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20" yWindow="420" windowWidth="18820" windowHeight="6810"/>
  </bookViews>
  <sheets>
    <sheet name="Medical Visit " sheetId="1" r:id="rId1"/>
    <sheet name="Medical follow-up" sheetId="2" r:id="rId2"/>
    <sheet name="Sheet3" sheetId="3" r:id="rId3"/>
  </sheets>
  <calcPr calcId="144525"/>
</workbook>
</file>

<file path=xl/calcChain.xml><?xml version="1.0" encoding="utf-8"?>
<calcChain xmlns="http://schemas.openxmlformats.org/spreadsheetml/2006/main">
  <c r="H17632" i="2" l="1"/>
  <c r="F17582" i="2"/>
  <c r="H17499" i="2"/>
  <c r="D17439" i="2"/>
  <c r="G17236" i="2"/>
  <c r="G17168" i="2"/>
  <c r="D17168" i="2"/>
  <c r="G16977" i="2"/>
  <c r="F16955" i="2"/>
  <c r="G16465" i="2"/>
  <c r="G16411" i="2"/>
  <c r="D16383" i="2"/>
  <c r="G16332" i="2"/>
  <c r="D16178" i="2"/>
  <c r="E16157" i="2"/>
  <c r="D16109" i="2"/>
  <c r="D16107" i="2"/>
  <c r="G16104" i="2"/>
  <c r="H16037" i="2"/>
  <c r="D16023" i="2"/>
  <c r="G16018" i="2"/>
  <c r="H15997" i="2"/>
  <c r="G15997" i="2"/>
  <c r="H15984" i="2"/>
  <c r="H15968" i="2"/>
  <c r="D15939" i="2"/>
  <c r="H15903" i="2"/>
  <c r="H15891" i="2"/>
  <c r="G15891" i="2"/>
  <c r="H15871" i="2"/>
  <c r="H15865" i="2"/>
  <c r="G15865" i="2"/>
  <c r="G15858" i="2"/>
  <c r="G15851" i="2"/>
  <c r="H15846" i="2"/>
  <c r="G15846" i="2"/>
  <c r="D15840" i="2"/>
  <c r="G15816" i="2"/>
  <c r="G15809" i="2"/>
  <c r="H15805" i="2"/>
  <c r="G15805" i="2"/>
  <c r="H15799" i="2"/>
  <c r="G15799" i="2"/>
  <c r="G15790" i="2"/>
  <c r="H15778" i="2"/>
  <c r="G15778" i="2"/>
  <c r="D15778" i="2"/>
  <c r="H15757" i="2"/>
  <c r="G15740" i="2"/>
  <c r="D15740" i="2"/>
  <c r="H15682" i="2"/>
  <c r="D15649" i="2"/>
  <c r="H15630" i="2"/>
  <c r="G15630" i="2"/>
  <c r="H15620" i="2"/>
  <c r="G15620" i="2"/>
  <c r="H15613" i="2"/>
  <c r="G15613" i="2"/>
  <c r="H15610" i="2"/>
  <c r="G15610" i="2"/>
  <c r="H15600" i="2"/>
  <c r="G15550" i="2"/>
  <c r="D15543" i="2"/>
  <c r="H15540" i="2"/>
  <c r="G15540" i="2"/>
  <c r="F15540" i="2"/>
  <c r="D15540" i="2"/>
  <c r="H15532" i="2"/>
  <c r="G15532" i="2"/>
  <c r="G15522" i="2"/>
  <c r="G15482" i="2"/>
  <c r="D15482" i="2"/>
  <c r="H15472" i="2"/>
  <c r="G15472" i="2"/>
  <c r="H15412" i="2"/>
  <c r="G15412" i="2"/>
  <c r="D15412" i="2"/>
  <c r="H15360" i="2"/>
  <c r="G15360" i="2"/>
  <c r="H15335" i="2"/>
  <c r="D15335" i="2"/>
  <c r="H15327" i="2"/>
  <c r="G15327" i="2"/>
  <c r="G15313" i="2"/>
  <c r="D15313" i="2"/>
  <c r="G15284" i="2"/>
  <c r="G15275" i="2"/>
  <c r="D15275" i="2"/>
  <c r="H15270" i="2"/>
  <c r="G15270" i="2"/>
  <c r="H15264" i="2"/>
  <c r="G15264" i="2"/>
  <c r="G15251" i="2"/>
  <c r="H15237" i="2"/>
  <c r="G15237" i="2"/>
  <c r="G15233" i="2"/>
  <c r="H15224" i="2"/>
  <c r="G15224" i="2"/>
  <c r="G15213" i="2"/>
  <c r="D15213" i="2"/>
  <c r="H15210" i="2"/>
  <c r="G15210" i="2"/>
  <c r="H15171" i="2"/>
  <c r="H15158" i="2"/>
  <c r="D15158" i="2"/>
  <c r="H15064" i="2"/>
  <c r="H14983" i="2"/>
  <c r="D14983" i="2"/>
  <c r="H14972" i="2"/>
  <c r="D14968" i="2"/>
  <c r="H14963" i="2"/>
  <c r="D14888" i="2"/>
  <c r="H14876" i="2"/>
  <c r="H14856" i="2"/>
  <c r="D14830" i="2"/>
  <c r="D14828" i="2"/>
  <c r="H14808" i="2"/>
  <c r="D14771" i="2"/>
  <c r="H14758" i="2"/>
  <c r="E14731" i="2"/>
  <c r="D14731" i="2"/>
  <c r="H14728" i="2"/>
  <c r="D14715" i="2"/>
  <c r="D14692" i="2"/>
  <c r="H14572" i="2"/>
  <c r="D14496" i="2"/>
  <c r="D14494" i="2"/>
  <c r="D14446" i="2"/>
  <c r="G14276" i="2"/>
  <c r="H14014" i="2"/>
  <c r="G14014" i="2"/>
  <c r="D14014" i="2"/>
  <c r="H14011" i="2"/>
  <c r="H13999" i="2"/>
  <c r="D13999" i="2"/>
  <c r="H13993" i="2"/>
  <c r="G13993" i="2"/>
  <c r="G13988" i="2"/>
  <c r="H13985" i="2"/>
  <c r="G13985" i="2"/>
  <c r="E13668" i="2"/>
  <c r="H13668" i="2"/>
  <c r="G13668" i="2"/>
  <c r="D13668" i="2"/>
  <c r="F12961" i="2"/>
  <c r="D12839" i="2"/>
  <c r="D12584" i="2"/>
  <c r="D12567" i="2"/>
  <c r="D12494" i="2"/>
  <c r="D12481" i="2"/>
  <c r="D12469" i="2"/>
  <c r="E12052" i="2"/>
  <c r="H11282" i="2"/>
  <c r="G11282" i="2"/>
  <c r="G10338" i="2"/>
  <c r="H9282" i="2"/>
  <c r="G9282" i="2"/>
  <c r="G9219" i="2"/>
  <c r="G9111" i="2"/>
  <c r="H9100" i="2"/>
  <c r="G9100" i="2"/>
  <c r="H9073" i="2"/>
  <c r="H9068" i="2"/>
  <c r="G9068" i="2"/>
  <c r="D9006" i="2"/>
  <c r="H8979" i="2"/>
  <c r="G8842" i="2"/>
  <c r="E8814" i="2"/>
  <c r="D8814" i="2"/>
  <c r="G8794" i="2"/>
  <c r="G8776" i="2"/>
  <c r="G8731" i="2"/>
  <c r="H8709" i="2"/>
  <c r="G8688" i="2"/>
  <c r="G8679" i="2"/>
  <c r="G8604" i="2"/>
  <c r="G8556" i="2"/>
  <c r="H8540" i="2"/>
  <c r="G8496" i="2"/>
  <c r="H8459" i="2"/>
  <c r="H8458" i="2"/>
  <c r="F8372" i="2"/>
  <c r="G8319" i="2"/>
  <c r="G8254" i="2"/>
  <c r="H8232" i="2"/>
  <c r="G8225" i="2"/>
  <c r="G8163" i="2"/>
  <c r="G8141" i="2"/>
  <c r="G7960" i="2"/>
  <c r="H7958" i="2"/>
  <c r="G7958" i="2"/>
  <c r="G7954" i="2"/>
  <c r="G7949" i="2"/>
  <c r="H7948" i="2"/>
  <c r="G7948" i="2"/>
  <c r="H7944" i="2"/>
  <c r="G7944" i="2"/>
  <c r="G7938" i="2"/>
  <c r="G7935" i="2"/>
  <c r="H7930" i="2"/>
  <c r="G7930" i="2"/>
  <c r="G7921" i="2"/>
  <c r="G7920" i="2"/>
  <c r="G7861" i="2"/>
  <c r="G7832" i="2"/>
  <c r="H7796" i="2"/>
  <c r="G7796" i="2"/>
  <c r="H7794" i="2"/>
  <c r="G7794" i="2"/>
  <c r="H7791" i="2"/>
  <c r="G7791" i="2"/>
  <c r="H7786" i="2"/>
  <c r="G7786" i="2"/>
  <c r="F7785" i="2"/>
  <c r="H7775" i="2"/>
  <c r="G7775" i="2"/>
  <c r="H7763" i="2"/>
  <c r="G7763" i="2"/>
  <c r="H7756" i="2"/>
  <c r="G7756" i="2"/>
  <c r="H7753" i="2"/>
  <c r="G7753" i="2"/>
  <c r="F7602" i="2"/>
  <c r="G7577" i="2"/>
  <c r="G7496" i="2"/>
  <c r="G7439" i="2"/>
  <c r="G7384" i="2"/>
  <c r="H7380" i="2"/>
  <c r="G7380" i="2"/>
  <c r="H7376" i="2"/>
  <c r="G7376" i="2"/>
  <c r="H7372" i="2"/>
  <c r="G7372" i="2"/>
  <c r="H7365" i="2"/>
  <c r="G7365" i="2"/>
  <c r="G7355" i="2"/>
  <c r="G7349" i="2"/>
  <c r="H7344" i="2"/>
  <c r="G7344" i="2"/>
  <c r="D7344" i="2"/>
  <c r="G7320" i="2"/>
  <c r="G7309" i="2"/>
  <c r="G7274" i="2"/>
  <c r="G7256" i="2"/>
  <c r="D7248" i="2"/>
  <c r="G7240" i="2"/>
  <c r="G7235" i="2"/>
  <c r="G7228" i="2"/>
  <c r="G7002" i="2"/>
  <c r="G6934" i="2"/>
  <c r="G6926" i="2"/>
  <c r="G6923" i="2"/>
  <c r="D6923" i="2"/>
  <c r="G6864" i="2"/>
  <c r="G6845" i="2"/>
  <c r="H6780" i="2"/>
  <c r="G6780" i="2"/>
  <c r="H6775" i="2"/>
  <c r="G6775" i="2"/>
  <c r="H6764" i="2"/>
  <c r="H6763" i="2"/>
  <c r="H6755" i="2"/>
  <c r="G6755" i="2"/>
  <c r="H6751" i="2"/>
  <c r="G6751" i="2"/>
  <c r="G6745" i="2"/>
  <c r="G6740" i="2"/>
  <c r="G6734" i="2"/>
  <c r="G6731" i="2"/>
  <c r="H6725" i="2"/>
  <c r="G6725" i="2"/>
  <c r="G6716" i="2"/>
  <c r="D6712" i="2"/>
  <c r="H6690" i="2"/>
  <c r="D6690" i="2"/>
  <c r="G6661" i="2"/>
  <c r="G6624" i="2"/>
  <c r="G6589" i="2"/>
  <c r="H6562" i="2"/>
  <c r="G6562" i="2"/>
  <c r="H6558" i="2"/>
  <c r="G6558" i="2"/>
  <c r="H6551" i="2"/>
  <c r="G6551" i="2"/>
  <c r="G6545" i="2"/>
  <c r="H6538" i="2"/>
  <c r="H6530" i="2"/>
  <c r="G6530" i="2"/>
  <c r="H6525" i="2"/>
  <c r="G6525" i="2"/>
  <c r="G6519" i="2"/>
  <c r="G6480" i="2"/>
  <c r="G6445" i="2"/>
  <c r="G6399" i="2"/>
  <c r="G6377" i="2"/>
  <c r="G6367" i="2"/>
  <c r="G6280" i="2"/>
  <c r="D6149" i="2"/>
  <c r="G5886" i="2"/>
  <c r="G5856" i="2"/>
  <c r="E5830" i="2"/>
  <c r="G5830" i="2"/>
  <c r="D5830" i="2"/>
  <c r="G5767" i="2"/>
  <c r="G5752" i="2"/>
  <c r="H5672" i="2"/>
  <c r="G5630" i="2"/>
  <c r="D5620" i="2"/>
  <c r="G5614" i="2"/>
  <c r="G5608" i="2"/>
  <c r="G5379" i="2"/>
  <c r="G5296" i="2"/>
  <c r="D5274" i="2"/>
  <c r="D5265" i="2"/>
  <c r="G5209" i="2"/>
  <c r="G5181" i="2"/>
  <c r="D5142" i="2"/>
  <c r="G5134" i="2"/>
  <c r="G5058" i="2"/>
  <c r="G4949" i="2"/>
  <c r="G4914" i="2"/>
  <c r="E4845" i="2"/>
  <c r="G4774" i="2"/>
  <c r="H4764" i="2"/>
  <c r="G4764" i="2"/>
  <c r="H4760" i="2"/>
  <c r="G4760" i="2"/>
  <c r="G4751" i="2"/>
  <c r="G4740" i="2"/>
  <c r="H4725" i="2"/>
  <c r="G4725" i="2"/>
  <c r="D4695" i="2"/>
  <c r="D4537" i="2"/>
  <c r="D4485" i="2"/>
  <c r="D4324" i="2"/>
  <c r="D4250" i="2"/>
  <c r="D4245" i="2"/>
  <c r="D4219" i="2"/>
  <c r="F3865" i="2"/>
  <c r="F3836" i="2"/>
  <c r="D3836" i="2"/>
  <c r="E3776" i="2"/>
  <c r="G3776" i="2"/>
  <c r="D3757" i="2"/>
  <c r="G3461" i="2"/>
  <c r="G3457" i="2"/>
  <c r="G3446" i="2"/>
  <c r="H3440" i="2"/>
  <c r="G3436" i="2"/>
  <c r="H3434" i="2"/>
  <c r="D2909" i="2"/>
  <c r="D2868" i="2"/>
  <c r="D2867" i="2"/>
  <c r="D2607" i="2"/>
  <c r="E2591" i="2"/>
  <c r="G2486" i="2"/>
  <c r="D2479" i="2"/>
  <c r="G2458" i="2"/>
  <c r="D2411" i="2"/>
  <c r="D2375" i="2"/>
  <c r="D2363" i="2"/>
  <c r="H2323" i="2"/>
  <c r="H2321" i="2"/>
  <c r="D2126" i="2"/>
  <c r="H2125" i="2"/>
  <c r="H1939" i="2"/>
  <c r="H1937" i="2"/>
  <c r="H1877" i="2"/>
  <c r="D1868" i="2"/>
  <c r="D1750" i="2"/>
  <c r="D1534" i="2"/>
  <c r="D681" i="2"/>
  <c r="D636" i="2"/>
  <c r="G603" i="2"/>
  <c r="G596" i="2"/>
  <c r="G592" i="2"/>
  <c r="H590" i="2"/>
  <c r="G590" i="2"/>
  <c r="G582" i="2"/>
  <c r="H578" i="2"/>
  <c r="G578" i="2"/>
  <c r="H534" i="2"/>
  <c r="H527" i="2"/>
  <c r="H60" i="2"/>
  <c r="G1182" i="1"/>
  <c r="D754" i="1"/>
  <c r="K480" i="1"/>
  <c r="O469" i="1"/>
  <c r="M469" i="1"/>
  <c r="L469" i="1"/>
  <c r="K155" i="1"/>
  <c r="P113" i="1"/>
  <c r="O113" i="1"/>
  <c r="D52" i="1"/>
  <c r="G6226" i="2"/>
  <c r="E7795" i="2"/>
  <c r="E12096" i="2"/>
  <c r="E12095" i="2"/>
</calcChain>
</file>

<file path=xl/sharedStrings.xml><?xml version="1.0" encoding="utf-8"?>
<sst xmlns="http://schemas.openxmlformats.org/spreadsheetml/2006/main" count="121258" uniqueCount="68862">
  <si>
    <t>IDpnt</t>
  </si>
  <si>
    <t>opdm_exam_date</t>
  </si>
  <si>
    <t>opdm_exam_time</t>
  </si>
  <si>
    <t>opdm_hpi</t>
  </si>
  <si>
    <t>opdm_gen_appr</t>
  </si>
  <si>
    <t>opdm_historian</t>
  </si>
  <si>
    <t>opdm_general_plan</t>
  </si>
  <si>
    <t>opdm_diagnosis</t>
  </si>
  <si>
    <t>Cough</t>
  </si>
  <si>
    <t>weeks</t>
  </si>
  <si>
    <t>hypertension,</t>
  </si>
  <si>
    <t>obesity,</t>
  </si>
  <si>
    <t>NULL</t>
  </si>
  <si>
    <t>No pallor</t>
  </si>
  <si>
    <t>No LAP</t>
  </si>
  <si>
    <t>Yes</t>
  </si>
  <si>
    <t>no</t>
  </si>
  <si>
    <t>none</t>
  </si>
  <si>
    <t>self</t>
  </si>
  <si>
    <t>days</t>
  </si>
  <si>
    <t>diabetes mellitus,respiratory disease,</t>
  </si>
  <si>
    <t>well looking</t>
  </si>
  <si>
    <t>No</t>
  </si>
  <si>
    <t>smoking,alcohol use,</t>
  </si>
  <si>
    <t>none,</t>
  </si>
  <si>
    <t>hours</t>
  </si>
  <si>
    <t>headache</t>
  </si>
  <si>
    <t>diabetes mellitus,</t>
  </si>
  <si>
    <t>nad</t>
  </si>
  <si>
    <t>investigate</t>
  </si>
  <si>
    <t>months</t>
  </si>
  <si>
    <t>pc and nis</t>
  </si>
  <si>
    <t>lower back pain</t>
  </si>
  <si>
    <t>pc nis</t>
  </si>
  <si>
    <t>NAD</t>
  </si>
  <si>
    <t>epigastric burning sensation</t>
  </si>
  <si>
    <t>PC/NIS</t>
  </si>
  <si>
    <t>easy fatigability</t>
  </si>
  <si>
    <t>respiratory disease,</t>
  </si>
  <si>
    <t>family history,</t>
  </si>
  <si>
    <t>Unknown,</t>
  </si>
  <si>
    <t>alcohol use,</t>
  </si>
  <si>
    <t>s1 and s2 well heard</t>
  </si>
  <si>
    <t>retroviral infection,</t>
  </si>
  <si>
    <t>Clear and resonant</t>
  </si>
  <si>
    <t>S1 and S2 well heard</t>
  </si>
  <si>
    <t>No edema</t>
  </si>
  <si>
    <t>COTPP</t>
  </si>
  <si>
    <t>PIS</t>
  </si>
  <si>
    <t>hypertension</t>
  </si>
  <si>
    <t>pink conjuctiva</t>
  </si>
  <si>
    <t>smoking,</t>
  </si>
  <si>
    <t>pc</t>
  </si>
  <si>
    <t>follow up</t>
  </si>
  <si>
    <t>weight loss</t>
  </si>
  <si>
    <t>no lap</t>
  </si>
  <si>
    <t>clear chest with good air entry</t>
  </si>
  <si>
    <t>no cvat</t>
  </si>
  <si>
    <t>normal</t>
  </si>
  <si>
    <t>NO CVAT</t>
  </si>
  <si>
    <t>NO DEFORMITY</t>
  </si>
  <si>
    <t>No rash</t>
  </si>
  <si>
    <t>pink conj and nis</t>
  </si>
  <si>
    <t>clear and resonant</t>
  </si>
  <si>
    <t>s1 and s2 well heard no murmur or gallop</t>
  </si>
  <si>
    <t>no CVAT</t>
  </si>
  <si>
    <t>pale conjuctiva</t>
  </si>
  <si>
    <t>bilateral leg swelling</t>
  </si>
  <si>
    <t>clear with good air entry</t>
  </si>
  <si>
    <t xml:space="preserve">s1 and s2 well heard </t>
  </si>
  <si>
    <t>no LAP</t>
  </si>
  <si>
    <t>clear chest</t>
  </si>
  <si>
    <t>no rash</t>
  </si>
  <si>
    <t>abdominal swelling</t>
  </si>
  <si>
    <t>NO LAP</t>
  </si>
  <si>
    <t>s1 and s2 are well heard</t>
  </si>
  <si>
    <t>palmar pallor</t>
  </si>
  <si>
    <t xml:space="preserve">weight loss </t>
  </si>
  <si>
    <t>PC NIS</t>
  </si>
  <si>
    <t>medical certificate</t>
  </si>
  <si>
    <t>investigation</t>
  </si>
  <si>
    <t>flank pain</t>
  </si>
  <si>
    <t>cough</t>
  </si>
  <si>
    <t>PC &amp; NIS</t>
  </si>
  <si>
    <t xml:space="preserve">pink conjunctiva </t>
  </si>
  <si>
    <t>Rt side flank pain</t>
  </si>
  <si>
    <t>cardiac disease,</t>
  </si>
  <si>
    <t xml:space="preserve">T2DM + HTN </t>
  </si>
  <si>
    <t>pink conjuctiva,nis</t>
  </si>
  <si>
    <t xml:space="preserve">back pain </t>
  </si>
  <si>
    <t>no deformity</t>
  </si>
  <si>
    <t xml:space="preserve">cough </t>
  </si>
  <si>
    <t>followup</t>
  </si>
  <si>
    <t xml:space="preserve">generalized body swelling </t>
  </si>
  <si>
    <t>chest pain</t>
  </si>
  <si>
    <t>NO NEW COMPLAINTS</t>
  </si>
  <si>
    <t>rt flank pain</t>
  </si>
  <si>
    <t>Investigate</t>
  </si>
  <si>
    <t>hypertension,diabetes mellitus,</t>
  </si>
  <si>
    <t xml:space="preserve">lower leg swelling </t>
  </si>
  <si>
    <t>poor glycemic control</t>
  </si>
  <si>
    <t>poorly control DM</t>
  </si>
  <si>
    <t>good glycemic control</t>
  </si>
  <si>
    <t>known HTN</t>
  </si>
  <si>
    <t>good bp control</t>
  </si>
  <si>
    <t>ff</t>
  </si>
  <si>
    <t>neck swelling</t>
  </si>
  <si>
    <t>smoking,chat use,</t>
  </si>
  <si>
    <t>epigastric pain</t>
  </si>
  <si>
    <t>dry cough of 1 month</t>
  </si>
  <si>
    <t>abdominal pain</t>
  </si>
  <si>
    <t>FOR FOLLOW UP</t>
  </si>
  <si>
    <t>Others specify,</t>
  </si>
  <si>
    <t>pc, NIS</t>
  </si>
  <si>
    <t>chat use,</t>
  </si>
  <si>
    <t>link to emergency</t>
  </si>
  <si>
    <t xml:space="preserve">for follow up </t>
  </si>
  <si>
    <t>Nad</t>
  </si>
  <si>
    <t>WORK UP</t>
  </si>
  <si>
    <t>S1 AND S2 WELL HEARD</t>
  </si>
  <si>
    <t>work up</t>
  </si>
  <si>
    <t>rt side chest pain</t>
  </si>
  <si>
    <t>known type 2 DM</t>
  </si>
  <si>
    <t>well control DM</t>
  </si>
  <si>
    <t xml:space="preserve">no organomegaly </t>
  </si>
  <si>
    <t>collect investigations</t>
  </si>
  <si>
    <t xml:space="preserve">FOR FOLLOW UP </t>
  </si>
  <si>
    <t>PINK CONJ NIS</t>
  </si>
  <si>
    <t>hypertension,cardiac disease,</t>
  </si>
  <si>
    <t xml:space="preserve">DRY COUGH </t>
  </si>
  <si>
    <t>hypertension,diabetes mellitus,Others specify,</t>
  </si>
  <si>
    <t>back pain</t>
  </si>
  <si>
    <t>pc,NIS</t>
  </si>
  <si>
    <t xml:space="preserve">NAD </t>
  </si>
  <si>
    <t>PC,NIS</t>
  </si>
  <si>
    <t>No CVAT</t>
  </si>
  <si>
    <t>epilepsy,</t>
  </si>
  <si>
    <t>Ix</t>
  </si>
  <si>
    <t>raised BP</t>
  </si>
  <si>
    <t>family history,none,</t>
  </si>
  <si>
    <t>no edema</t>
  </si>
  <si>
    <t>lower abdominal pain</t>
  </si>
  <si>
    <t>clear</t>
  </si>
  <si>
    <t xml:space="preserve">TYPE 2 DM </t>
  </si>
  <si>
    <t>FOLLOW UP</t>
  </si>
  <si>
    <t>renal disease,</t>
  </si>
  <si>
    <t>cotpp</t>
  </si>
  <si>
    <t xml:space="preserve">FOLLOW UP </t>
  </si>
  <si>
    <t>abnormal body movement</t>
  </si>
  <si>
    <t xml:space="preserve">PC &amp; NIS </t>
  </si>
  <si>
    <t xml:space="preserve">PC,NIS </t>
  </si>
  <si>
    <t xml:space="preserve">diarrhea </t>
  </si>
  <si>
    <t>AGE</t>
  </si>
  <si>
    <t>came for follow up</t>
  </si>
  <si>
    <t>left heel pain</t>
  </si>
  <si>
    <t xml:space="preserve">follow up </t>
  </si>
  <si>
    <t xml:space="preserve">improving </t>
  </si>
  <si>
    <t>HTN and DM</t>
  </si>
  <si>
    <t xml:space="preserve">worsening of Back pain </t>
  </si>
  <si>
    <t>left flank pain</t>
  </si>
  <si>
    <t xml:space="preserve">lower back pain </t>
  </si>
  <si>
    <t>pc,nis</t>
  </si>
  <si>
    <t>NORMAL</t>
  </si>
  <si>
    <t>stress,</t>
  </si>
  <si>
    <t>mild epigastric tenderness</t>
  </si>
  <si>
    <t>no compliant</t>
  </si>
  <si>
    <t xml:space="preserve">headache </t>
  </si>
  <si>
    <t>no new compliant</t>
  </si>
  <si>
    <t>TYPE 2 DM + HTN</t>
  </si>
  <si>
    <t>Scattered wheezing</t>
  </si>
  <si>
    <t>dry cough</t>
  </si>
  <si>
    <t xml:space="preserve">LOWER BACK PAIN </t>
  </si>
  <si>
    <t>Migraine headache</t>
  </si>
  <si>
    <t>came for followup</t>
  </si>
  <si>
    <t xml:space="preserve">bilateral flank pain </t>
  </si>
  <si>
    <t xml:space="preserve">ABM </t>
  </si>
  <si>
    <t>left side chest pain</t>
  </si>
  <si>
    <t>BACK PAIN</t>
  </si>
  <si>
    <t>tremor</t>
  </si>
  <si>
    <t>Headache</t>
  </si>
  <si>
    <t xml:space="preserve">Assessment </t>
  </si>
  <si>
    <t>COUGH</t>
  </si>
  <si>
    <t>send investigation</t>
  </si>
  <si>
    <t>hypertension,diabetes mellitus,cardiac disease,</t>
  </si>
  <si>
    <t>Clear with good air entry</t>
  </si>
  <si>
    <t>pis</t>
  </si>
  <si>
    <t>physical inactivity,</t>
  </si>
  <si>
    <t>LINK TO MRC</t>
  </si>
  <si>
    <t xml:space="preserve">NECK PAIN </t>
  </si>
  <si>
    <t>light headedness</t>
  </si>
  <si>
    <t xml:space="preserve">normal </t>
  </si>
  <si>
    <t>LOWER ABDOMINAL PAIN</t>
  </si>
  <si>
    <t>SUBOPTIMAL BP CONTROL</t>
  </si>
  <si>
    <t xml:space="preserve">bilateral leg swelling </t>
  </si>
  <si>
    <t>GRADE 2 PITTING EDEMA</t>
  </si>
  <si>
    <t>hypertension,diabetes mellitus,retroviral infection,</t>
  </si>
  <si>
    <t>seizure disorder</t>
  </si>
  <si>
    <t xml:space="preserve">NORMAL </t>
  </si>
  <si>
    <t>refill for 3 months</t>
  </si>
  <si>
    <t>LBP</t>
  </si>
  <si>
    <t>HTN with HHD</t>
  </si>
  <si>
    <t>well control DM + dyspepsia + myoma +PN + dyslipidemia</t>
  </si>
  <si>
    <t xml:space="preserve">COUGH </t>
  </si>
  <si>
    <t>epigatric pain</t>
  </si>
  <si>
    <t>? chronic bronchitis</t>
  </si>
  <si>
    <t>hypertension,none,</t>
  </si>
  <si>
    <t>known diabetic patient</t>
  </si>
  <si>
    <t>EPIGASTRIC PAIN</t>
  </si>
  <si>
    <t>pink conjunctiva</t>
  </si>
  <si>
    <t>type 2dm on medication</t>
  </si>
  <si>
    <t>LEFT FLANK PAIN</t>
  </si>
  <si>
    <t>edema</t>
  </si>
  <si>
    <t>hypertension,renal disease,</t>
  </si>
  <si>
    <t>CHEST PAIN</t>
  </si>
  <si>
    <t>known type 2 dm on medication</t>
  </si>
  <si>
    <t xml:space="preserve">BACK PAIN </t>
  </si>
  <si>
    <t>constipation</t>
  </si>
  <si>
    <t xml:space="preserve">constipation </t>
  </si>
  <si>
    <t xml:space="preserve">cogh </t>
  </si>
  <si>
    <t xml:space="preserve">bilateral flank pain of </t>
  </si>
  <si>
    <t>PC , NIS</t>
  </si>
  <si>
    <t>PC ,NIS</t>
  </si>
  <si>
    <t>productive cough</t>
  </si>
  <si>
    <t>leg swelling</t>
  </si>
  <si>
    <t>hypertension,diabetes mellitus,renal disease,</t>
  </si>
  <si>
    <t>dysuria</t>
  </si>
  <si>
    <t>hypertension,Others specify,</t>
  </si>
  <si>
    <t>known HTN+Dyslipidemia + old ischemic stroke on medication</t>
  </si>
  <si>
    <t>good BP control</t>
  </si>
  <si>
    <t>RUQ pain</t>
  </si>
  <si>
    <t>HTN with HHD + DVHD (mild AR, Grade 1 LV diastolic dsfunction )</t>
  </si>
  <si>
    <t>update investigations</t>
  </si>
  <si>
    <t>chronically sick looking</t>
  </si>
  <si>
    <t>has no new complain</t>
  </si>
  <si>
    <t xml:space="preserve">SOB </t>
  </si>
  <si>
    <t>S1 &amp; S2 heard no G or M</t>
  </si>
  <si>
    <t>suprapubic pain</t>
  </si>
  <si>
    <t>fever</t>
  </si>
  <si>
    <t xml:space="preserve">Cough </t>
  </si>
  <si>
    <t>palpitation</t>
  </si>
  <si>
    <t>pink conj</t>
  </si>
  <si>
    <t xml:space="preserve">no </t>
  </si>
  <si>
    <t>CBC, CXR, ESR</t>
  </si>
  <si>
    <t xml:space="preserve">joint pain </t>
  </si>
  <si>
    <t>PC, NIS</t>
  </si>
  <si>
    <t>pc, nis</t>
  </si>
  <si>
    <t>community acquired pneumonia</t>
  </si>
  <si>
    <t>bilateral flank pain</t>
  </si>
  <si>
    <t xml:space="preserve">S1 &amp; S2 heard no G or M </t>
  </si>
  <si>
    <t>POORLY CONTROLLED DM</t>
  </si>
  <si>
    <t xml:space="preserve">CHEST PAIN </t>
  </si>
  <si>
    <t>yellowish discoloration of eye</t>
  </si>
  <si>
    <t xml:space="preserve">no tenderness </t>
  </si>
  <si>
    <t>worsening of lower back pain</t>
  </si>
  <si>
    <t xml:space="preserve">investigate </t>
  </si>
  <si>
    <t>recurrent hypoglycemia</t>
  </si>
  <si>
    <t>continue follow up</t>
  </si>
  <si>
    <t>cough of 1 month</t>
  </si>
  <si>
    <t>NO EDEMA</t>
  </si>
  <si>
    <t xml:space="preserve">COUGH  </t>
  </si>
  <si>
    <t>JOINT PAIN</t>
  </si>
  <si>
    <t>known HTN on medication</t>
  </si>
  <si>
    <t xml:space="preserve">pc nis </t>
  </si>
  <si>
    <t xml:space="preserve">Rt knee pain </t>
  </si>
  <si>
    <t>PC &amp; NIs</t>
  </si>
  <si>
    <t>known type 2 dm + HTN on medication</t>
  </si>
  <si>
    <t xml:space="preserve">abdominal pain </t>
  </si>
  <si>
    <t>Pc, NIS</t>
  </si>
  <si>
    <t xml:space="preserve">epigastric burning pain </t>
  </si>
  <si>
    <t>link to surgical side</t>
  </si>
  <si>
    <t>Dilated cardiomyopathy</t>
  </si>
  <si>
    <t>known type2 dm + PN on medication</t>
  </si>
  <si>
    <t>refill,investigate</t>
  </si>
  <si>
    <t xml:space="preserve"> nad</t>
  </si>
  <si>
    <t>dry intermittent cough</t>
  </si>
  <si>
    <t>diabetes mellitus,cardiac disease,</t>
  </si>
  <si>
    <t>Poor glycemic control</t>
  </si>
  <si>
    <t xml:space="preserve">vomiting </t>
  </si>
  <si>
    <t xml:space="preserve">nad </t>
  </si>
  <si>
    <t>epigastric tenderness</t>
  </si>
  <si>
    <t>PC, NIC</t>
  </si>
  <si>
    <t>hypertension,diabetes mellitus,respiratory disease,</t>
  </si>
  <si>
    <t>left lower leg pain</t>
  </si>
  <si>
    <t>?osteoarthritis</t>
  </si>
  <si>
    <t>poorly controlled T2DM</t>
  </si>
  <si>
    <t>A known DM &amp; Hypertensive patient for the last 15 years on INSULIN 34/30IU AM/PM &amp; enalapril 10mg po bid. FBS- 235</t>
  </si>
  <si>
    <t xml:space="preserve">epegastric  pain </t>
  </si>
  <si>
    <t>headach</t>
  </si>
  <si>
    <t xml:space="preserve">flank pain </t>
  </si>
  <si>
    <t>Poorly controlled DM + HTN</t>
  </si>
  <si>
    <t>hypertension,respiratory disease,</t>
  </si>
  <si>
    <t>known type 2dm + HTN on medication</t>
  </si>
  <si>
    <t>poorly controlled DM</t>
  </si>
  <si>
    <t xml:space="preserve">easy fatiguability </t>
  </si>
  <si>
    <t>bilateral leg edema</t>
  </si>
  <si>
    <t>pink conj, NIS</t>
  </si>
  <si>
    <t>no pallor</t>
  </si>
  <si>
    <t xml:space="preserve">right flank pain </t>
  </si>
  <si>
    <t>NSLAP</t>
  </si>
  <si>
    <t>Pink conj NIS</t>
  </si>
  <si>
    <t>known Epilepsy pt on carmazapine 100mg po 1x last attack was 5yrs back</t>
  </si>
  <si>
    <t>muscle sprain</t>
  </si>
  <si>
    <t>pcnis</t>
  </si>
  <si>
    <t xml:space="preserve">epigastric pain </t>
  </si>
  <si>
    <t xml:space="preserve">Dyspepsia </t>
  </si>
  <si>
    <t>hypoglycemia</t>
  </si>
  <si>
    <t xml:space="preserve">pink conj, nis </t>
  </si>
  <si>
    <t>Amlodipine 5 mg po/d</t>
  </si>
  <si>
    <t>Abdominal pain</t>
  </si>
  <si>
    <t xml:space="preserve">COTPP </t>
  </si>
  <si>
    <t>left shoulder pain</t>
  </si>
  <si>
    <t>smoking,alcohol use,chat use,</t>
  </si>
  <si>
    <t>RIGHT KNEE PAIN</t>
  </si>
  <si>
    <t xml:space="preserve">dyspepsia </t>
  </si>
  <si>
    <t>CLEAR</t>
  </si>
  <si>
    <t>PCNIS</t>
  </si>
  <si>
    <t xml:space="preserve">EASY FATIGABILITY </t>
  </si>
  <si>
    <t>cough and sob</t>
  </si>
  <si>
    <t>dyslipidemia</t>
  </si>
  <si>
    <t>icteric sclera</t>
  </si>
  <si>
    <t>HEADACHE</t>
  </si>
  <si>
    <t xml:space="preserve">Chest pain </t>
  </si>
  <si>
    <t xml:space="preserve">Lt flank pain </t>
  </si>
  <si>
    <t>Right upper quadrant pain</t>
  </si>
  <si>
    <t>EPIGASTRIC TENDERNESS</t>
  </si>
  <si>
    <t>epigastric burning pain</t>
  </si>
  <si>
    <t>link to neurology</t>
  </si>
  <si>
    <t>Easy fatigability</t>
  </si>
  <si>
    <t>slightly pale conjuctiva</t>
  </si>
  <si>
    <t xml:space="preserve">Bilateral leg swelling </t>
  </si>
  <si>
    <t xml:space="preserve">Lt shoulder pain </t>
  </si>
  <si>
    <t>right flank pain</t>
  </si>
  <si>
    <t>left leg swelling</t>
  </si>
  <si>
    <t>diarrhea</t>
  </si>
  <si>
    <t xml:space="preserve">abnormal body movement </t>
  </si>
  <si>
    <t>ABNORMAL BODY MOVEMENT</t>
  </si>
  <si>
    <t>Left CVAT</t>
  </si>
  <si>
    <t>COPPT</t>
  </si>
  <si>
    <t xml:space="preserve">BILATERAL PITTING EDEMA </t>
  </si>
  <si>
    <t xml:space="preserve"> epigastric pain </t>
  </si>
  <si>
    <t>Palpitation</t>
  </si>
  <si>
    <t xml:space="preserve">chest pain </t>
  </si>
  <si>
    <t>Acute exacerbation B.Asthma</t>
  </si>
  <si>
    <t xml:space="preserve">Type 2 DM </t>
  </si>
  <si>
    <t xml:space="preserve">LBP </t>
  </si>
  <si>
    <t>pt not available</t>
  </si>
  <si>
    <t>S1 and S2 are well heard</t>
  </si>
  <si>
    <t>known HTN+ dyslipidemia on medication</t>
  </si>
  <si>
    <t>medical checkup</t>
  </si>
  <si>
    <t>no complaint</t>
  </si>
  <si>
    <t>pc and NIS</t>
  </si>
  <si>
    <t>HTN + T2DM</t>
  </si>
  <si>
    <t xml:space="preserve">tooth ache </t>
  </si>
  <si>
    <t>controlled HTN</t>
  </si>
  <si>
    <t>rt upper quadrant tenderness</t>
  </si>
  <si>
    <t>PC and NIS</t>
  </si>
  <si>
    <t>pc and NIC</t>
  </si>
  <si>
    <t>BILATERAL FLANK PAIN</t>
  </si>
  <si>
    <t xml:space="preserve">DIARRHEA </t>
  </si>
  <si>
    <t>Well controlled HTN</t>
  </si>
  <si>
    <t>known Type 2 dm + HTN on medication</t>
  </si>
  <si>
    <t>left side flank pain of 2 weeks duration</t>
  </si>
  <si>
    <t>known HTN + DVHD on medication</t>
  </si>
  <si>
    <t>Poorly controlled HTN</t>
  </si>
  <si>
    <t>Fairly controlled HTN</t>
  </si>
  <si>
    <t>chest tightness</t>
  </si>
  <si>
    <t>COTTP</t>
  </si>
  <si>
    <t>Epigastric tenderness</t>
  </si>
  <si>
    <t>left CVAT</t>
  </si>
  <si>
    <t xml:space="preserve">cough  </t>
  </si>
  <si>
    <t xml:space="preserve">ischemic stroke </t>
  </si>
  <si>
    <t>RHEUMATOID ARTHRITIS</t>
  </si>
  <si>
    <t>known type 2 dm + HTN  on medication</t>
  </si>
  <si>
    <t>yellowish discoloration of the eye</t>
  </si>
  <si>
    <t xml:space="preserve">Abnormal body movement </t>
  </si>
  <si>
    <t xml:space="preserve">worsening of headache </t>
  </si>
  <si>
    <t xml:space="preserve">right side body weakness </t>
  </si>
  <si>
    <t>actively sick looking</t>
  </si>
  <si>
    <t>diabetes mellitus,retroviral infection,</t>
  </si>
  <si>
    <t>decrease air entry on rt pos chest</t>
  </si>
  <si>
    <t>cough of</t>
  </si>
  <si>
    <t>pale conjuctiva and NIS</t>
  </si>
  <si>
    <t>headche</t>
  </si>
  <si>
    <t>knee pain</t>
  </si>
  <si>
    <t>Follow up</t>
  </si>
  <si>
    <t xml:space="preserve">skin rash </t>
  </si>
  <si>
    <t xml:space="preserve">dizziness </t>
  </si>
  <si>
    <t>Clear chest</t>
  </si>
  <si>
    <t>worsening of headache</t>
  </si>
  <si>
    <t>Stage 2 HTN</t>
  </si>
  <si>
    <t xml:space="preserve">neck pain </t>
  </si>
  <si>
    <t xml:space="preserve">HEADACHE </t>
  </si>
  <si>
    <t>known DM</t>
  </si>
  <si>
    <t xml:space="preserve">bilateral leg pain </t>
  </si>
  <si>
    <t>enalapril 10 mg po bid</t>
  </si>
  <si>
    <t xml:space="preserve">EPIGASTRIC PAIN </t>
  </si>
  <si>
    <t>Bilateral CVAT</t>
  </si>
  <si>
    <t>INVESTIGATE</t>
  </si>
  <si>
    <t>FLANK PAIN</t>
  </si>
  <si>
    <t>INVESTGATE</t>
  </si>
  <si>
    <t>LEFT CVAT</t>
  </si>
  <si>
    <t>Poorly controlled DM</t>
  </si>
  <si>
    <t>well controlled DM</t>
  </si>
  <si>
    <t xml:space="preserve">clear </t>
  </si>
  <si>
    <t>Transfer to Emergency</t>
  </si>
  <si>
    <t>left leg pain</t>
  </si>
  <si>
    <t>shortness of breath</t>
  </si>
  <si>
    <t xml:space="preserve">   INVESTIGATE</t>
  </si>
  <si>
    <t xml:space="preserve">Pink </t>
  </si>
  <si>
    <t xml:space="preserve">easy fatigability </t>
  </si>
  <si>
    <t>wrist joint pain</t>
  </si>
  <si>
    <t>SOB</t>
  </si>
  <si>
    <t>BILATERAL PITTING EDEMA</t>
  </si>
  <si>
    <t>abdominal discomfort</t>
  </si>
  <si>
    <t>inx &amp; see mgt</t>
  </si>
  <si>
    <t xml:space="preserve">head  ache  </t>
  </si>
  <si>
    <t>left side hip pain</t>
  </si>
  <si>
    <t xml:space="preserve">productive cough </t>
  </si>
  <si>
    <t>ABDOMINAL PAIN</t>
  </si>
  <si>
    <t>RIGHT CVAT</t>
  </si>
  <si>
    <t xml:space="preserve">Abdominal discomfort </t>
  </si>
  <si>
    <t xml:space="preserve">falling down accident </t>
  </si>
  <si>
    <t xml:space="preserve">dry cough </t>
  </si>
  <si>
    <t xml:space="preserve">PALPITATION </t>
  </si>
  <si>
    <t>Chest pain</t>
  </si>
  <si>
    <t>multiple joint pain</t>
  </si>
  <si>
    <t>recurrent UTI</t>
  </si>
  <si>
    <t>sob</t>
  </si>
  <si>
    <t xml:space="preserve">body swelling </t>
  </si>
  <si>
    <t>pink conjunctiva _x000D_
non icteric sclera</t>
  </si>
  <si>
    <t>pink conj, nis</t>
  </si>
  <si>
    <t>pink conjunctiva_x000D_
non icteric sclera</t>
  </si>
  <si>
    <t>no new complient</t>
  </si>
  <si>
    <t>has epigastric tenderness</t>
  </si>
  <si>
    <t xml:space="preserve">Rt flank pain </t>
  </si>
  <si>
    <t>Lower abdominal pain</t>
  </si>
  <si>
    <t>BILATERAL LEG SWELLING</t>
  </si>
  <si>
    <t xml:space="preserve">VOMITING </t>
  </si>
  <si>
    <t>NO TENDERNESS</t>
  </si>
  <si>
    <t xml:space="preserve">epigastric  pain </t>
  </si>
  <si>
    <t xml:space="preserve">pink conjunctiva _x000D_
non icteric sclera </t>
  </si>
  <si>
    <t>bilateral knee pain</t>
  </si>
  <si>
    <t>s1 ans s2 well heard</t>
  </si>
  <si>
    <t xml:space="preserve">raised BP </t>
  </si>
  <si>
    <t>link to neurosurgery</t>
  </si>
  <si>
    <t xml:space="preserve">Headache </t>
  </si>
  <si>
    <t xml:space="preserve">bilateral decrease air entry </t>
  </si>
  <si>
    <t xml:space="preserve">anterior neck swelling </t>
  </si>
  <si>
    <t xml:space="preserve">allergic dermatitis </t>
  </si>
  <si>
    <t xml:space="preserve">pink conjunctiva_x000D_
non icteric sclera  </t>
  </si>
  <si>
    <t>joint pain</t>
  </si>
  <si>
    <t>continue medications</t>
  </si>
  <si>
    <t>pic,nis</t>
  </si>
  <si>
    <t>bloody vomiting</t>
  </si>
  <si>
    <t xml:space="preserve">pink conjunctiva _x000D_
non-icteric sclera </t>
  </si>
  <si>
    <t>Clear</t>
  </si>
  <si>
    <t>stage 2 HTN + HHD + br.asthma + polycythemia</t>
  </si>
  <si>
    <t xml:space="preserve">bilateral knee pain </t>
  </si>
  <si>
    <t>worsening of back pain</t>
  </si>
  <si>
    <t xml:space="preserve">Known Asthmatic </t>
  </si>
  <si>
    <t>malignancy,</t>
  </si>
  <si>
    <t xml:space="preserve">lower abdominal pain </t>
  </si>
  <si>
    <t>dizziness</t>
  </si>
  <si>
    <t xml:space="preserve">low back pain </t>
  </si>
  <si>
    <t>Rt knee pain</t>
  </si>
  <si>
    <t xml:space="preserve">referral </t>
  </si>
  <si>
    <t xml:space="preserve">Epigastric pain </t>
  </si>
  <si>
    <t xml:space="preserve">abdominal swelling </t>
  </si>
  <si>
    <t xml:space="preserve">pink  conj  and  nis  </t>
  </si>
  <si>
    <t>Joint pain</t>
  </si>
  <si>
    <t xml:space="preserve">Cough of </t>
  </si>
  <si>
    <t>Bilateral leg swelling</t>
  </si>
  <si>
    <t>Flank pain</t>
  </si>
  <si>
    <t xml:space="preserve">sob </t>
  </si>
  <si>
    <t>Raised BP</t>
  </si>
  <si>
    <t xml:space="preserve">left flank pain </t>
  </si>
  <si>
    <t xml:space="preserve">Raised BP </t>
  </si>
  <si>
    <t xml:space="preserve">Stage 1 HTN </t>
  </si>
  <si>
    <t>LOWER BACK PAIN</t>
  </si>
  <si>
    <t>Epigastric Pain</t>
  </si>
  <si>
    <t>come for follow up</t>
  </si>
  <si>
    <t>G-II pitting edema</t>
  </si>
  <si>
    <t>left knee pain</t>
  </si>
  <si>
    <t>ABM</t>
  </si>
  <si>
    <t xml:space="preserve">worsening of lower back pain </t>
  </si>
  <si>
    <t>known type 1 dm +HTN + myoma on medication</t>
  </si>
  <si>
    <t>anterior neck swelling</t>
  </si>
  <si>
    <t>invstigate</t>
  </si>
  <si>
    <t xml:space="preserve">Referral </t>
  </si>
  <si>
    <t>Clear chest with good air entry</t>
  </si>
  <si>
    <t>come for medical certificate</t>
  </si>
  <si>
    <t>medical</t>
  </si>
  <si>
    <t>pc and  nis</t>
  </si>
  <si>
    <t xml:space="preserve">epegastric  pain  </t>
  </si>
  <si>
    <t>epigasteric tenderness</t>
  </si>
  <si>
    <t xml:space="preserve">pink conj, NIS </t>
  </si>
  <si>
    <t xml:space="preserve">RAISED BP </t>
  </si>
  <si>
    <t xml:space="preserve">BILATERAL LEG SWELLING </t>
  </si>
  <si>
    <t xml:space="preserve">pink conj,nis </t>
  </si>
  <si>
    <t>p2 accentuated</t>
  </si>
  <si>
    <t>pin</t>
  </si>
  <si>
    <t xml:space="preserve">worsening of bilateral knee pain </t>
  </si>
  <si>
    <t>loss of appetite</t>
  </si>
  <si>
    <t>?Pulmonary TB</t>
  </si>
  <si>
    <t>hand swelling</t>
  </si>
  <si>
    <t>come for medical check up</t>
  </si>
  <si>
    <t>medical check up</t>
  </si>
  <si>
    <t xml:space="preserve">abdominal discomfort </t>
  </si>
  <si>
    <t xml:space="preserve">leg swelling </t>
  </si>
  <si>
    <t>s1 s2 well heard</t>
  </si>
  <si>
    <t>HTN controlled + ACEI induced cough</t>
  </si>
  <si>
    <t xml:space="preserve">CLEAR AND RESONANT </t>
  </si>
  <si>
    <t>PC &amp;  NIS</t>
  </si>
  <si>
    <t>PC&amp;NIS</t>
  </si>
  <si>
    <t xml:space="preserve">upper abdominal pain </t>
  </si>
  <si>
    <t xml:space="preserve"> lower back pain </t>
  </si>
  <si>
    <t>coppt</t>
  </si>
  <si>
    <t xml:space="preserve">clear and resonant </t>
  </si>
  <si>
    <t xml:space="preserve">Dyspepsia r/o PUD </t>
  </si>
  <si>
    <t>severe back pain</t>
  </si>
  <si>
    <t>Abdominal swelling</t>
  </si>
  <si>
    <t>PC and  NIS</t>
  </si>
  <si>
    <t>cbc, oft, stool</t>
  </si>
  <si>
    <t>pink  conj  and  nis</t>
  </si>
  <si>
    <t>pale  conj  and  nis</t>
  </si>
  <si>
    <t xml:space="preserve">cough of </t>
  </si>
  <si>
    <t xml:space="preserve">PC/NIS_x000D_
</t>
  </si>
  <si>
    <t>s1 and s2 well heard  no murmur</t>
  </si>
  <si>
    <t xml:space="preserve">SAME </t>
  </si>
  <si>
    <t xml:space="preserve">dysuria </t>
  </si>
  <si>
    <t>difficulty of swallowing</t>
  </si>
  <si>
    <t>pink conj  and  nis</t>
  </si>
  <si>
    <t>PIC,NIS</t>
  </si>
  <si>
    <t xml:space="preserve">Easy fatigability </t>
  </si>
  <si>
    <t xml:space="preserve">pink conjunctiva_x000D_
non icteric sclera </t>
  </si>
  <si>
    <t>slightly pale conjunctiva</t>
  </si>
  <si>
    <t xml:space="preserve">conscious </t>
  </si>
  <si>
    <t xml:space="preserve">tremor </t>
  </si>
  <si>
    <t>parkinson disease</t>
  </si>
  <si>
    <t>right submandibular swelling</t>
  </si>
  <si>
    <t xml:space="preserve">HEAD  ACHE </t>
  </si>
  <si>
    <t xml:space="preserve">easy fatigablity </t>
  </si>
  <si>
    <t>PC AND NIS</t>
  </si>
  <si>
    <t>S1 AND S2 WELL HEARD NO MURMUR OR GALLOP</t>
  </si>
  <si>
    <t xml:space="preserve">Abdominal pain </t>
  </si>
  <si>
    <t xml:space="preserve">HTN with HHD </t>
  </si>
  <si>
    <t>Bilateral flank pain</t>
  </si>
  <si>
    <t>ischemic stroke</t>
  </si>
  <si>
    <t xml:space="preserve">pc and nis </t>
  </si>
  <si>
    <t>left foot pain</t>
  </si>
  <si>
    <t xml:space="preserve">Epigastric pain of </t>
  </si>
  <si>
    <t>pc ,nis</t>
  </si>
  <si>
    <t>known asthmatic patient</t>
  </si>
  <si>
    <t>? Dyspepsia</t>
  </si>
  <si>
    <t>epigastric discomfort</t>
  </si>
  <si>
    <t>for medical check up</t>
  </si>
  <si>
    <t>CLEAR CHEST WITH GOOD AIR ENTRY</t>
  </si>
  <si>
    <t>Productive cough</t>
  </si>
  <si>
    <t>Medical check up</t>
  </si>
  <si>
    <t>s1 and s2 well heard, no murmur or gallop</t>
  </si>
  <si>
    <t>burning sensation</t>
  </si>
  <si>
    <t xml:space="preserve">epigastric pain of </t>
  </si>
  <si>
    <t>Nausea</t>
  </si>
  <si>
    <t>No Edema</t>
  </si>
  <si>
    <t xml:space="preserve">cough and SOB </t>
  </si>
  <si>
    <t>UNICTERIC SCLERA PINK CONJUCTIVEA</t>
  </si>
  <si>
    <t>HEMORRHAGIC STROKE + HTN</t>
  </si>
  <si>
    <t>known HTN on amlodipine 10 mg po day</t>
  </si>
  <si>
    <t>? lumbar spondylosis</t>
  </si>
  <si>
    <t xml:space="preserve">shortness of breath </t>
  </si>
  <si>
    <t xml:space="preserve">left lower leg swelling </t>
  </si>
  <si>
    <t>fall down accident</t>
  </si>
  <si>
    <t xml:space="preserve">urinary incontinence </t>
  </si>
  <si>
    <t>head  ache</t>
  </si>
  <si>
    <t xml:space="preserve">shoulder pain </t>
  </si>
  <si>
    <t xml:space="preserve">Productive cough </t>
  </si>
  <si>
    <t xml:space="preserve">left side chest pain </t>
  </si>
  <si>
    <t>come for check up</t>
  </si>
  <si>
    <t>S1 &amp; S2 well heard</t>
  </si>
  <si>
    <t>PALPITATION</t>
  </si>
  <si>
    <t>to continue medication</t>
  </si>
  <si>
    <t>continue mgt</t>
  </si>
  <si>
    <t>known HTN on amlodipine 5 mg po day</t>
  </si>
  <si>
    <t>FAIR CONTROL BP</t>
  </si>
  <si>
    <t xml:space="preserve">right  epegastric  pain  </t>
  </si>
  <si>
    <t>pink conjunctiva nis</t>
  </si>
  <si>
    <t xml:space="preserve">knee pain </t>
  </si>
  <si>
    <t>head ache</t>
  </si>
  <si>
    <t>right leg pain</t>
  </si>
  <si>
    <t xml:space="preserve">lower extremity pain </t>
  </si>
  <si>
    <t>came for medical check up</t>
  </si>
  <si>
    <t>Generalized body swelling</t>
  </si>
  <si>
    <t xml:space="preserve">Investigate </t>
  </si>
  <si>
    <t>continue medication</t>
  </si>
  <si>
    <t>lower extremity pain</t>
  </si>
  <si>
    <t>body swelling</t>
  </si>
  <si>
    <t>MILD LEFT CVAT</t>
  </si>
  <si>
    <t>?NEPHROLITHIASIS</t>
  </si>
  <si>
    <t>DIARRHEA</t>
  </si>
  <si>
    <t>pale conjunctiva and NIS</t>
  </si>
  <si>
    <t>hypothyrodism</t>
  </si>
  <si>
    <t>no pertinent finding</t>
  </si>
  <si>
    <t>no murmur</t>
  </si>
  <si>
    <t>abdominal cramp</t>
  </si>
  <si>
    <t xml:space="preserve">EPIGASTRIC BURNING PAIN </t>
  </si>
  <si>
    <t>numbness</t>
  </si>
  <si>
    <t>PC /NIS</t>
  </si>
  <si>
    <t xml:space="preserve">pale  conj  and  nis  </t>
  </si>
  <si>
    <t>T2DM + HTN</t>
  </si>
  <si>
    <t>EASY FATIGABLITY</t>
  </si>
  <si>
    <t>Newly diagnosed HTN</t>
  </si>
  <si>
    <t>Newly Diagnosed Type 2 DM + mild BPH</t>
  </si>
  <si>
    <t xml:space="preserve">pink conj nis </t>
  </si>
  <si>
    <t>neck pain</t>
  </si>
  <si>
    <t>Holosystolic murmur at LLSB</t>
  </si>
  <si>
    <t xml:space="preserve">known DM </t>
  </si>
  <si>
    <t xml:space="preserve">seizure disorder </t>
  </si>
  <si>
    <t>Fair glycemic control</t>
  </si>
  <si>
    <t>Good glycemic control</t>
  </si>
  <si>
    <t>pink conjunctiva, non icteric sclera</t>
  </si>
  <si>
    <t>?calcaneal spur</t>
  </si>
  <si>
    <t>come for refill</t>
  </si>
  <si>
    <t>Hypothyroidism</t>
  </si>
  <si>
    <t>vomiting of ingested matter</t>
  </si>
  <si>
    <t>no distress, no cyanosis, no clubbing</t>
  </si>
  <si>
    <t>HYPERTENSION + ? NEPHROLITHIASIS</t>
  </si>
  <si>
    <t xml:space="preserve">PC NIS </t>
  </si>
  <si>
    <t>PC&amp; NIS</t>
  </si>
  <si>
    <t xml:space="preserve">HYPOTHYROIDISM </t>
  </si>
  <si>
    <t>HYPOTHYROIDISM</t>
  </si>
  <si>
    <t xml:space="preserve">Headache of </t>
  </si>
  <si>
    <t>Newly Dx HTN</t>
  </si>
  <si>
    <t>? nephrolithiasis</t>
  </si>
  <si>
    <t>dyspepsia + PUD</t>
  </si>
  <si>
    <t>LOC</t>
  </si>
  <si>
    <t xml:space="preserve">pc, nis </t>
  </si>
  <si>
    <t xml:space="preserve">no edema </t>
  </si>
  <si>
    <t xml:space="preserve">no rash </t>
  </si>
  <si>
    <t>type 2 DM + HTN</t>
  </si>
  <si>
    <t>nis</t>
  </si>
  <si>
    <t>no discharge</t>
  </si>
  <si>
    <t>Type 2 DM + HTN</t>
  </si>
  <si>
    <t>throat pain</t>
  </si>
  <si>
    <t>uncontrolled T2 DM</t>
  </si>
  <si>
    <t>no weakness, no sensory loss</t>
  </si>
  <si>
    <t>vertigo</t>
  </si>
  <si>
    <t xml:space="preserve"> for follow up </t>
  </si>
  <si>
    <t>no ascites</t>
  </si>
  <si>
    <t>no breast mass</t>
  </si>
  <si>
    <t>TREMOR</t>
  </si>
  <si>
    <t xml:space="preserve">MULTIPLE JOINT PAIN </t>
  </si>
  <si>
    <t xml:space="preserve">HEAD  ACHE  </t>
  </si>
  <si>
    <t xml:space="preserve">S1 and s2 well heard. </t>
  </si>
  <si>
    <t xml:space="preserve">no CVAT </t>
  </si>
  <si>
    <t>low back pain with radiculopathy</t>
  </si>
  <si>
    <t xml:space="preserve">Abdominal blotting </t>
  </si>
  <si>
    <t>Poorly control DM + HTN with HHD + PAD + left lower leg amputation + diabetic retinopathy</t>
  </si>
  <si>
    <t>left chest pain</t>
  </si>
  <si>
    <t>known dyslipidemia on medication</t>
  </si>
  <si>
    <t>no weakness,no sensory loss</t>
  </si>
  <si>
    <t>Diarrhea</t>
  </si>
  <si>
    <t xml:space="preserve">chest tightness </t>
  </si>
  <si>
    <t>NO RASH</t>
  </si>
  <si>
    <t>foot pain</t>
  </si>
  <si>
    <t>Back pain</t>
  </si>
  <si>
    <t>?Polyneuropathy</t>
  </si>
  <si>
    <t>FEVER</t>
  </si>
  <si>
    <t>CLEAR AND RESONANT</t>
  </si>
  <si>
    <t>right foot pain</t>
  </si>
  <si>
    <t xml:space="preserve">raised bp </t>
  </si>
  <si>
    <t xml:space="preserve">left leg pain </t>
  </si>
  <si>
    <t xml:space="preserve">BILATERAL KNEE PAIN </t>
  </si>
  <si>
    <t xml:space="preserve">No edema </t>
  </si>
  <si>
    <t xml:space="preserve">ABDOMINAL PAIN </t>
  </si>
  <si>
    <t>right leg swelling</t>
  </si>
  <si>
    <t>RUQ</t>
  </si>
  <si>
    <t>Hypertensive urgency r/o emergency</t>
  </si>
  <si>
    <t>LEFT CHEST PAIN</t>
  </si>
  <si>
    <t>-</t>
  </si>
  <si>
    <t>Others specify,none,</t>
  </si>
  <si>
    <t>peripheral neuropathy</t>
  </si>
  <si>
    <t>degenerative spondylosis</t>
  </si>
  <si>
    <t xml:space="preserve">link to neurosurgery </t>
  </si>
  <si>
    <t>right sided body pain</t>
  </si>
  <si>
    <t>Sub optimal BP control</t>
  </si>
  <si>
    <t>easy fatigablity</t>
  </si>
  <si>
    <t xml:space="preserve">Clear and resonant </t>
  </si>
  <si>
    <t>no abnormality detected</t>
  </si>
  <si>
    <t xml:space="preserve">DYSPEPSIA </t>
  </si>
  <si>
    <t xml:space="preserve">abdominal distension </t>
  </si>
  <si>
    <t xml:space="preserve">S1 and S2 well heard </t>
  </si>
  <si>
    <t>fatigability</t>
  </si>
  <si>
    <t>nodular goiter</t>
  </si>
  <si>
    <t xml:space="preserve"> normal </t>
  </si>
  <si>
    <t>EASY FATIGABILITY</t>
  </si>
  <si>
    <t xml:space="preserve">NO LAP </t>
  </si>
  <si>
    <t xml:space="preserve">Bilateral flank pain </t>
  </si>
  <si>
    <t xml:space="preserve">RUQ pain </t>
  </si>
  <si>
    <t>numbness of lower extremities</t>
  </si>
  <si>
    <t>unicteric sclera pink conjunctivae</t>
  </si>
  <si>
    <t>s1 and s2 well heard no murmur no gallop</t>
  </si>
  <si>
    <t>DM+HTN+BREAST CA (TXED )+GOITER</t>
  </si>
  <si>
    <t xml:space="preserve">urinary frequency </t>
  </si>
  <si>
    <t>no distress, no clubbing, no cyanosis</t>
  </si>
  <si>
    <t>Osteoarthritis</t>
  </si>
  <si>
    <t xml:space="preserve">PC/NIS </t>
  </si>
  <si>
    <t>S1 AND S2 WELL HEARD NO MURMUR NO GALLOP</t>
  </si>
  <si>
    <t xml:space="preserve">PRODUCTIVE COUGH </t>
  </si>
  <si>
    <t>Bilateral pedal edema</t>
  </si>
  <si>
    <t>Sore throat</t>
  </si>
  <si>
    <t xml:space="preserve">easy fatigability , </t>
  </si>
  <si>
    <t xml:space="preserve">Pitting edema </t>
  </si>
  <si>
    <t>m</t>
  </si>
  <si>
    <t xml:space="preserve">NO CVAT </t>
  </si>
  <si>
    <t>?chronic bronchitis</t>
  </si>
  <si>
    <t xml:space="preserve">Stage I HTN </t>
  </si>
  <si>
    <t xml:space="preserve">abdominal distention </t>
  </si>
  <si>
    <t>PARKINSONS DISEASE</t>
  </si>
  <si>
    <t>...</t>
  </si>
  <si>
    <t>s1 and s2 well heared</t>
  </si>
  <si>
    <t>flat and moves with respiration</t>
  </si>
  <si>
    <t>nslap</t>
  </si>
  <si>
    <t>left lower abdominal tenderness</t>
  </si>
  <si>
    <t>epigastric pain of</t>
  </si>
  <si>
    <t xml:space="preserve">?Dyspepsia </t>
  </si>
  <si>
    <t xml:space="preserve">link to psychiatry </t>
  </si>
  <si>
    <t>link to ortho</t>
  </si>
  <si>
    <t>pink conjuctiva,muddy sclera</t>
  </si>
  <si>
    <t>f</t>
  </si>
  <si>
    <t>alert</t>
  </si>
  <si>
    <t>referred for follow up</t>
  </si>
  <si>
    <t xml:space="preserve">multiple joint pain </t>
  </si>
  <si>
    <t>has mild epigastric tenderness</t>
  </si>
  <si>
    <t>do chest x-ray</t>
  </si>
  <si>
    <t xml:space="preserve">ABDOMINAL DISCOMFORT </t>
  </si>
  <si>
    <t xml:space="preserve">generalized body weakness </t>
  </si>
  <si>
    <t>easily fatigue</t>
  </si>
  <si>
    <t xml:space="preserve">link to physiotherapy </t>
  </si>
  <si>
    <t>slightly pale conjunctivae</t>
  </si>
  <si>
    <t>allergic rhinitis</t>
  </si>
  <si>
    <t>post thyroidectomy hypothyroidism</t>
  </si>
  <si>
    <t>knee joint pain</t>
  </si>
  <si>
    <t xml:space="preserve">left  flank pain </t>
  </si>
  <si>
    <t xml:space="preserve"> cough</t>
  </si>
  <si>
    <t xml:space="preserve">BODY SWELLING </t>
  </si>
  <si>
    <t>Fair Glycemic Control</t>
  </si>
  <si>
    <t xml:space="preserve">palpitation </t>
  </si>
  <si>
    <t xml:space="preserve">Lower back pain </t>
  </si>
  <si>
    <t xml:space="preserve">right sided flank pain </t>
  </si>
  <si>
    <t>no organomegally</t>
  </si>
  <si>
    <t>URTI R/O CAP</t>
  </si>
  <si>
    <t xml:space="preserve">HTN + ?HHD </t>
  </si>
  <si>
    <t>normal finding</t>
  </si>
  <si>
    <t xml:space="preserve">mass per rectum </t>
  </si>
  <si>
    <t>MEDICAL CHECKUP</t>
  </si>
  <si>
    <t>NO NEW COMPLIANT</t>
  </si>
  <si>
    <t xml:space="preserve">tingling sensation </t>
  </si>
  <si>
    <t xml:space="preserve">pink conj </t>
  </si>
  <si>
    <t xml:space="preserve">Anterior neck swelling </t>
  </si>
  <si>
    <t xml:space="preserve">No LAP </t>
  </si>
  <si>
    <t>tt</t>
  </si>
  <si>
    <t>no pertinent</t>
  </si>
  <si>
    <t xml:space="preserve">MEDICAL CERTIFICATE </t>
  </si>
  <si>
    <t xml:space="preserve">left leg swelling </t>
  </si>
  <si>
    <t xml:space="preserve">PC, NIS </t>
  </si>
  <si>
    <t>came for medical certificate</t>
  </si>
  <si>
    <t xml:space="preserve">headache secondary to ? </t>
  </si>
  <si>
    <t>unicteric sclera pink conjuctivea</t>
  </si>
  <si>
    <t>obesity,alcohol use,</t>
  </si>
  <si>
    <t xml:space="preserve">Back pain </t>
  </si>
  <si>
    <t>Normal finding</t>
  </si>
  <si>
    <t>generalized body swelling</t>
  </si>
  <si>
    <t xml:space="preserve">link to dermatology </t>
  </si>
  <si>
    <t>right side flank pain</t>
  </si>
  <si>
    <t>PC AND nis</t>
  </si>
  <si>
    <t xml:space="preserve">burning sensation </t>
  </si>
  <si>
    <t xml:space="preserve">Fatty Liver </t>
  </si>
  <si>
    <t>lower back pain of 3 days duration</t>
  </si>
  <si>
    <t>blurring of vision</t>
  </si>
  <si>
    <t xml:space="preserve">epigastric burning sensation </t>
  </si>
  <si>
    <t>for admission</t>
  </si>
  <si>
    <t xml:space="preserve">TYPE 1 DM </t>
  </si>
  <si>
    <t xml:space="preserve">LOC </t>
  </si>
  <si>
    <t xml:space="preserve">COPPT </t>
  </si>
  <si>
    <t xml:space="preserve">stool exam </t>
  </si>
  <si>
    <t xml:space="preserve">Bronchial Asthma </t>
  </si>
  <si>
    <t xml:space="preserve">POORLY CONTROLLED DM </t>
  </si>
  <si>
    <t>vomiting</t>
  </si>
  <si>
    <t xml:space="preserve">headache of </t>
  </si>
  <si>
    <t xml:space="preserve">bilateral pitting edema </t>
  </si>
  <si>
    <t>RIGHT UPPER QUADRANT PAIN</t>
  </si>
  <si>
    <t>RUQ PAIN</t>
  </si>
  <si>
    <t>suprapubic tenderness</t>
  </si>
  <si>
    <t xml:space="preserve">HYPERTENSION </t>
  </si>
  <si>
    <t>pink conj ,NIS</t>
  </si>
  <si>
    <t>no xanthoma</t>
  </si>
  <si>
    <t>pain during swallowing</t>
  </si>
  <si>
    <t xml:space="preserve">RT CHEST PAIN </t>
  </si>
  <si>
    <t xml:space="preserve">came for check up </t>
  </si>
  <si>
    <t xml:space="preserve">none                                                    </t>
  </si>
  <si>
    <t xml:space="preserve">poor glycemic control </t>
  </si>
  <si>
    <t xml:space="preserve">Vomiting of </t>
  </si>
  <si>
    <t>pink conj,NIS</t>
  </si>
  <si>
    <t>s1 and s2 wel heard</t>
  </si>
  <si>
    <t>no weakness , no sensory loss</t>
  </si>
  <si>
    <t>dry  cough</t>
  </si>
  <si>
    <t>Link to AEOPD</t>
  </si>
  <si>
    <t xml:space="preserve">rt cvat </t>
  </si>
  <si>
    <t xml:space="preserve">GENERALIZED BODY SWELLING </t>
  </si>
  <si>
    <t>--</t>
  </si>
  <si>
    <t xml:space="preserve">abdominal swelling of </t>
  </si>
  <si>
    <t xml:space="preserve">CXR, CBC, </t>
  </si>
  <si>
    <t>worsening of cough</t>
  </si>
  <si>
    <t>long standing HTN and DM with PAD + low muscle bulk and poor body support possibly osteoporosis menopause related</t>
  </si>
  <si>
    <t>NO ORGANOMEGALLY</t>
  </si>
  <si>
    <t xml:space="preserve">PC and NIS </t>
  </si>
  <si>
    <t>Icteric sclera</t>
  </si>
  <si>
    <t>pink  conj and nis</t>
  </si>
  <si>
    <t>For medical certificate</t>
  </si>
  <si>
    <t>NO slap</t>
  </si>
  <si>
    <t>headache of</t>
  </si>
  <si>
    <t xml:space="preserve">no lap </t>
  </si>
  <si>
    <t xml:space="preserve">no cvat </t>
  </si>
  <si>
    <t>good air entry bilaterally</t>
  </si>
  <si>
    <t>Abdominal distension</t>
  </si>
  <si>
    <t>pink  conj  and nis</t>
  </si>
  <si>
    <t>for medical certificate</t>
  </si>
  <si>
    <t>pink,nis</t>
  </si>
  <si>
    <t>S1 and s2 well heared</t>
  </si>
  <si>
    <t>S1 AND S2 well heard no murmur no gallop</t>
  </si>
  <si>
    <t xml:space="preserve">S1 AND S2 WELL HEARED </t>
  </si>
  <si>
    <t xml:space="preserve">NO EDEMA </t>
  </si>
  <si>
    <t xml:space="preserve">NO RASH </t>
  </si>
  <si>
    <t>S1 and s2 well heard</t>
  </si>
  <si>
    <t>medical fit</t>
  </si>
  <si>
    <t>NO EDEMA OR DEFORMITY</t>
  </si>
  <si>
    <t>?MEDICALLY FIT</t>
  </si>
  <si>
    <t xml:space="preserve">No CVAT </t>
  </si>
  <si>
    <t>PINK,NIS</t>
  </si>
  <si>
    <t>cough of 3 days duration</t>
  </si>
  <si>
    <t>no distress, no clubbing,no cyanosis</t>
  </si>
  <si>
    <t xml:space="preserve">loss of appetite </t>
  </si>
  <si>
    <t>MEDICAL CHECK UP</t>
  </si>
  <si>
    <t>MEDICAL</t>
  </si>
  <si>
    <t xml:space="preserve"> pc nis </t>
  </si>
  <si>
    <t>work up and refill</t>
  </si>
  <si>
    <t>chronic htn</t>
  </si>
  <si>
    <t>long standing hypertension and diabetes with retinopathy and PAD with additional l asthma</t>
  </si>
  <si>
    <t>Came for medical certificate</t>
  </si>
  <si>
    <t>Medical certificate</t>
  </si>
  <si>
    <t xml:space="preserve">migraine headache </t>
  </si>
  <si>
    <t>FLAT AND MOVES WITH RESPIRATION</t>
  </si>
  <si>
    <t>NO PERTINENT FINDING</t>
  </si>
  <si>
    <t>s1 and s2 well head</t>
  </si>
  <si>
    <t>dyspepsia 2ry to ? pud</t>
  </si>
  <si>
    <t>REFERAL</t>
  </si>
  <si>
    <t xml:space="preserve">S1 AND S2 WELL HEARD </t>
  </si>
  <si>
    <t>Poorly Controlled DM</t>
  </si>
  <si>
    <t>clear and resonat</t>
  </si>
  <si>
    <t xml:space="preserve">easy fatigability of </t>
  </si>
  <si>
    <t>? POORLY CONTROLED DM + ??PN</t>
  </si>
  <si>
    <t xml:space="preserve">back pain of </t>
  </si>
  <si>
    <t>no  organomegally</t>
  </si>
  <si>
    <t>CAME FOR MEDICAL</t>
  </si>
  <si>
    <t>CAME FOR CHECK UP</t>
  </si>
  <si>
    <t>CAME FOR MEDICAL CERTIFICATE</t>
  </si>
  <si>
    <t xml:space="preserve">            WORK UP                                </t>
  </si>
  <si>
    <t>CRAMPY ABDOMINAL PAIN</t>
  </si>
  <si>
    <t>MEDICAL CERTIFICATE</t>
  </si>
  <si>
    <t xml:space="preserve">          investigate                                  </t>
  </si>
  <si>
    <t xml:space="preserve">inx                                            </t>
  </si>
  <si>
    <t>LEFT LEG SWELLING</t>
  </si>
  <si>
    <t>Exertional SOB</t>
  </si>
  <si>
    <t>low back pain</t>
  </si>
  <si>
    <t>Known Positive on HAART</t>
  </si>
  <si>
    <t>Known Positive</t>
  </si>
  <si>
    <t>NIS, PC</t>
  </si>
  <si>
    <t xml:space="preserve">         work up                                   </t>
  </si>
  <si>
    <t xml:space="preserve">          work up                                  </t>
  </si>
  <si>
    <t>nolap</t>
  </si>
  <si>
    <t xml:space="preserve">     INVESTIGATE                                       </t>
  </si>
  <si>
    <t>HTN + OLD STROKE</t>
  </si>
  <si>
    <t xml:space="preserve">WORK UP                               </t>
  </si>
  <si>
    <t xml:space="preserve">             WORK UP                               </t>
  </si>
  <si>
    <t xml:space="preserve">           WORK UP                                 </t>
  </si>
  <si>
    <t xml:space="preserve">PC AND NIS </t>
  </si>
  <si>
    <t xml:space="preserve">         investigate                                   </t>
  </si>
  <si>
    <t xml:space="preserve">                                            </t>
  </si>
  <si>
    <t>PNIS</t>
  </si>
  <si>
    <t xml:space="preserve">   WORK UP                                         </t>
  </si>
  <si>
    <t xml:space="preserve">work up                                            </t>
  </si>
  <si>
    <t xml:space="preserve">sore throat </t>
  </si>
  <si>
    <t xml:space="preserve">No new complaint </t>
  </si>
  <si>
    <t xml:space="preserve">                work up                            </t>
  </si>
  <si>
    <t xml:space="preserve">S1 &amp; S2 well heard </t>
  </si>
  <si>
    <t xml:space="preserve">INVESTIGATE                                            </t>
  </si>
  <si>
    <t xml:space="preserve">recurrent UTI </t>
  </si>
  <si>
    <t xml:space="preserve">                WORK UP                            </t>
  </si>
  <si>
    <t xml:space="preserve">                   WORK UP                         </t>
  </si>
  <si>
    <t xml:space="preserve">                   work up                         </t>
  </si>
  <si>
    <t>concious</t>
  </si>
  <si>
    <t>PINK  CONJ  AND  NIS</t>
  </si>
  <si>
    <t>RIGHT FLANK PAIN</t>
  </si>
  <si>
    <t>rt side flank pain</t>
  </si>
  <si>
    <t>BILATERAL LEG PAIN</t>
  </si>
  <si>
    <t>DYSPEPSIA R/O PUD</t>
  </si>
  <si>
    <t xml:space="preserve">                 work up                           </t>
  </si>
  <si>
    <t>mild right CVAT</t>
  </si>
  <si>
    <t xml:space="preserve">                          WORK UP                  </t>
  </si>
  <si>
    <t xml:space="preserve">              WORK UP                              </t>
  </si>
  <si>
    <t>none,Unknown,</t>
  </si>
  <si>
    <t xml:space="preserve">                     WORK UP                       </t>
  </si>
  <si>
    <t xml:space="preserve">  investigate                                          </t>
  </si>
  <si>
    <t>hypothyroidism</t>
  </si>
  <si>
    <t>sore throat</t>
  </si>
  <si>
    <t xml:space="preserve">  Ix                                          </t>
  </si>
  <si>
    <t>HTN WITH HHD</t>
  </si>
  <si>
    <t>NO CVAT OR SUPRAPUBIC TENDERNESS</t>
  </si>
  <si>
    <t>NCVAT</t>
  </si>
  <si>
    <t xml:space="preserve"> work up                                           </t>
  </si>
  <si>
    <t>non pitting edema</t>
  </si>
  <si>
    <t xml:space="preserve">NIS, PC </t>
  </si>
  <si>
    <t xml:space="preserve">     investigate                                       </t>
  </si>
  <si>
    <t xml:space="preserve">            work up                                </t>
  </si>
  <si>
    <t xml:space="preserve">            investigate                                </t>
  </si>
  <si>
    <t>long standing hypertension and DM with retinopathy, with possible autonoic dysfunction with possible PAD</t>
  </si>
  <si>
    <t xml:space="preserve">           INVESTIGATE                                 </t>
  </si>
  <si>
    <t xml:space="preserve">      investigate                                      </t>
  </si>
  <si>
    <t>bilateral leg pain</t>
  </si>
  <si>
    <t xml:space="preserve">    work up                                        </t>
  </si>
  <si>
    <t xml:space="preserve">Clear </t>
  </si>
  <si>
    <t xml:space="preserve">              work up                              </t>
  </si>
  <si>
    <t>pc.nis</t>
  </si>
  <si>
    <t xml:space="preserve">    WORK UP                                        </t>
  </si>
  <si>
    <t xml:space="preserve">pink conj NIS </t>
  </si>
  <si>
    <t xml:space="preserve">dry cough of </t>
  </si>
  <si>
    <t>RUQ PAIN OF</t>
  </si>
  <si>
    <t xml:space="preserve">Flank pain </t>
  </si>
  <si>
    <t>CLEAR WITH GOOD AIR ENTRY</t>
  </si>
  <si>
    <t xml:space="preserve">               WORK UP                             </t>
  </si>
  <si>
    <t>polyuria and polydypsia</t>
  </si>
  <si>
    <t xml:space="preserve">        investigate                                    </t>
  </si>
  <si>
    <t>NA</t>
  </si>
  <si>
    <t>Anemia 2ry to ?</t>
  </si>
  <si>
    <t xml:space="preserve">  INVESTIGATE                                          </t>
  </si>
  <si>
    <t xml:space="preserve"> easy fatigability </t>
  </si>
  <si>
    <t>CLAER</t>
  </si>
  <si>
    <t>PC.NIS</t>
  </si>
  <si>
    <t>HYPERTENSION</t>
  </si>
  <si>
    <t xml:space="preserve">                                           investigate </t>
  </si>
  <si>
    <t>pink conj , NIS</t>
  </si>
  <si>
    <t xml:space="preserve">poorly controlled HTN </t>
  </si>
  <si>
    <t xml:space="preserve">       investigate                                    </t>
  </si>
  <si>
    <t xml:space="preserve">                  work up                          </t>
  </si>
  <si>
    <t xml:space="preserve">                                            work up</t>
  </si>
  <si>
    <t>pink  conj and  nis</t>
  </si>
  <si>
    <t xml:space="preserve">                         WORK UP                   </t>
  </si>
  <si>
    <t xml:space="preserve">   investigate                                         </t>
  </si>
  <si>
    <t xml:space="preserve">                    work up                        </t>
  </si>
  <si>
    <t>COME FOR FOLLOW UP</t>
  </si>
  <si>
    <t>ncvat</t>
  </si>
  <si>
    <t xml:space="preserve">                 investigate                            </t>
  </si>
  <si>
    <t xml:space="preserve">for medical certificate </t>
  </si>
  <si>
    <t>Cholelithiasis</t>
  </si>
  <si>
    <t xml:space="preserve">                 WORK UP                           </t>
  </si>
  <si>
    <t xml:space="preserve">       WORK UP                                     </t>
  </si>
  <si>
    <t xml:space="preserve">                              investigate              </t>
  </si>
  <si>
    <t xml:space="preserve">peripheral neuropathy </t>
  </si>
  <si>
    <t xml:space="preserve">clear chest </t>
  </si>
  <si>
    <t>soft, moves with respiration</t>
  </si>
  <si>
    <t xml:space="preserve">Leg swelling </t>
  </si>
  <si>
    <t xml:space="preserve">epigastric discomfort </t>
  </si>
  <si>
    <t xml:space="preserve">                      investigate                       </t>
  </si>
  <si>
    <t>no murmur or gallop</t>
  </si>
  <si>
    <t>Vertigo and dizziness</t>
  </si>
  <si>
    <t xml:space="preserve">vertigo </t>
  </si>
  <si>
    <t xml:space="preserve">       IX                                     </t>
  </si>
  <si>
    <t xml:space="preserve">investigate                                             </t>
  </si>
  <si>
    <t>.</t>
  </si>
  <si>
    <t xml:space="preserve"> investigate                                           </t>
  </si>
  <si>
    <t>known hypertensive</t>
  </si>
  <si>
    <t>r/o nephrolithiasis</t>
  </si>
  <si>
    <t xml:space="preserve">facial deviation </t>
  </si>
  <si>
    <t>tingling sensation</t>
  </si>
  <si>
    <t>ABDOMINAL DISTENTION</t>
  </si>
  <si>
    <t>no new complaint</t>
  </si>
  <si>
    <t>pink conj  and nis</t>
  </si>
  <si>
    <t xml:space="preserve">LEFT  LEG  SWELLING  </t>
  </si>
  <si>
    <t>EASY  FATEGABILITY</t>
  </si>
  <si>
    <t>PALE CONJUCTIVA</t>
  </si>
  <si>
    <t xml:space="preserve">atypical pneumonia </t>
  </si>
  <si>
    <t xml:space="preserve">investigate                                            </t>
  </si>
  <si>
    <t xml:space="preserve"> investigate                                            </t>
  </si>
  <si>
    <t xml:space="preserve">                                       WORK UP     </t>
  </si>
  <si>
    <t>CHEST PAIN AND COUGH</t>
  </si>
  <si>
    <t xml:space="preserve">                            WORK UP                </t>
  </si>
  <si>
    <t xml:space="preserve"> easy fatigability</t>
  </si>
  <si>
    <t xml:space="preserve">                                            investigate</t>
  </si>
  <si>
    <t xml:space="preserve">palpitaion </t>
  </si>
  <si>
    <t xml:space="preserve">    investigate                                        </t>
  </si>
  <si>
    <t>came for check up</t>
  </si>
  <si>
    <t xml:space="preserve">                                            WORK UP</t>
  </si>
  <si>
    <t>pc/nis</t>
  </si>
  <si>
    <t xml:space="preserve">Abdominal cramp </t>
  </si>
  <si>
    <t>SEIZURE DISORDER</t>
  </si>
  <si>
    <t>poorly controlled  t2dm</t>
  </si>
  <si>
    <t xml:space="preserve">viral hepatitis </t>
  </si>
  <si>
    <t>HTN + Dyslipidemia</t>
  </si>
  <si>
    <t xml:space="preserve">            INVESTIGATE                                </t>
  </si>
  <si>
    <t>bilateral knee joint pain</t>
  </si>
  <si>
    <t>?neuropathy</t>
  </si>
  <si>
    <t>FOR MEDICAL CHECK UP</t>
  </si>
  <si>
    <t>PINK CONJ AND NIS</t>
  </si>
  <si>
    <t>right arm pain</t>
  </si>
  <si>
    <t xml:space="preserve">   inx                                         </t>
  </si>
  <si>
    <t xml:space="preserve"> inx                                           </t>
  </si>
  <si>
    <t xml:space="preserve">  inx                                          </t>
  </si>
  <si>
    <t>lbp</t>
  </si>
  <si>
    <t xml:space="preserve">clear with good air entry </t>
  </si>
  <si>
    <t xml:space="preserve">   see mgt                                         </t>
  </si>
  <si>
    <t xml:space="preserve">  see mgt                                          </t>
  </si>
  <si>
    <t xml:space="preserve"> cough </t>
  </si>
  <si>
    <t xml:space="preserve">no findings </t>
  </si>
  <si>
    <t xml:space="preserve"> INVESTIGATE                                           </t>
  </si>
  <si>
    <t>LEG PAIN</t>
  </si>
  <si>
    <t xml:space="preserve">      INVESTIGATE                                      </t>
  </si>
  <si>
    <t xml:space="preserve">SEIZURE DISORDER </t>
  </si>
  <si>
    <t xml:space="preserve">                   Investigate                         </t>
  </si>
  <si>
    <t xml:space="preserve">Ix                                            </t>
  </si>
  <si>
    <t xml:space="preserve">Lt knee swelling of </t>
  </si>
  <si>
    <t xml:space="preserve"> WORK UP                                           </t>
  </si>
  <si>
    <t xml:space="preserve">    Investigate                                        </t>
  </si>
  <si>
    <t xml:space="preserve">              investigations                              </t>
  </si>
  <si>
    <t>T"DM+HTN+nyha class 2 hf 2ry to old mi</t>
  </si>
  <si>
    <t>COUGH,SOB</t>
  </si>
  <si>
    <t>sick looking</t>
  </si>
  <si>
    <t>,</t>
  </si>
  <si>
    <t>DRY COUGH</t>
  </si>
  <si>
    <t xml:space="preserve">          INVESTIGATE                                  </t>
  </si>
  <si>
    <t xml:space="preserve">CBC                      </t>
  </si>
  <si>
    <t xml:space="preserve">     INVESTEGATE                                       </t>
  </si>
  <si>
    <t xml:space="preserve">        Investigate                                    </t>
  </si>
  <si>
    <t xml:space="preserve">             Investigate                               </t>
  </si>
  <si>
    <t>no weakness, no sensation loss</t>
  </si>
  <si>
    <t xml:space="preserve">                    Investigate                        </t>
  </si>
  <si>
    <t xml:space="preserve"> Investigate                                           </t>
  </si>
  <si>
    <t xml:space="preserve">         INVESTIGATE                                   </t>
  </si>
  <si>
    <t xml:space="preserve">palpitation of </t>
  </si>
  <si>
    <t xml:space="preserve">DYSPEPSIA + UTI </t>
  </si>
  <si>
    <t xml:space="preserve">                    WORK UP                        </t>
  </si>
  <si>
    <t>? newly diagnosed HTN</t>
  </si>
  <si>
    <t xml:space="preserve">see mgt                                            </t>
  </si>
  <si>
    <t xml:space="preserve">No rash </t>
  </si>
  <si>
    <t xml:space="preserve">    inx                                        </t>
  </si>
  <si>
    <t>PINK CONJ AND  NIS</t>
  </si>
  <si>
    <t xml:space="preserve">    INVESTIGATE                                        </t>
  </si>
  <si>
    <t>cottp</t>
  </si>
  <si>
    <t xml:space="preserve">     investegate                                       </t>
  </si>
  <si>
    <t xml:space="preserve">refill                                            </t>
  </si>
  <si>
    <t xml:space="preserve">              investigation                               </t>
  </si>
  <si>
    <t xml:space="preserve">   Ix                                         </t>
  </si>
  <si>
    <t>poorly controlled DM+HTN</t>
  </si>
  <si>
    <t xml:space="preserve">         Investigate                                   </t>
  </si>
  <si>
    <t xml:space="preserve">? Dyspepsia </t>
  </si>
  <si>
    <t xml:space="preserve">                         work up                   </t>
  </si>
  <si>
    <t>type 2  dm</t>
  </si>
  <si>
    <t xml:space="preserve">                  WORK UP                          </t>
  </si>
  <si>
    <t>Poor Glycemic Control</t>
  </si>
  <si>
    <t xml:space="preserve">      inx                                      </t>
  </si>
  <si>
    <t xml:space="preserve">Came for medical certificate </t>
  </si>
  <si>
    <t xml:space="preserve">vomiting of </t>
  </si>
  <si>
    <t>headache and fever</t>
  </si>
  <si>
    <t xml:space="preserve">                                   WORK UP         </t>
  </si>
  <si>
    <t xml:space="preserve">pink conjunctiva and non icteric sclera </t>
  </si>
  <si>
    <t xml:space="preserve">            investigate her                                 </t>
  </si>
  <si>
    <t xml:space="preserve">     inx                                       </t>
  </si>
  <si>
    <t xml:space="preserve">PC /NIS </t>
  </si>
  <si>
    <t xml:space="preserve">      Investigate                                      </t>
  </si>
  <si>
    <t>known dm+htn patient on glimepiride 4mg po/day,metformin 500 mg po bid and amlodipine 10 mg po/day.she is dm patient for the past four yrs and was diagnosed to have htn two weeks back after at this hospital..bp 125/80</t>
  </si>
  <si>
    <t xml:space="preserve">POOR CONTROL DM </t>
  </si>
  <si>
    <t>no murmur, no gallop</t>
  </si>
  <si>
    <t xml:space="preserve">   Investigate                                         </t>
  </si>
  <si>
    <t>no SLAP</t>
  </si>
  <si>
    <t>KNOWN DIABETIC</t>
  </si>
  <si>
    <t xml:space="preserve">Lower abdominal pain </t>
  </si>
  <si>
    <t xml:space="preserve">       INVESTIGATE                                     </t>
  </si>
  <si>
    <t xml:space="preserve">Generalized body swelling </t>
  </si>
  <si>
    <t>GRADE 3 ANKLE AND PERITIBIAL PITTING ODEMA</t>
  </si>
  <si>
    <t xml:space="preserve">difficulty of swallowing </t>
  </si>
  <si>
    <t>mother</t>
  </si>
  <si>
    <t>fairly glycemic control</t>
  </si>
  <si>
    <t>dyspnea on exertion</t>
  </si>
  <si>
    <t xml:space="preserve">Rt leg pain </t>
  </si>
  <si>
    <t xml:space="preserve">                                  investigate           </t>
  </si>
  <si>
    <t xml:space="preserve">came for medical certificate </t>
  </si>
  <si>
    <t xml:space="preserve">CBC                                            </t>
  </si>
  <si>
    <t>68 yrs old male pt who is having followp for raised glucose noticede suddenly being admitted for menigitis and raised blood pressure later being found out. no history of admission for relatded issues, no SOB&amp;lt; no cough, no rash or infection of skin, no visual problem, no urinary complaints</t>
  </si>
  <si>
    <t>KNOWN HYPERTENSIVE</t>
  </si>
  <si>
    <t>CHRONIC HTN</t>
  </si>
  <si>
    <t>pale conjuctiva,nis</t>
  </si>
  <si>
    <t>CHRONIC HTN +DIABETIC+DYSLIPEDEMIA</t>
  </si>
  <si>
    <t>RIGHT SIDE FLANK PAIN</t>
  </si>
  <si>
    <t>chronic hypertensive</t>
  </si>
  <si>
    <t>no raash</t>
  </si>
  <si>
    <t>conscious and oriented</t>
  </si>
  <si>
    <t>palpiation</t>
  </si>
  <si>
    <t>COUGH OF</t>
  </si>
  <si>
    <t>dizziness and vertigo</t>
  </si>
  <si>
    <t xml:space="preserve"> headache </t>
  </si>
  <si>
    <t xml:space="preserve">    WORK UP                                       </t>
  </si>
  <si>
    <t xml:space="preserve">Refill                           </t>
  </si>
  <si>
    <t xml:space="preserve">Investigate                                            </t>
  </si>
  <si>
    <t xml:space="preserve">     Investigate                                       </t>
  </si>
  <si>
    <t xml:space="preserve">                        WORK UP                    </t>
  </si>
  <si>
    <t xml:space="preserve">headache  </t>
  </si>
  <si>
    <t xml:space="preserve">                                     work up       </t>
  </si>
  <si>
    <t xml:space="preserve">referal </t>
  </si>
  <si>
    <t xml:space="preserve">Poor Glycemic Control </t>
  </si>
  <si>
    <t>Poor BP control</t>
  </si>
  <si>
    <t xml:space="preserve">Refill                                </t>
  </si>
  <si>
    <t>LEFT HAND PAIN</t>
  </si>
  <si>
    <t>known T2DM</t>
  </si>
  <si>
    <t xml:space="preserve">left hip pain </t>
  </si>
  <si>
    <t xml:space="preserve">refill medication </t>
  </si>
  <si>
    <t xml:space="preserve">                 investigate her                           </t>
  </si>
  <si>
    <t>slightly icteric sclera</t>
  </si>
  <si>
    <t>mygrain headache</t>
  </si>
  <si>
    <t>acute gastritis</t>
  </si>
  <si>
    <t>DISTANT HEART SOUND</t>
  </si>
  <si>
    <t>came for medical  certificate</t>
  </si>
  <si>
    <t xml:space="preserve">chronic htn </t>
  </si>
  <si>
    <t>burning sensation during urination</t>
  </si>
  <si>
    <t>burning epigastric pain</t>
  </si>
  <si>
    <t>general check up</t>
  </si>
  <si>
    <t>no  CVAT</t>
  </si>
  <si>
    <t>no odema</t>
  </si>
  <si>
    <t>rrrrrrrrrrrrrr</t>
  </si>
  <si>
    <t>known type ii dm</t>
  </si>
  <si>
    <t>Dyspepsia 2ry to ?</t>
  </si>
  <si>
    <t>Came for medical</t>
  </si>
  <si>
    <t>MEDICAL CERTICATE</t>
  </si>
  <si>
    <t>headache ,</t>
  </si>
  <si>
    <t>GENERALIZED BODY SWELLING</t>
  </si>
  <si>
    <t xml:space="preserve">   INVESTIGATE                                         </t>
  </si>
  <si>
    <t>S1 &amp; S2 heard No G or M</t>
  </si>
  <si>
    <t>ABDOMINAL CRAMP</t>
  </si>
  <si>
    <t xml:space="preserve">       inx                                     </t>
  </si>
  <si>
    <t xml:space="preserve">Investigate    </t>
  </si>
  <si>
    <t xml:space="preserve">                              WORK UP              </t>
  </si>
  <si>
    <t xml:space="preserve">Rt lower extremity pain of </t>
  </si>
  <si>
    <t>lt knee pain</t>
  </si>
  <si>
    <t xml:space="preserve">abdominal cramp </t>
  </si>
  <si>
    <t>abdominal distention</t>
  </si>
  <si>
    <t xml:space="preserve">Improving </t>
  </si>
  <si>
    <t xml:space="preserve">                                         investigate   </t>
  </si>
  <si>
    <t>Good Glycemic control</t>
  </si>
  <si>
    <t xml:space="preserve">BILATERAL FLANK  PAIN </t>
  </si>
  <si>
    <t>ICTERIC SCLERA</t>
  </si>
  <si>
    <t>soft &amp; moves with respiration</t>
  </si>
  <si>
    <t xml:space="preserve">Seizure disorder </t>
  </si>
  <si>
    <t xml:space="preserve">right sided body weakness </t>
  </si>
  <si>
    <t xml:space="preserve">FEVER </t>
  </si>
  <si>
    <t>slightly pale conjunctiva , NIS</t>
  </si>
  <si>
    <t>THROAT PAIN</t>
  </si>
  <si>
    <t xml:space="preserve">                             WORK UP               </t>
  </si>
  <si>
    <t>cough,</t>
  </si>
  <si>
    <t xml:space="preserve">LOW BACK PAIN </t>
  </si>
  <si>
    <t xml:space="preserve">             WORK UP                              </t>
  </si>
  <si>
    <t xml:space="preserve">Stage II HTN + </t>
  </si>
  <si>
    <t>tonsillitis</t>
  </si>
  <si>
    <t>PINK  CONJ AND NIS</t>
  </si>
  <si>
    <t>came for medial certificate</t>
  </si>
  <si>
    <t>BLUNT ABDOMINAL TRAUMA</t>
  </si>
  <si>
    <t xml:space="preserve">T2 DM + HTN </t>
  </si>
  <si>
    <t xml:space="preserve">Low back pain </t>
  </si>
  <si>
    <t xml:space="preserve">        inx                                    </t>
  </si>
  <si>
    <t xml:space="preserve">                                      WORK UP      </t>
  </si>
  <si>
    <t>PC/NIC</t>
  </si>
  <si>
    <t>referral</t>
  </si>
  <si>
    <t>pc,nics</t>
  </si>
  <si>
    <t>bilateral upper extremity numbness</t>
  </si>
  <si>
    <t>worsening of Lt flank pain</t>
  </si>
  <si>
    <t xml:space="preserve">Investigate                                          </t>
  </si>
  <si>
    <t>Low back pain</t>
  </si>
  <si>
    <t>joint pain of 3 days duration</t>
  </si>
  <si>
    <t>same + ? CAP</t>
  </si>
  <si>
    <t>CHECK UP</t>
  </si>
  <si>
    <t>cellulitis</t>
  </si>
  <si>
    <t>CHRONIC HBV</t>
  </si>
  <si>
    <t xml:space="preserve">right shoulder pain </t>
  </si>
  <si>
    <t>type ii dm</t>
  </si>
  <si>
    <t xml:space="preserve"> bilateral leg swelling</t>
  </si>
  <si>
    <t xml:space="preserve">   INVESTEGATE                                         </t>
  </si>
  <si>
    <t>?Hypothyroidism</t>
  </si>
  <si>
    <t>left arm pain</t>
  </si>
  <si>
    <t xml:space="preserve">aggravation of SOB of </t>
  </si>
  <si>
    <t xml:space="preserve">Hypertension </t>
  </si>
  <si>
    <t xml:space="preserve">tooth pain </t>
  </si>
  <si>
    <t xml:space="preserve">fever of </t>
  </si>
  <si>
    <t xml:space="preserve">pc/nis </t>
  </si>
  <si>
    <t xml:space="preserve">HEDACHE </t>
  </si>
  <si>
    <t>Stage I HTN</t>
  </si>
  <si>
    <t>came for general check up</t>
  </si>
  <si>
    <t xml:space="preserve">Hypothyroidism </t>
  </si>
  <si>
    <t xml:space="preserve">        INVESTIGATE                                    </t>
  </si>
  <si>
    <t xml:space="preserve">epigatric pain </t>
  </si>
  <si>
    <t xml:space="preserve">pink conjuctiva nis </t>
  </si>
  <si>
    <t xml:space="preserve">s1 and s2 well heared </t>
  </si>
  <si>
    <t xml:space="preserve">no organomegally </t>
  </si>
  <si>
    <t>no skin rash</t>
  </si>
  <si>
    <t>LT FLANK PAIN</t>
  </si>
  <si>
    <t xml:space="preserve">? PRIMARY HEADACHE </t>
  </si>
  <si>
    <t>Hypoglycemia</t>
  </si>
  <si>
    <t xml:space="preserve">       inx                                      </t>
  </si>
  <si>
    <t>systolic ejection murmur at apex</t>
  </si>
  <si>
    <t>scrotal swelling</t>
  </si>
  <si>
    <t>Essential tremor</t>
  </si>
  <si>
    <t xml:space="preserve">ICTERIC SCLERA </t>
  </si>
  <si>
    <t>TYPE II DM</t>
  </si>
  <si>
    <t>poorly bp control</t>
  </si>
  <si>
    <t>NEUROPATHY</t>
  </si>
  <si>
    <t>cough,chest pain</t>
  </si>
  <si>
    <t>?lumbar spondylosis</t>
  </si>
  <si>
    <t xml:space="preserve">sob and body swelling </t>
  </si>
  <si>
    <t>cough,fever</t>
  </si>
  <si>
    <t>jvp is raised,p2 accentuated</t>
  </si>
  <si>
    <t>?pyelonephritis</t>
  </si>
  <si>
    <t>EASY FATEGABILITY</t>
  </si>
  <si>
    <t>LEFT KNEE JOINT PAIN</t>
  </si>
  <si>
    <t xml:space="preserve">breast pain </t>
  </si>
  <si>
    <t xml:space="preserve">pink conj and nis </t>
  </si>
  <si>
    <t>B.ASTHMA+r/o covid pneumonia</t>
  </si>
  <si>
    <t xml:space="preserve"> neck pain </t>
  </si>
  <si>
    <t>ANTERIOR NECK SWELLING</t>
  </si>
  <si>
    <t>Full abdomen and moves with respiration</t>
  </si>
  <si>
    <t>tinnitus</t>
  </si>
  <si>
    <t>pink conj NIS</t>
  </si>
  <si>
    <t xml:space="preserve">inx                                             </t>
  </si>
  <si>
    <t>generalized joint pain</t>
  </si>
  <si>
    <t>? peripheral neuropathy</t>
  </si>
  <si>
    <t>post cholecystectomy</t>
  </si>
  <si>
    <t>?chronic htn</t>
  </si>
  <si>
    <t>Worsening of Abdominal pain</t>
  </si>
  <si>
    <t xml:space="preserve">NUMBNESS </t>
  </si>
  <si>
    <t>fatty liver</t>
  </si>
  <si>
    <t xml:space="preserve"> EPIGASTRIC PAIN </t>
  </si>
  <si>
    <t>left side body weakness</t>
  </si>
  <si>
    <t>Left side chest pain</t>
  </si>
  <si>
    <t xml:space="preserve">known T2DM </t>
  </si>
  <si>
    <t>linked from AEOPD</t>
  </si>
  <si>
    <t>NO edema</t>
  </si>
  <si>
    <t>Vomiting of ingested matter</t>
  </si>
  <si>
    <t xml:space="preserve">cough and shortness of breath </t>
  </si>
  <si>
    <t>well glycemic control</t>
  </si>
  <si>
    <t>PC,  NIS</t>
  </si>
  <si>
    <t>Dyspepsia r/o PUD</t>
  </si>
  <si>
    <t xml:space="preserve"> BILATERAL FLANK PAIN </t>
  </si>
  <si>
    <t xml:space="preserve">CBC                                           </t>
  </si>
  <si>
    <t>has no new complaint</t>
  </si>
  <si>
    <t xml:space="preserve">Bilateral knee pain </t>
  </si>
  <si>
    <t>came for medical certificates</t>
  </si>
  <si>
    <t>left ankle pain</t>
  </si>
  <si>
    <t xml:space="preserve">PC,NIS_x000D_
</t>
  </si>
  <si>
    <t xml:space="preserve">pc,nic </t>
  </si>
  <si>
    <t xml:space="preserve">Dyspepsia 2ndry to ? </t>
  </si>
  <si>
    <t>bilateral ankle swelling</t>
  </si>
  <si>
    <t>same + dyspepsia</t>
  </si>
  <si>
    <t xml:space="preserve"> epigastric pain</t>
  </si>
  <si>
    <t>well bp control</t>
  </si>
  <si>
    <t xml:space="preserve">worsening epigastric pain </t>
  </si>
  <si>
    <t>SLIGHTLY PALE CONJUCTIVA,NIS</t>
  </si>
  <si>
    <t xml:space="preserve"> diarrhea </t>
  </si>
  <si>
    <t xml:space="preserve">abnormal body movement  </t>
  </si>
  <si>
    <t xml:space="preserve">acute exacerbation of asthma </t>
  </si>
  <si>
    <t>easy fatiguability</t>
  </si>
  <si>
    <t>supratherapeutic INR</t>
  </si>
  <si>
    <t>Type II DM</t>
  </si>
  <si>
    <t xml:space="preserve">bilateral leg swelling of </t>
  </si>
  <si>
    <t>bronchial asthma</t>
  </si>
  <si>
    <t xml:space="preserve">G-I pitting edema </t>
  </si>
  <si>
    <t xml:space="preserve">? cervical spondylosis </t>
  </si>
  <si>
    <t>LEFT SHOULDER PAIN</t>
  </si>
  <si>
    <t>?Rheumatoid arthritis</t>
  </si>
  <si>
    <t xml:space="preserve">Poor glycemic control </t>
  </si>
  <si>
    <t>SORE THROAT</t>
  </si>
  <si>
    <t>right wrist joint pain</t>
  </si>
  <si>
    <t>therapeutic INR</t>
  </si>
  <si>
    <t>clear, good air entry</t>
  </si>
  <si>
    <t xml:space="preserve">no new complaint </t>
  </si>
  <si>
    <t>slightly pale conjuctiva,nis</t>
  </si>
  <si>
    <t xml:space="preserve">             INX                               </t>
  </si>
  <si>
    <t>NO MURMUR OR GALLOP</t>
  </si>
  <si>
    <t>HPN + previous CVA ( ISCHEMIC) + ? EXACERVATION OF COPD</t>
  </si>
  <si>
    <t>sorethroat</t>
  </si>
  <si>
    <t xml:space="preserve">syncope </t>
  </si>
  <si>
    <t>Right side body weakness</t>
  </si>
  <si>
    <t xml:space="preserve">no new complaints </t>
  </si>
  <si>
    <t>no lap in assessabel areas</t>
  </si>
  <si>
    <t>well bp control + dyspepsia</t>
  </si>
  <si>
    <t>burning sensation of lower extremity</t>
  </si>
  <si>
    <t>Known HTN + ? RA</t>
  </si>
  <si>
    <t>?CAP R/O PTB</t>
  </si>
  <si>
    <t>RIGHT flank pain</t>
  </si>
  <si>
    <t xml:space="preserve">tension headache </t>
  </si>
  <si>
    <t>medical  check up</t>
  </si>
  <si>
    <t>HTN (Sub optimally controlled) + ?CKD + BPH (?Obstructive uropathy)</t>
  </si>
  <si>
    <t xml:space="preserve">1o headache 2o to ? migraine </t>
  </si>
  <si>
    <t xml:space="preserve">Investigate                                           </t>
  </si>
  <si>
    <t xml:space="preserve">Refill                                  </t>
  </si>
  <si>
    <t>HTN+old ischemic stroke +R/o CKD and cardiac diseas.</t>
  </si>
  <si>
    <t xml:space="preserve">old stroke </t>
  </si>
  <si>
    <t>old stroke</t>
  </si>
  <si>
    <t xml:space="preserve">chest is clear </t>
  </si>
  <si>
    <t>poorly glycemic control</t>
  </si>
  <si>
    <t>RIGHT FALNK PAIN</t>
  </si>
  <si>
    <t>well controlled HTN</t>
  </si>
  <si>
    <t>right hand pain</t>
  </si>
  <si>
    <t>amenorrhea</t>
  </si>
  <si>
    <t>SPT</t>
  </si>
  <si>
    <t>Known DM and HTN with HHD on medication</t>
  </si>
  <si>
    <t>cripitation at right posterior lower 1/3</t>
  </si>
  <si>
    <t xml:space="preserve">fever and headache </t>
  </si>
  <si>
    <t>known CLD patient for the last one year on follow up ,taking lasix,spironlactone and propranolol.</t>
  </si>
  <si>
    <t>COPTT</t>
  </si>
  <si>
    <t>Alert</t>
  </si>
  <si>
    <t>refill medication</t>
  </si>
  <si>
    <t>pink   conj  and  nis</t>
  </si>
  <si>
    <t>smoking,alcohol use,none,</t>
  </si>
  <si>
    <t xml:space="preserve">CAME FOR MEDICAL CHECK UP </t>
  </si>
  <si>
    <t>MEDICAL1</t>
  </si>
  <si>
    <t>CAME FOR MEDICAL CERTIFICATE.</t>
  </si>
  <si>
    <t>flat move with respiration</t>
  </si>
  <si>
    <t>uretheral discharge</t>
  </si>
  <si>
    <t xml:space="preserve">                           -                 </t>
  </si>
  <si>
    <t xml:space="preserve">Abdominal distension </t>
  </si>
  <si>
    <t>Pink conj, NIS</t>
  </si>
  <si>
    <t>http://10.7.10.16/ehr_app/public/assets/images/art1.svg</t>
  </si>
  <si>
    <t>acute on chronically sick looking</t>
  </si>
  <si>
    <t xml:space="preserve">?pyelonephritis </t>
  </si>
  <si>
    <t xml:space="preserve">                                              </t>
  </si>
  <si>
    <t>trace edema</t>
  </si>
  <si>
    <t xml:space="preserve">Fever </t>
  </si>
  <si>
    <t>bilateral flan pain</t>
  </si>
  <si>
    <t>came for investigation</t>
  </si>
  <si>
    <t xml:space="preserve">? DM </t>
  </si>
  <si>
    <t>pain over the leg</t>
  </si>
  <si>
    <t>patient didnt came</t>
  </si>
  <si>
    <t xml:space="preserve">? costochondritis </t>
  </si>
  <si>
    <t xml:space="preserve">Joint pain </t>
  </si>
  <si>
    <t>came for medical</t>
  </si>
  <si>
    <t>pink conj NIs</t>
  </si>
  <si>
    <t>has bilateral CVAT</t>
  </si>
  <si>
    <t>Grade II bilateral pitting edema</t>
  </si>
  <si>
    <t xml:space="preserve">CLEAR CHEST </t>
  </si>
  <si>
    <t>PINK CONJUCTIVA,NIS</t>
  </si>
  <si>
    <t>Cough of</t>
  </si>
  <si>
    <t xml:space="preserve">T1DM on NPH 18/8 IU SC BID </t>
  </si>
  <si>
    <t xml:space="preserve">blurring of vision </t>
  </si>
  <si>
    <t>well bp control + OA</t>
  </si>
  <si>
    <t>NO FINDING</t>
  </si>
  <si>
    <t>BILATERAL CVAT</t>
  </si>
  <si>
    <t>URIARY URGANCY</t>
  </si>
  <si>
    <t xml:space="preserve">        Work up                                    </t>
  </si>
  <si>
    <t>HTN+ASTHMA+CHF 2 RY TO?HHD</t>
  </si>
  <si>
    <t>?cervical spondylosis</t>
  </si>
  <si>
    <t xml:space="preserve">                      -                      </t>
  </si>
  <si>
    <t>well bp &amp; glycemic control</t>
  </si>
  <si>
    <t>cripitation at right posterior lower1/3</t>
  </si>
  <si>
    <t xml:space="preserve">WORSENING OF SOB </t>
  </si>
  <si>
    <t xml:space="preserve">worsening of LBP </t>
  </si>
  <si>
    <t>HC</t>
  </si>
  <si>
    <t>Sub optimal glycemic control</t>
  </si>
  <si>
    <t xml:space="preserve">worsening of upper abdominal pain </t>
  </si>
  <si>
    <t>MEDICAL CHEK UP</t>
  </si>
  <si>
    <t xml:space="preserve">Pink conj </t>
  </si>
  <si>
    <t xml:space="preserve">easy fatigability  </t>
  </si>
  <si>
    <t xml:space="preserve">bloody urine </t>
  </si>
  <si>
    <t xml:space="preserve">KNOWN HTN </t>
  </si>
  <si>
    <t xml:space="preserve">NO abnormal finding </t>
  </si>
  <si>
    <t xml:space="preserve">                                     </t>
  </si>
  <si>
    <t>worsening abdominal pain</t>
  </si>
  <si>
    <t xml:space="preserve">no abnormal finding </t>
  </si>
  <si>
    <t>referal</t>
  </si>
  <si>
    <t>MEDICAL  CHECK UP</t>
  </si>
  <si>
    <t xml:space="preserve">known epileptic </t>
  </si>
  <si>
    <t>poorly controlled dm</t>
  </si>
  <si>
    <t>NO lap</t>
  </si>
  <si>
    <t xml:space="preserve">no LAP </t>
  </si>
  <si>
    <t>PITTING EDEMA</t>
  </si>
  <si>
    <t xml:space="preserve">no complaint </t>
  </si>
  <si>
    <t>grade 3 ankle and peritibial pitting odema.</t>
  </si>
  <si>
    <t>confusion</t>
  </si>
  <si>
    <t xml:space="preserve">S1 S2 WELL HEARD </t>
  </si>
  <si>
    <t>no breast mass, no LAP</t>
  </si>
  <si>
    <t>soft and moves with respiration</t>
  </si>
  <si>
    <t xml:space="preserve">come for check up </t>
  </si>
  <si>
    <t>Good Glycemic Control</t>
  </si>
  <si>
    <t>Controlled HTN</t>
  </si>
  <si>
    <t>Suboptimal HTN Control</t>
  </si>
  <si>
    <t>COUGH AND SOB</t>
  </si>
  <si>
    <t>CLEAR CHEST</t>
  </si>
  <si>
    <t>PALE CONJ</t>
  </si>
  <si>
    <t xml:space="preserve">cough productive of whitish sputum </t>
  </si>
  <si>
    <t xml:space="preserve">no new compliant </t>
  </si>
  <si>
    <t xml:space="preserve">LEFT SHOULDER PAIN </t>
  </si>
  <si>
    <t xml:space="preserve">thyroid is not enlarged </t>
  </si>
  <si>
    <t>known epileptic</t>
  </si>
  <si>
    <t>EPIGASTRIC BURNING SENSATION</t>
  </si>
  <si>
    <t xml:space="preserve">pink conjunctiva _x000D_
non icteric </t>
  </si>
  <si>
    <t xml:space="preserve">                                  investigate          </t>
  </si>
  <si>
    <t>COME FOR MEDICAL CHECKUP</t>
  </si>
  <si>
    <t xml:space="preserve">MEDICAL CHECK UP </t>
  </si>
  <si>
    <t>Hypertension</t>
  </si>
  <si>
    <t>known DM and HTN</t>
  </si>
  <si>
    <t>DM follow up</t>
  </si>
  <si>
    <t xml:space="preserve"> RUQ PAIN </t>
  </si>
  <si>
    <t>hypertensive</t>
  </si>
  <si>
    <t xml:space="preserve">                           work up                 </t>
  </si>
  <si>
    <t xml:space="preserve">                                            SEND BASELINE IX </t>
  </si>
  <si>
    <t xml:space="preserve">HTN W HHD </t>
  </si>
  <si>
    <t>EASY FATIGABILTY</t>
  </si>
  <si>
    <t>?recurrent UTI</t>
  </si>
  <si>
    <t>burning sensation and tingling of extremities</t>
  </si>
  <si>
    <t xml:space="preserve">DRY INTERMITTENT COUGH </t>
  </si>
  <si>
    <t>acute bronchitis</t>
  </si>
  <si>
    <t xml:space="preserve">COUGH OF </t>
  </si>
  <si>
    <t>nasal congestion</t>
  </si>
  <si>
    <t xml:space="preserve">no new  compliant </t>
  </si>
  <si>
    <t>PC &amp; deep icteric sclera</t>
  </si>
  <si>
    <t>periumbilical pain</t>
  </si>
  <si>
    <t>HF 2ry to Ischemic cardiomyopathy+AF</t>
  </si>
  <si>
    <t>known asthmatic</t>
  </si>
  <si>
    <t xml:space="preserve">                            CBC                </t>
  </si>
  <si>
    <t xml:space="preserve">Investigate                                             </t>
  </si>
  <si>
    <t>Uncontrolled HTN</t>
  </si>
  <si>
    <t>Known T2 DM + Known HTN +? ET + Nyha Class I ? cHF 2 to ? HHD to DVHD</t>
  </si>
  <si>
    <t>NO NEW COMPLAINT</t>
  </si>
  <si>
    <t xml:space="preserve">hypothyroidism </t>
  </si>
  <si>
    <t xml:space="preserve">NO COMPLAINT </t>
  </si>
  <si>
    <t>R/O Rt Hip OA + Dyspepsia 2 to ? PUD + R/O Bilateral Nephrolithiasis + ?UTI + R/O Costochondritis</t>
  </si>
  <si>
    <t xml:space="preserve">      investigate her                                       </t>
  </si>
  <si>
    <t xml:space="preserve">                    investigate her                         </t>
  </si>
  <si>
    <t xml:space="preserve">easy fatigue </t>
  </si>
  <si>
    <t>NO SKIN RASH</t>
  </si>
  <si>
    <t xml:space="preserve">?atypical pneumonia </t>
  </si>
  <si>
    <t>Right knee osteoarthritis + HTN + OLD STROKE; amlodipine 5 mg po/day</t>
  </si>
  <si>
    <t xml:space="preserve">left chest pain </t>
  </si>
  <si>
    <t xml:space="preserve">    inx                                         </t>
  </si>
  <si>
    <t>T2DM + HTN + PN</t>
  </si>
  <si>
    <t xml:space="preserve">no skin rash </t>
  </si>
  <si>
    <t xml:space="preserve">RESTING TREMOR </t>
  </si>
  <si>
    <t xml:space="preserve"> productive cough </t>
  </si>
  <si>
    <t>newly dx HTN</t>
  </si>
  <si>
    <t>No organomegally</t>
  </si>
  <si>
    <t>VERTIGO</t>
  </si>
  <si>
    <t>LEFT BASAL GANGLIA LACUNAR INFRACT ASA 81 MG PO/DAY ATROVASTATIN 40 MG PO/DAY, HCT 25 MG PO DIALY, ENALPRIL 5 MG PO BID</t>
  </si>
  <si>
    <t>P=IHD + HTN ON SPIRONOLACTONE 25 MG PO/DAY ASA 81 MG PO/DAY ATROVASTATIN 20 MG P/DAY CARVIDILOL 12.5 MG PO/DAY, ENALAPRIL 5MG PO DAILY, AMLODIPINE 5MG PO/DAY</t>
  </si>
  <si>
    <t xml:space="preserve"> abdominal pain</t>
  </si>
  <si>
    <t xml:space="preserve">Abdominopelvic u/s                                            </t>
  </si>
  <si>
    <t>pink conj and  nis</t>
  </si>
  <si>
    <t>NO NEW COMPLAIN</t>
  </si>
  <si>
    <t xml:space="preserve"> HTN with HHD</t>
  </si>
  <si>
    <t>medicalk</t>
  </si>
  <si>
    <t xml:space="preserve">             investigate her                                </t>
  </si>
  <si>
    <t xml:space="preserve">               investigate him                              </t>
  </si>
  <si>
    <t xml:space="preserve">                               investigate her              </t>
  </si>
  <si>
    <t xml:space="preserve">  COUGH </t>
  </si>
  <si>
    <t xml:space="preserve">pink conjunctiva non icteric sclera </t>
  </si>
  <si>
    <t>decreased urine output</t>
  </si>
  <si>
    <t xml:space="preserve">Refill                                         </t>
  </si>
  <si>
    <t>SOB and cough</t>
  </si>
  <si>
    <t xml:space="preserve"> PC NIS </t>
  </si>
  <si>
    <t xml:space="preserve">  Investigate                                           </t>
  </si>
  <si>
    <t>no new complain</t>
  </si>
  <si>
    <t xml:space="preserve">chronic viral hepatitis </t>
  </si>
  <si>
    <t>known diabetic for the past 14 yrs just came for refill of the drugs</t>
  </si>
  <si>
    <t xml:space="preserve">Worsening of easy fatigability </t>
  </si>
  <si>
    <t>well bp + glycemic control</t>
  </si>
  <si>
    <t>Loss of appetite</t>
  </si>
  <si>
    <t>no sign of fluid collection</t>
  </si>
  <si>
    <t>TII DM + HTN</t>
  </si>
  <si>
    <t xml:space="preserve">aggravation of epigastric pain of </t>
  </si>
  <si>
    <t>Hypertension (Essential (primary) hypertension)</t>
  </si>
  <si>
    <t>known chronic htn pt on medication</t>
  </si>
  <si>
    <t xml:space="preserve">abdominal pain of </t>
  </si>
  <si>
    <t xml:space="preserve">LOWER  BACK PAIN </t>
  </si>
  <si>
    <t xml:space="preserve">no finding </t>
  </si>
  <si>
    <t xml:space="preserve">NO FINDING </t>
  </si>
  <si>
    <t>HEDACHE</t>
  </si>
  <si>
    <t xml:space="preserve">come for follow up </t>
  </si>
  <si>
    <t>Shortness of breath</t>
  </si>
  <si>
    <t xml:space="preserve"> LOW BACK PAIN </t>
  </si>
  <si>
    <t>UNICTERIC SCLERA PINK CONJUCTIVE</t>
  </si>
  <si>
    <t xml:space="preserve">Neuropathy </t>
  </si>
  <si>
    <t xml:space="preserve">Poorly controlled T1 DM </t>
  </si>
  <si>
    <t xml:space="preserve">ABNORMAL BODY MOVMENT </t>
  </si>
  <si>
    <t>RLO NEPHROLITHIASIS</t>
  </si>
  <si>
    <t xml:space="preserve">    Investigate                                         </t>
  </si>
  <si>
    <t xml:space="preserve">well bp control </t>
  </si>
  <si>
    <t xml:space="preserve">diarrhea of </t>
  </si>
  <si>
    <t>WELL CONTROLLED BP+ T2 DM + DIABETIC FOOT ULCER+ ?DVT</t>
  </si>
  <si>
    <t>has forgetfulness</t>
  </si>
  <si>
    <t xml:space="preserve">WORSENING OF HEADACHE </t>
  </si>
  <si>
    <t>Atypical Pneumonia</t>
  </si>
  <si>
    <t xml:space="preserve">referred from health </t>
  </si>
  <si>
    <t xml:space="preserve">upper middle abdominal pain </t>
  </si>
  <si>
    <t xml:space="preserve">REFFERED FROM HC </t>
  </si>
  <si>
    <t>well glycemic + bp control</t>
  </si>
  <si>
    <t>STAGE 1 HTN</t>
  </si>
  <si>
    <t>------------------------</t>
  </si>
  <si>
    <t>----------------------------</t>
  </si>
  <si>
    <t xml:space="preserve">Ix                                         </t>
  </si>
  <si>
    <t xml:space="preserve">Referred </t>
  </si>
  <si>
    <t>PIC, NIS</t>
  </si>
  <si>
    <t xml:space="preserve">head  ache </t>
  </si>
  <si>
    <t xml:space="preserve">LEFT  CHEST  PAIN  </t>
  </si>
  <si>
    <t>GOUTY ARTHRITIS</t>
  </si>
  <si>
    <t>--------------------------</t>
  </si>
  <si>
    <t>---------------------------</t>
  </si>
  <si>
    <t>--------------</t>
  </si>
  <si>
    <t>--------------------</t>
  </si>
  <si>
    <t>----------------------</t>
  </si>
  <si>
    <t>c and r</t>
  </si>
  <si>
    <t>C AND R</t>
  </si>
  <si>
    <t xml:space="preserve">medical certificate for driving license </t>
  </si>
  <si>
    <t xml:space="preserve">      INVESTIGATE                                     </t>
  </si>
  <si>
    <t>OA of rt knee joint</t>
  </si>
  <si>
    <t>COUGH OF 1 WEEK DURATION</t>
  </si>
  <si>
    <t xml:space="preserve">head  ache   </t>
  </si>
  <si>
    <t>clear with bilateral good air entry</t>
  </si>
  <si>
    <t>CORPULMONALE 2ND TO SEVER PHTN 2ND TO MASSIVE PTE</t>
  </si>
  <si>
    <t xml:space="preserve">                                            link to EOPD</t>
  </si>
  <si>
    <t>MEDICAL FIT</t>
  </si>
  <si>
    <t>BRONCHITIS</t>
  </si>
  <si>
    <t xml:space="preserve">right  knee  joint  pain </t>
  </si>
  <si>
    <t xml:space="preserve">pink conj , NIS </t>
  </si>
  <si>
    <t xml:space="preserve">epgastric pain </t>
  </si>
  <si>
    <t>poorly controlled T1DM</t>
  </si>
  <si>
    <t>s1 and s2 well heard, no murmur</t>
  </si>
  <si>
    <t>TYPE 2 DM+HTN</t>
  </si>
  <si>
    <t xml:space="preserve">pink conj, Nis </t>
  </si>
  <si>
    <t xml:space="preserve">  INVESTIGATE,THEN MANAGE                                          </t>
  </si>
  <si>
    <t>fair bp control</t>
  </si>
  <si>
    <t>fair controlled bp</t>
  </si>
  <si>
    <t>bbbbbbbbbbb</t>
  </si>
  <si>
    <t>bbbbbbbbbbbb</t>
  </si>
  <si>
    <t>? viral hepatitis</t>
  </si>
  <si>
    <t xml:space="preserve">no compliant </t>
  </si>
  <si>
    <t>SEIZURE DISORDER 2?</t>
  </si>
  <si>
    <t xml:space="preserve">Pink conj, NIS </t>
  </si>
  <si>
    <t>PX WITH HX OF LOWER ABDOMINAL PAIN</t>
  </si>
  <si>
    <t>Epilepsy on phenytoin 100 mg po/day and phenobarbitone 100 mg po/day</t>
  </si>
  <si>
    <t>PRODUCTIVE COUGH</t>
  </si>
  <si>
    <t>grade 1 pedal and pretibial edema</t>
  </si>
  <si>
    <t xml:space="preserve">sore throat of 2 weeks </t>
  </si>
  <si>
    <t>T2 DM + HTN</t>
  </si>
  <si>
    <t>NO COMPLAINT</t>
  </si>
  <si>
    <t>known chronic htn</t>
  </si>
  <si>
    <t>well bp control + Dyspepsia</t>
  </si>
  <si>
    <t>P- COPD + Post Tb Fibrosis + BPH</t>
  </si>
  <si>
    <t>chronic htn on medication</t>
  </si>
  <si>
    <t>DM + HTN on NPH 34/22, Enalapril 10 mg Bid, HCT 25 mg d, Atorvastatin 20 mg d,AMLODIPINE 5 MG PO/D</t>
  </si>
  <si>
    <t>known diabetic +known hypertensive+known cardiac +simple nodular goiter</t>
  </si>
  <si>
    <t>left hand pain</t>
  </si>
  <si>
    <t xml:space="preserve">   inx                                          </t>
  </si>
  <si>
    <t>HTN+DM on medication</t>
  </si>
  <si>
    <t xml:space="preserve">Pink conj, </t>
  </si>
  <si>
    <t>Hepatomegaly</t>
  </si>
  <si>
    <t>B.Asthma</t>
  </si>
  <si>
    <t>no  LAP</t>
  </si>
  <si>
    <t xml:space="preserve">Pink Conj, NIS </t>
  </si>
  <si>
    <t xml:space="preserve">chest pain and cough </t>
  </si>
  <si>
    <t xml:space="preserve">knee joint pain </t>
  </si>
  <si>
    <t xml:space="preserve">Referal </t>
  </si>
  <si>
    <t>worsening of abdominal pain</t>
  </si>
  <si>
    <t xml:space="preserve">POORLY CONTROLLED T2 DM </t>
  </si>
  <si>
    <t>known RVI on HAART + HTN with HHD on follow up</t>
  </si>
  <si>
    <t xml:space="preserve">numbness and tingling sensation </t>
  </si>
  <si>
    <t>PX WITH HX OF CHEST PAIN</t>
  </si>
  <si>
    <t xml:space="preserve">flat moves with resp </t>
  </si>
  <si>
    <t xml:space="preserve">pc and NIS </t>
  </si>
  <si>
    <t>same + Dyspepsia</t>
  </si>
  <si>
    <t xml:space="preserve">none                      </t>
  </si>
  <si>
    <t>well bp + fairly glycemic control</t>
  </si>
  <si>
    <t>s1 and s2 well heard no m or gallop</t>
  </si>
  <si>
    <t>worsening lower back pain</t>
  </si>
  <si>
    <t xml:space="preserve">come for medical certificate </t>
  </si>
  <si>
    <t xml:space="preserve">no new Complaint </t>
  </si>
  <si>
    <t xml:space="preserve">Hypertensive urgency R/O Emergency </t>
  </si>
  <si>
    <t xml:space="preserve">Investigate                                              </t>
  </si>
  <si>
    <t>MEIDCAL</t>
  </si>
  <si>
    <t>Type 2 dm + HTN on MTF 500 mg po/d Daonil 5 mg po/d Atorvastatin 20 mg po/d Nifedipine 20 mg bid</t>
  </si>
  <si>
    <t xml:space="preserve">Type 2 dm + HTN </t>
  </si>
  <si>
    <t>enalapril 10 mg po daily</t>
  </si>
  <si>
    <t>flat abdomen</t>
  </si>
  <si>
    <t xml:space="preserve">? Pneumonia </t>
  </si>
  <si>
    <t xml:space="preserve"> Investigate                                            </t>
  </si>
  <si>
    <t>pink conj and NIS</t>
  </si>
  <si>
    <t>s1 and s2 heard</t>
  </si>
  <si>
    <t>COME FOR CHECK UP</t>
  </si>
  <si>
    <t xml:space="preserve">clear with bilateral good air entry </t>
  </si>
  <si>
    <t xml:space="preserve">                       Investigate                     </t>
  </si>
  <si>
    <t>pc nis wbm</t>
  </si>
  <si>
    <t xml:space="preserve">SEND INVESTIGATIONS                                            </t>
  </si>
  <si>
    <t>generalized headache</t>
  </si>
  <si>
    <t xml:space="preserve"> Link to Emergency                                            </t>
  </si>
  <si>
    <t xml:space="preserve">CONCIOUS </t>
  </si>
  <si>
    <t xml:space="preserve">blurring of vision of </t>
  </si>
  <si>
    <t xml:space="preserve">hypoglycemic symptoms </t>
  </si>
  <si>
    <t xml:space="preserve">KNOWN EPILEPTIC </t>
  </si>
  <si>
    <t xml:space="preserve">pink conj , </t>
  </si>
  <si>
    <t xml:space="preserve">Poorly controlled DM </t>
  </si>
  <si>
    <t xml:space="preserve">pale conjuctiva </t>
  </si>
  <si>
    <t>s1 and s2 well heard _x000D_
no mor gallop</t>
  </si>
  <si>
    <t xml:space="preserve">              work up,further                              </t>
  </si>
  <si>
    <t>work up,refill</t>
  </si>
  <si>
    <t xml:space="preserve">chough </t>
  </si>
  <si>
    <t xml:space="preserve">ACUTE EXACERBATION OF ASTHMA </t>
  </si>
  <si>
    <t xml:space="preserve">Link to ENT                                             </t>
  </si>
  <si>
    <t xml:space="preserve">creption </t>
  </si>
  <si>
    <t xml:space="preserve">HEADCAHE </t>
  </si>
  <si>
    <t>PC NS</t>
  </si>
  <si>
    <t>pink con</t>
  </si>
  <si>
    <t>noLAP</t>
  </si>
  <si>
    <t xml:space="preserve">                                            INVESTIGATE</t>
  </si>
  <si>
    <t>poorly bp + well glycemic control</t>
  </si>
  <si>
    <t>parkinson's disease</t>
  </si>
  <si>
    <t xml:space="preserve">none             </t>
  </si>
  <si>
    <t xml:space="preserve">fair glycemic control </t>
  </si>
  <si>
    <t xml:space="preserve">investigate                            </t>
  </si>
  <si>
    <t>Chronic viral hepatitis</t>
  </si>
  <si>
    <t xml:space="preserve">    R/O MEDICAL FIT                                        </t>
  </si>
  <si>
    <t xml:space="preserve">DRY COUGH OF </t>
  </si>
  <si>
    <t xml:space="preserve">       MEDICAL FIT                                     </t>
  </si>
  <si>
    <t xml:space="preserve">        R/O MEDICAL FIT                                    </t>
  </si>
  <si>
    <t xml:space="preserve">NO NEW FINDING </t>
  </si>
  <si>
    <t xml:space="preserve">               R/O MEDICAL FIT                             </t>
  </si>
  <si>
    <t xml:space="preserve">              R/O MEDICAL FIT                              </t>
  </si>
  <si>
    <t xml:space="preserve">             R/O MEDICAL FIT                               </t>
  </si>
  <si>
    <t xml:space="preserve">          R/O MEDICAL FIT                                  </t>
  </si>
  <si>
    <t xml:space="preserve">R/O MEDICAL FIT                                   </t>
  </si>
  <si>
    <t xml:space="preserve">                       R/O MEDICAL FIT                     </t>
  </si>
  <si>
    <t xml:space="preserve">            R/O MEDICAL FIT                                </t>
  </si>
  <si>
    <t xml:space="preserve">                R/O MEDICAL FIT                            </t>
  </si>
  <si>
    <t xml:space="preserve">clear with good air entry bilaterally ,no added sound </t>
  </si>
  <si>
    <t xml:space="preserve">                  R/O MEDICAL FIT                          </t>
  </si>
  <si>
    <t xml:space="preserve">         R/O MEDICAL FIT                                   </t>
  </si>
  <si>
    <t xml:space="preserve">                   R/O MEDICAL FIT                         </t>
  </si>
  <si>
    <t xml:space="preserve">worsening of vomiting </t>
  </si>
  <si>
    <t xml:space="preserve">                          R/O MEDICAL FIT                  </t>
  </si>
  <si>
    <t>no weakn ess, no sensory loss</t>
  </si>
  <si>
    <t xml:space="preserve">               r/o medical fit                             </t>
  </si>
  <si>
    <t xml:space="preserve">        UTI                                    </t>
  </si>
  <si>
    <t xml:space="preserve">           R/O MEDICAL FIT                                 </t>
  </si>
  <si>
    <t>P[C NIS</t>
  </si>
  <si>
    <t xml:space="preserve">        investigation                                    </t>
  </si>
  <si>
    <t xml:space="preserve">                MEDICAL FIT?                            </t>
  </si>
  <si>
    <t>Years</t>
  </si>
  <si>
    <t xml:space="preserve">              ?medically fit                              </t>
  </si>
  <si>
    <t xml:space="preserve">                         work up,further                   </t>
  </si>
  <si>
    <t xml:space="preserve">                               ?medically fit             </t>
  </si>
  <si>
    <t xml:space="preserve">                            work up,further                </t>
  </si>
  <si>
    <t xml:space="preserve">             MEDICAL FIT?                               </t>
  </si>
  <si>
    <t xml:space="preserve">           MEDICAL FIT?                                 </t>
  </si>
  <si>
    <t xml:space="preserve">                                       INVESTIGATE     </t>
  </si>
  <si>
    <t>full soft moves with respiration_x000D_
no organomegally</t>
  </si>
  <si>
    <t xml:space="preserve">           medical fit?                                 </t>
  </si>
  <si>
    <t xml:space="preserve">    medical fit?                                        </t>
  </si>
  <si>
    <t xml:space="preserve">       medical fit?                                     </t>
  </si>
  <si>
    <t xml:space="preserve"> medical fit?                                           </t>
  </si>
  <si>
    <t xml:space="preserve">      medical fit?                                      </t>
  </si>
  <si>
    <t xml:space="preserve">                 medical fit                           </t>
  </si>
  <si>
    <t xml:space="preserve">       medical fit                                     </t>
  </si>
  <si>
    <t xml:space="preserve">came for medical </t>
  </si>
  <si>
    <t xml:space="preserve">CAME FOR MEDICAL </t>
  </si>
  <si>
    <t xml:space="preserve">                     R/O MEDICAL FIT                       </t>
  </si>
  <si>
    <t xml:space="preserve">no new finding </t>
  </si>
  <si>
    <t xml:space="preserve">                 ? CAP                           </t>
  </si>
  <si>
    <t xml:space="preserve">U/A, RFT, Abdominopelvic u/s                                             </t>
  </si>
  <si>
    <t xml:space="preserve">R/O MEDICAL FIT                   </t>
  </si>
  <si>
    <t xml:space="preserve">                      R/O MEDICAL FIT                      </t>
  </si>
  <si>
    <t>abdominal mass</t>
  </si>
  <si>
    <t>chills and rigor</t>
  </si>
  <si>
    <t xml:space="preserve">pale conjunctivae and NIS </t>
  </si>
  <si>
    <t xml:space="preserve">                 R/O MEDICAL FIT                           </t>
  </si>
  <si>
    <t xml:space="preserve">                             R/O MEDICAL FIT               </t>
  </si>
  <si>
    <t xml:space="preserve">                        R/O MEDICAL FIT                    </t>
  </si>
  <si>
    <t xml:space="preserve">                                  R/O MEDICAL FIT          </t>
  </si>
  <si>
    <t xml:space="preserve">          R/O MEDICAL                                  </t>
  </si>
  <si>
    <t xml:space="preserve">                         R/O MEDICAL FIT                   </t>
  </si>
  <si>
    <t xml:space="preserve">       R/O MEDICAL FIT                                     </t>
  </si>
  <si>
    <t xml:space="preserve">                    R/O MEDICAL FIT                        </t>
  </si>
  <si>
    <t xml:space="preserve">                           R/O MEDICAL FIT                 </t>
  </si>
  <si>
    <t xml:space="preserve">              R/O MEDICAL                              </t>
  </si>
  <si>
    <t>referred from HC</t>
  </si>
  <si>
    <t>......................</t>
  </si>
  <si>
    <t xml:space="preserve"> ABM </t>
  </si>
  <si>
    <t>no rashj</t>
  </si>
  <si>
    <t xml:space="preserve">                   UTI                         </t>
  </si>
  <si>
    <t xml:space="preserve">                     medical check up                       </t>
  </si>
  <si>
    <t xml:space="preserve">      medical fit                                      </t>
  </si>
  <si>
    <t>no  tenderness</t>
  </si>
  <si>
    <t xml:space="preserve">NO NEW COMPLAINT </t>
  </si>
  <si>
    <t xml:space="preserve">                                 R/O MEDICAL FIT           </t>
  </si>
  <si>
    <t>no LAP, no breast mass</t>
  </si>
  <si>
    <t xml:space="preserve">no epigastric tenderness </t>
  </si>
  <si>
    <t>no murmuer</t>
  </si>
  <si>
    <t xml:space="preserve">    medical fit                                        </t>
  </si>
  <si>
    <t xml:space="preserve">                                      R/O MEDICAL FIT      </t>
  </si>
  <si>
    <t>PC NID</t>
  </si>
  <si>
    <t xml:space="preserve">                                            R/O MEDICAL</t>
  </si>
  <si>
    <t>sweating</t>
  </si>
  <si>
    <t xml:space="preserve">pink , NIS </t>
  </si>
  <si>
    <t xml:space="preserve">urgency frquency </t>
  </si>
  <si>
    <t>no limited spinal range of motion</t>
  </si>
  <si>
    <t xml:space="preserve">                     R/O URTI                       </t>
  </si>
  <si>
    <t xml:space="preserve">throat pain </t>
  </si>
  <si>
    <t>P: Left leg subacute DVT + Known HTN+ 5TH post op month after decompression craniotomy for Ischemic stroke</t>
  </si>
  <si>
    <t xml:space="preserve"> RA                                           </t>
  </si>
  <si>
    <t xml:space="preserve">                     R/O MEDICAL                       </t>
  </si>
  <si>
    <t>resting tremor</t>
  </si>
  <si>
    <t>pink conjuctiva,NIS</t>
  </si>
  <si>
    <t>Pink conjuctiva,NIS</t>
  </si>
  <si>
    <t xml:space="preserve">               R/O AFI                             </t>
  </si>
  <si>
    <t xml:space="preserve">dizzines </t>
  </si>
  <si>
    <t>right sided body weakness</t>
  </si>
  <si>
    <t xml:space="preserve">unilateral facial pain </t>
  </si>
  <si>
    <t xml:space="preserve">            medical fit?                                </t>
  </si>
  <si>
    <t xml:space="preserve">         medical fit?                                   </t>
  </si>
  <si>
    <t xml:space="preserve">                medical fit?                            </t>
  </si>
  <si>
    <t xml:space="preserve">          MEDICAL FIT?                                  </t>
  </si>
  <si>
    <t xml:space="preserve">POOR GLYCEMIC CONTROL </t>
  </si>
  <si>
    <t xml:space="preserve">      inx                                       </t>
  </si>
  <si>
    <t xml:space="preserve">?Pulmonary TB                                             </t>
  </si>
  <si>
    <t xml:space="preserve">   Investigate                                          </t>
  </si>
  <si>
    <t xml:space="preserve">HTN                                            </t>
  </si>
  <si>
    <t xml:space="preserve">?RA                                             </t>
  </si>
  <si>
    <t>P- B.Asthma</t>
  </si>
  <si>
    <t xml:space="preserve">same                                            </t>
  </si>
  <si>
    <t xml:space="preserve">?UTI                                             </t>
  </si>
  <si>
    <t>no carotid bruit, no murmur</t>
  </si>
  <si>
    <t xml:space="preserve">                      medical fit                      </t>
  </si>
  <si>
    <t xml:space="preserve">             medical fit?                               </t>
  </si>
  <si>
    <t>PC, nis</t>
  </si>
  <si>
    <t>no new complaints</t>
  </si>
  <si>
    <t xml:space="preserve">                              R/O MEDICAL              </t>
  </si>
  <si>
    <t xml:space="preserve">     medical fit?                                       </t>
  </si>
  <si>
    <t xml:space="preserve">          medical fit?                                  </t>
  </si>
  <si>
    <t xml:space="preserve">       inx                                         </t>
  </si>
  <si>
    <t>heart burn</t>
  </si>
  <si>
    <t xml:space="preserve">    MEDICAL FIT?                                        </t>
  </si>
  <si>
    <t>no area of tenderness</t>
  </si>
  <si>
    <t xml:space="preserve">          MEDICAL CHECK UP                                  </t>
  </si>
  <si>
    <t xml:space="preserve">Pink conj , NIS </t>
  </si>
  <si>
    <t xml:space="preserve">                                            R/O MEDICAL FIT</t>
  </si>
  <si>
    <t xml:space="preserve">exertional dyspnea </t>
  </si>
  <si>
    <t>Known DM on metfromine 500mg BID, She complain SOB on mild exersion of 2 years duration. she also has palpitation. No HPN</t>
  </si>
  <si>
    <t>decreased air entery at right posterior lower 2/3</t>
  </si>
  <si>
    <t>NSALP</t>
  </si>
  <si>
    <t xml:space="preserve">  medical fit?                                          </t>
  </si>
  <si>
    <t xml:space="preserve">? RA                                             </t>
  </si>
  <si>
    <t>syncope</t>
  </si>
  <si>
    <t xml:space="preserve">                R/O IP                            </t>
  </si>
  <si>
    <t>clear and resonant bilateral</t>
  </si>
  <si>
    <t xml:space="preserve">normal       </t>
  </si>
  <si>
    <t xml:space="preserve">     MEDICAL FIT?                                       </t>
  </si>
  <si>
    <t>CAME FOR MEDICAL CERTIFICTAE</t>
  </si>
  <si>
    <t>NIS AND PC</t>
  </si>
  <si>
    <t>NIS &amp; PC</t>
  </si>
  <si>
    <t xml:space="preserve">MEDICAL FIT?                                            </t>
  </si>
  <si>
    <t xml:space="preserve">          STI                                  </t>
  </si>
  <si>
    <t xml:space="preserve">                     Investigate                       </t>
  </si>
  <si>
    <t xml:space="preserve">   MEDICAL FIT?                                         </t>
  </si>
  <si>
    <t>pct,nis</t>
  </si>
  <si>
    <t>PCT,NIS</t>
  </si>
  <si>
    <t>-------------------------</t>
  </si>
  <si>
    <t>-----------------------</t>
  </si>
  <si>
    <t xml:space="preserve">     see mgt                                         </t>
  </si>
  <si>
    <t xml:space="preserve">     well bp control                                       </t>
  </si>
  <si>
    <t>-----------------------------</t>
  </si>
  <si>
    <t>-------------------</t>
  </si>
  <si>
    <t xml:space="preserve">     medical fit                                       </t>
  </si>
  <si>
    <t>SYSTOLIC EJECTION MURMUR AT APEX</t>
  </si>
  <si>
    <t xml:space="preserve">raised blood pressure </t>
  </si>
  <si>
    <t>she has no new complain</t>
  </si>
  <si>
    <t xml:space="preserve">hypoglycemia </t>
  </si>
  <si>
    <t xml:space="preserve">   medical fit?                                         </t>
  </si>
  <si>
    <t xml:space="preserve">    INVESTIGATE                                                                                    </t>
  </si>
  <si>
    <t xml:space="preserve">                                   investigate         </t>
  </si>
  <si>
    <t xml:space="preserve">inx                                                        </t>
  </si>
  <si>
    <t xml:space="preserve">inx                                                          </t>
  </si>
  <si>
    <t xml:space="preserve"> medical fit                                           </t>
  </si>
  <si>
    <t xml:space="preserve">pink Conj, NIS </t>
  </si>
  <si>
    <t>no xanthoma, no dental decay</t>
  </si>
  <si>
    <t>NO ODEMA</t>
  </si>
  <si>
    <t xml:space="preserve">                  MEDICAL FIT?                          </t>
  </si>
  <si>
    <t xml:space="preserve">back burning pain of </t>
  </si>
  <si>
    <t xml:space="preserve">easily fatiquability </t>
  </si>
  <si>
    <t>na</t>
  </si>
  <si>
    <t xml:space="preserve">       MEDICAL FIT?                                     </t>
  </si>
  <si>
    <t>----------------</t>
  </si>
  <si>
    <t xml:space="preserve">? OA                                             </t>
  </si>
  <si>
    <t>SHOULDER PAIN</t>
  </si>
  <si>
    <t>Pink conj , NIS</t>
  </si>
  <si>
    <t xml:space="preserve">  medical fit                                          </t>
  </si>
  <si>
    <t>-----------------</t>
  </si>
  <si>
    <t>----------</t>
  </si>
  <si>
    <t xml:space="preserve">                                            -</t>
  </si>
  <si>
    <t>no suprapubic or CVAT</t>
  </si>
  <si>
    <t xml:space="preserve">s1 and s2 are well heard </t>
  </si>
  <si>
    <t xml:space="preserve">                                       -     </t>
  </si>
  <si>
    <t xml:space="preserve">MEDICAL FIT?                                      </t>
  </si>
  <si>
    <t xml:space="preserve">dyspeptic symptoms </t>
  </si>
  <si>
    <t>NO CVAT OR SUPRA PUBIC TENDERNESS</t>
  </si>
  <si>
    <t xml:space="preserve">  ? Dyspepsia                                           </t>
  </si>
  <si>
    <t>s1 and s2 is well heard_x000D_
no m and g</t>
  </si>
  <si>
    <t xml:space="preserve">                                            Investigate</t>
  </si>
  <si>
    <t>NO organomegally</t>
  </si>
  <si>
    <t xml:space="preserve">Pc and NIS </t>
  </si>
  <si>
    <t xml:space="preserve">   HTN                                          </t>
  </si>
  <si>
    <t xml:space="preserve"> Investigate                                             </t>
  </si>
  <si>
    <t xml:space="preserve">                                                                                        </t>
  </si>
  <si>
    <t>HTN W ?HHD + R/O BPH + BRADICARDIA 2 TO ?</t>
  </si>
  <si>
    <t>Easy fatiguability</t>
  </si>
  <si>
    <t xml:space="preserve">AGE                                             </t>
  </si>
  <si>
    <t xml:space="preserve">   medical fit?                                       </t>
  </si>
  <si>
    <t xml:space="preserve">T2DM                                             </t>
  </si>
  <si>
    <t>HAS BILATERAL CVAT</t>
  </si>
  <si>
    <t xml:space="preserve">cough       </t>
  </si>
  <si>
    <t xml:space="preserve">     MEDICAL FIT?                                     </t>
  </si>
  <si>
    <t>CONSCIOUS AND WELL ORIENTED TO TIME,PLACE AND PERSON.</t>
  </si>
  <si>
    <t>No SLAP</t>
  </si>
  <si>
    <t xml:space="preserve">                   ?medicaly fit                         </t>
  </si>
  <si>
    <t xml:space="preserve">                                    R/O MEDICAL FIT        </t>
  </si>
  <si>
    <t xml:space="preserve">URTI                                            </t>
  </si>
  <si>
    <t xml:space="preserve">conscious and oriented. </t>
  </si>
  <si>
    <t>PC/NISC</t>
  </si>
  <si>
    <t xml:space="preserve">Pleural effussion 2ndry to ?                                             </t>
  </si>
  <si>
    <t xml:space="preserve">sweating </t>
  </si>
  <si>
    <t xml:space="preserve">easy  fategability  </t>
  </si>
  <si>
    <t>NO CVAT OR SUPRAPUBIC TENDERNESS.</t>
  </si>
  <si>
    <t>SOFT,MOVES WITH RESPIRATION</t>
  </si>
  <si>
    <t>PC&amp;lt; NIS</t>
  </si>
  <si>
    <t xml:space="preserve">LBP 2ndry to ?                                             </t>
  </si>
  <si>
    <t>left lower abdominal pain</t>
  </si>
  <si>
    <t>NO CVATOR SUPRAPUBIC TENDERNESS.</t>
  </si>
  <si>
    <t>CONSCIOUS AND WELL ORIENTED TO TIME ,PLACE AND PERSON.</t>
  </si>
  <si>
    <t>slightly pale conjuctiva,NIS</t>
  </si>
  <si>
    <t>CRIPITATION AT RIGHT AND LEFT LOWER 2/3 POSTERIORLY</t>
  </si>
  <si>
    <t xml:space="preserve">                 Investigate                            </t>
  </si>
  <si>
    <t xml:space="preserve"> Dyspepsia 2ndry to ?                                            </t>
  </si>
  <si>
    <t xml:space="preserve">               URTI                             </t>
  </si>
  <si>
    <t xml:space="preserve">pink  conj  and  nis </t>
  </si>
  <si>
    <t>---------------------</t>
  </si>
  <si>
    <t>---------------------------------</t>
  </si>
  <si>
    <t>------------</t>
  </si>
  <si>
    <t xml:space="preserve">     INVESTIGATE                                                                                   </t>
  </si>
  <si>
    <t>s1 and s2 well heard no M or G</t>
  </si>
  <si>
    <t xml:space="preserve">pink conj, NIS    </t>
  </si>
  <si>
    <t xml:space="preserve">? UTI                                            </t>
  </si>
  <si>
    <t>S1 &amp; S2 well heard no murmur no gallop</t>
  </si>
  <si>
    <t xml:space="preserve">                                        R/O MEDICAL FIT    </t>
  </si>
  <si>
    <t xml:space="preserve">DYSPEPSIA                                            </t>
  </si>
  <si>
    <t>-----------</t>
  </si>
  <si>
    <t xml:space="preserve">pc nsi </t>
  </si>
  <si>
    <t>S1 and S2 well heard no M/G</t>
  </si>
  <si>
    <t xml:space="preserve">                UTI                            </t>
  </si>
  <si>
    <t>no CVAT or suprapubic tenderness</t>
  </si>
  <si>
    <t xml:space="preserve">? UTI                                             </t>
  </si>
  <si>
    <t xml:space="preserve">                            WORK UP,FURTHER                </t>
  </si>
  <si>
    <t xml:space="preserve">                                            ?MEDICALLY FIT</t>
  </si>
  <si>
    <t xml:space="preserve">            WORK UP,FURTHER                                </t>
  </si>
  <si>
    <t xml:space="preserve">             WORK UP,FURTHER                               </t>
  </si>
  <si>
    <t xml:space="preserve">       work up,further                                     </t>
  </si>
  <si>
    <t xml:space="preserve">                 work up,further                           </t>
  </si>
  <si>
    <t xml:space="preserve">                          ?medically fit                  </t>
  </si>
  <si>
    <t xml:space="preserve">                                            ?medically fit</t>
  </si>
  <si>
    <t xml:space="preserve">                ?medically fit                            </t>
  </si>
  <si>
    <t xml:space="preserve">                       work up,further                     </t>
  </si>
  <si>
    <t xml:space="preserve">           WORK UP,FURTHER                                 </t>
  </si>
  <si>
    <t>pc/nisc</t>
  </si>
  <si>
    <t xml:space="preserve">lower  back pain </t>
  </si>
  <si>
    <t xml:space="preserve">                work up,further                            </t>
  </si>
  <si>
    <t xml:space="preserve">                              work up,further              </t>
  </si>
  <si>
    <t xml:space="preserve">left  chest pain </t>
  </si>
  <si>
    <t xml:space="preserve">lower extrimity pain </t>
  </si>
  <si>
    <t xml:space="preserve">                         r/o medical fit                   </t>
  </si>
  <si>
    <t xml:space="preserve">                             ?medically fit               </t>
  </si>
  <si>
    <t xml:space="preserve">                 ?MEDICALLY FIT                           </t>
  </si>
  <si>
    <t xml:space="preserve">                         ?medically fit                   </t>
  </si>
  <si>
    <t xml:space="preserve">          work up,further                                  </t>
  </si>
  <si>
    <t xml:space="preserve">                    ?medically fit                        </t>
  </si>
  <si>
    <t>referred from LHC</t>
  </si>
  <si>
    <t xml:space="preserve">        medical fit?                                    </t>
  </si>
  <si>
    <t xml:space="preserve">            work up,further                                </t>
  </si>
  <si>
    <t xml:space="preserve">       ?medically fit                                     </t>
  </si>
  <si>
    <t xml:space="preserve">        </t>
  </si>
  <si>
    <t>worsening SOB</t>
  </si>
  <si>
    <t xml:space="preserve">? CAP                                             </t>
  </si>
  <si>
    <t xml:space="preserve">                                     R/O MEDICAL FIT       </t>
  </si>
  <si>
    <t>generalised body swelling</t>
  </si>
  <si>
    <t xml:space="preserve">concious </t>
  </si>
  <si>
    <t xml:space="preserve">               medical fit?                            </t>
  </si>
  <si>
    <t xml:space="preserve">                            R/O MEDICAL                </t>
  </si>
  <si>
    <t xml:space="preserve">PINK conj, NIS </t>
  </si>
  <si>
    <t xml:space="preserve">                           R/O URTI                 </t>
  </si>
  <si>
    <t>clear  chest  with  good  air  entry</t>
  </si>
  <si>
    <t xml:space="preserve">PC AND nis </t>
  </si>
  <si>
    <t xml:space="preserve"> RIGHT FLANK PAIN </t>
  </si>
  <si>
    <t xml:space="preserve">worsening of Headache </t>
  </si>
  <si>
    <t>difficulty to swallowing</t>
  </si>
  <si>
    <t xml:space="preserve">                                            investiagte</t>
  </si>
  <si>
    <t>known diabetic and hypertensive on medications</t>
  </si>
  <si>
    <t>GRADE III PITTING EDEMA</t>
  </si>
  <si>
    <t xml:space="preserve">  well bp control                                          </t>
  </si>
  <si>
    <t xml:space="preserve">Lt side neck swelling of </t>
  </si>
  <si>
    <t>Recurrent hypoglycemia</t>
  </si>
  <si>
    <t xml:space="preserve">conscoius and oriented. </t>
  </si>
  <si>
    <t xml:space="preserve">NO new complaint </t>
  </si>
  <si>
    <t>burning type of epigastric</t>
  </si>
  <si>
    <t xml:space="preserve">      R/O MEDICAL                                      </t>
  </si>
  <si>
    <t xml:space="preserve">                                            invetsigate</t>
  </si>
  <si>
    <t xml:space="preserve">                                            ? CAP</t>
  </si>
  <si>
    <t xml:space="preserve">pale conjuctiva and NIS </t>
  </si>
  <si>
    <t xml:space="preserve">                R/O URTI                            </t>
  </si>
  <si>
    <t>WORSENING OF LOWER BACK PAIN</t>
  </si>
  <si>
    <t>-------------</t>
  </si>
  <si>
    <t xml:space="preserve">NO MURMUR , S1 S2 WELL HEARD </t>
  </si>
  <si>
    <t>FOR MEDICAL CERTIFICATE</t>
  </si>
  <si>
    <t xml:space="preserve">?Chronic Viral Hepatitis                                             </t>
  </si>
  <si>
    <t xml:space="preserve">s1 and s2 well heard no murmur no gallop </t>
  </si>
  <si>
    <t>CAME FORMEDICAL CERTIFICATE</t>
  </si>
  <si>
    <t>WORSENING OF EASY FATIGABLITY</t>
  </si>
  <si>
    <t xml:space="preserve">no new complain </t>
  </si>
  <si>
    <t xml:space="preserve">MILD EPIGASTRIC TENDERNESS </t>
  </si>
  <si>
    <t xml:space="preserve">                     work up,further                       </t>
  </si>
  <si>
    <t xml:space="preserve">                   work up,further                         </t>
  </si>
  <si>
    <t xml:space="preserve">S1 AND S2 WELL HEARD NO MURMUR NO GALLOP </t>
  </si>
  <si>
    <t>px with hx of abdominal pain</t>
  </si>
  <si>
    <t>WORK UP,FURTHER</t>
  </si>
  <si>
    <t xml:space="preserve">            ?MEDICALLY FIT                                </t>
  </si>
  <si>
    <t xml:space="preserve">              WORK UP,FURTHER                              </t>
  </si>
  <si>
    <t xml:space="preserve">                      WORK UP,FURTHER                      </t>
  </si>
  <si>
    <t xml:space="preserve">               work up,further                             </t>
  </si>
  <si>
    <t xml:space="preserve">             ?medically fit                               </t>
  </si>
  <si>
    <t xml:space="preserve">             work up,further                               </t>
  </si>
  <si>
    <t xml:space="preserve">                           work up,further                 </t>
  </si>
  <si>
    <t xml:space="preserve">        ?medically fit                                    </t>
  </si>
  <si>
    <t xml:space="preserve">PINK  CONJ  AND  NIS  </t>
  </si>
  <si>
    <t xml:space="preserve">see mgt                                             </t>
  </si>
  <si>
    <t xml:space="preserve">                WORK UP,FURTHER                            </t>
  </si>
  <si>
    <t xml:space="preserve"> DRY COUGH </t>
  </si>
  <si>
    <t xml:space="preserve">rt side neck swelling </t>
  </si>
  <si>
    <t xml:space="preserve">                     WORK UP,FURTHER                       </t>
  </si>
  <si>
    <t xml:space="preserve">                                ?MEDICALLY FIT            </t>
  </si>
  <si>
    <t xml:space="preserve">                      work up,further                      </t>
  </si>
  <si>
    <t xml:space="preserve">        work up,further                                    </t>
  </si>
  <si>
    <t xml:space="preserve">                 ?medically fit                           </t>
  </si>
  <si>
    <t xml:space="preserve">                                       investigate     </t>
  </si>
  <si>
    <t xml:space="preserve">    well bp control                                        </t>
  </si>
  <si>
    <t xml:space="preserve">Easy fatiguability </t>
  </si>
  <si>
    <t xml:space="preserve">                                          investigate  </t>
  </si>
  <si>
    <t>Pc, nis</t>
  </si>
  <si>
    <t xml:space="preserve">PC N/S </t>
  </si>
  <si>
    <t xml:space="preserve">s1 and s2 well heard. </t>
  </si>
  <si>
    <t xml:space="preserve">                  work up,further                          </t>
  </si>
  <si>
    <t xml:space="preserve">COPTT </t>
  </si>
  <si>
    <t xml:space="preserve">                        work up,further                    </t>
  </si>
  <si>
    <t xml:space="preserve">?medically fit                                            </t>
  </si>
  <si>
    <t xml:space="preserve">    see mgt                                         </t>
  </si>
  <si>
    <t>Type 1 DM for the past 9 yr NPH 20/16 IU SC BID am /pm</t>
  </si>
  <si>
    <t xml:space="preserve">           ?medically fit                                 </t>
  </si>
  <si>
    <t xml:space="preserve">        ?MEDICALLY FIT                                    </t>
  </si>
  <si>
    <t>---------------</t>
  </si>
  <si>
    <t>no cariotid bruit, no murmur</t>
  </si>
  <si>
    <t>no BPH symptom</t>
  </si>
  <si>
    <t>for cheek up</t>
  </si>
  <si>
    <t>to cheek up</t>
  </si>
  <si>
    <t xml:space="preserve">UTI                                             </t>
  </si>
  <si>
    <t>known Hypertensive + HHD patient on medications</t>
  </si>
  <si>
    <t>T2DM Metformin 500 mg po BID</t>
  </si>
  <si>
    <t>came for medical certificate for driving license</t>
  </si>
  <si>
    <t xml:space="preserve">                  medical fit?                          </t>
  </si>
  <si>
    <t xml:space="preserve"> UTI                                            </t>
  </si>
  <si>
    <t>plae conjuctiva</t>
  </si>
  <si>
    <t xml:space="preserve">ruq pain </t>
  </si>
  <si>
    <t xml:space="preserve">multiple  joint  pain </t>
  </si>
  <si>
    <t xml:space="preserve">   ? CAP                                          </t>
  </si>
  <si>
    <t xml:space="preserve">CONSCIOUS AND ORIENTED. </t>
  </si>
  <si>
    <t xml:space="preserve">WORSENING EPIGASTRIC PAIN </t>
  </si>
  <si>
    <t xml:space="preserve"> EASYFATIGABILITY </t>
  </si>
  <si>
    <t xml:space="preserve">Pink Conj , NIS </t>
  </si>
  <si>
    <t xml:space="preserve">          R/O CAP                                  </t>
  </si>
  <si>
    <t>LEFT SIDE FLANK PAIN</t>
  </si>
  <si>
    <t xml:space="preserve">? Dyspepsia                                             </t>
  </si>
  <si>
    <t xml:space="preserve">                                            investiage</t>
  </si>
  <si>
    <t xml:space="preserve">Others specify,Asthma </t>
  </si>
  <si>
    <t>type 2 diabetic maltose</t>
  </si>
  <si>
    <t xml:space="preserve">               R/O MEDICAL                             </t>
  </si>
  <si>
    <t>CoTPP</t>
  </si>
  <si>
    <t xml:space="preserve">                                            refill and advise</t>
  </si>
  <si>
    <t>S1 AND S2 WELL HEARD NO M/G</t>
  </si>
  <si>
    <t xml:space="preserve">burning type of sensation </t>
  </si>
  <si>
    <t xml:space="preserve">                                          </t>
  </si>
  <si>
    <t>Chest is Clear</t>
  </si>
  <si>
    <t xml:space="preserve">               send inx                               </t>
  </si>
  <si>
    <t>PROUDUCTIVE COUGH</t>
  </si>
  <si>
    <t xml:space="preserve">pink  conj  and nis </t>
  </si>
  <si>
    <t xml:space="preserve">                         CAP                   </t>
  </si>
  <si>
    <t xml:space="preserve">                       ?medically fit                     </t>
  </si>
  <si>
    <t xml:space="preserve">          ?medically fit                                  </t>
  </si>
  <si>
    <t xml:space="preserve">               ?medically fit                             </t>
  </si>
  <si>
    <t xml:space="preserve">NAD       </t>
  </si>
  <si>
    <t>linked from EOPD</t>
  </si>
  <si>
    <t xml:space="preserve"> inx                                            </t>
  </si>
  <si>
    <t xml:space="preserve">                                     R/O MEDICAL       </t>
  </si>
  <si>
    <t xml:space="preserve">Distended abdomen with positive signs of fluid collection </t>
  </si>
  <si>
    <t xml:space="preserve">pink conj, NIS   </t>
  </si>
  <si>
    <t xml:space="preserve">     medical fit?                                      </t>
  </si>
  <si>
    <t xml:space="preserve">                                            investiagate</t>
  </si>
  <si>
    <t xml:space="preserve">                      ?MEDICALLY FIT                      </t>
  </si>
  <si>
    <t>pink Conj</t>
  </si>
  <si>
    <t xml:space="preserve"> inx                                                     </t>
  </si>
  <si>
    <t>Trace edema</t>
  </si>
  <si>
    <t xml:space="preserve">      medical fit?                                     </t>
  </si>
  <si>
    <t xml:space="preserve">                                            invetsiagte</t>
  </si>
  <si>
    <t>REFERRED FROM HC</t>
  </si>
  <si>
    <t xml:space="preserve"> clear </t>
  </si>
  <si>
    <t>This is a 77 year old male patient known Cardiac patient for the past 4 years with followup  at private health center on ASA, atrovastatin 20 mg, Bisoprolol 5 mg po daily, lasix 20 mg po daily, spirinolactone  25 mg po daily, lisinopril 2.5 mg po daily with he has no complaint except easy fatigability with long distance and strenuous activities_x000D_
no hx of DM, HTN</t>
  </si>
  <si>
    <t xml:space="preserve">                                          HF 20 to ?</t>
  </si>
  <si>
    <t>medical medical check up</t>
  </si>
  <si>
    <t xml:space="preserve">        work up,furtjher                                    </t>
  </si>
  <si>
    <t xml:space="preserve">                      ?medically fit                      </t>
  </si>
  <si>
    <t xml:space="preserve"> NIGHT SDWEATING /  CHEST PAIN </t>
  </si>
  <si>
    <t xml:space="preserve"> A 42 YEAR OLD MALE PT KNOWN RVI PT FOR THE PAST  18 yEARS - ON 2ND LINE TDF/3TC/ATC , -_x000D_
- PRESNTED  WITH LEFT SIDE  PLEURITIC CHEST PAIN  AND  INTERMITTENT COUGH OF OVER - 2 MONTH DURATION -  UNQUANTIFED  WT LOSS -  * _x000D_
 FOR THE ABOVE COMPLAINT - HE WASO N ABX - 1 WEEKS - HAD NO IMPROVEMENT _x000D_
  URINE LAM - NEGATIVE , , ESR - 32 _x000D_
 CD4 COUNT - 27_x000D_
 CBC - WBC - WBC - 4.5 , RBC - 3.41 , HGB - 11.4 ,  PLT - 134K _x000D_
 ABDOMINAL U/S - RT PLEURIAL EFFUSION  WITH SPELENIC  INFRACT 2 TO ? + </t>
  </si>
  <si>
    <t xml:space="preserve">              SEND CBC , VIRAL MARKERS ,  CXR                               </t>
  </si>
  <si>
    <t xml:space="preserve">     KNOWN RVI ON HAART +            RT PLEURIAL EFFUSION  WITH SPELENIC  INFRACT 2 TO ? +       +? R/O PTB                        </t>
  </si>
  <si>
    <t>a known type 2 dm</t>
  </si>
  <si>
    <t>full move with rep</t>
  </si>
  <si>
    <t>cvt neg</t>
  </si>
  <si>
    <t xml:space="preserve">                          refill                  </t>
  </si>
  <si>
    <t xml:space="preserve">              known type 2 dm                              </t>
  </si>
  <si>
    <t xml:space="preserve">numbeness of extirimities </t>
  </si>
  <si>
    <t>this is a 20 year old male patient presenting with numbness of extrimities and burning sensation of extrimities and occasional mild aching type of headache_x000D_
no hx of dm, HTN</t>
  </si>
  <si>
    <t xml:space="preserve">                                          invetsigate  </t>
  </si>
  <si>
    <t xml:space="preserve">                           ? PN                  </t>
  </si>
  <si>
    <t>HTN  on amlodpine 5mg po day, enalpril 5mg po bid  +TYPE 2 DM ON LSM</t>
  </si>
  <si>
    <t xml:space="preserve">    well bp + Glycemic control                                        </t>
  </si>
  <si>
    <t>this is a 65 year old female patient presented with left side body weakness and facial deviation of 14 hrs duration while she was sit on table she fallen to the ground which was followed by left side body weakness and facial deviation as they claimed otherwise -no hx of headache or vomiting -no hx of fever -no hx of fecal or urinary incontinence -no hx of -no hx of chest pain or palpitation -no hx of chronic medical illness</t>
  </si>
  <si>
    <t>PC , nis</t>
  </si>
  <si>
    <t xml:space="preserve">                                            refill and appoint</t>
  </si>
  <si>
    <t>left side hemiplegia 2ry to hemorrhagic stroke</t>
  </si>
  <si>
    <t xml:space="preserve">             ?acute abdomen                               </t>
  </si>
  <si>
    <t>bilateral ankle and  toe(MTJ) pain</t>
  </si>
  <si>
    <t>he is a 62 years old patient presented with recurrent attack of joint pain which worse with intake of meat  for 1 years . no knownchronic disease.</t>
  </si>
  <si>
    <t>there is podagra on bilateral MT joint</t>
  </si>
  <si>
    <t>consious and allert</t>
  </si>
  <si>
    <t xml:space="preserve">          do cbc ,fbs, urine analysis ,oft, uric acid level, xray of the foot. start alluprinol 100mg po daily      ,meloxicam 15 mg po daily          </t>
  </si>
  <si>
    <t xml:space="preserve">                            ?gout arthritis   +              </t>
  </si>
  <si>
    <t>hx of chest pain</t>
  </si>
  <si>
    <t xml:space="preserve">        gastritis                                     </t>
  </si>
  <si>
    <t>unblical hernia of 01 year duration</t>
  </si>
  <si>
    <t>He is LRH 01 year back at which time he start to have swelling around the umbilicus. The swelleng increases in size when he has cough or straining. He has no associated pain. He has history of treatment for the diagnosis of CLD after he presented with abdominal distention and took Spironolactone and lasix for 01 month and discontinued by himself. currently he has bilateral leg swelling but has no SOB, Orhopnea or PND. He has history of alcohol intake to the level of intoxication. He has no histry of abdominal surgery. He has no cigarret smoking history. He has no history of HTN, DM.</t>
  </si>
  <si>
    <t>S1 &amp; S2 well heard, No m or gallop</t>
  </si>
  <si>
    <t>Grossly distended abdomen, There is 6*5*4 cm protruded mass on the umblicus which is non tender and reducable. no organomegally, no sign of fluid collection</t>
  </si>
  <si>
    <t>Pretibial edema</t>
  </si>
  <si>
    <t xml:space="preserve">                                     Abdominal Us, LFT, CBC, RFT, U/A, Viral markers, CXR, ECG, ECHO       </t>
  </si>
  <si>
    <t xml:space="preserve">                                          Umblical hernia + R/O CLD</t>
  </si>
  <si>
    <t>This is a 45 year old female patient presentng with moderate aching type of headache, heat intolerance, slight constipation, she had anterior neck swelling since the last 30  year which is non-painful_x000D_
No hx of DM, HTN</t>
  </si>
  <si>
    <t>there is 4*3 anterior necks swelling, non-tender firm moves with deglutation, smoth surface and regular border</t>
  </si>
  <si>
    <t xml:space="preserve">                                            investigation</t>
  </si>
  <si>
    <t xml:space="preserve">                              ? thyrotoxicosis              </t>
  </si>
  <si>
    <t>this is a 42 year old male patient presented with stabbing type of left flank pain associated with urgency but no frequency or urine discoloration, he also had easy fatigability but no other complaints_x000D_
no hx of dm, HTN_x000D_
Abd u/s  Hepatomegally with mild staetosis, righjt simple cprtical cyst, left atrophied kidney with simple cortical cysts</t>
  </si>
  <si>
    <t xml:space="preserve">                                ? renal cyst + ALI            </t>
  </si>
  <si>
    <t xml:space="preserve">        ?medical check up                                    </t>
  </si>
  <si>
    <t xml:space="preserve"> easyfatigability / headache </t>
  </si>
  <si>
    <t xml:space="preserve">A24 year old female who was relatively healthy a weeks back - came with hx  GENE RALIZED BODY WEAKNESS OF  UPPER EXTERMITIES WHICH GRADUALLY PROGESSED TO LOWER EXTERMITES -  SHE ALSO  CALIMED SHE HAD  TINGLING AND NUMBIMG SENSTION OF EXTERMITIES OF OVER  2 WEEKS DURATION - BUT SHE SAID IT IMPROVED AFTER 3 DAYS - _x000D_
- CURRENTLY SHE PRESNTED WITH MULTIPLE JOINT PAIN AND MYALGIA - SHE ASLO HAS MILD HEADACHE AND DIZZINESS  AND BLKURRIGN OF VISISON - A WEEKS DURATION </t>
  </si>
  <si>
    <t xml:space="preserve"> GCS - 15/15 _x000D_
-  POWER 5/5   BOTH UPPER AND   LOWER EXTER</t>
  </si>
  <si>
    <t xml:space="preserve">             SEND BASELINI NX -                                 </t>
  </si>
  <si>
    <t xml:space="preserve">                       PN ? +                      </t>
  </si>
  <si>
    <t xml:space="preserve">this is 60 years old female pt productive cough of 1 month duration . has also left side chest pain of same duration..CXR shows ? interstitial pneumonitis </t>
  </si>
  <si>
    <t xml:space="preserve">   Pneumonia to r/o PTB                                         </t>
  </si>
  <si>
    <t xml:space="preserve">Worsening of  shoulder pain </t>
  </si>
  <si>
    <t xml:space="preserve">A 73 y/o male presented with Worsening of  shoulder pain of 6 mons duration.He has the same compliant for the past 1 yr. He has LBP for the past _x000D_
he also claim fatigability of  of 2 mons duration. </t>
  </si>
  <si>
    <t xml:space="preserve">FBS, Serum ele, RFT, Rt shoulder x ray, ECG                                              </t>
  </si>
  <si>
    <t xml:space="preserve"> ? Rt shoulder OA  + CLBP 2 to ? LS degenerative spondylosis                                        </t>
  </si>
  <si>
    <t>this is a 59 year old male patient presenting with productive cough associated with high grade intermittent fever, moderate aching type of headache, easy fatigability and sore throat_x000D_
no hx of DM, HTN</t>
  </si>
  <si>
    <t xml:space="preserve">                                       invetsigation     </t>
  </si>
  <si>
    <t>She is a 37 yrs old female patient presented to our opd with the complient of joint pain(rt shoulder, rt elbow and rt knee). in association to this she has also swelling on the rt arm which increase in size and subside by it self.she has also easy fatigability of the same day duration._x000D_
PE= there is a 1x1 cm non tender swelling over the medial side of rt distal arm(near te elbow)</t>
  </si>
  <si>
    <t xml:space="preserve">         send CBC,FNAC                                   </t>
  </si>
  <si>
    <t>COUGH AND DIRRHEA</t>
  </si>
  <si>
    <t xml:space="preserve"> presented with dry cough and he has also mucoid sometime bloody diarrhea   occur 3x per day for last 2 month he was treated several time no change it recur when he finish  his medication  , has wt loss , easyfatigbility,  loss of appeteies, he has night sweating ,dysuria  no other complain </t>
  </si>
  <si>
    <t xml:space="preserve">                   CBC OFT PIHCT URINE STOOL US CXR, ESR                         </t>
  </si>
  <si>
    <t xml:space="preserve">        RLO GI TB+IBD +BRHONCHTITIS                                    </t>
  </si>
  <si>
    <t xml:space="preserve"> known type 2 DM &gt; 4 years  on mtf - 500 mg po bid - , presented with  GENERALIZED BODY SWELLING  OF  A WEKK DURATION AND PRODUCTIVE COUGH &gt; 10 DAYS DURATION - FOR THE ABOVE COMPLAINT HE WAS GIVE COUGH SYRUP BUT HAD NO IMPROVEMENT - _x000D_
- ASSOCIATED WITH  THI HE HAS NIGHT SWEATING , CHEST PAIN AND LOA </t>
  </si>
  <si>
    <t xml:space="preserve">        SEND BASELIN INX - CXR - ESR                                    </t>
  </si>
  <si>
    <t xml:space="preserve">  KNOWN TYPE 2 DM +  CAP? R/O PTB                                          </t>
  </si>
  <si>
    <t>urinary urgency and frequency</t>
  </si>
  <si>
    <t>This is a 71 yrs old male known asthmatic patient for the past 30yrs on salbutamol puff PRN and Prednisolone 5mg PO PRN currently presented with the above complaint associated with left side flank pain, nocturia 3-4x/per night, decreased appetite, easy fatigability, occasional night sweating and Unquantified amt of wt loss over the past 3 months. Otherwise no history of fever, Urinary color change, hesitancy, dribbling, body swelling._x000D_
-Has been treated For UTI multiple times with PO medications</t>
  </si>
  <si>
    <t>PCT,NIS , Fissured tongue</t>
  </si>
  <si>
    <t>no tenderness, no palpable mass</t>
  </si>
  <si>
    <t xml:space="preserve">           CBC,U/A OFT, PSA, ABD-PELVIC U/S                                 </t>
  </si>
  <si>
    <t xml:space="preserve">       ?BPH to R/O Prostatic Ca   + ? UTI                                   </t>
  </si>
  <si>
    <t>This is a 57 year female patient presenting with easy fatigability, HGIF, but no body swelling, moderate headache aching type of headache</t>
  </si>
  <si>
    <t xml:space="preserve">                                   ? AFI         </t>
  </si>
  <si>
    <t xml:space="preserve">This is a 58 years old male patient presented with a complaint of abdominal swelling of 15 days duration. Associated with this he is also complaining of bilateral loer extremity swelling. He has been drinking alcohol for the last 30 years. He was investigated at private clinic -U?S-Rt minimal pleural effussion+ Ascites 2ndry to ? CLD, HBSag &amp; HCAb-both Negative,Cr.-1.34, SGOT-31,SGPT-14,ALP-140,BILD-0.9 &amp; bilT-1.3 &amp; He took Lasix 20 mg po/d &amp; Spironolactone 50 mg po/d for one week. The swelling got improved. </t>
  </si>
  <si>
    <t xml:space="preserve">Repeat U/S &amp; Do CXR                                             </t>
  </si>
  <si>
    <t xml:space="preserve">?CLD 2ndry to ALD                                             </t>
  </si>
  <si>
    <t xml:space="preserve">red discoloration of urine </t>
  </si>
  <si>
    <t>This is a 29yrs old relatively healthy male who presented with worsening of red discoloration of urine associated with rt side flank pain, intermittent frequency and occasional straining to urinateof 2months duration. he also complains about intermittent constipation. otherwise no known medical illness.</t>
  </si>
  <si>
    <t>FULL, MOVES WITH RESP, NO TENDERNESS</t>
  </si>
  <si>
    <t>MILD RT SIDE CVAT</t>
  </si>
  <si>
    <t xml:space="preserve">                 CBC,OFT,U/A,ABD U/S,STOOL EX                           </t>
  </si>
  <si>
    <t xml:space="preserve">      ?PYELONEPHRITIS                                      </t>
  </si>
  <si>
    <t>She is a 26 yrs old female patient presented to our opd with the complient of productive cough of 4 days duration.inassociation to this she has aslo LGIF and easy fitigability. she has also sob and aduable wheeze of the same day duration. she has hx of sinsites but no self or family hx of asthma .she also complain bilateral flank pain.</t>
  </si>
  <si>
    <t xml:space="preserve">       send CBC, urin analysis ,CXR                                     </t>
  </si>
  <si>
    <t xml:space="preserve">   R/O CAP +     R/O UTI                                     </t>
  </si>
  <si>
    <t xml:space="preserve">This is a 65 known Hypertensive patient for the last 10 years on Enalapril 10 mg po BID. Currently complaining of back pain of 1 year duration. Associated with this he is also complaining of difficulty of maintaining erection of 3 years. BP-159/104 mmHg </t>
  </si>
  <si>
    <t xml:space="preserve">  Uncontrolled HTN + ED 2ndry to ?                                      </t>
  </si>
  <si>
    <t>She is a known DM patient for the past 10 yrs on Metformin 500mg PO BID and Glibinclimide 5mg PO daily(added 3 days back) currently presented to our opd with the complient of headache of 4 days duration. in assocation to this she has also excessive urination but no burning sensation during urination._x000D_
FBS=301</t>
  </si>
  <si>
    <t xml:space="preserve">          send RBS, UA                                  </t>
  </si>
  <si>
    <t xml:space="preserve">                                      uncontrolled Type 2 DM      </t>
  </si>
  <si>
    <t>This is a 47 years old known Asthma patient for the last 3 years on Salbutamol puff PRN. Currently presented with a complaint of aggravation of SOB of  1 month duration. It is even present at rest. Assocated with this he is also complaining of Orthopnea of 3 pillow, PND, productive cough, bilateral leg swelling of similar duration.He was admitted at Bantu Hospital 3X for the last one year. SO2--74-78%</t>
  </si>
  <si>
    <t xml:space="preserve">  Link to Emergency                                           </t>
  </si>
  <si>
    <t xml:space="preserve"> NYHA class IV HF 2ndry to ? Corpulmonaly precipitated by ?                                            </t>
  </si>
  <si>
    <t xml:space="preserve">SOB and easy fatigability </t>
  </si>
  <si>
    <t>This is a 22yrs old para 1 mother(gave birth 1yr back with SVD, claims it was uncomplicated) currently presented with the above complaint which is exacerbated during exercise and associated with global headache, tinnitus. she also complains about left side pleuritic chest pain of 2 days duration and severe perianal pain, itching, bleeding and protrusion after defecation of 6 months which has worsened over the past 2wks._x000D_
-she was treated with IV medications at a private clinic as a case of AFI for 5 days after she presented with HGIF and Cough, both of which have resolved currently.</t>
  </si>
  <si>
    <t xml:space="preserve">Pale conj, NIS </t>
  </si>
  <si>
    <t>RELATIVELY DECREASED AIR ENTRY ON THE RIGHT POSTERIOR 1/3RD CHEST</t>
  </si>
  <si>
    <t>difficult to examine the perianal area</t>
  </si>
  <si>
    <t xml:space="preserve">           link to ER for a better evaluation and workup                                                                             </t>
  </si>
  <si>
    <t xml:space="preserve">             Mod. anemia 2ry to ? +?external  Hemorrhoid   +?CAP                                                                        </t>
  </si>
  <si>
    <t>Known T2DM on insulin + HTN + ?DIABETIC DERMOPATHY_x000D_
Complains about bilateral leg swelling ,itching and burning sensation_x000D_
-she also sustained a falling down accident 3 days back and landed on her rt wrist.</t>
  </si>
  <si>
    <t>BIlateral non pitting pretibial  edema with lichenified  overlying skin_x000D_
-Tender and swollen rt wrist joint</t>
  </si>
  <si>
    <t xml:space="preserve">                    xray                        </t>
  </si>
  <si>
    <t xml:space="preserve">Known T2DM + HTN(on LSM)  + ?Diabetic dermopathy    + STI to r/o rt wrist fracture     +Vit D Deficency                            </t>
  </si>
  <si>
    <t xml:space="preserve">Palpitation of </t>
  </si>
  <si>
    <t>He is a known DM(10yrs) on Metformin 500mg PO BID patient presented to our with the complient of palpitation of 2 days duration. he had discon the medication for 1 day</t>
  </si>
  <si>
    <t xml:space="preserve">            send ECG_x000D_
Metformin 500mg PO BID                                </t>
  </si>
  <si>
    <t xml:space="preserve">     Known Diabetic                                       </t>
  </si>
  <si>
    <t xml:space="preserve"> pc,nis</t>
  </si>
  <si>
    <t xml:space="preserve">     medical fit                                      </t>
  </si>
  <si>
    <t>numbness  to  the  left  temporal  scalp area</t>
  </si>
  <si>
    <t xml:space="preserve">32  y  old  male  patient presesented  with  left    scalp  area  of  3  days  duration  other  wise  head  ack    or  vertigo  bp  122/76  </t>
  </si>
  <si>
    <t xml:space="preserve">  send  cbc  fbs  electrolyte                                            </t>
  </si>
  <si>
    <t xml:space="preserve">      numbness to  left  scal  area  neuropathy?                                 </t>
  </si>
  <si>
    <t xml:space="preserve">    medical fit                                       </t>
  </si>
  <si>
    <t>known asthematic,px with hx of sob</t>
  </si>
  <si>
    <t xml:space="preserve">              allergic rhynitis                             </t>
  </si>
  <si>
    <t xml:space="preserve">75  Y  OLD  FEMALE  KNOWN  HTN   PATIENT ON   UN  SPESIFIED  PO  MEDICATION   FOR  THE  PAST  3  Y  AND  CURRENTLY   COMPLAIN   EPEGATRIC  PAIN    WITH  ASSOCIATED  EASY  FATEGABILITY  AND  ORTHOPENEA  OF  2  PILLOW    OTHER  WISE  NO  HX OF  SHORTNESS  OF  BREATH     COUGH       DECREATHED URINE  OUT  PUT  AND  DYSUREA   _x000D_
  ABDOMENOPELVIC  U/S   SMALL  LEFT  KIDNEY     [CHRONIC  PYLONEPHRITIS     _x000D_
  Cr   0.9  </t>
  </si>
  <si>
    <t>s1 and  s2  well  heard no  gallop  or  murmur</t>
  </si>
  <si>
    <t xml:space="preserve">                  SEND  CBC  LIPID PROFILE  ECG  AND  AFTER THE  RESULT  SEND  UROLOGIST                            </t>
  </si>
  <si>
    <t xml:space="preserve">              HTN+?HHD+LEFT    CHRONIC  PYLONEPHRITIS                              </t>
  </si>
  <si>
    <t xml:space="preserve">uncontrolled T2 DM </t>
  </si>
  <si>
    <t xml:space="preserve">known T2 DM on metformin 1000 mg po bid , glibinclamid 10 pi tid for 18 years currently presented with uncontrolled T2 DM for 4 months and epigastric pain  and heart burn, intermittent vomiting of ingested matter other wise no Cardiac pain  </t>
  </si>
  <si>
    <t xml:space="preserve">   CBC, OFT, H. Pyloric, Elect , Lipid Profil, ECg , CXR                                         </t>
  </si>
  <si>
    <t xml:space="preserve"> Known T2 DM + ? Dyspepsia                                            </t>
  </si>
  <si>
    <t xml:space="preserve">This is 31yrs old male patyient presented with a complain of lower back pain for the last one year associated with neck pain of 3 yrs duration with decrease in range of motion. he also calims numbness of exterimities. for this complain he was told to have neurologic problem and treated at woliso hospital but no improvemnt. he had hx of falling down accident_x000D_
otherwise: no hx of chronic illness </t>
  </si>
  <si>
    <t>Nuchal rigidity</t>
  </si>
  <si>
    <t xml:space="preserve">               Lumbosacral MRI, Cervical MRI                             </t>
  </si>
  <si>
    <t xml:space="preserve">                 LBP 20?                            </t>
  </si>
  <si>
    <t>this is 70yrs old known HTN  patient for the last 10yrs on enalapril 10mfg po bid and amlodipine 5mg po daily presented with a complain of abdominal distension  associated loss of appetite, fatigue and decreased urine output for the last three weeks. for whom she took norfloxacillin 400mg po BID for seven days but no improvement_x000D_
otherwise: no hx of cough or night sweating_x000D_
_x000D_
_x000D_
IXNs: abdomiopelvic u/s: complex ascites + intra mural small myoma_x000D_
RFT: Cr: 0.73</t>
  </si>
  <si>
    <t>pink conjuctiva and icteric sclera</t>
  </si>
  <si>
    <t xml:space="preserve">              CBC, OFT( LFT) , U/A, Cytology, ESR                              </t>
  </si>
  <si>
    <t xml:space="preserve">        Ascites 20? + intra mural myoma    R/O meg's syndrom                                 </t>
  </si>
  <si>
    <t xml:space="preserve">bilateral leg and face swelling </t>
  </si>
  <si>
    <t xml:space="preserve">she is presented with bilateral and face swelling for 2 weeks and associated SOB and dry cough intermittent other wise HTN , DM </t>
  </si>
  <si>
    <t>pall conj, NIS</t>
  </si>
  <si>
    <t xml:space="preserve">Dullness of over 2/3 of bilateral lower lung </t>
  </si>
  <si>
    <t xml:space="preserve">CBC, OFT, CXR, ECG, ECHO, Abdpelvic  U/S, Elect, HBsAge , HCV                                             </t>
  </si>
  <si>
    <t xml:space="preserve">? CHF 2ry to  ? Anemia                                             </t>
  </si>
  <si>
    <t>LEFT  FACIAL  ABNORMAL  MOVEMENT</t>
  </si>
  <si>
    <t xml:space="preserve">  32  Y  OLD  MAL  PATIENT  PRESENTED WITH  ABNORMAL  LEFT  FACEAL  MOVMENT   OF  1  YEAR  AGGRAVATE  BY  STRESS  AND  STYES  FOR   2  MINUTES      OTHER  WISE  NO  HX OF  TRAUMA  AND  HTN  </t>
  </si>
  <si>
    <t xml:space="preserve">     CONSULT  NEUROLOGIST  ON  FRIDAY  AFTERNOON                                       </t>
  </si>
  <si>
    <t xml:space="preserve">    LEFT  FACEAL  PALCY?                                         </t>
  </si>
  <si>
    <t>CHEST PAIN,SOB</t>
  </si>
  <si>
    <t xml:space="preserve">      WORK,UP                                      </t>
  </si>
  <si>
    <t xml:space="preserve">    ?BENIGN PAIN                                        </t>
  </si>
  <si>
    <t xml:space="preserve">This is a 47yrs old female pt who presented with crampy lower abdominal pain, associated with abdominal bloating, belching and nausea after a meal. She also complains about esophagial discomfort during swallowing, occasional epigastric burning sensation easyfatigability, tinnitus, and occasional lightheadedness unquantified but significant wt loss.she also has repeated history of treatment for H.Pylori and gastritis._x000D_
-she states that she has been diagnosed with fatty liver/uspecified liver mass 3 months ago and was transfused with 2 units of blood and afterwards prescribed with PO Iron at tirunesh Bejing hospital after she was referred there for a better workup of the liver mass. She has no history of CMIs._x000D_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</si>
  <si>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slightly pale conjuctiva, NIS, Coated tongue</t>
  </si>
  <si>
    <t>Bilaterally clear</t>
  </si>
  <si>
    <t>full abdomen , no tenderness (difficult to do proper examination)</t>
  </si>
  <si>
    <t xml:space="preserve">         CBC,OFT, VIRAL MARKERS ABD U/S SERUM ELECTROLYTES,U/A STOOL EX      triphasic abdominal CT                                                                         </t>
  </si>
  <si>
    <t xml:space="preserve">HCC to R/O Intrahepatic cholangiocarcinoma + Moderate anemia 2ry to IDA 2ry to ?GI malignancy                                                                      </t>
  </si>
  <si>
    <t>this is 45yrs old male patient presnted wih a complain of right sided flank pain of one month duration. fot this compl;ain he got Local medium clinic and took unspecified po medication for ten days but no improvement/_x000D_
otherwise: no hx of chronic illness _x000D_
_x000D_
ixn: abdominal u/s: right modertae hydronephrosis, renal aprancymal disease_x000D_
RFT: Cr: 0.9   1.08  bun: 15 and 25 respectively</t>
  </si>
  <si>
    <t>Righ CVAT positive</t>
  </si>
  <si>
    <t xml:space="preserve">        repeat abdominal u/s, U/A, Viral  markers                                    </t>
  </si>
  <si>
    <t xml:space="preserve">        ?     right modertae hydronephrosis,                                </t>
  </si>
  <si>
    <t xml:space="preserve">facial deviation + difficulty of speech </t>
  </si>
  <si>
    <t xml:space="preserve">she is presented with facial deviation and difficulty of speech of 2 weeks associated with generalized weakens . she is on extra pulmonary anti TB drugs  for the past 2 months otherwise no hx of trauma and injury </t>
  </si>
  <si>
    <t xml:space="preserve">pink conj, NIS  _x000D_
face is deviated to </t>
  </si>
  <si>
    <t xml:space="preserve"> Brain MRI , CBC, OFT, Elect , OFT                                            </t>
  </si>
  <si>
    <t xml:space="preserve">  RIV on HAART + belly palsy + ? IRS + Etra Plu TB                                              </t>
  </si>
  <si>
    <t xml:space="preserve">  40  y old  female  patient  presented with  epegastric  pain     other  wise  no  hx  of  of  other  chronic  illness    ,yellowish  discolouration  of  the  eye     AND  SHE  IS  htn  NOT  ON  MEDICATION _x000D_
  hep  B  POSATIVE  BP  151  /76     </t>
  </si>
  <si>
    <t>PINK  CON  AND  NIS</t>
  </si>
  <si>
    <t xml:space="preserve">          SEND  ECG  CBC OFT  ABDOMENOPELVIC  U/S                                    </t>
  </si>
  <si>
    <t xml:space="preserve">                     CHRONIC  VIRAL  HEPETITIS/HEP  B/ =/ACUTE  GASTRITIS   +HTN ?HHD                       </t>
  </si>
  <si>
    <t xml:space="preserve">viginal bleeding </t>
  </si>
  <si>
    <t>this is 35yrs old PARA I mother presented with a complain of vaginal bleeding which is dark red  of one month duration. for this she took OCP but no improvement._x000D_
otjherieise no hx of chro9nic illness_x000D_
_x000D_
_x000D_
ixn: RBS: 557    U/A: Ketone neg glucose; +3</t>
  </si>
  <si>
    <t xml:space="preserve">          cbc, urine hcg, u/a, fbs, hgalc, abdominopelvic u/s ( collect)                                   </t>
  </si>
  <si>
    <t xml:space="preserve">   AUB 20? + Newly diagnosed T2DM + ?Anemia                                          </t>
  </si>
  <si>
    <t xml:space="preserve">27  y  old  female  patient  get  birth  through  cs  2  month  back  with  associated   epegastric  pain radeates  to  her  back  and  1  week  back  she  was  treated  for  pneumonea  with  po medication  other  wise  no  hx  of  chronic  illness  and    she  is  anemic  and  she  is  on  on  iron  other  wise  no  hx of  shortness of  breath  orthopenea  and  pnd    bp  133/72  pr 95  </t>
  </si>
  <si>
    <t xml:space="preserve">mild pale conj  and  nis  </t>
  </si>
  <si>
    <t xml:space="preserve"> SEND  CBC  OFT  ECG  STOOL  H PYLORI                                             </t>
  </si>
  <si>
    <t xml:space="preserve">          anemea  ?+dyspepsea?+?ANGINA PECTORIS                                    </t>
  </si>
  <si>
    <t>P=? osteoarthritis + Dyslipidemia; on Atrovastatin 40 mg po/d , Meloxicam 15 mg po/d for first 10 days, HTN on LSM</t>
  </si>
  <si>
    <t xml:space="preserve">    Stage II HTN                                         </t>
  </si>
  <si>
    <t>P=dyspepsia + Degenerative end plate changes + on MELOXICAM 15 mg po/d &amp; neurobin 1 tab po day</t>
  </si>
  <si>
    <t xml:space="preserve">       see mgt                                         </t>
  </si>
  <si>
    <t xml:space="preserve">  Lumbar spondylosis + dyspepsia                                          </t>
  </si>
  <si>
    <t>this is 48 years old female known RVI on HAART for the last 15 years presented with numbness of left side of body for the last 10 years but worsen for the last 1 month  and has also weakness of same side .</t>
  </si>
  <si>
    <t xml:space="preserve">inx including brain MRI                                            </t>
  </si>
  <si>
    <t xml:space="preserve">  RVI on HAART + PN to r/o ICSOL                                  </t>
  </si>
  <si>
    <t>this is 30 years old male pt presented with left side chest pain of 1 month duration which is burning type of pain .has also right side flank pain of 6 month duration.  had also recurrent treatment of UTI</t>
  </si>
  <si>
    <t xml:space="preserve">? ASCVD to r/o  unstable Angina +    UTI                                     </t>
  </si>
  <si>
    <t>She is a 50 yrs old a known RVI female  pt (on HAART) presented to our opd with the compliant of abdominal bloating of 2wks duration. in association to this she has also vomiting of ingested matter and easy fatigability of the same day duration.she had also diarrhea bur currently subsides._x000D_
Abdominal US=Liver has enlarged size (17.2cm) along MCL has normal background echo texture and regular outline, no sign of space occupying lesion seen. portal and hepatic vein are patent and normal in caliber. no sign of intrahepatic biliary dilation seen. _x000D_
Conclusion = Hepatomegally_x000D_
PR=106</t>
  </si>
  <si>
    <t xml:space="preserve">     send  CBC, S/E,UA                                     </t>
  </si>
  <si>
    <t xml:space="preserve">                   medical fit                        </t>
  </si>
  <si>
    <t xml:space="preserve">this is 25 years old male pt presented with fever of 2 weeks duration . has also chills and arthralgia of same duration. has also right lower extremities weakness of same duration. for this complain ciproflaxacillin 500mg po bid for 5 days , diclofenac 75 mg im stat . abd us mild hepatomegaly, pelvic xray normal study  </t>
  </si>
  <si>
    <t xml:space="preserve">   inx                                                    </t>
  </si>
  <si>
    <t xml:space="preserve">   AFI to r/o acute pyelonephritis                                      </t>
  </si>
  <si>
    <t>diarrhea,abdominal pain</t>
  </si>
  <si>
    <t xml:space="preserve">work up,further                                            </t>
  </si>
  <si>
    <t xml:space="preserve">                         acute gastroentritis                   </t>
  </si>
  <si>
    <t>This is a 20 yrs old female pt who presented with Episodes of ABM which are discribed as Sudden blankness and collapsing while talking or sitting around which is followed by 30mins of deep sleeping. she has been having this episodes since 4yrs back occuring 3-4X per day.the attendant also stated that she occasionally has bizzare behavior and aggitation._x000D_
she also states global headache feeling of anxiety in a public places and has auditory hallucinations since 2 yrs.</t>
  </si>
  <si>
    <t>PCT,NIS, coated tongue</t>
  </si>
  <si>
    <t xml:space="preserve">           ?seizure disorder 2ry to ? r/o psychogenic sz                            </t>
  </si>
  <si>
    <t xml:space="preserve">worsenig of Cough </t>
  </si>
  <si>
    <t>A 21 y/o male presented with worsenig of productive Cough with yellowish sputum associated with LGIF, Night sweat , unquantified wt loss, dyspnea &amp; chest pain of 4 mons duration. He has a hx of Cough w/c exacerbated during cold conditions for the past 4 yrs. He claim his friend is taking TB medication for last 5 mons. He is told to BE seronegative 4 mons back. Otherwise no hx of previous TB Rx or other CMI</t>
  </si>
  <si>
    <t xml:space="preserve">  CBC, OFT, Viral markers CXR , ESR, Sputum gen x pert                                          </t>
  </si>
  <si>
    <t xml:space="preserve"> ? PTB to r/o Chronic Bronchitis                                       </t>
  </si>
  <si>
    <t xml:space="preserve">A 20 y/o male presented with fever(HGF) associated with frontal headache, chills, fatiuge of 5 days duration. He has a hx of recurrent Rx for thyphoid &amp; thyphus and the last one is 45 days back. He has also a hx of urinary frequency &amp; dysuria of 7 mons duration Otherwise no no hx of Cough, SOB, LOC, or Chronic medical illness </t>
  </si>
  <si>
    <t xml:space="preserve">CBC, U/A, stool Examination                                           </t>
  </si>
  <si>
    <t xml:space="preserve"> AFI 2 to ? +? Cystitis                                          </t>
  </si>
  <si>
    <t>REPIGASTRIC BURNING SENSEATION</t>
  </si>
  <si>
    <t xml:space="preserve">THIS IS A 38 YRS MALE PT PRESENTED WITH EPIGASRIC BURNING SENSATION OF O2 MONTHS DURATION.ASS WITH NAUSEA AND   VOMITING OF INTERMITTENT INGESTED MATTER OF SAME TIME DURATION.ALSO COMPLAINS PAINLESS FRESH BLOOD IN THE STOOL OF 2 MONTHS DURATION.OTHER WISE NO HX OF CONSTIPATION,PERI ANAL PAIN  </t>
  </si>
  <si>
    <t xml:space="preserve">                   DISPEPSIA R/O PUD   + ??INTERNAL HEMORROID                        </t>
  </si>
  <si>
    <t>He is a 23 yrs old male patient presented to our opd with the compliant of epigastric burning type of pain. which is associated with eating spicey foods._x000D_
no hx of vomitting. he had same sym repitedl and was taking unspecified po medication but got no improvement</t>
  </si>
  <si>
    <t xml:space="preserve">           send SE and  H.pylory AG                         </t>
  </si>
  <si>
    <t xml:space="preserve">            Dyspepsia                                </t>
  </si>
  <si>
    <t>A 60 y/o male known HTN for the past 2 yrs on Enalapril 5 mg po/d &amp; Other Unspecified Po medication mg po/d. Currently presented with tingling sensation of body involving the extremities w/c started during sleeping of 6 mons duration. Otherwise no DM, Cough CVD or Orthopeniia, PND,fever, chills or rigor</t>
  </si>
  <si>
    <t xml:space="preserve">CBC, OFT,  serum ele, Serum 25(OH)Vit-D3                                          </t>
  </si>
  <si>
    <t xml:space="preserve"> Known HTN  + ? Vit-D deficiency                                           </t>
  </si>
  <si>
    <t xml:space="preserve">easy  fatgability   </t>
  </si>
  <si>
    <t xml:space="preserve">50  y old  male  known  HTN    patient  for  the  past 3  years  on  nifidipine  20  mg po  bid  and  pulmun  tb  patient  on  medication  for  the past  6  month   will be  complied  after 20  days     and  currently  complain  easy  fategability  and    shortness of  while  he  walk  and  bilateral  leg  swelling  with  associated  night  sweating    and  dry  cough    with    dribling  and  hesitancy  other  wise  no  hx of other  chronic  illness orthopenea  and  PND     </t>
  </si>
  <si>
    <t xml:space="preserve">  s1  and  s2  ell  heard  no  gallop  or  murmur</t>
  </si>
  <si>
    <t xml:space="preserve">             SEND  CHEST  X  RAY   CBC  OFT   ECG                                    </t>
  </si>
  <si>
    <t xml:space="preserve">     HTN+?HHD+?CAP+pUL  TB                                         </t>
  </si>
  <si>
    <t xml:space="preserve">A known asthmatic patient prsented with cough and SOB of 1 week . the cough is bloody tingled sputum associated with night sweating , poor appitite . other wise no Cardiac illnes , DM and HTN </t>
  </si>
  <si>
    <t xml:space="preserve">pink congectiva , NIS </t>
  </si>
  <si>
    <t xml:space="preserve">Creptation and crakel breath sound bilateraly </t>
  </si>
  <si>
    <t xml:space="preserve"> CBC, ESR, CBC, OFT, Elect, S/E, CXR                                            </t>
  </si>
  <si>
    <t xml:space="preserve">  ? CAP R/O + ? Bronchietasis ?                                           </t>
  </si>
  <si>
    <t xml:space="preserve">HEAD  ACHE   </t>
  </si>
  <si>
    <t xml:space="preserve">15  Y OLD  MALE patient  presented  presented  with   head  ache  and  fever  of  2  weeks  duration  with  associated   lossf  conciousness  for  1  hour  with  out  up  roling  of  eyes and   abnormal  body  movt     and  he  was  living  in  the  group  with  out  his  families    but  since  4  month  back  he  become  living  with  her  mother  to  rular  area  with  this  he  stressed    other  wise  no  hx of  other  chronic  illness  </t>
  </si>
  <si>
    <t xml:space="preserve">        send  to  psychiatry  first  then investigate  further                                       </t>
  </si>
  <si>
    <t xml:space="preserve">   ?   stress  induced  seizure                                      </t>
  </si>
  <si>
    <t>complains right foot anterior part pain and swelling of 2 months duration. otherwise no other complaint</t>
  </si>
  <si>
    <t xml:space="preserve">pinc coj nis </t>
  </si>
  <si>
    <t xml:space="preserve">   link to dermatology clinic                                         </t>
  </si>
  <si>
    <t xml:space="preserve">          ?plantar wart                                  </t>
  </si>
  <si>
    <t>uriary urgency</t>
  </si>
  <si>
    <t>A 30 yrs old female patient present with urinary  urgency of 3 days duration.</t>
  </si>
  <si>
    <t xml:space="preserve">               R/O UTI                             </t>
  </si>
  <si>
    <t xml:space="preserve">eferred from Abebech Gobena for DM follow UP </t>
  </si>
  <si>
    <t>A 28 y/o female known T1 DM for the past 11 yrs on NPH= 20/10 IU SC BID. She is referred from Abebech Gobena hospital after 54 days of delivery by C/S for an indication of previous C/S. She claimed she was told to have raised BP during her last pregnancy._x000D_
FBS 8 days back= 140</t>
  </si>
  <si>
    <t xml:space="preserve">OFT, HgA1c_x000D_
NPH= 20/10 IU SC BID                                                                                      </t>
  </si>
  <si>
    <t xml:space="preserve">Known T1 DM +  54th post C/S period                                            </t>
  </si>
  <si>
    <t xml:space="preserve">he has intermittent abdominal pain for the past 1 year which is intermittent and crampy. he also has abdominal bloating sensation, constipation and diarrhea intermittently. he has no fever or decreased appetite but he states that he has mild weight loss. no bloody stool_x000D_
he was previously treated for 'H.Pylory' and 'intestinal bacteria' but he has no relief of symptoms. </t>
  </si>
  <si>
    <t xml:space="preserve">full with no organomegally, no tenderness. </t>
  </si>
  <si>
    <t xml:space="preserve">  stool exam, CBC.                                           </t>
  </si>
  <si>
    <t xml:space="preserve">  irritable bowel syndrome. R/o SIBO                                          </t>
  </si>
  <si>
    <t xml:space="preserve">            MEDICAL FIT                               </t>
  </si>
  <si>
    <t xml:space="preserve">numbness to  all  extremities  </t>
  </si>
  <si>
    <t xml:space="preserve">44   y  old  male  patient  prsented with    numbness to  all  extremities  with  burning  sensation   and  he  had  hx of the  same illnesss since  5  years  and he  is  on  amitriptiline   and  meloxicam  prn    and  told  that  he  had  cervical  and  l/s  disc   prolapse      on MRI    ther  wise  no   hx    other  chronic illness   </t>
  </si>
  <si>
    <t xml:space="preserve">        send  RFT      SERUM  VITAMIN  D   AND  TOLD TO  BRING   PRIVOUS  MRI           LIPID PROFILE  ELECTROLYTE            AND  START  PREGABALIN  75  MG  PO/DAY                       </t>
  </si>
  <si>
    <t xml:space="preserve">         cervical  and  l/s  disc  prolapse  with  compression  neuropathy                                      </t>
  </si>
  <si>
    <t xml:space="preserve">cough of  3month </t>
  </si>
  <si>
    <t>Thise  26 year old male pt present with compliant of cough of 3 month daration which is productive  whish sputum sometimes it mixed with blood he has night sweeting for the same duration but no wt loss he has chronic dyspepsia symptom and he took PPI for 1 month and he had improved symptom but after discontinution of PPI symptom worrsoned hpylori negative</t>
  </si>
  <si>
    <t>clear  with comparable air entry</t>
  </si>
  <si>
    <t xml:space="preserve">        CXR,CBC                                     </t>
  </si>
  <si>
    <t xml:space="preserve"> Dyspesia 2ry to ?GERD+R/O CAP                                     </t>
  </si>
  <si>
    <t xml:space="preserve">  55 y old  male  patient presented with  gastric  pain  with  associated  vomiting  of  injusted  matter  and  low  grade  fever   other  wise  no  hx of  stool  or  urine  color change </t>
  </si>
  <si>
    <t xml:space="preserve">  marfy  sighn  posative</t>
  </si>
  <si>
    <t xml:space="preserve">          SEND  PHENOMENOLOGICAL  U/S  CBC  OFT  ELECTROLYTE  STOOL  H  PYLORI                                      </t>
  </si>
  <si>
    <t xml:space="preserve">       /ACUTE  CHOLECYSTITIS+ DYSPEPSIA?PUD                                        </t>
  </si>
  <si>
    <t xml:space="preserve">known  type 1 dm?  for the past     5 years on nph -32/22 iu sc bid - </t>
  </si>
  <si>
    <t xml:space="preserve">             SEND  BASELIN INX                                 </t>
  </si>
  <si>
    <t xml:space="preserve">DM  ON RX                                        </t>
  </si>
  <si>
    <t xml:space="preserve">This is 56 yrs old Known diabetic patient for the past 8 years on MTF 1000mg po bid, doanil 10mg po bid, curently presentedwith a complain of blurring of vision of 3 months. _x000D_
otherwise:no other complain </t>
  </si>
  <si>
    <t xml:space="preserve">         cbc, lipid profile, FBS, U/A, Serum electrolyte                                   </t>
  </si>
  <si>
    <t xml:space="preserve">      Known T2DM ( for 8yrs) +? diabetic retinopathy                                      </t>
  </si>
  <si>
    <t xml:space="preserve">she has a dull aching headache for the past year with no fever, blurring of vision. she also has pain on her lower neck and shoulder. she has no photophobia, nausea or vomiting. no weight loss or loss of appetite. </t>
  </si>
  <si>
    <t xml:space="preserve">PC, NIS_x000D_
temporal tenderness. _x000D_
tense neck muscles. </t>
  </si>
  <si>
    <t xml:space="preserve">conscious and oriented. no </t>
  </si>
  <si>
    <t xml:space="preserve"> diclofenac 50 mg po PRN for 2 weeks_x000D_
                                           </t>
  </si>
  <si>
    <t xml:space="preserve"> ? cervicogenic headache                                           </t>
  </si>
  <si>
    <t>THIS IS  A 27 YRS OLD FEMALE PT PRESENTED WITH WORSENING OF INTERMITTENT STABBING TYPE OF PLEURITIC LT SIDE CHEST  PAIN OF 4 MONTHS DURATION.ASS WITH parasthesia ,weakness if  LT upper extremity._x000D_
has hx of epigastric burning sensation for which she was treated previously._x000D_
ALSO HAS INTERMITTENT JOINT PAIN over (left PIP,MCP,wrist,ankle,knee joints).</t>
  </si>
  <si>
    <t>tenderness over left lower side chest wall_x000D_
clear and resonant</t>
  </si>
  <si>
    <t>tenderness over left lower side chest wall_x000D_
tenderness over left upper side of abdomen</t>
  </si>
  <si>
    <t xml:space="preserve"> investigate    (base line ,chest and cervical x/ray)                           </t>
  </si>
  <si>
    <t xml:space="preserve">? costochondritis 2ry to ??  +  ??vitamin d deficiency + ?cervical radiculopathy  + ??arthritis                               </t>
  </si>
  <si>
    <t>referd from HC</t>
  </si>
  <si>
    <t xml:space="preserve">This is 45yrs old known diabetic patient for the 1yr and six patient on MTF 1000mg po bid ( but he discontinues for the last 2 months) currently presented with a referal papaer with raised glycemic level. Associated to this he also had hx of epigastric pain. Assocaited to this is he also had hx of blurring of vision _x000D_
IXNS; HgA1c; 14.5%    </t>
  </si>
  <si>
    <t xml:space="preserve">              cbc, oft, u/a, fbs, serum electrolyte, stool Ag_x000D_
link to ophtalmology                              </t>
  </si>
  <si>
    <t xml:space="preserve">            Known T2DM ( Poorly controlled) + ? Diabetic retinopathy   + dyspepsia                             </t>
  </si>
  <si>
    <t xml:space="preserve">              cbc, oft, u/a, fbs, serum electrolyte, stool Ag_x000D_
link to ophtalmology                                                              </t>
  </si>
  <si>
    <t xml:space="preserve">                  Known T2DM ( Poorly controlled) + ? Diabetic retinopathy   + dyspepsia                                       </t>
  </si>
  <si>
    <t>A 30 yrs old female patient present with right flank pain of 4 days duration. she also complain sever abdominal pain of 2 days duration. She has history of diarrheas'.</t>
  </si>
  <si>
    <t>This is a 50 yrs old male pt on his 5th yr of post op after surgical resection was done for the indication of unspecifide type of retrosternal goitor, currently presented with worsening of dry cough of 2wks duration with occasional tenacious sputum production, the cough tends to get worse during night time. associated with exertional dyspnea PND occasional wheezing and chocking episodes of 1yr duration. All the symptoms started 2yrs post op and has been occuring on and off since then and worsened in the past 2 wks. no chronic medical illness</t>
  </si>
  <si>
    <t xml:space="preserve">PCT, NIS </t>
  </si>
  <si>
    <t>Diffuse inspiratory and expiratory wheezing o the post chest</t>
  </si>
  <si>
    <t>S1 and S2 well heared regular Heart sounds</t>
  </si>
  <si>
    <t>protuberant abdomen</t>
  </si>
  <si>
    <t xml:space="preserve">CBC,OFT,ELECTRO,CXR ECHO, ECG                             </t>
  </si>
  <si>
    <t xml:space="preserve">      ?Recurrent laryngeal nerve injury + R/O Thyrocardiac disease                                      </t>
  </si>
  <si>
    <t xml:space="preserve">            R/O MEDICAL                                </t>
  </si>
  <si>
    <t xml:space="preserve">This is a known type 1 DM PT for the last 10yrs on NPH 16/12 IU ,Currently with worsening of generalized body swelling of 5 days duration which initially has bilateral lower swelling which started 4 months back.ass with this  has urine discoloration of same time duration also has global headache of same time duration.has hx of sore throat 15 days back which has resolved spontaneously. </t>
  </si>
  <si>
    <t>S1 AND S2 WELL HEARD _x000D_
NO GALLOP OR MURMUR</t>
  </si>
  <si>
    <t xml:space="preserve">                     INVESTIGATE(CBC,OFT,S.ELECT,U/A,ABD PELVIC U/S)_x000D_
AMILODIOPINE 5 MG PO DAILY ,LASIX 20 MG PO DAILY,                     </t>
  </si>
  <si>
    <t xml:space="preserve">        KNOWN T1 DM + ?? nephritic syndrome 2ry to Post streptococcal GN  +  GRADE 3 HTN +                             </t>
  </si>
  <si>
    <t>FEVER CHILLS AND RIGORS</t>
  </si>
  <si>
    <t>THIS IS A 21 YRS OF MALE AAU student presented with hgif of 3 days ass with chill and rigors of same time duration.also has myalgia ,lower back pain of same time.hx of loss of appetite ,nause and voming of ingested matter of multiple episodes of same time.He returned from malarious areas 1 week back.for this complaint took ARTEMETHER /LUMEFANTHRINE TABLETS FOR TWO DAY S BUT HAVE NO IMPROVEMENT.</t>
  </si>
  <si>
    <t>Others specify,travel hx</t>
  </si>
  <si>
    <t>PC/ icteric  SCELERA</t>
  </si>
  <si>
    <t xml:space="preserve"> CBC,B.FILM,RDT_x000D_
PCM 1 GM PO PRN_x000D_
LINK TO EMOPD                                                                                                                </t>
  </si>
  <si>
    <t xml:space="preserve">               AFI 2RY TO ??                                                                                                                  </t>
  </si>
  <si>
    <t>DYSPNEA ON EXERTION</t>
  </si>
  <si>
    <t>THIS IS A 56 YR OLD KNOWN HTN FOR 15 YEARS  HE HAS INCREASING DYSPNEA ON EXERTION</t>
  </si>
  <si>
    <t xml:space="preserve">                                            DO CBC LIPID PROFILE RFT AND ECG</t>
  </si>
  <si>
    <t xml:space="preserve">                            HYPERTENSION + ?HHD                </t>
  </si>
  <si>
    <t>rigjht upper extrtimity pain</t>
  </si>
  <si>
    <t xml:space="preserve">This is a 55 year old male patient presenting with right arm and forearm aching type of pain associated with difficulty with movement and lifting objecs and elbow joint aching type of pain _x000D_
no hx of dm or htn_x000D_
no hx of trauma_x000D_
</t>
  </si>
  <si>
    <t xml:space="preserve">                                           ? Rheaumatoid arthritis </t>
  </si>
  <si>
    <t>linked form ART</t>
  </si>
  <si>
    <t>This is a 56 year old male known  RVI patient on HAART currently presenting with diffculty of walking with  difficculty of standing and staying upright fatiged on left leg  more pronounced on tjhe left leg  associated with burning sensation of  hands and parasetesia _x000D_
no hx of DM, HTn</t>
  </si>
  <si>
    <t xml:space="preserve">                                            Known RVI+ Hiv related neuromuscular weakness</t>
  </si>
  <si>
    <t xml:space="preserve">this is a 30years old female patient who is relativily well 10 days back at which time she start to have dry cough which is intermittent and for this reason she was seen and took augmentine for 5 days and currently she present with worsenig of the above symptom  otherwise she denies any fever SOB  </t>
  </si>
  <si>
    <t xml:space="preserve">this is a 26 years old male patient who is relatively well 1 days back at which time he start to have fever joint pain chill   nausea </t>
  </si>
  <si>
    <t>to do basic investigation of pregnancy's</t>
  </si>
  <si>
    <t xml:space="preserve">CAME FOR FOOLOW UP </t>
  </si>
  <si>
    <t xml:space="preserve"> she was dx to have chronic hepatitis b virus dx 5 years back has no follow up currenlty she has easyfatigibility, loss of appeietes, no yellowish discloration of eye and urine  no bleeding no other complain </t>
  </si>
  <si>
    <t xml:space="preserve">            CBC , OFT inr, urine ultrsound rft ,pihct                                 </t>
  </si>
  <si>
    <t xml:space="preserve">                        CHRONIC HEPATITIS B                     </t>
  </si>
  <si>
    <t>burning type of lower extrimity</t>
  </si>
  <si>
    <t>This is a a 46 year old male patient  prersenting with burning type of foot pain associated with parasetesia and numbness of bilateral foot and sometimes  on upeer extrimities_x000D_
No self or family history of DM, HTN</t>
  </si>
  <si>
    <t xml:space="preserve">                                            ?peripheral neuropathy</t>
  </si>
  <si>
    <t>This is a 43 year old male oatient presenting with GBS of 1 month of duration that started form face and progresed to include associated with Shortness ofbreath with ordinary activities but no orthopnea and  PND, he also had easy fatigability and dry intermittent cough_x000D_
No hx of Dm, Htn_x000D_
CR 1.9_x000D_
urea 50.2_x000D_
CBC wbc 5.79_x000D_
Hgb 13.6_x000D_
Hct 38.4_x000D_
U?A protie +2_x000D_
blood+3_x000D_
ECHO- Moderate MR, mild pulmonary HTN</t>
  </si>
  <si>
    <t xml:space="preserve">                                  AKI 20 to ? + CHF 20 to VHD          </t>
  </si>
  <si>
    <t>This is a 70 years a known T2DM patient for the last 16 years on Mixtard 25/15 IU SC BID &amp; MTF 1gm po BID. Currently presented with a complaint easy fatigability, palpitation, headache, bilateral leg swelling &amp; difficulty of vision bilaterally  of 3 months. She wants to have followup in our hospital.</t>
  </si>
  <si>
    <t xml:space="preserve">T2DM + ?Diabetic Retinopathy                                    </t>
  </si>
  <si>
    <t>This is a 35 yo female pt who presented with global burning type of headache of 1 day duration. Associated with this, she has HGIF, LOA, 2 episodes of vomiting of ingested matter and bilous content, joint pain of the same duration. She also has productive cough of whitish sputum of 1 week duration. Otherwise, no previous TB Rx or contact with chronic cougher, no night sweat, no abdominal pain or diarrhea, no known CMI.</t>
  </si>
  <si>
    <t xml:space="preserve">                                           Ammenorhea</t>
  </si>
  <si>
    <t>BILATERAL LEG SWEALING</t>
  </si>
  <si>
    <t xml:space="preserve">this is a 71 years old male patient who is a known  HTN  patient for the last 8 years on amlodipine 10 mg po daiy  enalaprine 10 mg po daily he also    present with body weakness of 02 years  he was on physiotherapy for 2 years  and he has leg swealing bilateral urgency of urinations </t>
  </si>
  <si>
    <t xml:space="preserve">     DO CBC OFT                                         </t>
  </si>
  <si>
    <t xml:space="preserve">This is a known T2 DM patient for the last 10 years on MTF 1gm Po BID &amp; Glibenclamide 10 mg po BID. Currently complaining of urinary frequency of 3 month. His HGA1c-9.6% </t>
  </si>
  <si>
    <t xml:space="preserve"> Start him NPH 14/6 IU SC BID for 1 week                                           </t>
  </si>
  <si>
    <t xml:space="preserve">Poor Glycemic Control                                             </t>
  </si>
  <si>
    <t xml:space="preserve">high BP </t>
  </si>
  <si>
    <t xml:space="preserve">she is a known T2 DM on metformin 500mg for the past 5 years + 21st post partum patient she presented with high hp associated with generalized body pain . she is lactating mother otherwise no Heat disease  </t>
  </si>
  <si>
    <t xml:space="preserve">     CBC, OFT, ECG, CXR, Electr, Lipid Profil,                                        </t>
  </si>
  <si>
    <t xml:space="preserve">Known T2 DM + Newly Dx stage 1 HTn + lactating mother                                             </t>
  </si>
  <si>
    <t xml:space="preserve">abomina distension + mass </t>
  </si>
  <si>
    <t xml:space="preserve">she is prsented with abdominal mass and distension of 4 days associated with productive cough , night sweating , other wise no fever, no wt loss </t>
  </si>
  <si>
    <t xml:space="preserve">dullness over Lt 2/3 lower lung lobe </t>
  </si>
  <si>
    <t xml:space="preserve">No tendernss  </t>
  </si>
  <si>
    <t xml:space="preserve">  Cbc, OFT, Elect, CXr , Abdpeliv U/S,                                           </t>
  </si>
  <si>
    <t xml:space="preserve">  plural effusion 2ry to ? + Lt Renal mass 2ry to angioyolipoma                                           </t>
  </si>
  <si>
    <t xml:space="preserve">she presented with amenorrhea for the past 4 years. she gave birth to a healthy girl 5 years back and she had regular menses before that.  she was seen at health center and her TFT, FSH results are normal.. her prolactine is found to be very high 250 ( normal is 3-26). _x000D_
brain MRI showed pan sinusitis (chronic, associated diffuse mucosal polyposis) and left sphenoid sinus chronic sinusitis other wise unremarkable brain MRI no intracranial mass, no hydrocephalous seen. _x000D_
She is currently taking bromocriptin 2.5 mg po daily for the past 3 months and she has seen menses for only one day. _x000D_
she has no headache or visual field diefects. or gallactorrhea_x000D_
she doesn't take any medication. _x000D_
she is reffered for endocrinology evaluation. </t>
  </si>
  <si>
    <t xml:space="preserve">Conscious and oariented_x000D_
visual field is full and normal_x000D_
pupil size is equal and reactive. </t>
  </si>
  <si>
    <t xml:space="preserve">make bromocriptin 2.5 mg po BID and increase dose after 1 week to TID if she has no response_x000D_
appoint to endocrinologist.                                             </t>
  </si>
  <si>
    <t xml:space="preserve">     secondary ammenorrhea secondary to hyperprolactinemia                                       </t>
  </si>
  <si>
    <t>bialteral leg swelling</t>
  </si>
  <si>
    <t xml:space="preserve">she presented with fbilateral lwoer leg swelling for thepast 12 month. she has also painful skin nodules which are darker than the surrounding skin. she also has shortness of breath and chest thightness (she attributes it to long standing asthma)  she doesn't ave any bowel complaints. she doesn't have ortopne or PND. she was being treated at demmatology clinic with topical ointments but she has no improvements. </t>
  </si>
  <si>
    <t>PC, NIS, nos facial skin pigmentation</t>
  </si>
  <si>
    <t xml:space="preserve">she has bilateral non pitting edema on her lower legs. </t>
  </si>
  <si>
    <t xml:space="preserve">she has some slightly tender erythematous nodules on her anterior shin. </t>
  </si>
  <si>
    <t xml:space="preserve">CBC, ESR, U'A, RFT, doppler venous ultrasound, cxr.                                             </t>
  </si>
  <si>
    <t xml:space="preserve">? erythema nodosum + ? venous edema + bronchial asthma                                            </t>
  </si>
  <si>
    <t>This is a 36 years old male pt who presented with cough of 8 months duration with worsening in the past 2 months. Its productive of whitish sputum which is sometimes mixed with blood. associated with this he has an intermittent pleuritic chest pain, lgif, night sweats and weight loss of 8kg within 2 months , Light headedness and easy fatigability. He has been treated for TB 12 years back took antitb for 8 month and symptoms resolved.</t>
  </si>
  <si>
    <t>Relatively decreased air entry on the posterior 1/3rd rt chest</t>
  </si>
  <si>
    <t xml:space="preserve">        ESR, SPUTUM AFB, CHEST CT                                    </t>
  </si>
  <si>
    <t xml:space="preserve">            Post TB lung Fibrosis with superimposed CAP  to R/O ACTIVE TB                              </t>
  </si>
  <si>
    <t xml:space="preserve">Rasied BP </t>
  </si>
  <si>
    <t xml:space="preserve">she  prsented with rasied BP of 1 week and mass at RT neck for 2 years other wise no Hx of DM and cardiac disease </t>
  </si>
  <si>
    <t xml:space="preserve">      CBC, OFT, Cxr, ECG, FNA , neck U/S,                                       </t>
  </si>
  <si>
    <t xml:space="preserve">        ? Newly dx  Stage 1 HTN + ? Lipoma at Rt side of neck                                     </t>
  </si>
  <si>
    <t>PROUDUCTIVE COUGH ASSOCIATED WITH EXERTIONAL DYSPNEA_x000D_
LOSS OF APPETITE  , NIGHT SWEATING     AND INTERMMITENT LGF _x000D_
AND EASILY FATIGUE</t>
  </si>
  <si>
    <t>RHONCHI/WHEEZE ON LEFT LUNG 2/3</t>
  </si>
  <si>
    <t xml:space="preserve">                                        DO CBC , U/A ,RFT CXR ,     ESR</t>
  </si>
  <si>
    <t xml:space="preserve">                     KNOWN ASTHMATIC+ ?  CAP  + ?PUL TB                 </t>
  </si>
  <si>
    <t>This is  a45 years old male patient presented with cough of one month duration. The cough is productive  with whitish sputum. Associated with this,,has low grade fever, poor appitite and fatigability,.Otherwise,no history of contact with TB patient or chronic cougher.no HTN or DM or known chronic medical illiness.For this complaint,he went to health center and x-ray was done at yerer hospital conclusion is pneumonia with parapneumonic effussion,ddx=pulmonary TBC</t>
  </si>
  <si>
    <t>NO LAP IN ASSSSABEL AREAS</t>
  </si>
  <si>
    <t>CRIPITATION AT RIGHT AND LEFT  UPPER 2/3 OF THE ANTERIOR LUNG FIELD AND DECREASED AIR ENTERY AT LEFT LOWER 2/3 POSTERIORILY</t>
  </si>
  <si>
    <t>S1` AND S2 WELL HEARD NO MURMUR OR GALLOP</t>
  </si>
  <si>
    <t>SOFT ABDOMEN,MOVES WITH RESPIRATION</t>
  </si>
  <si>
    <t xml:space="preserve">   ?COMMUNITY ACQUIRED PNEUMONIA WITH PARAPNEUMONIC EFFUSION+R/O PULMUNARY TBC                                         </t>
  </si>
  <si>
    <t xml:space="preserve">this is a 30 years old female patient who is relatively well 1 days back at which time she start to have right flank pain  headache  chill  according to the patient  the above symptom has start 1 month back but it has been worsening   the last 24 hrs  otherwise she denies any urinary complaint nausea  vomiting fever </t>
  </si>
  <si>
    <t>P1: Known HTN ( for the last 6 months) + ischemic stroke on amlodipine 10 mg po daily, ASA 81 mg po daily and atrovastatin 20 mg po daily ;NB :she is on NGT  and  catheter in situ .</t>
  </si>
  <si>
    <t xml:space="preserve">pcnis_x000D_
NGT INSITU_x000D_
</t>
  </si>
  <si>
    <t>s1 and s2 is well heard no m and g</t>
  </si>
  <si>
    <t>flat soft moves with respiration_x000D_
no organomegally</t>
  </si>
  <si>
    <t>no cvat_x000D_
CATHETER INSITU</t>
  </si>
  <si>
    <t xml:space="preserve">                    RBS, RFT                        </t>
  </si>
  <si>
    <t xml:space="preserve"> Known HTN  + ischemic strok   +  ON PATIATIVE CARE                     </t>
  </si>
  <si>
    <t xml:space="preserve">  epegatric  pain  </t>
  </si>
  <si>
    <t xml:space="preserve">  30  y  old   female  patent  presented  with  gastric  pain  with  vomiting  of  injusted  matter  and  diarrhea  of  3  epesodes   other  wise  no  hx of  fever  tenesmus   </t>
  </si>
  <si>
    <t xml:space="preserve">          send  stool  h  pylori  and  analysis                                    </t>
  </si>
  <si>
    <t xml:space="preserve">        acute  gastro enteritis  +dyspepsia?pud                                     </t>
  </si>
  <si>
    <t>KNOWN DM PT ON GLIBENCLAMIDE 10MG PO BID. COME FOR FOLLOW UP._x000D_
HES RBS .. 126,118, 143, 123 MG/DL ON LAST IX</t>
  </si>
  <si>
    <t>LOSS OF EYE VISION _x000D_
PCNIS</t>
  </si>
  <si>
    <t>S1 AND S2 IS WELL HEARD NO MAND G</t>
  </si>
  <si>
    <t>FULL SOFT MOVES WITH RESPIRATION_x000D_
NO ORGANOMEGALLY</t>
  </si>
  <si>
    <t xml:space="preserve">                        KNOW T2DM             WITH GOOD GLYCEMIC CONTROL       </t>
  </si>
  <si>
    <t>KNOWN DM   +  HTN</t>
  </si>
  <si>
    <t>S1 AND S2 IS WELL HEARD _x000D_
NO M NAND G</t>
  </si>
  <si>
    <t>NOEDEMA</t>
  </si>
  <si>
    <t xml:space="preserve">                          HGA1C, RFT,                   </t>
  </si>
  <si>
    <t xml:space="preserve">                    KNOWN DM   +  HTN                        </t>
  </si>
  <si>
    <t>This a 38 years old female patient with the complaint of dry cough , fever and joint pain , and headache easy fatigability .she also has burning sensation during urination and abdominal bloating with h x of dyspepsia . she also complains about irregular menses since 8 months back, currently uses IUD for birth control.she has wt gain of around 30kgs with in the past 10 months after her delivery.</t>
  </si>
  <si>
    <t>protuberant and there is Lower abdominal cs scar, no tendarness</t>
  </si>
  <si>
    <t xml:space="preserve">     FBS,lipid profile, start CEFALEXIN                                      </t>
  </si>
  <si>
    <t xml:space="preserve">    URTI + DYSPEPSIA + AUB 2ry to ??    + Mild fatty liver                                    </t>
  </si>
  <si>
    <t xml:space="preserve">excess  salivation  </t>
  </si>
  <si>
    <t xml:space="preserve"> 31   y  old  male patient  presented    with  excess   salivation  with  bad  smell  and  yellowish  in content  other wise  no  hx of other  chronic  ilnness</t>
  </si>
  <si>
    <t xml:space="preserve">    send  to  ENT                                        </t>
  </si>
  <si>
    <t xml:space="preserve">     ?sialolithiasis                                       </t>
  </si>
  <si>
    <t xml:space="preserve">Rt side facial weakness </t>
  </si>
  <si>
    <t xml:space="preserve">This is a 26 yr old female who currently presented with complaint of Rt side facial weakness of 2 days duration associated with of failure to close her rt eye and excessive lacrimation from the involved eye._x000D_
associated with this she also had tingling sensation over the Rt side of her face and numbness over the Rt side of the tongue._x000D_
she states she had pain over the Rt mastoid and Mandibular area for the last 4 days associated with headache , she was seen at ENT OPD for the above complaint he was told it was normal _x000D_
                          Otherwise no hx of trauma _x000D_
                                           No hx of pervious similar episode_x000D_
                                           No hx of contact with patient similar complaint_x000D_
                                            No Hx of </t>
  </si>
  <si>
    <t xml:space="preserve">Pink Conj NIS_x000D_
Flattening of the Rt nasolabial fold_x000D_
Dropping of angle mouth to the Right side with Deviation to the Left </t>
  </si>
  <si>
    <t xml:space="preserve">Good air entry bilaterally </t>
  </si>
  <si>
    <t>S 1 and S 2 well heard</t>
  </si>
  <si>
    <t>Soft abdomen moves with resp</t>
  </si>
  <si>
    <t>No CVT</t>
  </si>
  <si>
    <t xml:space="preserve">COTPP_x000D_
Rt CN 7- Failure to shut Rt eye completely_x000D_
            - Inability to frown over the Rt side of the fore head_x000D_
             - Failure to puff her cheeks over RT cheek _x000D_
 </t>
  </si>
  <si>
    <t xml:space="preserve"> - Prednisolone 60 mg PO Per day for 5 days _x000D_
- Acyclovir 400 mg PO 5 * per day _x000D_
- Ibuprofen 400 mg PO PRN _x000D_
- Appoint to ENT OPD and Medical referral                                  </t>
  </si>
  <si>
    <t xml:space="preserve">     Rt Facial palsy    </t>
  </si>
  <si>
    <t>This is a 52 yrs old female patient who [resented with productive cough of 20 days with whitish productive cough measuring abt half Arabic coffee cup/day, associated with global type of headache,night sweating ,decreased appetite and dull aching type of posterior chest pain of same duration. no known CMI</t>
  </si>
  <si>
    <t>fine creps over the posterior basal lung more on the rt side</t>
  </si>
  <si>
    <t xml:space="preserve">                        CBC,OFT,ESR CXR,SPUTUM EXAM ,GENEXPERT                    </t>
  </si>
  <si>
    <t xml:space="preserve">           CAP to r/o PTB                                 </t>
  </si>
  <si>
    <t xml:space="preserve">38   y old  female  patient  presented  with  multiple   joint  pain  more  to bilateral  knee  joint  with  associated lower  back pain   other  wise  no  hx of  other  chronic illness  </t>
  </si>
  <si>
    <t xml:space="preserve"> SEND  RIGHT  KNEE  X  RAY  ,   LEFT    HAND  X  RAY   URIC  ACID  RF    LIPID PROFILE  L/S  X  RAY                                           </t>
  </si>
  <si>
    <t xml:space="preserve">            arthritis?+PN ?                                </t>
  </si>
  <si>
    <t>Rt Sided Hemiparesis sec Ischemic Stroke for follow up</t>
  </si>
  <si>
    <t>s1 and s2 iswell heard_x000D_
nomand g</t>
  </si>
  <si>
    <t xml:space="preserve">                                          -  </t>
  </si>
  <si>
    <t xml:space="preserve">                 Rt Sided Hemiparesis sec Ischemic Stroke                           </t>
  </si>
  <si>
    <t>known epileptic for follow up</t>
  </si>
  <si>
    <t>known epileptic for follow up , no coplain , no seizure attack for last 7month</t>
  </si>
  <si>
    <t>s1 and s2 is well heard no mand g</t>
  </si>
  <si>
    <t xml:space="preserve">                   known epileptic                         </t>
  </si>
  <si>
    <t>present with the complain of left flank pain radiated to lower left extremity associated  weakness more lower part intermittently , urine frequency, urgency, dribling,</t>
  </si>
  <si>
    <t>s1and s2 is well heard _x000D_
no mand g</t>
  </si>
  <si>
    <t>full soft moves with respiration_x000D_
no organpomegally</t>
  </si>
  <si>
    <t>mild rt side  cvat</t>
  </si>
  <si>
    <t xml:space="preserve">                        cbc, u/a, abdomino pelvic us                   </t>
  </si>
  <si>
    <t xml:space="preserve">                                     r/o urolithiasis       </t>
  </si>
  <si>
    <t>known hypothyroidism on levothyroxine 50mg po/d</t>
  </si>
  <si>
    <t>s1 and s2 is well heard_x000D_
 no mand g</t>
  </si>
  <si>
    <t xml:space="preserve">                cbc, hga1c,,u/a                            </t>
  </si>
  <si>
    <t xml:space="preserve">    known          hypothyroidism                              </t>
  </si>
  <si>
    <t>swelling of the lower extrimities</t>
  </si>
  <si>
    <t>this is a 60 yrs old male pt presented with swelling of the lower extrimites of two weeks duration.other wisse no other hx of swelling on other body parts,no hx of easy fatigablity,sob,loss of appetite,no hx of alchol intake_x000D_
_x000D_
ABDOMENAL U/S--ASCITIC FLUID</t>
  </si>
  <si>
    <t>---&amp;gt;flank full,umblicus everted_x000D_
---&amp;gt;shifting dullness</t>
  </si>
  <si>
    <t>grade 2 pretibial pitting edema</t>
  </si>
  <si>
    <t xml:space="preserve">    investigate(baseline INVESTIGATIONS,REPEAT US,)                                                                                   </t>
  </si>
  <si>
    <t xml:space="preserve">                               ??CLD                                                         </t>
  </si>
  <si>
    <t xml:space="preserve">A 62 y/o male presented with dizziness associated with fatigue of 1 wk duration. He then develop global headache, bilateral flank pain &amp;  urinary color change of 5 days duration. He has a hx of worsening of Constipation for the last 2 mons, but the constipation was there for the past 2 yrs. he claim he had a hx of Polypectomy while colonoscopy was done 2 yrs back. Otherwise no hx of fever, chills or rigor; No vomiting, </t>
  </si>
  <si>
    <t xml:space="preserve">CBC, U/A stool Analysis, Abdominopelvic u/s                                             </t>
  </si>
  <si>
    <t xml:space="preserve">? UTI + Chronic constipation 2 to ?                                             </t>
  </si>
  <si>
    <t xml:space="preserve">A 31 y/o female presented with epigastric burning pain of 3 wks duration. She has also a hx of abdomminal  pain 2-3 days before her period. </t>
  </si>
  <si>
    <t xml:space="preserve">  Stool H.Pylori , abdominopelvic u/s     _x000D_
Pantoprazole 40 mg po/d for 2 wks                                      </t>
  </si>
  <si>
    <t xml:space="preserve"> Dyspepsia 2 to ? PUD +PMS to r/o Endometriosis                                           </t>
  </si>
  <si>
    <t xml:space="preserve">This is a 30 yrs old female pt came with a compliant of productive cough of 3 day associated with fever, night sweeting, SOB, easy fatigability, and wheezing. </t>
  </si>
  <si>
    <t xml:space="preserve">there is transmitted sound. </t>
  </si>
  <si>
    <t xml:space="preserve">   CBC, CXR, G-EXPERT. PNS-XRAY.                                          </t>
  </si>
  <si>
    <t xml:space="preserve">CAP R/O PTB                                       </t>
  </si>
  <si>
    <t xml:space="preserve">this is a 33 years old female who is relatively well 15 days back at which time she start productive cough which is yellowish  intermittent headache otherwise she denies any fever urinary complaint   </t>
  </si>
  <si>
    <t>linked from private clinic</t>
  </si>
  <si>
    <t>This is a known DM patient on Regular insulin 14 in the morning 12 in the afternoon and 18 in the evening with followup at private hospital, with FBS 150, 90, 120, 110 with HGBA1C determined a few month back  was 8 and she takes enalapril to decrease protienuria for the past year</t>
  </si>
  <si>
    <t xml:space="preserve">       T1DM + ? DM nephropathy                                     </t>
  </si>
  <si>
    <t>FORMEDICAL CETIFICATE</t>
  </si>
  <si>
    <t>linked from LHC</t>
  </si>
  <si>
    <t>this s a 30 year old female patient linked from LHC for Hepatitis B  positive investigation 1 week back but she says she has no symptoms_x000D_
No hx of DM, HTN_x000D_
no hx of yellowish discoloration of the skin or eye_x000D_
HCV antibody  Negative_x000D_
HBSAg positive_x000D_
S/E no o/p seen</t>
  </si>
  <si>
    <t xml:space="preserve">                                            investigigate</t>
  </si>
  <si>
    <t xml:space="preserve">                                      Hepatitis B      </t>
  </si>
  <si>
    <t xml:space="preserve">this is 26yrs old female patient presented with a complain of cough which is productive which is initally blood tingid but now whitish sputum of one month months duration associted with night sweating, loss of appetite and loss of weight. she also had hx of HGIF. For this complain she took ceftriaxone, cough syrup and diclofenac for one week but o improvement. _x000D_
she had no hx of chronic illness_x000D_
 had no hx of previous tb treatment_x000D_
_x000D_
CXR: Left hilar prominence DDX: Perihilar pneumonia ? lyphadenopathy_x000D_
ESR: 35   </t>
  </si>
  <si>
    <t xml:space="preserve">                   CBC, Gene x pert,  CXR, ecg                         </t>
  </si>
  <si>
    <t xml:space="preserve">                     ? PTB                        </t>
  </si>
  <si>
    <t>this is a 20 years old female came for complaint of epigastric pain vomiting's</t>
  </si>
  <si>
    <t>this is a 31 years old female patient who is relatively well 3 month back at which time she has start to have bilateral flank pain which is sever and AND LOW GRADE FEVE NAUSEA  as she stated that the above symptom has been start 3 month back but it has been worsening  the last 3 month otherwise she denies any urinary complaint</t>
  </si>
  <si>
    <t>RTA of 3 days duration</t>
  </si>
  <si>
    <t>RTA of 3 days duration with STI</t>
  </si>
  <si>
    <t>Stitched wound over leg</t>
  </si>
  <si>
    <t xml:space="preserve">              Augmentin 625mg PO TID                              </t>
  </si>
  <si>
    <t xml:space="preserve">                     STI                       </t>
  </si>
  <si>
    <t>the patient stated that she had 4-5 episode of watery diarrhea  abdominal cramping for 2 days</t>
  </si>
  <si>
    <t xml:space="preserve">productive cugh </t>
  </si>
  <si>
    <t>she prsented with production cogh of 1 month associted with nasal congestion . she also has  RT side of face swelling other wise no HTN , no Leg swelling</t>
  </si>
  <si>
    <t xml:space="preserve">pink cocj, NIS </t>
  </si>
  <si>
    <t xml:space="preserve">chest is cleaar breath sound </t>
  </si>
  <si>
    <t xml:space="preserve">    CBC, CXR , OFT,                                         </t>
  </si>
  <si>
    <t xml:space="preserve">   ? CAP + ? Rt face injury                                          </t>
  </si>
  <si>
    <t>This is a 17 year old female patient presenting with burning type of severe epigastric pain that radiates to the lower abdomen associated with bloating and shortness of breath with ordinary activities and paliptation but no orthopnea, PND_x000D_
no hx of Dm, HTN_x000D_
No body swelling</t>
  </si>
  <si>
    <t xml:space="preserve">                                ? PUD  r/o HF        </t>
  </si>
  <si>
    <t xml:space="preserve">This is a known a 20 year old known epileptic for 1 year on unspecified medication followup at LHC linked to here after she developed ABM last one a month back, which was GTC, she was fine for 4 months before the last seizure_x000D_
</t>
  </si>
  <si>
    <t xml:space="preserve">          epilepsy on medication                                  </t>
  </si>
  <si>
    <t xml:space="preserve">this is 16yrs old female patient who is mensus presented witha complain of lower abdominal pain associated with frequent episodes of vomiting of the ingsted matter. she aslo had hx of headache which is unilateral heaache ( right side) with periorbital region and eye pain for the last 6 months with lower back pain._x000D_
otherwise: no hx of chronic illness </t>
  </si>
  <si>
    <t xml:space="preserve">                  Brain MRI, CBC, Stool antigen, serum electrolyte, FBS/RBS, Abdominopelvic u/s                           </t>
  </si>
  <si>
    <t xml:space="preserve">                              Dysmenorrhea 20? +? migraine headache               </t>
  </si>
  <si>
    <t>bilateral Leg swell  + abdominal distension</t>
  </si>
  <si>
    <t xml:space="preserve">she prsented with abdominal distension and bilateral leg swelling of 1 week associated associted dry cough other wise no  orthopinea , </t>
  </si>
  <si>
    <t xml:space="preserve">there is fluid trill , </t>
  </si>
  <si>
    <t xml:space="preserve">     CBC, OFT, Elect, Abd pel U/S, U/A, HBsAg, HCV, CXR                                       </t>
  </si>
  <si>
    <t xml:space="preserve">      Ascites + Pleural effusion  2ry to ?                                       </t>
  </si>
  <si>
    <t xml:space="preserve"> epigastric burning pain and loss of appeteies </t>
  </si>
  <si>
    <t xml:space="preserve"> presented with epigastric burning pain which aggravated by while she was taking meal  ,she has loss of appeteies, wt loss easyfatigbility since for last 1 month , intermittent crampy abdominal pain , and constipation  , she has also follow up at dermatology side for dx LICHEN PLANUS , other wise no night sweating , cough, no urinary complain no dirrhea, no hx DM AND HTN , she was repeatedly treated no change </t>
  </si>
  <si>
    <t xml:space="preserve">        CBC OOFT ESR STOOL ULTRSOUND URINE PIHCT ELECTROLYTE VIRAL MARKER                                     </t>
  </si>
  <si>
    <t xml:space="preserve">          RECURRENT YSPEPSIA RLO PUD                                    </t>
  </si>
  <si>
    <t>this is 78 years old known hyperthyrodism patient for the past 6 month on un specified medication , known thyro- cardiac patient on rivaroxaban 10 mg po once daily . currently presented with left side nasal bleeding of 12 hr duration . for this reason he went to brook hospital they pack his nose with adrenalin . the bleeding stop for some hour and re start again . other wise no hx hypertension ,DM , other malignancy symptoms , no hx of trauma to his nose_x000D_
PT 23.2_x000D_
INR 1.85_x000D_
PTT 43.9</t>
  </si>
  <si>
    <t xml:space="preserve">                     hyperthyroid                        </t>
  </si>
  <si>
    <t>She is a 37 yrs old female patient presented to our opd with the complient of epigastric pain of 2month duration. in association to that she has also nausea but no vomitting.she has also palpitation._x000D_
1yr back she has taken eradication terapy for H. pylory_x000D_
Abdomenopelvic US= unremarkable abdomeno pelvic scan</t>
  </si>
  <si>
    <t xml:space="preserve">pantoprazol  40mg  po daily for 14daus_x000D_
                                   </t>
  </si>
  <si>
    <t xml:space="preserve">  Dyspepsia                                          </t>
  </si>
  <si>
    <t xml:space="preserve">This is a 15 years old male patient presented with abnormal body movement of four years duration.He has associated rapid  rolling of the eyes,lose of consciousness for about one hour and regains his conciousness and also has tonic -clonic type of seizure. Associated with has,numbness of right upper and lower exerimity.He has history of falLdown accident  four years back when he has fallen from the height of about two meters. Otherwise,no history of HTN ,DM or known chronic medical illinesss.Currently,he is refered from healthcenter and no medication was given him. </t>
  </si>
  <si>
    <t xml:space="preserve"> ?EPILEPSY    +?PERIPHERAL NEUROPATHY                                       </t>
  </si>
  <si>
    <t>this is a 50 yrs old female presented with body weakness of 12 hrs duration. as the family claims she face difficulty of walking while she was on her task. associated to this she has hx of lt side shoulder pain and back pain, of loss of appetite, chills, one episode of diarrhea, headache, difficulty of speech, urinary incontinence of same day duration. other wise no hx of fever, ABM, LOC, Vomiting, or other chronic medical illness</t>
  </si>
  <si>
    <t>Power is 3 bilateral</t>
  </si>
  <si>
    <t xml:space="preserve">                                     physiotherapy for 10 days and pregabalin 75 mg po daily ( neurologist consulted)       </t>
  </si>
  <si>
    <t xml:space="preserve">                  Paraparesis  20 to degenerative    spinal changes                 </t>
  </si>
  <si>
    <t xml:space="preserve">a 25 years old male patient presented with epigastric pain of 5 months which is getting worse and happened intermittently. he has also difficulty of pass feces and happened every three days. he was treated for AFi but not improved. he has night sweating , has decreased Appetit and has headache worsen in the last five days. </t>
  </si>
  <si>
    <t>pink conjectiva non-icteric sclera</t>
  </si>
  <si>
    <t xml:space="preserve">                                 investigation           </t>
  </si>
  <si>
    <t xml:space="preserve">               Dyspepsia r/o Pul. pneumonia                              </t>
  </si>
  <si>
    <t xml:space="preserve">A KNOWN htn pt on amlodpine 5mg po 1x, atrovastatin 20mg po 1x,  presented with rt side numbness of extremity, burning sensation of same side has also left side intermittent  weakness, has abnormal clenching sound on bilateral jaw  while closing mouth no other complain ix echo HHD EF  67%,  AST 21,  CHOLESTEROLE 137,  HDL 39,  LDL 78,  CR 1.2, BUN  23  ALT 15.8 ECG SINUS RHYTUM , </t>
  </si>
  <si>
    <t xml:space="preserve">            CBC OFT  ULTRSOUND FBS URINE                                </t>
  </si>
  <si>
    <t xml:space="preserve">       HTN+HHD+ ?HTN NEPHROPTAHY  +PN                                    </t>
  </si>
  <si>
    <t>This is s 24 year old male [patient presenting with severe throbbing type of generalised headache worsened with sun , cold _x000D_
he also had chronic sputum production whitish and non foul smelling</t>
  </si>
  <si>
    <t xml:space="preserve">                                            invetigate</t>
  </si>
  <si>
    <t xml:space="preserve">? Migraine                 </t>
  </si>
  <si>
    <t>the patient stated that she had 4-5 episode of watery diarrhea abdominal cramping for 2 days</t>
  </si>
  <si>
    <t>This is a45 years old male patient presented with left sided chest pain of aweek duration. The pain is aggravated with exercise and relieved at rest and also non radiating. Associated with this,has fatigability and had intermitant dry cough amonth ago but not currently,Otherwise,no history of smoking,no history of cough,no HTN OR DM OR KNOWN CHRONIC MEDICAL ILLINESS.</t>
  </si>
  <si>
    <t>DECREASED AIR ENTERYAT LEFT LOWER 2/3 ATERIORLY</t>
  </si>
  <si>
    <t xml:space="preserve">   ?ACS+?CAP+?LEFT PLURAL  EFFUSION                                         </t>
  </si>
  <si>
    <t>This is a known cardiac patient with followup on Frusemide 40 mg , spironolactone 25 mg atenolol 50 mg  and other unknown medications he discontinued the past month presented with exacerbation of SOB with   easy fatigability, productive  cough, orthopnea pnd  but no</t>
  </si>
  <si>
    <t xml:space="preserve">                                  link to EOPD          </t>
  </si>
  <si>
    <t xml:space="preserve">                  NYH class iv HF 20 to DCMP ppted by drug discontinuation                       </t>
  </si>
  <si>
    <t>She iis Known Type 2 DM + dyslipidemia; currently on Metformin 500 mg po/bid, AMT 25 mg po/d. currently presented  with the complient of  non bloody dirrhea.</t>
  </si>
  <si>
    <t xml:space="preserve">            Tinindazol 2g PO stat                                 </t>
  </si>
  <si>
    <t xml:space="preserve">           AGE 2nd ?                                 </t>
  </si>
  <si>
    <t>appointment for follow up</t>
  </si>
  <si>
    <t>known type 2 Dm for the last for years and she was on anti-DM drugs in the last 2 years.</t>
  </si>
  <si>
    <t xml:space="preserve">               refill a medication and come up with HgA1C                             </t>
  </si>
  <si>
    <t xml:space="preserve">                          type to DM                  </t>
  </si>
  <si>
    <t xml:space="preserve"> presented with proudactive cough of whtish sputum has  , sneezing throat  pain has itching sensation of eye, has, no fever but has headache, has sob, has no other complain   </t>
  </si>
  <si>
    <t xml:space="preserve">                        CBC CXR                     </t>
  </si>
  <si>
    <t xml:space="preserve">       rlo CAP+ ALLERGIC BRHONCHTITIS                                     </t>
  </si>
  <si>
    <t xml:space="preserve">wrist </t>
  </si>
  <si>
    <t>HE is a 24 yrs old male patient presented to our opd with the complient of left wrist pain of 6yrs duration. in association to this he has also swelling of the left wrist which comes and go._x000D_
Left wrist Joint MRI= Carpometacarpal,mid carpal and radiocarpal joint periarticular errosion periarticular bone marrow edema and subtel soft tissue edema in keeping with RA</t>
  </si>
  <si>
    <t xml:space="preserve">     Send RF                                        </t>
  </si>
  <si>
    <t xml:space="preserve">      ?RA(wrist)                                      </t>
  </si>
  <si>
    <t>start  follow up</t>
  </si>
  <si>
    <t>This is a known T1DM pton NPH 20/12IU sb bid for the last six monmths on follow up at kadisco hospital currently presnte to start her folllow up at our hospital._x000D_
otherwise: no hx other chronic illness</t>
  </si>
  <si>
    <t xml:space="preserve">                  CBC, OFT, FBS, LIPID PROFILE, U/A,      s/e                                                 </t>
  </si>
  <si>
    <t xml:space="preserve">             Known  T1DM ( Six months)                                                                            </t>
  </si>
  <si>
    <t>frequent episodes of loss of consciousness</t>
  </si>
  <si>
    <t xml:space="preserve">he presented with frequent episodes of loss of conscious for the past 4 yearts. he states that it occurs every 2 weeks regardless of his position (both sitting and standing). associated with drooling of saliva, drooling of the eyes, and tongue biting. he has confusion after he regains his consciousness which lasts for several minutes. he also has left arm weakness which lasts for 2 days after the LOC episode. _x000D_
on top of that, he has long standing stress. _x000D_
he has blood clot on his left lower extremity 6 years back and he was treated at private hospital _x000D_
few years back </t>
  </si>
  <si>
    <t xml:space="preserve">   CBC, ELECTROLYTES, EEG, MRI, ECG.   _x000D_
consult neurology._x000D_
start him on phenobarbitone 100 mg po daily (senior suggested)                                                                                                                               </t>
  </si>
  <si>
    <t xml:space="preserve">? epilepsy                                                                                                                                     </t>
  </si>
  <si>
    <t>this is 60yrs old known HTN female patient for the last 03 years on spironolactone 25mg po daily and enalapril 20mg po BID  who presented with a complain easy fatiguability which usually occurs while she perfomes ordinary physical activity. she also had hx of intermittent dry cough. she also complains of numbness of lower extrimities of the same duration. _x000D_
otherwsie: no hx other chronic illness _x000D_
               no hx of drug discontinuastion _x000D_
ECHO: Degenerative aortic and mitral valve sclerosis with good LV  systolic function, dilated LA ( LVEF: 55    TAPSE: 22</t>
  </si>
  <si>
    <t>Pc AND nis</t>
  </si>
  <si>
    <t xml:space="preserve">                       CBC, OFT, S/E, CXR , ECG                                                              </t>
  </si>
  <si>
    <t xml:space="preserve">                       K nown HTN ( Poor bp control ) + Degenerative VHD    +   Bradycardia  20?                                                       </t>
  </si>
  <si>
    <t>FOR MEDICAL CERTIFIATE</t>
  </si>
  <si>
    <t xml:space="preserve">numbness  to  all  extrimities  </t>
  </si>
  <si>
    <t>46  y  old  female  patient presented  with  all extrimities    with  associated   lower  back  pain    and  also  complain  bilateral  lower  leg   superficeal  vein  swelling  with  colour  change  other  wise  she  has  no  hx of other chronic illness      her  BP    147/87   PR  77</t>
  </si>
  <si>
    <t xml:space="preserve">      PN?+?OSTEOPOROSIS+?AND  L/S SPONDYLOSIS                                      </t>
  </si>
  <si>
    <t>this is a 39 years old female patient who is relatively well 1 month back at which time she start to have  lower  abdominal pain  as she stated that previously she had dyslipidemia  and on atorvastatin 20 mg po daily and  otherwise she has no of vomiting  fever urinary complaint</t>
  </si>
  <si>
    <t>NMAD</t>
  </si>
  <si>
    <t xml:space="preserve">this is a 28 years old female patient who is relatively well 3 weeks back at which time  she start to have  abdominal pain which is burning type  loss of appetite  easily fatigability </t>
  </si>
  <si>
    <t xml:space="preserve">this is a 29 years old female patient who is relatively well 3 days back  at which time she start to have dry cough  other wise she denies any fever  SOB chest pain </t>
  </si>
  <si>
    <t>she is a known diabetic patient on NPH 20/10. and she is known cardiac patient for 4 years on lasix. she currently presented with shortness of breath on mild exertion, bilateral leg swelling , dry intermittent cough, orthopnea of 2 pillows and palpitation. her recent BP is also elevated _x000D_
echo= dilated CMP with severe LV systolic dysfunction and secondary severe MR, grade 3 LV dysunction and moderate pulmonary hypertension  LVEF= 25, TAPSE= 18. _x000D_
HGA1C= 8.5, FBS= 132 creatinine = 0.8</t>
  </si>
  <si>
    <t>grade 4 MR. _x000D_
p2 accentuation.</t>
  </si>
  <si>
    <t>grade 2 bilateral edema</t>
  </si>
  <si>
    <t xml:space="preserve">start metoprolol 25 mg po daily, spironolactone 25 mg po daily, lasix 40 po BID. enalapril 2.5 mg po daily_x000D_
appoint after 2 weeks                                             </t>
  </si>
  <si>
    <t xml:space="preserve">poorly controlled DM + newely diagnosed HTN + NYHA grade 3 class c CHF secondary to DCMP + MR.                                             </t>
  </si>
  <si>
    <t xml:space="preserve">left   flank  and  scrotal  pain  </t>
  </si>
  <si>
    <t xml:space="preserve">65  y  old  male  known  HTN  nd  t2dm    patient  on  follow   up  in  black  lion hospital   but  now  he  came  b/c  he  has  hx  of  right  flank  area  swelling  and  also  scrotal  swelling of  1 week  duration  with   pain  other  wise  he  has  no  hx  of  discharge     and  he  had  surgery  for  hernea  10  y  back  </t>
  </si>
  <si>
    <t xml:space="preserve">      send  abdomeno pelvic  ,and  scrotal  u/s                                        </t>
  </si>
  <si>
    <t xml:space="preserve"> right  scrotal  and  right  flank  swelling  ?hernea                                             </t>
  </si>
  <si>
    <t>HEADCAHE AND DIZZINESS</t>
  </si>
  <si>
    <t xml:space="preserve"> SHE IS AKNOWN HTN she was on medication for 19 years  but discontinue medication by medical advise for last 1 year , has dizziness and difficulty to control balance, has unilateral headache, has tinnitus has no other complain  150/110, 150/100, 128/90  </t>
  </si>
  <si>
    <t xml:space="preserve">     CBC OFT ECG URINE FBS LIPID                                       </t>
  </si>
  <si>
    <t xml:space="preserve">  HTN                                          </t>
  </si>
  <si>
    <t>this is 32 yrs old female patient who presented  with a complain of easy fatigubility associated with SOB while at rest of 4 months duration. he also claims blurring of vision_x000D_
otherwise: no hx of chronic illness</t>
  </si>
  <si>
    <t xml:space="preserve">               cbc, cxr, ecg, oft                             </t>
  </si>
  <si>
    <t xml:space="preserve">           ? Anemia                                 </t>
  </si>
  <si>
    <t xml:space="preserve">dry  mouth  </t>
  </si>
  <si>
    <t xml:space="preserve">46  y  old  male  patient  presented    with  dry  mouth    for  the  past  1  year  with  poly  system  with  easy  fategability     and  he  know  chronic  hep  B  posative   and  he  is  not  on  follow  up   and  also  complain  left  flank  pain  other  wise  he  has  no  hx of  yellowish  discolourtion of  the  eye   ,abdomenal  swelling   and  chronic  illness_x000D_
  fbs  162   </t>
  </si>
  <si>
    <t xml:space="preserve">pink   conj  and nis  </t>
  </si>
  <si>
    <t xml:space="preserve">              send  abdomeno  pelvic  u/s   ,cbc     oft     lipid profile  electrolyte   viral  markers                                 </t>
  </si>
  <si>
    <t xml:space="preserve">               chronic  hepiutitis   B  posative  +?t2dm                                </t>
  </si>
  <si>
    <t>60  y  old  male  patient  presented with  left  chest  pain   which radeates  to  left  arm  agravates  more  while  he  breath  other  wise  no  hx  of  other  chronic illness  dm  and  htn  BP   121/73   PR  81</t>
  </si>
  <si>
    <t xml:space="preserve">     SEND  TO  EMERGENCY                                       </t>
  </si>
  <si>
    <t xml:space="preserve">    ?ACS+?ACUTE  MI                                        </t>
  </si>
  <si>
    <t>Shoulder pain</t>
  </si>
  <si>
    <t>this is 52yrs old known diabetic patient for the last 27yrs on NPH 20/10iu currently presented with a complain of shoulder pain associated with numbness of upper extrimity, tngling sensation and burnning pain on sole more on left. for thhis he took pregabalin 75mg po daily and gabapentin 300mg po daily who got some improvement._x000D_
otherwise: nol hx other chronic illness_x000D_
IXNS: uric acid:3.9    TSH: 1.13   free T4: 16 AND fT3: 4.72_x000D_
       Thoracolumbar MRI: Spinal and bilateral nural foraminal stenosis_x000D_
        cervical MRI: Normal _x000D_
thyriod u/s: nodular goiter</t>
  </si>
  <si>
    <t xml:space="preserve">                          CBC, Serum electrolyte, RF, ANA                  </t>
  </si>
  <si>
    <t xml:space="preserve">                          Known Diabetic + ? PN   +? CT disorder               </t>
  </si>
  <si>
    <t xml:space="preserve">known diabetic + hypertensive + dyslipidemia </t>
  </si>
  <si>
    <t>she is a known hypertensive + diabetic + dyslipidemic patient for the past 3 months. she had ischemic stroke 3 months back and she was treated. currently she is taking metformin 500 mg po daily, ASA 81 mg po daily and atrovastatin 40 mg po daily. _x000D_
she also have chronic recurrent cystitis which is sensitive to nitrofurantoin, gentamycin and meropenium.</t>
  </si>
  <si>
    <t xml:space="preserve">conscious and oriented. _x000D_
power 5/5 on bilateral extremities. </t>
  </si>
  <si>
    <t xml:space="preserve">refill medications and appoint after 1 month_x000D_
CBC, U'A, electrolytes, lipid profile FBS, RFT.                                             </t>
  </si>
  <si>
    <t xml:space="preserve">DM + HTN. + old ischemic stroke  + recurrent  cystitis.                                       </t>
  </si>
  <si>
    <t>this is 75yrs old known HTN pt on enalapril 10mg po bid currently presented with a complain of bilateral lower leg swelling of 3 weeks duration associated with easy fatiguability and SOB at moderate activity_x000D_
otherwise: no cough or orthopenea no drug discontinuation</t>
  </si>
  <si>
    <t>Grade 2 pitting edema</t>
  </si>
  <si>
    <t xml:space="preserve">           cbc, cxr, ecg, s/e, oft, ECHO                                 </t>
  </si>
  <si>
    <t xml:space="preserve">                K nown HTN ( Sub optimally controled) + CHF 20? HHD                            </t>
  </si>
  <si>
    <t xml:space="preserve">he presented with crampy abdominal pain for the past 3 days associated with mild diarrhea and loss of appetite. he also has LGIF but no vomiting. </t>
  </si>
  <si>
    <t>soft abdomen and no organomegally</t>
  </si>
  <si>
    <t xml:space="preserve">             stool exam, stool hpylory, cbc.                                </t>
  </si>
  <si>
    <t xml:space="preserve">    ?AGE                                        </t>
  </si>
  <si>
    <t xml:space="preserve">poly symptoms  </t>
  </si>
  <si>
    <t xml:space="preserve">  40  y old  female  patient presented  with  poly  symptos  with  associated  high  grade  fever  and  dysurea    and  he  has  follw  up  for  dyslipedemea  and  was  taking  atrovastatin    other   wise no  hx  of  other chronic  illness   and  has  no hx of  travel  to  malarea  endemic  environment  </t>
  </si>
  <si>
    <t xml:space="preserve">        send  lipid profile  ,fbs    electrolyte                                    </t>
  </si>
  <si>
    <t xml:space="preserve">               ?t2dm+?dyslipedemea                             </t>
  </si>
  <si>
    <t xml:space="preserve">flank pain and Lt hand tremor </t>
  </si>
  <si>
    <t xml:space="preserve">she presented with flank pain and generalize body skin itching 15 days associated headache and fever intermittently  . she also has Lt hand tremor  other wise HTN  </t>
  </si>
  <si>
    <t xml:space="preserve">   CBC, U/S, OFT , electr, FBS,                                         </t>
  </si>
  <si>
    <t xml:space="preserve">  ? UTI + Unilateral tremor 2ry to ? +                                           </t>
  </si>
  <si>
    <t xml:space="preserve">she presented with burning and gnawing type epigastric pain for the past 5 months which gets little relief when she eats. she also has constipation and she has bowel movement every 1 to 2 weeks.  _x000D_
on top of that, she has tingling sensation and mild weakness on her bilateral upper extremities. _x000D_
ALP= 295, Creatinine 0.6,  abdominal ultrasound is normal viral markers are negative. </t>
  </si>
  <si>
    <t xml:space="preserve">she has mild resting tremor, which gets worsened up on intentional movement. _x000D_
she has shuffling gait. muscle tone is normal _x000D_
</t>
  </si>
  <si>
    <t xml:space="preserve">stool H pylori                                            </t>
  </si>
  <si>
    <t xml:space="preserve">? dyspepsia + ?                                             </t>
  </si>
  <si>
    <t xml:space="preserve">  60  Y  OLD FEMALE  PATIENT  PRESENTED  WITH  LOWER  BACK PAIN WITH  ASSOCIATED  NUMBNESS   TO  ALL  EXTRIMITIES  WITH  MULTIPLE  JOINT PAIN    OTHER  WISE  NO    HX OF OTHE  CHRONIC  ILLNESS </t>
  </si>
  <si>
    <t xml:space="preserve">    SEND L/S  X RAY  LIPID PROFILE  ELECTROLYTE  RF  AND  URIC ACID                                          </t>
  </si>
  <si>
    <t xml:space="preserve">?L/S  SPONDYLOSIS     +PN                                       </t>
  </si>
  <si>
    <t xml:space="preserve">unable to control urine, difficult to walk </t>
  </si>
  <si>
    <t>a known hypertensive patient for the last 6 years and on anti-hypertensive medications for the same duration, he has also known type 2 diabetics patient on po medication for 1 year. he had also road traffic accident  and has internal pain on the same side. he has difficulty of walking and controlling urine for the last 8 months.</t>
  </si>
  <si>
    <t xml:space="preserve">he has flaccid lower extremities and both lower extremities power of muscles   are 0 ._x000D_
he has internal pin in the left lateral upper part of lower extremities._x000D_
he has weakness on his left hand. </t>
  </si>
  <si>
    <t xml:space="preserve">                        investigate him, follow up and link to senior                    </t>
  </si>
  <si>
    <t xml:space="preserve">                     HTN + T2DM+ Neurological bladder secondary to spinal  disorder                      </t>
  </si>
  <si>
    <t xml:space="preserve">a 50 years old female patient presented with intermittent back pain of 5 months duration. </t>
  </si>
  <si>
    <t xml:space="preserve">               ? disc prolapse                             </t>
  </si>
  <si>
    <t>this pt was doing good 2 month back at which time she started to have palpitation associated with exertional dyspnea and easy fatigability. she have bilateral ankle edema excessive sweating sweating;she has no orthopnea no PND NO COUGH</t>
  </si>
  <si>
    <t xml:space="preserve">DO TSH_x000D_
HER ECHO=GRADE 1 DIASTOLIC DYSFUNCTION. ECG=NORMAL _x000D_
RFT; LFT; LIPID PANAL  ARE ALL NORMAL.                                        </t>
  </si>
  <si>
    <t xml:space="preserve"> ?HYPERTHYROIDISM                                           </t>
  </si>
  <si>
    <t xml:space="preserve">both hand tremor </t>
  </si>
  <si>
    <t>a 21 years old female patient presented with a complaint of both hands tremor of 8 months duration. she is known goiter for the last 15 years and she is not in medication.</t>
  </si>
  <si>
    <t>pink conjunctiva _x000D_
non icteric sclera_x000D_
she has 3cm by 3 cm goiter, mobile, hard and nonpainful</t>
  </si>
  <si>
    <t xml:space="preserve">                            investigation                </t>
  </si>
  <si>
    <t xml:space="preserve">                hypertoxicity 2nd goiter                             </t>
  </si>
  <si>
    <t xml:space="preserve">This is a 26 years old male patient presented with a complaint of productive cough of 3 weeks duration. Associated with this he is also complaining of LGIF, easy fatigability, SOB with flight of stairs, chest pain, night sweating &amp; loss of appetite. He was treated with ?Azithronycine &amp; Augmentin but no improvement.---CXR-Lt pleural effussion </t>
  </si>
  <si>
    <t>FOR MEDICAL CERTIFICAL</t>
  </si>
  <si>
    <t>This is a known RVI patient for the past 3 years on HAART.Currently  presented with a complaint of dry cough of 3 weeks duration. Associated with this he is also complaining of easy fatigability of similar duration. He took Augmentin 625 mg po TID for 7 days but not improved .</t>
  </si>
  <si>
    <t xml:space="preserve">?URTI R/O Pulmonary TB                                            </t>
  </si>
  <si>
    <t>This is a known Dyspepsia patient for the last one year on special diet at his Campus &amp; he wants to have certificate for the meal. He had hx of epigastric pain while eating otherthan the special diet.</t>
  </si>
  <si>
    <t xml:space="preserve">Write him Certificate                                             </t>
  </si>
  <si>
    <t>She is a 24 yrs old female patient presented to our opd with the complaint of left side chest pain of 1 wk duration. in association to this she has also LGIF. she has also hx body swelling that starts to from her leg and involve her hand and face which comes and go by itself of 1y duration. she has also urinary urgency and urin color change._x000D_
4 month back she had safe abortion at private clinic at GA=3 month days_x000D_
other than this she has no hx of cough ,SOB, orthopenia or PND</t>
  </si>
  <si>
    <t xml:space="preserve">     Send Abd pelvic US , OFT,CBC, UA                                       </t>
  </si>
  <si>
    <t xml:space="preserve"> tingling and nubming sensation of extermites </t>
  </si>
  <si>
    <t xml:space="preserve"> known htn pt for the past 20+  YEARS ON AMLODIPINE  10 MG PO DAILY , atrovastatin  20 g po daily ,  asa 81 mg po daily  - on  FOLLOW UP AT HC ,  presnted with  tingling . numbing  sensation of  upper extermites of over 1 month duration  ._x000D_
 she aslo has easyfatigability   whic is worsening in the  past 2 weeks </t>
  </si>
  <si>
    <t xml:space="preserve">           send  - ecg , echo and baselin inx                                    </t>
  </si>
  <si>
    <t xml:space="preserve">              htn ? hhd +          \? PN                       </t>
  </si>
  <si>
    <t xml:space="preserve"> right  tingling  sensation /discomfort </t>
  </si>
  <si>
    <t xml:space="preserve">presnted with left  upper thigh  discomfort and tingling sensation - whichpasses  posteriorly lower leg ; of over 4-5 months , _x000D_
- he aslo has  congestiona n running nose   with certain   odor -  over 10 + years </t>
  </si>
  <si>
    <t xml:space="preserve">            SEND INX , LINK TO ENT SIDE FOR EVALUATION                                  </t>
  </si>
  <si>
    <t xml:space="preserve">      sciatica +         ? chronic sinusitus                         </t>
  </si>
  <si>
    <t xml:space="preserve"> PROUCTIVE  COUGH </t>
  </si>
  <si>
    <t xml:space="preserve"> A 28 YEARS OLD MALE - PRESNTED WITH   COUGH OF OVER &gt;2 MONTH DURATION - ASSOCIATED WITH THIS  CHEST  PAIN  , LOA  AND NIGHT SWEATING OF OVER 2 MONTHS DURATION-\_x000D_
 For the above complaint he was seen at  private hospital and was on abx  for 7 days  and po rx but has no improvement _x000D_
- cxr - right pleural effusion , </t>
  </si>
  <si>
    <t xml:space="preserve">    send    pict ,    cbc , esr , viral markers and     SEND PFA , CYTOLOGY                                </t>
  </si>
  <si>
    <t xml:space="preserve">              Right pleural effusion 2 to ?, r/o ptb                                 </t>
  </si>
  <si>
    <t xml:space="preserve"> knee joint pain </t>
  </si>
  <si>
    <t xml:space="preserve">   - known  HTN ON LSM &gt;20 YEARS ,  presented with  bilateral knee  joint pain of over  6 month duration -_x000D_
-  SHE ASLO HAS  easyfatigability  of over  months  duration</t>
  </si>
  <si>
    <t xml:space="preserve">            send knee xray , uric acid rf ,  U/A        ECG , RFT   , SE                           </t>
  </si>
  <si>
    <t xml:space="preserve"> HTN ON LSM   ?  BILATERA KNEE JOINT OA ?                                </t>
  </si>
  <si>
    <t>this isa 25 years old female patient who is relatively well 3 days back at which time she has start to have watery diarrhea  of 2-3 episode  and abdominal cramping</t>
  </si>
  <si>
    <t>This is a 59 years old female  known hypertensive patient for the last eight months .Her follow up was at birhanaina selam printing enterprise.And currently,she came for follow up at our hospital. She is Amloidipine 5mg po daily.other wise,no history of DM or known chronic medical illiness.</t>
  </si>
  <si>
    <t xml:space="preserve">         INVESTIGATE,THEN MANAGE.                                   </t>
  </si>
  <si>
    <t xml:space="preserve"> KNOWN HTN ON MEDICATION                                           </t>
  </si>
  <si>
    <t>This is  a 60 years old male patient presented with epigastric pain of ten years duration. Associated with this,has nausea and difficulty of passing stool and abdominal bloating since a week duration although he passes flatus. Otherwise,no history of  HTN.DM  or known chronic medical illinesss.</t>
  </si>
  <si>
    <t>grossly distended abdomen,epigastric tenderness</t>
  </si>
  <si>
    <t xml:space="preserve">    chronic dyspepsia 2?pud+?partial bowel obstruction                                        </t>
  </si>
  <si>
    <t xml:space="preserve"> REFERED FOR FOLLOW UP </t>
  </si>
  <si>
    <t>KNOWN T1 DM  ON NPH -  30/20 IU  SC BID -   FOR THE PAST 5 YEARS _x000D_
-  FB S-  130- 200</t>
  </si>
  <si>
    <t xml:space="preserve">             UPDATE BASELINX AND START FOLLOW UP                                 </t>
  </si>
  <si>
    <t xml:space="preserve">             T1 DM ON RX                                 </t>
  </si>
  <si>
    <t xml:space="preserve">vomiting's </t>
  </si>
  <si>
    <t xml:space="preserve">this is a 27 years old male patient who is relatively well  3 days back at which time he start to have epigastric pain which is burning type and  vomiting's of  ingesting matter 3-4 episode </t>
  </si>
  <si>
    <t xml:space="preserve">  UN ABLE TO REMMEBER / FORGTEFULNESS </t>
  </si>
  <si>
    <t xml:space="preserve">KNOWN T2DM &gt;YEAR DURATION -  ON MTF - 500 MG PO BID ,  GLIBENCAMIDE 5 MG PO BID -   ,  PRESNTED WITH  A COMPLAINT OF   UNABLE TO  REMEMEBER CERTAIN THING -   HISTORAIN  CLAIMED IT HAS WORSEN IN THE PAST   3 MONTHS - _x000D_
 BP -  BP - 151 /84 </t>
  </si>
  <si>
    <t xml:space="preserve">           , HGA1C ,  LINK TO PYSCHIATRY    &amp; OPTHA SIDE                          </t>
  </si>
  <si>
    <t xml:space="preserve">          TYPE 2DM ON RX +DEMENTIA                        </t>
  </si>
  <si>
    <t>THIS  IS A 66 years old  female patient presenting with bilateral leg swelling that started from the ankle and to the knees associated with right side severe stabbing type of flank pain she also had urgency frequency and reddish discoloration_x000D_
no hx of Dm or HTN_x000D_
SGPT 15.1_x000D_
SGOT 14.66_x000D_
Cholestrol  200_x000D_
CR 1.274_x000D_
bun 33.9_x000D_
Uric acid 8.54_x000D_
FBS 100</t>
  </si>
  <si>
    <t xml:space="preserve">                   ?          Newly diagnosed HTN + AKI 20 to ?               </t>
  </si>
  <si>
    <t xml:space="preserve"> GENERALIZED BODY SWELLING </t>
  </si>
  <si>
    <t xml:space="preserve">PRESNTED WITH GENERILIZED BODY SWELLING OF OVER 2 WEEKS DURATION - ASSOCIATED WITH THIS  SHE HAS COMPLAINT OF  RIGH FLANK PAIN  AND REDDISH DISCOLORATION OF URINE OF OVER 2 WEEKS DURATION _x000D_
- ABDOMINAL U/S -  RIGHT PLEURAL EFFUSION 2 TO ? </t>
  </si>
  <si>
    <t xml:space="preserve">                 SEND U/A CBC , RF , SE,    ANA ,  FBS /RBS            , CXR               </t>
  </si>
  <si>
    <t xml:space="preserve">            GENERALIZEDBOSY SWELLING 2 TO ? NEPHROTIC SYNDROME                                  </t>
  </si>
  <si>
    <t xml:space="preserve">this is a 38 years old male patient who is relatively well 1 week back at which time he start to have  dry cough chest pain global type of headache  </t>
  </si>
  <si>
    <t xml:space="preserve">  UNCONTREOLLED TYPE 1 DM </t>
  </si>
  <si>
    <t xml:space="preserve">KNOWN TYPE 2 DM &gt; 7 YEARS CURRENTLY  ON -   WAS ON NPH 25/15 BUT DICONTINUED  FOR THE LAST 2 YEARS ,_x000D_
 HGA1C -  14.5 % </t>
  </si>
  <si>
    <t xml:space="preserve">              SEND CBC , RFT ,  SE ,            _x000D_
- LINK TO OPTHALMOLOGY       FOR EVALUATION ,   _x000D_
-  NPH  10/8 IU  SC BID  RI 2/2/ IU _x000D_
              </t>
  </si>
  <si>
    <t xml:space="preserve">              POORLY CONTROLLED   TYPE 1 DM                 </t>
  </si>
  <si>
    <t>for medicate certificate</t>
  </si>
  <si>
    <t xml:space="preserve">she presented with right sided body weakness of 1 year duration which occured suddenly. she was diagnosed with stroke at haleluya hospital and she was treated with PO medications. she has also inability to speak of 2 months duration but she can understand what she is told. she has urinary and fecal incontinence and she is on diper. she is diabetic and hypertensiive patient but she is not taking any medications currently. </t>
  </si>
  <si>
    <t xml:space="preserve">pc, nis _x000D_
she has riight sided facial deviation. (face deviated to the left)_x000D_
power is 5/5 in the left and 0/5  in both upper and lower extremities. _x000D_
sensory is somehow intact. </t>
  </si>
  <si>
    <t xml:space="preserve"> measure BP, RBS, HGA1C, LIPID PROFILE, RFT, LFT, CBC, U'A, _x000D_
Start her on ASA 81 mg po daily, atrovastatin 20 mg po daily.                                           </t>
  </si>
  <si>
    <t xml:space="preserve">right sided hemiplegia secodnary to old stroke  + DM  + HTN                                            </t>
  </si>
  <si>
    <t>FOR MEDICATE CERTIFCATE</t>
  </si>
  <si>
    <t>this is 80 years old female pt yellowish discoloration of eye and urine of 1 week duration, has also decrease appetite of same duration. has memory loss of 3 month on unspecified medication. HBSAG and HCVab negative , ALT 276 , ALP 170 , AST 400  wbc 4.94 Hgb 13.6 Plt 224</t>
  </si>
  <si>
    <t xml:space="preserve">       inx                                        </t>
  </si>
  <si>
    <t xml:space="preserve">  ? acute viral hepatitis + ?age related dementia                                        </t>
  </si>
  <si>
    <t>This is a 20 yrs old male patient who presented with palpitation and dull aching left side chest pain associated with fatigability, the pain is less severe up on sitting. He has been having these symptoms for the past 012 month but got worse in the past 4 days. no fever, no cough no V/D , No CMI</t>
  </si>
  <si>
    <t>S1 and S2 are well heard ,no M/G ,regular heart sounds</t>
  </si>
  <si>
    <t xml:space="preserve">                r/o ?Pericarditis      + 1st degree AV block  (from HC referal paper)                    </t>
  </si>
  <si>
    <t xml:space="preserve">       Work up                            </t>
  </si>
  <si>
    <t xml:space="preserve">           A known HTN + Dyslipidemia +Type 2 DM  BP= 120/750, PR=80, RR= 16                                 </t>
  </si>
  <si>
    <t>_x000D_
_x000D_
has no new complaints</t>
  </si>
  <si>
    <t xml:space="preserve">                     Work up for follow up                       </t>
  </si>
  <si>
    <t xml:space="preserve">  HTN with HHD PAD (Bilateral) Auditory vertigo ECHO: Calcified AV + GIDD ECG- LVH_x000D_
 </t>
  </si>
  <si>
    <t>known T2 DM + HTN on medication ON MTF - 1.5/1GM PO BID , DAONIL 10 MG PO BID Enalapril 10mg BID, HCT 25mg/day and Atrovastatin 20mg/day</t>
  </si>
  <si>
    <t>PC&amp; NIS_x000D_
fbs 125,129 , 177,128 , 169</t>
  </si>
  <si>
    <t xml:space="preserve">     see mgt                                     </t>
  </si>
  <si>
    <t xml:space="preserve">fairly bp +glycemic control                                            </t>
  </si>
  <si>
    <t xml:space="preserve">abdominal cramp + back pain </t>
  </si>
  <si>
    <t xml:space="preserve">she is prsented with lower abd cramp and back pain of 6 month associated with general body weakness and associated with tingling and numbnes hand and foot other wise no hx of HTN and Chronic illness </t>
  </si>
  <si>
    <t xml:space="preserve">CBC, U/S, S/E, OFT, Elec, FBS, Lipid Profil, AbdPlev  U/S                                             </t>
  </si>
  <si>
    <t xml:space="preserve">   ? UTI + Dyspepsia + LBP +? PN                                          </t>
  </si>
  <si>
    <t xml:space="preserve">                work up,                            </t>
  </si>
  <si>
    <t>presented with bilateral ankle swelling which gets better in the morning._x000D_
no sob on mild exertion, palpitation, orthopnea or pnd_x000D_
hot intolerance but no weight loss, sweating or irritability_x000D_
no decrease in urine amount or color change_x000D_
had trauma to the rt ankle and recently seen by orthopedic surgeon was told to have no fracture or dislocation.</t>
  </si>
  <si>
    <t>minimal ankle swelling, non-tender, non-pitting</t>
  </si>
  <si>
    <t xml:space="preserve">                  ankle edema ro kidney disease                          </t>
  </si>
  <si>
    <t xml:space="preserve">        dyslipedemia+chronic mi                                    </t>
  </si>
  <si>
    <t>This is a 20 years old male patient presented with a complaint of aggravation of epigastric pain of 2 months duration. Associated with this he is also complaining of nausea, loss of appetite, wt loss of similar duration. He was managed with Nexium for 1 month 2 months back &amp; he  did not have improvement. He was ordered to do Endoscopy--Gastropathy 2ndry to ? H.pylori infection/ PH ?Drugs, U?S- Normal, HgB-15.7 &amp; HCT-47.1</t>
  </si>
  <si>
    <t xml:space="preserve"> Investigate ( FBS &amp; stool H.pylori Ag)                                             </t>
  </si>
  <si>
    <t xml:space="preserve">Gastropathy 2ndry to ? H.pylori infection/ PH ?Drugs.                                     </t>
  </si>
  <si>
    <t xml:space="preserve">she is a known  ENALPRIL 20MG PO BID , AMLODPINE 10MG PO 1X, max 160/90 130/80,  has no new complain came for follow up  no headache no sob , no cough no urinary complain </t>
  </si>
  <si>
    <t xml:space="preserve">        CBC OFT LIPID URINE ELECTROLYTE ECG                                    </t>
  </si>
  <si>
    <t xml:space="preserve">           SUBOPTIMAL CONTROLL HTN                                  </t>
  </si>
  <si>
    <t>intermittent sob</t>
  </si>
  <si>
    <t>known HTN + polycythemia Vera + Br. asthma on nifedipine 20mg po day , almetamin 1 tab po PRN , hydroxyurea 1000mg/500mg po bid presented with intermittent sob , epigastric pain and abdominal distension of 1 week duration. frequency of micturition of same duartion</t>
  </si>
  <si>
    <t xml:space="preserve"> well  bp  control  +  polycythemia Vera + Br. asthma + Dyspepsia + UTI                                </t>
  </si>
  <si>
    <t xml:space="preserve">HEADCHE AND LOSS OF VISION </t>
  </si>
  <si>
    <t xml:space="preserve">presented with severe headache followed by progressive loss of vision bilateral eye she has easyfatigibility, sob , epigastric burning pain , loss of appetites,  proudactive cough of whitish sputum, wt loss, has no other complain no hx dm and htn  </t>
  </si>
  <si>
    <t>pink conjunctiva (blind )</t>
  </si>
  <si>
    <t xml:space="preserve">                  CBC OFT CXR GENE EXPERT ESR PIHCT RBS URINE LINK TO OPTHALOMOLGY                                                                      </t>
  </si>
  <si>
    <t xml:space="preserve">       LOSS OF VISION 2? GLAUCOMA     +RLO TB+DYSPEPSIA                                                                            </t>
  </si>
  <si>
    <t xml:space="preserve">             chronic hypertensive                      </t>
  </si>
  <si>
    <t>A 50 y/o male known Asthmatic for the past 15 yrs on unspecified Po medication on exacerbation. Currently presented with Worsening of easy fatigability of 7 mons duration. He has the same compliant for the last 2 yrs. He has also a hx  of TB Rx 10 yrs back. He has a hx of smoking for 20 yrs( 1 pack yr) until he discontinued for the last 15 yrs Otherwise no hx of Orthopenia, PND, body swelling, Chest pain, or fever</t>
  </si>
  <si>
    <t>Decreased air entry over the Rt lower 1/3 of  posterior chest</t>
  </si>
  <si>
    <t xml:space="preserve">CBC, OFT , CXR,  consider spironometry after the result                             </t>
  </si>
  <si>
    <t xml:space="preserve"> Known Asthmatic to r/o COPD +? Post TB fibrosis                                         </t>
  </si>
  <si>
    <t xml:space="preserve">A 21 y/o female presented with LBP of 4 mons duration. For her compliant she visited private setup &amp; given Ibuprofen 400 mg po bid but she has no improvement. Otherwise no hx of fever, chills, rigor, no hx of trauma to the body._x000D_
LS x ray on 11/10/23= Narrowed Intervertebral foramina at L3/L4, L4/L5 &amp; S1/S2  </t>
  </si>
  <si>
    <t xml:space="preserve">  LS MRI                                           </t>
  </si>
  <si>
    <t xml:space="preserve">   LBP 2 to ? LS disc protrusion                                         </t>
  </si>
  <si>
    <t xml:space="preserve">This is a known Diabetic patient for the last 9 years on Insulin glargin 40 IU PM, MTF 1000 mg po BID, Pioglitazone 15 mg po/d &amp; Atrovastatin 20 mg po/d. Currently she wants to have in followup in our setup. She was told to have HTN but medication is not initiated. </t>
  </si>
  <si>
    <t xml:space="preserve">A 40 y/o female presented with sweating associated with bilateral hand burning &amp; tingling pain of 1 yr duration. She has also epigastric burning pain of 5 mon duration. she has a felling of hotness during cold conditoions for the past 6 mons.  She had follow up at this hospital for goiter &amp; on unsopecified medication for 1 yr before it was disscontinued &amp; discharged 8 yrs back. Otherwise no hx of SOB, Cough, fever_x000D_
</t>
  </si>
  <si>
    <t xml:space="preserve">Neck U/S, TFT , OFT , Stool H pylori  Ag                                         </t>
  </si>
  <si>
    <t xml:space="preserve">? Toxic goiter + Dyspepsia 2 to ? PUD                                            </t>
  </si>
  <si>
    <t>MEDICAL CECK UP</t>
  </si>
  <si>
    <t xml:space="preserve">                 MEDICALFIT?                           </t>
  </si>
  <si>
    <t>started to have sob on mild exertion associated with palpitation but no orthopnea or pnd_x000D_
periorbital swelling,decreased urine output</t>
  </si>
  <si>
    <t>normal jvp_x000D_
normal precordium</t>
  </si>
  <si>
    <t>+3 edema</t>
  </si>
  <si>
    <t xml:space="preserve">                                      work up      </t>
  </si>
  <si>
    <t xml:space="preserve">                       ??acute GN                     </t>
  </si>
  <si>
    <t xml:space="preserve">she prsented with productive cogh and SOB of 1 month associted with generalized weakness , poor apitite . she took unspecified Po medication 2 times but not improved </t>
  </si>
  <si>
    <t xml:space="preserve">pink cong , NIS </t>
  </si>
  <si>
    <t xml:space="preserve">Chest = clear Ct sound </t>
  </si>
  <si>
    <t xml:space="preserve">       CBC, CXR, ESR, OFT, U/A                                     </t>
  </si>
  <si>
    <t xml:space="preserve">      ? CAP 2ry to ?                                       </t>
  </si>
  <si>
    <t xml:space="preserve">urgency and lower  abd pain </t>
  </si>
  <si>
    <t>lower abdo pain and flank pain of 6 month  associted with urgency and frquency othe wise no DM ,  HTN</t>
  </si>
  <si>
    <t xml:space="preserve">   CBC, OFT, U/A, abd pelivc U/S, ECG , CXR                                          </t>
  </si>
  <si>
    <t xml:space="preserve">Cystitis  + ? Dyspepsia                                            </t>
  </si>
  <si>
    <t xml:space="preserve">for follow 1 </t>
  </si>
  <si>
    <t xml:space="preserve">she is a known hypothyrodism on levothyroxine 50mg po bid for the past 7 months currentlly she prsented to start follow up here </t>
  </si>
  <si>
    <t xml:space="preserve">  Andopelv U/S                                          </t>
  </si>
  <si>
    <t xml:space="preserve">      known Hypothyrodism on medication                                       </t>
  </si>
  <si>
    <t>this is a 45 year old male patient presenting with burning  type of epigastric pain after meals and associated with bloating, and chest discomfort associated with  palpitation nut no PND or orthopnea</t>
  </si>
  <si>
    <t xml:space="preserve">                                            Investiagte</t>
  </si>
  <si>
    <t xml:space="preserve">                    Dyspepsia                        </t>
  </si>
  <si>
    <t xml:space="preserve">This is a 55 year old female patient HTN  for the past 1 year on unknow medication  andwas on epilepsy followup 10n years back she was told to stop medications  after shw was well currently presented with severe aching type of headache at the top and burning type of pain on extrimities and parasetesia of baack and extrimities and a wekk back she expirineced Abnormal body movment GTC type with drooling of saliva and uprolling of the eye simila incidents 3 months back </t>
  </si>
  <si>
    <t xml:space="preserve">                                      ? Epilepsy      </t>
  </si>
  <si>
    <t>difficulty of controlling urine</t>
  </si>
  <si>
    <t>This is  a 58 years old  female patient presented with difficulty of controlling urine of two months duration. Associated with this,she has  frequency of urination and urgency.Otherwise ,no history  of HTN or DM OR KNOWN CHRONIC MEDICAL ILLINESS.,ABOMINAL U/SOUND WAS DONE AT RAS DESTA DAMTEW HOSPITAL AND IMPRESSION IS INCISIONAL HERNIA.</t>
  </si>
  <si>
    <t>RIGHT UPPER ABDOMINAL REDUCABEL MASS</t>
  </si>
  <si>
    <t xml:space="preserve">   INCISIONAL HERNIA+ URINARY INCONTIENENCE 2?                                         </t>
  </si>
  <si>
    <t xml:space="preserve">  MEDICAL FIT                                          </t>
  </si>
  <si>
    <t>This is a 28 years old male patient presented with a complaint of productive cough of 3 weeks duration. Associated with this he is also complaining of night sweating, Wt loss. For these complaint he took Amoxicillin 500 mg po TID &amp; Azithromycine but no improvement. CXR-?Rt pleural effusion</t>
  </si>
  <si>
    <t xml:space="preserve">Chest U/S, gene expert, LFT, CBC                                             </t>
  </si>
  <si>
    <t xml:space="preserve">? Pulmonary TB                                             </t>
  </si>
  <si>
    <t>This is a newly diagnosed chronic viral hepatitis patient 2 to HBV  patient presented with productive cough  of aweek duration, He has associated hemoptysis,lowgrage fever,anorexia,weight loss of unspecefied amount.Otherwise,no history of contact with chronic cougher or TB patient,no HTN,OR DM OR KNOWN CHRONIC MEDICAL ILLINESS.He was investigated at private=chest x-ray=bibasal lung bronchoectasis likely post infectious,superimposed pneuumonia can not be ruled out,abdomino-pelvic u/sound=there are multipel small multi-focal right side sub plural consolidations seen,impression;diffusely coarsened hepatic paraenchyma suggestive of chronic hepatiis,+right multi -focal consolidations,r/o multifocal pneumoniar/o pul tbc,,wbc=20200,hg/hct=16.2/44.4,plt=183000,PIHCT=NR,ESR=71MM/HR</t>
  </si>
  <si>
    <t>CRIPITATION AT RIGHT AND LEFT LOWER 2/3 BOTH ANTERIORLY AND POSTERIORLY</t>
  </si>
  <si>
    <t xml:space="preserve">           INVESTIGATE FURTHER,THEN MANAGE                                 </t>
  </si>
  <si>
    <t xml:space="preserve">     ?CAP+?PUL TBC +CHRONIC VIRAL HEPATITIS 2? HBV                                       </t>
  </si>
  <si>
    <t xml:space="preserve">This is a 32 years old 2nd Tm pregnant female presented with persistent dry cough of 3 days associated with low grade fever, headache and easily fatigability. </t>
  </si>
  <si>
    <t xml:space="preserve"> Work Up                                 </t>
  </si>
  <si>
    <t xml:space="preserve">     CAP                                       </t>
  </si>
  <si>
    <t xml:space="preserve">a 60 years old known Parkinson disease &gt; 3 months  was  on medication but discontinued  for the l;ast 2 months : presented with  numbing sensation of extermites and unable to keep balance while walking -  she also has easyfatigability  of over  2 weeks duration, _x000D_
 has no known chronic illness , like dm + htn </t>
  </si>
  <si>
    <t xml:space="preserve">        send  baselininx , ecg , fbs                                      </t>
  </si>
  <si>
    <t xml:space="preserve">                      Parkinson disease +  neuropathy ? DM                       </t>
  </si>
  <si>
    <t>A 30 yrs old female patient present with left ankle pain of 1 week duration. the pain start from left pelvic area and radiate to to left ankle pain and it swells.</t>
  </si>
  <si>
    <t xml:space="preserve">                          R/O CELLULITES         </t>
  </si>
  <si>
    <t xml:space="preserve">she presented with palpitration for thepast 1 week associated with blurring of vision and head intolerance. she has small anterior neck swelling for the past few years and her TFT was normal during pregnancy 1 year back. she has no menstrual irregularities, no constipation or diarrhea. she has good appetite. she states that she has mild decrease in weight which is unquantified. </t>
  </si>
  <si>
    <t xml:space="preserve">PC, NIS_x000D_
no lid lag or exopthalmosis_x000D_
 </t>
  </si>
  <si>
    <t xml:space="preserve">she has 3x4 anterior neck mass which moves upwards when she swallows. it is mobile, firm and non tender. </t>
  </si>
  <si>
    <t>pulse is full and regular _x000D_
PR= 120</t>
  </si>
  <si>
    <t xml:space="preserve"> ecg, TFT, neck ultrasound, CBC.                                            </t>
  </si>
  <si>
    <t xml:space="preserve">? toxic goiter                                             </t>
  </si>
  <si>
    <t>difficulty of swllowing</t>
  </si>
  <si>
    <t>A 35 yrs old female patient present with difficulty of wallowing of 2 days duration. she also complain of epigastric pain and burning sensation.</t>
  </si>
  <si>
    <t xml:space="preserve">           TONSILTES + DYSPEPISA                                 </t>
  </si>
  <si>
    <t xml:space="preserve">A 29 yrs old female patient present with urinary urgency and frequency of 1 days duration. </t>
  </si>
  <si>
    <t xml:space="preserve">                               r/o uti             </t>
  </si>
  <si>
    <t>A 22 yrs old female patient present easy fatigability of 2 month duration. she also complain difficulty to go up stare.</t>
  </si>
  <si>
    <t xml:space="preserve">r/o CHF                                            </t>
  </si>
  <si>
    <t>CAME FOR MEDCAL</t>
  </si>
  <si>
    <t xml:space="preserve">                                            r/o medical</t>
  </si>
  <si>
    <t>A 19 yrs old freemale patient present with epigastric pain of 1 week duration.</t>
  </si>
  <si>
    <t xml:space="preserve">                    R/O DYSPEPSIA                        </t>
  </si>
  <si>
    <t>decreased movement of limbs of 2 weeks</t>
  </si>
  <si>
    <t>this is 75years old male patient presented with decreased movement of limbs of 2 weeks duration after he started risperidone 2mg po once daily for the indication of Psychosis</t>
  </si>
  <si>
    <t>decreased hearing</t>
  </si>
  <si>
    <t>no spasticity and rigidity</t>
  </si>
  <si>
    <t>no skin</t>
  </si>
  <si>
    <t xml:space="preserve">Risperidone 2mg PO once daily             _x000D_
Consult Neurologist                 </t>
  </si>
  <si>
    <t xml:space="preserve">Psychosis (on Risperidone) + Pseudo Parkinson disease                   </t>
  </si>
  <si>
    <t xml:space="preserve">elevated creatinine    </t>
  </si>
  <si>
    <t xml:space="preserve">known hypertention for the last 6 month and 1 week on medication HCT 25MGPO DAILY </t>
  </si>
  <si>
    <t xml:space="preserve">PC/NISC </t>
  </si>
  <si>
    <t xml:space="preserve">S1 AND S2 WELL HEARD NO M/G </t>
  </si>
  <si>
    <t xml:space="preserve">                              DO CBC , U/A              </t>
  </si>
  <si>
    <t xml:space="preserve">                          ESSENTIAL HYPERTENTION + ?AKI                  </t>
  </si>
  <si>
    <t>A 48 yrs old male  patient present with chest pain of 1 week he also complain easy fatigability .</t>
  </si>
  <si>
    <t xml:space="preserve">                               CAP + RVI ON HAART             </t>
  </si>
  <si>
    <t>DENATL PAIN</t>
  </si>
  <si>
    <t>A 29 yrs old male patient present with dental pain of 1 week duration</t>
  </si>
  <si>
    <t xml:space="preserve">                     R/O ACUTRE PEROIDITAES                        </t>
  </si>
  <si>
    <t xml:space="preserve">LEFT  FLANK PAIN </t>
  </si>
  <si>
    <t>A 28 yrs old female patient present with left flank pain of 1 week duration. she also complain urinary urgency frequency.</t>
  </si>
  <si>
    <t xml:space="preserve">                    R/O NEPHROLITASIIS                        </t>
  </si>
  <si>
    <t>fever and artralgia</t>
  </si>
  <si>
    <t>she has mild artralgia, low grade fever. for the past week. her widal test is positive at private clinic</t>
  </si>
  <si>
    <t xml:space="preserve">  WIDAL TEST.                                           </t>
  </si>
  <si>
    <t xml:space="preserve">     ? THYPHOID FEVER                                        </t>
  </si>
  <si>
    <t xml:space="preserve">he presented with high grade intermittent fever for the past 3 days. he has artralgia and myalgia. he was diagnosed with malaria 8 months back and took treatment. he has easy fatigabily, hhe hss decreased appetite. of same duration. </t>
  </si>
  <si>
    <t xml:space="preserve">  CBC, WELL FELIX TEST, WIDAL TEST, BLOOD FILM                                          </t>
  </si>
  <si>
    <t xml:space="preserve">? AFI secondary to malarial attack rule out typhoid fever.                                             </t>
  </si>
  <si>
    <t>A 40 y/o female presented with Rt leg pain starting from the bottock region to the foot of 12 days duration. She had a hx of falling down accident on her back during the fighting incident then hot  was splashed on her 31 days back. \otherwise she has no hx of ABM, Other known CMI</t>
  </si>
  <si>
    <t xml:space="preserve">Ibuprofen 400mg po bid  for 5 days                                            </t>
  </si>
  <si>
    <t xml:space="preserve">Myalgia to r/o Rt HIP bone Fructure                                           </t>
  </si>
  <si>
    <t xml:space="preserve">she prsented with productive cogh of generalized body weaknes and poor apitet , </t>
  </si>
  <si>
    <t xml:space="preserve">pink conj,. NIS </t>
  </si>
  <si>
    <t xml:space="preserve">creptaion of  2/3 of  Rt lower lobe </t>
  </si>
  <si>
    <t xml:space="preserve">  CBC, CXR , ECG, OFT &amp;lt; elect , Abd U/S                                           </t>
  </si>
  <si>
    <t xml:space="preserve">    ? CAP R/o ? PTB                                        </t>
  </si>
  <si>
    <t>A 28 y/o male presented with neck pain associated with dizziness when he try to raise his head from a bending position. no fever, chills rigor, headache, trauma to the body or any CMI</t>
  </si>
  <si>
    <t xml:space="preserve">CBC_x000D_
Indomethacin 25 mg po bid for 5 days                                            </t>
  </si>
  <si>
    <t xml:space="preserve">Myalgia 2 to ?                                             </t>
  </si>
  <si>
    <t>A 30 yrs old male patient present with sore throat  pain of1 week duration. he also complain right chest pain.</t>
  </si>
  <si>
    <t xml:space="preserve">                          R/O BRONCHITES                  </t>
  </si>
  <si>
    <t xml:space="preserve">EPEGASTRIC   PAIN  </t>
  </si>
  <si>
    <t xml:space="preserve">  28  Y  OLD  FEMALE  PATIENT  PRESENTED  WITH   EPEGASTRIC PAIN  WITH  GERD  IT  AGRAVATES  WHILE  SHE  EAT   WITH  BURNNG  SENSATION   TO  SOLES  OF  THE  FOOT     AND  SHE  HAS  POLY  SYMPTOMS  </t>
  </si>
  <si>
    <t xml:space="preserve">PINK  CONJ  AND  NIS </t>
  </si>
  <si>
    <t xml:space="preserve">      SEND  STOOL  H  PYLORI  ABDOMENOPELVIC  U/S    CBC                                        </t>
  </si>
  <si>
    <t xml:space="preserve">      DYSPEPSEA?PUD                                        </t>
  </si>
  <si>
    <t>transfer from ENT</t>
  </si>
  <si>
    <t xml:space="preserve">this is 50yrs old female patient from ENT department after she presented with lower back pain of 1 yr duration associated with joint pain, numbness of the tip of extremities both upper and lower. she was known HTN patient on LSM.  she also had hx of constipation associated with straining for the last 6 months_x000D_
Otherwise: no other known chronic illness  </t>
  </si>
  <si>
    <t xml:space="preserve">pc and NIS     </t>
  </si>
  <si>
    <t xml:space="preserve">                  CBC, OFT, S/E, FBS, Stool, LS-MRI                          </t>
  </si>
  <si>
    <t xml:space="preserve">   Known HTN  on LSM ( poorly controlled)        LBP 20? + PN + Constipation                                   </t>
  </si>
  <si>
    <t>decreaased urine out put</t>
  </si>
  <si>
    <t xml:space="preserve">this is 29yrs old male patient presented with a complain of decreased urine output associated with reddish discoloration and generalized body swelling of 2 days duration. he also complain of SOB which occurs while he goes sleep._x000D_
otherwise: no hx of chronic illness_x000D_
Abdominal u/s: mild fatty liver </t>
  </si>
  <si>
    <t xml:space="preserve">pc and NIS, </t>
  </si>
  <si>
    <t xml:space="preserve">        CBC, U/A, RFT, S/E                                    </t>
  </si>
  <si>
    <t xml:space="preserve">      knewly diagnosed HTN    ? Oliguria 20? AKI       + mild fatty liver                           </t>
  </si>
  <si>
    <t xml:space="preserve">60  y  old  female  patient  presented  with  head  ache  with  associated  hearing  abnormal  voice with  associated  numbness  to  lower  extremities    other  wise  no  hx of  other  chronic   illness_x000D_
  bp  150  /73   </t>
  </si>
  <si>
    <t xml:space="preserve">                     send   serum  vitamin  D  level  ,lipid profile  electrolyte     RFT  ,U/A                         </t>
  </si>
  <si>
    <t xml:space="preserve">          ?HTN+vertigo+?vitamin  D  deficiency                                    </t>
  </si>
  <si>
    <t xml:space="preserve">35  Y  OLD  FEMALE  PATIENT  PRESENTED  WITH  HEAD  ACHE  FOR  THE  PAST  5  YEARS    MORE  TO  THE   RIGHT  SIDE    WITH  TEARING  OF  EYES  AND  RE LEAVED  BY  ANTI  PAIN    WITH  ASSOCIATED  VOMITING  AND  LOWER  BACK  PAIN  AND  NUMBNESS TO  LOWER  EXTRIMITES    </t>
  </si>
  <si>
    <t xml:space="preserve">         SEND  INVESTIGATION                                     </t>
  </si>
  <si>
    <t xml:space="preserve">  MIGRAINE  HEAD  ACHE+ACUTE  GASTRITIS  +?OSTEOPOROSIS                                          </t>
  </si>
  <si>
    <t>this is 45yrs old male patient who presented with a complain of right sided flank pain for the last 4 months which more worsen for the last one month. Associated to this he aslo had hx of reddish discoloration opf urine and mass protuded in inguinal area when he toilets or coughs. he also complain right testicular pain for the last 4 yrs. _x000D_
otherwise: no hx of fever, no hx of trauma, no vomiting_x000D_
                  no hx of chronic illness_x000D_
Ixns: U/A: Protein: +2    blood: +3</t>
  </si>
  <si>
    <t xml:space="preserve">   CBC, repeat U/A, Abdominal u/s, scrotal u/s, RFT, FBS                                         </t>
  </si>
  <si>
    <t xml:space="preserve">               proteinuria 20? + ? inguinal hernia                              </t>
  </si>
  <si>
    <t>A 39 yrs old female patient present with lbp of 2 week duration.</t>
  </si>
  <si>
    <t xml:space="preserve">                          R/O LBP                  </t>
  </si>
  <si>
    <t xml:space="preserve">scrotal pain and lesion + rasied BP </t>
  </si>
  <si>
    <t xml:space="preserve">he is presented with rasied BP and scrotal lesion of 1 months assocated with bilatera leg pain . other wise no DM </t>
  </si>
  <si>
    <t xml:space="preserve">Pink con, INS   </t>
  </si>
  <si>
    <t xml:space="preserve">          Epididymis TB + Newly Dx Stage 1 HTN                                  </t>
  </si>
  <si>
    <t xml:space="preserve">A 19 yrs old female patient present with abdominal pain of 2 week duration ,she also complain of epigastric pain </t>
  </si>
  <si>
    <t xml:space="preserve">                                    dyspepisa r/o IP        </t>
  </si>
  <si>
    <t>Flank pain and joint pain</t>
  </si>
  <si>
    <t>she is prsented with flank pain and generalized joint pain , she also urgency and frquency otherwise no hx of DM and HTN</t>
  </si>
  <si>
    <t xml:space="preserve"> CBC , OFT , U/A , Abd pelvic U/S, Elect, Knee Xray                                         </t>
  </si>
  <si>
    <t xml:space="preserve">     ? UTI + ? OA                                        </t>
  </si>
  <si>
    <t xml:space="preserve">syncop attach </t>
  </si>
  <si>
    <t xml:space="preserve">she is prsented with dissnes and generalized body weaness and poor appite </t>
  </si>
  <si>
    <t xml:space="preserve">Pinc conj , INS </t>
  </si>
  <si>
    <t xml:space="preserve">CBC , OFT U/A  &amp;lt; ECG , CXR                                           </t>
  </si>
  <si>
    <t xml:space="preserve">     syncope attach 2ry  To ?                                    </t>
  </si>
  <si>
    <t xml:space="preserve">                   medical driving renewed                         </t>
  </si>
  <si>
    <t xml:space="preserve">abdominal pain and epigastric pain </t>
  </si>
  <si>
    <t xml:space="preserve">he is a known HTN on amlodipin 10mg po bid , ASA 81 mg po , amitriptlin 25 mg po daily prn for the past 2 years . he had hx of stroke on RT side . currently prsented with abdominal and epigastric pain of 1 months duration </t>
  </si>
  <si>
    <t xml:space="preserve">Cbc, OFT , Elect, CXR, ECG, Abd pelvic U/S , H.pyloric                                            </t>
  </si>
  <si>
    <t xml:space="preserve">Known HTN + Old stroke on medication   + Dyspepsia                                          </t>
  </si>
  <si>
    <t>This is a known RVI for the last 16years and was on ART for 14 years and dicontinued it for the last two years. Currently presented with bilateral leg swelling of one week duration.Associated with,this has sob with mild exercise and has ortopenia of two pellows and PND and has lack of appitite  and sleep.She also has productive  cough of fifteen days duration.Otherwise,no history of  contact with chronic cougher or TB patient,no history of  hypertension,,DM or known chronic medical illiness.She was treated at home with N/S  and two ampules of glucose 40%  dspite no improvement.</t>
  </si>
  <si>
    <t>cripitation at right anterior lower 2/3</t>
  </si>
  <si>
    <t xml:space="preserve">KNOWN RVI NOT ON ART(DEFULTER)+?NYHA CLASS 3 HF ?+?SEVERE ANAEMIA+?CAP+ ?PULMUNARY TBC                                     </t>
  </si>
  <si>
    <t>this is 16yrs old female patient who presented with presented with a complain of dry interrmittent cough ( productive) of one week duration associated with LGIF and chest pain. she also had hx of chest pain for the last one month. _x000D_
otherwise: no hx of chronic illness</t>
  </si>
  <si>
    <t xml:space="preserve">          CBC, CXR, FBS                                  </t>
  </si>
  <si>
    <t xml:space="preserve">                    ?? CAP r/o PTB                         </t>
  </si>
  <si>
    <t>A 30 yrs old female patient present with lbp of 2 week duration</t>
  </si>
  <si>
    <t xml:space="preserve">                   R/O LBP                         </t>
  </si>
  <si>
    <t>linked from surgical</t>
  </si>
  <si>
    <t>This is a known DM Metformin 500 mg po BID but not on follow-up, linked from surgical side after his left hand was operated by plastic surgery side for pus removal, FBS 130, 115, 122, 111\_x000D_
but no other complaint</t>
  </si>
  <si>
    <t xml:space="preserve">                                            send baseline ix</t>
  </si>
  <si>
    <t xml:space="preserve">                                            T2DM+ good control</t>
  </si>
  <si>
    <t>Burning sensation during urination</t>
  </si>
  <si>
    <t>This is a 30 yrs old male pt who presented with the above complaint associated with tea colored urine, bilateral flank pain, Global type of headache, lightheadedness, generalized malaise  and nausea of same duration.</t>
  </si>
  <si>
    <t>MILD LOWER ABDOMINAL TENDERNESS</t>
  </si>
  <si>
    <t xml:space="preserve">              ?Pyelonephritis                              </t>
  </si>
  <si>
    <t xml:space="preserve">easly fatigablity and vissual problem </t>
  </si>
  <si>
    <t xml:space="preserve">he is Known HTN on unspecified po medication for the past 4 years currently easly fatigablity and difficulty of vission . he also has nail diformity </t>
  </si>
  <si>
    <t xml:space="preserve">      CBC, OFT, CXR, ECG, Abdpelv U/S, electr, Lipid prof, FBS                                       </t>
  </si>
  <si>
    <t xml:space="preserve">Known HTN on medication + visual difficulty 2ry to ? + fungal nail infection                                             </t>
  </si>
  <si>
    <t xml:space="preserve">                   R/O MEDICAL                         </t>
  </si>
  <si>
    <t>A known T2 DM on NPH 40/20iu,for 16 years and  amlodipin 5mg po/d for Atrovastatin 20 mg po/d for 4 months, Multinodular thyroid + OA +  on propranolol 20 mg po /d for 2 months , carbimazole 10 mg for 2 months currently she came for medical certificate  .</t>
  </si>
  <si>
    <t xml:space="preserve">Pinc Conj , NIS </t>
  </si>
  <si>
    <t xml:space="preserve">  CBC, OFT , Elect &amp;lt; CXR , ECG , abd pelv U/s , Elect, , lipipro . HGB A1c , FBS,                                           </t>
  </si>
  <si>
    <t xml:space="preserve">Known T2 DM + HTN + OA +  Goiter + Lung   Fibrosis  2ry to ?                                          </t>
  </si>
  <si>
    <t>a 37 YRS OLD FEMLAE PATEINET PRESENT WITH HEADCHE OF 4 DAYS DURATION.SHE ALSO COMPLINE RUNNING OF NOSE.</t>
  </si>
  <si>
    <t xml:space="preserve">   R/O SESESONAL ALLERGY                                         </t>
  </si>
  <si>
    <t>This is a50 years old female patient presented with flank pain of three  months. Associated with this has urgency and frrequency of urination,. She also has global type of head ache and right chest pain . Otherwise,no history of  DM or known chronic medical illiness.</t>
  </si>
  <si>
    <t xml:space="preserve"> ?CAP+RENAL COLIC 2?                                           </t>
  </si>
  <si>
    <t xml:space="preserve">                        R/O MEDICAL FFIT                    </t>
  </si>
  <si>
    <t xml:space="preserve">this is 66yrs old known HTN and T2DM pt on enalapril 10mg po bid, amlodipine 5mg po bid, atrovastatin 20mg po daily, atenolol 50mg po daily, MTF 850mg po bid, doanil 5mg po bid and ASA 81 mg po daily presented with a complain bilateral leg swelling of two weeks duration associated with palpitation, dry cough of one month duration for which he took amoxacillin and cough syrup ( but no improvement) and Low back pain ( foe &gt;15ys)._x000D_
otherwise: no hx of drug discontinuation._x000D_
Lumbar spine MRI: Mild degenerative disc disease with L3-4small posterior central broad based disc protrusion causes bilateral neural foramen stenosis_x000D_
</t>
  </si>
  <si>
    <t xml:space="preserve">        CBC, CXR, ECG, ECHO, S/E,U/A, lipid profile, RFT                                    </t>
  </si>
  <si>
    <t xml:space="preserve">               known HTN ( Fairlly controlled) ? HHD+ T2DM ( FBS: 120mg/dl) + LBP 20?  neural foramen stenosis   +? CAP                    </t>
  </si>
  <si>
    <t>This is a 47 year old female patient known HTN patient  on LSM presenting with moderate throbbing type of headache shortness of breath with ordinary activities, burning type of epigastric pain and she also expirienced parasetesia and burning type of lower extremity  pain, but no orthopnea and PND. she also had burning sensation during urination and frequency</t>
  </si>
  <si>
    <t xml:space="preserve">                                   HTN + ? HHD+ ? UTI +   PN  </t>
  </si>
  <si>
    <t>this is an 80 years old known hypertensive patient for the past 2 years on amilodipine 10 mg po daily, and a known gout patient for the past 20 years not on medication , currently presented with urinary symptoms of urgency, frequency, dribbling, hesitancy of 2 weeks duration , he also had burning type of pain and swelling on his right knee and right wrist and first digit of the same duration since then he cant move his limb to the full extent. ap u/s -bilateral diffused renal parenchymal disease with left renal cortical cyst, cholelithiasis with impacted stone at the GB Neck , normal pelvic u/s_x000D_
ca 4.48</t>
  </si>
  <si>
    <t xml:space="preserve">                        R/O BPH + KNOWN HTN + KNOWN GOUT                    </t>
  </si>
  <si>
    <t>she is a 27 yrs old female patient presented to our opd with the compliant  of both hand tremor of 6month duration.the tremor is agravater when she is stressed. she had the same symptom 2yrs back  and was told to have hypothyroidism  and was taking PTU for 2month  but discont her follow up.in association to this she has also easy fatigability._x000D_
10/12/2023_x000D_
T3 total= 1.49_x000D_
T4 total= 8.14_x000D_
TSH=1.69</t>
  </si>
  <si>
    <t>there is a 1x1 cm non tender swelling over the rt lateral side of her neck</t>
  </si>
  <si>
    <t xml:space="preserve">          Send       cbc, oft, rbs                            </t>
  </si>
  <si>
    <t>worsening right hip pain</t>
  </si>
  <si>
    <t>This is a 60 year old female patient presenting with stabbing type of right hip pain  worse with walking, she also has left eye pain_x000D_
no other complaint_x000D_
no hx  DM, HTN</t>
  </si>
  <si>
    <t xml:space="preserve">                             ? spondylosis               </t>
  </si>
  <si>
    <t>this is 35 years old female pt presented with multiple joint pain of 2 years duration. has also easy fatigue  and numbness of lower extremities .</t>
  </si>
  <si>
    <t>This is 28 yrs old para2 mother onher19 post day after primary CS was done for an induction for NRFHP the effect delivery 3 .5kg male alive neonate current come AEOPD with complain lower extremity pain along with swelling initially left thigh down ward on the foot additional to this complain sudden on set crampy pain on calf pain and groin area for this complain she went abebech gobena MCH after loading UFH 5000 IU IV LOADIND immediate refer our hospital with ix result pt 15.6 h 10 -14 INR 1.32 H 0.9 -1.2 apTT 22. L 26.1 36.3 CBC WBC 4.16. N 66 HGB 11,9 PLT 179 other wise no cough, sudden. chest pain no hx trauma but 4 yrs RTA trauma same area ,no hx PND , orthopnea. no hx cmi dm ,htn asthma VENOUS DOPPLER U/S DATE 1/15/16 EC CONCLUSION LEFT LOWEREXTERMITIY ACUTE PROXIMAL DVT finding there is venous intraluminal heterogenous hypoechoic filing defect with associated venous expansion involving the common femoral superficial femoral vein and popliteal vein, it has also proximal extension to the external iliac vein and further to common iliac vein. with probe pressure the involved vein does not show any flow on doppler scan no external compressive solid or cystic mass lesion seen along the veins i course no abnormally dilated tortuous deep or superficial veins noted</t>
  </si>
  <si>
    <t xml:space="preserve">                                            continue warfarin and appoint with coagulation profile</t>
  </si>
  <si>
    <t xml:space="preserve">                                    1 month POD +LEFT LOWER EXTREMITY  ACUTE PROXIMAL DVT        </t>
  </si>
  <si>
    <t>linked form EOPD</t>
  </si>
  <si>
    <t>This is a 32 year old male patient who was relatively healthy 8 month back at which time he started to have dry intermittent cough. He also had shortness of breath with exertion. He currently went to private clinic after presenting of worsening of shortness of breath with minimal exertion, easy fatigability, leg swelling, reddish discoloration of urine(2 months), LGIF frequent night time awakening and orthopnea of 1 pillow of 3 days duration. He was then given unspecified iv medication and subsequently referred here. IX done on 26/01/16- wbc-7.3 with 76%N and 18.8% L, hgb-9.9, plt 283 ESR-30, UAA- protein +1, sugar +1, blood +3 Serum creatinine- 1.2, Urea-44 ECHO_ CRVHD(severe AR, moderate to severe MR, mild AS), aortic valve vegetation - DCM secondary to VHD moderate TR with severe ECHO- sinus tachycardia (136)</t>
  </si>
  <si>
    <t xml:space="preserve">                                       refill and appoint for 2 weeks</t>
  </si>
  <si>
    <t xml:space="preserve">                                        -CHF 2o to CRVHD ppt by ?IE    </t>
  </si>
  <si>
    <t>increased abdoment girth</t>
  </si>
  <si>
    <t xml:space="preserve">THIS IS A 35 YRS OLD PT PRESENTED WITH COMPLAINT OF INCREASED ABDOMENAL GERTH OF 1 WEEK DURATION.ASS WITH ORTOPENIEA OF SAME TIME DURATION._x000D_
HX OF LOSS OF APPETITE  OF SAME TIME DURATION._x000D_
ALSO HX OF INTERMITTENT LT SIDE HEADACHE._x000D_
has hx of loose stool and generalized joint pain 2 days prior the current complints for which he was treated unspesicfied medications._x000D_
CHEST X/RAY ---G 2 PULMANY EDEMA,,abd u/s --BILATERal  pleural effusion + g 1 acsites_x000D_
_x000D_
</t>
  </si>
  <si>
    <t>decreasd air entry bilateral lung field</t>
  </si>
  <si>
    <t xml:space="preserve">shifting dullness </t>
  </si>
  <si>
    <t xml:space="preserve">             base line investigations,pleural fluid analysis                               </t>
  </si>
  <si>
    <t xml:space="preserve">   raised BP + G 2 PULMANY EDEMA                                        </t>
  </si>
  <si>
    <t xml:space="preserve">this is known type 2 dm + htn on medication presented with diarrheas' of 5 days duration. </t>
  </si>
  <si>
    <t xml:space="preserve">     inx                                                   </t>
  </si>
  <si>
    <t xml:space="preserve">Acute gastro enteritis                                             </t>
  </si>
  <si>
    <t>A 28 yrs old female patient present with throat pain of 3 days duration. she also complain of difficult of wallowing. she also complain of unrainy urgency and frequency,.</t>
  </si>
  <si>
    <t xml:space="preserve">               TONSILTIES + R/O UTI                             </t>
  </si>
  <si>
    <t>this is 61yrs old known HTN patient on amlodipine 5mg PO daily(has no follow up but not dicont the medication) currently presented to our opd with the compliant of epigastric pain. in association to this she has also nausea and vomitting of the same day duration.</t>
  </si>
  <si>
    <t xml:space="preserve">                   send stool H.pylori test, ECG                         </t>
  </si>
  <si>
    <t xml:space="preserve">           Known HTN                                 </t>
  </si>
  <si>
    <t>this is a 25 yrs old female pt presented with epigastric pain of 15 days duration worse while not taking meal.ass with nausea AND VOmiting of ingesed matter  of same time duration._x000D_
_x000D_
stool HPYLORI--+VE</t>
  </si>
  <si>
    <t>mild epigastric pain</t>
  </si>
  <si>
    <t xml:space="preserve">         initiate abc and PPI                           </t>
  </si>
  <si>
    <t xml:space="preserve">  pud 2 ry to H.pylori infection                               </t>
  </si>
  <si>
    <t xml:space="preserve">abdominal cramy pain and change in bowel habbit </t>
  </si>
  <si>
    <t xml:space="preserve">these is a 53 yr old female pt presented with crampy abdominal pain of 4 yrs duration with associated diarhhea which is non bloody with 3-4 episodes each  and aggravated with meal .she also has hx of ruq pain ,abdominal distension and post prandial fullnes .she also has dyspnea with  minimal exertion .she also has cholecystectomy 20 yr back   no orthopnea  PND or body swelling  .no chest pain  no chronic medical ilnesses no any drug use </t>
  </si>
  <si>
    <t xml:space="preserve"> clear chest with good air entry </t>
  </si>
  <si>
    <t xml:space="preserve">s1s2 well heard no murmur or gallop </t>
  </si>
  <si>
    <t xml:space="preserve">distended abdomen moves with respiration  mild ruq tenderness  no sign of fluid collection </t>
  </si>
  <si>
    <t xml:space="preserve"> nad </t>
  </si>
  <si>
    <t xml:space="preserve">rt ankel swelling  no tendernes </t>
  </si>
  <si>
    <t xml:space="preserve">            DO CBC ,ESR STOOL EXAM  OFT SERUM ELECTROLYTE FBS LIPID PROFILE  VIRAL MARKERS   TFT      U/A   abdomino pelvic us                        </t>
  </si>
  <si>
    <t xml:space="preserve">           ?IBS R/O IBD + DYSPEPSIA 2NDRY?+R/O GOUT +STAGE I HTN                             </t>
  </si>
  <si>
    <t xml:space="preserve">This is a 40 years old female patient presented with flank pain of two months duration.Associated with this,has frequency of urination. Otherwise,no history of urgency and dysuria,no hstory of cough,vomiting,diarrhoea.No HTN OR DM or known chronic medical illiness.She  was treated with po ciprofiloxacilline for aweek at health center, despite no improvement.Investigation was done=abdomino-pelvic u/sound=thick endometerium with tiny cysts.?hyperplasia,renal paranchymal calcifications. She is refered fom health center to our medical college for better managemnt _x000D_
_x000D_
_x000D_
_x000D_
_x000D_
</t>
  </si>
  <si>
    <t xml:space="preserve">?LEFT RENAL PARYNCHYMAL DISEASE+?ENDOMETERIAL CA                                            </t>
  </si>
  <si>
    <t xml:space="preserve">This is 60 yrs old Known T2DM patient for the last three years on MTF 500 mg po bid, doanil 10 mg po daily presented with a complain of bilateral knee pain for the last three months. he is a known HTN patient who discontines his medication after he bp is starts to fall down( by the physicians) _x000D_
otherwise: no hx of drug discontinuation </t>
  </si>
  <si>
    <t xml:space="preserve">                          cbc, FBS, lipid profile, RF, Uric acid, knee x ray                   </t>
  </si>
  <si>
    <t xml:space="preserve">       Known T2DM ( 3yrs) + known HTN ( now on LSM, poorly controlled) +    ? OA                               </t>
  </si>
  <si>
    <t>This is a 60 years old female patient presented with fall down accident of twnty days duration. She sustained the injury after she was pushed by some body else accidentaly, following it, she got injury over the  neck and had transient lose of consciousnesand head ache and dizziness. and has difficulty of identifying objects at adistant area.,Otherwise,no abnormal body movement,no HTN orDM or known chronic medical illiness,For this she visited health center and was treated withpo unpecefied medication and also was treated at debrebrihan hospital with eye drop despite no improvemnt.</t>
  </si>
  <si>
    <t xml:space="preserve">syncopal attack 2?+headache 2?short sightdness                                            </t>
  </si>
  <si>
    <t xml:space="preserve">he came for general check up. he has no known chronic illness and he is feeling well. </t>
  </si>
  <si>
    <t xml:space="preserve">normal                                             </t>
  </si>
  <si>
    <t xml:space="preserve">       ?medical check up                                     </t>
  </si>
  <si>
    <t>This is 60 yrs old female patient who presented with a complain of abdominal pain for the last one week duration, loss of appetite. _x000D_
otherwise: no hx of chronic illness _x000D_
                   No nausea/vomiting/diarrhea</t>
  </si>
  <si>
    <t xml:space="preserve">                       stool, abdominal u/s, fbs                     </t>
  </si>
  <si>
    <t xml:space="preserve">                              Dyspepsia +? IP               </t>
  </si>
  <si>
    <t>This is a 75 years old known hypertensive patient for the last twenty years on amlodenk 10mg po daily,frusemide 40 mg po daily,hct 25 mg po daily at betazatha hospital.Currently, she presented with sob  of two months duration. The sob occurs with moderate exercise and has orotopenia of two pellows,PND,bilateral leg swelling.Associated with this,has blurring of vission and headache . Oterwise,no history of DM or known chronic medical illiness.</t>
  </si>
  <si>
    <t>GROSSELY DISTENDED ABDOMEN ,MOVES WITH RESPIRATION.</t>
  </si>
  <si>
    <t xml:space="preserve">     KNOWN HTN ON MEDICATION+?NYHA CLASS 2 HF 2 ?HHD                                       </t>
  </si>
  <si>
    <t>This is a 52yrs old male relatively healthy male ,he presented with a sharp chest pain radiating to the mid upper back. associated with this he complains about 02 episodes of vomiting and diaphoresis. He also complains about a shearing type of epigastric pain extending up to his throat. The pain has decreased in intensity after taking omeprazole .He has no known CMI. He has been using cigars and used to chew chat but has been clean for the past 03 months.</t>
  </si>
  <si>
    <t>bilaterally clear</t>
  </si>
  <si>
    <t xml:space="preserve">         ?Esophageal spasm to R/O MI                                   </t>
  </si>
  <si>
    <t xml:space="preserve">she has dry intermittent cough and chest pain of 2 weeks duration. she has also headache and mild weight loss. she has mild loss of appetite. she has no night sweats. _x000D_
she was seen at health center and her cxr shows posterior mediastinal mass rule out nerve sheath tumor. </t>
  </si>
  <si>
    <t xml:space="preserve">she has hard 3x3 lymphadenopathy on the left lower cervical lymph node region which is firm and attached to the underlying structure. it is not mobile. </t>
  </si>
  <si>
    <t xml:space="preserve">CBC, ESR.  chest CT with contrast. abdominal ultrasound.                                            </t>
  </si>
  <si>
    <t xml:space="preserve">? posterior mediastinal mass ? lymphoma methastisized to cervical lymph nodes.                                             </t>
  </si>
  <si>
    <t xml:space="preserve">she has intermittent throbbing headache on one side of her head which lasts for few hours associated with phonophobia, nausea and vomiting. she has no lacrimation or rhinorrhea. the headache relieves after she takes analgesics. it occurs every 2-3 months. </t>
  </si>
  <si>
    <t xml:space="preserve">Conscious and oriented. </t>
  </si>
  <si>
    <t xml:space="preserve">diclofenac 50 mg po PRN                                             </t>
  </si>
  <si>
    <t xml:space="preserve">? migraine hadache.                                            </t>
  </si>
  <si>
    <t>px with hx of chest pain</t>
  </si>
  <si>
    <t>work up,further</t>
  </si>
  <si>
    <t xml:space="preserve">                   cap to r/o tb            </t>
  </si>
  <si>
    <t>this is 17yrs old male patient who presented with a complain of epigastric burning pain which radiates to the back for the last two months. he also had hx chest pain ( posteriorly) with HGIF. for the above complain he was treated with panthoprazole, AMT but no improvement._x000D_
otherwise: no cough or no hx of chronic illness</t>
  </si>
  <si>
    <t xml:space="preserve">  cbc, stool examination, CXR, abdominal u/s, stool, ESR                                          </t>
  </si>
  <si>
    <t xml:space="preserve">        ? Costochondritis + dyspepsia                                     </t>
  </si>
  <si>
    <t xml:space="preserve">this is a known hyperlipidemic patient on medications ( which discontinues for the last 9 months)  presented with a complain og joint pain more on knee bilaterally associated with back pain, nausea, loss of appetite and flank pain._x000D_
otherwise: no hx of chronic illness  </t>
  </si>
  <si>
    <t xml:space="preserve">         Lipid pofile, u/a, crp, abdominal u/s, stool, knee x ray                                   </t>
  </si>
  <si>
    <t xml:space="preserve">    dyslipidemia +? nephrolthiasis+?OA                                        </t>
  </si>
  <si>
    <t xml:space="preserve">              work up,further                             </t>
  </si>
  <si>
    <t xml:space="preserve">This is a 60 years old female  known hypertensive patient for the last four years not on medication. currently, presented with sob  with moderate exercise of one year. She has associated ortopenia of two pellows,PND ,leg swelling, fatigability.She has productive cough of whitish sputum of five days and has  ringining in the left  and right ear of two days duration. </t>
  </si>
  <si>
    <t>grossely distendended abdomen,moves with respiration</t>
  </si>
  <si>
    <t>NO CVAT OR SUPRAP PUBIC TENDERNESS.</t>
  </si>
  <si>
    <t>GRADE 3 ANKLE ANKLE AND PERITIBIAL PITTING ODEMA</t>
  </si>
  <si>
    <t xml:space="preserve">   ?KNOWN HTN NOT ON MEDICATION+?HHD                                         </t>
  </si>
  <si>
    <t xml:space="preserve">she presented with mid back pain for the past 2 months associated with profuse sweating, weright loss and loss of appetite, she has LGIF,and urinary incontinence. she has multiple joint pain all over the body for the ast 2 years but exacerbated on the past 2 months. she had also fecal incontinence for sometime 2 months back which has now subsided. _x000D_
CBC= 4.7, NEUTROPHIL 54, EOS 11.6   LYMPHOCYTES 22  HGB   11. PLT   278  _x000D_
ESR= 101, PICT. = NR, </t>
  </si>
  <si>
    <t xml:space="preserve"> lumbar xray. baseline investigations, pict                                           </t>
  </si>
  <si>
    <t xml:space="preserve">extrapulmonary TB ( bone TB)                                            </t>
  </si>
  <si>
    <t xml:space="preserve">BILATERAL ANKLE JOINT PAIN </t>
  </si>
  <si>
    <t xml:space="preserve">she is a known HTN AND DM pt on unspecfied 4 medication has follow up at health center  presented with bilateral  lower leg pain  more on foot with burning sensation  has no swelling she has also  intermittent dirrhea  and constipation , wt loss, loss of appeteis , has no urinary complain no cough </t>
  </si>
  <si>
    <t xml:space="preserve">there is firm mobile non tender bilateral submandibular lap </t>
  </si>
  <si>
    <t xml:space="preserve">                 PIHCT, CBC , OFT FNAC ULTRSOUND FBS LIPID ECG                           </t>
  </si>
  <si>
    <t xml:space="preserve">        DM+HTN+LYMPHADENTITIS 2?+PN                                    </t>
  </si>
  <si>
    <t xml:space="preserve">NUMBNESS OF  UPPER EXTREMITY   of     2 month   duration  </t>
  </si>
  <si>
    <t xml:space="preserve">this is  a 33 years old female presented with numbness of   left hand  of    2  month duration    and hx  of burning sensation over the same area  beside to this no hx  of   weakness   joint pain  </t>
  </si>
  <si>
    <t xml:space="preserve">pink conjunctiva NIS  </t>
  </si>
  <si>
    <t xml:space="preserve">           NEUROBILN  1 TAB /DAY      RF                      </t>
  </si>
  <si>
    <t xml:space="preserve">PERIPHERAL NEUROPATHY                      </t>
  </si>
  <si>
    <t xml:space="preserve">ABNORML BODY MOVEMENT    2   </t>
  </si>
  <si>
    <t xml:space="preserve">THIS  IS   A  65  years  old  female presented with abnormal body movement     2 to 3 episodes of tonic clonic type  she has  similar  compliant  STARTED   25  years  back but she  was not on medication    and  she experienced   2  wseeks back     2 episodes of  a abnormal body movement which last    more than  2 minute   with  out regaining consciousness </t>
  </si>
  <si>
    <t xml:space="preserve">pink conjunctiva  NIS  </t>
  </si>
  <si>
    <t xml:space="preserve">THERE IS 3BY 4CM  MASS OVER THE  RIGHT SHOULDER </t>
  </si>
  <si>
    <t xml:space="preserve">          EEG       LFT                                   </t>
  </si>
  <si>
    <t xml:space="preserve">      SEIZURE  d/o  + right shoulder lipoma                                       </t>
  </si>
  <si>
    <t xml:space="preserve"> RIGHT HAND TINGLING AND NUBMING SENSATION </t>
  </si>
  <si>
    <t xml:space="preserve">A 27 YEAR OLD MALE PT WHOS AHD PREVIOUS FOLLOW UP AT OUT HOSPITAL FOR ? SEIZURE D/O ( FROM HX - ??? focal seizure with dyscognitive features)  WAS ON AMT - 25 MG PO DAILY BUT D/C  FOLLOW UP _x000D_
- CURRENTLY PRESNTED WITH  RIGH HAND TINGLING AND NUBMING/BURNING SENSATION OF OVER 3 YEARS DURATION- WORSENIGN IN THE PAST 2 MONTHS -( UNKNOWN PRECIPITATING FACTORS ) _x000D_
 3 YEARS BACK - brain MRI - normal EEG - normal </t>
  </si>
  <si>
    <t xml:space="preserve">                      SEND SE ,  , CBC , RIGHT HAND XRAY                      </t>
  </si>
  <si>
    <t xml:space="preserve">                 ?PN                             </t>
  </si>
  <si>
    <t xml:space="preserve">LEFT UPPER QUADRANT ABDOMINAL LESION AND PAIN </t>
  </si>
  <si>
    <t>SHE IS AKNOWN DM PT ON METFORMIN 500MG PO 1X,  WITH HBGA1C 6.35  presented with  left upper quadrant lesion first it was vesicular later after acyclovir tx slightly improved but still has pain  she has lower leg pain no fever no cough no sob , ultrasound show hepatomegaly moderate fatty liver no other complain FBS 149</t>
  </si>
  <si>
    <t xml:space="preserve">         OFT LPID PIHCT URINE              VIRAL MAREKER               </t>
  </si>
  <si>
    <t xml:space="preserve">                  DM+DYSLIPIDEMIA+ HERPES +  PN                         </t>
  </si>
  <si>
    <t xml:space="preserve">he presented with left knee pain for the past 3 months. he has no history of trauma or swelling. it responds to treatment (analgesic). he has no fever. or any other complaints. </t>
  </si>
  <si>
    <t xml:space="preserve">No swelling, deformity or tenderness of the knee joint. </t>
  </si>
  <si>
    <t xml:space="preserve">   knee xray, RF, uric acid                                         </t>
  </si>
  <si>
    <t xml:space="preserve">? osteoarthritis                                            </t>
  </si>
  <si>
    <t>yellowish discoloration of eyes</t>
  </si>
  <si>
    <t>he presented with yellowish discoloration of eyes and urine for the past 1 month associated with dark yellow discoloration of urine. he also has headache and fatigue of same duration his liver enzymes are significantly elevated it has been decreasing initially but now it has increased again. his bilirubin is also elevated. abdominal ultrasound is normal. hepatitis B and C has been negative. his INR is elevated.</t>
  </si>
  <si>
    <t xml:space="preserve">pink conjunctiva, deeply icteric sclera. </t>
  </si>
  <si>
    <t xml:space="preserve">link him to ER_x000D_
supportive management, put him on IV fluids with vitamin B complex. serially follow his liver enzymes check for coagulopathy                                             </t>
  </si>
  <si>
    <t xml:space="preserve">acute viral hepatitis secondary to ? Hepatitis A virus infection.                                             </t>
  </si>
  <si>
    <t xml:space="preserve"> presented with generalized body swelling wich start from face later involve bilateral lower leg  has intermittent fever, has decrease urine amount , hematuria, dysuria, frequency she has follow up for myoma, has sob , no cough no pnd , bun 7, cr 0.96,  ast 13 alt 23 urine blood +3,  cbc normal </t>
  </si>
  <si>
    <t>threre rt cvatendreness</t>
  </si>
  <si>
    <t xml:space="preserve">urine oft lipid viral marker, ultrasound                                   </t>
  </si>
  <si>
    <t xml:space="preserve">        ? pylonephritis+nephrticsyndrome                                     </t>
  </si>
  <si>
    <t xml:space="preserve">GLOBAL TYPE OF HEAADACHE </t>
  </si>
  <si>
    <t xml:space="preserve">A 17 YEARS OLD MALE - PRESBNTED WITH  GLOBAL TYPE OF HEADACHE OF OVER  10 MONTHS DURATION , WHIC IS WORSENING IN THE PAST MONTHS - ASSOCIATED WITH THIS HE HAS ?AURA , DIZZINESS AND NAUSEA AND INTERMITTENT CRAMPY ABDOMINAL PAIN _x000D_
- HEAD ACHE IS PRECIPTATIED BY SOUND , LIGHT AND </t>
  </si>
  <si>
    <t xml:space="preserve">              BSELINEINX  AND CONISDER MRI AFTER RESULT                              </t>
  </si>
  <si>
    <t xml:space="preserve">      ? MIGRAINE HEADACHE                                </t>
  </si>
  <si>
    <t xml:space="preserve">a 40yrs old male patent present with cough of 1 week duration. he also complain of running of nose ,sneezing, night sweat  </t>
  </si>
  <si>
    <t xml:space="preserve">              ALLERGY RHINNITES + R/O BRONCHITES                          </t>
  </si>
  <si>
    <t>A 35 yrs old female patient present with cough of 1 week duration .she also complain loose of apatite sweating cold intornace ,.she also complain epigastric pain and multiple joint pain.</t>
  </si>
  <si>
    <t xml:space="preserve">          ALEERGY RHIINTES + DYSPEPSIA                                  </t>
  </si>
  <si>
    <t xml:space="preserve">Sob </t>
  </si>
  <si>
    <t>this is 40yrs old female patient who presented with a complain of SOB and fatiguability with ordinary physical activity. Associated to this she also had hx of palpitation. she claims that she had hoarsness of voice for the last three months associated with LGIF, headache and joint pain and indigestion. she had family hx of diabetic mellitus_x000D_
otherwise: no cough/ no lower extrimty edema_x000D_
                 no hx of chronic illness</t>
  </si>
  <si>
    <t xml:space="preserve">         cbc, cxr, neck u/s, ECG, ECHO, OFT, Serum electrolyte, CRP, ASO                                                                               </t>
  </si>
  <si>
    <t xml:space="preserve">        Newely diagnosed HTN ? HHD + ? Laryngeal polyp  + dyspepsia                                                                              </t>
  </si>
  <si>
    <t xml:space="preserve">she presented with stabbing type right sided chest pain anteriorly and posteriorly for the past one month. she has mild non productive cough but no fever. she is a known RVI patient on HAART.  (TDF, 3TC, DTG). She was only given diclofenac injection at private clinic. _x000D_
ultrasound shows right sided pleural effusion </t>
  </si>
  <si>
    <t xml:space="preserve">absent air entry on the right chest anteriorly and posteriorly. stony dullness on the right side. there is egophony. </t>
  </si>
  <si>
    <t xml:space="preserve"> ESR, CXR, CBC, pleural fluid analysis, OFT., albumin                                           </t>
  </si>
  <si>
    <t xml:space="preserve"> known RVI + pneumonia with parapneumonic effusin rule out  TB pleurisy with right pleural effusion                                           </t>
  </si>
  <si>
    <t>body swellign</t>
  </si>
  <si>
    <t xml:space="preserve">she presented with body swelling which started from her face and progressed to her legs and abdomen. she also has bilateral flank pain and tea colored urine. she has intermittent headache which is mild. she has tonsilopharengitis frequently and had episode before the edema appeared. she has no cough. but she has light headedness. </t>
  </si>
  <si>
    <t xml:space="preserve">   CBC, U'A, RFT, LIPID PROFILE, ABDOMINAL U/S                                         </t>
  </si>
  <si>
    <t xml:space="preserve"> ? nephritic syndrome                                           </t>
  </si>
  <si>
    <t>Numbness of extrimities</t>
  </si>
  <si>
    <t>This is 48yrs old female patient presented with a complain of tingling pain over the tip of fingers associated with numbness for the last 15yrs.  Associated to this she aslo had hx of burrnning pain during urination. _x000D_
otherwise: she had no hx of chronic illness like DM and HTN</t>
  </si>
  <si>
    <t xml:space="preserve">           cbc, s/e  , oft, CRP, Knee x ray  , U/A                                                                        </t>
  </si>
  <si>
    <t xml:space="preserve">              ? Peripheral neuropathy     + myalgia  +? UTI                                                                   </t>
  </si>
  <si>
    <t xml:space="preserve">           R/O MEDICAL                                </t>
  </si>
  <si>
    <t>A 23 yr old male patient present with headache of 1 days duration. he also complain loose of apatite .he also complain of urinary urgency frequency</t>
  </si>
  <si>
    <t xml:space="preserve">         R/O UTI                                   </t>
  </si>
  <si>
    <t>A 63 yrs old female patient present with rights knee pain of 2 week duration. its swells and tenderness.</t>
  </si>
  <si>
    <t xml:space="preserve">                                r/o cellulites            </t>
  </si>
  <si>
    <t xml:space="preserve">  38  y  old  male  patient presented with  easy  fategability  with  poly  symptoms  of  1  month  duration  with  associated  shortness of  breath  while  he  walk  and   shortness  of breath  and  he has  also  perianal  bleeding    intermittently    and  perianal  swelling  other  wise  no  hx of other  chronic  illness   </t>
  </si>
  <si>
    <t xml:space="preserve">pale conj  and  nis  </t>
  </si>
  <si>
    <t xml:space="preserve">      send  cbc  ,peripheral  morphology   ,  ecg    fbs   oft                                        </t>
  </si>
  <si>
    <t xml:space="preserve">          anemia  ?+?t2dm +external  hemorrhoid                                    </t>
  </si>
  <si>
    <t>22  y  old   male  patient  presented  with  head ache    ,high  grade  fever  and  chilies  of  2  days  duration    with  associated  fro-staring  and  night  sweating  and  difficulty  to  swallow  for  this treated for  tonsillitis  but  has  no  improvement  and  he  had  hx of  travel  to  malaria  endemic  area   since  2  month  back   other wise  he has no hx of  other chronic illness</t>
  </si>
  <si>
    <t xml:space="preserve">         SEND  BLOOD  FILM,CBC  RBS     LIVER  FUNCTION  TEST   ABDOMENOPELVIC  U/S  U/A                                   </t>
  </si>
  <si>
    <t xml:space="preserve">       AFI?MALARIA                                       </t>
  </si>
  <si>
    <t>urgency  and  dysurea</t>
  </si>
  <si>
    <t xml:space="preserve">38  y old female  patient presented  with  dysurea  and  urgency  and  low  grade  fever  other  wise  no  hx  of  other  chronic  illness  she   complain  left  flank  pain  with  tea  colour  urine  change  </t>
  </si>
  <si>
    <t xml:space="preserve">       uti+?left  nephrolithiasis                                       </t>
  </si>
  <si>
    <t>fecal incontinence</t>
  </si>
  <si>
    <t xml:space="preserve">he presented with fecal incontinence for the past 6 years. it started after he had tried splits for his karate training when he was 9 years old. he has no back pain, leg weakness, urinary incontinence. he has no constipation or diarrhea. he has no any other complaints. he was seen at a psychiatric center assuming it was psychiatric condition for which he was prescribed unspecified medication but it didn't help. </t>
  </si>
  <si>
    <t>flat abdomen and moves with respiration</t>
  </si>
  <si>
    <t xml:space="preserve">conscious and oriented. _x000D_
power is 5/5 in lower extremities_x000D_
DTR 2/4 in lower extremities. </t>
  </si>
  <si>
    <t xml:space="preserve">lumbosacral MRI.                                             </t>
  </si>
  <si>
    <t xml:space="preserve">fecal incontinence secondary to ? rule out lower spinal cord injury                                             </t>
  </si>
  <si>
    <t xml:space="preserve">she presented with anterior midline chest pain which is stabbing type and also squeezing for the past 1 week. the pain is worsened during inspiration and when she is supine. she has nofever, leg swelling. she has mild shortness of breath when she walks. she has fatigue. </t>
  </si>
  <si>
    <t xml:space="preserve">    ECG, cxr, CBC.                                         </t>
  </si>
  <si>
    <t xml:space="preserve"> ? pericarditis                                            </t>
  </si>
  <si>
    <t>A 43 yrs old female patient present with headache of 2 week duration. she also complain easy fatigability and loose of appetitive.</t>
  </si>
  <si>
    <t xml:space="preserve">                                            R/O URTI</t>
  </si>
  <si>
    <t>A 35 yrs old female patient present with dry cough of 1 days duration. she also complain easy fatigability and loose of appetitive.</t>
  </si>
  <si>
    <t xml:space="preserve">bilateral  leg  swelling </t>
  </si>
  <si>
    <t xml:space="preserve">37  y  old  female  patient  presented  with  bilateral leg  swelling    which  comes  and  goes  with  associated  easy  fategability  and  intermittent  tea  color  urine  change  and  also  complain  gastric pain   other  wise  she  has no  hx of other  chronic illness   orthopenea   pnd  </t>
  </si>
  <si>
    <t xml:space="preserve">       send  abdomenopelvic  u/s  u/a  rft      viral  markers                                          </t>
  </si>
  <si>
    <t xml:space="preserve">?nephrotic  nephritic  syndrome                                              </t>
  </si>
  <si>
    <t>This is 35yrs old female patient presented with a complain of headache which is focal for the last 6 months duration which usually occurs while she was stressed, sun exposure.  Associated with this she also had family hx of headache. for this she took panadol frequently and got relieved for short duration. _x000D_
otherwise: no hx of chronic illness</t>
  </si>
  <si>
    <t xml:space="preserve">pc and  NIS </t>
  </si>
  <si>
    <t xml:space="preserve">              brain MRI                              </t>
  </si>
  <si>
    <t xml:space="preserve">                    ? Migraine headache                             </t>
  </si>
  <si>
    <t xml:space="preserve"> burning    sensation   </t>
  </si>
  <si>
    <t xml:space="preserve">  28  y  old  male patient   presented  with  burnig  sensation  to lower  extremities  with  associated  gastric pain  nd  he  is known  diabetic  for  the past   3  years    but  started  insulin   4  month  back  and  he is  taking   NPH 16/10    OTHER  WISE  HE HAS NO  HX OF OTHER  CHRONIC ILLNESS</t>
  </si>
  <si>
    <t>PINK   CONJ  AND  NIS</t>
  </si>
  <si>
    <t xml:space="preserve">         GIVE  VITAMIN  B  COMPLEX AND  PANTOPRAZOLE    40  MG PO/DAY                                       </t>
  </si>
  <si>
    <t xml:space="preserve">           T1DM+?PN                                    </t>
  </si>
  <si>
    <t xml:space="preserve">  51  y old female patient presented  with multiple  joint  pain  including  her  neck  elbow  and  knee  with  numbness to  lower  extremities    and  she  checked   her  investigation   resentfully        cervical  x ray      c5  ,c6    degenerative   disc  disese      hdl   1006    ldl  67    cr  0.7    hemog a1c   5.3        rf    non  rective    hep  b    and  c  normal          </t>
  </si>
  <si>
    <t xml:space="preserve">            investigate        serum  vitamin  D   level                            </t>
  </si>
  <si>
    <t xml:space="preserve">       ?cervical  spondylosis  +PN                                    </t>
  </si>
  <si>
    <t xml:space="preserve">INTERMMITENT VOMITING </t>
  </si>
  <si>
    <t>THIS IS KNOWN TYPE 2 DM + HYPERTENSIVE OF 5 YEARS AND CURRENTLY SHE HAS CH.CHOLILITHIASIS AND ASSOCIATED DUSNEA ON EXERTION</t>
  </si>
  <si>
    <t xml:space="preserve">                                            DO CBC , U/A , U/S , LIPID PROFILE , RFT, LFT</t>
  </si>
  <si>
    <t xml:space="preserve">                     CHOLILITHIASIS + HTN + TYPE 2 DM + R/O HF                       </t>
  </si>
  <si>
    <t xml:space="preserve">extermity pain </t>
  </si>
  <si>
    <t xml:space="preserve"> presented with generalized aching  pain, crampy pain of all extermity with numnbess of extermity  pain more on back ,  he a known smoker , chat chewing , alcholic, TOOK HEROIN FOR 20 YEAR  and other wise no ccough no fever no other complain , during history taking his speech not coherent or related ,RF REACTIVE 2 MONTH BACK </t>
  </si>
  <si>
    <t xml:space="preserve"> CLEAR</t>
  </si>
  <si>
    <t xml:space="preserve">           RF, URINE , XRAY , OFT VIRAL MAREKER PIHCT  LINK PYCHATRIC ,                                  </t>
  </si>
  <si>
    <t xml:space="preserve">    RHEMATOID ARTHRITIS + PN +   SUBSTANCE ABUSE  WITH PSYCHATRIC FEATURE               </t>
  </si>
  <si>
    <t xml:space="preserve">     RF XRAAY PIHCT OFT RBS VIRAL MARKER                                        </t>
  </si>
  <si>
    <t xml:space="preserve">                RHEMATOID ARTHRITIS+PN+SUBSTANCE ABUSE WITH  PSYCHATRIC FEATURE                             </t>
  </si>
  <si>
    <t>This is a 20yrs old female pt who presented with an intermittent on/off vomiting of ingested matter for the past 4yrs.Associated with nausea loss of appetite and indigestion. She also complains about heart burn and dry intermittent cough.</t>
  </si>
  <si>
    <t xml:space="preserve">PCT,NIS </t>
  </si>
  <si>
    <t xml:space="preserve">        Investigate                                     </t>
  </si>
  <si>
    <t xml:space="preserve">          ?GERD                                   </t>
  </si>
  <si>
    <t>a 25 yrs old male patient present with cough of 3 week duration he also complain sweating loose of apatite cold intornace.</t>
  </si>
  <si>
    <t xml:space="preserve">              R/O AFI                              </t>
  </si>
  <si>
    <t>Presented with a complaint of diarrhea of 2x per day of 1 week. Associated with this sheis laos complaining of vomiting of 4-5 x/d, loss of appetite of similar duration. She took  Metronidazole 500 mg po TID for one day &amp; the DC it .</t>
  </si>
  <si>
    <t xml:space="preserve">WORSENING OF RIGHT LOWER LEG SWELLING </t>
  </si>
  <si>
    <t>This is a 38 yrs old known htn pt  and known ??ischemic stroke (rt side) pt for the last 1yr and 6 months on follow up at zewditu hospital on unspecified medications currently presented with worsening of right lower swelling of 4 months duration ass worse at the end of the day and minimal during waking up from sleep .</t>
  </si>
  <si>
    <t xml:space="preserve">rt lower leg healed ulcer and  pretibial swelling (non pitting)_x000D_
</t>
  </si>
  <si>
    <t xml:space="preserve">Doppler u/s of rt lower leg,bring follow up medical information                                           </t>
  </si>
  <si>
    <t xml:space="preserve">    known htn(sub optimal) +    old ischemic stroke   + ?rt lower leg lymph edema ??subcutaneous edema                                </t>
  </si>
  <si>
    <t>this is a 30 yrs old male mechanic presented with bilateral knee pain of 3 days duration worse in the morning and re leafed with activity.claims that his symptoms started after lifting  a heavy weight 3 days back at work place.other wise no hx of swelling,no hx of similar illness in the past</t>
  </si>
  <si>
    <t>bilateral knee tenderness ,no swelling or redness</t>
  </si>
  <si>
    <t xml:space="preserve"> investigate baseline ,anti pain                                           </t>
  </si>
  <si>
    <t xml:space="preserve">??? soft tissue injury                                           </t>
  </si>
  <si>
    <t>this is a 38 yrs old female pt presented with worsening of lower back pain of 03 months duration after sustaining RTA 5 MONTHS BACK.ASS WITH THIS SHE ALSO HAS NUMBNESS AND PARASTEHIA OF THE LOWER EXTREMITIES WORSE OVER THE LEFT LOWER LEG. _x000D_
_x000D_
X/RAY OF LUMBO SACRAL VERTERBRAL X/RAY_x000D_
--&amp;gt;EARLY DEGENERATIVE DISEASE OF LUMBOSACRAL</t>
  </si>
  <si>
    <t>STRAIGHT LEG RAISE TEST ---POSETIVE LT SIDE</t>
  </si>
  <si>
    <t xml:space="preserve">        BASELINE INVESTIGATIONS,                                </t>
  </si>
  <si>
    <t xml:space="preserve"> DEGENERATIVE DISC DISEASE                                           </t>
  </si>
  <si>
    <t xml:space="preserve">foloowup </t>
  </si>
  <si>
    <t xml:space="preserve">ART 1 mo back and diss tb (clinical imaging) has cough with whitish sputum + pcp    _x000D_
no sob no chest pain_x000D_
edema and ascitos decresed _x000D_
no vomiting </t>
  </si>
  <si>
    <t xml:space="preserve">no distress _x000D_
right side upper and mid zone crept and rel dec entry </t>
  </si>
  <si>
    <t xml:space="preserve">                 pred 20 mg po od daily 11 days _x000D_
cotri 1920 tid 11 days _x000D_
cont art anti tb an dflucomazol                            </t>
  </si>
  <si>
    <t xml:space="preserve">                                 same  with improvment           </t>
  </si>
  <si>
    <t xml:space="preserve">HEADACHE AND FEVER </t>
  </si>
  <si>
    <t xml:space="preserve"> presented with  high grade fever, headcahe , chill rigor has also travel hx to malaria endemic area , dry cough , has yellowish discoloration urine easy fatigibuility , no other complain </t>
  </si>
  <si>
    <t xml:space="preserve">s1 and s2 well heard , pr iregular </t>
  </si>
  <si>
    <t xml:space="preserve">                       CBC , BLOODFILM OFT VIRALMARKER    ECG      URINE              </t>
  </si>
  <si>
    <t xml:space="preserve">          ACUTE FEBRILE ILLNESS+                                  </t>
  </si>
  <si>
    <t>hedache and buring senstion of head</t>
  </si>
  <si>
    <t xml:space="preserve"> she is on her 26post EXPULSIVE DAY on 25wk of ga becuse of RAISED BP, 166/100, START NIFEDPINE 20MG PO 1X has hedache, burning senstion of neck ,easyfatigibility, has no family hx dm htn , no urinary complain ix  cbc normaal,  alt 53, ast 44, cr 0.34, pt ptt normal </t>
  </si>
  <si>
    <t xml:space="preserve">       ECG LIPID URINE                                      </t>
  </si>
  <si>
    <t xml:space="preserve">     HTN                                       </t>
  </si>
  <si>
    <t xml:space="preserve"> a known toxic goiter pt on follow up on ptu 100mg po bid atenolol 25mg po1x came for follow up other complain no plaption no sob</t>
  </si>
  <si>
    <t xml:space="preserve">        oft tft ultrsound                                     </t>
  </si>
  <si>
    <t xml:space="preserve">         toxic goiter                                    </t>
  </si>
  <si>
    <t xml:space="preserve">         medical fit?                                 </t>
  </si>
  <si>
    <t xml:space="preserve"> a 42 years  old male - presented with burning  type of epigastric pain of over year duration   , associated with this he has frequent early saitity  and abdominal bloating of over a year duration _x000D_
- He claimed he has crmapy abdominal pain and ruq pain after fatty foods, _x000D_
 abdominal u/s - a year back - Mild fatty liver</t>
  </si>
  <si>
    <t xml:space="preserve"> abdomen flat - no tenderness </t>
  </si>
  <si>
    <t xml:space="preserve">                                    h pylori  , LIPID PROFILE , FBS         -0 ABDOMINAL U/S </t>
  </si>
  <si>
    <t xml:space="preserve">                Dyspepsia r/o pud      + fatty liver                        </t>
  </si>
  <si>
    <t xml:space="preserve"> A 59 YEARS OLD MALE KNOWN ASTHMATIC PT :PRESENTED WITH  RUQ PAIN FOR OVER A _x000D_
MONTHS DURATION _x000D_
- HE KNOWN SMOKER  FOR THE LAST 30 + YEARS - 1 PC DAILY - BUT QUIT  1 YEAR DURATION , _x000D_
 ABDOMINAL U/S -  MILD FATTY LIVER , MILD BPH -  (44CC ) ,  </t>
  </si>
  <si>
    <t xml:space="preserve">     LIPID PROFILE , SE , CBC , RFT , SE ,  FBS                                         </t>
  </si>
  <si>
    <t xml:space="preserve">   KNOWN ASTHMATIC +     MILD FATTY LIVER , MILD BPH -                             </t>
  </si>
  <si>
    <t>This is a 33 year old male patient presenting with dry intermmittent cough, night sweat, loss of appetite, easy fatigability, left side stabbing type of chest pain,he also had Shorntess of breath_x000D_
_x000D_
no hx of Dm. HTN_x000D_
CXR- ? subpulmonic effusion_x000D_
ABDOminopelvic U/s Left plueral effusion</t>
  </si>
  <si>
    <t xml:space="preserve">dizziness of </t>
  </si>
  <si>
    <t>This is a 46 years old male patient presented with a complaint of dizziness more in the morning of 15 days duration. Otherwise no new complaint.</t>
  </si>
  <si>
    <t xml:space="preserve">?anemia                                             </t>
  </si>
  <si>
    <t xml:space="preserve">burnong type of epigastric </t>
  </si>
  <si>
    <t>This is a 20 year old male patient presenting with burning type of epigastric pain and lower abdominal pain and associated with non-foulsmeling non-bloddy diarrhea of 1-2* per day, he also noticed pain in the right flank area_x000D_
no hx of DM, HTN_x000D_
No hx of yellowish discoloration or body swelling_x000D_
he was found positive for  Hpylori and triple therapy was completed and no improvment</t>
  </si>
  <si>
    <t xml:space="preserve">                PUD r/o IP                       </t>
  </si>
  <si>
    <t xml:space="preserve">NECK  AND LOWER JAW TREMOR </t>
  </si>
  <si>
    <t xml:space="preserve">A 21 YEAR OLD MALE PT - PRESENTED WITH  A COMPLAINT OF OF LOWER JAW  AND  NECK SPASM/ fine TREMOR   OF OVER 4 MONTHS -   INITIALLY STARTED  INTERMITTENTLY EVERY WEEK THEN  EPISODES BECOME FREQUENT AND  VISIBLE  IN THE LAST 1 WEEK ,  EPISODES   ARE MORE PROMINENT DURING STRESS OR ANXIETY ._x000D_
- EPISODES DOESN'T AFFECT SPEECH , _x000D_
- no family hx of   _x000D_
</t>
  </si>
  <si>
    <t xml:space="preserve">     send baseline inx ,              </t>
  </si>
  <si>
    <t xml:space="preserve">    essnetial  tremor ?    ISOLATED NECK Tremor   ?                        </t>
  </si>
  <si>
    <t>A 48 yrs old female patient present with bilateral chest pain of 2 month duration. she also complain sob</t>
  </si>
  <si>
    <t xml:space="preserve">               R/O CHF                                                                         </t>
  </si>
  <si>
    <t>worsening left elbow swelling of</t>
  </si>
  <si>
    <t xml:space="preserve">This is a known HTN patient with followup presenting with  worsening of letft elbow swelling of 2 months she sustained a traumatic injury to the  the left elbow, she had pain during movment and pain during cold. she noticed the swelling increasesand decreases_x000D_
</t>
  </si>
  <si>
    <t xml:space="preserve">                                           investiagte</t>
  </si>
  <si>
    <t xml:space="preserve">                       ? elbow dislocation  </t>
  </si>
  <si>
    <t>A 46 yrs old female patient present with abdominal pain of 3 days duration .she also complain unitary urgency and freunqcy.</t>
  </si>
  <si>
    <t xml:space="preserve">                                 UTI R/O IP           </t>
  </si>
  <si>
    <t>a 53 yrs old female patient present with left chest pain of  1 days duration. she also complain pain</t>
  </si>
  <si>
    <t xml:space="preserve">               R/O MYAGLIA                             </t>
  </si>
  <si>
    <t>This is a 30 yrs old male patient who presented with sharp RUQ pain of 3 days associated with NBNP vomiting of ingested matter 3-4x/d and epigastric burning pain._x000D_
-Has an intermittent alcohol intake _x000D_
-Came with referral from HC with U/S result-mod fatty liver + mild hepatomegaly</t>
  </si>
  <si>
    <t>PCT,NIS ,WBM</t>
  </si>
  <si>
    <t>Protuberant abdomen, moves with resp_x000D_
mild RUQ tenderness, no palpable organomegally</t>
  </si>
  <si>
    <t xml:space="preserve">         Mild fatty liver                                   </t>
  </si>
  <si>
    <t>A 65 years old known HTN patient for the past 20 years and currently on amlodipine 5mg po once daily and a known Type 2 DM patient for the past 5 years on Metformin 500mg PO ONCE DAILY which was discontinued since 17 days back complaining dyspeptic symptoms after taking it and Glibenclamide 5mg po bid. Currently she visited an IM speciality clinic after complaining of cough of productive of whitish sputum with HGIF but no chest pain. The cough was there since the past 14 days and was treated with unspecified po medication for 7 days and was improved but re appear since the past 4 days.She was treated for DKA  at the EOPD_x000D_
she is taking  Metformin 500 mg po daily, amlodipine 5 mg po daily_x000D_
BP-110/60_x000D_
pr 87_x000D_
FBS 260, 240, 200, 170_x000D_
PLAN Metformin 500 mg po BID_x000D_
HGBA1C 11.2</t>
  </si>
  <si>
    <t xml:space="preserve">                                     Metformin 500 mg po bid       </t>
  </si>
  <si>
    <t xml:space="preserve">                                            Poorly controlled T2DM</t>
  </si>
  <si>
    <t>THIS IS A 45 YRS OLD FEMALE PT PRESENTED WITH PRODUCTIVE COUGH OF SCANTY WHITE SPUTUM OF 1 MONTH DURATION ASS WITH INTERMITTENT POSTUSSIVE VOMITING .OTHER WISE NO HX OF WT LOSS ,NIGHT SWEATING.FEVER_x000D_
FOR THIS COMPLAINT TOOK UNSPESIFIED ABC FOR 7 DAYS BUT HAS NO CHANGE.</t>
  </si>
  <si>
    <t>?? ATYPICAL PNEMONIA R/O PTB +??PERTUSIS</t>
  </si>
  <si>
    <t xml:space="preserve">                                            R/OMEDICAL FIT</t>
  </si>
  <si>
    <t>linked from HC</t>
  </si>
  <si>
    <t>This is a 55 year old femal patient known T2DM for the 7 years Metfromin 1gm po BID and glibenclamide 10 mg po bid, she states she is not tolerating po medication, she has poor diabetic control no other complaint_x000D_
HGBA1C- 8.3</t>
  </si>
  <si>
    <t xml:space="preserve">                                    Poorly controlled T2DM        </t>
  </si>
  <si>
    <t xml:space="preserve">light headedness </t>
  </si>
  <si>
    <t>This is a 38 year old male patient presenting with light headeness, vertigo but no tinnitus. he al;so had  palpitaion and easy fatigability_x000D_
no other cpmplaints_x000D_
no hx of dm or HTN</t>
  </si>
  <si>
    <t xml:space="preserve">                                 ? anemia           </t>
  </si>
  <si>
    <t>Generalized joint pain</t>
  </si>
  <si>
    <t>This is a 48 yrs old male patient who presented with the above complaint which is associated with HGIF, diaphoresis decreased appetite and generalized malaise _x000D_
-No chronic medical illness_x000D_
-Has been treated with unspecified  PO medications for 7 days (fever and sweating has resolved but still has joint pain)</t>
  </si>
  <si>
    <t>PCT,NIS,WBM</t>
  </si>
  <si>
    <t>BILATERALLY CLEAR WITH GOOD AIR ENTRY</t>
  </si>
  <si>
    <t>FULL, NO TENDERNESS/ORGANOMEGALLY</t>
  </si>
  <si>
    <t xml:space="preserve">               AFI 2ry to ??                             </t>
  </si>
  <si>
    <t xml:space="preserve">lower back and extrimity </t>
  </si>
  <si>
    <t>This is a known RVI + newly diagnosed HTN patient presenting lower back and lower extrimity burning type of pain and parasetesia  and numbness. waorse during cold weather_x000D_
no other complaints</t>
  </si>
  <si>
    <t xml:space="preserve">                                         RVI + Newly diagnosed HTN + ? PN   </t>
  </si>
  <si>
    <t>a 32 YRS old female patient present with right flank pain of 10 days duration. she also complain urinary uranyl and frequency.</t>
  </si>
  <si>
    <t xml:space="preserve">     R/O RIGHT NEPHROLITASIIS + R/O NODLAR GOITER                                      </t>
  </si>
  <si>
    <t xml:space="preserve">                                         R/O MEDICAL   </t>
  </si>
  <si>
    <t xml:space="preserve"> PREZSNTED WITH RIGHT FLANK PAIN OFO VER 1 WEEKS DURATION - ASSOCIATED WITH THIS SHE HAS BURNING   SENSATION DURING MICTURATION , _x000D_
-  FOR THE ABOVE COMPLAINT SHE VISITED PRIVATE HEALTH CENTER AND WAS ON  IV ABX FOR 7 DAYS  - BUT HAD NO IMPROVEMENT </t>
  </si>
  <si>
    <t xml:space="preserve"> RIGHT  CVAT - POSTIVE </t>
  </si>
  <si>
    <t xml:space="preserve">                     SEND U/S , U/A , RFT SE , CBC                          </t>
  </si>
  <si>
    <t xml:space="preserve">             ?PYELONEPHRITIS                            </t>
  </si>
  <si>
    <t xml:space="preserve">worsening of easy fastigablity </t>
  </si>
  <si>
    <t>this is a 33 yrs old male pt presented with worsening of easy fatigablity of 1 week duration ass with yellowish discoloration of same time duration.ass decreased appetite and nausea of same time duration.also hx of increased abdomenal girth of same time duration.has hx of alchol intake for the last 15 yrs(8 to 10 beers daily for 10 yrs and 8to 10 melekiya of gene for the last 5 yrs.)_x000D_
LFT_x000D_
ast=95,,alt --&amp;gt;63 ,,alp--&amp;gt;278</t>
  </si>
  <si>
    <t>Others specify,ALCHOL</t>
  </si>
  <si>
    <t>PC,IS</t>
  </si>
  <si>
    <t>FLANKS FULL BILATERALLY,_x000D_
---SHIFTING DULLNESS</t>
  </si>
  <si>
    <t xml:space="preserve"> ??CLD 2RY TO ALD                                           </t>
  </si>
  <si>
    <t>came with Hep B Viral load result</t>
  </si>
  <si>
    <t>1. HTN 2. Gouty arthritis, _x000D_
3. Dyslipidemia _x000D_
4. HBSAg +ve (01 year)_x000D_
5. Prediabetis (HgA1c= 6.3%) (Metabolic syndrome)_x000D_
Ix 01 year back Viral load= 325 IU/ml_x000D_
_x000D_
Previous Ix 03 months back= AST=59, ALT= 94, Bil-T= 0.2, Bil-D= 0.1, HgA1c=6.3%, Platelate= 202k_x000D_
_x000D_
Updated Lab (Oct, 2023 GC)_x000D_
Viral load= 18,700 IU/ml _x000D_
Plasma Copies= 121,550 COPIES/ml _x000D_
LOG10= 4.27 C.High LOG10/ml_x000D_
AST= 33, ALT= 70, T Bil= 0.59, D Bil= 0.19_x000D_
CBC- WBC= 10.49k, N= 62.2%, L= 26.6%, Hg= 16.7, MCV= 87.3, PLT= 197k_x000D_
Fibroscan= Degree of fibrosis in kpal= 4.9kpa. The degree of fibrosis is mild._x000D_
Abdominal US (on Oct 19, 2023 GC)= severe fatty liver _x000D_
Indication for initiation of treatment_x000D_
-Persistently high ALT (&gt; UNL)_x000D_
-Viral plasma copies = 121,550 copies/ml_x000D_
-sign of cirrhosis from fibroscan= mild degree of fbrosis (4.9kpal)_x000D_
-Age is above 30 (49 years)_x000D_
-Use of alcohol_x000D_
_x000D_
ASST= Chronic HBV (Persistently high ALT, Viral plasma copies = 121,550 copies/ml, sign of cirrhosis from fibroscan= mild degree of fbrosis (4.9kpal), Age is above 30 (49 years), Use of alcohol)_x000D_
_x000D_
Plan= TDF 300mg PO daily</t>
  </si>
  <si>
    <t>S1 S2 well heard, No M or G</t>
  </si>
  <si>
    <t xml:space="preserve">                      Continue Enalapril 5mg PO BID, Atorvastatin 40mg PO daily, start TDF 300mg PO daily, determine ALT, AST Q03 months and Viral load and Abdominal US Q06 months                      </t>
  </si>
  <si>
    <t xml:space="preserve">             Metabolic syndrome (HTN + Dyslipidemia, Prediabetes + Obesity) + CHBV                                </t>
  </si>
  <si>
    <t xml:space="preserve">A 32 yrs old female patient present with cough of 1 week duration. she also complain of loose apatite ,easy fatigability. </t>
  </si>
  <si>
    <t xml:space="preserve">                                            R/O URTI + dyspepeipia</t>
  </si>
  <si>
    <t>This is a 55yrs old male patient who presented with productive cough of yellowish thick sputum with foul smell. Associated with HGIF and profuse night sweating, has wt loss of 4kgs with in the past 02 wks and loss of appetite._x000D_
-Has been treated multiple times with unspecified PO medications_x000D_
-No CMI</t>
  </si>
  <si>
    <t>Relatively decreased air entry on the rt basal lung field</t>
  </si>
  <si>
    <t>s1 and s2 well heard no m/g</t>
  </si>
  <si>
    <t xml:space="preserve">                  CAP to r/o PTB                          </t>
  </si>
  <si>
    <t>CHRONIC DULL ACHING BACK PAIN OF 2 MONTH DURATION RADIATYING TO RT LOWER EXTERMITY WORSEND ON BENDING FORWARD ASSOCIATED WITH DYSURIA AND FREQUENCY</t>
  </si>
  <si>
    <t xml:space="preserve">     DO CBC , U/A , LUMBOSACRAL XRAY ,                                        </t>
  </si>
  <si>
    <t xml:space="preserve">                             UTI + LOWER BACK PAIN 2 TRAUMA + DYSPEPSIA               </t>
  </si>
  <si>
    <t xml:space="preserve">     medical                                        </t>
  </si>
  <si>
    <t xml:space="preserve">                       R/O MEDICAL                     </t>
  </si>
  <si>
    <t>Poisoning</t>
  </si>
  <si>
    <t>This is a 36 years old male pt who presented to the OPD after he ingested around 5 ml of ceramic cleaning chemical (Corrosive) 36hrs ago. after the incident he had multiple episodes of coffee ground vomiting  (currently has resolved)_x000D_
-Currently he is complaining about pain during swallowing and excessive salivation.</t>
  </si>
  <si>
    <t xml:space="preserve">PCT,NIS WBM_x000D_
Erythematous/hyperemic soft palate with </t>
  </si>
  <si>
    <t xml:space="preserve">         Link to ER, DO UGI Endoscopy put on high dose PPI                                                                                                                           </t>
  </si>
  <si>
    <t xml:space="preserve">         Corrosive/Caustic poisoning      (concentrated hydrogen peroxide             )                                                                                       </t>
  </si>
  <si>
    <t>reffred</t>
  </si>
  <si>
    <t>This  is a 44 years old  chronic viral hepatitis 2 HBV(HBSAG IS REACTIVE), presented  with lymph node swelling of  three months and abominal swelling of two months duration. The swelling of the lymphnode started on the neck,then desended to the breast Associated with this,has  fatigability,night sweating,unspecefied amount of weight loss and dizziness and has history of alcohol ingestion since child hood.Otherwise,no HTN OR DM or known chronic medical illiness.</t>
  </si>
  <si>
    <t>has submandibular,suboccipital breast lymphadenophathy of approximately 3by 3cm</t>
  </si>
  <si>
    <t>abdomen grossely distended,positive sign of fluid collection</t>
  </si>
  <si>
    <t xml:space="preserve">known chronic viral hepatis 2 hbv+?CLD,+?TB LYMPHADENITIS TO R/O LYMPHOMA                                            </t>
  </si>
  <si>
    <t xml:space="preserve"> A 58 YEARS OLD FEMALE  KNOWN HTN &gt; 1 YEAR DURATION - ON ENALAPRIL , HCT 25 MGPO DAILY , ENALAPRIL 5 MG PO BID  - PRESNTED WITH SOB  AND EASYFATIGABILITY  OF OVER 2 WEEKS  DURATION ASSOCIATED WITH THIS SHE HAS HX OF CHRONIC COUGH OF OVER MONTHS DURATION - _x000D_
- FOR THE ABOVE COMPLAINT SHE  VISITED A PRIVATE  HOSPITAL AND WAS INX WITH  THE FOLLOWING : _x000D_
 CXR -  CARDIOMEGALY WITH  G2 PULMONARY CONGESTION , MULTIIFOCAL PNEUMONIA _x000D_
 ECHO -  AORTIC VALVE  SCLEROSIS  , EF -  EF - 60 % _x000D_
 SHE IS CURRENTLY ON  AUGEMENTIN  625 MG PO TID - (1 DAY )_x000D_
</t>
  </si>
  <si>
    <t xml:space="preserve"> DECREASED AIR ENTY  , BILATERAL   LUNG  FEILD </t>
  </si>
  <si>
    <t xml:space="preserve">           ADD AZITHROMYCINE 500 MG PO DAILY    - 3 DAYS ,  ECG , LASIX 40 MG PO DAILY - APPT ON MONDAY  WITH  RFT , LIPID PROFILE AND  HGA1C                             </t>
  </si>
  <si>
    <t xml:space="preserve">         _  KNOWN HTN ON RX +  MMULTIFOCAL PNEUMONIA  (ON TREATMENT ), AORTIC VALVE SCLEROSIS                                   </t>
  </si>
  <si>
    <t>cough of 3</t>
  </si>
  <si>
    <t xml:space="preserve">This is a 52 years old male patient presented with a complaint of cough of 3 days duration. Associated with this he is also complaining of night sweating, difficulty of swallowing, LGIF, A neck swelling of similar duration. Neck U/S-R/O TB lymphadenitis &amp; PICT-NR ( from HC) </t>
  </si>
  <si>
    <t xml:space="preserve">? Disseminated TB                                             </t>
  </si>
  <si>
    <t>he is a known HTN on enalpril 10 mg, Nifidepin 20 mg bid      for 11 years curently he came for headache, he also genereralized body weaknes , intermittent dry cough  othe wise no hx of leg swelling.</t>
  </si>
  <si>
    <t xml:space="preserve">CBC, OFT, Chest xray , elect, Lipid profil, ECG, ECHO,                                             </t>
  </si>
  <si>
    <t xml:space="preserve">   ? Known HTN on Mediction + ? CAP                                         </t>
  </si>
  <si>
    <t xml:space="preserve">he prsented with headace of 1 year associaated with generalized body weakness , he has been treated but no improvement otherwise trauma , HTN </t>
  </si>
  <si>
    <t xml:space="preserve">Brain MRI   , OFT, CBC, Elec, Lipid prof, elect                                          </t>
  </si>
  <si>
    <t xml:space="preserve"> ? headache 2ryto ?                                            </t>
  </si>
  <si>
    <t xml:space="preserve">she presented with abdominal pain and bloating sensation for the past 3 months which is worsened after meals. she has no diarrhea, vomiting or constipation. she has fatigue. she was diagnosed with nephrolithiasis and cholelithiasis 5 years ago. she is diagnosed with HTN recently and she is taking amlodipine 10 mg po daily. her abdominal ultrasound at private clinic showed cholelithiasis+ bilateral mild-moderate pleural effusion  + boarderline diameter of the IVC( 18mm) no thrombus, and ECHO is recommended. _x000D_
she has no cough or shortness of breath, no orthopnea or PND. no other chronic illness. </t>
  </si>
  <si>
    <t xml:space="preserve">Mildly decreased air entlry on bilatearal lower chest posteriorly_x000D_
</t>
  </si>
  <si>
    <t xml:space="preserve">pulse is bradycardic, \there is grade 2 TR </t>
  </si>
  <si>
    <t>mild tenderness diffusely on her abdomen more on her RUQ and epigastric area</t>
  </si>
  <si>
    <t>mild suprapubic tenderness, no CVAT</t>
  </si>
  <si>
    <t>cosncious and oriented</t>
  </si>
  <si>
    <t xml:space="preserve">CBC, RFT, U'A, LFT, ECHO, CXR                                            </t>
  </si>
  <si>
    <t xml:space="preserve">? symptomatic cholelithiasis + HTN + ? bilateral pleural effusion secondary to ?                                             </t>
  </si>
  <si>
    <t>This is a 45 years old PIII mother on her 8th Postop day a/r C/S was done. Currently she is complaining of palpitation of 8 days duration. She is a known Asthmatic patient for the last 20 years on Salbutamolpuff PRN.</t>
  </si>
  <si>
    <t xml:space="preserve">Palpitation 2ndry to ?                                            </t>
  </si>
  <si>
    <t>mid back pain</t>
  </si>
  <si>
    <t xml:space="preserve">he presented with stabbing type mid back pain for the past 1 week which is now become more on the right flank area. he has mild fever and dry intermittent cough for same duration along with night sweating. the back pain is exacerbated at night and it gets relieved during the day time. he has no nausea, vomiting or diarrhea. he has no dysuria, frequency or urgency. he has no shortness of breath. other wise no other complaints or chronic illness. </t>
  </si>
  <si>
    <t>full abdomen and moves with respiration. soft</t>
  </si>
  <si>
    <t>no spinal tenderness</t>
  </si>
  <si>
    <t xml:space="preserve">analgesics. _x000D_
baseline investigations, cxr                                            </t>
  </si>
  <si>
    <t xml:space="preserve">? Back pain secodnary to ? muscle sprain + rule out basal pneumonia                                         </t>
  </si>
  <si>
    <t xml:space="preserve">This is 50 year old female presented with burning sensation and tingling of extremities of 2 years. Associated with this she also had intermittent headache and lower back pain. 6 months back she was seen by physician and was on unspecified po medication. She has no chronic illness like DM, HTN or cardiac. </t>
  </si>
  <si>
    <t>cbc, oft, rbs,fbs, es, link to neurology clinic</t>
  </si>
  <si>
    <t xml:space="preserve">? Peripheral neuropathy                            </t>
  </si>
  <si>
    <t xml:space="preserve">Neck stiffness </t>
  </si>
  <si>
    <t>presented with neck pain and stiffness. the pain started after spending few hrs using her computer .she is unable to turn her neck to the sides and fully flex and relieved with anti pain</t>
  </si>
  <si>
    <t>S1 and  s2 well heard no m/g</t>
  </si>
  <si>
    <t>Motion restriction and pain during flexion of the neck</t>
  </si>
  <si>
    <t xml:space="preserve">                 investigate                                                                       </t>
  </si>
  <si>
    <t xml:space="preserve">   ? Cervical spine sprain                                                             </t>
  </si>
  <si>
    <t xml:space="preserve">bloody  mixed  vomiting  </t>
  </si>
  <si>
    <t xml:space="preserve">  21  y  old  female  patient   presented   with   recurrent epigastric  pain  with    vomiting  of  ingested  matter   with  bloody  mixed  and  repeatedly  taken  omeprazole     but  she  does not  have  improvement   with  associated epigastric  pain  and  burning sensation to  her  bilateral  hands  and  soles of the  foot    and  also  she  has  allergy  for  hot  environment    for that  has  itching  to  her  facial  skin  other  wise  she  does not  have  other  chronic illness</t>
  </si>
  <si>
    <t xml:space="preserve">          send  investigations  stool  h pylori  ,cbc   endoscopy                                     </t>
  </si>
  <si>
    <t xml:space="preserve">    recurrent  dyspepsia? pud  +?upper  gi  bleeding                                          </t>
  </si>
  <si>
    <t>This is an 18 year old  female patient presenting with cramping type severe abdominal pain with no radiation,  HGIF, watery diarrhea of 3* day. she also had  burning type of epigastric pain_x000D_
no hx of dm, HTN</t>
  </si>
  <si>
    <t xml:space="preserve">                                         ? IP   </t>
  </si>
  <si>
    <t xml:space="preserve">she presented with bilateral joint pain on her MCP, PIP and DIP joints which is owrsened during night time and morning. she has pain during extension and flexion of her fingers. but no swelling or deformity. she doesn't have pain in other joints. she has no fever. no chronic illnesses. </t>
  </si>
  <si>
    <t>Mild tenderness on her finger joints but no swelling or deformity.</t>
  </si>
  <si>
    <t xml:space="preserve">serum uric acid, bilareral hand xray, RF,                                            </t>
  </si>
  <si>
    <t xml:space="preserve">? osteoarthritiss                                            </t>
  </si>
  <si>
    <t xml:space="preserve">she is a known hypertensive patient for thepast 3 years which was on PO medication initially but discontinued due to low BP measurement a year back. she also had stroke 3 years back which was treated at private clinic. _x000D_
currently she presented with urinary incontinence, gait abnormality and inccordination and forgetfullness for the past few months. she also has generalized fatigue. she is treated for hypertensive urgency at health center recently. </t>
  </si>
  <si>
    <t xml:space="preserve">she has wabbly gait. DTR is 3/5 on lower extremities. she is oriented to place and person. </t>
  </si>
  <si>
    <t xml:space="preserve">start her on amlodipine 5 mg po daily, brain MRI                                            </t>
  </si>
  <si>
    <t xml:space="preserve">second stage HTN + old stroke + ? normal pressure hydrocephalus.                                             </t>
  </si>
  <si>
    <t xml:space="preserve">a known diabetic patient for the past 3 years on vildagliptin/metformin 50/1000 mg po BID. and glimepiride 3 mg po daily. his sugar control is not good. and he can't afford his medications and he wants to be changed to more affordable medications. </t>
  </si>
  <si>
    <t xml:space="preserve">conscous and oriented. </t>
  </si>
  <si>
    <t xml:space="preserve">HGA1C, FBS, electorlyte, RFT, u'a, lipid profile, CBC.                                             </t>
  </si>
  <si>
    <t xml:space="preserve">poorly controlled DM                                             </t>
  </si>
  <si>
    <t>A 36yrs old male patient presented an on/off type of left side chest pain which is localized to the left nipple area exacerbated during stress._x000D_
-He claims to have a stressful job and the pain is related to the pain_x000D_
-he is taking Atrovastatin 20mg PO Daily for hyperlipidemia</t>
  </si>
  <si>
    <t>S1 AND S2 well herd no m/g</t>
  </si>
  <si>
    <t xml:space="preserve">          Continue statins and link to psychiatry for evaluation                                  </t>
  </si>
  <si>
    <t xml:space="preserve">            Hypertriglyceridemia + ?Generalized anxiety disorder                                </t>
  </si>
  <si>
    <t xml:space="preserve">this is a 38 years old female patient who presented with sore throat and pain during swallowing of 3 days duration. </t>
  </si>
  <si>
    <t xml:space="preserve">PC, NIS, tonsils are enlarged and erythematous </t>
  </si>
  <si>
    <t xml:space="preserve">augmentin 625 mg PO TID_x000D_
                                            </t>
  </si>
  <si>
    <t xml:space="preserve">acute tonsilitis                                            </t>
  </si>
  <si>
    <t xml:space="preserve">she presented with globalized throbbing type head which occurs frequently.associated with tearfullness of eyes and tooth and ear pain. she also has blurring of vision of 1 year duration. the headache is associated with phonophobia and photo phobia. </t>
  </si>
  <si>
    <t xml:space="preserve"> baseline investigations, propranolol 20 mg po daily, diclofenac 50 mg Po PRN, link her to ophthalmology clinic.                                           </t>
  </si>
  <si>
    <t xml:space="preserve">? migraine headache                                             </t>
  </si>
  <si>
    <t>grion pain</t>
  </si>
  <si>
    <t>px with hx of groin pain,while ambulating</t>
  </si>
  <si>
    <t xml:space="preserve">                   work                          </t>
  </si>
  <si>
    <t xml:space="preserve">  ?sti                                  </t>
  </si>
  <si>
    <t>this is 39yrs old female patient who presented wth a complain of back pain for the last 2 yrs which more worsen for the last one month duration. _x000D_
otherwise: no hx of chronic illness</t>
  </si>
  <si>
    <t xml:space="preserve">         lumbosacral x ray, lipid profile, CRP, ESR, Uric acid  and RF                                   </t>
  </si>
  <si>
    <t xml:space="preserve">             LBP 20?                                </t>
  </si>
  <si>
    <t xml:space="preserve">                 work up,further                          </t>
  </si>
  <si>
    <t xml:space="preserve">          acute tonsilopharngitis                                  </t>
  </si>
  <si>
    <t xml:space="preserve">      ?MEDICALLY FIT                                       </t>
  </si>
  <si>
    <t>MEDICAL MCHECK UP</t>
  </si>
  <si>
    <t>MEDICAL CHEXCK UP</t>
  </si>
  <si>
    <t xml:space="preserve">                               ?MEDICALL FIT             </t>
  </si>
  <si>
    <t xml:space="preserve">This is 65yrs old known HTN patient on unspecified medication who discontinue for the last three days presented with  complain of cough which is productive with blood tinged sputum which more worsen for the last one week associated with night sweating which is drenching type, HGIF, with loss of appetite. _x000D_
associated with this she also had hx of right side flank pain, frequency and burnning pain during pain during urination. she aslo had hax of epigastric pain which is burning. in type. _x000D_
Otherwise; no hx of chronic </t>
  </si>
  <si>
    <t xml:space="preserve">            CBC, CXR, ECG, Gene x pert, U/A, Abdominopelvic u/s, OFT, ESR                                </t>
  </si>
  <si>
    <t xml:space="preserve">                   Known HTN + ? CAP r/o PTB + ? UTI r/o nephrolithiasis + dyspepsia                          </t>
  </si>
  <si>
    <t xml:space="preserve">presented with generalized body swelling which start from lower leg later involve abdomen and face he has decrease urine amount, hematuria,  he has no sob, no cough no loss of appeteies no wt loss, he had follow up 3 years back for nephrotic syndrome and finished his follow up  ix show  cbc normal,  rbs 78,  cr 0.8, bun 39,  ultrasound  mesenetric lap+complicate ascites rlo tb , pihct negative, ESR 18,  HCV AND  HBV NEGATIVE , VDRL NEGATIVE , ALBUMIN 1.9 HE WAS TAIKING LASIX 40MG PO 1X, SPIROLACTONE 25MG PO 1X PREDINSOLONE 30MG O BID </t>
  </si>
  <si>
    <t xml:space="preserve">DECREASE AIR ENTERY BILATERAL LOWER CHEST </t>
  </si>
  <si>
    <t xml:space="preserve">          REPEAT ULTRSOUND , OFT URINE LIPID START LASIX 60MG PO BID                                  </t>
  </si>
  <si>
    <t xml:space="preserve">          ANASARCA 2 ? NEPHROTIC SYNDROME   ?NEPHRITIC                                 </t>
  </si>
  <si>
    <t xml:space="preserve"> she is A KNOWN chronic HEPATITIS B dx 4 years back  pt has no follow up , no nausea, no yellowish discoloration of eye , urine , skin , no easyaftigibility, no other complain , ULTRASOUND NORMAL HCV NEGATIVE </t>
  </si>
  <si>
    <t xml:space="preserve">                       DO PIHCT CBC, OFT URINE LINK TO GI                     </t>
  </si>
  <si>
    <t xml:space="preserve">      CHRONIC  HEPATITIS B                            </t>
  </si>
  <si>
    <t>This is a22 years old male patient presented with vomiting of three days. The vomiting is what is ingested and it occurs on every episode of ingestion. Otherwise,no history of diarrhoea,no HTN OR DM OR KNOWN CHRONIC MEDICAL ILLINESS.</t>
  </si>
  <si>
    <t xml:space="preserve"> LINK TO EMERGENCY MEDICAL OPD FOR BETTER  MANAGEMNT                                           </t>
  </si>
  <si>
    <t xml:space="preserve"> AGE 2?                                           </t>
  </si>
  <si>
    <t>came for medication refill</t>
  </si>
  <si>
    <t>this is a 70 years old known HTN on medication for the past 10 years and TIIDM for the past 2 years patient presented for medication refill</t>
  </si>
  <si>
    <t xml:space="preserve">Refill medications                 </t>
  </si>
  <si>
    <t xml:space="preserve">              HTN+TII DM                  </t>
  </si>
  <si>
    <t>raised    blood  glucose  level</t>
  </si>
  <si>
    <t>45  y   ld known  RVI  patient  for  the  past  15  y     on  HAART  and  currently  complain  that  her  blood  glucose  level    is raised       and  complain  also  complain  numbness to  lower  extremities  other  wise  she  doesn't  have  other  chronic  illness</t>
  </si>
  <si>
    <t xml:space="preserve">   RVI  ON  HAART  +?T2DM  +PN                                           </t>
  </si>
  <si>
    <t>This is a 27 year old male patient presenting with crampipng tyope of severe abdominal pain associated with burning type of epigastric pain, bloating. he was treated for H pylori at private hospita twice but showed non improvments_x000D_
no hx of DM, HTN_x000D_
ABD U/S- Normal</t>
  </si>
  <si>
    <t xml:space="preserve">                                            PUD</t>
  </si>
  <si>
    <t xml:space="preserve">  30  y  old female  patient    presented with    right  knee  joint  pain    with  tenderness  other  wise  she  doesnt  have  any  other  chronic  illness     or falling  down  accident </t>
  </si>
  <si>
    <t xml:space="preserve">  send  x  ray                                            </t>
  </si>
  <si>
    <t xml:space="preserve">?right   knee  joint  pain  ?osteoarthritis                                              </t>
  </si>
  <si>
    <t>This is a 35 years old female patient presented with a complaint of multiple joint pain of 3 years &amp; Dx to have RA + Disc prolapse + Hemorrhoid &amp; came here for rhumatology evaluation.</t>
  </si>
  <si>
    <t xml:space="preserve">Refer for rheumatoloic evaluation                                             </t>
  </si>
  <si>
    <t xml:space="preserve">       RA + Disc prolapse + Hemorrhoid                                     </t>
  </si>
  <si>
    <t>genarized body swelling</t>
  </si>
  <si>
    <t>This is a 50 year old male patient presenting with GBS that started from lower extrimities and progressed to include body associatedwith easy fatigability, shortness ofbreath with ordinaryactivities and PND but no orthopnea. no hx of dysuria urgency or frequency. healso had productiive cough with whitish sputum_x000D_
he went to primary hospital where he wastold he had HTN and was started on Nifedipine 20 mg po BID, lassix 40 mg iv Qid later on 60 mg iv TID_x000D_
Ceftriaxone  1 gm iv BID_x000D_
CBC- WBC 5.42, plt 176, HGB 11.5_x000D_
U/A ALB +2_x000D_
blood +3_x000D_
rbc full _x000D_
wbc 0-5_x000D_
cr 1.01</t>
  </si>
  <si>
    <t>dexcreased air entry overlower 1/3 of chest</t>
  </si>
  <si>
    <t>G3 Pitting edema</t>
  </si>
  <si>
    <t xml:space="preserve">                                 ? AGN         </t>
  </si>
  <si>
    <t xml:space="preserve">bilateral wrist pain of </t>
  </si>
  <si>
    <t xml:space="preserve">This is a 42 years old male patient presented with a complaint of bilateral wrist pain of 2 months duration. Associated with this he is also complaining of tingling sensation, other joint pain ( knee, ankle &amp; back) of similar duration. It is aggravated at during cold weather. </t>
  </si>
  <si>
    <t>this is 24yrs old fmale patient presented with a complain of cough which is dry associated with this she also had hx of loss of appetite, loss of unquantified weight, Night sweating, fatiguability and  headache. She also claims to have LGIF._x000D_
Otherwise: no hx of chronic illness_x000D_
                  no hx of previous TB treatment, contact with chronic cougher_x000D_
CXR: Bilateral milate sized nodules 20? likely miliary TB</t>
  </si>
  <si>
    <t xml:space="preserve">              cbc, PICT, ESR,OFT                              </t>
  </si>
  <si>
    <t xml:space="preserve">          ? Miliary Tuberculosis                                  </t>
  </si>
  <si>
    <t xml:space="preserve">this is 39 years old female pt presented with dry cough of 1 week duration.has also loss of appetite of same duration </t>
  </si>
  <si>
    <t>A 40 yrs old female patient present with left foot pain of 1 week duration.</t>
  </si>
  <si>
    <t xml:space="preserve">              R/O LEFT FOOT PAIN + DYSPEPISA                              </t>
  </si>
  <si>
    <t xml:space="preserve">refferal </t>
  </si>
  <si>
    <t>This is a known T2DM patient for the last 3 years on MTF 1gm po BID, Glibenclamide 10 mg po BID &amp; Atrovastatine 40 mg po/d &amp; Hypertensive patient for the last 3 years on Enalapril 5 mg po/d. Currently complaining of bloating sensation of 2 weeks otherwise no complaint. She wants to have followup in our Hospital. U?S-fatty liver.</t>
  </si>
  <si>
    <t xml:space="preserve"> T2DM + HTN + NAFL                                           </t>
  </si>
  <si>
    <t xml:space="preserve">worsening andominal pain </t>
  </si>
  <si>
    <t>This is a 67 yeart old male patient presenting with severe cramping  type left siode of abdominal pain associated with burning type ofepigastric pain,bloating, flatulance but no diarrjhea, no fever. _x000D_
no hx of DM, HTN</t>
  </si>
  <si>
    <t xml:space="preserve">                                         ? PUD   </t>
  </si>
  <si>
    <t>right ring finger</t>
  </si>
  <si>
    <t>A 34 yrs old female patient present with right ring finger swelling of 1 week duration. after she sustained a trauma</t>
  </si>
  <si>
    <t xml:space="preserve">              R/O STI                              </t>
  </si>
  <si>
    <t xml:space="preserve">        medica;l fit?                                    </t>
  </si>
  <si>
    <t>This is a known Cardiac patient for the last for the last 13 years on Digoxin 0.125 mg po/d, Metoprolo 12.5 mg po/d, Lasix 20 mg po BID &amp; spironolactone 25 mg po/d &amp; Hypertensive for the last 13 13 years on Enalapril 5 mg po/d. Currently he is complaining of Easy fatigability with mild activity of 1 month duration. Associated with this he is also complaining of urinary color change, burning sensation of RUQ area &amp; bilateral mild leg swelling of similar duration.</t>
  </si>
  <si>
    <t xml:space="preserve">NYHA Class III HF 2ndry to ?HHD + ?AF                                             </t>
  </si>
  <si>
    <t>A 27 yrs old female patient present with epigastric pain of 4 days duration. the pain redivert to right flank pain.</t>
  </si>
  <si>
    <t xml:space="preserve">     DYSPEPISA + R/O IP                                </t>
  </si>
  <si>
    <t>A 21 yrs old female patient present with headache of 2 week duration.</t>
  </si>
  <si>
    <t xml:space="preserve">                   R/O HEDACHE                         </t>
  </si>
  <si>
    <t>worsening of nasal bleeding</t>
  </si>
  <si>
    <t>This is a a 60 year old male patient present with worsening of nasal bleeding in theleft nostril which was large in amount and red in color, no other comaplaints, usualy during dtrenous activities_x000D_
he went ot the emeregency and was transfused with one bag of blood, no bleeding form other areas_x000D_
no =hx of drufg intake_x000D_
no hx of Dm, HTN_x000D_
Coagulation profile- PT 15.7_x000D_
INR- 1.12_x000D_
PTT 29.2_x000D_
LFT- ALP 34- lowothers normla_x000D_
ABD u?S normal_x000D_
RFT normal_x000D_
CBC- WBC- 7.25_x000D_
HGB 7.9_x000D_
HCT 22_x000D_
PLT 214_x000D_
PM- NCNC RBC</t>
  </si>
  <si>
    <t xml:space="preserve">                                          Epistaxis 20 to ?  </t>
  </si>
  <si>
    <t xml:space="preserve">                                          R.O MEDICAL  </t>
  </si>
  <si>
    <t>This is a 42 years old male patient presented with a complaint of aggravtion of headache, sleep walking, loss of concentration, Lt side body numbness of 2 months duration. He had hx of trauma on his head of 13 years back.He claims he HBsAg --+ve.</t>
  </si>
  <si>
    <t xml:space="preserve"> Investigate &amp; Link him back to Psychiatry if everything is normal                                            </t>
  </si>
  <si>
    <t>linked from Emregency</t>
  </si>
  <si>
    <t>THIS IS A 75 YEARS OLD FEMALE PATIENT WHO WAS RELATIVELY HEALTH 3 DAYS AGO PRESENTED WITH A COMPLAINT OF HEADACHE 3 DAYS DURATION. THE HEADACHE IS GLOBAL TYPE ASSOCIATED WITH VOMITING OF INDESTED MATTER OF THE SAME DURATION 1 EPISODE PER DAY, BUT NO HX OF ABM,LOC, PARTIAL BODY WAEKNESS. SHE ALSO HAS HX OF DIARRHEA OF SAME DURATION. SHE ALSO COMPLAINT SEVERE EPIGASTRIC PAIN WHICH IS BURNING TYPE WORSENS WITH INGESTION OF SOUR FOOD ASSOCIATED WITH NAUSEA. OTHERWISE SHE HAS NO HX OF FEVER, URINARY COMPLAINT, COUGH. SE HAS NO HX OF CMI,LIKE DM,HTN, NO HX OF DRUG USE, NO HX OF TRAUMA, FALLING DOWN ACCIDENT, NO HX OF SPONTANEOUS BLEEDING FROM OTHER SITE</t>
  </si>
  <si>
    <t>pv. nis</t>
  </si>
  <si>
    <t xml:space="preserve">                 HTN+DYSPEOPSIA+ PYLONEPHRITIS + IP                                            </t>
  </si>
  <si>
    <t>This is a Hypertensive &amp; DM patient for the last 6 years but not on medication. Currently complaining of easy fatigability of 2 months duration. Associated with this she is also complaining of malaise, headache &amp; eye pain of similar duration.</t>
  </si>
  <si>
    <t xml:space="preserve">T2DM + HTN                                             </t>
  </si>
  <si>
    <t>This is a 16yrs old female who presented with SOB which is exacerbated during exercise and laying flat. Associated with dry cough of 2 months ,night sweating of same duration</t>
  </si>
  <si>
    <t>PCT,NIS,Coated tongue</t>
  </si>
  <si>
    <t>Comparable air entry</t>
  </si>
  <si>
    <t>Tachycardic ,S1 and S2 well heard no m/g</t>
  </si>
  <si>
    <t xml:space="preserve">      CAP to r/o PTB                                      </t>
  </si>
  <si>
    <t xml:space="preserve">left  lower  extrimity  pain   </t>
  </si>
  <si>
    <t xml:space="preserve">   25  y old  female patient  presented with  left  lower  extrimity  pain  with  blackish   colour  change  more  on the left  lower  leg    but  also  in the  right  lower  leg  with  associated   numbness      and  she  has  a  history  of  left  lower  leg  pain with  difficulty  to  walk  2  years  back  after   injection  of  needle  for  anti pain   other   wise  no hx of  other chronic illness </t>
  </si>
  <si>
    <t xml:space="preserve">  their is visible  superficial veins    to  the left  lower  leg  with  ichmotic  change  to the  left  lower  leg   </t>
  </si>
  <si>
    <t xml:space="preserve">        send  cbc  ,Doppler  U/S                                       </t>
  </si>
  <si>
    <t xml:space="preserve">        left  lower  leg  varecose  vein+/ echmotic  change  left  lower  leg? +?PAD                                      </t>
  </si>
  <si>
    <t>This is a 54 years old female patient presented with a complaint of headache of 2 days duration &amp; was refered for raised BP.Otherwise no new complaint. BP-151/104 mmHg</t>
  </si>
  <si>
    <t xml:space="preserve">Stage II HTN                                             </t>
  </si>
  <si>
    <t>He is a a 76yrs old male patient presented to our opd with the complient of RUQ pain. in association to this he has also headache _x000D_
Other than this he has no hx of vomiting, diarrhea or fever_x000D_
no cough or fever or smoking Hx</t>
  </si>
  <si>
    <t>flat abdomen that moves with respiration. has no direct or rebound tenderness</t>
  </si>
  <si>
    <t xml:space="preserve">                     Send SE and UA                       </t>
  </si>
  <si>
    <t xml:space="preserve">right  lower  extremity  pain </t>
  </si>
  <si>
    <t xml:space="preserve">28    y  old female  patient  presented  with  right  hip  joint  and  lower extremity  pain  of  1  year  duration  with  numbness to  lower  extremities  other  wise  no  hx of  trauma  and  falling  down  accident    ,weight  loss  ,night  sweating  loss of  appetite   </t>
  </si>
  <si>
    <t xml:space="preserve">pink   conj  and  nis  </t>
  </si>
  <si>
    <t xml:space="preserve">       send    l/s  x  ray        esr   cbc  liver  function  test                                </t>
  </si>
  <si>
    <t xml:space="preserve">      ?l/s  spondylosis   ?      tb  spondylosis                              </t>
  </si>
  <si>
    <t xml:space="preserve">                      medical fit?                      </t>
  </si>
  <si>
    <t>This is a 43 year old female patient presenting with dry intermittent cough,LGIF, aching type of lower back pain, easy fatigability otherwise no orthopnea, PND or leg swelling_x000D_
no other complaint_x000D_
no hx of DM. HTN</t>
  </si>
  <si>
    <t xml:space="preserve">                                           ?  CAP </t>
  </si>
  <si>
    <t>she present with  productive cough of 1 month</t>
  </si>
  <si>
    <t xml:space="preserve">A 21 YEARS OLD MALE PT PRESENTED WITH DRY COUGH &gt; 1 MONTH DURATION -  ASSOCIATED WITH  THIS  HE ALSO HAS SOB  ESPECIALLY AT NIGHT TIME . _x000D_
- FOR THE ABOVE COMPLAINTS HE WAS ON COUGH SYRUP  FOR 1 WEEK BUT HAS NO IMPROVEMENT. </t>
  </si>
  <si>
    <t xml:space="preserve"> CHEST CLEAR </t>
  </si>
  <si>
    <t xml:space="preserve">                SEND CBC , ECG ,         CXR                       </t>
  </si>
  <si>
    <t xml:space="preserve">        ?  BRONCHITIS                                     </t>
  </si>
  <si>
    <t xml:space="preserve">he presented with burning type epigastric pain for the past 2 months associated with bloating. it is exacerbated by meal. _x000D_
he also has pain on his heel associated with a very small lump. he resectes it regularly but it regrows. </t>
  </si>
  <si>
    <t>no mass. no edema</t>
  </si>
  <si>
    <t xml:space="preserve">stool H. pylori  , u'a                                      </t>
  </si>
  <si>
    <t xml:space="preserve">  ? dyspepsia                                          </t>
  </si>
  <si>
    <t xml:space="preserve">his is a 65 yrs old female known type 2 DM and hypertensive for the last 12 yearsand asthmatic ppatient  for the last 40 yearson Metformin 1gm po bid,glibenclamide 10 mg po daily,enalapril 5mg po daily ,ASA 81 MG PO DAILY, amylodipine 10 mg po daily currently presented with _x000D_
leg swelling of four days duration. She has associated sob with moderate exercise,ortopenia of  more than one pellow.  she also has  history ofbilateral flank pain with urgency and frequency of urination  for the last four months  and aggaravated since four years although she was treated previously. OTHERWISE,NO HISTORY OF KNOWN CHRONIC MEDICALILLINESS._x000D_
_x000D_
_x000D_
_x000D_
_x000D_
_x000D_
_x000D_
_x000D_
_x000D_
_x000D_
_x000D_
_x000D_
_x000D_
_x000D_
_x000D_
_x000D_
_x000D_
_x000D_
_x000D_
_x000D_
_x000D_
</t>
  </si>
  <si>
    <t>decereased air entery at right and left lowe 1/3 anteriorly</t>
  </si>
  <si>
    <t>grossely distended abdomen ,right upper quadrant tenderness</t>
  </si>
  <si>
    <t xml:space="preserve"> grade 3 ankle and peritibial pitting odema</t>
  </si>
  <si>
    <t>conscioous and well oriented to time,place and person.</t>
  </si>
  <si>
    <t xml:space="preserve">KNOWN ASTHMATIC+DM+HTN+?FATTY LIVER+?NYHA CLASS 2?HHD+?PULMUNARY HTN+RENAL COLIC 2?                                            </t>
  </si>
  <si>
    <t>she presented with shortness of breath at walking bilateral leg edema, ortopnea of 2 pillows. she has dry intermittent cough of same duration. she has no history of DM or HTN. _x000D_
echo shows grade 2 LV diastolic dysfunction. + mild- moderate TR + mild pulmonary HTN with moderate- severe TR. LVEF66, TAPSE= 20</t>
  </si>
  <si>
    <t>fine rales on the poster lower 1/3</t>
  </si>
  <si>
    <t>pulse is full and regular_x000D_
no murmur or gallop heard</t>
  </si>
  <si>
    <t>grade  1 pitting edema bilaterally</t>
  </si>
  <si>
    <t xml:space="preserve">    ECG, U'A, RFT, CXR, LFT, ELECTROLYTES, U'A,CBC                                                    </t>
  </si>
  <si>
    <t xml:space="preserve">NYHA class 3 CHF secondary to ? CRVHD.                                 </t>
  </si>
  <si>
    <t xml:space="preserve">she presented with bilateral thigh and calf pain when she walks a certain distance for the past 4 months. the leg pain subsides when she rests. she has also tingling sensation of lower extremities. she doesn't have any chronic illnesses. _x000D_
IX done at health center_x000D_
total cholesterole 292, triglyceride 117, uric acid 2.7. doppler u/s of the legs is normal CBC= NORMAL FBS= 103_x000D_
She was being treated with atrovastatin 40 mg po daily and meloxicam 15 mg po daily but no improvement. </t>
  </si>
  <si>
    <t xml:space="preserve">Bilateral posterior tibialis is palpable. </t>
  </si>
  <si>
    <t xml:space="preserve">conscius and oriented. </t>
  </si>
  <si>
    <t xml:space="preserve">arterial doppler ultrasound of lower extremities.                                             </t>
  </si>
  <si>
    <t xml:space="preserve">? PAD rule out peripheral neuropathy                                            </t>
  </si>
  <si>
    <t>he is a 56 years old male who came for general general check up</t>
  </si>
  <si>
    <t xml:space="preserve">     FBS, u'a, cbc, electrolytes, rft                                       </t>
  </si>
  <si>
    <t xml:space="preserve">  normal                                          </t>
  </si>
  <si>
    <t>This is a 62 years old female patient  who came for check up after she had skin to skin contact with unspecefied viral hepatitis patient. Otherwise,no history of hypertension or DM or known chronic medical illiness.</t>
  </si>
  <si>
    <t xml:space="preserve"> ?chronic viral hepatitiis                                           </t>
  </si>
  <si>
    <t>This is a 23 years old female patient who is relatively well 6 years back at which time she start to have lower back pain which was sever and she was seen at kora hospital 1 years back and ct scan was done and and as she stated that her vitamin d level was low and start  vitamin d supplement  and she was on physiotherapy   currently she present worsening of her the above symptom  otherwise she denies any trauma  no chronic medical illness</t>
  </si>
  <si>
    <t xml:space="preserve">   LINK TO NEUROLOGY CLINIC                                         </t>
  </si>
  <si>
    <t xml:space="preserve">This is an 80 yrs old female known hypertensive pt for the past 6yrs taking Losartan 50 mg PO Daily, presented with worsening of bilateral flank pain associated with sensation of abdominal fullness ,global type of headache, easy fatigability ,decreased appetite, bloating of same duration _x000D_
-She also complains about forgetfulness and blurring of vision_x000D_
</t>
  </si>
  <si>
    <t>soft ,moves with resp ,no tenderness</t>
  </si>
  <si>
    <t xml:space="preserve">      ADPKD + Age related dementia                                      </t>
  </si>
  <si>
    <t>for medicated certificate</t>
  </si>
  <si>
    <t>This is a 28yrs old male relatively healthy 8 months back started to have ABM which are preceded by global type of headache and visual disturbances. The ABM are described as GTC with drooling of saliva and followed by postictal deep sleep, occurring 1-2x/day._x000D_
He sustained a head injury with a wooden object about a year ago and was prescribed unspecified PO AED taken once daily.</t>
  </si>
  <si>
    <t xml:space="preserve">         ?Post Traumatic Seizure disorder                                   </t>
  </si>
  <si>
    <t xml:space="preserve">she is known hypetension and cardiac patient on losartan 50 mg po daily and unspecified PO medication daily ( probably metoprolol). she is sent from health center for cardiac evaluation. </t>
  </si>
  <si>
    <t xml:space="preserve">ecg, echo, RFT, U'A, ELECTRLLYTES, LIPID PROFILE                                            </t>
  </si>
  <si>
    <t xml:space="preserve">   known HTN + ? HHD.                                          </t>
  </si>
  <si>
    <t>this is 30 yrs old presented as having vomiting of ingested matter 2-3x/d for the last 2 days. associated with that she had epigastric pain, nausea, global headache, decreased appetite and generalised muscular pain. otherwise no diarrhea, no urinary compliant, no fever, no chills</t>
  </si>
  <si>
    <t>pink conj, non icteric sclera, wet buccal mucosa</t>
  </si>
  <si>
    <t>Slight epigastric tenderness, no mass, no sign of fluid collection</t>
  </si>
  <si>
    <t xml:space="preserve">                 S/E,H.PYLORI TEST                           </t>
  </si>
  <si>
    <t xml:space="preserve">                 ?PUD                           </t>
  </si>
  <si>
    <t>she is corpulmonale patient secondary to severy pulmonary HTN secondary to post Tb fibrosis. on various medications. _x000D_
she has generalized body swelling up to her abdomen, shortness of breath. but no orthopnea. _x000D_
she it taking 40 mg po BID and spironolactone 25 mg po Dily. she is also known asthmatic patient taking salbutamol and beclomethasone puffs and prednisolone 5 mg po daily</t>
  </si>
  <si>
    <t>bilateral fine crackles</t>
  </si>
  <si>
    <t>p2 accentuation</t>
  </si>
  <si>
    <t xml:space="preserve">CXR, ECG, ECHO. baseline investigations.                                             </t>
  </si>
  <si>
    <t xml:space="preserve">cor pulmonale secondary to post TB fibrosis.                                             </t>
  </si>
  <si>
    <t xml:space="preserve">known HTN. </t>
  </si>
  <si>
    <t xml:space="preserve">she came for elevated bp. She was about to have surgery done but her BP was found to be elevated a week ago. her BP was also constantly elevated at home. </t>
  </si>
  <si>
    <t xml:space="preserve">   start her on amlodipine 5 mg po daily                                         </t>
  </si>
  <si>
    <t xml:space="preserve">newely diagnosed HTN.                                             </t>
  </si>
  <si>
    <t xml:space="preserve"> itching sensation of genital area and  dysuria</t>
  </si>
  <si>
    <t xml:space="preserve"> presented with she has itching sensation of vaginal araea  with dysuria lowers abdominal pain , frequency , urgency, hematuria  she has also significant wt loss, loss of appetites, , has easyfatigibility she was repeatedly treated no change   no cough no fever, no dirrhea , ix show  bun  24.06, cr 1.1, ,  abdominal ct with contrast show  panctreatic head mass small abscess,   hepatosplenomegaly spleen massively  enlarged  secondary to ? , splenic multiple rim enhancing  lesion  tb fungal,  microabscses .</t>
  </si>
  <si>
    <t>pitting edema grade 1</t>
  </si>
  <si>
    <t xml:space="preserve">           CBC, ESR VIRAL MARKER, STOOL URINE VDRL PIHCT PERPHERIAL MORPHOLOGY ,    OFT                               </t>
  </si>
  <si>
    <t xml:space="preserve">     HEPATOSPLEENOMEGALY2?+PANCREATIC HEAD MASS+RECURRENT UTI+                                </t>
  </si>
  <si>
    <t xml:space="preserve">she presented with epigastric burning pain associated with belching, GERD symptoms and vomiting of ingested matter of multiple episodes. she was being treated with omeprazole and plasil which caused remission of symptoms but it has reappeared again despite taking medications. she has no DM or HTN. she has symptoms of dyspepsia for the past 8 years. </t>
  </si>
  <si>
    <t xml:space="preserve">soft with good air entry. </t>
  </si>
  <si>
    <t xml:space="preserve">stool H pylori, upper GI  endoscopy  FBS.                                            </t>
  </si>
  <si>
    <t xml:space="preserve">GERD rule out PUD.                                             </t>
  </si>
  <si>
    <t xml:space="preserve"> CHEST PAIN ,  EASYFATIGABILITY </t>
  </si>
  <si>
    <t xml:space="preserve"> A 49 YEARS OLD MALE PRESNTED WITH A COMPLAIN TOF EASYFATIGABILITY AND SOB OF OVER 6 MONTHS DURATION , ASSOCIATED WITH THIS HE ASLO HAS CHEST PAIN   AN DINTEMITTENT PALPITATION OF THE SAME DURATION _x000D_
 _x000D_
-HE ALSO  HAS LONG STANDING RIGHT LOWER WOUND  WITH MINIMAL DISCHARGE - OF OVER 2 YEARS DURATION </t>
  </si>
  <si>
    <t xml:space="preserve"> 4*5 HEALED WOUND WITH MINIMAL  CLEAR DISCHARGE </t>
  </si>
  <si>
    <t xml:space="preserve">   SEND BASELININX . ECG     SEND SUPERFICAL U/S,  FNAC , -                                       </t>
  </si>
  <si>
    <t xml:space="preserve">      ?     HF 2 TO ? + CHRONIC RIGHT LEG  SWELLING             </t>
  </si>
  <si>
    <t xml:space="preserve">she presented with epigastric pain for the past 1 month associated with bloating sensation, nausea and vomiting after meals. she also has chronic asthma and responds when takes almetamin and loratadine which resp_x000D_
abdominal ultrasound showed contracted gall bladded with multiple stones. </t>
  </si>
  <si>
    <t xml:space="preserve">CBC, LFT, _x000D_
omeprazole 20 mg po BID, link her to surgical side.                                             </t>
  </si>
  <si>
    <t xml:space="preserve">symptomatic cholelithiasis + dyspepsia                                            </t>
  </si>
  <si>
    <t xml:space="preserve"> BILATEREAL LOWER EXTERMITY WEAKNESS OF OVER</t>
  </si>
  <si>
    <t xml:space="preserve">PRESNTED WITH BILATERAL  ASCNDING WEAKNESS OF OVER 2 WEEKS DURATION - GRADUALLY THE  WEAKNESS PROGRESSED TO THE UPPER EXTEMITY. _x000D_
 -  NCS STUDY  -  NCS  STUDY OF THE UPPER AND LOWER EXTERM IS SUGGESTIVE OF SYMMETRICAL SEVRE  MOTOR  AXONAL  POLYNEUROPATHY ( ?aman type GBS ) </t>
  </si>
  <si>
    <t xml:space="preserve">MOTOR UPPER R - 4    LOWER LEFT - 3 _x000D_
- SENSORY INTACT </t>
  </si>
  <si>
    <t xml:space="preserve"> LINK TO AEOPD  FOR POSSIBLE ADMISSION                 </t>
  </si>
  <si>
    <t xml:space="preserve">         GBS ( ?AMAN TYPE )                                     </t>
  </si>
  <si>
    <t xml:space="preserve"> presented with  abdominal discomfort with abdominal bloating has intermittent constipation no wt loss, no loss of appetites no epigastric burning pain  no diarrhea no other complain </t>
  </si>
  <si>
    <t xml:space="preserve">           CBC CANT NOT AFFORD OUTSIDE , STOOL ULTRASOUND                                  </t>
  </si>
  <si>
    <t xml:space="preserve">            RLO IBD +IP                                 </t>
  </si>
  <si>
    <t xml:space="preserve">RT  LOWER PAIN </t>
  </si>
  <si>
    <t xml:space="preserve"> presented with rt lower leg pain more on the foot heel  with sharp type of pain has numbness , no back pain _x000D_
 no hx dm and htn no other site joint pain no other complain </t>
  </si>
  <si>
    <t xml:space="preserve">       RT FOOT XRAY RF                                     </t>
  </si>
  <si>
    <t xml:space="preserve">          rlo CALCANEAL SPUR                                   </t>
  </si>
  <si>
    <t>DM FOLLOW UP</t>
  </si>
  <si>
    <t>CAME FOR FOLLOW UP OF DM. NO NEW COMPLAINT_x000D_
FBS=120MG/DL</t>
  </si>
  <si>
    <t>PC NIS WBM_x000D_
FBS= 124MG/DL</t>
  </si>
  <si>
    <t xml:space="preserve">     REFILL FOR 3 MONTHS                                       </t>
  </si>
  <si>
    <t xml:space="preserve">             TYPE 2 DIABETES MELLITUS                               </t>
  </si>
  <si>
    <t>She is a B.asthma on salbutamol 2-4 PUFFS Prn, beclomethasone PUFF bid currently presented to our opd with the compliant of productive cough of 1month duration. in association to this she has also LGIF and easy fatigability._x000D_
other than this she has no hx of sob, osteopenia, PND</t>
  </si>
  <si>
    <t>pink  conj, NIS</t>
  </si>
  <si>
    <t>Clear chest with good air entry no wheeze</t>
  </si>
  <si>
    <t xml:space="preserve">              send CBC, CXR, G-xpert                              </t>
  </si>
  <si>
    <t xml:space="preserve">        Known B. Asthma + ? CAP                                    </t>
  </si>
  <si>
    <t xml:space="preserve">he was treated for pulmonary TB 2 years back. he now has anterior chest pain and left flank pain with mild intermittent productive cough. but no fever or loss of appetite. _x000D_
CXR shows hyperinflated lung. _x000D_
the cough has persisted for 2 years but exacerbated recently. </t>
  </si>
  <si>
    <t xml:space="preserve"> Clear and good air entry.. </t>
  </si>
  <si>
    <t xml:space="preserve">chest CT.                                             </t>
  </si>
  <si>
    <t xml:space="preserve">? Post TB bronchiectasis                                            </t>
  </si>
  <si>
    <t xml:space="preserve"> SHE IS A KNOWN EPILEPTIC PT ON  PHENYTOIN 25MG PO 1X,  HAD FOLLOW UP AT PEDIATRIC SIDE  AND DISCONTINUE MEDICATION FOR LAST 3 YEARS BY DR ORDER  BUT LAST NIGHT SHE HAS ONE ATTACK ABNORMAL BODY MOV WITH DOLLING OF SALVIA ,  EEG DONE 3X LAST DON 3 YEARS BACK SHOW  NORMAL  WAKE DIGITAL EEG , NO OTHER COMPLAIN </t>
  </si>
  <si>
    <t xml:space="preserve">       CBC OFT ELECTROLYTE ,   EEG AFTER NEURO CONSULT CONTNUE PHENYTOIN 50MG PO 1X                                   </t>
  </si>
  <si>
    <t xml:space="preserve">             RECUR EPILEPSY                                </t>
  </si>
  <si>
    <t>THIS IS A 82 YRS OLD KNOWN HTN PT FOR THE 2YR YRS ON FOLLOW UP AT AMBO REFFERAL HOSPITAL ON UNSPESIFIED(WHITE ,SMALL,CIRCLE PILL) TAKINIG 1 TAB PO DAILY ,CURRENTLY PRESENTED WITH WORSENING OF INTERMITTENT FRONTAL  TENSION HEADACHE OF 2 MONTHS DURATION ASS WITH TINGLING AND BURNING SENSATION OVER SCALP,NECK OF SAME TIME DURATION. ALSO HAS DIFFICULTY OF TURNING HEAD FROM SIDE TO SIDE OF SAME TIME DURATION.</t>
  </si>
  <si>
    <t xml:space="preserve">                             BSELINE    INVESTIGATION            </t>
  </si>
  <si>
    <t xml:space="preserve">KNOWN HTN(??CONTROL)     + HHD  + ?PN            </t>
  </si>
  <si>
    <t>leg swellig of</t>
  </si>
  <si>
    <t>She is a 21 yrs old female patient presnted to ur opd with the complint of bilateral leg swelling which is worsenn while standing to long and walking long distance. the swelling comes and go byitself. in association to this she has also burning sensation of the leg._x000D_
other than this she has no trauma hx _x000D_
no hx of cough orthopenia or pnd</t>
  </si>
  <si>
    <t xml:space="preserve">                    Send UA OFT and SE                        </t>
  </si>
  <si>
    <t xml:space="preserve">left flank pain of 6 months duration </t>
  </si>
  <si>
    <t xml:space="preserve">A known T2 DM patient for the past 9 yrs on MTF 500 mg po bid, and glimepride 4 mg po/day presented with left flank pain, urinary frequency, intermittency and hesitency of 6 months but no reddish discoloration of urine. _x000D_
He also complains of epigastric pain radiating to the back , nausea and loss of apetite of 1 month duration but no yellowish discoloration of eyes, vomiting or abdominal swelling._x000D_
He was treated at Awassa hospital for the diagnosis of BPH with tamsulosin for 1 month but urinary symptoms persisted._x000D_
_x000D_
Inv: _x000D_
CBC, OFT, U/A - NORMAL _x000D_
HgA1C- 9.3%, FBS- 256_x000D_
LIP- T. CHOLESTROL- 134, LDL- 82_x000D_
Abdominal CT WITH CONTRQAST- MODERATE HYDRONEPHROSIS 2  LEFT NEPHROLITHIASIS                        - CIRRHOTIC LIVER WITH FOCAL HYPERVASCULAR HEPATIC NODULE , DDX: ?CCa, HCC_x000D_
                                                        - BPH _x000D_
                                  </t>
  </si>
  <si>
    <t xml:space="preserve">Left CVA tenderness _x000D_
no abdominal sign of fluid collection or leg edema </t>
  </si>
  <si>
    <t xml:space="preserve">          DO abdominal U/S , VIRAL MARKERS, LFT, AFP, PSA_x000D_
ADD ATROVASTATIN 20 MG PO /DAY _x000D_
INCREASE MTF 1g po bid _x000D_
enalapril 5 mg po/day _x000D_
link to urosurgical  side                                  </t>
  </si>
  <si>
    <t xml:space="preserve">   MODERATE HYDRONEPHROSIS 2  LEFT NEPHROLITHIASIS + BPH +    CIRRHOTIC LIVER WITH FOCAL HYPERVASCULAR HEPATIC NODULE , DDX: ?CCa, HCC                                      </t>
  </si>
  <si>
    <t xml:space="preserve">came  for follow up </t>
  </si>
  <si>
    <t xml:space="preserve"> she is a known HTN pt on Enalapril 10mg po 1x,  came for follow up , has no headache , blurring of vision , sob , has no chest pain no urinary complain  has no other complain but her bp usually raised to 180/100, 190/90, today 190/120, ix show cholesterol 270, hdl 42, ldl 182,  tg 159,  ast 15.7, alt 12.7,  alp 114,  uroc acid 5.7,  fbs 94, </t>
  </si>
  <si>
    <t xml:space="preserve">          CBC, RFT ECG  GIVE NIFEDPINE  20MG PO 1X                                   </t>
  </si>
  <si>
    <t xml:space="preserve">    HTN urgency rlo emergency  +?HHD                                      </t>
  </si>
  <si>
    <t>this is 24 years old male pt presented with epigastric pain of 1week duration which is burning type of pain .had similar episode and he took omeprazole .</t>
  </si>
  <si>
    <t xml:space="preserve">       Dyspepsia                                     </t>
  </si>
  <si>
    <t>P1=T2 DM On MTF 1gm BID, Glibenclemide 10mg BID and Atrovastatin 20mg/day</t>
  </si>
  <si>
    <t>PC &amp; NIS_x000D_
fbs 115-128</t>
  </si>
  <si>
    <t xml:space="preserve">well glycemic control                                            </t>
  </si>
  <si>
    <t xml:space="preserve">dizziness and bilateral flank pain </t>
  </si>
  <si>
    <t xml:space="preserve">dizziness, difficulty to control balance has bilateral flank pain , but has no urinary complain, she has long standing migraine HEADACHE, NO OTHER COMPLAIN   </t>
  </si>
  <si>
    <t xml:space="preserve">          CBC , CR, URINE ULTRSOUND RBS                                  </t>
  </si>
  <si>
    <t xml:space="preserve">       RLO NEPHROLITHIASIS+MIGRANE HEDACHE+? ANEMIA                                     </t>
  </si>
  <si>
    <t>This is a 75 yrs old male who presented with the complaint of worsening of agitation and confusion over the past 01 month. associated with forgetfulness, bowel and bladder incontinence and insomnia over the last 06 months. Has been on Diaper since 03 months back._x000D_
He has been started with ASA and Atrovastatin 03 months back after being diagnosed with Chronic small vessel ischemia but has discontinued 01 month back. He is on follow up at surgical side for perianal fistula ,otherwise no known CMI. Has unspecified amount of daily alcohol intake.</t>
  </si>
  <si>
    <t>PCT,NIS, Coated tongue</t>
  </si>
  <si>
    <t>Comparable air entry but has poor effort</t>
  </si>
  <si>
    <t>S1 and S2 are well heard no M/G</t>
  </si>
  <si>
    <t>Flat ,moves with resp, no tenderness</t>
  </si>
  <si>
    <t xml:space="preserve">GCS- 14/15 ,Disoriented pupil are bilaterally equal and reactive_x000D_
Power - comparable in all extremities </t>
  </si>
  <si>
    <t xml:space="preserve">      Investigate                                                                                                                               </t>
  </si>
  <si>
    <t xml:space="preserve">            ?Age related Dementia to r/o vascular causes and metabolic causes + Perianal Fistula                                                                                                                       </t>
  </si>
  <si>
    <t xml:space="preserve">this is a 75 years old male a known gout patient for the last 4 month on alloprine  300 mg po daiy  currently present with  bilateral burning  pain of of 4 month </t>
  </si>
  <si>
    <t>known htn the last 15 yrs on metoprolol 25 mg po day, HCT 25 mg po day  and known T2DM patient for the last 3 yrs on metformin 500 mg po/BID and Atrovastatin 20 mg po daily</t>
  </si>
  <si>
    <t>PC &amp; NIS _x000D_
fbs 130</t>
  </si>
  <si>
    <t xml:space="preserve">      see mgt                                               </t>
  </si>
  <si>
    <t xml:space="preserve">  well gliycemic   + BP control                                       </t>
  </si>
  <si>
    <t xml:space="preserve">Lt side chest pain and palpitation </t>
  </si>
  <si>
    <t xml:space="preserve">he is prsensented with worsening of  Lt side chest pain and palpiatation  of 4 months  . he also has _x000D_
 SOB  associated with  easly fatigablity , orthopinia . he has been treated with unspecified po mediction . </t>
  </si>
  <si>
    <t xml:space="preserve">piink conj, NIS </t>
  </si>
  <si>
    <t xml:space="preserve">JVP is rasied,   Palpitation , S3 gallpo, </t>
  </si>
  <si>
    <t xml:space="preserve">    CBC, OFT, ECG, ECHO, Electro, U/ A,                                         </t>
  </si>
  <si>
    <t xml:space="preserve">  ? CHF 2ry to ? VHD                                           </t>
  </si>
  <si>
    <t xml:space="preserve">He presented with crampy abdominal pain pain, constipation with alternative diarrhea with bloody stool, loss of apetite and weight loss(15 kg in 6 months) of 5 months but no fever, tennismus or night sweating. _x000D_
He was treated repeatedly for IP but symptoms persisted. _x000D_
he has no cough, chest pain or contact with Pulmonary Tb patient. _x000D_
_x000D_
Inv: _x000D_
Abdominal CT- Diffuse circumfrential thickening of the cecum and acending colon suggesting infectious/inflammmatory colitis_x000D_
Colonoscopy- segmntal(cecum and ascending colon) colitis with severe colonic stenosis likely crohn's disease_x000D_
Biopsy- chronic active colitis favouring IBD (fragmented mucosa extending to lamina propria with lymphoplasmacytic infiltration </t>
  </si>
  <si>
    <t xml:space="preserve">slightly pale conjectivae, mild RLQ abdominal pain </t>
  </si>
  <si>
    <t xml:space="preserve">                    Do   CBC, ESR, PICT, VIRAL MARKERS,  OFT_x000D_
Initiate steroid for next week           </t>
  </si>
  <si>
    <t xml:space="preserve">         ? Crhon's Disease(Montreal classification A2L3B2)                                    </t>
  </si>
  <si>
    <t xml:space="preserve">SOB AND LOWER LEG SWELLING </t>
  </si>
  <si>
    <t xml:space="preserve"> HE IS NEWLY DX HTN ON NIFEDIPINE 20MG PO 1X,  presented with sob at mild activity, he has also bilateral lower leg swelling , has orthopenia of 2 pillow, pnd he has also recurrent syncopal attack , has easyfatigibilty has  frquency , he was seen at private hos[ital ix show  echo   MILD TO MODERATE  TR WITH MILD PULMNARY HTN , ECG AF WITH POSSIBLE  INFERIOR  INFRACTION ,  URINE  LEUCOCYTE+2,  MANY WBC,   FBS 91,  GOT 31, GPT 31,  ALP 266,  BUN 12, CR 1,   CBC NORMAL RANGE </t>
  </si>
  <si>
    <t>GRADE PITTING EDEMA</t>
  </si>
  <si>
    <t xml:space="preserve">           TO START WARFARIN  DO BASELINE INR      CIPROFLOXACILLIN  FOR UTI , LASIX, SPIROLACTONE METOPROLO LOW DOSE                             </t>
  </si>
  <si>
    <t xml:space="preserve">           NYHA CLASS 2 HF 2 DVHD PPT AF +POOR CONTROLL HTN        +UTI                    </t>
  </si>
  <si>
    <t>yellowish discoloration of the eyes</t>
  </si>
  <si>
    <t>This is a 23 years old female known RVI  on HAART since birth on follow up at private (HFS). Currently,presented with yellowish discolaration of the eyes of five years duartion. Associated with this,has HGIF and fatigability.,nausea.anorexia. Otherwise,no history of hypertension, DM or known chronic medical illiness.</t>
  </si>
  <si>
    <t xml:space="preserve">           INVESTIGATE                                                                             </t>
  </si>
  <si>
    <t xml:space="preserve">   KNOWN  RVI ON HAART+?HEPATIC INJURY+?VIRAL HEPATITIS                                                                                     </t>
  </si>
  <si>
    <t xml:space="preserve">Cough and bilateral led sweeling </t>
  </si>
  <si>
    <t xml:space="preserve">he is a known HTN on amlodipine 10ng , Atrovastatine  6 years and on Diaylsis 2times/weeks at private center currently  prsented with SOB and cough of 2 weeks associated with bilateral leg swelling . </t>
  </si>
  <si>
    <t xml:space="preserve">chest = creptation and dullness of 2/3 of bilateral lower lung lobe </t>
  </si>
  <si>
    <t xml:space="preserve">S1 S2 normal. no murmur </t>
  </si>
  <si>
    <t xml:space="preserve">  ESR , CXR, ECHO , ECG , OFT, Genexpert, Electro,                                           </t>
  </si>
  <si>
    <t xml:space="preserve">CKD on Diaylsis + Pleural effussion 2ry to ?  CHF + ? CAP r/o PTB                                            </t>
  </si>
  <si>
    <t xml:space="preserve">this  is a 19 years old female who is relatively well 5 days back at which time she start to have bilateral neck pain which not related  with trauma  otherwise she denies any trauma any fever cough  other chronic illness </t>
  </si>
  <si>
    <t xml:space="preserve"> SHE is on her 45days postpartum period and newly dx htn, on nifedpine 20mg po bid ,  came for follow up  has dry cough runny nose  sneezing for last 2 weeks has headache , fever but now subsided , has no other complain  </t>
  </si>
  <si>
    <t xml:space="preserve">wheezing on rt ant chest </t>
  </si>
  <si>
    <t xml:space="preserve">    CBC , CXR ,OFT , URINE    CHANGE TO  AMLODPINE 5MG PO 1X                                      </t>
  </si>
  <si>
    <t xml:space="preserve">        POOR CONTROL HTN + 45DAYS OF POSTPARTUM    +RLO CAP    + BRONCHITIS                              </t>
  </si>
  <si>
    <t>THIS IS A 19 YEARS OLD FEMALE PATIENT WHO IS RELATIVILY WELL 3 DAYS BACK AT WHICH TIME SHE START TO HAVE DRY COUGH OF WHICH IS RELATED WITH LOW GRADE FEVER  ABS SOB</t>
  </si>
  <si>
    <t>cough of 10 days duration</t>
  </si>
  <si>
    <t>he is LRH 10 days back at which time he presented with cough with sputum production of 10 days. Associated with this he has low grade fever. He has no sweating, loss of appetite or weight loss.</t>
  </si>
  <si>
    <t>No m or gallop</t>
  </si>
  <si>
    <t xml:space="preserve">                                           CXR, CBC, sputum genexpert, Klamox 1gm PO BID for 07 days. Azithromycin 500mg PO daily for 03 days </t>
  </si>
  <si>
    <t xml:space="preserve">            CAP                 R/O PTB               </t>
  </si>
  <si>
    <t xml:space="preserve">presented with proudactive cough of whitish sputum has night sweating , wt loss, loss of appetites, he was tx with amoxacillin no change no fever, no other complain </t>
  </si>
  <si>
    <t xml:space="preserve">      CBC , ESR  GENE EXPERT CXR OFT PIHCT                                      </t>
  </si>
  <si>
    <t xml:space="preserve">RLO TB                                       </t>
  </si>
  <si>
    <t>This is a 36 years old multigravida  who has history of amenorrhea for the last two months, presented with back pain of one day duration. Asssociated with this,has urgency and frequency of urination. She has history of gestational hypertension.Otherwise no history of known chronic medical illiness.</t>
  </si>
  <si>
    <t xml:space="preserve">MULTIGRAVIDA+?PREGNANCY+?UTI                                            </t>
  </si>
  <si>
    <t>FOR  MEICAL CERTIFICATE</t>
  </si>
  <si>
    <t xml:space="preserve">a 31 year old female presented with  left side chest pain of over 20 days duration associated with  this she has  sob  intermittently  1 year duration _x000D_
 cxr -  left minimal pleural effusion _x000D_
 - other wise no hx of cough night sweating , loa or hx of wt loss </t>
  </si>
  <si>
    <t xml:space="preserve">    send ecg , cbc   , se , ipid profile                   </t>
  </si>
  <si>
    <t xml:space="preserve">            left minimal pleural effusion    2 to  ?   r/o HF                            </t>
  </si>
  <si>
    <t>for medical  certificate</t>
  </si>
  <si>
    <t xml:space="preserve">KNOWN HTN PT ON LSM  PRESNTED WITH BILATERAL FLANK PAIN AND LOWER ABDOMINAL PAIN OF OVER 4 WEEKS DURATION , ASSOCIATED WITH THIS SHE HAS URGENCY AND BURNING SENSATION DURATING MICTURATION . _x000D_
-  PT  WAS ON NORFLOXACILLIN FOR  1 WEEK BUT HAD NO IMPROVEMENT </t>
  </si>
  <si>
    <t xml:space="preserve">     SEND BASELIN INX ,                                        </t>
  </si>
  <si>
    <t xml:space="preserve">   KNOWN HTN ON LSM +               ? UTI + ? DYSLIPEDMIA                             </t>
  </si>
  <si>
    <t xml:space="preserve">flank and lower abdominal pain and </t>
  </si>
  <si>
    <t xml:space="preserve">she prsented with flank and lower abdominal pain of 2 month other wise  no  HTN and DM </t>
  </si>
  <si>
    <t xml:space="preserve">    U/A, Abdpelve U/S, OFT, Electr                                        </t>
  </si>
  <si>
    <t xml:space="preserve">?  UIT                                            </t>
  </si>
  <si>
    <t xml:space="preserve">chest pain and easly fatigablity </t>
  </si>
  <si>
    <t xml:space="preserve">known HTN on enalapril 10mg po /d for the past 6 month and currently prsented with Lt side chest pain and SOB of 5 months associated easly fatigablity while walking , orthopinia and dizzines otherwise no Asthma </t>
  </si>
  <si>
    <t xml:space="preserve"> ECG &amp;lt; OFT, Elect, CXR, ECG &amp;lt; ECHO, CBC                                            </t>
  </si>
  <si>
    <t xml:space="preserve">      ? CHF 2ry to ? HHD + Tachycardia                                       </t>
  </si>
  <si>
    <t xml:space="preserve"> HE IS AKNOWN ASTHMATIC  pt on follow up presented with proudactive cough of whtish sputum  has left side sharp type of chset pain  has sob at mild activity, no fever,has headache, loss of appeteies, wt loss, he was tx amoxacillin no change </t>
  </si>
  <si>
    <t xml:space="preserve">diffuse wheezing with fine creption on left side </t>
  </si>
  <si>
    <t xml:space="preserve">           CXR CBC OFT GENE EXPERT PIHCT                                  </t>
  </si>
  <si>
    <t xml:space="preserve">                 ACUTE EXCERBATION OF ASTHMA RLO TB                            </t>
  </si>
  <si>
    <t xml:space="preserve"> flank  pain </t>
  </si>
  <si>
    <t xml:space="preserve">this is a 25 years old male patient who is relatively well 2 days back at which time he  start  to have bilateral flank pain   dysuria fever </t>
  </si>
  <si>
    <t>this is a 40 yer old male patient presenting with cramping type of peri-umbilical pain  associated with semi-solid non bloody non foul smelling diarrhea of 2-3 per  say but no fever or nausea_x000D_
no hx od dm, HTN</t>
  </si>
  <si>
    <t xml:space="preserve">                                            ? IP</t>
  </si>
  <si>
    <t xml:space="preserve">JOINT PAIN AND CHILL </t>
  </si>
  <si>
    <t xml:space="preserve"> PRESENTED WITH CHILL  MULTIPLE JOINT APIN HAS FEVER HE WAS REPEATEDLY TREATED NO CHANGE  , LOSS OF APPETEIES, NO COUGH NO URINARY COMPLAIN</t>
  </si>
  <si>
    <t>THRERE IS WHTISH LESION ON RT SIDE TONSIL</t>
  </si>
  <si>
    <t xml:space="preserve">              CBC BF URINE VIRAL MARKER                               </t>
  </si>
  <si>
    <t xml:space="preserve">             RLO AFI                                </t>
  </si>
  <si>
    <t xml:space="preserve">This is a years old female patient presented with lower abdominal pain of one month duration. Associated with this,she has urgency ,frequency of urination and has pain with urination.  For these complaints ,she went to health center and was given ceftriaxzone gm iv bid for  a week and paracetamol gm po prn despite no improvement. She is referred from health center for better management_x000D_
t. </t>
  </si>
  <si>
    <t>ABDOMEN MOVES WITH RESPIRATION,NO SIGN OF FLUID COLLECTION OR ORGANOMEGALLY</t>
  </si>
  <si>
    <t xml:space="preserve">         RIGHT RENAL COLIC 2 ?   +?PID                               </t>
  </si>
  <si>
    <t>A 41 y/o male presented with LGIF associated with dry cough, dizziness &amp; myalgia of 2 days duration. He has a hx of LBP of 15 days duration. Otherwise no hx of Loss of taste or smell; no hx of Previous TB Rx,  SOB, chest pain</t>
  </si>
  <si>
    <t xml:space="preserve">CBC, RDT for covid                                           </t>
  </si>
  <si>
    <t xml:space="preserve">? CAP to r/o COVID pneumonia                                             </t>
  </si>
  <si>
    <t>A 35 yrs old female patient present with headache of 1days duration. she also complain of left leg of burning sensation and numbness of extremity.BP 160/100</t>
  </si>
  <si>
    <t xml:space="preserve">                    start amlodipine 5 mg po/day                                                                                                      </t>
  </si>
  <si>
    <t xml:space="preserve">                        HYPERTESION  +PN                                                                            </t>
  </si>
  <si>
    <t>CAME CHECK UP</t>
  </si>
  <si>
    <t xml:space="preserve">               MEDICAL FIT?                             </t>
  </si>
  <si>
    <t xml:space="preserve">a 32 YRS old female patient present with cough of  1 week duration. she also complain of loose of apatite running of nose and sneezing. </t>
  </si>
  <si>
    <t xml:space="preserve">                    R/O CAP + ALLERGY RHININTSE + R/I IP                        </t>
  </si>
  <si>
    <t>This is a 55 years old male known hypertensive patient for the last more than month duration on Enalapril 5 mg po bid and Hct 25mg po daily whose follow up is at health center.Currently, presented with bilateral leg swelling of fifteen days duration. Associated with this,has  sob with moderate exercise,ortopenia of two pillows and PND. H e is referred from health center for better management.</t>
  </si>
  <si>
    <t>DECEREASED AIR ENTERY AT RIGHT AND LEFT LOWER 1/3 OF THE ANTERIOR LUNG FIELD</t>
  </si>
  <si>
    <t>JVP IS RAISED,P2 ACCENTUATED</t>
  </si>
  <si>
    <t>GROSSELY DISTENDED ABDOMEN,POSITIVE SIGN OF FLUID COLLECTION</t>
  </si>
  <si>
    <t>GRADE 3 AK;LE AND PERITIBIAL PITTING ODEMA</t>
  </si>
  <si>
    <t xml:space="preserve">KNOWN HYPERTENSIVE PATIENT+?HHD+RIGHT RENAL COLIC 2?                                            </t>
  </si>
  <si>
    <t>progressve weight gain</t>
  </si>
  <si>
    <t>presented with progressive weight gain after he usedd to take dexamethasone for the past 10 years every 02 days.progressive fatigue, sob_x000D_
snores</t>
  </si>
  <si>
    <t>puffy/moon facies</t>
  </si>
  <si>
    <t xml:space="preserve">                                        work up    </t>
  </si>
  <si>
    <t xml:space="preserve">                       cushing syndrome/ drug related_x000D_
secondary diabetes with metabolic syndrome                     </t>
  </si>
  <si>
    <t>A 35 yrs old female  patient  present with cough 5 days duration. she also complain of multiple joint pain and headache</t>
  </si>
  <si>
    <t xml:space="preserve">                                  R/O CAP          </t>
  </si>
  <si>
    <t>This is a 65 years old female patient presented with neck pain of two weeks duration.Associated with this has intermittent headache with  moderate intermittent fever.Otherwise,no history of hypertension,,DM or known chronic medical illness.  No history of trauma.</t>
  </si>
  <si>
    <t xml:space="preserve">?CERVICAL SPONDYLOSIS+HTN                                            </t>
  </si>
  <si>
    <t xml:space="preserve">                           R/O MEDICAL                 </t>
  </si>
  <si>
    <t>a 21 yrs old female patient present with epigastric pain and burning sensation of 2 week duration.she also complain of abdoimnal bloaiting.she also complain of urinary urgnacy and frqunacy.</t>
  </si>
  <si>
    <t xml:space="preserve">                            R/O DYSPEPSIA                </t>
  </si>
  <si>
    <t>A 29 yrs old female patient present with epigastric pain of 1 week duration. he also complain vomiting of ingested matter.</t>
  </si>
  <si>
    <t xml:space="preserve">                         R/O DYSPEPISA                   </t>
  </si>
  <si>
    <t xml:space="preserve">Worsening of multiple joint pain </t>
  </si>
  <si>
    <t>A 28 y/o femlae presented with Worsening of multiple joint pain involving the bfinger joint, wrist, elbow, sholder &amp; knee of 2 yrs duration. she has claimed she had difficulty to initiate movement after she awake for approximately for 3 hrs. She has claimed her condition started 18 yrs back from her wrist &amp; fingers then progressed  to upward &amp; own to involve other joints. Otherwise no hx of Trauma to the body,  no other CMI like DM or HTN</t>
  </si>
  <si>
    <t>Swelling of Rt 5th &amp; Lt 3rd DIP joints; RT 3rd &amp; 4th  MCP joint swelling ; app 2*2 cm in size</t>
  </si>
  <si>
    <t xml:space="preserve">CBC, OFT, RF CRP, ESR, PICT, viral markers                                            </t>
  </si>
  <si>
    <t xml:space="preserve">  ? RA                                         </t>
  </si>
  <si>
    <t>complains about global type of headache and easy fatigability .She also has belching, early satiety and abdominal bloating. Has a regularly coming menses with heavy flow but minimal discomfort.</t>
  </si>
  <si>
    <t xml:space="preserve">           Dyspepsia 2ry to ?                                 </t>
  </si>
  <si>
    <t xml:space="preserve">A  25 y/o male presented with  productive cough of yellowish sputum associated with LGIF, night sweat, &amp; 7 kg wt loss of 1 mon duration. _x000D_
HE was Rx for TB for 6 mons &amp; completed 6 mons back.. </t>
  </si>
  <si>
    <t xml:space="preserve">CBC, ESR, CXR, Sputum gen xpert, OFT  , PICT                                           </t>
  </si>
  <si>
    <t xml:space="preserve"> ? PTB                                            </t>
  </si>
  <si>
    <t>this pt was doing good 2 weeks back at which time he started to have cough which is dry. he has no shortness of breath no orthopenia or pnd_x000D_
HE has same compliant almost yearly for the last 6-7 years;had tonsilectomy 6 years back.he has no otheer compalint</t>
  </si>
  <si>
    <t xml:space="preserve">do CBC,OFT RBS ECG AND CXR                                            </t>
  </si>
  <si>
    <t xml:space="preserve"> hyperactive air way disease                                           </t>
  </si>
  <si>
    <t>This is a 25yrs old male relatively healthy 5 days back ,he started to have lower extremity swelling which progressed upwards to involve the upper body and his face. Associated with bilateral loin pain and decreased appetite. No Urinary complaints, no known medical illness, no URTI, no rash ._x000D_
-ABD U/S Diffuse renal parenchymal disease with congested liver,Ascites and bilateral pleural effusion-normal renal size</t>
  </si>
  <si>
    <t>Decreased air entry over the lower 1/3rd chest bilaterally (rt&gt;lt)</t>
  </si>
  <si>
    <t>RELATIVE BRADYCARDIA (52)_x000D_
S1 and S2 well heard no m/g</t>
  </si>
  <si>
    <t>no  TENDERNESS</t>
  </si>
  <si>
    <t>Mild Lt CVAT</t>
  </si>
  <si>
    <t>Grade 2 bilateral ankle and pretibial edema</t>
  </si>
  <si>
    <t xml:space="preserve">          ?      AGN                            </t>
  </si>
  <si>
    <t>cough  5  days</t>
  </si>
  <si>
    <t xml:space="preserve">23  y  old  male  patient  presented with  cough  with  joint  pain  and  fever  and  yellowish  sputum  for  the  past  5  days   other  wise  he  has  no  hx of  other  chronic  illness  </t>
  </si>
  <si>
    <t xml:space="preserve">          SEND CBC  AND  TREAT                                   </t>
  </si>
  <si>
    <t xml:space="preserve">       ?atypical  CAP                                        </t>
  </si>
  <si>
    <t>This is a 50 years old male patient presented with a complaint of Lt sided neck swelling of 2 months duration.Associated with this he is laos complaining of discharge from the swelling of 1 month.</t>
  </si>
  <si>
    <t xml:space="preserve">?TB lymphadenitis                                         </t>
  </si>
  <si>
    <t xml:space="preserve">  MEDICAL FIT?                                          </t>
  </si>
  <si>
    <t xml:space="preserve">                       MEDICAL FIT?                    </t>
  </si>
  <si>
    <t xml:space="preserve">              MEDICAL FIT?                              </t>
  </si>
  <si>
    <t>This is a 32 year old male patient presenting with dry intermmitent cough associated with easy fatigability, loss of appetite he also had  shortness of breath, but no PND or orthopnea, no fever_x000D_
four months ago  he had swelling on he left side of the neck they were multiple at first but now it is a single one and hardned and he was diagnosed with lymph node TB  but he didnt take medication_x000D_
no hx of DM, HTN</t>
  </si>
  <si>
    <t>2*2 firm smoth swelling over the left side of the neck no duischarge or bleeding</t>
  </si>
  <si>
    <t xml:space="preserve">                             ? dessiminated TB               </t>
  </si>
  <si>
    <t>An 83 y/o male presented with bilateral leg swelling associated with easy fatigability &amp; intermittent dizziness of 6 mons duration. Otherwise no hx of SOB, Chest pain, Cough or CMI like DM , HTN or CAD_x000D_
PR= 52 regular</t>
  </si>
  <si>
    <t xml:space="preserve">CBC, OFT, FBS serum ele, ECG &amp; ECHO,                                             </t>
  </si>
  <si>
    <t xml:space="preserve">? HF 2 to ? IHD + Bradycardia 2 to ?                                             </t>
  </si>
  <si>
    <t xml:space="preserve"> SHE IS A KNOWN HTN  PT on unspecfied medication , presented  with lower back pain , pain radiate to left lower extermity with tingling sensation numnbeness, has left falnk pain , has no cough no sob no fever ,  has frequency no other complain </t>
  </si>
  <si>
    <t xml:space="preserve">claer </t>
  </si>
  <si>
    <t xml:space="preserve">                 OCT CBC URINE ULTRSOUND XRAY                            </t>
  </si>
  <si>
    <t xml:space="preserve">                  LBP2?SPONDYLOSIS+HTN+UTI                         </t>
  </si>
  <si>
    <t>HAD HX OF SUSTAINING STRETCHING INJURY OVER THE RIGHT SHOULDER</t>
  </si>
  <si>
    <t xml:space="preserve">                            RADICULOPATHY               </t>
  </si>
  <si>
    <t>worsend epigastric pain</t>
  </si>
  <si>
    <t>this is a 79 year old femal patient preseninting with burning type of epigastric pain radiates to the back, mild aching type of back pain, easy fatigability_x000D_
no other complaints, _x000D_
nno hx of DM,_x000D_
She was told she had HTN but on LSM</t>
  </si>
  <si>
    <t xml:space="preserve">          ? PUD                                </t>
  </si>
  <si>
    <t xml:space="preserve">chest pain and decrrease urine amount </t>
  </si>
  <si>
    <t xml:space="preserve"> presented with left side sharp type of chest pain  after he sustained falling down accident on his left side , he has also decraes urine amount hematuria, difficulty to controll urine , has lower back pain , hedcahe , has no f fever he has cough , he was dx to have mild BPH 2 YEARS BACK AND ALSO , ALZIHEMER , other  wise no hx dm htn </t>
  </si>
  <si>
    <t xml:space="preserve">tenderness on left side chest </t>
  </si>
  <si>
    <t xml:space="preserve">concouis </t>
  </si>
  <si>
    <t xml:space="preserve">        CBC OFT URINE , RBS ULTRSOUND CXR, PSA, STOOL                                    </t>
  </si>
  <si>
    <t xml:space="preserve">                 PYLONEPHRITIS+BOO 2 BPH+RLO RIB FRACTURE+CAP                              </t>
  </si>
  <si>
    <t xml:space="preserve">               WORK UP,FURTHER                             </t>
  </si>
  <si>
    <t xml:space="preserve">              ?IP                         </t>
  </si>
  <si>
    <t>Swallowing difficulty</t>
  </si>
  <si>
    <t>This is a 29yrs old female relatively healthy 5 years back at which time she started to have swallowing difficulty for both solid and liquid foods .associated with frequent regurgitation of indigested food, epigastric burning sensation and Wt loss &gt;20kgs .No other CMI</t>
  </si>
  <si>
    <t>Bilaterally clear with good air entry</t>
  </si>
  <si>
    <t>Flat, moves with resp, no tenderness</t>
  </si>
  <si>
    <t xml:space="preserve">          ?Achalasia                                   </t>
  </si>
  <si>
    <t xml:space="preserve">  presented with neck pain more rt sideof neck has tingling sensation , has also numnbess of rt upper extermity with slight weakness  for last 10years,   he had also rrt hip  dislocation  told to have treatment aboard no other complain </t>
  </si>
  <si>
    <t xml:space="preserve">                            xray rft ,                  </t>
  </si>
  <si>
    <t xml:space="preserve">                    cervical spondylosis rlo hip dislocation                         </t>
  </si>
  <si>
    <t xml:space="preserve"> PRESENTED WITH LOW BACK PAIN OF OVER 1 YEAR DURATION  WORSENING IN THE PAST 2 WEEKS _x000D_
 PAIN/ TINGLING SENSATION PASS TROUGH THE BACK OF THE LEG _x000D_
</t>
  </si>
  <si>
    <t xml:space="preserve">              SEND BASELINE INX - SERUM VITAMIN D                          </t>
  </si>
  <si>
    <t xml:space="preserve">  ? SCIATICA                                   </t>
  </si>
  <si>
    <t>This is a 27yrs old female relatively healthy, who presented with global type of headache, lightheadedness, easy fatigability, palpitation and occasional loss of balance with tingling sensation in her foot of 15days. She has hx of  01 episode of ABM 05yrs back and she currently experiences sudden twitchings in her fingers and face. Has a regularly coming menses with occasional heavy flow.</t>
  </si>
  <si>
    <t xml:space="preserve">         ?Vit. B12 Def                                   </t>
  </si>
  <si>
    <t>easyfatigibility andw wt loss</t>
  </si>
  <si>
    <t xml:space="preserve"> presented with easyfatigibility, has significant wt loss, loss of appeteies, she has also epigastric burning pain radite to the back , intermittent vomiting no cough nofever no vx discharge , no breast t pain , no poly sx, she was seen cervical screening normal</t>
  </si>
  <si>
    <t>cbc oft rbs urine stool ultrsound pihct</t>
  </si>
  <si>
    <t xml:space="preserve">      dyspepsia rlo pud +? anemia2?                                      </t>
  </si>
  <si>
    <t xml:space="preserve">abdominal cramp and lower back pain </t>
  </si>
  <si>
    <t xml:space="preserve"> presented with  crampy abdominal pain , has  nausea, joint pain , hedache chill , no fever no urinary complain ,  has intermittent cough  no other comoplain </t>
  </si>
  <si>
    <t xml:space="preserve">               STOOL,RBS URINE                             </t>
  </si>
  <si>
    <t xml:space="preserve">                rlo AGE                             </t>
  </si>
  <si>
    <t xml:space="preserve">This is a 36yrs old female known Hypertensive taking Amlodipine 5mg PO daily and CKD pt on maintenance HD 2X/WK, Currently presented with gradual abdominal swelling associated with lower abdominal crampy pain. She also has decreased appetite, early satiety and bloating of same duration._x000D_
-ABD U/S-CKD with ascites and bilateral pleural effusion (Both kidneys have smaller size)_x000D_
</t>
  </si>
  <si>
    <t>Slightly pale cong, NIS</t>
  </si>
  <si>
    <t>Relatively decreased air entry at the basal lung fields bilaterally</t>
  </si>
  <si>
    <t>Holosystolic murmur at the 4th ICS</t>
  </si>
  <si>
    <t>Grossly distended abdomen, with +ve SIAFC</t>
  </si>
  <si>
    <t xml:space="preserve">      Known CKD on HD +HTN                                      </t>
  </si>
  <si>
    <t xml:space="preserve"> LEFT LEG PAIN  SWELLING </t>
  </si>
  <si>
    <t xml:space="preserve">A 19 YEAR OLD MALE PT PRESENTED WITH LEFT LEG PAIN OF OVER 6 MONTH DURATION -  HE WAS ON FOLLOW UP AT PRIVATE HOSPITAL AND WAS ON  RX - _x000D_
*** VENOUS DOPPLER ( 5/6/23  -  INSUFFICIENT BILATERAL GSV - FROM SFJ , MID LOWER GSV THROMBOSIS _x000D_
- FBS- 86*   _x000D_
 LFT - AST - 19 , ALT - 13 , ALP - 189 ,  ALB - 4.82 , T PROTEIN - 7.39 _x000D_
 RFT -  CR - 0/98 ,  BUN -  20 , ESR - 01 _x000D_
 COAGULATION PROFILE &amp;#40; 5/6/23 &amp;#41;- PT - 14 , INR - 1.17 , PTT - 27.3 _x000D_
 CBC -  WBC  - 7.2 , N - 71% ,L - 22.7 % HGB - 15.5 , HCT -48.1 , PLT - 296 K </t>
  </si>
  <si>
    <t xml:space="preserve">     SEND DOPPLER U/S O FLOWER EXTER AND UP DAT INR - THEN CONSULT SENIOR                                   </t>
  </si>
  <si>
    <t xml:space="preserve"> ?INSUFFICIENT BILATERAL GSV - FROM SFJ , MID LOWER GSV THROMBOSIS                                            </t>
  </si>
  <si>
    <t>this is a 60 year old male patient presenting with  abdominal dicomofort and bloating, and intermitently waterry diarrhea 1  daily,  and burning type of epigastric pain  but no cough or fever. he also had moderate aching type genralized headache. he has burning type of sensation during urination_x000D_
he had fall down imjury form a car and reddish discolration of urine  following that</t>
  </si>
  <si>
    <t xml:space="preserve">                                       ? PUD + UTI r/o traumatic injury to the bladder     </t>
  </si>
  <si>
    <t xml:space="preserve">               medica lfit?                             </t>
  </si>
  <si>
    <t xml:space="preserve">DIFFICULTY OF EJACULATION </t>
  </si>
  <si>
    <t xml:space="preserve"> presented with  early ejaculation befor sexual intercourse even it occur with ou sexual  intercousre whil micturation  he was traetaed  repeatedly at diffrent place  as STI but has no chnage  he has siginificat wt loss 20kg, has abdpain no urinary complain </t>
  </si>
  <si>
    <t xml:space="preserve">              BASE LINE IX CONSULT SENIOR                             </t>
  </si>
  <si>
    <t xml:space="preserve">                     SEXUAL DISOREDER 2?+            </t>
  </si>
  <si>
    <t xml:space="preserve">                                           work up,further</t>
  </si>
  <si>
    <t>This is a 32 yrs old male pt who presented with bloody diarrhea of 15days duration 2x/day. Associated with tenesmus ,headache and easy fatigability. He also complains about burning sensation during urination and flow interruption . Has been treated for amoebiasis 01 wk back and has had some relief but the symptoms recurred_x000D_
-ABD U/S-Unremarkable</t>
  </si>
  <si>
    <t>Full, moves with resp, no tenderness, no palpable organ</t>
  </si>
  <si>
    <t xml:space="preserve">                    LGIB 2ry to ? + ?UTI                        </t>
  </si>
  <si>
    <t>epiagstric pain</t>
  </si>
  <si>
    <t>this is a 22 year old man patient presenting with severe burning type of epigastric pain and associated nausea and blood tingled  vomiting of ingested matter associated bloating_x000D_
no diarhhea or abdominal pain_x000D_
He went to lHC and was given omeprazole 20 mg po bid</t>
  </si>
  <si>
    <t>medical chick up</t>
  </si>
  <si>
    <t>cam for medical certificate</t>
  </si>
  <si>
    <t xml:space="preserve">              medical fit?                          </t>
  </si>
  <si>
    <t xml:space="preserve">A 48 y/o female presented with productive cough with whitish sputum associated with rhinorrhea of 10 days duration. She has also nausea &amp; intermittent boating of 1 mon duration. Otherwise no hx of loss of taste, smell , no CMI like DM Or HTN </t>
  </si>
  <si>
    <t xml:space="preserve"> Stool H. Pylori Ag  _x000D_
Guaifenesin syrup 100 mg/5 ml , 10 ml po TID for 5 days                                          </t>
  </si>
  <si>
    <t xml:space="preserve"> Common cold + Dyspepsia o r/o PUD                                         </t>
  </si>
  <si>
    <t>A 74 y/o female presented with Rt leg pain w/c started from Rt hip region &amp; radiates to the foot of 18 mons duration. She has also claimed intermittent  facial skin itching of 4 yrs duration. Otherwise no CMI like DM, HTN or DM _x000D_
_x000D_
CBC on 15/2/16=.6.4K, N=54.6%, L=34.7%, Hgb= 12.7, MCV=93.4, Plt= 273K, UA=5.9</t>
  </si>
  <si>
    <t xml:space="preserve">Link to Dermatology _x000D_
Meloxicam 15 mg po/d for 2 wks                                        </t>
  </si>
  <si>
    <t xml:space="preserve"> ? Sciatica +? Contact dermatitis                                            </t>
  </si>
  <si>
    <t xml:space="preserve">newely diagnosed DM. </t>
  </si>
  <si>
    <t xml:space="preserve">she is recently diagnosed with DM at private clinic and is started on NPH 16/8. now she is reffered for highly elevated FBS (342, ketone +2) today. She has fatigue, feeling of hunger and polydipsia._x000D_
her BP is also found elevated at private clinic.  </t>
  </si>
  <si>
    <t xml:space="preserve">serial BP measurement_x000D_
U'A.(ketone&amp;lt; RBS), electrolytes.                                            </t>
  </si>
  <si>
    <t xml:space="preserve">T1DM + DKA.  + ? HTN                                         </t>
  </si>
  <si>
    <t xml:space="preserve">worsening  of Abdominal pain </t>
  </si>
  <si>
    <t xml:space="preserve">A 28 yrs old male presented with worsening  of Abdominal pain associated with sense of fullness of 1 mons duration. He has the same compliant for the past 3 yrs. He has also claim loss stools of when ever he feeds for the past 3 yrs until his Sxs improved for the last 1 mon after unspecified Po medication was given TID for 6 days. He has a hx of traditional medication use for 4 mons before he went to the health facility for the last time. He has a hx of alcohol consumption( beer &amp; areke) intermittently for 10 yrs.  Otherwise no hx of DM, HTN or CAD.; No urinary compliant , smoking or Khat chewing _x000D_
Ixs=&gt; Abdominopelvic U/S( on 12/2/16)= Mild fatty liver; Right Nephrolithiasis[ 4mm in size] </t>
  </si>
  <si>
    <t xml:space="preserve">CBC, OFT, Lipid profile, FBS, Viral markers, PICT, stool Analysis, stool H.Pylori Ag                                           </t>
  </si>
  <si>
    <t xml:space="preserve">Right Nephrolithiasis + ? Dyslipidemia +  ? IBS                                    </t>
  </si>
  <si>
    <t>tranisfered from surgical opd</t>
  </si>
  <si>
    <t xml:space="preserve"> LBP 2 ? + Left ? Nephrolithiasis Hx - Left side flank pain, lower back pain urinary frequency, has lower leg swelling _x000D_
currently she complain  back pain with burning type pain over her lower extrimity </t>
  </si>
  <si>
    <t>no organomelly</t>
  </si>
  <si>
    <t xml:space="preserve">                                            Lumbosacrl MRI</t>
  </si>
  <si>
    <t xml:space="preserve">                      LBP @ ? + LEFT SIDE NEPHROLITHIASIS + PERIPHERAL NEUROPATHY                      </t>
  </si>
  <si>
    <t>This is a 24 years old female patient presented with blood vomiting of three days duration. Associated with this,has malena,She has history of epigastric pain for the last two months duration.Otherwise no history of hypertension or DM or known chronic medical illiness.she was investigated at health center,wbc=575000,hg/hct=14/40,rbc=562000,plt=05,inr=1.26,stool h-pylori is positive,stool exam= no o/parasite seen,rbc=5-6,ketone+2,blood+2,protein+2,wbc= moderate,rbc=5-6</t>
  </si>
  <si>
    <t xml:space="preserve">            LINK TO EMERGENCY MEDICAL OPD FOR RESCCITATION AND UPPER GI BLEEDING MANAGEMNT.                                </t>
  </si>
  <si>
    <t xml:space="preserve">     UPPER GI BLEEDING 2?PUD    WITHHYPOTENSIN 2?GI LOSS+?ANAEMIA                                    </t>
  </si>
  <si>
    <t>NO SEIZURE</t>
  </si>
  <si>
    <t>S1 AND S2  WELL HEARD</t>
  </si>
  <si>
    <t xml:space="preserve">                                       CONTINUE HER MEDICATIO     </t>
  </si>
  <si>
    <t xml:space="preserve">                SEIZURE DISORDER                            </t>
  </si>
  <si>
    <t>A 29 y/o male presented with Bilateral flank pain associated with dysuria &amp; low grade fever of 3 days duration. He has also LBP of 3 days duration. He has also dry cough of 3 days duration. Otherwise no hx of Other CMI. no hx of myalgia. For his compliant he is currently on Ibuprofen 400 mg po TID for the past 2 days.</t>
  </si>
  <si>
    <t xml:space="preserve">Rt  middle lung area decreased air entry posteriorly </t>
  </si>
  <si>
    <t xml:space="preserve">CBC, UA, RFT, Abdominal U/S, CXR                                             </t>
  </si>
  <si>
    <t xml:space="preserve">? CAP to r/o COVID Pneumonia + ? Pyelonephritis +  Nephrolithiasis                                            </t>
  </si>
  <si>
    <t>A 27 y/o male presented with Bilateral flank pain associated with dysuria &amp; low grade fever of 3 days duration. He has also LBP of 3 days duration. He has also dry cough of 3 days duration. Otherwise no hx of Other CMI. no hx of myalgia. For his compliant he is currently on Ibuprofen 400 mg po TID for the past 2 days.</t>
  </si>
  <si>
    <t xml:space="preserve">        CBC, UA, RFT, Abdominal U/S, CXR , RDT for COVID                                                         </t>
  </si>
  <si>
    <t xml:space="preserve">      ? CAP to r/o COVID Pneumonia + ? Pyelonephritis +  Nephrolithiasis                                                 </t>
  </si>
  <si>
    <t xml:space="preserve">she presented with neck swelling on her left lateral side for the past 4 days. it is panful to touch. she has mild fever but has globalized headache. she has good appetite.  she has no pain during swallowing. </t>
  </si>
  <si>
    <t xml:space="preserve">there is 2x2 cm slightly tender lymph node on her left upper jugular lymph node region. which is mobile and firm. _x000D_
</t>
  </si>
  <si>
    <t xml:space="preserve">she is febrile to touch. </t>
  </si>
  <si>
    <t xml:space="preserve">augmentin 625 mg po TID for 7 days_x000D_
diclofenac 50 mg po PRN.                                          </t>
  </si>
  <si>
    <t xml:space="preserve"> bacterial lymphadenitis                                           </t>
  </si>
  <si>
    <t>righ limb swelling</t>
  </si>
  <si>
    <t>has RLE swelling which started  2 months back worse during cold weather , better with warth , exertional dyspnea, dizziness,  visual disturbance,syncope with falling accident one time</t>
  </si>
  <si>
    <t>NO LAPs</t>
  </si>
  <si>
    <t xml:space="preserve">apical heave, no murmur </t>
  </si>
  <si>
    <t>distal Rt leg non pitting edema</t>
  </si>
  <si>
    <t xml:space="preserve">CBC , RFT, U/A,ECG, ECHO, doppler U/S of rt limb   ,RBS                                     </t>
  </si>
  <si>
    <t xml:space="preserve">  syncopal    attack 2ry to?                                      </t>
  </si>
  <si>
    <t xml:space="preserve">abdominal distnsion </t>
  </si>
  <si>
    <t>this is 31yrs old male patient presented with a complain of abdominal distension associated with hiccup for the last one year. It usually happens after a meal. Associated to this he also had oral trush for the last one year. _x000D_
he also complains hyper pigmented lesion_x000D_
otherwise: no hx of chronic illness</t>
  </si>
  <si>
    <t xml:space="preserve">                   Stool, fbs_x000D_
link to dermatology                          </t>
  </si>
  <si>
    <t xml:space="preserve">                  Dyspepsia r/o IP                           </t>
  </si>
  <si>
    <t>A 20 yrs old females' patient present with cough of 1 week duration. she also complain sob while she doing exercise.</t>
  </si>
  <si>
    <t xml:space="preserve">      R/O CHF                                      </t>
  </si>
  <si>
    <t>This is 52yrs old female patient presented with a complain of lower back pain for the last 10yrs which worsens for the last one week. Associated to this she aslo complain of tingling pain over the tip of fingers.  she also complain of easy fatiguability, Sob with ordinary activity. _x000D_
otherwise: no hx of chrnic illness, no cough _x000D_
                  no hx of falling down _x000D_
lumbosacral x ray: degenerative lumbar spondylosis multiple level mild to moderate disc desiccation and marginal osteophyte. L3/L4   L4/L5   L5/S1 disc buldge and facet joint deneration causing mild to sever neural foramen stenosis_x000D_
Vit D: 6.25</t>
  </si>
  <si>
    <t xml:space="preserve">pc nad NIS </t>
  </si>
  <si>
    <t xml:space="preserve">                          Lipid profile, FBS, ECG, S/E                                                              </t>
  </si>
  <si>
    <t xml:space="preserve">      degenerative lumbar spondylosis    + Vit D deficiency                                                                               </t>
  </si>
  <si>
    <t>A 50 yrs old female patient present with abdominal pain of 5 month duration. she also complain of generalized body .the swelling starts from abdomen and progress to leg .she also complain bilateral breast pain. she also complain of left knee pain</t>
  </si>
  <si>
    <t xml:space="preserve">      R/O CHF                       </t>
  </si>
  <si>
    <t>came to give viral load</t>
  </si>
  <si>
    <t xml:space="preserve">came for viral hepatitis campaign, to give viral load </t>
  </si>
  <si>
    <t xml:space="preserve">  send viral load    (hep B Pos)                                       </t>
  </si>
  <si>
    <t xml:space="preserve">                 chronic hepatitis                           </t>
  </si>
  <si>
    <t>this is  34 year old female p G2 P1 ( C/s) patient HTN on amlodipine 10 mg po daily   linked from Abebech gobena fundoscopy evluation</t>
  </si>
  <si>
    <t xml:space="preserve">                                            link to ophta</t>
  </si>
  <si>
    <t xml:space="preserve">                      1st Tm px             + c/s scar +_ chronic HTN           </t>
  </si>
  <si>
    <t xml:space="preserve">this pt was dojng good 2 weeks back at which time she started to have cough  which was productive she has epigastric dragging type pain. she has no sob no orthopnea no body swelling. She has urinary urgency frequency and burning sensation. SHE HAS LGIF;_x000D_
MRI=SEVERE DEGENERATIVE DISC DISEASE OF THE LUMBAR SPINE WITH DISC DESICCATION, MARGINAL OSTEOPHYTES,L2-3 TO L5-S1 DISC BULGE BUCKLED LIGAMENTUM FLAVA AND FACET JOINT DEGENERATIION CAUSING MILD TO SEVERE SPINAL CANAL AND NEURAL FORAMINAL STENOSIS </t>
  </si>
  <si>
    <t xml:space="preserve">DO CBC OFT U/A AND CHEST XRAY                                       </t>
  </si>
  <si>
    <t xml:space="preserve">CAP+UTI                                            </t>
  </si>
  <si>
    <t>WORSENING OF HEADACHE</t>
  </si>
  <si>
    <t>this is 50 years newly dignosed htn female patient linked from EMOPD ater presented with a complaint of WORSENING OF GLOBAL TYPE OF HEADACHE OF 1 YR DURATOPN ASS WITH TINNITUS OF SAME TIME DURATION ASS WITH INTERMITTENT BLURRING OF VISION OF SAME TIME DURATION_x000D_
ALSO HAS EPIGASTRIC BURNING SENSATION OF SAME TIME DURATION._x000D_
otherwise no hx of cough or contact with chronic cougher, vomiting , weight loss ,dm, htn, or other known medical illness._x000D_
_x000D_
INVESTIGATION_x000D_
LFT-NL,RFT-CR- 0.7Total Cholesterol252mg-dl/Triglycerides -353 mg-dl/HDL 26 mg-dl/LDL-159,SERUM ELECT-NL_x000D_
ECG-UNREMARKABLE</t>
  </si>
  <si>
    <t xml:space="preserve"> H.PYLORI AG,LIFE STYLE MODIFICATION, INITIATE ATROVASTATIN   _x000D_
                                                                                </t>
  </si>
  <si>
    <t xml:space="preserve">      nely diagnosed HTN     + DYLSLIPIDEMIA                                                                             </t>
  </si>
  <si>
    <t xml:space="preserve">rt forearm swelling of </t>
  </si>
  <si>
    <t xml:space="preserve">This is an 18yrs old male who started to have rt forearm swelling 3yrs back which currently has become painful to touch RADIATING TO HIS HANDS_x000D_
-Rt forearm FNAC--Benign nerve sheath tumor </t>
  </si>
  <si>
    <t>There is a small,soft,  freely mobile rt forearm swelling on the medial aspect with moderate pain</t>
  </si>
  <si>
    <t xml:space="preserve">                Investigate , Link to surgery                            </t>
  </si>
  <si>
    <t xml:space="preserve">   ?Benign nerve sheath tumor                                          </t>
  </si>
  <si>
    <t>This is a 23 yrs old female pt who presented with dry cough of 01 month which is worse during night time. Associated with left side pleuritic chest pain. She also complains about an intermittent  epigastric burning sensation otherwise no pertinent Hx</t>
  </si>
  <si>
    <t xml:space="preserve">   ?CAP + Dyspepsia                                         </t>
  </si>
  <si>
    <t>This is a 33yrs old male pt , who presented with persistent nausea for the past 2 wks, associated with HGIF, epigastric sharp pain ,decreased appetite , joint pain and generalized malaise.</t>
  </si>
  <si>
    <t>Moderate epigastric tendernes</t>
  </si>
  <si>
    <t xml:space="preserve">            ?AFI                                </t>
  </si>
  <si>
    <t xml:space="preserve">                        R/O MEDICAL                    </t>
  </si>
  <si>
    <t xml:space="preserve">                R/O MEDICAL                            </t>
  </si>
  <si>
    <t>This is 26yrs old male pt who presented with bilateral flank pain ,associated with reddish discoloration of urine and decreased UOP, bilateral lower extremity swelling and facial puffiness. He also has sense of epigastric fullness, dry cough and post tussive vomiting of same duration</t>
  </si>
  <si>
    <t xml:space="preserve">PCT, NIS ,Subconjunctival hemorrhage </t>
  </si>
  <si>
    <t>Bilaterally decreased air entry over the lower 1/3rd lung Rt&gt;Lt</t>
  </si>
  <si>
    <t>Moderate epigastric tenderness</t>
  </si>
  <si>
    <t>G-I bilateral pitting edema</t>
  </si>
  <si>
    <t xml:space="preserve">        ?AGN                        </t>
  </si>
  <si>
    <t xml:space="preserve">this is a 24 yrs old male pt presented with a complaint of easy fatigablity of 01 yr duration ._x000D_
lft-alt-35.7,ALP-149,AST-34,ALBIN-3.3,DIRECT.BILIRUBIN--0.3,T0T BIL--0.8,_x000D_
RFT--0.8,BUN--6_x000D_
ABD U/S--NORMAL_x000D_
_x000D_
HBSAG--+VE_x000D_
</t>
  </si>
  <si>
    <t xml:space="preserve">    PICT,PARTNER,    LINK TO MEDICAL REFFERAL   FOR VIRAL LOAD                                                                            </t>
  </si>
  <si>
    <t xml:space="preserve">   LIVER VIRAL DISEASE(HBSAG +VE)                                                                                     </t>
  </si>
  <si>
    <t>RUNNY NOSE,JOINT PAIN</t>
  </si>
  <si>
    <t>THIS IS A 29 YRS OLD FEMALE PT PRESENTED WITH  RUNNY NOSE OF 03 DAYS DURATION ASS WITH SNEEZING OF SAME TIME DURATION. ALO HX HGF OF SAME TIME DURATION.HX OF GENERALAIZED JOINT ACEHE OF SAME TIME DURATION._x000D_
OTHER WISE NO OTHER COMMPLAINT</t>
  </si>
  <si>
    <t xml:space="preserve">    COVID,BF,CRP                                     </t>
  </si>
  <si>
    <t xml:space="preserve">          ? AFI +  ?COMMON COLD                            </t>
  </si>
  <si>
    <t>Light headedness</t>
  </si>
  <si>
    <t>He is a 19 yrs duration currently presented to our opd wit the compliant of lightheadedness of 3month duration . he complain a shock like impulse in his head while standing from sitting position_x000D_
He had a falling down accident 5yrs back. but had no compliant._x000D_
other than this  he has no hx headache, fever _x000D_
no hx of ABM_x000D_
Brain MRI=Normal( oct 17-2023)</t>
  </si>
  <si>
    <t xml:space="preserve">                                    r/o medical fit        </t>
  </si>
  <si>
    <t xml:space="preserve">                                      R.O MEDICAL FIT      </t>
  </si>
  <si>
    <t xml:space="preserve">link  from er for follow up </t>
  </si>
  <si>
    <t xml:space="preserve">presente at ER WITH THIS HX "this is a known RVi patient for the past 30 years on DTG+ TDF+ DTG currently presented with worsening of fatigue with minimal activity like walking to the toilet of 1 week duration . Associated with that with that she has tinnitus and blurring of vision .Associated with that he has Sob with the fatigue and globa; type of headache. He has history of Hemorrhoid But claims there is there was minimal bleeding from it last year and currently there is peri anal pain but no bleeding . no hx of blood in the stool or tarry stool , no hx of reddish urine discoloration, no hx of syncope, no hx of cough chills rigor no hx of travel outside from addis no hx of heat and cold intolerance.No hx of dm, HTN or other Cmi no hx of easy bruising no hx abm or loc. no hx of generalised body swelling&amp;lt; PND or orthopnea. CBC (21/10/23)- wbc 2.8k N42% hgb- 6.6g/dl hct-17.8 mcv-104 plt-56k cr 1.2"  he was transfused 2 unit of blood at er  pm  ANISOCYTOTIC RBC+THROMOCYTOPENIA, ULTRSOUND SHOW  BILATERAL PLEURAL EFFUSION  currently he has   perianal itching senstion , epigastric burning,orthopenia 2 pillow  </t>
  </si>
  <si>
    <t xml:space="preserve">      REPEAT CBC,  CR , BUN , VIRAL MARKER ,ECHO LINK TO SURGICAL REFERLA                                       </t>
  </si>
  <si>
    <t xml:space="preserve">        Known RVI stageT3  on HAART Pancytopenia 2ry to ?  RLO HIGH OUT PUT HF 2?     +HEMORRHOID                              </t>
  </si>
  <si>
    <t>linked from lhc</t>
  </si>
  <si>
    <t>This is a  25 year old female patient  linked from lhc for HEP B Viral load  of 100 iu/ml after sh was known Hbsag  during pregnancy for the past 5 years_x000D_
she has intermittent carmping type of abdominal pain but no other comaplaint</t>
  </si>
  <si>
    <t xml:space="preserve">                                        HepBsag positive    </t>
  </si>
  <si>
    <t>A 27 yrs old female patient present with lbp of 2 week duration</t>
  </si>
  <si>
    <t xml:space="preserve">           R/O LBP @2 TO ?? + 3RD TMPX                                  </t>
  </si>
  <si>
    <t>Abdominal  pain</t>
  </si>
  <si>
    <t xml:space="preserve">She is a 25 yrs old female patient presented to our opd with the compliant of  abdominal pain of  2month . she has also Nausea but no vomiting and easy fatigability. she has also diarrhea. She is Hep B positive diagnosed 1yr back _x000D_
other than this she has no hx of yellowish discoloration_x000D_
  HBV VL=1230IU/ml_x000D_
 </t>
  </si>
  <si>
    <t xml:space="preserve">                 send Stool examination, RFT, LFT and abdominal US                         </t>
  </si>
  <si>
    <t>ABDMOINAL CRAMP</t>
  </si>
  <si>
    <t>A 15 yrs old male patient present with abdominal cramp of 1days duration.</t>
  </si>
  <si>
    <t xml:space="preserve">                                         R/O IP    </t>
  </si>
  <si>
    <t>A 24 yrs old male patient present with throat pain of 1 days duration. he also complain difficulty of swelling.</t>
  </si>
  <si>
    <t xml:space="preserve">                       R/O TONSILITSE                     </t>
  </si>
  <si>
    <t xml:space="preserve">FOR FOLLOW UP FROM ER </t>
  </si>
  <si>
    <t>SHE TRANSFER FROM ER WITH THE FOLLOWING HX this is a 25 years old known asthmatic patient for the last 6 years not on medication and not on follow up. She is also on her 2 nd month postpartum after giving birth to 2 kg female alive neonate via svd. At the day of her delivery, she was told she had pregnancy associated hypertension. she was told it was normal after birth at lhc. she noted the leg swelling didn't go away completely after birth and she claims it got worse with in the past 2 weeks. in addition she also has shortness of breath , chest tightness, stabbing, non- radiating chest pain, easy fatigability and lgif. she also complains of global headache. otherwise no hx of orthopnea or pnd no hx of dm, other chronic illness no hx of blurring of vision no hx of tb treatment no hx of change in urine amount she didn't have menses so far.ECHO RESULT SHOW  NON ISCHEMIC NON DILATED CMP  WITH MILDLY REDUCED BI VENTRICULAR STATOLIC FUNCTION,  MODERATE SECONDARY MR AND MILD TO MODERATE  TR WITH MODERATE PULMNARY HTN</t>
  </si>
  <si>
    <t>SLIGHTYLY PALE COJUCTIVA</t>
  </si>
  <si>
    <t xml:space="preserve">DIFFUSE WHEEZING </t>
  </si>
  <si>
    <t xml:space="preserve">              SEE MEDICATION LINK TO SENIOR                               </t>
  </si>
  <si>
    <t xml:space="preserve">     NHYA CLASS 1HF 2 CMP WITH  MODERTAE TR AND MODERATE PUMNARY HTN                                 </t>
  </si>
  <si>
    <t>This is a 28 years old female patient refered for HBSag--positive case. Otherwise she has no new compalint. She gave birth to female healthy neonate 34 days back.</t>
  </si>
  <si>
    <t xml:space="preserve">Viral Hepatitis                                             </t>
  </si>
  <si>
    <t xml:space="preserve">this is a 50 years knwwon dm patient old female patient presenting  with dry intermittent cough and easy fatigability rihonrrhea_x000D_
no other complaints </t>
  </si>
  <si>
    <t xml:space="preserve">                                            azythromycin and refill</t>
  </si>
  <si>
    <t xml:space="preserve">                      ? cap                      </t>
  </si>
  <si>
    <t xml:space="preserve"> SHE IS GRAVIDA 2 PARA 1 AND CHRONIC HEPATITIS B VIRUS  amenorrhea for last 6months start  ANC FOLOW UP   has no easyfatigibility, no nausea no yellowish discoloration of eye , urine , has no other complain , VIRAL LOAD 10, 995</t>
  </si>
  <si>
    <t xml:space="preserve">                     CBC OFT URINE INR ULTRSOUND                        </t>
  </si>
  <si>
    <t xml:space="preserve">               MG+CHRONIC HEPATITIS B                           </t>
  </si>
  <si>
    <t xml:space="preserve">CRAMPY LOWER EXTERMITY PAIN AND TEMOR HAND </t>
  </si>
  <si>
    <t xml:space="preserve">  presentenced with crampy lower extremity pain with tingling sensation of lower extremity , spontaneous flexion of  rt hand , tremor of both hand intermittent  ,he has lower leg swelling no cmi, no cough no other complain  HE WAS TAKING NEOURONIN BUT HAS PAIN </t>
  </si>
  <si>
    <t xml:space="preserve">         OFT, LIPID ,FBS  , CA ,                                  </t>
  </si>
  <si>
    <t xml:space="preserve">PN +?ESSINTIAL TREMOR                                             </t>
  </si>
  <si>
    <t>Hep B pos</t>
  </si>
  <si>
    <t>She is a 20 yrs old Gravida 1 mother  with unknown LNMP but clamed to be ammenoric for the past 6month currently reffere from HC with Hep B pos and viral load 56IU/ml_x000D_
has no compliant</t>
  </si>
  <si>
    <t xml:space="preserve">     send CBC, Abdom US                                       </t>
  </si>
  <si>
    <t xml:space="preserve">         second TP + Chronic liver disease                                   </t>
  </si>
  <si>
    <t xml:space="preserve"> SHE IS GRAVIDA 3 PARA 2 MOTHER AMENORRHIC FOR LAST 8MONTHS  DX TO HAVE CHRONIC HEPATITIS B  has no new complain  viral load &amp;lt;10iu/ml </t>
  </si>
  <si>
    <t xml:space="preserve">                      cbc oft  hec, ultrsound link to room 8tomorrow  afternoon          pihct                                                         </t>
  </si>
  <si>
    <t xml:space="preserve">  mg+chronic hepatitis b virus                                                                                      </t>
  </si>
  <si>
    <t>difficulty of hearing</t>
  </si>
  <si>
    <t xml:space="preserve">she presented with decreased hearing on the right side for the past 4 months which is now also occuring on her left ear to an extent. she also has light headedness, and headache. she has burning pain on her epigastric area and pain on her lower extremities bilaterally. _x000D_
she is a known hypertensive patient on unspecified PO medication and follow up at health center. </t>
  </si>
  <si>
    <t xml:space="preserve">S1 AND S2 well heard. no murmur or gallop. pulse is full and regular. </t>
  </si>
  <si>
    <t xml:space="preserve">? presbyacusis                                             </t>
  </si>
  <si>
    <t>this is a 27 years old female patient who is relatively well 2 weeks back at which time she start to have  dry cough OTHERWISE SHE HAS NO HX OF SOB fever   chest pain</t>
  </si>
  <si>
    <t>this is a 16 years old male patient who is relatively well 3 days back at which time he start to have productive cough which accocated  high grade fever  global type of headache  vomiting's of ingested matter 1 episode</t>
  </si>
  <si>
    <t>right sided body nubness</t>
  </si>
  <si>
    <t xml:space="preserve">she presented with numbness and burning sensation on her upper and lower extremities for the past 2 years. she has been taking amitryptiline and neurobin tablet intermittently with only mild relief. she doesn't have known chronic illness. she has no back pain or headache. </t>
  </si>
  <si>
    <t>conscous and oriented, motor and sensory is intact. DTR 2/2 (patellar)</t>
  </si>
  <si>
    <t xml:space="preserve">CBC, FBS, electrolytes, RFT,                                             </t>
  </si>
  <si>
    <t xml:space="preserve">RAISED BP+ ? PN                                         </t>
  </si>
  <si>
    <t xml:space="preserve">  FAILURE TO CONCIEVE </t>
  </si>
  <si>
    <t xml:space="preserve">  presented with  failure to concieve  since for last 4 years after she give birth but passed away after delivery 4 years back  has also abnormal menstural bleeding , has easyfatigibility , no other complain ,</t>
  </si>
  <si>
    <t xml:space="preserve">               refer to abebech gobena                                                                          </t>
  </si>
  <si>
    <t xml:space="preserve">   SECONDARY INFERTILITY 2? +AUB                                                                                      </t>
  </si>
  <si>
    <t>intermittent nasal bleading</t>
  </si>
  <si>
    <t xml:space="preserve">he presented with intermittent nasal bleading for many years and prolonged bleading. his bleading doesn't stop easily. he had circumcision 3 months ago and he had prolonged bleeding after the procedure. he doens't have body swelling, fever. he has intermittent knee swelling which is painful when he runs or plays football. his mother used to have prolonged bleeding too. </t>
  </si>
  <si>
    <t xml:space="preserve">He has swelling on his left knee which is painless to touch but he has difficulty flexing his joint. </t>
  </si>
  <si>
    <t xml:space="preserve">PTT, PT, INR, _x000D_
LEFT KNEE XRAY_x000D_
CBC. _x000D_
CONSULT SENIOR                                           </t>
  </si>
  <si>
    <t xml:space="preserve">? hemophilia + left knee intraarticular hemorrhage                                             </t>
  </si>
  <si>
    <t xml:space="preserve">she presented pain on her right side of her body,including right sided head ache artralgias and burning type chest pain. she also has constipation. but no body swelling, fever. _x000D_
she was seen at private clinic and she was treated fro pyelonephritis with ceftriaxone. _x000D_
her creatinien was 5.2. and abdominal ultrasound showed bilateral pyelonephritis. her FBS ws found to be elevarted at private clinic. _x000D_
</t>
  </si>
  <si>
    <t xml:space="preserve">PC,NIS. </t>
  </si>
  <si>
    <t>no ascitis or organomegally</t>
  </si>
  <si>
    <t xml:space="preserve">  r/o CKD. + constipation + r'o DM.                                         </t>
  </si>
  <si>
    <t>this is a 45 years old female patient who is relatively well 4 month back at which time she has start to have multiple joint pain which is involve both lower and upper extremity   burning sensation of lower leg  other wise she denies any truma</t>
  </si>
  <si>
    <t>This is a a known Type 2 Diabetes Mellitus patient for the last 7 years on NPH 24/12 IU SC BID. Currently presented with a complaint of lower back pain of 2 months duration. Associated with this he is also complaining of difficulty of moving Right upper extremity of similar duration.</t>
  </si>
  <si>
    <t xml:space="preserve">No Edema </t>
  </si>
  <si>
    <t xml:space="preserve">COTPP &amp; motor-upper extremity 5/5 &amp; lower extremity 5/5 </t>
  </si>
  <si>
    <t xml:space="preserve"> Investigate                                                                                            </t>
  </si>
  <si>
    <t xml:space="preserve">Type 2 Diabetes Mellitus and lower back pain 2ndry to                                                                                         </t>
  </si>
  <si>
    <t>hand shaking</t>
  </si>
  <si>
    <t xml:space="preserve">she presented with bilateral hand tremor since childhood but exacerbated recently. she also has head bobbing and difficulty speaking. she also has difficulty of walking. </t>
  </si>
  <si>
    <t xml:space="preserve">conscious and oriented. _x000D_
she hamild tremor at rest which is exacerbated during movement. _x000D_
sensory and motor is intact. speach is slurred_x000D_
gait is magnetic. </t>
  </si>
  <si>
    <t xml:space="preserve">INVESTIGATE. _x000D_
link her to neurology clinic.                                             </t>
  </si>
  <si>
    <t xml:space="preserve">? parkinsons disease                                            </t>
  </si>
  <si>
    <t xml:space="preserve">This is a 60 years old female patient presented with a complaint of abdominal swelling of 3 weeks duration. Associated with this she is also complaining of abdominal pain, wt loss of similar duration. U/S -Hepatomegally 2ndry to secondary metastasis, ALT-57,AST-133, HbSag &amp; HCab-both negative </t>
  </si>
  <si>
    <t xml:space="preserve"> Hepatomegally 2ndry to secondary metastasis                                           </t>
  </si>
  <si>
    <t xml:space="preserve">LEFT LOWER LEG SWELLING </t>
  </si>
  <si>
    <t xml:space="preserve"> presented with left lower leg swelling  worsen since last 1 year associated with  intermittent weakness and skin color change , has rt nail pain loss of nail bed , has no other complain no hx cmi </t>
  </si>
  <si>
    <t xml:space="preserve">           DOPPLER ULTRSOUND ARETERIAL, OFT LIPID RBS                                  </t>
  </si>
  <si>
    <t xml:space="preserve">LYPMPH EDEMA 2?+?PAD                                  </t>
  </si>
  <si>
    <t xml:space="preserve">Bilateral leg and joint  pain </t>
  </si>
  <si>
    <t xml:space="preserve">she prsented with bilateral leg jand oint pain of 1 month duration aggravated by walking and sleeping otherwise no hx of DM + HTN </t>
  </si>
  <si>
    <t xml:space="preserve">clear and No added breathing sound </t>
  </si>
  <si>
    <t xml:space="preserve">    CBC , CXR, OFT , U/A, Elect                                                                                    </t>
  </si>
  <si>
    <t xml:space="preserve">  ? RA + ? PN                                                                                 </t>
  </si>
  <si>
    <t>she is presented with dry cough of 1 week duration assocated with nasal congestion and headache and poor apitie . otherwise no HTN and DM</t>
  </si>
  <si>
    <t xml:space="preserve">clear and no added breathing sound </t>
  </si>
  <si>
    <t xml:space="preserve"> CBC, CXR, OFT, U/A , Elect                                            </t>
  </si>
  <si>
    <t xml:space="preserve">  ? CAP                                           </t>
  </si>
  <si>
    <t xml:space="preserve">he prsented with ENT problem but BP is raised othert wise no hx of HTN and DM </t>
  </si>
  <si>
    <t xml:space="preserve">CBC, OFT, CXR, ECG , Elect &amp;lt; FBS , Lipid profile                                             </t>
  </si>
  <si>
    <t xml:space="preserve">     ? HTN ( 145/88mmgh)                                      </t>
  </si>
  <si>
    <t xml:space="preserve">she presented with easy fatigability, light headedness for the past 1 month. she also has blood coming out of her mouth of 2 weeks but no cough. or vomiting. she has left sided chest thightness and pain of 1 month duration. she has easy bruising on her lower extremities for the past 3 years  she has frequent UTI attacks. </t>
  </si>
  <si>
    <t>pale conjunctiva, nIS</t>
  </si>
  <si>
    <t>anterior neck mass which moves with swallowing</t>
  </si>
  <si>
    <t>no echymosis</t>
  </si>
  <si>
    <t xml:space="preserve">   CBC, peripheral morphology, CXR, RFT, LFT, U'A, ECG, FBS, electrolytes, PT, PTT, INR. .                                          </t>
  </si>
  <si>
    <t xml:space="preserve">? anemia secondary to ?                                             </t>
  </si>
  <si>
    <t xml:space="preserve">she is prsented with urgency and frquency associated with bilateral flank pain . he also Rt hip pain same duration otherwise no HTN and DM </t>
  </si>
  <si>
    <t xml:space="preserve">pink  conj, NIP </t>
  </si>
  <si>
    <t xml:space="preserve">     CBC, U/A, Pelvic XRay                                        </t>
  </si>
  <si>
    <t xml:space="preserve">    ? UTI + ? OA                                         </t>
  </si>
  <si>
    <t>This is a 32 years old male patient presented with flank pain of twenty days . The pain occurs bilaterallyon both flanks and associated with this,has urgency ,frequency of urination with lower abdominal pain and back pain. He had sustained RTA  ten years back when he was hit by metallic substance on his back. Otherwise,no history of HTN,DM or known chronic medical illiness. currently,he is referd from health center for better managemnt and investigations were done there,PIHCT= NR,HBSAG=NEGATIVE,HCV=NEGATIVE,ABDOMINO-PELVIC U/SOUND= BILATERAL RENAL PARANCHYMAL DISEASE,</t>
  </si>
  <si>
    <t>SOFT ABDOMEN,NO SIGN OF FLUID COLLECTION OR ORGANOMEGALLY</t>
  </si>
  <si>
    <t>HAS BILATERAL CVAT AND SUPRAPUBIC TENDERNESS</t>
  </si>
  <si>
    <t xml:space="preserve">  ?CKD +?UTI+?DISC PROLAPSE                                         </t>
  </si>
  <si>
    <t>right upper extremity pain</t>
  </si>
  <si>
    <t>she presented with pain and tingling sensation on her right upper extremity for the past 1 month. she previously has intermittent episodes of pain but no fever. she also had pain on her right feet. no chronic illness. No rash.</t>
  </si>
  <si>
    <t xml:space="preserve">no swelling or deformity. full range of motion. </t>
  </si>
  <si>
    <t xml:space="preserve">      investigate.                                       </t>
  </si>
  <si>
    <t xml:space="preserve">? PN                                           </t>
  </si>
  <si>
    <t>She is an 18 yr old female patient presented to our opd with the compliant of dry intermittent cough of 1month duration. in association to this she has also significant but unquantified wt loss and  headache. for this compliant she has taken unspecified po medication taken for 3 days and 10 days._x000D_
CXR=rt costo-diaphragmatic sulcus is oblitrated with plural based opacity_x000D_
conclusion=rt plural effusion</t>
  </si>
  <si>
    <t xml:space="preserve">no sc or ic retraction.there is decrease air entry to the right lower posterior chest </t>
  </si>
  <si>
    <t xml:space="preserve">        send CBC,ESR                                    </t>
  </si>
  <si>
    <t xml:space="preserve">       plural effusion 2?                                     </t>
  </si>
  <si>
    <t xml:space="preserve">20  years old male  prsented with abnormal body movement of 1 year duration . the movement is genralized body jary like movement  assocaied with loss of conciousness  and salvation, he has 2 episod  with family and his friends withness other wise no hx of trauma and injury </t>
  </si>
  <si>
    <t xml:space="preserve">    Cbc, oft , elect , EEG, MRI                                         </t>
  </si>
  <si>
    <t xml:space="preserve">     ? Seizure disorder                                        </t>
  </si>
  <si>
    <t xml:space="preserve">LEFT LOWER EXTREMITY PAIN </t>
  </si>
  <si>
    <t xml:space="preserve"> PRESENTED WITH LEFT LOWER LEG PAIN WITH NUMBNESS , AND INTERMITTENT WEAKNESS WITH DIFFICULTY TO WALK , SHE HAS ALSO LEFT HIP JOINT INTERMITTENT PAIN  OTHER WISE NO OTHER COMPLAIN  SHE WAS TREATED WITH MELOXICAM AND AMTRIPTILEN BUT HAS NO CHANGE </t>
  </si>
  <si>
    <t xml:space="preserve">                 HIP XRAY                            </t>
  </si>
  <si>
    <t xml:space="preserve">               RLO  HIP ARTHRITIS +? PN WITH RADICULOPATY                              </t>
  </si>
  <si>
    <t>THIS PT WAS DOING GOOD 18 YEARS BACK AT WHICH TIME SHE STARTED TO HAVE JOINT PAIN WHICH STARTED ON HER HANDS BILATERALLY INTIAL IT WAS ONLY JOINT PAIN BUT ATER IT CAUSES SIGNIFICANT DEFORMITY ON HER FINGERS MOST INVOLVED AREAS ARE HER MPJ/IPJ AND WRIST JOINT; ANKLE JOINTSHE HAS NO OTHER COMPLIANT_x000D_
Multiple wrist joint space narrowing seen with sclerotic lesionLikley RA_x000D_
-There is also Metatarsophalyngeal joint space narrowing of third digit seen with metatarsal head fracture_x000D_
-There is also old healed fracture of  mid shaft second metatarsal seen</t>
  </si>
  <si>
    <t>SHE HAS BILATRAL WRIST JOINT MCP AND PIPJ SWELLING AND DEFORMITY ON 5TH DIGIT SYMMETRICALLY_x000D_
SHE HAS NODULE ON HER HEELS</t>
  </si>
  <si>
    <t xml:space="preserve">DO ANTICCP  _x000D_
IBUPROFEN 400MG PO TID_x000D_
PREDINSOLONE 20MG PO/DAY FOR ONE WEEK_x000D_
SEE 1/52                                          </t>
  </si>
  <si>
    <t xml:space="preserve">?RA(SERONEGATIVE)                                            </t>
  </si>
  <si>
    <t xml:space="preserve">Difficulty of opening mouth </t>
  </si>
  <si>
    <t>She is a 55yrs old female patient presented to our opd wth the compliant of difficulty of opening mouth of  4 month duration. _x000D_
in association to this she has also excessive drinking and urination_x000D_
CT(26/10/2023)=Rt  TMJ narrow joint space suggesting OA change.no dislocation seen.</t>
  </si>
  <si>
    <t xml:space="preserve">          FBS                                  </t>
  </si>
  <si>
    <t>HB virus post</t>
  </si>
  <si>
    <t>She is 27yrs old female patient presented to our opd with referral paper chronic viral hepatitis  and viral load50IU/ml. she was diagnosed 7yrs back</t>
  </si>
  <si>
    <t xml:space="preserve">       send baseline IX                                     </t>
  </si>
  <si>
    <t xml:space="preserve">       Chronic viral(hep B) hepatitis                                     </t>
  </si>
  <si>
    <t>Abdomenal pain</t>
  </si>
  <si>
    <t>he is a 43 yrs old male patient presented to our opd with the compliant of  abdominal pain of 2 wks. duration. which is exacerbated by lifting heavy objects. he clamed to be beaten by a stick on his abdomen_x000D_
other than this he has no hx of vomiting, diarrhea</t>
  </si>
  <si>
    <t xml:space="preserve">flat abdomen that moves with respiration. no tenderness </t>
  </si>
  <si>
    <t xml:space="preserve">          send abdominal US                                   </t>
  </si>
  <si>
    <t xml:space="preserve">flank and lower abdominal pain </t>
  </si>
  <si>
    <t xml:space="preserve">he prsented with Rt flank and lower abdominal pain of 1 week duration associated with poor apitie and fever . he also has urgency and frequency for the same days duration other wise no  hx of  HTN and DM . he has Abdpev u/S result . he was unspecifed po and injectable mediction but not improved </t>
  </si>
  <si>
    <t xml:space="preserve">CostoVertebral Tendernes </t>
  </si>
  <si>
    <t xml:space="preserve">U/A, CBC, OFT, Abdpelv U/S, Elect                                            </t>
  </si>
  <si>
    <t xml:space="preserve">? Pylelonephritis                                             </t>
  </si>
  <si>
    <t>this is 24 years old female pt presented with Rt side flank pain of 4 days duration.has also frequency of micturation and frontal headache of same duration. for this complain she went to health center and  was taken 1 dose ceftraxione of 1gm iv stat and refer to this hospital .</t>
  </si>
  <si>
    <t xml:space="preserve">acute pyelonephritis to r/o nephrolithasis                                             </t>
  </si>
  <si>
    <t>this is a 22 years  old female patient who is relativily well 2 days back at which time she start to have dry cough  fever  headach</t>
  </si>
  <si>
    <t>NUMBNESS AND PARASTESIA  OVER</t>
  </si>
  <si>
    <t xml:space="preserve">THIS IS A 70 YRS OLD MALE PT PRESENTED WITH  NUMBNESS AND TINGLING SENSATION OVER LT UPPER AND LOWER EXTREMITY OF 03 WEEKS DURATION.ASS WITH _x000D_
ALSO COMPLAINS EPI GASTRIC BURNING SENSATION WITCH IS WORSE AFTER  TAKING MEAL._x000D_
ALSO HAS HX OF DECREASED HEARING SENSATION OF 01 YR DURATION_x000D_
OTHER WISE NO OTHER COMPLAINT_x000D_
</t>
  </si>
  <si>
    <t>mothor RT UE AND LE- 5/5_x000D_
             LT UE AND LE --5/5</t>
  </si>
  <si>
    <t xml:space="preserve"> --&amp;gt;INSESTIGATE_x000D_
                                </t>
  </si>
  <si>
    <t xml:space="preserve">   ??RAISED BP + ?PN + DISPEPSIA R/O PUD +                                        </t>
  </si>
  <si>
    <t xml:space="preserve">       medical fIT?                                    </t>
  </si>
  <si>
    <t xml:space="preserve">This is 68yrs old male patient presented with a complain of low back pain for the last 10yrs which is more worse for the last 4 days. Associated to this he also had hx of Forgetfullness _x000D_
otherwise: no hx of chronic illness </t>
  </si>
  <si>
    <t xml:space="preserve">              Lipid profile, OFT, FBS, U/A, CRP, LS XRAY                               </t>
  </si>
  <si>
    <t xml:space="preserve">             LBP 20? + newly diagnosed HTN                                </t>
  </si>
  <si>
    <t xml:space="preserve">this is a 28 years old female patient who presented with productive cough of 3 days duration. associated with this she also has fever of the same duration. </t>
  </si>
  <si>
    <t xml:space="preserve">creptation over the lower 1/3rd of right lung field </t>
  </si>
  <si>
    <t xml:space="preserve">              investigate and manage                               </t>
  </si>
  <si>
    <t xml:space="preserve">                     CAP                        </t>
  </si>
  <si>
    <t xml:space="preserve">this is 64 years old male pt presented lower back pain and joint pain of 10 days  duration. has also blurring of vision and urine color change .has no cough and chronic illness </t>
  </si>
  <si>
    <t>both side CVAT</t>
  </si>
  <si>
    <t xml:space="preserve">  acute pyelonephritis                                           </t>
  </si>
  <si>
    <t xml:space="preserve">RT upper extermity weakness </t>
  </si>
  <si>
    <t>He  is a known on HTN on amlodipn 5mg po/d, enalpril 5 mg po/d, atrovstatine 20mg/dl for the past 11 years and T2 DM on metformin 500mg po bid for the past  5 years , currently he prsented with RT upper extermity weakness of 5 days duration associted back pain otherwise no Trauma and injury .. he is Rt leg below knee abutated .</t>
  </si>
  <si>
    <t xml:space="preserve">   Referr to Black lion HOspital _x000D_
  cbc, OFT, Elect, FBS, Hgb A1 C, Rt upper Xtermity Xray                                       </t>
  </si>
  <si>
    <t xml:space="preserve"> Known HTN + T 2 DM on mediction   + ? PN + Rt Below knee amputation + Moderat to sever SFA and Pop A stenosis with absent flow in PTA, ATA , DTP                                     </t>
  </si>
  <si>
    <t xml:space="preserve">flank and generalized joint pain + Lt ear pain </t>
  </si>
  <si>
    <t>she is a known HTN on enalapril 10 mg po/d  for 7 years currently he prsented with flank pain and generalized joint pain .  Lr ear difficulty of hearing , and leg pain</t>
  </si>
  <si>
    <t xml:space="preserve">pink conj + NIS </t>
  </si>
  <si>
    <t xml:space="preserve">   CBc, OFT, U/S ,    Abd pelv U/S,                                       </t>
  </si>
  <si>
    <t xml:space="preserve">   Known HTN on medication +Lt ear  difficultu of hearing 2ry to ?   + ? Goaut                                        </t>
  </si>
  <si>
    <t>this is a 30 years old female patient who is relatively well 2 days back at which time she has  productive cough  with fever  nasal discharge</t>
  </si>
  <si>
    <t>CAME FOR MEDICAL CERITIFCATE</t>
  </si>
  <si>
    <t xml:space="preserve">  MEDICAL FIT?                                         </t>
  </si>
  <si>
    <t xml:space="preserve">known type 2 dm metformin 850mg po bid , daonil 5mgpo day </t>
  </si>
  <si>
    <t>PC &amp; NIS_x000D_
fbs 132,149,153,165</t>
  </si>
  <si>
    <t xml:space="preserve"> see mgt                                               </t>
  </si>
  <si>
    <t xml:space="preserve">fairly glycemic control                                            </t>
  </si>
  <si>
    <t>FOR  MEDICAL CERTIFICATE</t>
  </si>
  <si>
    <t>this is 23 years old male known asthmatic on salbutamol puff prn and beclomethasone puff  pt presented with productive yellowish cough and sorethroat and change of voice of 2 week duration.</t>
  </si>
  <si>
    <t xml:space="preserve">inx                                                      </t>
  </si>
  <si>
    <t xml:space="preserve">Br.asthma + URTi                                            </t>
  </si>
  <si>
    <t xml:space="preserve">he is prsented with productive cough of  1 week duration associated with nasal cogestion and generalized body weakness other wise no fever , night sweating </t>
  </si>
  <si>
    <t xml:space="preserve">clear chest , no add sound </t>
  </si>
  <si>
    <t xml:space="preserve"> CBC, CXR                                            </t>
  </si>
  <si>
    <t>numbness right extremity</t>
  </si>
  <si>
    <t xml:space="preserve">this is 60yrs old known HTN pt for the last 2yrs of amlodipine 5mg po daily presented with a complain of numbness of extremities for the last 01 month. Associated to this she also had hx of lightheartedness_x000D_
</t>
  </si>
  <si>
    <t xml:space="preserve">      OFT, CBC, U/A, CRP , S/E, FBS, Lipid profile                                      </t>
  </si>
  <si>
    <t xml:space="preserve">    Known HTN + ? PN                                        </t>
  </si>
  <si>
    <t>This is a 30 years old female patient presented with body swelling of one week duration. The swelling started on the face and later progressed to cover the leg. Otherwise,no history of yellowish discolaration of the eye,no history of  decreased urine out put,no HTN or DM orknown chronic medical illiness.</t>
  </si>
  <si>
    <t>pink conjuctiva,NIS,has periorbital odema</t>
  </si>
  <si>
    <t xml:space="preserve"> ?ACUTE GLUMERULO-NEPHIRITIS                                         </t>
  </si>
  <si>
    <t>LT LOWER QUADRANT PLEURITIC CHEST PAIN</t>
  </si>
  <si>
    <t>THIS IS A 22 YRS OLD MALE PT PRESENTED WITH LEFT LOWER QUADRANT PLURALISTIC  CHEST PAIN OF 6 MONTHS DURATION .ASS  WITH  EASY FATIGABLITY  AND SOB OF SAME TIME DURATION._x000D_
PT CLAIMS HE  HAD SUSTAINED FALL DOWN ACCIDENT 6 MONTHS BACK WHEN HE FALL ON THE GROUND ON HIS LEFT SIDE._x000D_
_x000D_
ABDOMENO PELVIC U/S--NON REMARKABLE</t>
  </si>
  <si>
    <t>CLEAR AND RESONANT_x000D_
LT LOWER CHEST TENDERNESS ANTERIORLY</t>
  </si>
  <si>
    <t>LT UPPER QUADRANT ABD TENDERNESS</t>
  </si>
  <si>
    <t xml:space="preserve">   BASELINE INVESTIGATIONS,REPEAT ABD PELVIC U/S   ,CHEST X/RAY                                      </t>
  </si>
  <si>
    <t xml:space="preserve">          ??SOFT TISSUE INJURY                               </t>
  </si>
  <si>
    <t xml:space="preserve">57  y old female  patient  presented with   dry  cough  with  associated  night  sweating  and  high  grade  fever  ,  loss of  appetite    and  significant  weight  loss    and  she  has  also   orthopenea  of  2  pillow  and  leg  swelling   and  she  was treated  for  pneumonia  8  month  back  other  wise  she  has  no  hx  of  chronic  illness     _x000D_
</t>
  </si>
  <si>
    <t xml:space="preserve">has  s3  gallop  and  diastolic  murmur  at  mitral  area </t>
  </si>
  <si>
    <t xml:space="preserve">   SEND ECG  ,ECHO  ,ESR  CHEST  X  RAY   CBC  OFT                                             </t>
  </si>
  <si>
    <t xml:space="preserve">     ?heart  failure?sever  anamea  +?pul  TB  +SUPEREMPOSED  PNEUMONEA                                  </t>
  </si>
  <si>
    <t>EASYFATIGIBILITY  AND FEVER</t>
  </si>
  <si>
    <t xml:space="preserve"> she is aknown DM on metformin 1000mg/500mg  po +RVI ON HAART with low viral load pt has follow up at hc rbs 130,120,  presented with easyfatigibilty, proudactive cough of whtish  sputum ,  wt loss, night sweating , has tingling senstion of extermity,  has itching senstion of upper  body part , high grade intermittent fever  she was treated with ceftriaxone  has some change , ultrsound show  moderate fatty liver +hepatomegalyl tsh 4.137, t3 1.79, t4 9.34</t>
  </si>
  <si>
    <t xml:space="preserve">  CBC OFT CXR ELECTROLYTE, URINE VIRAL MARKER                                           </t>
  </si>
  <si>
    <t xml:space="preserve">        RVI+DM+PN+RLO TB    +ALLERGIC DERMATITIS +?DYLIPDEMIA                                 </t>
  </si>
  <si>
    <t>A 36 y/o male presented with Dry cough associated with LGIF, lt side chest discomfort, dyspnea &amp; 2 kg wt loss of 1 mon duration. He has also night sweating of 20 days &amp; nausea of 10 days duration. For his compliant he visited private set up and given Unspecified po medication daily for 11 days  &amp; carbocystine syrup for 1 wk. He has also visited another private clinic due to loss of Improvement &amp; given unspecified po medication daily for 6 days._x000D_
Ix _x000D_
CBC( ON 1/11/23)=&gt; WBC=3.7K, N=64.9, L=24.3, Hgb=14.5, HCT= 48%, PLt=417K; ESR=50_x000D_
CXR( on OCT 27, 2023)= Lt lower lobe collapse consulidation DDX= Pneumonia; Lt loculated Pleural effusion DDX= Empyema</t>
  </si>
  <si>
    <t xml:space="preserve">Repeat CXR, OFT, viral marker, PICT  _x000D_
DEXTROMETHORPHAN 15 mg/5ml,  10 ML PO TID                                         </t>
  </si>
  <si>
    <t xml:space="preserve">? CAP to r/o PTB  to r/o Empyema                                           </t>
  </si>
  <si>
    <t xml:space="preserve"> he is  a know HTN  pt had follow up but discontinue medication for last 1 year  presented with difficulty   to controll  his balance with dizziness and one episode of vomiting   , has hedache  for the complain they went hc today and his bp was 197/121 after 2 dose of sublingual nifedpine his bp become  175/ 112,  has heavness type of chest pain  , has no body weakness , no abm no loc </t>
  </si>
  <si>
    <t xml:space="preserve">                CBC , OFT LIPID ECG URINE BUT ECG THEN LINK TO ER                              </t>
  </si>
  <si>
    <t xml:space="preserve">      POOR CONTROLL HTN +? ISCHEMIC STROKE+ MI                                       </t>
  </si>
  <si>
    <t>rt flank pain and itching sensation off genital area</t>
  </si>
  <si>
    <t xml:space="preserve">presented with  intermittent rt flank pain  associated with he has aslo nausea, has itching senstion of genital area, has also  intermittent lesion on foot has  intermittent sneezing no other complain no hx cmi </t>
  </si>
  <si>
    <t xml:space="preserve">           lipid , fbs urine oft ultrsound link to derma                                   </t>
  </si>
  <si>
    <t xml:space="preserve">        rlo nephrolithisis+ fungal infection                                     </t>
  </si>
  <si>
    <t>left ankle swelling</t>
  </si>
  <si>
    <t xml:space="preserve">presented with compliant of left ankle swelling of three months duration with limitationof joint movement and difficulty walkig, she had histroy of ankle strain 4 months back and had treatment from traditional healear. since three months she went to Holywater where her contdition wosened time to time , in addition abdominal compliant of scanty, greenish and foul smelling frequent loose stool  with tenismus, weght loss with poor intake , fatiugability </t>
  </si>
  <si>
    <t>left submandibular LAPs</t>
  </si>
  <si>
    <t>thachcardic, S1 and S2 well heard</t>
  </si>
  <si>
    <t>distended, tenderness all over more on the epigastrium</t>
  </si>
  <si>
    <t xml:space="preserve">bil pedal and pretibial edema more on the left_x000D_
limites ROM passive and Active lt ankle jt_x000D_
</t>
  </si>
  <si>
    <t xml:space="preserve"> CBC, RFT,Sr electrolyte, S/E,LFT, Sr Alb   uric acid,  x ray  the lt ankle,abd pelvic U/S,_x000D_
link to ER for resucition _x000D_
                               </t>
  </si>
  <si>
    <t xml:space="preserve"> hypotension 2rty to poor intake +AGE+ Anemia 2ry to?                                        </t>
  </si>
  <si>
    <t xml:space="preserve">A 48 years old known HTN patient on enalapril 5 mg po/day and knwn dyslipidemic patient on no medication currently presented with diarrhea of 3 episodes/day which was watery, complained back pain and multiple joint pain. in associatoion he complained headache and malaise. Easy fatigability, and mild shortness of breath on exertion. </t>
  </si>
  <si>
    <t xml:space="preserve">        - CBC, U/A , LIPID PROFILE, OFT, STOOL ANALYSIS                                    </t>
  </si>
  <si>
    <t xml:space="preserve">                    -AGE 2 TO ?? + HTN with ? HHD _x000D_
                     - Dyslipedimia                        </t>
  </si>
  <si>
    <t xml:space="preserve">left hand weakness </t>
  </si>
  <si>
    <t>This is a 26 year old male patient presenting with weknes in theft hand of 5 days which occurred when he woke from sleep and occured suddenly, no hx of trauma or fall down.it was to the extent he couldnt extend his wrist_x000D_
no hx of DM, HTN_x000D_
Xray- Normal left hand x ray</t>
  </si>
  <si>
    <t xml:space="preserve">                                     wrist drop 20 to ?       </t>
  </si>
  <si>
    <t>This is a known Hypertensive patient for the last 20 years on Enalapril 10 mg po BID, HCT 25 mg po/d &amp; Atenolol 50 mg po/d. Currently he wants to have followup in our setup.</t>
  </si>
  <si>
    <t xml:space="preserve">HTN                                             </t>
  </si>
  <si>
    <t>This is a 56 year old male patieng presenting with gradual onset of abdominal swelllig and associated flank pain, and suprapubic cramping type of pain but no leg swelling or yellowish discolration of the eye, he also had burning type of epigatsric pain and losss of appetite asociated with easy fatigability_x000D_
no hx of DM, HTN_x000D_
he has history of alcohol consumption 4-5 beerer day, he states he stopped the past couple of montg_x000D_
ABd u/s Ascites 20 to ?_x000D_
Pelvic u/s normal pelvic u/s</t>
  </si>
  <si>
    <t>Grossly distenee abdomen, no scars or strea , hernia sites are free_x000D_
no tenerness or hepatomegally_x000D_
dull on percusiion</t>
  </si>
  <si>
    <t xml:space="preserve">                                             invetsiagte</t>
  </si>
  <si>
    <t>Ascites 20 to ? ALD</t>
  </si>
  <si>
    <t>This is a 27 years old male patient presented with a complaint of dry cough of 6 days duration. Associated with this he is also complaining of SOB, headache, LGIF &amp; abdominal swelling of similar duration. CXR-Bilateral pleural effussion with interstitial edema ? Atypical pneumonia &amp; he is taking amoxicillin 500 mg po TID.</t>
  </si>
  <si>
    <t xml:space="preserve">Investgate                   </t>
  </si>
  <si>
    <t xml:space="preserve">?CAP                                            </t>
  </si>
  <si>
    <t>This is a  30 year old amle patient presenting with gradual onset of abdominal swelling associated, loss of appetite amd easy fatigability. defaction urgency but no leg swelling or yellowish discoloration of the eye._x000D_
 he ahd chill and LGIF, he also noticed intermittent night sweats_x000D_
no othe complaint_x000D_
no hx of excess consumption of alcohol _x000D_
ABD u?S moderate ascites 20 to ?_x000D_
DDX TB</t>
  </si>
  <si>
    <t>Grossly distended abdomen, 3*2 scar ono the RLQ, no strie or visible peristalisis, evertd umblicus_x000D_
slight  tenderness no organomegallysigns of fluid collection</t>
  </si>
  <si>
    <t xml:space="preserve">                                            ASCies 20 to ?</t>
  </si>
  <si>
    <t>This is a Known Hypertensive patient for the last 10 years on Enalapril 10 mg po BID. Currently presented with a complaint of Rt lower extremity pain of 15 days duraton. Associated with this she is also complaining of easy fatigability &amp;  dizziness of similar duration. She also had aggravation of  bilateral leg swelling of 1 month duration. She can not see anything with her eyes for the last 3 years.</t>
  </si>
  <si>
    <t xml:space="preserve"> Investigate                                                                                        </t>
  </si>
  <si>
    <t xml:space="preserve">HTN + ?HHD +  ?Glaucoma                                                                                        </t>
  </si>
  <si>
    <t xml:space="preserve">geneeralise body swelling </t>
  </si>
  <si>
    <t>This is a 36 year old male patient presenting with GBS that started from peri-orbitat and later include the leg, he also expirience burning sesnation during uriantion and reddis discoloration of urine, dysuria, frequency, he also expirienced abdominal dicomfort and loss of appetite, nausea and single episode of vomiting of ingested matter_x000D_
no other complaint_x000D_
iX CBC- wbc 8.4_x000D_
plt 171_x000D_
hg 13.6 _x000D_
RFT- scr- 5.4_x000D_
u/s blood +4, alb +3, RBC many_x000D_
Frusemide 40 mg po BID was given</t>
  </si>
  <si>
    <t xml:space="preserve">                                            AKI 20 to ? nephritic syndrome</t>
  </si>
  <si>
    <t>epigastic pain of more than two years which increase with fatty meal but she has no vomiting. abdominal bloating_x000D_
abd U/s shows cholelithiasis</t>
  </si>
  <si>
    <t>pink and nis</t>
  </si>
  <si>
    <t xml:space="preserve">NO EDAMA </t>
  </si>
  <si>
    <t xml:space="preserve">                                            link to surgical OPD</t>
  </si>
  <si>
    <t xml:space="preserve">                     CHOLRLITHIASIS                       </t>
  </si>
  <si>
    <t xml:space="preserve"> severe  headache and cough of 3 days duration</t>
  </si>
  <si>
    <t xml:space="preserve"> he is a 20 yrs old pt presented with productive cough and sever headache  of  3 days duration associated with he has high grade intermitant fever and chest pain of the same duration</t>
  </si>
  <si>
    <t xml:space="preserve">     SEND CBC,CXR                                       </t>
  </si>
  <si>
    <t xml:space="preserve">          ? CAP                                  </t>
  </si>
  <si>
    <t xml:space="preserve">RIGHT  NECK  AREA  SWELLING </t>
  </si>
  <si>
    <t>25 Y  OLD  FEMALE  PATIENT PRESENTED WITH  RIGHT SUB  MANDEBULAR  AREA  PAINLESS SWLLING  OF  2 YEARS  DURATION  WHICHIS  PROGRESSIVE AFTER SHE  GET  BIRTH  OTHER  WISE  NO HX OF  COUGH  NIGHT  SWEATING    ,LOSS OF  APPETITE    NECK U/S    MULTIPLE   BILATERAL  ENLARGED   NECROTIC  CERVICAL  LYNPHNODE   ?LYNPHADENITIS</t>
  </si>
  <si>
    <t xml:space="preserve">PINK  CONJ AND NIS  </t>
  </si>
  <si>
    <t xml:space="preserve">THEIR  IS  MATTED  LYNPH  NODES  TO  THE  RIGHT  NECK   WHICH  IS NON TENDER    HARD  IN  CONSISTANCY </t>
  </si>
  <si>
    <t xml:space="preserve">         SEND CHEST X  RAY  ESL  FNAC    ESR LIPID PROFILE                                    </t>
  </si>
  <si>
    <t xml:space="preserve">CERVICAL ?TB  LYNPHADENITIS                                            </t>
  </si>
  <si>
    <t>29 yrs old female [pt has cough dry intermittent, no fever, no chest pain , restrosternal pain, has fatigue, , lost some weight, no night drinchin g sweats, no edema, no preorbnital edema, no diarrhea, no vomiting, no history of gastropathy, no histor of asthma, no history of bronchites, no history of smoking, HIV test dione a year ago and is negative, no exposure risk, no history of STI</t>
  </si>
  <si>
    <t>pink conjictivi</t>
  </si>
  <si>
    <t>not in distress, no wheezing, hass creptation on left lower third</t>
  </si>
  <si>
    <t>no murmur, quiet precordium, no cyanosis, no clubbing</t>
  </si>
  <si>
    <t>no epigastric tendrnmess, no hepatoispleno megally, no ascvites</t>
  </si>
  <si>
    <t>no vaginal discharge (recvurrent vaginal candidiasis)</t>
  </si>
  <si>
    <t>good posture, good balance, good corestability and body alignm,ent, no area of nbone tendernmess, no gibus</t>
  </si>
  <si>
    <t>no weakness, no sensory loss, no neck stiffness, no headacher</t>
  </si>
  <si>
    <t xml:space="preserve">           investigation requested                                 </t>
  </si>
  <si>
    <t xml:space="preserve">               pneumonia r/o TB                              </t>
  </si>
  <si>
    <t>This is a 27 years old female patient presented with a complaint of bilateral flank pain of 1 month duration. Associated with this she is also complaining of dysuria &amp; urinary frequency of similar duration. She was Dx to have UTI a month back &amp; was managed with unspecified po medication BID for 7 days but the symptoms come back.</t>
  </si>
  <si>
    <t xml:space="preserve">31  y  old  female  patient presented  with head  ache   of  1 month  duration  with  associated  lower back  pain  and  numbness  to  loer extrimities  and  also complain  easy  fategability   and  light  headedness  other  wise  she  has  no hx of  polysymptoms  and  palpitation  ,orthopenea     cough  _x000D_
_x000D_
abdomenal  u/s   bilateral  renal sand  stones    left  breast  simple cyst  _x000D_
 _x000D_
</t>
  </si>
  <si>
    <t>mild pale  conj  and  nis</t>
  </si>
  <si>
    <t xml:space="preserve">                     SEND  SERUM  VITAMIN  D LEVEL   ,CBC  OFT    L/S X/RAY              AFTER THE  RESULT  PLAN ITO  HAVE MRI           </t>
  </si>
  <si>
    <t xml:space="preserve">    PN  ?VITAMIN D  DEFFICENCY+?L/S SPONDYLOSIS+    VERTIGO      +ANEMEA?                                </t>
  </si>
  <si>
    <t xml:space="preserve">     work up,furher                                       </t>
  </si>
  <si>
    <t xml:space="preserve">       ?medically fit                           </t>
  </si>
  <si>
    <t xml:space="preserve">lower  bacvk pain </t>
  </si>
  <si>
    <t xml:space="preserve">48  y  old male  patient  presented with  lower back pain  and  head ache  and he  has  hx of  dyslipiedemea  of  1  year  back    other  wise he  has no hx of other  chronic ilnness </t>
  </si>
  <si>
    <t xml:space="preserve">pink  conj    and  nis  </t>
  </si>
  <si>
    <t xml:space="preserve">           send  rft  ,  LIPID PROFILE ELECTROLYTE FBS   ABDOMENAL  U/S                              </t>
  </si>
  <si>
    <t xml:space="preserve">        pre diabatic  +dyslipedeamea                                      </t>
  </si>
  <si>
    <t>HX  OF LOWER BACK PAIN</t>
  </si>
  <si>
    <t>KNOWN TYPE II DM ON INSULIN,FOR 20YRS CURRENTLY PX WITH HX OF LOWER BACK PAIN</t>
  </si>
  <si>
    <t xml:space="preserve">                       TYPE II DM+PERIPHERAL NEUROPATHY                     </t>
  </si>
  <si>
    <t>BURNING PAIN OVER ABDOMOINAL</t>
  </si>
  <si>
    <t>PX WITH HX OF BURNING PAIN OVER ABDOMOINAL</t>
  </si>
  <si>
    <t xml:space="preserve">                 WORK UP,,FURTHER                           </t>
  </si>
  <si>
    <t xml:space="preserve">       ACUTE GASTRITIS +??FATTY LIVER                                     </t>
  </si>
  <si>
    <t>PX WITH HX OF COUGH,SOB</t>
  </si>
  <si>
    <t xml:space="preserve">                     WORK UP[                       </t>
  </si>
  <si>
    <t xml:space="preserve">                  CAP                          </t>
  </si>
  <si>
    <t>This is a 42 year old male known hypertensive patient for the last 8 years and took unspecified medication for 4 years and stopped then after. currently presented with presented with watery diarrhea of 1 day duration. associated with a cramping type of abdominal pain, nausea. he also have globalized type of headache and pleuritic type of left side chest pain of same duration. he claims it started after he eat food outside. other wise he has no history of cough, SOB, Orthopnea, PND, change in mentation. No hx of fever, urinary complain, no other CMI_x000D_
He was treated at the emergency  and was given enalpril 2.5 mg po BId, Amlodipine 10 mg po daily_x000D_
He had improvent, the diarrhea subsided</t>
  </si>
  <si>
    <t>refill and advise</t>
  </si>
  <si>
    <t xml:space="preserve">                                     HTN + AGE ( treated)       </t>
  </si>
  <si>
    <t xml:space="preserve">refrral </t>
  </si>
  <si>
    <t>This is a known T2DM patient for the last 12 years on Mixtard 22/10 IU SC BID, MTF 1gm po BID &amp; Atrovastatine 10 mg po/d &amp; Hypertensive patient for the last 10 years on Losartan/HCT 50/12.5 mg po/d. Currently he wants to have followup in our setup.</t>
  </si>
  <si>
    <t xml:space="preserve">this is 25yrs old female patient presented with a complain of easy fatiguability and SOB with ordinary activity. Associated to this she aslo had hx of vertigo, global headach. these syptoms starts to worsen in the past one week.  she also claims epigastric pain _x000D_
otherwise: she had no hx of cough_x000D_
                no hx of chronic illness_x000D_
                no hx of edema_x000D_
_x000D_
Ixn: CBC; WNL_x000D_
      Abdominopelvic u/s: dilated hepatic veins 20?_x000D_
     chest u/s: normal </t>
  </si>
  <si>
    <t xml:space="preserve">        CXR, ECG, OFT, S/E, U/A , Stool                                  </t>
  </si>
  <si>
    <t xml:space="preserve">             ? HF + DYSPEPSIA              </t>
  </si>
  <si>
    <t xml:space="preserve">this is 28yrs old known epileptic patient on unspecified medications for the last 4 yrs presented with a complain of progressivly increased abdominal girth associated with pain. he also caims that he had hx of cough wich is dry of the same duration associated with HGIF. he also had hx of loss of appette, night sweating and unquantifed loss of weight _x000D_
Otherwise: no hx SOB </t>
  </si>
  <si>
    <t xml:space="preserve">Distended abdomen which moves with respiration with positive sogns of fluid collection </t>
  </si>
  <si>
    <t xml:space="preserve">        CBC, CXR, Abdominal u/s, OFT, Gene x pert, ESR, viral markers, ECG                                     </t>
  </si>
  <si>
    <t xml:space="preserve">       Ascites 20?      +? CAP r/o PTB                                 </t>
  </si>
  <si>
    <t xml:space="preserve">                          WORK UP,FURTHER                  </t>
  </si>
  <si>
    <t>BURNING SENASTIN OF EPIGASTRIC AREA</t>
  </si>
  <si>
    <t xml:space="preserve">         ACUTE GASTRITIS                                  </t>
  </si>
  <si>
    <t xml:space="preserve">Rt side chest pain of </t>
  </si>
  <si>
    <t xml:space="preserve">This is a 32 years old male patient presented with a complaint of Rt side chest pain of 1 week duration. Otherwise no new complaint. CXR-Pneumonia with parapneumonic effusion &amp; Abdominopelvic U/S-Rt minimal effusion. He is being managed with ceftriaxone 1 gm IV BID &amp; Azithromycine 500 mg po/d but not that much improved. He has been somking for ther last 10 year &amp; alcholic for the last 8 years. </t>
  </si>
  <si>
    <t xml:space="preserve">Do U/S guided fluid analysis                                             </t>
  </si>
  <si>
    <t xml:space="preserve">Pneumonia with Parapneumonic effusion                                             </t>
  </si>
  <si>
    <t xml:space="preserve">he is a known T2DM and HTN patient for thepast 30 years on metformin 1g po BID, glibenclamide 10 mg po BID, enalapril 10 mg po daily and amlodipin 5 mg po daily, atrovastatin 20 mg po daily, and pregabalin 75 mg po daily.  currently he is reffered for poor glycemic conmtrol. _x000D_
FBS= 305, u'a= glucose +3. _x000D_
he has pain on his right lower back. </t>
  </si>
  <si>
    <t xml:space="preserve">FBS, electrolytes, U/A, RFT, lipid profiles.                                             </t>
  </si>
  <si>
    <t xml:space="preserve"> poorly controlled T2DM + well controlled HTN + PN + SI joint pain                                           </t>
  </si>
  <si>
    <t xml:space="preserve">53  y  old   male  patient  presented  with  head  ache   which  is  pirsing  type  more  to   kleft  part  of  temporal  area  with  associated  tearing   ,photophobea    which  is  responsible  with  diclophenac   po    and  currently  gone  to  private  and  given  amitriptiline  25  mg  po/day  and  sumatriptan  50  mg  po/day  with  the  medication  has  improvment      _x000D_
bp 143/92        MRI     was  done 2  years  back   spinal    degenerative   c6   /7   disc protruding    posteriourly    mildly   indenting  the  theca  _x000D_
  mri   chronic   small   vessel   ischemic  change  </t>
  </si>
  <si>
    <t xml:space="preserve">                        SEND  SERUM  VITAMIN  D  LEVEL  ,LIPID PROFILE  FBS   ELECTROLYTE   HEMOG  A1C     /OFT                   </t>
  </si>
  <si>
    <t xml:space="preserve">     migrine  head  ache+stage  1  HTN+ CHRONIC  SMALL  VESSEL  ISCHEMEA   OF BRAIN ?                                       </t>
  </si>
  <si>
    <t xml:space="preserve">bilateral Leg pain and back pain </t>
  </si>
  <si>
    <t xml:space="preserve">she is   presented with   back pain and  bilateral leg pain of  6 months otherwise no No Hx of DM and HTN </t>
  </si>
  <si>
    <t xml:space="preserve">pinjk conj , NIS </t>
  </si>
  <si>
    <t xml:space="preserve"> CBC, FBS , Lipid Pofile, Elect, U/A, Uric Acid , RF                                            </t>
  </si>
  <si>
    <t xml:space="preserve">? low back  pain  2ry to ?                                             </t>
  </si>
  <si>
    <t xml:space="preserve">bilateral </t>
  </si>
  <si>
    <t xml:space="preserve">she presented with bilateral flank pain for the past 3 months. she was told to have kidney stones after she had ultrasound at private clinic and she was told to drink water but she has no relief of symptoms. she also has intermittent headache and burning type abdominal pain which gets relieved when she takes medication but it reccurs after she discontinues the medication. </t>
  </si>
  <si>
    <t>mild CVAT at the right flank</t>
  </si>
  <si>
    <t xml:space="preserve">abdominal U'S , U/A, stool H.PYLORI                                            </t>
  </si>
  <si>
    <t xml:space="preserve">rule out UTI + nephrolithiasis + dyspepsia                                            </t>
  </si>
  <si>
    <t>PX WITH HX OF ABDOMINAL PAIN,BLOATING,FLATULENCE</t>
  </si>
  <si>
    <t>INJECTED CONJUNCTIVA</t>
  </si>
  <si>
    <t xml:space="preserve">          WORK UP,FURTHER                                  </t>
  </si>
  <si>
    <t xml:space="preserve">                ACUTE EXACERBATION OF PUD                            </t>
  </si>
  <si>
    <t>this is a 20 year old male patient presenting with stabbing type of RUQ pain, associated with difficulty of eating  and nausea but no vomiting_x000D_
no othe rcomaplaint_x000D_
no hx of  DM, HTN</t>
  </si>
  <si>
    <t xml:space="preserve">                                            ? Choleltiasis</t>
  </si>
  <si>
    <t>This is a  60 year old female knwon HTN patient on amlodipine 5 mg po daily and follouwp at lhc patient resenting with epigastric pain of 3 months duration associated with loss of appetite and nausea. she also ha d easy faigability and dyspnea on exertion but no leg swelling orthopnea or PND_x000D_
No other complaint_x000D_
ECHO- moderate LVH G2 diastolic dysfunction mild Tr and mild pulmonary HTN</t>
  </si>
  <si>
    <t xml:space="preserve">                                            HTN + ? HHD+ r/o PUD</t>
  </si>
  <si>
    <t xml:space="preserve">he presented with palpitation for the past 1 week. he also has crampy abdominal pain. he has good appetite but he claims that he has lost weight. he has feeling of warmth on his body. </t>
  </si>
  <si>
    <t xml:space="preserve">thyroid is palpable above the sternal notch. moves upwards with swallowing but not with tongue protrusion. </t>
  </si>
  <si>
    <t>pulse is full and regular</t>
  </si>
  <si>
    <t xml:space="preserve">no tremor _x000D_
conscious and oriented. </t>
  </si>
  <si>
    <t xml:space="preserve">  CBC, TFT, stool exam, ECG.                                            </t>
  </si>
  <si>
    <t xml:space="preserve">rule out hyperthyroidism                                         </t>
  </si>
  <si>
    <t>this pt came on 16/2 16 at our office she is working at addis abeba justice office she complain of lower back pain which is radiating to her legs. she has no incontinence. she have had same compliant intermittantly in the past same  other compliant</t>
  </si>
  <si>
    <t>NO abnormality detected</t>
  </si>
  <si>
    <t>straight leg test is negative _x000D_
no motor weakness_x000D_
no other finding</t>
  </si>
  <si>
    <t xml:space="preserve"> she was seen on 16 &amp; 17 /2/16 at office and was given an specified po medications she came today and requested sick leave and sick leave given                                    </t>
  </si>
  <si>
    <t xml:space="preserve">chronic low back pain                                            </t>
  </si>
  <si>
    <t xml:space="preserve">EASY  FATEGABILITY  </t>
  </si>
  <si>
    <t xml:space="preserve">20  y old  female  patient presented with  easy  fategability of 5  days  duration    other  wise  she  has no  hx of  orthopenea  ,pnd  shortness of breath     cough  ,palpitation menestrual irregularity  _x000D_
  ecg   coplete  left gundle   branch  block  CLBBB_x000D_
ECHO     NORMAL     lvef  67  </t>
  </si>
  <si>
    <t xml:space="preserve">their  is  anteriour  neck  swelling  which  moves  with  degulitation  and nodular </t>
  </si>
  <si>
    <t xml:space="preserve">s1  and  s2  well heard  no  gallop  or  murmur  </t>
  </si>
  <si>
    <t xml:space="preserve">         repeat  echo  and  send  TFT  and  neck  u/s                                    </t>
  </si>
  <si>
    <t xml:space="preserve">   easy  fategability?     =/toxic  goiter                                    </t>
  </si>
  <si>
    <t xml:space="preserve">easy  fategbility  of  </t>
  </si>
  <si>
    <t xml:space="preserve">  33  y old  male  patient presented  with  easy  fategability  of  15  days  duration  with  associated  palpitation and  shortness of  breath  while  he  breath   and  leg  sweling   other  wise  he has  no  hx of other  chronic illness,bleeding   _x000D_
hemog  5 </t>
  </si>
  <si>
    <t xml:space="preserve">has  s3  gallop </t>
  </si>
  <si>
    <t xml:space="preserve">      send  to  emergency                                       </t>
  </si>
  <si>
    <t xml:space="preserve">    sever  anemea?                                        </t>
  </si>
  <si>
    <t>A 66 y/o female known T@ DM for the past 4 yrs on MTF 1 gm  po bid &amp; daonil 10 mg po bid. Currently presented with intermittent upper middle abdominal pain associated with burning pain &amp; bloating of 2 days duration. She has a hx of burning epiagstric pain associated with bloating for the past 3 yrs. Otherwise no hx of SOB, chest pain, orthopenia, PND, bodyswelling, Easy fatigability, cough, Vomiting or diarrhea or fever_x000D_
FBS 9 days back is 144; PR= 66, regular</t>
  </si>
  <si>
    <t>Epigastric mild dirrect tenderness</t>
  </si>
  <si>
    <t xml:space="preserve">CBC, OFT, serum ele, lipid profilestool H.Pylori Ag, Abdominal u/s, HgA1c( sh e cannot afford)                                             </t>
  </si>
  <si>
    <t xml:space="preserve">known T2 DM + ? PUD to r/o gastric paresis                                           </t>
  </si>
  <si>
    <t>this is a 30 yrs old male patient presented to our opd with the complient of left upper abdomenal pain which is agravated walking long distance of 15 days duration. in association to this he has also bilateral ankel edema which is more on the right side ._x000D_
other than this he has no hx of abdomenal distention_x000D_
no hx of alchol use but chew chat(stoped 1yr back)_x000D_
Abdomeno pelvic US(02/11/2015)=Diffuse coarse hepatic paranchyma with mild splinomegally ? Budd Chiari</t>
  </si>
  <si>
    <t>soft abdomen that moves with respiration , no superficial or deep tendernes</t>
  </si>
  <si>
    <t xml:space="preserve">            Send  CBC,OFT, viral markers                                </t>
  </si>
  <si>
    <t>She is a known RVI patient on ART(8yrs) and a known diabetic patient on glibinclamide 5mg PO daily(2yrs) currently presneted to our ops with the complient of dry intermittent cough of 2wks duration in association to this she has also easy fatigability and sob while walking stairs._x000D_
other than this she has no hx of orthopenia,PND_x000D_
for this complient she went to HC and was given unspecified syrup medication but got no improvement</t>
  </si>
  <si>
    <t>clear chest with good air entry.no wheeze or creptation</t>
  </si>
  <si>
    <t xml:space="preserve">         send CBC, CXR                                   </t>
  </si>
  <si>
    <t>referred from h/c as a case of AKI</t>
  </si>
  <si>
    <t>A 43 y/o female referred from h/c as a case of AKI 2 to ? . The referral was given 9 days back &amp; at that time she had Rt leg leg swelling for w/c she is given lasix 40 mg po/d for 1 wk &amp; then her leg swelling improved as she claimed. Sh has a hx of Rt leg trauma(an object fell on her rt leg below ankle) 23 days back and on the next morning her leg was swlled then she visited a private health setup &amp; unspecified Abx was was provided for 1 wk then she got improved. Otherwise no hx of SOB, chest pain, orthopenia, PND easy fatigability, dysuria, frequency, urgency or No known CMI like DM, HTN or CAD_x000D_
Ixs=&gt; Abdominominopelvic u/s( on 1/2/16)= Moderate fatty liver; Venous doppler u/s of lower limbs( on 1/2/16)= Normal lower limb venous dopplex study; on 10/13/23=&gt; BUN= 7 , Cr= 1.1, UREA= 13</t>
  </si>
  <si>
    <t>Rt leg trace pitting edema</t>
  </si>
  <si>
    <t xml:space="preserve">CBC, OFT, serum ele, U/A, lipid profile, FBS , Rt leg Venous u/s                                           </t>
  </si>
  <si>
    <t xml:space="preserve">? Drug Induced Nepphropathy + Moderate fatty liver + ? Rt leg venous insufficiency                                            </t>
  </si>
  <si>
    <t xml:space="preserve"> exacerbation  cough of </t>
  </si>
  <si>
    <t>He is a known diabetic patient on metformin 500mg PO daily(4yrs) and a known asthmatic patient on salbutamol puff PRN currently presented to our opd with the complient of exacerbation of cough of 2 wks duration the cough is productive. in association to this he has also fever and loss of appetite. he has also rt side chest pain._x000D_
other than this he has no hx of night sweating_x000D_
4 yrs ago he was diagnosed to have TB and was treated._x000D_
 ESR=81  RBS=141 Sputem examination= negative</t>
  </si>
  <si>
    <t xml:space="preserve">                   Send CXR, CBC                                                                     </t>
  </si>
  <si>
    <t xml:space="preserve">  Known Asthmatic + Known diabetic + ? CAP + R/O PTB                                                                                      </t>
  </si>
  <si>
    <t xml:space="preserve">            medial fit?                                </t>
  </si>
  <si>
    <t xml:space="preserve">Vomitting of </t>
  </si>
  <si>
    <t>She is a 26 yrs old Gravida 2 Para 1 mother her last LNMP was on 10/07/2015. making her GA= and EDD=  currently  presented to our opd with the complient of nausea and vomitting of ingested matter of 4 days duration.in association  to this she has also yellowish discoloration of the eye._x000D_
other than this she has _x000D_
no hx  contact with CLD pt</t>
  </si>
  <si>
    <t xml:space="preserve">icteric scleara </t>
  </si>
  <si>
    <t xml:space="preserve">   send LFT, Viral marker                                         </t>
  </si>
  <si>
    <t xml:space="preserve">  ?Acute Viral Hepitites 2 to +                                         </t>
  </si>
  <si>
    <t>this is 30yrs old male patient presented with a complain of frontal type of headache associated with HGIF and nausea. he also had hx of joint pain. For  the above complain he took ibuprofen 400mg po daily and doxycycline 100 po bid but no improvement. _x000D_
_x000D_
CBC: RBC: 6.75    HgB: 21.5   HCT: 59.2</t>
  </si>
  <si>
    <t xml:space="preserve">             repeat CBC, Blood film, u/a                              </t>
  </si>
  <si>
    <t xml:space="preserve">            ? AFI r/o polycytemia                                </t>
  </si>
  <si>
    <t>this is a 16 year old femal patient presenting with peri-umblical sever burning type of pain of 1 wek duration, associated with  dry intermittent  cough, tinnitus and vertigo associated with mild aching type of headaach and nausea  and vomiting of ingested matter, she also had wattery diarrhea coming once every 2 days_x000D_
no hx of DM, HTN_x000D_
HGB 5.4</t>
  </si>
  <si>
    <t xml:space="preserve">                                     Severe anemia       </t>
  </si>
  <si>
    <t>linked from Health center</t>
  </si>
  <si>
    <t xml:space="preserve">this a 54 year old male  known type 2 DM and HTN patient on metformin 1gm po BID,amlodipine 5 mg po daily&amp;lt;glibenclamide 5 mg po daily, enalapril 5 mg po daily,  he was referred from Health center,  he expirienced  polyphagia and polydipisa a but no polyuria and elevated  suagr levels_x000D_
FBS - 343.5_x000D_
HGBA1c  13.7%_x000D_
</t>
  </si>
  <si>
    <t xml:space="preserve">                                         T2Dm + ? DKA 20 to?   </t>
  </si>
  <si>
    <t xml:space="preserve">65  y  old  known  right  hemi paresis    for  the past     2  years  on      ASA  81  MG PO/DAY      HCT  25  MG PO/DAY    METOPROLOL  25 MG O/DAY      ATROVASTATIN  40  MG PO/DAY     and currently  complain  lower  back pain  with    numbness to  lower  extremities  and  orthopnoea  of  2  pillow  with  easy  fategability  while she  walk     </t>
  </si>
  <si>
    <t xml:space="preserve">                send  rft  ,lipid profile   ,l/s  x  ray      vitamin D  deficiency                              </t>
  </si>
  <si>
    <t xml:space="preserve">            right  hemiparesis?old  stroke+?l/s spondylosis+?vitamin  D  defficency  +?hhd                                 </t>
  </si>
  <si>
    <t>this is a 17 years old male  patient who is relatively well 3 days back at which  he start to have right side flank pain  global headache fever</t>
  </si>
  <si>
    <t xml:space="preserve">this is a 35 years old female patient  who is relatively well 3 days back at which time she start to have  dry cough difficulty to shallowing </t>
  </si>
  <si>
    <t>known HTN + Type 2 dm + OA of knee joint on medication</t>
  </si>
  <si>
    <t>this is 48 years old female pt presented with RUQ pain of 6 days duration. initially it was epigastric burning type of pain then radiate to RUQ area.has also vomiting of ingested matter of same  duration.</t>
  </si>
  <si>
    <t xml:space="preserve">      inx                                          </t>
  </si>
  <si>
    <t xml:space="preserve">   Dyspepsia 2o to cholelithasis                                         </t>
  </si>
  <si>
    <t>this is 45 years old female pt presented gradual body swelling of 1 week duration . initially the swelling starts from the face and involve the abdomen and lower leg , has also generalized body weakness , loss of appetite of same duration. abd us shows bilateral echogenic kidney with minimal bilateral pleural effusion and minimal ascites  2o to likely bilaterral parencymal disease + segmental bowel wall thickening involving desending colon DDX infectious colitis , IBD</t>
  </si>
  <si>
    <t xml:space="preserve"> Nephritic syndrome + stage II  HTN                                      </t>
  </si>
  <si>
    <t>this is a 34 years old female came with a complain of right  side flank pain  pain  which is radiate to right leg</t>
  </si>
  <si>
    <t>This is a 38 year old male patieng presenting with burning type of epigastric pain associated with reflux burning sesntation of esophagus and dry intermittent cough but no fever, the cough usully comes in cold seasons _x000D_
she wen to private clinic a year back and endoscopy was done and she was told she had ulcers_x000D_
no hx of DM, HTN</t>
  </si>
  <si>
    <t xml:space="preserve">                   ? pUD + GERD+ ? allergic rhinitis                         </t>
  </si>
  <si>
    <t>facial drifting</t>
  </si>
  <si>
    <t xml:space="preserve">27 yrs old femal;e pt  who starte to notice left sided body weaknesss with headache and fevrer, vomiting , photophobia , no history of diabetes, no hypoertension, curremntly has the weakness , left ear heatring defect, right facvial palsy , no rash, </t>
  </si>
  <si>
    <t>right upper motor facial nerve palsy, hss solitary goitor., decreased vision on right eye</t>
  </si>
  <si>
    <t>not indistress, no cyanosis, no clubbing</t>
  </si>
  <si>
    <t>no oranomegally</t>
  </si>
  <si>
    <t>no vaginal  discharge, left flank rtenderness</t>
  </si>
  <si>
    <t>good spina range of movement</t>
  </si>
  <si>
    <t>leftsided body weakness (4/5 , no senmsory loss)</t>
  </si>
  <si>
    <t xml:space="preserve">      CBC , ESR, VDRL, pict, CRP, ANA                                      </t>
  </si>
  <si>
    <t xml:space="preserve">             leftsided body weakness with left flank pain and crossed facial nerve palsy secondary to vasculites possibly infectyious                              </t>
  </si>
  <si>
    <t>This is a 20 years old male patient presented with cogh of three weeks duration. The cough is productive with whitish sputum. He has associated weight loss of six kg in a month  time and has night sweating,poor appitite,low grade intermitant fever.He also has contact history with TB patient.For this,complaint,he visited the university clinic and was treated with amoxicilline 500 mg po tid and was treated  three times despite no improvement.</t>
  </si>
  <si>
    <t>PINKCONJUCTIVA,NIS</t>
  </si>
  <si>
    <t>ABDOMEN IS SOFT ,MOVES WITH RESPIRATION,NO SIGN OF FLUID COLLECTION OR ORGANOMEGALLY.</t>
  </si>
  <si>
    <t xml:space="preserve"> ?   CAP +?PULMUNARY TBC                                       </t>
  </si>
  <si>
    <t>this is 44 years old female pt presented with epigastric pain of 5 month duration . has also tremor of both hand of same duration. RBS 146</t>
  </si>
  <si>
    <t xml:space="preserve">Dyspepsia + stage I HTN + ?? essential tremor                                             </t>
  </si>
  <si>
    <t>FOR MEDICAL CERTIFCATE</t>
  </si>
  <si>
    <t>this is 37 years old male known type 2 dm on metformin 500mg po bid presented with right flank pain of 1 week duration. has also dysuria, frequency of micturtion of same duration.</t>
  </si>
  <si>
    <t xml:space="preserve"> type 2 dm + ? UTI to r/o nephrolithasis + dyspepsia                                           </t>
  </si>
  <si>
    <t>This is a 28 years old female patient presented with right leg swelling of three years durtion. A ssociated with this,has right leg pain . Otherwise,no history of hypertendsion,DM or known chronci medical illiness.doppeler u/sound of  lower limb=severe insufficiency at the right sfg and gsv(in the thigh and proximal leg),moderate perforatorinsuffiency at the middle leg two site(at the anteromedial and anterolateral aspect)</t>
  </si>
  <si>
    <t>right leg dilated and tortious  vein</t>
  </si>
  <si>
    <t xml:space="preserve">   send to surgical opd for better managemnt.                                         </t>
  </si>
  <si>
    <t xml:space="preserve">right leg varicose vein                                            </t>
  </si>
  <si>
    <t>this is 72 years old male known type 2 dm + HTN + Dyslipidemia for the last 30 years on metformin 500mg po bid, glibenclamide 5mg po bid , enalapril 10mg po bid , amlodipine 5mg po bid , atrovastatin 40mg po day .echo moderate concentric LVH with grade I LVDD , mild degenerative aortic valve with grade I AR ( LVEF 60% TAPSE 30 )</t>
  </si>
  <si>
    <t xml:space="preserve">INX                                       </t>
  </si>
  <si>
    <t xml:space="preserve">HTN with HHD + DVHD + TYPE 2 DM + DYSLIPIDEMIA                                             </t>
  </si>
  <si>
    <t>THIS IS A 70 YR OLD FEMALE PATIENT COUGH THAT IS DRY THAT COMES INTERMITTENTLY FOR 1 WEEK, HIGH GRADE INTERMITTANT FEVER, CHILLS, OF SIMILAR DAYS DURATION, AND ALSO WORSNING OF SHORTNESS OF BREATH, LEG SWELLIN THAT COMES AND GOES AND SOB FOR 2WEEKS , IN ADDITION SHE HAS EPIGASTRIC BURNING TYPE OF SENSATION, FOR 2 WEEKS DURATION, AND ALSO SHE HAS FLANK PAIN ON THE LEFT SIDED FLANK PAIN FOR 2 WEEKS DURATION, AND URINARY FREQUANCEY OF SIMILAR DAYS DURATION, SHE WAS ADMITTED HERE 5 MONTHS BACK FOR CTMG AND DUNNL'S THREDECTOMY WAS DONE OTHERWISE NO CHRONIC MEDICAL ILLNESS,_x000D_
She was diagnosed with CAP and given augmentin and azythromycin with digoxin  0.25 mg po daily</t>
  </si>
  <si>
    <t>_x000D_
Assessment_x000D_
CAP+ 5MONTH POST OP DAY AFTER DUNNL'S THREDECTOMY FOR IND OF CTMG+ HF STAGE C 2NDARY TO ? THYROCARDIAC DISEASE + ?UTI + DYSPEPSIA</t>
  </si>
  <si>
    <t xml:space="preserve">KNOWN ASTHMATIC PT FOR THE LAST 20 YR BUT DISCONTIUNED  MEDICATION FOR THE 4 YR CURRENTLY PRESENTED WITH EXACERBATION OF SOB FOR THE LAST 1 YR WHICH IS EXACERBATED ON ACTIVITY AND SHE HAS  PRODUCTIVE COUGH OF THE SAME DURATION. </t>
  </si>
  <si>
    <t>claer and resonant</t>
  </si>
  <si>
    <t>no gallop</t>
  </si>
  <si>
    <t>NO eddema</t>
  </si>
  <si>
    <t xml:space="preserve">   LFT , ECG ,CBC, U/A, LIPID PROFOILE,                                          </t>
  </si>
  <si>
    <t xml:space="preserve">             known asthmatic + DCM+ DVHD( MILD AR , MILD MR) + MODERATE PUL HTN( MODERATE TR)                                </t>
  </si>
  <si>
    <t xml:space="preserve">shortness of  breath   </t>
  </si>
  <si>
    <t xml:space="preserve">_x000D_
This is a known Hypertensive patient for the last 20 years on Enalapril 10 mg po BID, HCT 25 mg po/d &amp; Atenolol 50 mg po/d. Currently he complain that  shortness f breath    for  this  he investegated  with ecg  and  it  suggested     anteriour  infarction    and  but  at  emergency  troponin   was  checked  and  it  become    &amp;lt;  0.1     so  relinked  to  our  opd     and  he  complain  that  orthopenea  of  2  pillow        other  ise no  hx of  other  chronic illness _x000D_
echo      IHD   with  reduced    LV  systolic  dysfunction   ,mild   TR   with  mild  pulm  HTN    and  grade   1  LV  diastolic dysfunction     LVEF  40%    BUN 12.5  cr  1.05    </t>
  </si>
  <si>
    <t>pink cnj  and  nis</t>
  </si>
  <si>
    <t xml:space="preserve">S1AND  S2  WELL  HEARD  NO  GALLOP  OR  MURMUR  </t>
  </si>
  <si>
    <t xml:space="preserve">S1  AND  S2  WELL HEARD  AND  THEIR  IS P2  ACCENTUATION </t>
  </si>
  <si>
    <t xml:space="preserve">               REFILL  AND  ADJUS  MEDICATION  TO FRUSEMIDE  40 MG PO/DAY  SPIRONOLACTONE  12.5  MG PO/DAY  ENALAPRIL  10  MG  PO  BID  AND  ASA  81  AMG PO/DAY  AND  ATROVASTATIN  40  MG PO/DAY          AND LINK TO  SENIOUR                        </t>
  </si>
  <si>
    <t xml:space="preserve">  CHF?IHD+PUL  HTN+ASHMA                                           </t>
  </si>
  <si>
    <t>Bloody vomitting</t>
  </si>
  <si>
    <t xml:space="preserve">he is a 22 yrs old male patient presented to our opd with the compliant of bloody vomiting of  2 episodes 3days back . in association to this he has also recurrent epigastric pain which is aggravated by eating food. He has also nausea and stool color change._x000D_
he was getting treatment for epigastric pain repeatedly for the past 1yr with omeprazole PO but got no improvement._x000D_
WBC=2420  L=67, N=26   HGB=11.9  PLt=264,000_x000D_
</t>
  </si>
  <si>
    <t xml:space="preserve">          send S/E, U/A, stool H.pylori , endoscopy       _x000D_
                                                                                                                  </t>
  </si>
  <si>
    <t xml:space="preserve"> ? PUD   + UTI                                                                                                                               </t>
  </si>
  <si>
    <t>This is a 90 year old knwon DM and HTN patient who dicontinued medicayion  patient presentning with dry intermittent cough, and worsening of abdominal discomfort of 1 year that relives with flactulence. easy fatigability shortness  of breath and paliptation. he also had loss of appetite  but no nausea, vomiing or fever. He was diagnosed with hepatits 20 years ago_x000D_
noother comaplaints_x000D_
ABD u/s-  Chronic hepatits with spleenomegally+ acites+ , bilateral small sub-plueral consolidation ? pneumonia_x000D_
ESR 13_x000D_
WBC- wbc- 7.5_x000D_
HGB- 15.6_x000D_
HCT 43.7_x000D_
plt- 173_x000D_
RF- Nr</t>
  </si>
  <si>
    <t xml:space="preserve">                       Chronic hepatits with moderate spleenoegally+ choleltiasis+ ? CAP                     </t>
  </si>
  <si>
    <t>ploydipsia</t>
  </si>
  <si>
    <t>This is a 22 year old male patient presenting polydsia and poyurai but no ployphagia. he also expiriened  weight loss despite adequate intake _x000D_
no other compalint_x000D_
No hx of DM, HTN</t>
  </si>
  <si>
    <t xml:space="preserve">                                ? T1DM            </t>
  </si>
  <si>
    <t xml:space="preserve">flank pain of  </t>
  </si>
  <si>
    <t>this is a 60 year old female patient presenting with  stabbing type of flank pain  associated with tinitus  and east fatigability, she also had frequency, burning sensation during urinaton but no urgency _x000D_
no hx of DM, HTN_x000D_
no other comaplaint, no yellowish discolorationABD U/S mild fatty liver + hepatomegalluyFBS 129, U/A granular cast</t>
  </si>
  <si>
    <t xml:space="preserve">                                        ? UTI + hepatomegally 20 to ?    </t>
  </si>
  <si>
    <t xml:space="preserve">Blurring of vision </t>
  </si>
  <si>
    <t>He is a 48 yrs old male patient currently presented to our opd with the compliant of  blurring of vision in association to this he has also frontal headache of the same day duration._x000D_
HGA1C=7.3</t>
  </si>
  <si>
    <t xml:space="preserve">           send UA  OFT  ,ECG                                     </t>
  </si>
  <si>
    <t xml:space="preserve">       Newly diagnosed TYpe 2 DM + ? essential HTN                           </t>
  </si>
  <si>
    <t xml:space="preserve">THIS IS  45 YRS OLD MALE PT PRESENTED WITH ABNORMAL BODY MOVEMENT OF 8 YRS DURATION WHICH RE-OCCURS EVERY 2 TO 3 MONTHS.BUT  IN THE LAST 15 DAYS ABM EPISODES CAME 3 TIMES._x000D_
ACCORDING TO THE ATTENDANT --DURING THE ABV **SHE NOTICED HIM STIFFENING OF HIS HANDS AND LOWER EXTRIMITY,ROLLING UP HIS EYES,DROLLING OF SALIVA FOLLOWED BY CONFUSION FOR UPTO 30 MINUTES**  .FOR THIS COMPLAINT WENT TO HEALTH FACILITY 8 YRS BACK AND WAS TAKING ASPRIN TABLET DAILY ASSUMING IT WAS GIVEN FOR HIS MEDICAL CONDITION,OTHERWISE HE IS NOT ON FOLLOW UP OR MEDICATION. </t>
  </si>
  <si>
    <t xml:space="preserve">        CBC,METABOLIC PANEL, EEG_x000D_
                                                                                                                            </t>
  </si>
  <si>
    <t xml:space="preserve">                    ABM 2RY TO SEIZURE DISORDER                                                                                                                 </t>
  </si>
  <si>
    <t xml:space="preserve">this is a 55years old female patient who is relatively well 1 month back at which time she start to have epigastric pain which is burning type and  she is a known asthmatic patient  for 3 years she is not medication  </t>
  </si>
  <si>
    <t>this is a 35 years old  male patient who is relatively well  3 years back at which time he start to have epigastric pain which is   burning type  and radiate to  his back for this reason he was seen repletely at HC   and treated with unspecific po medication  currently he present with worsening of the above symptom</t>
  </si>
  <si>
    <t xml:space="preserve">     do cbc abd u/s                                       </t>
  </si>
  <si>
    <t xml:space="preserve">                     ?PUD                </t>
  </si>
  <si>
    <t xml:space="preserve">ring finger flexed </t>
  </si>
  <si>
    <t>this is a 57 year old femal patient presenting with flexed fringer on the right hand occured while she flexes her right hander finger but the rign finger wont extend unless manually. initially was painless, the past 2 month she started to hav aching type of felling on the joint</t>
  </si>
  <si>
    <t xml:space="preserve">                                            link to orthopedics</t>
  </si>
  <si>
    <t xml:space="preserve">                                DupuytrenS contracture            </t>
  </si>
  <si>
    <t>Abnormal body Movement</t>
  </si>
  <si>
    <t>He is 15 days old male patient presented to our opd with the compliant of ABM which involve both the upper and lower extremity with drolling of saliva and uprolling of the eye. he has also urin incontinency. he had also a total of 3 episods_x000D_
other than this he has no hx of trauma to the head._x000D_
currently  he is on phenytoin 100mg PO BID( start on Friday)_x000D_
WBS=7400, L=4.5, N=90  HGB=16.3_x000D_
Cr=0.6 BUN=8.2</t>
  </si>
  <si>
    <t xml:space="preserve">                       SEND eeg                     </t>
  </si>
  <si>
    <t xml:space="preserve">      Seizure disorder 20   ?                                   </t>
  </si>
  <si>
    <t xml:space="preserve">came for asthma follow UP </t>
  </si>
  <si>
    <t xml:space="preserve">A 40 y/o male known asthmatic patient for the past 9 years on salbutamol puff PRN, currently he is presented after he was Rxed &amp; discharged with rhe Asst of mild asthma exacerbation 1 mon back at AEOPD. Currently he is on salbutamol 6 puffs PRN. He claimed the exacerbation occurs every 1-2 yrs. He has a hx of smoking(3 Pack yr)  for 6 yrs then D/c for the past 1 yr &amp; 4 mons_x000D_
</t>
  </si>
  <si>
    <t xml:space="preserve">Salbutamol 4 Puffs PRN                                             </t>
  </si>
  <si>
    <t xml:space="preserve"> Known Asthmatic                                        </t>
  </si>
  <si>
    <t>This is 35 yr old female pt presented with cough and pleuritic type chest pain of 1 month duration associated with she has chills and rigor for this she visited private hospital and treated with unspesified IV and PO medication for 5 days but no improvement, referred to us with impression of multifocal  pneumonia.  other wise  she  has no contact with chronic cougher , night sweating  and no weight loss, no body swelling.</t>
  </si>
  <si>
    <t xml:space="preserve">pink conj and  NIS </t>
  </si>
  <si>
    <t>decreased air entery over lower 1/3RD po of left lung</t>
  </si>
  <si>
    <t>no oganomegally</t>
  </si>
  <si>
    <t xml:space="preserve">          CBC , CXR ,OFT ,gene X- pert, ESR                                  </t>
  </si>
  <si>
    <t xml:space="preserve">                                     CAP + r/o PTB       </t>
  </si>
  <si>
    <t xml:space="preserve">referrral </t>
  </si>
  <si>
    <t xml:space="preserve">This is an 18 years old male patient presented with a complaint of aggravtion of palpitation of 3 months duration. Associated with this he is also complaining of SOB whth flight of stairs &amp; it(SOB) is also aggravted by eating. He went to private clinic &amp; Echo was done-Moderate AR &amp; Severe MR &amp; All chambers enlarged &amp; started Frusemide 40 mg po BID for the last 1 week but no improvement. </t>
  </si>
  <si>
    <t xml:space="preserve">? CRVHD                                             </t>
  </si>
  <si>
    <t>knwon epileptic patient</t>
  </si>
  <si>
    <t>he is a known epileptic patient on carbamazepine 200 mg po BID with good control. He has no seizure for the past 4 years. he is reffered for follow up (proximty of hospital to his work place)</t>
  </si>
  <si>
    <t xml:space="preserve">CBC.                                             </t>
  </si>
  <si>
    <t xml:space="preserve"> epilep[sy                                           </t>
  </si>
  <si>
    <t xml:space="preserve">deviation of mouth to left side </t>
  </si>
  <si>
    <t xml:space="preserve">this is a 48 yr old male pt presented with left side mouth deviation of 1 wk duration, otherwise he has no fever , trauma to his face, no other medical illness </t>
  </si>
  <si>
    <t>pink conj  and NIS</t>
  </si>
  <si>
    <t xml:space="preserve">                             PREDINISOLONE 1MG/KG FOR 7 DAYS, ACYCLOVIR                                                           </t>
  </si>
  <si>
    <t xml:space="preserve">                          RT SIDE BELLS PALSY                                                           </t>
  </si>
  <si>
    <t xml:space="preserve">This is a recently diagnosed Hypertensive patient for the last 15 years on Amlodipine 5 mg po/d. Currently he is complaining of headche of 15 days duration. Associated with this he is also complaining of difficulty of hearing &amp; tinnitis of similar duration. </t>
  </si>
  <si>
    <t xml:space="preserve">Add Enalapril 5 mg po BID &amp; Investigate </t>
  </si>
  <si>
    <t xml:space="preserve"> ?Uncontrolled HTN                                            </t>
  </si>
  <si>
    <t xml:space="preserve">This is an 18 years old male patient presented with a complaint of dry cough of 15 days duration. Associated with this he is also complaining of chest pain &amp; diarrhea of similar duration. CXR-Lt upper &amp; mid lung zone ground glass opacity 2ndry to likely pneumonia. He took cough syrup for a week &amp; azithromycine for 3 days </t>
  </si>
  <si>
    <t xml:space="preserve">? Pneumonia                                             </t>
  </si>
  <si>
    <t xml:space="preserve">        ?medically fit                                   </t>
  </si>
  <si>
    <t xml:space="preserve">she presented with multiple joint pain for the past 15 years for which she was taking prednisolone 5 mg po BID for thepast 15 years by her own. she now has decreased the dose to 5 mg po daily for the past month. currently she has pain on her right knee and swelling with difficulty of walking for the past 5 months. she ahs no fever or other manifestations. _x000D_
investigations at health center_x000D_
creatinine= 1.1, BUN= 10.7, URIC ACID 13.8   FBS= 101, cholesterole total 268, triglyceride 463, HDL= 142. LFT= normal. RHEUMATOID FACTOR= REACTIVE. _x000D_
</t>
  </si>
  <si>
    <t xml:space="preserve">the right knee is warm and swollen. it is tender to tough and has pain up on active and passive range of motion. </t>
  </si>
  <si>
    <t xml:space="preserve">anti CCP antibodies, right knee ultrasound, ANA, CBC.     _x000D_
indometacin 100 mg RECTAL, prednisolone 5 mg po everyother day. allupurinol 100 mg po daily.                                         </t>
  </si>
  <si>
    <t xml:space="preserve">? RA  rule out gouty arthritis + dyslipidemia                                             </t>
  </si>
  <si>
    <t xml:space="preserve">EPEGASTRIC  PAIN   </t>
  </si>
  <si>
    <t xml:space="preserve">20  Y OLD FEMAL;E  PATIENT PRESENTED WITH  EPEGASTRIC  PAIN  OF 3  DAYS  DURATION  WITH  BURNING  SENSATION    AND  ALSO  COMPLAQIN  HAED  ACHE  MORE  TO  THE   THE  LEFT  SIDE OF THE  HEAD   RELEVED  BY  SLEEPING  OTHER  WISE  SHE  HAS NO  HX OF  OTHER CHRONIC  ILNNESS  AND  RELEAVING  AND  AGGRAVATING  FACTOR </t>
  </si>
  <si>
    <t xml:space="preserve">    SEND  STOOL  H  PYLORI  AND  START  SUMATRIPTAN  50 MG PO/DAY  FOR  1  MONTH        and  pantoprazole  40  mg po/day  po/day                                    </t>
  </si>
  <si>
    <t xml:space="preserve">              MIGRINE  HEAD  ACHE   +DYSPEPSEA?PUD                               </t>
  </si>
  <si>
    <t>This is 19 yr old female pt presented nwith abnormal body movement of multiple episode at home about 4 episode for the last one year. it was  tonic clonic seizure with post ictal confusion. other wise she has no other CMI</t>
  </si>
  <si>
    <t xml:space="preserve">                  CBC, RBS , OFT, ECG,                           </t>
  </si>
  <si>
    <t xml:space="preserve">           ? SEIZURE DISORDER                                 </t>
  </si>
  <si>
    <t xml:space="preserve">  39  y old   female patient  presented with  epegastric pain  with  associated  bloating  and  heart  burn with associated  right  flank pain   and  she complain   bilateral  thigh  area  swelling    ith pain </t>
  </si>
  <si>
    <t xml:space="preserve">  their  is  dilated visible  superficial  vein to the   posterior  thigh  </t>
  </si>
  <si>
    <t xml:space="preserve">     SEND INVESTEGATIONS                                        </t>
  </si>
  <si>
    <t xml:space="preserve">         dyspepsea  ?pud+ cholelithiasis  +bilateral  thigh  area  VARECOSE  VEIN                                      </t>
  </si>
  <si>
    <t>fever and cough</t>
  </si>
  <si>
    <t xml:space="preserve">he presented with fever, headache, arthralgia, myalgias, loss of appetite and one episode of vomiting for the past 3 years. it started as flu like symptoms like sorethroat. </t>
  </si>
  <si>
    <t xml:space="preserve">he has bronchial breath sound on his right anterior upper chest. otherwise good air entry bilaterally. resonant to percussion. </t>
  </si>
  <si>
    <t xml:space="preserve">CBC, CXR_x000D_
Augmentin 625 mg po TID and azithromycin 500 mg po daily for 3 days._x000D_
PCM 1 g po BID.                                             </t>
  </si>
  <si>
    <t xml:space="preserve">this is 70yrs old male patient who presented with a complain of abdominal cramp of one year duration associated with loss of appetite, loss of weight, and sensation of fulness. he had hx of herbal medicines _x000D_
otherwise: no hx of chronic illness _x000D_
_x000D_
ixns: abdominopelvic u/s: liver wel defined nodule with internal cystic component? liver abcess DDX: Liver _x000D_
                                        metastasis_x000D_
                                       : gall bladder sluge + mild fatty liver </t>
  </si>
  <si>
    <t xml:space="preserve">                CBC, OFT, U/A, Abdominopelvic triphasic CT SCAN                             </t>
  </si>
  <si>
    <t xml:space="preserve">  ? liver abcess r/o metastasis + mild fatty liver + gal bladder sluge                         </t>
  </si>
  <si>
    <t xml:space="preserve">       ?    medically fit                                 </t>
  </si>
  <si>
    <t xml:space="preserve">This is a 53yr old  pt presented with epigastric pain of 02 month duration he also complain flank pain of the  time duration. He had surgery which was cholecystectomy was done for cholelithiasis 8 yr back other wise no CMI. </t>
  </si>
  <si>
    <t xml:space="preserve">                        CBC OFT H.PYLORI                   </t>
  </si>
  <si>
    <t xml:space="preserve">                  DYSPEPSIA + R/O NEPHROLITHIASIS                          </t>
  </si>
  <si>
    <t xml:space="preserve">frequency of urination </t>
  </si>
  <si>
    <t xml:space="preserve">this is 52yrs old male patient who presented with a complain of frequency of urination associated with burnning pain during urination and nocturia about 3 -4 times per night. He also claims sleeplessness, HGIF._x000D_
Otherwise: no hx of chronic illness </t>
  </si>
  <si>
    <t xml:space="preserve">                U/A, CBC, S/E, FBS                            </t>
  </si>
  <si>
    <t xml:space="preserve">                ? UTI + Insominia 20?                             </t>
  </si>
  <si>
    <t>Lateral neck mass</t>
  </si>
  <si>
    <t xml:space="preserve">This is 29yrs old female patient who presented with a complain of lateral neck mass ( left side) for the last 4 days. Associated to this she also had fatiguability and painon  upper extrimity ( same side). _x000D_
otherwise: no hx chronic illness_x000D_
_x000D_
FNAC: Reactive hyperplasia ( heterogenous groups of lyphoid cells) </t>
  </si>
  <si>
    <t xml:space="preserve">there is about 1*1cm left lateral neck mass ( cervical) which is mobile and tender </t>
  </si>
  <si>
    <t xml:space="preserve">                 cbc                              </t>
  </si>
  <si>
    <t xml:space="preserve">            Reactive hyperplasia 20?                                 </t>
  </si>
  <si>
    <t>This is a20 years old male patient presented with uretheral uritheral discharge of twlve years duration. He alsohas associated urgency and frequency of urination with lower abominal pain and also has nausea. Otherwise,no HTN OR DM OR KNOWN CHRONIC MEDICAL ILLINESSS.</t>
  </si>
  <si>
    <t>uretheral discharge syndrome +?CYSTITIS</t>
  </si>
  <si>
    <t>epigasteric pain</t>
  </si>
  <si>
    <t>This is a19 years old female patient presented with epigastric pain of one year duration.Otherwise no histrory of vomiting or diarrhoea,no HTN OR DM or known chronic medical illiness.</t>
  </si>
  <si>
    <t>chronic dyspepsia 2?pud</t>
  </si>
  <si>
    <t xml:space="preserve">numbness and tingling sensation of Lt side of the body </t>
  </si>
  <si>
    <t xml:space="preserve">she is presented with Lt body side numbness and tingling sensation of 1 year and also back pain other wise no Hx HTN and T2 DM </t>
  </si>
  <si>
    <t xml:space="preserve">    CBC, Lipid profile , OFT, ElEC, , Lumbosacral xray, U/S abdpel U/S                                         </t>
  </si>
  <si>
    <t xml:space="preserve">   ? PN + ? Lower back pain                                         </t>
  </si>
  <si>
    <t>this is a 31 year old female patient presenting with productive cough associated with easy fatigability, HGIF and shortness of breath. she also had plueritic chest pain. she went to private clinic where she  was told she had plueral effusuon and tap was done  arnd 3l was drained she was given augemntin and analgesia she was fine for few days but she started having symptoms again_x000D_
CBC- wbc- 6.74_x000D_
HGB 9.7_x000D_
HCT 28.6_x000D_
PLT 635_x000D_
PFA  Glucose 99_x000D_
Protien 5.9_x000D_
LDH 1041_x000D_
AFb no AFB_x000D_
Gram stain -ve_x000D_
WBC 1900 N 10% l 90%_x000D_
lft- t PROTIEN 6.2_x000D_
afb  3X - VE_x000D_
rft CR 0.7_x000D_
esr 80_x000D_
rbs 129_x000D_
abD U/s RIGHT SEPTATED PLUERA EFFUSIOON EPIGASTRIC HERNIA_x000D_
cxr tbc WITH ? SUPERIMPOSED PNEUMONIA_x000D_
pm- ncnc ANEMIA + REACTIVE THROMBOCYTOSIS</t>
  </si>
  <si>
    <t>pc&amp;lt; NIs</t>
  </si>
  <si>
    <t xml:space="preserve">                         Plan - start anti TB and see response and evaluate for possible malignancy chest and abdominal CT   _x000D_
              Link tp EOPD for oxygen Therapy</t>
  </si>
  <si>
    <t xml:space="preserve">                                      ? Plueral TB r/o secondary      </t>
  </si>
  <si>
    <t>This is a 43 year old female known hypertensive for the last 9 years on life style modification currently presented with a generalized body swelling of 1 week duration. which initially started from the face and progressed downward to involve the abdomen and the lower legs. Associated with this she also have right leg pain, loss of appetite, decreased urine output. other wise she has no history of sore thrat, cough, fever, urnary symptoms, LOC or ABm. No Hx of CMI. Abdomeni nal U/S done on 23/2/16: Bilateral normal sized grade II echogenic kidneys suggestive of renal parenchymal diseases</t>
  </si>
  <si>
    <t xml:space="preserve">                 U/A . lipid profile,                            </t>
  </si>
  <si>
    <t xml:space="preserve">  Nephritic Syndrome + Ascites                                            </t>
  </si>
  <si>
    <t>worsening left side chest pain</t>
  </si>
  <si>
    <t>This is a 38 year old female patient presenting with left side and LUQ pain of 1 month duration severe and aching type type associated with mild aching type of lower back pain,  no constitutional symptoms. she had palpitation but no sob orthopnea or pnds_x000D_
no other complaint_x000D_
no hx of DM, HTN</t>
  </si>
  <si>
    <t xml:space="preserve">                        ? Chostochondritis             + ? Newly diagnosed HTN        </t>
  </si>
  <si>
    <t>this pt was doing good 5 years back at which time she started to have back  pain and tingling sensations on her feet. She has been using aid for walking since then. Currently she presented with cough and constitutional symptoms for the last one year _x000D_
she has no other compliant</t>
  </si>
  <si>
    <t xml:space="preserve"> DO CXR HER CBC &amp; OFT IS NORMAL                                           </t>
  </si>
  <si>
    <t xml:space="preserve">CLBP+ ?PTB                                            </t>
  </si>
  <si>
    <t>a 24 yrs old on her 5th month on lustc/s px with hx of lower abdominal pain</t>
  </si>
  <si>
    <t xml:space="preserve">        ?acute abdomen                                     </t>
  </si>
  <si>
    <t xml:space="preserve">RT upper  EXTERMITY PAIN </t>
  </si>
  <si>
    <t xml:space="preserve"> she is aknown HTN and DM PT ON  metforim 500mg po bid , glibclamid 5mg po 1x, losartan 50mg po 1x, hct 25mg po 1x,  has130-170     presented with rt upper extermity pain more on rt shloulder area radiate to elbow with difficult to fllex move , has no other complain she used to take alluprinol but discontinue </t>
  </si>
  <si>
    <t xml:space="preserve">                          CBC, OFT LIPID URINE, URIC ACID RF, XRAY                  </t>
  </si>
  <si>
    <t xml:space="preserve">               HTN+DM+?GOUT                          </t>
  </si>
  <si>
    <t xml:space="preserve">ABNORMAL BODY MOVEMENT  </t>
  </si>
  <si>
    <t>THIS A 20YR  OLD FEMALE PT PRESENTED WITH COMPLANINT  OF MULTIPLE EPISOSE OF  ABNORMAL BODY MOVEMENT  WITH POST ICTAL CONFUSION SINCE CHILDHOOD ABOUT 5 TIMES PER MONTH IT WAS TONIC CLONIC TYPEAS SHE CLAIM. OTHERWISE NO OTHER CMI</t>
  </si>
  <si>
    <t xml:space="preserve">                 OFT CBC ECG EEG U/A                           </t>
  </si>
  <si>
    <t xml:space="preserve">            SEIZURE DISORDER                                </t>
  </si>
  <si>
    <t>This is a 22 years old female patient presenting with aching type of lower back pain and associated with moderate aching type of  generalized headache. she also had stabbing type of bilateral  flank pain but no dysuria urgency or frequency. she also ahd general malaise. but  no feverr</t>
  </si>
  <si>
    <t xml:space="preserve">                                            ? Vitamin D deficiency</t>
  </si>
  <si>
    <t>THIS IS 29 YR OLD MALE PT PRESENTED WITH PRODUCTIVE COUGH OF 1 WEEK DURATION AND PAIN ON SWALLOWING OF THE SAME DAY DURATION. OTHER WISE NO OTHER CMI</t>
  </si>
  <si>
    <t xml:space="preserve">           CBC CXR                                 </t>
  </si>
  <si>
    <t xml:space="preserve">             CAP                               </t>
  </si>
  <si>
    <t xml:space="preserve">Lt side chest and Lt upper arm pain </t>
  </si>
  <si>
    <t xml:space="preserve">he is a known HTN on Nfidipin 20 mg po/d HTC 25mg/d  for 6 years  currently he  patient presented with Lt chest and Lt Upper arm pain of 2 weeks duration . the pain is associated with cold weather   otherwise no   leg swelling and Hx of Asthma </t>
  </si>
  <si>
    <t xml:space="preserve">s1 &amp; s2 well heard , no murmur </t>
  </si>
  <si>
    <t xml:space="preserve">         OFT , ECHO lipid profile , FB                                    </t>
  </si>
  <si>
    <t xml:space="preserve"> ? Known HTN on medication   + ? HHD                                          </t>
  </si>
  <si>
    <t xml:space="preserve">rt flnak pain </t>
  </si>
  <si>
    <t xml:space="preserve"> presented with rt flank pain has also lower  abdominal pain dysuria, has left side extermity pain , has no cough fever hedache, HAS EPIGASTRIC BURNING PAIN   but she has eye pain no other complain no hx cmi</t>
  </si>
  <si>
    <t xml:space="preserve">                  CBC URINE  ULTRASOUND          STOOL                 </t>
  </si>
  <si>
    <t xml:space="preserve">            UTI+RLO NEPHROLITHISIS                                </t>
  </si>
  <si>
    <t xml:space="preserve">he prevented with abdominal cramp and poor apatite associated with generalized body weakness  other wise no Chronic illness </t>
  </si>
  <si>
    <t xml:space="preserve">  CBC , S/E  CxR                                          </t>
  </si>
  <si>
    <t xml:space="preserve">Intestinal parasite                                           </t>
  </si>
  <si>
    <t xml:space="preserve">A 50 y/o female presented with epigastric burming pain w/c was started after she was given unspecified two po medications for the vomiting &amp; diarrhea w/c was occured 1 wk back. She has a hx of chills for the past 10 days. She has a hx of cholecystectomy 5 yrs back.  Otherwise she has no hx Of CMI, fever or rigor </t>
  </si>
  <si>
    <t xml:space="preserve">CBC, stool H.Pylori Ag, FBS, Lipid profile _x000D_
Pantoprazole 40 mg po/d for 2 wks                                            </t>
  </si>
  <si>
    <t xml:space="preserve">   Dyspepsia to r/o PUD                                          </t>
  </si>
  <si>
    <t>THIS IS 60YR OLD FEMALE PT PRESENTED WITH REFERRAL PAPER  WITH POORLY CONTROLLED HTN SHE WAS ON ENALAPRIN 20MG PO BID, SHE COMPLAIN FLANK PAIN.  OTHERWISE SHE HAS NO CMI</t>
  </si>
  <si>
    <t xml:space="preserve">                            OFT , CBC ,U/A                </t>
  </si>
  <si>
    <t xml:space="preserve">             POORLY CONTROLLED  HTN + R/O NEPHROLITHIASIS                               </t>
  </si>
  <si>
    <t xml:space="preserve">he is presented with cough of 1 week associated with  nasal congestion generalized body weakness otherwise no HTN and DM </t>
  </si>
  <si>
    <t>Pink Conj ,  NIS</t>
  </si>
  <si>
    <t xml:space="preserve">she was a known epileptic patient for 7 years on phenytoin and discontinued when the symptom was stope for 2 years ,. currently she presented with seizure attack recur for 3 weeks other wise no trauma and chronic illness </t>
  </si>
  <si>
    <t xml:space="preserve">Pink Conj.  NIS </t>
  </si>
  <si>
    <t xml:space="preserve"> EEG , CBC, Elec,                                            </t>
  </si>
  <si>
    <t xml:space="preserve">   ? Seizure disorder                                          </t>
  </si>
  <si>
    <t>Burning sensation of hand  and skin</t>
  </si>
  <si>
    <t xml:space="preserve">This is a 46 year old male patient presening  with burning sensation of extremities and torso and chest the past  2 month and he went to private clinic and he was told he had  herpes- zoster attack and he was given  medication and the patient improved and later on he started to have  severe burning sensation of the torso </t>
  </si>
  <si>
    <t>Multitple scaly white lesions on the chest</t>
  </si>
  <si>
    <t xml:space="preserve">                             Known RVI on HAART + Post herpetic neurelegia                </t>
  </si>
  <si>
    <t xml:space="preserve">this is 53yrs old female patient presented with a complain of joint pain more over the hand, knee and ankle for he last one year. The pain usually worsen during and relieved day time. associated to this she also had hx of decrease range motion, swelling over the joint areas._x000D_
otherwise: no hx of chronic illness_x000D_
                no hx of drug intake. </t>
  </si>
  <si>
    <t xml:space="preserve">Tender and swollen joints with swan neck deformity </t>
  </si>
  <si>
    <t xml:space="preserve">                       RF, Uric acid , ESR, Serum electrolyte, CRP                      </t>
  </si>
  <si>
    <t xml:space="preserve">                     ? RA                       </t>
  </si>
  <si>
    <t>KNOWN HTN ON FOLLOWUP</t>
  </si>
  <si>
    <t>PINC CONJ</t>
  </si>
  <si>
    <t xml:space="preserve">             REFILL                               </t>
  </si>
  <si>
    <t xml:space="preserve">                    STAGE 1 HTN                        </t>
  </si>
  <si>
    <t xml:space="preserve">calf pain </t>
  </si>
  <si>
    <t xml:space="preserve">this is 48yrs old female patient who presented with a complain of calf pain for the last 2 years associated to this she also had hx of tingling pain over the tip of fingers. She also claims that she claims that she also had burning pain over the whole extremity. the pain usually worsens during the morning and relief in the after noon. she also complains hemorrhagic lesions under the nail </t>
  </si>
  <si>
    <t xml:space="preserve">                       Doppler u/s lower extremity, RF, uric acid, ANA, Serum electrolyte                 </t>
  </si>
  <si>
    <t xml:space="preserve">    ? CTD r/o RA +? PN                                         </t>
  </si>
  <si>
    <t xml:space="preserve"> she was diagnosis to have hepatitis B VIRUS 6 MONTH BACK AT anc follow up  has LEFT SIDE ABDOMINAL PAIN , NO YELLOWISH DISCOLORATION  , NO NAUSEA,  NO OTHER COMPLAIN VIRAL LOAD  211 </t>
  </si>
  <si>
    <t xml:space="preserve">        UPDATE IX , CBC, OFT ULTRSOUND   ,                                                                               </t>
  </si>
  <si>
    <t xml:space="preserve">                        chronic hepatitis B virus                                                                </t>
  </si>
  <si>
    <t xml:space="preserve"> SWELLING ON BILATERAL ARM PIT </t>
  </si>
  <si>
    <t xml:space="preserve"> presented with swelling on bilateral armpit , has bilateral flank pain , has loss of appeteies , has wt loss, has no night sweating , has dry cough for 3 days , has easyfatigibility, has intermittent dysuria, no bowel habit change , no vx dischrge no other complain she was seen    FNAC  show  atypical hyperplasia ddx non hodikins lymphoma </t>
  </si>
  <si>
    <t xml:space="preserve">pale conjcativa </t>
  </si>
  <si>
    <t xml:space="preserve">there is bilateral axillary , submandibular ,  supracavicular lap  </t>
  </si>
  <si>
    <t xml:space="preserve">         REFER  TO BLACK LION                                    </t>
  </si>
  <si>
    <t xml:space="preserve">      ? NON HODGKINS LYMPHOMA +  ? RVI                                    </t>
  </si>
  <si>
    <t>This is a a25 years old female patient presented with abdominal swelling of four days duration. she had abdominal pain for the last one month prior to the swelling.She was in libiya   and came back seven months back.Otherwise,no history of yellowish discolaration of the eyes,no history of aminorrhoea,no vomiting or diarrhoea, no HTN or DM OR KNOWN CHRONIC MEDICAL ILLINESS.abdominal u/sound=diffuse granular hepatic parenchymal echo with periportal/pericholecystic cuffing and massive splenomegally:?chronic hepatosplenic schistosomiasis</t>
  </si>
  <si>
    <t>grossely distendended abdomen,no sign of fluid collection</t>
  </si>
  <si>
    <t xml:space="preserve">   shisosomiasis                                       </t>
  </si>
  <si>
    <t xml:space="preserve"> presented with  multiple joint pain  more at night and moring later day time slighlty better , has unilateral headche which she took around 2000mg pcm no chnage no urinary complain ,no fever , has no other complain </t>
  </si>
  <si>
    <t xml:space="preserve">          rf ,esr , uric acid ,                                                                              </t>
  </si>
  <si>
    <t xml:space="preserve">        ? rhematoid arhritis +migrane headcahe                                                                                 </t>
  </si>
  <si>
    <t>CHEST PAIN  ASSOCIATED WITH DRY COUGH INTERMMITENT DYSPNEA AND DRY COUGH , FATIGUE   AND URINARY URGENCY</t>
  </si>
  <si>
    <t>S1 AND S2 WELL HEARD \_x000D_
NO M/G</t>
  </si>
  <si>
    <t xml:space="preserve">                                            INVX</t>
  </si>
  <si>
    <t xml:space="preserve">                                            ?CAP + R/O MI</t>
  </si>
  <si>
    <t>This is a 26 years old female patient presented with polyuria and polydypsia of two weeks duration. Associated with this,has fatigability. Otherwise,no history of hypertension ,DM or known chronic medical illinesss.NO FAMILY HISORY OF DM.HGA1C=11.9%</t>
  </si>
  <si>
    <t xml:space="preserve">   INVESTIGATE,THEN MANAGE.                                         </t>
  </si>
  <si>
    <t xml:space="preserve">NEWLY DIAGNOSED    TYPE1 DM  WITH?DKA                                        </t>
  </si>
  <si>
    <t>This patient was doing good 3 years back at which time she started to have SOB; cough chest tightness and wheeze for this compliant she visited local hospital at deberebirhan and harer repeatedly and she has been on medications.despite all the effort symptoms' got worsened over time. she has no fever she has no other compliant._x000D_
she is currently a student at debere birhan university</t>
  </si>
  <si>
    <t>diffuse wheeze</t>
  </si>
  <si>
    <t xml:space="preserve">do CBC OFT CXR  SPIROMETERY(SHE BROUGH ALL THE IS FROM OUTSIDE)_x000D_
SULBUTAMOL PUFF;            _x000D_
PREDINSOLONE 40 MG PO/DAY_x000D_
symbicort 1 puff bid_x000D_
see after 1 month                 </t>
  </si>
  <si>
    <t xml:space="preserve">severe persistent asthma       </t>
  </si>
  <si>
    <t>this pt was doing good 2 years back at which time he started to have palpitation he has shortness of breath on exertion has no orthopnea no PND no body swelling for this compliant he visited private setting and has been on injectables.he has no other compliant</t>
  </si>
  <si>
    <t>S1 accentuated has diastolic murmur best heard at apex on left lateral position_x000D_
no heave or thril</t>
  </si>
  <si>
    <t xml:space="preserve">DO CBC OFT CXR ECHO ECG -HE BROUGHT ALL FROM PRIVATE CLINIC AND ALL ARE NORMAL                                            </t>
  </si>
  <si>
    <t xml:space="preserve"> CRVHD(MS)                                           </t>
  </si>
  <si>
    <t xml:space="preserve">he is presented with generalized body swelling of one week . the swelling is started with from the face and gose down ward to the abdomen and leg bilaterally.   other wise no cough, and SOB and orthopinea .   </t>
  </si>
  <si>
    <t xml:space="preserve">clear and no added sound </t>
  </si>
  <si>
    <t xml:space="preserve">there is dullness and fluid thrill </t>
  </si>
  <si>
    <t xml:space="preserve">pitting edema bilaterally </t>
  </si>
  <si>
    <t xml:space="preserve">        CBC, U/S, Elect, OFT, andpelvic U/S ,                                     </t>
  </si>
  <si>
    <t xml:space="preserve">   Anasarca 2ry to ? RPGN                                         </t>
  </si>
  <si>
    <t>this is 26yrs old male patient presented with a complain of generalized rash associated with itching for the last three days. Associated to this he also complain vomiting of the ingested matter, joint pain, HGIF, night sweating, loss of appetite,  fatiguability of the same duration._x000D_
otherwise: no hx chronic illness _x000D_
_x000D_
cbc: wbc: 2.8    HgB: 15.5   PLT: 95</t>
  </si>
  <si>
    <t xml:space="preserve">MACULOPAPULAR SKIN RASH ALL OVER THE CHEST AND BACK </t>
  </si>
  <si>
    <t xml:space="preserve">            CBC, Abdominal u/s, coagulation profile, peripheral morphology, stool                             </t>
  </si>
  <si>
    <t xml:space="preserve">          ? ITP                                  </t>
  </si>
  <si>
    <t xml:space="preserve">he is presented with dry cough of 1 month duration and RT upper extremity of  other wise no fever , and no night sweating </t>
  </si>
  <si>
    <t xml:space="preserve">clear and no added sounds </t>
  </si>
  <si>
    <t xml:space="preserve">    CBC, OFT, Uric Acid , RF, U/A , Elec,                                         </t>
  </si>
  <si>
    <t xml:space="preserve">       ? CAP + ? PN + ?RA                                      </t>
  </si>
  <si>
    <t xml:space="preserve">flank and back pain </t>
  </si>
  <si>
    <t xml:space="preserve">she is presented with bilateral flank and back pain  of 2 months associated with urgency and frequency . the pai is rated to the inguinal area . she also heartburn and abdominal discomfort </t>
  </si>
  <si>
    <t xml:space="preserve">       CBC, OFT , Elec, U/A, andopelvic U/S                                      </t>
  </si>
  <si>
    <t xml:space="preserve">    ? UTI   + ? Dyspepsia                                       </t>
  </si>
  <si>
    <t xml:space="preserve">This is 59yrs old known HTN pt for the last 7 yrs on enalapril 10mg po bid, HCT 25mg po daily presented with a complain of jolint pain associated with numbness of tip of extrimity.  he also had hx of crampy abdominal pain. he also claims flank pain _x000D_
otherwise: no hx drug dicontinuation </t>
  </si>
  <si>
    <t xml:space="preserve">                      CBC, OFT, U/A, Stool, s/e, abdominal u/s                       </t>
  </si>
  <si>
    <t xml:space="preserve">                   known HTN ( uncontrolled) + ? nephrolithiasis r/o UTI + ? PN                          </t>
  </si>
  <si>
    <t xml:space="preserve">this is 23 yrs old patient with Hypothyriodism on Levothyroxin 100mcg po daily presented with referal paper with for follow up here. she claims left shoulder pain for the last one month which occurs after she under gone minor surgery at wrist area for unspecified mass. _x000D_
otherwise: no hx of chronic illness_x000D_
_x000D_
TFT: TSH: 15  ( High)  Total T3: 1.23  ( normal)   Total T4: 9.74 ( normal) </t>
  </si>
  <si>
    <t xml:space="preserve">           cbc, s/e, ecg, shoulder x ray                                  </t>
  </si>
  <si>
    <t xml:space="preserve">        Hypothyriodism + ? OA                                    </t>
  </si>
  <si>
    <t>A 50 yrs old male patient present with headache of 1 week duration.</t>
  </si>
  <si>
    <t xml:space="preserve">              R/O TENSION HEADCHE                              </t>
  </si>
  <si>
    <t>COUGH PRODUCTIVE OF WHITISH SCANTY SPUTUM_x000D_
WHEEZE,CHEST TIGHTNESS, SOB_x000D_
NO WEIGHT LOSS OR NIGHT SWEATING,POOR APPETIE</t>
  </si>
  <si>
    <t>DECREASED AIR ENTRY_x000D_
HYPERRESONANCE_x000D_
SCATTERED WHEEZE</t>
  </si>
  <si>
    <t xml:space="preserve">PREDNISOLONE 40MG PO DAILY    _x000D_
SEE AFTER 01 WEEK                                        </t>
  </si>
  <si>
    <t xml:space="preserve">   BRONCHIAL ASTHMA ??COPD                                         </t>
  </si>
  <si>
    <t>Lt hand pain of 1 months duration</t>
  </si>
  <si>
    <t xml:space="preserve"> she is complaining Lt hand pain and numbness of 1 months duration other wise no hx sweeling  and color change on that area</t>
  </si>
  <si>
    <t xml:space="preserve">           send Lt hand X -ray   INCLUDING THE ELBOW                                </t>
  </si>
  <si>
    <t xml:space="preserve">   ?OA                                         </t>
  </si>
  <si>
    <t>WORSENING OF EPIGASTRIC BURNING SENSATION</t>
  </si>
  <si>
    <t>THIS IS A 50 YRS OLD FEMALE PT PRESENTED WITH  A COMPLAINT OF WORSENTIN OF EPIGASTRIC SENSATION OF 1 MONTH DURATION THAT WORSENS AFTER TAKING MAEAL .ASSO WITH BLOATING OF SAME TIME DURATION.ALSO HX  CRAMPY ABDOMENAL PAIN .HX OF INTERMITTENT NAUSEA.HX OF  CONSTIPATION._x000D_
HX OF LOWER BACK PAIN OF 2 YRS DURATION.</t>
  </si>
  <si>
    <t xml:space="preserve">                                    INVESTIGATE (BASELINE ,STOOL H.PYLORI,OCCULT)X/RAY LOWER BACK       </t>
  </si>
  <si>
    <t xml:space="preserve">      DISPEPSIA R/O PUD + LBB2RY TO ??R/O DDD +? ANEMIA_x000D_
                                     </t>
  </si>
  <si>
    <t xml:space="preserve">This is 39yrs old male patient presented with a complain of cramp type of abdominal pain for the last one week associated with this he also he had hx of difficulty of urinatio. _x000D_
othewise no hx of chronic illness </t>
  </si>
  <si>
    <t xml:space="preserve">         Cbc, stool , u/a, abdominopelvic u/s                                    </t>
  </si>
  <si>
    <t xml:space="preserve">                  ? IP r/o taniasis + ? UTI                           </t>
  </si>
  <si>
    <t>A 43 yrs old female patient present with headache of 1 week duration .she also compline of abdominal cramp.</t>
  </si>
  <si>
    <t xml:space="preserve">             R/O HEDACHE                               </t>
  </si>
  <si>
    <t>This is a 35 yr old female pt presented with referral paper which shows hepititis B Positive with viral load of 633/ml. She gave birth 8 month back. other wise she has no yellowish discoloration of eye, no body swelling no other medical illness</t>
  </si>
  <si>
    <t xml:space="preserve">Pink conj and NIS </t>
  </si>
  <si>
    <t xml:space="preserve"> LFT CBC, ABD U/.S                                           </t>
  </si>
  <si>
    <t xml:space="preserve">                            known HEP B POSITIVE                </t>
  </si>
  <si>
    <t>THIS IS 35 YRS OLD FEMALE PT PRESENTED WITH DRY COUGH OF 2 WEEKS DURATION.ASS WITH LOSS OF APPETITE AND FATIGABLITY OF SAME TIME DURATION._x000D_
Two weeks back treated with unspecified IV INJECTION AND SYRUP FOR COMMON COLD.</t>
  </si>
  <si>
    <t xml:space="preserve">                       INVESTIGATE*( CBC,ESR,CHEST X/RAY)               </t>
  </si>
  <si>
    <t>ATYPICAL PNEUMONIA</t>
  </si>
  <si>
    <t>she is presented  with with productive of 1 months , she also has nasal congestion other wise no night sweating , fevre</t>
  </si>
  <si>
    <t>Clear and no added sound</t>
  </si>
  <si>
    <t xml:space="preserve">    CBC, OFT, CXRY                                         </t>
  </si>
  <si>
    <t xml:space="preserve">     ? CAP                                        </t>
  </si>
  <si>
    <t xml:space="preserve">this is 45yrs old female patient presented with a complain of cough which is dry associated with SOB for the last  three months associated with loss of weigh, easy fatiguiability. He had hx of TB treatment 18yrs back _x000D_
otheerwise: no hx of chronic illness </t>
  </si>
  <si>
    <t xml:space="preserve">             cbc, cxr, ecg, gene x pert                                </t>
  </si>
  <si>
    <t xml:space="preserve">                  ? post TB broncoectasis                          </t>
  </si>
  <si>
    <t xml:space="preserve">A 43 yrs old female patient present with cough of 1 week duration. she also complain of say fatigability </t>
  </si>
  <si>
    <t>This is 26yrs old female patient presented with a complain of headache which is frequent in attack and usually worsen while she was hungrey, exposed to sunlight and stessed._x000D_
otherwise: no hx chronic illness</t>
  </si>
  <si>
    <t xml:space="preserve">           cbc, s/e, brain MRI                                  </t>
  </si>
  <si>
    <t xml:space="preserve">                       ? Migraine headache                      </t>
  </si>
  <si>
    <t>Rt lower abdominal pain</t>
  </si>
  <si>
    <t>A 36 y/o female presented with Rt lower crampy abdominal pain of 2 wks duration, but for the last 2 days the abdominal pain involves below umbilicus.  She has also urinary frequency of 3 days duration. Otherwise no hx of fever, chills, rigor, dysuria, urgency, urine color change, Vomiting,d iarrhea</t>
  </si>
  <si>
    <t xml:space="preserve">CBC,U/A, Stool exam, abdominopelvic u/s                                            </t>
  </si>
  <si>
    <t xml:space="preserve">? Cystitis                                              </t>
  </si>
  <si>
    <t xml:space="preserve">this pt was doing good 1 year back at which time he started to have cough sob and wheezing for this compliant he has been on follow up at private setting; he is taking inhaled steroid; today he came with referral paper and requested a board certificate baased on the evidence he brought from private seating.he has symptomes on daily bases day and night </t>
  </si>
  <si>
    <t>diffuse wheeze all over the chest</t>
  </si>
  <si>
    <t xml:space="preserve">do cbc oft cxr  all investigation seen _x000D_
refill_x000D_
start steroid                                            </t>
  </si>
  <si>
    <t xml:space="preserve">    severe persistent asthma                                        </t>
  </si>
  <si>
    <t xml:space="preserve">A 29 yrs old female patient present with lower abdominal pain of 3 days duration. she also complain of left flank pain </t>
  </si>
  <si>
    <t xml:space="preserve">               cystitis                              </t>
  </si>
  <si>
    <t xml:space="preserve">PROUDUCTIVE COUGH </t>
  </si>
  <si>
    <t xml:space="preserve">CH.COUGH ASSOCIATED WITH YELLOWISH BLOOD TINGLED SPUTUM OF 1 YEAR DURATION  WITH DYSPNEA  AND PLURETIC CHEST PAIN  CH FATIGUE AND DYSPHAGIA </t>
  </si>
  <si>
    <t xml:space="preserve">                             INVX               </t>
  </si>
  <si>
    <t xml:space="preserve">                ?CAP+?PUL TB                            </t>
  </si>
  <si>
    <t>A 65 y/o female known HTN for the past 3 yrs on Amlodipine 5 mg po/d( for the last 5 mons) &amp; Known T2 DM for the past 18 yrs currently on MTF 500 mg po bid. presented with Bilateral leg swelling associated with bilateral knee pain of 3 mons duration. She has also Rt shoulder pain of 2 wks duration. Otherwise no hx of Decrease UOP, Cough, chest pain, SOB, orthopenia or PND _x000D_
Repeat BP at opd= 189/97</t>
  </si>
  <si>
    <t>Bilateral lower 1/3 fine crackles</t>
  </si>
  <si>
    <t xml:space="preserve">S1 &amp; S2 Heard, No G or M; </t>
  </si>
  <si>
    <t xml:space="preserve">CBC, OFT, Serum ele, U/A, Lipid profile, FBS, ECG, ECHO, CXR      _x000D_
Nifedipine 20 mg po stat then measure BP after 30 mins                                      </t>
  </si>
  <si>
    <t xml:space="preserve"> HTN Urgency to r/o HTN Er + Known T2 DM  +  HF 2 to ? HHD Vs IHD + ? Bilateral OA                                         </t>
  </si>
  <si>
    <t>this is 55yr old  female pt presented  with complaint of flank pain of 1 month duration associated  with burning type  pain over her left foot, other  wise she has  no other chronic medical illness.</t>
  </si>
  <si>
    <t>CLEAR AND RESAONANT</t>
  </si>
  <si>
    <t xml:space="preserve">                 CBC , OFT , U/A , ABD U/S                           </t>
  </si>
  <si>
    <t xml:space="preserve">                 R/O LT NEPHROLITHIASIS + DYPEPSIA                          </t>
  </si>
  <si>
    <t xml:space="preserve">Bilateral Leg swelling </t>
  </si>
  <si>
    <t xml:space="preserve">She is a know HTN on  HCT  25 mg po /d , atrovastatine 20 mg po/d for 2 years  currently she presented with easily fatigability  while walk ,  ,bilateral   leg swelling and SOB  other wise no T2 DM </t>
  </si>
  <si>
    <t xml:space="preserve">Pink cong , NIS </t>
  </si>
  <si>
    <t xml:space="preserve">      CBC, OFT, Elect, ECG , ECHO, CXR ,                                       </t>
  </si>
  <si>
    <t xml:space="preserve">    Known HTN On Medication + ? HHD                                         </t>
  </si>
  <si>
    <t xml:space="preserve">RT SIDE ANKLE PAIN AND SWELLING OF </t>
  </si>
  <si>
    <t>This is 38 yr old male pt presented with complaint of rt side ankle pain of 1yr duration which was exacerbated for the last 1month duration associated with this he has swelling of the same joint. he visited local health center for the same complaint and given unspecified PO medication  multiple times but  no  improvement. otherwise he has no other CMI</t>
  </si>
  <si>
    <t>swollen rt ankle with pitting edema, nontender and no temperature difference with surrounding area.</t>
  </si>
  <si>
    <t xml:space="preserve">                                            CBC RF U/A, Uric acid level, x-ray OFT</t>
  </si>
  <si>
    <t xml:space="preserve">                            ? O. Arthritis                </t>
  </si>
  <si>
    <t xml:space="preserve">Difficulty to walk </t>
  </si>
  <si>
    <t>A 56 y/o male presented with Difficulty to walk associated with loss of balance of 2 yrs duration. He is a known alcoholic (took Areke 6 melekias daily) for the past 20 yrs. No hx of Trauma to the body, incontinence for both urine &amp; feces, no hx of fever,chills,trauma, LOC, ABM, Cough, SOB, body swelling, no dysarteria</t>
  </si>
  <si>
    <t>Rt Posterior chest hunch</t>
  </si>
  <si>
    <t>Lower extremity Power=&gt; LT &amp; Rt thigh= 4+</t>
  </si>
  <si>
    <t xml:space="preserve">CBC, OFT, Serum ele, Creatinine kinase, CXR, Viral markers, VDRL, ESR, Serum Vit B-12     _x000D_
Serial BP measurement                                        </t>
  </si>
  <si>
    <t xml:space="preserve">? Myopathy + ? Scoliosis  + Stage I  HTN                                         </t>
  </si>
  <si>
    <t>Flank pain of</t>
  </si>
  <si>
    <t>This is 22 yr old female pt presented with burning type pain during urination of  1 wk duration. associated  with this she has frequency, urgency and flank pain. other wise no body swelling no other medical illness.</t>
  </si>
  <si>
    <t xml:space="preserve">              CBC U/A                              </t>
  </si>
  <si>
    <t xml:space="preserve">abdominal discomfort  and neck gland swelling bilateral bilaterally </t>
  </si>
  <si>
    <t xml:space="preserve">He is presented with abdominal discomfort and bilateral neck swelling of 1 weeks  associated with generalized body weakness other wise no Hx of HTN , DM </t>
  </si>
  <si>
    <t xml:space="preserve">dullness 2/3 RT lower lung </t>
  </si>
  <si>
    <t xml:space="preserve">  CBC, ESR , PICT , CXR, abdpelvic U/S, elec, S/E, Gene pert,                                           </t>
  </si>
  <si>
    <t xml:space="preserve"> ? Plural  effusion + ? Ascites + R/O Disse TB                                         </t>
  </si>
  <si>
    <t xml:space="preserve">nasal congestion and back pain </t>
  </si>
  <si>
    <t xml:space="preserve">she is presented with nasal congestion and back pain of 1 month associated with generalized body and joint pain  . otherwise no hx of DM </t>
  </si>
  <si>
    <t xml:space="preserve">   CBc, OFT, Uric Acid , RF, U/A , Elec,                                          </t>
  </si>
  <si>
    <t xml:space="preserve">? low back pain + ?+ ? RA +  sinusitis +?  Allergy dermatitis                                             </t>
  </si>
  <si>
    <t xml:space="preserve">L T side upper and lower limb pain + lt Chest pain </t>
  </si>
  <si>
    <t xml:space="preserve">she is presented with RT side of Upper and lower limb pain and chest pain of 1 month associated with associated with genraized body weakness other wise no Hx of HTN &amp;lt; DM </t>
  </si>
  <si>
    <t xml:space="preserve">pink cong, NIS </t>
  </si>
  <si>
    <t xml:space="preserve">    CBC, OFT, E/ec CXR, ECG ,     bilateral leg dopplar U/S                                    </t>
  </si>
  <si>
    <t xml:space="preserve">  RT leg Varicose vein + ? CVD                                           </t>
  </si>
  <si>
    <t xml:space="preserve">Raised bP </t>
  </si>
  <si>
    <t xml:space="preserve">she is presented with raised bp  175 /105 mmgh o1 day duration </t>
  </si>
  <si>
    <t xml:space="preserve">     CBC, OFT, Abdpelvic U/S, ECG                                        </t>
  </si>
  <si>
    <t xml:space="preserve">       HTN urgency R/O emergency                                      </t>
  </si>
  <si>
    <t>Rt lower extremity</t>
  </si>
  <si>
    <t xml:space="preserve">This is a Known T2DM patient for the last 9 years on MTF 500 mg po BID. Currently complaining of Rt lower extremity( more on thigh area) pain of 5 days </t>
  </si>
  <si>
    <t xml:space="preserve">T2DM + ?PN                                             </t>
  </si>
  <si>
    <t xml:space="preserve">change of voice </t>
  </si>
  <si>
    <t>A 55 y/o female presented with change of voice associated with SOB with exertion of 5 months duration. Otherwise no hx of CMI like DM , HTN, CAD,LOC, ABM or body weakness. no  choking episodes no medical or surgical illness no neck mass no ear or nasal complaints</t>
  </si>
  <si>
    <t xml:space="preserve">CBC, FBS, serum ele, TSH, OFT                                          </t>
  </si>
  <si>
    <t>Dysartheria 2 to ?</t>
  </si>
  <si>
    <t xml:space="preserve">for HTN Follow up </t>
  </si>
  <si>
    <t xml:space="preserve">A 54 y/o female known HTN for the past 15 yrs on Amlodipine 5 mg po/d. otherwise no hx of DM, CAD, cough or SOB </t>
  </si>
  <si>
    <t xml:space="preserve">Amlodipine 5 mg po/d                                    </t>
  </si>
  <si>
    <t xml:space="preserve"> Known HTN                                            </t>
  </si>
  <si>
    <t xml:space="preserve"> presented with lower back pain become more severe last week , has also bilateral flank pain , no urinary complain ,no fever no headache ,no other complain </t>
  </si>
  <si>
    <t xml:space="preserve">      ULTRSOUND , CBC URINE                                       </t>
  </si>
  <si>
    <t xml:space="preserve"> LBP 2? RLO  NEPHROLITHISIS                                           </t>
  </si>
  <si>
    <t xml:space="preserve">                                         R/O   MEDICAL FIT</t>
  </si>
  <si>
    <t>A 27 yrs old male patient present with headache of 4 days duration .he also complain blurring of vision .he also complain of dry cough and low grade intermittant fever</t>
  </si>
  <si>
    <t xml:space="preserve">           r/o urti                                </t>
  </si>
  <si>
    <t>extermity weakness</t>
  </si>
  <si>
    <t xml:space="preserve">presented with left uppre extermity weakness first the left uppert extermity become weak later after 1week  the rt extermity  become weak , has dental pain no headcahe, no abm but he has insomina , worried to much  not interseted to environemt currently he has no home and job he was aboard 1 year back </t>
  </si>
  <si>
    <t>concious , motor 5/5, except rt upper extrmity 4/5</t>
  </si>
  <si>
    <t xml:space="preserve">              LINK TO PYSCHATRIC AND DO CBC RFT RBS LIPID CONSIDER MRI AFTER NEURO CONSULT                               </t>
  </si>
  <si>
    <t xml:space="preserve">           ANXIETY DISORDER +NEUROPATHY                                  </t>
  </si>
  <si>
    <t>A 48 yrs old female patient present with cough of 3 days duration .she also complain loose of apatite fever.</t>
  </si>
  <si>
    <t xml:space="preserve">R/O URTI </t>
  </si>
  <si>
    <t xml:space="preserve"> came  for medical check up no hx cmi no other complain </t>
  </si>
  <si>
    <t xml:space="preserve">                                     ecg, cbc lft lipid fbs , urine        </t>
  </si>
  <si>
    <t xml:space="preserve">                medical check up                             </t>
  </si>
  <si>
    <t xml:space="preserve"> presented with  dry cough  with sharp type of chest pain has also has  crampy lower abdominal pain, has no urinary complain , no dirrhea no nausea but has tensumus</t>
  </si>
  <si>
    <t xml:space="preserve">cbc , stool urine, rbs lipid </t>
  </si>
  <si>
    <t xml:space="preserve">             ?ip +dyspepsia+urti                               </t>
  </si>
  <si>
    <t xml:space="preserve">A 50 y/o female presented with worsening of Rt flank pain 1 mon duration. She has the same compliant for the last 2 yrs. She has also dry cough associated with LGIF, soare throat , myalgia, loss of appetite &amp; Smell of 1 wk duration </t>
  </si>
  <si>
    <t>Lt basal decrease air entry posterierly</t>
  </si>
  <si>
    <t xml:space="preserve"> CBC, U/A, Abdominopelvic u/s, CXRRFT, RDT for covid                                            </t>
  </si>
  <si>
    <t xml:space="preserve">? CAP to ? Covid Pneumonia +? Rt nephrolithiasis                                             </t>
  </si>
  <si>
    <t>lower back pain of 3 days duration for which Neurologist consulted (Dr Kemal and Lumbosacral MRI done)</t>
  </si>
  <si>
    <t>No weakness_x000D_
Alert</t>
  </si>
  <si>
    <t xml:space="preserve">Gabapentin 300mg PO TID_x000D_
Exercise                                   </t>
  </si>
  <si>
    <t xml:space="preserve"> Disc Prolapse +L4 L5  Neural foramen stenosis( MRI proven)                                    </t>
  </si>
  <si>
    <t xml:space="preserve">left side extrimity tingling </t>
  </si>
  <si>
    <t xml:space="preserve">This is a 30 year old female patient preseniting with left siode extrimity tingling of 9 month duration, bilateral blurring of vision. she also state she has coldness sensation  on left extrimities. she also has balance problems and dizzeness_x000D_
Abd u/s - normal position IUCD+ left ovarian  function cysrt_x000D_
CK-MB 11_x000D_
Hpylori _ VE_x000D_
CBC- Wbc 3.93_x000D_
HGB 11.9_x000D_
HCT 36/7_x000D_
PLT 369_x000D_
_x000D_
</t>
  </si>
  <si>
    <t xml:space="preserve">                                 ? vasculitis           </t>
  </si>
  <si>
    <t>right side enck swelling</t>
  </si>
  <si>
    <t>Thi is a 23 year femal patient presenting with swelling at the right side of the neck of  5 months  durtion initially small and later progresssed to attain its current size. she also had swelling at lower back region above gluteal area.  she had dry intermittent cough, easy fatigability, she also had loss of appetite_x000D_
No hx of DM, HTN</t>
  </si>
  <si>
    <t xml:space="preserve">                             ?TB lymphadenitis               </t>
  </si>
  <si>
    <t>this 64 years old woman known hypertensive for the last 30 years, known diabetic for the last 28 years and CKD for the last 1 year on amlodipine 10 mg po/d, rosuvastatin 20 mg po/d, lantus 7IU/d , dapril 80 mg po/d, forixga 10 mg po/d, lasix 40 mg po BID and methyldopa 250 mg po BID and follow up at lancet hospital. currently she wanted to transfer her follow up to here due financial reason. in addition she has right side flank pain of 3 weeks duration. in assoication she has burning sensation durring urination but no urine color change and urine volume change.</t>
  </si>
  <si>
    <t xml:space="preserve">                                do baseline investigation and  manage accordingly             </t>
  </si>
  <si>
    <t xml:space="preserve">                known T2DM + HTN + diabetic/hypertensive nephropathy (CKD)                             </t>
  </si>
  <si>
    <t>burning sensation during urnation</t>
  </si>
  <si>
    <t>this is a 30 year old male  presenting with burning sensation during urination associated with dysura and frequency associated wth dark discoloration of urine and bilateral stabbing type of back pain. at the start of symptoms he had periorbital swelling that later disaapeared. no other comaplaint_x000D_
No hx of Dm, HTN</t>
  </si>
  <si>
    <t xml:space="preserve">            ? Glomerulonephritis </t>
  </si>
  <si>
    <t xml:space="preserve">palpation and  bilateral knee joint pain </t>
  </si>
  <si>
    <t xml:space="preserve"> she is a known DM pt on NPH 14/12IU , metformin 1000mg po bid , atrovastatin 20mg po 1x presented with palption , has easyfatigibility, bilateral knee joint pain , tingling sensation of extremity , lower back pain, no cough  no sob </t>
  </si>
  <si>
    <t xml:space="preserve">pr iiregular </t>
  </si>
  <si>
    <t xml:space="preserve">                             CBC OFT ECG ECHO , URINE FBS LIPID ,               </t>
  </si>
  <si>
    <t xml:space="preserve">      DM+HTN?+HHD WITH AF+PN+                                      </t>
  </si>
  <si>
    <t xml:space="preserve">this is 26yrs old male patient presented with a complain of headache associated with SOB while he goes up stairs associated with intermittent cough.  he also claims epigastric pain especially after a meal which radiates. _x000D_
otherwise: no hx of chronic illness </t>
  </si>
  <si>
    <t xml:space="preserve">               CBC, Stool, s/e, CXR, abdominal u/s, ECG, OFT                             </t>
  </si>
  <si>
    <t xml:space="preserve">         ? HF 20?+ Dyspepsia                                   </t>
  </si>
  <si>
    <t xml:space="preserve"> she is a known DM pt on NPH 20/14IU and on her 60days  of postop after c/s delivery came for follow up , her  fbs range from  97, 88, 104, 2 record 184, 189, 268, no new complain she has update ix at abebech gobena </t>
  </si>
  <si>
    <t xml:space="preserve">       bring update ix next visit serial fbs                                       </t>
  </si>
  <si>
    <t xml:space="preserve">        SUBPTIMAL CONTROLL DM                                    </t>
  </si>
  <si>
    <t>this is 30 year old male patient presented with complain of left flank pain for 2 month which is on and off and aggravated with meal and associated with this he has nausea and dribbling of urination..._x000D_
otherwise- no Hx HTN, DM, any chronic illness</t>
  </si>
  <si>
    <t>Left flank tenderness and left upper abdominal pain</t>
  </si>
  <si>
    <t xml:space="preserve">                                            Do CBC, U/A, OFT, Abdominal U/S</t>
  </si>
  <si>
    <t xml:space="preserve">          ? left kidney stone                                  </t>
  </si>
  <si>
    <t xml:space="preserve"> abnormal body  movement </t>
  </si>
  <si>
    <t xml:space="preserve"> she IS aknown EPILEPTIC  pt on phenytoin 50mg po daily but discontinue medication  for last 4 month back , now she has abnormal body movmnet which occur 4x per month generalized tonic clonic which last for 15min , has no headache , has on insomnia , no other complain , EEG done 2 year back  abnormal awaken EEG tracing with  left centro temporal  focal epileptiform   discharge  with secondary generalized  echo normal </t>
  </si>
  <si>
    <t xml:space="preserve">                      CBC OFT ELECTROLYTE RESUM MEDICATION NEUROLOGIST CONSULTED                       </t>
  </si>
  <si>
    <t xml:space="preserve">POOR CONTROLL     EPILEPSY                   </t>
  </si>
  <si>
    <t xml:space="preserve">she presented with lower abdominla pain for the past 4 months which is on suprapubic area and left flank area. she doesn't have frequency or urgency. she also has epigastric discomfort and belching for same duration._x000D_
abdominopelvic ultrasound showed thickening of bladder wall suggesting cystitis. </t>
  </si>
  <si>
    <t xml:space="preserve">mild tenderness on suprapubic area but no flank tenderness. </t>
  </si>
  <si>
    <t xml:space="preserve">urinalysis                                                          </t>
  </si>
  <si>
    <t xml:space="preserve"> dyspepsia + cystitis + rule out nephrolithiasis.                                            </t>
  </si>
  <si>
    <t xml:space="preserve"> presented with high grade fever , severe headache global type headache, has chill rigor , she was seen at abbebech gobena  with result of  left simple hemorrhagic cyst   and uti 3 days back and refer her here , she is taking amoxacillin , </t>
  </si>
  <si>
    <t>fine crept ion on rt pos chest lower</t>
  </si>
  <si>
    <t xml:space="preserve">          CBC, BLOOD FILM    ,STOOL                               </t>
  </si>
  <si>
    <t xml:space="preserve">        AFI+UTI RLO ATYPICAL PNEUMONIA                                    </t>
  </si>
  <si>
    <t xml:space="preserve">A 32 y/o female presented with a compliant of Rt flank pain associated with pain radiating to Rt thigh of 3 yrs duration. She has also complainboth arm myalgia of 1 yr duration. She has also lt breast swelling of 4 yrs duration. Otherwise no hx of Fever, chills, rigor, urinary compliant. no muscle wasting </t>
  </si>
  <si>
    <t xml:space="preserve">TSH, Serum 25(OH) Vit D, serum Mg &amp; Ca +2                                           </t>
  </si>
  <si>
    <t xml:space="preserve">? Nephrolithiasis + Myopathy 2 to ?   +? Fibroadenoma                                          </t>
  </si>
  <si>
    <t>referred for HBsAg positive</t>
  </si>
  <si>
    <t>A 28 y/o GIV, P-II, A-I(3 mons) mother whose LMP was on 13/6/15 making GA 37+3 wks. Currently referred as a case of  HBsAg positive. Otherwise no decrease fetal movement, no Vx discharge, leakage or bleeding_x000D_
On referral paper Viral load of HBsag= 47</t>
  </si>
  <si>
    <t xml:space="preserve">Term size abdomain </t>
  </si>
  <si>
    <t xml:space="preserve">Send LFT  then consult dr selam( senior)                                           </t>
  </si>
  <si>
    <t xml:space="preserve">MG + 3rd TMPx + HBsag tve                                             </t>
  </si>
  <si>
    <t xml:space="preserve">headache, joint pain </t>
  </si>
  <si>
    <t>this is 27yrs old female patient who presented with a complain of headache, joint pain for the last one week. Associated with a complain of dizeness and vertigo of one month duration. she also had hx of unquantified weight loss_x000D_
otherwise: no hx of of chronic illness</t>
  </si>
  <si>
    <t xml:space="preserve">                 fbs, stool, ecg                            </t>
  </si>
  <si>
    <t xml:space="preserve">                    Dyspepsia                         </t>
  </si>
  <si>
    <t>A 29 y/o male presented with productive cough with whitish sputum associated with headache, LGIF, rhinorrhea &amp; myopathy of 3 days duration. Otherwise no hx of SOB, chest pain</t>
  </si>
  <si>
    <t xml:space="preserve">CBC, RDT for covid _x000D_
Azithromycin 500mg po/d for 3 days_x000D_
PCM 1 gm po PRN                                             </t>
  </si>
  <si>
    <t xml:space="preserve">   ? CAP to r/o COVID pneumona                                          </t>
  </si>
  <si>
    <t xml:space="preserve">headache and Lt side upper and lower extermity pain </t>
  </si>
  <si>
    <t xml:space="preserve">he is peresented with headace and Lt side upper and lower extermity  pain and loss of musel size  of 3 months. the pain is started after his fistula surgery . and also has difficulty  of walking .  he had hemorroide hemorroid and fistula surgery 3 months ago . other wise DM and HTN </t>
  </si>
  <si>
    <t xml:space="preserve">     CBC, OFT, Elect , FBS, Abd Pelvic U/S,U/A, Peivic U/S ,       Lipid profile,                               </t>
  </si>
  <si>
    <t xml:space="preserve">    ?                                         </t>
  </si>
  <si>
    <t>A 38 yrs old female patient present with cough of 3 days duration .she also sweating, lbp and hedache.</t>
  </si>
  <si>
    <t xml:space="preserve">                     R/O CAP                       </t>
  </si>
  <si>
    <t>A 64 yrs old female patient present with sob ,chest pain ,palliation. of 1 week duration.</t>
  </si>
  <si>
    <t xml:space="preserve">                                   R/O CHF + DYSPEPSIA         </t>
  </si>
  <si>
    <t>worsening bilateral hip pain</t>
  </si>
  <si>
    <t>this is a 45 yrs old female known htn pt for the last 6yrs on amlodipine 10 mg po daily at private clininc,presented with worsening of bilateral hip pain of 2 months duration.</t>
  </si>
  <si>
    <t>mild cvat</t>
  </si>
  <si>
    <t>mild hip tenderness</t>
  </si>
  <si>
    <t xml:space="preserve">                        investigate(metabolic panel,vit d,x/ray of the hips)                    </t>
  </si>
  <si>
    <t xml:space="preserve">  known htn + ??osteopenia 2ry to                                    </t>
  </si>
  <si>
    <t>a 27 YRS OLD FEMALE PAITENT PRESENT WITH COUGH OF 3 DAYS DURATION.SHE ALSO COMPLAIN FEVER.</t>
  </si>
  <si>
    <t xml:space="preserve">                                      URTI      </t>
  </si>
  <si>
    <t xml:space="preserve">numbness to  all  extrimities  </t>
  </si>
  <si>
    <t xml:space="preserve">48  y  old  female  patient  presented   with  numbness to   all  extrimities    of  1  month  duration    with  burning  sensation     with  asssociated  multiple  joint  pain   and  lower  back  pain  other  wise  she  has  no  hx  of  other  chronic  illness  poly  symptoms _x000D_
 bp  118  /73  </t>
  </si>
  <si>
    <t xml:space="preserve">       send  l/s  and  cervical  x  ray  ,,serum  vitamin  d                                         </t>
  </si>
  <si>
    <t xml:space="preserve">     l/s  spondylosis+pn? ?vitamin  d  defficency                                           </t>
  </si>
  <si>
    <t>worsening of unilateral headache</t>
  </si>
  <si>
    <t>this is 32 years old female pt presented with worsening of unilateral headache of 2 month duration. has similar symptoms for the last 8 years . associated with photophobia , phonophobia , tearing and itching of nasal. had LOC for 3 times in different time.   for this complain she took ibuprofen PRN but for the last 1 month she did not respond.</t>
  </si>
  <si>
    <t xml:space="preserve">     1o headache to r/o migraine headache  with aura symptoms                                       </t>
  </si>
  <si>
    <t>uriary urgancy</t>
  </si>
  <si>
    <t xml:space="preserve">A 37 yrs old femela patient present with cough of 3 days duration. she also complain urinary urgency </t>
  </si>
  <si>
    <t xml:space="preserve">              R/O UTI                              </t>
  </si>
  <si>
    <t>a 26 YRS OLD FEMALE PATIENT PRESENT WITH HEADCH OF 3 DAYS DURATION.SHE ALSO COMPLIN JOINT PAIN</t>
  </si>
  <si>
    <t xml:space="preserve">                                            URTI</t>
  </si>
  <si>
    <t>T2DM on Metformin 500mg  po BID</t>
  </si>
  <si>
    <t>PC &amp; NIS_x000D_
 _x000D_
fbs 143</t>
  </si>
  <si>
    <t xml:space="preserve">   see mgt                                             </t>
  </si>
  <si>
    <t>THIS PT WAS DOING GOOD 2 WEEKS BACK AT WHICH TIME HE STARTED TO HAVE SOB INITIALLY ON EXERTION AND LATTER AT REST HE HAS ORTOPENIA AND BILATERLAL LEG SWELLING; HE HAS NO COUGH NO OTHER COMPLIANT HE HAS NO HISTORY OF CHRONIC ILLNESS</t>
  </si>
  <si>
    <t>chat use,physical inactivity,</t>
  </si>
  <si>
    <t>HAS CRACKLES MORE ON THE POST LEFT MID CHEST</t>
  </si>
  <si>
    <t>HAS EARLY SYSTOLIC MURMUR BEST HEARD AT AORTIC AREA</t>
  </si>
  <si>
    <t xml:space="preserve">DO CBC OFT CXR ECG ECHO U/A FBS LIPID PROFILE                                            </t>
  </si>
  <si>
    <t xml:space="preserve"> DVHD(AS)                                           </t>
  </si>
  <si>
    <t>pelvic pain _x000D_
_x000D_
_x000D_
_x000D_
lbp</t>
  </si>
  <si>
    <t>a 80 yrs old male patient present with lbp of 2 month duration.</t>
  </si>
  <si>
    <t xml:space="preserve">                     LBP 2 TO ???                       </t>
  </si>
  <si>
    <t>worsening epigastric pain</t>
  </si>
  <si>
    <t xml:space="preserve">this is a 17 year old female patient presenting with burning type of epigastric pain and sob with ordinary activities. easy fatigability to the extent sh couldn't stand she  falls down. she also had bloating and reflux and nausea_x000D_
no other DM, HTN </t>
  </si>
  <si>
    <t xml:space="preserve">        ? PUD                                     </t>
  </si>
  <si>
    <t>worsening of left side chest pain</t>
  </si>
  <si>
    <t>this is 25 yrs old male pt presented with worsening of left side chest pain that worsens with left arm movement.also complains intermittent headache of same time.hx of intermittent rt side flank pain.other wise no hx sob,loss of appetite,nause or vomiting</t>
  </si>
  <si>
    <t>mild tenderness over left inter costal area</t>
  </si>
  <si>
    <t xml:space="preserve">          u/a,abd u/s,meloxicam 15 mg po prn                                  </t>
  </si>
  <si>
    <t xml:space="preserve">    ??costochondritis + ?rt nephrolithiasis                                        </t>
  </si>
  <si>
    <t xml:space="preserve">P1=T2DM on metformin 1 gm po BID , doanil 5 mg po bid  presented with burning sensation of both extremities , frequency of micturition of 20 day </t>
  </si>
  <si>
    <t>PC &amp; NIS_x000D_
fbs 80-114</t>
  </si>
  <si>
    <t xml:space="preserve">inx                                      </t>
  </si>
  <si>
    <t xml:space="preserve">    well glycemic control   + PN + ? UTI                                     </t>
  </si>
  <si>
    <t xml:space="preserve">burning sensation over left foot </t>
  </si>
  <si>
    <t>this is a 49 yr old male pt presented with complaint of  burning sensation  over left  of  6 month duration,  associated with he also has difficult to step on it. otherwise no other cmi</t>
  </si>
  <si>
    <t>s1 AND S2 WELL HEARD</t>
  </si>
  <si>
    <t xml:space="preserve">                                            CBC , LPID PROFILE OFT ,FBS</t>
  </si>
  <si>
    <t xml:space="preserve">                PERIPHERAL NEUROPATHY                            </t>
  </si>
  <si>
    <t xml:space="preserve">headach and vertigo </t>
  </si>
  <si>
    <t xml:space="preserve">she is prsented with headache and vertigo of 3 month duration associated with generaliezed body weaknes other wise no Hx of HTN &amp;lt; DM </t>
  </si>
  <si>
    <t xml:space="preserve">  CBC, Elect , HBs Ag , HCV,  &amp;lt;                                         </t>
  </si>
  <si>
    <t xml:space="preserve">? headach 2ry to ?                                             </t>
  </si>
  <si>
    <t xml:space="preserve"> 45  y  old    male  patient presented  with  eoegastric  pain  with  associated burning  sensation to  his  back  with  associated      blackish   stool     other  wise  no  hx of   othe  chronic  illness  vomiting     _x000D_
 endoscopy      dooudenal  ulcer    bulb  ulcer   with    deformity   /  traction   diverticula  /   diffuse   antral   gastropathy </t>
  </si>
  <si>
    <t xml:space="preserve">             send   stool  h pylori   abdomenopelvic   u/s                                   </t>
  </si>
  <si>
    <t xml:space="preserve">               gastropathy    +pud                                </t>
  </si>
  <si>
    <t xml:space="preserve">THIS IS 35YR OLD FEMALE PT PRESENT WITH HEADACHE 7 YR DURATION  WHICH EXACERBATED OVER THE PAST 2 MONTH. SHE WAS TOLD AS SHE HAS  MIGRAINE  HEADACHE BUT NOT ON MEDICATION , SHE HAS NO VOMITING , NO  BODY WEAKNESS, NO OTHER MEDICAL ILLNESS </t>
  </si>
  <si>
    <t xml:space="preserve">                                            CBC , RBS, OFT</t>
  </si>
  <si>
    <t xml:space="preserve">       ?  MIGRAINE HEADACHE                                     </t>
  </si>
  <si>
    <t xml:space="preserve">left  chest  pain  </t>
  </si>
  <si>
    <t xml:space="preserve">19  y  old  female  patient  presented  with    left  chest pain    with  associated fever  and  dry  couhh  of  1  week duration   with  associated  epegastric pain   other wiose  she has  no  hx of  other  chronic  illness </t>
  </si>
  <si>
    <t xml:space="preserve">         SEND  CBC    CHEST  X  RAY                                     </t>
  </si>
  <si>
    <t xml:space="preserve">                CAP                              </t>
  </si>
  <si>
    <t xml:space="preserve">This is a 39 year old female patient presenting with sob with ordinary activities associated with  dry intermittent cough, palpitation and burning epigastric pain but no orthopnea,  pnd or leg swelling. _x000D_
no other comaplaint_x000D_
no hx of DM, HTN_x000D_
</t>
  </si>
  <si>
    <t xml:space="preserve">                                        ? PUD r/o HF    </t>
  </si>
  <si>
    <t>DIFFICALTY  TO  SWALLOW</t>
  </si>
  <si>
    <t xml:space="preserve">13 Y OLD  FEMALE  PATIENT  PRESENTED  WITH  DRY  COUGH OF  1  WEEK  DURATION  WITH  ASSOCIATED   DIFFICALTY  TO  SWALLOW  WITH  FEVER  OTHER  WISE NO  HX OF  OTHER CHRONIC  ILLNESS  CHEST PAIN    </t>
  </si>
  <si>
    <t xml:space="preserve">              SEND  CBC  AND  TREAT                                 </t>
  </si>
  <si>
    <t xml:space="preserve">                 UPPER  RESPIRATORY  TRACT  INFECTION  +TONSILITIS                           </t>
  </si>
  <si>
    <t xml:space="preserve">a 36 years old female patient presented with abdominal distension with abdominal aching pain of three months duration that associated eating meal, worsen during fatty foods  </t>
  </si>
  <si>
    <t xml:space="preserve">she has epigastric tenderness, right loan area and suprapubic area tenderness. </t>
  </si>
  <si>
    <t xml:space="preserve">             PUD + Moderate fatty liver + UTI                               </t>
  </si>
  <si>
    <t>This a 30yr old female pt referred from health center with diagnosis of Hepatitis B positive and viral load of 171,she has no other complaint. she is amenorrhic  for the last 5 month other wise she has no yellowish discoloration of eyes, no body swelling no other CMI</t>
  </si>
  <si>
    <t xml:space="preserve">pink conj and NIS </t>
  </si>
  <si>
    <t>NO organomegally, 20 wk sized gravid uterus</t>
  </si>
  <si>
    <t xml:space="preserve">                                            CBC , OFT, ABD U/S</t>
  </si>
  <si>
    <t xml:space="preserve">               2ND TMPX + HEP B POSITIVE                             </t>
  </si>
  <si>
    <t>this is 35yr old  male pt presented with left side shoulder pain of 2 days  duration this complaint started after he did sport activity. he also complain of nausea  other wise he has no other medical illness.</t>
  </si>
  <si>
    <t xml:space="preserve">no edema, no deformity </t>
  </si>
  <si>
    <t xml:space="preserve">                                            cbc, s/e, XRAY</t>
  </si>
  <si>
    <t xml:space="preserve">       Muscle strain   + dyspepsia                                   </t>
  </si>
  <si>
    <t>right shoulder  pain</t>
  </si>
  <si>
    <t>this is a 57 year old male patient presenting with numbness and parasetesia and aching type of pain in the right shoulder. and parasetesia and numbness on the left extremities he went to LHC where bP was found elevated_x000D_
he has history of trauma to the right extrimity before the symptoms_x000D_
BP was 190/100_x000D_
Bp measured here was 170/99_x000D_
pr 78</t>
  </si>
  <si>
    <t xml:space="preserve">                                      Give Amlodipine 10 mg po daily and advise on monitoring until investigation are ready </t>
  </si>
  <si>
    <t xml:space="preserve">                Stage 2 HTN +  ?PN                             </t>
  </si>
  <si>
    <t xml:space="preserve">This is a 25 years old male patient presented with a complaint of dry cough of 1 week duration. Associated with this he is also complaining of  bloating, night sweating,fever, Rt &amp; Lt upper quadrant pain &amp; burning sensation of 1 week. U/S-Bilateral pleural mild effusion &amp; Splenomegally. He took Augmentin 625 mg po TID &amp; Azithrommycine But DC a/r 3 days </t>
  </si>
  <si>
    <t xml:space="preserve">?Comlicated Pneumonia R/O Pulm.TB                                            </t>
  </si>
  <si>
    <t xml:space="preserve">He is a 26 yrs old male patient presented to our opd with the compliant of palpitation of 3 days duration. in association to this he has also left side chest pain which doesn't radiate to any part of his body. he has also shortness of breath._x000D_
other than this no hx of cough_x000D_
PR= 94 regular_x000D_
</t>
  </si>
  <si>
    <t xml:space="preserve">               send ECG                        </t>
  </si>
  <si>
    <t>came for ,medical</t>
  </si>
  <si>
    <t xml:space="preserve"> 40  Y  OLD   FEMALE  PATIENT PRESENTED WITH    CHRONIC  HEPITITIS  B  POSATIVE    AFTER  SHE  WAS  GONE  TO   ARAB  COUNTRY   10  YEARS BACK  OTHER  WISE  SHE HAS NO  HX  OF  OTHER  CHRONIC ILNESS </t>
  </si>
  <si>
    <t xml:space="preserve">PINK  CONJ  AND  NID  </t>
  </si>
  <si>
    <t xml:space="preserve">      SEND  TO SENIOUR                                         </t>
  </si>
  <si>
    <t xml:space="preserve">             CHRONIC  HEP  B                                    </t>
  </si>
  <si>
    <t xml:space="preserve">CONSTIPATION  </t>
  </si>
  <si>
    <t xml:space="preserve">  24  y  old  male  patiernt  presented with  intermitant  constipation  with  diharrea  for  the past   3  years duration    other  wise  no  hx of other  chronic illness  ,weight  loss  ,loss of  appetite  </t>
  </si>
  <si>
    <t>[pink  conj  and nis</t>
  </si>
  <si>
    <t xml:space="preserve">           send  cbc  stool   abdomenal  u/s                                    </t>
  </si>
  <si>
    <t xml:space="preserve">   ?inflamatory  bowl  disease                                           </t>
  </si>
  <si>
    <t xml:space="preserve">a 30 years old female patient presented with a referral paper of HBV positive  </t>
  </si>
  <si>
    <t xml:space="preserve">                     investigate her                       </t>
  </si>
  <si>
    <t xml:space="preserve">                               HBV positive              </t>
  </si>
  <si>
    <t>he is a 29 yrs old male patient presented to our opd with the compliant of  left sided headache of 2wks duration which radiates to his ear back and eye but no has no nausea or vomitting . he has also complien urinary freq. but  for this compliant he was give unspecified po medication but got no improvement._x000D_
CBC(10/10/2023)_x000D_
WBC=7.9 L=29.9 N=61.3 HGB=17.1 plat=270000</t>
  </si>
  <si>
    <t xml:space="preserve">  send CBC serum electrolyte and urin analysis                                           </t>
  </si>
  <si>
    <t xml:space="preserve">     ? Migraine headache                                  </t>
  </si>
  <si>
    <t>He is a 47 yrs old male patient presented to our opd with the compliant of dry intermittent cough of 2month duration. in association to this he has also fever , loss of appite and night sweating ._x000D_
he was diagnosed to have TB on 2012 and antiTB for 6month_x000D_
He smokes ciggarates for the past 30 yrs 1pack in a day. and drinks alcohol _x000D_
CXR=(sep 30) peribranchial thickening/ bronchitis with right lower lung fibrosis + / rt minimal plural effusion</t>
  </si>
  <si>
    <t xml:space="preserve">               send CBC,OFT,ESR                             </t>
  </si>
  <si>
    <t xml:space="preserve">Vomiting  and diarrhea </t>
  </si>
  <si>
    <t xml:space="preserve">he is a presented with Vomiting and diarrhea of 2 days and duration . associated with generalized body weakness and poor appetite , he also on and off headache and fever for 2 weeks . he has H. pylori positive result otherwise no hx of HTN and DM  </t>
  </si>
  <si>
    <t xml:space="preserve">CBC, OFT, U/A, S/E, Abd U/S , elect  , widal test                                           </t>
  </si>
  <si>
    <t xml:space="preserve">    Gastritis  2ry to ? Positive H . pyloric + ? AFI                                           </t>
  </si>
  <si>
    <t xml:space="preserve">she presented with burning type of epigastric pain for the past week associated with nausea and vomiting and burning pain on her back. she ahs been taking omeprazole with out relief. she started pantoprazole yesterday and she has some improvement. she has no chronic illness. </t>
  </si>
  <si>
    <t xml:space="preserve">SOFT AND NO ORGANOMEGALLY. </t>
  </si>
  <si>
    <t xml:space="preserve">STOOL EXAM AND STOOL HPYLORY., CBC.                       </t>
  </si>
  <si>
    <t xml:space="preserve">A 40 yrs old female patient present with lbp of 2 days duration .she also complain urinary urgency and frequency. she also complain right flnak pain </t>
  </si>
  <si>
    <t xml:space="preserve">LBP 2 TO ???+ R/O CYSTITIS          </t>
  </si>
  <si>
    <t xml:space="preserve">Headache and Lt side flank pain </t>
  </si>
  <si>
    <t xml:space="preserve">he is presented with headache and Lt flank pain of 1 months associated with generalized body pain otherwise no Hx of HTN and DM </t>
  </si>
  <si>
    <t xml:space="preserve">   CBC, OFT, U/A, Uric Acid &amp;lt; RF , elect, Vit D                                          </t>
  </si>
  <si>
    <t xml:space="preserve"> ? PNP + ? RA                                            </t>
  </si>
  <si>
    <t>THIS IS a 45 yrs old female pt presented with worsening of lower back pain ass with parastesia and tingling sensation over lateral side of  right lower leg same time duration ._x000D_
had hx of bilateral sandy stones .</t>
  </si>
  <si>
    <t>INVESTIGATE(BASELINE,LS X/RAY)</t>
  </si>
  <si>
    <t xml:space="preserve">                    LBP 2RY TO ??DDD +                        </t>
  </si>
  <si>
    <t>A 30 yrs old female patient present with abdominal cramp of 3 days duration. SHE ALSO COMPLAIN OF LOOSE STOOL</t>
  </si>
  <si>
    <t xml:space="preserve">                      R/O IP                      </t>
  </si>
  <si>
    <t>RIGHT THUMB SWEELING</t>
  </si>
  <si>
    <t>A 22 yrs old female patient present with right thumb swelling of 3 days duration.</t>
  </si>
  <si>
    <t xml:space="preserve">         R/O CELLULITSE                                   </t>
  </si>
  <si>
    <t>This a 55 yr old female  known DM and ischemic stroke pt for the last 4yr on metformin 1gm po bid and ASA 81MG PO daily and atrovastatin 20mg po daily having follow up at local health center, burning type epigastric pain otherwise no CMI</t>
  </si>
  <si>
    <t xml:space="preserve">                          CBC FBS OFT U/A                  </t>
  </si>
  <si>
    <t xml:space="preserve">                KNOWN T2 DM + OLD ISCHEMIC STROKE + DYSPEPSIA                            </t>
  </si>
  <si>
    <t xml:space="preserve">this is an 87 yrs old malea known t2dm pt FOR the last 20 yrs on MTF 500 MG PO BID,known htn pt for the last 3yrs on unknown medication and on atrovastatin presented with tooh ache 15days duration ,vistited our hospital for toot extraction and sent to MOPD FOR EVALUATION OF MEDICAL CONDITION BEFORE TOOTH EXTRACTION._x000D_
--HAS PROGRESSIVE HX OF EASY FATIGABLITY .--DONT COMPLAIN SOB OR SWELLING OF THE BODY  </t>
  </si>
  <si>
    <t>CLEAR /RESONANT</t>
  </si>
  <si>
    <t xml:space="preserve">             INVESTIGATE (BASELINE,ECG )                               </t>
  </si>
  <si>
    <t>T2 DM(???) + HTN(??CONTROL) +HHD</t>
  </si>
  <si>
    <t>This is a 42 years old female patient presented with a complaint of headache of 6 months duration. Associated with this she is also complaining of difficulty of maintaining balance &amp; dizziness of 6 months duration. She had ?myomectomy 6 months back. She had migraine for the last 10 years &amp; was on ati-pain PRN.</t>
  </si>
  <si>
    <t xml:space="preserve">Migraine Headache +                                             </t>
  </si>
  <si>
    <t>A 40 yrs old female patent present with sweating of 2 days duration. she also complain easy fatigability and loose of appetitive.</t>
  </si>
  <si>
    <t xml:space="preserve">                       HYPOGLYICIMA 2 TO ??                    </t>
  </si>
  <si>
    <t xml:space="preserve">                         R/O MEDICAL                   </t>
  </si>
  <si>
    <t>THIS IS A 22 YRS OLD MALE PT PRESENTED WITH DRY COUGH OF 7 DAYS DURATION.WHICH IS WORSE DURING THE NIGHT TIME.HE HAS SIMILAR EPISODES 3 MONTH BACK THAT FOLLOWED INTERMITTENT SOB,AIR HUNGER THAT WORSENS DURING THE NIGHT TIME WHICH WAKES HIS UP FROM SLEEP.HE HAS FAMILY HX OF ASTHMA (HIS FATHER )._x000D_
OTHER WISE NO HX OF FEVER ,SOB</t>
  </si>
  <si>
    <t xml:space="preserve">                                   INVESTEVESTIGATE  (CBC,)       </t>
  </si>
  <si>
    <t xml:space="preserve">        ???ATYPICAL PNEUMONIA +                                     </t>
  </si>
  <si>
    <t xml:space="preserve">this is know RVI pt on HAART for the last 18 yr and known DM for the last 8 yr on metformin 1 gm po bid and glibenclimide 5 mg po bid on follow up at local HC currently presented with headache and loss of sleep of 2 wk duration. other wise he has no other CMI </t>
  </si>
  <si>
    <t xml:space="preserve">                   CBC ,OFT, S/E CXY                          </t>
  </si>
  <si>
    <t xml:space="preserve">        KNOWN RVI + DM + BOO 2RY BPH  + peripheral neuropathy                                  </t>
  </si>
  <si>
    <t>BURNING SENSATION DURING  URINATION</t>
  </si>
  <si>
    <t>This is a 42 yr old female pt presented  with complaint of burning sensation during urination and frequency and urgency. has burning sensation over her left lower extrimity. other wise she has no other chronic medical illness</t>
  </si>
  <si>
    <t xml:space="preserve">                           cbc rbs oft u/a                 </t>
  </si>
  <si>
    <t xml:space="preserve">     UTI+ peripheral neuropathy                                       </t>
  </si>
  <si>
    <t xml:space="preserve">PARASTESHIA AND TINGLING SENSATION </t>
  </si>
  <si>
    <t>THIS IS A 55 YRS OLD MALE PT PRSENTED WITH WORSNING OF PARASTESIA AND TINGLING SENSATION OF THE BODY OF 4 MONTHS DURATION.THE PAIN IS WORSE OVER THE LEFT LEG . ALSO COMPLAIN UNABLE TO HAVE ERECTION FOR THE LAST 4 MONTHS.OTHER WISE NO OTHER COMPLAINT_x000D_
HAD HX OF B.ASTHMA BUT NOT ON EDICATION OR FOLLOW UP.</t>
  </si>
  <si>
    <t xml:space="preserve">                           CBC,OFT,FBS,LPF,        LUMBOSACRAL X/RAY        </t>
  </si>
  <si>
    <t xml:space="preserve">               PN +LBP 2RY TO ??DDD   + ???VIT D deficency      </t>
  </si>
  <si>
    <t>a 23 YRS OLD FEMALE PATIENT PRESENT WITH HEADCHE OF 1 DAYS DURATION</t>
  </si>
  <si>
    <t xml:space="preserve">                   R/O TENSION HEADCHE                         </t>
  </si>
  <si>
    <t>this is a 75 yrs old known hypertenstion pt for the last 14 yrs not on follow up taking ??enalapril 5 mg po daily,currently presented with epigastric burning sensation of 2 weeks duration .ass with nausea and vomiting of ingested matter of same time duration. Her symptoms started after her child passed away 3 weeks back._x000D_
she also has worsenin of hx of burning and tingling sensation through out the body .</t>
  </si>
  <si>
    <t xml:space="preserve">        BASELINE INVESTIGATIONS   _x000D_
   -- pantoprazole 4O MG PO DAILY,--GABAPENTIN 300 MG PO DAILY                             </t>
  </si>
  <si>
    <t xml:space="preserve"> KNOWN HTN(??) +   dispepsia  r/o pud    + PN                                     </t>
  </si>
  <si>
    <t>PERI ANAL FESTULA</t>
  </si>
  <si>
    <t>THIS IS A 40 YRS OLD MALE PT WHO IS DIAGNOSED WITH PERI ANAL FESTULA FOR THE LAST TWO YEARS CURRENTLY LINKED TO MOPD FOR INITIATATION OF FOLLOW UP FOR IBD. _x000D_
_x000D_
_x000D_
_x000D_
COLONOSOCOPY ---DISTAL COLITIS TO R/O (UC)_x000D_
PELVIC MRI---PERIANAL FISTULA(GRADE 1),_x000D_
COLON BIOPSY--increased lamina propria lymphoplas macytic inflamation ,lymphoid  nodules  and edema.(chronic cholitis)</t>
  </si>
  <si>
    <t xml:space="preserve">                                        base line investigations and link to gastrology clinic    </t>
  </si>
  <si>
    <t xml:space="preserve">       PERIANAL FISTULA(GRADE 1),  +  -DISTAL COLITIS TO R/O (UC)                                  </t>
  </si>
  <si>
    <t>fever and headache</t>
  </si>
  <si>
    <t xml:space="preserve">he presented with right sided headache, HGIF, artralgia myalgia for thepast 2 weeks. the fever is intermittent and comes every 2 days. he also has dry intermittent coughfor 2 days, but no shortness of breath. he has flu like symptoms like rhinorrhea and sorethroat. he doesn't have nausea or vomiting. no photophobia. he has no neck stiffness. he was treated at health center with unspecified injections and PO medication but he has no improvement. </t>
  </si>
  <si>
    <t xml:space="preserve">there are bilateral coarse cripitation on his bilateral posterio lower lung fields. </t>
  </si>
  <si>
    <t xml:space="preserve">conscius and oriented_x000D_
kerning and brudznisky is negative. </t>
  </si>
  <si>
    <t xml:space="preserve">CBC, widal and well felix test, CXR, blood film_x000D_
PCM 500 mg po TID. _x000D_
azithromycine 500 mg po daily for 3 days_x000D_
augmentin 625 mg po TID.                                          </t>
  </si>
  <si>
    <t xml:space="preserve">? atypical pneumonia rule AFI.                                            </t>
  </si>
  <si>
    <t xml:space="preserve">he preseted with throbbing type of headache and artralgias for the past 3 days. he has mild fever. he has 2 episodes of vomiting of ingested matter. he has no cough or shortness of breath. he has no diarrhea. he has no neck stiffness.  he has history of malaria 2 years. </t>
  </si>
  <si>
    <t xml:space="preserve">   investigate.                                          </t>
  </si>
  <si>
    <t xml:space="preserve">? AFI                                         </t>
  </si>
  <si>
    <t xml:space="preserve">This is a 50yr old known diabetics for the last 10yr on metformin 1 gm po bid and Glibenclamide 5mg po bid, known HTN on losartan 50mg po days </t>
  </si>
  <si>
    <t xml:space="preserve">                STRART ON MEDICATION                                                                        </t>
  </si>
  <si>
    <t xml:space="preserve">                         KNOWN HTN + KNOWN DM + METABOLIC SYNDROME                                                               </t>
  </si>
  <si>
    <t>A 34 YRS OLD FEMALE PAITEMT PRESENT WITH LEFT FLANK PAIN OF 1 WEEK DURATION.SHE ALSO COMPLAIN OFABDOMINAL PAIN.</t>
  </si>
  <si>
    <t xml:space="preserve">         R/O NEPHROLITASIS                                   </t>
  </si>
  <si>
    <t xml:space="preserve">she is hypertensive patient for the past 6 months who had follow up at amin hospital and she was taking lisinopril 10 mg po daily, ASA 81 mg po daily and atrovastatin 40 mg po daily. she had stroke 3 months ago and she was treated there. currently she has no weakness or aphasia. _x000D_
ECHO= 1 month back shows mild LVH and grade 1 diastolic dysfunction. _x000D_
lipid profile was mildly elevated. RBS= 106_x000D_
</t>
  </si>
  <si>
    <t xml:space="preserve">CBC, RFT, ELECTROLYTES, U'A,  ECG                                            </t>
  </si>
  <si>
    <t xml:space="preserve">old stroke + poorly controlled HTN + dyslipidemia                                        </t>
  </si>
  <si>
    <t>he is a 31 yrs old male patient presented to our opd with the complaint LGIF and  headache of 4 days duration. in association he has also diarrhea of 2-3 episodes which is non bloody.he has also nausea and vomitting of ingested matter.</t>
  </si>
  <si>
    <t>pink Conj NIS</t>
  </si>
  <si>
    <t xml:space="preserve"> send CBC, blood Film, S/E                                           </t>
  </si>
  <si>
    <t xml:space="preserve">      AFI 2 ?                                      </t>
  </si>
  <si>
    <t>px with right flank pain of 1 wk</t>
  </si>
  <si>
    <t xml:space="preserve">                     cbc, oft, abdominopelvic u/s, u/a                       </t>
  </si>
  <si>
    <t xml:space="preserve"> ?nephrolithiasis                  </t>
  </si>
  <si>
    <t>this is 24yrs old female patient presented with a complain of epigastric pain of three weels duration. _x000D_
otherwise: no hx of chronic illness</t>
  </si>
  <si>
    <t xml:space="preserve">              stool                               </t>
  </si>
  <si>
    <t xml:space="preserve">       Dyspepsia                                      </t>
  </si>
  <si>
    <t xml:space="preserve">She is 27 yrs  old female a known epileptic patient on phenobarbital 90mg po BID and unspecified 2tab PO  BID  and Schezinophrenic pt  on halopridol 5mg PO daily .reffered from Limu Genet hospital due to uncontrolled seizure D/O . she has also a hx of burning sensation durination bur no urgency_x000D_
she has  a rape hx at the age of 7yrs_x000D_
</t>
  </si>
  <si>
    <t xml:space="preserve">      Link to psychiatric     _x000D_
send CBC and urin analysis     _x000D_
consult neurologist                              </t>
  </si>
  <si>
    <t xml:space="preserve">                seizure D/O + ? schizophrenia                            </t>
  </si>
  <si>
    <t>this is 50yrs old female patient who presented with a complain of right upper extrimity tingling pain for the last two weeks. _x000D_
otherwise: no hx of chronic illness</t>
  </si>
  <si>
    <t xml:space="preserve">            crp, cervical x ray                                 </t>
  </si>
  <si>
    <t xml:space="preserve">              ? Cevical spondylosis                              </t>
  </si>
  <si>
    <t>This is a 44 years old known type 2dm for the last two years on NPH 20/12IU. Currently,presented with polyuria and polydypsia of one week duration.Associated with this weight loss of 10 kg in ayear duration. His followup was at health center and he is referd to our hospital medical college for better managemnt.</t>
  </si>
  <si>
    <t xml:space="preserve">  INVESTIGATE.                                          </t>
  </si>
  <si>
    <t xml:space="preserve"> KNOWN TYPE 2 DM WITH?DKA</t>
  </si>
  <si>
    <t xml:space="preserve">failing down accident </t>
  </si>
  <si>
    <t>this is a 35 years old female patient came with a complaint of  sustained trauma to her right hip 3 week back</t>
  </si>
  <si>
    <t>This is a29 years old female patient presented with epigasteric pain of four days duration.Associated with this,has nausea and  bloating. She also has low back pain and burining sensation of both lower exterimities.Otherwise,no history of HTN,DM OR KNOWN CHRONIC MEDICAL ILLINESS.</t>
  </si>
  <si>
    <t>EPIGATERIC TENDERNESS.</t>
  </si>
  <si>
    <t>DYSPPSIA 2?</t>
  </si>
  <si>
    <t xml:space="preserve">burning sensation of lower extremities </t>
  </si>
  <si>
    <t xml:space="preserve">this is 60 years old female known HTN on LSM presented with burning sensation of lower extremities of 1 year duration . the pain starts from heel and extend to the thigh . </t>
  </si>
  <si>
    <t xml:space="preserve">  inx                                                               </t>
  </si>
  <si>
    <t xml:space="preserve">  stage II HTN +PN                                           </t>
  </si>
  <si>
    <t xml:space="preserve">this is a 39 years old female patient who is relatively well  1 days back at which time she start to have global headache  loss of appetite </t>
  </si>
  <si>
    <t xml:space="preserve">this is a 27 years old female patient who is relatively well 2 days back at which time she start to have chill fever multiple joint pain loss of appetite  nasal discharge </t>
  </si>
  <si>
    <t>This is a35 years old female patient presented with generalized joint pain of nine years duration. Associated with  this  has swelling of the ankle joints and hand joints, She also has left breast swelling  which progresseively increased in size and has associated itching. Otherwise no history of hypertension,DM or known chronic medical illiness.</t>
  </si>
  <si>
    <t>HAS WELL CIRCUMSCRBED BLACK DICOLARED LESION OVER BOTH  BREASTS</t>
  </si>
  <si>
    <t>DEFORMED HAND AND ANKLE JOINTS</t>
  </si>
  <si>
    <t xml:space="preserve">?REHUMATOID ARTERITIS+R/O BREAST CA+?MELANOMA                                            </t>
  </si>
  <si>
    <t>known  T2 DM + HTN  on medication</t>
  </si>
  <si>
    <t xml:space="preserve">PC &amp; NIS_x000D_
fbs 104 </t>
  </si>
  <si>
    <t xml:space="preserve">     see mgt                                                  </t>
  </si>
  <si>
    <t xml:space="preserve">   well glycemic + bp control                                         </t>
  </si>
  <si>
    <t xml:space="preserve">this is a 26 years old female patient who is relatively well 2 weeks back at which time she start to have dry cough  with headache  chill fever </t>
  </si>
  <si>
    <t xml:space="preserve">this is a 33 years old male patient who is relatively well 2days back  with nausea  epigastric pain  and  watery diarrhea which is 2 episode </t>
  </si>
  <si>
    <t>A 15 y/o female presented with abdominal pain below umbilicus associated with LGIF, dry mouth &amp; thrust of 3 days duration. She has also 3-4 episodes of  non projectile Vomiting of ingested matter &amp; urinary frequency on the start of her condition. For her compliant she visited H/C &amp; Norfloxacin 400 mg po bid &amp; Ibuprofen given. otherwise no hx of LOC, ABM, Cough or SOB _x000D_
RBS=114</t>
  </si>
  <si>
    <t xml:space="preserve">CBC, RBS, OFT, serum ele, U/A                                                                                        </t>
  </si>
  <si>
    <t xml:space="preserve">? DM + Cystitis to r/o Pyelonephritis                                                                                    </t>
  </si>
  <si>
    <t xml:space="preserve">This is 211yrs old male patient presented with a complain of SOB at ordinary physical activity associated with chest pain  for the last one year. _x000D_
otherwise: no hx of chronic illness </t>
  </si>
  <si>
    <t xml:space="preserve">                    CBC, CXR, ECG, ECHO                        </t>
  </si>
  <si>
    <t xml:space="preserve">             ? HF 20?                                </t>
  </si>
  <si>
    <t>24 yrs old male pt who started having headache intermittenmt (bitenmporal , has enough rest, no stress, no alcohol)with tremor of extrimites and fatigue, chills and rigor, no joint pain,  no blurring, no worrieness, no chocking , no palpiation, but has darking of favcial skin, no abdominal pain, no vomitinhg, no diarhea, no dysuria, no fever, no neck pain</t>
  </si>
  <si>
    <t xml:space="preserve">no cranmial nerve palasy, visual field normal, visual acuty normal </t>
  </si>
  <si>
    <t>no distress, no cyanosis, no clubbin g</t>
  </si>
  <si>
    <t>no organo megally</t>
  </si>
  <si>
    <t>no discharge, no penil;e ulcer</t>
  </si>
  <si>
    <t>no back pain, no limited spinal; ranfge of motion, good balance, good posture, enough bodyalignment and core stability</t>
  </si>
  <si>
    <t xml:space="preserve">                investigations requested  (CBC, electrolyte, OFT, serum vitamin B12 level,  abdominal U/S, occult stool blood)                           </t>
  </si>
  <si>
    <t xml:space="preserve">                   fatigue syndrome  + history of chronic gastrites                       </t>
  </si>
  <si>
    <t>headache back pain urine uregency</t>
  </si>
  <si>
    <t xml:space="preserve">urinary trac infection                                   </t>
  </si>
  <si>
    <t>This is 58 years old  female patient presented with cough of two months duration, The cough is productive  with whitish sputum.Associated with this,has unspecfied amount of  weight loss,low grade intermitant fever,night sweating,fatigability. She was treated for pulmunary TB fifteen years back . Otherwise,no history of hypertension,DM or known chronic medical illiness.</t>
  </si>
  <si>
    <t>cripitation at righ anterior lower2/3 and left posterior upper 1/3 and decresed air entery at left lowe 2/3 posteriorly</t>
  </si>
  <si>
    <t>REACTIVATED PUL TBC+?CAP</t>
  </si>
  <si>
    <t xml:space="preserve">this is 85  years old female known allergic rhinitis  pt presented with dry intermittent cough of 1 month duration. associated with this sob and easy fatigue of same duration. has no chronic illness HTN, type 2 dm . Echo  VHD (moderate MR &amp;TR) LVEF 67.2 TAPSE 17 </t>
  </si>
  <si>
    <t xml:space="preserve">   inx                                                      </t>
  </si>
  <si>
    <t xml:space="preserve">HF 20 to VHD                                            </t>
  </si>
  <si>
    <t xml:space="preserve"> difficultly to swallowing</t>
  </si>
  <si>
    <t xml:space="preserve">this is a 29 years old male patient who is relatively well 3 days back at which time he start to have  difficulty to swallowing  epigastric pain  </t>
  </si>
  <si>
    <t>LEFT BODY WEAKNES</t>
  </si>
  <si>
    <t>this is is a known hypertensive pt for the past 2 years on unspecified po medication currently presented with loc of 5hrs duration. associated with his he had left side body weakness and difficulty to communicate and bladder incontince. he has unilateral head ache and 2 episodes of vomiting of ingested matter other wise no hx of trauma, no dm</t>
  </si>
  <si>
    <t>Bed side physiotherapy    _x000D_
Enalapril Maleate - 10mg - Table PO BID_x000D_
-Amlodipine - 10mg - Tablet PO daily _x000D_
-Vitamin B1 + Vitamin B6 + Vitamin B12 - (100mg + 200mg + 1000mcg) - Tablet PO  daily</t>
  </si>
  <si>
    <t xml:space="preserve">left hemiparesis 2ndry to unspecified stroke                      </t>
  </si>
  <si>
    <t>CHIL FEVER</t>
  </si>
  <si>
    <t>this is a 31 years old female p[patient who is  relatively well 2 weeks back at which time she start to have  chill multiple joint pain bilateral  flank pain  night sweating difficulty to swallowing</t>
  </si>
  <si>
    <t xml:space="preserve">A 37 y/o  male presented with LBP of 10 days duration. No hx of trauma to the body or CMI like DM or HTN </t>
  </si>
  <si>
    <t xml:space="preserve"> Ibuprofen 400 Mg Po BID for 1 wk _x000D_
pregabalin 75 mg po /d for 1 wk_x000D_
Physiotherapy                                          </t>
  </si>
  <si>
    <t xml:space="preserve">Acute LBP  2 to ?                                             </t>
  </si>
  <si>
    <t>pain less swelling on the neck</t>
  </si>
  <si>
    <t>This is   a35years old male patient presented with painless swelling over the neck of three months duration.  He also has epigasteric pain  and fatigabilty. Otherwise,no history of  fever,chills,rigor,no HTN or DM or known chronic medical illiness.</t>
  </si>
  <si>
    <t xml:space="preserve">left neckapproximately 2by 2cm mass </t>
  </si>
  <si>
    <t xml:space="preserve">?LYMPHADENITIS+_?lymphoma                                           </t>
  </si>
  <si>
    <t>This is a 38 years old female patient presented with lower abdominal pain of two months duration.Associated with this has bloatingof the abdomen  and has bilateral leg swelling.Otherwise,no HTN OR DM OR KNOWN CHRONIC MEDICAL ILLINESS.abdominal u/sound fatty liver</t>
  </si>
  <si>
    <t>DISTANT HEART SOUNDS</t>
  </si>
  <si>
    <t xml:space="preserve">   INBVESTIGATE                                         </t>
  </si>
  <si>
    <t>?fatty liver++?HEART FAILURE</t>
  </si>
  <si>
    <t>THIS IS A28 YEARS OLDFEMALE KNOWN CRVHD ON ENALAPRIL 5MG PO DAILY,BENZATHINE  PENCILLINE 1.2 MIU IM STAT,FUSEMIDE 60MG PO BID,SPIRANOLACTONE 25MG PO DAILY,PRESENTED WITH SHORTNESS OF BREATH OF FOURTEEN YEARS DURATION. HER FOLLOW UP WAS AT PRIVATE HOSPITAL AND CAME FOR FANINCIAL REASON.ECHO=CRVHD,SEVERE AR AND SEVERE MR,MILD UL HTN,PASP=48MMHG</t>
  </si>
  <si>
    <t xml:space="preserve">  CRVHD                                          </t>
  </si>
  <si>
    <t>she is a prsented with abnormal body movement of 4 year . the attack is 2x in weeks . the wittnes are her family otherwise on hx of trauma and head injury</t>
  </si>
  <si>
    <t xml:space="preserve">      EEG, OFT, Elect . OFT                                       </t>
  </si>
  <si>
    <t xml:space="preserve">seizure disorder 2ry to ?                                             </t>
  </si>
  <si>
    <t xml:space="preserve">she is prsented with back pain of 15 days associated with urgency and frquency . she was treated but not improved </t>
  </si>
  <si>
    <t xml:space="preserve">     ? UIT , CXR , CBC, U/A                                                                            </t>
  </si>
  <si>
    <t xml:space="preserve">      ? UIT ,+ Low back pain                                   </t>
  </si>
  <si>
    <t xml:space="preserve">fever and joint pain </t>
  </si>
  <si>
    <t xml:space="preserve">she is prsented with fever and joint pain associated with generalied body pain and poor appitite . he was travel hx of malarious area 2 back ago . he also dry cough . otherwise no hx of chronic illnes . </t>
  </si>
  <si>
    <t xml:space="preserve">Wilad test and BF                                             </t>
  </si>
  <si>
    <t xml:space="preserve">? AFI 2ry to Thyfes R/O Malaria                                             </t>
  </si>
  <si>
    <t xml:space="preserve">right loain pain </t>
  </si>
  <si>
    <t>A48 years old female patient presented with a complaint of right loain pain of a month duration . she is known HIV patient for the last 13 years and on medication for the same duration. _x000D_
otherwise she has no other complaint</t>
  </si>
  <si>
    <t>Others specify,HIV</t>
  </si>
  <si>
    <t xml:space="preserve">PINK CONJECTIVA </t>
  </si>
  <si>
    <t xml:space="preserve">             investigation                                </t>
  </si>
  <si>
    <t xml:space="preserve">          ?pyelonephritis                                  </t>
  </si>
  <si>
    <t>70  y  old  male    known   htn  and  known  dm patient   for the  past  10  and  20  y  and  he  is  on   betaloc      50  mg po  bid   downil  10  mg  po/day     and  metformin  500 mg     and  currently  complain  that he  has  shortness of  breath  while  he  walk   especially  in  up  stares  with  associated  easy  fategability   AD  ALSO  COMPLAIN  NUMBNESS TO  LOWER  EXTRIMITIES   other  wise  he  has no  hx of  other  chronic illness   and  orthopenea  and  pnd  and  leg  swelling _x000D_
  eho   normal   lvef    65</t>
  </si>
  <si>
    <t xml:space="preserve">           SEND  TO  REPEAT  ECG ,RFT   ELECTROLYE  ,LIPID PROFILE                                    </t>
  </si>
  <si>
    <t xml:space="preserve">      HTN+?HHD+BOO?BPH+BILATERAL  RENAL  STONE                                        </t>
  </si>
  <si>
    <t>this is a 30 year old male patient presenting with aching type of lower moderate back pain, associated with moderate aching type of  headache, and burning sensation during urination but no dysuria and mild bilateral flank pain. he also had dry intermittent cough_x000D_
no hx of DM, HTN</t>
  </si>
  <si>
    <t xml:space="preserve">                                            ? UTI r/o vitamin d def</t>
  </si>
  <si>
    <t xml:space="preserve">FLANK PAIN OF </t>
  </si>
  <si>
    <t>This is 40yr old male pt  presented  with fglank ppain of 2 wk duration. associatited  with he has bjoint pain o 1 day duration other wise he has no CMI</t>
  </si>
  <si>
    <t xml:space="preserve">                ABD U/S CBC U/A                            </t>
  </si>
  <si>
    <t xml:space="preserve">               R/O NEPHROLITHIASIS + RA                             </t>
  </si>
  <si>
    <t>Back and left leg pain</t>
  </si>
  <si>
    <t>presented with back pain of 6 month duration but worsen the pat 1 week associated with left leg pain of same duration</t>
  </si>
  <si>
    <t xml:space="preserve">                                 FBS CBC       </t>
  </si>
  <si>
    <t xml:space="preserve">                          Malagia R/O neuropathy                  </t>
  </si>
  <si>
    <t xml:space="preserve">aggrvation of Headache of </t>
  </si>
  <si>
    <t xml:space="preserve">This is a 28 years old male patient presented with a complaint of aggravation of headache of 6 months duration.It is aggavate by direct sunlight . Associated with a complaint of occassional nasal bleeding of similar duration. </t>
  </si>
  <si>
    <t xml:space="preserve">Stage I HTN + epistaxis 2ndry to ?                                             </t>
  </si>
  <si>
    <t>this is a 36yr old male pt presented  with  cough of b1 wk duration , associated with he has chest pain of the day  duration. he  also  complain urinary frequency and burning sensation during urination of the same day duration.</t>
  </si>
  <si>
    <t xml:space="preserve">                                     CBC U/A CXR       </t>
  </si>
  <si>
    <t xml:space="preserve">          URTI  + UTI                                  </t>
  </si>
  <si>
    <t>This is a 35 year old female patient presenting with moderate aching type of headache associated with tinnitus, also vertigo. she also experienced pain during movement.. she also had easy fatigability. no other complaint_x000D_
n hx of dm, HTn</t>
  </si>
  <si>
    <t xml:space="preserve">                         ? iron deficiency anemia                   </t>
  </si>
  <si>
    <t xml:space="preserve"> easily fatigability  of 1 years duration and bilateral flank pain of 2 weeks durtion</t>
  </si>
  <si>
    <t xml:space="preserve"> he is complaining easily fatigability of 1 year duration associated with this he has Hx of blurring of vision,snoring, headache,he is also has hx of  bilateral flank pain of 2 weeks duration associated with this he has hx of urine color change( tea color) and urgency but  no hx of   frequency and burring sensation and also he is complaining epigastric pain and bloating of 2 years duration</t>
  </si>
  <si>
    <t xml:space="preserve"> CBC,RFT,ELECTROLIT,U/A, abdomino pelvic u/s,ECG,H.pyloric  ,                                         </t>
  </si>
  <si>
    <t xml:space="preserve">    ? anemia+?dyspepsia+ ?  urolilthiasis ( renal stone)                                      </t>
  </si>
  <si>
    <t>light  headedness</t>
  </si>
  <si>
    <t xml:space="preserve">56  y   old  female  patient  patient  presented with    light  headeddness   of  15  days   duration  with  associated   right  side  body  weakness    of  15  days  back for  this  she  was  treated  at  health  center  but  it  improved  by  itself  and  currently  complain    light  headedness with  associated  polysympptoms  other wise  no  hx of   other  chronic illness  and  for  this  started  medication     metformin  500 mg po/day  and  her_x000D_
  bp   134/71  </t>
  </si>
  <si>
    <t xml:space="preserve">MILD PALE     conj  and  nis  </t>
  </si>
  <si>
    <t>S3  GALLOP</t>
  </si>
  <si>
    <t xml:space="preserve">     SEND  BRAIN  MRI  ECG  OFT  HEMOG  A1C  LIPID PROFILE  ELECTROLYE                                          </t>
  </si>
  <si>
    <t xml:space="preserve">         TIA+?ISCHEMIC STROKE    +?ANEMEA?    +?OSTEOPOROSIS  +T2DM                         </t>
  </si>
  <si>
    <t>nausea and headache</t>
  </si>
  <si>
    <t>presented with severe global headache associated with nausea, poor appetite and easy fatigability came from malaria endemic area</t>
  </si>
  <si>
    <t>PC INS</t>
  </si>
  <si>
    <t xml:space="preserve">                                           Blood film, CBC,  </t>
  </si>
  <si>
    <t xml:space="preserve">                 R/O Malaria                           </t>
  </si>
  <si>
    <t xml:space="preserve">periorbital swelling of </t>
  </si>
  <si>
    <t xml:space="preserve">This is a 31 years old male patient presented with a complaint of periorbital swelling of 2 days duration. Associated with this he is also complaining of loss of appetite, fever &amp; headache of similar duration. </t>
  </si>
  <si>
    <t xml:space="preserve">?UTI                                            </t>
  </si>
  <si>
    <t xml:space="preserve">this is 35yrs old male patient who presented with a complain of right sided flank pain which radiates to the groin area associated with headache and fatigue. he also claims constipation associated with balck stool, nausea. he also claims loss of appetite. he also claims that there is blood through the left ear._x000D_
otherwise: no hx of fever_x000D_
           no hx of chronic illness </t>
  </si>
  <si>
    <t xml:space="preserve">                  cbc, stool, abdominal u/s, rft, u/a_x000D_
                 link to ent                           </t>
  </si>
  <si>
    <t xml:space="preserve">    ? nephrolitiasis + constipation 20?                                        </t>
  </si>
  <si>
    <t>linked from Burn OPd</t>
  </si>
  <si>
    <t>This is a 71 year old male for the past 15 years old  on Glibenclamide 5 mg po BID  linked form opd for diabetic followup_x000D_
the last FBS  determination 140, 130, 150_x000D_
no other complaint_x000D_
no hx of HTN</t>
  </si>
  <si>
    <t xml:space="preserve">                                            T2DM with poor control</t>
  </si>
  <si>
    <t>this is 62 yrs old known HTN pt for the last 10yrs on LSM ( on enalapril 5mg po daily) presnted with easy fatiguability, and vertigo of three months. Associated with this she also had hx of personal attck three months back and hited at his back with a stick. _x000D_
otherwise: no cough_x000D_
ixns: cholesterol: 112_x000D_
 creatinine: 0.97    urea: 23_x000D_
ECG: ? LBBB</t>
  </si>
  <si>
    <t xml:space="preserve">              CBC, OFT, U/A, ECG                              </t>
  </si>
  <si>
    <t xml:space="preserve">                                    Known HTN ( Poorly controlled) ? HHD         </t>
  </si>
  <si>
    <t xml:space="preserve">Headache, joint pain </t>
  </si>
  <si>
    <t>this is 53yrs old male patient presented with joint pain,  headache, and HGIF and loss of appetite of three days duration _x000D_
otherwise: no hx of chronic illness</t>
  </si>
  <si>
    <t xml:space="preserve">               CBC, U/A, STOOL                             </t>
  </si>
  <si>
    <t xml:space="preserve">           ? AFI                                 </t>
  </si>
  <si>
    <t>pain on the left shoulder</t>
  </si>
  <si>
    <t>presented with pain on the left shoulder also she has burning sensation on the epigastric area</t>
  </si>
  <si>
    <t xml:space="preserve">                                salicilic acid topical and o,meprazole 20mg po BID            </t>
  </si>
  <si>
    <t xml:space="preserve">       Malgia            </t>
  </si>
  <si>
    <t xml:space="preserve">urinary incontinence of </t>
  </si>
  <si>
    <t xml:space="preserve">This is a 22 years old female patient presented with a complaint of urinary incontinence of 2 years duration. Associated with this she is also complaining of suprapubic pain &amp; menstrual abnormality ( comes every 3 months)of similar duration. </t>
  </si>
  <si>
    <t xml:space="preserve">Urinary inontinence 2ndry to ?  + ?AUB 2ndry To?                          </t>
  </si>
  <si>
    <t xml:space="preserve">                                            ?Medical fit</t>
  </si>
  <si>
    <t xml:space="preserve">abnormal  body movement </t>
  </si>
  <si>
    <t xml:space="preserve">25 y  old  female  known  epeleptic  patient   for  the  past  15  y  and  she  took  medication  for  8  y  and  discontinued  for    for  5  y   and  started  medication  agin  6  month  back  after she  was pregnant   of 3  month  now  she  get  birth   before  2  month  with  cs  and  currently  she  is   on   phenobarbitone  100 mg po/day    and valporate   200 mg po/day     and  she  doesnot  have   any new abnormal  body  movement _x000D_
brain  MRI </t>
  </si>
  <si>
    <t xml:space="preserve">              continue  medication  and  send eeg                                    </t>
  </si>
  <si>
    <t xml:space="preserve">       epilepsy  +2  month  post  delivery                                       </t>
  </si>
  <si>
    <t xml:space="preserve">a 18 years old female patient presented with a complaint of yellowish discoloration of eyes of 3 weeks duration, urine color change to tea, easily fatigue ability  and  weakness of the same duration. she was treated for hepatitis A with vitamins and nutritional advise. </t>
  </si>
  <si>
    <t xml:space="preserve">pink conjunctiva_x000D_
non-icteric sclera  </t>
  </si>
  <si>
    <t xml:space="preserve">                 Acute viral hepatitis                            </t>
  </si>
  <si>
    <t>this is a a 37 year old male patient  presenting with severe aching type of lower back pain associated with difficulty of walking. he also experienced severe stabbing type of flank pain =, he also had burning sensation during urination. but no frequency and dysuria._x000D_
no other complaint_x000D_
no hx of DM, HTN</t>
  </si>
  <si>
    <t xml:space="preserve">                                            investiagtion</t>
  </si>
  <si>
    <t xml:space="preserve">                                            ? osteoarthritis r/o UTI</t>
  </si>
  <si>
    <t xml:space="preserve">A 28 years old male patient presented with a complaint of severe back pain of 4 years duration that involved the right lower extremity and its getting worse in the last one month. he is working on highly effort need activities. otherwise he has no complaints  </t>
  </si>
  <si>
    <t xml:space="preserve">                         investigation                    </t>
  </si>
  <si>
    <t xml:space="preserve">        ? disc prolapse                                     </t>
  </si>
  <si>
    <t>A 40 yrs old females' patient present with cough of 1 month duration. she also complain cold INTOLERANCE.</t>
  </si>
  <si>
    <t xml:space="preserve">      R/O BRRONCHITSE                                      </t>
  </si>
  <si>
    <t>this is a 48 year old female patient presenting with moderate aching type of generalized headache, associated with  dizziness but no tinnitus_x000D_
no hx of DM, HTN_x000D_
no other complaint</t>
  </si>
  <si>
    <t xml:space="preserve">                                            ? anemia</t>
  </si>
  <si>
    <t xml:space="preserve">communication gaps </t>
  </si>
  <si>
    <t>A 61 years old male patient presented with recurrent disappearance from home , difficult to communicate , irritability , loss of memory and need to be alone for the last 4 years. gathering of dirty cloths and attention seeking for the same duration.</t>
  </si>
  <si>
    <t xml:space="preserve">           link to psychiatric evaluation                                  </t>
  </si>
  <si>
    <t xml:space="preserve">                ?  schizophrenia                    </t>
  </si>
  <si>
    <t xml:space="preserve">a 45 years old female patient presented with a complaint of back pain of 2 months duration that associated with radiated to right lower extremities, and has numbness on the same site for the same duration. otherwise she has no other complaint.  </t>
  </si>
  <si>
    <t xml:space="preserve">        Disc prolapse                                     </t>
  </si>
  <si>
    <t>a 50 years old know hypertensive patient for the 3 years and on medication for the same duration. currently she is presented with a complaint of dry cough of a week duration and associated with this she has difficulty of breath and chest pain of the same duration. no other complaint</t>
  </si>
  <si>
    <t xml:space="preserve">      ?CAP                                      </t>
  </si>
  <si>
    <t>This is a38 years old female patient presented with left shoulder pain of two yeard duration. Associated with this,has burnining sensation of the left upper exterimity and the neckand has history of carrying heavey objects,Otherwise,no history of HTN,DM OR KNOWN CHRONIC MEDICAL ILLINESS.</t>
  </si>
  <si>
    <t xml:space="preserve">   investigate,then manage                                         </t>
  </si>
  <si>
    <t>left shoulder dislocation+?PN</t>
  </si>
  <si>
    <t>A 68 y/o female presented with easy fatigability on mild exertion associated palpitation of 1 yr duration. She has also intermittent chest pain, &amp; dyspnea on mild exertion of same duration. Otherwise no hx of Cough, Orthopenia, PND, body swelling, fever, chiills or decreased UOP_x000D_
Abdominopelvic u/s( on 15/11/23)= Normal; _x000D_
ECHO( on 15/11/23)= Mild Pulmonary HTN (PASP 47 mm Hg); Mild degenerative MR[ LVEF= 63%]; ECG= 3 rd degree AV block</t>
  </si>
  <si>
    <t xml:space="preserve">Refer to TASH                                                                                        </t>
  </si>
  <si>
    <t xml:space="preserve">Symptomatic bradycardia 2 to 3rd degree AV block + Mild PHTN + DVHD                                                                                        </t>
  </si>
  <si>
    <t>this is 70 years old male pt presented with lower back pain of 1 years duration . has also left lower leg swelling and deformity of both foot  same duration.</t>
  </si>
  <si>
    <t xml:space="preserve">        inx                                                 </t>
  </si>
  <si>
    <t xml:space="preserve"> lumbar spondylosis + lymphadema + ?? Leprosy                                   </t>
  </si>
  <si>
    <t xml:space="preserve">numbness to  lower  extrimities  </t>
  </si>
  <si>
    <t xml:space="preserve">63  y old  male  known  HTN=t2dm  PATIENT  FOR THE PAST  2  MONTH ON    METFORMIN  500 MG PO/DAY    ,ATROVASTATIN   20  MG   PO/DAY   AMLODIPINE  5 MG PO/DAY    BP  140/92     AND  CURRENTLY  COMPLAIN    NUMBNESS TO LOWER  EXTRIMITIES     OTHER WISE  HE  HAS NO HX OF OTHERCHRONIC ILLNESS _x000D_
 19/10/23       bun  11  cr   1   ldl   162   </t>
  </si>
  <si>
    <t>PINK   CON  AND   NIS</t>
  </si>
  <si>
    <t xml:space="preserve">          send electrolyte  vitamin  d       and  refill                              </t>
  </si>
  <si>
    <t xml:space="preserve">       t2dm+htn+pn?                                     </t>
  </si>
  <si>
    <t>This is a 40 years old male patient presented with dry cough of three days duration. Associated with this, has high grade intermittent fever, nasal bleeding for two days which has subsided currently.He is known smoker for the last ten years and smokes 10 cigarettes' days and also drinks alcohol 2-4 bottles' days.Otherwise,no  history of hypertension,dm or known chronic  medical illness.</t>
  </si>
  <si>
    <t>decreased air entery at right posterior lower2/3 and cripitation at right anterior and left anterior lower2/3</t>
  </si>
  <si>
    <t xml:space="preserve">     INVESTIGATE,MANAGE,THEN TRANSFER TO PSYCHIATERY SIDE FOR  QUITING OFTHE SUBSTANCES                                       </t>
  </si>
  <si>
    <t xml:space="preserve">CAP+?COPD+?PLURAL EFFSION +SUBSTANCE ABUSE                                           </t>
  </si>
  <si>
    <t>back paiun</t>
  </si>
  <si>
    <t>30 yrs old female pt who started noticing back pain after heavy diuties, no weight loss, no cough, no breast mass, no vaghinal dscharge, no dysuria, no hematuria, no fever, no joint pain , no rash, no weak ess, no incontinence, no duiiabretes, , no history of TB infectyion</t>
  </si>
  <si>
    <t>no xabnthoma, no visual problem, no heatring defects, no goitor</t>
  </si>
  <si>
    <t>no obesity no organo meggally</t>
  </si>
  <si>
    <t>left flank tenedrness</t>
  </si>
  <si>
    <t xml:space="preserve">good posture, good balance, enough bodyalignment and corestability, no area of bone tenderness,has left paraspinal muscle tenderness, limited spinal range of motion </t>
  </si>
  <si>
    <t xml:space="preserve">                         investigations requested                   </t>
  </si>
  <si>
    <t xml:space="preserve">            low back pain 2ry to paraaspinal muscle spasm + r/o renal parenchymal disease possinbly renal stione                                </t>
  </si>
  <si>
    <t>This is a 27 yr old female pt presented with cough of 1 wk duration which is productive with whitish sputum. associated with she has  arthralgia and myalgia . otherwise she has no night sweating, contact with  chronic cougher and weight  loss.</t>
  </si>
  <si>
    <t xml:space="preserve">              CBC CXR, PITC                              </t>
  </si>
  <si>
    <t xml:space="preserve">             CAP TO R/O PTB                               </t>
  </si>
  <si>
    <t xml:space="preserve">A 45 y/o female Known HTN for the past 5 yrs on Amlodipine 5 mg po/d. she had follow up at ENT side with clinical LPR is linked to our side after she claimed worsening of lt flank pain associated with pain radiating to lt leg &amp; urinary frequency of 2 mons duration. She has the same compliant for the past 1 yrs for w/c she visited health center &amp; Rxed for UTI recurrently. Otherwise no hx of fever, chills, rigor, dysuria or Vomiting </t>
  </si>
  <si>
    <t xml:space="preserve"> Known HTN +? Nephrolithiasis                                           </t>
  </si>
  <si>
    <t>this pt was doing good over 10 years back at which time she is having follow up for the diagnosis of bronchial asthma and has been on inhaler medications' have had follow up at private clinic currently she is reffred to our hospital's now has cough sob and wheeze on daily bases.she brough all the investigations</t>
  </si>
  <si>
    <t>has diffuse wheeze all over the chest</t>
  </si>
  <si>
    <t xml:space="preserve">escalate the dose of Symbicort to 320/8 (2 puff bid of 160/4.5)_x000D_
start low dose prednisolone 10 mg po/day_x000D_
continue follow up                              _x000D_
give medial board mentioning her condition            </t>
  </si>
  <si>
    <t xml:space="preserve">severe persistent asthma                                        </t>
  </si>
  <si>
    <t xml:space="preserve">he is a known diabetic and hypertensive he is taking metformin 500 mg po daily but he is not taking medcaition for the HTN. patient with follow up at private clinic. he presented with chest pain and fever 2 weeks back, his CXR showed pneumonia and he was treated with augmentin with out no improvement. currently he has burning type pain on his left side of his chest which is worsened during sitting but not exacrbated during activity. he has low grade fever, and night sweats, but no vomiting or diarrhea. </t>
  </si>
  <si>
    <t xml:space="preserve">clear chest  </t>
  </si>
  <si>
    <t xml:space="preserve">s1 and s2 are muffled. </t>
  </si>
  <si>
    <t xml:space="preserve">  CBC, CXR, ESR, ECG, ECHO.                                           </t>
  </si>
  <si>
    <t xml:space="preserve">    known DM + HTN (on LSM) + rule out TB.                                         </t>
  </si>
  <si>
    <t>PALPITAION</t>
  </si>
  <si>
    <t>15  Y OLD  FEMALE  PATIENT    SHE IS AN ORPHANAGE  LIVES  IN  KIBABATSAHAY    AND  CURRENTLY  COMPLAIN  PALPITATION   ,HOT INTOLERANCE   AND MENESTRUAL IRREGULARITY   OTHER  WISE  NO  HX OF FEVER     AND  OTHER  CHRONIC ILLNESS</t>
  </si>
  <si>
    <t xml:space="preserve">PINK  CONJ  AND NIS  AND  THEIR IS  ANTERIOR  NECK  SWELLING  WITH  NODULAR  CONSISTENCY </t>
  </si>
  <si>
    <t xml:space="preserve">                 SEND  CBC ,OFT   ECG  ECHO  NECK U/S    TFT                            </t>
  </si>
  <si>
    <t xml:space="preserve">       ?TOXIC  GOITER                                       </t>
  </si>
  <si>
    <t>epigastric pain of 1yr duration</t>
  </si>
  <si>
    <t xml:space="preserve">this is a 60yrs old female known htn for the past 10yrs on hct presented with epigastric pain of 1yr duration associated loss of appetite ,easy fatgability .tarry stool for the past 2 weaks _x000D_
she had hx of recurrent dyspepsia in which she took pantoprazole 40mg po /daily _x000D_
  otherwise :no hx of chronic medical illenes(dm,cardiac illeness)_x000D_
_x000D_
colonoscopy: no reviling, cbc ;unremarkabla </t>
  </si>
  <si>
    <t>cottt</t>
  </si>
  <si>
    <t xml:space="preserve">                   esomeprazole 40mg po/d_x000D_
                imipramine 25mg po/d _x000D_
calcium 600mg po/day_x000D_
amilodipine 5mg po/d _x000D_
         _x000D_
                                           </t>
  </si>
  <si>
    <t xml:space="preserve">               ?functional dyspepsia+ ibs                              </t>
  </si>
  <si>
    <t>A 34 y/o female presented with Vomiting of ingested matter associated with epigastric pain, belching, fatigue &amp; intermittent dry cough of 1 wk duration. she has also has rt side headache of same duration. otherwise no hx of CMI, diarrhea, urinary ompliant or fever, chills or rigor</t>
  </si>
  <si>
    <t xml:space="preserve">Stool H.pylori Ag, CBC                                            </t>
  </si>
  <si>
    <t xml:space="preserve"> ?PUD                                            </t>
  </si>
  <si>
    <t xml:space="preserve">46  Y  OLD  MALE  PATIENT PRESENTED WITH   LEFT  EPEGASTRIC   AREA  PAIN  WHICH  RADEATES TO LEFT  ARM OF 15  DAYS  DURATION   AND  HE  HAD  HX OF  CONSTIPATION  AND  FLATULANCE  FOR  THE  PASTION FOR  THIS  HE  HAD  COLONOSCOPIC  AND  ENDOSCOPIC  RESULTS AND  TREATMENT  FOR THE  PAS  18  Y  BUT  HAS  NO  IMPROVMENT   </t>
  </si>
  <si>
    <t xml:space="preserve">     SEND  TO  GASTRO ENTEROLOGIST     AND  SEND  ECG   ABDOMENOPELVIC  U/S   LIPID  PROFILE   ,ELECTROLYTE            STOOL  H PYLORI                            </t>
  </si>
  <si>
    <t xml:space="preserve">        HESITANCY  TO  DEFICATE?SPASTIC  COLON  +ANJINA  PECTORIS                                 </t>
  </si>
  <si>
    <t>reffered for raised BP</t>
  </si>
  <si>
    <t xml:space="preserve">she is reffered from abebech gobena health center after her BP was found to be elevated when she went there for complete spontaneous abortion at 20th week of pregnancy. she also had elevated BP before her pregnancy too. she has previously 3 simmilar spontaneous abortions. </t>
  </si>
  <si>
    <t>CONSCOIUS AND ORIENTED</t>
  </si>
  <si>
    <t xml:space="preserve"> ANA, antiphospholipid antibody, CBC, RFT, U'A, electrolytes, ECG.                                                </t>
  </si>
  <si>
    <t xml:space="preserve">recurrent spontaneous abortion secondayr to rule out antiphsopholipid antibody syndrome + HTN                                    </t>
  </si>
  <si>
    <t xml:space="preserve">35  Y OLD  FEMALE  PATIENT   PRESENTED WITH  MULTIPILE JOINT PAIN   WITH  ASSOCIATED   NIGHT  SWEATING  ,LOSSAPPETITE   AND  SIGNIFICANT  WEIGHT LOSS   AND SHE  ALSO  COMPLAIN  BLEEDING  AFTER  SEXUAL  INTERCOURSE WITH  IN  SIX  MONTH    AND  SHE  WAS  TREATED   FOR  LUMBAL  BONE  TB   AT  HER  11  Y  OF  AGE  IN  OUR  HOSPITAL  AND  DISCHARGED  AFTER  7  MONTH  STAY    OTHER  WISE  NO  HX OF  COUGH ,SHORTNESS OF  BREATH    LEG SWELLING   _x000D_
INV       WBC    2.7     PLAT  81     HEMOG  13     SPUTUM     GENE  EXPERT    MDR TB  NOT  DETECTED </t>
  </si>
  <si>
    <t xml:space="preserve">PINK  CONJ  AND NIS </t>
  </si>
  <si>
    <t>THEIR IS   DEFORMITY  AT  HER  LUMBAL  AND  LOWER  THORASIC  AREA  MORE TO THERIGHT  SIDE   WITH  NO  TENDERNESS</t>
  </si>
  <si>
    <t xml:space="preserve">               SEND  THORASIC  AND LUMBAL  X RAY  ,ABDOMENOPELVIC  U/S     CHEST  X RAY   ESR   OFT                                </t>
  </si>
  <si>
    <t xml:space="preserve">                 ?TB  SPONDYLOSIS+BICYTOPENEA?                           </t>
  </si>
  <si>
    <t xml:space="preserve">easy  fategability </t>
  </si>
  <si>
    <t xml:space="preserve">21  y  old    male  patient  presented with  easy fategability  with  associated  shortness of  breath  while  he  walk   and  night  sweating  and  weight loss  other wise  he  has no  hx of  orthopenea  pnd  and child  hood tonsil  attack  and  skin  infection  2  weeks  back _x000D_
  U /S      RIGHT  SIDED  NEPHROLITHIASIS     WBC  7.2     HEMOG  12.8       U/A  PROTEIN  +1    WBC  9-11       SGOT  19.5  21.5   ALP  90      HEP  B  NEG  HEP  C  NEGATIVE     </t>
  </si>
  <si>
    <t>pink onj  and  nis</t>
  </si>
  <si>
    <t xml:space="preserve">THEIR IS  SYSTOLIC  MURMUR  AT   TRCASPID  AREA </t>
  </si>
  <si>
    <t xml:space="preserve">        SEND  ECH ,ECG                                     </t>
  </si>
  <si>
    <t xml:space="preserve">                 ?RVHD                            </t>
  </si>
  <si>
    <t xml:space="preserve"> Lt uper extermity  tingling sensation </t>
  </si>
  <si>
    <t>Known HTN  on Amlodipin 17years currently she prsented with  Lt uper extermity associated with joint pain other wise no Hx of DM</t>
  </si>
  <si>
    <t xml:space="preserve">   CBC, OFT, U/A, Rf &amp;lt; Uric Acid                                          </t>
  </si>
  <si>
    <t xml:space="preserve">     ? PNP + ? RF                                        </t>
  </si>
  <si>
    <t xml:space="preserve">she is a known T2 Dm on metformin 1000mg bid  currently she prsented with plapitation and generalized body weakness of  3 months  associated with joint pain othrwise no Hx of HTN </t>
  </si>
  <si>
    <t xml:space="preserve">       FBS, Hgb A1 C, OFT , Lipidprol, electro, ECG, CXR                                     </t>
  </si>
  <si>
    <t xml:space="preserve">             ? Known T2 DM On medication                                </t>
  </si>
  <si>
    <t xml:space="preserve">a 28 years old male patient presented with abdominal pain of 8 years old duration, associated to this he has difficult to eat, and has sever bowel movement. its getting worse in the last 3 months. otherwise he has no other complaint </t>
  </si>
  <si>
    <t xml:space="preserve">                 investigate him                            </t>
  </si>
  <si>
    <t xml:space="preserve">                       ?crohn's disease                     </t>
  </si>
  <si>
    <t xml:space="preserve">DYSUREA  AND  URGENCY </t>
  </si>
  <si>
    <t xml:space="preserve">  23  Y OLD  MALE  PATINT PRESENTED WITH  URGENCY  AND  DYSUREA  WITH  LOWER  ABDOMNAL  PAIN    AND  ALSO  COMPLAIN  DIHARREA  WITH  MUCOID    BLOODY  MIXED  STOOL     AND  HE  HAD  HX OF STI   6  MONTH  BACK  WITH  IM  MEDICTION   OTHER WISE  HEHAS NO HX OF  URETHRAL  DISCHARGE  FEVER  </t>
  </si>
  <si>
    <t xml:space="preserve">PINK CONJ AND NIS </t>
  </si>
  <si>
    <t xml:space="preserve">           SEND  U/A  URINE  CULTURE  ABDOMENOPELVIC U/S                                  </t>
  </si>
  <si>
    <t xml:space="preserve">      RECURRENT  UTI=?STI   +?CYSTITIS                                       </t>
  </si>
  <si>
    <t xml:space="preserve">a 86 years old known asthmatic patient for 30 years and were taking medication. currently he is presented with a complaint of cough which is productive for 1 week and has sore throat and difficulty of speaking for the same duration. </t>
  </si>
  <si>
    <t xml:space="preserve">                    investigate him                        </t>
  </si>
  <si>
    <t xml:space="preserve">             known Asthmatic + ?CAP                               </t>
  </si>
  <si>
    <t xml:space="preserve">HB V   Positve </t>
  </si>
  <si>
    <t xml:space="preserve">she is Primigravida and 2 TMX mother prsented with HBV positive 2 months ago  and currently she prsented with her V load is 3,391iu/ml otherwise no Hx of other ilnes . </t>
  </si>
  <si>
    <t xml:space="preserve">    Viral Load . OFT, U/A elect                                         </t>
  </si>
  <si>
    <t xml:space="preserve">  HBV postive                                           </t>
  </si>
  <si>
    <t xml:space="preserve">fascial deviation </t>
  </si>
  <si>
    <t>This is a 33yr  yrs old female  pt presented with fascial deviation to the right  side of 5 day duration for this she visited local health center and given unspecified po m medication which was given twice per day but no improvement. otherwise she  has no other cmi</t>
  </si>
  <si>
    <t xml:space="preserve">pink conj and nis , mouth deviated to right side  to close left eyes and mouth. </t>
  </si>
  <si>
    <t xml:space="preserve">                                            cbc, rbs</t>
  </si>
  <si>
    <t xml:space="preserve">                                       bells palsy     </t>
  </si>
  <si>
    <t>This is 24yrs old female patient presented  productive cough of whitish sputum has sob intermittent , has headache, has wt loss, loss of appetites' she was treated several time last 1 years for recurrent cough told to have allergic. she al;so complains of audible wheezing. For this complain she took lorantidinebut not relieved. the cough usually worses in cold weather_x000D_
otherwise: no hx of chronic illness</t>
  </si>
  <si>
    <t xml:space="preserve">            cbc, cxr, ecg, echo                                 </t>
  </si>
  <si>
    <t xml:space="preserve">            ? HF 20 ? CRVHD                                 </t>
  </si>
  <si>
    <t>he presented with tremor and rigidity of hands while he writes or holds a cup for the past 2 years. he had to discontinue school due to difficulty of writing. he also has slurring of speech since childhood</t>
  </si>
  <si>
    <t xml:space="preserve">hypertonic upper and lower extremities with tremor_x000D_
conscious and oriented. </t>
  </si>
  <si>
    <t xml:space="preserve">      carbidopa/levodopa half tab BID for 1 month_x000D_
trihexyphenidyl 2 mg po BID   _x000D_
Appoint after 1 month                                   </t>
  </si>
  <si>
    <t xml:space="preserve">generalized dopa responsive dystonia                                           </t>
  </si>
  <si>
    <t>px with of cough,productive</t>
  </si>
  <si>
    <t xml:space="preserve">            work up,further                               </t>
  </si>
  <si>
    <t xml:space="preserve">      flue                                      </t>
  </si>
  <si>
    <t xml:space="preserve">came of medical for driving </t>
  </si>
  <si>
    <t xml:space="preserve">this is 24yrs old male patient presented with a complain of epigastric pain for the last 7 months duration associated with easy fatiguability, SOB with ordinary activity._x000D_
otherwise: no hx of chronic illness </t>
  </si>
  <si>
    <t xml:space="preserve">             CBC, STOOL, S/E, FBS, ECG, CXR                               </t>
  </si>
  <si>
    <t xml:space="preserve">                 dyspepsia + ? HF 20?                            </t>
  </si>
  <si>
    <t>a 23 years old G7 P6 mother on her, who doesn't remember her last LMNP and she is not presented with early obstetrics U/S. currently she is presented with a complaint of cough of more than two months with productive cough. she has night sweating. otherwise she has no other obstetrics risk factors.</t>
  </si>
  <si>
    <t>she looks 32 weeks gravid with abdominal examination</t>
  </si>
  <si>
    <t xml:space="preserve">                      investigate her with obst. U/S and CBC                      </t>
  </si>
  <si>
    <t xml:space="preserve">                     grand gravid + CAP                        </t>
  </si>
  <si>
    <t xml:space="preserve">headache and lack of energey </t>
  </si>
  <si>
    <t xml:space="preserve">he is presented with headache and lack of energey of 3 months associated with fear, anxiety  and need to sleep, he also intermitent dry cogh . otherwise no fever a, night sweating </t>
  </si>
  <si>
    <t>Clear lung filed</t>
  </si>
  <si>
    <t xml:space="preserve">  CBC, OFT, U,A, Elect,                                           </t>
  </si>
  <si>
    <t xml:space="preserve">           ? CAP  + ? Psyctric disorder                                 </t>
  </si>
  <si>
    <t>this is 45 years old female pt presented with both side flank pain of 2 month duratioin.has also lower extrimities numbness of same duration. she was treated for vitamin defiency with vitamin d 50000iu po weekly for 2 month and vitamin 5000 iu po day</t>
  </si>
  <si>
    <t xml:space="preserve">     inx                                                 </t>
  </si>
  <si>
    <t xml:space="preserve">   ? nephrolithasis + PN                                          </t>
  </si>
  <si>
    <t xml:space="preserve">  CAME FOR FOLLOW UP AFTER SHE WAS DIAGNOSIS TO HAVE HEPATITIS B  3 DAYS BACK , SHE HAS EASYFATIGIBILITY, LOWER BACK PAIN NO OTHER COMPLAIN </t>
  </si>
  <si>
    <t xml:space="preserve">        CBC OFT ULTRSOUND PIHCT VIRAL LOAD LINK  ROOM 8                                    </t>
  </si>
  <si>
    <t xml:space="preserve">     HEPATITIS B VIRAL INFECTION                                        </t>
  </si>
  <si>
    <t>abdominal sweeling</t>
  </si>
  <si>
    <t>this is a 35 year old male patient presentihg with abdominal swelling initially small and later progressed to attain its curerent size, he also expirienced loss of appetite and significant weight loss associated with easy fatigaility and shortness of breath. he states he had yellowish discoloration of sclera a few months back and later disaapeared he states he took traditional herbal medication for that comaplaint for 3 months and he took the medications  few months back  when the yellowish dicoloration returned and he  also had intermittent leg swelling upto the thighs_x000D_
he states he doesnt consume alcohol_x000D_
no hx of Dm, HTN_x000D_
no other complaint_x000D_
ix- Viral markera -ve_x000D_
pict - NR_x000D_
ABD u/s- CLD with signs of portal HTN ( spleenomegaly and ascites)</t>
  </si>
  <si>
    <t>Distended abdomen moves with respiration, no scar or strea, everted umblicus_x000D_
slightly tender abdmen, _x000D_
hepatomegally_x000D_
posotive signs of fluid collection</t>
  </si>
  <si>
    <t xml:space="preserve">                        ascites 20 to CLD 20 to  ? viral hepatitis           </t>
  </si>
  <si>
    <t xml:space="preserve">genialized body weakness + loss stool  </t>
  </si>
  <si>
    <t xml:space="preserve">she is presented with  generalized body weakness and diarrhea 3x/d of 1 week duration associated with poor appetite and adnominal cramp  </t>
  </si>
  <si>
    <t xml:space="preserve">pall conj , NIS , OFT, U/A, S/E </t>
  </si>
  <si>
    <t xml:space="preserve">    CBC, OFT, U/A, S/E , Pelvic U/S                                         </t>
  </si>
  <si>
    <t xml:space="preserve">   ? AGE + ? I /p                                          </t>
  </si>
  <si>
    <t>right toe finger</t>
  </si>
  <si>
    <t>A 38 yrs old female patient present with right toe finger swellingf of 2 sdays duration.</t>
  </si>
  <si>
    <t xml:space="preserve">                          R/O CELLIUTES                  </t>
  </si>
  <si>
    <t>LEFT BREST PAIN</t>
  </si>
  <si>
    <t>A 22 yrs old female paitent present with left bresat pain of 3 days duration</t>
  </si>
  <si>
    <t xml:space="preserve">                                       R/O MYALGIA     </t>
  </si>
  <si>
    <t>CAME FORE MDICAL</t>
  </si>
  <si>
    <t>A 23 yrs old male patient present with right leg pain of 1 week duration.</t>
  </si>
  <si>
    <t xml:space="preserve">                                            R/O MYALGUA</t>
  </si>
  <si>
    <t>this is 22 years old female pt presented with worsening of headache  of 1 month durtaion. which is frontal type of headache and associated with this she has vomiting of ingested matter , phonophobia and photophobia .</t>
  </si>
  <si>
    <t xml:space="preserve">     inx                                               </t>
  </si>
  <si>
    <t xml:space="preserve">   1o headache 2o to ? migraine                                          </t>
  </si>
  <si>
    <t>nis,pic</t>
  </si>
  <si>
    <t>flat and moves  with respiration</t>
  </si>
  <si>
    <t>consciouss</t>
  </si>
  <si>
    <t xml:space="preserve">                     SEEMEDICATION LINK TO MAXILLO                       </t>
  </si>
  <si>
    <t xml:space="preserve">                             T2DM on NPH 34/24 IU, P2. HTN enalapril 10 mg po/bid P3. OA amitriptyline 25 MG po/d               </t>
  </si>
  <si>
    <t xml:space="preserve">fatigability of 2 wks </t>
  </si>
  <si>
    <t xml:space="preserve">presented wihth fatiguability of 2 weeks duration associated with nause and 2 episode of vomiting and dectreased appetite _x000D_
no abdominal pain _x000D_
no diarhea_x000D_
no cough _x000D_
no chest pain_x000D_
no urinary compliant_x000D_
last mensus was 6 wks back _x000D_
no knoun medical illness </t>
  </si>
  <si>
    <t>NORMAL HEART SOUND</t>
  </si>
  <si>
    <t xml:space="preserve">ALERT _x000D_
</t>
  </si>
  <si>
    <t xml:space="preserve">     CBC, URINE HCG, SERUM E, ABDOMINAL US ,URINE ANALYSIS,PICT, HBSAG,HCV AB,VDRL                                        </t>
  </si>
  <si>
    <t xml:space="preserve">DYSPEPESIA_x000D_
?? 1stTMPX  _x000D_
                                    </t>
  </si>
  <si>
    <t xml:space="preserve"> presented with lower back   which is difficult to work has dry cough aggravated by cold weather, has  sob  , has loss o f appetites , no urinary complain </t>
  </si>
  <si>
    <t xml:space="preserve">                         CBC URINE CXR LXRAY                   </t>
  </si>
  <si>
    <t xml:space="preserve">       ALLERGIC BRONCHITIS+     LBP 2?                                </t>
  </si>
  <si>
    <t>A 35 yrs old male patient present with persistence headache of 2 days duration.</t>
  </si>
  <si>
    <t xml:space="preserve">                                            HEDACHE 2 TO ??</t>
  </si>
  <si>
    <t>this is a a 33 year old male patient preenting with wpigatsric cramping type of severe abdominal pain  associated loss of appetiete. he laos had  3 episodes of vomiting of ingested matter. he had constipiation. later on  the abodminal discomfort worsened_x000D_
a year ago he was diagonesd with pancraetites related with alcohol and weas admitted at this hospital and discharged improved. he still states he consumes alcohol_x000D_
no other complaint</t>
  </si>
  <si>
    <t xml:space="preserve">                            ? acute pancraetitis                </t>
  </si>
  <si>
    <t>This pt was doing good 1 year back at which time he started to have sob on exertion; he has no cough no orthopenia no PND; he has no body swelling no chest pain_x000D_
he has no history of chronic illness</t>
  </si>
  <si>
    <t>HAS RIGHT INGUINAL HERNIA</t>
  </si>
  <si>
    <t xml:space="preserve">DO CBC; CXR; ECG;OFT; U/A                                            </t>
  </si>
  <si>
    <t xml:space="preserve"> INGUINAL HERNIA +?IHD                                          </t>
  </si>
  <si>
    <t>this is a 30 year old male patient  presenting with stabbimng type of left side chest pain associated with difficulty of sleeping, breathing and moving, the pain shifted to the left side the past week and the pain owrsend_x000D_
no history of dm, Htn_x000D_
no other comaplaints_x000D_
CXR- Lt lingular pneumonia</t>
  </si>
  <si>
    <t xml:space="preserve">                               ? lingular pneumonia r/o lung tumor             </t>
  </si>
  <si>
    <t xml:space="preserve">BODY SWELLING OF </t>
  </si>
  <si>
    <t xml:space="preserve">This is a 29 yr old female pt presented with body swelling of 1 wk duration  which strarted  from the face and involves he lower extrimities bilaterally associated with this she complain decreased urine out put of the same day. she has no cough and no other medical illness </t>
  </si>
  <si>
    <t>CLAER and resonant</t>
  </si>
  <si>
    <t xml:space="preserve">n organomegally, full bladder </t>
  </si>
  <si>
    <t>G1 BILATERAL EDEMA</t>
  </si>
  <si>
    <t xml:space="preserve">   CBC U/A, RFT,LFT SERUM ELECTROLYTE, ABD U/S , ECG                                         </t>
  </si>
  <si>
    <t xml:space="preserve">                      ?        AGN               </t>
  </si>
  <si>
    <t>he was seen at emergency  with  hx --THIS IS A 60YR OLD MALE PATIENT KNOWN TYPE 2 DM FOR 14YR ON METFORMIN 1GM PO BID, NPH 26/16 AND KNOWN DYSLIPIDEMIA PT ON ATROVASTATIN 20MG PO DAILY CURRENTLY PRESENTED WITH MOUTH DEVIATION TO THE RIGHT FOR 2DAYS DURATION, AND ALSO DRIBBLING ON TH SIDE OF THE MOUTH AFTER DRINKING WATER, IN ADDITION HAS HGIF, CHILLS FOR 2DAYS IN ASSOCIATION HE HAS HEADACHE ON OCCIPITAL AREA FOR 1WEEK DURATION EVEN TAKING PCM NO IMPROVMENT, AND ALSO HAS DIZZINESS, EASY FATIGABLITITY, FOR 2DAYS WAS STRESSED ABOUT SOCIAL ISSUE FOR THE PAST 2WEEKS OTHERWISE NO HX OF CHOUGH, SOB, PND, ORTHOPNIA, LEG SWELLING , NO WEAKNESS,, FBS 80, 100, MAX 120</t>
  </si>
  <si>
    <t xml:space="preserve">              REFILL AND APPOINT AFTER 15DAYS                              </t>
  </si>
  <si>
    <t xml:space="preserve">BELLYS +DM+DYSLIPIDEMIA                          </t>
  </si>
  <si>
    <t>LOSS OF APPETITES AND WT LOSS</t>
  </si>
  <si>
    <t xml:space="preserve"> presented with loss of appetites, has significant wt loss,  night sweating ,   epigastric pain , has also intermittent high grade fever   repeatedly taking pcm,  he was seen  cbc normal ultrsound  splenomegaly 2?, esr 53, bf nr viral marker negative pihct nr </t>
  </si>
  <si>
    <t xml:space="preserve">         CBC , PMORPHOLOGY ULTRSOUND , OFT           ELECTROLTE                         </t>
  </si>
  <si>
    <t xml:space="preserve">              rlo GI TB+SPLEENOMEGALY 2?                              </t>
  </si>
  <si>
    <t xml:space="preserve">frequency  of urination </t>
  </si>
  <si>
    <t xml:space="preserve">this is 58yrs old male patient presented with a complain of frequency of urination associated with intrmittent burnning pain associted with sleeples. he took coffee regularily. his fbs a week back and measures 175 mg/dl _x000D_
otherwise: no hx of chronic illness </t>
  </si>
  <si>
    <t xml:space="preserve">                   CBC, U/A, FBS, lipid profile, serum elcetrolyte                         </t>
  </si>
  <si>
    <t xml:space="preserve">                 ? Newly diagnosed T2DM + ? UTI                           </t>
  </si>
  <si>
    <t>diarrea</t>
  </si>
  <si>
    <t>a 20yrs old male pt presented with watery diarrhea of 3 weak duration associated with abdominal cramp ,tenesmus, and vomiting of ingested matter  3 episode over 24hr ._x000D_
he had also hx of flu like symptoms ,headache, coughing ,sneezing and nasal discharge _x000D_
_x000D_
he had hx of recurrent headache _x000D_
_x000D_
otherwise : no hx of contact with simillar illenes_x000D_
                              of dm ,htn, asthma</t>
  </si>
  <si>
    <t>soft moves with respiration_x000D_
epigastric tendernes</t>
  </si>
  <si>
    <t xml:space="preserve">                 stool stool hpylori,cbc,u/a                           </t>
  </si>
  <si>
    <t xml:space="preserve">                  AGE+ URTI                           </t>
  </si>
  <si>
    <t xml:space="preserve">this is 18yrs old female patient presented with a complain of cough which is dry associated with LGIF and headache of 4 days duration. _x000D_
otherwise: _x000D_
no hx of chronic illness </t>
  </si>
  <si>
    <t xml:space="preserve">                        CBC, CXR, ESR                    </t>
  </si>
  <si>
    <t xml:space="preserve">             ? CAP                                </t>
  </si>
  <si>
    <t xml:space="preserve">A 49 years old male  for patient on his 10th post op days after he were admitted for pleural effusion  drainage.after that he presented with a complaint of easily fatigability, left lower exterminate pain and shortness of breath of the same duration. he is on empirical anti TB medication at health center. otherwise he has no other complaint </t>
  </si>
  <si>
    <t xml:space="preserve">                           reassure TB medication                  </t>
  </si>
  <si>
    <t xml:space="preserve">                   recurrent pleural effusion                          </t>
  </si>
  <si>
    <t>A 75 yrs old female patient present with cough of 1 week duration. she also complain sob easy fatigability.</t>
  </si>
  <si>
    <t xml:space="preserve">                      R/O CAP                      </t>
  </si>
  <si>
    <t xml:space="preserve">Abdomenal pain </t>
  </si>
  <si>
    <t xml:space="preserve">He is a 25yrs old male patient presented to our opd with the compliant of abdominal pain of of 5 days duration. in association to this he has also loss of appitite . he has also vomitting of ingested matter  which subsides 2days back. for this he has taken Albendazol 400mg Po daily for 3 days but got no improvement._x000D_
Abd pelvic US= focal bladder wall thickening_x000D_
</t>
  </si>
  <si>
    <t>slightly icteric sclera,</t>
  </si>
  <si>
    <t xml:space="preserve">     iSend U/A, OFT                                       </t>
  </si>
  <si>
    <t xml:space="preserve">A 24 years old female patient presented with a complaint of shortness of breath, productive cough, night sweating and decreased appetite of the same duration. otherwise she has no any complaint. she was treated for CAP at health center but not improved . </t>
  </si>
  <si>
    <t xml:space="preserve">             please investigate her                                </t>
  </si>
  <si>
    <t xml:space="preserve">         ?CAP +  lung fibrosis  R/O PTB                                   </t>
  </si>
  <si>
    <t>left loin pain</t>
  </si>
  <si>
    <t xml:space="preserve">A36 years old female patient presented with a complaint of left side loin pain of one month duration and associated to this she had also pain during urination. otherwise she has no other complaint </t>
  </si>
  <si>
    <t xml:space="preserve">                                      investigate her       </t>
  </si>
  <si>
    <t xml:space="preserve">              Hepatomegally 2ry to ??   + UTI on treatment                            </t>
  </si>
  <si>
    <t>right loin pain</t>
  </si>
  <si>
    <t xml:space="preserve">A 28 years old female patient presented with a complaint of right loin pain of a week duration. otherwise she has no other complaint </t>
  </si>
  <si>
    <t xml:space="preserve">has right loin tenderness </t>
  </si>
  <si>
    <t xml:space="preserve">                       investigate her                      </t>
  </si>
  <si>
    <t xml:space="preserve">             ?UTI  R/O pyelonephritis                                </t>
  </si>
  <si>
    <t>abnormal body movements</t>
  </si>
  <si>
    <t>A known epileptic for the past 20 years on Phenytoin 100mg po TID for the past 02 MONTHS _x000D_
admitted to Psychiatric ward for substance abuse 02 months back (was on Khat for the past 7 years and Alcohol for the past 2 years and discontinued for the last 3 months)._x000D_
he had Brain MRI and EEG done with results;_x000D_
EEG= Abnormal awake EEG tracing due to presence of non-specific slowing_x000D_
Brain MRI= Mild Global cerebral and cerebellar atrophy, Bilateral punctate bilateral; frontal white matter hyper intensities: ddx mild chronic small vessel ischemic changes, headache related white matter changes_x000D_
no new complaints</t>
  </si>
  <si>
    <t xml:space="preserve">appoint                                                  </t>
  </si>
  <si>
    <t xml:space="preserve">Known Epileptic + substance disorder on rehabilitation                                                                            </t>
  </si>
  <si>
    <t>UNILATERAL EPISTAXISIS</t>
  </si>
  <si>
    <t xml:space="preserve"> presented with unilateral epistaxisis from rt nose , dizziness vertigo , has easyfatigibility,  hedache , has no cough no other complain no other site bleeding.no hx dm htn</t>
  </si>
  <si>
    <t xml:space="preserve">           LINK TO ENT , CBC RBS ELECTROLYTE LFT VIRAL MARKER                                 </t>
  </si>
  <si>
    <t xml:space="preserve">           UNILATERAL EPISTAXISI2?                                 </t>
  </si>
  <si>
    <t>with referral</t>
  </si>
  <si>
    <t xml:space="preserve">A 24 years Para 2 mother presented with referral paper from abebech Gobena after they diagnosed her with ADPKD 2ry to HTN gestation on Enalapril 5mg po BID and Amlodipine 10mg po daily. she presented after 3 months delivery. </t>
  </si>
  <si>
    <t xml:space="preserve">pink conjunctive _x000D_
non icteric </t>
  </si>
  <si>
    <t xml:space="preserve">             investigation her                                </t>
  </si>
  <si>
    <t xml:space="preserve">         ADPKD 2ry to HTN                                   </t>
  </si>
  <si>
    <t>this is 55yrs old male patient presented with a complain of bilateral leg swelling of two weeks duration which progressivly increased to involve the abdomen. Associated with this he also claims abdominal pain, easy fatiguability and weight loss. He is a known alcholic for who drinks local drinks for long duration. He also complain decreased urine output and burnning pain uring urination. He also complains cough which is productive associated with loss of appetite. For the above he took ciprofloxacillin for seven days but no improvement. _x000D_
otherwise: no other chronic illness</t>
  </si>
  <si>
    <t xml:space="preserve">pale conjuciva and NIS </t>
  </si>
  <si>
    <t xml:space="preserve">POSITIVE SIGNS OF FLUID COLLECTION </t>
  </si>
  <si>
    <t xml:space="preserve">                       CBC, OFT, U/A, Gene x pert, ESR, abdominal u/s, ECG, CXR                     </t>
  </si>
  <si>
    <t xml:space="preserve">                             Ascites 20? CLD 20? ALD + ? CAP r/o PTB+ ? UTI              </t>
  </si>
  <si>
    <t>lateral chest pain</t>
  </si>
  <si>
    <t xml:space="preserve">He is a a known DM and HTN patient  presented to our opd with the complient of lateral chest pain of 1 day duration after he sustain a falling down accident on his side. </t>
  </si>
  <si>
    <t>clear chest with good air entry_x000D_
slight tenderness on his left lateral side of his chest</t>
  </si>
  <si>
    <t xml:space="preserve">              antipain                              </t>
  </si>
  <si>
    <t xml:space="preserve">P1= 8 month post radial nephrolithotomy has follow up on medical side_x000D_
P2= CKD_x000D_
this is a 30 years old female complains left flank pain of 8 months duration after Radial nephro-lithotomy was done for the diagnosis of left pelvic stone._x000D_
pt claims she was told her right kidney has shrunken and failed and her Left kidney is  damaged_x000D_
lab results (30/02/2016) Cr= 2.2, BUN =20, wWBC= 7K WITH Neut= 58%, Hgb=12.5, MCV=88.3 MCHC=32.4_x000D_
Cr= 2.04 mg/dl 14/07/2015_x000D_
Abdomino pelvic U/s= -Left mild hydronephrosis with ? RPD_x000D_
-Right atrophied kidney_x000D_
-UTI(urine with floating echodebris)_x000D_
otherwise no new complaint including headache, blurring of vision, chest pain, cough, SOB, body swelling, urine color or amount change, no knownother chronic medical illness_x000D_
</t>
  </si>
  <si>
    <t>chest clear and resonant blaterally</t>
  </si>
  <si>
    <t>healed surgical scar</t>
  </si>
  <si>
    <t xml:space="preserve">link to Nephrology for follow up                                                                          </t>
  </si>
  <si>
    <t xml:space="preserve">           P1= 8 month post radial nephrolithotomy has follow up on medical side_x000D_
P2= CKD                                                          </t>
  </si>
  <si>
    <t xml:space="preserve">A 50 years old male patient presented with a complaint of body swelling of 8 months duration , which is intermittent,has both hands tremor of the same duration.  </t>
  </si>
  <si>
    <t xml:space="preserve">has mask face_x000D_
pink conjunctiva _x000D_
non icteric sclera </t>
  </si>
  <si>
    <t xml:space="preserve">                   ? PARKINSON DISEASE                   </t>
  </si>
  <si>
    <t xml:space="preserve">a 43 years old female patient presented with a complaint of difficult of swallowing, fever, headache of the same duration . otherwise she has no other complaint </t>
  </si>
  <si>
    <t xml:space="preserve">she has pustular rash and whitish lesion  </t>
  </si>
  <si>
    <t xml:space="preserve">                      investigate her                       </t>
  </si>
  <si>
    <t xml:space="preserve">                                tonsillopharyngitis             </t>
  </si>
  <si>
    <t>This is a 42 yrs old female patient presented to our opd with the compliant of  left side flank pain of 1 wk duratioon. in association to this she has also pain during urination. she also complient of burning type epigastric pain and loss of appitite but has no vomitting</t>
  </si>
  <si>
    <t xml:space="preserve">        send Stool H.pylori Ag, UA                                    </t>
  </si>
  <si>
    <t xml:space="preserve">    ? UTI + dyspepsia                                        </t>
  </si>
  <si>
    <t xml:space="preserve">A 32 years old female patient presented with a complaint of abdominal distension after she sustained with falling down accident while she is working on cleaning. otherwise she has no any complaint </t>
  </si>
  <si>
    <t xml:space="preserve">                     investigate her                        </t>
  </si>
  <si>
    <t xml:space="preserve">              abdominal distension 2ry to ?                              </t>
  </si>
  <si>
    <t xml:space="preserve">known CVH patient </t>
  </si>
  <si>
    <t>She was told to HBsAg +ve a year back at HC while she was pregnant and had spontaneous abortion at 1 month abd 2 weeks of px. Hep B Viral load done 14/02/16 = 2105 IU/ml. She is merried and uses Injectable contraceptive q 3 months. . Otherwise, no family hx of similar illness/HCC, has no other compliant.</t>
  </si>
  <si>
    <t>No LAp</t>
  </si>
  <si>
    <t xml:space="preserve">clear and good air entry billaterally. </t>
  </si>
  <si>
    <t>s1 and s2 well heard, no G or m</t>
  </si>
  <si>
    <t xml:space="preserve">Soft, moves with respiration, no tendeess or sign of fluid collection </t>
  </si>
  <si>
    <t xml:space="preserve">     CBC, OFT, Abdominopelvic U/S                                       </t>
  </si>
  <si>
    <t xml:space="preserve">     CVH                                       </t>
  </si>
  <si>
    <t xml:space="preserve">HBsAg +ve </t>
  </si>
  <si>
    <t>A 30 yearl old female on her 3rd month of post partum, told to have HBSAg +ve and Hep B VR done13/2/16 was 203 IU/ml. She is merried and uses injectable contraceptive. Otherwise, on family hx of RUQ pain, yellowish discolarion of the eye, no family hx of similar illness or HCC. PICt - NR</t>
  </si>
  <si>
    <t xml:space="preserve">Clear and good air entry billaterally. </t>
  </si>
  <si>
    <t>s1 and s2 wll heard, no g or m</t>
  </si>
  <si>
    <t xml:space="preserve">no area of tenderss, no HSM or sign of fluid collection. </t>
  </si>
  <si>
    <t xml:space="preserve">  CBC, OFT, Abdominopelvic U/S                                           </t>
  </si>
  <si>
    <t xml:space="preserve">  3rd month Postpartum  + CVH                                          </t>
  </si>
  <si>
    <t xml:space="preserve">She is a 51 yrs old female patient Old strock 2nd to ?(2012) currently presented to our opd with the compliant of  flank pain of 4month duration in association to this she has also headache on the right side she has also SOB but has no orthopnea or PND _x000D_
</t>
  </si>
  <si>
    <t xml:space="preserve">      send urin analysis Abdom Pelvic US                                      </t>
  </si>
  <si>
    <t>a 28 years old male patient presented with abdominal pain of 8 years old duration, associated to this he has difficult to eat, and has sever bowel movement. its getting worse in the last 3 months. otherwise he has no other complaint</t>
  </si>
  <si>
    <t xml:space="preserve">crohn's disease                              </t>
  </si>
  <si>
    <t xml:space="preserve">Amenorrhea of </t>
  </si>
  <si>
    <t xml:space="preserve">A 31 year old G3P2 mother on her GA of 34 weeks from LNMP found to have HBSAg +ve. Otherwise, no hx of yellowish discloration of the eye, GI or urinary compliant, no family hx of similar illness or HCC. Hep B VL done on 07/02/16 = 480 IU/ml.  </t>
  </si>
  <si>
    <t>no LAp</t>
  </si>
  <si>
    <t>s1 and s2 well heard, no G or M</t>
  </si>
  <si>
    <t xml:space="preserve">34 weeks sized gravid utres. </t>
  </si>
  <si>
    <t xml:space="preserve">   CBC, U/A, OFT, Abdominpelvic U/S                                          </t>
  </si>
  <si>
    <t xml:space="preserve">  3rd TMPx + CVH                                          </t>
  </si>
  <si>
    <t xml:space="preserve">this is a 31 years old male pt presented with epigatsric dull aching pain of 7 months duration assocaited with Headache, joint pain, belching, abdominal cramp, burning pain over the shoulders_x000D_
the pain worsens with ingestion of eggs, oily food._x000D_
1 week back he had blood in stool once which was pain_x000D_
he claims he had ultrasound done recurrently and it comes up normal, and he tested  negative for H.Pylori stool Ag._x000D_
otherwise he has no interchangeable diarhhea, constipation_x000D_
he calims he doesn't consume alcohol, khat, alcohol, meidcations, caffeine_x000D_
no known chronic medical illness_x000D_
_x000D_
</t>
  </si>
  <si>
    <t>CBC, H Pylori Stool Ag, Abd U/s, Endoscopy</t>
  </si>
  <si>
    <t xml:space="preserve">Dyspepsia 2ndry to ? GUD                             </t>
  </si>
  <si>
    <t>HBSAg +ve</t>
  </si>
  <si>
    <t>G1 mother, amenoric for the past 6 months, told to b HBSAg +ve. No family hx of HCC, no hx of GI or urinary compliant. Hep BVR done 0n 14/2/16 = 94 IU/ml. PICT - NR</t>
  </si>
  <si>
    <t xml:space="preserve">clear and good air entry billaterally </t>
  </si>
  <si>
    <t>s1 and s2 well heard, no g or m</t>
  </si>
  <si>
    <t>32 weeks sized gravid utres</t>
  </si>
  <si>
    <t xml:space="preserve">           CBC, OFT, Abdominopelvic U/S                          </t>
  </si>
  <si>
    <t xml:space="preserve">     2nd TMPx  + CVH                                           </t>
  </si>
  <si>
    <t xml:space="preserve">car accident </t>
  </si>
  <si>
    <t>-E\O-NAD I\O-MISSED 11 WITH UNCLOSED SOCKET -TENDERNESS ON 12 -MISSED 21 FROM THE PRIVIOUS HX. OF TRAUMA</t>
  </si>
  <si>
    <t xml:space="preserve">        x ray, cbc                                  </t>
  </si>
  <si>
    <t xml:space="preserve">     AVULSION OF 11 +? ankle and tibulofibular fracture                                       </t>
  </si>
  <si>
    <t>A 35 year old male told to be HBSAg +ve since 3 years back. otherwise, no hx of GI or urinary compliant, no family hx of similar illness or HCC._x000D_
HepB VL done 07/02/16 = 86 IU/ml, PICT = NR</t>
  </si>
  <si>
    <t>s1 and s2 well heard, no G and M</t>
  </si>
  <si>
    <t xml:space="preserve">No HSM or sign of fluid collection </t>
  </si>
  <si>
    <t xml:space="preserve">     CBC, OFT, Anti HCV AB,  ABD U/S.                                      </t>
  </si>
  <si>
    <t xml:space="preserve">CVH                                            </t>
  </si>
  <si>
    <t xml:space="preserve">HBSAg +ve </t>
  </si>
  <si>
    <t>A 21 year old female, amennoric for the past 7 months, told to have HBSAg +ve 3 months back. she also complains of dysuria and urinary frequency of 1 week. No family hx of similar illness or HCC. _x000D_
Hep B VL done on 13/2/16 = 448 IU/ml</t>
  </si>
  <si>
    <t xml:space="preserve">Clear and good air entry billaterally </t>
  </si>
  <si>
    <t xml:space="preserve">s1 and s2 well heard, no g or m </t>
  </si>
  <si>
    <t xml:space="preserve">28 weeks sized gravid uterus </t>
  </si>
  <si>
    <t xml:space="preserve">CBC, OFT, Anti-HCV AB, U/A, Abd U/S                                            </t>
  </si>
  <si>
    <t xml:space="preserve">      3rd TMPx + CVH + ? UTI                                       </t>
  </si>
  <si>
    <t xml:space="preserve">numbness to lower extrimities </t>
  </si>
  <si>
    <t xml:space="preserve">60 y old female known   RVI  patient  for the  past   25  y   on  HAART   old  female patient presented with  numbness to lower  extrimities  nd  forgetfuness and  dry mouth    ,,poly symptoms    and   and lower  back pain  other wise  she  has  no hx of  other  chronic illness,  hot intolerance  </t>
  </si>
  <si>
    <t xml:space="preserve">         SEND  TFT   ,SERUM VITAMIN D LEVEL  , LIPID PROFILE                                        </t>
  </si>
  <si>
    <t xml:space="preserve">            osteoporosis?   +   RVI  on  HAART    +TOXIC  GOITER                        </t>
  </si>
  <si>
    <t>easyfatigability</t>
  </si>
  <si>
    <t>Thisis a 55 years old  known DM patient for the last four years on MTF 1GM PO BID,GLIBINCLAMIDE 10 MG PO BID presented with easy fatigability of fifteen days duration. Associated with this,has fatigability. Currently she is reffered from health center for poor glycemic control.Otherwise,no HISTORY OF HYPERTENSION,OR KNOWN CHRONIC MEDICAL ILLINESS.,FBS=418MG/DL ON THE REFERAL PAPER.</t>
  </si>
  <si>
    <t xml:space="preserve"> INVESTIGATE,THEN MANAGE.                                           </t>
  </si>
  <si>
    <t xml:space="preserve">   KNOWN TYPE 2DM WITH POOR GLYCEMIC CONTROL+?DKA+?ANAEMIA                                        </t>
  </si>
  <si>
    <t>this is 40 years old female presented with RUQ pain of 2 weeks duration.has also nausea and vomiting of ingested matter of same duration.  had hx of viral hepatitis (yewef beshita) 15 years ago. abd us shows coarse nodular liver ? eary cirrhosis</t>
  </si>
  <si>
    <t xml:space="preserve">   inx                                                               </t>
  </si>
  <si>
    <t xml:space="preserve">      CLD 20 to ? viral hepatitis                                      </t>
  </si>
  <si>
    <t xml:space="preserve">RIGHT  CHEST  PAIN  </t>
  </si>
  <si>
    <t xml:space="preserve">56  Y  OLD FEMALE PATIENT PRESENTED WITH  RIGHT  CHESTPAIN   WITH  HEART  BURN  AND  LOWER  BACK PAIN      AND  NUMBNESS TO  ALL  EXTRIMITIES    OTHER  WISE     NO HX OF  OTHER  CHRONIC  ILLNESS  HTN  OR  DM    BP  130/69  PR  59    </t>
  </si>
  <si>
    <t xml:space="preserve">              SEND ECG  SERUM  VITAMIN  D  ,ELECTROLYTE  LIPID PROFILE  FBS   U/A                                  </t>
  </si>
  <si>
    <t xml:space="preserve">           ?OSTEOPOROSIS+?FATTY  LIVER  +CHOLEITIASIS  +BRADECARDEA  ?                                 </t>
  </si>
  <si>
    <t xml:space="preserve">this is 26 years old male epigastric pain and abdominal distension of 4 month duration. has also wt loss of 8kg from 75-67. he was treated multiple times for dyspepsia but improved . abd us normal </t>
  </si>
  <si>
    <t xml:space="preserve">  inx including UGI Endoscopy after base line inx                                           </t>
  </si>
  <si>
    <t xml:space="preserve">   Dyspepsia 2o to ? PUD                                         </t>
  </si>
  <si>
    <t>numbness of lower leg</t>
  </si>
  <si>
    <t>px withhx numbness of lower leg</t>
  </si>
  <si>
    <t xml:space="preserve">             work up up,furher                               </t>
  </si>
  <si>
    <t xml:space="preserve">          radiculopathy                                  </t>
  </si>
  <si>
    <t>This is a22 years old male patient presented with sob of amonth duration. Associated withthis,has chest pain with easy fatigability,headache,moderate intermitant fever. Otherwise,no history of HTN OR DM or known chronic medical illiness. H E was treated for thyphoid and typhus fever,desp[ite no imporovemnt.</t>
  </si>
  <si>
    <t xml:space="preserve">DISTANT HEART SOUNDS </t>
  </si>
  <si>
    <t>CONSIOUS,MENININGEAL SIGN S ARE NEGATIVE</t>
  </si>
  <si>
    <t xml:space="preserve">? CAP ,+?HF                                           </t>
  </si>
  <si>
    <t>swelling of the lower leg</t>
  </si>
  <si>
    <t>px with hx of swelling of the lower leg,hx of tiredness</t>
  </si>
  <si>
    <t xml:space="preserve">      ?thyroid disorder                                      </t>
  </si>
  <si>
    <t>This a 48 yr old male pt presented with headache of 1 month duration. other wise no other   chronic medical illness.</t>
  </si>
  <si>
    <t>s1 and s2 well heard no murmur  no gallop</t>
  </si>
  <si>
    <t xml:space="preserve">                                            CBC LIPID PROLFILE , RFT </t>
  </si>
  <si>
    <t xml:space="preserve">                    HTN                        </t>
  </si>
  <si>
    <t>38 yrs old female pt came with right flank pain with worsenming of symptoms when voiding is delayed , mild intermittent back pain, no fever, no limiyted spibnal range of motion, no dysuria, no hem,aturia, no fatigue, intermittent light headedness, intermittent mild gastrites, no history of chronic headache, no vaginal discharge, not in any medications, has histiory of mygrain</t>
  </si>
  <si>
    <t>no xanthoma, no goitor</t>
  </si>
  <si>
    <t>no costoivertenbral ange tenderness</t>
  </si>
  <si>
    <t xml:space="preserve">             urine culture, ultrasound ordered                               </t>
  </si>
  <si>
    <t xml:space="preserve">         mygrain with aura and possibl;y recurrent cystites r/o stone                                  </t>
  </si>
  <si>
    <t xml:space="preserve">Asthma+ HTN +  T2DM  on Metformin 500 mg BID, Atrovastatin 20 mg daily , amlodpine 10mg po day, enalapril 5mg po bid , ASA 81 mg po day ,salbutamol 6 puff po prn , beclomethasone 2puff bid </t>
  </si>
  <si>
    <t xml:space="preserve">send for fbs                                             </t>
  </si>
  <si>
    <t xml:space="preserve">   poorly bp control                                         </t>
  </si>
  <si>
    <t xml:space="preserve">joint pain of </t>
  </si>
  <si>
    <t xml:space="preserve">known hypertensive pt for the last 1yr on amlodipine 10mg po daily and HCT 25MG PO DAILY  CUNRRENTLY SHE PRESENTED  WITH MULTIPLE JOINT  PAIN OF  6 MONTH  DURATION. OTHER WISE SHE HAS NO OTHER  CHRONIC MEDICAL ILLNESS  </t>
  </si>
  <si>
    <t>NO ADDED SOUND</t>
  </si>
  <si>
    <t xml:space="preserve">                                            CBC, LIPID PROFILE </t>
  </si>
  <si>
    <t xml:space="preserve">                       KNOWN HTN + ? OA                     </t>
  </si>
  <si>
    <t>This is a65 years old female aknown hypertensive patient for the last one week on life style modifications. currenntly,presented with dry cough of two months duration.. Associated with this,has sob with moderate exercise, ortopenia of one pellow,pnd and easy fatigability. Otherwise,no histyory of dm or known chronic medical illiiness.echopcardiography=severe pulmunary hpn,severe fuctional tr and dilated RA,RV,MILD CONCENTERIC LVH AND GRADE1 LV DIASTOLIC DYSFUNCTION,MILDLY DEGENERATIVE AV WITH MILD AR.</t>
  </si>
  <si>
    <t>CRIPITATION AT RIGHT POSTERIOR LOWER1/3</t>
  </si>
  <si>
    <t>JVP IS RAISED,P2 ACCENTUATED.</t>
  </si>
  <si>
    <t xml:space="preserve">   NYHA CLASS 2 HF 2HHD+GRADE1 DIASTOILC DYSFUNCTION +DEGENERATIVE VALVLAR HEART DISEASE(MILD AR)+?CAP                                         </t>
  </si>
  <si>
    <t>cough of 2 weeks , stuffy noses</t>
  </si>
  <si>
    <t xml:space="preserve">   advice on home care                                         </t>
  </si>
  <si>
    <t xml:space="preserve">                   common cold                         </t>
  </si>
  <si>
    <t>This is a 24 years old male patient presented with abnormal body mobvement of five yeras duration. Associated with this,has lose of consiousnee of about five minutes.  The seizure is witnessed by us during examination otherwise,no HTN OR DM OR KNOWN CHRONIC MEDICAL ILLINESS.</t>
  </si>
  <si>
    <t xml:space="preserve">   TRANSFER TO EMERGENCY MEDICAL OPD FOR BETTER MANAGEMNT                                         </t>
  </si>
  <si>
    <t xml:space="preserve"> SEIZURE DISORDER(WITNESSD)                                           </t>
  </si>
  <si>
    <t>A34 yrs old female pt presented with epigastric pain of 2 weeks duration assosiated with this she has hx o f dyspepsia,easily fatigability</t>
  </si>
  <si>
    <t xml:space="preserve">    SEND CBC,U/A,H.pyloric test, FBS stool examination                                         </t>
  </si>
  <si>
    <t xml:space="preserve">      ?DYSPEPSIA                                      </t>
  </si>
  <si>
    <t>COME FOR MEDICAL CHECK UP</t>
  </si>
  <si>
    <t>NIS,PIC</t>
  </si>
  <si>
    <t>CLEAR AND VISSION</t>
  </si>
  <si>
    <t>S1 AND RESONANT</t>
  </si>
  <si>
    <t>FLAT AND MOVES WITH RESPIRATIOIN</t>
  </si>
  <si>
    <t xml:space="preserve">NO Rash </t>
  </si>
  <si>
    <t xml:space="preserve">                           check up investigation and link to ophtalmology check                 </t>
  </si>
  <si>
    <t xml:space="preserve">                  come for general check                          </t>
  </si>
  <si>
    <t>This is a 44 yaer old female patient presenting with aching type of joint pain over the wrist, ankles, elbows,knee and the IPJ of the hands. the pain was moderater intermittent  and aching  it associated with swelling and warmenss during the episodes of pain. she states she couldnt fully extend her hands_x000D_
no other comaplaints_x000D_
no hx ofDM, HTN_x000D_
she went to private clinic and was given prendisolone and she got bertter</t>
  </si>
  <si>
    <t xml:space="preserve">                     ? Rheumatoid arthritis                       </t>
  </si>
  <si>
    <t xml:space="preserve">loss  of appetite </t>
  </si>
  <si>
    <t xml:space="preserve">57 y old  female   patient presented with  loss of  appetite   night sweating  and loss of weight  for  the past  2  month  with  dry  cough  of   2 weeks  duration    with  ease  fatigability  other wise  she  has  no hx of  other chronic illness   _x000D_
brain  mri     progressive   multi focal    leukoencephalopathy   _x000D_
   alt  33    ast  19   cr  0.5    vitamin  d   10.3   esr   89   tsh  0.9     cbc  wbc    5.33   neut  62%  lynph   29%  hg  12.6    plat  322  </t>
  </si>
  <si>
    <t xml:space="preserve">    SEND  CHEST   XRAY ,SPUTUM  GENE  EXPERT  AND  PICT                                            </t>
  </si>
  <si>
    <t xml:space="preserve">       head  ache?  progressive   multifocal   leukoencephalopathy?+?dissiminated  TB  /BRAIN  ,LUNG   /+OSTEOPOROSIS                                     </t>
  </si>
  <si>
    <t>Tingling sensation over left hand</t>
  </si>
  <si>
    <t>This is a 60 years old female, a known T2DM and HN for the past 1 year on Metformin 500mg po BID and Atorvastatin 20 mg po daily for the past 3 months currently complains of Tingling sensation over left hand small and ring finger over the past 3 months radiating up to the left elbow. she also complains of left face twitching when she is stressed or angry and she has reddish discoloration of urine for the last 1 week_x000D_
Recent record of FBS (1 month) ranges between 130-157_x000D_
otherwise she has no hx of loss of consciousness, _x000D_
no recent hx of trauma to left hand or neck, head trauma_x000D_
no hx of headache, chest pain, cough, SOB, _x000D_
no abdominal complaints, flank pain, body swelling_x000D_
no other known chronic medical illness</t>
  </si>
  <si>
    <t>COTPP_x000D_
left ulnar Paresthesia... proprioception and pain sensation intact, no motor deficit</t>
  </si>
  <si>
    <t xml:space="preserve">U/A, RFT, ECG, HBA1C                                            </t>
  </si>
  <si>
    <t xml:space="preserve">?Diabetic PolyNeuropathy+ HTN + T2DM                                                                     </t>
  </si>
  <si>
    <t xml:space="preserve">15  Y OLD FEMALE PATIENT PREENTED WITH   HEAD  ACHE  WITH  ASSOCIATED HIGH  GRADE  FEVER  WITH  ASSOCIATED  COUGH   WHICH  IS  DRY    AND RHINOREA   OTHER WISE  NO HX OF OTHER CHRONIC ILLNESS   </t>
  </si>
  <si>
    <t xml:space="preserve">                  SEND  CHEST  X RAY  ,CBC  C  REACTIVE PROTEIN                           </t>
  </si>
  <si>
    <t xml:space="preserve">                 COMMUNITY  ACQIRED PNEUMONEA/VIRAL                             </t>
  </si>
  <si>
    <t>THIS IS 30 YEARS OLD MALE PATIENT PRESENTED WITH LEFT SIDE FLANK PAIN AND REDISH URINE COLOR CHANGE OF 2 MONTHS DURATION.</t>
  </si>
  <si>
    <t xml:space="preserve">        FURTHER WORK UP                                    </t>
  </si>
  <si>
    <t xml:space="preserve">  ?MEDICALLY FIT                                          </t>
  </si>
  <si>
    <t xml:space="preserve"> 25  y old female  patient presented with  dry  cough of  1  week duration   ,with  numbness to  lower  extremities  with  associated   easy fatigability   and night sweating  and shivering _x000D_
 other wise  no  hx of other chronic illness   </t>
  </si>
  <si>
    <t xml:space="preserve">        SEND  CHEST  X RAY AND  CBC                                     </t>
  </si>
  <si>
    <t xml:space="preserve">URTI+?CAP                                          </t>
  </si>
  <si>
    <t xml:space="preserve">linked from HC </t>
  </si>
  <si>
    <t>this is  29 year old femal patient G2 P 1 mother refeered from Hc who was hepatits positive  8 years back sghe states she is ammnerohric for the past 8 months and viral load was done  with result of  23 iu / ml and she has ANC follow- up at LHC. _x000D_
no other comaplaint</t>
  </si>
  <si>
    <t xml:space="preserve">                                            investigate and link to medical referral</t>
  </si>
  <si>
    <t xml:space="preserve">                  8 month px + Hep B infected mother                         </t>
  </si>
  <si>
    <t>THIS IS 25 YEARS OLD MALE PATIENT PRESENTED WITH ANTERIOR NECK SWELLING OF 2 MONTHS DURATUION. HE HAS IRRITABILTY AND HOT INTOLERANCE.</t>
  </si>
  <si>
    <t>THERE IS 3BY 4 CM ANTERIOR NECK MASS WHICH IS NON TENDER ,NOT ATTACHED TO SKIN AND FIRM INCONSISTENCY</t>
  </si>
  <si>
    <t xml:space="preserve">                    FURTHER WORK UP                        </t>
  </si>
  <si>
    <t xml:space="preserve">              ?TOXIC SOLITARY GOITRE                     </t>
  </si>
  <si>
    <t xml:space="preserve">linked from dermatology </t>
  </si>
  <si>
    <t>this is a 32 year old mae knwon RVI patient  on HAART linked from  dermatolgy for Elevated blood liver enzymes but no other comaplaint._x000D_
he is on followup at dermatology for the skin lesion s_x000D_
otherwise he has no yellowish discoloration of skin or sclera_x000D_
no body swelling_x000D_
Liver enzymes SGOT 59 - 1.5x_x000D_
                         SGPT-96 - 2x</t>
  </si>
  <si>
    <t xml:space="preserve">    Known RVI = ? DILI                                        </t>
  </si>
  <si>
    <t>polydsia</t>
  </si>
  <si>
    <t>this is a 62 year old femal patien who presented with polydipisa of 1 month duration she went toprivate clinic where she was told she had signs of DM and was put on LSM but she was not on followup. 5 days back she started to hav easy fatigability but no other compalaint she went to HC where she was told she had elevated sugar levels_x000D_
no family hitsoy of DM_x000D_
HGBA!c 13.4_x000D_
RBS 260_x000D_
Cholestrol 220_x000D_
TGL 115_x000D_
Creatinie 0.3_x000D_
urea 15</t>
  </si>
  <si>
    <t xml:space="preserve">                          poorlly controlled T2DM + Dyslipdemia                  </t>
  </si>
  <si>
    <t xml:space="preserve">this is a 35 years old male pt presented with left foot burning/tingling type of pain associated with generalized joint and muscle ache, back pain, burning type of right sided headache, dysuria, bilateral flank pain, nose stuffiness, dry cough at night intermittently for the past 1 year_x000D_
for these complaint he was managed for AFI recurrently for the past 1 year with no improvement_x000D_
he denies use of alcohol or cigarette, Khat_x000D_
he claims he eats injera, pasta, with stew_x000D_
his older half brother has DM and is on medication_x000D_
no hx of fever, productive cough, chest pain, abdominal complaints_x000D_
no hx of prolonged medication hx_x000D_
no other self or family hx of chronic medical illness _x000D_
</t>
  </si>
  <si>
    <t xml:space="preserve">CBC, U/A, CHEMISTRY,           _x000D_
NEUROBIN, MELOXICAM FOR 1 WEEK                                            </t>
  </si>
  <si>
    <t xml:space="preserve">peripheral neuropathy 2ndry to ?                                                                        </t>
  </si>
  <si>
    <t>transfered from surgical side</t>
  </si>
  <si>
    <t xml:space="preserve">He is a 50 yrs old male patient getting treatment for Bilateral hydrocele at surgical side  transfered to our opd due to raised BP.(clames to be BP=???173/100)_x000D_
he has no hx of HTN or DM_x000D_
</t>
  </si>
  <si>
    <t xml:space="preserve">     Appoint after 1 wks with serial BP recording_x000D_
advice on LSM  (salt restriction,and decrease coffee intake)                                     </t>
  </si>
  <si>
    <t xml:space="preserve">      bilateral Hydrocele +                                       </t>
  </si>
  <si>
    <t xml:space="preserve">                                  work up,further          </t>
  </si>
  <si>
    <t xml:space="preserve">                                   ?medically fit         </t>
  </si>
  <si>
    <t>23    Y   OLD male patient  presented with  rheunorea  and head  ache  with  associated  high grade  fever  of 1  day  duration  and  also complain  difficulty  to  see especially  white matter    other wise  no hx  of other chronic illness</t>
  </si>
  <si>
    <t xml:space="preserve">             SEND  CBC  AND  C-REACTIVE PROTEIN                                  </t>
  </si>
  <si>
    <t xml:space="preserve">   URTI?FLUE +DIFFICALTY SO SEE?                                       </t>
  </si>
  <si>
    <t>This is a 24 yr old female pt presented with abdominal pain and diarrhea about 2-3 episode per day of 2days duration, she also has epistaxis sometimes and the recent was 1 wk back. other wise no other medical illness</t>
  </si>
  <si>
    <t xml:space="preserve">                                            CBC S/E, U/A</t>
  </si>
  <si>
    <t xml:space="preserve">               AGE                             </t>
  </si>
  <si>
    <t>she is a 40yrs old female known HTN(2yrs) pt on LSM currently presented to our opd with the complient of SOB during walking but has no orthopenia, PND  or pedal edema_x000D_
She complain of dry intermittent cough and fever 5 days back and went to LHC and given unspecified PO medication</t>
  </si>
  <si>
    <t xml:space="preserve">              send OFT, CBC Echo and ECG                                                                          </t>
  </si>
  <si>
    <t xml:space="preserve">          essential HTN with ?HHD                                                                              </t>
  </si>
  <si>
    <t>multiple neck swelling</t>
  </si>
  <si>
    <t>this is a 26 years old p1 mother presented with multiple swellings over the neck which she noticed 1 month back associated with global headache, bilateral earache, nuchal pain, irritability_x000D_
she is on injectable contraceptive for the past 2 months_x000D_
she is married and has 1 child, she is a housewife and her husband is a marketer_x000D_
she claims she had pregnancy induced HTN during her px 5 years back, she was diagnosed and treated for Malaria during her postpartum period_x000D_
no recent hx of fever, night sweat, cough, weight loss, appetite loss, joint pain, back pain, bone pain_x000D_
no contact with chronic cougher, fever, travel hx _x000D_
no family hx of thyroid disease</t>
  </si>
  <si>
    <t>pc, NIC, _x000D_
scalp is clean for ulcers</t>
  </si>
  <si>
    <t>4 areas of swelling over her lateral and posterior neck area which area FRIRM, non tender, non pulsatile, mobile, _x000D_
the largest being 2 by 1 cm over her right lateral area</t>
  </si>
  <si>
    <t>CBC, Bg Rh, PICT, Ultrasound of mass, FNA of mass (if indicated), U/A, Hep Viral markers, VDRL</t>
  </si>
  <si>
    <t xml:space="preserve">reactive lymphadenopathy 2ndry to ?             </t>
  </si>
  <si>
    <t xml:space="preserve">Cogh of </t>
  </si>
  <si>
    <t>She is a 22 yrs ol Ischemic stroke(Left side)(3yrs) Currenly on ASA 81mg/d, atrovastatin 20mg/d . currently presented to our opd with the complient of productive cough of 2 days duration. she has also fever  and easy fatigability. she also complain nasal and gum bleeding</t>
  </si>
  <si>
    <t>there is brusing on the left lateral leg measuring 4x4 and 3x2</t>
  </si>
  <si>
    <t xml:space="preserve">          send CBC and  CXR, COP                                  </t>
  </si>
  <si>
    <t xml:space="preserve">    ?CAP                                        </t>
  </si>
  <si>
    <t xml:space="preserve">              ?   MEDICAL FIT                           </t>
  </si>
  <si>
    <t xml:space="preserve">cough  of </t>
  </si>
  <si>
    <t>This is a 18  yr old male pt presented with cough  of 4 days duration , he  had similar complaint 2 wk back for which he went local HC and given unspecified PO medication and improved. he also has runny nose and vomiting of ingested matter. Otherwise he has no chronic medical illness</t>
  </si>
  <si>
    <t xml:space="preserve">                                    CBC CXR        </t>
  </si>
  <si>
    <t xml:space="preserve">                  URTI                          </t>
  </si>
  <si>
    <t xml:space="preserve">A 24 y/o female presented with intermittent ABM with extension &amp; flexion of extremities associated with LOC &amp; headache of 6 yrs duration.she dxed with Asthma &amp; on salbutamol 6 puffs PRN for the past 2 yrs. she has a hx of TB Rx 4 yrs back. She also claim falling down accident on a stair &amp; hit on her posterior head 1 yr &amp; 7 mons back. She sees her period every 2 wks w/c stayed for 5-6 days, totally soaked her modes of 1 yr duration. otherwise no hx  uprolling of the eye or drolling of saliva or tounge bite  </t>
  </si>
  <si>
    <t xml:space="preserve">OFT, Serum ele, EEG, Brain MRI                                            </t>
  </si>
  <si>
    <t xml:space="preserve">Known Asthmatic + ? Seizure D/o                           ? menometrorrhagia              </t>
  </si>
  <si>
    <t>he presented with burning type of epigastric pain of 1 montjh duration. he has bloating and early satiety. he has also flank of similar duration. he has joint pain and swelling of bilateral great toes._x000D_
other wise he has no fever,dysurea,urgency.</t>
  </si>
  <si>
    <t xml:space="preserve">               ?gout athritis to r/o RA +DYSPESIA +?RT CALCANEAL BONE SPUR   +R/O NEPHROLITHIASIS                          </t>
  </si>
  <si>
    <t>This 45 yr old female pt presented with complaint of epigastric burning pain of 2 months duration, for this she was treated with unspecified po medication at local health facility multiple times but no improvement. other wise she has no chronic medical  illness.</t>
  </si>
  <si>
    <t>no edama</t>
  </si>
  <si>
    <t xml:space="preserve">                      CBC, H.Pylori ,Abd U/S, S/E, LFT RFT                     </t>
  </si>
  <si>
    <t xml:space="preserve">                                  Dyspepsia R/O PUD          </t>
  </si>
  <si>
    <t>this is a knwon DM+ HTN patinet for the past 15 years insulin 12/8 iu, amlodipine 10 mg po daily, metoprolo 25 mg po once daily, enalapril 5 mg po dailuy, furesmide 40 mg, asa  but he had no follow up just taking the medication and followwing at home_x000D_
 FBS last determination 97_x000D_
BP 130/70 at home_x000D_
currently he came for starting followup</t>
  </si>
  <si>
    <t xml:space="preserve">                          T2DM + HTN                   </t>
  </si>
  <si>
    <t xml:space="preserve">worsening of epigastric pain </t>
  </si>
  <si>
    <t>A 30 y/o male presented with worsening of epigastric pain associated with belching &amp; bloating of 2 wks duration. He has also hiccup of 5 days duration. He has also soar throat &amp; sense of lumpiness in his throat of 1 wks duartion. He has told to have cyst 4 yrs back.  otherwise no hx of  fever chills, rigor, No SOB, or Cough</t>
  </si>
  <si>
    <t xml:space="preserve"> Stool H. Pylori Ag, LFT  Abdominal u/s                                        </t>
  </si>
  <si>
    <t xml:space="preserve">GERD to ? PUD  +? Laryngitis +? Liver cyst                                         </t>
  </si>
  <si>
    <t xml:space="preserve">_x000D_
back  pain of </t>
  </si>
  <si>
    <t xml:space="preserve">this a 40 yr old female pt presented with  back pain of 1 month  duration which is pircieng type for this she visited local health center and given unspecified PO medication but no improvement. other wise no other medical illness </t>
  </si>
  <si>
    <t xml:space="preserve">                    CBC , RBS PITC, CXR                       </t>
  </si>
  <si>
    <t xml:space="preserve">                HTN + MUSCULOSKELETAL PAIN 2RY ?                             </t>
  </si>
  <si>
    <t>RIGHT LOWER LEG SWELLING</t>
  </si>
  <si>
    <t>HE HAS RT LOWER LEG SWELLING OF 1 YEAR DURATION. _x000D_
OTHERW ISE HE HAS NO FEVER , PAIN OR DIFFICULTY OF MOVEMENT</t>
  </si>
  <si>
    <t xml:space="preserve">         RIGHT LOWER LEG VARICOSE VIEN                                   </t>
  </si>
  <si>
    <t xml:space="preserve">? medically fit                                            </t>
  </si>
  <si>
    <t>this is 58yrs old male patient presented with a complain of progressively increased abdominal distension associated with this he also complains productive cough, night sweating and loss of weight._x000D_
otherwise: no hx of chronic illness _x000D_
Viral markrs: Hep b and C negative _x000D_
serum albumin: 3_x000D_
RFT: Cr: 1.14   bun: 14   _x000D_
ALT: 14    AST: 27   bilirubin total: 0.5 direct: 0.11</t>
  </si>
  <si>
    <t>Distended abdomen with positive signs of fluid collection</t>
  </si>
  <si>
    <t xml:space="preserve">             CBC, OFT, Abdominal U/A, abdominal CT, PICT, ESR, gene x pert, CXR                               </t>
  </si>
  <si>
    <t xml:space="preserve">     Ascites 20? + ?CAP r/o Disseminated TB (Pleua, peritoneum)                                        </t>
  </si>
  <si>
    <t>WHITISH  SCALY LESION OVER BILATERAL LOWER LEG</t>
  </si>
  <si>
    <t>HE PRESENTED WITH WHITISH  SCALY LESION OVER BILATERAL LOWER LEG OF 1 MONTH DURATION.ASSOCIATED TO THIS HE HAS ITCHING SENSATION AND DRYNESS.</t>
  </si>
  <si>
    <t xml:space="preserve">                 LINK  TO DERMA OPD                           </t>
  </si>
  <si>
    <t xml:space="preserve">                ?TNEA CORPORIS                            </t>
  </si>
  <si>
    <t>worsening burning sesnation of lower extrimities</t>
  </si>
  <si>
    <t>this is a 30 ear old femal patient presnting with  burning sesnatiion, parasetesia and numnbeness  of 1 year duration associated with difficulty of walking but no weakness or LOC_x000D_
no hx of Dm, HTN_x000D_
no other compalaint</t>
  </si>
  <si>
    <t xml:space="preserve">                                            investitgate</t>
  </si>
  <si>
    <t xml:space="preserve">                                            ? PN</t>
  </si>
  <si>
    <t>COME FOR MEDICAL CERTIFICATE ISSUE AND CHECK UP</t>
  </si>
  <si>
    <t xml:space="preserve">                              BASIC LAB WORK UP              </t>
  </si>
  <si>
    <t xml:space="preserve">            MEDICALLY     FIT FOR WORK                           </t>
  </si>
  <si>
    <t>for general medical checkup</t>
  </si>
  <si>
    <t>pc and nic</t>
  </si>
  <si>
    <t xml:space="preserve">        further workup                                    </t>
  </si>
  <si>
    <t>COME FOR MEDICAL CHECK</t>
  </si>
  <si>
    <t xml:space="preserve">          CBC AND URINE ANALYSIS                                  </t>
  </si>
  <si>
    <t xml:space="preserve">         ? MEDICALY FIT FOR WORK                                   </t>
  </si>
  <si>
    <t>presented with lower abdominal pain of 03 months duration, in association to this he has increased urinary frequency, intermittent eyelid swelling of around 1 year duration.</t>
  </si>
  <si>
    <t xml:space="preserve">work up and link to ophtalmology                                            </t>
  </si>
  <si>
    <t>HE PRESENTED WITH WORSENING EPIGASTRIC PAIN OF 1 MONTH DURATION.ASSOCIATED TO THIS HE HAS EARLY SATIETY AND BLOATING.</t>
  </si>
  <si>
    <t xml:space="preserve">                                          CBC,U/A AND H PYLORI  </t>
  </si>
  <si>
    <t xml:space="preserve">                 DYSPEPSIA                           </t>
  </si>
  <si>
    <t xml:space="preserve">SOB &amp; palpitation </t>
  </si>
  <si>
    <t>A 20 y/o female presented with Palpitation, chest pain,orthopenia of 2 pillows &amp; PND of 5 days duration. No fever, cough _x000D_
CXR( on 11/03/16)= Cardiomegaly with G-III Pulmonary edema , Abdominal u/s=Congestive hepatomegaly, Minimal Ascites_x000D_
ECHO( on 11/03/16)= CRVHD [ Severe MS, Mild MR, Moderate AR &amp; severe TR], with biventricular dysfunction(LVEF=45-50%, TAPSE=14, PSP=79mmhg); Severe PHTN</t>
  </si>
  <si>
    <t>Decrease air entry over the lower 1/3 of posterior chest bilaterally</t>
  </si>
  <si>
    <t>systolic Apical &amp; LLSB murmur</t>
  </si>
  <si>
    <t xml:space="preserve"> Link to AEOPD for Mngt                                     </t>
  </si>
  <si>
    <t xml:space="preserve">HFmrEF 2 to  CRVHD [ Severe MS, Mild MR, Moderate AR &amp; severe TR] + Severe PHTN  + G-III Pulmonary edema                                        </t>
  </si>
  <si>
    <t xml:space="preserve">?medically fit                                 </t>
  </si>
  <si>
    <t>This is a39 years old male  known hypertensive patient for the last four months on enalapril 10 mg po daily. His follow up was at korea hospital,but came to continue his follow up for financial reason. Currently,he presented with head ache of two days duration.Associated with,has chest pain  at rest and left eye pain with redish discoloration.Otherwise,no history of DM or known chronic medical illiness.</t>
  </si>
  <si>
    <t xml:space="preserve">     INVESTIGATE  ,THEN MANAGE                                     </t>
  </si>
  <si>
    <t xml:space="preserve">KNOWN HTN WITH POOR BP CONTROL+?HHD+?IHD  +R/O HYPERTENSIVE RETINOPATHY                                          </t>
  </si>
  <si>
    <t xml:space="preserve">headache + foot pain </t>
  </si>
  <si>
    <t xml:space="preserve">he is prsented with headche and joint associted with generalized with otherwise no Hx of leg swelling </t>
  </si>
  <si>
    <t xml:space="preserve">   CBC, OFT U/A, FBS , Uric Acid , RF , ECG, CXR,                                          </t>
  </si>
  <si>
    <t xml:space="preserve">?  Newly dx stage !1 HTN ,+ Gout +  ? polycythemia                                             </t>
  </si>
  <si>
    <t>This a 26 years old female patient presented with a complaint of dry cough of 3 months duration. Associated with this she is also complaining of loss of appetite. Otherwise she has no fever, orthopnea, PND &amp; chronic illness. she was treated with Amoxicillin, Azithromycine 500 mg po/d, loratidene &amp; Dextromethorphan but no impovement. CXR-Br.pneumonia R/O Diss.TB to Lung,hilum &amp; LNs,ESR-54 mm/hr</t>
  </si>
  <si>
    <t xml:space="preserve">?Pulmonary TB                                    </t>
  </si>
  <si>
    <t>This is a 24 years old male patient presented with back pain of one year duration. He had sustained RTA four months back. He also has dizziness  and burining sensation with urination since two months.Otherwise,no history of hypertension,dm or known chronic medical illiness.</t>
  </si>
  <si>
    <t xml:space="preserve">   investigate                                                                                                                                 </t>
  </si>
  <si>
    <t xml:space="preserve">  ?disc prolapse +?UTI                                                                                                                                 </t>
  </si>
  <si>
    <t xml:space="preserve">      medical fi?                                      </t>
  </si>
  <si>
    <t xml:space="preserve">has intermittent whitish eye discharge for 2 years, otherwise no other complaint </t>
  </si>
  <si>
    <t>no gross deformity</t>
  </si>
  <si>
    <t xml:space="preserve">workup                                            </t>
  </si>
  <si>
    <t xml:space="preserve">r/o conjuctivitis                                            </t>
  </si>
  <si>
    <t xml:space="preserve">she is a know Asthmastic on unspecified po and injectable  mediction for the past 40 years currently prsented with bilateral leg swelling which started from hand and going down ward to the leg . he also has decrsede urine and color urine change  like tea . other wise no HX og DM and HTN . he brouth her with Abdpelvic U/S = bilateral Plurale effusion, Cystitis + BPH </t>
  </si>
  <si>
    <t xml:space="preserve">  CBC, OFT, U/A,  CXR , ECG , Elect                                          </t>
  </si>
  <si>
    <t xml:space="preserve"> Pleural effusion +BPH = Cystites      ? Nephrotic sindrom +                                      </t>
  </si>
  <si>
    <t xml:space="preserve">a 41 years old male patient presented with a complaint of abdominal distention and epigastric discomfort of a week duration. otherwise he has also watery diarrhea of  4 days duration which is not offensive, non -bloody and 3x/day. </t>
  </si>
  <si>
    <t xml:space="preserve">       investigate him                                      </t>
  </si>
  <si>
    <t xml:space="preserve">        symptomatic cholelithiasis                                     </t>
  </si>
  <si>
    <t xml:space="preserve">lower extermity and back pain </t>
  </si>
  <si>
    <t xml:space="preserve">she is presented with lower limb and back pain of 1 month duration _x000D_
ty and back pain of 1 month duration associated with generalized body pain and burning sensation  . she also bilateral knee pain . she also has abdomnial discomfort and heartburn . otherwise no Hx of HTN and DM . she came with lab x = Tri = 522mg/dl/  HDL = 42 , chole Toltl  = 214mg/dl _x000D_
Uric Acid  4.5 mg/dl </t>
  </si>
  <si>
    <t xml:space="preserve"> CBC, OFT, U/A, Abd pelv U/S, Elec, lipid profile                                            </t>
  </si>
  <si>
    <t xml:space="preserve">  ? Dyslipidimia + ? OA of lower limb  + Dyspepsia                                          </t>
  </si>
  <si>
    <t>This is a 38 years old female patient presented with back pain of one month duration. Otherwise,no history of urinary complaints,trauma,no HTN or DM or known chronic medical illiness.She was treated with po ciprofiloxacilline and ibuprofen despite no improvement.</t>
  </si>
  <si>
    <t xml:space="preserve">  ?disc prolapse  +UTI                                      </t>
  </si>
  <si>
    <t xml:space="preserve">multi joint swelling </t>
  </si>
  <si>
    <t xml:space="preserve">a 60 years old female patient presented with a complaint  of multiple joint pain on upper and lower extremities of 4 years duration. otherwise she has no other complaint </t>
  </si>
  <si>
    <t>she has swelling on her first digit, non tender</t>
  </si>
  <si>
    <t xml:space="preserve">        ?RA                                    </t>
  </si>
  <si>
    <t>yellowish discolration</t>
  </si>
  <si>
    <t>This is a22 years old male patient presented with yellowish disolartion of the eye of two weeks duration. Associated with this,has fatigability ,poor appitite,urine color change. He used to take po unspecefied medication when he is sick . Otherwise,no history of HTN,DM or known chronic medical illiness.</t>
  </si>
  <si>
    <t>pink conjctiva,icteric sclera</t>
  </si>
  <si>
    <t xml:space="preserve">  chronic  viral hepatitis+r/o liver cirrhosis                                          </t>
  </si>
  <si>
    <t>A 28 yrs old female patient present with epigastric pain of 2 days duration. she also complain vomiting of ingested matter .she also complain cough of 3 days duration, she also complain easy fatigability multiple joint pain ,and loose of apatite.</t>
  </si>
  <si>
    <t xml:space="preserve">                   URTI +DYSPEPSIA                         </t>
  </si>
  <si>
    <t>lower extrimity</t>
  </si>
  <si>
    <t>this is 62 yrs newly diagnosed female patient on MTF 500mg po daily, atrovastatin 40 mg po daily and neurobin 1 tab po daily presented with burning type lower extrimity pain more on calf and sole. Associated to this she also had hx of loss sleep of the same duration._x000D_
otherwise: no hx of fever, cough or drug discontinuation _x000D_
_x000D_
IXN: Lipid profile: total cholesterol: 132     HDL: 40    LDL: 63     TGA: 164</t>
  </si>
  <si>
    <t xml:space="preserve">              CBC, S/E, FBS                              </t>
  </si>
  <si>
    <t xml:space="preserve">         Newly diagosed T2DM + ? PN                                   </t>
  </si>
  <si>
    <t>headache of 1 day duration</t>
  </si>
  <si>
    <t xml:space="preserve">LGIF and frontal headache of 1 day </t>
  </si>
  <si>
    <t>PC ANDNIC</t>
  </si>
  <si>
    <t xml:space="preserve"> SOFT NO TENDERNESS</t>
  </si>
  <si>
    <t>NO SPT OR CVAT</t>
  </si>
  <si>
    <t xml:space="preserve"> NO NECK STIFFNESS </t>
  </si>
  <si>
    <t xml:space="preserve">             workup                               </t>
  </si>
  <si>
    <t xml:space="preserve">          ?TENSION HEADCHE                                  </t>
  </si>
  <si>
    <t>THIS IS 46 YRS OLD FEMALE PATIENT PRESENTED WITH PRODUCTIVE WHITISH SPUTUM OF 2 DAYS DURATION.ASSOCIATED TO THIS SHE HAS HOARSNESS OF VOICE ._x000D_
OTHERWISE SHE HAS NO NOISY BREATHIND OR CHEST PAIN._x000D_
SHE HAS NO FEVER ,CHILS OR RIGOR._x000D_
SHE HAS NO PAIN DURING SWALLOWING.</t>
  </si>
  <si>
    <t>THERE IS ERTHEMATIOUS BILATERAL NOSTRIL,</t>
  </si>
  <si>
    <t xml:space="preserve">                        FURTHER WORK UP                   </t>
  </si>
  <si>
    <t xml:space="preserve">             ?  VIRAL TONSILOPHARYNGITIS                             </t>
  </si>
  <si>
    <t xml:space="preserve">LOSS OF  APPETITE </t>
  </si>
  <si>
    <t xml:space="preserve">50  Y  OLD MALE  KNOWN  T2DM  PATIENT  FOR THE PAST  20   Y ON  NPH   22/12     AND   BLIND    6  MONTH  BACK     AND CURRENTLY  COMPLAIN    EPEGASTRIC PAIN  WITH  ASSOCIATED  LOSS OF APPETITE  AND  BURNING SENSATION  TO  HIS  BACK   WITH  ASSOCIATION   LOSS OF  APPETITE   AND FLATULENCE  WITH  ALTERNATIVE  CONSTIPATION  AND  DIARRHEA  AND ALSO  TREATED IN PRIVATE  FOR  H.PYLORI  ERADICATION  OTHER  WISE  HE  IS  NOT  HTN  </t>
  </si>
  <si>
    <t xml:space="preserve">BLIND   </t>
  </si>
  <si>
    <t xml:space="preserve">   SEND CBC ,OFT  ,LIPID PROFILE  , H.PYLORI             ABDOMENAL U/S  RFT                                  </t>
  </si>
  <si>
    <t xml:space="preserve">     HTN + PN ON ENALAPRIL 5 MG PO/D , HCT - 25 MG PO/D, + Rt Distal Tibial #                                     </t>
  </si>
  <si>
    <t xml:space="preserve">22  y old  female patient presented with  multiple  joint pain more  to  bilateral  finger  joints  with  associated   numbness to  allover  upper  and  lower  extremities    and  she  has  als  hot  intolerance  and   hand  sweating   and has  also  night  sweating  and   loss f appetite  and  has significant  weight loss    other wise  she  has no  cough  and   she  is  working in the  hospoital  as  cleaner _x000D_
  esr  15    cbc  wbc  9.4   neut 59   lynpho  35   hemog   14.3   plat   229   RF  negative   </t>
  </si>
  <si>
    <t xml:space="preserve"> SEND  CHEST  X  RAY   ABDOMENOPELVIC  U/S     NECK U/S     TFT                                             </t>
  </si>
  <si>
    <t xml:space="preserve">       ?     TB +       ?RHEUMATOID  ARTHRITIS+?TOXIC  GOITER                          </t>
  </si>
  <si>
    <t>general medical checkup</t>
  </si>
  <si>
    <t xml:space="preserve">      further workup                                      </t>
  </si>
  <si>
    <t xml:space="preserve">          FURTHER WORKUP                                  </t>
  </si>
  <si>
    <t xml:space="preserve">           ? MEDICALLY FIT                                 </t>
  </si>
  <si>
    <t>GENERAL CHECK UP</t>
  </si>
  <si>
    <t>no defformity</t>
  </si>
  <si>
    <t xml:space="preserve">gingival bleeding </t>
  </si>
  <si>
    <t xml:space="preserve">she is a known HTN on amlodipine 10mg po/d for the past 10 years currently gingibal bleeding of 5 month otherwise no dm </t>
  </si>
  <si>
    <t xml:space="preserve">   CBC, OFT, U/A, FBS , Lipid prpfile, Electro,                                         </t>
  </si>
  <si>
    <t xml:space="preserve">Good conrolled HTN + ? Gingivitis                                             </t>
  </si>
  <si>
    <t>THIS IS 27 YEARS OLD FEMALE PATIENT PRESENTED WITH WORSENING OF BILATERAL LOWER BACK PAIN OF 1 WEEK DURATION .THE PAIN RADIATE TO BILATERAL THIGH.SHE HAS ALSO TINGLING SENSATION OVER FEET.SHE HAS ALSO GLOBAL TYPE OF HEADACHE.</t>
  </si>
  <si>
    <t>THERE IS  2BY 3CM MOBILE ,FIRM MASS OVERRIGHT SIDE LUMBOSACRAL  AREA</t>
  </si>
  <si>
    <t xml:space="preserve">                          ?RADICULOPATHY +r/o NEPHROLITHISIS                  </t>
  </si>
  <si>
    <t xml:space="preserve">30  y old  male  patient  presented   with  cough  of  10  days  duration  which  is  dry  with  associatied night  sweating  and    bilateral  chest  pain  and  shortness of  breath    while  he  walk    and  loss of  appetite     and  high  grade  fever other  wise  she  has no  hx of other  chronic illness      he  was treated  for  pul tb  at  1999  ec AND  HE  WAS  TREATED  WITH  IM   CEFTRIAXON   OR  5  DAYS    BUT  HAS  NO  IMPROVMENT_x000D_
_x000D_
ESR  3  CHEST  X  RAY     BILATERAL  PLEURAL  EFFUSION    DIFFUSE  RIGHT LUNG  FIBROSIS   ?CHRONIC  PNEUMONEA </t>
  </si>
  <si>
    <t xml:space="preserve">their is  decrease  entry  to  left  chest   with  fine  cripitation </t>
  </si>
  <si>
    <t xml:space="preserve">  SEND  CBC         ESR     GENE  EXPERT         CHEST  X RAY                             </t>
  </si>
  <si>
    <t xml:space="preserve">             ?CAP?PUL  TB                               </t>
  </si>
  <si>
    <t xml:space="preserve">abdominal p[ain </t>
  </si>
  <si>
    <t>this is 67yrs old female patient presented with a complain of right flank pain for the last 2 yrs duration which more worsen for the last one month. Associated with she also had hx reddish discoloration of urine, decreased urine out put. _x000D_
otherwise: no hx of chronic illness, no cough</t>
  </si>
  <si>
    <t xml:space="preserve">                              abdominopelvic u/s, ECG, U/A, CBC, S/E              </t>
  </si>
  <si>
    <t xml:space="preserve">                     ? Nephrolithiasis + bradiycardia 20?                        </t>
  </si>
  <si>
    <t xml:space="preserve">THIS IS 26 YEARS OLD MALE PATIENT PRESENTED WITH VERTIGO OF 1 DAY DURATION._x000D_
OTHERWISE HE HAS NO FEVER,HEADACHE  ORBLURRING OF VISSION._x000D_
</t>
  </si>
  <si>
    <t xml:space="preserve">             ?POSITIONAL VERTIGO                               </t>
  </si>
  <si>
    <t xml:space="preserve">flankl pain </t>
  </si>
  <si>
    <t>this is 21yrs old male patient presented with bilateral flank pain of 01 yrs duration. associated to this he also headache. For this complain he took norfloxacillin and ibuprofen but no impreovement_x000D_
otherwise: no hx of chronic illness</t>
  </si>
  <si>
    <t xml:space="preserve">                   cbc, u/a, rft, abdominal u/s                         </t>
  </si>
  <si>
    <t xml:space="preserve">              ? nephrolithiasis                               </t>
  </si>
  <si>
    <t>EXACERBATION OF RIGHT SHOULDER PAIN OF 2 MONTHS</t>
  </si>
  <si>
    <t>LIMITATED RANGE OF MOTION OVER RIGHT SHOULDER</t>
  </si>
  <si>
    <t xml:space="preserve">            LINK TO ORTHOPEDICS                                </t>
  </si>
  <si>
    <t xml:space="preserve">? RIGHT ROTATOR CUFF TENDONITIS                                            </t>
  </si>
  <si>
    <t>this is a 50 year old female patient presenting with severe epigastric burning type of pain associated with  crampy type of severe lower abdominal pain and bloating she also states she had blood in well formed stool, and associated with arthralgia  of lower extremities. she had loss of appetite and easy fatigability_x000D_
no hx oF DM, HTN</t>
  </si>
  <si>
    <t xml:space="preserve">                                ? PUD r/o IP            </t>
  </si>
  <si>
    <t xml:space="preserve">sync opal attack </t>
  </si>
  <si>
    <t>A 17 years old female patient presented with recurrent syncopal attack of a month duration. associated with this she has polydipsia, polyphage, poly urea of the same duration.  she has also significant wait loss of in the last 1 month. otherwise she has no other complaint</t>
  </si>
  <si>
    <t xml:space="preserve">she is pink conjunctiva and non icteric sclera </t>
  </si>
  <si>
    <t xml:space="preserve">     link to Emergency to correct hypoglycemia and to initiate ant-diabetic medication                                           </t>
  </si>
  <si>
    <t xml:space="preserve">                 Hypoglycemia 2ry to Type 1 DM                           </t>
  </si>
  <si>
    <t xml:space="preserve">for medical check up for driving license </t>
  </si>
  <si>
    <t>this is a 50 year old female patent presenting with non-bilious vomiting of ingested matter of 3* daily associated, he also had productive cough  with whitish sputum and but no Fever or SOB no other complaint he was diagnosed with PTB 3 months and started anti- TB and followup at surgical side for achalasia ad referred here for medical evalauation_x000D_
no hx of DM, HTN</t>
  </si>
  <si>
    <t xml:space="preserve">                       PTB on ANTI TB   + achalasia                   </t>
  </si>
  <si>
    <t>referred for Ixs</t>
  </si>
  <si>
    <t xml:space="preserve">A 51 yr female known HTN for the past 3 yrs on Amlodipine 5 mg po/d. Currently she complained rt flank pain &amp; frequency of 3 days duration. She has also leg burning &amp; tingling pain of 1 mon durtion.She has a hx of bloating , epigastric burning &amp; nausea of 2 mons duration. She has a hx of gynecologic surgery ( ?hyterectomy) 13 yrs back.  She is referred to Y 12 HMC for Ixs.  Otherwise no hx of fever, chills or vomiting. </t>
  </si>
  <si>
    <t xml:space="preserve">RFT, LFT, serum Na &amp; K, FBS, Lipid profile , serum 25(OH) vit D3                                           </t>
  </si>
  <si>
    <t xml:space="preserve">Known HTN +? UTI  + Dyspepsia 2 to ? PUD + PN  to ? Vit-D deficiency                                          </t>
  </si>
  <si>
    <t>this is a 54 years old male, aknonw HTN for the past 10 years on Amlodipine 10mg po daily presented with global heache, nuchal rigidity, blurring of vision, bilateral flank pain, back pain of same duration._x000D_
_x000D_
otherwise he has no hx of cough, chest pain, urinary complains, fevere_x000D_
no difficulty of moving limbs, tingling, sphincter dysfunction_x000D_
no other known chronic medical illness</t>
  </si>
  <si>
    <t xml:space="preserve">CBC, U/A, ECG, S/E, RFT, AbdominoPelvic U/s_x000D_
add Enalapril 5mg po daily_x000D_
start follow up                      </t>
  </si>
  <si>
    <t xml:space="preserve">Poorly controlled HTN                                       </t>
  </si>
  <si>
    <t>.this is 18 yrs old male patient who presented with cough which is productive of whitish sputum associated with high grade fever and sob of 5 days duration . he has hx of malaise , loss of appetite and abdominal pain similar duration. he has hx of urinary frequency but no dysuria or urine color change . other wise no hx of bowel habit change . no hx of tauma or falling down accident . no hx of cmi .ix done at private clinic .abdominopelvic u/s =peritoneal fluid collection + splenic lesion . ddx - splenic infraction .left pleural effusion .echo= hyperdynamic left left ventrile_x000D_
he was found hyperkalemic at the EOPD later k 4.35_x000D_
ECG- LVH_x000D_
ABD- peritoneal fluid  collection + splenic lesion ddx splenic infarction_x000D_
currently he complains of left side chest pain severe and stabbing type ALL OTHER SYMPTOMS SUBSIDED_x000D_
_x000D_
esr- 20_x000D_
CBC- PLT 469 OTHER NORMAL</t>
  </si>
  <si>
    <t>c, nis</t>
  </si>
  <si>
    <t xml:space="preserve">                                         INVESTIGATE   </t>
  </si>
  <si>
    <t xml:space="preserve">             same + ?                               </t>
  </si>
  <si>
    <t xml:space="preserve">with referral </t>
  </si>
  <si>
    <t xml:space="preserve">A 40 years old female patient presented with a referral paper after the diagnosis of HBsAG positive for the last 5 years duration and the viral load was 684IU/ml that done before a month.otherwise she has no any complaint </t>
  </si>
  <si>
    <t xml:space="preserve">                chronic HBSAg   positive                          </t>
  </si>
  <si>
    <t>this is a 25 year old male patient presenting with dry intermittent cough, night sweating, HGIF and shortness of breath and loss of appetite. he also complains of easy fatigability and arthralgia_x000D_
no other complaint_x000D_
CXR- right sided pleural effusion 20 to ?_x000D_
CBC- 5.9_x000D_
HGB 17.9_x000D_
HCT 48.3_x000D_
PLT 679</t>
  </si>
  <si>
    <t>pc, NIOs</t>
  </si>
  <si>
    <t xml:space="preserve">                  ? CAP + right sided massive effusion                          </t>
  </si>
  <si>
    <t xml:space="preserve">a 31  years old female patient presented with a referral letter after the diagnosis of HBsAg positive for the last 10 years and her viral load was 69Iu/ml done before a month. otherwise she has no other complaint </t>
  </si>
  <si>
    <t xml:space="preserve">                            investigate her                 </t>
  </si>
  <si>
    <t xml:space="preserve">        chronic viral hepatitis                                     </t>
  </si>
  <si>
    <t>A 32 y/o male presented with  2 episodes of ABM associated with LOC of 10-15 mins &amp; toungue bite.  Te 1 st ABM occurs 8 mons back &amp; the 2nd ABM occurs 5 days back. he claims before the 2nd ABM he had lt ear tinnitis, dizziness &amp; a sense of somebody taking to him. He has a hx of headache &amp;  nausea after he took faty foods. Otherwise no hx of fever, chills, rigor, Cough, SOB, chest pain or known CMI, no big toe pain _x000D_
_x000D_
Ixs=&gt;_x000D_
ECHO(22/11/23)= Good LV systolic function; ECG= Sinus rythm_x000D_
Ixs on 20/11/23=&gt; Total protein= 7.8, UA=9Albumin= 5.8, ALP=111, AST=32, ALP=61, Bil-T=1, Bil-D=0.4, Ca=8.5, Na=144, K=4.5, Cl=111, FBS=99, LDH=220, GGT=49, Urea=20, Cr=0.9, CHOL=175, HDL=56, TG=142, LDL=91; HgA1c=5.2%_x000D_
WBC= 5.9k, Hgb=17.1, HCT=47.2, Plt=268_x000D_
U/A= non revealing</t>
  </si>
  <si>
    <t xml:space="preserve">EEG &amp; brain MRI                                             </t>
  </si>
  <si>
    <t xml:space="preserve">? Seizure d/o 2 to ? +  Hyperurecemia                            </t>
  </si>
  <si>
    <t>a 29 years old male patient presented with intermittent left flank pain of 1 year duration. has hx of hoarseness of voice of 1 year duration. no fever, no pain during swallowing, no urinary complaint</t>
  </si>
  <si>
    <t>flat, moves with respiration</t>
  </si>
  <si>
    <t xml:space="preserve">? nephrolithiasis                                            </t>
  </si>
  <si>
    <t>This is 20 years old female patient on her 28th day post op after luts c/s was done for the indication of twin px both IUGR + both oligohydramnios currently headache, LGIF chills, rigor and intermittent non-foul smelling vaginal discharge_x000D_
CBC- wbc-  13.5 HGB 14/2 HCT  41.4_x000D_
blood film - ring forms  of p.falciparum and p. vivax</t>
  </si>
  <si>
    <t xml:space="preserve">                                 28th day post op + ? severe malaria           </t>
  </si>
  <si>
    <t xml:space="preserve">tremor and loss of balance </t>
  </si>
  <si>
    <t xml:space="preserve">a 70 years old know parkison's disease patient on treatment for 1 month. currently she is presented with a complaint of loss of balance, dizziness and worsing of tremor of a month duration but started before 6 months. otherwise she has no other complaints </t>
  </si>
  <si>
    <t xml:space="preserve">face mask appearance and tremor </t>
  </si>
  <si>
    <t xml:space="preserve">face mask appearance_x000D_
pink conjunctiva_x000D_
non icteric sclera </t>
  </si>
  <si>
    <t xml:space="preserve">has left hand tremor </t>
  </si>
  <si>
    <t xml:space="preserve">                        investigate and consult senior                     </t>
  </si>
  <si>
    <t xml:space="preserve">                Parkinson's Disease                             </t>
  </si>
  <si>
    <t xml:space="preserve">this is a 20 years old male presented with easy fatigability of 15 days duration associated with dizziness, LGIF, dry cough, global headache, appetite loss, dry lips and throat, increased thirst of same duration. _x000D_
otherwise he has no hx of xhest pain, shortness of breath, palpitaion, blurring of vision, tinnitus_x000D_
no recent abdominal complaints other than anorexia_x000D_
no hx of dysuria, flank pain, urine color or amount change _x000D_
for this complaint he went to a private clinic and was given azithromycin and almetamin and the cough resolved </t>
  </si>
  <si>
    <t xml:space="preserve">CBC, BG/RH, U/A, S/E, BF      _x000D_
augmetin 1gm po BID for 1 week , Rest for 05 days                                                                                  </t>
  </si>
  <si>
    <t xml:space="preserve">CAP + ? ANEMIA                                                                                                                                    </t>
  </si>
  <si>
    <t>26 years old male presented with right pleuritic chest pain of 1 month duration</t>
  </si>
  <si>
    <t xml:space="preserve">transfer to AEOPD               </t>
  </si>
  <si>
    <t xml:space="preserve">Rt chest Empyema                               </t>
  </si>
  <si>
    <t xml:space="preserve">lt chest pain </t>
  </si>
  <si>
    <t>A known Asthmatic pt for the past 47 yrs on unspecified po medication PRN until she d/c for the past 5 yrs and Known HTN for the past 10 yrs on amlodipine 5 mg po/d. Currently she prsented with Lt side chest pain associated with dry cough, LGIF&amp; dyspnea of 5 days duratoion. She has also Lt side flank pain associated with dysuria &amp; urgency of 5 days duration. Otherwise she has no hx of chills righor, Orthopenia, PND, LOC, ABM or body swelling  _x000D_
SO2= 84-88% atm</t>
  </si>
  <si>
    <t xml:space="preserve">mild wheeze all over the posterior chest &amp; Rt lower 1/3 posterior chest fine creptation </t>
  </si>
  <si>
    <t>There is systolic murmur over the 2nd Lt ICS</t>
  </si>
  <si>
    <t xml:space="preserve">CBC, CXR_x000D_
Link to AEOPD for Asthma mngt                                            </t>
  </si>
  <si>
    <t xml:space="preserve">Mild exacerbation of Asthma ppted by ? CAP   + ? PHTN + Known HTN                                      </t>
  </si>
  <si>
    <t xml:space="preserve">this is a 23 years old G3P1A1 (spontaneuos at 4 months) curently claims to be 5 months amenorrhic presented with referral for HepB followup but she also complains of easy fatigability of 1 month duration associated with throbbing headache, dizziness, blurring of vision, palpitaion of same duration_x000D_
she has started ANC follow up at local clinic and she claims the Hep B was diagnosed during her fiirst pregnancy 3 years back but she was not started on medication or follow up. THE CURRENT VIRAL LOAD IS 864 iu/ml_x000D_
OTHERWISE she has no recent hx of fever, abdominal pain or dragging sensation, nausea, voming , diarrheaa, jaundice, urine or stool color change_x000D_
no hx of chestpain, SoB_x000D_
_x000D_
no ohter known chronic medical illness_x000D_
</t>
  </si>
  <si>
    <t>Muddy conjunctivae, pink sclera</t>
  </si>
  <si>
    <t xml:space="preserve">cbc, VDRL, ABD U/S                                                                                                                  </t>
  </si>
  <si>
    <t xml:space="preserve">2nd TMPX + chronic Hep B infection + ?CIRRHOSIS                                                                                                           </t>
  </si>
  <si>
    <t xml:space="preserve">easy fatigabily  </t>
  </si>
  <si>
    <t xml:space="preserve">A 28 y/o female presented with easy fatigabily  on mild exertion associated with palpitation,  dyspnea of 2 wks duration. she has a hx of repeated malaria attack &amp; the last one was 1 wk back and for w/c she completed Rx 3 days back. Otherwise no hx of chest pain, vertigo </t>
  </si>
  <si>
    <t xml:space="preserve">  CBC, BG &amp; RH, LFT                                        </t>
  </si>
  <si>
    <t xml:space="preserve">  ? Anemia                                           </t>
  </si>
  <si>
    <t>A 61 y/o male known T2 DM for the past 3 yrs &amp; 8 mons and on medications ( on Insulin for the first 6 mons then on Po medications for the next 1 yr) until he discontinued for the last 1 yr &amp; 6 mons by himself and he is also known HTN of same duration on Amlodipine 5 mg po/d until he d/c for the past 6 mons. Currently presented for  follow up of DM._x000D_
HBPM=132-140/78-97_x000D_
FBS= 91-133_x000D_
TG= 170.04, T.CHOL= 244.02, HDL=74, LDL=51.78, HGA1c=7.5%</t>
  </si>
  <si>
    <t xml:space="preserve"> OFT, Serum ele,Urine analysis</t>
  </si>
  <si>
    <t xml:space="preserve">Known T2 DM + Stage II HTN                                             </t>
  </si>
  <si>
    <t>this is 16yrs old male patient who presented with a complain of joint pain more on hand joints, knee and neck. the pain ususally worsen at the mornning and got improved in day time._x000D_
othewise: no hx of chronic illness</t>
  </si>
  <si>
    <t xml:space="preserve">Dinner fork deformity in the left hand </t>
  </si>
  <si>
    <t xml:space="preserve">              CBC, RF, URIC ACID, ESR, Hand x ray, cervical x ray and knee x ray                              </t>
  </si>
  <si>
    <t xml:space="preserve">             ? Rhematoid arthtitis                               </t>
  </si>
  <si>
    <t>px  hx of cough,</t>
  </si>
  <si>
    <t xml:space="preserve">                     work up, further                     </t>
  </si>
  <si>
    <t xml:space="preserve">                   acute bronchitis                        </t>
  </si>
  <si>
    <t>this is 24yrs old male patient who presented with a complain of lower back pain for the last one year which worsens for the last three days associated with in ability to use his lower extrimity. He had hx of Diarrhea 6 days back_x000D_
otherwise; no hx of chronic illness_x000D_
               no hx of urinary or fecal incontience_x000D_
                no hx of trauma_x000D_
_x000D_
_x000D_
_x000D_
ixn: lumbo sacral x ray; wedge shaped compression fracture of L1 + disc degenerative disease disease</t>
  </si>
  <si>
    <t xml:space="preserve">Musle power 1/5 ( RLE and LLE) and 5/5 ( RUE and LUE) </t>
  </si>
  <si>
    <t xml:space="preserve">                    link to neurology OPD                       </t>
  </si>
  <si>
    <t xml:space="preserve">     Paraparesis 2 ?GBS + L1 vertebral compression # + Degenerative disc disease                                       </t>
  </si>
  <si>
    <t xml:space="preserve">62  Y  OLD  FEMALE  PATIENT  PRESENTED   WITH  COUGH   OF  2 WEEKS  DURATION  WITH   YELLOWISH  SPUTUM  WITH  ASSOCIATED EASY  FATEGABILITY  AND SHORTNESSOF BREATH  WHILE SHE  WALK  WITH  ASSOCIATED LEG  SWELLING      AND  ALS SHE COMPLAIN  LOSS OF  APPETITE  NIGHT  SWEATING  AND  WEIGHT LOSS   SHE  WAS TAKING  ANTI  HTN  FOR  THE  PAST 2 YEARS  AND  DISCONTINUED 8  DAYS  BACK    B/C  AT  CLINIC  TOLD  THAT    HER_x000D_
  BP   _x000D_
 BP  123/83  IS LOW </t>
  </si>
  <si>
    <t>MILD  PALECONJ  AND  NIS</t>
  </si>
  <si>
    <t>THEIR IS  FINE  CREPITATION TOP THE  RIGHT  LOWEER  2/3 OF  THE LANG FIELD</t>
  </si>
  <si>
    <t xml:space="preserve">THEIR IS  GRADE  1  MURMUR  AT  THE  APEX </t>
  </si>
  <si>
    <t xml:space="preserve">               SEND  CBC  OFT   CHEST  X RAY  ECG             SPUTUM  GENE  EXPERT                     </t>
  </si>
  <si>
    <t xml:space="preserve">                HEART  FAILURE?     +CAP?PUL  TB                          </t>
  </si>
  <si>
    <t xml:space="preserve">                ?medically fit                           </t>
  </si>
  <si>
    <t xml:space="preserve">60 y  old   male  known    HTN  not on  medication  for the past  3  month  and   and  started  enalapril  5 mg po/day  a week  back   and  currently  complain  numbness to  all  extrimities  with  palpitation  aned  epegastric pain  other wise  no hx of  chroonic  illnees  cr  147 uric  aci   8.25     _x000D_
ecg   CRBBB    RIOGHT  VENTRICULAR  HYPERTROPHY  </t>
  </si>
  <si>
    <t xml:space="preserve">    SEND  ECHO   RFT  ,LIPID PROFILE  ELECTROLYE                                               </t>
  </si>
  <si>
    <t xml:space="preserve">      ?T2DM+HTN+?HHD  +pN  +AKI                                      </t>
  </si>
  <si>
    <t xml:space="preserve">                 MEDICAL CHECK UP                           </t>
  </si>
  <si>
    <t xml:space="preserve">                       MEDICAL CHECK UP                     </t>
  </si>
  <si>
    <t>HX OF BACK PAIN</t>
  </si>
  <si>
    <t xml:space="preserve">     RADICULOPATHY                                </t>
  </si>
  <si>
    <t>this is 36yrs old female patient who presnted with a complain of vertigo associated with headache for the last two weeks. _x000D_
otherwise; no hx of chronic illness _x000D_
Serum vit D: 9</t>
  </si>
  <si>
    <t xml:space="preserve">          cbc, serum electrolyte, ECG                                   </t>
  </si>
  <si>
    <t xml:space="preserve">     Vitamin D deficency + vertigo 20 ?                                        </t>
  </si>
  <si>
    <t>this is a 35yrs old female pt presented with dry cough for 4 days duration .associated with she has sneezing and rainy nose ,which aggravated by cold weather.other wise no hx of fever,sob,audable breath sound.no cmi</t>
  </si>
  <si>
    <t xml:space="preserve">          azithromycin      500mg po /d for 3days  ,_x000D_
    _x000D_
                       </t>
  </si>
  <si>
    <t xml:space="preserve">                 URTI  R/O PEUMONIA                         </t>
  </si>
  <si>
    <t>LEFT NECK SWELLING</t>
  </si>
  <si>
    <t xml:space="preserve">THIS PT WAS DOING GOOD 3 MONTHS BACK AT WHICH TIME SHE NOTICED SMALL SWELLING ON HER NECK WHILE SHE WAS TAKING SHOWER, SHE HAS NO PAIN HAS NO OTHER COMPLIANT SHE WAS OPERATED FOR VARICOSE VEIN 9 YEARS BACK CURRENTLY SHE HAS SAME COMPLIANT ON HER NECK AND OTHER PART OF HER BODY._x000D_
 There are few heterogeneous nodules the largest 5mm otherwise both thyroid lobes are normal in size The Isthmus is also normal in size._x000D_
â€¢ Normal homogenous parotid glands and submandibular glands seen bilaterally._x000D_
â€¢ Normal patent major neck vessels seen._x000D_
â€¢ There are few sub centimetre neck lymph nodes _x000D_
â€¢ There is no  sternocleido mastoid muscle thickening  with no focal lesion within it in the right side . _x000D_
â€¢ There is thickening and increased echogenicity of the muscle and the surrounding superior to the left clavicle._x000D_
_x000D_
INDEX:  _x000D_
Small thyroid nodule with benign feature_x000D_
Likely infectious myositis of the muscle superior to  left clavicle _x000D_
abdomeno pelvic u/s =normal_x000D_
Smear shows lymphoid background containing heterogeneous lymphoid cells, lymph histiocytic aggregates &amp; vague epithelioid cell granuloma. No caseation seen._x000D_
 neck ultrasound show marked thickening of the wall of both cca with another mass like thickening of wall vascular branch left ijv ? temporal /giant arteritis_x000D_
</t>
  </si>
  <si>
    <t>SMALL 1 BY 2 CM FIRM SWELLING ON HER LEFT POST CERVICAL REGION</t>
  </si>
  <si>
    <t xml:space="preserve">DO CHEST XRAY_x000D_
ESR/CRP VIRAL MARKERS LFTTHEN NECK CT SCAN                                            </t>
  </si>
  <si>
    <t xml:space="preserve">LAP ?SARCOID ?TB                                            </t>
  </si>
  <si>
    <t xml:space="preserve">this is 26yrs old female patient who presnted with a complain of pain bilateral lower extrimity pain associated with tingling of 4 months duration. the pain worsens while she ambulate and usees closed shose._x000D_
otherise: no hx of chronic illness </t>
  </si>
  <si>
    <t xml:space="preserve">                     FBS, S/e, cbc,                       </t>
  </si>
  <si>
    <t xml:space="preserve">               ? PN                              </t>
  </si>
  <si>
    <t>HX OF DEPRESSION</t>
  </si>
  <si>
    <t>HAD HX OF DEPRESSION</t>
  </si>
  <si>
    <t xml:space="preserve">   WORK UP,FURTHER                                         </t>
  </si>
  <si>
    <t xml:space="preserve"> UTI      + ?  DEPRESSION                                  </t>
  </si>
  <si>
    <t>this is 36yrs old female patient who presented with a complain of cough which is dry associated with night sweating of two weeks  duration associated with this she also had left flank pain of three days durations. she also complains urinary incontinece usually while she coughs. for the above complain she took amoxacillin for 01 week but no improvement_x000D_
otherwise: no hx of chronic illness</t>
  </si>
  <si>
    <t xml:space="preserve">                    cbc, cxr, esr, abdominal u/s , U/A                                                            </t>
  </si>
  <si>
    <t xml:space="preserve">                               ? Atypical pneumonia r/o PTB + ? Nephrolithiasis          +? stress urinary incontiece                                              </t>
  </si>
  <si>
    <t xml:space="preserve">this is 55 yrs old female known HTN pt on medication on medication and follow up at local health cnter patient who presnted with a complain of bilateral lower extrimity burrning type of pain associated with intermittent dry cough. she also complain SOB with ordinary physical activity ._x000D_
otherwise: no fever _x000D_
                 no drug discontinuation </t>
  </si>
  <si>
    <t xml:space="preserve">                            cbc, OFT, ECG, CXR, Vitamin D                </t>
  </si>
  <si>
    <t xml:space="preserve">                        Known HTN ( 1YR)     ? HHD + ? PN r/o Vit D deficiency                </t>
  </si>
  <si>
    <t>This is a 63 years old male known hypertensive patient for the last ten years and known CKD patient on lasix and other unspecefied medication and lumbar disc prolapse for the last twenty to thirty years .Currently hepresented with  easy fatigability of one week duration. Associated with this,has poor appitite.  He had no regular follow up.cr=3.57,crp=6.7</t>
  </si>
  <si>
    <t>grossely distended abdomen,abdomen moves with respiration</t>
  </si>
  <si>
    <t xml:space="preserve">  KNOWN HTN WITH POOR BP CONTROL+CKD? +?ANAEMIA                                                                                     </t>
  </si>
  <si>
    <t>This is a 47 years old female patient presented with a complaint of cough of 15 days duration.It is aggravated at night. Associated with this she is also complaining of burning sensation over the abdomen &amp; the feet, LGIF, east fatigability with walking, night sweating &amp; loss of appetite of similar duration. Otherwise she has no orthopnea &amp; PND,</t>
  </si>
  <si>
    <t xml:space="preserve">?Pneumonia R/O Pulm.TB                                            </t>
  </si>
  <si>
    <t xml:space="preserve">          WORK UP,FURTHER                               </t>
  </si>
  <si>
    <t>This is an 18 years old female referred from HC for HBSAg_+Ve. Otherwise she has no new complaint.</t>
  </si>
  <si>
    <t xml:space="preserve">?Chronic Viral Hepatitis ( Hepatitis B)                                             </t>
  </si>
  <si>
    <t>urinary freq and flank pain</t>
  </si>
  <si>
    <t>She is a known type 1 DM(4yrs) patient on NPH=38/26 but has no follow up currently present to our opd with the complient of urinary freq and excessive thrist of 5 days duration. in association to this she has also lt side flank pain of the same day duration.she has also burning type of epigastic pain_x000D_
other than this she has no hx of vomitting abdomenal pain_x000D_
no hx of cough_x000D_
FBS=243</t>
  </si>
  <si>
    <t xml:space="preserve">        send UA, RBS,CBC                                    </t>
  </si>
  <si>
    <t xml:space="preserve">       poorly controlled DM + ?UTI                                     </t>
  </si>
  <si>
    <t xml:space="preserve">worsening of back pain of </t>
  </si>
  <si>
    <t xml:space="preserve">This is a 55 years old male patient presented with a complaint of worsening of back pain of 2 months duration. Associated with this he is also complaining of numbness of bilateral lower extremity of similar duration. </t>
  </si>
  <si>
    <t xml:space="preserve">Lower back pain 2ndry to ?                                             </t>
  </si>
  <si>
    <t>this is a 48 years old male pt presented with cough productive of scanty sputum of 2 weeks duration worsened over the past 5 days associated with, loss of appetite, easy fatigability, un quantified weight loss, left pleuritic chest pain, shortness of breath after cough_x000D_
he claims he is exposed to cold weather at night where he works_x000D_
otherwise_x000D_
he has no hx of fever,  travel hx to malarious regions_x000D_
no contact with chronic cougher, uses electrical stove for cooking_x000D_
no abdominal complaint, urinary complaints, _x000D_
no known chronic medical illness_x000D_
he denies use of cigars, alcohol, khat_x000D_
for these complaints he went to a HC and CXR was done which showed left lower lobe consolidation with air bronchograms + minimal pleural effusion + mediastinal and left hilar LAPs (suggestive of pneumonia + parapneumonic effusion )</t>
  </si>
  <si>
    <t>pc, nis, non inflammed platal tonsils</t>
  </si>
  <si>
    <t>transmitted breath sounds over left posterior 2/3, pleural rub over left anterior 1/3_x000D_
RESPIRATORY RATE 40 b/min</t>
  </si>
  <si>
    <t xml:space="preserve">Ix _x000D_
link to EOPD                                                        </t>
  </si>
  <si>
    <t xml:space="preserve">AFI r/o ? SCAP + parapneumonic effusion + ? PTb                                                                  </t>
  </si>
  <si>
    <t>this is a 27 years old male presented with RUQ swelling of 2 months duration which developed burning type of pain 10 days back associated abdominal cramp, decreased appetite, nausea, easy fatigue, and increased sleepiness_x000D_
he takes 10-12 cups of rum/areke daily for the past 6 years, takes khat, he smokes 1/2 a pack of cigars daily for the past 7 years,  _x000D_
he reports hx of malaria 20 years_x000D_
otherwise no hx of fever, cough, weight loss, bone or joint pain_x000D_
 he also reports yellowish discoloration of urine_x000D_
no other abdominal complaints, yellowish discoloration_x000D_
no recent hx of travel hx_x000D_
denies recent history of irritability, mood change, sleep disturbance_x000D_
no known chronic medical illness_x000D_
for this complaint Abdominal U/s was done and shows= coarse echotexture of liver left liver lobe big mass 2ndry to ? HCC _x000D_
hbsag positive</t>
  </si>
  <si>
    <t xml:space="preserve">Ix (peritoneal Tap, CBC, U/A, Stool exam, LFT, viral markers, PICT)_x000D_
consult senior                                            </t>
  </si>
  <si>
    <t xml:space="preserve">? decompensated CLD + ? HCC 2ndry to ? chronic viral hepatitis r/o Alcoholic liver disease + r/o SBP + Grade 1 Hepatic encephalopathy                                                                                   </t>
  </si>
  <si>
    <t xml:space="preserve">a 65 years old female patient presented with a complaint of raised blood pressure then referred from health center for further management  </t>
  </si>
  <si>
    <t xml:space="preserve">            investigate her and treat                                 </t>
  </si>
  <si>
    <t xml:space="preserve">              hypertension                               </t>
  </si>
  <si>
    <t>she is a 34 yrs old femal patient presented to our opd with the complient of rt side flank pain of 1wk duration. in association to this she has a complien of bilateral ankel swelling and urin colour change of the same day duration. for this complient she went to LHC and was givein ciprofloxacin 500mg PO BID complited yesterday. but got no improvement</t>
  </si>
  <si>
    <t xml:space="preserve">                          send UA,RFT abdomeno pelvic US                  </t>
  </si>
  <si>
    <t xml:space="preserve">       ? reccurrent UTI                                     </t>
  </si>
  <si>
    <t>he is a 23 yrs old male patient presented to our opd with the complient of rt side flank pain of 1 month duration but has no pain during urination. in association to this he has also epigastric pain and SOB and easy fatigability</t>
  </si>
  <si>
    <t xml:space="preserve">            send SE, UA, ECG                                </t>
  </si>
  <si>
    <t xml:space="preserve">           dyspepsia + ? UTI                                 </t>
  </si>
  <si>
    <t>this is 26 years old female patient come for medical certoficate request</t>
  </si>
  <si>
    <t xml:space="preserve">                                            cbc,u/a,vdrl,pict ,urine hcg</t>
  </si>
  <si>
    <t xml:space="preserve">                                            ?medicaly fit for work</t>
  </si>
  <si>
    <t xml:space="preserve">43  y old  femal;e  patient   on  her  40  days  post  partum  throuh  SVD    and  she  was  hypertensive  for  the past  2  years  and  currently  she is on  nifidipine  20  mg po   bid    and  she  complain  mild  head  ache  other wise  she  has no  hx of other  chronic  llness   her  b   148/80  pr  67      BUN  7  CR  0.51   </t>
  </si>
  <si>
    <t xml:space="preserve">     REFILL      AND APPOINT  AFTER 1 MONTH  WITH  SERIAL  BP  RECORD                                      </t>
  </si>
  <si>
    <t xml:space="preserve">      controlled  CHRONIC  HTN +40TH DAY   POST  PAR TUM                                       </t>
  </si>
  <si>
    <t>linked from surguical side for liover disease</t>
  </si>
  <si>
    <t>This is a 59 year iold male patient who is on follow up at surgical side for blunt thoracoabdominal injury linked from surgical side for Chronic liver disease finding on u/s_x000D_
patient is non- communicative and the attendants dontknowmuch about his history</t>
  </si>
  <si>
    <t xml:space="preserve">        portal HTN 20 to CLD 20 to ? viral hepatits                                    </t>
  </si>
  <si>
    <t>this is 67 yrs old male patient who presented with a complain of lower back pain asociated with neck pain of two yrs duration. Associated to this he also had hx of difficulity in neck movement\rotation. he also claims that burnning pain during urination and in ability to control his urine, urinary frequency. _x000D_
otherwise: no hx of chronic illnes</t>
  </si>
  <si>
    <t xml:space="preserve">                   cbc, u/a,abdominopelvic u/s, RFT, Cervical X ray, fbs, lipid profile                         </t>
  </si>
  <si>
    <t xml:space="preserve">          LBP 20? + ? Cervical spondylosis + ? Stress urinary incontience r/o UTI                                 </t>
  </si>
  <si>
    <t>This ia  40 year old male patient presening with right sub mandibular swellimng of 1 year duration initially small later progressed to include the whole right side of the neck and croos the m,idline towards theleft side. he had associated signficant weight loss and  los of appetite easy fatigabilty, profuse sweating,  the past two months he had burning sensation during urination cramping type of abdominal pain with no radiation_x000D_
He was diagnosed with Nephrolithiasis and recived shock wave therapy 8 years ago_x000D_
FNAC of submandibular sweeling and spleen - NHL intermeduiate grade_x000D_
ABD u/s - Choleltiasis + splenomgely_x000D_
LFT normal- Direct Bilirubin- 0.33 ( elevated)_x000D_
Cr 0.98_x000D_
stool- cyst of e. histolytica_x000D_
h pylori- negative_x000D_
u/a- normal</t>
  </si>
  <si>
    <t xml:space="preserve">                                NHL intermiate grade + IP ( amebiasis)           </t>
  </si>
  <si>
    <t>worsening posterior neck pain</t>
  </si>
  <si>
    <t>thisis a 51 year old male patient on follouwp on peripheral neuropathy and iv disc problems where he disconitnued 6 months back due to inconvinience. cirrently presenitng with achiing type of posterior neck pain and difficulty of moving his head, associated burning type of pain and parasetesia and numbness on ther left upper extrimity_x000D_
 he has car accident 20 years back_x000D_
no hx of dm, HTN</t>
  </si>
  <si>
    <t xml:space="preserve">                             ? PN               </t>
  </si>
  <si>
    <t>linked from hc</t>
  </si>
  <si>
    <t xml:space="preserve">this is a 47 year old femal patient newly diagnosed HTN patient Amlodipine  10 mg po daily  with Broderline abdnormal ECG.  she ahs parasetesia and tingling senation on the right upper extrimity but she has no SOB or palpitation _x000D_
no hx of DM_x000D_
</t>
  </si>
  <si>
    <t xml:space="preserve">                                            inveatigate_x000D_
and bring previous baseline investiagtions</t>
  </si>
  <si>
    <t xml:space="preserve">               HTN + ? HHD                             </t>
  </si>
  <si>
    <t>lower extrimity edema</t>
  </si>
  <si>
    <t xml:space="preserve">This is 80yrs old female patient who presented with a complain of  lower extrimity edema for the last one month presented with this she also had hx of easy fatiguability, Intermittent cough, sob and palpitation of one month duration._x000D_
otherwise: no hx of chronic illness </t>
  </si>
  <si>
    <t xml:space="preserve">Holosystolic murmur at the apex which radiates to the axilla </t>
  </si>
  <si>
    <t xml:space="preserve">       CBC, CXR, OFT, S/E, ECHO, U/A                                     </t>
  </si>
  <si>
    <t xml:space="preserve">   ?CHF 20? CRVHD ? PHTN                                        </t>
  </si>
  <si>
    <t xml:space="preserve">Loss of conciousness </t>
  </si>
  <si>
    <t>this is 18yrs old female patient who presented with LOC which occurs about 4 times for the last one month. Associated to this she also had hx of easy fatiguability of the same duration. _x000D_
otherwise: no hx of chronic illness</t>
  </si>
  <si>
    <t xml:space="preserve">                cbc, FBS, serum electrolyte, eeg, brain MRI , ECG                            </t>
  </si>
  <si>
    <t xml:space="preserve">           ? syncopal attack  20:                                  </t>
  </si>
  <si>
    <t xml:space="preserve"> LGIF and headache </t>
  </si>
  <si>
    <t>myalgia chills sore throat stuffy noses sneezing</t>
  </si>
  <si>
    <t xml:space="preserve"> workup                                            </t>
  </si>
  <si>
    <t xml:space="preserve">seasonal allergy ? common cold                                            </t>
  </si>
  <si>
    <t xml:space="preserve"> raised blood glucose of 3 month</t>
  </si>
  <si>
    <t>she is a newly diagnosed dm patient on  NPH 8 iu  at night   and metformine  500mg po bid for 3 month which was incidently  found  while she was admitted at private after she sussten patella fracture that occured from falling from stand position and repair was done .before that she had poly depesia and polyuria  symptom for few month but didnot seek medical side becayuse of finacial issues. now she was transffered here because of financial issue.</t>
  </si>
  <si>
    <t>no suprapubic tendereness</t>
  </si>
  <si>
    <t>left side knee dry wound  unable to flex</t>
  </si>
  <si>
    <t>consious</t>
  </si>
  <si>
    <t xml:space="preserve">        update cbc oft, electrolyte , lipid profile , ua , refill and add atrovastatin 20mg o daily and ,if afford dexascan, multivitamin supplement                                     </t>
  </si>
  <si>
    <t xml:space="preserve">                   type 2 dm+ repaired left patella fracture r/o osteoporosis                         </t>
  </si>
  <si>
    <t>right    body  weekness</t>
  </si>
  <si>
    <t xml:space="preserve"> 37  y old  female patient presented   with  right  body  weakness  with  associated facial  deviation to  the  left  side  with  difficulty  to  talk    right  extremities  weakness   and  after  2  days    it  become  normal  except  difficulty  to  talk  and she  is  on   ASA  81  mg po  /day    other wise  she  has no  hx of  loss of  consciousness ,incontinent  for  fesses  and urination  or  abnormal  body moment _x000D_
  hemog  a1c  4.39      ecg    slight  st   abnormality    echo  normal     cr  0.71   Na  139   k  4.25   cl 106    </t>
  </si>
  <si>
    <t xml:space="preserve">pink  conj and nis </t>
  </si>
  <si>
    <t xml:space="preserve">          TOLD TO  BRING  BRAIN  CT  AND  START   ATROVASTATIN  CONTINUE  ASPIRIN  UPDATE  OFT    LINK  TO  SPEECH  THERAPY  AND  PHYSIOTHERAPY                                       </t>
  </si>
  <si>
    <t xml:space="preserve">difficulty  to  talk?+ischemic  stroke?TIA                                              </t>
  </si>
  <si>
    <t>this is 27 years old female come for medical certificate request</t>
  </si>
  <si>
    <t xml:space="preserve">       ?medicaly fit for work                                     </t>
  </si>
  <si>
    <t>thisis a known HTN patient  on LSM who discontinued follow up currently presenting with palpirtaion and associated tingling and burning sesnation of the extrimities and back. paraestesi and tingling of lower extrimities_x000D_
no hx of DM_x000D_
No other comaplaints</t>
  </si>
  <si>
    <t xml:space="preserve">                   Poorly controlled HTN + ? HHD+ ? PN                          </t>
  </si>
  <si>
    <t>This is 56yrs old female patient who presented with a complain of multiple joint pain for the last 2 months associated with this is she also had hx of generalized itching. she also complains of abdominal distension, bleching. _x000D_
otherwise: no hx of chronic illness</t>
  </si>
  <si>
    <t xml:space="preserve">                          CBC, RF, URIC ACID, S/E, Hand x ray                  </t>
  </si>
  <si>
    <t xml:space="preserve">                    ? RA + Dyspepsia +? PN                         </t>
  </si>
  <si>
    <t>62  Y OLD  FEMALE PATIENT  PRESENTED WITH  NUMBNESS TO  UPPER  EXTRIMITIES  AND SHE  IS  KNOWN  EPELEPTIC  PATIENT  FOR THE PAST  15  YEARS AND  SHE  IS ON  PHENOBARBITONE  200 MG PO/DAY  AND  THE LAST  SEAZURE  WAS   6  YEARS BACK OTHER  WISE NO HX OF OTHER CHRONIC ILLNESS</t>
  </si>
  <si>
    <t xml:space="preserve">             LINK  TO  SENIOR                                </t>
  </si>
  <si>
    <t xml:space="preserve">                 CONTROLLED  EPILEPSY                              </t>
  </si>
  <si>
    <t>THIS IS 33 YEARS OLD FEMALE PRESENTED WITH GLOBAL TYPE OF HEADACHE OF 2 DAYS DURATION. ASSOCIATED TO THIS SHE HAS JOINT PAIN ,LGIF,CHILS AND RIGOR._x000D_
SHE HAS TRAVEL HX TO MALARIA ENDEMIC AREA._x000D_
SHE HAS ALSO LOSS OF APETITE BUT NO VOMITING OR DIRHEA._x000D_
SHE HAS INTERMITTENT DRY COUGH BUT NO NOISY BREATHING OR SOB._x000D_
SHE IS  GRAVIDA 2 PARA 1 MOTHER WHOSE LNMP WAS  12/9/2015 E.C</t>
  </si>
  <si>
    <t xml:space="preserve">                    AFI 2NDRY TO R/O MALARIA                        </t>
  </si>
  <si>
    <t xml:space="preserve">This a known diabetic pt for the the last 6 yr on metformin 1gm PO BID and Glibenclamide 5 mg po BID he had follow up at local health center and referred to our hospital with impresion of poor glaycemic control otherwise no other chronic medical illness. </t>
  </si>
  <si>
    <t xml:space="preserve">                             CBC , RBS , LFT,RFT, HgA1C, U/A          </t>
  </si>
  <si>
    <t xml:space="preserve">          POORLY CONTROLLED DM                                  </t>
  </si>
  <si>
    <t>ulcer  to his  tounge</t>
  </si>
  <si>
    <t xml:space="preserve">48  y  old  male  known  rvi  patient  on  HAART    for  the past 15  y  and  currently complain    ulcer  to  his  mouth  of  6  month  duration     and  tried  mouth  wash  but  has  no  improvement  and he  complain  also  head  ache     with  difficulty to    swallow    with  associated weight  loss   other  wise  he  has no  hx of weight loss  loss  of  appetite </t>
  </si>
  <si>
    <t xml:space="preserve">pink  conj  and nis   their  is ulcerated  tounge  with    whitish  patch </t>
  </si>
  <si>
    <t xml:space="preserve">       SEND  CBC ,ELECTROLYTE  ,OFT   CD4  COUNT    AND  START  NYSTATIN  MOUTH  WASH    FOR 7  DAY  AND  PLAN TO  HAVE  BIOPSY  FROM TOUNGE                                     </t>
  </si>
  <si>
    <t xml:space="preserve">    RVI  ON  HAART+?ORAL  CANDEDIASIS+?OESOPHAGEAL   CANDEDIASIS                                       </t>
  </si>
  <si>
    <t>EPIGATRSIC PAIN</t>
  </si>
  <si>
    <t>THIS IS 29 YUEARS OLD MALE PATIENT PRESENTED WITH BURNING TYPE OF EPIGATRSIC PAIN WHICH RADIATE TO BACK OF 1 MONTH DURATION._x000D_
ASSOCIATED TO THIS HE HAS EARLY SATIETY  AND BLOATING._x000D_
OTHERWISE HE HAS NO BLEEDING.</t>
  </si>
  <si>
    <t xml:space="preserve">                                            FURTHER WORK UP </t>
  </si>
  <si>
    <t xml:space="preserve">            DYSPESIA                                </t>
  </si>
  <si>
    <t>this is 58yrs old female patient who presented with a complain of facial deviation of 2 years associated with this she also complains right sided facial pain. associated with this she also had hx of lacrimarion of the right eye._x000D_
otherwise; no hx of chroni illness</t>
  </si>
  <si>
    <t xml:space="preserve">pc and NIS _x000D_
flat nasolabial fold _x000D_
</t>
  </si>
  <si>
    <t xml:space="preserve">                        cbc, serum electrolyte, OFT,                     </t>
  </si>
  <si>
    <t xml:space="preserve">         Bells palsy +? Trigeminal neuralgia                                    </t>
  </si>
  <si>
    <t>worsening headache and dizziness</t>
  </si>
  <si>
    <t>This is a a 21 year old male partient presneting with lefts side intermittent headache and associated dizziness, he had repetaed episodes of hypoglycemia. he also had blurring of vision, tinnitus and vertigo_x000D_
no hx of DM, HTN</t>
  </si>
  <si>
    <t xml:space="preserve">                           ? Anemia +          ?        </t>
  </si>
  <si>
    <t xml:space="preserve">This is 35 years old female newly diagnosed T2 DM  and known RVI ON HAAR currently presented for follow up ,1 wk back she treated  DKA in our hospital. the serial FBS done at home range from 112- 178mg/dl. otherwise no other complaint </t>
  </si>
  <si>
    <t xml:space="preserve">                               CONTINUE HER MEDICATION_x000D_
DIABETIC EDUCATION             </t>
  </si>
  <si>
    <t xml:space="preserve">              KNOWN RVI + NEWLY DIAGNOSED T1DM                              </t>
  </si>
  <si>
    <t>she is a 60 yrs old female who had follow up at our hospital for RA ON MTX 7.5 MG PO per week( has discont the medic 2wks ago) , folic acid 5 mg po every other day, meloxicam 15mg ;po prn currently presented to our opd with the complaint of  dry intermittent cough of 2 wks duration. she has also headache of the same day duration but has no fever</t>
  </si>
  <si>
    <t xml:space="preserve">            send CBC and CXR                                </t>
  </si>
  <si>
    <t xml:space="preserve">               ? CAP                             </t>
  </si>
  <si>
    <t>burning sensation of back</t>
  </si>
  <si>
    <t>this is  657 year old male patent presenting with burning sensation and partasetesia of the back and later progressed to include the upper limbs aching of over the back_x000D_
no hx of DM or HTN_x000D_
no other complINTS</t>
  </si>
  <si>
    <t xml:space="preserve">                        ? PN R/O VIT D  deficiency              </t>
  </si>
  <si>
    <t>this a 30 year old male patient presenting with moderate globalized type of headache and associated  blurring of vision and tinnitus. and he complains of  intermittent epistaxis occurring once a month. and he also experienced  easy fatigability and burning type of epigastric pain_x000D_
no hx of DM, HTN_x000D_
Psychiatric symptoms noted during interview_x000D_
CBC- wbc 2.7_x000D_
PICT NR_x000D_
BG 0 +ve_x000D_
abd u/s normal</t>
  </si>
  <si>
    <t xml:space="preserve">                              ? Anemia +?      space occupying lesion    </t>
  </si>
  <si>
    <t xml:space="preserve">referred from HC </t>
  </si>
  <si>
    <t xml:space="preserve">This is para 2 mother who gave birth 2 month back , she was diagnosed as Hepatitis B virus at first ANC visit  of 2nd pregnancy .currently present with hep b viral load result   =1407 otherwise no other subjective compliant </t>
  </si>
  <si>
    <t>GOOD BILATERAL AIR ENETERY</t>
  </si>
  <si>
    <t xml:space="preserve">                                            cbc,lft,pitc,abdominopelvic u/s</t>
  </si>
  <si>
    <t xml:space="preserve">                    r/o cirrhosis  2ry to Hep b virus                  </t>
  </si>
  <si>
    <t xml:space="preserve">This is para 4 mother last birth gave was 8 month currently  referred from HC with viral load result of 68 and fibro scan result stiffness  = 5.4 ,APRI score was 0.8 otherwise no subjective compliant </t>
  </si>
  <si>
    <t>NIS and PC</t>
  </si>
  <si>
    <t xml:space="preserve">                               Do PITC then Start       TDF 300mg po daily       </t>
  </si>
  <si>
    <t xml:space="preserve">               Chronic viral hepatites (Hep B)                             </t>
  </si>
  <si>
    <t>come for follow Up of HTN</t>
  </si>
  <si>
    <t>A 50 years old female  known hypertensive patient for the last 4 year currently on lisinopril 10 mg po once daily for the past 2 wks but before that she took lisnopril 5 mg po/d. @ wks back she referred from LHC for raised bp &amp; managed at Y-12 HMC AEOPD &amp; send her home with appt. she has a hx of gynecological surgery 12 yrs back. She has a tooth pain for the past 3 mons. Otherwise no hx of LOC, ABM, no blurring of vision no hx of chest pain, SOB, no hx of other chronic illness, no hx of urinary symptoms _x000D_
she has a hx of gynecological surgery 12 yrs back. _x000D_
ECG(on  8/3/16)=Sinus Rhythm, First Degree AV Block, Left Ventricular Hypertrophy_x000D_
Ixs recorded in AEOPD on 8/3/16=&gt; Cr=0.7, urea=21_x000D_
136 / 105</t>
  </si>
  <si>
    <t xml:space="preserve">Continue Lisnopril 10 mg po/d, Add Amlodipine 5 mg po/d                 _x000D_
Advised on LSM                            _x000D_
targeted renal artery doppler u/s </t>
  </si>
  <si>
    <t xml:space="preserve">Uncontrolled HTN  with HHD + Dental caries                                       </t>
  </si>
  <si>
    <t>This is a known epileptic patient on unknown medication who discontinued follow up and medication currently presented withABM of 3 days duration each lasting 30 minutes generalized tonic clonic type associated with uprolling of the eye ad drooling of saliva_x000D_
he disconitinued  few month back</t>
  </si>
  <si>
    <t xml:space="preserve">                                      epilepsy      </t>
  </si>
  <si>
    <t xml:space="preserve">Referred  from HC </t>
  </si>
  <si>
    <t xml:space="preserve">this is para 3 mother her last baby delivery was 8 months back currently referred from hc with Hep b positive &amp; viral load result = 1521 otherwise no subjective compliant </t>
  </si>
  <si>
    <t xml:space="preserve">                       CBC,OFT, HEP C, PITC, ABDOMINAL U/S                     </t>
  </si>
  <si>
    <t xml:space="preserve">                   ?CVH(Hep b)     + R/O cirrhosis                     </t>
  </si>
  <si>
    <t>he is a 60yrs old male patient presented to our opd  with the compliant  of burning sensation of 4 month duration of the bilateral leg . the pain is exacerbated by cold environment. _x000D_
For this complient he was getting unspecified po and IV medications but got no immprovment</t>
  </si>
  <si>
    <t xml:space="preserve">            ? PNP + r/o vitamin D defficency                                </t>
  </si>
  <si>
    <t xml:space="preserve">referral from HC </t>
  </si>
  <si>
    <t xml:space="preserve">This is para 1 mother gave birth 4 years back currently referred from HC with hep b positive result VL =129 otherwise no subjective compliant, no family hx liver disease and HCC </t>
  </si>
  <si>
    <t xml:space="preserve">NIS &amp; PC </t>
  </si>
  <si>
    <t xml:space="preserve">CBC,OFT,PITC,HEP C,ABDOMINAL U/S                                            </t>
  </si>
  <si>
    <t xml:space="preserve">                    CVH(Hep b) + r/o Cirrhosis                        </t>
  </si>
  <si>
    <t>abnormal  body  movment</t>
  </si>
  <si>
    <t xml:space="preserve">  25 y  old male  patient   presented with  abnormal  body  movment     with  up  roling of  the  eye  and  foaming  of  1 week  duartion      with  3 epesodes     and witnessed  at  the opd   with  associated    fever  and  loss  of  appetite   and he  had  such  things sinse  1 yaer    other widse  he  has  no  hx  of  trauma  ,  and  body  weekness  and  incontinent  for  urination and deffication  and  1  week  back  he  was  treated fomalarea   1  week  back  but  he  had  no  hx of  travel  to  malarea  endemic  area    </t>
  </si>
  <si>
    <t xml:space="preserve">        send  cbc  , eeg             lipid profile   electrolyte   u/a  ecg                          </t>
  </si>
  <si>
    <t xml:space="preserve">     ?epilepsy                                          </t>
  </si>
  <si>
    <t xml:space="preserve">referral from hc </t>
  </si>
  <si>
    <t xml:space="preserve">this is para 1 mother who gave birth 1 year back currently referred from HC with Hep B virus positive result and viral load =618, otherwise no hx of abdominal pain,jaundic ,no family hx of chronic liver disease or hcc </t>
  </si>
  <si>
    <t xml:space="preserve">Nis &amp; pc </t>
  </si>
  <si>
    <t xml:space="preserve">                                         CBC,OFT,PITC,ABDOMINAL U/S    </t>
  </si>
  <si>
    <t xml:space="preserve">                         ? CVH(Hep b ) + r/o cirrhosis                   </t>
  </si>
  <si>
    <t xml:space="preserve">this is gravida 1 mother with GA of 27 week with regular follow up at hc currently referred from hc with hep b virus positive result and viral load =362 otherwise no hx of abdominal pain ,yellowish discoloration of eye no other subjective compliant and no family hx of liver disease or hcc </t>
  </si>
  <si>
    <t xml:space="preserve">CBC,OFT,PITC,ABDOMINAL U/S                                            </t>
  </si>
  <si>
    <t xml:space="preserve">      2nd TMPx + ?CVH (Hep B) + r/o cirrhosis                                    </t>
  </si>
  <si>
    <t xml:space="preserve">This is G2P1 with regular follow up at hc with GA of 12 week from LNMP currently referred from HC with hep b posetive result and viral load = 80 otherwise no subjective compliant , her sister also has hepatitis b but no hcc </t>
  </si>
  <si>
    <t xml:space="preserve">     CBC,OFT,PITC,ABDOMINAL U/S                                       </t>
  </si>
  <si>
    <t xml:space="preserve">             ? CVH(Hep B) + R/O CIRRHOSIS                               </t>
  </si>
  <si>
    <t>she is a 17 yrs old female patient presented to our opd with the compliant of easy fatigability of 3yrs duration.in association to this she has also palpitation and sob during mild excertion. she has also hx of syncopy 2 episodes_x000D_
other than this she has no hx of orthopenia,PND, leg swelling</t>
  </si>
  <si>
    <t xml:space="preserve">             send ECG                               </t>
  </si>
  <si>
    <t xml:space="preserve">       syncopy 2 ?                                     </t>
  </si>
  <si>
    <t xml:space="preserve">fever, chilis </t>
  </si>
  <si>
    <t>a 36 years old male known T2 Dm patient presented with above complaint of three days duration. he is known T2Dm patient stopped his medication four days back. he has no travel history</t>
  </si>
  <si>
    <t xml:space="preserve">                                         link to emergency and investigate him   </t>
  </si>
  <si>
    <t xml:space="preserve">          T2DM + AFI 2ry to ? malaria + ?pyelonephritis + ? hypoglycemia                               </t>
  </si>
  <si>
    <t>linked form HC</t>
  </si>
  <si>
    <t>this is a 24 year old female  2ndtm pxpatient linked form Health center for positivce hepatits  HBVB +ve_x000D_
virl load  51 iu/ml</t>
  </si>
  <si>
    <t xml:space="preserve">                                 investiagation     </t>
  </si>
  <si>
    <t xml:space="preserve">                    2nd tm px + HBV positive</t>
  </si>
  <si>
    <t xml:space="preserve">this is 20 years old female referred from hc with diagnosis of hep b and viral load=473. 6 years ago she was told that she has liver disease at countryside after she presents with compliant of yellowish discoloration of eye, easy fatigability, anorexia then she was treated herbal medication. currently the hep b was diagnosed while she was making check-up for travel. she was complaining intermittent abdominal pain, bloating and fatigability Otherwise no other subjective compliant, no family hx of liver disease or hcc </t>
  </si>
  <si>
    <t xml:space="preserve">S1 and s2 well heard </t>
  </si>
  <si>
    <t xml:space="preserve">soft that move with respiration </t>
  </si>
  <si>
    <t xml:space="preserve">                                          CBC,OFT,PITC,ABDOMINAL U/S  </t>
  </si>
  <si>
    <t xml:space="preserve">               CVH(Hep b)                             </t>
  </si>
  <si>
    <t>known HTN +type 2 dm for the last 4 years  on losartan 50 mg po day , amlodipine 5mg po day , daonil 5mg /7.5mg po bid that have follow up at heath center preseneted with scrotal swelling of 1 week duration. has also lower leg burning sensation and swelling of same duration._x000D_
BP 120/70  FBS 154</t>
  </si>
  <si>
    <t xml:space="preserve">    inx                                           </t>
  </si>
  <si>
    <t xml:space="preserve">    PN+Hydrocele +   well bp + Glycemic control                                   </t>
  </si>
  <si>
    <t>this is 62 years old male pt presented with right side body weakness of 1 year duration . has also numness and burning sensation of same duration .has no chronic illness like dm, HTN . for this complain he went to bejing hospital and has no improvement. cervical MRI shows severe degenerative disc disease of cervical spine with c3-c4 to c6-c7 disc protrusion , uncovertebral hypertrophy and buckled ligamentum flava causing mild to severe spinal  canal  and neuraal foramina . sign of discogenic myelopathy seen at the level c3-c4 with cord signal changes  which can suggest gliotic change /edema with asscoited volume loss.</t>
  </si>
  <si>
    <t xml:space="preserve"> link to neurosurgery                                            </t>
  </si>
  <si>
    <t xml:space="preserve">right side hemiparesis 2oto severe degenerative disc disease of cervical spine  + stage II HTN                                            </t>
  </si>
  <si>
    <t>this is 29 years old male pt presented with body swelling of 6 days duration . swelling starts from the face then involve abdomen and lower leg. has also sob, hematuria , decrease urine volme . _x000D_
echo normal  study , abd us hepatic congestion , dilated IVC , trace ascites + minimal bilateral plural effusion</t>
  </si>
  <si>
    <t xml:space="preserve"> Nephrotic syndrome                                            </t>
  </si>
  <si>
    <t>this is 62 years old female known HTN pt not on medication  presented with frontal headache of 5 days duration. has also lower back pain , dry intermittent cough of same duartion. cxr borderline cardiomegaly +  mild thoracic scoliosusis.</t>
  </si>
  <si>
    <t xml:space="preserve"> stage II HTN with ? HHD + ? lumbar spondylosis + a. bronchitis + Dyspepsia                                           </t>
  </si>
  <si>
    <t>right side shoulder and neck pain of 2 months</t>
  </si>
  <si>
    <t xml:space="preserve">known hypertensive patient presented with right side tingling neck and shoulder pain of 2 months duration_x000D_
left ear pain of 2 weeks duration_x000D_
epigastric burning pain </t>
  </si>
  <si>
    <t>PC AND NIS_x000D_
NO DISCHARGE FROM EAR</t>
  </si>
  <si>
    <t xml:space="preserve">              further workup and treatment_x000D_
link to neurologist                              </t>
  </si>
  <si>
    <t xml:space="preserve">    KNOWN HTNSIVE + ?CERVICAL RADICULOPHATY  + AOM+ Dyspepsia                                      </t>
  </si>
  <si>
    <t>this is 35 years old female pt presented with unilateral headache of 5 years  duration. has also photophobia , phonophobia  of same duation. has also lower back pain after she gave birth  of 5 years  ago.</t>
  </si>
  <si>
    <t xml:space="preserve">1o headache 2o to migraine + CLBP 2o to ?                                             </t>
  </si>
  <si>
    <t>A40 YRS OLD FEMALE PAITENT PRESENT WITH LBP OF 1 WEEK DURATION.SHE ALSO COMPLAIN OF EASY FATGABLITY .SHE ALSO COMPLAIN OF EPIAGTRIC PAIN AND TENDERNESSS.</t>
  </si>
  <si>
    <t xml:space="preserve">                   LBP 2 TO ??? + DYSEPISA                        </t>
  </si>
  <si>
    <t>known HTN on enalapril 10 mg po day for the last 3 years duration presented with epiastric pain and easy fatigue of 6 month.</t>
  </si>
  <si>
    <t xml:space="preserve">  stage II HTN + Dyspepsia                                          </t>
  </si>
  <si>
    <t>this is 83 years old known type 2 dm + HTN not medication presented with multiple joint pain of 5 years duration.</t>
  </si>
  <si>
    <t xml:space="preserve">  HTN + ? Type 2 dm + OA                                          </t>
  </si>
  <si>
    <t>Burning sensation over hands</t>
  </si>
  <si>
    <t xml:space="preserve">this is a 32 years old female pt presented with the complaint of burning sensation over both hands associated with itching sensation, LGIF, Shortness of breath at rest., bilateral flank pain, intermittent reddish discoloration of urine_x000D_
she was diagnosed with Hypertension 2 months back but did not start medication_x000D_
she wears prescription glasses for reading_x000D_
She works as a sitter and reports her work requires a lot of heavy lifting_x000D_
for the above complaint, she had Investigations done which show Cr=1.4, BUN= 7.9, LDL:HDL= 2.4 at health center_x000D_
otherwise she has no history of fatigue, body swelling, palpitation, orthopnea, PND, cough, chest pain_x000D_
No abdominal complaints_x000D_
no urinary urgency, frequency, decreased urine output_x000D_
No hx of Malarial Infection _x000D_
no other self or family hx of chronic medical illness </t>
  </si>
  <si>
    <t xml:space="preserve">repeat RFT, CBC, bg rh, ECG, S/E, U/A, LFT, Lipid profile                                                                           </t>
  </si>
  <si>
    <t xml:space="preserve">Newly diagnosed Hypertension_x000D_
peripheral neuropathy     _x000D_
? intrarenal AKI r/o CKD_x000D_
                                                         </t>
  </si>
  <si>
    <t>A 46 yrs old female patent present with headache of 1 week duration.. she also complain of blurring of vision.</t>
  </si>
  <si>
    <t xml:space="preserve">                                        R/O MIGRINE HEDACHE    </t>
  </si>
  <si>
    <t>RIGHT BREAST PAIN</t>
  </si>
  <si>
    <t>a 35 yrs old female patient present with right breast pain of 2 days duration</t>
  </si>
  <si>
    <t xml:space="preserve">                   chest pain  2 to ???                         </t>
  </si>
  <si>
    <t>this is 34 years old male pt presented with dry intermittent cough , sob , chest pain , loss of appetitie  , night sweating of 3 week duration. for this complain he took augmentin 625mg po tid  for  7 days  and azithromycin 500mg po day for the 3 days . cxr shows  there are nodular inerstitial infilitration predominately at he left upper lobe , consolidatiive opacity at the left middle lung zone  , thick walled  cavitary lesion at left upper lobe  , ESR 107</t>
  </si>
  <si>
    <t xml:space="preserve">  ? PTB                                          </t>
  </si>
  <si>
    <t xml:space="preserve">bilateral hand deformity </t>
  </si>
  <si>
    <t xml:space="preserve">This is a 62 years old male patient presented with a complaint of bilateral hand deformity of 20 years duration.Associated with this he is also complaining bilateral  feet deformity of 20 years  of scrotal swelling of 10 years. He has been taking some antipain medications intermittently. </t>
  </si>
  <si>
    <t xml:space="preserve">yelloish discoloration of </t>
  </si>
  <si>
    <t>This is a 30 years old male patient presented with a complaint of yellowish dicoloration of 4 days duration. Associated with this he is also complaining of urinary color change &amp; itching sensation all over the body of 1 week duration.</t>
  </si>
  <si>
    <t xml:space="preserve">Viral Hepatitis (HBV)                                           </t>
  </si>
  <si>
    <t xml:space="preserve">54 yrs old female pt who is a known hypertensive pt for the past  one year on Amilodipne 5 mg po dialy and good control , _x000D_
has no other medical illness _x000D_
</t>
  </si>
  <si>
    <t xml:space="preserve">    continmue amilodipine 5 mg po daily _x000D_
appoint after 3 month                                   </t>
  </si>
  <si>
    <t xml:space="preserve">                   Known HTN                          </t>
  </si>
  <si>
    <t>This is a 43 years old male pt presented with left side stabbing type of chest pain for the past 3 years associated with cough productive of yellowish sputum for the past 5 months with night sweat, headache,  intermittent blood in sputum, the cough is worse with cold exposure in the morning and night time._x000D_
he was diagnosed with with Bronchial Asthma 1 month back after CXR, and spirometery was done and was started on Symbicort, Salbutamol, prednisolone and azithromycin but  he discontinued medication for lack of improvement_x000D_
Sputum gene xpert, PICT, CBC, S/e, LFT, RFT, TFT Lipid profile, BNP, HbsAg, HCV, Abdominal Ultrasound were all unremarkable _x000D_
Serum Uricwe Acid= 9.2_x000D_
Echo-cardiography was significant for Intra-atrial septa aneurysm, TAPSE= 25mm, LVEF= 60%_x000D_
otherwise he denies any hx of smoking, alcohol, khat use_x000D_
He works as electrical technician, and reports exposed to  cold air_x000D_
no hx of fevre, chest tightness, shortness of breath, orthopnea, PND, weight loss_x000D_
No hx of Body swelling, no abdominal complaints_x000D_
no hx of arthralgia, myalgia, bone pain_x000D_
No self or Family hx of chronic medical illness</t>
  </si>
  <si>
    <t>clear and resonant bilaterally</t>
  </si>
  <si>
    <t>s1 and s2 well heard_x000D_
PMI= 6th ICSMCL</t>
  </si>
  <si>
    <t xml:space="preserve">CXR, HR chest CT scan                 </t>
  </si>
  <si>
    <t xml:space="preserve">Intra- atrial septal aneurysm+ ? C.O.P.D. R/O ILD+ Hyper uricacidemia                                            </t>
  </si>
  <si>
    <t xml:space="preserve">worsening of Rt leg edema </t>
  </si>
  <si>
    <t>A 52 y/o male presented with worsening of Rt leg edema associated with Rt leg hotness &amp; pain of 3 mons duration. He is a resident of west Gojam &amp; uses running water for consumption</t>
  </si>
  <si>
    <t>Gross limb discrepancy( Rt&gt; Lt);  bilateral edema</t>
  </si>
  <si>
    <t xml:space="preserve">CBC, OFT, serum ele, U/A, Bilateral leg Venous doppler u/s                                            </t>
  </si>
  <si>
    <t xml:space="preserve">Bilateral Lymph edema  + ? Rt leg Cellulitis                                      </t>
  </si>
  <si>
    <t>A 31 y/o female presented with rt side neck swelling of 2 wks duration. She has a hx of worsening of fatigue associated with  Rt side arm &amp; leg numbness and tingling pain of 2 mons duration. She has this compliant for the past 6 mons. For her compliant she is given Vit D 50,000 IU/Wk given for 2 mons (she  took it for 1 mon) &amp; Calcidenk 1 tab po/d for 2 wks &amp; she will completed tomorrow. She has a hx of Surgery for cholelithiasis, Appendicitis, &amp; ovarian torsion. She has also  a hx of ectopic pregnancy 7 yrs back. Otherwise no hx of HTN, CAD, DM ; no hx trauma to the body_x000D_
Ixs on 10/11/23=&gt; T. Ca=7.9, Cl=104, Na=138, K=4.1_x000D_
VIt-D= 5, TSH= 4.79</t>
  </si>
  <si>
    <t xml:space="preserve">OFT, FBS, Lipid profile, Viral Markers, CRP, ionized Ca, TFT, Neck U/S                                         </t>
  </si>
  <si>
    <t xml:space="preserve">? Hypothyroidism + ? Hypocalcemia + PNP 2 to ? Vid Deficiency on RX                                        </t>
  </si>
  <si>
    <t>Discharge per vagina</t>
  </si>
  <si>
    <t xml:space="preserve">This is a 43 years old female, a known RVI for the past 20 years on HAART for the 15 years CD4 beginning 600, and 770 (2 months) currently complains of whitish vaginal discharge of 2 weeks duration which is thick curdy in type, non offensive discharge associated with itching, dysuria, urgency_x000D_
she claims she is adherent to her medication, she took Cotrimoxazole 6 years back_x000D_
she claims she had her pre-cervical cancer checkup 3 days back and the results were unremarkbale_x000D_
she denies hx of Tb diagnosis or treatment_x000D_
she had implanted contraceptive for 5 years and removed 2 years back and has been amenorrhic for the past 1 year _x000D_
she also has lower back pain for the past 2 years _x000D_
for the above complaint she was taken to a private clinic and she was started on bacterial vaginosis and started on metronidazole 500mg po BID, clotrimazole pessary_x000D_
otherwise she has no recent history of fever, cough, chest pain, sore throat, pain on swallowing, heart burn_x000D_
No abdominal complaint_x000D_
No flank pain, body swelling_x000D_
no other known chronic medical illness_x000D_
_x000D_
</t>
  </si>
  <si>
    <t xml:space="preserve">PC, NIS, _x000D_
tonsils are non erythematous, non whitish </t>
  </si>
  <si>
    <t xml:space="preserve">left posterior lower 1/3 inspiratory wheeze </t>
  </si>
  <si>
    <t xml:space="preserve">Digital PV_x000D_
CBC, CXR, CD4 count, U/A, sputum gene xpert, Urine LAM     _x000D_
                                       </t>
  </si>
  <si>
    <t xml:space="preserve">Stage T3 RVI defined by vulvovaginal candidiasis r/o bacterial vaginosis+ ? PTB                                 </t>
  </si>
  <si>
    <t>blateral leg swelling</t>
  </si>
  <si>
    <t>this is a 61 years old female, a known HTN on Enalapril 10mg po BID for 3 years , and T2DM on Metformin 500mg po BID for 3 years, currently presented for bilateral foot leg swelling of 1 week duration associated with urinary frequency and left flank  pain of 1 months, anorexia, LGIF, intermittent headache_x000D_
she has productive cough of 5 days duration_x000D_
no hx of dysuria, urgency, urine change in color or amount, fever_x000D_
no hx of chest pain , shortness of breath, fatigue_x000D_
No abdominal complaint_x000D_
No other chronic medical illness</t>
  </si>
  <si>
    <t>Clear and resonant bilaterally</t>
  </si>
  <si>
    <t>No visible edema of extremities</t>
  </si>
  <si>
    <t xml:space="preserve">CBC, CXR, ECG, U/A, RFT, LFT, RBS, S/E, Echocardigraphy                  </t>
  </si>
  <si>
    <t xml:space="preserve">Known HTN+ known DM + ? CAP + ? UTI                                </t>
  </si>
  <si>
    <t xml:space="preserve">she is presented with dry cough of 3 month duration associated  with chest pain . she also has night sweating otherwise on hx contact of chronic cough </t>
  </si>
  <si>
    <t xml:space="preserve">pink cong. NIS </t>
  </si>
  <si>
    <t xml:space="preserve">           CBC, Genxpert, ESR, Elec, ECG, U/S S/E , OFT                                  </t>
  </si>
  <si>
    <t xml:space="preserve">      ? CAP R/O PTB +                                       </t>
  </si>
  <si>
    <t xml:space="preserve">A 25 yrs old male patient present with headache of 2 days duration. </t>
  </si>
  <si>
    <t xml:space="preserve">bad mouth odour </t>
  </si>
  <si>
    <t>This is a 40 years old male patient presented with a complaint of bad mouth odour of 2 years duration.Otherwise no complaint. He was Dx to have TB 5 years &amp; was managed properly.</t>
  </si>
  <si>
    <t xml:space="preserve"> Halithosis 2ndry To ?                                            </t>
  </si>
  <si>
    <t>This is a 39 years old female patient presented with a complaint of headache of 3 days duration. It aws associated with vomitting.She was Dx to have migraine for the last 20 years &amp; was on intermittent medication.</t>
  </si>
  <si>
    <t xml:space="preserve"> Migraine headache                                            </t>
  </si>
  <si>
    <t>This is a 29 years old male patient presented with a comlaint of Lt upper extremity swelling of 1 day duration.He can not move his Lt upper extremity.  He was Dx to have Bicytopnea yesterday.</t>
  </si>
  <si>
    <t xml:space="preserve">mildly pale cojuctiva &amp; NIS </t>
  </si>
  <si>
    <t xml:space="preserve"> ?Hematoma                                            </t>
  </si>
  <si>
    <t>This is  a 50 years old female patient presented with shortness of breath of morethan ayear duration. The shortnessof breath occurs with moderate exercise,has ortopenia of one pellow,pnd.Associated with this,has epigastric pain and hiccough..Otherwise,no history of vomiting or diarrhoea,no history of fever,chills,rigor,no HTN,DM OR KNOWN CHRONIC MEDICAL ILLINESS.she is referd from health center for better managemnt.</t>
  </si>
  <si>
    <t>no LAP in acessabelareas.</t>
  </si>
  <si>
    <t>dcres air entery at right posterior lower1/3</t>
  </si>
  <si>
    <t>jvp is raised,p2 accentuated.</t>
  </si>
  <si>
    <t>right upper quadrantand epigastric tenderness.</t>
  </si>
  <si>
    <t xml:space="preserve">   /NYHA CLASS 2 HF 2?+CHRONIC DYSPEPSIA TOR/O PUD+?LEFT NEPHROLLITHIASIS+?CHOLELITHIASIS                                         </t>
  </si>
  <si>
    <t xml:space="preserve">this is a 64 years old female pt presented with global headache of 1 year duration associated with generalized body swelling which started from her legs of 2 years duration, dizziness, blurring of vision, tinnitus, dry cough, shortness of breath at rest, fatigue at routine exercise, uses 2-3 pillows to sleep, PND, left flank pain, intermittent dysuria, urinary, urgency, frequency, urge incontinence, decreased urine output,_x000D_
otherwise no hx of fever, chest pain_x000D_
no change in urine color, _x000D_
no abdominal complaints_x000D_
no previous hx of self or family hx of HTN_x000D_
</t>
  </si>
  <si>
    <t>PC,NIS_x000D_
puffy face</t>
  </si>
  <si>
    <t>holosystolic murmur over LLSB</t>
  </si>
  <si>
    <t>no visible edema of the</t>
  </si>
  <si>
    <t xml:space="preserve">CBC, U/A, RFT,LFT, Lipid profile, Abdominal U/s, CXR, ECG_x000D_
start antihypertensive  *(amlodipine 5mg po daily), appoint for after 1 month                                          </t>
  </si>
  <si>
    <t xml:space="preserve">Newly diagnosed HTN + ? UTI                                                                           </t>
  </si>
  <si>
    <t>accidental fall down accident</t>
  </si>
  <si>
    <t>This is a 31 years oldmale patient who presented with accidental fall down accident of one yera duration. Associated with this,he has history of lose of consciousness ofabout fiften minutes after which he regains his consciousness.He had sustained head injury ayearand amonth back when he was hit by stone by some body after sustaining fighting case.Otherwise,no history of body weaknessHTN,OR DM OR KNOWN CHRONIC MEDICAL ILLINESS.HEAD CT= RIGHT TEMPRO-PARIETAL DEPRESSED COMMUNITED SKULL FRACTURE WITH TEMPORAL LOBE HEMORRHAGIC CONTUSION AND PNEUMOCEPHALUS.</t>
  </si>
  <si>
    <t>PINKC CONJUCTIVA,NIS,HAS OLD SCAR ON HISRIGHT PARTOF THE FACE</t>
  </si>
  <si>
    <t xml:space="preserve">   INVESTIGATE,MANAGE,THEN LINK TO NEURO SURGERY CLINIC                                        </t>
  </si>
  <si>
    <t xml:space="preserve">   SYNCOPAL ATTACK  +OLD SKULL FRACTURE                                       </t>
  </si>
  <si>
    <t>referd as acAse of hepatitis B patient</t>
  </si>
  <si>
    <t xml:space="preserve">This is a27 years old female patient  who is refered to our hospital medical college as acase of hepatitis B patient. Otherwise,no history of yellowish dicoloration of the eye,no HTN,DM OR KNOWN CHRONIC MEDICAL ILLINESS. </t>
  </si>
  <si>
    <t xml:space="preserve">  ?  CHRONIC VIRAL HEPATITIS 2 HBV                                        </t>
  </si>
  <si>
    <t xml:space="preserve">worsening of SOB of </t>
  </si>
  <si>
    <t>This is a 16 years old female patient presented with a complaint of worsening of SOB of 1 month duration. Associated with this she is also complaining of dry cough, chest pain, easy fatigability,wt loss &amp; LGIF of similar duration. She took augmentin &amp; azithromycine &amp; had mild improvement. Otherwise no Orthopnea &amp; PND.</t>
  </si>
  <si>
    <t xml:space="preserve">Tachycardia 2ndry to + ?Pulmonary TB                                            </t>
  </si>
  <si>
    <t>a 40 YRS OLD FEMMALE PATIENT PRESENT WITH LBP OF 1 DAYS DURATIOMN.</t>
  </si>
  <si>
    <t xml:space="preserve">                                      R/O LBP      </t>
  </si>
  <si>
    <t>this is a 55 years old male pt presented with raised BP measure 11 month back as he was scheduled and wait listed for uro-surgery for Bilateral Hydrocele with buried penis of 1 year duration_x000D_
the BP records over the past 1 month are between = 130-195/84-112_x000D_
he was  put on life style modification for the past 1 week and BP has been significantly regulated _x000D_
diagnosis results are unemarkable except for Serum Cr= 1.2 (09/03/2016)_x000D_
otherwise he has no hx of headache, nuchal pain, chest pain SOB, blurring of vision, flank pain, urinary complaints, o_x000D_
no hx of other regions of body swelling_x000D_
no known chronic medical illness</t>
  </si>
  <si>
    <t>.Bilateral Hydrocele with buried penis</t>
  </si>
  <si>
    <t xml:space="preserve">CBC, U/A, RFT, ECG, S/E                                            </t>
  </si>
  <si>
    <t xml:space="preserve">Newly diagnosed STAGE 1 HTN  + AKI r/o CKD                                                                              </t>
  </si>
  <si>
    <t>genralized body swelling</t>
  </si>
  <si>
    <t xml:space="preserve">this is a 35 year old female patient presetniting with Generalized bodys swelling that started from the face and progressed to include her abdomen and later on her legs in 5 days days. associated with moderate aching type of lower back pain but sghehad no urine discoloration, urgency, freequency and dysuria. shealso had easy fatigability and dizziness _x000D_
nohx of DM, HTN_x000D_
no hx of SOB, palpitation Orthopnea or PND_x000D_
</t>
  </si>
  <si>
    <t xml:space="preserve">     investigate</t>
  </si>
  <si>
    <t xml:space="preserve">                    Stage 1 HTN + ? Nephrotic syndrome                        </t>
  </si>
  <si>
    <t xml:space="preserve">RIGHT  FACEAL  DEVEATION </t>
  </si>
  <si>
    <t xml:space="preserve">37  Y  OLD  FEMALE  PATIENT  PRESENTED  WITH  RIGHT  FACEAL DEVEATION TO  THE  LEFT  SIDE  WITH  ASSOCIATED  RIGHT  UPPER  AND  LOWER  EXTRIMITIES WEEKNESS  WHICH  PROGRESIVELY  THE  EXTRIMITIES    WEEKNESS  RESOLVED  BUT   SHE  HAS  FASEAL  DEVEATION   AND  DIFICALTY  TO    TALK  ,AND  BLURED  SPEACH  AND    SHE  WAS  AT  MINILIK  HOSPITAL     _x000D_
  BRAIN     CT  LEFT  MIDDLE   CEREBRAL   TERITORY   ACUTE   ISCHEMIC  STROKE  AND  SHE  IS  ON  ASA  81  MG PO/DAY </t>
  </si>
  <si>
    <t xml:space="preserve">PINK  CONJ  AND  NIS  AND  THEIR  IS  RIGHT  FASCIAL DEVEATION  TO  THE  LEFT  SIDE </t>
  </si>
  <si>
    <t xml:space="preserve">          SEND  TO  SPEECH  AND  PHYSIOTHERAPY  AND  CONTINUE  ASA  AND  ATROVASTATIN  40  MG PO/DAY  AND  SEND  ECG  OFT  AND  LIPID PROFILE                                     </t>
  </si>
  <si>
    <t xml:space="preserve">     RIGHT  HEMIPARESIS  +APHASEA?ISCHEMIC  STROKE+?TIA                                        </t>
  </si>
  <si>
    <t>black tarry stool</t>
  </si>
  <si>
    <t>This is a  18 year old male patient presenting with black tarry stool of 1 wek duation,initally started as wattery diarrhea andlateron  semi solid and black tarry stool, asscoiated, he also had dysuria frequency but no urine discoloration, he also had vomiting of ingested matter of 2 times per day. associated with this he had easy fatigability,vertigo and tinnitus associated with moderate globalized aching type of headache.. he started to have abdominal swelling  since 4 days back and LGIF_x000D_
he went to primary hsopital where he was told to hav severe ane,ia and transfused with 2 units of whole blood_x000D_
He went to tradiotional Healer and was given unspecified herbal mediaction_x000D_
nohx of dm, HTN_x000D_
no hx of yellowish discoloration of the eye_x000D_
CBC before transfusion- HGB 4.7_x000D_
HCT 13.7_x000D_
BG rH o +ve_x000D_
CR 0.15_x000D_
PM- in line with anisocytotic and anisochromic blood picture</t>
  </si>
  <si>
    <t>distenede abdomen, moves with respiration ,no tenderness_x000D_
no organomegally_x000D_
Signs of fkluid collection</t>
  </si>
  <si>
    <t xml:space="preserve">              Severe anemia 20 to UGIB 20 to ? portal HTN 2o to ?  DILI                             </t>
  </si>
  <si>
    <t>Abdnomral  body movement</t>
  </si>
  <si>
    <t>This is a 55 year old knwown DM,HTN hypercholestremia patient,on Metformin 1gm po BID, glimpiride 2 mg po daily,nifidepine 20 mg po daily, atrovastatin and imoperamine 25 mg po daily. female patien presenting with one episode of ABM, occured while she was sleeping and associated with foaming of saliva and uprolling of the eye she didnt regain consciosness until shewas taken to the hospital and abm was witnessed during admission_x000D_
She had similar incident 4years back but didnt start medication_x000D_
No hx of trauma_x000D_
Head CT- Unrtemarkable_x000D_
Serum e- mild hypokalemia - KCL po was given_x000D_
RFT- normal, LFT- normal, , CBC- normal, RBS 191</t>
  </si>
  <si>
    <t>Comnscious and oriented</t>
  </si>
  <si>
    <t xml:space="preserve">                     GTC seizure 20 to ?                       </t>
  </si>
  <si>
    <t>A 60 yrs old male patient present with cough of 2 month duration. he also complain sweating ,palpitation</t>
  </si>
  <si>
    <t xml:space="preserve">        R/O CAP                                     </t>
  </si>
  <si>
    <t>this is 23yrs old male patient who presnted with a complain of epigastric  pain of two weeks duration associated with easy fatiguability, night sweating, HGIF, and earily satity of the same duration. He was a known alcholic patient for the the last seven years._x000D_
otherwise: hx had no hx of chronic illness _x000D_
_x000D_
IXN: Abdominopelvic U/S: Splenomegally 20? _x000D_
                                         DDX: Non hodkin's lyphoma, splenic sarcoma, ALL</t>
  </si>
  <si>
    <t xml:space="preserve">                       cbc, PICT, OFT, Peripheral morphology                     </t>
  </si>
  <si>
    <t xml:space="preserve">           Splenomegally 20   ? hematologic maligenancy                              </t>
  </si>
  <si>
    <t>A 35 yrs old female patient present with cough of 1 week duration. she also complain headache fever.</t>
  </si>
  <si>
    <t xml:space="preserve">                                           R/O URTI </t>
  </si>
  <si>
    <t>This is 27yrs old female patient who presnted with a complain of global type of headache for the last four months which worsen for the last 01 month. Associated to this she also had hx of loss of appetite, fatigue._x000D_
otherwise: no hx of chronic illness</t>
  </si>
  <si>
    <t xml:space="preserve">        cbc, ECG, FBS, Brain MRI                                    </t>
  </si>
  <si>
    <t xml:space="preserve">            ?  Migaraine headache                                </t>
  </si>
  <si>
    <t>A 67 yrs old female patient present with cough of 2 week duration. she also complain sob easy fatigability and multiple joint pain. she also complain urinary urgency and frequency.</t>
  </si>
  <si>
    <t xml:space="preserve">           CAP + R/O CYSTITESE         </t>
  </si>
  <si>
    <t>This is a 25 year old female patient presenting with generalized body swelling that started from the face and progressed to include her abdomen and lower extrimities, associated with this she had frequency, urgency but no dysuria. she also ahd aching type of suprapubic abdominal pain. she also ahd SOB with ordinary activities, aplpitation  but no orthopnea or PND_x000D_
u/A protien +2, Blood + 3_x000D_
right sided plueral effusion</t>
  </si>
  <si>
    <t xml:space="preserve">                                            invetsiagate</t>
  </si>
  <si>
    <t xml:space="preserve">                          ? AGN</t>
  </si>
  <si>
    <t>THROAT PAI</t>
  </si>
  <si>
    <t>A 36 yrs old female patient present with throat pain of 1 days duration. she also complain difficult of swallowing's.</t>
  </si>
  <si>
    <t xml:space="preserve">                      TONSILTUSE                      </t>
  </si>
  <si>
    <t>wosening arthralgia</t>
  </si>
  <si>
    <t>this is a a 55 year old femal patient presenting wwith wiorsening of joint pain all over the body, dizzness, associated iwth LGIF and moderate aching type of generalized headcahe and sionce the past 1 year she had multiple hypo pihmented lesions that started from, the face and progressed all over the body. she had papular lesions alongside the hypopigmented lesions and they intermitently bleed and leak pus._x000D_
she wa streated TB  1 year back and had multiple swelling and was treated for 6 months_x000D_
no other complaint_x000D_
ANA titer- 1:100</t>
  </si>
  <si>
    <t xml:space="preserve">                                            Invetiagate</t>
  </si>
  <si>
    <t xml:space="preserve">                         ? SLE                   </t>
  </si>
  <si>
    <t xml:space="preserve">A 32 y/o female presented with peri-umbilical abdominal pain w/c radiates to the back associated dysuria of 1 wk duration, She has also develops loss stool 2-3 episodes per day w/c is mucoid of 2 days duration. she claim she has intermittent peri-umbilical pain for the last 6 mons &amp; intermittent Constipation of 2 mons duration. She has also easy fatigability associated with feeling of hotness during the morning &amp; night times of 6 mons duration. Otherwise no hx of chest pain, SOB, PND, body swelling, Vomiting,, fever, chills or rigor </t>
  </si>
  <si>
    <t>umbilical area direct mild tenderness</t>
  </si>
  <si>
    <t xml:space="preserve">CBC, U/A, OFT, serum ele, TSH, stool Analysis, Abdominopelvic u/s                                        </t>
  </si>
  <si>
    <t xml:space="preserve">? IP to r/o IBS + ? Cystitis                                             </t>
  </si>
  <si>
    <t xml:space="preserve">stress </t>
  </si>
  <si>
    <t>this is 18 yr old presented with stress / worrying of a months duration associated with generalized headache and back pain of  3 days.she was treated at our hospital  with glucose. dyspnea of 3 dys</t>
  </si>
  <si>
    <t>CLEAR/RESONANT</t>
  </si>
  <si>
    <t>S1 AND S2 WELL HEARD NIO M/G</t>
  </si>
  <si>
    <t xml:space="preserve">                                            INVX              AND LINK TO PSYCHATRIC EVALUATION</t>
  </si>
  <si>
    <t xml:space="preserve">                                   STRESS RELATED DISORDER + SYNCOPE OF UNKNOWN ORIGIN         </t>
  </si>
  <si>
    <t>he is a 39 yrs old male paitent presented ro our opd with the complient of non bloody vomitting of  ingested matter of 1wk . in association to this he has also easy fatigability, loss of appettite and epigastric pain of the same day duration..he also complain of fever, urin color change and urinary freq and constipation. he has also dry intermittent cough_x000D_
he drinks alcohol ("deraft" &amp; "Geni") for  more than 10yrs_x000D_
other than no pedal edema_x000D_
Abdomenal US= Alcolic liver cirrhosis</t>
  </si>
  <si>
    <t>ictric sclera, PC</t>
  </si>
  <si>
    <t>slightly protrubant abdomen that meves with respiration no direct or indirect tenderness</t>
  </si>
  <si>
    <t xml:space="preserve">        send cbc,OFT ,UA                                                                                </t>
  </si>
  <si>
    <t xml:space="preserve">             ? Alcholic liver cirrhosis                                                                           </t>
  </si>
  <si>
    <t>This is a 24 year old male patient presnting with productive cough with whitish sputum non-foul smelling and non- blood tingled, HGIF with chills and rigor, easy fatiagbility and shirtness of breath with ordinary activities, no orthopnea or PND _x000D_
no other complaint_x000D_
No hx of DM, HTN</t>
  </si>
  <si>
    <t xml:space="preserve">neck stiffness </t>
  </si>
  <si>
    <t xml:space="preserve">a 43 years old female patient presented with a complaint of  neck stiffness of 1 month duration. associated with this she has headache, intermittent fever and one  episode of vomiting which is projectile type and non bloody in the last 17 days its getting worse. she has difficulty of hearing  and has tinnitus 1 weeks duration.  otherwise she has no other complaint </t>
  </si>
  <si>
    <t>pink conjunctiva_x000D_
non icteric sclera_x000D_
she has cervical muscle tenderness</t>
  </si>
  <si>
    <t xml:space="preserve">               investigate her                                                                          </t>
  </si>
  <si>
    <t xml:space="preserve">              Cervical muscle pain /myalgia       + ? otitis media                                                                      </t>
  </si>
  <si>
    <t xml:space="preserve">fall down </t>
  </si>
  <si>
    <t>This is a 28 yearold female patientpresenting with sudden falling down   that usually  lasts for 3 minutes and  she is aware of her surrounding durng those episodes no ABM, and the episodes usally appear during stressful times and heat ,times, she has heat intolerance and irritability, palpitation, easy fatigability. she also has intermittent moderate genarlized headache_x000D_
no other compalints_x000D_
no hx of DM, HTN</t>
  </si>
  <si>
    <t xml:space="preserve">                                            inevestigate</t>
  </si>
  <si>
    <t xml:space="preserve">                     syncopal attack 20 to ?  + ? hyperthyroidism                       </t>
  </si>
  <si>
    <t>A 50 yrs old female patient present with chest pain of 1 week duration.</t>
  </si>
  <si>
    <t xml:space="preserve">                      CHEST PAIN 2 TO ???                      </t>
  </si>
  <si>
    <t>headcahe</t>
  </si>
  <si>
    <t>This is a 23 year old male patient presentning wothnmoderate globalized type of headache associated with , LGIF, aching type of back pain, and arthralgia of lower and upper extrimity joints, productive cough with whitish sputum and easy fatigability, loss of appetie_x000D_
No hx of DM, HTN_x000D_
No other comaplaint</t>
  </si>
  <si>
    <t xml:space="preserve">                             ? CAP               </t>
  </si>
  <si>
    <t xml:space="preserve">A 36 yrs old female patient present with epigastric pain of 1 days duration. she has vomiting of ingested matter.  </t>
  </si>
  <si>
    <t xml:space="preserve">abdominal moves with respiration she has  full tenderness.  </t>
  </si>
  <si>
    <t xml:space="preserve">        acute abdominal 2 to ?? + r/o dyspepsia                </t>
  </si>
  <si>
    <t xml:space="preserve">refer </t>
  </si>
  <si>
    <t xml:space="preserve">a 26 years old female patient presented with referral paper presented with HBSg positive. otherwise she has no other  complaint </t>
  </si>
  <si>
    <t xml:space="preserve">                  investigate her                           </t>
  </si>
  <si>
    <t xml:space="preserve">                           viral hepatitis                  </t>
  </si>
  <si>
    <t>This is a 24 years old female patient presented with easy fatigability and numbness of her limbs of 1 day duration. It is associated with lack of energy to the level of struggling to talk and move her limbs freely. There is also dizziness and ringing of the ears. The patient reported she had previous history of on and off joint pain for the last 5 years starting from her lower limb and progresses up ward. A week back she had productive cough, chills and joint pain for which she went to hallelujah hospital and she was given unspecified po medication for the past 7 days. She improved for some days till she developed the above symptoms. There also has dyspepsia symptoms and 2-3 episodes of vomiting of ingested matter. otherwise no hx of cough currently no hx of easy bruising no hx of other chronic illness no hx of loc, abm no hx of medication intake other than mentioned above no hx of chest pain, photophobia Last menses was on 17/02/2016. investigations from referral-cbc- wbc- 3.24k with 36% neu, 54% lymph, hg-10.9, plt 139k viral markers negative abdominopelvic ultraosund and chest xray -normal RBS-126 mg/dl</t>
  </si>
  <si>
    <t>Bicytopenia 2ndary to ?+ ?SLE</t>
  </si>
  <si>
    <t>he is a 21 yrs old male patient presented to our opd with the complient of bilateral leg swelling and abdomenal swelling of 2wks duration. in associated to this he has also chilles riger  and loss of appetites. he has also fever and diarrhea(currently resolved)_x000D_
for this complient he was taken anti malaria medication 2wks back and other unspecified PO and IV medication but got no improvement._x000D_
other than this  he has no hx of orthopenia PND SOB or Cough_x000D_
Cr=0.46_x000D_
Abdomenal CT= few gastrohepatic and paraaortic lymphanidopaties and minmal pelvic ascites</t>
  </si>
  <si>
    <t xml:space="preserve">            send CBC,OFT UA                                </t>
  </si>
  <si>
    <t>linked form Eopd</t>
  </si>
  <si>
    <t>This is a 48 yr old female known DM patient for the last 2 yrs on Glibenclamide 5 mg PO BID and MTF 500 mg PO BID on no formal follow up currently presented with complaint of raised BP reading of 1 day duration associated with this she also had easy fatigability and exercise intolerance of same duration. she recently had dry type of cough LGIF and runny nose for the last 3 days she states her FBS was around 548 mg per dl around 2 days back RBS 448 mg per dl at ER otherwise no hx of medication discontinuation No hx of freq urgency and polyuria no hx of vomiting Abdominal pain_x000D_
Metformin 1gm po BID_x000D_
Glibenclamide 5 mg po BID_x000D_
FBS - 250 ketone -ve_x000D_
CR 0.6_x000D_
Urea 14_x000D_
HGBA1C 16.66</t>
  </si>
  <si>
    <t xml:space="preserve">                                            poor control. insulin opted  but payient non -complait_x000D_
Metformin 1.5gm/ 1gm appoint after a week, and consider starting insulin</t>
  </si>
  <si>
    <t xml:space="preserve">                                        T2DM+ DKA    </t>
  </si>
  <si>
    <t xml:space="preserve">A 27 y/o female presented with Dry cough associated with intermittent global headache of  2 wks duration. Sh has Lt side neck pain on movement of 1 wk duration. No fever, chills or rigor, no SOB or chest pain </t>
  </si>
  <si>
    <t xml:space="preserve">Dextrolag 10 ml po tid _x000D_
Diclofenac gel applied BID                                            </t>
  </si>
  <si>
    <t xml:space="preserve">Common cold + myalgia                                      </t>
  </si>
  <si>
    <t>no new compliant,she discontinued warfarin due to financial reason</t>
  </si>
  <si>
    <t>FLAT MOVES WITH RESPIRATION ,NO ORGANOMEGALY</t>
  </si>
  <si>
    <t xml:space="preserve">           refill warfarin advice to have CBHI                                 </t>
  </si>
  <si>
    <t xml:space="preserve">      P- Severe Pulmonary HTN with Severe TR(echo finding) + Right Atrial Thrombus(echo finding) + ?Chronic PTE + ? Antiphospholipid antibobdy syndrome                                       </t>
  </si>
  <si>
    <t xml:space="preserve">referred as a case of HBsAg positive </t>
  </si>
  <si>
    <t xml:space="preserve">A 30 y/o G-II, P-I mother whose LMP is unknown but claimed to be 9 mons aminorric . Currently referred as a case of HBsAg positive from H/C. She claimed to sero negative w/c was done during current pregnancy.Otherwise no hx yellowish discoloration eye or skin, no hx of epistaxis or bleeding from any body parts _x000D_
Ixs on referral paper=&gt; HBsaG= positive ; HBV VL==11 IU/Ml_x000D_
</t>
  </si>
  <si>
    <t xml:space="preserve">CBC, OFT, HCV-AB, VDRL                                             </t>
  </si>
  <si>
    <t xml:space="preserve"> MG + 3rd TMP  + UK Date + HBsAg positive                                        </t>
  </si>
  <si>
    <t>She is a Known ?Cardiac patient( no follow up)  currently presented to our opd with the complient of dry intermittent cough of 10 days duration.in association to this she has also left chest pain . other than this she has no hx of orthopenia , PND or SOB</t>
  </si>
  <si>
    <t xml:space="preserve">           send cbc, cxr, Echo                                 </t>
  </si>
  <si>
    <t xml:space="preserve">     ? CRVHD + ? CAP                                       </t>
  </si>
  <si>
    <t>This is a 25 years old male patient referred from HC with an assessment of Viral hepatitis( HBV) with viral load of 35,949,567 IU/ml. Otherwise he has no new complaint.</t>
  </si>
  <si>
    <t xml:space="preserve">?Chronic viral Hepatitis                                             </t>
  </si>
  <si>
    <t>came  for  follow  up</t>
  </si>
  <si>
    <t xml:space="preserve">23  y  old  female  patient  presented   from  health  center  for  further  follow  up  other  wise  she  has  no  hx of  other  chronic illness,yellowish discolouration   of  the  eye   ,abdomenal  swelling   _x000D_
 hep B  posative     _x000D_
viral  load   2,391 iu/ml   </t>
  </si>
  <si>
    <t xml:space="preserve">pink  conj  and nis._x000D_
</t>
  </si>
  <si>
    <t xml:space="preserve">    investegate  and  link  to  seniour                                      </t>
  </si>
  <si>
    <t xml:space="preserve">        chronic  viral  hepititis                                    </t>
  </si>
  <si>
    <t xml:space="preserve"> worsening of easy fatigabilty</t>
  </si>
  <si>
    <t>this is a  38 year old female patient known HTN on amlodipine 10 mg po daily, HCT 25 mg ( discontinued HCT) presenting with worsening of easy fatigability, heat intolerance, palpitation, weight loss and associated excessive sweating . she also noticed irritability. she noticed these symptoms intermittently since 5 years back but worsened the past month_x000D_
no other complaint_x000D_
no hx of DM_x000D_
TSH- 0.106, T3 1.37, T4 10.08, ESR 40, LFT- normal, RFT normal_x000D_
she took PTU for 3 months and discontinued due to affordability issues</t>
  </si>
  <si>
    <t xml:space="preserve">                                      investigate      </t>
  </si>
  <si>
    <t xml:space="preserve">            Sub-optimal BP control + hyperthyroidism                                </t>
  </si>
  <si>
    <t>this is a 48 year old female patient presenting with moderate generalized throbbing type of headache, dizziness and associated burning type of epigastric pain and bloating. she also had easy fatigability but no tinnitus_x000D_
no hx of DM, HTN_x000D_
no other comaplainta</t>
  </si>
  <si>
    <t xml:space="preserve">                       ? anemia + ? PUD                     </t>
  </si>
  <si>
    <t xml:space="preserve">This is a 40 years old female patient presented with a complaint of lower back pain of 2 days duration. Associated with this she is also complaining of difficulty of walking with her Rt extremity &amp; Numbness of similar duration. She was told at HC her BP is raised. </t>
  </si>
  <si>
    <t xml:space="preserve">LBP 2ndry to ? + ?Raised BP                                            </t>
  </si>
  <si>
    <t xml:space="preserve">abdominal distention of </t>
  </si>
  <si>
    <t>THIS IS 38 YEARS OLD MALE PATIENT PRESENETED WITH ABDOMINAL DISTENTION OF 3 MONTHS DURATION.THE DISTENTION INITIALLY WAS SMALL AND GRADGUALLY INCREASE TO ATTAIN CURRENT SIZE._x000D_
ASSOCIATED TO THIS HE HAS VOMITING OF INGESTED MATTER._x000D_
HE HAS WATERY DIARHEA INTERMITTENTLY SINCE 3 MONTH BACK_x000D_
HE WAS TREATED AT SAINT PAUL HOSPITAL 3 MONTHS BACK AND HE WAS GIVEN UNSPECIFIED MEDICATIONS TAKEN ORALY._x000D_
HE IS KNOWN  PSYCHIATRIC PATIENT ON SODIUM VALPROATE 1 TAB PO DAILY AND OLANZAPINE 10MG PO DAILY AT GEFERESA HOSPITAL FOR THE PAST 4 YEARS._x000D_
OTHERWISE HE HAS NO YELLOWISH DISCOLORATION OF EYE._x000D_
HE HAS NO ALCOHOL HISTORY._x000D_
HE HAS NO IV DRUG._x000D_
HE HAS NO SOB,COUGH ORTHOPNEA._x000D_
HE HAS NO DECREASE URINE OUT PUT_x000D_
HE HAS NO HTN ,ASTMA OR DM HX</t>
  </si>
  <si>
    <t>ABDOMEN IS SMETRICALY DISTENDED._x000D_
FLUID THRILL IS POSITIVE_x000D_
NO TENDERNESS</t>
  </si>
  <si>
    <t xml:space="preserve">                       CBC,U/A,OFT,ABDOMINAL U/S                     </t>
  </si>
  <si>
    <t>ASCITES 2NDRY TO ??CLD  +?DELUSIONAL D/O</t>
  </si>
  <si>
    <t>THIS IS 26 YRS OLD MALE PATIENT PRESENTED WITH BURNING TYPE OF PAIN OF 3 DAYS DURATION.HE HAS BLOATING AND EARLY SATIETY.</t>
  </si>
  <si>
    <t>NIS ,PIC</t>
  </si>
  <si>
    <t xml:space="preserve">                FURTHER  WORK UP                            </t>
  </si>
  <si>
    <t>DYSPESIA</t>
  </si>
  <si>
    <t xml:space="preserve">worsening of headache of </t>
  </si>
  <si>
    <t xml:space="preserve">This is a 43 years old male patient presented with a complaint of Lt sided worsening of headache of 1 month duration. Associated with this she is also complaining of nasal congestion &amp;  repeated sneezing. She is a known Asthmatic patient for the past 20 years on po medications intermittently. </t>
  </si>
  <si>
    <t xml:space="preserve">Investigate &amp; then Link to ENT                                             </t>
  </si>
  <si>
    <t xml:space="preserve">?Rhinosinusitis                                             </t>
  </si>
  <si>
    <t>tttttttttttttttttttt_x000D_
rrrrrrrrrrrrrrrrrrrrrrrrrrrr_x000D_
bbbbbbbbbbbbbbbbbbbbbbbbbbbb_x000D_
gggggggggggggggggggggggggggggggggggggg_x000D_
tttttttttttttttttttttttttttttttttttttttttttttttttttt</t>
  </si>
  <si>
    <t xml:space="preserve">                                     m       </t>
  </si>
  <si>
    <t xml:space="preserve">                                       m     </t>
  </si>
  <si>
    <t xml:space="preserve">  29  y  old  female  patient  presented  with  shortness of  breath   while she  walk    with associated  orthopenea  of  2  pillow  and  PND    andshe  has  still  birth  6  month  back  and    has  als  palpitation     other  wise  she  has no hx   of    leg  swelling  hot  intolerance  menestrual  irregurality    _x000D_
free  t3   4.76   free  t4 23  .64  tsh 0.09    ecg   sinus  tachycardea   + t  wave   inversion   + incomplte RBBB    DDX  PTE     CARDEOMYOPATHY   IN  HF  _x000D_
    SEVER  PUL  HTN WITH  SEVER  TRICUSPID  REGURGETATION    AND  MILD  VENTRICULAR    SYSTOLIC   DYSFUNCTION       LVEF60%        AND  RECOMEND  CHEST CT  ANGEOGRAPHY   ABDOMENAL  U/S   NORMAL </t>
  </si>
  <si>
    <t xml:space="preserve">PINK  CONJ  AND NIS,  THEIR  IS NECK SWELLING       AROUND  4  BY  5  CM  MASS  MOVES  WITH  DEGULITATIN   </t>
  </si>
  <si>
    <t xml:space="preserve">  THEIR  IS  GRADE  2  PURMUR    PAN CYSTOLIC  AT THE  APEX  AND  THEIR  IS  PT2  ACCENTUATION </t>
  </si>
  <si>
    <t xml:space="preserve">       SO  CONSULTED  AND  SUGESTED  TO START  PROPRANOLOL      40  MG PO/DAY  AND  PTU  100  MG PO  TID  AND  SEND  CT  ANGIOGRAPHY     AND  BASE LINE  CBC   ,OFT   LIPID  PROFILE    AND  AFTER   2 WEEKS  STARTED MEDICATION    THE PLAN IS  TO  HAVE    ECG                                     </t>
  </si>
  <si>
    <t xml:space="preserve">       TOXIC  GOITER+SEVER  PUL  HTN  WITH COR PULMUNARE                                        </t>
  </si>
  <si>
    <t>This is a 23yr old male pt presented with cough  of 10 days duration which is dry, in association  with this he has headache, LGIF.  Otherwise no night sweating , no weight loss, no appetite  loss</t>
  </si>
  <si>
    <t xml:space="preserve">                                            CBC, ESR, CXR</t>
  </si>
  <si>
    <t xml:space="preserve">                             CAP       </t>
  </si>
  <si>
    <t>_x000D_
EASY  FATEGBILITY</t>
  </si>
  <si>
    <t xml:space="preserve">26  y old  female  patient   presented with  easy fategability  with  associated  palpitation  and she  had excess    mensus  changed   3 socked  pads/day and stayed  for 7  days  and  she  had  hx of  anemea  recurrently   other  wise she has  no  hx of other chronic illness </t>
  </si>
  <si>
    <t xml:space="preserve">               send  cbc peripheral morphology                                 </t>
  </si>
  <si>
    <t xml:space="preserve">              anemea  ?                              </t>
  </si>
  <si>
    <t>This is a 54 year old female patient known HTN and dyslipdemia patient on followup presenting with severe burning epiagstric pain, easy fatigability associated with aching type moderate lower back pain. she had swelling at the posterior aspect of the left thigh. she had numbness,tingling and parasetesia of upper extremities_x000D_
no hx of DM_x000D_
no other complaint</t>
  </si>
  <si>
    <t xml:space="preserve">                   ? PN + ? PUD + Vitamin D deficeny                         </t>
  </si>
  <si>
    <t xml:space="preserve">urinary frquency of </t>
  </si>
  <si>
    <t xml:space="preserve">This is a 20 years old female patient presented with a complaint of urinary frequency of 5 days duration. Associated with this she is also complaining of Lt flank pain &amp;  dysuria of similar duration. </t>
  </si>
  <si>
    <t>THIS IS 23YRS OLD FEMALE PT PRESENTED WITH BURNING TYPE OF EPIGASTRIC PAIN OF 2 WEEKS.SHE HAS EARLY SATIETY AND BLOATING .</t>
  </si>
  <si>
    <t xml:space="preserve">           FURTHER WORK UP                                 </t>
  </si>
  <si>
    <t xml:space="preserve">           DYSPESIA                                 </t>
  </si>
  <si>
    <t xml:space="preserve">28  y old  femal patient presented with  lower  back pain of  1  year duration    after  she pulled heavy  matereal  and  treated  with  tradetional heler  but  has no  improvment    other  wise  she  has no hx of numbnessto  lower  extrimities </t>
  </si>
  <si>
    <t xml:space="preserve">                         send  l/s x ray                       </t>
  </si>
  <si>
    <t xml:space="preserve">                          lower  back pain ?                  </t>
  </si>
  <si>
    <t xml:space="preserve">she !s 1 TMX patient presented with anterior neck swelling of 3 months associated with repeated hx of miscarriage  , irritability and wt lose </t>
  </si>
  <si>
    <t xml:space="preserve"> TSH, Ft3 , FT4 ECG, CBC, OFT, U/A CXR                                           </t>
  </si>
  <si>
    <t xml:space="preserve">   ? ? Goiter + ? Graves disease + ? Hypothyroidism                                          </t>
  </si>
  <si>
    <t xml:space="preserve">left side face abnormality </t>
  </si>
  <si>
    <t xml:space="preserve">A 25 years old female patient presented with a complaint of right side facial abnormality of a week duration associated to that she has difficulty to close her right side of eye. otherwise no other complaint </t>
  </si>
  <si>
    <t xml:space="preserve">pink conjunctiva_x000D_
non icteric sclera _x000D_
has right side facial musle weekness </t>
  </si>
  <si>
    <t xml:space="preserve">                                            investigate treat her </t>
  </si>
  <si>
    <t xml:space="preserve">                           right facial bell's palsy                  </t>
  </si>
  <si>
    <t xml:space="preserve">This is a known RVI patient for the last 17 years on HAART &amp; T2DM patient for the last 6 years on MTF 1gm po BID, Glibenclamide 5 mg po BID&amp; Atrovastatin 40 mg po/d &amp; Hypertensive for the last 4 months on Enalapril 5 mg po BID. Currently she is complaining of throat pain &amp; relieve of the throat pain a/r vomiting, occasional difficulty of swallowing &amp; .dry cough of 2 months duration. She took d/t PPIs, fluconazole, amoxicillin, Erythromycin but no improvement.   </t>
  </si>
  <si>
    <t xml:space="preserve">investigate &amp; link to ENT                                             </t>
  </si>
  <si>
    <t xml:space="preserve">RVI on HAART + T2DM + HTN ? Esophageal Candidiasis                                             </t>
  </si>
  <si>
    <t xml:space="preserve">This is a 38 years old known RVI patient for the last 23 years on HAART &amp; Currently she is referred from clinic for HBV-+ve result. She is complaining of dizziness, vomitting, easy fatigability &amp; loss of appetite of 1 month duration. </t>
  </si>
  <si>
    <t xml:space="preserve">RVI on HAART + ?Chronic Viral Hepatitis(HBV)                                             </t>
  </si>
  <si>
    <t>A 70 y/o male presented with dizziness associated with easy fatigability of 1 mon duration. He has also claim calf pain for the same duration. He has decrease vision of 3 mons duration. Otherwise no hx of SOB, Chest pain, cough , fever, chills or rigor_x000D_
PR=100, irregularly irregular</t>
  </si>
  <si>
    <t>PC,, Muddy sclera</t>
  </si>
  <si>
    <t>S1 &amp; S2 heard ; irregular rhythm at the apex</t>
  </si>
  <si>
    <t xml:space="preserve">CBC, OFT, serum ele, U/A, ECG, ECHO                                    </t>
  </si>
  <si>
    <t xml:space="preserve">? HF 2 to DVHD + ? AFIB  + ? Cataract                                           </t>
  </si>
  <si>
    <t xml:space="preserve">                 MEDICAL FIT?                           </t>
  </si>
  <si>
    <t>MEDICAL  CHECKUP</t>
  </si>
  <si>
    <t>CAME FOR MEDICAL FOR DIRIVING LICENCE</t>
  </si>
  <si>
    <t xml:space="preserve">This is 45 year old male known DM pt on NPH 16/8 IU SC,  currently  presented with body swelling  of  which started from lower extremity bilaterally  and involve  the  abdomen for  this he visited EOPD 1 wk back  and treated. RFT UREA 67  CR 2 U/A protein + 1, other wise no other chronic medical illness. </t>
  </si>
  <si>
    <t>2X2cm anterior neck swelling move with swelling.</t>
  </si>
  <si>
    <t>bilateral G1 pitting edema</t>
  </si>
  <si>
    <t xml:space="preserve">                 24hr urine protein                           </t>
  </si>
  <si>
    <t xml:space="preserve">                     KNOWN T2 DM + ?DKD                       </t>
  </si>
  <si>
    <t xml:space="preserve">a 27 years old female patient presented with a complaint of cough of 3 days duration , has fever and headache . otherwise no complaint </t>
  </si>
  <si>
    <t xml:space="preserve">                                        INVESTIGATE HER     </t>
  </si>
  <si>
    <t xml:space="preserve">                                             ?CAP R/O VIRAL FLU</t>
  </si>
  <si>
    <t>this pt was doing good 2 days back at which time he started to have swelling and pain on his right foot.he has same compliant 8 years back'no other compliant</t>
  </si>
  <si>
    <t>right toe joint swelling and tenderness</t>
  </si>
  <si>
    <t xml:space="preserve">  indomethacin 25mg po bid_x000D_
do cbc rft and uric acid U/A                                         </t>
  </si>
  <si>
    <t xml:space="preserve">gout arthritis                                </t>
  </si>
  <si>
    <t>THIS IS 40 YRS OLD FEMALE PT PRESENTED WITH DRY COUGH OF 1 DAY DURATION .ASSOCIATED TO THIS SHE HAS SNEEZING AND RHINORHEA.SHE HAS ALSO GLOBAL TYPE OF HEADACHE AND FACIAL HEAVINESS</t>
  </si>
  <si>
    <t xml:space="preserve">           AURTIS                                 </t>
  </si>
  <si>
    <t xml:space="preserve">intermitently SOB </t>
  </si>
  <si>
    <t xml:space="preserve">he is prsented with SOB intermitently and chest pain of 1 month associated with generalized body weakness  otherwise no hx of Leg swelling .  RT eye scare </t>
  </si>
  <si>
    <t xml:space="preserve">    CBC, OFT, Elec, U,A, CXRY , ECG,                                         </t>
  </si>
  <si>
    <t xml:space="preserve">?    Rt carneal scar 2ry to trauma + ? Heart disease 2ry to ?                                          </t>
  </si>
  <si>
    <t>This is a73 years old  male patient presented with fever of four days duration. Associated with this,has headache,chilliness,rigor generalized joint pain,head ache. He also complains of dribbling of urine since six months.He was treated for pulmunary TB in 2006 E.C.Otherwise,no history of HTN,DM,OR KNOWN CHRONIC MEDICAL ILLINESS.</t>
  </si>
  <si>
    <t>HAS MIDLINE OLD  SUBUMLICAL SURGICAL SCAR</t>
  </si>
  <si>
    <t>CONSIOUS</t>
  </si>
  <si>
    <t xml:space="preserve">   AFI  2?+BOO 2?BPH                                        </t>
  </si>
  <si>
    <t>She is a 48 yrs old female patient presented to our opd with the compliant of  back  pain . in association to this she has also left side chest pain which has no radiation. she has also abdomenal pain</t>
  </si>
  <si>
    <t xml:space="preserve">        send baseline IX                                    </t>
  </si>
  <si>
    <t>recurent abnormal body movement</t>
  </si>
  <si>
    <t>this is a 25 years old female, a known RVI pt on HAART for the past 6 years (poorly adherent to medication, unknown CD4 baseline, peak or recent), and a knonw(unspecified) psychiatric disorder pt on Risperidone 2mg po daily for 1 week currently presented with Hx of recurrent abnormal body movement for the past 20 years_x000D_
her attendant/father claims she was diagnosed with seizure disorder at 5 years of age and was taken to Amanuel Hospital where and was started on Carbamazepine and Phenobarbitone po which she took for 5 years then discontinued, _x000D_
her attendant reports the patient contracted RVI due to a promiscuous life style and not MTCT, and that the pt uses alcohol from time to time_x000D_
at a 10 years of age she had unspecified car accident and started to show bizarre behaviors_x000D_
13 years back she was diagnose and treated for lymph node TB and finished management_x000D_
6 years back she was diagnosed with RVI and was tarted on HAART. she is poorly adherent to Medication and was also put on Cotrimoxazole for the first three years and discontinued 3 years back._x000D_
currently she complains of hands shaking and intermittent headache_x000D_
otherwise no recent hx of fever, cough, chest pain, bone pain, weight loss appetite loss_x000D_
no recent abdominal complaints_x000D_
no hx of bodyy weakness, vomiting_x000D_
her father has HTN on medication_x000D_
no other known self or family hx of Chronic medical illness_x000D_
pt denies use of khat and smoking</t>
  </si>
  <si>
    <t>clear and resonant bilateraly</t>
  </si>
  <si>
    <t xml:space="preserve">Ix= CBC, U/A, Urine HCG, CD4 count, RFT, LFT, Lipid profile, urine LAM_x000D_
EEG, Brain MRI_x000D_
consult senior and start anti epileptic medication                                            </t>
  </si>
  <si>
    <t xml:space="preserve">Stage T1 RVI on HAART + rt ear dermoid cyst + ?status epilepticus 2ndry to? seizure disorder r/o ICSOL+ ? psychotic disorder _x000D_
                                                                                  </t>
  </si>
  <si>
    <t xml:space="preserve">This is a 20 years old female patient presented with bilateral flank pain of 1 day duration. in addition to this she has history of epigastric burning pain of 1 month duration and bloating after meal of same day duration. she also has cough of 1 week duration associated with pleuritic chest pain of 1 day duration._x000D_
otherwise she has no history of fever, no urinary complaint </t>
  </si>
  <si>
    <t xml:space="preserve">s1 and s2 heard </t>
  </si>
  <si>
    <t>NCVAT, NSPT</t>
  </si>
  <si>
    <t xml:space="preserve">further work up                                           </t>
  </si>
  <si>
    <t xml:space="preserve">dyspepsia + CAP                                           </t>
  </si>
  <si>
    <t>this is a 52 years old male known hypertensive patient for the past 8 years on nifedipine 20 mg po daily presented with easy fatigability of 1 month duration. he also has erectile dysfunction for the past 1 year for which reason he has been using sildenafil. he had history of stroke 8 years back.  no other complaint</t>
  </si>
  <si>
    <t>NCVAT,NSPT</t>
  </si>
  <si>
    <t>No gross deformity</t>
  </si>
  <si>
    <t>COPPT_x000D_
power 5/5 both upper and lower (left &amp; rt)</t>
  </si>
  <si>
    <t xml:space="preserve">stage 2 hypertension                                            </t>
  </si>
  <si>
    <t>THIS IS 27 YRS OLD FEMALE PT PRESENTED WITH DRY COUGH OF 3 DAYS DURATION.ASSOCIATED TO SHE HAS SOB,LOW GRADE INTERMITTENT FEVER ,CHILS AND RIGOR.SHE HAS ALSO GLOBAL TYPE OF HEADACHE,JOINT PAIN AND EASY FATIGABILTY</t>
  </si>
  <si>
    <t xml:space="preserve">                               FURTHER WORK             </t>
  </si>
  <si>
    <t xml:space="preserve">           CAP                                 </t>
  </si>
  <si>
    <t xml:space="preserve">THIS IS KNOWN HTN PT COME FOR FOLLOW UP .SHE TOOK MEDICATION PROPERLY._x000D_
SHE HAS GLOBAL TYPE OF HEADACHE  OF 2 WEEKS.SHE HAS ALSO ACOMPLAIN OF INCREASE BREAST SIZE_x000D_
</t>
  </si>
  <si>
    <t xml:space="preserve">                                            TO HAVE BREAST U/S</t>
  </si>
  <si>
    <t xml:space="preserve">             p1: HTN  p2: Hepatic steatosis(Garde I toII)                               </t>
  </si>
  <si>
    <t>abdominal pain below umblicus</t>
  </si>
  <si>
    <t>A 62 yr old male newly dxed HTN of 1 mo duration on amlodipine 10 mg po/d.  he is also told to have gout (UA=8, done 2 wks back) &amp; on Tramadol 50 mg po PRN. Currently presented with abdominal pain below umblicus associated with urinary frequency &amp; urgency of 1 yr duration.</t>
  </si>
  <si>
    <t xml:space="preserve">FBS, Lipid profile,RFT, U/A, CBC, Serum ele, ECG,  Pelvic u/s                                            </t>
  </si>
  <si>
    <t xml:space="preserve">NewlyDxed HTN  + ? Chronic cystitis                                           </t>
  </si>
  <si>
    <t>WORSENING OF EPIGASTRIC PAIN</t>
  </si>
  <si>
    <t>THIS 26YRS OLD MALE PATIENT PRESENTED WITH WORSENING OF BURNINGB TYPE OF EPIGASTRIC PAIN WHICH RADIATE TO BACK. HE HAS BLOATING AND EARLY SATIETY._x000D_
OTHERWISE HE HAS NO VOMITING OR BLOOGY FEACAL MATTER._x000D_
HE HAS NO ANY MEDICATION._x000D_
HE HAS NO ALCHOLOL OR SMOKING.</t>
  </si>
  <si>
    <t xml:space="preserve">        CBC,H PYLORI                                    </t>
  </si>
  <si>
    <t xml:space="preserve">           DPYSPESIA                                 </t>
  </si>
  <si>
    <t xml:space="preserve">numbness over the left lower extremity </t>
  </si>
  <si>
    <t xml:space="preserve">known hypertensive patient for the past 3 years on HCT 25 mg po daily presented with numbness over the left lower extremity of 1 year duration exacerbated during cold weather. she has left hemiparesis 1 year back which has improved now. she also has palpitation and vertigo of 3 years duration,in association to this she has heat intolerance and unquantified weight loss of same duration. in addition to this she has history of abdominal of 1 year duration._x000D_
otherwise no history of urinary complaint </t>
  </si>
  <si>
    <t xml:space="preserve">s1 and s2 heard, no </t>
  </si>
  <si>
    <t xml:space="preserve">HTN+ peripheral neuropathy +r/o thyrotoxicosis + r/o nephrolithiasis                                           </t>
  </si>
  <si>
    <t>presented with right knee joint pain of 02 years duration. no swelling.in addition to this he has bilateral flank pain of 5 years duration. he was told to have nephrolithiasis 5 years back. he has intermittent urine flow, burning sensation while urination intermittently. no other complaint.</t>
  </si>
  <si>
    <t>s1 and s2 heard.</t>
  </si>
  <si>
    <t xml:space="preserve">no gross deformity </t>
  </si>
  <si>
    <t xml:space="preserve">?nephrolithiasis + r/o OA                                            </t>
  </si>
  <si>
    <t>Decreased Vision lateral side of Lt eye</t>
  </si>
  <si>
    <t xml:space="preserve">A 39 y/o male presented with intermittent Decreased Vision of lateral side of Lt eye of 3 yrs duration. He has a hx of thrombosis in the brain 15 yrs back for w/c he Rx with Warfarin for 2 mons &amp; then switched to ASA and to it for 8 yrs then discontinued. He has a hx of smoking 2-3 stik/d for 10 yrs[1.5 Pack yr]. Otherwise no hx CMI like DM, HTN, CAD; fever, chills or rigor _x000D_
CT-Scan( on 27 Nov, 2023= Rt Posterior parietal &amp; ipsilateral Parieto-occipital encephalomalesia otherwise no evidence of acute brain lesion_x000D_
on 27/11/23=&gt; PTT=38[ Lab ref= 25-35], PT= 21.8[ Lab ref= 10-15], INR=1.85; WBC=3.8K, N= 52.5%, L=41.2%, Hgb=14.2, Plt=184K_x000D_
Ixs on referral paper=&gt; ECHO= Normal, </t>
  </si>
  <si>
    <t xml:space="preserve">OFT, Serum ele , viral markers, then consult Neurologist                                         </t>
  </si>
  <si>
    <t xml:space="preserve">Rt Posterior parietal &amp; ipsilateral Parieto-occipital encephalomalesia +? Lt eye Hemianopia                                             </t>
  </si>
  <si>
    <t xml:space="preserve">right lower extremity pain </t>
  </si>
  <si>
    <t xml:space="preserve">A 36 years old male patient presented with a complaint of right lower extremity pain for 1 year duration, currently the pain is getting worse in the last 6 months, associated to that he has difficulty of walk and syncopal attack. other wise he has no other compliant  </t>
  </si>
  <si>
    <t xml:space="preserve">he has right leg varicose vein </t>
  </si>
  <si>
    <t xml:space="preserve">              investigate him                               </t>
  </si>
  <si>
    <t xml:space="preserve">                           ?  varicose vein   + r/o DVT             </t>
  </si>
  <si>
    <t>This 66yr old male pt presented with cough with whitish sputum of 1 yr duration which exacerbate for the last 1 month associated this he has pleuritic type chest pain of the same time duration. two year back he was treated for covid 19 since the he has chronic cough. other wise he has no other medical and surgical illness</t>
  </si>
  <si>
    <t xml:space="preserve"> NO ORGANOMEGALLY</t>
  </si>
  <si>
    <t xml:space="preserve">                        CBC, CXR, OFT                     </t>
  </si>
  <si>
    <t xml:space="preserve">           CAP + ?post covid fibrosis                                 </t>
  </si>
  <si>
    <t xml:space="preserve">Lt lateral small neck swelling of </t>
  </si>
  <si>
    <t>This is a 45 years old male patient presented with a complaint of Lt latera small neck swelling of 1 week duration. Otherwise no hx of cough, wt loss,night sweating.Neck U/S-Lt neck superficial LN &amp; Lt nodular goiter</t>
  </si>
  <si>
    <t xml:space="preserve">  LFT &amp; FNAC                                          </t>
  </si>
  <si>
    <t xml:space="preserve">Lymphadenopathy 2ndry to ?                                             </t>
  </si>
  <si>
    <t xml:space="preserve">a 45 years old known gout arthritis had follow up for the last three years at SPHMMC. currently his presented with multiple joint pain of 2 days duration associated to this he has difficulty on movement and has right 3rd digit swelling. otherwise he has no other complaint </t>
  </si>
  <si>
    <t xml:space="preserve">has right 3rd digit interphalangeal swelling and division </t>
  </si>
  <si>
    <t xml:space="preserve">                                      investigate him       </t>
  </si>
  <si>
    <t xml:space="preserve">                                ?acute gout arthritis             </t>
  </si>
  <si>
    <t xml:space="preserve">difficulty of deep breathing(inhaling) of </t>
  </si>
  <si>
    <t xml:space="preserve">This is a 22 years old male patient presented with a complaint of difficulty of deep breathing(inhaling)  of 3 months duration. Otherwise no new complaint </t>
  </si>
  <si>
    <t xml:space="preserve"> ?SOB 2ndry to ?                                            </t>
  </si>
  <si>
    <t>presented with pain during swallowing, LGIF and cough of 2 days duration._x000D_
no other complaint</t>
  </si>
  <si>
    <t>PC,NIS_x000D_
erythematous tonsils</t>
  </si>
  <si>
    <t xml:space="preserve">medication                                            </t>
  </si>
  <si>
    <t xml:space="preserve">acute tonsillopharyngitis           </t>
  </si>
  <si>
    <t xml:space="preserve">palpitation and SOB  </t>
  </si>
  <si>
    <t xml:space="preserve">she is presented with worsening of  palpitation and SOB of ! week duration associated with easily fatigability of with exercise . she use 2 pillow otherwise no leg swelling </t>
  </si>
  <si>
    <t>JVC is raised, Galop and murmur</t>
  </si>
  <si>
    <t xml:space="preserve">   CBC, CXR, ECHO &amp;lt; U/A elec, lipid profil                                         </t>
  </si>
  <si>
    <t xml:space="preserve">   Chronic rheumatic valvular heart  with sever aortic and mild -moderate mitral regurgitation disease                                           </t>
  </si>
  <si>
    <t>pain during swallowng</t>
  </si>
  <si>
    <t xml:space="preserve">presented with pain during swallowing of 1 day duration. associated to this she has fever and headache of same day duration. </t>
  </si>
  <si>
    <t xml:space="preserve"> ? acute tonsillopharyngitis                                           </t>
  </si>
  <si>
    <t xml:space="preserve">RT hip pain and burning sensation </t>
  </si>
  <si>
    <t xml:space="preserve">he presented with Rt hip pain of 1 year radated to back . he is taking amitriptlize 25 mg po/d and Chelorpromethazine 1tab po /d other  wise no Hx of  HTN </t>
  </si>
  <si>
    <t xml:space="preserve">    CBC, OFT, U/A, Elec &gt; Lipid profil , Hip Xray , Abd pelvic U/S , FBS                                         </t>
  </si>
  <si>
    <t xml:space="preserve">    ? PNP , + ? OA + ?RF                                         </t>
  </si>
  <si>
    <t xml:space="preserve"> TINGLING AND BURNING SENSATION OF LOWER EXTERMITES </t>
  </si>
  <si>
    <t xml:space="preserve">A 45 years old male  pt presnted with a complaint of  TINGLING AND BURNING SENSATION OF LOWER EXTERMITES  of over 2 years duration _x000D_
- he also has  chronic constipation - </t>
  </si>
  <si>
    <t xml:space="preserve">          send inx                                    </t>
  </si>
  <si>
    <t xml:space="preserve">   ?pn + chronic constipation                                          </t>
  </si>
  <si>
    <t xml:space="preserve">myalgea  </t>
  </si>
  <si>
    <t xml:space="preserve"> 39  y  old  female patient presented  with  myalgea    with  associated  high  grade  fever   and   and  head  ache  and  2  days  back   she  complain  cough     which  is  dry  with  association   joint  pain </t>
  </si>
  <si>
    <t xml:space="preserve">         SEND  CBC  OFT                                      </t>
  </si>
  <si>
    <t xml:space="preserve">         flue  +?atypical  CAP                                       </t>
  </si>
  <si>
    <t xml:space="preserve">headache and dizzines </t>
  </si>
  <si>
    <t xml:space="preserve">she is prsented with headache and dizzines of 2 month associted with lower limb pain .  her BP is rasied other wise no hx of DM </t>
  </si>
  <si>
    <t xml:space="preserve">          CBC, OFT ,   FBS, lipid profil, elec, ECG, RF, Uric acid, Abdpelviic U/S                                 </t>
  </si>
  <si>
    <t xml:space="preserve">    ? Newly Dx stage 1 HTN + ?UTI                                         </t>
  </si>
  <si>
    <t xml:space="preserve">easyfatigability </t>
  </si>
  <si>
    <t xml:space="preserve">A 29 years old male pt presnted with  dizzines and mild headache  intermittently of over2 years ,- he also has   multiple joint pain of very years duration _x000D_
- he aslo has epigastric pain and  early satity of over years duration . </t>
  </si>
  <si>
    <t xml:space="preserve"> SLIGHTLY PALE CONJ </t>
  </si>
  <si>
    <t xml:space="preserve">    send ecg ,  , send cbc , oft ,  SE                                       </t>
  </si>
  <si>
    <t xml:space="preserve">           r/o Anemia + ? OA                                   </t>
  </si>
  <si>
    <t xml:space="preserve"> easyfatigability/ dizziness </t>
  </si>
  <si>
    <t xml:space="preserve">presnted with easyfatigability  and dizzines of over 2 years duration - worsening in  the past 3 weeks - associated with this she has mild headache and easyfatigability _x000D_
- she also has chronic  low back pain  of over years duration _x000D_
 rft - cr - 1.6 , _x000D_
 </t>
  </si>
  <si>
    <t xml:space="preserve">              SEND INX , ECG , SE ,  RBS ,                               </t>
  </si>
  <si>
    <t xml:space="preserve">           ? htn +chronic LBP +  AKI 2 TO ?                                  </t>
  </si>
  <si>
    <t xml:space="preserve">A known T2 DM on  metformin 500mg po bid , atrovastatin 40mg po/d  for 1 year he is prsented with bilateral knee pain of 1 year other wise no hx of  trauma   </t>
  </si>
  <si>
    <t xml:space="preserve"> CBC, OFT , FBS, elect, Knee xray bilateraly ,RF, Uric Acid ,                                             </t>
  </si>
  <si>
    <t xml:space="preserve"> Known T2 DM on mediction + ?PNP + OA of knees                                            </t>
  </si>
  <si>
    <t>px  with hx of chest pain</t>
  </si>
  <si>
    <t xml:space="preserve">                             work up,further               </t>
  </si>
  <si>
    <t xml:space="preserve">      ?  medically fit                                    </t>
  </si>
  <si>
    <t xml:space="preserve">60  y old  female  patient presented  with  left  flank pain  of  1  week  duration    with  asociated  sever pain  while  she  sleep  with  her  left  side    and  she  has  hx  of  falling down accident   1 and  half  year  back    other wise she  has  no  hx of other chronic illness </t>
  </si>
  <si>
    <t xml:space="preserve">send  cbc  ,u/a  and  abdominal  u/s                                             </t>
  </si>
  <si>
    <t xml:space="preserve">       ?left  renal  stone+?l/s spondylosis                                      </t>
  </si>
  <si>
    <t>exacerbation of left side chest and back pAIN OF 1 week duration</t>
  </si>
  <si>
    <t>a 40 years old patient presented wih left side chest pain and lower back pain of 1 week duration_x000D_
easy fatiguablity</t>
  </si>
  <si>
    <t xml:space="preserve"> LAP</t>
  </si>
  <si>
    <t>protuberant, moves with respiration</t>
  </si>
  <si>
    <t>NCVAT, No SPT</t>
  </si>
  <si>
    <t xml:space="preserve">                  ?CAP                          </t>
  </si>
  <si>
    <t>hx of of sinustis</t>
  </si>
  <si>
    <t xml:space="preserve">               ?sinsutis                             </t>
  </si>
  <si>
    <t xml:space="preserve">numbness to  right lower extremities </t>
  </si>
  <si>
    <t>30  y old  female patient  presented with  numbness to  the   right  extremities  started  from  big  toe  and   progressively  to  the  right  thigh  and  lower  back  area   and  get  re leaf  while she  took medication  other  wise  she  has no hx of other  chronic ilnness   she  was on  physiotherapy  but  has  no  releaf</t>
  </si>
  <si>
    <t xml:space="preserve">          send  to  neurologist+  send abdomenal  u/s   electrolyte                                     </t>
  </si>
  <si>
    <t xml:space="preserve">         right  extremities  progressive  peripheral  neuropathy?      +?renal  tone                             </t>
  </si>
  <si>
    <t xml:space="preserve">exacerbation of  lower back pain </t>
  </si>
  <si>
    <t xml:space="preserve">presented with lower back pain of 3 months duration and easy fatiguablity </t>
  </si>
  <si>
    <t xml:space="preserve">       FURTHER WORKUP                                     </t>
  </si>
  <si>
    <t xml:space="preserve">      CLBP 2RY TO ? DISC HERNIATION AND STAGE 2 HTN                                      </t>
  </si>
  <si>
    <t xml:space="preserve">intermitent palpitation  + headache </t>
  </si>
  <si>
    <t xml:space="preserve">she is a know HTN  HCT for 11 years currently prsented with intermitent palpitasion and headache of 5 month . she has urgency and frequency ,she also has lower limb pain  other wise no hx of trauma </t>
  </si>
  <si>
    <t xml:space="preserve">pink conj, NIS  </t>
  </si>
  <si>
    <t xml:space="preserve">          FBS, Lipid profile, OFT, U/A, ECG    U/A, Elect , CXR, ECG, Abdopelv U/S                                </t>
  </si>
  <si>
    <t xml:space="preserve">      ? Known HTN on mediction + ? HHD + ? Varicose vein + ?  ? UTI                                  </t>
  </si>
  <si>
    <t>Left side knee joint swelling</t>
  </si>
  <si>
    <t>This is a 53 years old female known diabetic patient for the past 21 years,,( on metformin  for the past 15 years and on insulin for the past 5 years)presented with a compliant of left knee joint sweeling of 5 days duration.associated with there is hotness and pain on touch on the site other wise there is no hx of bleeding from the site ,redness..cbc was sent and it was normal</t>
  </si>
  <si>
    <t>moves with respiration</t>
  </si>
  <si>
    <t xml:space="preserve">sweeling ,hotness,tenderness on the left knee joint area </t>
  </si>
  <si>
    <t xml:space="preserve">CBC,ESR,CRP,KNEE JOINT U/S AND X-RAY                                      </t>
  </si>
  <si>
    <t xml:space="preserve">Known Type 2 DM+?septic arthritis             </t>
  </si>
  <si>
    <t xml:space="preserve">LEFT HAND AND ARM PAIN </t>
  </si>
  <si>
    <t>RIGHT HANDED PATIENT PRESENTED WITH LEFT HAND AND ARM TINGLING AND NUMBNESS THAT RADIATES TO NECK OF 7 MONTHS DURATION</t>
  </si>
  <si>
    <t>NO WEAKNESS OR EDEMA</t>
  </si>
  <si>
    <t>POWER 5/5</t>
  </si>
  <si>
    <t xml:space="preserve">                    WORKUP AND  LINK TO NEUROLOGIST                                                               </t>
  </si>
  <si>
    <t xml:space="preserve">                    ? RA+R/OCERVICAL RADICULOPATHY                                                                 </t>
  </si>
  <si>
    <t>A 20 y/o female presented with dry cough associated with Global headache of 3 days duration. She has a hx of intermittent nasal congestion  during cold wheather for the past 3 yrs. Otherwise no hx of SOB, Chest pain, night swelling, wt loss</t>
  </si>
  <si>
    <t xml:space="preserve">CBC, link to ENT                                             </t>
  </si>
  <si>
    <t xml:space="preserve">? Chronic Rhinosinusitis                                             </t>
  </si>
  <si>
    <t>linked from WARD</t>
  </si>
  <si>
    <t>DOA-09-03-2016 DOD-17-03-16 Hospital stay- 9th day with the assessment NEWLY DIAGNOSED RVI + SCAP + ? PCP This is a 60 year old female patient who presented with SOB Of 2 days duration. Starting from 2 months she complains easy fatigability. Associated with this she has LGIF,NIGHT SWEATING AND WEIGHT LOSS around 12 kg. she also has hx of productive cough with whitish sputum for the past 1 month which become worse for the past 2 days associated with epigastric burning type of pain with non projectile non bilious vomiting of ingested matter of 3 days duration. Pertinent P/E AT Presentation -Respiratory system-There is bilateral crepitation over the posterior chest more on the left lower 1/3 of the chest, GIS- tenderness over the epigastric area Ward Mgt-HAART(1 J ),Tramadol 50mg IV PRN-UFH 5000IU SC BID-Vancomycin 1gm IV BID -Ceftazidime 1gm IV TID -COTRIMOZAZOLE 1920MG PO TID, -Prednisolone 40MG PO BID-Omeprazole 20mg po BID -Fluconazole 200 mg PO Daily, Plasil 10 mg IV PRN, Guaifenesin Syrup 10 ml PO TID INV done- on 20/11/23 INVESTIGATION WAS DONE OUTSIDE AND SERUM LDH IS 706U/L AND ESR-20 mm/hr. -Gene Expert and Urine LAM is done and result is negative. 22/11/23-RFT- CR-0.7mg/dl, urea-17mg/dl -CD4 COUNT-43cell Update on P/E- GA-WL, PR-82 RR-20 T-36.8 BP-112/68 Sat-92% with Atm, Chest- clear with good air entry, ABD- soft moves with respiration, no Tenderness Discharge ass- same+ improving Plan on Discharge- Continue HAART, Cotrimoxazole 1920mg PO TID for 11 days, Fluconazole 200mg po Daily, prednisolone 40 mg po BID till tomorrow then Deescalate to 20 mg PO Daily for 11 days, Appoint to Medical referal and ART clinic_x000D_
currently presented with easy fatigability and malaise</t>
  </si>
  <si>
    <t xml:space="preserve">          NEWLY DIAGNOSED RVI + SCAP + ? PCP                                   </t>
  </si>
  <si>
    <t xml:space="preserve">this is para 2 mother come to our center refered from health center with dx of hep b postive with vial load of  565 _x000D_
otherwise no hx nausea,yellowiash discolouration </t>
  </si>
  <si>
    <t xml:space="preserve">soft moves with respiration _x000D_
no hsm </t>
  </si>
  <si>
    <t xml:space="preserve">no yellowish discolouration of body </t>
  </si>
  <si>
    <t xml:space="preserve">                  cbc,liver enzymes ,abd u/s                           </t>
  </si>
  <si>
    <t xml:space="preserve">     chronic hep b r/o complication                                        </t>
  </si>
  <si>
    <t xml:space="preserve">refered from h/c </t>
  </si>
  <si>
    <t>she is 27 yrs old g3 para 2 mother whose amenorric for the past 8 month referred to our hospital from h/c with dx of hep b postive with viral load of 666,pict :nr _x000D_
otherwise no new complain</t>
  </si>
  <si>
    <t>clear with bialteral good air entry</t>
  </si>
  <si>
    <t xml:space="preserve">there is no yellowish discolouration </t>
  </si>
  <si>
    <t xml:space="preserve">cbc,oft hep c ,abdominal u/s                                             </t>
  </si>
  <si>
    <t xml:space="preserve">     chronic hep b + Gravid 3 para 2                                        </t>
  </si>
  <si>
    <t xml:space="preserve">   ? medically fit                                         </t>
  </si>
  <si>
    <t>linked form eopd</t>
  </si>
  <si>
    <t>This is a 40 years old known hypertensive patient for the past 6 month on life style modification currently presented with a complaint of raised BP(180/130mmhg) during check up time AND WAS TAKEN NIFIDIPINE 20MG PO STAT. He used to drink mixed beverage and he chews chat(kchat) for 10 years and smoke cigarrette for the past 3 years 4-5 PCS per day.He complains numbness intermittent on his all extremities. otherwise he has no hx of HA,BOV, Leg swelling, urine complaint_x000D_
he was treated for hypertensive urgency_x000D_
BP at home 149/77, 171/98, 167/98_x000D_
He was put on amlodipine 10 mg po daily but he was taking 5 mg po daily</t>
  </si>
  <si>
    <t>investigate and amlodipine 10 mg po daily</t>
  </si>
  <si>
    <t xml:space="preserve">         Stage 2 HTN </t>
  </si>
  <si>
    <t>This is a 65 year old female  patient presenting with moderate generalized throbbing type of headache, vertigo,  easy fatigability, but no tinnitus or palpitation, she had associated significant weight loss and she intermittently ahs stabbing type of moderate stabbing tyep of mild abdominal pain. she also had parasetesia tingling  of her toes_x000D_
no other comaplaint_x000D_
no hs of DM, HTN</t>
  </si>
  <si>
    <t>inveestigate</t>
  </si>
  <si>
    <t xml:space="preserve">                   ? anemia   + PN            </t>
  </si>
  <si>
    <t xml:space="preserve">referred from </t>
  </si>
  <si>
    <t xml:space="preserve">this is a 25yrs olf female pt known chronic hep b pt for the past 6yrs not on medication having interimtent follow up by herself ,recent viral load 40iu/ml ,pict : nr </t>
  </si>
  <si>
    <t>s1 and s2 well heard _x000D_
nio  m or gallop</t>
  </si>
  <si>
    <t xml:space="preserve">soft moves respiration _x000D_
nom hsm </t>
  </si>
  <si>
    <t xml:space="preserve">nocvat </t>
  </si>
  <si>
    <t xml:space="preserve">                                cbc,oft abdominal u/s             </t>
  </si>
  <si>
    <t xml:space="preserve">                                            chronic hep b </t>
  </si>
  <si>
    <t xml:space="preserve">referd from health center </t>
  </si>
  <si>
    <t xml:space="preserve">this  is a32  years old female known  HBV PT FOR THE LAST  6 YEARS and currently  refer here  for follow up </t>
  </si>
  <si>
    <t xml:space="preserve">               ALT    AST   ABDOMAINAL  U/S         HBV VIRAL LOAD   63 iu/ml                                </t>
  </si>
  <si>
    <t xml:space="preserve">          CHBV                              </t>
  </si>
  <si>
    <t xml:space="preserve">referred from hc hep b postive </t>
  </si>
  <si>
    <t xml:space="preserve">this is 30yrs old female pt g 2 para 1 who is amenoric for the past 5 month having follow up at bole h/c referred with dx of chronic hep b postive with viral load 171 ,pict:nr _x000D_
otherwise no hx of nausea,vomiting,no family hx simillar illened </t>
  </si>
  <si>
    <t xml:space="preserve">no yellowish discolourationof body </t>
  </si>
  <si>
    <t xml:space="preserve">                                            cbc,oft ,abdomional </t>
  </si>
  <si>
    <t xml:space="preserve">                          chronic hep b r/o complication+ g 2+ para 1                   </t>
  </si>
  <si>
    <t xml:space="preserve">known toxicosis </t>
  </si>
  <si>
    <t xml:space="preserve">A 62 years old female known hypertoxicosis patient presented to continue her follow up at public facility due to financial problem. she waitnnesed she was taking 600mg PTU TID. otherwise she has no new complaint </t>
  </si>
  <si>
    <t xml:space="preserve">          collect her investigation and re fill her medication                                   </t>
  </si>
  <si>
    <t xml:space="preserve">                        thyrotoxicosis                     </t>
  </si>
  <si>
    <t xml:space="preserve">  cough</t>
  </si>
  <si>
    <t xml:space="preserve">26 y  old female   patient presented  with  cough  of   20   days   duration  with    associated  night  sweating  lossof  appetite  weight  loss    of  the  same  duration    _x000D_
chest  x ray      left  pleural  effusion  secondary  ?diss  TB  _x000D_
 </t>
  </si>
  <si>
    <t xml:space="preserve">THEIR  IS  DECREASED  AIR  ENTRY  TO THE LEFT  LOWER  LUNG  FIELD  </t>
  </si>
  <si>
    <t xml:space="preserve">       SEND  CBC  U/A  GENE  EXPERT  ESR    LIVER  FUNCTION  TEST  AND  SEND  PLEURAL  ANALYSIS  IN  THE  MORNING                                       </t>
  </si>
  <si>
    <t xml:space="preserve">        LEFT  PLEURAL  EFFUSION  ?PUL  TB                                        </t>
  </si>
  <si>
    <t xml:space="preserve">this is 31yrs old female pt referrred from hc with dx of known chronic hep b for the past 20yrs with viral load of 639iu/ml otherwise no hx of nause,vomiting _x000D_
her sister had simillar illenes </t>
  </si>
  <si>
    <t xml:space="preserve">flat moves wit respiratin _x000D_
no hsm </t>
  </si>
  <si>
    <t xml:space="preserve">                                 cbc,oft ,abd u/s            </t>
  </si>
  <si>
    <t xml:space="preserve">                 chronic hep b r/o complication                            </t>
  </si>
  <si>
    <t xml:space="preserve">this is years old  known hep b pt for the last 4 years  and currently she was referd for  follow up   </t>
  </si>
  <si>
    <t xml:space="preserve">pink conjunctiva NIS </t>
  </si>
  <si>
    <t xml:space="preserve">ALT    ABDOMAINAL U/S   HBV   VIRAL LOAD   988 </t>
  </si>
  <si>
    <t xml:space="preserve"> ? CHBV     R/O CIRRHOSIS                                      </t>
  </si>
  <si>
    <t xml:space="preserve">refreed from h/c </t>
  </si>
  <si>
    <t xml:space="preserve">this is 33 yrs old femal pt refereed from h/c with dx of chronic hep b +ve with viral load of 9992 iu/ml otherwise no hx of nausea ,body swelling </t>
  </si>
  <si>
    <t>flat moves with respiration_x000D_
no hsm</t>
  </si>
  <si>
    <t xml:space="preserve">                cbc,oft abd u/s                             </t>
  </si>
  <si>
    <t xml:space="preserve">                     chronic hep b r/o complication                       </t>
  </si>
  <si>
    <t>this is 37yrs old female patient presented with multipile joint pain more on left shoulder, hip, knee and finger area of six months. Associated to this she also had hx epigastric pain._x000D_
otherwise; no hx of chronic illness _x000D_
_x000D_
_x000D_
RF: Reactive     ESR: 18_x000D_
X ray of the shoullder: Normal_x000D_
Abdominal u/s: stomach wall is thick ? PUD</t>
  </si>
  <si>
    <t xml:space="preserve">                 CBC, CRP, FOBT, Stool, humeral/elbow x ray                            </t>
  </si>
  <si>
    <t xml:space="preserve">                     ? RA + Dyspepsia r/o PUD                        </t>
  </si>
  <si>
    <t xml:space="preserve">intermittent right flank pain </t>
  </si>
  <si>
    <t xml:space="preserve">intermittent right flank pain of 3 years duration, in association to this she has increased urinary frequency, reddish discoloration of urine 1 week duration. in addition to this she has pus discharge from the right ear of years duration, has also decreased hearing from the right ear. she has no hx of fever, </t>
  </si>
  <si>
    <t xml:space="preserve">u/a, cbc, abd u/s, link to ENT                                            </t>
  </si>
  <si>
    <t xml:space="preserve"> ? UTI + r/o nephrolithiasis + recurrent Otitis media                                           </t>
  </si>
  <si>
    <t>epegatric  pain</t>
  </si>
  <si>
    <t xml:space="preserve">56  y  old  female  patient known  t2dm  patient  for  the past 21 y  and  currently  she  is taking  NPH30/28  iu  bid   and shje  isknown  HTN patient  for  the past  2  y     on enalapril  5 mg opo  bid    and  currently  she  complain  epegastric  pain  other  wise  she  has  no  hx of other  chronic illness   fbs 135  ,176/85   </t>
  </si>
  <si>
    <t xml:space="preserve">    SEND  BASE LINE INVESTEGATION   CBC  ,OFT  ECG                                        </t>
  </si>
  <si>
    <t xml:space="preserve">            T2DM+HTN ?HHD+DYSPEPSEA?PUD                                 </t>
  </si>
  <si>
    <t xml:space="preserve">refered from hc </t>
  </si>
  <si>
    <t xml:space="preserve">tghis is a 45yrs old male pt refereed from hc with dx of hep b postive and he had hx of epigastric discomfort pict:nr  </t>
  </si>
  <si>
    <t xml:space="preserve">clear with bialteral </t>
  </si>
  <si>
    <t xml:space="preserve">      cbc,viral load oft rft abd u/s                                       </t>
  </si>
  <si>
    <t xml:space="preserve"> acute  hep b r/o complaication                                        </t>
  </si>
  <si>
    <t xml:space="preserve">This is a 24 years old p2 mother (both via SVD, last child 1 year old) presented with shortness of breath at rest of 2 months duration, Orthopnea of 1 pillow, PND, palpitation, easy fatigability at less than routine exercise, dizziness, blurring of vision of same duration._x000D_
she also has HGIF, dyspepsia, heartburn both when hungry, bilateral flank pain, dysuria, urinary frequency, urgency, yellowish discoloration of urine._x000D_
she is on implanon contraceptive for the past 1 year and she complains of amenorrhea for the past 1 year_x000D_
on 08/02/2013 she went to a private clinic for the above complaints, mainly the palpitation and she was tachycardic (unspecified PR), was diagnosed with PUD, Hpyloric stool antigen tested positive, Echocardiography was normal with LVEF 60% and TAPSE=22, she was given ceftraixone 1gm iv stat and cimetidine 200mg iv stat and referred here for better evaluation_x000D_
otherwise no history Cough, chest pain_x000D_
no history of join pain, myalgia_x000D_
no other GI complaints_x000D_
No history of malaria _x000D_
no known self or family hx chronic medical illness_x000D_
</t>
  </si>
  <si>
    <t>NSLAP, no visible anteror neck swelling</t>
  </si>
  <si>
    <t xml:space="preserve">posterior right lower 1/3  chest rhonchi </t>
  </si>
  <si>
    <t>bilateral positive CVAT</t>
  </si>
  <si>
    <t xml:space="preserve">CBC, U/A, S/E, LFT, RFT,ECG, CXR, Hpylori stool ag, Stool exam_x000D_
consult senior cardiologist                                             </t>
  </si>
  <si>
    <t xml:space="preserve">?UTI+? CAP +? NYHA class 3 AHA stage C HFpEF 2ndry to ? CVHD                 </t>
  </si>
  <si>
    <t>RAIISED  BLOOD  SUGAR</t>
  </si>
  <si>
    <t xml:space="preserve">31  Y  OLD  FEMALE  KNOWN T2DM  PATIENT  FOR  THE PAST  2 Y  AND  CURRENTLY SHE IS ON METFORMIN  1000  MG PO    BI D   AND  GLIBANCLAMIDE   10  MG PO  BID   AND  FBS 266    U/A  GLUCOSE  +2 </t>
  </si>
  <si>
    <t>PI NK  CONJ  AND  NIS</t>
  </si>
  <si>
    <t xml:space="preserve">             SEND  RFT  HEMOG  A1C  FBS  CBC   U/A                                    </t>
  </si>
  <si>
    <t xml:space="preserve">      POORLY  CONTROLLED  T2DM                                        </t>
  </si>
  <si>
    <t>presented with easy fatigability of 1 day duration. she has 1 episode of vomiting of ingested matter she also has tinnitus, vertigo, headache. intermittent epigastric pain._x000D_
 no fever, no urinary or bowel habit change</t>
  </si>
  <si>
    <t xml:space="preserve">further work up                                            </t>
  </si>
  <si>
    <t xml:space="preserve">dyspepsia                                             </t>
  </si>
  <si>
    <t xml:space="preserve">           ?medically fit                           </t>
  </si>
  <si>
    <t xml:space="preserve">     medical check up                                       </t>
  </si>
  <si>
    <t>has history of LOC intermittently over the past 10 years when doing strenuous activity. he also has history of easy fatigability, shortness of breath with exertion, palpitation. he also has right flank pain of 6 years duration. associated with burning sensation of urine. no body swelling, no orthopnea, PND</t>
  </si>
  <si>
    <t xml:space="preserve"> further work up                                           </t>
  </si>
  <si>
    <t xml:space="preserve">syncope 2ry ? + r/o nephrolithiasis +? UTI                                             </t>
  </si>
  <si>
    <t xml:space="preserve">this is a 42 years old male a known Bronchial Asthma pt on salbutamol Puff PRN and Almetamine 1 tab po daily for the past 15 years presented with shortness of breath with limited activity, associated with stabbing type of chest pain, palpitation, easy fatigability, orthopnea of 1 pillows, PND, cough productive of whitish sputum of same duration_x000D_
he works at Muger Cement factory and is exposed to chemicals_x000D_
he drinks beer 3 times per wekk 3-4 jugs at a time_x000D_
he has bilateral leg varicose veins_x000D_
for the above complaints he was taken to a HC was diagnosed with with COPD and prescribed ventoin inhlation, Almetamine 1 tab po daily, Diclofenca 75mg im QD for 3 days_x000D_
otherwsie he has no hx of fever, _x000D_
no GI complaints, urinary complaint, body swelling_x000D_
No other known chronic medical illness in the family _x000D_
</t>
  </si>
  <si>
    <t>Decreased air entry over posterior 1/3 lower chest  bilaterally</t>
  </si>
  <si>
    <t xml:space="preserve">Tortuous varicose veins over both legs </t>
  </si>
  <si>
    <t>cbc, cxr, u/a, s/e, _x000D_
add beclomethasone puff</t>
  </si>
  <si>
    <t xml:space="preserve">? CAP + mild exacerbation of B. Asthma 2ndry tp dust + ? Interstitial Lung Disease                            </t>
  </si>
  <si>
    <t xml:space="preserve">                 ?medically  fit                           </t>
  </si>
  <si>
    <t>this is a 58 years old female pt presented wit burning type of lower back pain which started 15 years back._x000D_
the pain starts from her right big toe and progresses upwards to affect the whole of right limb and lower back and is characterized as burning, tingling and , foreign body sensation._x000D_
15 years back she went to a clinic and had x-ray of right foot and was given unspecified injectable at pain site (?nerve block) and physiotherapy as well as neurobin and her symptoms relived for a while_x000D_
the pain worsens when she sits or stands for a prolonged duration of time AND RELIEVES ON MASSAGING AND MOVING _x000D_
otherwise she denied hx of trauma to site or falling down accident_x000D_
no hx of prolonged medication use_x000D_
no hx of coldness, ulceration or scaling of feet_x000D_
no known chronic medical illness</t>
  </si>
  <si>
    <t xml:space="preserve">both feet are cold to touch but both PT and DP arteries of both legs are palpable_x000D_
</t>
  </si>
  <si>
    <t>.no palpable tenderness over the spine_x000D_
no visible swelling over legs_x000D_
right foot is tender to pressure</t>
  </si>
  <si>
    <t xml:space="preserve">CBC, U/A, LFT, lumbo-sacral MRI  _x000D_
                                          </t>
  </si>
  <si>
    <t xml:space="preserve">rt foot peripheral neuropathy + ? PAD                                            </t>
  </si>
  <si>
    <t xml:space="preserve">A 36 y/o female presented with worsening of Rt side headache associated with eye pain, rt chick &amp;  toungue numbness, d/cty to chew by her rt side teeth &amp; pain when she moves her nake to the rt side. She claim the headache started 1 mon back. Otherwise no hx of CMI like DM, HTN, CAD, family hx of similar illness, fever,chills, rigoe, or cough_x000D_
Ixs= _x000D_
PNS x ray(22/11/23)= Normal_x000D_
RBS=127; CBC=&gt; WBC=4.6K, N=70%, L=24.5, Hgb=12, HCT=36%, </t>
  </si>
  <si>
    <t xml:space="preserve">CBC, OFT, serum ele, then consider Brain MRI after senior consultaion                                             </t>
  </si>
  <si>
    <t xml:space="preserve">? 2ry headache 2 to ?                                             </t>
  </si>
  <si>
    <t xml:space="preserve"> A 20 years old female known RVI ON HAART  for the last 17 years ,  presnted with severe type of  unilateral type of head  intermittently for the past 6 months , associated with this she has blurring of vsion and   interittent jontn pain  and dizziness </t>
  </si>
  <si>
    <t xml:space="preserve">                               send inx              </t>
  </si>
  <si>
    <t xml:space="preserve">    known rvi on haart +  ? primary headache + r/o anemia                                        </t>
  </si>
  <si>
    <t xml:space="preserve">Loss of apptite </t>
  </si>
  <si>
    <t xml:space="preserve"> She is a 21 yrs old female patient presented to our opd with the compliant  of loss of appetite of 1wk duration. in association to this she has also LGIF and epigastric pain. She  also has headache _x000D_
No hx of vomiting's or deharrhea_x000D_
No hx </t>
  </si>
  <si>
    <t xml:space="preserve">             Send CBC , Stool  H.pylori                                </t>
  </si>
  <si>
    <t>Rt axillary swelling</t>
  </si>
  <si>
    <t>She is a 35yrs old female patient presented to our opd with the compliant of rt axillary swelling of 2wks duration. _x000D_
other than this she has no hx of fever _x000D_
no hx of DM or HTN</t>
  </si>
  <si>
    <t>There is a 0.5x2cm wound on the right axillary area with pussy discharge</t>
  </si>
  <si>
    <t xml:space="preserve">       put her on antibiotics_x000D_
appoint after  2wk      _x000D_
wound care daily                                </t>
  </si>
  <si>
    <t xml:space="preserve">    Rt axillary pyogenic abscess                                        </t>
  </si>
  <si>
    <t xml:space="preserve">right wrist pain </t>
  </si>
  <si>
    <t>this is a 42 years old female, a known HTN (on ?Nifedipine 20mg po BID) for the past 2 years currently presented with right wrist pain of 15 days duration after she fell with her right wrist extended 15 days back_x000D_
she is a house cleaner_x000D_
for this she went to our orthopedic OP, x ray was unremarkable and she was put on Meloxicam po daily for the past 1 week but she has no D _x000D_
otherwise no other site of injury, bleeding from right hands_x000D_
no other site of joint pain or swelling_x000D_
no other chronic medical illness</t>
  </si>
  <si>
    <t>right wrist tenderness on active and passive movement but non swollen, non tender</t>
  </si>
  <si>
    <t>COTPP_x000D_
no paresthesia or median/ulnar specific motor or sensory dysfunction</t>
  </si>
  <si>
    <t xml:space="preserve">warm compress, physiotherapy, meloxicam 15 mg po PRN for 1 month                                            </t>
  </si>
  <si>
    <t xml:space="preserve">? right wrist joint tendonopathy r/o radiculopathy                                            </t>
  </si>
  <si>
    <t>THIS PT WAS DOING GOOD 1 WEEK BACK AT WHICH TIME SHE STARTED TO HAVE VERTIGO FOR WHICH SHE VISITED PRIVATE SEETING AND STARTED ON DIPHENHYDRAMINATE 50MG PO BID;VERTIGO IS IMPROVING  BUT SHE CANNOT WALK UNSUPPOETED SHE HAS NO WEAKNESS NO ABNORMAL BODY MOVEMENT_x000D_
NO HISTORY OF CHRONIC ILLNESS;_x000D_
MRI=BILATERAL PERIVENTRICULAR AND DEEP WHITE MATTER T2/FLAIR HYPERINTENSE FOCI-LIKELY CHRONIC SMALL VESSEL ISCHEMIC DISEASE; CR=0.74MG/DL   FBS=100MG/DL  LDL=44.6 LFT=NORMAL   WBC =2.38K</t>
  </si>
  <si>
    <t>MOTOR=NORMAL_x000D_
ROMBERGS=POSITIVE_x000D_
COORDINATION=NORMAL</t>
  </si>
  <si>
    <t xml:space="preserve">ASA 81 MG PO/DAY_x000D_
ATORVASTATIN 20MG PO/DAYU_x000D_
DIPHENHYDDRAMINATE 50MG PO/DAY_x000D_
SALT FREE DIET_x000D_
DO VDRL; VIT B 12 LEVEL   _x000D_
CBC                                         </t>
  </si>
  <si>
    <t xml:space="preserve">ISCHEMIC STROKE                                            </t>
  </si>
  <si>
    <t>NSLAp</t>
  </si>
  <si>
    <t xml:space="preserve"> ? medically fit                                           </t>
  </si>
  <si>
    <t xml:space="preserve">left knee pain and swelling </t>
  </si>
  <si>
    <t xml:space="preserve">presented with left knee pain and swelling of 5 days duration. he has previous history of the same condition on the right knee 03 months back </t>
  </si>
  <si>
    <t>there's mild swelling of the left knee joint</t>
  </si>
  <si>
    <t xml:space="preserve">r/o RA                                            </t>
  </si>
  <si>
    <t>this is a 60 years old female pt , Known asthmatic for the past 10 years on salbutamol  puff PRN and beclomethasone puff BID for the past 10 years and Known HTN on Amlodipine 5mg po QD and Enalapril 5 mg po BID HCT 25 mg po QD _x000D_
currently presented with rt knee pain of 1 year duration associated with lower back pain. the rt knee pain worsens with movement and exposure to cold weather. 2 months back she went to a private clinic for the same complaint and was admitted there for the diagnosis of A.E.B. Asthma + SCAP =HTN + VHD (severe degenerative AS) + OA of the knee_x000D_
for this she was put on Salbutamol puff, Amlodipine, enalapril, HCT, Ceftiaxone MgSO4 IM, doxycycline, Hydrocortisone IV and she was admitted for 45 days and was discharged 20 days ago...and was referred here to be close to her family_x000D_
otherise fever, cough, chest pain_x000D_
no GI complains, no Urinary complain,_x000D_
no other chronic medial illness</t>
  </si>
  <si>
    <t>Tachypnea of 28 BR/M, spo2= 93%_x000D_
scattered inspiratory wheeze over posterior chest</t>
  </si>
  <si>
    <t>rt knee tenderness to active movement</t>
  </si>
  <si>
    <t xml:space="preserve">CBC, U/A, HIP AND KNEE X-RAY, U/A                                            </t>
  </si>
  <si>
    <t xml:space="preserve">Stage 2 HTN + Mild exacerbation of B. Asthma+ OA of the hip and rt knee joint                                            </t>
  </si>
  <si>
    <t xml:space="preserve">this is a 34 years old female pt presented with multiple joint pain and swelling 1 yr and 4 months back associated with difficult of moving of all 4 limbs, rash over face, bilateral leg swelling, bilateral flank pain of the same duration _x000D_
for the above complaints, she went to a private clinic and she was diagnosed with Lupus Arthritis and she was on Chloroquine 250mg , Azithropine 50mg po QD, Prednisolone 5mg po QD and Folate 5mg po five days per week_x000D_
otherwise she has no history of headache, fever, cough, chest pain, shortness of breath_x000D_
No recent hx of GI or urinary complaint_x000D_
no self or family hx of known chronic medical illness_x000D_
</t>
  </si>
  <si>
    <t xml:space="preserve"> Ix_x000D_
Link to senior internist                                           </t>
  </si>
  <si>
    <t xml:space="preserve">Systemic Lupus Erythematosus                                            </t>
  </si>
  <si>
    <t>A 32 y/o female presented with left leg swelling of 24 yrs duration. She has a hx of running water use for drinking purpose. She has a hx of fasial skin lesion for the past 3 yrs.</t>
  </si>
  <si>
    <t>Limb discripancy[lt&gt; rt ], Trace pitting edema</t>
  </si>
  <si>
    <t xml:space="preserve">Lt leg venous doppler U/S, OFT, Viral markers, OFT, serum ele         _x000D_
Link to derma                                    </t>
  </si>
  <si>
    <t xml:space="preserve">? Lt leg lymphedema  + ? Allergic dermatitis                                          </t>
  </si>
  <si>
    <t>Rt lower limb numbness and spasm</t>
  </si>
  <si>
    <t>he is a know psychiatric patient on Risperidol 4mg po/d   for the past 10 years  currently represented  with  Rt lower  limb spasm and numbness of 1 year . other wise no hx of Trauma and injury , No HTN , DM</t>
  </si>
  <si>
    <t xml:space="preserve">    CBC, OFT, Elect, Rt knee Xray , FBS, PICT,  RF, Uric ACid , ECG                                        </t>
  </si>
  <si>
    <t xml:space="preserve">    ? PNP of lower limb 2ry to ? + </t>
  </si>
  <si>
    <t>this is 63yrs old male patient who presnted with a complain of left side shoulder, elbow and hand pain with decreased in range of motion. For this complain he was treated at LHC with predinsolone 10mg podaily and indometacin 25mg po daily and have got little improvement_x000D_
otherwise: no hx of chronic illness</t>
  </si>
  <si>
    <t xml:space="preserve">              CBC, Uric acid, shoulder/elbow x ray                              </t>
  </si>
  <si>
    <t xml:space="preserve">                 ? OA                           </t>
  </si>
  <si>
    <t>MEDCIAL</t>
  </si>
  <si>
    <t xml:space="preserve">                  R/O MEDICAL + R/O CERVICAL SPONDLYOSISI                          </t>
  </si>
  <si>
    <t xml:space="preserve">                        R/O MEDICAL FIUT                    </t>
  </si>
  <si>
    <t xml:space="preserve">left upper extrimity weakness </t>
  </si>
  <si>
    <t>this is 68 yrs old male patient presnted with a complain of suden onset of left upper extrimity weaknes pf 5 days duration associated with global type of headache of the same duration._x000D_
His BP: 160/90 ( From referal paper) _x000D_
otherwise: no hx of chromnic illness</t>
  </si>
  <si>
    <t xml:space="preserve">Power: 5/5 ( RUE, RLE, LLE) and 3/5 ( LUE) </t>
  </si>
  <si>
    <t xml:space="preserve">                         CBC, S/E, brain MRI, OFT                    </t>
  </si>
  <si>
    <t xml:space="preserve">             Monoparesis 20?        hemorrhagic stroke r/o ischemic stroke + newly diagnosed HTN                        </t>
  </si>
  <si>
    <t xml:space="preserve">A 33 yrs old female patient present with cough of 4 days duration .she also complain headache ,loose of apatite </t>
  </si>
  <si>
    <t xml:space="preserve">                         URTI                 </t>
  </si>
  <si>
    <t>worsening swelling of finger of</t>
  </si>
  <si>
    <t>this isa 59 year old male known HTN patient on unspecified medication and followup currently presented with swelling of bilateral fingers of 4 years duration worssend the past 3 month, swelling worsens  on the after noon and is associated with itching and pain on the nails, for this compliaint he went to LHC and was given anti fungal medication and improved for few monts and later returned_x000D_
no other comaplaint_x000D_
no hx of DM_x000D_
 PICT is NR_x000D_
 RBS 126</t>
  </si>
  <si>
    <t xml:space="preserve">                                            investiagte and link to dermatology after result</t>
  </si>
  <si>
    <t xml:space="preserve">                          r/o fungal infection                  </t>
  </si>
  <si>
    <t xml:space="preserve">                                          R/O MEDICAL FIT   + STI</t>
  </si>
  <si>
    <t xml:space="preserve">A 17 y/o female presented with dysuria associated with below umbilicus abdominal pain of 2 mons duration. She has a hx of urinary incontinence 1 yr back for w/c she was catheterized &amp; managed with unspecified IV medication. Otherwise no hx of fever </t>
  </si>
  <si>
    <t xml:space="preserve">? Pyelonephritis                                             </t>
  </si>
  <si>
    <t xml:space="preserve">This is 22yrs old female patient who presnted with a complain of ABM of frequent episodes  of one week duration. Associated with this the ABM involves both lower and upper extrimities. _x000D_
otherwise: she had no hx of trauma, no hx of LOC </t>
  </si>
  <si>
    <t xml:space="preserve">          cbc, ecg, TFT, EEG, S/E                                   </t>
  </si>
  <si>
    <t xml:space="preserve">                           ABM 20? Seizure disorder                  </t>
  </si>
  <si>
    <t xml:space="preserve">headache and  dizziness </t>
  </si>
  <si>
    <t xml:space="preserve">a 29 years old femal pt  presnted with global type of  headache triggered by stress and  dizziness  of over 2 month duration - which is worsening in the past weeks - associated  with this she has blurring of vision and  sensa of imbalance while walking or  routine activity _x000D_
- </t>
  </si>
  <si>
    <t xml:space="preserve">                     send inx                         </t>
  </si>
  <si>
    <t xml:space="preserve">             ? primary headache          + ? r/o anemia                        </t>
  </si>
  <si>
    <t>A 13 yrs old female patient present with cough of 1 week duration. he also complain of easy fatigability</t>
  </si>
  <si>
    <t xml:space="preserve">                    R/O URTI +                         </t>
  </si>
  <si>
    <t xml:space="preserve"> A 32 YEAR OLD MALE PT PRESNTED WITH UNILATERAL  HEADACHE OF OVER 2 YEARS DURATION -  WHICH IS AGGRIVATED BY COFFE OR ALCHOL CONSUMPTION - - HE ALSO HAD HX OF  BURNING  SENSATION OF THE SCALP AND LEFT SIDE  OF THE SAME DURATION _x000D_
- HE HAD HX OF FOUL  DISCHARGE FROM THE NOSE AND FRONTAL HEADACHE - WAS TREATED WITH ABX _x000D_
- FOR THE ABOVE COMPLAINT -  HE VISITED  PRIVATE HOSPITAL AND WAS ON UNSPECIFED MEDICATION - WITH A LITTLE TO NO IMPROVEMENT _x000D_
</t>
  </si>
  <si>
    <t xml:space="preserve">            UPDATE INX _x000D_
- COLLECT MRI                                  </t>
  </si>
  <si>
    <t xml:space="preserve">      ? MIGRIANE HEADACHE +  CHRONIC SINUSITUS                                       </t>
  </si>
  <si>
    <t>Facial devation of one weak duration</t>
  </si>
  <si>
    <t>This 31 year old male pt present with compliant of Facial deviation of one weak duration and unable to close his rt eye and exessesive tearing for the same duration and for this he took clonazepam 200mg po daily for 4 days</t>
  </si>
  <si>
    <t>face deviate to left difficulty in frowning, absent naso labial fold rt side</t>
  </si>
  <si>
    <t xml:space="preserve">       Prednisolone 60mg po daily for 7 days, acyclovir 400mg po qid for 10 days ,omeprazole 20mg po bid for 7 days,artificial tear, advise on eye protection                                     </t>
  </si>
  <si>
    <t xml:space="preserve">                 ?Bells palsy (Hause brackmann grade4)                           </t>
  </si>
  <si>
    <t xml:space="preserve"> BURING TYPE OF  EPIGATRIC PAIN </t>
  </si>
  <si>
    <t xml:space="preserve"> KNOWN HTN ON LSM + PRESENTED WITH BURNING TYPE OF  EPIGATRIC PAIN OF OVER  YEARS DURATION -  WORSENING IN THE PAST 2 MONTHS - ASSOCIATED WITH THIS HE HAS EARLY SAITY AND BLOATING _x000D_
-  HE ASLO HAS FREQUENT  NOCTURIA </t>
  </si>
  <si>
    <t xml:space="preserve">        SEND INX -  COLLECT ABDOMIAN U/S     RESULT                                   </t>
  </si>
  <si>
    <t xml:space="preserve">                     HTN ON LSM + DYSPEPSIA 2 TO ? PUD        + ?BPH                 </t>
  </si>
  <si>
    <t>This is a P2 mother on her 110 postpartal day presented for DVT prophylaxis follow up referred from Abebech Gobena._x000D_
She had her first Acute left Lower leg DVT attack 4 years back when she was 15days post partal with her first child, and she was admitted to our medical ward for 1 month and took warfarin for 4 months. she was told to start follow up if she wanted to get pregnant. _x000D_
she came during 5 months into her second pregnancy was taken to Abbebech and took heparin until 6 weeks postpastum and told to start follow up at Y12_x000D_
repeated Coagulation profile with in range_x000D_
otherwise the left leg swelling has not decreased since_x000D_
no new pain over legs_x000D_
no hx of chest  pain, cough, shortness of breath, fever_x000D_
no known chronic medical illness in the family</t>
  </si>
  <si>
    <t>visible discrepancy between left and right lower legs</t>
  </si>
  <si>
    <t xml:space="preserve">to consult senior on next followup_x000D_
send for lower leg venous doppler                                                                                        </t>
  </si>
  <si>
    <t xml:space="preserve">lt leg chronic DVT                                                                                        </t>
  </si>
  <si>
    <t>He came with a complain of crampy abdominal pain of 2 month duration  . Associated with these he complains about having loose stool and loss of appetite . He also complain about having pleuritic  chest pain and night sweating of the same day duration. He has also unquantified but significant weight loss . _x000D_
For the above complain he was treated with ciprofloxacillin and he stated that the diarrhea and vomiting improved except for the abdominal cramp</t>
  </si>
  <si>
    <t xml:space="preserve">          .                                                                                                                                                                      </t>
  </si>
  <si>
    <t xml:space="preserve">                   .                                                                                                                                                             </t>
  </si>
  <si>
    <t>a 26 years old female pt presented with gloal type of headache and  dizziness of over 2 weeks duration _x000D_
- she aslo has mild  right shoulder pain , neck pain  &gt;intermittently for the past  year_x000D_
 tft - tsh - 0.391 ,  t3- 9.28 , t4 - 1.03</t>
  </si>
  <si>
    <t xml:space="preserve">           send inx                                   </t>
  </si>
  <si>
    <t xml:space="preserve">               ?primary headache +                               </t>
  </si>
  <si>
    <t>this is a 24 years old male pt presented with presented with crampy epigastric pain radiating to the back  of 2 weeks duration associated with decreased appetite. he claims the pain worsened aftr he took a spicy food 2 months back_x000D_
he has recuurent nasal bleeding from both nose for the past 2 years which starts unprovoked associated with headache, dizziness, fatigue. blood in spit, intermittent darkening of stool_x000D_
for this he takes anti dyspepsia medications PRN_x000D_
therwise he has no hx of prolonged medication_x000D_
he denied any hx of alcohol, cigars, khat, _x000D_
no other Abdominal complaints_x000D_
no hx of cough, chest pain_x000D_
no hx of joint pain, swelling, easy bruising, excessive bleeding from wound_x000D_
no knwon chronic medical illness, no hx of surgical procedures</t>
  </si>
  <si>
    <t xml:space="preserve">_x000D_
PC, NIS_x000D_
_x000D_
_x000D_
_x000D_
_x000D_
</t>
  </si>
  <si>
    <t xml:space="preserve">CBC, U/A, STOOL EXAM, Serum electrolyte, Coagulation profile                                            </t>
  </si>
  <si>
    <t xml:space="preserve">Dyspespsia 2ndry to? PUD                                             </t>
  </si>
  <si>
    <t>THIS IS 30 YRS OLD MALE PATIENT PRESENTED WITH BURNING TYPE OF EPIGASTRIC PAIN WHICH RADIATE TO BACK OF 2 WEEKS . HE HAS EARLY SATIETY AND BLOATING</t>
  </si>
  <si>
    <t xml:space="preserve">                                      FURTHER WORK UP      </t>
  </si>
  <si>
    <t xml:space="preserve">         DYSPEPSIA                                   </t>
  </si>
  <si>
    <t>THIS IS 28 YEARS OLD MALE PATIENT COME FOR CHECK UP</t>
  </si>
  <si>
    <t xml:space="preserve">                     FURTHER WORK UP                       </t>
  </si>
  <si>
    <t xml:space="preserve">   ?MEDICALY FIT                                        </t>
  </si>
  <si>
    <t>THIS IS 43 YEARS OLD FEMALE PATIENT  PRESENTED WITH RUQ PAIN WHICH WORSEN DURING MOVEMENT AND  BREATHING OF 5 DAYS DURATION.SHE HAS ALSO RIGHT BREAST PAIN OF 1 MONTH._x000D_
HER MOTHER HAD BREAST CA MANAGED WITH SURGERY._x000D_
OTHERWISE SHE HAS NO FEVER,VOMITING,YELLOWISH DISCOLOARTION OF EYE._x000D_
SHE HAS NO ICHING SENSATION.</t>
  </si>
  <si>
    <t>NO PALPABLE MASS OVER THYROID,BREAST AND ACCESSIBLE LAP</t>
  </si>
  <si>
    <t xml:space="preserve">       R/O SYMPOMATIC CHOLILITHIASIS +ACYCYCLIC MASTALGIA                                   </t>
  </si>
  <si>
    <t xml:space="preserve">PRESNTED WITH BURNING TYPE OF EPIGASTRIC PAIN OF OVER A MONTH DURATION ASSOCIATED WITH THIS  HE ASLO HAS  HX OF  UGI BLEEDING FEW WEEKS BACK &amp;  DARKISH  COFFEE COLORED ?MELENA -  1-- , - FOR THIS HE WAS  ON FOLLOW UP  AT PRIVATE HOSPITAL _x000D_
- CURRENTLY HE  CLAMED HE HAS INTERMITTENT EPIGASTRIC PAIN &gt; 2 WEEKS_x000D_
- HE HAS ALCOHOL - AREQI  CONSUMPTION -  4-5 MELEQIYA / 20 YEARS </t>
  </si>
  <si>
    <t xml:space="preserve">     SEND OFT , CBC , U/A , VIRAL MARKERS , PICT ,  SEND ABDOMINAL U/S                                         </t>
  </si>
  <si>
    <t xml:space="preserve">  R/O  CLD                       </t>
  </si>
  <si>
    <t xml:space="preserve">known ?dm on lsm - Presented with a complaint of low back pain of over 8 + years duration , Associated with this she aslo has hx of tingling sensation of lower extermtes _x000D_
_x000D_
</t>
  </si>
  <si>
    <t xml:space="preserve">               send l/s xray , uti , cbc , rft , se , - abdominal u/s                               </t>
  </si>
  <si>
    <t xml:space="preserve">             chronic low back pain 2 to ? +? uti                                 </t>
  </si>
  <si>
    <t xml:space="preserve">this is a 30 years old male, aknown T2DM pt on Metformin 500mg po BID for the past 2years currently presented with headache of 1 week duration which he claims was due to diet change to gluten rich food. associated with the headache he had dizziness and blurring and blurring of vision, GIF, joint pain, fatigue, and yellowish discoloration of urine of sme duration. he went to north shewa 1 month  back and stayed fo15 days but he claims it is not a malarious area and he has not been diagnosed with malaria before_x000D_
for the above complaint, he went to a health center and was managed for T2DM + DKA caused by AFI and was managed  and was referred here for follow up and better management_x000D_
his HbA1C= 8.5% recent RBS= 186mg/dl_x000D_
he drinks 2 bottles of beer weekly_x000D_
he claims his younger sister died of diabetes_x000D_
otherwise no hx of chills, rigor_x000D_
no chest pain, cough_x000D_
he denies use of cigars, khat_x000D_
no other self or family hx of chronic medical illness_x000D_
</t>
  </si>
  <si>
    <t xml:space="preserve">CBC, U/A, Serum electrolyte, LFT,RFT_x000D_
REFILL MEDICATION_x000D_
APPOINT FOR AFTER 2WEEKS                                            </t>
  </si>
  <si>
    <t xml:space="preserve">known T2DM                                            </t>
  </si>
  <si>
    <t>left ear deacrease hearing</t>
  </si>
  <si>
    <t>THIS IS 38 YEARS OLD MALE PATIENT PRESENTED WITH LEFT EAR DECREASE HEARING OF 5 MONTHS DURATION.OTHERWISE HE HAS NO INCHING SENSATION,PAIN OR DISCHARGE</t>
  </si>
  <si>
    <t xml:space="preserve">     ?MEDICALY FIT                                        </t>
  </si>
  <si>
    <t>this is a 32 years old P2 mother female pt presented with bilateral knee pain of 1 year duration which worsened over the past 2 months, the pain is worse during morning, movement/walking and associated with swelling of both feet and big toes of both feet feeling of coldness over both feet_x000D_
she uses the 3 year implant contraceptive_x000D_
she works as a hous helper and reports the pain is so severe that she can't walk and has not been going to work_x000D_
for this complaint she went to a HC where she was diagnosed with ?rheumatoid arthritis and was started on Ibuprofen 400mg po PRN and prednisolone 20mg daily which she took for 3 days and discontinued to to heart burn_x000D_
otherwise no othersite joint pain, fever, _x000D_
PICT= NR, _x000D_
no hx of fever_x000D_
no cough or chest pain_x000D_
no gi complaints, no urinary complaints_x000D_
no known chronic medical illness</t>
  </si>
  <si>
    <t xml:space="preserve">CBC, U/A, RFT, XRAY OF KNEE JOINTS, Uric acid, RF                                            </t>
  </si>
  <si>
    <t xml:space="preserve">?osteoarthritis                                            </t>
  </si>
  <si>
    <t>This is a 33 years old female patient presented with  dry cough of five days duration. Associated with this,she has back pain and had high grade intermitant fever,chills,rigor,sneezing,headache. She has also polyuria and polydypsia. Otherwise,no history of vomiting or diarrhoea,no HTN or DM OR KNOWN CHRONIC MEDICAL ILLINESS.</t>
  </si>
  <si>
    <t>CRIPITATION AT RIGHT AND LEFT LOWER 1/3 POSTERIORLY</t>
  </si>
  <si>
    <t xml:space="preserve">?CAP+?TYPE2DM                                            </t>
  </si>
  <si>
    <t>BLURRING OF VISSIO</t>
  </si>
  <si>
    <t>THIS IS 40 YEARS OLD FEMALE PATIENT PRESENTED  WITH BLURRING OF VISSION OF 5 MONTHS DURATION.ASSOCIATED TO THIS SHE HAS  FEAR OF SUNLIGHT EXPOSURE</t>
  </si>
  <si>
    <t xml:space="preserve">                    LINK TO OPTHA CLINIC                        </t>
  </si>
  <si>
    <t xml:space="preserve">           ?REFRACTIVE ERROR                                 </t>
  </si>
  <si>
    <t>GENERAL MEDICAL CHECKUP</t>
  </si>
  <si>
    <t>THIS IS 28 YEARS OLD PATIENT COME FOR GENERAL MEDICAL CHECKUP</t>
  </si>
  <si>
    <t>S1 AND S2 WELL HEARD NO MURMUR</t>
  </si>
  <si>
    <t>FLAT ABDOMEN_x000D_
NO TENDERNESS</t>
  </si>
  <si>
    <t>NO SPT OD CVAT</t>
  </si>
  <si>
    <t xml:space="preserve">                     FURTHER WORKUP                       </t>
  </si>
  <si>
    <t xml:space="preserve">  ? MEDICALLY FIT                                         </t>
  </si>
  <si>
    <t xml:space="preserve">abdominal cramp and intermittent diarrhea </t>
  </si>
  <si>
    <t xml:space="preserve">he is presented with abdominal cramp and intermittent diarrhea and constipation of 2 weeks associated with wt loss significantly , poor apatite ,  other wise wise no chronic illness </t>
  </si>
  <si>
    <t xml:space="preserve">   abd U/S , ESR elect , S/E , occult ,                                         </t>
  </si>
  <si>
    <t xml:space="preserve">  IBD 2ry to ?                                           </t>
  </si>
  <si>
    <t>THIS IS 44 YEARS OLD FEMALE KNOW CARDIAC  PATIENT ( CRVHD ,MS AND AS) WHO HAD FOLLOW UP AT BLACK LION HOSPITAL BUT NPOT ON MEDICATION PRESENTED WITH RIGHT FLANK PAIN OF 1 DAY DURATIONASSOCIATED TO THIS SHE HAS NUASEA . 10 YEARS BACK SHE HAD STONE AND RESOLVE SPONTANOUSLY ._x000D_
OTHERWISE SHE HAS NO FEVER,DIARHEA OR VOMITING._x000D_
SHE HAS NO DYSUREA ,HESITANCY OR URINE COLOR CHANGE.</t>
  </si>
  <si>
    <t>FURTHER WORK UP</t>
  </si>
  <si>
    <t xml:space="preserve">            ?CRVHD +R/O NEPHROLITHIASIS                                </t>
  </si>
  <si>
    <t xml:space="preserve">Presnted with burning type of epigastric pain of over 3 years duration- associated with this  she aslo has   bloatign and earl;y satity - after fatty meals - and  intermittently ruq pain of the same duration _x000D_
- </t>
  </si>
  <si>
    <t xml:space="preserve">                send inx                             </t>
  </si>
  <si>
    <t xml:space="preserve">               dyspepsia r/o pud + ? cholelihtiasis                               </t>
  </si>
  <si>
    <t>THIS A 28 YEARS OLD OTHER WISE HEALTHY PATIENT PRESENTED FOR GENERAL MEDICAL CHECKUP</t>
  </si>
  <si>
    <t>NO SPT</t>
  </si>
  <si>
    <t xml:space="preserve">                 FURTHER WORKUP                           </t>
  </si>
  <si>
    <t xml:space="preserve">   ? MEDICALLY FIT                                         </t>
  </si>
  <si>
    <t>THIS IS A 29 YEARS OLD OTHERWISE HEALTHY PATIENT COMES FOR GENERAL MEDICAL CHECKUP_x000D_
HAS COMPLIANT OF ITCHY LESIONS OVER FOOT AND BETWEEN TOES</t>
  </si>
  <si>
    <t>FAINT MACULOPAPULAR RASH OVER THE FEET AND BETWEEN TOES</t>
  </si>
  <si>
    <t xml:space="preserve">       ?MEDICALLY FIT + TINEA PEDIS                                    </t>
  </si>
  <si>
    <t>HEADCHE AND NASAL BLEEDING OF 3 DAYS DURATION</t>
  </si>
  <si>
    <t>GLOBAL TYPE EADACHE OF 3 DAYS DURATION URINARY URGENC</t>
  </si>
  <si>
    <t xml:space="preserve">                        FURTHER WORKUP                    </t>
  </si>
  <si>
    <t xml:space="preserve">               TENSIN HEADACHE+ ?UTI                          </t>
  </si>
  <si>
    <t xml:space="preserve"> presnted with burning type of epigastric pain of over &gt; years duration - worsening  in the past months - associated with this she aslo has  bloating, frequent belching and  early satity _x000D_
- pt was treated  for pud  sevral time  this year  but no improvement _x000D_
* hpylori negative,  abdomnal u/s -  uremarkable _x000D_
</t>
  </si>
  <si>
    <t xml:space="preserve">             send cbc , - consider endoscopy                                 </t>
  </si>
  <si>
    <t xml:space="preserve">           chronic gastritis +  r/o anemia                                  </t>
  </si>
  <si>
    <t>THIS IS 39 YEARS OLD FEMALE PATIENT PRESENENTED WITH INTERMITENT UPPER BILATERAL EXTREMITY NUMBNESS OF 2 WEEKS DURATION.ASSOCIATED TO THIS SHE HAS PARESSTHESIA.SHE HAS NECK PAIN MORE ON LEFT SIDE ._x000D_
1 YEAR BACK SHE SUSTAINED FALL DOWN ACCIDEN NAND HAD FRACTURE OVER RIGHT TIBIA, FOR THIS FIXATION WAS DONE._x000D_
OTHERWISE SHE HAS NO DIFFICULTY TO MOVE HER NECK._x000D_
SHE HAS NO DM OR HTN HISTORY.</t>
  </si>
  <si>
    <t xml:space="preserve">                                          CBC,U/A,CERVICAL X RAY  </t>
  </si>
  <si>
    <t xml:space="preserve">             ?CERVICAL RADICULOPATHY 2NDRY TO ?                              </t>
  </si>
  <si>
    <t xml:space="preserve">a known HTN abd cardiac pt on Atenolol 50mg po/d, HCT 12.5mg po/d , ASA 81 mg  po /d for for 16 years currently she is presented with palpitation of 4 months associated with generalized body weakness and easily fatigueablity and use of 2 pillow . otherwise no HX of leg swelling , SOB, </t>
  </si>
  <si>
    <t xml:space="preserve">   CBC, OFT, Elect , Lipid profi, U/A,                                          </t>
  </si>
  <si>
    <t xml:space="preserve"> Known HTN on medication +HHD + Diastolic dysfunction                                            </t>
  </si>
  <si>
    <t>This is a16 years old female patient presented with left flank pain of twenty days duration. Associated with this ,has dizziness and fatigability. Otherwise,no history of hypertension ,diabetes mellitus or known chronic medical illiness.</t>
  </si>
  <si>
    <t>right and left lower quadrant tenderness</t>
  </si>
  <si>
    <t xml:space="preserve">LEFT RENAL COLIC 2?OVARIAN CYST                                            </t>
  </si>
  <si>
    <t>KNOWN CARDIAC FOR THE PAST 20 YEARS</t>
  </si>
  <si>
    <t>KNOWN CARDIAC PATIENTFOR THE PAST 20 YEARS( CONGENITAL TGA WITH VSD FROM ECHO</t>
  </si>
  <si>
    <t>CLEAR CHEST AND GOOD AIR ENTRY</t>
  </si>
  <si>
    <t>ACTIVE PERICORDIUM_x000D_
HSM AT APEX AND GRAD 4 DAISTOLIC MURMUR AT LLSB_x000D_
p2 IS ACCENTUATED</t>
  </si>
  <si>
    <t>GARADE 3 CLUBBING</t>
  </si>
  <si>
    <t xml:space="preserve">                 FURTHER WORKUP AND LINK TO CARDIOLGY CLINIC                           </t>
  </si>
  <si>
    <t xml:space="preserve">               KNOWN CHD(TGA WITH VSD + ?POLYCYHTHEMIA                             </t>
  </si>
  <si>
    <t xml:space="preserve">presnted with productive productive cough of over 1 weeks duration , associated  with this  sob and  easyfatigability of over  2 weeks duration , he aslo has tingling and nbming sensation of extermites _x000D_
-  cxr - pneumonia  + cardiomegaly </t>
  </si>
  <si>
    <t xml:space="preserve"> crepitation over 2/3 of luing field </t>
  </si>
  <si>
    <t xml:space="preserve">               send esr , cbc , gene xpert    , oft , lipid profile                           </t>
  </si>
  <si>
    <t xml:space="preserve">             pnemonia r/o ptb + ? dyslipedmia                                 </t>
  </si>
  <si>
    <t>THIS IS 22 YEARS  OLD MALE PATIENT PRESENTED WITH  CRAMPY ABDOMINAL PAIN OF 1 DAY DURATION ._x000D_
HE HAS TENESMUS AND FOUL SMELLING STOOL._x000D_
OTHERWISE HE HAS NO FEVER,CHILS OR RIGOR._x000D_
HE HAS NO DIRHEA OR VOMITING</t>
  </si>
  <si>
    <t xml:space="preserve">     CBC,STOOL,U/A                                       </t>
  </si>
  <si>
    <t>62 yr old px with abdominal discomfort of 1 day</t>
  </si>
  <si>
    <t xml:space="preserve">                                            S/E,DEWORM</t>
  </si>
  <si>
    <t xml:space="preserve">?IP                   </t>
  </si>
  <si>
    <t>linked from emergency</t>
  </si>
  <si>
    <t>this is a 70 years old female patient presented with globalized type of headache for the past 1 week and that relieved with diclofenac and she had 2 episodes with in the last week. she had hx of road trafic accident before 1 month for that she was evaluated and every thing was normal. she went to the near by clinic and they told her that her blood pressure was raised,but they didnt gave her any medication. other wise she has no other cmi_x000D_
she was treated for hypertensive urgency and was given HCT 25 mg po daily and Atrovastatin 20 mg po daily_x000D_
BP recorded at home 153/91, 158/88, 165/90, 160/100_x000D_
cr- 0.6_x000D_
BUN 16</t>
  </si>
  <si>
    <t xml:space="preserve">                                            add on enalapril  10 mg po daily and appoint after 2 weeks _x000D_
Advise to make enalpril 5 mg po daily if lower bp or symptoms of hypotension</t>
  </si>
  <si>
    <t xml:space="preserve">                       poorly controlled Stage 1 HTN                     </t>
  </si>
  <si>
    <t>come for medical  check up</t>
  </si>
  <si>
    <t xml:space="preserve">           further work up                                 </t>
  </si>
  <si>
    <t xml:space="preserve">                 ?medicaly fit                           </t>
  </si>
  <si>
    <t xml:space="preserve">                                            further work up</t>
  </si>
  <si>
    <t xml:space="preserve">             ?medicaly fit                               </t>
  </si>
  <si>
    <t>this is a 35 year old male patient presenting with GBS that started from face but didnt progress much, associatesd with loss of appetite, reddish discoloration of urine, but no dysuria and frequency,._x000D_
he also had aching type of severe genarlized headache. he also has sore throat a wek back , associated with arthralgia of bilaeral knee he sustained injury to the genital area 5 days back , he noticed swelling on the right testickle and severe pain aggravated by movement,. _x000D_
no other complaints_x000D_
No hx of DM, HTN_x000D_
 ABD pelvic u/s- right epidedmymal Tail nodule Chronuic Epidydymitis_x000D_
U/A blood +2 , RBS many,_x000D_
Granular castas  WBC- full of cells_x000D_
protien + 2_x000D_
S.G 1.02_x000D_
Stool - many pus cells , no O/P seen _x000D_
CBC- Wbc 6.7_x000D_
HGB 15,2_x000D_
HCT - 41.3_x000D_
PLt- 222_x000D_
LFT- normal _x000D_
Creatine 1.29</t>
  </si>
  <si>
    <t xml:space="preserve">                      ? AGN + Chronic epidedmitys                       </t>
  </si>
  <si>
    <t>THIS IS 53 YRS OLD MALE PATIENT PRESENTED WITH SYMETRICAL,MIGRATORY JOINT PAIN OF 1 YEAR DURATION.ASSOCIATED TO THIS HE HAS DEFORMITY ON 2ND FINGERS AND TOES.</t>
  </si>
  <si>
    <t xml:space="preserve">                        FURTHER WORK UP                    </t>
  </si>
  <si>
    <t xml:space="preserve">                      ?RHEUMATOID ATHRITIS                      </t>
  </si>
  <si>
    <t>This is 33 yrs old female patient presented with a complain of Cough which is productive of 01 week duration associated with pleuritic type of chest pain. She also complains SOB and LGIF. He had hx of exposure known TB patient. She also complains easy fatiguability and night sweating _x000D_
otherwise: no hx of chronic illness</t>
  </si>
  <si>
    <t xml:space="preserve">                   CBC, CXR, gene x ray, ESR, OFT                         </t>
  </si>
  <si>
    <t xml:space="preserve">           ? CAP r/o PTB                                  </t>
  </si>
  <si>
    <t>THIS IS 26 YEARS OLD MALE PATIENT PRESENTED WITH EPIGAASTRIC PAIN WHICH RADIATE TO BACK.HE HAS ALSO BLOATING AND EARKY SATIETY.</t>
  </si>
  <si>
    <t xml:space="preserve">          FURTHER WORK UP                                  </t>
  </si>
  <si>
    <t xml:space="preserve">              DYSPESIA                              </t>
  </si>
  <si>
    <t xml:space="preserve">             CBC/U/A                               </t>
  </si>
  <si>
    <t xml:space="preserve">                 ?MEDICALY FIT                           </t>
  </si>
  <si>
    <t xml:space="preserve">A 15 years old male patient presented with a complaint of cough of a week duration, which is productive , whitish and he has fever, headache, left loin pain , chest pain, tea urine color change loss appitite and epigasteric burning. he was taking anti-biotic medication. </t>
  </si>
  <si>
    <t xml:space="preserve">has decreased air enter in lower 1/3 of left chest filed </t>
  </si>
  <si>
    <t xml:space="preserve">                     investigate him                       </t>
  </si>
  <si>
    <t xml:space="preserve">        Dyspepsia + UTI + R/O pyelonephritis + CAP R/O PUL. TB                                    </t>
  </si>
  <si>
    <t>THIS IS A 35 YR OLD PATIENT PRESENTED WITH RUQ COLICY PAIN AND LOSS OF APPETITE AND DYSPEPSIA</t>
  </si>
  <si>
    <t>PC/ NISC</t>
  </si>
  <si>
    <t xml:space="preserve">                                   INVX   DO CBC , LFT,TOTAL BILIRUBIN, DIRECT BILIRUBIN AND ABDOMINAL U/S                                                    </t>
  </si>
  <si>
    <t xml:space="preserve">               DYSPEPSIA + CHOLILITHIASIS                                                                         </t>
  </si>
  <si>
    <t>LEFT FLANK PAIN  OF 1 WEEK DURATION. ASSOCIATED TO THIS SHE HAS  LOWER ABDOMINAL DISCOMOFORT.</t>
  </si>
  <si>
    <t>cbc,u/a,abdomino pelvic u/s</t>
  </si>
  <si>
    <t>?MYOMA +?LUMBOSACRAL RADICULOPAthy</t>
  </si>
  <si>
    <t>THIS IS 32 YEARS OLD MALE PATIENT PRESENTED WITH LEFT SIDE LOWER BACK PAIN OF 2 MONTHS DURATION.THE PAIN RADIATE TO THIGH AND LOWER LEG . HE HAS ALSO NUMBNESS AND TINGLING SENSATION. HE ALSO COMPLAINS LEFT PELVIC PAIN .</t>
  </si>
  <si>
    <t xml:space="preserve">     FURTHER WORKUP                                       </t>
  </si>
  <si>
    <t xml:space="preserve">                     CLBP 2 TO ?+                       </t>
  </si>
  <si>
    <t>burning sensation of lower extrimities</t>
  </si>
  <si>
    <t>this is 46 years old male pt presented burning sensation of lower extrimities of 6 month duration. has also numbness of extrimities of same duration . for this complain he took AMT 25 mg po day and neurobion  1tab po day but have imoprovemnt.</t>
  </si>
  <si>
    <t xml:space="preserve">inx                                                  </t>
  </si>
  <si>
    <t xml:space="preserve">      PN 2o to  ?                                    </t>
  </si>
  <si>
    <t>a 60 years old patient presented with  dry cough of 3 days duration , he also has myalgia chills LGIF and sorethroat and stuffy noses of same days duration</t>
  </si>
  <si>
    <t xml:space="preserve">        WORKUP AND TREAT                                    </t>
  </si>
  <si>
    <t xml:space="preserve">SEOSONAL RHINITIS R/O FLU                                       </t>
  </si>
  <si>
    <t>THIS IS 45 YEARS OLD FEMALE PATIENT PRESENTED WITH RIGHT SIDE DULL ACHING FLANK PAIN OF 4 DAYS DURATION. ASSOCIATED TO THIS SHE HAS NDYSUREA , FREQUENCY  ,URGENCY AND REDISH DISCOLORATION OF URINE.SHE HAS  LGIF ,CHILLS AND RIGOR._x000D_
SHE HAS ALSO BURNING TYPE OF EPIGASTRIC PAIN,BLOATING AND EARLY SATIETY AND VOMITING OF BLOOD TINGLED  MATTER.</t>
  </si>
  <si>
    <t>THERE IS MILD EPIGASTRIC TENDERNESS</t>
  </si>
  <si>
    <t xml:space="preserve">                   CBC,U/A,U/S                         </t>
  </si>
  <si>
    <t xml:space="preserve">           ?PYELONEPHRITIS +DYSPESIA 2NDRY TO ?PUD                                 </t>
  </si>
  <si>
    <t>MEDICAL CEHK UP</t>
  </si>
  <si>
    <t xml:space="preserve">this is 53 years old female pt presented with right flank pain of 4 month duration . has also burning sensation during urination. abd us chronic cystitis </t>
  </si>
  <si>
    <t xml:space="preserve">   UTI to r/o nephrolithasis                                         </t>
  </si>
  <si>
    <t xml:space="preserve">DIFFICULTY TO SEE NEAR </t>
  </si>
  <si>
    <t>THIS IS 54 YEARS OLD MALE PATIENT PRESENTED WITH DIFFICULTY TO SEE NEAR OBJECTS.</t>
  </si>
  <si>
    <t xml:space="preserve">                  FURTHER WORK UP                          </t>
  </si>
  <si>
    <t xml:space="preserve">            FAR SIGHTEDNESS                                </t>
  </si>
  <si>
    <t xml:space="preserve">this is 21 years old male known type 1 dm for 1year on nph 22/10 iu sc bid </t>
  </si>
  <si>
    <t xml:space="preserve">  type 1 dm                                          </t>
  </si>
  <si>
    <t>left sided chest pain of 1 week duration</t>
  </si>
  <si>
    <t>85 years old male patient left sided chest pain of 1 week duration. He is taking Risperidone 2mg PO once daily for Psychosis and Alfuzosin 10mg PO once daily for BPH and Dexamethasone eye drop tid for Uveitis. Otherwise, he has no history of other chronic illnesses</t>
  </si>
  <si>
    <t xml:space="preserve">   ECG, Echocardiography                    </t>
  </si>
  <si>
    <t xml:space="preserve">     Psychosis + BPH + Dyspepsia R/O MI                                 </t>
  </si>
  <si>
    <t>THIS IS 32 YEARS OLD MALE PATIENT PRESENTED WITH PRODUCTIVE WHITSH SPUTUM OF 1 MONTH DURATION. ASSOCIATETED TO THIS HE HAS RIGHT LATERAL LOWER CHEST PAIN._x000D_
OTHERWISE HE HAS NO FEVER ,CHILS OR RIGOR._x000D_
HE HAS NO NOISY BREATHING ,SOB,PND OR BODY SWELLING.</t>
  </si>
  <si>
    <t>NO RASH,NO PALLOR</t>
  </si>
  <si>
    <t xml:space="preserve">              CBC,ESR,GENE XPERT                             </t>
  </si>
  <si>
    <t xml:space="preserve">                ATYPICAL CAP +R/O PTB                            </t>
  </si>
  <si>
    <t xml:space="preserve">LEFT SIDE ABDOMINAL PAIN </t>
  </si>
  <si>
    <t xml:space="preserve"> presented with left side abdominal pain , has epigastric burning pain loss of appeteies , has no vomiting , no fever  has constipation no cough, has unquantifed  wt loss, she was seen ultrsund show  non specfic bowel thickening  llq ? sigmoid diverticulitis , </t>
  </si>
  <si>
    <t xml:space="preserve"> threr is mild tenderness on LLQ </t>
  </si>
  <si>
    <t xml:space="preserve">   CBC , OFT URINE STOOL  TODAY URGENT                                          </t>
  </si>
  <si>
    <t xml:space="preserve">                          DIVERTICULITIES 2?                 </t>
  </si>
  <si>
    <t>This is a a38 years old female  known  diabetic patient for the last eleven years,on medication since five years,currently on MTF 500MG PO BID,GLIBINCLAMIDE 5MG PO DAILY.Currently,she presented with sob with moderate exercise  and has ortopenia of one pellow,PND.Otherwise,no history of HTN,OR KNOWN CHROIC MREDICAL ILLINESS.</t>
  </si>
  <si>
    <t xml:space="preserve">  TYPE 2DM +NYHA CLASS 2 HF 2?VHD                                         </t>
  </si>
  <si>
    <t>she is a 29 yrs old para 2  abortion 3 and 1 IUFD mother  on her 28 post op day after cs was done currently presented to our opd with the compliant  of  lt side chest pain of 1month duration. in association to this she has also night sweating and fever of the same day duration._x000D_
she was been admitted to a hospital for the past 16days for Wound site infection and was given ceftriaxone and metronidazole for 7days and agumentin_x000D_
other than this she has no hx of cough_x000D_
no hx of orthopenia SOB or PND_x000D_
CXR=02/12/2023 Bilateral plural effusion(L&gt;R)</t>
  </si>
  <si>
    <t xml:space="preserve">there is decreased air entry on the left posterior lower 1/3 of the chest </t>
  </si>
  <si>
    <t xml:space="preserve">       send CBC, ESR                                     </t>
  </si>
  <si>
    <t xml:space="preserve">      ? HAP + R/O  TB                                     </t>
  </si>
  <si>
    <t>He is a  75 yrs old male patient presented to our opd with the compliant of palpitation in association to this he has also SOB with mild exertion.he has also difficulty during defication. he has also He has also dry intermittent cough  .he has also rt hand tremor_x000D_
He has head surgery 5 yrs back after he sustained a falling down accident . after surgery he has behavioral change  and weakness on the rt  upper extremity</t>
  </si>
  <si>
    <t xml:space="preserve">                      send cbc, OFT Serum E                      </t>
  </si>
  <si>
    <t>She is a known DM on NPH 20/15 RI=10 discount the medication for 2 days and a known HTN on enalapril 10mg daily currently presented to our opd with the compliant of  easy fatigablity, fever and headache. she has also urinary freq  and burning sensation during urination._x000D_
she has also a compliant of ant neck swelling of 7 yrs duration which is initially small in size and gradually increase and attend the current size. she has started unspecified PO medication for 3month discount</t>
  </si>
  <si>
    <t>there is a 4x4 non tender anterior mass</t>
  </si>
  <si>
    <t xml:space="preserve">    Hyperthyrodism  2 ? +  poorly controlled DM                                        </t>
  </si>
  <si>
    <t xml:space="preserve">come for medical check </t>
  </si>
  <si>
    <t>further work up</t>
  </si>
  <si>
    <t xml:space="preserve">       ?medicaly fit                                     </t>
  </si>
  <si>
    <t>This is a known hypertensive and hyperthyrodism patient for the last three years on NIfedipine 20mg po daily and PTU 100mg po BID. Currently,she presened with head ache of seven days.Shealso difficulty of identifying objects at long distance and has anterior neck swelling of fourty years duration. She also right flank pain of a month duration.Otherwise,no history of DM or known chronic medical illiness. She is refered from health center for better managemnt.</t>
  </si>
  <si>
    <t>anterior neck mass that moves with respiration</t>
  </si>
  <si>
    <t xml:space="preserve">KNOWN HTN+?HYPERTHYRODISM+?RIGHT RENAL COLIC 2?+LONG SIGHTNESS                                        </t>
  </si>
  <si>
    <t xml:space="preserve"> presented with abnormal body movement which jerki mov of extermity with rolling of eye and drooling of saliva,  with loss of conscious last about 30minute and more  , has no hx head trauma, no extremity weakness  has  global type headache prior to attack , last aatck was  3 month back </t>
  </si>
  <si>
    <t xml:space="preserve">                    EEG, CBC OFT ELECTROLYTE RFT     THEN IF POSSIBLE BRIAN MRI                   </t>
  </si>
  <si>
    <t xml:space="preserve">SEIZURE DISORDER 2?                                       </t>
  </si>
  <si>
    <t>referred as acase of hepatitis B virus</t>
  </si>
  <si>
    <t>This  is a22 years old female premigravida who is aminorrhic for the last nine months is referred from health center as acase of hepatitisB virus.Otherwise,she has no complaint. investigations done at health center=hbv=positive,pmtct=negative,blood group=o+,VDRL=NON-REACTIVEHBV VL=503IU/ML.Otherwise,no history of known chronic medical illiness.</t>
  </si>
  <si>
    <t>abdomen grossely distended</t>
  </si>
  <si>
    <t xml:space="preserve">third trimester pregenancy with/chronic viral hepatitis 2?HBV                                            </t>
  </si>
  <si>
    <t>?medicaly fit</t>
  </si>
  <si>
    <t>This is  a38 years old male patient presented with productive cough  of three months duration. Associated with this,has weigh loss of 5 kg in six months,night sweating,anorexia,fatigability,poor appitite.No history of contact with TB patient or chronic cougher.Otherwise,no history of HTN,DM OR KNOWN CHRONIC MEDICAL ILLINESS.investigations done at health center=cxr=diffuse lung maconodule as well as reticularmarking withpatchy areas consolidationtop of previous lung scarringd/dx=active tuberclosison top of lung injury,esr=97mm/hr,wbc=12000,hg/hct=11.3,33.4,plt=464,000</t>
  </si>
  <si>
    <t>deceresed air entery at right anterior lower2/3</t>
  </si>
  <si>
    <t xml:space="preserve"> ?pul tbc with superimposed pneumonia                                           </t>
  </si>
  <si>
    <t>THIS IS 28YRS OLD MALE PATIENT PRESENTED WITH  DRY COUGH OF 1 MONTH DURATION._x000D_
HE HAS PLERITIC TYPE OF CHEST PAIN.</t>
  </si>
  <si>
    <t xml:space="preserve">                FURTHER WORK UP                          </t>
  </si>
  <si>
    <t xml:space="preserve">   ACUTE BRONCHITIS                                 </t>
  </si>
  <si>
    <t>this is 28yurs old female patient presented with a complain of easy fatiguabilty, cough which is dry, lightheadedness of 4 days duratrion. she also complains falling accident of frequent episodes and generalized skin rash and iching and joint pain of 01 month duration._x000D_
otherwise: no hx of chronic illness</t>
  </si>
  <si>
    <t xml:space="preserve">                    cbc, ECG, EEG, RF,     U/A                    </t>
  </si>
  <si>
    <t xml:space="preserve">                   ? CAP + ? Syncopal attack r/o seizure                          </t>
  </si>
  <si>
    <t>this is 46 years old female pt presented with blurring of vision and dizziness of 2 month duration. has also fatigue , loss of appetite , productive cough of same duration.</t>
  </si>
  <si>
    <t xml:space="preserve"> inx                                               </t>
  </si>
  <si>
    <t xml:space="preserve">   severe anemia + ? PTB                                         </t>
  </si>
  <si>
    <t>this is 42 yrs old male patient presented with a complain of neck pain associated with swelling ( right lateral side) of two weeks duration associated with decreased in range of motion. he also complains pain during swallowing._x000D_
otherwise: no hx of cough, fever, vomiting_x000D_
               no hx of chronic medical illness</t>
  </si>
  <si>
    <t>pc and NIS_x000D_
right lateral neck swelling which s tender</t>
  </si>
  <si>
    <t xml:space="preserve">            cbc, neck u/s, VDRL, PICT                                </t>
  </si>
  <si>
    <t xml:space="preserve">                         lateral neck mass 20? r/o mumps                   </t>
  </si>
  <si>
    <t>This is a 20 year iold female patient presenting with dry intermittemnt cough and associated with exertion. she also had easy fatigability. she had similar illness  6 months abck dry cough, night sweat, easy fatigability, LGIFand loss of appetite. she was invetigated  multiple time and given unspecified medication_x000D_
no other complaints_x000D_
CXR- cavitary TB_x000D_
ESR 86_x000D_
CBc norml _x000D_
RBS 84_x000D_
no hx of DM, HTN</t>
  </si>
  <si>
    <t xml:space="preserve">                                       ? PTB      </t>
  </si>
  <si>
    <t xml:space="preserve">this is a 55 years old female, aknonw HTN on Amlodipine 10mg po daily, for the past 3 years pt presented with dry cough of 8 months associated with dull chest pain, night sweat, lower back pain,headache, loss of appetite, HGF of same duration_x000D_
she also has of dysuria, reddish discoloration of urine of 1 week duration _x000D_
for the above complaints she went to different HCs but was only given antipain, she was reffered with CXR=  ANTERIOR MEDIASTINAL MASS + CARDIOMEGALY_x000D_
CBC= WBC= 24K neut= N/A, hGB= 12, ESR= 98_x000D_
other wise _x000D_
no hx of eay fatigability, orthopnea, PND, palpitation_x000D_
no hx of  Tb diagnosis or contact with chronic cougher, she uses wood fire for cooking_x000D_
no hx of significant weight loss, joint pain, muscle ache_x000D_
no hx of irritability, cold/heat intolerance, sleep disterbance_x000D_
no abdominal complaints_x000D_
no other chrinc medical illness_x000D_
 </t>
  </si>
  <si>
    <t>Clear and resonant posteriorly, rr= 40 (TACHYPNEIC)</t>
  </si>
  <si>
    <t>s1 and s2 well heardm PR= 116</t>
  </si>
  <si>
    <t>macular rash over neck</t>
  </si>
  <si>
    <t xml:space="preserve">CBC, U/A, S/e-, ECG, CXR,  LFT,RFT                                                                                       </t>
  </si>
  <si>
    <t xml:space="preserve">Knwon HTN+?CAP R/O PTb+ UTI                                                                                        </t>
  </si>
  <si>
    <t>hx of headache,had hx of a visit to malaria endemic area</t>
  </si>
  <si>
    <t xml:space="preserve">     to r/o malaria                           </t>
  </si>
  <si>
    <t xml:space="preserve">                     wrist subluxation</t>
  </si>
  <si>
    <t>this is a 40 year old femal patient known RVI on HHART for the past 10 years linked from HC forpositive HBsag,, she has productive cough  with whitish sputum and LGIf but the fever is subsiding. no bodyt swelling or yellowish discloration of the eye or body_x000D_
NO hx of DM, HTN</t>
  </si>
  <si>
    <t xml:space="preserve">                            HEP B positive + ? HTN                </t>
  </si>
  <si>
    <t xml:space="preserve">This is 27yrs old female patient presented with a complain of SOB with moderate activity associated with chest pain and palitation. _x000D_
otherwise: no cough/body swelling_x000D_
                 no CMI </t>
  </si>
  <si>
    <t xml:space="preserve">          cbc, cxr, ecg, s/e                                  </t>
  </si>
  <si>
    <t xml:space="preserve">                          bradycardia 20?                   </t>
  </si>
  <si>
    <t>this is a 46 years old P1 mother currenlt presented with dizziness of 5 days duration associated with intermitteny gait disturbance, sore throat, nausea, fatigue, lower back pain, joint pain, bilateral flank pain worse on the left, dysuria, urinary urgency, frequency_x000D_
12 years back she had cholecystectomy done and 7 years back she had operation for rt ovarian cyst_x000D_
2 months back she was managed for UTI with ciprofloxacin 500mg po BId for 1 week_x000D_
she was diagnosed with bilateral small kidney stones(sludges) 5 years back _x000D_
for the above complaints she went to a clininc and was dx with DM + CLBP 2ndry to?, FBS= 121, BP= 125/78, and she was referred here_x000D_
otherwise no hx of fever, cough, chest pain, palpitation_x000D_
no blurring of vision, tinnitis, ear ache_x000D_
no abdominal compalints_x000D_
no increased thirst, urination, urine color or amount change_x000D_
no known chronic medical illness</t>
  </si>
  <si>
    <t xml:space="preserve"> CBC, U/A Stool exam,RFT, LFT, _x000D_
ENT evaluation                                           </t>
  </si>
  <si>
    <t xml:space="preserve">?UTI + AGE + stage 2 HTN                                            </t>
  </si>
  <si>
    <t xml:space="preserve">DRY COUGH AND CHEST PAIN </t>
  </si>
  <si>
    <t xml:space="preserve"> he is a known HTN pt not on follow up on LSM , presented with lefts side sharp type of chest pain radiate to shoulder area, has dry cough no fever no sob no orthopenia, no other complain </t>
  </si>
  <si>
    <t xml:space="preserve">          CBC , OFT CXR ECG LIPID RBS                                   </t>
  </si>
  <si>
    <t xml:space="preserve">HTN+? HHD MI+                                           </t>
  </si>
  <si>
    <t>he has abdominal pain associated with burning sensation over epigastric area, decreased appetite,otherwise no vomit, no diarrhea, no fever, no cough, no urinary complaint</t>
  </si>
  <si>
    <t>Pink conj, NIS, Wet buccal mucosa</t>
  </si>
  <si>
    <t>S1 AND S2 WELL HEARD ,NO MURMUR, NO GALLOP</t>
  </si>
  <si>
    <t xml:space="preserve">  CBC, S/E, H.pylori test, abd U/S                                          </t>
  </si>
  <si>
    <t xml:space="preserve"> dyspepsia R/O PUD                       </t>
  </si>
  <si>
    <t xml:space="preserve">MULTIPLE JOINT PAIN AND HEADCHE </t>
  </si>
  <si>
    <t xml:space="preserve"> presented with multiple joint pain  more at elbow and lower leg has also  global type of headache with dizziness, has no fever no vomiting  no sob has easyfatigibility, has no urinary complain </t>
  </si>
  <si>
    <t xml:space="preserve">                    CBC OFT RBS ELECTROLYTE,RF                        </t>
  </si>
  <si>
    <t xml:space="preserve">                   ARTHRITIS2?+PN                         </t>
  </si>
  <si>
    <t>left leg swelling/pain</t>
  </si>
  <si>
    <t xml:space="preserve">This is 40yrs old newly diagnosed with PTB ( on anti TB for the last 3 weeks) on RHZE regimen presented with left leg swelling associated with pain. He also claims water diarrhea. He a known alcoholic and smoker patient. He also complains decreased hearing bilaterally. he is irritable_x000D_
otherwise: no other CMI ( Other than mentioned above) </t>
  </si>
  <si>
    <t>chronically  sick looking on acute back ground</t>
  </si>
  <si>
    <t xml:space="preserve">Left lower leg is swollen and tender to touch </t>
  </si>
  <si>
    <t xml:space="preserve">                              CBC, stool,  doppler u/s,   leg u/s, CXR, PICT</t>
  </si>
  <si>
    <t xml:space="preserve">          newly Diagnosed PTB ( on RHZE) + AGE 20? + ? DVT r/o PAD       +? Anemia                           </t>
  </si>
  <si>
    <t xml:space="preserve">shortness off breath </t>
  </si>
  <si>
    <t>she is a   35 years of  female presents with  easily fatiguability ,shortness of breath ,which worsens at routine activities and laying flat  and palpitation. _x000D_
      she also claims ,intermittent ankle edema and  epigastric heaviness. she was treated for unspecified cardiac disease a  five years back. _x000D_
otherwise ,she has no  chest pain,fever cough ,diabetic mellites and other chronic illness.</t>
  </si>
  <si>
    <t>muffle heart sounds _x000D_
s1 and s2 heard distantly</t>
  </si>
  <si>
    <t>trace pitting  bilateral leg edema</t>
  </si>
  <si>
    <t xml:space="preserve">      nifedipine 20 mg po and re evalute _x000D_
     consult senior _x000D_
ECHO,ECG    ,TFT,CBC,RFT                                 </t>
  </si>
  <si>
    <t>hypertension emergency+ro HHD</t>
  </si>
  <si>
    <t>This is a 32 year old female  patient presting with yellowish discoloration of the eye of 4 days duration and urine. but no on the skin. no body swelling or SOB. no abdominal pain_x000D_
HEP-B positiveNo hx of DN, HTN</t>
  </si>
  <si>
    <t xml:space="preserve">                           investigate                </t>
  </si>
  <si>
    <t xml:space="preserve">worsening right flank pain </t>
  </si>
  <si>
    <t>This is a 42 year old femal patient presenting with stabbing type  of right flank pain associated with easy fatigability, she also had moderate aching type of generalized headache for long duartion associated with pre-aural symptoms_x000D_
she was told she had renal cyst few months back when she went for the  same complaint_x000D_
no hx of DM, HTN_x000D_
no other complaint</t>
  </si>
  <si>
    <t xml:space="preserve">                        ? renal cyst + migraine                    </t>
  </si>
  <si>
    <t xml:space="preserve"> presented proudactive cough of whitish sputum has headache, no fever , no sob has nasal congestion , she was taking cough syrup no change , has no wt loss, no other complain  </t>
  </si>
  <si>
    <t xml:space="preserve">             cbc cxr                                </t>
  </si>
  <si>
    <t xml:space="preserve">       rlo cap +tonsilitis                                      </t>
  </si>
  <si>
    <t>this is  41 yrs old male patient preented with a complain of cough which is dry of three days duration associated with fatigue and HGIF_x000D_
otherwise: no hx of chronic illness</t>
  </si>
  <si>
    <t xml:space="preserve">                      CBC, CXR                      </t>
  </si>
  <si>
    <t xml:space="preserve">                ? CAP                             </t>
  </si>
  <si>
    <t>He is a 23yrs old mae patient presented to our opd with the compliant of  headache of 3 days duration. in association to this he has also mild intermittent fever and easy fatigablity of the same day duration_x000D_
other than this he has no hx of burning sensation during urination or urinary freq_x000D_
no hx of cough ,sob_x000D_
no hx of</t>
  </si>
  <si>
    <t xml:space="preserve">         send CBC,UA                                                                               </t>
  </si>
  <si>
    <t xml:space="preserve">                 AFI 2?                                                                       </t>
  </si>
  <si>
    <t>Refferd from H/C</t>
  </si>
  <si>
    <t>This  32 years old femal pt refeered from H/C Due to her serostatuse for HBSag posetive she  is known posetive last 4 year back but she has no hx of yellowish discloration ,body swelling she delivberd 8 month back her baby took vaccination</t>
  </si>
  <si>
    <t>full no sighn of fluid collection</t>
  </si>
  <si>
    <t xml:space="preserve">  do lever function test Abdo u/s,cbc hepc ,cbc ,PICT                                         </t>
  </si>
  <si>
    <t xml:space="preserve">    HBsag postive                                        </t>
  </si>
  <si>
    <t>cough and loin pain</t>
  </si>
  <si>
    <t xml:space="preserve">A64 years old known HTN and T2DM patient for the last 3 years on his po medication. currently, he is presented with cough which  is dry, he has also night sweeting and decreased appitite for 2 weeks. he has also left loin pain of 1 weeks. he complain also knee area  swelling after he started Amlodipine 5mg po daily. otherwise he has no other complain  </t>
  </si>
  <si>
    <t xml:space="preserve">             investigate him and change a medication                               </t>
  </si>
  <si>
    <t xml:space="preserve">              T2 DM + HTN+ ?CAP r/o Pul.TB                              </t>
  </si>
  <si>
    <t xml:space="preserve"> multiple joint pain </t>
  </si>
  <si>
    <t xml:space="preserve"> a 35 year old female pt presnted with multiple  joint pain of over a year duration -  worsening in the last 4 months  bilateral knee pain and neck pain _x000D_
-   pt is on anti tb for ptb &gt; 3 days_x000D_
 cb c-  wbc -  8.5 , hgb -12.7 , hct - 42.6 , plt - 328 k , crp - reactive , _x000D_
 rft -  0.86 , bun - 8.8 , uric acid - 11.25mg /dl  - _x000D_
- rf - reactive _x000D_
 bilateral knee joint xary - normal </t>
  </si>
  <si>
    <t xml:space="preserve">         SEE MANAGEMENT                                     </t>
  </si>
  <si>
    <t xml:space="preserve">    ptb on anti tb +  RA                                       </t>
  </si>
  <si>
    <t xml:space="preserve">A 57 years old female patient presented with a complaint of bilateral leg swelling, abdominal distension , back pain and sometimes tea color urine change and fatigue  worsen in the last 5 months. otherwise she has no other complaint </t>
  </si>
  <si>
    <t xml:space="preserve">pink conjunctive _x000D_
non icteric sclera </t>
  </si>
  <si>
    <t xml:space="preserve">              ? Nephrotic Syndrome and vitamin  D12 deficiency                               </t>
  </si>
  <si>
    <t>Refer from H/C</t>
  </si>
  <si>
    <t>This 31 year ol d femal pt refer from h/c due t positive Hbsag and viral loa of 1207,she is gravida 2 para one mother she is aminoric last 6month and she know hes sero status during her current ANC follow up other wise no hx of yellowish discloration of eye,body swellin</t>
  </si>
  <si>
    <t>gravid utrus</t>
  </si>
  <si>
    <t xml:space="preserve">  DO CBC,LIVER ENZYEM,RFT,ABD U/S                                          </t>
  </si>
  <si>
    <t xml:space="preserve">     chronic hepatitis+2nd TMP                                        </t>
  </si>
  <si>
    <t>This 22 year old femal pt present with referral paper which hep B S ag positive she is known hep b positive 2 yar back while she is pregnant,other wise no hx of yellowish discoloration of eye bleeding diatesis,body swellling  VIRAL LOAD=303</t>
  </si>
  <si>
    <t>FLAT MOVE WITH RESPIRATION NO SIGN OF FLUID COLLECTION</t>
  </si>
  <si>
    <t xml:space="preserve">            DO CBC,HCV,ABD/U/S,RFT                                </t>
  </si>
  <si>
    <t xml:space="preserve"> CVH(HBVSAG POSETIVE)                                           </t>
  </si>
  <si>
    <t>refer from H/C</t>
  </si>
  <si>
    <t>This 27 year old female pt refer from H/C  with referral paper with HBsag  POSETIVE  and viral load of 213,she is known since 3 year back no hx yellowish discoloration, bleeding diatesis</t>
  </si>
  <si>
    <t>full move with rspiration</t>
  </si>
  <si>
    <t xml:space="preserve">                   DO CBC,LFT,RFT,ABDU/S HCV                         </t>
  </si>
  <si>
    <t xml:space="preserve"> CVH(HBSAG POSETIVE)                                           </t>
  </si>
  <si>
    <t>this pt was doing good 18 years back at which time he was diagnosed with pneumonia and treated. currently he presented with cough occasionally he has no sob no weight loss no other compliant is a second hand smoker for long._x000D_
CHEST CT=BILATERAL DIFFUSE LUNG NODULES SECONDARY TO LIKELY METASTATSIS WITH LEFT LOWER LUNG COLLASE CONSOLIDATIONAND MINIMAL PLEURAL EFFUSION LEFT</t>
  </si>
  <si>
    <t>no NSLAP</t>
  </si>
  <si>
    <t>he has reduced air entry on his left lower 1/3 of the chest.</t>
  </si>
  <si>
    <t xml:space="preserve"> CASE DISCUSEED WITH ONCOLOGIEST_x000D_
ABDOMENOPELVIC  CT SCAN_x000D_
CBC, OFT                                           </t>
  </si>
  <si>
    <t xml:space="preserve">  ?LUNG CA?SECONDARIES                                          </t>
  </si>
  <si>
    <t>This is a PIII mother refered from HC as a case of HBsAg-+ve patient with viral load of 1060. Otherwise she has no new complaint.PICT is NR &amp; VDRL-NR. She knew she was +Ve 6 year &amp; 7 months back when she gave birth to her 2nd child &amp; her last infant is 7 months old.</t>
  </si>
  <si>
    <t xml:space="preserve">  ?Chronic Viral Hepatitis                                           </t>
  </si>
  <si>
    <t>aggravation of LUQ pain of 1 month</t>
  </si>
  <si>
    <t>This is a 59 years known Hypertensive patient for the last 3 years not on medication. Currently she is complaining of aggravation of LUQ pain of 1 month. Associated with this she is also complaining of palpitation, nasal congestion,headache &amp; Lt upper extremity burning sensation of similar duration.</t>
  </si>
  <si>
    <t xml:space="preserve">HTN +  ?PN                                            </t>
  </si>
  <si>
    <t>A 40 yrs old female patent present with bilateral flank pain of 1 week duration. she also complain of reddish discolor of urine.</t>
  </si>
  <si>
    <t xml:space="preserve">                                        R/O BILTERAL FLNAK PAIN    </t>
  </si>
  <si>
    <t>exacerbation of lower abdominal pain of 1 week duration</t>
  </si>
  <si>
    <t xml:space="preserve">this is 72 years old male patient presented with lower abdominal pain of 6 months which exacerbates 1 week back, he also complains global type headache.otherwise no urinary compliant </t>
  </si>
  <si>
    <t>FLAT ABDOMEN NO TENDERNESS</t>
  </si>
  <si>
    <t>SPT NO CVAT</t>
  </si>
  <si>
    <t xml:space="preserve">? STAGE 1 HTN  + UTI                                          </t>
  </si>
  <si>
    <t xml:space="preserve">weight loss of 6 month </t>
  </si>
  <si>
    <t xml:space="preserve">this is a 50yrs old femal pt known htn for the past 3yrs not on medication for the past 6 months cureently she is taiking unspecified po medication ._x000D_
she  presented with weight loss ,easy fatagbility,vertigo,loss of balance  for the past 6 month and also slurred speech ,intermitent confusion for the past 4 months since she lost her job ._x000D_
she was told to have hx of uterine tumor 1 yr back ._x000D_
_x000D_
otherwise : she had no hx of loss consciousness _x000D_
                   she had hx of bone _x000D_
                  she had no family hx of malignancy _x000D_
                  no hx of night sweating </t>
  </si>
  <si>
    <t xml:space="preserve">s1 and s2 well heard _x000D_
no mor gallop </t>
  </si>
  <si>
    <t xml:space="preserve">flat  moves with respiration _x000D_
no hsm </t>
  </si>
  <si>
    <t xml:space="preserve">no redema </t>
  </si>
  <si>
    <t xml:space="preserve">GCS; conscious orentied to person ,not time ,not place _x000D_
gcs:14/15 confused </t>
  </si>
  <si>
    <t xml:space="preserve"> cbc,oft ,cxr .adominopelvic u/s                                            </t>
  </si>
  <si>
    <t xml:space="preserve">    confusional state 2ry to ????                                        </t>
  </si>
  <si>
    <t xml:space="preserve">This is a 37 years old male patient presented with a complaint of dry cough of 3 days duration. Associated with this he is also complaining of headache, fever, chills &amp; rigor of similar duration. </t>
  </si>
  <si>
    <t xml:space="preserve">?URTI r/o CAP                                             </t>
  </si>
  <si>
    <t>right toe pain</t>
  </si>
  <si>
    <t>A 19 yrs old male patient present with right toe pain of 3 month duration</t>
  </si>
  <si>
    <t xml:space="preserve">                        R/O STI                    </t>
  </si>
  <si>
    <t>THIS IS 45 YEARS OLD FEMALE PATIENT PRESENTED WITH BILATERAL KNEE PAIN OF 1 YEAR DURATION WHICH EXACERBATES RECENTLY</t>
  </si>
  <si>
    <t>PC NAD NIS</t>
  </si>
  <si>
    <t>LIMITED RANGE OF  MOVEMENT_x000D_
NO DEFORMITY OR EDEMA</t>
  </si>
  <si>
    <t xml:space="preserve">        FURTHER WORKUP                                    </t>
  </si>
  <si>
    <t xml:space="preserve">              ?RHEUMATOID ARTHRITIS                              </t>
  </si>
  <si>
    <t>this is 54yrs old male patient presented with a complain of right calf pain of 4 days duration. he claims that the pain usually worsen during alchol consumption_x000D_
otherwise no hx of chronic illness</t>
  </si>
  <si>
    <t xml:space="preserve">Tender hyper pigmented swelling over the right calf </t>
  </si>
  <si>
    <t xml:space="preserve">                    CBC, OFT, Doppler u/s, s/e                        </t>
  </si>
  <si>
    <t xml:space="preserve">                    nwly diagnosed HTN + ? cellulitis r/o PAD                        </t>
  </si>
  <si>
    <t>this is 50yrs old female patint preented with a complain of left hip pain which radiate ti_x000D_
o back and lower extrimity associated with this she also had bilateral shoulder pain  which radiates to the uppwr extriomities. she also claims chest pain and faul smelling oral cavity _x000D_
otherwise; no hx of chronic illness_x000D_
_x000D_
Cervical MRI: No any siginificant canal stenosis</t>
  </si>
  <si>
    <t xml:space="preserve">                          pelci/hip x ray, cbc, lipi profile, cxr                  </t>
  </si>
  <si>
    <t xml:space="preserve">                      ? OA + cervical spondylosis                    </t>
  </si>
  <si>
    <t>64 yrs old female pt with history of left flank pain and progressive fatiguness, has additionally tinites</t>
  </si>
  <si>
    <t>pale conjictibvi</t>
  </si>
  <si>
    <t>not indistress</t>
  </si>
  <si>
    <t>left  flank tenderness</t>
  </si>
  <si>
    <t>no costovertebnral angel tenderness</t>
  </si>
  <si>
    <t>good posture, good balance, enough corestability and body alignment</t>
  </si>
  <si>
    <t>pt has petichae rash</t>
  </si>
  <si>
    <t>no weakbness no sensory loss</t>
  </si>
  <si>
    <t xml:space="preserve">              anemia 2ry to bleeding disorder                              </t>
  </si>
  <si>
    <t xml:space="preserve">               no weakness, no senmsory loss                             </t>
  </si>
  <si>
    <t>A 30 yrs old male patient present with back pain of 1 days duration after he sustained a fight injury and injured to his right chest pain and left eye swelling same duration.</t>
  </si>
  <si>
    <t>This is a 33 years old male patient presented with a complaint of dry cough of of 2 weeks duration. Associated with this he is also complaining of fever, Lt side chest pain, headache, loss of appetite, night sweating of similar duration.CXR-Lt pleural effussion. He took amoxicillin for 7 day but no improvement</t>
  </si>
  <si>
    <t xml:space="preserve"> dry  cough </t>
  </si>
  <si>
    <t xml:space="preserve"> 32 year old femal pt on her  p3 g 2 - 3 rd tmpx LINKED FROM ABGH -  ,    presented with cough of over 3 weeks duration -  associated with this she aslo has known allergic  to pollen and specifIc odur , + GDM ( NOT ON INSULIN )  - WAS ON AZITHRMYCIN AND AUGMENTIN  - 7 DAYS - BUT HAD LITTLE IMPROVEMENT BUT STILL HAS PERSISTENT COUGH </t>
  </si>
  <si>
    <t xml:space="preserve">                 CBC  ,  CRP                        </t>
  </si>
  <si>
    <t xml:space="preserve">       3RD TMPX + GDM            + ? ALLERIC BRONCHITIS ? ASTHMA                           </t>
  </si>
  <si>
    <t>PRODUCTIVE COUGH OF 2 WEEKS DURATION</t>
  </si>
  <si>
    <t>THIS IS 52 YEARS OLD MALE PATIENT PRESENTED WITH PRODUCTIVE COUGH OF BLOOD TINGED SPUTUM) OF 2 WEEKS DURATION. ASSOCIATED WITH THIS HE HAS SHORTNESS OF BREATH ORTHOPNEA OF 2 PILLOWS AND PND_x000D_
HE ALSO COMPLAINS DISTENDED ABDOMEN RIGHT SIDE ABDOMINAL PAIN OF SAME DAY DURATION._x000D_
HE ALSO COMPLAINS LEG SWELLING AND DECREASED APETITE._x000D_
HE HAD HX TB TREATMENT 8 YEARS BACK</t>
  </si>
  <si>
    <t>DECREASED AIR ENTRY OVER LOWER1/3 RD OF CHEST BILATERALLY</t>
  </si>
  <si>
    <t>NO MURMUR</t>
  </si>
  <si>
    <t>DISTENDED ABDOMEN _x000D_
TENDER HSM_x000D_
POSITIVE SIGN OF FLUID COLLECTION</t>
  </si>
  <si>
    <t>GRADE 2 BILATE4RAL PITTING EDEMA</t>
  </si>
  <si>
    <t xml:space="preserve">FURTHER WORKUP AND LINK TO EOPD                                            </t>
  </si>
  <si>
    <t xml:space="preserve">ASCITES 2RY TO ?+ HSM 2RY TO?                                            </t>
  </si>
  <si>
    <t>Swelling over rt armpit</t>
  </si>
  <si>
    <t>she iis a 30yrs old para 3 abortion 1 mother on her 25th postpartum day currently presented to our opd with the complient of swelling under her rt armpit of 6days duration. she had also the same swelling on her lt armpit but subside by itself_x000D_
other than this she has no hx of fever</t>
  </si>
  <si>
    <t>there is a 3x2 cm tender swelling on her rt armpit with no discharge</t>
  </si>
  <si>
    <t xml:space="preserve">      send CBC,FNAC                                      </t>
  </si>
  <si>
    <t>this is 56 years old female known type 2 dm + HTN +PN on amlodipine 10mg/160mg po day,  NPH 20/10 iu sc bid for the last 9 years came follow up and has also tremor of both hand and neck of 2 years  duration.</t>
  </si>
  <si>
    <t xml:space="preserve">   type 2 dm +   poorly glycemic control + essential tremor                                       </t>
  </si>
  <si>
    <t>This is a 21 years old male patient presented with left abdominal pain of three days duratiion. Associatedwith this has watery diarrhoea occuring 3-4times a day and tensumus on defecation.For this he was investigated:abdominal u/sound was done at private clinic in Bishoftu and conclusion is infective colitis,stool exam=No o/parasite seen,yeast cell  many pus cell&amp;bacteria++++ seen. For this,he was  treated with cefalexin 500mg CAP po tid for 7 days and Metronidazole  500 mg po tid for 7 days,ORS as tolerated,despite no improvement.Currently,he is referred from Addis abeba university for best management.</t>
  </si>
  <si>
    <t>LEFT LOWER ABDOMINAL TENDERNESS</t>
  </si>
  <si>
    <t xml:space="preserve">?DIVERTICULOSIS+?I/PARASITOSIS+?COLITIS                                            </t>
  </si>
  <si>
    <t>came for medical check up for driving license</t>
  </si>
  <si>
    <t xml:space="preserve">this is 61 years old female known HTN pt on amlodipine5mg/valsartan 160mg po day for the last 5 years presented with easily fatigue of 2 weeks duration. has also headache occiputal area._x000D_
Echo concentric LVH and grade I LV DD , mild pulmonary HTN and mild functional TR , moderate pericardial effusion.  LVEF 76 TAPSE 23 , ECG sinus rhythm with LVH </t>
  </si>
  <si>
    <t xml:space="preserve">  HTN with HHD + pericardial effusion                                          </t>
  </si>
  <si>
    <t>URINARY URGENCY</t>
  </si>
  <si>
    <t>THIS PT WAS DOING GOOD 2 MONTHS BACK AT WHICH TIME HE STARTED TO HAVE  URINARY URGENCY FREQUENCY  DRIBBLING. HE HAS EPIGASTIC DISCOMFORT BLOATING.HE HAS NO OTHER COMPLIANT</t>
  </si>
  <si>
    <t xml:space="preserve">DO CBC RFT ABDO PELVIC U/S S/E STOOL HPYLORI TEST                                            </t>
  </si>
  <si>
    <t xml:space="preserve">UTI + DYSPEPSIA                                      </t>
  </si>
  <si>
    <t>this is 45 years old male pt presented with abdominal swelling of 6 days duration.has also easily fatigue , loss of appetite of same duration.had similar symptoms 4 years ago was treated here but discontinue his medication._x000D_
abd us shows liver cirrhosis with evidence of portal HTN , massive ascites</t>
  </si>
  <si>
    <t xml:space="preserve"> Ascites 2o to liver cirrhosis + portal HTN                                           </t>
  </si>
  <si>
    <t xml:space="preserve">This is a 70 years old male patient presented with a complaint of fever of 1 day duration. Associated with this he is also complaining of bilateral flank pain, urinary color change, joint pain of similar duration. </t>
  </si>
  <si>
    <t xml:space="preserve">?Pyelonephritis                                             </t>
  </si>
  <si>
    <t xml:space="preserve">He is a 38 yrs old male Known Asthmatic patient  presented to our opd with the compliant of dry intermittent cough of 1wk duration in association to this he has also SOB and LGIF of the same day duration. he has also itching of the eye and nose _x000D_
other than this he has no pedal edema, orthopnea or PND </t>
  </si>
  <si>
    <t>pink conj, NIIS</t>
  </si>
  <si>
    <t>no SC or IC retraction_x000D_
Clear chest with good air entry no wheeze or creptation</t>
  </si>
  <si>
    <t xml:space="preserve">    Send CBC and CXR                                        </t>
  </si>
  <si>
    <t xml:space="preserve">               B. Asthma +? CAK                             </t>
  </si>
  <si>
    <t>this is 31 years old female pt presented with worsening of  lower back pain of 2 weeks duration. has also lower leg pain , irregular mensus every 15 days and stay for 8 days  and she is on norplant</t>
  </si>
  <si>
    <t xml:space="preserve">LBP 2o to  ? L. spondylosis + AUB 2o to ?                                          </t>
  </si>
  <si>
    <t>this is 20 years old male pt presented with epigastric pain of 2 week duration. which is burning type of pain. has also vomiting of ingested matter and headache of same duration. he is on omeprazole 20mg po bid of 7 days but not have improvement.</t>
  </si>
  <si>
    <t xml:space="preserve"> Dyspepsia 2o to ? PUD                                           </t>
  </si>
  <si>
    <t xml:space="preserve">She is a 55 yrs old female patient presented to our opd with the compliant of lt side chest pain of 2 month duration. in association to this she has also non bloody whitish sputum but no cough. she also complain Voice change after the surgery_x000D_
She has surgery in our hospital on 2011  for goiter but has no follow up </t>
  </si>
  <si>
    <t xml:space="preserve">     Send CBC TFT                                       </t>
  </si>
  <si>
    <t>This is a 40 years old female patient presented with a complaint of back pain of 1 month duration.</t>
  </si>
  <si>
    <t xml:space="preserve">A 60 y/o female presented with Worsening of Abdominal pain over the Rt upper &amp; epigastric area of 5 mons duration. She claim she has the same compliant intermittently for the past 2 yrs. Otherwise no hx of Chest pain, Cough, SOB, vomitting, diarrhea, Yellowish eye or skin discoloration; no wt loss or Night time sweating </t>
  </si>
  <si>
    <t xml:space="preserve">RUQ &amp; epigastric area dirrect tenderness </t>
  </si>
  <si>
    <t xml:space="preserve">CBC, OFT, HBsAg, HCV-Ab, VDRL, abdominopelvic u/s , H.Pylori stool Ag                                            </t>
  </si>
  <si>
    <t xml:space="preserve">Dyspepsia to r/o PUD + ? Symptomatic colelithiasis                                            </t>
  </si>
  <si>
    <t>This is a37 years old male patient presented with abdominal swelling of four days duration . Associated with this,has sob with moderate excersise,has ortopenia of one pellow,pnd. Associated with this,has bilateral leg swelling of four days duration. Otherwise,no history of HTN,DM OR KNOWN CHRONIC MEDICAL ILLINESS.ABDOMINAL U/SOUND RIGHT PLURAL EFFUSION.,CR=1.29,BUN=27MG/DL</t>
  </si>
  <si>
    <t>abdomen is grossely diastended,positive sign offluidcollection</t>
  </si>
  <si>
    <t>grade3 ankle and peritibial non-pitting odema</t>
  </si>
  <si>
    <t xml:space="preserve"> ?right plural effusion +?ascites+?HF                                           </t>
  </si>
  <si>
    <t xml:space="preserve">presnted with low back pain of over a year duration after sustaining FDA   2 years back - associated with he started to have to difficulty to seat and has bilateral knee joint pain of the same duration_x000D_
-  cbc -   wbc - 7.41 , n 64.6% , l - 27.2  hgb -  16.6 , hct -  44.7  pl t- 170 k </t>
  </si>
  <si>
    <t xml:space="preserve">       low back pin 2 to ? + ? GA                                     </t>
  </si>
  <si>
    <t xml:space="preserve">this is 67yrs old male patient who presented with a complain of cough of 2 months duration, PND, SOB at rest and fatiguability. Associated with a complain of right side flank pain, sweating. He had hx of plumonary tuberculosis 3 years back. And told that he was cured._x000D_
otherwise; no hx of chronic medical  illlness_x000D_
CXR: _x000D_
           -Post TB right hemilung volume loss, bilateral fibrotic scars and right appical bullae_x000D_
           right pleural effusion, r/o right pleural thickening ?? COPD_x000D_
Chest u/s: _x000D_
             -there is right pleural space about 150cc fluid collection with septations in it and _x000D_
              thickened parital pleura ( 1cm)_x000D_
            - loculated right pleural effusion with fibrotic pleural thickening_x000D_
gene x pert: MTB is not detected </t>
  </si>
  <si>
    <t xml:space="preserve">           cbc, OFT, U/A, Abdominal u/s, ECG                                 </t>
  </si>
  <si>
    <t xml:space="preserve">        Post TB lung scar + loculated pleural effusion 20? + ? Nephrolithiasis                                    </t>
  </si>
  <si>
    <t xml:space="preserve">left sidedbody weakness of </t>
  </si>
  <si>
    <t>This is a 42 year old female patients presentng with left side body weakness of 1 week duartion which occured suddenly and was maximal at once occured while she was doing household work  and didnt progress after that . precedding the weakness she had generalized severe throbing type of headache. she went to LHC where she was told her blood pressure wa elvated and she took anti-hypertensive medications HCT 25 mg po daily from private clinic_x000D_
no  other complaint_x000D_
No hx of DM, HTN_x000D_
No hx of trauma_x000D_
no hx of drug intake_x000D_
 CBC wbc 3.16_x000D_
HCT 50_x000D_
PLT 237 _x000D_
RBS 102</t>
  </si>
  <si>
    <t>GCS 15/15 _x000D_
Power +3 on left side</t>
  </si>
  <si>
    <t xml:space="preserve">                                         investiagte   </t>
  </si>
  <si>
    <t xml:space="preserve">                  left side body weakness 20 to ? Hemorragic stroke + stage 2 HTN                          </t>
  </si>
  <si>
    <t xml:space="preserve">swelling over bilateral sole foot </t>
  </si>
  <si>
    <t xml:space="preserve">this is 43yrs old male pt present with  swelling over his bilateral lower foot area of 3yrs duration sometimes it become oozing later become dry _x000D_
known asthmatic pt not on medication </t>
  </si>
  <si>
    <t xml:space="preserve">there is swelling over his bilateral foot area which is tender </t>
  </si>
  <si>
    <t xml:space="preserve">               link to surgical side                              </t>
  </si>
  <si>
    <t xml:space="preserve">       ?corn                                     </t>
  </si>
  <si>
    <t xml:space="preserve">facial drift </t>
  </si>
  <si>
    <t>22 yrs old female pt who had history of facial nerve palsy 2 times previously and now developed similar conmdition, no history of DM or RVI, has headache, no weakness, no vomiting, no visual problem but has opthalmoplegia (right eye doesn't close)</t>
  </si>
  <si>
    <t>has lower motor facial nerve palsy (no frowning, opthalmoplegia, facvial drift on right side)</t>
  </si>
  <si>
    <t>no lymphademnopathjy</t>
  </si>
  <si>
    <t>good posture, good balance, enough corestability and body alinment</t>
  </si>
  <si>
    <t>no weakness, no sensory loss, visual acuty affected, visual field good, other cranial nerves are intact (trigenminal, olyfactory, oculomotor, vestibular, vagus and the rest)</t>
  </si>
  <si>
    <t xml:space="preserve">           CBC,  FBS, PICT, chew gum with right side tooth, eye patch given , steriod given                                 </t>
  </si>
  <si>
    <t xml:space="preserve">       right sided facial nerve palsy l;ower motor type                                     </t>
  </si>
  <si>
    <t xml:space="preserve">THIS 18 YEARS OLD FEMALE PATIENT PRESENTED WITH BILATERAL FLANK PAIN OF 3 DAYS DURATION.ASSOCIATED TO THIS SHE HAS  HGIF ,CHILS AND RIGOR. _x000D_
SHE HAS ALSO DYSUREA,URGENCY AND FREQUENCY._x000D_
OTHERWISE SHE  HAS NO VOMITING_x000D_
</t>
  </si>
  <si>
    <t>NO Lap</t>
  </si>
  <si>
    <t>S1 AND S2 WELL HEARD,NO MURMUR NO GALLOP</t>
  </si>
  <si>
    <t xml:space="preserve">           FURTHER WORK UP                                </t>
  </si>
  <si>
    <t xml:space="preserve">                   UTI +R/O NEPHROLITHIASIS                         </t>
  </si>
  <si>
    <t xml:space="preserve">this is 5 yrs old male patient presnted with acomplain of lower abdominal pain of 3 months duration associated with burnning pain during urination. He also complains pain during and defication, straining. Fot these complain he visits LHC repeatildly and treated with unspecified po and parentral medication but no improvement. he had hx of urethral discharge three months back. he also claims bilateral testicular swelling which subsides by itself._x000D_
otherwise: no hx of CMI </t>
  </si>
  <si>
    <t xml:space="preserve">               CBC, FBS, U/A , PICT, VDRL, Scrotal u/s, abdominal u/s                            </t>
  </si>
  <si>
    <t xml:space="preserve">                  Lower abdominal pain 20? + UTI r/o STI 20? UDS                          </t>
  </si>
  <si>
    <t>2 w</t>
  </si>
  <si>
    <t>This is a  59 year old male patient presenting with HGIF of 2 weeks duartion associated with chills rigor associated with dry intermittent cough and SOB and night sweat, loss of apptite.  easy fatigabilty. he also had arthralgia  of lower extrimity joints. _x000D_
no other omaplaints_x000D_
No hx of DM, HTN</t>
  </si>
  <si>
    <t xml:space="preserve">                     ? CAP r/o PTB                       </t>
  </si>
  <si>
    <t>RIGHT SHOULDER PAIN</t>
  </si>
  <si>
    <t>THIS IS 38 YEARS OLD FEMALE PATIENT PRESENETED WITH RIGHT SHOULDER PAIN OF 2 DAYS._x000D_
THE PAIN WORSEN DURING MOVEMENT OF SHOULDER._x000D_
SHE HAS ALSO BILATERAL KNEE PAIN WORSEN DURING MORNING SESSION AND HAS GRIPPING SENSATION WHILE ON STANDING._x000D_
SHE HAS ALSO EPIGASTRIC DISCOMFORT._x000D_
SHE HAS TOOTH ACHE</t>
  </si>
  <si>
    <t>THERE IS RIGHT UPPER CANINE PITTED TOTH</t>
  </si>
  <si>
    <t>NO EDEMA,TENDERNESS</t>
  </si>
  <si>
    <t>NO RASAH</t>
  </si>
  <si>
    <t xml:space="preserve">                 ?OA +DYSPESIA +REVESIBLE PULPITIS                           </t>
  </si>
  <si>
    <t>This is 40yrs old female patient presented with a complain of easy fatiguability of 3 days duration. Associated to this she also had hx of chest pain, numbness of extrimities and loss of appetite. _x000D_
otherwise: no other hx of chronic illness_x000D_
_x000D_
CXR: Cardiomegally_x000D_
ECHO: Normal ECHO and doppler study</t>
  </si>
  <si>
    <t xml:space="preserve">          CBC, FBS, OFT, S/E , ECG                                  </t>
  </si>
  <si>
    <t xml:space="preserve">          cardiomegally 20? + ? PN                                   </t>
  </si>
  <si>
    <t xml:space="preserve">this is a knwon HTN patient on loartan 50 mg po daily amlodipine 10 m,g po daily on followup,  currently presented with SOB with ordinary activity, chills and rigor. congestion and difficulty of breathing. he works  in a cold enviroment and  states he  expireinces the symptoms when he is only in that envioment_x000D_
no palpitaion or body swelling_x000D_
</t>
  </si>
  <si>
    <t xml:space="preserve">                     ? CAP r/o hypersenstivity pneumonitis                       </t>
  </si>
  <si>
    <t xml:space="preserve">PRESNTED WITH BURNING TYPE OF  EPIGASTRIC PAIN OF OVER A YEARS DURATION -   ASSOCIATED  WITH THIS HE ALSO HAS HX OF NASUEA AND  VOMITING OF INGESTED MATTER AFTER    ALCOHOL CONSUMPTION OF OVER YEARS DURATION ._x000D_
-   PT WAS ON PANTOPRAZOLE  BUT HAD NO IMPROVEMENT _x000D_
</t>
  </si>
  <si>
    <t xml:space="preserve"> SEND H PYLORI , BLOOD OCCULT ,  VIRAL MARKERS AND ABDOMINAL U/S                                            </t>
  </si>
  <si>
    <t xml:space="preserve">  CHRONIC GASTRITIS   R/O PUD       +                               </t>
  </si>
  <si>
    <t xml:space="preserve"> PRESENTED WITH   DRY  COUGH  3 DAYS DURATION, ASSOCIATED WITH  THIS SHE HAS  CHILLS AND RIGOR,  RUNNY NOSE  MILD HEADACHE  OF 3 DAYS DURATION _x000D_
- SHE ASLO HAS LOA AND  FATIGUE </t>
  </si>
  <si>
    <t xml:space="preserve">           SEND CBC                                </t>
  </si>
  <si>
    <t xml:space="preserve">         ? URTI  ? ALLERGIC RHINITIS                            </t>
  </si>
  <si>
    <t xml:space="preserve">this is 52 yrs old mechanic presented with a complain of right wrist joint pain of 3 months duration associated with decreased in range of motion. he also complains intermittent lower back pain._x000D_
otherwise: no hx of chronic illness </t>
  </si>
  <si>
    <t xml:space="preserve">                      cbc, esr, crp, wrist x ray                       </t>
  </si>
  <si>
    <t xml:space="preserve">         sprain r/o    ? carpal tunnel syndrom                                 </t>
  </si>
  <si>
    <t>neuropathic pain lower back</t>
  </si>
  <si>
    <t>this is a 39 yr old patient presented with rt popiliteal burning pain associated with left and currently involves upper extermity ankle joint 1 month back</t>
  </si>
  <si>
    <t>NO TENDERNESS_x000D_
NO DEFORMITY</t>
  </si>
  <si>
    <t xml:space="preserve">                 CONSULT SENIOR DO RBS, X RAY LUMBAR, CBC ,RF AND URIC ACID       AND VIT B 12                    </t>
  </si>
  <si>
    <t xml:space="preserve">                           ?PN                 </t>
  </si>
  <si>
    <t xml:space="preserve">right side hemiparesis </t>
  </si>
  <si>
    <t xml:space="preserve">43 years old known old stroke patient,she is also known hypertensive patient for the last two years. cureently she is referred from St. peter for physiotherapy. she is taking Amitriptyline 25 mg po daily.   </t>
  </si>
  <si>
    <t xml:space="preserve">Others specify,hypertension </t>
  </si>
  <si>
    <t xml:space="preserve">                            link to physiotherapy                </t>
  </si>
  <si>
    <t xml:space="preserve">                 old stroke + right side hemiparesis                            </t>
  </si>
  <si>
    <t xml:space="preserve">worsening of palpitation </t>
  </si>
  <si>
    <t>A  51 y/o known cardiac patient fo the past 20 yrs on unspecified po medication(ASA &amp; Atrovastatin) but the drugs were discontinue by herself for the past 15 yrs. she had follow up on zewditu hospital intermittently. currently presented with worsening of palpitation with easy fatigability on moderate exertion, sob and night sweating of 5 yrs duration. She has those compliants for the past 20 yrs intermittently. She claim bilateral leg burning pain of 5 mons duration. She has also epigastric dyscomfort. Other wise no hx of cough, body swelling, Chest pain, SOB,  orthopnea Or PND. _x000D_
Ix;  _x000D_
ECHO (DONE DEC 6 2023) = GRADE 1 LV DIASTOLIC DYSFUNCTION , EF= 60%, TAPSE= 24)</t>
  </si>
  <si>
    <t xml:space="preserve">Collect OFT, TSH , Lipid profile , FBS, ECG , Serum 25(OH)) Vit-D3, H.pylori stool Ag                              </t>
  </si>
  <si>
    <t xml:space="preserve">Papitation 2 to ?  + ? PUD +    ? Vit-D defficiency                                      </t>
  </si>
  <si>
    <t>p,cnis</t>
  </si>
  <si>
    <t xml:space="preserve"> medical fit?                                                                                       </t>
  </si>
  <si>
    <t xml:space="preserve">A 80 YEARSOLD  FEMALE PRESNTED WITH ABM OF OVER 2 YEARS DURATION :  WAS  ON UNSPECIFIED MEDICATION WITH PHENYTOIN 100 MG PO BID ??   BUT HAD NO IMPROVEMENT - SO PT DISCONTINUED 2 WEEKS _x000D_
PRESNTED WITH GTC SEZIURE -  EPISODES LAST ESTIMATED TO LAST AROUND 5 MIN - ASSOCIATED WITH THIS SHE HAS DROOLING OF SALIVA AND LOC  _x000D_
- ASSOCIATED WITH THIS SHE HAS TINGLING /NUBMING SENSATION OF LOWER EXTERMITES _x000D_
-  ABM  MORE FREQUENT IN THE LAST FEW MONTHS - 2-3 TIMES WEEKLY _x000D_
- </t>
  </si>
  <si>
    <t xml:space="preserve">        SEND INX           , EEG             _x000D_
                </t>
  </si>
  <si>
    <t xml:space="preserve">        GTC SEZIURE 2 TO ?                                      </t>
  </si>
  <si>
    <t xml:space="preserve">A 36 y/o female presented with dizziness associated with global headahe of 2 mons duration. no hx of vetigo, cough, SOB, fever, chills or rigor </t>
  </si>
  <si>
    <t xml:space="preserve">? Anemia                                             </t>
  </si>
  <si>
    <t xml:space="preserve">Back pain and easily generalized body weakness  </t>
  </si>
  <si>
    <t xml:space="preserve">Known HTN on amlodipine 5 mg po/d  , losartan 100mg po/d , ASA 81mg po/d , atrovastatin 20mg po/d for the past 4 years and discontinue for the past 6 months .  currently he is presented with back pain and lower limb pain of 3 month associated with generalized body weakness . he also intermittent cough   </t>
  </si>
  <si>
    <t xml:space="preserve">CBC, U/A, CXR, Elect, Lipid prof, U/A, RF, ECG, Lumbsacral l xray                                             </t>
  </si>
  <si>
    <t xml:space="preserve">Known HTN on medication + HHD + LBP + ?PNP                                            </t>
  </si>
  <si>
    <t xml:space="preserve">productive cough of 4 months associated with associated with poor appetite, posterior back pain , neck pain . he was on on different antibiotic 3x but not improved </t>
  </si>
  <si>
    <t xml:space="preserve">  CBC, ESR, Genexpert, CXR, Neck Xray , U/A, OFT, S/E                                           </t>
  </si>
  <si>
    <t xml:space="preserve"> ? CAP R/ O PTB                                            </t>
  </si>
  <si>
    <t>This is a 18 years old female patient who is aknown hepatitis B patient for the last six months.She had no follow up. She was investigated  and HBSAG  is positive,HBV VIRAL LOAD TEST RESULT=74,480,899 IU/ML. Currently she is referred from health center for better managemnt.</t>
  </si>
  <si>
    <t xml:space="preserve">    INVESTIGATE,LINK TO GI CLINIC.                                        </t>
  </si>
  <si>
    <t xml:space="preserve">CHRONIC VIRAL HEPATITIS 2 HBV                                            </t>
  </si>
  <si>
    <t xml:space="preserve">A 28 yrs old male patient present with cough of 1 week duration. he also complain sob easy fatigability </t>
  </si>
  <si>
    <t>A 56 yrs old female patient present with cough of 2 week duration. she also complain easy fatigability, sob and easy fatgablity .</t>
  </si>
  <si>
    <t xml:space="preserve">                            CAP                </t>
  </si>
  <si>
    <t>This is a 56 years old male patient patient presented with bilateral flankpain of aweek duration. He also complains of bilateral knee joint pain bilateral hand pain since six months and also needs general medical check up. Otherwise,no history of urgency and frequency of urination,NO HTN,DM OR KNOWN CHRONIC MEDICAL ILLINESS.</t>
  </si>
  <si>
    <t xml:space="preserve">  ?NEPHROLITHIASIS+?OSTEOARTERITIS                                          </t>
  </si>
  <si>
    <t xml:space="preserve">burning sensation + Chilling </t>
  </si>
  <si>
    <t xml:space="preserve">he is presented with burning sensation of urination and chills of 2 days associated with poor appetite and  generalized body pain. he also has raised bp 159/92mmgh </t>
  </si>
  <si>
    <t xml:space="preserve">    CBC, OFT, U/A, Elect/ Abd Pel U/S ,                                         </t>
  </si>
  <si>
    <t xml:space="preserve"> ? AFI  + ? UTI                                           </t>
  </si>
  <si>
    <t>ESAY FATGBLITY</t>
  </si>
  <si>
    <t>A 56 yrs old female patient present with easy fatigability. She also complain epigastric burring sensation and sob.</t>
  </si>
  <si>
    <t xml:space="preserve">                                        dyspepsia    </t>
  </si>
  <si>
    <t xml:space="preserve">presented with lower abdominal pain for last 6month has intermittent dysuria, frequency ,  no vaginal discharge , has no fever, has no bowel habit change , she is amenorrhic for last 1 year no other complain </t>
  </si>
  <si>
    <t>no tendreness no mass</t>
  </si>
  <si>
    <t xml:space="preserve">          CBC URINE ULTRSOUND OFT PIHCT VDRL                                   </t>
  </si>
  <si>
    <t xml:space="preserve">         ? CHRONIC PID+AUB 2?                            </t>
  </si>
  <si>
    <t>A 30 yrs old female patient present with right foot pain of 1 month duration.</t>
  </si>
  <si>
    <t xml:space="preserve">                          R/O SCALCANOUS SPRING                  </t>
  </si>
  <si>
    <t xml:space="preserve">Generalized body weakness </t>
  </si>
  <si>
    <t xml:space="preserve">3rd POD after laparotomy was done for post OP collection presented with generalized body weakness of 1 week </t>
  </si>
  <si>
    <t xml:space="preserve"> FBS , HGB A1 C , Elextro, lipi prof,                                            </t>
  </si>
  <si>
    <t xml:space="preserve">   Newly Dx T2 DM                                         </t>
  </si>
  <si>
    <t>transfer from ER</t>
  </si>
  <si>
    <t xml:space="preserve">This is a 50 years old male patient who is relatively well 3 days back currently presented with 3 episodes vomiting of ingested matter and 1 episodes of bloody vomiting. associated with this he had 3 episodes of diarrhea of 1 days duration. he also had dry cough of 10 days duration, sob, easy fatigability, loss of appetite , had a hx of contact with chronically coughing person, hgif and chills. also had cramping abdominal pain other wise he has no hxs of body swelling , no hx of known CMI 3 years back he had admitted at alert hospital stayed for 15 days and discharged improved. he had a hx of drinking tej and areki for the past 10 yeras and he is a known smoker, chewing chat for the past 10 years. now he is only drinking beer 1 bottel per day. he has a hx of sever anemia as the patient claimes for the above complaint he went to health center investigated with wbc= 16, hgb= 7.1,, CURRENTLY HAS NO FEVER , VOMOITING HAS EASSY FATIGBILITY   BUT HE IS NOT TAKIG FERROUS BECAUSE DYSPEPSIA, ULTRSOUND SHOW  LIVER CIRHOSIS, SPLEENOMEGALY, MASSIVE ASCITES,  PORTAL HTN  ESR 35 </t>
  </si>
  <si>
    <t xml:space="preserve">       REPEAT CBC, VIRAL MARKER                                     </t>
  </si>
  <si>
    <t xml:space="preserve">       SEVERE ANEMIA2+DECOMPENSATED CLD   +                               </t>
  </si>
  <si>
    <t xml:space="preserve"> presented with rt side sharp type of chest pain , no cough has no fever, no sob , has excessive flatulence,no body swelling but has nubmness of bilateral extermity  , has no cmci has no diarrhea,  urinary complain </t>
  </si>
  <si>
    <t xml:space="preserve">           CBC, LIPID  FBS,    CXR OFT                                                                         </t>
  </si>
  <si>
    <t xml:space="preserve">         PN+RLO BRHONCHTITIS +? COSTOCHONDRTITIS                  </t>
  </si>
  <si>
    <t xml:space="preserve">thus is a 75 years old female admitted to our AEOPD 10 days back for the assessment of_x000D_
 BROCA'S APHASIA + LEFT SIDE FACIAL WEAKNESS SEC TO IS R/O HS+NEWLY DX HTN URGENCY R/O EMERGENCY for which she was put o ASA, 81mf po QD, Atorvastatin 80mg po QD, omeprazole 20mg po daily, enalapril 5mg po QD_x000D_
her ECHOCARDIOGRAPHY showed moderate concentric LVH with grade II diastolic dysfunction, mild 2ndry MR moderate TR severe pulmonary htn AND PRESERVED LVEF _x000D_
Brain CT= normal_x000D_
currently she claims to have right arm and shoulder intermittent pain of 1 week duration _x000D_
otherwise she can communicate well (she is the dictating the history), no visible facial weakness, drooling of saliva, drooping of eyelids, difficulty movement, _x000D_
no fever, chest pain, sob_x000D_
no flank pain, abdominal or urinary complaint, no body swelling_x000D_
no ohter chronic medical illess_x000D_
</t>
  </si>
  <si>
    <t xml:space="preserve"> send for CBC, RFT, LIPID PROFILE, U/A       _x000D_
continue medication                                    </t>
  </si>
  <si>
    <t xml:space="preserve">Newly diagnosed HTN + ? TIA                                            </t>
  </si>
  <si>
    <t xml:space="preserve">Difficulty of chewing </t>
  </si>
  <si>
    <t>this is a 61 years old male patient presented with unablity to chew of 2 weeks duration. associated with this he had difficulty of clenching. otherwise he had no hx of trauma to the site.</t>
  </si>
  <si>
    <t>weakening of the lower jaw clenching force_x000D_
palpable condylar head bilaterally_x000D_
generalized attrition _x000D_
missed tooth 36,46</t>
  </si>
  <si>
    <t xml:space="preserve">        CT SCAN WITH CONTRAST                                    </t>
  </si>
  <si>
    <t xml:space="preserve">   TEMPOROMANDIBULAR JOINT INTERNAL DRANGMENT                  </t>
  </si>
  <si>
    <t xml:space="preserve">epigastric  pain + vomiting </t>
  </si>
  <si>
    <t xml:space="preserve">he is presented with epigastric pain and vomiting of ingested mater  of 1 month and he also Rt upper limb pain other </t>
  </si>
  <si>
    <t xml:space="preserve">    CBC, OFT, H. Pyloric , S/E , Elect,                                         </t>
  </si>
  <si>
    <t xml:space="preserve"> ? Dyspepsia + ? PNP                                            </t>
  </si>
  <si>
    <t xml:space="preserve">                                            r/o medical fit</t>
  </si>
  <si>
    <t xml:space="preserve">                                        R/O MEDICAL    </t>
  </si>
  <si>
    <t>refered as acase of epilepsy</t>
  </si>
  <si>
    <t>This is a 23 years old male known focal seizure for the last six years on sodium valporate 1500mg po pm. His follow up was initially at private clinic (@dr.guta,neurlogist)  and currently ,he is refered from AAU for lack of medication.</t>
  </si>
  <si>
    <t xml:space="preserve">  INVESTIGATION                                         </t>
  </si>
  <si>
    <t xml:space="preserve">FOCAL SEIZURE                                            </t>
  </si>
  <si>
    <t>A 38 yrs old females' patient present with headache of 15 days duration. she also complain of epigastric pain and burining sensetaion.</t>
  </si>
  <si>
    <t xml:space="preserve">             R/O DYSPEPISA + HEDACHE                               </t>
  </si>
  <si>
    <t xml:space="preserve">she is a know HTN pt on enalpril 20mg po bid , has no blurring of vision ,  but has globaltype of headche , no chest pain no body swelling no blurring of vision , baseline ix was done 3months back and oft, cbc ,abdpelvic ultrsound normal cxr normal bp 188/79, </t>
  </si>
  <si>
    <t xml:space="preserve">                  U[PDATE IX  RFT LIPID ECG                          </t>
  </si>
  <si>
    <t xml:space="preserve">         HTN  URGENCY RLO EMERGENCY                                    </t>
  </si>
  <si>
    <t xml:space="preserve">Low back Pain </t>
  </si>
  <si>
    <t xml:space="preserve">she is presented with Low back pain of 2 Month otherwise no chronic illness </t>
  </si>
  <si>
    <t xml:space="preserve">     Lumbosacral Xray , Uric acid , RF                                        </t>
  </si>
  <si>
    <t xml:space="preserve"> Lower back pain 2ry to ?                                            </t>
  </si>
  <si>
    <t>night/sleep time bed wetting</t>
  </si>
  <si>
    <t>this is a 15 years old female pt presented with sleep time enuresis since toddler age. she claims the incontinence is only during sleep and not related to stress, coughing, laughing, mother denies that the child had FGC_x000D_
she had menarche 6 moths back and mother claims it is regular in timing, frequency and amount_x000D_
 she also has shaking of hands when holding something for the past 10 years. _x000D_
otherwise she has had no trauma to her back during childhood, no fecal incontinence,_x000D_
no hx of procedures or surgeries_x000D_
no hx OF ABM, LOC, zoning out_x000D_
no hx of medication</t>
  </si>
  <si>
    <t xml:space="preserve">Abdominopelvic u/s, U/A,CBC, serum sodium_x000D_
desmopressin 100mcg po BID _x000D_
advise on night time fluid and caffeine restriction, keeping an alarm_x000D_
referral to AGH for better mgt                                       </t>
  </si>
  <si>
    <t xml:space="preserve">Nocturnal enuresis 2ndry to? +? action tremor                                           </t>
  </si>
  <si>
    <t>A 21 y/o female presented with palpitation associated with intermittent chest pain, dyspnea &amp; easy fatigability on moderate exertion of 2 mons duration. She claim she has worsening of Sxs during hot climates. She is on Implant protective. Otherwise no hx of body swelling, PND, Orthopenia, cough, fever, body trauma, difficulty swallowig, diarrhea,, vomiting or urinary compliant</t>
  </si>
  <si>
    <t>Exosthamos</t>
  </si>
  <si>
    <t xml:space="preserve">   TFT, CBC, OFT, serum ele , Neck u/s, ECG                                       </t>
  </si>
  <si>
    <t xml:space="preserve">? Hyperthyroidism                                             </t>
  </si>
  <si>
    <t xml:space="preserve"> join swelling</t>
  </si>
  <si>
    <t>This is a 40 year old female patient presenting with joint swelling aroung the wrist, IPJ, elbow ankle, and toes joints the swelling occurs intermittently worse in the morning and gets better through out the day, the pain is associated with difficulty of moving and is associated with hotness compared to the rest and stiffness_x000D_
no hx of DM, HTN</t>
  </si>
  <si>
    <t xml:space="preserve">                                            inivestigate</t>
  </si>
  <si>
    <t xml:space="preserve">                          ? rhematoid arhtritis           </t>
  </si>
  <si>
    <t xml:space="preserve">A 28 yrs old female patient present with epigastric pain of 1 week duration. she also complain persistence vomiting's of ingested matter. she also complain vertigo and vihara  </t>
  </si>
  <si>
    <t xml:space="preserve">           VERTIGO+ DYSPEPISA                                  </t>
  </si>
  <si>
    <t>This is a 30 years old female patient presented with a complaint of bilateral leg swelling of 3 days. Associated with this she is also complaining of frontal headache of 3 days duration.</t>
  </si>
  <si>
    <t>A 51 y/o female presented with chest pain associated with night sweating of 20 days duration. Otherwise no hx of fever, chills, rigor, cough, SOB, Orthopenia or PND, no urinary or GI compliant, No CMI</t>
  </si>
  <si>
    <t xml:space="preserve">CBC, ESR, Viral marker, VDRL, PICT, CXR                                            </t>
  </si>
  <si>
    <t xml:space="preserve">?Bronchitis to r/o PTB                                         </t>
  </si>
  <si>
    <t>This is a 44 years old male patient presented with a complaint of raised BP while was having Bp measurement for medical certificate. Otherwise no new complaint.</t>
  </si>
  <si>
    <t xml:space="preserve">Raised BP                                             </t>
  </si>
  <si>
    <t>This is a 28 year old female G4 P1 who deosnt remember her LNMP GA 34 weeks.with followup atr LHC_x000D_
 curently presented with SOB witg ordinary activities, palpitaion, easy fatigability, PND, but mo orthopnea but no body swelling_x000D_
She was told she had Cardiac problems during her first prgenancy but didnt start any medication</t>
  </si>
  <si>
    <t xml:space="preserve">                                3rd TM px +  CHF 20 to ? VHD     </t>
  </si>
  <si>
    <t>This is a 38 year old female patient presenting with productive cough with whitish sputum, SOB, HGIF associated with chills and rigor. loss of appetite and associated aching type lower back pain. she alo had pleueritic type chets pain worsened during coughining_x000D_
no hx of DM, HTN</t>
  </si>
  <si>
    <t xml:space="preserve">                        ? CAP                    </t>
  </si>
  <si>
    <t xml:space="preserve">This is a 19 years old female patient presented with a complaint of cough of 6 days duration. Associated with this she is also complaining of LGIF, Rt side chest pain, nasal congestion &amp; headache of similar duration. </t>
  </si>
  <si>
    <t xml:space="preserve">?URTI R/O CAP                                           </t>
  </si>
  <si>
    <t>PRESENTED WITH GENERALIZED WEAKNESS AND FRONTAL HEADACHE AND PALPITATION</t>
  </si>
  <si>
    <t xml:space="preserve">                      CLUSTER HEADACHE + ?THYROTOXICOSIS +?HTN+?DM+ VIT D DEFICENCY                      </t>
  </si>
  <si>
    <t xml:space="preserve">A 29 y/o male presented with intermittent chest pain associated with dypnea , fatigue, night sweat, loss of appetite &amp; palpitation of 3 mons duration. He is also claim 4 kg wt loss for the past 6 mons.He is a smoker( 12 sticks/d for 10 yrs=&gt;6 pack yrs) &amp; alcoholic ( 1/2L of areke  for the past 2 yrs. He is also used chat. Otherwise no hx of fever, chills rigor, body swelling , Orthopenia, PND, cough or urinary problem _x000D_
Ixs=&gt; CXR(28/11/23)= Rt upper/ Middle lung zone pulmonary nodules; DDX; r/o PTB ; Recomm= Chest CT </t>
  </si>
  <si>
    <t xml:space="preserve"> CBC, OFT, HBsAg, HCV-Ab,  VDRL, PICT, ESR, CRP,  Chest CT with contrast  after the result                                          </t>
  </si>
  <si>
    <t xml:space="preserve">Rt lung Nodules 2 to ? PTB to r/o Lung CA                                            </t>
  </si>
  <si>
    <t>known HTN patient on amlodipine 5mg po/day, Indomethacin - 25mg po/day. no new complaint.</t>
  </si>
  <si>
    <t xml:space="preserve">  SEND INVESTIGATIONS: CBC, FBS, LP, LFT, RFT, HBA1C, ANA                                          </t>
  </si>
  <si>
    <t>THIS IS 40 YEARS OLD MALE PATIENT PRESENTED WITH CRAMPY ABDOMINAL PAIN OF 3 DAYS DURATION.ASSOCIATED TO THIS  HE HAS WATERY DIARHEA OF SINGLE EPISODE .HE HAS ALSO VOMITING OF INGESTED MATTER._x000D_
OTHERWISE HAS NO FEVER,HEADACHE.</t>
  </si>
  <si>
    <t>FLAT AND MOVES WITH RESPIRATION_x000D_
NO TENDERNESS</t>
  </si>
  <si>
    <t>COTPPP</t>
  </si>
  <si>
    <t xml:space="preserve">                   CBC,STOOL EXAM                       </t>
  </si>
  <si>
    <t xml:space="preserve">                   AGE                         </t>
  </si>
  <si>
    <t xml:space="preserve">headache and bacl pain </t>
  </si>
  <si>
    <t>she is a known HTN on Nifidipin 20 mg po /d for the past 8 months  descontinued currently she prsented with headche and back pain of 1 week associted with generalized body weakness and jont pain  othewise no hx of DM</t>
  </si>
  <si>
    <t xml:space="preserve"> CBC, CXR , ECG, U/A, Elect, Lipid, FP , RF , Uric Acid                                           </t>
  </si>
  <si>
    <t xml:space="preserve">        Known HTN on nifidipin 20 mg po/d + LBP + ? PNP                                     </t>
  </si>
  <si>
    <t>THIS IS 50 YEARS OLD FEMALE PATIENT PRESENTED WITH RIGHT KNEE PAIN WORSEN DURING STANDING AND MOVEMENT OF 4 DAYS DURATION._x000D_
SHE HAS LASO PAIN ON RIGHT HIP AND FLANK AREA_x000D_
OTHERWISE SHE HAS NO SWELLING,FEVER</t>
  </si>
  <si>
    <t>S1 and s2 WELL HEARD</t>
  </si>
  <si>
    <t>NO EDEMA,NO TENDERENESS,NO SIZE DISCREPANCY ON LEFT AND RIGHT KNEE</t>
  </si>
  <si>
    <t xml:space="preserve">              ?OA +R/O NEPHROLITHIASIS                              </t>
  </si>
  <si>
    <t xml:space="preserve">THIS IS 47 YEARS OLD FEMALE PATIENT PRESENTED WITH WORSENING OF INTERMITTENT RUQ PAIN OF 3 DAYS DURATION._x000D_
ASSOCIATED TO THIS SHE HAS VOMITING  OF INGESTED MATTER OF 2 EPISODE ._x000D_
SHE HAS SINGLE LOOSE STOLL._x000D_
OTHERWISE SHE HAS NO FEVER,YELLOWISH DISCOLORATION OF EYE,URINE COLOR CHANGE._x000D_
SHE HAS NO ANY DRUG INTAKE._x000D_
_x000D_
</t>
  </si>
  <si>
    <t>S1 AND S2 WELL HEARD_x000D_
NO MURMUR OR GALLOP</t>
  </si>
  <si>
    <t>THERE IS  MILD TENDERNESS OVER RUQ</t>
  </si>
  <si>
    <t>NO RASH NO PALLOR</t>
  </si>
  <si>
    <t xml:space="preserve">                   CBC,STOOL EXAM,ABDOMINAL U/S                         </t>
  </si>
  <si>
    <t xml:space="preserve">      AGE +R/O SYMPOMATIC CHOLILITHIASIS                                      </t>
  </si>
  <si>
    <t xml:space="preserve">productiv cough </t>
  </si>
  <si>
    <t xml:space="preserve">She is a known HTN on enalapril  10 mg po/d for the last 1 year  currently  prsented with  productive cough  and SOB , generalized body weakness , poor appitite </t>
  </si>
  <si>
    <t xml:space="preserve">  CBC, OFT, Elect, Lipid profil, CXR, ECG, ECHO                                                                                       </t>
  </si>
  <si>
    <t xml:space="preserve">+ ? CAP +   Cardiac disease 2ry to  degenerative Aortic And Mitrial valve sclerosis &amp;lt; Moderate AR , Mild LVH                                                                                       </t>
  </si>
  <si>
    <t>SEVERE SHARP LEFT SIDE EXTREMITY PAIN OF 4 DAYS DURATION</t>
  </si>
  <si>
    <t xml:space="preserve">THIS IS A 42 YEARS OLD OTHERWISE HEALTHY PATIENT PRESENTED WITH SUDDEN ONSET OF LEFT SIDE SHARP EXTREMITY PAIN THAT STARTS ON LEFT LOWER BACK AREA AND RADIATES TO INNER TIGH ,KNEE AREA,CALF MUSCLE AND ANKLE.THE PAIN IS SEVERE THAT PREVENT HIM FRO WALKING AND CHANGING POSITIONS. THE PAIN EXACERBATES WITH ANY MOVEMENT OF THE LIMB AND GETS BETTER WITH REST. HE HAD SAME TYPE OF ILLNESSE BEFORE 4 YEARS .HE ALSO COMPLAINS CONSTIPATIION OF 4 DAYS DURATION_x000D_
OTHERWISE NO HISTRORY OF CHRONIC ILLNESSES_x000D_
NO HISTORY OF FECAL OR URINARY INCONTINENCE_x000D_
NO FEVER OR CHILLS_x000D_
</t>
  </si>
  <si>
    <t>FLAT ABDOMEN NOTENDERNESS</t>
  </si>
  <si>
    <t>NO DEFORMITY _x000D_
LIMITED RANGE OF MOVEMENT OVER LEFT KNEE ANKLE DUE TO PAIN</t>
  </si>
  <si>
    <t>NO ABNORMALITY DETECTED</t>
  </si>
  <si>
    <t xml:space="preserve">   FURTHER WORKUP _x000D_
CONSULT SENIOR_x000D_
LINK TO EOPD                                                                                     </t>
  </si>
  <si>
    <t xml:space="preserve">LT RADICULOPHATY 2RY TO ?                                                                                       </t>
  </si>
  <si>
    <t xml:space="preserve">complain   neck pain  and  lower  back pain  </t>
  </si>
  <si>
    <t xml:space="preserve">  66  y  old female  patient presented  with lower  back  and  neck pain  with  associated  numbness to  all extrimities  ore  to  th  left  side  other  wise  no  hx of other chronic illness</t>
  </si>
  <si>
    <t xml:space="preserve">                     SEND   CBC  ,OFT    LIPID PROFILE  ELECTROLYTE  VITAMIN  D  ,  C  AND L/S     X  RAY                          </t>
  </si>
  <si>
    <t xml:space="preserve">    ?cervical  and  l/s  spondylosis+PN     +BOO?BPH                                    </t>
  </si>
  <si>
    <t>COME FOR PHYSICAL EXAMINATION REQUEST FOR DERIVING  LICENSE</t>
  </si>
  <si>
    <t xml:space="preserve">                 FURTHER WORK UP                           </t>
  </si>
  <si>
    <t xml:space="preserve">                MEDICALY FIT                            </t>
  </si>
  <si>
    <t xml:space="preserve">55  Y  OLD  MALE  KNOWN  EPELEPTIC  PATIENT   FOR  THE PAST  10  Y  ON   PHENYTON  100 MG  PO  TID  AND  CURRENTLY  PRESENTED WITH   EASY  FATEGABILITY  WITH  ASSOCITED  LOSS OF HIS  BALANCE  WHILE  HE  WALK  AND INCONTINENT  FOR  BOTH  FESES  AND  URINE  AND    FORGETFULNESS    AND  INPOTENCE   OTHER  WISE  HE  HAS  NO HX OF OTHER HRONIC ILLNESS  DM    ,HTN  _x000D_
HE  HAS RESENT  ABNORMAL  BODY  MVT   15  DAYS  BACK     _x000D_
MRI    MILD  AGING  BRAIN  CHNGE  </t>
  </si>
  <si>
    <t xml:space="preserve">        SEND TO  PSYCHATRY      AND   SEND  CBC ,OFT  LIPID PROFILE  FBS                                  </t>
  </si>
  <si>
    <t xml:space="preserve">        POORLY  CONTROLLED  EPELEPSY+ ?DEMENCIA  ?AGE  RELATED  +?MDD                                    </t>
  </si>
  <si>
    <t>FALL DOWN ACCIDENT</t>
  </si>
  <si>
    <t>THIS IS 60 YEARS OLD FEMALE PATIENT PRESENTED WITH FALL DOWN ACCIDENT OVER GROUND OF 2 DAYS DURATION .SHE HAS REPEATED ATTACK _x000D_
OTHERWISE  SHE HAS NO LOC OR ABM._x000D_
SHE HAS NO TRAUMA ON OTHERSIDE</t>
  </si>
  <si>
    <t xml:space="preserve">                 CBC,U/A,ABDOMINAL U/S,ECG                           </t>
  </si>
  <si>
    <t xml:space="preserve">           R/O BLUNT ABDOMINAL INJURY                                 </t>
  </si>
  <si>
    <t xml:space="preserve">EPEGATRIC  PAIN </t>
  </si>
  <si>
    <t xml:space="preserve">23  Y    y old  male patient presented with  eegatric pain  with  associated  easy  fatigability  while  he  walk  up stares  and  shortness of  breath  for the past    year other  wise he  has no  hx of orthopnea  pnd  and  leg  swelling  </t>
  </si>
  <si>
    <t xml:space="preserve">their  is  grade 2  systolic  murmur  at  mitral   area  with  active pericordeum </t>
  </si>
  <si>
    <t xml:space="preserve">          SEND  ECG,ECHO  CBC  ,OFT                                  </t>
  </si>
  <si>
    <t xml:space="preserve">         ?CRVHD                                 </t>
  </si>
  <si>
    <t xml:space="preserve">she a known T2DM Metiformin 1000mg po bid, Glibinclamid 10 mg po bid, atrovastatin 20mg po/d for the last 14 years currently prsented with headache and foot and hand burning sensation , tingling , numbness, . she also Rt Ear hearing difficulty </t>
  </si>
  <si>
    <t xml:space="preserve">  CBC, OFT, Elec, U/A,    LipiProfil, FBS, Hgb A1 C ,                                        </t>
  </si>
  <si>
    <t xml:space="preserve">  Known T2 DM ( uncontrolled ) + PNP   + Rt ear hearing Problem 2ry to ?                                        </t>
  </si>
  <si>
    <t>referred  from HC</t>
  </si>
  <si>
    <t xml:space="preserve">He is a known  DM  and Chronic small vessel Strock (3yrs)  on Metformin 500mg PO BID, Atrovastatin 20mg PO daily, ASA 81mg days currently difficulty on to stand and walk since 1month_x000D_
FBS=138_x000D_
HGBA1C=7.2_x000D_
_x000D_
_x000D_
_x000D_
</t>
  </si>
  <si>
    <t xml:space="preserve">      Senor cosulted_x000D_
Send Brain MRI if pt afford_x000D_
cont other medication                                       </t>
  </si>
  <si>
    <t xml:space="preserve">       Known DM + Chronic small vessel strock                                     </t>
  </si>
  <si>
    <t>she is prsented with productive with of 15 days associated with generalized body weakness , poor appitie , intermitent high gread fever  otherwise no Hx of HTN , DM</t>
  </si>
  <si>
    <t xml:space="preserve">creptaion bilateral lung </t>
  </si>
  <si>
    <t xml:space="preserve">  CBC, OFT, RFT , FBS, Lipi prof, CXR, Genexpert , ESR Genexpert  , PICT                                          </t>
  </si>
  <si>
    <t xml:space="preserve">    ? CAP 2ry to ILD    R/O PTB                                      </t>
  </si>
  <si>
    <t>LOWER BACK PAIN OF 2 YEARS DURATION</t>
  </si>
  <si>
    <t xml:space="preserve">THIS IS A 62 YEARS OLD MALE PATIENT WHO PRESENTED WITH EXACERBATON OF LOWERBACK PAIN WHICH RADIATES TO TIGHS AND LEGS BILATERALLY. HE ALSO COMPLAINS URINARY URGENCY FREQUENCY  AND DRY MOUTH. OTHERWISE NO HISTORY OF KNOWN  CHRONIC MEDICAL ILLNESSES. </t>
  </si>
  <si>
    <t>NO CVAT OR SPT</t>
  </si>
  <si>
    <t xml:space="preserve">                                           FURTHER WORKUP </t>
  </si>
  <si>
    <t xml:space="preserve">  ?HYPERTENSION+? BPH                                      </t>
  </si>
  <si>
    <t>insominia</t>
  </si>
  <si>
    <t>29 yrs old male pt who had experience famil y 0problem 12 yrs ago and since then he has difficulrty ogf sleeping, no addiction, no mental illness identified, he is functional but (gets frustred easily, forgetfulness, fatiguie because he never gets enough sleep, mostly feels angry because of this he has gastrites for the past 10 yrs, he is physical not grown up enough BMI (18 kg/m2 ) insomia (initiation problem , excessive nightmare despite he sleeps for 5-6 hour daily)</t>
  </si>
  <si>
    <t>good posture, good balance, enough corestability and bodyalignment</t>
  </si>
  <si>
    <t xml:space="preserve">      insominia post psychosocial distress                                     </t>
  </si>
  <si>
    <t xml:space="preserve">RUQ pain + hematemesis </t>
  </si>
  <si>
    <t xml:space="preserve">he is prsented with RUQ pain and bloody vomiting of 2 months assicated with urgency  and frquency otherwise no No hx  HTN &amp;lt; DM . Alocholic for more than 30 years </t>
  </si>
  <si>
    <t xml:space="preserve">Pink Conj &amp;lt; NIS </t>
  </si>
  <si>
    <t xml:space="preserve">        CBC, U/ A, S/E , HBsAg , HCV , Abdopelvi U/S, Lipid profil, Elect ,                                                 </t>
  </si>
  <si>
    <t xml:space="preserve">  mild  Fatty Liver  +Pyelonepherits                           </t>
  </si>
  <si>
    <t xml:space="preserve">20 y  old  female patient presented  with  palpitation   ,hot  intolerance  and  abnormal hand  movement   and  menstrua  irregularity  other wise  she  has  no hx  of   other chronic  il lness  and  neck swelling </t>
  </si>
  <si>
    <t>pink  conj and nis  and  their is  anterior neck mass  moves  with  deglutition    and nodular</t>
  </si>
  <si>
    <t xml:space="preserve">            send  necku/s  ,  neck x  ray    right  shoulder  x  ray  cbc  and  tft                                 </t>
  </si>
  <si>
    <t xml:space="preserve">                    ?toxic  goiter    +?cervical spondylosis                          </t>
  </si>
  <si>
    <t xml:space="preserve">Billateral breast itching </t>
  </si>
  <si>
    <t xml:space="preserve">She is a knoen hyperthydrodism on PTU 100mg po /d for the pas 1 year currently she  prsented with bilateral breast itching, Rt armpitt pain and also abdominal discomfort and full of  gas other wise no HTN DM </t>
  </si>
  <si>
    <t xml:space="preserve">  CBC, Breas U/A bilateral, OFT, Abdo pel U/S, U/A, Elect ,                                                                                      </t>
  </si>
  <si>
    <t xml:space="preserve">Hyperthyrodism on PTU 100mg po/d                                                                                         </t>
  </si>
  <si>
    <t>unilateral right sided heache</t>
  </si>
  <si>
    <t>this is a 25 years old female pt. presented with right side headache which is stabbing and burning in type worsened with exposure to cold associated with heaviness of head_x000D_
she claims the pain exacerbates with cold weather and makes it difficult to chew food, wash face_x000D_
she had X-ray done and it was unremarkable. she did not take any antipain_x000D_
otherwise no recent hx of fever, ear ache, toothache, epistaxis_x000D_
no hx of head trauma_x000D_
no hx of medication intake _x000D_
no self or family hx of Chronic medial illness</t>
  </si>
  <si>
    <t>couldn't assess her ear, throat due to pain</t>
  </si>
  <si>
    <t xml:space="preserve">send for CBC, BG,RH, s/e-, U/A,  Brain MRI  _x000D_
ENT evaluation, Maxilo-facial surgery evaluation   _x000D_
amitriptyline 12.5 mg po daily for 5 days                                                                                  </t>
  </si>
  <si>
    <t xml:space="preserve">?CHRONIC SINUSITIS R/O TRIGEMINAL NEURALGIA                                                                                        </t>
  </si>
  <si>
    <t xml:space="preserve">this is 23yrs old male patient presented with a complain of burnning type of epigastric pain of 1 year duration associated with this nausea and vomiting. for this complain he took omeprazole tabs frequently but not improvement. _x000D_
otherwise: no hx of chronic illness_x000D_
_x000D_
stool Ag ( h.paylori): negative </t>
  </si>
  <si>
    <t xml:space="preserve">             panthoprazole 40mg po daily for 01 month and if no improvement consider endoscopy                               </t>
  </si>
  <si>
    <t xml:space="preserve">          Dyspepsia r/o PUD                                   </t>
  </si>
  <si>
    <t>34  y  old   male  patient presented with  dry cough    with  associated     more  during  night  and  morning   and  with night  sweating  ,loss of appetite    and  tarted  for  pneumonia   but  has  no  improvement     bp  121/85pr 90</t>
  </si>
  <si>
    <t xml:space="preserve">pink   conj and nis </t>
  </si>
  <si>
    <t xml:space="preserve">their is grade  1  pan systolic  murmur  at  mitral  area </t>
  </si>
  <si>
    <t xml:space="preserve">        send cbc ,oft  chest  x ray  ,ecg  ,lipid profile  electrolyte                gene  expert                      </t>
  </si>
  <si>
    <t xml:space="preserve">           cap+?pul  tb  ??cardeomyopathy                                 </t>
  </si>
  <si>
    <t>this is an 18 years old female presented with headache of 1 year duration. the headache is global in type associated with face heaviness, stabbing type of pain, itchy eyes. dizziness, scalp tenderness, blurring of vision, easy fatigability_x000D_
she claims she has recurrent rhinosinusitis associated with cold weather and bad odor_x000D_
for this she went to a HC and was diagnosed with T1DM with hypoglycemia+ CHF and given 1 vial of 40</t>
  </si>
  <si>
    <t xml:space="preserve">   CBC, U/A, BG RH,       _x000D_
augmentin 625mg po TID for 7 days, cetirizine, nasal saline spray, avoid allergen                                                                                                                           </t>
  </si>
  <si>
    <t xml:space="preserve">chronic rhinosinusitis  + ? anemia                                                                                                                     </t>
  </si>
  <si>
    <t xml:space="preserve">this is a 21 years old female pt presented with dry cough of 1 month duration associated with headache joint pain, sig unquantified wt loss, fatigue, the cough is worsened on exposure to cold air, _x000D_
for this she went to a clinic twice and was managed with amoxicillin, azithromycin and diphenhydramine syrup  but no improvement_x000D_
otherwise= no hx of fever, night sweat, appetite loss, sob, chest pain, orthopnea, PND_x000D_
no abdominal complaint, no urinary complaint_x000D_
no contact with chronic coughr, tb dx or rx_x000D_
no self or family chronic medical ilnness </t>
  </si>
  <si>
    <t xml:space="preserve">CBC, CXR                                           </t>
  </si>
  <si>
    <t xml:space="preserve">?allergic bronchitis                                            </t>
  </si>
  <si>
    <t xml:space="preserve"> a 51 year old male pt presnted with  low back pain fo over 5 years duration - associated with this he aslo has  tingling and numbing sensation of lower extremities. _x000D_
 for the above complaint he was seen at private hospital and was inx wit cbc , oft , se - normal _x000D_
 l/s mri - L4/L5 Disc bulge with severe central canal stenosis and bilateral neural foraminal stenosis; </t>
  </si>
  <si>
    <t xml:space="preserve">             link to neurosurgical side _x000D_
send lipid profile and  serial bp records                                </t>
  </si>
  <si>
    <t xml:space="preserve">         known htn on lsm + pn + l/s  14- 15 disc bulge                                     </t>
  </si>
  <si>
    <t xml:space="preserve">presented with  dry cough of over 3 months duration  associated chest pinaa dn mild headache of over 3 months duration _ whis is worsening in the last 2 weeks </t>
  </si>
  <si>
    <t xml:space="preserve">       send cbc , cxr                                      </t>
  </si>
  <si>
    <t xml:space="preserve">            ? bronchitis                                 </t>
  </si>
  <si>
    <t xml:space="preserve">this is 26yrs old male patient who presented with a complain of cough which is dry of o3 days duration associated with pleuritic chest pain, LGIF and sob. he also complains joint pain, malaise and headch odf the same diration. For this complain he took amoxcillin and diclofenac but no improvement _x000D_
otherwise: no hx of chronic Medicall illness_x000D_
                  no hx of contact with chronic cougher or known TB patient </t>
  </si>
  <si>
    <t xml:space="preserve">                  CBC, OFT, CXR, ECG                          </t>
  </si>
  <si>
    <t xml:space="preserve">                   ? CAP                          </t>
  </si>
  <si>
    <t xml:space="preserve">A 42 yrs old female patient present with cough of 1 week duration. also complain headache ,easy fatigability </t>
  </si>
  <si>
    <t>PALPITATION OF 1 MOTH DURATION</t>
  </si>
  <si>
    <t>THIS IS 70 YEARS OLD FEMALE PATIENT PRESENTED WITH PALPITATION AND EASY FATIGABLITY OF 1 MONTH DURATION. SHE ALSO COMPLAINS GLOBAL TYPE HEADACHE, ABNORMAL HAND SHAKING THAT STARTS 8 MONTHS BACK. SHE ALSO HAS EXACERBATION OF NECK SWELLING OF 2 YEARS DURATION_x000D_
OTHERWISE NO HISTORY OF KNOWN CHRONIC ILLNESSES_x000D_
_x000D_
VITAL SIGN- BP-130/80 PR- 140BPM</t>
  </si>
  <si>
    <t>PC AND NIC</t>
  </si>
  <si>
    <t xml:space="preserve">THE IS 5*6 CM FIRM NON TENDER NODULAR ANTERION NECK SWELLING WITH DEFINED BORDER </t>
  </si>
  <si>
    <t>S1 AND S2 WELL HEARED _x000D_
THERE IS GALLOP, NO MURMUR</t>
  </si>
  <si>
    <t xml:space="preserve"> FURTHER WORKUP                                                                                       </t>
  </si>
  <si>
    <t xml:space="preserve">?TMNG                                                                                        </t>
  </si>
  <si>
    <t>70 yrs old male [pt who had experienced loss of consciousness and it was foundout to be hyperglycemia and sibnnce the on medication, currently has cough productive of sputuum, no fever, no chest pain, exertional dyspnea, bilateral intermittent edema, paresthasia</t>
  </si>
  <si>
    <t>no xanthoma, no denmtal decay</t>
  </si>
  <si>
    <t>no cyanosis, no clubbing, no distyress</t>
  </si>
  <si>
    <t>no carotid bruit, no murmur, pulse strong regiular, no cyanosis</t>
  </si>
  <si>
    <t>no acites, no organo megally (weist circumferance 115 cm/ height 175 cm= 0.65 pt has visceral obesity risk fatty liver</t>
  </si>
  <si>
    <t>has  BPH symptoms</t>
  </si>
  <si>
    <t>good posture, good balabnce, enough corestability and body alignment, dry skin, wwarm extrimites,  no nail cornification</t>
  </si>
  <si>
    <t xml:space="preserve">   salt restriction, be active, mionim ize coffee, prevention of fall, vegitable and fruit dish,legumes dish, use onmly liqyuid ouil, avoid fattyoilly food, avoid fried food, no alcohol, get adequate sun light, foot catre (hygiuen, wear loose shoe, becareful while cutting nail, keep moisturizing leghs with cvasluin)                                         </t>
  </si>
  <si>
    <t xml:space="preserve">       paresthasia, autonom ic nuropaty on the back ground of DM anfd HTN                                      </t>
  </si>
  <si>
    <t>all extermity weakness</t>
  </si>
  <si>
    <t>This is a 53 years old known asthmatic patient for the last seven years currently on almetamine  1tab po daily. Currently,she presented with progressive all exterimity weakness of three years duration.It started from left upper exterimity and bilateral lower exterimity,thenafter six months,the right lower exterimity exterimity weaskness with difficulty of raising her upper exterimities and difficulty of walking up stairs and down stair and the symptoms worseen progressively..She is refered from  Gondor university for better managemnt.. investigations done there,brain CT scan=conclusion normal study.,urea=14.54mg/dl,cr=0.59mg/dl,uric acid=3.35mg/dl,ANA=non reactive,cbc wbc=472000,hg/hct=14.9/40.8,plt=279 000,fbs=102mg/dl,wrist x-ray( bilateral) normal,PICT=NR,TSH=1.28UIU/ML,FREE T4=14.59PMOL/L</t>
  </si>
  <si>
    <t>s1 and s2 weel heard no murmur or gallop</t>
  </si>
  <si>
    <t>epigateric tenderness</t>
  </si>
  <si>
    <t>COTPP,,MOTOR EXAMINATIN; significant atrophy especiallyupper exterimity,fasiculation on the back and tongue,power 3/5 in all areas but but the extensoron the upper exterimityand flexor on thelowe exterimity more affected,DTR=3/4  on the lower exterimities,but 2/4  on upper exterimiies</t>
  </si>
  <si>
    <t xml:space="preserve">    SEND TO  NEUROLOGY CLINIC                                       </t>
  </si>
  <si>
    <t xml:space="preserve"> QUADRIPARESIS 2?MOTOR NEURON DISESE(?ALS)R/O FORAMEN MAGNUM SYNDROME                                            </t>
  </si>
  <si>
    <t xml:space="preserve">epigastric pain of  1 week duration  </t>
  </si>
  <si>
    <t xml:space="preserve">this is 36 years old known HTN for the last 1 year and on amlodipine 5 mg po/day and   currently he presented with epigastric pain which is burning sensation and radiates to the back and hx  of    ear pain for the last 6 month more on the right side   otherwise no hx of discharge from ear  no hx of vomiting   pain during swallowing  tinnitus and vertigo. </t>
  </si>
  <si>
    <t xml:space="preserve">pink conjunctiva   nis   no mastoid and tragal tenderness </t>
  </si>
  <si>
    <t xml:space="preserve">             SERUM H PYLORI     STOOL OCCULT BLOOD    lipid profile      LINK    ent   for further evaluation     continue ppi   and    amlodipine                            </t>
  </si>
  <si>
    <t xml:space="preserve"> known HTN + DYSPEPSIA. + OTITIS MEDIA                    </t>
  </si>
  <si>
    <t xml:space="preserve">this is a 42 years old male a known RVI pt on HAART for 14 years with BASELINE CD4 count= 50,(he was on added cotri for 1 year) recent CD4 (told to be good), he claims to be adherent pt presented with cough productive of blood tingled sputum for the past 15 days associated with chills rigor, night sweat, LGF, appetite loss, chest pain, easy fatigability of same duration_x000D_
the cough worsens during morning and cold weather_x000D_
he claims a lot of people around him_x000D_
he denies use of cigars, he drinks socially 1 cup of tej at a time_x000D_
for this complaint he went to a HC and was given amoxicillin 500mg po TID and diclofenac but he discontinued after 2 days because he did not feel improvement_x000D_
otherwise_x000D_
no hx of headache, epistaixs, joint pain, muscle ache_x000D_
no contact with chronic cougher, hx of dx or Rx for Tb_x000D_
no hx of sore throat, sense of indigestion_x000D_
no abdominal complains, no urinary complaint_x000D_
no self or family hx of Chronic medical illness_x000D_
</t>
  </si>
  <si>
    <t>right lower lobe posterior fine crackles</t>
  </si>
  <si>
    <t xml:space="preserve"> send for CBC, U/A, RFT, CXR, ECG, Sputum gene xpert , Urine LAM                                                                                      </t>
  </si>
  <si>
    <t xml:space="preserve">Stage T3 RVI on HAART+? CAP r/o PTb                                                                                        </t>
  </si>
  <si>
    <t xml:space="preserve">A 31 yrs old female patient present with cough of 1 week duration. she also complain productive sputum, headache </t>
  </si>
  <si>
    <t xml:space="preserve">                       URTI                     </t>
  </si>
  <si>
    <t>This is a 35 years old female patient presented with dry cough of fifteen days duration. Associated with this,has moderate intermitant fever and has conrtact history with chronic cougher,but not tb patient.but her husaband is moker   For this complaint,she went to health center and was given po unnspecefied medications  despite no improvemnt.</t>
  </si>
  <si>
    <t>CRIPITATION AT RIGHI AND LEFT LOWER 1/3 POSTERIORLY</t>
  </si>
  <si>
    <t xml:space="preserve">      ?CAPR/O PUL TBC+?COPD                                      </t>
  </si>
  <si>
    <t>73 yrs old male pt who had experienced fainting and found out to be elevated gluvcosde lebvel and on medication sibnce then. currently has  cough productive of sputum long standing recurrent, no fever, no chest pain, exertional dyspnea, no edema</t>
  </si>
  <si>
    <t>no xanthoma, cataract surgery done, no denmtal decay</t>
  </si>
  <si>
    <t>no distress, no clubbing, no cyanosis, chest clear bilatrerally</t>
  </si>
  <si>
    <t>no carotid bruit, no murmur, pulse strong regular BP 140/80 mmHg</t>
  </si>
  <si>
    <t>weist circumferance 115 cm/ height 175 cm = 0.65 pt has viscveral obesit y risk fatty liver</t>
  </si>
  <si>
    <t>has BPH symptoms</t>
  </si>
  <si>
    <t>good posture, good balance but walk with stick, enmough corestyability and body alibnmenmt, dry skin, wrm extriomites no nail cornification, dorsal;is pedis pulse fel;t</t>
  </si>
  <si>
    <t>no weakness , no semnsory loss but has paresthasoa</t>
  </si>
  <si>
    <t xml:space="preserve">        salt restriction, be active, minimize coffee, prevention of fall, vegitable and fruit dish, legumes dish, get adequate sun light, avoid oillyfatty food, no alcohol, avoid fried food, walk for 20 minutes 3 times per week, foot care (hygien, wear loose shoe, becareful while cutting naiols, keep moisturizing with vaslin), keep candy in pockets                                    </t>
  </si>
  <si>
    <t xml:space="preserve">              paresthasia and autonomic dysfunction on the back ground of diabetes and hypertension                              </t>
  </si>
  <si>
    <t>this is a 28 years old nulliparous female presented with suprapubic pain of 4 months duration associated with dysuria, urgency, frequency, LBP of same duration_x000D_
for this complaint she went to a HC was diagnosed with Recurrent UTI and she was given  unspecified medication TWICE with little improvement _x000D_
she had Abdominopelvic U/s, Urine culture, RFT  ( Cr= 0.8, Urea=22)done all are unremarkable_x000D_
otherwise she has no fever, flank pain, no body swelling_x000D_
no dyspareunia_x000D_
No self or family hx of chronic  medical illness</t>
  </si>
  <si>
    <t xml:space="preserve">CBC,  U/A,_x000D_
consult senior                                          </t>
  </si>
  <si>
    <t xml:space="preserve">Recurrent UTI 2ndry to?                                            </t>
  </si>
  <si>
    <t>this is a 48 years old female presented with left leg tingling type of pain of 2 years duration. the pain is associated with cramp and muscle strain._x000D_
she also has tingling sensation and fatigue over her hands bilaterally_x000D_
for this she came into our hospital was diagnosed with varicose vein + PN  and was put on Amitriptyline 25 mg po daily_x000D_
she works at a printing press and uses her hands and stands a lot_x000D_
otherwise she has no hx of back pain, trauma, _x000D_
she uses Injera with wot _x000D_
no hx of flank pain_x000D_
no hx of headache, dizziness, blurring of vision, tinnitus_x000D_
no chronic medical illness</t>
  </si>
  <si>
    <t xml:space="preserve"> LSM, continue medication                                           </t>
  </si>
  <si>
    <t xml:space="preserve">varicose vein + PN + stage 2 HTN                                </t>
  </si>
  <si>
    <t>A 75 yrs old male patient present with abdominal pain of 1 month duration. he also complain omitting of ingested matter. he also complain of bilateral leg swelling of 1 week duration. .HE USED 2 PILLOES TO SLEEP.</t>
  </si>
  <si>
    <t xml:space="preserve">          ASCITES @2 TO ???       </t>
  </si>
  <si>
    <t>abdominal   distension</t>
  </si>
  <si>
    <t>This is a23 years old male patient presented with abdominal distension of eight years duration. Associated with this  has abdominal crampying and was treated with ciprofloxacilline and meteronidazole despite no improvemnt.Otherwise,no histor of HTN or DM or known chronic medical illiness..</t>
  </si>
  <si>
    <t>EPIGASTERIC TENDERNESS.</t>
  </si>
  <si>
    <t xml:space="preserve">    CHRONIC  DYSPEPSIA 2?R/O CHRONIC VIRAL HEPATITIS                                        </t>
  </si>
  <si>
    <t xml:space="preserve">Rashied BP </t>
  </si>
  <si>
    <t>she is a newly dx HTN currently peented with intermittent headache of 1 week  duration  and   for Follow up . she also has neck swelling for the past 30 years and</t>
  </si>
  <si>
    <t xml:space="preserve">       CBC, OFT, CXR , neck Xary, TSH, FT3 &amp;lt; FT4, ECG , elec     Lipid prof                                </t>
  </si>
  <si>
    <t xml:space="preserve">    Newly Dx HTN + Goiter                                         </t>
  </si>
  <si>
    <t xml:space="preserve">this is a known 58 years female a known HTn for the past 6 years on Enalapril 5mg po BID and Amlodipine 5 mg po  QD currently came in to start follow up _x000D_
She is on follow up for 3 months at surgical side after choledocotomy was done for Choledocolithiasis_x000D_
otherwise no headache, SoB, chest apin flank pain_x000D_
no urinary complaint_x000D_
no other known chronic medical illness_x000D_
</t>
  </si>
  <si>
    <t>surgical scar</t>
  </si>
  <si>
    <t xml:space="preserve">CBC, U/A, RFT, LFT, S/e-                                            </t>
  </si>
  <si>
    <t xml:space="preserve">HTN + 3rd month after choledocotomy                                            </t>
  </si>
  <si>
    <t>This is a28 years old male patient presented with bilateral knee joint pain of four months.Associated with this has difficulty of walking. Otherwise no HTN,DM OR KNOWN CHRONIC MEDICAL ILLINESS.</t>
  </si>
  <si>
    <t xml:space="preserve">      ?osteoarteritis of the knee joints                                      </t>
  </si>
  <si>
    <t>This is a74 years old male patient presented with dizziness of amonth . Associated  with this has fall down  accident. OTHERWISE NO HTNM,,DM OR KNOWN CHRONIC MEDICAL ILLINESS</t>
  </si>
  <si>
    <t>slightly pale conjuyctiva,nis</t>
  </si>
  <si>
    <t xml:space="preserve">        invesstigate                                    </t>
  </si>
  <si>
    <t xml:space="preserve">?anaemia+?syncopall attack                                            </t>
  </si>
  <si>
    <t>this is a 23 yrs old female patient presented with  shortness of breath of 1 month duration associated with easy fatigability, Orthopnea of 1 pillow, PND, , of recurrent sore throat ( 5 episode in a year ) _x000D_
for this she went to our ENT department and is scheduled for ?laryngoscopy_x000D_
 otherwise she has no leg swelling no orthopenia _x000D_
no nasal discharge no snoring no sleeping open mouth no voice change _x000D_
no chest pain, cough, fever, no headache, pillow_x000D_
no hx of chronic medical illness (her mother has HTN but is not on medication)</t>
  </si>
  <si>
    <t>PC, NIS, no swollen or erythematous tonsils visible</t>
  </si>
  <si>
    <t xml:space="preserve">CBC, U/A, RFT, CXR, ECG, neck U/S     _x000D_
Surgical consult                                       </t>
  </si>
  <si>
    <t xml:space="preserve">?NYHA CLASS 2 AHA stage c HF2ndry to? + Dysphagia 2ndry to?                                           </t>
  </si>
  <si>
    <t xml:space="preserve">this is 19 years old female pt presented with palpitation of 2 years duration. has also easy fatigue , intermittent sob , wt loss . _x000D_
echo mitral valve prolapse with moderate MR , LVEF60 TAPSE 23 </t>
  </si>
  <si>
    <t xml:space="preserve">mitral valve prolapse                                            </t>
  </si>
  <si>
    <t xml:space="preserve">She is a 21 yrs old female patient presented  to  our opd with the compliant of  headache of 3yrs duration  the headache is half of her head which is  aggravated by craweded environment and smell. She has also mild intermittent fever  she also compline neck swelling </t>
  </si>
  <si>
    <t xml:space="preserve"> Send CBC ,OFT, UA , Serum E                                         </t>
  </si>
  <si>
    <t xml:space="preserve">      Migrin headache                                      </t>
  </si>
  <si>
    <t>this is a 25 years old male pt presented with RUQdull aching pain of 3 years duraton worsened over the past 2 months. thepain radiates to the right flank.and right shoulder  the pain worsens on taking spicy food and alcohol, bread.  associated with this he has intermittent constipation, indigestion_x000D_
otherwise no hx of known allergy to food_x000D_
for this he went to a HC where he had CXR and ABD u/s was done which showed Splenomegaly_x000D_
PICT=NR_x000D_
3 years back he was dx and treated for Malaria_x000D_
No hx of fever_x000D_
no urinary complaint</t>
  </si>
  <si>
    <t xml:space="preserve">CBC, U/A, Abd-pelvic U/A, stool exam,LFT                                            </t>
  </si>
  <si>
    <t xml:space="preserve">dyspepsia 2ndry to? cholelithiasis                                            </t>
  </si>
  <si>
    <t xml:space="preserve">this is a G3P2 mother who claims to be 4 months amenorrhic currenlty presented with cough productive of scanty whitish sputum, LGF, chills of same duration_x000D_
she is on Aspirin 162mg po daily for the past 1 month as Preecmalpsia complication prophylaxis_x000D_
otherwsie no hx of SOB, easy fatigability, headache, _x000D_
No abdominnal complaint_x000D_
no other chronic complaint </t>
  </si>
  <si>
    <t xml:space="preserve">CBC, U/A, RFT, SPUTUM GENE XPERT                                                                                        </t>
  </si>
  <si>
    <t xml:space="preserve"> ?CAP r/o Aspirin exacerbated respiratory disease + UTI                                                                                       </t>
  </si>
  <si>
    <t xml:space="preserve">A 35 y/o female known epileptic pt for the past 7 yrs on AED for the 1st 5 yrs then discontinued for the next 1 yr until she started lamotrigine for the last 9 mons w/c was started during her last pregnancy &amp; continued for the past 5 mon until she discontinued for the last 5 days due to shortage of medication. Currently she claim she had 1 episodes of ABM 3 day back w/c involve extension &amp; flexion of extremities associated with uprolling of the eye, drooling of saliva &amp; LOC for approximately for 30 mins. Otherwise no family hx of epilepsy, trauma to the body, or CMI like HTN or DM </t>
  </si>
  <si>
    <t xml:space="preserve">EEG, serum ele, OFT, CBC , Then consider Brain MRI after senior consultation      _x000D_
Start Valporic acid 200 mg po/d                                            </t>
  </si>
  <si>
    <t xml:space="preserve"> KNown Seizure D/o 2 to ? +  ? HTN                                 </t>
  </si>
  <si>
    <t xml:space="preserve">    EEG, serum ele, OFT, CBC , Then consider Brain MRI after senior consultation      _x000D_
Start Valporic acid 200 mg po/d                                                                                    </t>
  </si>
  <si>
    <t xml:space="preserve"> KNown Seizure D/o 2 to ? +  ? HTN                                                          </t>
  </si>
  <si>
    <t xml:space="preserve">this is a Para 1 known RVI pt on HAART for the past mother 9 years with baseline, and recent CD4 count unknown (Clamis she was told it is good) VL undetectable,_x000D_
currently she complains of Bilateral flank pain of 4 years duration exacerbated since 2 months and worse on the right side radiating to the inguinal area bilaterally associated with tenacious whitish discharge from vagina_x000D_
for this complaint she went to a hc, abdomino pelvic u/s was done and it showed bilateral hydronephrosis with right kidney 2.5 by 3.5 cm cyst_x000D_
otherwise no hx of fever, CHEST PAIN , COUGH_x000D_
no hx of dysuria,urinary frequency urgency_x000D_
no abdominal complaint_x000D_
no genital area, ulceratuion, itching_x000D_
no other chronic medical illness </t>
  </si>
  <si>
    <t>PC, NIS2 by 3 cm firm mobile mass on right side posterior to SCM</t>
  </si>
  <si>
    <t xml:space="preserve">CBC, U/A, Neck u/s, RFT, cd4_x000D_
surgical consult                                            </t>
  </si>
  <si>
    <t xml:space="preserve">stage T3 RVI + bilateral hydronephrosis + ? VDS +? Rt  cervical LAP 2ndry to?                                          </t>
  </si>
  <si>
    <t xml:space="preserve">right cervical swelling </t>
  </si>
  <si>
    <t>this is 37 years old female pt presented with right cervical swelling  of 4 month duration. has also right ear discharge of same duration. she  is on  zoxan  ear  drop  .</t>
  </si>
  <si>
    <t xml:space="preserve">right side cervical mass of 5*7 cm non tender, not fixed of mass </t>
  </si>
  <si>
    <t xml:space="preserve">     inx                                          </t>
  </si>
  <si>
    <t xml:space="preserve">      TB lymphadentitis to r/o lymphoma                                       </t>
  </si>
  <si>
    <t xml:space="preserve">this is a 40 yrs old female presented with bilateral leg swelling of 2 months duration associated with tingling pain of legs, dizziness, tinnitus, blurring of viosion, easy fatigability of same duration_x000D_
she has right flank pain of 1 year duraton_x000D_
for this she went to a HC and was referred here (cr= 1.27)_x000D_
other wise no sob, orthopnea, chest pain, _x000D_
no dysuria,urinary urgency or frequency,urine color or amount change_x000D_
no abdominal complaint_x000D_
no knwon chronic medical illness_x000D_
</t>
  </si>
  <si>
    <t xml:space="preserve">CBC, RFT, U/A, Abdpelvic U/S                                            </t>
  </si>
  <si>
    <t xml:space="preserve"> ? AKI r/o CKD                                      </t>
  </si>
  <si>
    <t>refered as GA</t>
  </si>
  <si>
    <t>A 26 y/o malereferred from H/C as a case of GA. He claim his Lt big toe swells worsen for the past 7 days. He has a hx of intermittent lt big toe pain of 8 mons duration. For his compliant he is given Cloxacilline 500 mg po QID for 1 wk duration at H/C. . _x000D_
UA (16/12/23)= 10.1</t>
  </si>
  <si>
    <t>Hot &amp; Tender Lt leg thumb</t>
  </si>
  <si>
    <t xml:space="preserve">Indometacin 25 mg po BID   for 1 wk _x000D_
                                          </t>
  </si>
  <si>
    <t xml:space="preserve"> GA                                            </t>
  </si>
  <si>
    <t xml:space="preserve">shortness of breath, back pain </t>
  </si>
  <si>
    <t xml:space="preserve">A 33 years old known asthmatic patient for last 7 years presented with chest pain , shortness of breath and cough of 3 days duration. she was taking medication Symbicort. otherwise, no other complaint  </t>
  </si>
  <si>
    <t xml:space="preserve">she has diffused wheezing all over the chest </t>
  </si>
  <si>
    <t xml:space="preserve">             chest X-ray done negative                                </t>
  </si>
  <si>
    <t xml:space="preserve">                   acute exacerbated asthmia 2 ry to ?                         </t>
  </si>
  <si>
    <t>A 24 y/o male presented with worsening of upper middle abdominal burning pain associated with bloating of 2 wks duration. He has the same compliant intermitently for the past 5 mons. He has also intermittent bloody stool of 3 wks duration. No vomiting, diarrhea, tenismus</t>
  </si>
  <si>
    <t xml:space="preserve">  stool H.Pylori Ag , Stool Analysis, CBC                                         </t>
  </si>
  <si>
    <t xml:space="preserve">  Dyspepsia to r/o PUD                                           </t>
  </si>
  <si>
    <t xml:space="preserve">She 74 yrs old male patient presented to our opd with the complient of lightheadness. in association to this he has also multiple episods of syncopy . he has also Hx of complain forgetfulness </t>
  </si>
  <si>
    <t xml:space="preserve">        Send ECG,  CBC                                  </t>
  </si>
  <si>
    <t xml:space="preserve">This is a 20 years old female patient who presented generalized type of headache of 2 days duration. In association to this she complains of HIGF of 2 days duration, shivering/chills, rigor and 1 episode of epistaxis._x000D_
She claims that she had abnormal body movement complaint when she was 12 years old but as she said she was treated only for pneumonia and being discharged. After that she was not on any medication. And RBS was 102 mg/dl/ _x000D_
she claims she took advil prior to shivering because she was feeling cold and tired_x000D_
for this she was kept at our AEOPD and observed for a day_x000D_
Otherwise she has no recent history of LOC, Vomiting. _x000D_
no history of Cough and SOB. _x000D_
No history of neck stiffness. _x000D_
no known rxn to advil or other medication_x000D_
no recent travel hx, no hx of malaria dx_x000D_
no known chronic illness_x000D_
</t>
  </si>
  <si>
    <t xml:space="preserve">  ciprofloxacin 500mg po BID for 5 days, send for abdpelvic U/S                                          </t>
  </si>
  <si>
    <t xml:space="preserve"> ? AFI r/o UTI + ?nephrolithiasis                                           </t>
  </si>
  <si>
    <t xml:space="preserve">A 48 yerys old male patient linked from AEOPD after he presented with _x000D_
RLQ abdominal pain assosated with nause, 1 episode of non bilus vomitig of injested matter, facal swellig and bilateral leg swelling, PNDeasy fatigabilty and urine color change of 1 week duration. For this he was vist local heath center unspecifid po medicatoin and topical cream. otherwish no hx of fever ,chills or rigor no SOB no hx of CMI and flatuse_x000D_
Ixs=&gt; abd u/ s show =sefl resolving acute appendicits _x000D_
CXR=Right minimal pleural effusion_x000D_
ECG= Sinus bradycardia </t>
  </si>
  <si>
    <t xml:space="preserve">G-II Holosystolic murmur at Apical &amp; LLSB </t>
  </si>
  <si>
    <t xml:space="preserve">ECHO                                                               </t>
  </si>
  <si>
    <t xml:space="preserve">? HF 2 to ? CRVHD                                       </t>
  </si>
  <si>
    <t>A 29 yr old female patient present with cough of 1 week duration. she also complain productive cough.</t>
  </si>
  <si>
    <t xml:space="preserve">                  R/O              CAP             </t>
  </si>
  <si>
    <t xml:space="preserve">42  y old  male  patient  presented  with  dry  cough of  1  month  duration  with  associated  night  sweating  and    bloody  tingled  sputum   other  wise  he  has no hx of  weight  loss  ,loss of  appetite  easy  fategability  other  chronic illness  dm and  htn   </t>
  </si>
  <si>
    <t>pink  conj and nis  their  is  anteriour  neck  mass</t>
  </si>
  <si>
    <t xml:space="preserve">clear  chest  with  good  air  entry  </t>
  </si>
  <si>
    <t xml:space="preserve">            send  cbc ,oft  gene  expert,chest  x ray                                  </t>
  </si>
  <si>
    <t xml:space="preserve">      ?pul  tb+?goiter  ?larengeal  mass                                      </t>
  </si>
  <si>
    <t xml:space="preserve">lower back pain of 3 weeks </t>
  </si>
  <si>
    <t>this is a 67 years old male patient presented with sudden onset of lower back pain that radiates to the left  tigh and lower leg.the pain prevents him to move his back.he also complains calf muscle pain and discomfort_x000D_
otherwise no history of numbness or tingling_x000D_
no history of HTN or DM _x000D_
LUMBOSACRAL SPINE XRAY- DEGENERETIVE SPONDYLOSIS OF LUMBAR SPINE</t>
  </si>
  <si>
    <t xml:space="preserve">FURTHER WORKUP                                        </t>
  </si>
  <si>
    <t xml:space="preserve">    LBP2RY TO DS+ RADICULOPATHY                                        </t>
  </si>
  <si>
    <t>A 25 yrs old male patient present with left flank pain of 1 week duration.</t>
  </si>
  <si>
    <t xml:space="preserve">                                  R/O NEPHROLITASIIS          </t>
  </si>
  <si>
    <t xml:space="preserve">productiv Cough </t>
  </si>
  <si>
    <t xml:space="preserve">he is prsented with productive cough of 1 week associated with headache and generalized body weakness . he has poor appitite other wise no Hx of chronic illnes </t>
  </si>
  <si>
    <t>SOB AND EASY FATIGAUBLITY OF 2 MONTHS DURATION</t>
  </si>
  <si>
    <t>THIS IS 74 YEARS OLD KNOWN  HTNSIVE FOR THE PAST 40 YEARSAND KNOWN CARDIAC PATIENT FOR THE PAST 10 YEARS ON MEDICATION. CURRENTLY PRESENTED WITH EXACERBATION OF EASYFATIGABLITY UPON WALKING.HE ALSO HAS BURNING ON THE CHEST INTERMITTENTLY OTHERWISE NO CHEST PAIN COUGH ORTHOPNEA OR PND. NO EXECESSIVE URINATION OR THIRST._x000D_
VITAL SIGN-BP-160/90 PR-64</t>
  </si>
  <si>
    <t>SI AND S2 WELL HEARD NOMURMUR OR GALLOP</t>
  </si>
  <si>
    <t>NO RASH OR EDEMA</t>
  </si>
  <si>
    <t>CANT SEE OBJECTS FROM 3M ON THE RIGHT EYE</t>
  </si>
  <si>
    <t xml:space="preserve">  DO CBC ECHO ECG  RFT SERUM ELECTROLYTE                                         </t>
  </si>
  <si>
    <t xml:space="preserve">    STAGE 2 HTN  +  ?IHD R/O HHD + ? HTNSIVE RETINOPATHY                                   </t>
  </si>
  <si>
    <t xml:space="preserve">T1 DM for Follow Up </t>
  </si>
  <si>
    <t xml:space="preserve">She is A known T1 DM on NPH 20/8iu sc Bid for the past 1 year currently prsented with for follow up </t>
  </si>
  <si>
    <t xml:space="preserve">    FBS, OFT, Hgb A1 C OFT,                                         </t>
  </si>
  <si>
    <t xml:space="preserve">     poor controlled T1 DM                                        </t>
  </si>
  <si>
    <t xml:space="preserve">EASY FATGABLITY </t>
  </si>
  <si>
    <t>a 25 YRS OLD FEMLAE PAITENT PRESENT WITH SOB AND EASY FATGABLITY OF 1 DAYS DURATION.</t>
  </si>
  <si>
    <t xml:space="preserve">                          R/O CHF                  </t>
  </si>
  <si>
    <t>clouding of vision</t>
  </si>
  <si>
    <t>70 yrs old known htn and dyslipidmia pt , who started expoericin clouding of vision, no lacriomation, no red eye, no cough, no SOB, no edema, no nback pain,,no paresthasia, joint mobility good, good balance, good undrstnfing, no obesity, no stress, has psychosocial distress (her youngest doughter has mental illness), good dietary habit, good hygien , adherent to medication, toiletin g good, good social interaction</t>
  </si>
  <si>
    <t>weist circumferance 97 cm/ height 155 cm= 0.6 pt has visceral obesity risk fatty liver</t>
  </si>
  <si>
    <t>good postutre, good balancve, enough corestability and body alinmment, warm extrimites, no  nail cornification</t>
  </si>
  <si>
    <t xml:space="preserve">            salt restriction, be active, minimize coffee, prebvention of fall, vegitable and fruit dish, legumes dish, use only liquid, avoid fattyoilly food, abvoid fried, no alcohol, get adequate sun light                                </t>
  </si>
  <si>
    <t xml:space="preserve">          hypertensuion , dyslipidemia                                  </t>
  </si>
  <si>
    <t xml:space="preserve">FREQUENT ABNORMAL BODY MOVEMENT </t>
  </si>
  <si>
    <t>THIS IS 29 YEARS OLD FEMALE PATIENT PRESENTED WITH FREQUENT EPISODES OF ABNORMAL BODY  MOVEMENT WHICH INVOLVES BOTH ARMS AND LEGS( FLEXION AND EXTENSION ), BITING LIPS AND TOUNGS , UPROLLING OF EYE BALL.EACH EPISODE OF ABM LAST FOR ABOUT 3-5 MINUTES WITH SEVERE HEADACHE AFTER EACH EPISODE. SHE WAS ON PHENOBARBITONE 100MG DAILY FOR THE FIRST 5 YEARS AND SHE DISCONTINUED FOR THE RECENT 5 YEARS. CURRENTLY SHE COME WITH COMPLIANT OF FREQUENT EPISODES OF ABM IN THE LAST 2 MONTHS_x000D_
V/S STABLE</t>
  </si>
  <si>
    <t xml:space="preserve">      FURTHER WORKUP AND LINK TO NEUROLOGIST                                      </t>
  </si>
  <si>
    <t xml:space="preserve">GTC SEIZURE 2RY TO ?EPILEPSY                                            </t>
  </si>
  <si>
    <t xml:space="preserve">65 yrs old female who is knon diabnetic, whose initial symptoms was febrile illness and fatigue , no polysymptoms hy[pertension, now haS edema, no coughj, exertional dyspnea, has (fatigue walking intolerance ), no fever, bilateral flank, (no dysuria, hematuria, urinate 3-4 times daily, has nocturia), </t>
  </si>
  <si>
    <t>bilateral blindness (post herpes simplex at age 15 yrs), no xanthoma, no dental decay</t>
  </si>
  <si>
    <t>no distress, mno cyanmosis, no clubbing</t>
  </si>
  <si>
    <t>no carotid bruit, nom murmuir</t>
  </si>
  <si>
    <t>weist circuferance 77 cm/  height 155 cm= 0.49 pt has no visceral obesity</t>
  </si>
  <si>
    <t xml:space="preserve">good postyure, good balance, enough corestability anmd bodyalinmenmt, warm extrimities,no nail cornification </t>
  </si>
  <si>
    <t xml:space="preserve">              salt restriction, be active, minimize coffee, prevention of fall, vegitable and fruit dish,legumes diosh, get adequate su nlight, foot care (hygien, wear s_x000D_
loose shoe, moistiurize klegs with vasklin, becareful wghile cutting nail) keep candy in pocket                              </t>
  </si>
  <si>
    <t xml:space="preserve">        hypertension, dioabnetes                                    </t>
  </si>
  <si>
    <t>SEVERE HEADACHE OF 2 WEEKS</t>
  </si>
  <si>
    <t>THIS IS A 68 YEARS OLD MALE PATIENT PRESENTED WITH SEVERE HEADACHE OF 2 WEEKS DURATION. HE HAD HISTRORY OF STROKE 4 YEARS BACK WITH HEMIPARESIS AND LOSS OF CONSCIOUSNESS, HE WAS ON PHYSIOTHERAPY IN OUR HOSPITAL FOR 2 MONTH AND IMPROVED VERY WELL, AFTER 1 YEAR OF BEING RELATIVELY HEALTHY KNOW HE PRESENTED WITH SEVERE HEADACHE AND EXACEBATION OF LEFT SIDE BODY WEAKNESS AND NUMBNESS, DIFFICULTY SPEAKING , BEHAVIOURAL CHANGES. HE ALSO COMPLAINS CONSTIPATION. HE WAS ON MED_x000D_
V/S BP-   PR-76 SPO2- 89-90 %</t>
  </si>
  <si>
    <t>S1 AND S2 HEARED NO MURMUR OR GALLOP</t>
  </si>
  <si>
    <t xml:space="preserve">FLAT ABDOMEN NO TENDERNESS </t>
  </si>
  <si>
    <t>DEVIATED FACE TO THE RIGHT_x000D_
POWER 5/5 ONRT SIDE AND 4/5 ON LT SIDE_x000D_
GCS-15/15</t>
  </si>
  <si>
    <t xml:space="preserve">HOLD ASPIRIN _x000D_
 DO CBC, RFT, U/A ,RBS, LFT,SERUM ELECTROLYTE, LIPID PROFILE ,ECG,CXR, CT SCAN                                                                                       </t>
  </si>
  <si>
    <t xml:space="preserve">? ISCHEMIC STROKE                                                                                        </t>
  </si>
  <si>
    <t xml:space="preserve">complain    epegastric  burning  typpe of  pain  </t>
  </si>
  <si>
    <t xml:space="preserve">18  y  old male patient presented  with   easy  fategability  with  associated  epegastric  burning  type  of  pain      other  wise  no hx of  other  chronic  illness  </t>
  </si>
  <si>
    <t xml:space="preserve">pink  con j  and  nis </t>
  </si>
  <si>
    <t xml:space="preserve">           send  cbc  ,stool    abdomenal u/s                                   </t>
  </si>
  <si>
    <t xml:space="preserve">         dyspepsea?pud                                    </t>
  </si>
  <si>
    <t>A 28 yrs old male patient present with epigastric pain of 1week duration .he also complain vomiting's of ingested matter.</t>
  </si>
  <si>
    <t xml:space="preserve">         R/O DYSPEPSIA                                   </t>
  </si>
  <si>
    <t>A 38 yrs old female patient present with epigastric pain of 1 week duration .she also complain abdominal bloating. she also complain urinarily urgency and frqunacy..</t>
  </si>
  <si>
    <t xml:space="preserve">                                    R/O DYSPEPSIA        </t>
  </si>
  <si>
    <t>paresthasia one sided</t>
  </si>
  <si>
    <t xml:space="preserve">65 yrs old male pt who started to experiuence neck pain post traumatic with rifght side paresthasia and right side headache, no vomiting, no nausea, no phoytophobia, pricipated by (cold weather. has poor sleep, depressive symptonms over yrs and used to take amitryptiline 10 ytrs ago) relived by (minimize stress, coffee, anti-pain), frequency (daily itn occures) has lost (his mother, brother and sister , got divorced), has sadness, feels guilty for thr problems past, has two doubter 23 and 25 yrs old unioversity gradiuatre, has no friend, works from monday - sunday, has poor sleeps, feels fatigue, had history of suidcide </t>
  </si>
  <si>
    <t>no distress,no clubbing, no cyasnosis</t>
  </si>
  <si>
    <t>good posture goosd balance, enough core stability and bodyalibnmenmt</t>
  </si>
  <si>
    <t>no weakness,no senmsory loss</t>
  </si>
  <si>
    <t xml:space="preserve">           salt restriction, minimize coffee, prevention of fall, vegitable anmd fruit dish, legumes dish, get adequate sun light, wal;k for 30 minutes 3 times per week, sleep hygien (after mid day avoid coffee, no alcohol at night, get a cup of milk ebvery night, make regular sleeping and awaking time)                                 </t>
  </si>
  <si>
    <t xml:space="preserve">         double depressioon (MDD on the back ground of dysthemia)                                   </t>
  </si>
  <si>
    <t>38  Y OLD MALE PATIENT  PRESENTED  WITH  COUGH  OF  1  MONTH  DURATION   ,NIGHT  SWEATING  AND  LOW  GRADE  FEVER   AND  LOSSOF  APPETITE  AND   WEIGHT  LOSS  OTHER  WISE  HE  HAS  NO  HX OPF OTHER CHRONIC ILLNESS</t>
  </si>
  <si>
    <t>PINK  CONJ AND  NIS</t>
  </si>
  <si>
    <t xml:space="preserve">           SEND  CBC  ,OFT  CHEST  X  RAY    STOLL H  PYLORI               ESR  SPUTUM  GENE  EXPERT                       </t>
  </si>
  <si>
    <t xml:space="preserve">         CAP+?PUL  TB                                    </t>
  </si>
  <si>
    <t xml:space="preserve">syncope attack </t>
  </si>
  <si>
    <t xml:space="preserve">she is a known HTN on enalapril5 mg po/d , Amlodipin 5 mg po/d atrovastatin 20mg po/d currently she prsented with syncope attache 3 days  . she also has dissnes . otherwise no HX of Leg swelling </t>
  </si>
  <si>
    <t xml:space="preserve">CBC, OFT, U/A , ECG, CXR, Elect , Lipid elect,                                             </t>
  </si>
  <si>
    <t xml:space="preserve">Known HTN on medicaion + HHD                                             </t>
  </si>
  <si>
    <t xml:space="preserve">Rt ear pain </t>
  </si>
  <si>
    <t xml:space="preserve">A 15 yr old femaleRt ear pain of 1 mon duration. Otherwise no ear discharge, fever, chills or rigor. She also has 3 days hx of Rt neck pain. </t>
  </si>
  <si>
    <t xml:space="preserve">? COM + ? Myalgia                                             </t>
  </si>
  <si>
    <t>known rvi on haart &gt;  for the past 16 years - presented with burning type of  sensation of scalp and mild headache  associated with this she aslo has hx of buring sensation and  burning sensation in the throat</t>
  </si>
  <si>
    <t xml:space="preserve">                    send baselin inx                      </t>
  </si>
  <si>
    <t xml:space="preserve">        known rvi on haart +  chronic tonsilitis                                     </t>
  </si>
  <si>
    <t xml:space="preserve">this is 54 years old male known HTN on amlodipine 5mg po day , enalapril 5mg po bid for the last 4  years pt presented with dry cough of 1 month duration. has also chest pain of same duration. </t>
  </si>
  <si>
    <t xml:space="preserve">       bronchitis  + ? IHD  + well bp control                                   </t>
  </si>
  <si>
    <t>He is a 34 yrs old male patient presented to our opd with the compliant of nasal congestion which is exacerbated  by cold environment. he has also a compliant of chest discomfort. he also complain anal itching and bright red bleeding during deification 2 episodes. _x000D_
other than this he has no hx of diarrhea or vomiting</t>
  </si>
  <si>
    <t xml:space="preserve">               Send SE,CBC, CXR                             </t>
  </si>
  <si>
    <t xml:space="preserve">         URTI + ? IP                                   </t>
  </si>
  <si>
    <t>both heel pain</t>
  </si>
  <si>
    <t>this is 36 years old female pt presented with both heel pain of 1 week duration. has also multiple hand finger joint pain of same duration</t>
  </si>
  <si>
    <t xml:space="preserve">     inx                                           </t>
  </si>
  <si>
    <t xml:space="preserve">? calcaneus spur to r/o tenosynovitis                                             </t>
  </si>
  <si>
    <t>known HTN +DYSLIPEDMIA on Enalapril 5 mg po/d , atrovastatin 20mg po day . HBPM 116/79-- 138/72</t>
  </si>
  <si>
    <t xml:space="preserve">see mgt                                                  </t>
  </si>
  <si>
    <t>pregnancy induced HTN on amlodipine 5 mg po day for the 4 month</t>
  </si>
  <si>
    <t xml:space="preserve"> see mgt                                                      </t>
  </si>
  <si>
    <t xml:space="preserve">presented with  global type of hedache , chill  has high grade fever,  no bowel habit change has dysuria, cry cough intermittent no other complain </t>
  </si>
  <si>
    <t xml:space="preserve">              CBC BF, URINE                               </t>
  </si>
  <si>
    <t xml:space="preserve">          UTI+DYSPEPSIA  +? AFI                             </t>
  </si>
  <si>
    <t xml:space="preserve">A 28 YEAR OLD FEMALE PT ON HER PRIMIGRAVIDA + ON HER  34 GA+  KNOWN HEP B POSTIVE </t>
  </si>
  <si>
    <t xml:space="preserve">          SEND BASELIN INX , AND   LINK TO HEPATITIS  = CLINIC</t>
  </si>
  <si>
    <t xml:space="preserve"> CHRONIC HEP B POSTIVE +  3RD  TMP PX                                        </t>
  </si>
  <si>
    <t xml:space="preserve">abdominal dstenstion </t>
  </si>
  <si>
    <t xml:space="preserve"> she is aknown RVI pt on follow up with on HAAART  with cd4 count around 200 she not sure on value   presented with abdominal distenstion with  abdominal pain more on epigastric area, has bilateral flank pain , loss of appeietes, , easyfatigibility, sob at mild activity,  proudactive cough of whtish sputum ,  with intermittent sharp type of chest pain , has  no urinary complain </t>
  </si>
  <si>
    <t xml:space="preserve">creption on pos chest </t>
  </si>
  <si>
    <t xml:space="preserve"> tender WITH REBOUND TENDRENESS  on abdomen , there is superficial soft  non tender mobile mass on upper quadrant  with liver palpable brlcm </t>
  </si>
  <si>
    <t xml:space="preserve">                           CBC, OFT URINE STOOL, VIRAL M,ARKER CXR GENE EXPERT                                                              </t>
  </si>
  <si>
    <t xml:space="preserve">        RVI+? DISSIMINATED TB TO GI  +PULMNARY TB +? HEPTITIS                                                                               </t>
  </si>
  <si>
    <t xml:space="preserve">diarrhea and abdominal camp </t>
  </si>
  <si>
    <t xml:space="preserve">he is prsented with intermitent diarrhea and abdominal cramp of 3 months associated with wt loss bloody stool tenesmes otherwise on chronic illnes . he took Meterondazol and other unspecified PO mediction but not improved </t>
  </si>
  <si>
    <t xml:space="preserve">CBC, OFT, S/E, H.pyloric, Elect, OFT, abdpelvic U/S,                                             </t>
  </si>
  <si>
    <t xml:space="preserve">   Colitis + ? IP                                          </t>
  </si>
  <si>
    <t xml:space="preserve">a 22 years old female patient presented with a complaint of raised BP(160/100) which was found incidentally. otherwise she doesnt have headache, BOV, Urine color or amount change, no abdominal pain._x000D_
she has hx of anterior neck swelling of 6years duration associated with palpitation, exertional dyspnea but no heat or cold intolerance, no weight loss._x000D_
no family hx of hypertention or cardiac illness </t>
  </si>
  <si>
    <t>there is a 2X2cm ANM moving with swallowing which is firm, non tender</t>
  </si>
  <si>
    <t>Clear and resonant chest</t>
  </si>
  <si>
    <t>PR 104 regular , S1S2 heard, no murmur or gallop</t>
  </si>
  <si>
    <t>Flat and soft abdomen no mass or organomegally</t>
  </si>
  <si>
    <t>workup with CBC, TSH, electrolyte including Calcium, FBS, U/A,  ECG, neck U/S, Abd U/S, salt restriction</t>
  </si>
  <si>
    <t xml:space="preserve">Knewly Dxd HTN 2ry to ?                            </t>
  </si>
  <si>
    <t xml:space="preserve">falling down </t>
  </si>
  <si>
    <t xml:space="preserve">a 88 years old female patient presented with a complaint of  cough , dry and non producative for last 9 days. these happened after falling down accident of 9 days back.other wise she has no new complaint </t>
  </si>
  <si>
    <t xml:space="preserve">                          investigate her                  </t>
  </si>
  <si>
    <t xml:space="preserve">                 ?CAP + ? HF                           </t>
  </si>
  <si>
    <t>Fever of 3 days duration</t>
  </si>
  <si>
    <t>Fever of 3 days duration with cough and joint pain</t>
  </si>
  <si>
    <t xml:space="preserve">               Ciprofloxacin 500mg PO BID_x000D_
Paracetamol 1gm PO PRN                             </t>
  </si>
  <si>
    <t xml:space="preserve">Typhoid fever                            </t>
  </si>
  <si>
    <t>THIS IS 37 YEARS OLD FEMALE PATIENT PRESENTED WITH RIGHT SIDE FLANK PAIN OF 2 WEEKS DURATION.</t>
  </si>
  <si>
    <t xml:space="preserve">          ABDOMINOPELVIC U/S                                  </t>
  </si>
  <si>
    <t xml:space="preserve">                    ?SIMPLE OVARIAN CYST                        </t>
  </si>
  <si>
    <t xml:space="preserve">for general evaluation </t>
  </si>
  <si>
    <t xml:space="preserve">A 57 years old known Diabetics patient for the last for 8 years and on metformine 500mg po bid and glibneclamide 5mg po daily for the last 8 years. otherwise he has no complaint </t>
  </si>
  <si>
    <t xml:space="preserve">                                investigation             </t>
  </si>
  <si>
    <t xml:space="preserve">                        Type 2 DM                    </t>
  </si>
  <si>
    <t>For medical certificate request</t>
  </si>
  <si>
    <t>NIS/PC</t>
  </si>
  <si>
    <t xml:space="preserve">                             CBC,PICT,VDRL               </t>
  </si>
  <si>
    <t xml:space="preserve">                 ?MEDICALLY FIT            </t>
  </si>
  <si>
    <t xml:space="preserve">a 42 years old patient who had surgical procedure for left lung problem at SPHMMC 3 years back. currently he is presented with cough which is productive and worsing in the last 15 days. associated to this he has chest pain. otherwise he has no other complaint </t>
  </si>
  <si>
    <t xml:space="preserve">                     ? pnuemonia                        </t>
  </si>
  <si>
    <t xml:space="preserve">HEADACHE AND SOB </t>
  </si>
  <si>
    <t xml:space="preserve"> presented with sob at mild activity has also easyfatigibility,  pain on head , has left side flank pain but has no urinary complain , has no cough no pnd orthopenia, fever no hx cmi, she came with or general  work up </t>
  </si>
  <si>
    <t xml:space="preserve">    CBC, OFT ECG URINE  FBS                                        </t>
  </si>
  <si>
    <t xml:space="preserve">         rlo NEPHROLITHIASIS, +DYSLIPIDEMIA                                    </t>
  </si>
  <si>
    <t>For Medical Certificate request</t>
  </si>
  <si>
    <t xml:space="preserve">                                            CBC,VDRL,PICT</t>
  </si>
  <si>
    <t>poorly controlled HTN</t>
  </si>
  <si>
    <t>a 38 years old known hypertensive patient for 2 years and he has on po medication Amilodipine but he has disconfort with the drug. then change to HCT 25 mg po daily and Enalapril 10mg po BID, but the BP is not controlled. otherwise he has no other complaint.</t>
  </si>
  <si>
    <t xml:space="preserve">pink conjunctivea_x000D_
non icteric sclera </t>
  </si>
  <si>
    <t xml:space="preserve">                        investigate him                     </t>
  </si>
  <si>
    <t xml:space="preserve">                      poorly controlled HTN                       </t>
  </si>
  <si>
    <t>right flank pain of 03 days duration</t>
  </si>
  <si>
    <t>She is a 27 years old female presented with right flank pain of 03 days duration associated with this she has low grade fever, rigor and dysuria.</t>
  </si>
  <si>
    <t>No murmur</t>
  </si>
  <si>
    <t>CVAT on the right side</t>
  </si>
  <si>
    <t>no palor</t>
  </si>
  <si>
    <t xml:space="preserve">                                            U/A, CBC. OFT, Abdominopelvic US</t>
  </si>
  <si>
    <t xml:space="preserve">                    ?Acute pyelonephritis                        </t>
  </si>
  <si>
    <t xml:space="preserve"> Diffuslcty of swallowing </t>
  </si>
  <si>
    <t xml:space="preserve">presented with  difficulty of swallowing  (both fluid and  food ) of over 3 month duration -   associated with  significant  but unquantified wt loss in 3 months duration _x000D_
-  ct scan -( chest / abdomen ) -  long segmented and narowing of proximal as wellas distal esophagus  r/o diffused  infiltrative esophageal malignancy - _x000D_
 cbc - 10-/12/23 - normal </t>
  </si>
  <si>
    <t xml:space="preserve">                            send basline inx  ,  send  endoscopy WITH BIOPSY                   </t>
  </si>
  <si>
    <t xml:space="preserve">         dysphagia 2 to ?           r/o  esophageal malignancy                            </t>
  </si>
  <si>
    <t>THIS IS 35 YEARS OLD FEMALE PATIENT PRESENTED WITH PRODUCTIVE COUGH OF 1 WEEK DURATION._x000D_
SHE HAS ALSO CRAMPY ABDOMINAL PAIN OF SIMILAR DURATION</t>
  </si>
  <si>
    <t xml:space="preserve">                CBC                           </t>
  </si>
  <si>
    <t xml:space="preserve">    CAP +IP                                       </t>
  </si>
  <si>
    <t xml:space="preserve"> TREMOR OF EXTREMITY </t>
  </si>
  <si>
    <t xml:space="preserve">presented with tremor of  extremity first it was started from left arm later rt and lower extremity  with difficult to use  , drink, has also difficulty to initiate  movement from sitting position , has no  headache , weakness of extermity   loss of consciousness, has intermittent  sob  and coug for last 4 years  no hx dm and htn  has no previous treatment </t>
  </si>
  <si>
    <t>concious , coordination affected</t>
  </si>
  <si>
    <t xml:space="preserve">            CBC LIPID , URINE RBS ECG,  CXR                                </t>
  </si>
  <si>
    <t xml:space="preserve">                ?PARKINSON'S DISEASE  +ASTHMA                          </t>
  </si>
  <si>
    <t>she has abdominal swelling</t>
  </si>
  <si>
    <t xml:space="preserve">LINK HER TO ER                                            </t>
  </si>
  <si>
    <t xml:space="preserve">ASCITES SECODNARY TO ? MALIGNANCY                                            </t>
  </si>
  <si>
    <t>WORSENING OF RIGHT SIDE UPPER AND LOWER EXTREMITY  PAIN</t>
  </si>
  <si>
    <t>THIS IS 21 YEARS OLD FEMALE PATIENT PRESENTED WITH  WORSENING OF RIGHT SIDE UPPER AND LOWER EXTREMITY  PAIN OF 20MONTHS DURATION .THE PAIN WORSEN DURING COLD WEATHER  AND AFTER SLEEPIN ON SAME SIDE</t>
  </si>
  <si>
    <t xml:space="preserve">              CBC                              </t>
  </si>
  <si>
    <t xml:space="preserve">                ?PERIRHERAL NEAUROPATHY                            </t>
  </si>
  <si>
    <t>This is  a 27 years old female known cardiac patient(CRVD) for the last seven years and was on monthly benzathine pencilline but discontinued for the last two years.She is primigravida and aminorrhic for the last eight months.Currently,she presented with dry cough of one  month duration which is aggravated  with strange odour and releived when she avoids the strange odour. She has no history of contact with chronic cougher or tb patient.,no history of HTN,DM or known chronic medical illiness.She was treated with po Amoxicilline for 02 weeks despite no improvement</t>
  </si>
  <si>
    <t>CRIPITATION AT LEFT POSTERIOR LOWER1/3</t>
  </si>
  <si>
    <t>abdomen is grossely distended</t>
  </si>
  <si>
    <t xml:space="preserve">   INVESTIGATE                                                                                     </t>
  </si>
  <si>
    <t xml:space="preserve">  primigigravida+?3rd trimester pregenancy+?CAP R/O PUL TBC                                                                                     </t>
  </si>
  <si>
    <t>come for medical  check  up for the request of  adoption</t>
  </si>
  <si>
    <t>THIS IS 16 YEARS OLD FEMALE ADOLESCENT  COME FOR THE REQUEST OF ADOPTION ._x000D_
SHE HAS NO ANY MEDICAL COMPAIN,CHRONIC ILLNESS OR MEDICATION INTAKE.</t>
  </si>
  <si>
    <t xml:space="preserve">  CBC,U/A,VDRL,PICT,HBSAG,HCAB                                          </t>
  </si>
  <si>
    <t xml:space="preserve">               ?MEDICALY FIT                             </t>
  </si>
  <si>
    <t>intermittent ankle swelling</t>
  </si>
  <si>
    <t xml:space="preserve">joint pain involving the ankle , elbow and back associated with lgif </t>
  </si>
  <si>
    <t xml:space="preserve">ankle swelling 4x3 cm </t>
  </si>
  <si>
    <t xml:space="preserve">                                            invx</t>
  </si>
  <si>
    <t xml:space="preserve">                             r/o reeumatoid arthritis               </t>
  </si>
  <si>
    <t>COME FOR MEDICAL CHECK UP FOR ADOPTION REQUEST</t>
  </si>
  <si>
    <t>THIS IS 38 YEARS OLD FEMALE COME FOR THE REQUEST OF MEDICAL CHECK UP._x000D_
SHE  HAS BODY DISCOLORATION OVER NECK AND EXTREMITIES._x000D_
OTHERWISE SHE HAS NO  ANY CHRONIC ILLNESS OR MEDICATION INTAKE</t>
  </si>
  <si>
    <t>THERE IS WHITISH PATCHES OVER NECK</t>
  </si>
  <si>
    <t>THERE IS WHITISH PATCHES OVER UPPER AND LOWER EXTREMITIES</t>
  </si>
  <si>
    <t xml:space="preserve">         CBC,RBS,U/A,VDRL,VIRAL MARKER                                  </t>
  </si>
  <si>
    <t xml:space="preserve">           ?MEDICALY FIT +VITILIGO                                 </t>
  </si>
  <si>
    <t>This is a 64 years old female  known cardiac patient for the last four years on Atorvastatatin 10 mg po daily,Lisinopril 5mg po PM,Metoprolol succinate 25mg po AM,  whose followup was at CMC general hospital. She is refered to our facility for financial reason.investigons done there = echocardiography=moderate subaortic obstruction due to discrete muscular ridge,mid conceneteric lv hypertrophy with grade 11 diastolic dysfunction and preserved systolic function,and moderate pulmunary hypertension. she is referd with diagonis of  dyslipedemia,discrete subaoric moderate stenosis with moderate pulmunary HTN,cervical spondylosis with mild spinal stenosis and radiculopathy     lab investigations incuding lipid profile is with in normal range.</t>
  </si>
  <si>
    <t xml:space="preserve">   dyslipedemia,discrete subaoric moderate stenosis with moderate pulmunary HTN,cervical spondylosis with mild spinal stenosis and radiculopathy                                         </t>
  </si>
  <si>
    <t>this is a 61 year old female known HTN patient on enalapril 5 mg po daily, atrovastatin, HCT 25 mg po daily ( added today), atrovatstatin 20 mg po daily she started to experience palpitation, easy fatigability, SOB with exertion but no orthopnea, PND or leg swelling. she also had blurring of vision of same duration. she also had moderate aching type of headache intermittently_x000D_
her bp was 170/90 HCT was added_x000D_
Echo- Moderate LVH</t>
  </si>
  <si>
    <t xml:space="preserve">                  HTN + HHD + Hypertensive retinopathy</t>
  </si>
  <si>
    <t xml:space="preserve">difficult to initate walk and mask face </t>
  </si>
  <si>
    <t>a 50 years old male patient presented with above complaint and diffcult to standingand memory loss of two weeks durauation. those complaints started after he got ophtamological surgery. otherwise he has no complaint.</t>
  </si>
  <si>
    <t xml:space="preserve">face mask face _x000D_
pink conjunctiva_x000D_
non icteric sclera </t>
  </si>
  <si>
    <t xml:space="preserve">             investigate him                               </t>
  </si>
  <si>
    <t xml:space="preserve">       ? parkisones diseases                                     </t>
  </si>
  <si>
    <t xml:space="preserve"> presented with global type of headache with  nausea, aggravated by  noise , light ,  he has no loc no abm  he is learning in university  and on exam  no other complain </t>
  </si>
  <si>
    <t xml:space="preserve">    AMT                                        </t>
  </si>
  <si>
    <t xml:space="preserve">           TENSION HEADACHE? MIGRANE                                  </t>
  </si>
  <si>
    <t>referred for ART</t>
  </si>
  <si>
    <t>This is a 55  years old male patient who is refered from health center for ART  and as acase of hypertension and HBV and nifedipine 20 mg po stat was  given at health center..Otherwise,no HTN,OR DM OR KNOWN CHRONIC MEDICAL ILLINESS.</t>
  </si>
  <si>
    <t xml:space="preserve"> ?NEWLY   DIAGNOSED RVI+?CHRONIC VIRAL HEPATITIS 2?HBV    +POOR HTN CONTROL                                     </t>
  </si>
  <si>
    <t xml:space="preserve"> presented with sob at mild activity, has also bilateral lower leg swelling involve abdomen has  orthopenia of 2 pillow, pnd  sharp type of left side chest pain , has easyfatigibility ,loss of appeteies,  no fevr has cough more at night  has wt loss no other complain </t>
  </si>
  <si>
    <t xml:space="preserve"> slightly pale conjunctiva </t>
  </si>
  <si>
    <t xml:space="preserve">pr iirgeular rregular , JVP RAISED active percordium  grade3  systolic murmur </t>
  </si>
  <si>
    <t xml:space="preserve">               ECG ECHO CBC OFT ELECTROLTE CXR LSAIX 40MG PO BID                              </t>
  </si>
  <si>
    <t xml:space="preserve">         NYHA CLASS 3 CHF HF   2/ RVHD  PPTY BY AF                                 </t>
  </si>
  <si>
    <t>he presented with cough, shortness of breath and fever of 2 days duration</t>
  </si>
  <si>
    <t xml:space="preserve">     LINK HER TO ER                                       </t>
  </si>
  <si>
    <t xml:space="preserve">     ACUTE EXACERBATION OF BRONCHIAL ASTHMA + ? scap                                       </t>
  </si>
  <si>
    <t>THIS IS 55 YEARS OLD FEMALE PATIENT PRESENTED WITH WORSENING OF LOWER BACK PAIN OF 2 MONTHS DURATION.FOR THIS COMPLAIN SHE HAS FOLLOW UP  AT BLACK LION HOSPITAL  FOR THE PAST 14 YEARS WITH UNSPECFIED DIAGNOSIS.SHE IS ON DICLOFENAC 50 MG PO DAILY AND CARBAMEZAPINE 200MG PO DAILY._x000D_
SHE HAS ALSO   CRAMPY LOWER ABDOMINAL PAIN FOR THE PAST 6 DAYS</t>
  </si>
  <si>
    <t>SMOOTH AND MOVES WITH RESPIRATION</t>
  </si>
  <si>
    <t>CONSCIOUSS</t>
  </si>
  <si>
    <t xml:space="preserve">               CBC,OFT,ABDOMINO PELVIC U/S                             </t>
  </si>
  <si>
    <t xml:space="preserve">         LOWER BACK PAIN 2NDRY TO ?                                   </t>
  </si>
  <si>
    <t>this is a known HTN and T2DM patient on followup and Amlodipine 10 mg , Metformin 1 gm po BID and Glibenclamide 10 mg po BID Atrovastatin 20 mg po daily linked from  LHC for poor control_x000D_
FBS- 184, 187_x000D_
RBS 248, 192_x000D_
no other complaint</t>
  </si>
  <si>
    <t xml:space="preserve">                                            send baseline investigation</t>
  </si>
  <si>
    <t xml:space="preserve">                                    poorly controlled T2DM + HTN        </t>
  </si>
  <si>
    <t>raised  creatinine  level</t>
  </si>
  <si>
    <t xml:space="preserve">63  y  old   male  patient  presented  with  raised  Cr level  1.4  2  month  back     after  he presented  with  right  side  flank  pain   and  he  had  hx of  dribling  hesitancy  other  wise  no  hx of  urine  colour change  HTN    ,T2DM   _x000D_
  TOTAL  CHOLESTROL    213    HDL   51      LDL    TRIGLYCERIDE    293      BUN   27    CR  1.4    </t>
  </si>
  <si>
    <t xml:space="preserve">          SEND  CBC  ,RFT  ABDOMENAL  U/S ECG        ,U/A                            </t>
  </si>
  <si>
    <t xml:space="preserve">          ?CKD?                                  </t>
  </si>
  <si>
    <t>yellowish discoloration of eyes of 1 month duration</t>
  </si>
  <si>
    <t>this is 62 years old male patient presented with yellowish discoloration of eyes,brown color of urine,and crampy right side abdominal pain of 1 month duartion, he also has significant weightloss drenching night sweating and complains fever chills and rigors of 3 days duration. he also has easy fatigablity,low apetite nausea and vomitting intermittently._x000D_
other wise no body swelling or cough_x000D_
no history of same illness prevoiusly or contact with such person_x000D_
no history of previous tb tretment or contacct with tb patient_x000D_
no history alcohol use or smoking_x000D_
no history of chronic medical illnesses_x000D_
_x000D_
 VITAL SIGN _x000D_
BP-    PR-60     RR-22 spo2- 94%</t>
  </si>
  <si>
    <t>deeply icteric sclera</t>
  </si>
  <si>
    <t>S1 AND S2 WELL HEARED NO MURMUR OR GALLOP</t>
  </si>
  <si>
    <t>FLAT ABDOMEN _x000D_
LIVER IS 4 CM PALPABLE BELOW RCM AND TENDER TO TOUCH\_x000D_
NO SIGN OF FLUID COLLECTION</t>
  </si>
  <si>
    <t>GROSSLY EMACIATED_x000D_
NO EDEMA</t>
  </si>
  <si>
    <t>COTTPP WITH GCS OF 15/15</t>
  </si>
  <si>
    <t xml:space="preserve">    DO CBC , VIRAL MARKER, ESR , LFT, ABDOMINAL US, RFT,RBS,URINE ANALYSIS,                                        </t>
  </si>
  <si>
    <t xml:space="preserve">?CLD 2 RY TO ? VIRAL HEPATITIS                                           </t>
  </si>
  <si>
    <t>SHAKING OF HAND AND FACE</t>
  </si>
  <si>
    <t>this 29 years old male presented bilateral hand tremor since childhood. he claims that the tremor has made it hard for him to function ordinary activities. he claims that he used to be take propranolol but has discontinued for the last 10 years</t>
  </si>
  <si>
    <t xml:space="preserve">                   LINK TO  NEURO CLINIC                         </t>
  </si>
  <si>
    <t xml:space="preserve">        essential tremor                                    </t>
  </si>
  <si>
    <t>this os a 45  year old female patient presenting with severe burning type of epigastric pain associated with nausea and vomiting of vomiting of ingested matter of 1 episode. she also had bloating and loss of appetite. and since 5 days back she had productive cough with whitish sputum associated with SOB with exertion and moderate aching type of generalized headache_x000D_
_x000D_
ABD u/s minimal _x000D_
No leg swelling, no yellowish discoloration of skin or sclera_x000D_
no hx of DM, HTN</t>
  </si>
  <si>
    <t xml:space="preserve">                            ?PUD  + Ascites 20 to ?            </t>
  </si>
  <si>
    <t>49 yrs old female pt whom have fiound to have hypertension on medication, no cough, no SOB, bilateral intermittent edema (on amlodipine), no visual problem, no history of diabetes, no urinary complaints, no flanlk pain, no heaache, her BP 130-140/80-90 mmHg mostly, joint mobility good, good understandin g,cooperative, no stress, no psychosocial distress, good dietary habit, adherenmt to medication, no addicvtion, toileing good, good hygien (brush tooth), good social interaction</t>
  </si>
  <si>
    <t>no xanthoma, no denmtal decay, hearing problem of low frequency (no tinites, good balance)</t>
  </si>
  <si>
    <t>weist circumference 100 cm/ height 160 cm= 0.62 pt has visceral obesity risk fatty liver</t>
  </si>
  <si>
    <t>no vaginal discharghe</t>
  </si>
  <si>
    <t>good balance, good posture, enough corestability and body alinmebnt, warm exrtimites, no nail cornification</t>
  </si>
  <si>
    <t>no weakness,  no sensory loss</t>
  </si>
  <si>
    <t xml:space="preserve">      salt restriction, be active, minimize coffee, prevention of fall, vegitable and fruit dish, legum es dish, use only liquid oil, walk daiy for 30 minutes daily, avoid oilltyfatty food, avoid fried foodno alcohol, eat (banana, tomattoo, pottato for pottasium supplementation)                                      </t>
  </si>
  <si>
    <t xml:space="preserve">          hypertension disease                                  </t>
  </si>
  <si>
    <t>chills and rigors of 2 weeks</t>
  </si>
  <si>
    <t>This is a 60 years old known Htnsive and Diabetic patient who wa on Metformin 500mg daily and other unspecified po medication. currently presented with LGIF chills and myalgia and  of 2 weeks duration.she also complains lower abdominal pain of same day duration, urinary urgency, frequency and burning during urination._x000D_
_x000D_
_x000D_
vital sign_x000D_
BP-140/70    PR -88 RR -18</t>
  </si>
  <si>
    <t>S1 AND S2 WELL HEARED NO MURMUR</t>
  </si>
  <si>
    <t>COTPP with gcs of 15/15</t>
  </si>
  <si>
    <t xml:space="preserve">           FURTHER WORKUP                                 </t>
  </si>
  <si>
    <t xml:space="preserve">    HYPERTENSION + ?UTI  +?AFI                                      </t>
  </si>
  <si>
    <t xml:space="preserve">LOWER  EYE  LID  AREA   SWELLING  </t>
  </si>
  <si>
    <t xml:space="preserve">  46  Y OLD  FEMALE  PATIENT  PRESENTED    WITH    LOWER  EYE  LID AREA  SWELING OF    1  WEEK  DURATION  WITH    EASY FATEGABILITY  AND  BURNING  SENSATION  TO   RIGHT  FLANK  AREA  OTHER  WISE  NO HX OF  HTN  ,DM    TEA COLOUR  URINE  CHANGE     </t>
  </si>
  <si>
    <t xml:space="preserve">                 send  u/a  cbc  oft    ecg                               </t>
  </si>
  <si>
    <t xml:space="preserve">                  /right  renal  stone                          </t>
  </si>
  <si>
    <t>suastended fainting 6 tim e over thje past 2 weeks provoked (no sweating, no palpitation, no diabretes, no hypertension, history of migrain0, no fever, no cough, no wight loss, no pregnancy , ha good urine out put, has dry mouth, polysymptoms (polyuria, polydypsiam, , polyphagia, has fatigue) had gestation diabetes 7 yrs</t>
  </si>
  <si>
    <t>pink conjicytivi, wet buccal mucosa</t>
  </si>
  <si>
    <t>weist circumferance 100 cm/ height 158 cm= 0.64 pt has visceral obesity risk fatty liver</t>
  </si>
  <si>
    <t>no discharghe</t>
  </si>
  <si>
    <t>limited spinal; ranghe of motion, good posture, good balance, good bodyalinment and corestbnbility</t>
  </si>
  <si>
    <t xml:space="preserve">                avoid heavy duity, avoid fattypilly food, no alcohol, minimize coffee, salt restriction, vegitable and fruit dish, legumes dish, use only liquid oil, preven tion of fall, get adequate sun light walk for 30 minuts 3 times                            </t>
  </si>
  <si>
    <t xml:space="preserve">                lower back pain possibly dischogenic change r/o diabetes                            </t>
  </si>
  <si>
    <t>facial deviation 1</t>
  </si>
  <si>
    <t>This is a a G 7 P  6 on her 3rd TM pregnancy  presenting with facial deviation to the left  side of the face , unable to puff out her chicks and smile, she also has difficulty of eating _x000D_
she has ANC followup at private clinic _x000D_
she has no hx of DM, HTN_x000D_
no hx of DM, HTN</t>
  </si>
  <si>
    <t xml:space="preserve">                                            investiagte and consult neuro side</t>
  </si>
  <si>
    <t xml:space="preserve">                               Infanuclear Bell's palsy             </t>
  </si>
  <si>
    <t xml:space="preserve">this is a 44 year old male patient T2DM  on LSM with last FBS 117, presenting with severe aching type of epigastirc and peri-umblical abdominal pain with no radiation associated with increased flatulence,  and decreased defecation. he also noticed a stabbing type of rectal pain wile sitting down in the pat month. he also had reddish discoloration and left side stabbing type of flank pain and was told he had kidney stones. _x000D_
he states his stool is formed and not blood tingled _x000D_
he had no abdominal swelling_x000D_
</t>
  </si>
  <si>
    <t xml:space="preserve">                                ?IBD            </t>
  </si>
  <si>
    <t>exacerbation of  joint pan and stiffness</t>
  </si>
  <si>
    <t>this is a 45 years old known diabetic patient on metformin 500mgpo bid ,on methotrexate and atrovastatin  .currently presented with exacerbation of hand joint pain and stiffness of 1 week duration. she also has chest pain of same day duration ._x000D_
vital sign BP- 168/80 _x000D_
lab results(10/11/23)- creatinine 0.8 _x000D_
                 TOTAL CHOLES- 123, LDL-61 HDL-38_x000D_
             HgbA1C 7.1, vit D 21.9</t>
  </si>
  <si>
    <t>PC and NIC</t>
  </si>
  <si>
    <t xml:space="preserve"> do TFT, ECG, CBC_x000D_
COLLECT IX RESULTS                                           </t>
  </si>
  <si>
    <t xml:space="preserve"> Type 2 DM + Rheumatoid arthritis( on methotrexate )                                           </t>
  </si>
  <si>
    <t xml:space="preserve">27  y   old  male patient  presented with  cough  of  2  month duration  with associated  night  sweating   significant  weight  loss  and  loss  of appetite   and  he was treated     for pneumonea    but  has  no  improvment  _x000D_
 chest  x ray     broncho   pneumone   r/o   pul tb    esr  60    </t>
  </si>
  <si>
    <t xml:space="preserve">their is creapitation to  right  lower  lung field   </t>
  </si>
  <si>
    <t xml:space="preserve">          SEND  CBC  ,CHEST X RAY  GENE  EXPERT   OFT                                    </t>
  </si>
  <si>
    <t xml:space="preserve">        cap?pul TB                                      </t>
  </si>
  <si>
    <t>This is an 18 year old male known T1 DM patine l on NPH 24/ 12, RI  5.5/5.5inked from HC  after he presented there with Polydipisia and polyuria of 2 weeks duration he was Diagnosed with DKA and treated at the primary hospital_x000D_
he states the polydipisia and polyuria has improved_x000D_
FBS was 51 after  treatment</t>
  </si>
  <si>
    <t xml:space="preserve">                        poorly        T1DM            + DKA ( treated)</t>
  </si>
  <si>
    <t>decrease vission</t>
  </si>
  <si>
    <t>THIS IS  62 YEARS  OLD MALE PATIENT PRESENTED WITH DECREASE VISSION OF 1 YEAR DURATION.</t>
  </si>
  <si>
    <t xml:space="preserve">                      LINK TO OPTHA                      </t>
  </si>
  <si>
    <t xml:space="preserve">                       Known Glaucoma pt                     </t>
  </si>
  <si>
    <t xml:space="preserve">COMPLAIN  HEAD  ACHE   </t>
  </si>
  <si>
    <t xml:space="preserve">37  Y  OLD     MALE  PATIENT  PRESENTED WITH HEAD  ACHE   AND  YESTERDAY    WHILE  HE  MEASURED  HIS  BP  170   /100     AND STARTED  AMLODIPINE 10 MG     AND  COMPLAIN  DIFFICALTY TO  SEE  </t>
  </si>
  <si>
    <t xml:space="preserve">            SEND   ECHO  ,ECG  LIPID PROFILE   ELECTROLYTE                                   </t>
  </si>
  <si>
    <t xml:space="preserve">            HTN=?HHD                                   </t>
  </si>
  <si>
    <t xml:space="preserve"> Rt and Lt  flank pain of 2 days duration</t>
  </si>
  <si>
    <t>she is a 20 yrs old  pt presented with Rt and  Lt flank pain  of 2 days duration  other wise no hx of urinary complaint associated with this she has hx of bilateral leg swelling of 4 days duration and she has also hx of low grade intermittent fever of the same duration</t>
  </si>
  <si>
    <t xml:space="preserve">    send cbc ,u/a ,rft, abdomino pelvic u/s                                         </t>
  </si>
  <si>
    <t xml:space="preserve">   Rt and Lt flank pain                                          </t>
  </si>
  <si>
    <t>This is a 50 years old known diabetic patient on metformin 1 gm PO BID and glibenclimide 10 mg BID for the past 4 years. no history of hypertension or other chronic illnesses</t>
  </si>
  <si>
    <t xml:space="preserve">   FURTHER WORKUP                                         </t>
  </si>
  <si>
    <t xml:space="preserve">         POORLY CONTROLLED TYPE2DM                                   </t>
  </si>
  <si>
    <t>35  Y OLD FEMALE PATIENT  PRESENTED WITH  EASY  FATEGABILITY  AND   PALPITATION  OF   1  YEAR  DURTION  WITH   ASSOCIATED  SIGNIFICANT  WEIGHT LOSS   AND  BURNING  SENSATION  TO  ALL  HER  EXTRIMITIES   AND  SHE  HAS SKIN   HYPER PIGMENTED  LESION TO HER   LEFT  POSTEIOR     CHEST   2  MONTH  WHICH IS PAIN FUL</t>
  </si>
  <si>
    <t xml:space="preserve">THEIR  IS  GRADE 2  MURMUR   PAN  SYSTOLIC  AT  MITRAL  AREA   </t>
  </si>
  <si>
    <t>THEIR IS  HYPER PIGMENTED LESION TO  LEFT POSTERIOR  CHEST</t>
  </si>
  <si>
    <t xml:space="preserve">               SEND CBC  ,TFT  ECG  ECHO   OFT                                 </t>
  </si>
  <si>
    <t xml:space="preserve">                ?HYPOTHYROIDISM+?HEART  FAILURE?+ HEARPES  ZOSTER   TO  LEFT POS CHEST                              </t>
  </si>
  <si>
    <t xml:space="preserve">                    send cbc ,u/a ,rft, abdomino pelvic u/s                                  </t>
  </si>
  <si>
    <t xml:space="preserve">      Rt and Lt flank pain                                             </t>
  </si>
  <si>
    <t xml:space="preserve">he is presented with abdominal discomfort and nausea of 2 days duration aggravated  after eating of food. otherwise no Hx of chronic illness   </t>
  </si>
  <si>
    <t xml:space="preserve">CBC, OFT, S/E , Elect,                                             </t>
  </si>
  <si>
    <t xml:space="preserve">Intermittent joint pain </t>
  </si>
  <si>
    <t xml:space="preserve">A 43 y/o female presented with Intermittent multiple joint pain joint pain associated with swelling of 2 yrs duration. She claim the joint pain started from the Lt ankle 2 yrs back then progressed upward to involve the knee elbow, wrist, shoulder &amp; finger joints. she had follow up at korea hospital for the last 10 yrs &amp; currently she is on prednisolone 10 mg po/d. She has also claim dry mouth since the start of predinsolone. Otherwise no hx of SOB, Chest pain, Cough </t>
  </si>
  <si>
    <t xml:space="preserve">PC, NIC_x000D_
malar rash </t>
  </si>
  <si>
    <t xml:space="preserve">ESR, RF, ANA OFT , FBS, electrolyte                                      </t>
  </si>
  <si>
    <t xml:space="preserve"> ? RA to r/o SLE                                             </t>
  </si>
  <si>
    <t>worsening  of burning and tingling sensation over lt lower extrimity</t>
  </si>
  <si>
    <t>this is an 85 yrs old known htn pt for the last 7yrs on nifidepine 20 mg po bid currently on ff at Janmed hellth center presented with worsening of burning and tingling sensation of lt lower extrimity of  1 month duration.</t>
  </si>
  <si>
    <t xml:space="preserve">baseline investigations +lumbosacral x/ray                                             </t>
  </si>
  <si>
    <t xml:space="preserve">  known htn +  ?peripheral neuropathy + r/o radiculopathy                                         </t>
  </si>
  <si>
    <t>this is 28yrs old female patient presented with a complain of headache which is not global associated with this she also had hx of left sided upper extrimity pain of the same durastion.she had hx of two spontaneous abortions._x000D_
otherwise: no hx of chronic medical illness</t>
  </si>
  <si>
    <t xml:space="preserve">                    cbc, HgA1c, lipid profile, humeral x ray                         </t>
  </si>
  <si>
    <t xml:space="preserve">      ? Cervical spondylosis + ? migrane headache + dyspepsia + ? metabolic syndrome                                      </t>
  </si>
  <si>
    <t>come for medical certificate request</t>
  </si>
  <si>
    <t xml:space="preserve">                  cbc,u/a,viral marker, pict                          </t>
  </si>
  <si>
    <t xml:space="preserve">        ?fit medicaly                                   </t>
  </si>
  <si>
    <t xml:space="preserve">come for medical  certificate request </t>
  </si>
  <si>
    <t xml:space="preserve">                 cbc,u/a,vdrl,pict                           </t>
  </si>
  <si>
    <t>this is 39yrs old male patient presented with a complain of global type of headache of 1 year duratrion._x000D_
otherwise: no other complain and no hx of cmi</t>
  </si>
  <si>
    <t xml:space="preserve">                    CBC, OFT, S/E, Lipid profile                         </t>
  </si>
  <si>
    <t xml:space="preserve">                Newly diagnosed HTN                             </t>
  </si>
  <si>
    <t xml:space="preserve">                        cbc,u/a,vdrl,pict                    </t>
  </si>
  <si>
    <t xml:space="preserve">        ?medicaly fit                                   </t>
  </si>
  <si>
    <t>THIS IS A 60 YRS OLD MALE PT PRESENTED WITH BILATERAL FLANK PAIN OF 7 MONTHS DURATION WORSE DURING THE NIGHT.ALSO HX ABDOMENAL BLOATIING OF 5 MONTHS DURATION.HX OF EASY FATIGALITY OF 1 WEEK DURATION.</t>
  </si>
  <si>
    <t xml:space="preserve">   BASE LINE INVESTIGATION                                         </t>
  </si>
  <si>
    <t xml:space="preserve">STAGE 1 HTN                                         </t>
  </si>
  <si>
    <t>THIS IS 60 YEARS OLD MALE PATIENT PRESENTED WITH RIGHT SHOULDER PAIN OF 3 MONTHS DURATION. THE PAIN WORSEN DURING SHOULDER MOVEMENT AND RESOLVE DURING REST</t>
  </si>
  <si>
    <t>CLEAR AND MOVES WITHY RESPIRATION</t>
  </si>
  <si>
    <t>THERE IS MOVEMENT LIMITATION OVER RIGHT SHOULDER AND MILD TENDERNESS ON MEDIAL PART OF RIGHT SHOULDER.</t>
  </si>
  <si>
    <t>NO RASH,NO PAllor</t>
  </si>
  <si>
    <t xml:space="preserve">       CBC,OFT,RIGHT SHOULDER X RAY                                     </t>
  </si>
  <si>
    <t xml:space="preserve">          ?OA                                  </t>
  </si>
  <si>
    <t>this is 36yrs old male patient presented with a complain of bilateral knee pain of 1 month duration._x000D_
otherwise: no hx of cmi</t>
  </si>
  <si>
    <t xml:space="preserve">                      CBC, OFT, li[pid profile, fbs, uric acid, RF, CRP, Knee x ray                       </t>
  </si>
  <si>
    <t xml:space="preserve">                           ? OA                 </t>
  </si>
  <si>
    <t>Left side flank pain of 2 weeks duration_x000D_
urinary frequency of same day duration_x000D_
no back pain</t>
  </si>
  <si>
    <t xml:space="preserve">   FURTHER WORKUP                                                                                     </t>
  </si>
  <si>
    <t xml:space="preserve">   R/O UROLITHIASIS+? UTI                                                                                     </t>
  </si>
  <si>
    <t>COME FOR MEDICAL CERTIFICATE REQUEST</t>
  </si>
  <si>
    <t xml:space="preserve">              CBC,VDRL,PICT,VIRAL MARKER                              </t>
  </si>
  <si>
    <t xml:space="preserve">        ?MEDICALY FIT                                    </t>
  </si>
  <si>
    <t>WORSENING OF LOWER BACK PAIN OF</t>
  </si>
  <si>
    <t xml:space="preserve">THIS IS 59 YEARS OLD  MALE KNOWN TYPE 1 DM  ON NPH 38/26 AND  ON REGULAR INSULIN 8/8 SC BID ,ATROVASTATIN 40 MG PO BVID,ASPRIN 81 MG PO DAILY FOR THE PAST 22 YEARS WHO HAD FOLLOW UP AT MEDIUM CL9INIC.CURRENTLY   PRESENTED WITH WORSENING OF LOWER  BACK PAIN OF 1 YEAR DURATION. THE PAIN RADIATE TO  BILATERAL LOWER  EXTREMITY. ASSOCIATED TO THIS  HE HAS  BURNING SENSATION AND NUMBNESS._x000D_
OTHERWISE HE HAS NO FOAMY URINE COLOR CHANGE,VISUAL IMPAIREMENT ._x000D_
HE HAS NO POLY SYMPTOM_x000D_
</t>
  </si>
  <si>
    <t xml:space="preserve">                CBC,U/A,RBS,HGBA1C,ECHO,ECG                            </t>
  </si>
  <si>
    <t xml:space="preserve">               KNOWN   TYPE1 DM +G1 DIABETIC FOOT ULCER +    PERIPHERAL NEUROPATHY                       </t>
  </si>
  <si>
    <t>COME FOR THE REQUEST OF MEDICAL CERTIFICATE</t>
  </si>
  <si>
    <t xml:space="preserve">             ?MEDICALY FIT                               </t>
  </si>
  <si>
    <t>right side neck swelling</t>
  </si>
  <si>
    <t>This is a 40 year old male known asthmatic patient but not on medication patient presenting with right side neck swelling of 8 months duration initially small and later progressed in sizze to atttacin its current size, associated with this recently he had dificulty o swallowing saliva but not food_x000D_
otherwise no hx of night sweats, loss of appetite, of weight loss_x000D_
8 month back when the swelling started he Had FNAC done and was told TB</t>
  </si>
  <si>
    <t>There is a 6*7 cm swelling over the right side of the neck wgich is firm, smooth, non- tender with regular borders</t>
  </si>
  <si>
    <t xml:space="preserve">                                           send  investiagtion</t>
  </si>
  <si>
    <t xml:space="preserve">                      ? TB Lymphadenopathy r/o NHL                      </t>
  </si>
  <si>
    <t>THIS IS 39 YEARS OLD FEMALE PATIENT PRESENTED WITH LOWER BACK PAIN OF 5 DAYS DURATION._x000D_
THE PAIN WORSEN DURUNG MOVEMEMNT.</t>
  </si>
  <si>
    <t xml:space="preserve">                            CBC,U/A,U/S                </t>
  </si>
  <si>
    <t xml:space="preserve">      R/O NEPHROLITHITHIASIS                                      </t>
  </si>
  <si>
    <t>linked from surgical side</t>
  </si>
  <si>
    <t>this is a 54 year old male patient on surgical side for Renal cortical cyst  and T2DM patient on LSM currenly lionked from surgical side for elevated blood sugar levels FBS 209, 214_x000D_
HBA1C- 11.9_x000D_
cr 1.0_x000D_
urea 16</t>
  </si>
  <si>
    <t xml:space="preserve">                                            Insulin was opted due to HGBA1C but patient refused, Metformin 500 mg po BID for 2 weeks and consider starting insulin at nxt appointment</t>
  </si>
  <si>
    <t xml:space="preserve">                                 Poorly controlled T2DM           </t>
  </si>
  <si>
    <t>COME FOR MEDICATION REQUEST</t>
  </si>
  <si>
    <t>COME FOR MEDICATION REQUEST FOR DERIVING LICENSE</t>
  </si>
  <si>
    <t xml:space="preserve">                         CBC,U/A,VDRL,PICT                   </t>
  </si>
  <si>
    <t xml:space="preserve">                         ?MEDICALY FIT                   </t>
  </si>
  <si>
    <t>COME FOR  MEDICAL CERTIFICATE REQUEST</t>
  </si>
  <si>
    <t>COME FOR  MEDICAL CERTIFICATE REQUEST FOR LICENSE RENEWAL</t>
  </si>
  <si>
    <t>EXACERBATIONS OFCHEST PAIN AND EASY FATIGAUBLITY WHICH STARTS 1 YEAR BACK</t>
  </si>
  <si>
    <t>THIS IS A 60 YEARS OLD KNOWN CARDIAC AND HTNSIVE PATIENT WHO IS ON ASA ON 81 MG DAILY , ATROVASTATIN 40 MG PO DAILY , CARVIDELOL 6.25MG DAILY AND  ENALAPRIL 5 MG PO DAILY. CURRENTLY PRESENTED WITH ESY FATIGABLITY, INTERMITTENT PRODUCTIVE COUGH OF 2 WEEKS DURATION.OTHERWISE NO SOB  EDEMA  ORTHOPNEA OR PND._x000D_
_x000D_
_x000D_
VITAL SIGN BP- 140/70 PR -60 PSO2 - 90</t>
  </si>
  <si>
    <t>GRADE 3 SYSTOLIC MURMUR AT AORTIC AREA _x000D_
GRADE 3 DIASTOLIC MURMUR AT THE APEX</t>
  </si>
  <si>
    <t>COTPP WITH GCS OF 15/15</t>
  </si>
  <si>
    <t xml:space="preserve">                               DO CBC, RFT,LIPID PANEL,LFT,  RBS  , CXR, REPEAT CG,        </t>
  </si>
  <si>
    <t xml:space="preserve">DEGENERATIVE VHD 2RY TO (SEVEREAS, MILD AR )    (ECHO)                                  </t>
  </si>
  <si>
    <t>refered as acase of dm</t>
  </si>
  <si>
    <t>This is aknown type 2 DM   for the last two years on NPH 14/6IU.  Currently she has right foot pain with burnining sensation for the last six months. She is refered from Horo gudru hospital. She also difficulty of identifying objects at far distance. Otherwise no history of hypertension or known chronic medical illiness.</t>
  </si>
  <si>
    <t xml:space="preserve">KNOWN TYPE 2DM+PERIPHERAL NEUROPATHY+R/O CALCANAL SPUR+?DIABETIC RETINOPATHY                                            </t>
  </si>
  <si>
    <t>LEFT SHOULDER PAIN OF 2MONTH._x000D_
SHE HAS ALSO LEFT BREAST PAIN</t>
  </si>
  <si>
    <t>NIS PIC</t>
  </si>
  <si>
    <t xml:space="preserve">               ?OA +MASTALGIA 2NDRY TO ??                             </t>
  </si>
  <si>
    <t xml:space="preserve">left side sub mandibular swelling of </t>
  </si>
  <si>
    <t>This is  a 34 year old female patienrt presening with left side submanidubular swelling of 1 month duration initially small later progressed in size associated with easy fatigability, loss of appetite and significant weight losss, but no night sweats or cough_x000D_
no hx of DM, HTN_x000D_
Neck u/s  multiple left side superficial cervical and midle IJV group enlarged nodes_x000D_
ddx reactive LAP, TB lymphadenitis_x000D_
PICT NR</t>
  </si>
  <si>
    <t>2*2 cm tender LAp ovet the left submandibular area, smothh and firm</t>
  </si>
  <si>
    <t xml:space="preserve">                                            iinvestiagtion</t>
  </si>
  <si>
    <t xml:space="preserve">                                ? TB lymphadenitis           </t>
  </si>
  <si>
    <t>LEFT SHOULDER PAIN  OF 3 DAYS DURATION</t>
  </si>
  <si>
    <t xml:space="preserve">                      FURTHER WORK UP                      </t>
  </si>
  <si>
    <t xml:space="preserve">                 ?OA                         </t>
  </si>
  <si>
    <t xml:space="preserve">COME FOR MEDICAL CERTIFICATE  REQIUEST </t>
  </si>
  <si>
    <t>NIS P[IC</t>
  </si>
  <si>
    <t xml:space="preserve">              ? MEDICALY FIT                              </t>
  </si>
  <si>
    <t xml:space="preserve">COME FOR MEDICAL CERTIFICATE REQUEST </t>
  </si>
  <si>
    <t xml:space="preserve">               ?MEDICALY FIT                            </t>
  </si>
  <si>
    <t xml:space="preserve">                       FURTHER WORK UP                     </t>
  </si>
  <si>
    <t>RUQ PAIN OF 5 DAYS DURATION</t>
  </si>
  <si>
    <t>THIS IS 55 YEARS OLD MALE PATIENT PRESENTED WITH RUQ  PAIN OF 5 DAYS DURATION, EXCESSIVE SALIVATION, NAUSEA VOMITIN AND DECREASE APETITE OF SAME DAY DURATION. OTHERWISE NO FEVER , DIARRHEA OR CONSTIPATION</t>
  </si>
  <si>
    <t>RUQ TENDERNESS AND GUARDING</t>
  </si>
  <si>
    <t xml:space="preserve">                                 WORKUP           </t>
  </si>
  <si>
    <t xml:space="preserve">                                 ?CHOLILITHIASIS           </t>
  </si>
  <si>
    <t xml:space="preserve">COME FOR MEDICAL CERTIFICATE REQUEST FOR SCHOLARSHIP </t>
  </si>
  <si>
    <t xml:space="preserve">                                 FURTHER WORK UP           </t>
  </si>
  <si>
    <t xml:space="preserve">                      ?MEDICALY FIT                      </t>
  </si>
  <si>
    <t>refered as acase of hepatitis B patient</t>
  </si>
  <si>
    <t>This is a30 years old female patient who is refered as acase of hepatitis B positive  patient. Otherwise she has no any complaint,no HTN or DM OR KNOWN CHRONIC MEDICAL ILLINESS.</t>
  </si>
  <si>
    <t xml:space="preserve">   chronic viral hepatitis 2 HBV  to r/o  cirrhosis                                         </t>
  </si>
  <si>
    <t xml:space="preserve">                                           FURTHER WORK UP </t>
  </si>
  <si>
    <t xml:space="preserve">                        ?MEDICALY FIT                   </t>
  </si>
  <si>
    <t xml:space="preserve"> COME FOR MEDICAL CERTIFICATE REQUEST</t>
  </si>
  <si>
    <t>COME FOR MEDICAL CERTIFICATE REQUEST FOR JOHB</t>
  </si>
  <si>
    <t xml:space="preserve">      FURTHER WORK UP                                      </t>
  </si>
  <si>
    <t xml:space="preserve">            ?MEDICALY FIT                                </t>
  </si>
  <si>
    <t>COME FOR MEDICAL CERTIFICATE REQUEST FOR JOB</t>
  </si>
  <si>
    <t xml:space="preserve">                                FURTHER WORK UP            </t>
  </si>
  <si>
    <t xml:space="preserve">              ?MEDICALY FIT                              </t>
  </si>
  <si>
    <t>Dapagliflozin-10mg-tablet</t>
  </si>
  <si>
    <t xml:space="preserve">          FURTHER WORK UP                                 </t>
  </si>
  <si>
    <t xml:space="preserve">                         ?MEDICAL FIT                   </t>
  </si>
  <si>
    <t xml:space="preserve">         ?MEDICALY FIT                                   </t>
  </si>
  <si>
    <t>A 55y/o male presented with Rt lower abdominal pain associated dizziness of 1 wk duration. He has also 2 episodes of vomiting of ingested matter mixed with dark red content. He has a hx of abdominal surgery 12 yrs back at zewditu hospital. Otherwise no hx of fever, chlls, rigor, cough, urinary problem_x000D_
Ix on referral=&gt; Stool Analysis= No O/P seen Occult blood= Positive , RBS=136, Hgb=11, HCT=33%,</t>
  </si>
  <si>
    <t xml:space="preserve">CBC,  OFT, Stool h.Pylori Ag, Abdominopelvic u/s                                            </t>
  </si>
  <si>
    <t xml:space="preserve">? PUD + ? Abdominal Adhesion                                               </t>
  </si>
  <si>
    <t>This is a 50 years old male patient who was treated for CAP AT EMOPD 3 DAYS BACK CURRENTLY PRESENTED FOR FOR FOLLOW UP AFTER PRESENTED FOR A COMPLAINT OF  productive cough with blood tingled sputum for the first 3 days after that the blood stopped and become whitish of 1 coffee cup per day and has foul smelling. associated with this he has fast breathing, he was having pleuritic chest pain which become severe on coughing and deep respiration but it resolved after taking unspecified syrup medication.in addition to this he has hx of hgif ,profuse night sweeting ,loss of appetite ,easy fatigability. he claimed he has hx of epigastric pain after meal and has hx of exposure to cement for more than 20 years associated with his work. other wise no hx of PND, orthopnea, body swelling,no hx of wheezing ,rhinorrhea, nasal discharged, ho hx contact with chronic cougher ot TB patient, no hx of CMI</t>
  </si>
  <si>
    <t xml:space="preserve"> PC/NIS</t>
  </si>
  <si>
    <t xml:space="preserve">   CONTINUE MEDICATIONS AND APPOINT AFTER 2 WEEKS                                         </t>
  </si>
  <si>
    <t xml:space="preserve">   CAP ON TX  (IMPROVING)                                         </t>
  </si>
  <si>
    <t xml:space="preserve">                                   FURTHER WORK UP         </t>
  </si>
  <si>
    <t>COME  FOR MEDICAL CERTIFICATE REQUEST</t>
  </si>
  <si>
    <t xml:space="preserve">                              further work up              </t>
  </si>
  <si>
    <t xml:space="preserve">        ?MEDICaly fit                                    </t>
  </si>
  <si>
    <t>He is a 29yrs old male patient who had follow up at our hospital with the diagnosis of COPD + HTN (but dc his follow up due to presonal reason )_x000D_
currently presented to our opd with the complient of  initially productive then become dry intermittent cough of 1 month duration. in association to this he has mild intermittent fever_x000D_
for this complient he went to LHC and was given Agumentin 625mg PO TID complited yesterday, Cough syrup but got no improvement_x000D_
He has no hx of Smoking_x000D_
no hx of wt loss, loss of appetite_x000D_
GXpert=negative</t>
  </si>
  <si>
    <t>no  ic and sc retraction_x000D_
Clear chest with good air entry_x000D_
no wheeze</t>
  </si>
  <si>
    <t xml:space="preserve">               Send CXR, CBC                             </t>
  </si>
  <si>
    <t xml:space="preserve">    COPD + ? CAP + ?HTN                                        </t>
  </si>
  <si>
    <t>RAISED BLOOD PRESSURE</t>
  </si>
  <si>
    <t>THIS IS A 75 YRS OLD MALE PT PRESENTED AFTER REFEREED FROM HEALTH CENTER WITH A DIAGNOSIS OF HTN URGENCY R/O EMERGENCY AFTER PRESENTED WITH INTERMITTENT BLURRING OF VISION AND OCCIPITAL HEADACHE OF 3 WEEKS DURATION. ALSO HAS HX OF DECREASED VISION FOR THE LAST 3 YRS _x000D_
OTHER WISE NO OTHER COMPLAINT_x000D_
N.B AT H.C INITIAL BP WAS 217/91,FOR WHICH HE TOOK NIFEDIPINE 20 MG PO STAT</t>
  </si>
  <si>
    <t xml:space="preserve">       INVESTIGATE,                                                                                 </t>
  </si>
  <si>
    <t xml:space="preserve">              HTN URGENCY R/O EMERGENCY                                                                          </t>
  </si>
  <si>
    <t>Headach</t>
  </si>
  <si>
    <t xml:space="preserve">he is a 60 yrs old male known DM pt on LSM currently presented to our opd with the complient of globilized headache of 3month  duration. He has also Joint pain of the knee, ankel and wrist._x000D_
HGBA1C=8.2_x000D_
FBS=264_x000D_
</t>
  </si>
  <si>
    <t xml:space="preserve">Send RFT, UA,Lipid profile Abdomenal US                                             </t>
  </si>
  <si>
    <t xml:space="preserve">  poorly Controlled DM + ? Gouty arterites +                                           </t>
  </si>
  <si>
    <t>COME FOR MEDICA CERTIFICATE REQUEST</t>
  </si>
  <si>
    <t>COME FOR  MEDICA CERTIFICATE REQUEST</t>
  </si>
  <si>
    <t xml:space="preserve">                FURTHER WORK UP                            </t>
  </si>
  <si>
    <t xml:space="preserve">                         ? MEDICALY FIT                   </t>
  </si>
  <si>
    <t>RIGHT SIDE FACIAL WEEKNESS</t>
  </si>
  <si>
    <t>THIS IS A 21 YRS OLD FEMALE PT PRESENTED WITH  RT SIDE FACIAL WEAKNESS OF 2 DAYS DURATION.ASS WITH UNABLE TO CLOSE HER RT EYE . OTHER WIS E NO OTHER COMPLAINT</t>
  </si>
  <si>
    <t>RT EYE RED</t>
  </si>
  <si>
    <t>FACIAL DEVIATION TO THE LEFT _x000D_
UNABLE TO CLOSE THE RT EYE LID</t>
  </si>
  <si>
    <t xml:space="preserve">    PREDENSOLONE 60 MG PO DAILY FOR 7 DAYS,ARTEFECIAL TEAR 2DROPS QID,COUNSEL ON WEARING EY PATHCH DURING SLEEP,LINK TO PHYSIOTHERAPHY                                        </t>
  </si>
  <si>
    <t xml:space="preserve">            RT SIDE FACIAL WEAKNESS 2RY TO  BELL'S PALSY 2RY TO ??                                </t>
  </si>
  <si>
    <t xml:space="preserve">A 50 y/o male presented with bilateral knee pain  of 2 mons duration. He claim the pain started 1 yr back from the  Rt knee but for the past 1 mon the pain involves the lt knee. He has also limitation of knee joint movement when he stand from the sitting &amp; sleeping position. Otherwise no hx of trauma to the body, or joint swelling </t>
  </si>
  <si>
    <t xml:space="preserve">Bilateral Knee x ray, OFT, UA, FBS , Lipid profile        _x000D_
Indomethacin 100 mg po PRN                                  </t>
  </si>
  <si>
    <t xml:space="preserve">Bilateral Knee OA to r/o GA                                       </t>
  </si>
  <si>
    <t>COUGH OF 3</t>
  </si>
  <si>
    <t>SHE HAS DRY COUGH OF 3 DAYS</t>
  </si>
  <si>
    <t xml:space="preserve">                 CAP                           </t>
  </si>
  <si>
    <t>this is a 35 years old male pt presented with epigastric pain of 7 days duration with is dull aching in type, radiating to the right UQ and the right shoulder, worse on eating heavy meal associated with indigestion, loose stool, abdominal distention, headache and of same duration_x000D_
1 week back he was diagnosed and treated for tonsillitis_x000D_
1 year he was dxed and rxed for gastric bacteria_x000D_
otherwise he denies hx of alcohol intake, smoking_x000D_
no hx of fever, _x000D_
no hx of SOB, cough, Orthopnea, PND, chest pain_x000D_
No hx of body swelling_x000D_
no hx of nausea, vomiting, diarrhea, constipation_x000D_
no self or family hx of chronic medical illness</t>
  </si>
  <si>
    <t xml:space="preserve">CBC, U/A, Stool exam, s/e=, ECG_x000D_
                                            </t>
  </si>
  <si>
    <t xml:space="preserve">dyspepsia 2ndry to?                                            </t>
  </si>
  <si>
    <t>this is a 47 years old male pt presented with abdominal pain of 2 months duration associated with mucusy diarrhea 4-5 times per day for the past 2 months, abdominal distenstion, heart brun, indigestion on taking spicy food, LGIF, appetite loss, significant weight loss_x000D_
he was on metronidazole cream and azithromycin po every other day for 3 months prescribed for rosacea at our dermatology clinic</t>
  </si>
  <si>
    <t xml:space="preserve"> CBC, STOOL CULTUTE, STOOL EXAM, PICT                                           </t>
  </si>
  <si>
    <t xml:space="preserve">chronic Gastroenteritis 2ndry to?                                           </t>
  </si>
  <si>
    <t xml:space="preserve">RT SID BODY WEAKNESS </t>
  </si>
  <si>
    <t>this is a 67years old RIGHT HANDED known RVI ON HAART FOR THE PAST 17 YEARS ON KNOWN CD4 COUNT BUT ADDHERENT FOR MEDICETION. CURRENTLYPRESENTED WITH RIGHT SIDE BODY WEAKNESS. INADITION HE HAD A HISTORY OF DEACRESE URIN OUT PUT OF 20 DAYS DURATION, GLOBALIZED TYPE OF HEAD ACHE, OTHERWISE NO HISTORY OF DM, HTN , URINE OR FECAL INCONTINENCE, ABM, LOC, TRAUMA, BOWEL HABIT CHANGE, VOMITING, DIARHEA, FEVER, CHILLS, COUGH, SOB, ORTHOPNEA, PND, SMOKING, ALCHOL, NECK PAIN FOR THIS COMPLIANT HE VISITED HEALTH CENTER AND INVESTIGATED WITH NON CONTRAST BRAIN CT SHOWES= SMALL VESSELS ICSCHEMIC CHANGES_x000D_
_x000D_
n.b--started atrovastatin 40 mg po daily ,asprin 81 mg po daily,amlodipine 5 mg po daily</t>
  </si>
  <si>
    <t>upper extremity power 4/5(rt side),lt 5/5</t>
  </si>
  <si>
    <t xml:space="preserve">               continue medications and follow up , bring MRI RESULT AT NXT VISIT                             </t>
  </si>
  <si>
    <t xml:space="preserve">                         known rvi + rt side body weakness 2ry to ?? (resolving)                    </t>
  </si>
  <si>
    <t>Refferal from</t>
  </si>
  <si>
    <t>She is a 24yrs old female patient presented with a lab result of Hep Bs Ag post ( take the test bc she has contact hx her sister) currently complain of abdomenal pain, diarrhea whic comes and go but no vomitting</t>
  </si>
  <si>
    <t xml:space="preserve">                   Send LFT, CBC Abdomenal US                         </t>
  </si>
  <si>
    <t xml:space="preserve">                    Viral hepitites                        </t>
  </si>
  <si>
    <t xml:space="preserve">generalized body weakness + Sexual dysfunction </t>
  </si>
  <si>
    <t xml:space="preserve">He is a known HTn and T 2 DM  for the past 6 years on Enalpin 10mg po  bid , Amlodipin 10mg po /d , Metformin 1 gm po bid , glibincamid 10mg po  bid  . cuurntly he prsented with urgency and frequency associated with generanlized body weakness and loss of sexual feeling </t>
  </si>
  <si>
    <t xml:space="preserve">      CBC, OFT, Hgb A1 C, U/A, Elect, scrotal U/A, abdpelvic U/S Lipid profil, FBS                                       </t>
  </si>
  <si>
    <t xml:space="preserve">Known T2 DM + HTN + Sexual dysfunction + UTI                                             </t>
  </si>
  <si>
    <t xml:space="preserve">          ?medicaly fit                                  </t>
  </si>
  <si>
    <t>VOMITING OF INGESTED MATTER MIXED WITH BLOOD</t>
  </si>
  <si>
    <t>THIS IS A 36 YEARS OLD MALE PATIENT PRESENTED WITH VOMITING OF INGESTED MATTER MIXED WITH BLOOD,HE HAS YELLOWISH DISCLORATION OF EYES OF 1 WEEK , RUQ PAIN OF 1 MONTH DURATION, NON PRODUCTIVE COUGH OF 1 WEEK,</t>
  </si>
  <si>
    <t>LIVER IS 4CM PALPABLE BELOW RCM AND TENDER TO TOUCH</t>
  </si>
  <si>
    <t xml:space="preserve">      FURTHER WORKUP                                      </t>
  </si>
  <si>
    <t xml:space="preserve"> CLD 2RY TO    ? ALCOHOLIC LIVER DISEASE R/O VIRAL HEPATATIS                                        </t>
  </si>
  <si>
    <t>productive cough of  1 week duration</t>
  </si>
  <si>
    <t>A 34 years old male patient presented with productive  cough of whitish sputum of 1 week duration  associated wtih this he also had joint pain.there are no aggravating or relieving factor identied.</t>
  </si>
  <si>
    <t xml:space="preserve">                             treat with po antibiotics_x000D_
               </t>
  </si>
  <si>
    <t xml:space="preserve">           ?CAP                                 </t>
  </si>
  <si>
    <t xml:space="preserve">He is prsentted with felling of stress and headache  of 3 months associated otherwise  no  Hx Of Trauma </t>
  </si>
  <si>
    <t xml:space="preserve">   Cervical Cxray                                          </t>
  </si>
  <si>
    <t xml:space="preserve">     Tension Headache                                         </t>
  </si>
  <si>
    <t>40 yrs old female a known hypertensive pt not on medication, left flank pain radiating to left leg , no paresthasia, but has fatigue, intermitterment headache left sided (has stressful life, no nausea, no vomuiting, no red eye, no sinusites, no neck pain, occurs once per month stays only for one day , not related to mensius, not related to depressive symptoms, no weight loss)</t>
  </si>
  <si>
    <t>no red eye, no xabnthoma, had denmtal decay and have lost 4 tooth, no hearing problem, no goitor</t>
  </si>
  <si>
    <t>no murmur, no carotid bruit , pulse full, regular</t>
  </si>
  <si>
    <t>no flank tenderness, weist circumferance 86 cm/ height 155cm = 0.55 pt has visceral obesity non significant risk fatty liver</t>
  </si>
  <si>
    <t>no vaginal discharge, no memsus for the past 6 months</t>
  </si>
  <si>
    <t>good balance, good posture, enough corestability an nody alignment</t>
  </si>
  <si>
    <t xml:space="preserve">                       salt restriction, be active, minimize coffee, prevention of fall, vegitable and fruit dish, legumes dish, use onl liquid oil, avoid oillyfatt food, avoid fried food, no alcohol, get adequate sun lighht, drink enough fluid, eat (bananma, tomatto and pottato for pottasium supplementation)                     </t>
  </si>
  <si>
    <t xml:space="preserve">                  fatty liver r/o renal stone on the back ground of hypertension                          </t>
  </si>
  <si>
    <t>A 38 years old female presented with worsening of bilateral knee joint pain of 2 weeks duration which is aggravated during morning . otherwise no other new complaint</t>
  </si>
  <si>
    <t xml:space="preserve">                                            workup</t>
  </si>
  <si>
    <t xml:space="preserve">                ?OA +_x000D_
right kidney nephrolithiasis                            </t>
  </si>
  <si>
    <t xml:space="preserve">generalized body weakness + poly symptom </t>
  </si>
  <si>
    <t xml:space="preserve">he is newly dx T2 DM on metformin 500mg po Bid for the past 3 months currently prsrnted with poly symptoms and generalized body weakness of 3 months other wise no HX HTN and illnes </t>
  </si>
  <si>
    <t xml:space="preserve">pink conj . NIS </t>
  </si>
  <si>
    <t xml:space="preserve">     CBC, OFT, Hgb A1 C , Elect, U/A, FBS, lipid Profil.                                        </t>
  </si>
  <si>
    <t xml:space="preserve">Newly dx T2 DM on medication                                             </t>
  </si>
  <si>
    <t>THIS IS 45 YEARS OLD MALE PATIENT PRESENTED WITH CRAMPY ABDOMINAL PAIN OF 3 DAYS DURATION.ASSOVIATED TO THIS HE HAS BLOODY  DIRHEA 2 TO 3 DAYS DURATION.HE HAS TENESMUS ,NUASEA AND LOSS OF APETITE</t>
  </si>
  <si>
    <t xml:space="preserve">difficulty of swallowing + Bilateral leg sweeling </t>
  </si>
  <si>
    <t xml:space="preserve">she is a known RVI on HAART on mediction for the past 8 years . currently she prsented with difficulty of swalloing and bilateral leg swelling with oozing of 1 week . she also intermitent cough . she finished Anti TB 2 moths back . </t>
  </si>
  <si>
    <t xml:space="preserve"> pink conj, NIS ,</t>
  </si>
  <si>
    <t xml:space="preserve">  CBC, OFT, U/A, U/A , electroly.                                          </t>
  </si>
  <si>
    <t xml:space="preserve"> RVI on HAART + Oral candidis + fungal infcetion                                             </t>
  </si>
  <si>
    <t xml:space="preserve">This is a  67 year old male known Asthmatic patient not on medication  linked from plastic side for asthma exacerbation_x000D_
he wasnt on any medication but goes to the private clinic and gets  injectable medication _x000D_
. he expirienced SOB, Productive cough and chest tightness and  was treated  for exacerbation </t>
  </si>
  <si>
    <t xml:space="preserve">                        Bronchia asthma + excacerbation ( treated)                   </t>
  </si>
  <si>
    <t>VOMITING OF</t>
  </si>
  <si>
    <t>THIS 30 YEARS OLD GRAVIDA 2 PARA 1 MOTHER PRESENTED WITH RIGHT SIDE  THROBING TYPE OF  HEADACHE OF 4 DAYS DURATION.IT AGRAVATED BY SHOUTING,BRIGHT LIGHT AND STRESS._x000D_
SHE HAS VOMITING OF INGESTED MATTER OF</t>
  </si>
  <si>
    <t xml:space="preserve">         HYPEREMESIS GRAVIDARUM                                   </t>
  </si>
  <si>
    <t>left upper extrimity</t>
  </si>
  <si>
    <t>this is a 30 year old male patient presenting with numbness, parasetesia and burning sensation  of the left upper extremity of 1 month  duration the pain later moved to the right upper extremity  a week later _x000D_
no hx of DM, HTN_x000D_
NO hx of trauama</t>
  </si>
  <si>
    <t xml:space="preserve">            ? Peripheral neuropathy                                </t>
  </si>
  <si>
    <t>ringing sensation to the right</t>
  </si>
  <si>
    <t>This s a 38 year old female patient presenting with ringing sesnation to the right side of the eha associated with loss of balance intermittently, blurring of vision and vertigio, she also ahd mild throbbing type of headache to the right side _x000D_
no hx of trauma,_x000D_
no hx of DM, HTN_x000D_
MRI- Bilateraal fontal and parietal lobe sub cortical white matter, few scattered non specific lesion probably mild degree chronic small vessel ischemic white matter disease</t>
  </si>
  <si>
    <t xml:space="preserve">                                         ? anemia   </t>
  </si>
  <si>
    <t>This is 19 year old male patient presenting with presenting with abominal mass over the epigastric area since two years back, associated with intermittent cramping type of abdominal pain. otherwise no hx of diarrhea or constipation. the mass protrudes occasionally associated withn foods_x000D_
No hx of DM, HTN_x000D_
no hx of surgery or trauma_x000D_
ABD u/s periumblical hernia ( small)_x000D_
he was evaluatd at surgical side and linked here</t>
  </si>
  <si>
    <t xml:space="preserve">flat abdominn  moves with respiration, no scars or strea_x000D_
hernia sites are free_x000D_
no tenderenexs of organomgeally </t>
  </si>
  <si>
    <t xml:space="preserve">                                           investigate and link to surgical</t>
  </si>
  <si>
    <t xml:space="preserve">                     Periumblical hernia                       </t>
  </si>
  <si>
    <t>This is a 27 years old male pt presented with sob of 1mo duration associated with headache, LGIF, orthopnea of 2pillows,pleuritic chestpain, reddish discoloration of urine, otherwise no hx of cough, abdominalpain, V/D, LOC/no cmi_x000D_
he noticed yellowish discloration of the eye since a month back_x000D_
no leg swelling_x000D_
_x000D_
ECHO-noraml ECHO_x000D_
LFT elevated 20 times</t>
  </si>
  <si>
    <t xml:space="preserve">            Acute Liver injury 20 to ? viral hepatites                      </t>
  </si>
  <si>
    <t>this is a 34 year old male patient presenting with pluertitic type of chest pain associated with dry intermittent cough, arthralgia, HGIF and associated moderate generalized type of throbbing headache but no SOB or LEg swelling_x000D_
no hx of DM, HTN</t>
  </si>
  <si>
    <t xml:space="preserve">                  ? CAP                          </t>
  </si>
  <si>
    <t xml:space="preserve">A 49 years old male patient presented with a complaint of shortness of breath and cough which is productive for 1 day duration. he is a known DM patient for 6 years and on medication for 6 months of metiformine 850mg po BID. otherwise he has no other complaint </t>
  </si>
  <si>
    <t>he has diffused wheezing in his left chest</t>
  </si>
  <si>
    <t xml:space="preserve">                               investigate him              </t>
  </si>
  <si>
    <t xml:space="preserve">                                     T2DM + ? asthmatic patient        </t>
  </si>
  <si>
    <t>Reffred from H/C</t>
  </si>
  <si>
    <t xml:space="preserve">This 32 Year old female pt refferd from h/c becouse he hep S ag posetive  and viral load 4583 other wise no hx of body swelling no yellowish discloratin she deliverd 2 year back and her child took vaccine </t>
  </si>
  <si>
    <t>no mss</t>
  </si>
  <si>
    <t xml:space="preserve">   DO ABD U/S,CBC,LIVER ENZYME, PICT RFT                                        </t>
  </si>
  <si>
    <t xml:space="preserve">         Chronic hepatiis B                                   </t>
  </si>
  <si>
    <t>THIS IS 29 YEARS OLD MALE PATIENT PRESENTED WITH PRODUCTIVE WHITSH SPUTUM OF 3 DAYS  DURATION.ASSOCIATED TO THIS HE HAS LOWER GRADE FEVER AND CHILS .HE HAS HEADACHE AND MALAISE</t>
  </si>
  <si>
    <t xml:space="preserve">                  CAP                         </t>
  </si>
  <si>
    <t xml:space="preserve">this is a 28 year old female patient presenting with dry intermittent cough of 3 month duratiopn the cough was there for the past  2 years, SOB with exertion and easy fatigability, palpiation.  but no PND orthopnea or leg swelling_x000D_
No hx of DM, HTN_x000D_
ECG sinus tachycardia _x000D_
</t>
  </si>
  <si>
    <t xml:space="preserve">                ? HF 20 to ?                            </t>
  </si>
  <si>
    <t xml:space="preserve">a 21 years old female patient presented with a complaint of headach of 2 years duration which getting worse in the last one year and its around frontal head. associated to that she has urinary urgency. otherwise she has no other complaint </t>
  </si>
  <si>
    <t xml:space="preserve">she has bilateral costovertebral angle tenderness </t>
  </si>
  <si>
    <t xml:space="preserve">                                     ? tension headache + UTI r/o pyelonephritis        </t>
  </si>
  <si>
    <t>bialteral wrist pain</t>
  </si>
  <si>
    <t xml:space="preserve">This is a 30 year old female patient presening with wrist pain of 7 mnth duration. associated with difficuklty of moving extrimity. she was treated for hypocalcemia tetany 7 months back and the abbormal flexion improved after that_x000D_
VIT D is 10.63- deficient_x000D_
. </t>
  </si>
  <si>
    <t xml:space="preserve">                VIT D Def+  ? hypocalcemia                            </t>
  </si>
  <si>
    <t xml:space="preserve">PERIUMBLICAL PAIN </t>
  </si>
  <si>
    <t>THIS IS 30 YEARS OLD MALE PAYIENT PRESENTED WITH PERI UMBLICAL PAIN OF  1 DAY DURATION. ASSOCIAtED TO THIS HE HAS VOMITING OF INGESTED MATTER OF 2 EPISODE. HE HAS LOSS OF APETITE ._x000D_
HE HAS LOW GRADE INTERMITTENT FEVER AND NAUSEA.</t>
  </si>
  <si>
    <t xml:space="preserve">         AGEE +?right hydronephrosis +r/o nephrolithiasis                                  </t>
  </si>
  <si>
    <t xml:space="preserve">Refferd from H/C </t>
  </si>
  <si>
    <t>This 23 year old female pt refferd from H/C Becouse of postive hep b s ag with viral load of 445iu/ml ,she is gravid 1 amminoric for last 8 month Mother she known her sero status while she start ANC Follow up,otehr wise no hx of feature of cld</t>
  </si>
  <si>
    <t>gravid utruse</t>
  </si>
  <si>
    <t xml:space="preserve">                DO ABD PELVIC U/S PICT,LFT,RFT,HEP C AB                            </t>
  </si>
  <si>
    <t xml:space="preserve">                        CHBV+3RD TMP                    </t>
  </si>
  <si>
    <t>This 30 year old female pt present with refferal from h/c becouse her hep B s ag posetive and viral load 565 she is gravida 1 mother and claim to be amminhoric last 3 month and she knows her serostatuse after anc follow up other wise no hx of sign and symptome of CLD</t>
  </si>
  <si>
    <t>gravide utruse</t>
  </si>
  <si>
    <t xml:space="preserve">                                ABD/U/S,HEPCAB,PICT, LFT,RFT,CBC          </t>
  </si>
  <si>
    <t xml:space="preserve">    chronic hep b  + 2nd TMP                                    </t>
  </si>
  <si>
    <t xml:space="preserve">        medical fit?                             </t>
  </si>
  <si>
    <t>come for medical check up for adoption</t>
  </si>
  <si>
    <t xml:space="preserve">     ?medicaly fit                                       </t>
  </si>
  <si>
    <t>Abdominal discomfroty</t>
  </si>
  <si>
    <t>thsi is a 33 year old femal patient presenint with abdominal discomfort and distension worsened the past 1 month associated with aching type of severe lower back pain,  but no  body swelling frequency, urgency or dysuria_x000D_
no hx of DM, HTN_x000D_
no other complaits- _x000D_
ABD u/s  LEFT simple  renal cyst</t>
  </si>
  <si>
    <t xml:space="preserve">                                          baseline investiagtions  </t>
  </si>
  <si>
    <t xml:space="preserve">                                  Renal cyst          </t>
  </si>
  <si>
    <t>come for medical check for adoption</t>
  </si>
  <si>
    <t xml:space="preserve">        ?medical fit                                    </t>
  </si>
  <si>
    <t xml:space="preserve">parkison </t>
  </si>
  <si>
    <t xml:space="preserve">A 57 years old male known parkison diseased patient for the last 10 years and he is on levodipa/carvaidopa 25mg/250mg po 5x/day, he has also sertaline 100mg po once daily and ASA 81mg once daily. he started to experience memory loss. otherwise he has no other complaint </t>
  </si>
  <si>
    <t xml:space="preserve">pink conjunctiva _x000D_
non icteric sclera _x000D_
face mask </t>
  </si>
  <si>
    <t xml:space="preserve">he has bilateral upper extermity terimor </t>
  </si>
  <si>
    <t xml:space="preserve">                                 investigate him            </t>
  </si>
  <si>
    <t xml:space="preserve">                            parkison disease + G. anxity                 </t>
  </si>
  <si>
    <t>This is a 34 year old femal patient presentying with achimng type of lower back pain associated with moderate generalized throbing type of headache, she also had blurrimng of vision, tinniyus and vertigo_x000D_
no hx of dm, HTN_x000D_
no other comaplaint</t>
  </si>
  <si>
    <t xml:space="preserve">                    ? LUmbar spondylosis + ? Anemia                        </t>
  </si>
  <si>
    <t xml:space="preserve">easily fatiquability  </t>
  </si>
  <si>
    <t>A 23 years old male patient presented with a complaint of easily fatiquability, headache , fever , night sweeting and loss of appetiate of 2 weeks duration. in addition to that he has shortness of breath and intermittant cough. otherwise he has he had history of malarial illeness. no other complaint</t>
  </si>
  <si>
    <t xml:space="preserve">pink conjunctiva _x000D_
non icterica sclera </t>
  </si>
  <si>
    <t xml:space="preserve">decrease air entery </t>
  </si>
  <si>
    <t xml:space="preserve">               ? Complicated malaria + ? CAP r/o pul TB + Cholelithasis                              </t>
  </si>
  <si>
    <t>This is a 55 year old female knwo T2DM, heper cholestremia  and HTN  patient on followup presenting with lightheadedeness, and intermittent generalized thriobbing type of headcahe,  burning sesnation of upper extrimities  and tinnitus, and excessive lacrimitation_x000D_
no other complaints</t>
  </si>
  <si>
    <t xml:space="preserve">               ? PN + ? Migraine                             </t>
  </si>
  <si>
    <t>worseningb Bilateral flank pain</t>
  </si>
  <si>
    <t>This is a 2o year old male patient presenting with bilateral moderate stabbing type of  flank pain, easy aftigability, SOB with exertion. he also ahd reddish discoloratiion of the urine, frequency, but no dysuria  he also noticed  palpitaion. he also had numbness and parasetesia andtingling of upper extrimities_x000D_
no hx of DM, HTN_x000D_
NO leg swelling orthopnea or PND</t>
  </si>
  <si>
    <t xml:space="preserve">             ?Nephrolitiasis + ? PN +r/o HF                                </t>
  </si>
  <si>
    <t xml:space="preserve">epigastic sensation  </t>
  </si>
  <si>
    <t>epigastric burning sensation of 2 weeks duration.she also had been experiencing loss of appetite ,easy fatigability of same day duration._x000D_
she also had joint pain over neck and hand joint</t>
  </si>
  <si>
    <t>no tenderness /organomegally</t>
  </si>
  <si>
    <t xml:space="preserve">            HYPYOLI, CBC         _x000D_
DICLO 50MG PO BID FOR 10 DAY _x000D_
OMEPERAZOLE 20 MG PO BID FOR 14 DAYS          _x000D_
             </t>
  </si>
  <si>
    <t xml:space="preserve">            dsypepsia to r/o PUD + TORTICOLIS                                </t>
  </si>
  <si>
    <t xml:space="preserve">bilateral loin pain </t>
  </si>
  <si>
    <t xml:space="preserve">A 22 years old female patient presented with a complaint of bilateral bilateral loin pain of 6 months duration and getting worse in the last 3 months duration and associated to this she has epitaxis of 15 days duration, which was happening daily. otherwise she has no other complaint. </t>
  </si>
  <si>
    <t xml:space="preserve">                     ? pyelonephritis + ? epitaxis                        </t>
  </si>
  <si>
    <t>This is a 24yrs old male pt who presented with left side dull chest pain which is associated with productive cough of yellowish sputum. He has treatment for TB 02yrs back which was diagnosed with sputum examination. No fever, wt loss, night sweats no loss of appetite</t>
  </si>
  <si>
    <t>Scattered inspiratory wheezing over the posterior lung field</t>
  </si>
  <si>
    <t xml:space="preserve">                                      Post TB fibrosis with ? superimposed infection      </t>
  </si>
  <si>
    <t xml:space="preserve">chest pain, headache and joint </t>
  </si>
  <si>
    <t xml:space="preserve">A 24 years old male patient presented with a complaint of chest pain, headache, easily fatiquability ,sharp chest pain and multiple joint pain of 1 week duration. he had somali region travel histroy. otherwise no other complaint </t>
  </si>
  <si>
    <t xml:space="preserve">                  AFI 2ry to ?                          </t>
  </si>
  <si>
    <t>A 52 yrs old male patient present with abdominal pain of 2 days duration. he also complain epigastric pain and nausea .</t>
  </si>
  <si>
    <t>lower back pain of  4 years duration</t>
  </si>
  <si>
    <t xml:space="preserve">this a  48 years old male patient presented with lower back pain of 4 years duration which exacerbates recently.the pain radiates to tigh sometimes. _x000D_
LUMBAR SPINE XRAY - MARGINAL OSTEOPHYTES_x000D_
NARROW DISC BETWEEN,L1 L2_x000D_
</t>
  </si>
  <si>
    <t xml:space="preserve">    FURTHER WORKUP                                       </t>
  </si>
  <si>
    <t xml:space="preserve">CLBP 2RY TO ? LUMBAR DISC  HERNIATION                                            </t>
  </si>
  <si>
    <t xml:space="preserve">unilateral leg swelling </t>
  </si>
  <si>
    <t>swelling of the right foot of 2 weeks   she has hx of longstanding and vertigo and headache BP=117/76MMHG PR=78B/MIN</t>
  </si>
  <si>
    <t xml:space="preserve">                                invx                                                        </t>
  </si>
  <si>
    <t xml:space="preserve">                                            unilateral leg swellng2 to?                                            </t>
  </si>
  <si>
    <t xml:space="preserve">A 35 years old known type 2 Dm patient presented with referral paper for accessability of health facility.otherwise she has no complaint </t>
  </si>
  <si>
    <t xml:space="preserve">                      re fill her medication and advise a dinger signs                       </t>
  </si>
  <si>
    <t xml:space="preserve">                type  2  Diabetics mellitus                             </t>
  </si>
  <si>
    <t>Joint swelling</t>
  </si>
  <si>
    <t>This is a 61 years old female, a known HTN pt on Amlodipine for the past 2 years  pt presented with the complaint of swelling of right and left wrist joints of 4 years duration associated with HGIF which she claims happened after she fell 4 years back. for this she went to a private clinic and was given unspecified medication._x000D_
two months back she had an other FDA and landed on her back and left side hip pain since_x000D_
she also has urinary urge incontinence for the last 2 years _x000D_
she claims she has recurrent bouts of dizziness, tinnitis, blurring of vision for decades_x000D_
otherwise she has no hx of cough, SOB, chest pain, leg or face swelling_x000D_
No hx of abdominal complaints_x000D_
no dysuria, frequnecy, flank pain, urine color change_x000D_
no hx of other chronic medical illness</t>
  </si>
  <si>
    <t>Right wist soft, warm, tender but non-mobile, non-pulsatile mass_x000D_
left wrist non tender mass firm _x000D_
left hip joint posterior swelling</t>
  </si>
  <si>
    <t xml:space="preserve">CBC, CXR, RFT, LFT, Lipid profile, ECG, X ray of wrists and Hip joint                                            </t>
  </si>
  <si>
    <t xml:space="preserve">Known HTN + ? Osteoarthritis of wrist joint + soft tissue Injury                                        </t>
  </si>
  <si>
    <t>this pt was diagnosed to have hypertension 1 year back he has not been on regular follow up currently presented with global headache he has no other compliant</t>
  </si>
  <si>
    <t xml:space="preserve">DO CBC;RFT;LFT;U/A                                             </t>
  </si>
  <si>
    <t>EXACERBATION OF EASY FATIGABLITY AND HEADACHE OF 1 WEEK DURATION</t>
  </si>
  <si>
    <t>THIS IS A 36 YEARS OLD FEMALE PATIENT PRESENTED WITH EASY FATIGABLITY , HEADACHE AND PALPITATION  WHICH EXACERBATES 1 WEEK BACK.SHE ALSO HAS DIZZINESS AND VERTIGO. SHE ALSO HAS IRREGULAR MENSTRUAL BLEEDING WHICH LAST MORE THAN 1 WEEK EVERY 2 WEEKS,</t>
  </si>
  <si>
    <t xml:space="preserve">            FURTHER WORKUP                                                                            </t>
  </si>
  <si>
    <t xml:space="preserve">    VERTIGO ?                                                                                    </t>
  </si>
  <si>
    <t xml:space="preserve">nasal bleeding and headache </t>
  </si>
  <si>
    <t xml:space="preserve">A 48 years old female patient presented with a complaint of bilateral loin pain, headache, dizzenes  and cough of 5 days duration. otherwise, she has no other complaint </t>
  </si>
  <si>
    <t xml:space="preserve">pink conjectiva _x000D_
non icteric sclera </t>
  </si>
  <si>
    <t xml:space="preserve">                                            ? fatty liver + cholelithasis + ? COPD + Epithexisis </t>
  </si>
  <si>
    <t>LOWER BACK PAIN OF 6 MONTHS DURATION</t>
  </si>
  <si>
    <t>THIS IS A 43 YEARS OLD FEMALE PATIENT PRESENTED WITH EXACERBATION OF LOWER BACK PAIN OF 6 MONTHS DURATION. ASSOCIATED WITH THAT SHE COMPLAINS LEG PAIN, URINARY URGENCY, FREQUENCY AND BURNING DURING URINATION.</t>
  </si>
  <si>
    <t xml:space="preserve">   FURTHER WORKUP                                                                           </t>
  </si>
  <si>
    <t xml:space="preserve">R/O UROLITHIASIS+ ?CALCANEAL SPUR                                                                                        </t>
  </si>
  <si>
    <t xml:space="preserve">              ? medically fit                              </t>
  </si>
  <si>
    <t xml:space="preserve">A 80 years old male patient presented with a complaint cough and chest pain of 4 years and getting worse in the last 1 years. otherwise he has no other complaint </t>
  </si>
  <si>
    <t xml:space="preserve">                          investigation him                   </t>
  </si>
  <si>
    <t xml:space="preserve">                                 ? COPD            </t>
  </si>
  <si>
    <t xml:space="preserve">                           ? MEDICALLY FIT                 </t>
  </si>
  <si>
    <t>29 yrs old female pt who started experincing neck pain with left arm paresthasia, no trauma, no headache, no fever, no weioght loss, no cough</t>
  </si>
  <si>
    <t>no xanthoma, no dental decay, no hearing problem</t>
  </si>
  <si>
    <t xml:space="preserve">no breast mass, no LAP </t>
  </si>
  <si>
    <t>weist circumferance 74 cm/ height 155 cm= 0.47 pt has no visceral obesity</t>
  </si>
  <si>
    <t>no discharge, has irregular mensius</t>
  </si>
  <si>
    <t xml:space="preserve">good posture, good balance, enoug h corestability and bodyalingment, no cervical  vertebtral tebnderness, no paracervoical muscle spasm but spurling sign is positive suggesticbve of nerver root compression </t>
  </si>
  <si>
    <t xml:space="preserve">             x- ray , CBC, CRP, ESR                               </t>
  </si>
  <si>
    <t xml:space="preserve">                       cervical vertebral root nerve compression possibly osteoporosis                     </t>
  </si>
  <si>
    <t xml:space="preserve">            ? Medical check up                                </t>
  </si>
  <si>
    <t xml:space="preserve">for medical check up </t>
  </si>
  <si>
    <t xml:space="preserve">                                ?Medically fit            </t>
  </si>
  <si>
    <t xml:space="preserve"> epigastric pain of 4 days duration</t>
  </si>
  <si>
    <t xml:space="preserve"> he is a 48 yrs old maleT2 DM pt  since  the last 7 yrs, he is on metformin 1000 mg po BID, and glibinclamide 5 mg po  BID presented with epigastric pain of 4 days duration  associated with this he has hx of  nausea and vomiting of ingested matter</t>
  </si>
  <si>
    <t>pnis</t>
  </si>
  <si>
    <t xml:space="preserve">refill the medication and advise on diet and tell him to bring serial FBS and BP measurements for next follow up time , send CBC,U/A,FBS,HGbA1c,RFT,LIPID PROFIL                                       </t>
  </si>
  <si>
    <t xml:space="preserve">    T2DM+?DYSPEPSIA                                        </t>
  </si>
  <si>
    <t>presented with complain of fever head ach and nausea of 2 days duration</t>
  </si>
  <si>
    <t xml:space="preserve">CBC. u/a ,                                        </t>
  </si>
  <si>
    <t xml:space="preserve">AFI                                            </t>
  </si>
  <si>
    <t xml:space="preserve">                           ?Medical check up                </t>
  </si>
  <si>
    <t xml:space="preserve">                            ? Medically fit                </t>
  </si>
  <si>
    <t xml:space="preserve">Abdominal wall mass </t>
  </si>
  <si>
    <t>this is a 68 years old female pt presented with peri-umbilical abdominal mass of 1 yr duration associated with dull aching pain over mass, indigestion, lower back pain of same duration _x000D_
for this she went to a HC and had Abdominal U/S done which shows= moderate fatty liver + abdominal wall 7cm by 6 cm Lipoma_x000D_
On 20//1/2023 Echocardiography= Coronary heart disease with mild LV systolic dysfunction, Grade  1 left Ventricular systolic dysfunction for which she is taking Aspirin 81 mg po Daily_x000D_
otherwise she has no hx of fever, cough, chest pain, SOB, easy fatigability, palpitation_x000D_
no other abdominal complaint_x000D_
no urinary complaint_x000D_
No other chronic medical illness</t>
  </si>
  <si>
    <t>6 by 7cm soft, warm, non mobile, non pulsatile, non tender periumbilical mass</t>
  </si>
  <si>
    <t xml:space="preserve">send for CBC, BG RH, S/e-, stool exam, LFT, lipid profile_x000D_
link to Surgical OPD                                                                                        </t>
  </si>
  <si>
    <t xml:space="preserve">Moderate fatty liver+ Abd wall lipoma+ AHA stage B HFmrEF                                                                                        </t>
  </si>
  <si>
    <t>Easy fatigueability of 2 weeks</t>
  </si>
  <si>
    <t>This 62 years old known Hypertensive on LSM for Some years and started on Enalapril 5mg Po/day and Bisoprolol 5mg Po daily since 1 month is Currently presented with a complain of easy fatigueability of 2 weeks duration. She also claimed that she has been Dxd with TIA 1 month back and has been started on ASA 81mg/day and Rosuvastatin 10mg Po daily. For this she has gone to her nearby HI and baseline Ix done was all Non Revealing. (CBC, U/A, Electrolytes, OFT). Echo was also done and it showed Grade 2 DDF. she has no other Complain.</t>
  </si>
  <si>
    <t>S1/S2 are well heard, No M/G</t>
  </si>
  <si>
    <t xml:space="preserve">         Reassure and Appoint after 2 weeks, Do CBC                                                                               </t>
  </si>
  <si>
    <t xml:space="preserve">              Known HTN + Grade 2 DDF (HFpEF) + TIA                                                                         </t>
  </si>
  <si>
    <t>THIS PT WAS DOING GOOD 3 YEARS BACK AT WHICH TIME HE STARTED TO HAVE TREMOR ON HIS HANDS HE HAS HEADACHE HE HAS REDUCED LIBIDO.HE HAS NO OTHER COMPLIANT; HE WAS GIVEN AND TOOK PROPRANOLOL FOR ONE MONTH AT SHIRE</t>
  </si>
  <si>
    <t>TRMOR ON HIS RIGHT HAND</t>
  </si>
  <si>
    <t xml:space="preserve">numbness of  1 month duration  </t>
  </si>
  <si>
    <t xml:space="preserve">this is  a 43 years   old women presented with  numbness of   right upper extremity of 1 month duration and  hx of neck pain      ad joint pain   involving  the  finger joint     for this condition    she visited to health center and  given  neurobin  1 tab /day  for  2 week but no improvement  </t>
  </si>
  <si>
    <t xml:space="preserve">                                   cervical  x ray    FBS  RF            </t>
  </si>
  <si>
    <t xml:space="preserve">        peripheral neuropathy r/o cervical spondylitis                                </t>
  </si>
  <si>
    <t>this is a 48 yrs old male pt presented with Arthralgia, myalgia, HGF, Chills, nausea, fatigue_x000D_
he reports he has palpitation on ingested spicy or salt heavy foods_x000D_
He claims he has back pain related to his work (mechanic)  and 05  years back lumbbosacral MRI shows L4/L5 dehydration and diffuse bulge_x000D_
otherwise no hx of cough, chest pain, sob, sore throat_x000D_
no other abdominal complaints_x000D_
no urinary complaint_x000D_
no known chronic medical illness</t>
  </si>
  <si>
    <t xml:space="preserve">  CBC, U/A                                           </t>
  </si>
  <si>
    <t xml:space="preserve">? AFI                                            </t>
  </si>
  <si>
    <t xml:space="preserve">productive of </t>
  </si>
  <si>
    <t>he is Known HTN on  Telmiesartan/ HTC 40mg + 12.5mg.the last 4 years currently he prsented with productive cough of 1 week  associated of loss of wt of and poor appitite .. other wis</t>
  </si>
  <si>
    <t xml:space="preserve">  CBC, OFT, ESR, Cxr                                           </t>
  </si>
  <si>
    <t xml:space="preserve"> Known HTN + ? CAP                                            </t>
  </si>
  <si>
    <t>this is a 50 yrs old female pt and she presented with epigastric pain of 1  month duration which is burning in type, in association to this she has headache and dry intermittent  cough. otherwise she has no chronic medical and surgical illness.</t>
  </si>
  <si>
    <t>S1 and S2  well heard no murmur no gallop</t>
  </si>
  <si>
    <t xml:space="preserve">                                       CBC RFT LFT Lipid profile ,serum electrolyte, ECG     </t>
  </si>
  <si>
    <t xml:space="preserve">                   HTN + DYSPEPSIA                         </t>
  </si>
  <si>
    <t xml:space="preserve">Abnornomal body movement </t>
  </si>
  <si>
    <t xml:space="preserve">she is a known epileptic patients on pnenobarbiton 100mg po bid for 10 years and started decrsed the dose to 100 mg po /d . after the dose decresed the dose she   had  1 one epsode </t>
  </si>
  <si>
    <t xml:space="preserve">pink conj, INS </t>
  </si>
  <si>
    <t xml:space="preserve">    EEG &amp;lt; elect , CBC, OFT,                                         </t>
  </si>
  <si>
    <t xml:space="preserve">Known epileptic on mediction                                             </t>
  </si>
  <si>
    <t xml:space="preserve">                            base line investigations                </t>
  </si>
  <si>
    <t xml:space="preserve">                                       medical check up      </t>
  </si>
  <si>
    <t xml:space="preserve">to initiate follow up </t>
  </si>
  <si>
    <t>this is a 55 yrs old male known htn pt for the last 5rys ,known t2dm pt for the last 5ys and known epileptic pt for the last 4 yrs on glimeprid 2 mg po bid,vildagliptin/metformin 50/1000mg po bid,metoprolol 25mg po daily,frusemide 40 mg po daily,spirolactone 25 mg po daily,asprin 81 mg po daily,phenobarbital 100 mg po daily</t>
  </si>
  <si>
    <t>hypertension,diabetes mellitus,epilepsy,</t>
  </si>
  <si>
    <t xml:space="preserve">                      base line investigations                      </t>
  </si>
  <si>
    <t xml:space="preserve">             known epileptc(controlled) + known htn(good control) + known t2 dm(??control)                               </t>
  </si>
  <si>
    <t>medical fit?</t>
  </si>
  <si>
    <t xml:space="preserve">lt breast pain </t>
  </si>
  <si>
    <t>4 y</t>
  </si>
  <si>
    <t>this is a known t2 dm pt for the last 7 yrs on metformin 850 mg po bid ,known dislipedimic pt for the last 7 yrs on atrovastatin 20 mg po daily, currently presented with wornsening of lt breast pain of 4 yrs duration ass with tingling sensation throug out the body of same time duration.aslo complains intermittent palpitation of 2 months duration.also hx of intermittent constipation followed by diarrhea of 4 months duration.other wise no other complaint</t>
  </si>
  <si>
    <t xml:space="preserve">              base line investigations + chest x/ray,breast u/s, ECG ,abd pelvic u/s,ser vit d,TFT                              </t>
  </si>
  <si>
    <t xml:space="preserve">         t2dm + d.neuropathy + ??vit d deficency + breast pain 2ry to ??                                   </t>
  </si>
  <si>
    <t xml:space="preserve"> known HTN for the past 8 years  was on medication  but d/c follow up and medication for the last 6 months , known seizure d/o  wa son un speifed medication currently not on medication ......&gt; over 1 year duration _x000D_
- currently  presnted with abm of  of over a year duration  episodes estimated to last 3- 5 min , associated  with this he has drooling of saliva and  loc . Last epidsodes being _x000D_
- HE ALSO HAS PRODUCTIVE COUGH &gt; 2 WEEKS  , CHEST PAIN , SOB  OF WEEKS DURATION _x000D_
_x000D_
- NO HX OF TRAUMA  , OR OTHER CHRONIC ILLNESSES _x000D_
- has hx of hx of smoking for 10 + years but  quit   20 year back  , _x000D_
_x000D_
 BP - 150 -170 / 90 - 96 _x000D_
</t>
  </si>
  <si>
    <t xml:space="preserve">       SEND INX                                       </t>
  </si>
  <si>
    <t xml:space="preserve">   known   HTN  (uncontrolled )+ SEIZURE D/O 2 TO ? +        ? CAP R/O TB                           </t>
  </si>
  <si>
    <t>This is a 18 years old female patient presented with epigasteric pain of seven months duration .Associated with this  had vomiting of ingested matter once.She has  also productive cough of whitish sputum since then,but has neither symptom complex for pul tbc,nor contact history with  chronic cougher.Otherwise,no HTN,DM or known chronic medical illiness.</t>
  </si>
  <si>
    <t>epigasteric tenderness,no sign of fluid collection or organomegally</t>
  </si>
  <si>
    <t xml:space="preserve">CHRONIC DYSPEPSIA 2?PUD+?CAP R/O PUL TBC                                       </t>
  </si>
  <si>
    <t>A 63 yrs old male patient present with abdominal pain of 1 month duration. he also complain swelling at anal area. he also complain numbness of extremity.</t>
  </si>
  <si>
    <t xml:space="preserve">                 HEAMORRHIOD 2 TO ???                           </t>
  </si>
  <si>
    <t xml:space="preserve">KNOWN HTN ON LSM PRESNTED WITH CHEST PAIN AFTER SUSUTATING RTA 2 WEEKS BACK -  ASSOCIATED WITH THIS SOB  ASLO HAS SOB AND EASAYFATIGABILITY _x000D_
 BP - 152/90 _x000D_
 CXR -  ON REFERAL CHF ?? </t>
  </si>
  <si>
    <t xml:space="preserve">           SEND CXR - CBC , OFT  ECG , THEN  ECHO AFTER RESULT                                   </t>
  </si>
  <si>
    <t xml:space="preserve"> KNOWN HTN W ?HHD + ? IHD                                             </t>
  </si>
  <si>
    <t>This is a 41 years old female patient known hypertension for the last three months not on medication, presented with head ache of three days duration.Associated with this ,has neck pain of same duration.She has family history of HTN,DM OR KNOWN CHRONIC MEDICAL ILLINESS.</t>
  </si>
  <si>
    <t xml:space="preserve"> KNOWN HTN NOT ON MEDICATION                                           </t>
  </si>
  <si>
    <t>this is 58 years old male known HTN on atenolol 50 mg po day presented with right wrist joint pain and swelling of 2 years .</t>
  </si>
  <si>
    <t xml:space="preserve">inx  then physiotherapy                                            </t>
  </si>
  <si>
    <t xml:space="preserve"> PN + ? right hand decrease grip strength                                           </t>
  </si>
  <si>
    <t>left side inguinal swelling</t>
  </si>
  <si>
    <t xml:space="preserve">She is a 16yrs old female patient presented to our opd with the compliant of left side inguinal swelling which is painful. in association to this she has also difficulty to walk due to the pain. _x000D_
</t>
  </si>
  <si>
    <t xml:space="preserve">No palpable mass _x000D_
mild tenderness on the left inguinal  area </t>
  </si>
  <si>
    <t xml:space="preserve">   update cbc_x000D_
consult neurologist                                          </t>
  </si>
  <si>
    <t xml:space="preserve">WT LOSS </t>
  </si>
  <si>
    <t xml:space="preserve"> presented with significant wt loss for last 5 year progressively around 12kg , has also  dryness of skin, mouth , sob intermittent, has also loss of appetites, has no fever, body swelling ,no night sweating no cough,  has blurring of vision ,irregular menstural bleeding </t>
  </si>
  <si>
    <t xml:space="preserve">        CBC OFT CXR STOOL URINE ULTRASOUND        , VIRAL MARKER                              </t>
  </si>
  <si>
    <t xml:space="preserve">                       ??AUTOIMMUNE DISEASE                     </t>
  </si>
  <si>
    <t xml:space="preserve">Known HBSAG positive patient for the past 5 years  who complain fatique. </t>
  </si>
  <si>
    <t xml:space="preserve">         Chronic hepatitis                                    </t>
  </si>
  <si>
    <t>An 88 y/o female known HTN for the past 12 yrs on losartan 50 mg po/d and has follow up at Zewditu hospital. Currently she claimed dizziness associated with tinnitis of w/c worsen at night of 5 yrs duration. She has also worsening of hiccup of 3 yrs duration. The attendant( her child) claimed she hds hiccup since he remember. She has also follow up at alert hospital for ? Glaucoma Vs cataract. and had also eye surgery.</t>
  </si>
  <si>
    <t xml:space="preserve">CBC, OFT serum ele                                            </t>
  </si>
  <si>
    <t xml:space="preserve">Known HTN + Interactable hiccup  2 to  ?                                        </t>
  </si>
  <si>
    <t xml:space="preserve">LEFT KNEE JOINT PAIN </t>
  </si>
  <si>
    <t xml:space="preserve">presented with left side knee pain after  she sustained  falling down accident on her left knee, has irregular menstrual bleeding which she is amenorrhic for last 6 month  not on contraceptive, has no other complain </t>
  </si>
  <si>
    <t xml:space="preserve">               CBC URINE ULTRASOUND           KNEE XRAY                    </t>
  </si>
  <si>
    <t xml:space="preserve">           AUB 2?+ARTHRITIS                                 </t>
  </si>
  <si>
    <t xml:space="preserve">She is  a 30yrs old female  patient  who has follow up at surgical side for TMNG on P TU and propanol .currently linked to our opd due to raised BP. she has a compliant of mild intermittent headache which radiates to back of hear neck ._x000D_
</t>
  </si>
  <si>
    <t xml:space="preserve"> Appoint after 2wks with serial BP record_x000D_
Advice on LSM                                       </t>
  </si>
  <si>
    <t xml:space="preserve">       ? Essential HTN + TMNG                                     </t>
  </si>
  <si>
    <t xml:space="preserve">  presented with lower back pain associated with  tingling sensation of extremity with numbness more rt extremity, has lower abdominal pain  has no other complain  , she was seen at private xray normal but didn't have result at hand  , lipi, cbc oft </t>
  </si>
  <si>
    <t xml:space="preserve">                               SERUM VITAMIN D, ULTRASOUND  URINE             </t>
  </si>
  <si>
    <t xml:space="preserve">           LBP2? PN+RLO UTI+VITAMIN D DEFICENCY_x000D_
                                 </t>
  </si>
  <si>
    <t xml:space="preserve">this 72 years old male is known T2DM for the past 3 years, known hypertensive for the last 30 years + DCMP + HHD on metformin 1 gm po BID, gilmpride 2 mg po BID, atenolol 50 mg po/d, amlodipine 10 mg po/d, lasix 40 mg po BID, losartan 50 mg po/d, atrovastatin 40 mg po/d, and ASA 81 mg po/d. currently he has no compliant just came for follow up </t>
  </si>
  <si>
    <t xml:space="preserve">             update investigation and send for medication                                </t>
  </si>
  <si>
    <t xml:space="preserve">      T2DM + HTN with HHD + DCMP                                      </t>
  </si>
  <si>
    <t>He is a 28yrs old male patient presented to our opd with the compliant of vomitting of  ingested matter(non bloody) of 2-3 episodes in a day. _x000D_
1 month back he has also the same compliant with pedal swelling and went to nearby hospital but given no medication. and the swelling subsides by itself._x000D_
Other than this he has no Hx of decrease UOB_x000D_
no hx of diarrhea_x000D_
Cr=2.7 Urea=_x000D_
PICT=neg</t>
  </si>
  <si>
    <t xml:space="preserve">               Send IX                             </t>
  </si>
  <si>
    <t xml:space="preserve">          check eligibility for medical certificate                                  </t>
  </si>
  <si>
    <t xml:space="preserve">        ?Medically fit                                    </t>
  </si>
  <si>
    <t xml:space="preserve">Medical certificate </t>
  </si>
  <si>
    <t xml:space="preserve">To check eligibility for medical certificate </t>
  </si>
  <si>
    <t xml:space="preserve">                     ?MEDICALLY FIT                        </t>
  </si>
  <si>
    <t>This is a 42 year old male patient presenting with  bilateral stabbing type of flank pain associated with cramping type of sever abdominal pain he also had dysuria, frequency urgency  but no urine discoloration, he also had burning sensation and parasetesia of the back , but no vomiting nausea, vomiting or fever_x000D_
no hx of Dm , he was told he his BP was elevated and was on LSM_x000D_
no other comaplaint</t>
  </si>
  <si>
    <t xml:space="preserve">                                        investigate    </t>
  </si>
  <si>
    <t xml:space="preserve">                      ? UTI r/o Nephrolithiasis                      </t>
  </si>
  <si>
    <t xml:space="preserve">                                            TO CHECK FOR MEDICAL ELIGIBILITY</t>
  </si>
  <si>
    <t xml:space="preserve">                                  ?MEDICALLY FIT          </t>
  </si>
  <si>
    <t xml:space="preserve">                                            TO CHECK ELIGIBILITY FOR MEDICAL CERTIFICATE</t>
  </si>
  <si>
    <t xml:space="preserve">                          ?MEDICALLY FIT                  </t>
  </si>
  <si>
    <t xml:space="preserve">For medical certificate </t>
  </si>
  <si>
    <t xml:space="preserve">                                            to check eligibility for medical certificate</t>
  </si>
  <si>
    <t>?medically fit</t>
  </si>
  <si>
    <t>To check for medical eligibility</t>
  </si>
  <si>
    <t xml:space="preserve">                                 ?MEDICALLY FIT           </t>
  </si>
  <si>
    <t xml:space="preserve">                                            to check for eligibility for medical certificate </t>
  </si>
  <si>
    <t xml:space="preserve">                            ?medically fit               </t>
  </si>
  <si>
    <t>THIS IS A 60 YEAR OLD FEMALE PATIENT KNOWN HTN ON ENALAPRIL 5 MG PO DAILY PRESENTING  WITH WATTERY DIARRHEA OF 3 TIMES PER DAY ASSOCIATED WITH PERUMBLICAL CRAMPING TYPE OF SEVERE ABDOMINAL A PAIN ASSOCIATED WITH LOSS OF APPETITE. SHE ALSO HAD PRODUCTIVE COUGH FOR THE PAST 2 WEEKS WITH WHITISH SPUTUM, HGIF AND SOB WITH EXERTION_x000D_
NO HX OF DM_x000D_
NO OTHER COMPLAINT</t>
  </si>
  <si>
    <t xml:space="preserve">                         ? IP + ? CAP                    </t>
  </si>
  <si>
    <t xml:space="preserve">A 73 y/o male presented with 1 episode of LOC 8 days back. After the incident he claim intermittent Headache(back side). Otherwise he has no hx of CMI like DM, HTN, CAD, or Asthma, no hx of similar previous episode, ABM, cough, orthopenia, PND, SOB, palpitation, fever, chills rigor, _x000D_
_x000D_
PR= 64, regular </t>
  </si>
  <si>
    <t xml:space="preserve">S1 &amp; S2 herd, No G or M </t>
  </si>
  <si>
    <t>Clear,</t>
  </si>
  <si>
    <t xml:space="preserve">FBS, CBC, OFT, serum ele, OFT, ECG, Non contrast head CT,                                             </t>
  </si>
  <si>
    <t xml:space="preserve"> Syncope 2 to ?   +? SDH                                        </t>
  </si>
  <si>
    <t xml:space="preserve">Chest and back pain </t>
  </si>
  <si>
    <t>She is prsented Chest apin and back pain and intermitent cough of 1 month of  associated with generalized body pain  other wise ni Hx Of HTN , DM . She had Leg swelling one month back and improved after Unspecified Po mediction</t>
  </si>
  <si>
    <t xml:space="preserve">? CHF 2ry to ?                                             </t>
  </si>
  <si>
    <t xml:space="preserve">This is a 32 years old female patient who presented with lower back pain of 2 days duration that started from the upper back radiating to the lower which is characterized as burning type with no associated aggravating or relieving factor identified, other wise no hx or headache ,fever ,vomiting_x000D_
no history of urinary complaint \_x000D_
no hisotry of knwon chronic medical illness </t>
  </si>
  <si>
    <t xml:space="preserve">                                            IX - CBC ,CRP ,UA ,HCG</t>
  </si>
  <si>
    <t xml:space="preserve">                                            lower back pain secondary to ?</t>
  </si>
  <si>
    <t xml:space="preserve"> 25 Y OLD MLE PATIENT  PRESENTED  WITH  COUGH OF  1  MONTH  DURATION  WITH  ASSOCIATED  NIGHT  SWEATING  AND  LOW  GRADE  FEVER  AND  LOSSOF  APPETITE  OTHER  WISE  HE  HAS NO  HX OF  WEIGHT  LOSS   </t>
  </si>
  <si>
    <t>THEIR  IS     CRIPITATION  TO  LEFT  POSTERIOUR  2/3  OF  THE  LUNG  FIELD</t>
  </si>
  <si>
    <t xml:space="preserve">       SEND  CBC  ,OFT  SPUTUM  GENE  EXPERT  CHEST  X  RAY  ESR                                       </t>
  </si>
  <si>
    <t xml:space="preserve">              CAP+?PUL  TB                                  </t>
  </si>
  <si>
    <t>THIS IS A 52 YEAR OLD MALE PATIENT PRESENTING WITH SEVERE CRAMPING TYPE OF PERI-UMBLICAL AND EPIGASTRIC ABDOMINAL PAIN, ASSOCIATED WITH BURNING EPIGASTRIC PAIN AND BLOATING. HE ALSO HAD  DARK IN COLOR  DIARRHEA WHICH WAS FOUL SMELLING  2 TIMES DAILY_x000D_
NO HX OF DM , HTN_x000D_
NO YELLOWISH DISCOLORATION OF SKIN OR SCLERA NO BODY SWELLING</t>
  </si>
  <si>
    <t xml:space="preserve">                    ? IP + DYSPEPSIA                        </t>
  </si>
  <si>
    <t xml:space="preserve">SOB and productive cough </t>
  </si>
  <si>
    <t xml:space="preserve">she is a know Asthmatic on salbutamol puff and beclomrthazon 2 puff bid currently She Has SOB and productive cough of  2 weeks other wise no Hx of HTN and T2 Dm </t>
  </si>
  <si>
    <t xml:space="preserve">      CBC, CXR, Elect , U/ A                                      </t>
  </si>
  <si>
    <t xml:space="preserve">Known Asthmatuic on mediction + ? CAP                                             </t>
  </si>
  <si>
    <t>THIS IS A 40 YEAR OLD FEMALE PATIENT PRESENTING WITH RIGHT SIDED THROBBING TYPE OF HEADACHE ASSOCIATED WITH PARSETESIA AND TINGLING N THE RIGHT SIDE OF THE BODY, SHE ALSO HAD ACHING TYPE OF KNEE JOINT PAIN_x000D_
OTHERWISE NO TINNITUS, VERTIGO  OR BLURRING OF VISION . SHE ALSO HAD BILATERAL EAR PAIN AND ITCHING BUT NO DISCHARGE_x000D_
NO  HX OF DM, HTN_x000D_
NO OPTHER COMALAIANTS_x000D_
BILATERAL KNEE X RAY - MILD KNEE OA</t>
  </si>
  <si>
    <t xml:space="preserve">                                            INVESTIGATE_x000D_
LINK TO ENT</t>
  </si>
  <si>
    <t xml:space="preserve">               OA+ PN + ?                             </t>
  </si>
  <si>
    <t>This is a 15 years old female patient who presented with leg pain of 3 years duration that started after sustaining sport injury that progressively increased in severity over the past 3 years. otherwise no other complaint</t>
  </si>
  <si>
    <t xml:space="preserve">                                            INVESTIAGE ON THE LINE OF DIAGNOSIS</t>
  </si>
  <si>
    <t xml:space="preserve">                          ? MONOARTHRITIS                  </t>
  </si>
  <si>
    <t xml:space="preserve">                                            TO CHECK ELIGIBILITY FOR MEDICAL CERTIFCATE</t>
  </si>
  <si>
    <t xml:space="preserve">                                            to check for medical eligibility </t>
  </si>
  <si>
    <t xml:space="preserve">THIS IS A 51 YEAR OLD  MALE PATIENT PRESENTING WITH ACHING TYPE OF SHOULDER, ELBOW AND WRIST PAIN TO THE EXTENT THE COULDN'T EXTEND HIS JOINTS. HE ALSO HAD YELLOWISH DISCOLORATION  OF THE SCLERA THE PAST 34 MONTHS. HE ALSO NOTICED BIZARRE BEHAVIOR AND DISTURBANCE OF SLEEP. HE ALSO HAS BEEN TOLD HE HAD FEMORAL HERNIA AND OPTED FOR SURGERY AND COULDN'T AFFORD_x000D_
#NO HX OF DM, HTN_x000D_
HE STATES HE DOESN;T CONSUME ALCOOHOL_x000D_
NO HX OF HERBAL MEDICATION _x000D_
</t>
  </si>
  <si>
    <t xml:space="preserve">                                   ? VIRAL HEPATITS   + ? HEPATIC ENCEPHALOPATHY   </t>
  </si>
  <si>
    <t xml:space="preserve">                                            To check eligibility for medical certificate</t>
  </si>
  <si>
    <t xml:space="preserve">                            medical certificate                </t>
  </si>
  <si>
    <t>THIS IS 40 YEARS OLD FEMALE PATIENT PRESENTED WITH  BILATERAL  KNEE JOINT PAIN OF 1 YEAR DURATION.ASSOCIATED TO THIS SHE HAS SHE HAS LEFT FOOT PAIN WORSEN DURING MOVEMEBT</t>
  </si>
  <si>
    <t xml:space="preserve">                 ?OA +LEFT CALCANEAL BONE SPUR                           </t>
  </si>
  <si>
    <t xml:space="preserve">                                            TO CHECK FOR MEDICAL ELIGIBILITUY</t>
  </si>
  <si>
    <t xml:space="preserve">                                       for medical certificate     </t>
  </si>
  <si>
    <t xml:space="preserve">for license renewal </t>
  </si>
  <si>
    <t xml:space="preserve">                                            For license renewal</t>
  </si>
  <si>
    <t xml:space="preserve">                   for license renewal                          </t>
  </si>
  <si>
    <t xml:space="preserve">                                            TO CHECK FOR ELIGIBILITY FOR MEDICAL CERTIFICATE</t>
  </si>
  <si>
    <t xml:space="preserve">        for medical certificate                                    </t>
  </si>
  <si>
    <t xml:space="preserve">                                            TO CHECK ELIGIBILITY FOR MEDICA;L CERTIFICATE</t>
  </si>
  <si>
    <t xml:space="preserve">                                     for medical certificate       </t>
  </si>
  <si>
    <t xml:space="preserve">                                  for medical certificate          </t>
  </si>
  <si>
    <t xml:space="preserve">                               for medical certificate</t>
  </si>
  <si>
    <t xml:space="preserve">                                            do full medical checkup</t>
  </si>
  <si>
    <t xml:space="preserve">             for medical certificate                               </t>
  </si>
  <si>
    <t xml:space="preserve">                                    for medical certificate        </t>
  </si>
  <si>
    <t>THIS IS   A 38 YEAR OLD MALE PATIENT PRESENTING WITH GBS OF 2 WEEKS DURATION THAT STARTED FROM THE LEG AND PROGRESSED TO INCLUDE LOWER EXTREMITY AND PERI-ORBITAL AREA. HE ALSO HAD ABDOMINAL SWELLING OF SAME DURATION ASSOCIATED NASUEA. AND LOSS OF APPETITE_x000D_
abD U/S- BILATERL ECHOGENCIC KIDNEY WITH MINIMAL ACSITES ? RENAL PARENCHYMAL  DISEASE_x000D_
CR 0.7_x000D_
FBS85, UREA 19_x000D_
U/A PROTIEN +_3, BLOOD + 2 _x000D_
WBC, RBC FEW</t>
  </si>
  <si>
    <t xml:space="preserve">                                        INVESTIAGTE    </t>
  </si>
  <si>
    <t xml:space="preserve">                       /?NEPHROTIC SYNDROME        + ? HTN             </t>
  </si>
  <si>
    <t xml:space="preserve">LINKED FROM HC </t>
  </si>
  <si>
    <t>THIS IS 65 YEAR OLD MALE PATIENT PRESENTING WITH DYSURIA, FREQUENCY , URGENCY  BUT NO URINE DISCOLORATION   _x000D_
 BURNING EPIGASTRIC PAIN  AND WAS DIAGNOSED WITH HTN  BP WAS 151/92 HE ALSO HAD MODERATE ACHINIG TYPE OF HEADACHE_x000D_
 HE WAS DIAGNOSED WITH U/S AND BPH  AND IS FOLOWUP ON SURGICAL SIDE</t>
  </si>
  <si>
    <t xml:space="preserve">                                            INVESTIAGTE</t>
  </si>
  <si>
    <t xml:space="preserve">                 BPH + STAGE 1 HTN                           </t>
  </si>
  <si>
    <t xml:space="preserve">p1: Dyslipidemia + Hypothriodism on Atrovastatin 20mg po daily and Thyroxine 150mcg po daily </t>
  </si>
  <si>
    <t xml:space="preserve">see mgt                                              </t>
  </si>
  <si>
    <t xml:space="preserve">generalized weakness and syincope attack </t>
  </si>
  <si>
    <t xml:space="preserve">Newly dx of HTN on On enalapril 5mg po /d and Amlodipine 10 mg po /d currently she prsented With generalized body weaknes and syncope attack otherwise no trauma and leg swelling </t>
  </si>
  <si>
    <t xml:space="preserve">  CBC, CXR , ECG , OFT , electr ,                                           </t>
  </si>
  <si>
    <t xml:space="preserve">Newly Dx HTN + syncope                                            </t>
  </si>
  <si>
    <t xml:space="preserve">                                            for medical certificate</t>
  </si>
  <si>
    <t xml:space="preserve">                  for medical certificate                         </t>
  </si>
  <si>
    <t xml:space="preserve">                                      for medical certificate      </t>
  </si>
  <si>
    <t>THIS IS A 52 YEAR OLD FEMALE PATIENT PRESENTING WITH MILD SOB WITH EXERTION  ASSOCIATED WITH EASY FATIGABILITY, BURNING EPIGASTRIC PAIN  THAT RADIATES TO THE BACK, AND ASSOCIATED  CRAMPING TYPE OF ABDOMINAL PAIN_x000D_
NO HX OF DM HTN_x000D_
NO OTHER CMAPLAINTS</t>
  </si>
  <si>
    <t xml:space="preserve">                 ? PUD                            </t>
  </si>
  <si>
    <t>This is a 60 years old known asthmatic pt for the past 10 yrs on salbutamol 6 puff prn &amp; beclomethasone 2puff bid, bt discontinued for the past 5 days , known hypertensive for the past 25 years on losartan 50mg po daily, hct 25mg po daily. _x000D_
Presented to our AEOPD 1 week back with sob of 3 days associated with dry cough, lgif &amp;headache. _x000D_
otherwise no orthopnea, pnd, body swelling, chestpain, v,d, loc /other cmi_x000D_
Currently she came in to our ROPD to start follow up_x000D_
she claims she currently has no symptoms of SOB, chest pain, wheezing_x000D_
She finished 3 cannisters of salbutamol puff in less than 3 months and she claims it is because of change in climate and medication mix up where she mistook her salbutamol as a controller and she was on salbutamol solely_x000D_
she claims she had side effect for Amlodipie, nifedipine and Enalapril that is why she switched to Losartan</t>
  </si>
  <si>
    <t xml:space="preserve">refill medication, _x000D_
start follow up advise on keeping recorded BP and avoiding asthma exacerbating factors                                            </t>
  </si>
  <si>
    <t xml:space="preserve">Known HTN + B. Asthma                                            </t>
  </si>
  <si>
    <t>This is 68 years old male known hypertensive patient for the last two years on Amlodipine 5mg po BID whose follow up was at healthcenter presented with back pain of fifteen days duration.Currently,he presented with back pain of fifteen days duration.Otherwise,he has no history of urgency and frequency of urination,no history of DM or known chronic medical illiness.</t>
  </si>
  <si>
    <t xml:space="preserve">   ?DEGENERATIVE LUMBAR SPONDYLOSIS                                         </t>
  </si>
  <si>
    <t>come for medical certificate request for license renewal</t>
  </si>
  <si>
    <t xml:space="preserve">                                            work up for eligibilty</t>
  </si>
  <si>
    <t xml:space="preserve">            ?medicaly fit                                </t>
  </si>
  <si>
    <t xml:space="preserve">            work up for eligibilty                                </t>
  </si>
  <si>
    <t xml:space="preserve">                ?medicaly fit                            </t>
  </si>
  <si>
    <t xml:space="preserve">      ?medicaly fit                                      </t>
  </si>
  <si>
    <t>This is a 30 years old female presented with bilateral leg swelling of 1 week duration associated with global headache , urinary frequency, yellowish turbid urine discoloration of same duration_x000D_
for this complaint she went to a HC and was given moxifloxacin 400mg po BID for 4 days but no improvement so she was referred here_x000D_
she has one child, she claims she has excess menstrual bleeding in amount using up 1 whole pack per day and stays for 7 days and comes  but comes every month on time_x000D_
her LNMP was 1 week back_x000D_
otherrwise no hx of fever_x000D_
no chest pain, SOB, orthopnea, PND, fatigue, palpitaion, cough_x000D_
no flank pain, dysuria, decrease in urine output_x000D_
no abdominal complaints_x000D_
the leg swelling in not painful_x000D_
no known chronic medical illness</t>
  </si>
  <si>
    <t>/</t>
  </si>
  <si>
    <t>grade 2 pitting edema of legs</t>
  </si>
  <si>
    <t xml:space="preserve"> CBC, U/A, RFT, LFT, S/e-,                                                                                       </t>
  </si>
  <si>
    <t xml:space="preserve">?UTI                                                                                    </t>
  </si>
  <si>
    <t xml:space="preserve">                       ?medical fit                     </t>
  </si>
  <si>
    <t>come for medical check for foriegn training</t>
  </si>
  <si>
    <t>come for medical check for eligibilty to foriegn training</t>
  </si>
  <si>
    <t xml:space="preserve">                    work up for eligibilty                        </t>
  </si>
  <si>
    <t xml:space="preserve">              for medical certificate                              </t>
  </si>
  <si>
    <t>Woresening of LOC</t>
  </si>
  <si>
    <t xml:space="preserve">A 55 y/o female who presented with Woresening of LOC w/c last around 10 mins and then regain her conciousness, the last episodes were occurs suddenly a wk back while she was sitting and recuurs 4-5 times associated with palpitation. She has the same compliant ntermittently for the last 1 yr. She has also claim lowe extremity hotness, global type of headache,hottnessof body, easy fatigability, Dysnea on mild exertion &amp; intermittent leg swelling of the last one yr. She has also d/cty to conrol her urine when she has the urge to urinate. She has also pain on her  knees &amp; Lt buttock of 3 mons duration. She has also Rt side pain ful skin lesion for the past 40 yrs. She has also leg tingling &amp; burning pain of 8 mons duration. She has a surgery for cholelithiasis 15 yrs back. Otherwise no hx of Cough, Chest pain, orthopenia, PND, fever, chills, ABM, HTN, DM, Known CAD _x000D_
PR=76, regular_x000D_
Ixs on (on 12/4/16=&gt; WBC=5.19K, N=38, L=56, Hgb=12.9, plt=269k; Cr=1, BUN=21, K=4.89, Na=137_x000D_
CXR=Borderline Cardiomegaly_x000D_
Abdominopelvic u/s=Mild fatty liver,Non-visualized GB (post cholecystectomy)_x000D_
on 15/4/16=Sinus Bradycardia_x000D_
</t>
  </si>
  <si>
    <t xml:space="preserve">Rt lowwer quadrant &amp; flank area papular &amp; erythematous skin lesion </t>
  </si>
  <si>
    <t xml:space="preserve"> TSH, FBS, LIpid profile, ECHO, Serum 25(OH) Vit D3 , PICT, Viral marker , VDRL, CRP, PICT      _x000D_
Link to Derma                                      </t>
  </si>
  <si>
    <t xml:space="preserve">Syncope 2 to ? + Stress urinary incontinence  +? Knee OA + ? Peripheral Neuropathy 2 to ?  _x000D_
? Dyslipidemia  +Papular skin lesio 2 to ?                                          </t>
  </si>
  <si>
    <t>crampy abdominal pain ad diarrhea of 3 days duration</t>
  </si>
  <si>
    <t>this is a 34 years old lactating  female patient presented with abdominal pain, nausea  and vomiting intermittently for the past 3 days and also she complains prolonged menstrual bleeding.</t>
  </si>
  <si>
    <t xml:space="preserve"> AGE + DYSPEPSIA 2RY TO ?                                           </t>
  </si>
  <si>
    <t>heavy mensus</t>
  </si>
  <si>
    <t xml:space="preserve">this is a 29 years old female patient who presented with heavy mensus of 2 years duration . she also complains of dizziness . otherwise no other complaint </t>
  </si>
  <si>
    <t xml:space="preserve">                           investigate with CBC, abdominopelvic us                 </t>
  </si>
  <si>
    <t xml:space="preserve">              AUB secondary to ? R/O Uterine myoma                              </t>
  </si>
  <si>
    <t>jaundice of eye</t>
  </si>
  <si>
    <t>40 yrs old female pt who is a newly diagnosed HIV pt and TB on anti TB an no she develops jaundice , no cough, nno SOB,but fatigue, no edemna, no heachrache, no diarrhea (on bactrium), has lost 8 kg over months, no rash, no iching</t>
  </si>
  <si>
    <t>jaundiced eye, pale conjictibvi</t>
  </si>
  <si>
    <t>not in distress,no cyanmosis, no cl;ubbing,air entry good balatyerally</t>
  </si>
  <si>
    <t>no hepatomehgally but has epigastric tenderness</t>
  </si>
  <si>
    <t>imaticiated, no edema, no joint swelling</t>
  </si>
  <si>
    <t>multiple healed tinea corporis with dark pigmentation the palm is spared</t>
  </si>
  <si>
    <t>oriented, nom confusuion, no aggitation, psudoparalysis</t>
  </si>
  <si>
    <t xml:space="preserve">              linked to Emegenmcy clinic                               </t>
  </si>
  <si>
    <t xml:space="preserve">       RVI newly diagnosed and pul TB on antiTB + drug induced hepatites with generalized fatigue syndrome                                     </t>
  </si>
  <si>
    <t xml:space="preserve">A 72 y/ o male presented with Productive cough with whitish sputum associated with dyspnea, easy fatigability on mild exertion &amp; PND of 2 yrs duration. He has a a hx of unquantified wt loss &amp; intermittent night sweat. He has a hx of cigarate smoking 2 sticks daily for 1 yr 40 yrs back. _x000D_
Otherwise no hx of fever, chills, chest pain, orthopenia, body swelling, or previous TB Rx _x000D_
CXr on 25/12/23= Pulmonary HTN ? COPD </t>
  </si>
  <si>
    <t xml:space="preserve">CBC, ESR, OFT, ECHO, Spironometry                                       </t>
  </si>
  <si>
    <t xml:space="preserve">? COPD                                       </t>
  </si>
  <si>
    <t xml:space="preserve">Double vison </t>
  </si>
  <si>
    <t>He is a 35yrs old male patient linked from Neurosurgery  with the complaint of double vision, head ache and fever.</t>
  </si>
  <si>
    <t xml:space="preserve">                          send OFT, ECG                  </t>
  </si>
  <si>
    <t xml:space="preserve">HAEMORRHAGIC DAI + ACUTE INTRAVENTRICULAR HAEMORRHAGE(RESOLVED) + RIGHT SYLVIAN FISSURE SUBARACHNOID HAEMORRHAGE(RESOLVED) + LEFT ZYGOMATIC FRACTURE  + ? HTN                                        </t>
  </si>
  <si>
    <t xml:space="preserve">abdoinal pain </t>
  </si>
  <si>
    <t xml:space="preserve">this 32yrs old female patient present with a complain of abdominal pain of 3 days duration associated with 3 episodes vomiting of the ingested matter. she had hx of 4 abortions ( 3 spontaneous, 1 induced) and currently she is on choice contraceptive. she also complains pain during coitus._x000D_
otherwise: no fever, no vaginal bleeding _x000D_
_x000D_
Abdominopelvic u/s: mild ascites_x000D_
                                  - endometrial fluid collection?on mensus_x000D_
</t>
  </si>
  <si>
    <t xml:space="preserve">                cbc, u/a, OFT                            </t>
  </si>
  <si>
    <t xml:space="preserve">          Ascites +    Endometrial collection 20?                               </t>
  </si>
  <si>
    <t xml:space="preserve">                                      to check for eligibility of medical certificate      </t>
  </si>
  <si>
    <t xml:space="preserve">                           for medical certificate                 </t>
  </si>
  <si>
    <t xml:space="preserve">       TO CHECK ELIGIBLTY FOR MEDICAL CERTIFICATE                                </t>
  </si>
  <si>
    <t xml:space="preserve">referred as a case of DM </t>
  </si>
  <si>
    <t xml:space="preserve">A 47 y/o male known T2 DM &amp; HTN for the past 7 yrs on MTF 1 gm po BID, glibenclamide 5 mg po daily, Losartan 50 mg po/d &amp; atrovastatin 20 mg po/d. He has BOV of 2 yrs duration. No hx of Chest pain , fatigue, cough, SOB or body swelling _x000D_
Ixs on 29/12/23=T.CHOL=96, TG=165, HDL=34, LDL=30, Cr=0.6, Urea=17, , HgA1c=7.1% </t>
  </si>
  <si>
    <t xml:space="preserve">Serum ele, consider changing Glibenclamide to glimepride         _x000D_
Link to OPHTHALMOLOGY clinic for DM eye evaluation                                    </t>
  </si>
  <si>
    <t xml:space="preserve"> T2 DM ( Fair Glycemic contol) + HTN                                          </t>
  </si>
  <si>
    <t xml:space="preserve">                            for medical certificate                </t>
  </si>
  <si>
    <t>HEADACHE OF 4 DAYS DURATION</t>
  </si>
  <si>
    <t xml:space="preserve">THIS IS 35 YEARS OLD MALE PATIENT PRESENTED WITH GLOBAL TYPE HEADACHE LGIF AND CHILLS. SHE ALSO COMPLAINS MYALGIA , EPIGASTRIC PAIN </t>
  </si>
  <si>
    <t xml:space="preserve">                                         FURTHER WORKUP   </t>
  </si>
  <si>
    <t xml:space="preserve">                                AFI+ ?DYSPEPSIA            </t>
  </si>
  <si>
    <t>This is a35 years old female patient presented with epigasteric pain of two years duration. She has associated decreased appitite. She was treated with po unspecefied medication and injectabel medication at private clinic,despite no improvemnt.Otherwise no history of HTN,DM or known chronic  medical illiness</t>
  </si>
  <si>
    <t xml:space="preserve">chronic dyspepsia 2?PUD                                            </t>
  </si>
  <si>
    <t>come for medical certificate request  for job</t>
  </si>
  <si>
    <t xml:space="preserve">tinnitus  and headache </t>
  </si>
  <si>
    <t xml:space="preserve">this is a 42 yrs old male pt presented with intermittent headache  and blurring of vision of 1 yr duration ass with generalized tingling sensation all over the body of same time duration.OTHER WISE NO OTHER COMPLAINT_x000D_
_x000D_
investigation_x000D_
wbc-6.1 K, lymp36.7 %,gran-55.7 %, HCT-53.4 %,HGB-18.5 PLT-227K_x000D_
_x000D_
</t>
  </si>
  <si>
    <t xml:space="preserve">                 BASELINE INVESTIGATIONS                           </t>
  </si>
  <si>
    <t xml:space="preserve">                 POLYCYTEMIA   2RY TO ??                         </t>
  </si>
  <si>
    <t xml:space="preserve">fatigue and blurring of vision  </t>
  </si>
  <si>
    <t xml:space="preserve">A 54 years old known Type 2 Dm patient for the last 10 years and she is on medication. currently she is presented with easily fatiquability, sweeting, blurring of vision and flank pain of 1 day duration. otherwise, she has no other complaint  </t>
  </si>
  <si>
    <t xml:space="preserve">             Type 2 Dm + hypoglycemia + ? I . parasite                                </t>
  </si>
  <si>
    <t>A 30 years old female presented with abdominal swelling of 2 weeks duration. she also has fatique, headache. She also has cough of 3 days duration. _x000D_
She has no leg swelling, no orthopnes or PND</t>
  </si>
  <si>
    <t>Mildly icteric sclera</t>
  </si>
  <si>
    <t xml:space="preserve">           Ascites 2ry to ?                                 </t>
  </si>
  <si>
    <t>BURNING AND TINGLING SENSATION  ALL OVER THE BODY</t>
  </si>
  <si>
    <t>THIS IS A 45 YRS OLD FEMALE PT PRESENTED WITH WORSENING  OF BURNING AND TINGLING SENSATION  ALL OVER THE BODY OF 01 YR DURATION .she also complains tinnitus over the left ear .also hx of lt side headache . she has been  on follow up at menelik hospital for  ?? lower back pain 2ry to ??deg disc disease(improved with conservative mgt) . had hysterectomy 12 yrs back for  ??myoma .</t>
  </si>
  <si>
    <t xml:space="preserve">   neuropathy 2ry to ??                                        </t>
  </si>
  <si>
    <t>BILATERAL FOOT EDEMA</t>
  </si>
  <si>
    <t>This is a 30 years old female presented with bilateral leg swelling of 1 week duration associated with global headache , urinary frequency, yellowish turbid urine discoloration of same duration for this complaint she went to a HC and was given moxifloxacin 400mg po BID for 4 days but no improvement so she was referred here she has one child, she claims she has excess menstrual bleeding in amount using up 1 whole pack per day and stays for 7 days and comes but comes every month on time her LNMP was 1 week back otherrwise no hx of fever no chest pain, SOB, orthopnea, PND, fatigue, palpitaion, cough no flank pain, dysuria, decrease in urine output no abdominal complaints the leg swelling in not painful no known chronic medical illness</t>
  </si>
  <si>
    <t xml:space="preserve">     REPEAT SR.CR AFTER 1 MONTH                                       </t>
  </si>
  <si>
    <t xml:space="preserve">    UTI (TREATED) + SR CR.(1.1 )2RY TO ??                                        </t>
  </si>
  <si>
    <t xml:space="preserve">gastric reflex </t>
  </si>
  <si>
    <t xml:space="preserve">a 39 years old presented with a complaint of epigastric burning, gastric reflex and early stately of 6 months duration which is getting worse in the last 1 month </t>
  </si>
  <si>
    <t xml:space="preserve">                          investigate him                   </t>
  </si>
  <si>
    <t xml:space="preserve">known asthmatic patient presented with shortness of breath for the past 3 days. no fever </t>
  </si>
  <si>
    <t xml:space="preserve">       link her to ER                                     </t>
  </si>
  <si>
    <t xml:space="preserve"> acute exacerbation of bronchial asthma                                     </t>
  </si>
  <si>
    <t>come for medical certificate request for job</t>
  </si>
  <si>
    <t xml:space="preserve">            ?medicaly fit                               </t>
  </si>
  <si>
    <t xml:space="preserve">known HTN  for the past 3 years -  currently on  UNSPECIFED MEDICATION , - presnted with  a complaint  epigastric pain and crampy  abdominal pain of over 2 weeks duration worsening in the past 3-4 days  ,  he also has  , loa  , watery diarreha  of same duration _x000D_
_x000D_
 he wa son unspecifed medication for 1 month but had no improvement . THEN  was on triple eradication theraphy but had no improvement _x000D_
_x000D_
 ecg -  second degreee av block type 1 _x000D_
_x000D_
_x000D_
</t>
  </si>
  <si>
    <t xml:space="preserve">                          send inx                   </t>
  </si>
  <si>
    <t xml:space="preserve">         known HTN        + dyspepsis 2 to ? </t>
  </si>
  <si>
    <t>COME FOR MEDICAL CERTIFICATE REQUEST  FOR TRAINING</t>
  </si>
  <si>
    <t xml:space="preserve">           FURTHER WORK UP FOR ELIGIBILTY                                </t>
  </si>
  <si>
    <t xml:space="preserve">                   ?MEDICALY FIT                         </t>
  </si>
  <si>
    <t>refered from health center</t>
  </si>
  <si>
    <t>This is a 60 years old female patient known hypertensive and rehumatoid arteritis patient for the last two years on Amlodipine -valsartan 5/160mg /day,methotrexate 10 mg po weekly,Folic acid 5mg po daily,predinsolone 5mg every otherday,calcivite day.Other wise no HTN OR DM or known chronic  medical illiness.She is reffered from health center.</t>
  </si>
  <si>
    <t xml:space="preserve">KNOWN HTN WITH POOR CONTROL+REHUMATOID ARTERITIS PATIENT                                            </t>
  </si>
  <si>
    <t xml:space="preserve"> easyfatigability </t>
  </si>
  <si>
    <t xml:space="preserve">presnted with easyfatigability of over  a month duration - associated with this he also has hx of sob and lightheadedness of the same duration _x000D_
</t>
  </si>
  <si>
    <t xml:space="preserve">         send ecg echo ,  baselin inx                                    </t>
  </si>
  <si>
    <t xml:space="preserve">               ? bradicardia 2 to  +                          </t>
  </si>
  <si>
    <t>SHE HAS PRODUCTIVE COUGH OF 1 WEEK._x000D_
SHE  CHILLS ,RIGOR .SHE HAS GLOBAL TYPE OF HEADACHE.</t>
  </si>
  <si>
    <t xml:space="preserve">          FUTHER WORK UP                                  </t>
  </si>
  <si>
    <t xml:space="preserve">           UPPER RESPIRATORY TRACT INFECTION                               </t>
  </si>
  <si>
    <t>This is a 28 years old male patient presented with productive cough of whitish sputum of twenty two days duration.  He has associated intermitant chest pain.Otherwise,no history of contact with chronic cougher or TB patient, hypertension,DM or known chronic medical illiness</t>
  </si>
  <si>
    <t>NO LAP IN ASSESSABEL AREAS</t>
  </si>
  <si>
    <t>CRIPITATION AT RIGHT POSTERIOR LOWER 2/3</t>
  </si>
  <si>
    <t>SOFT ABDOMEN,MOVES WITH REPIRATION,NOSIGN OF FLUID COLLECTION OR ORGANOMEGALLY</t>
  </si>
  <si>
    <t xml:space="preserve"> ?CAPTO R/O PULMUNARY TBC                                           </t>
  </si>
  <si>
    <t xml:space="preserve">presnted  with ruq pain of over  2 years -  she wa on  follow up at private clinic , -  currently presnted with  buring type of ruq pain  - pain also raidate  to the bac and she also has complaint  bloating and abdominal discmfort and  intermittent heart burn </t>
  </si>
  <si>
    <t xml:space="preserve">             send inx                                 </t>
  </si>
  <si>
    <t xml:space="preserve">        ? ruq pain 2 to ? r/o dyslipedmia                                      </t>
  </si>
  <si>
    <t xml:space="preserve">        medically fit                         </t>
  </si>
  <si>
    <t>Abdominal pain of 1 month duration</t>
  </si>
  <si>
    <t>This is a 45 years old female patient who presented  with  intermittent crampy abdominal pain of 1 month duration associated with this she also has unquantified weight loss, heat intolerance , and constipation. _x000D_
her last mensus was 15 days back and it lasted for 1 day_x000D_
other wise no history known chronic medical illness</t>
  </si>
  <si>
    <t>no abnormal finding</t>
  </si>
  <si>
    <t xml:space="preserve">           ? FUNCTIONAL CONSTIPATION +?IP                             </t>
  </si>
  <si>
    <t>This is a 30 years old female patient presented with abnormal body movement of two years duration.She has abnormal body movemnt on the left upper and lower exterimiies. She has also right sided body weakness since child hood and has epigasteric pain since one month with associated hematemesis.. Initially,she has head ache,blurring of vission ,lose of consciousness for about two hours.Otherwise,no drolling of saliva,no HTN orDM OR KNOWN CHRONIC MEDICAL ILLINESS.</t>
  </si>
  <si>
    <t>has right upper hand contracture,right foot is externally rotated</t>
  </si>
  <si>
    <t xml:space="preserve"> investigate,consider phenobarbitone 100 mg po daily,after the result                                                                                       </t>
  </si>
  <si>
    <t xml:space="preserve">cereberal palsy+?epilepsy  +chronic dyspepsia 2?                                                                                      </t>
  </si>
  <si>
    <t>SHE IS G3 P2  MOTHER ON HER 8 MONTH  OF GA PRESENTED WITH BURNING TYPE OF EPIGASTRIC PAIN OF  1 WEEK.</t>
  </si>
  <si>
    <t>NOIS,PIC</t>
  </si>
  <si>
    <t xml:space="preserve">                    NO                        </t>
  </si>
  <si>
    <t xml:space="preserve">3RD TRIMESTER PX +DYSPESIA                                 </t>
  </si>
  <si>
    <t>neck swelling of 15 years</t>
  </si>
  <si>
    <t>this is a 45 years old female  patient who presented with neck swelling of 15 years duration which worsened progressively., she complains of having easy fatigability, bone pain . other wise no other complaint  ,</t>
  </si>
  <si>
    <t>there is 2 x2 frim, non tender ,movable swelling over the anterior neck</t>
  </si>
  <si>
    <t xml:space="preserve">                               further workup             </t>
  </si>
  <si>
    <t xml:space="preserve">               nodular goiter  + r/o osteopenia                         </t>
  </si>
  <si>
    <t xml:space="preserve">for medical certificate + asymptomatic cholelithiasis                       </t>
  </si>
  <si>
    <t xml:space="preserve">                                            to check eligibility for medical certficate</t>
  </si>
  <si>
    <t xml:space="preserve">                ? Medically fit    + asymptomatic cholelithiasis                       </t>
  </si>
  <si>
    <t>this is 31yrs old female patient presented with a complain of headache which is unilateral ( left side) for the last 10 days for which she took Paracetamol but no improvement. the pain usually occurs while she ambulate. _x000D_
otherwise: NO hx CMI_x000D_
               No hx nausea, vomiting fever or no hx of trauma</t>
  </si>
  <si>
    <t xml:space="preserve">                       cbc, fbs, s/e                    </t>
  </si>
  <si>
    <t xml:space="preserve">          ? Migraine headache                                  </t>
  </si>
  <si>
    <t>This is a 30 years old female patient who presented with multiple joint pain of 3 days duration that started from the left knee and later progressed to involve the other joints, associated with this she also has chills , rigors , intermittent high grade fever and headache otherwise no history of cough , runny nose or other known chronic medical illness .</t>
  </si>
  <si>
    <t>There is a whitish lesion with erythemaous change over the bilateral tonsils, uvula is central</t>
  </si>
  <si>
    <t xml:space="preserve">                                           Investigate in the line of the diagnosis </t>
  </si>
  <si>
    <t xml:space="preserve">               TONSILOPHARYNGITIS                              </t>
  </si>
  <si>
    <t>come the request of medical certificate for deriving license</t>
  </si>
  <si>
    <t xml:space="preserve">                             work up for eligibilty               </t>
  </si>
  <si>
    <t xml:space="preserve">           ?medicaly fit                                 </t>
  </si>
  <si>
    <t>COUGH OF 6 MONTHS</t>
  </si>
  <si>
    <t xml:space="preserve">This is a 38 years old male patient presented with  produxctive cough of 6 months duration ,he also has subjective weightloss, profuse night sweating, pleuretic chest pain </t>
  </si>
  <si>
    <t>bbs over lower 1/3 rt lung_x000D_
decreased air entry over left lower lung</t>
  </si>
  <si>
    <t xml:space="preserve">          further workup                         </t>
  </si>
  <si>
    <t xml:space="preserve">  ?dissiminated tb to lung and pleura                                         </t>
  </si>
  <si>
    <t>This is a 65 years old female patient presented with back pain of two months duration. Associated with this,has lower exterimity pain of same duration. Oterwise no history of HTN,DM or known chronic medical illiness.</t>
  </si>
  <si>
    <t xml:space="preserve">  ?DEGENERATIVE LUMBAR SPONDYLOSIS+?OSTEOPROSIS                                          </t>
  </si>
  <si>
    <t>This is a 60  years old female  known Hypertensive patient for the last five years on Nifedipine 20 mg po daily. Currently,she presented with bilateral leg swelling of aweek duartion. Associated with has fatigability. Otherwise,no hstory of  DM or known chronic medical illiness.</t>
  </si>
  <si>
    <t>distantant heart sound</t>
  </si>
  <si>
    <t xml:space="preserve">INVESTIGATE                                                                                        </t>
  </si>
  <si>
    <t xml:space="preserve">   KNOWN HTN+?HHD +?NEPHROLITHIASIS                                                                                    </t>
  </si>
  <si>
    <t xml:space="preserve"> transient lose of consciousness</t>
  </si>
  <si>
    <t>This is a18 years old female patient presented with transient lose of consciousness of one year duration. Associated with thi,has fall down accident.Otherwise,no history of hypertension.DM or known chronic medical illiness.</t>
  </si>
  <si>
    <t xml:space="preserve">SYNCOPAL ATTACK 2?                                            </t>
  </si>
  <si>
    <t>easyfatigablity 1 month</t>
  </si>
  <si>
    <t>this is a 30 years old male patient presented with easy fatigablity, he had history of  vomiting diarrhea,fever , but resolved after treatment for malaria.</t>
  </si>
  <si>
    <t xml:space="preserve"> further    workup                         </t>
  </si>
  <si>
    <t xml:space="preserve"> anemia 2ry to ?                                           </t>
  </si>
  <si>
    <t>this is 58 years old female pt presented with lower back pain of 5 days duration. has also difficulty to walk and to sit . has no hx of falling down accident.</t>
  </si>
  <si>
    <t xml:space="preserve">  LBP 2o to ? lumbar spondylosis                                         </t>
  </si>
  <si>
    <t>This is a40 years old male patient presented with productive cough of six days.Associated with this has pluritic chest pain fatigability and hemoptysis.Otherwise no history of  contact with chronic cougher or TB  patient.He was treated with ceftraxzone 2gm iv daily foraweek and azithromycine 500mg po daily for for five days dispite no improvemnt,</t>
  </si>
  <si>
    <t>pinkc conkuctiva,nis</t>
  </si>
  <si>
    <t>cripitation at right [posterior lower 2/3</t>
  </si>
  <si>
    <t>EPIGASTERIC TENDERNESS</t>
  </si>
  <si>
    <t xml:space="preserve"> ?CAP  R/O PUL TBC+DYSPEPSIA 2?                                        </t>
  </si>
  <si>
    <t xml:space="preserve">Abdominal crap and epigastric pain </t>
  </si>
  <si>
    <t xml:space="preserve">she is presented with abdominal discomfort and epigastric pain of 15 days  associated with generalized body weakness and and vomiting of ingested food . she also has Rt side body  weakness for  the past 2 year other wise on HX of Trauma </t>
  </si>
  <si>
    <t xml:space="preserve">Pink conj , NiS </t>
  </si>
  <si>
    <t xml:space="preserve">CBC, S/E, U/A, abdpelvi U/S, ECG, CXR , Elect , thoracolumbar xray ,                                             </t>
  </si>
  <si>
    <t xml:space="preserve">        ? Old Rt Side Paresis  2 ry to ? +  PUD +                                     </t>
  </si>
  <si>
    <t>This is a15 years olf female patient patient presented with blateral flank pain of ayear duration. Associated with this has urgency and frequency of urination with urine color change and difficulty of controlling urine. She  has also tooth ache since four months,other wise no complaint</t>
  </si>
  <si>
    <t>has CVAT</t>
  </si>
  <si>
    <t xml:space="preserve">RENAL COLIC+?  +URINE INCONTIENENCE 2?+?UTI                                         </t>
  </si>
  <si>
    <t xml:space="preserve"> she is a known DM pt on daonil 5mg po 1x for last 8 years resented with left lower leg swelling and darkening of extremity BUT  has no pain , HAS left  flank pain  , her fbs 124, 166 up to max 170 HAS EYE PAIN  no other complain </t>
  </si>
  <si>
    <t xml:space="preserve">DARKENING NO EDEMA </t>
  </si>
  <si>
    <t xml:space="preserve">          UPDATE IX                                   </t>
  </si>
  <si>
    <t xml:space="preserve">  TYPE 2DM+ ? PAD+PN                                 </t>
  </si>
  <si>
    <t xml:space="preserve">asmia </t>
  </si>
  <si>
    <t>A 27 years old GIIPII on her LNMP was 08/02/2016 make a GA of 10+4 weeks reliable. currently she is presented with a complaint of worsing of asthima for the last 1 month once episode and she is known asthmatic patient for the last 7 years. otherwise she has no other complaint</t>
  </si>
  <si>
    <t xml:space="preserve">                                       investigate her                                                  </t>
  </si>
  <si>
    <t xml:space="preserve">                            known asthmatic + 1st TMPx                                                             </t>
  </si>
  <si>
    <t xml:space="preserve">headachace  </t>
  </si>
  <si>
    <t>she has prsented with headache of 1 month associated with tinnitus  other wise no Hx of DM and HTN</t>
  </si>
  <si>
    <t xml:space="preserve"> CBC, OFT, U/A, Elect, Lipid profile , Parnasal xray , lipid profile, FBS                                           </t>
  </si>
  <si>
    <t xml:space="preserve"> ? PNP   + Headache 2ry to ?                                          </t>
  </si>
  <si>
    <t xml:space="preserve">back and Lt upper limb pain , tingling </t>
  </si>
  <si>
    <t xml:space="preserve">she is 2nd month postpartum after C/S delivery prsented with back and Lt Upper limb pain and tingling sensation for the past 2 months  other wise no Hx oF DM and HTN </t>
  </si>
  <si>
    <t xml:space="preserve">Cbc, OFT , Uric acid , RF, Lumbosacral xray ,                                             </t>
  </si>
  <si>
    <t xml:space="preserve">   lower back pain 2ry to ? + ? PNP                                          </t>
  </si>
  <si>
    <t xml:space="preserve"> she is on her 8th post op day after cs done+HTN WITH SEVERET FEATURE( treated )+nephrotic  syndrome , on  Spirolactone 25mg po , predinsolone 40mg po daily _x000D_
 but not  on lasix ,   after she presented with high bp, generalized body swelling  sob while she was px at 8 month and admited for  1month at maternity ward  and treated with iv medication and deliver by c/s, now she has still lower leg swelling and abdominal distention but has no sob no orthopenia, no cough , no fever, no vx  discharge,  ix result done  on  15/04/16,cr  0.6, bun 7, ast 26, alt 16, alp 144, ca 1.o2, na 134, k 3.96,   cbc normal plt 418,  tg 358, hdl 50, ldl 347, 24 hr urine proteins 16516.7mg/dl,</t>
  </si>
  <si>
    <t>decrease bilateral lower chests</t>
  </si>
  <si>
    <t xml:space="preserve">repeat 24hr urine protien, lipid ultrasound electrolyte urine        add lasix, spirolactone low dose, nifedpine 20mg po 1x                            </t>
  </si>
  <si>
    <t xml:space="preserve">             8TH POST OPD DAY+HTN+NEPHROTIC SYNDROME+                               </t>
  </si>
  <si>
    <t xml:space="preserve">epigasteric pain </t>
  </si>
  <si>
    <t xml:space="preserve">A 40 years old female patient presented with a complaint of epigasteric pain, gasteric reflix, early statiy , right side headache and a pain associated with oily foods for the last 2 years but getting worse in the last 15 days. otherwise, no other complaint </t>
  </si>
  <si>
    <t xml:space="preserve">                      ?cholelithasis + ? dyspepsia + constipation                       </t>
  </si>
  <si>
    <t xml:space="preserve">He is newly Dx HTN on  Fruside 40 mg po /d for 1 week prsented with intermitent Cough of 1 month  other wise no other chronic illnes </t>
  </si>
  <si>
    <t xml:space="preserve">CBC, Electre , ECG, , lipid profi, FBS, U/A,                                             </t>
  </si>
  <si>
    <t xml:space="preserve"> Newly Dx HTN + HHD + VHD  + Mild Fatty liver + Mild pulmonary HTN + G3 Diastolic Dysfunction                                            </t>
  </si>
  <si>
    <t xml:space="preserve">she is a known ASTHMATIC  pt   presented with lower back pain  for last 4 years associated wit  numbness and pain of lower extremity more on rt side of extremity, tingling sensation, has lower abdominal pain AND irregular mensural bleeding  , has also numbness of upper extremity, </t>
  </si>
  <si>
    <t>NO TENDRNESS</t>
  </si>
  <si>
    <t xml:space="preserve">      URINE ,CBC, RFT ULTRSOUND  L-SACRAL XRAY                                       </t>
  </si>
  <si>
    <t xml:space="preserve">          LBP 2?+ AUB 2?                      </t>
  </si>
  <si>
    <t xml:space="preserve">lifet hand pain </t>
  </si>
  <si>
    <t xml:space="preserve">A 38 years old known anxiteic patient presented with psychateric follow up. currently she is presented with left hand nubness , clawing type of finger changes for the last 1 year and getting worse in the last three months. otherwise she has no new complaint </t>
  </si>
  <si>
    <t xml:space="preserve">                                 TREATMENT            </t>
  </si>
  <si>
    <t xml:space="preserve">                        ?VITAMIN D DEFICIENCY                     </t>
  </si>
  <si>
    <t>COUGH AND  CHILL</t>
  </si>
  <si>
    <t xml:space="preserve"> presented with proudactive  cough  , chill ,low grade fever,  , loss of apeteies, wt loss , has also epigastric  burning pain , night sweating he was treated  with azthromycin no change , has sob, no body swelling , he came malaria endemic area ,has vomiting of ingested matter with sometime bloody  joint paIN, no orthopnea.</t>
  </si>
  <si>
    <t xml:space="preserve">          BLOOD FILM CBC OFT URINE STOOL CXR GENE EXPERT  RBS LINK TO ER                                </t>
  </si>
  <si>
    <t xml:space="preserve">ATYPICAL PNEUMONI RLO TB +AFI(MALARIA)+DYSPEPSIA                                </t>
  </si>
  <si>
    <t xml:space="preserve">CRAMPY ABD PAIN AND BLOODY DIARRHEA </t>
  </si>
  <si>
    <t>THIS IS  A 62 YRS OLD MALE PT PRESENTED WITH CRAMPY ABD PAIN OF 3 WEEKS DURATION ASS WITH BLOODY DIARRHEA OF SAME TIME DURATION.ALSO HX OF LOSS OF APPETITE OF SAME TIME DURATION. HX OF NAUSEA AND VOMITING OF SAME TIME DURATION.OTHER WISE NO HX OF CHRONIC MEDICAL ILLNESSES</t>
  </si>
  <si>
    <t xml:space="preserve">        DISSENTRY 2RY TO ??                                   </t>
  </si>
  <si>
    <t xml:space="preserve">this is known CRVHD on Benz. Penicillin  1.2 million iu im monthly came to have follow up </t>
  </si>
  <si>
    <t xml:space="preserve">   inx                                               </t>
  </si>
  <si>
    <t xml:space="preserve">   CRVHD                                         </t>
  </si>
  <si>
    <t xml:space="preserve">multijoint pain </t>
  </si>
  <si>
    <t xml:space="preserve">A 24 years old female patient presented with a complaint of multiple joint pain of 10 months duration and she was taking metrotrexoet , diclofenicand dexamethasone but not improved. otherwise she has no new complaint </t>
  </si>
  <si>
    <t>pink conjunctiva _x000D_
non icteric sclera 0</t>
  </si>
  <si>
    <t xml:space="preserve">               investigate arthritis                              </t>
  </si>
  <si>
    <t xml:space="preserve">                     ? Rhumatoid Arthritis                       </t>
  </si>
  <si>
    <t xml:space="preserve">back pain + Rt lower pain </t>
  </si>
  <si>
    <t xml:space="preserve">she is prsented with Rt lowr limb and back pain of  1 month otherwise no Hx of HTN and DM </t>
  </si>
  <si>
    <t xml:space="preserve">  ? Low back pain + ?PNP                                           </t>
  </si>
  <si>
    <t xml:space="preserve">she is prsented with diszzines of 1 month associated of  irregular menstrual bleeding </t>
  </si>
  <si>
    <t xml:space="preserve">pale conj , NIS </t>
  </si>
  <si>
    <t xml:space="preserve">   CBC, OFT , elect                                         </t>
  </si>
  <si>
    <t xml:space="preserve">     Pancytopina 2 ry to loos of blood                                        </t>
  </si>
  <si>
    <t xml:space="preserve">bilater leg swelling </t>
  </si>
  <si>
    <t xml:space="preserve">A 38 years old male patient presented with a complaint of bilateral leg pain of 6 months duration and getting worse in the last 6 days, he has pain during pee and tea color urine, difficult to pass feces for the same duration </t>
  </si>
  <si>
    <t>he has 4 cm by 7 cm mobile, non tender mass</t>
  </si>
  <si>
    <t>supera pubic tenderness</t>
  </si>
  <si>
    <t xml:space="preserve">has costovertebral tenderness bilateral </t>
  </si>
  <si>
    <t xml:space="preserve">                       ?DVT + Pyelonephritis + ? lyphadenitis                      </t>
  </si>
  <si>
    <t xml:space="preserve">PAIN OVER NECK AND LEFT SHOLDER </t>
  </si>
  <si>
    <t>THHIS IS A 20 YR OLD MALE AAU STUDENT PRESENTED WITH PAIN OVER NECK THAT RADIATEDS TO LEFT SHOLDER O 9 MONTH DURATION.OTHER WISE NO OTHER COMPLAINT</t>
  </si>
  <si>
    <t xml:space="preserve">    NECK PAIN 2RY TO ??                                        </t>
  </si>
  <si>
    <t xml:space="preserve">                                          R/O MEDICAL   </t>
  </si>
  <si>
    <t>this is a 32 yrs old female pt presented with dry cough of 4 days duration ass with  Rt sided pleuritic chest pain of same time duration.also myalgia of same time duration.alSO hx of LGIF OF SAME TIME DURATON.</t>
  </si>
  <si>
    <t xml:space="preserve">                            cbc                 </t>
  </si>
  <si>
    <t xml:space="preserve">                         ??atypical pneumonia                   </t>
  </si>
  <si>
    <t xml:space="preserve">this is 21 yrs old male patient presented with a complain of burning type of epigastric pain of 6 months duration which radiates to the back.  For this he was treated at LHC many times but no improvement. He also complains palpitation and easy fatiguability. _x000D_
otherwise: no vomiting/diarrhea _x000D_
                - no hx of CMI </t>
  </si>
  <si>
    <t xml:space="preserve">                  cbc, stool AG, CXR, ECG                           </t>
  </si>
  <si>
    <t xml:space="preserve">        Dyspepsia r/o PUD + Palpitation 20?                                     </t>
  </si>
  <si>
    <t xml:space="preserve">mucoid bloody  stool 3x /d </t>
  </si>
  <si>
    <t xml:space="preserve">he is prsented with mucoid bloody stool of 15 days associated with joint and generalized body pain  other wise no Hx chronic illnes </t>
  </si>
  <si>
    <t xml:space="preserve">   CBC, OFT, S/E , U/A , elect                                         </t>
  </si>
  <si>
    <t xml:space="preserve">? I/P + ? AGE                                             </t>
  </si>
  <si>
    <t>This is a 25 year old female patient presentong with Loss of consiousness  which lasted for few minutes associated with uprolling of the eye but no ABM, or drolling of saliva, easy fatigability and palpitation. this occured usually   twice a week. sh also had vertgo and blurring of vision_x000D_
no other comaplaints_x000D_
no hx of DM, HTN</t>
  </si>
  <si>
    <t xml:space="preserve">                      ? Syncopal attack r/o anemia                      </t>
  </si>
  <si>
    <t xml:space="preserve">A 48 yrs old female patient present with bilateral flank pain of 1 week duration. she also complain of headache of same duration. she also complain urinary urgency and frequency. </t>
  </si>
  <si>
    <t xml:space="preserve">                       UTI R/O NEPHROLITASISI                     </t>
  </si>
  <si>
    <t>A 22 yrs old female patient present with right flank pain of 1 week duration.</t>
  </si>
  <si>
    <t>this is 52 yrs old female patient presented with a complain of cough which is dry of one week duration, SOB. associated ranny nose, itching sensation of both eyes associated with redness and lacrimation._x000D_
otherwise:_x000D_
Otherwise; no hx of chronic illness</t>
  </si>
  <si>
    <t xml:space="preserve">                CBC, CXR, ECG                         </t>
  </si>
  <si>
    <t xml:space="preserve">                   ? CAP                         </t>
  </si>
  <si>
    <t>This is a 60years old female known hypertensive pt for the past 7years on medication. Enalapril 5mg po BID, lasix 20mg po daily, amlodipine 10mg po QD, salbutamol puff, guaifenesin syrup_x000D_
She presented to AEOPD with dry cough of 1year duration associated with easy fatigability, stabbing type chest pain, lgif, night sweating ,sob, bilateral leg swelling . she also has loss of appetite, unquantified significant wt loss of same duration. _x000D_
for this she was admitted with the diagnosis of NYHA Class II HF 2 to ? HHD Vs DVHD + ? Acute exacerbation of bronchiectasis PPted by SCAP + r/o PTB + Stage II HTN  and stayed for15 DAYS_x000D_
her AEOPD and Ward PE and Ixs are significant for_x000D_
PE= chest bilateral posterior lower 1/3 crepitation, LLSB grade 4 HSM_x000D_
U/A= protein and glucose + 2_x000D_
HRCT REPORT=IMPRESSION=bilateral upper lobe and diffuse pleural fibrosis with bilateral lobe bronchiectasis and rt upper lobe volume loss accompanied by mediastinal shift to the right. Enlarged MPA, pulmonary HTN with bilateral mild pleural effusion and cor-pulmonale component _x000D_
ECHO= normal_x000D_
she currently has global headache of 2 days durations _x000D_
2 months back she was diagnosed and treated for Malaria(she lives in malaria endemic region)_x000D_
otherwise no hx of orthopnea, PND, Abd'l pain ,no hx of v,d, loc/other cmi</t>
  </si>
  <si>
    <t>Dry buccal mucosa</t>
  </si>
  <si>
    <t xml:space="preserve">Refill medication_x000D_
continue follow up                                       </t>
  </si>
  <si>
    <t xml:space="preserve">    NYHA Class II HF 2 to ? HHD Vs DVHD + ? Acute exacerbation of bronchiectasis PPted by SCAP + r/o PTB + Stage II HTN                                          </t>
  </si>
  <si>
    <t>this is a 50 year old male patient presentng with severe achng intermitten type of left side ches pain, asociated with dry intermttent cough,  SOB with exertion easy fatigability and palpitation  but no leg swelling _x000D_
no hx of DM, HTN_x000D_
no Hx of trauma _x000D_
Chest CT Right hemothorax large focal loculated pleural fluid collection with marked plueal thickening _x000D_
roighht lung volume loss secondary to chronic tuberculosis empyema</t>
  </si>
  <si>
    <t xml:space="preserve">                           Righht hemothorax  + right isde chronic tuberculos empyema                 </t>
  </si>
  <si>
    <t xml:space="preserve">urgency and fequency </t>
  </si>
  <si>
    <t xml:space="preserve">she is prsented with flank pain and urgency and frquency of 1 week associated with joint and back pain otherwise no Hx of HTN and DM </t>
  </si>
  <si>
    <t xml:space="preserve">pink cinj , NIS </t>
  </si>
  <si>
    <t xml:space="preserve">       Cbc, U/A, Abdpelvic U/S , Elect,                                      </t>
  </si>
  <si>
    <t xml:space="preserve">Swelling at Lt side of neck </t>
  </si>
  <si>
    <t xml:space="preserve">he is prsented with  Rt side neck swelling of 2 week associated with dry cough . he has Hx of contact of chronic cougher </t>
  </si>
  <si>
    <t xml:space="preserve">    CBC, OFT , Elec, CXR, ESR,  FANC , U/A,                                         </t>
  </si>
  <si>
    <t xml:space="preserve">  ? LAP R/O Gland TB                                           </t>
  </si>
  <si>
    <t xml:space="preserve">this is 50yrs old male patient presented with  a complain of cough which is dry associated with SOB of three weeks duration. For this complain he took amoxacillin and azitromycin and completed the treatment but no improvement. _x000D_
otherwise: no hx of chronic illness, no fever </t>
  </si>
  <si>
    <t xml:space="preserve">         cbc, cxr, esr                                   </t>
  </si>
  <si>
    <t xml:space="preserve">? Allergic pneumonitis                                             </t>
  </si>
  <si>
    <t>this is 60ys old male patient presented with a complain of tingling pain over the sole ( left foot) associated with burning pain for the last 3 months. He undergoes cataract surgery week back at st.paul hospital_x000D_
otherwise: no hx of chronic illness</t>
  </si>
  <si>
    <t xml:space="preserve">                        CBC, OFT, S/E,U/A, Lipid profile, vitamin D                    </t>
  </si>
  <si>
    <t xml:space="preserve">            ? PN  r/o Vit D deficiency + newly diagnosed HTN                                 </t>
  </si>
  <si>
    <t xml:space="preserve">this is 24yrs old male patient presnted with a complain of epigastric pain which radiates to the back of 3 days duration associated with periumblical caramy pain._x000D_
otherwise: No hx of CMI </t>
  </si>
  <si>
    <t xml:space="preserve">Pc and NIS      </t>
  </si>
  <si>
    <t xml:space="preserve">                                 Stool, cbc           </t>
  </si>
  <si>
    <t xml:space="preserve">          Dyspepsia r/o IP                             </t>
  </si>
  <si>
    <t xml:space="preserve">76  y  old  female  known  RVI  and  known  HTN   patient  for the past   10  years  on  unknown    medication  for  HTN  and  on  HAART    and currently  she  complain     cough  of  2  weeks  duration  which  is  dry  with  associated  bilateral  leg  swelling  and   easy  fatigability     while  she  walk  with  orthopnea  of  2  pillow      and  she  has  night  seating  and  weight  loss  and  loss of  appetite   and  she  had  hx of  vomiting of  enjusted  matter      of  1  week  other  wise  she  has  no  hx of  other chronic illness    _x000D_
_x000D_
abdomeno pelvic  u/s      cbc  3.7     lynph  29   neutr  61    rbc  2.21    hemog     9        lft  58   ast  62   alp  164     esr  20    abdominopelvic    u/s   right   side    pleural  effusion    +gal blader  sladge      </t>
  </si>
  <si>
    <t>pale   conj  and   icteric  sclera</t>
  </si>
  <si>
    <t xml:space="preserve">decreased  air  entry  bilaterally </t>
  </si>
  <si>
    <t xml:space="preserve">their  is  pan  systolic  murmur  at  the  apex </t>
  </si>
  <si>
    <t xml:space="preserve">     SEND  CBC  VIRAL  MARKER  ,LIPID PROFILE  ECHO  ECG  CHEST  X RAY    RFT                                        </t>
  </si>
  <si>
    <t xml:space="preserve">       ANEMEA+HEART  FAILURE?HHD+?ACUTE    CHOLELITHIASIS                                       </t>
  </si>
  <si>
    <t>This is a 60 year old female patient presetning with burning  sensation and parasetesia over the lower extrimity and hip area she also had swelling over her left illiac are and over lumbar area of back  month duration which was painless. _x000D_
no self or family DM, HTN _x000D_
ABD u/s LIPOMA</t>
  </si>
  <si>
    <t xml:space="preserve">             ? PN + lipoma                               </t>
  </si>
  <si>
    <t xml:space="preserve"> SYNCOPAL ATTACK </t>
  </si>
  <si>
    <t xml:space="preserve">PRESNTED WITH  EASYFATIGABILITY OF OVER A YEAR DURATION   ASSOCIATED WITH THIS SHE   HAD  HX OF SYNCOPE A DAY BACK - _x000D_
 SHE HAS   SIMILAR SIMPTOMS AND  WORSENING OF EASYAFTIGABILITY A DAY DURATION </t>
  </si>
  <si>
    <t xml:space="preserve">          SEND BASELIN INX AND ECG                                   </t>
  </si>
  <si>
    <t xml:space="preserve">      R/O RHD +?  ANEMIA                                         </t>
  </si>
  <si>
    <t>link from private</t>
  </si>
  <si>
    <t>this is a 74 year old male patient linked from priavte labroatory for elevate  Creatinine ( 1.5) and bilirubin level ( direct 0.5, total 1.7)_x000D_
no body swelling_x000D_
no hx of DM, HTYN_x000D_
no yellowish discoloration_x000D_
no othe rcomaplaints_x000D_
CBC- normal_x000D_
lipid profile normal _x000D_
ESR -05</t>
  </si>
  <si>
    <t xml:space="preserve">              ? AKI                                </t>
  </si>
  <si>
    <t xml:space="preserve">Rt side abdominal pain </t>
  </si>
  <si>
    <t xml:space="preserve">He is a 36 yrs old male patient presented to our opd with the compliant of RU abdominal pain of 3month duration. in association to this he has also nausea and vomiting', headache, easy fatigability and fever of 3 wks duration. he also complain of stool color change and burning sensation during urination and urgency._x000D_
He was told to have hepatitis 6month back he went  for the same compliant and was given unspecified PO medication._x000D_
other than this he has no hx of abdominal distention _x000D_
Abdomino-pelvic US= borderline hepatic size with slight coarsened parenchymal ,R/O hepatitis_x000D_
lt renal crossed fused ectopia_x000D_
PICT= NR_x000D_
HBsAG=+ve_x000D_
_x000D_
</t>
  </si>
  <si>
    <t>slightly protrubant abdomen. there is mild tenderness on the RUQ</t>
  </si>
  <si>
    <t xml:space="preserve">   Send CBC, OFT, UA, viral markers, SE                                         </t>
  </si>
  <si>
    <t xml:space="preserve">       ? Chronic hepatitis +  ? UTI                                    </t>
  </si>
  <si>
    <t xml:space="preserve"> PRESNTED WITH BURNING TYPE OF EPIGASTRIC PAIN  OF OVER  A WEKK DURATION - ASSOCIATED WITH THIS HE ASLO HAS  BLOATING AND   RUQ PAIN - HE ASLO HAS FEELING OF INDIGESTION  OF SAME DURATION _x000D_
- </t>
  </si>
  <si>
    <t xml:space="preserve"> RUQ TENDERNESS </t>
  </si>
  <si>
    <t xml:space="preserve">                 SEND INX                             </t>
  </si>
  <si>
    <t xml:space="preserve">                        DYSPEPSISA 2 TO ? R/O PUD                      </t>
  </si>
  <si>
    <t>numbness and tingling</t>
  </si>
  <si>
    <t>this is a  26 year old male patient presenting with numbness tingling and parasetesia of right upper extrimity, he sustained a trauma o the upper extrimity 3 weeks back, _x000D_
no hx of DM, HTN_x000D_
no other complaint_x000D_
Wrist x ray - normal</t>
  </si>
  <si>
    <t xml:space="preserve">                          ? radial nerve injury                 </t>
  </si>
  <si>
    <t xml:space="preserve">BLODDY VOMITING </t>
  </si>
  <si>
    <t xml:space="preserve"> CURRENTLY PRESNTED WITH   BLOODY  VOMITING OF 1 MONTHS  DURATION OD 1 EPISODE ( SIGNIFICANT  VOLUME ) - SHE ASLO HAS ABDOMNAL SWELLING SINCE CHILDHOOD ,-  SHE WAS ON _x000D_
_x000D_
  WBC -  1.1.K , HGB - 9.8  M PPLT - 141K _x000D_
 HSAG - -VE  RFT - CR - 1.07 , AST - 42 - ALT -18.9 _x000D_
 ABDOMINAL U/S - A MONTH BACK - SPLEENOMEGALY  WITH COARSE LIVER TEXTURE </t>
  </si>
  <si>
    <t xml:space="preserve">RUQ AND EPIHASTRIC TENDERNESS  , SPLEEN  PALPABLE 4 CM BLCM </t>
  </si>
  <si>
    <t xml:space="preserve">      , CBC , PM , BLOOD FILM                                        </t>
  </si>
  <si>
    <t xml:space="preserve">               UGI BLEEDING 2 TO ?    + SPEENOMEGALY+  PANCYTOPENIA 2 TO ?                            </t>
  </si>
  <si>
    <t>appointed from EOPD</t>
  </si>
  <si>
    <t xml:space="preserve">HIS IS A 35 YEARS OLD MALE PT PRESENTED WITH LEFT SIDE CHEST PAIN WITH RADIATION TO THE LEFT ARM ASSOCIATED WITH SOB &amp;1EPISODE OF VOMITING . HE WAS REFFERED WITH DIAGNOSIS OF ACUTE MYOCARDIAL ISCHEMIA (ECG). OTHER WISE NO HX OF COUGH,ORTHOPNEA, PND,LEG SWELLING, HEADACHE, FEVER/ CMI_x000D_
ECHo Mild pericardial effusuon_x000D_
ddx TBC pericarditis </t>
  </si>
  <si>
    <t xml:space="preserve">                                            Investiagte_x000D_
and appont to friday to consult  Cardiologist with ESR</t>
  </si>
  <si>
    <t xml:space="preserve">                                           ? pericarditis</t>
  </si>
  <si>
    <t xml:space="preserve">ABDOMINAL PSIN </t>
  </si>
  <si>
    <t xml:space="preserve">PRESNTED WITH  EASYFATIGABILITY AND  ABDOMINAL PAIN AND DISTENTION  &gt; INTERMITTENTLY &gt; 2 YEARS , HE ASLO HAS BURNING TYPE OF EPIGASTRIC PAIN  OF THE SAME DURATION - HE WAS ON PPI BUT HAS LITTLE TO NO IMPROVEMENT : _x000D_
 PICT NR </t>
  </si>
  <si>
    <t xml:space="preserve"> SPLEEN ENLARGED - </t>
  </si>
  <si>
    <t xml:space="preserve">                     SEND CBC , VIRAL MARKERS -  PM AND BLOOD FILM                         </t>
  </si>
  <si>
    <t xml:space="preserve">    DYSPEPSIA R/O PUD +   SPLENOMEGALY ?                                        </t>
  </si>
  <si>
    <t>claims headache of dullaching type,which relived with anti-pain.she was told to have hypertensive and was on life style modification/salt restriction./_x000D_
she also claims intrmittent  non bloody diarhea,which is wworsend on row foods._x000D_
other wise no _x000D_
= known chronic illness_x000D_
  =cough,fever,asthma,swelling _x000D_
=known allergy_x000D_
 - medicaton currently</t>
  </si>
  <si>
    <t xml:space="preserve">      STAGE 2 HTN                                      </t>
  </si>
  <si>
    <t xml:space="preserve">complains loose stool of 2 to 3 episodes per day of two days duration. also has poor appetite. otherwise no vomiting or diarrha, fever or other complaint. </t>
  </si>
  <si>
    <t>pc nis _x000D_
bp= 122/80</t>
  </si>
  <si>
    <t xml:space="preserve">   AGE WITH NO DHD                                         </t>
  </si>
  <si>
    <t xml:space="preserve">                               TO CHECK ELIGIBILITY FOR MEDICAL CERTIFICTAE            </t>
  </si>
  <si>
    <t xml:space="preserve">                                           ?MEDICALLY FIT </t>
  </si>
  <si>
    <t xml:space="preserve">worsening of Cough </t>
  </si>
  <si>
    <t>This is a 17 years old female patient who presented with worsening of dry cough of 1 week duration which is associated with shortness of breath , easy fatigability ,low grade intermittent fever. ,headache , sweating and unquantified but significant weight loss  she has history of hospital admission for the diagnosis of pneumonia 4 year back.. she was screened for TB and was found to be negative at that time .</t>
  </si>
  <si>
    <t xml:space="preserve">pink conjunctivae/nis </t>
  </si>
  <si>
    <t>there is decreased air entry over the lower 1/3 of the left posterior lung field</t>
  </si>
  <si>
    <t xml:space="preserve">          CBC , CRP, ESR ,PICT ,CHEST XRAY ,GENE XPERT                                             </t>
  </si>
  <si>
    <t xml:space="preserve">                                 CAP R/o pulmonary TB                                                       </t>
  </si>
  <si>
    <t xml:space="preserve">LEFT  FACEAL  DEVEATION  </t>
  </si>
  <si>
    <t xml:space="preserve">16  Y  OLD  FEMALE  PATIENT  PRESENTED  WITH  LEFT  FACEAL  DEVEATION  OF  2  MONTH  DURATION AND  SH  WAS TREATED   AT  HEALTH  CENTER  2  MONTH  BACK   OTHER  WISE  SHE  HAS  NO  HX  OF  OTHER CHRONIC  ILLNESS     AND  HEAD  ACHE     _x000D_
BP 118/69  </t>
  </si>
  <si>
    <t xml:space="preserve">      SEND  TO  NEUROLOGIST  AND  LINK  TO  PHYSEOTHERAPY                                         </t>
  </si>
  <si>
    <t xml:space="preserve">  LEFT  FACEAL  PALCY                                    </t>
  </si>
  <si>
    <t xml:space="preserve">this is a 50 years old female pt presented with epigastric burning type of pain of 3 days duration _x000D_
she also complains of excessive tenacious salivation of 1 month duration and left ear stabbing pain radiating to tleft shoulder and associated with tinitus_x000D_
she reports her tonhues hur when she holds her saliva in for two long_x000D_
for this she went to a HC and with CBC, PLT=73k was referred here with the ASS'T of Thrombocytopenia_x000D_
otherwise she has no hx of chest heaviness, shortness of breath, cough_x000D_
no hx of other abdominal complaints_x000D_
no urinary complaints_x000D_
no other chronic medical illness_x000D_
</t>
  </si>
  <si>
    <t>mildly fissured tongue but no visible inflammation, no angular cheilitis</t>
  </si>
  <si>
    <t xml:space="preserve">STOOL EXAM, CBC_x000D_
Link to ENT for further evaluation                                            </t>
  </si>
  <si>
    <t xml:space="preserve">? Dyspepsia 2ndry to ?PUD, ?Otitis Externa _x000D_
moderate Thrombocytpenia 2ndry to?                                       </t>
  </si>
  <si>
    <t>complain   epegastric pain  with  associated  bloating  espesially  while  she  feed  with  associated  palpitation and  sweating  and  irreglar  menestration   and  she  gave  birth  2  month  back    throth  svd     other  wise  she  has  no  hx  of  other  chronic illness</t>
  </si>
  <si>
    <t xml:space="preserve">pink  conj and  nis  their  is  anteriou  nodular  mass  moves  with  deglitation  </t>
  </si>
  <si>
    <t xml:space="preserve">their is  pan  systolic  murmur  at the  apex  </t>
  </si>
  <si>
    <t xml:space="preserve">                               send cbc    ecg  neck u/s   tft     stool  h pylori                 </t>
  </si>
  <si>
    <t xml:space="preserve">            ?toxi  goiter     +/dyspepsea?pud                               </t>
  </si>
  <si>
    <t>he is  university  student claims dysuria,urgency and frequency of the above duration.also claims food indigestion and  abdominal bloating._x000D_
other wise _x000D_
    no medication_x000D_
   no fever_x000D_
   no cough_x000D_
   no known chronic illness_x000D_
   no known allergy</t>
  </si>
  <si>
    <t xml:space="preserve">      u/a_x000D_
    stool agn                                 </t>
  </si>
  <si>
    <t xml:space="preserve">urinary tract infection+dyspepsia </t>
  </si>
  <si>
    <t xml:space="preserve">URETHRAL DISCHARGE   </t>
  </si>
  <si>
    <t xml:space="preserve"> 31  Y OLD MALE PATIENT  PRESENTED  WITH  URETHRAL    WHITISH  NON  OFFENSIVE  DISCHARGE  OF 4  DAYS DURATION    AND HE  IS  MARRIED  AND  HAS  NO  ANY  SEXUAL  CONTACT  WITH  OTHER  PERSON   </t>
  </si>
  <si>
    <t>PINK  CON J  AND  NIS</t>
  </si>
  <si>
    <t xml:space="preserve">           TREAT  WITH  ANTIBIOTICS                                       </t>
  </si>
  <si>
    <t xml:space="preserve">          ?STI                                       </t>
  </si>
  <si>
    <t>This is a 53 years old male patient who presented with occipital type of headache of 2 weeks duration with associated chest pain, easy fatigability. and RUQ pain he is on medication for cholesterol .others no other complaijnt</t>
  </si>
  <si>
    <t xml:space="preserve">Others specify,highcholestrol </t>
  </si>
  <si>
    <t xml:space="preserve">Others specify,dyslipidemia </t>
  </si>
  <si>
    <t xml:space="preserve">                                            chronic up_x000D_
salt restriction , advice on physical activity </t>
  </si>
  <si>
    <t xml:space="preserve">                                    Newly diagnosed hypertensive patient not on medication + dyslipidemia on medication       </t>
  </si>
  <si>
    <t>come for medical certificate request for scholarship education</t>
  </si>
  <si>
    <t xml:space="preserve">                                   ?medicaly fit         </t>
  </si>
  <si>
    <t>this is 29 yrs old female patient spresented with right side headache of 1 day duration . shu sustained injury on left side of face while she get out from taxi. _x000D_
otherwise no bleeding  or no bleeding</t>
  </si>
  <si>
    <t xml:space="preserve">                              cbc, x ray of nasal bone              </t>
  </si>
  <si>
    <t xml:space="preserve">       r/o nasal bone fracture                                     </t>
  </si>
  <si>
    <t>come for medical certficate request for shcolarship education</t>
  </si>
  <si>
    <t xml:space="preserve">LOWER  BACK PAIN  </t>
  </si>
  <si>
    <t xml:space="preserve">47  Y  OLD  FEMALE  PATIENT    [PRESENTED  WITH  FALL  DOWN  ACCIDENT  A  WEEK  BACK     WITH  HER  BUTTACK  A WEEK  BACK BACK   AND  COMPLAIN   LOWER  BACK PAIN  </t>
  </si>
  <si>
    <t xml:space="preserve">PPINK  CONJ  AND  NIS  </t>
  </si>
  <si>
    <t xml:space="preserve">           SEND  L/S  X  RAY                                        </t>
  </si>
  <si>
    <t xml:space="preserve">              ?L/S  SPONDYLOSIS                              </t>
  </si>
  <si>
    <t xml:space="preserve">A 43 y/o female presented with worsening of LBP w/c radiates to the legs more on the rt side of 6 mons duration. She has a hx of intermittent LBP for the past 6 yrs &amp; 8 mons duration.LBP. She has a hx of intermittent global type of headache for the last 2 yrs but for the last 10 days she claim the headache become Rt sided associated with dizziness.. _x000D_
- She has a hx of intermittent anal pain associated with prolapse during defication &amp; then returned spontaneously but no bleeding of 10 yr duration._x000D_
-She has also BOV associated with d/cty to read in near distance of 6 mons duration. _x000D_
Lumbar spine MRI on 30/12/2023= Disco- Vertebral degenerative changes L1/L2- L3/L4; Schmori's node at superior end plates of L3 &amp; L4 </t>
  </si>
  <si>
    <t xml:space="preserve">CBC, OFT, serum ele, Link to SOPD, Ophthalmology &amp; neurosurgery clinic                                           </t>
  </si>
  <si>
    <t xml:space="preserve">Radiculopathy 2 to CLBP 2 to \lumbar disc bulging &amp; spondylosis  + ? primary headache  + ? Myopia + ? G-II Hemorrhoids                                       </t>
  </si>
  <si>
    <t xml:space="preserve">headache, back pain and easily fatiquability </t>
  </si>
  <si>
    <t xml:space="preserve">A 26 years old known migraine headache for more than 10 years and she was taking medication presented , back pain, easily fatiquability and epi gastric pain, polydipsia and polyphagia  of 1 week duration. the headach getting worse in the last 2 weeks. otherwise, she has no other complaint </t>
  </si>
  <si>
    <t xml:space="preserve">                                            investigate her</t>
  </si>
  <si>
    <t xml:space="preserve">                          M.headach +   Dyspepsia + ?Type 2 Dm                </t>
  </si>
  <si>
    <t>come for medical certificate  request for deriving license</t>
  </si>
  <si>
    <t xml:space="preserve">                 work up and link to ophta for visual check up                           </t>
  </si>
  <si>
    <t xml:space="preserve">         ?medicaly fit                                   </t>
  </si>
  <si>
    <t xml:space="preserve">                        to check eligibility for medical certfictae                    </t>
  </si>
  <si>
    <t xml:space="preserve">               for medical certificate                             </t>
  </si>
  <si>
    <t xml:space="preserve">A 79 y/o male known T2 DM for the past 15 yrs on Mixtard=38/38 AM/PM &amp; MTF 1 gm PO BID. he is also a known cardiac Pt for the past 12 yrs ( IHD) on Atrovastatin 20 mg po/d, ASA 81 mg po/d, Atenolol 50 mg po/d &amp; Losartan 50 mg po/d. He doesnt was not told whether he is HTN or NOT. Currently claims easy fatigability of 2 mons duration. Otherwise no hx of SOB, chest pain, body swelling _x000D_
PR= 68 regular_x000D_
Ixs=&gt; _x000D_
on 10/4/16=&gt; U/A=protein=+2; Alb=4.4g/dl, T.Protein= 7.8, ALP=86, ALT=36.4, AST=26.6, Bil-T=0.577 , Cr=1.151, urea=29, T. CHOL= 155.38, TG=195, UA=5.4, GLU=136, _x000D_
on 22/12/23=&gt; T.CHOL=97, TG=151, HDL=27.9, LDL=36.3; K=4.73, Na=139_x000D_
ECHO on Dec 21, 2023= IHD with mildly reduced LV systolic function[ LVEF=45-50%, TAPSE=22]; Mild concentric LVH </t>
  </si>
  <si>
    <t xml:space="preserve">CBC, RFT, ECG, Urine Protein   _x000D_
Consider changing Atenolol to Metoprolol                                           </t>
  </si>
  <si>
    <t xml:space="preserve">HFmrEF 2 to IHD + T2 DM +  ? HTN                                            </t>
  </si>
  <si>
    <t>this is a 50 years old female a known HTNsive for the past 1 year on nifedipine 20mg po BID. the HTN was diagnosed when she presented with left side body weakness of 1 dya duration which was diagnosed as hemorrhagic stroke_x000D_
currently she was referred wo our hopsital to start physiotherapy_x000D_
otherwise no recent hx of fever, headache, cough, chest pain_x000D_
no other complaint_x000D_
no other chronic medical illness</t>
  </si>
  <si>
    <t>left uncrossed hemiparesis</t>
  </si>
  <si>
    <t xml:space="preserve">link to physiotherapy                                            </t>
  </si>
  <si>
    <t xml:space="preserve">left uncrossed hemiparesis 2ndry to old hrrhagic stroke+  HTN                                            </t>
  </si>
  <si>
    <t>A 16 years old female patient known epileptic patient for last 5 years and getting 1 episode in the last 1 month and she is getting treatment for last 1 month on sodium valporate 500mg dailyand she has no seizure then. otherwise, she has no new complaint.</t>
  </si>
  <si>
    <t xml:space="preserve">                     continue medication                        </t>
  </si>
  <si>
    <t xml:space="preserve">                epileptic                             </t>
  </si>
  <si>
    <t>joint swelling of  3 months duration</t>
  </si>
  <si>
    <t>this is a 38 years old female patient who pr4esented withexacerbation of  hand joint swelling and pain of 3 months duration.the pain is more severe in the mornings and hand joints are stiff in the morning. she also has knee joint sweelling and pain of same month duration. she was on RA medication and discontinued for 1 year.</t>
  </si>
  <si>
    <t>grossly swollen and tender interphalangeal joints bilaterally_x000D_
right knee is grossly swollen and limited range of motion</t>
  </si>
  <si>
    <t xml:space="preserve">   further workup                                </t>
  </si>
  <si>
    <t xml:space="preserve">  Rheumatoid arthritis                             </t>
  </si>
  <si>
    <t>A 23 yrs old female patient present with headache of 1 week duration. she also complain of sore throat and she also complain cold insurance .she also complain of generalized body rush.</t>
  </si>
  <si>
    <t xml:space="preserve">                R/O URTI + ALLERGY RHINNITSE                            </t>
  </si>
  <si>
    <t>dizziness and excessive sweats</t>
  </si>
  <si>
    <t xml:space="preserve">this is a  37 year old known asthmatic patient taking unspecified po medication but not on followup presented with dizziness and excessive sweating associated with hyperactivity. she also had easy fatigability and insomnia associated with menstrual irrgeularity, coming early and sometimes late _x000D_
no hx of DM, HTN_x000D_
TFT- TSH 2.05- normal _x000D_
T3- 1.19- normal _x000D_
T4-  10.32- elevated _x000D_
neck u/s left thyroid solitay nodule </t>
  </si>
  <si>
    <t>small 2*1 cm anterior neck swelling, smooth firm, non tender moves with deglutation</t>
  </si>
  <si>
    <t xml:space="preserve">           Thyroid nodule                                </t>
  </si>
  <si>
    <t>FOR DIABETIC FOLLOW UP</t>
  </si>
  <si>
    <t>THIS IS A 65 YRS OLD KNOWN TYPE 2 DM PT FOR THE LAST 22 YRS ON MTF 1000 MG PO BID ,GLIMPRIDE 4 MG PO BID CURRENTLY REFFERED FROM HC TO CONTINUE FOLLOW UP IN OUR HOSPITAL FOR POOR CONTROL .OTHER WISE NO OTHER COMPLAINT_x000D_
HGA1C--10.5%</t>
  </si>
  <si>
    <t xml:space="preserve">       INVESTIGATE  ,LINK TO DIABETIC EYE EXAM                                                                                                                            </t>
  </si>
  <si>
    <t xml:space="preserve">              KNOW  TYPE 2 DM PT(POOR CONTROL)                                                                                                                     </t>
  </si>
  <si>
    <t xml:space="preserve">This is a 53 year old male patient known T2 DM + HTN patient on Metformin 500 mg po BID, Losartan/HCT 50mg + 12.5 mg po daily, amlodipine 5 mg po daily with last FBS 143,126, 130, 115,  BP 131/91, _x000D_
no other comaplaint_x000D_
~HGBA1c 6.5 </t>
  </si>
  <si>
    <t xml:space="preserve">                                       send baseline ix     </t>
  </si>
  <si>
    <t xml:space="preserve">             T2DM + HTN                               </t>
  </si>
  <si>
    <t xml:space="preserve">loss of conciusness of  20 mins  duration. </t>
  </si>
  <si>
    <t>this is a 18 years old female patient presented with LOC of 20 mins duration, she has headache and diziness before and afrter loss of concoiusness, her mother also witmnessed frequent unconcous stares for minutes intermittently for the pat 2 years . she had RTA 2 years back and same kind of LOC by the time.</t>
  </si>
  <si>
    <t xml:space="preserve">  further workup                   </t>
  </si>
  <si>
    <t xml:space="preserve">? CSOL + ?absence seizure                                         </t>
  </si>
  <si>
    <t>This is a 40 year old male patient presenting with left knee pain aching type and severe to the extent he couldn't extend  his lower extrimity associated with crepitus with forced  extension. otherwise no burning sesnation or parasetesia. the pain is relieved with warm water compression_x000D_
no hx of DM, HTN_x000D_
NO hx of trauma_x000D_
left knee x ray - normal _x000D_
Uric acid 4.87</t>
  </si>
  <si>
    <t xml:space="preserve">                         ? RA                   </t>
  </si>
  <si>
    <t>This is a 68 year old female patient presenting with  easy fatigability, generalized aching type of headache associated with polyphagia, polyuria. she was told her glucose levels were elevated  but didn't start followup._x000D_
she also had arthralgia of right hip joint_x000D_
she had family  history of DM_x000D_
no other complaint</t>
  </si>
  <si>
    <t xml:space="preserve">                           ? T2DM       + Newly diagnosed HTN     </t>
  </si>
  <si>
    <t xml:space="preserve">WORSENING OF RT UPPER QUADRANT PAIN AND EASY FATIGABLITY </t>
  </si>
  <si>
    <t>This is a 38 yrs old male pt presented with worsening of rt upper quadrant paint of 2 months duration ass with easy fatigablity of same time duration. also hx intermittent nausea and vomiting of same time.hx of abdomenal bloating ,loss of appetite long standing .he drinks 3 to 5 melekiya Areke daily for the last 10 yrs ,also chiews chat and smokes 1/4 packet cigarrete for the last 10 yrs</t>
  </si>
  <si>
    <t xml:space="preserve">   investegate                                          </t>
  </si>
  <si>
    <t xml:space="preserve">   CLD 2ry to ALD                                        </t>
  </si>
  <si>
    <t>LINKED FROM BLACK LION HOSPITAL</t>
  </si>
  <si>
    <t>THIS IS A KNOWN HTN AND ISCHEMIC STROKE PATIENT ON FOLLOWUP AT BLH ON AMLODIPINE  5 MG PO DAILY, ASA 81 MG PO DAILY, ATROVASTATIN 40 MG PO DAILY LINKED FOR FOLLOW UP, SHE HAS LOSS OF APPETITE, DYSPEPSIA, CONSTIPATION_x000D_
NO OTHER COMPLAINTS</t>
  </si>
  <si>
    <t xml:space="preserve">                         HTN + OLD ISCHEMIC STROKE                   </t>
  </si>
  <si>
    <t>headache , shoulder pain and myalgiaof 1 day duration</t>
  </si>
  <si>
    <t>headache , shoulder pain and myalgia of , chills a1 day duration</t>
  </si>
  <si>
    <t xml:space="preserve">           AFI                          </t>
  </si>
  <si>
    <t>A 25 yrs old male patient present with left flank pain of 2 month duration .he also complain urinary urgency and frequency.</t>
  </si>
  <si>
    <t xml:space="preserve">                   URTI + R/O UTI                         </t>
  </si>
  <si>
    <t>refere from surgical</t>
  </si>
  <si>
    <t xml:space="preserve">A 22 years old male patient presented with surgical side after surgery was done before a month back due to abcess collection. he has pain around surgical site. otherwise, he has no other complaint </t>
  </si>
  <si>
    <t xml:space="preserve">                                      investigate him     </t>
  </si>
  <si>
    <t xml:space="preserve">                          Chronic colitis                   </t>
  </si>
  <si>
    <t xml:space="preserve">A 24 years old femal patient presented with a referral latter after the diagnosis of hepatitis B positive and viral load of 6IU/ml. otherwise no complaint </t>
  </si>
  <si>
    <t xml:space="preserve">                       INVESTIGATE HER                      </t>
  </si>
  <si>
    <t xml:space="preserve">                             viral hepatitis 2 ry to HBVAB POSITIVE                </t>
  </si>
  <si>
    <t>linked for elevated BP</t>
  </si>
  <si>
    <t>This is a 52 year old female patient who was told f she had elevated blood pressure and blood sugar levels and started med start followup at LHC for Diabetes currenty linked from ward for elevated BP 160/98 she has blurring of vision and parastesia and burning sensation of torso and upper extremities. she was diagnosed with choleltiasis and is waiting for surgery_x000D_
HGBa1c 6.9</t>
  </si>
  <si>
    <t xml:space="preserve">                                            start amlodipine 10 mg po daily _x000D_
and appoint after 1 week</t>
  </si>
  <si>
    <t xml:space="preserve">               Newly diagnosed HTN + ? T2DM                              </t>
  </si>
  <si>
    <t>This is a 25 year old female patient  presenting with abdominal bloating  and discomfort associated with thickening of saliva and associated with increased menstrual flow easy fatigability, she also had nusea but no vomiting. she also had 2 episodes of wattery diarrhea.  she also_x000D_
no hx of DM, HTN</t>
  </si>
  <si>
    <t xml:space="preserve">No anterior neck swelling </t>
  </si>
  <si>
    <t xml:space="preserve">                    ? hyperthyroidism                         </t>
  </si>
  <si>
    <t>a 45 YRS old female patient present with abdominal pain of 1 week duration. she also complain of easy fatigability.</t>
  </si>
  <si>
    <t xml:space="preserve">                        R/O NEPHROLITASISI                    </t>
  </si>
  <si>
    <t xml:space="preserve">              medical fit?                       </t>
  </si>
  <si>
    <t>burnining sensation of both lower exterimities</t>
  </si>
  <si>
    <t>This is a 67 years old  male patient presented with burning sensation of lower exterimities of seven months duration. Otherwise,no HTN ,DM OR KNOWN CHRONIC MEDICAL ILLINESS.</t>
  </si>
  <si>
    <t xml:space="preserve">PERIPHERAL NEUROPATHYTOR/O DM  +ISOLATED SYSTOLIC HTN                                        </t>
  </si>
  <si>
    <t xml:space="preserve">Lt leg Pain </t>
  </si>
  <si>
    <t xml:space="preserve">he is a know HTN for the last 3 Year   on Unspecified po medication currently he presented with Lt leg pain , tingling  sensation of 1 week  otherwise no Other chronic illness and trauma  </t>
  </si>
  <si>
    <t xml:space="preserve">       CBC, OFT, CXR , ECG, Abdpevic U/S, Lipid pro, elect                                     </t>
  </si>
  <si>
    <t xml:space="preserve">Known HTN + Gout                                             </t>
  </si>
  <si>
    <t>THIS IS 40 YRS OLD PATIENT  PRESENTED WITH JOINT PAIN PIERCING ANG FOOT TINGLING AND BACK PAIN OF 2 YEARS</t>
  </si>
  <si>
    <t xml:space="preserve">NSLAP             </t>
  </si>
  <si>
    <t xml:space="preserve">                                            INVX                  </t>
  </si>
  <si>
    <t xml:space="preserve">                                            ?RA + R/O GOUT ARTHRITIS</t>
  </si>
  <si>
    <t>Flank and back pain</t>
  </si>
  <si>
    <t>This is a 24 years old male patient presented with flank and back pain of about a month duration with no radiation or aggravating/relieving factor. Other wise no urinary complaints or gi complaints.</t>
  </si>
  <si>
    <t>Pink conj., NIS</t>
  </si>
  <si>
    <t xml:space="preserve">                                            Do s/e</t>
  </si>
  <si>
    <t xml:space="preserve">            Dyspepsia r/o PUD                                </t>
  </si>
  <si>
    <t>THIS IS 42 YEARS OLD MALE PATIENT PRESENTED WITH BURNING TYPE OF EPIGASTRIC PAIN RADIATE TO BACK  OF 1 DAY DURATION. HE HAS ALSO VOMITING OF INGESTED MATTER OF SINGLE EPISODE.HE HAS BLOATING AND EARLY SATIETY</t>
  </si>
  <si>
    <t>NO TENDERNESS_x000D_
NO PALPABLE MASS</t>
  </si>
  <si>
    <t>NO EDEMA ,NO DEFORMITY</t>
  </si>
  <si>
    <t xml:space="preserve">LEFT HIP PAIN OF </t>
  </si>
  <si>
    <t>THIS IS 62 YEARS OLD MALE  KNOWN HYPERTENSIVE PATEINT ON NEFIDIPNE 20 MG  PO DAILY WHO HAS FOLLOW UP AT HEALTH CENTER  PRESENTED WITH LEFT SIDE HIP PAIN WHICH WORSEN DURING REST AND RELIEVED WHILE WALKING  ._x000D_
HE HAS DIARHEA WHICH IS WATERY AND TENESMUS._x000D_
OTHERWISE HE HAS NO SOB,ORHTOPNEA,COUGH OR EASY FATIGABILTY._x000D_
HE HAS NO DECREASE ORINE OUT PUT.</t>
  </si>
  <si>
    <t xml:space="preserve">NIS,PIC </t>
  </si>
  <si>
    <t>S1 AND S2 WELL LOOKING</t>
  </si>
  <si>
    <t>FULL AND MOVES WITH RESPIRATION_x000D_
NO TENDERNESS OR PALPABLE ORGANO,MEGALLY</t>
  </si>
  <si>
    <t>HE HAS LEFT SIDE TESTICULAR MASS WHICH IS FIRM IN CONSISTENCY</t>
  </si>
  <si>
    <t xml:space="preserve">      WORK UP                                                                                 </t>
  </si>
  <si>
    <t xml:space="preserve">       STAGE 2 HTN +DYSLIPIDEMIA  +?T2DM  +AGE +OA  +BILATERAL HYDROCELE                                                                               </t>
  </si>
  <si>
    <t xml:space="preserve">  MULTIPLE  JOINT  PAIN  </t>
  </si>
  <si>
    <t xml:space="preserve">665  Y  OLD FEMALE  known  R .arthrtis  PATIENT   pridinsolone   5  mg  po/day  for  the  past    20 y and currently  complain  numbness to  lower  extrimities  and  easy  fategability  other  wise she  has  no  hx of other  illness  </t>
  </si>
  <si>
    <t xml:space="preserve">             send  cbc  ,rft  lipid profile     abdomenopelvic  u/s  serum  vitamin  d                                   </t>
  </si>
  <si>
    <t xml:space="preserve">      r.arthritis+?osteoporosis+?uti                                          </t>
  </si>
  <si>
    <t>this is a 48 years old female, a known hypertensive for the past 2 years on enalapril 5mg po BID and HCT 25 mg po QD presented with bilateral knee joint pain of 4 months which worsens on standing up from sitting and relives on resting_x000D_
for this she went to a private clinic 1 month back and she was prescribed prednisolone 5mg po BID for 2weeks_x000D_
otherwise no other area of joint swelling or pain_x000D_
the joint pain doe not have associated knee swelling, hotness to touch, no worse during morning, movement_x000D_
no other chronic medical illness</t>
  </si>
  <si>
    <t xml:space="preserve">cbc, u/a, rft, lft, lipid profle, uric acid, rf, crp, viral markers, ecg, knee x ray                                            </t>
  </si>
  <si>
    <t xml:space="preserve">Known HTN +? Knee OA                                          </t>
  </si>
  <si>
    <t xml:space="preserve">SHORTNESS  OF  BREATH </t>
  </si>
  <si>
    <t xml:space="preserve">28  Y  OLD MALE   PATIENT  PRESENTED  WITH     SHORTNESS OF  BREATH     AND ALSO  COMPLAIN   RIGHT   FLANK  PAIN   OF  7  YEARS  DURATION   AND HIS  MOTHER  IS  ASHMATIC  SO  HE  ALSO  USE  SALBUTAMOL   PUFF    AND  ALSO  COMPLAIN      LOSS STOOL   FOR  THE  PAST    5 YEARS   AND  HIS  BBP  WAS  RAISED    _x000D_
</t>
  </si>
  <si>
    <t xml:space="preserve">      SEND   CBC  ,OFT   LIPID PROFILE    U/A         L/S  X  RAY                                    </t>
  </si>
  <si>
    <t xml:space="preserve">      B.ASTHMA +  HTN+?HHD  +FATTY  LIVER   +?L/S SPONDYLOSIS                                      </t>
  </si>
  <si>
    <t xml:space="preserve">RIGHT SHOULDER PAIN OF </t>
  </si>
  <si>
    <t>RIGHT SHOULDER PAIN OF 6 MONTHS DURATION WHICH STARTS FROM RIGHT SIDE OF NECK WHICH RADIATE TO UPPER ARM.SHE HAS ALSO BI;LATERAL FLANK PAIN.</t>
  </si>
  <si>
    <t>NO RASH,NO TENDERNESS</t>
  </si>
  <si>
    <t xml:space="preserve">                RIGHT SHOULDER OA +?NEPHROLITHIASIS                            </t>
  </si>
  <si>
    <t>this is a 46 years old P5 monther presented with periumbilical pain of 6 months duration associated with loss of appetite, abdominal swelling progressive overtime, joint pain, nausea, vomiting of ingested mattered, indigestion, comstipation, HGIF, chills, rigor, insomnia, yellowish discoloration of eyes, significant weight loss, dry cough, pruritis of same duration_x000D_
she was diagnosed with Malaria with typhoid and treated for it but no improvement. she uses river water for home use_x000D_
she went to a private clinicc in addis 2 weeks back for the above complaints she was investigated with_x000D_
AbdUSG= fatty liver + massive ascites 2ndry to CLD +hepatosplenomegaly +cholelithiasis + mildly dilated CBD_x000D_
Abd CT SCAN= cirrhosis of the liver with portal hypertension + markedly dilated portosystemic collaterals with esophageal varices + hepatitc nodules in the left lobe with features suggestive for HCC + ascites_x000D_
peritoneal fluid analysis=  ascitic fluid + reactive effusion_x000D_
Lab= Total protein= 8.5, Dbili= 14.6, Tbil= 28.2, SGOT=120, SGPT= 52, ALP= 338, Cr=0.7_x000D_
for this, with the ass't of r/o OJ +? HCC R/O CLD + AKI=?Asciti\c fluid with reactive effusion, _x000D_
she was put on livolin 1 tab po QD, Spironolaactone 25mg po QD, lasix 20mg po QD, Amoxicillin 500mg po TID, plasil syrup, cetirizine 10mg po QD and referred here for better mgt_x000D_
otherwise she has no hx of headache, chestpain, shortness of breath, no other site of swelling, _x000D_
no flank pain, bloody vomitus or dark stool_x000D_
no other chronic medical illness</t>
  </si>
  <si>
    <t>Deeply icteric sclera, pink conjunctivae</t>
  </si>
  <si>
    <t>distended abdomen with visibel superficial veins_x000D_
Fluid thrill positive, no palbale organomegaly, no palpable tenderness</t>
  </si>
  <si>
    <t xml:space="preserve">Link to emergency for peritoneal therapeutic and diagnostic Tap_x000D_
send for Ix, continue  mgt with spironolactone 100mg, lasix 20mg po BID, propranolol 20mg po daily, livolin 1 tab po QD                                            </t>
  </si>
  <si>
    <t xml:space="preserve">Grade 1 Hepatic encephalopathy 2ndry to  decompensated CLD 2ndry to ? + HCC + ? SBP +OJ 2ndry to ? asymptomatic cholelithiasis + choledocolithiasis                                           </t>
  </si>
  <si>
    <t xml:space="preserve"> headache and diziness of 1 week </t>
  </si>
  <si>
    <t>this is a known hypertensive patient but not on any mediation for the past 1 year . currently presented with headache and dizziness of 1 week  duration. _x000D_
bp- 170/80 , 120/70 after taking 20mg stat</t>
  </si>
  <si>
    <t>PC an NIS</t>
  </si>
  <si>
    <t>S1 and S2 well heard no murmur</t>
  </si>
  <si>
    <t xml:space="preserve"> further workup                              </t>
  </si>
  <si>
    <t xml:space="preserve">     stage 2 HTN                                       </t>
  </si>
  <si>
    <t>COME FOR  DERIVING  LICENSE RENEWAL</t>
  </si>
  <si>
    <t>known HTN come for follow up and hypercolestrolemia</t>
  </si>
  <si>
    <t xml:space="preserve">                 CBC, OFT SERUM E-                           </t>
  </si>
  <si>
    <t xml:space="preserve">                   KNOWN HTN + HYPERCHOLESTOL                         </t>
  </si>
  <si>
    <t>21  y  old  female  patient  presented  with  dry  cough  with   associated  night  sweating   ,loss of appetite   low  grade  fever      and  significant  weight loss    and  she  was  treated   repeatedly  fo  pneumonia  but  has no improvement   _x000D_
chest    pulmunary  TB    with   likely  chronic  empyema    correklate  wuith    fluid  analysis    _x000D_
esr  110    wbc  5300   neut   88.9      heg   9.9      plat  399</t>
  </si>
  <si>
    <t xml:space="preserve">         SEND    LIVER  FUNCTION  TEST  REPEAT  CHEST  X  RAY             SPUTUM  GENE  EXPERT                           </t>
  </si>
  <si>
    <t xml:space="preserve">         ?pul  TB                                     </t>
  </si>
  <si>
    <t xml:space="preserve">PRESNTED WITH DRY COUGH OF OVER 3 MONTH DURATION - ASSOCIATED WITH THIS - HE ASLO HAS CHEST PAIN , SOB AND  NIGHT SWEATING AND LOA , _x000D_
 HE WAS ON UNSPECIFED TREATMENT -  BUT HAD NO IMPROEMENT </t>
  </si>
  <si>
    <t xml:space="preserve"> DERCESED AIR ENTRY OVER THE LEFT 1/3 OF LUNG FEILD </t>
  </si>
  <si>
    <t xml:space="preserve">LEFT  CVAT +VE </t>
  </si>
  <si>
    <t xml:space="preserve">                 SEND CXR -  CBC , BASELINI NX                             </t>
  </si>
  <si>
    <t xml:space="preserve">     ?PTB    + RIGHT FLANK PAIN    2 TO ?                  </t>
  </si>
  <si>
    <t>worsening of SOB with sub optimal activity</t>
  </si>
  <si>
    <t>this is a 70 yrs old known hypertensive pt for the last 5 yrs on enalapril 10 mg po bid   .currently presented with worsening of sob with sub ordinary activities of 1 month duration.ass with easy fatigablity of same time duration.also hx of ortopenia of 2 pillows .hx of lower extremity swelling of  1 week duration.</t>
  </si>
  <si>
    <t>clear ,reasonant</t>
  </si>
  <si>
    <t>S3 sound</t>
  </si>
  <si>
    <t>grade 2  pretebial edema</t>
  </si>
  <si>
    <t xml:space="preserve">                        BASE LINE INVESTIGATIONS,CHEST X/RAY,ECG _x000D_
ENALAPRIL 10 MG PO BID ,LASIX 20 MG PO DAILY                 </t>
  </si>
  <si>
    <t xml:space="preserve">   known htn(??control) + NYHA  class III stage c HF 2RY TO ??HHD                                         </t>
  </si>
  <si>
    <t xml:space="preserve">abdominal swelling of 6 months </t>
  </si>
  <si>
    <t>this is a46 yr old female patient who was relatively healthy before 6 months at which time she started to have progressive painless swelling of he abdomen of 6 months duration. the swelling was intially periamblical which the extend to involve the whole abdomen . associated with this she has also loss of appetite ,nausea and vomiting of injested matter of the same time duration. she has easy fatigability and significant  weight loss  .she has also hx of yellowish discoloration of the eyes and itching sensation .she also has dry intermittent cough, difficulty of falling asleep. otherwise no hx of night sweeting, no hx, of back pain , bone pain , sob, no hx of pnd and orthopenia . she has no hx herbal medication use and no hx of tatooing, she has no urine color change .she has no othe rknow chronic illness.</t>
  </si>
  <si>
    <t>deeply sclering sclera and conjunctiva</t>
  </si>
  <si>
    <t xml:space="preserve">grossly distended abdomen with positive sign of fluid collection_x000D_
liver is 7cm palpable below RCM_x000D_
spleen is 3cm palpable below LCM and non tender </t>
  </si>
  <si>
    <t>noCVAT or SPT</t>
  </si>
  <si>
    <t>COTTP  with GCS of 15/15</t>
  </si>
  <si>
    <t xml:space="preserve">  further workup                                          </t>
  </si>
  <si>
    <t xml:space="preserve">Ascites 2ry to CLD 2ry to? Viral Hepatitis                                           </t>
  </si>
  <si>
    <t xml:space="preserve"> PRESNTED WITH A COMPLAINT  OF EPIGASTRIC PAIN  OF OVER 1 WEEKS DURATION _x000D_
-  FBS - 274 * </t>
  </si>
  <si>
    <t xml:space="preserve">              SEND INX                                                                            </t>
  </si>
  <si>
    <t xml:space="preserve">            ?T2DM                                                                             </t>
  </si>
  <si>
    <t xml:space="preserve">she is presented with headache  of 1 month the pain is radiate to the eyes otherwise no other chronic illness  </t>
  </si>
  <si>
    <t xml:space="preserve">  CBC, OFT , Electr,                                           </t>
  </si>
  <si>
    <t xml:space="preserve"> Headache 2ry to ?                                            </t>
  </si>
  <si>
    <t>This is  60 year old male patient presenting cramping type of severe RLQ abdominal pain associated with urinary frequency, dysuria, urgency.  he also had moderate aching  type of generalized  headache, _x000D_
no fever vomiting or diarrhea_x000D_
no body swelling</t>
  </si>
  <si>
    <t xml:space="preserve">tenderness over the RLQ_x000D_
NO distension, no  organomegally_x000D_
</t>
  </si>
  <si>
    <t xml:space="preserve">                                ? UTI r/o ?         </t>
  </si>
  <si>
    <t>worsening of throat discomfort</t>
  </si>
  <si>
    <t>this is  patient presented with throat discomfort off and on type of 1 years duration but it becomes worsen for the past 1 week._x000D_
 she has foreign body sensation of the throat._x000D_
she has also unquantified weight loss,sleep disturbanc._x000D_
 otherwise she has no frequent clearing of the throat , no dyspeptic symptom no associated fever chills no pain during swallowing no allergy symptom no other compliant</t>
  </si>
  <si>
    <t>PIC,NIC,BILATERAL TONSILS ENLARGED</t>
  </si>
  <si>
    <t>NO LAP,NO ANTERIOR NECK MASS</t>
  </si>
  <si>
    <t>S1 AND S2 WELL HEARD,NO KMURMUR NO GALLOP</t>
  </si>
  <si>
    <t xml:space="preserve">           CBC,TSH,NECK U/S                                                                                                                         </t>
  </si>
  <si>
    <t xml:space="preserve">                        ?LPR                                                                                                            </t>
  </si>
  <si>
    <t xml:space="preserve">come for medical certificate request </t>
  </si>
  <si>
    <t>come for medical certificate request  for license renewal</t>
  </si>
  <si>
    <t xml:space="preserve">    cbc,u/a                                        </t>
  </si>
  <si>
    <t xml:space="preserve">           medicaly fit                                 </t>
  </si>
  <si>
    <t>urine discoloration</t>
  </si>
  <si>
    <t>This is a 25 year old female patient presenting with  reddish discoloration of urine, burning sensation during urination, frequency. she also had cramping type of moderate abdominal . _x000D_
no hx of DM , HTN_x000D_
abd u/s bladder trabeculation Grade 1_x000D_
u/a protein +3_x000D_
leukocyte +1_x000D_
blood +4</t>
  </si>
  <si>
    <t>no mass, tenderness or organomegally_x000D_
hernia sites are free</t>
  </si>
  <si>
    <t xml:space="preserve">                     UTI + bladder trabeculation                       </t>
  </si>
  <si>
    <t>This is a 24 years old female on her 7th post abortion day after she was diagnose to have missed abortion on her 8th gestational age. following this she claims to be extremely tired without engaging in activities, noted to have vertigo and dizziness. also feels to have an abnormal awareness of her heartbeat. she had symptoms of morning sickness starting from a week back. beside all the these she complains to have a painful rapidly growing swelling over her right lateral neck starting from a month back which she noticed it to appear following toothache . otherwise she has no hx of CMI, sob, body swelling, fever ._x000D_
She  was transfused with one bag of blood at the EOPD</t>
  </si>
  <si>
    <t xml:space="preserve">                         Severe anemia+  ? TB lymphadenitis    </t>
  </si>
  <si>
    <t xml:space="preserve">severe headache of 10 days </t>
  </si>
  <si>
    <t>this is 31 years old female patient presented with left  side throbbing type headache of 10 days duration.the pain gets better with anti pain medications. she had CT scan (focal CSF attenuating periventricular lesions - likely old infarct, no evidence of mass or hemorrhage). she also has righ side leg and feet pain of 8 years duration .she other wise no fever or chills.no history of chronic medical illnesses like HTN or DM</t>
  </si>
  <si>
    <t>COTPP with GCS of 15/15</t>
  </si>
  <si>
    <t xml:space="preserve">      further workup and consider doing MRI                                      </t>
  </si>
  <si>
    <t xml:space="preserve">old infarct (CT) + ? migraine headache                                           </t>
  </si>
  <si>
    <t>A 27 y/o male presented with below umbilicus abdominal pain associated with tenismus &amp; 2 episode of  loose sool for 1 day w/c was bloody initially bloody but currently its non-bloody and occurs every 3 wks for the last 3 mons. he has also a hx of intermittent vomiting of ingested matter of same duration. Otherwise no hx of trauma to the abdomain, previous abdominal surgery, or Known chronic illness like DM or HTN _x000D_
Ix=&gt; Abdominal u/s on 6/1/24= Intestinal Bbstruction ? Plan= Errect Abdominal x ray_x000D_
Plain Abdominal x ray on 6/1/24= Bowel obstruction_x000D_
on 6/1/24=&gt; Stool H pylori Ag= Negative , WBC= 8.49K, N= 76.2%,L= 18.9%, Hgb=17.9, Plt=219K; ESR=2, CRP=&amp;lt; 5.0 mg/L, hsCRP= &amp;lt; 0.5mg/L</t>
  </si>
  <si>
    <t xml:space="preserve">CBC, BG &amp; RH, stool Analysis         _x000D_
 Repeat  Errect Abdominal x ray                                     </t>
  </si>
  <si>
    <t xml:space="preserve">? Partial Bowel obstruction +? IBS                                             </t>
  </si>
  <si>
    <t xml:space="preserve"> medical</t>
  </si>
  <si>
    <t>a 25 YRS old female patient present with bilateral leg pain of 1 week duration.</t>
  </si>
  <si>
    <t xml:space="preserve">                     r/o myalgia                       </t>
  </si>
  <si>
    <t xml:space="preserve">chest tightnes and shortness of breath of 1 month </t>
  </si>
  <si>
    <t xml:space="preserve">this is a known asthmatic patient on symbicort 2 puff BID, curently presented with chest tightness , sob and cough of 1 month duration .he also has sneezing itchy and watery eyes .otherwise no fever or chills </t>
  </si>
  <si>
    <t>diffuse wheeze all over the lung, decreased air entry over the lower 1/3rd of the chest</t>
  </si>
  <si>
    <t xml:space="preserve">challenge with 6 puffs of salbutamol every 20 mins for the first 1hr and re evaluate_x000D_
 -further workup and treatment                                                                                        </t>
  </si>
  <si>
    <t xml:space="preserve">   bronchial Asthma + ? CAP                                                                                    </t>
  </si>
  <si>
    <t>A 50 yrs old female patient present with headache of 4 days duration. she also complain dankness and easy fatigability</t>
  </si>
  <si>
    <t>Bilateral vision loss</t>
  </si>
  <si>
    <t>This is a 85 yrs old male pt presented with bilateral decreasing vision with complete vision loss over left eye and decreasing vision over right eye worse during the night blindness of 1 year duration_x000D_
he also complains of left ear hearing_x000D_
he claims this happened after he had falling down accident into a dug pit 7 years back and hit his head on the left side_x000D_
He also has urinary urgencym urge inontinence, frequency, nocturia (3-4 times) for the past years_x000D_
He also complains of bilateral knee joint pain, stiffness, muscle ache during cold weather worse during the morning_x000D_
His attendant claims he drinks alcohol daily (areke and tej) since childhood_x000D_
otherwise he ha no hx recent hx of headache, Fever,_x000D_
no hx of chest pain, cough, SoB_x000D_
No other abdominal complaint_x000D_
no dysuria, urinary hesitance, terminal dribbling, poor stream_x000D_
no other known chronic medical illness</t>
  </si>
  <si>
    <t>3 by 4 cm, soft, boggy, warm, non tender, immobile mass over the left side of forehead_x000D_
PC, NIS</t>
  </si>
  <si>
    <t>bilateral grade 2 pitting edema of lower legs</t>
  </si>
  <si>
    <t xml:space="preserve"> CBC, U/A, OFT, Abdominal Ultrasound, knee x ray bilateral, start atorvastatin 40mg po QD for 3 months_x000D_
link to OPHTHA, ENT, Gen Surgery                                                                                                                                   </t>
  </si>
  <si>
    <t xml:space="preserve">? Senile cataract + ? BOO 2ndry to ? BPH + ? lt side post traumatic hearing loss + ? OA + dyslipidemia                                                                                                                                </t>
  </si>
  <si>
    <t xml:space="preserve">                R/O MEDICAL  FIT                            </t>
  </si>
  <si>
    <t>Recurrent falling down</t>
  </si>
  <si>
    <t xml:space="preserve">This is a 16 years old female a known RVI pt on HAART for the past 14 years, and with congenital cognitive impairment with inability to speak since birth. her attendant claims she is adherent ot her HAART meds and her CD4 count has always been good, she had no hx of Anti Tb treatment or prohlayxis, no hx of CPT intake_x000D_
currently the patient presented with inability to stand indepently of 1 yr duration associated with recuurent loss of balance on standing and repeated falling down accidents. _x000D_
her attendant clais the patient has had weakness over her right hand and legs since childhood worsened over the past 1 year_x000D_
otherwise she has no hx of loss of consciousness, vomting, ABM,_x000D_
no recent hx of FDA_x000D_
no recent hx of fever, cough, chest pain, sorethroat_x000D_
no recent abdominal or urinary complaints_x000D_
no other hx of medication_x000D_
no other known chronic medical illness </t>
  </si>
  <si>
    <t>features of ? Down Syndrome</t>
  </si>
  <si>
    <t>no palpable tenderness over limbs_x000D_
rt lower leg abducted</t>
  </si>
  <si>
    <t>Power RUL/ RLL 4/5 _x000D_
Cerebellar= gait disturbance, inability to stand unsupported</t>
  </si>
  <si>
    <t xml:space="preserve">CBC, U/A, Viral markers, ECG, s/e-, _x000D_
link to ART clinic, physiotherapy                                                                                       </t>
  </si>
  <si>
    <t xml:space="preserve">Stage T1 RVI on HAART +  COGNITIVE DISORDER + ? rt Hemiparesis 2ndry to?                                                                                        </t>
  </si>
  <si>
    <t xml:space="preserve">                          R/O MEDICAL                  </t>
  </si>
  <si>
    <t>This is a 58 yrs old male preseneted with rt side body weakness of 3 years duration which was diagnosed with Brain CT scan as old ischmeic stroke 1 year back and on Atorvastatin 40mg po QD and  ASA 81mg po QD, Neurobin 1 tab po daily for the 3 months which he discontinued on his own._x000D_
currently presented for physiotherapy reinitiation_x000D_
he claims he has stopped drinking yrs back_x000D_
he smokes 10 stickes of cigarettes per day (half a pack)_x000D_
otherwise no recent hx of fever, cough, chest pain, a_x000D_
no abdominal or urinary complaint_x000D_
no similar recurrent hx_x000D_
no other chronic medical illness</t>
  </si>
  <si>
    <t>COTTP _x000D_
right side hemiparesis power 4/5 on RUL/RLL</t>
  </si>
  <si>
    <t xml:space="preserve">continue Atorvastatin 40mg po QD and ASA 81 mg po QD_x000D_
advise on smoking cessation_x000D_
link to physiotherapy_x000D_
send for OFT, lipid profile, CBC                                            </t>
  </si>
  <si>
    <t xml:space="preserve">right side hemiparesis 2NDRY to old iscemic stroke                                            </t>
  </si>
  <si>
    <t xml:space="preserve">worsening of multiple joint pain </t>
  </si>
  <si>
    <t xml:space="preserve">A 47 y/o female presented with worsening of multiple joint pain w/c was started Lt wrist then progressed to involve the l elbow, Lt shoulder, Rt wrist &amp; elbow, Rt ankle, nape &amp; LBP of 2 mons duration. She has also Rt knee Pain associated with intermittent swelling of 2 wks duration. She claimed her compliant was started 6 mons back. Otherwise no hx of fever, chills, rigor, SOB, Chest pain, family hx of similar illness or no hx trauma to the body  </t>
  </si>
  <si>
    <t xml:space="preserve"> CBC, OFT, RF, ESR; consider Anti-CCP after the result                                           </t>
  </si>
  <si>
    <t>this is a 45 yrs old male presented with left hand pain of 15 days duration which is dull aching in type with no associated  tingling for which he went to a HC and was given unspecified anti pain eds and reffered here_x000D_
he works as a waiter for 16 hours per day_x000D_
he also has sensation of indigestion on consuming oily food_x000D_
otherwise he has no other complaints_x000D_
no hx of trauma to site or cervical vertebral region_x000D_
no known chronic medical illness</t>
  </si>
  <si>
    <t>no abnormality in motor or sensory innervation of lt hand</t>
  </si>
  <si>
    <t xml:space="preserve">cervical xray, lt fore arm xray                                            </t>
  </si>
  <si>
    <t xml:space="preserve">peripheral neuropathy 2ndry to?                                          </t>
  </si>
  <si>
    <t>this pt was doing good one month back at which time she started to have syncope she has no other compliant; she has no SOB; COUGH or other compliant</t>
  </si>
  <si>
    <t xml:space="preserve">CBC OFT ECG U/A                                        </t>
  </si>
  <si>
    <t xml:space="preserve">syncope 2ry to ?                                            </t>
  </si>
  <si>
    <t xml:space="preserve">known type 2 dm &gt; 5 years on mtf - 1gm/500 mg po bid, NPH - 22/10IU SC BID  ,  HTN &gt; 5 YEARS - AMLODIPINE - 5 MG PO DAILY ,  ATROVASTATIN - 20 MG PO DAILY , +? UNSPECIFED  CARDIAC ON METOPROLOL 12.5 MG O DAILY , _x000D_
 RB S- 44 4 KETON FREE _x000D_
( 3 MONTH BACK) HGA1C - 8.1 % ,  RFT - CR - 0.5 _x000D_
:LIPID PROFILE  - T OTAL 84 , TRG - 38 , HDL - 32 LDL - 44,4 </t>
  </si>
  <si>
    <t xml:space="preserve">           SEND INX                                   </t>
  </si>
  <si>
    <t xml:space="preserve"> POORLY CONTROLLED  TYPE 2DM + HTN                                     </t>
  </si>
  <si>
    <t>Tingling sensation of the hands</t>
  </si>
  <si>
    <t>She is Gravida 1 mother who doesn't remember her last LNMP but clamed to be amenorrhic for the past 8  month and has tingling sensation of both hand.in association to this she has also burning  sensation of the the had which starts from the tip of her finger_x000D_
other than this she has no hx of weakness of the extremities _x000D_
no hx of DM</t>
  </si>
  <si>
    <t xml:space="preserve">                     Send CBC, Serum electrolyte, Serum Vit D level                                                                </t>
  </si>
  <si>
    <t xml:space="preserve">   </t>
  </si>
  <si>
    <t xml:space="preserve">Rt side Body weakness </t>
  </si>
  <si>
    <t>He is a known HTN patient referred from private clinic with the diagnosis of Known HTN + TIA  after he presented with rt side body weak 3 wks back but has improvement. currently presented to our opd to start follow up in our hospital</t>
  </si>
  <si>
    <t xml:space="preserve">   Send baseline IX                                         </t>
  </si>
  <si>
    <t xml:space="preserve">         Poorly controlled HTN + ?TIA + Known DM (on LSM)                                   </t>
  </si>
  <si>
    <t>A 22 yrs old male patient present with  abdominal cramp 0f 1 days duration.</t>
  </si>
  <si>
    <t xml:space="preserve">                                      R/O IP      </t>
  </si>
  <si>
    <t>A 34 yrs old male patient came for medical</t>
  </si>
  <si>
    <t>THIS PT WAS DOING GOOD 10 YEARS BACK AT WHICH TIME HE WAS TREATED WITH ANTITB FOR COLD ABSCESS CURRENTLY HE PRESENTED WITH LOW BACK PAIN IT DOESNOT RADIATE TO OTHER PALACES.</t>
  </si>
  <si>
    <t>HAS OLD SCARE AT LOWER BACK AREA</t>
  </si>
  <si>
    <t>NO POINT TENDERNESS _x000D_
STRAIGHT LEG RASIE TEST NEGATIVE</t>
  </si>
  <si>
    <t xml:space="preserve">   CBC ESR AND LUMBOSACRAL MRI                                                </t>
  </si>
  <si>
    <t xml:space="preserve">CHRONIC LOW BACK PAIN                             </t>
  </si>
  <si>
    <t xml:space="preserve">Left side Flank pain </t>
  </si>
  <si>
    <t xml:space="preserve">She is a 51 yrs old female  patient presented to our opd with the compliant o of lt side flank. in association to this she has also excessive trust and excessive and excessive urination and easy fatigability.  She also complain palpitation  and left side chest pain </t>
  </si>
  <si>
    <t xml:space="preserve">        Send FBS,ECG and UA                                    </t>
  </si>
  <si>
    <t xml:space="preserve">     Colloid Cyst + R/O type 2 DM +DysLipidemia                                       </t>
  </si>
  <si>
    <t>This is a 57 years old female patient presented with left knee severe joint pain of 10 years duration which exacerbated over 1 day. the pain is stabbing intype, worsens in the morning and prolonged standing, associated with swelling, difficulty of movement of limb/rigidity. she also has multiple swollen joint over her fingers and toe distal joints which are painful to flexion and has difficulty wrting or apposing fingers. For this, she was diagnosed with left knee Osteoarthitis with osteoporosis and took Vit D3 and Calcium supplement for 3 months and now she has been taking Meloxicam 15 mg po daily PRN._x000D_
otherwise she has no fever, pain over other major joints, the joint pain is not migratory/shifting no recent history of flank pain no other known chronic medical illness or prolonged medication</t>
  </si>
  <si>
    <t>left knee joint swollne, hot and tender to touch</t>
  </si>
  <si>
    <t xml:space="preserve">OA of left knee joint                                            </t>
  </si>
  <si>
    <t xml:space="preserve">PRESNTED WITH PRODUCTIVE COUGH OF OVER A WEEK DURATION , ASSOCIATED WITH LGIF , LOA -  AND NIGHT SWEATING _x000D_
</t>
  </si>
  <si>
    <t xml:space="preserve">\/ CLEAR </t>
  </si>
  <si>
    <t xml:space="preserve">    SEND INX                                          </t>
  </si>
  <si>
    <t xml:space="preserve">        ? BRONCHITIS     +LBP 2 TO ?                                </t>
  </si>
  <si>
    <t xml:space="preserve">This is a 50  year old male Known HTN patient for the past  5 years but dicontinued for the past 6 month prestning with bilateral stabbing type of chest pain he sustained trauma to the right side of chest pain by an ox associated with prodcutive cough of 2 weeks duration, HGIF, healso had SOB with exertion. healso noticed increased in urinary frequency the past month and intermittent reddish discoloration of urine of same duration. he slo had orthopnea of 2 pillows and PND ofr the past 2months_x000D_
_x000D_
he went to LHC and CXR was done-  Mild cardiomegally + right minimal plueral effusion   ? plueral thickening_x000D_
otherwise no hx of DM, body swelling_x000D_
</t>
  </si>
  <si>
    <t xml:space="preserve">                                            amlodipine 5 mg po daily_x000D_
and investigate</t>
  </si>
  <si>
    <t xml:space="preserve">    Stage 2 HTN+ ? HF 20 to HHD                                </t>
  </si>
  <si>
    <t>THIS IS 87 YEARS OLD KNOWN ASTMATIC PATIENT ON  ALMITAMIN 1 TAB PO DAILY   MALE PATIENT PRESENTED WITH WORSENING  OF  DECREASE  FECAL MATTEER OF4 MONTHS DURATION._x000D_
ASSOCIATED TO THIS IS HE HAS  INTERMITTENT ABDOMINAL DISTENTION .HE HAS ALSO DECREASE  FECAL MATTER AS IT COMES EVERY 5 TO  6 DAYS  WHICH IS DRY HARD STOOL. HE HAS ALSO LOSS OF APETITE BUT NO VOMITING OR ABDOMINAL PAIN._x000D_
HE ALSO FREQUENCY,HESITENCY AND URGENCY</t>
  </si>
  <si>
    <t>S1  AND S2 WELL HEARD</t>
  </si>
  <si>
    <t>FLAT AND MOVES WITH RESONANT</t>
  </si>
  <si>
    <t xml:space="preserve">      CONSTIPATION 2NDRY ?FECAL IMPACTION +BOO 2NDRY TO BPH +KNOWN ASTMATIC                                      </t>
  </si>
  <si>
    <t xml:space="preserve">left leg pain /swelling </t>
  </si>
  <si>
    <t xml:space="preserve">presnted with a complaint of  left leg pain ( big toe )of over  weeks duration -  associated with this  he  has tingling sensation and nubming type of pain over the   big toe no  hx of chronci illnesses </t>
  </si>
  <si>
    <t xml:space="preserve">         wns cbc , rft , se , uric acid , fbs                                    </t>
  </si>
  <si>
    <t xml:space="preserve">           ? gouty                                  </t>
  </si>
  <si>
    <t xml:space="preserve">                                            TO CHECK ELIGIBILITY FOR MEDICAL CERTIFICTAE</t>
  </si>
  <si>
    <t>this is a 22 years old male patient who presented with bilateral headache which is no associated aggravating or relieving factor. he also complains of having productive cough of whitish sputum which is not blood tinging , and joint pain ._x000D_
other wise no hx of chronic cough, shortness of breath, _x000D_
no hx of known chronic medical illness</t>
  </si>
  <si>
    <t xml:space="preserve">comparable air entry_x000D_
no added breath sound </t>
  </si>
  <si>
    <t xml:space="preserve">         advice on supportive management _x000D_
          do CBC                                                                                </t>
  </si>
  <si>
    <t xml:space="preserve">                               URTI                                             </t>
  </si>
  <si>
    <t xml:space="preserve"> FOLLOW UP </t>
  </si>
  <si>
    <t xml:space="preserve">PRESNTED WITH  TYPE 2 DM - &gt; 6 YEARS  CURRENTLY ON MTF /GLIMIPRIDE - 500MG/2MG (1 TAB PO BID )    ,  CURRENTLY  PRESNTED WITH NUBMING AND TINGLING SENSATION OF OVER  A YEAR DURATION -  FO RTHIS SHE WASON NEUROBION AND CALCIUM AND VIT D SUPPLEMNETS   BUT HAD NO IMPROVEMENT _x000D_
 FB S- 140 - 170 - 200 </t>
  </si>
  <si>
    <t xml:space="preserve">           UPDATE INX                                  </t>
  </si>
  <si>
    <t xml:space="preserve">        TYPE 2 DM + PN ?      + OA ?                               </t>
  </si>
  <si>
    <t xml:space="preserve">pain after sustaining metallic injury </t>
  </si>
  <si>
    <t xml:space="preserve">This is a 28 years old female patient who presented after sustaining metallic injury a month back. up on the incident there was no swelling or other signs of injury _x000D_
she currently presented with pain over the injured site with associated numbness </t>
  </si>
  <si>
    <t xml:space="preserve">                          do ultrasound                   </t>
  </si>
  <si>
    <t xml:space="preserve">                             Soft tissue injury                </t>
  </si>
  <si>
    <t xml:space="preserve">body  swelling  of  </t>
  </si>
  <si>
    <t xml:space="preserve">25  y  old  female  patient  presented  with   body  swelling of  5  days   duration  which  started  from  her  face progressively  gone  to  her  abdomen  and  leg  with  associated  head  ache  and  high  grade  fever  and  nausea  other  wise no  hx  of  other  chronic illness       ,shortness of  breath   no  cough _x000D_
 hepit  B  posaitive    hep  c   negative    ast  42     cr  0.73  alt  52    abdominal  u/s    their  is  perihepatic   and  right  plural   space    fluid  collection    +portal  HTN   +massive  fluid  collection   _x000D_
KNOWN  ASTHMATIC  NOT  ON  MEDICATION  </t>
  </si>
  <si>
    <t xml:space="preserve">       SEND  ABDOMINAL  U/S  RFT  ,LIVER  FUNCTION  TEST  VIRAL  MARKERS  CBC      U/A                                  </t>
  </si>
  <si>
    <t xml:space="preserve">        ANASARKA  ?    CLD                                </t>
  </si>
  <si>
    <t xml:space="preserve">worsening of  abdominal swelling </t>
  </si>
  <si>
    <t xml:space="preserve">A known Ascites 2 portal hypertension 2CLD 2 HCV + EV for 4 yrs on Propranolo 20 mg po/day and completed DAAV medication. she currently presented with worsening of abdominal swelling, easy fatigability, early satity and left side flank pain and sleep disturbance of months but no bloody stool, vomiting, or chsnge in mentation. _x000D_
She has dry cough of 2 months but no SOB , fever, or hemoptysis_x000D_
Inv: _x000D_
PREVIOUS iNV: _x000D_
cbc- plt- 78k _x000D_
OFT- LFT- 1.5 TIMES EELVATED, BIl- T- 1.9_x000D_
SCr- 0.8_x000D_
CXR- HAD_x000D_
ABDOMINAL U/S- SPLEENOMEGALLY 2 PHTN2 HEPATIC CIRRHOSIS _x000D_
EGD- Grade 2 EV  + PHG _x000D_
</t>
  </si>
  <si>
    <t xml:space="preserve">SLIGHTLY PALE CONJECTIVAE, Icteric sclerae _x000D_
clear chest _x000D_
JVP flat _x000D_
tendrness over the epigastric area and speeln, spleenomegaly, signs of fluid collection _x000D_
no peropheral edema </t>
  </si>
  <si>
    <t xml:space="preserve">           do CBC, OFT, S/E, VIRAL MARKERS , H-PYLORI STOOL AG , ABDOMINAL U/S, XCR _x000D_
CONTINUE PROPRANOLOL   _x000D_
INITIATE SPIRANOLACTONE 50 MG PO/DAY AND LASIX 20 MG PO/DAY _x000D_
ADD PPI                                </t>
  </si>
  <si>
    <t xml:space="preserve">           Ascites 2 PHTN 2 CLD 2 HCV + Grade 2 EV   + Bronchitis                     </t>
  </si>
  <si>
    <t xml:space="preserve">this is a 31 years old female patient who presented with sore throat of 3 days duration with associate dry cough and runny nose </t>
  </si>
  <si>
    <t>pc /nis _x000D_
there is bilateral erythematous lesion over the tonsils</t>
  </si>
  <si>
    <t xml:space="preserve">                                            start her Augmentin for 1 week _x000D_
</t>
  </si>
  <si>
    <t xml:space="preserve">                              tonsillopharyngitis </t>
  </si>
  <si>
    <t>LEFT HIP PAIN OF</t>
  </si>
  <si>
    <t>THIS IS 62 YEARS OLD MALE KNOWN HYPERTENSIVE PATEINT ON NEFIDIPNE 20 MG PO DAILY WHO HAS FOLLOW UP AT HEALTH CENTER PRESENTED WITH LEFT SIDE HIP PAIN WHICH WORSEN DURING REST AND RELIEVED WHILE WALKING . HE HAS DIARHEA WHICH IS WATERY AND TENESMUS. OTHERWISE HE HAS NO SOB,ORHTOPNEA,COUGH OR EASY FATIGABILTY. HE HAS NO DECREASE ORINE OUT PUT.</t>
  </si>
  <si>
    <t>Others specify,hyperlipedemia</t>
  </si>
  <si>
    <t xml:space="preserve">                         work up                                                               </t>
  </si>
  <si>
    <t xml:space="preserve">              impaired glucose _x000D_
 hga1c - 6.2 _x000D_
FBS - 134 ---- 121_x000D_
_x000D_
_x000D_
_x000D_
_x000D_
_x000D_
_x000D_
_x000D_
_x000D_
_x000D_
_x000D_
_x000D_
_x000D_
_x000D_
_x000D_
_x000D_
_x000D_
_x000D_
_x000D_
_x000D_
_x000D_
_x000D_
_x000D_
_x000D_
_x000D_
_x000D_
STAGE 2 HTN +DYSLIPIDEMIA +? IMPAIRED TBLOOD GLUCOSE+AGE +OA +BILATERAL HYDROCELE_x000D_
                                                      </t>
  </si>
  <si>
    <t>This is a known HTN patient on medication and follow up, presenting with shortness of vbreath on exertion associated with PND , orthopnea of 2 pillows she had bilateral leg swelling upto the knee of same duration, she also ha ddry intermitent cough. she also ahd easy fatigabilituy amnd palpitaion_x000D_
no hx of DM</t>
  </si>
  <si>
    <t xml:space="preserve">                 ? CHF 20 to HHD                           </t>
  </si>
  <si>
    <t xml:space="preserve">LOWER  ABDOMENAL  PAIN  </t>
  </si>
  <si>
    <t xml:space="preserve">30  Y OLD FEMALE  PATIENT  PRESENTED  WITH  PERIANAL  PAIN  OF  4  MONTH  DURATION      ND  SHE  GET  BIRTH  OF  4TH  CHILD  BEFORE  4  MONTH   WITH  ASSOCIATED   PERIANAL  FUNGATING  TYPE   OF  SWELLING   AND  SHE  HAS  PAIN  DURING  INTERCOURSE  OTHER  WISE  SHE  HAS NO  HX OF  VAGINAL  BLEEDING  DISCHARGE  AND  ALSO COMPLAIN  BREAST PAIN   BUT NO DISCHARGE   AND  REPEATEDLY  TREATED  FOR  UTI BUT  NO  RESPONSE   _x000D_
_x000D_
L/S  MRI   THEIR IS   ENLARGEMENT  OF  THE  VENTRAL  EPIDURAL  FAT   ,NORMAL  DISC  MARGEN      THEIR  IS   5BY  8   S2,T2/STIR   HYPERINTENSE  LESION  </t>
  </si>
  <si>
    <t>PALE CONJ  AND  NIS</t>
  </si>
  <si>
    <t xml:space="preserve">                   SEND  PAP  SMEAR        ABDOMENAL  U/S     CBC  OFT                      </t>
  </si>
  <si>
    <t xml:space="preserve">      ANEMEA??CERVICAL  MASS?+L/S  MASS?                                 </t>
  </si>
  <si>
    <t xml:space="preserve"> KNOWN HTN \ FOR THE PAST &gt;  10 + YEARS - ON  ATENLOL  50 MG PO DAILY ,  AMLODIPIEN 5 MGPO DAILY , - TYPE 2 DM&gt;6 YEARS ON MTF - 1GM PO  DAILY , + pN ON UNSPECIFED MEDICATION -  CURRENTLY PRESENTED WITH  EASYFATIGABILITY  AND LOA OF OVER  WEEKS DURATION  , HAD A HX OF VOMITING AND NASUE OF OVER 10 DAYS BACK AND WAS TREATED AT PRIVATE HOSPITAL _x000D_
-  RFT - CR - 1.5 , BUN - 15 , - _x000D_
 LFT - NORMAL RANGES _x000D_
 ABDOMINAL U/S -  MULTIPLE  CHOLELITHIASIS , SMALL LEFT KIDENY  WITH CORTICAL ECHO , CORTICAL  SIMPLE CYST  2 TPO lIKELY  CHRONIC RENAL PARENCHYMAL DISEASE , UTERINE HYPOECHOIC SOLID MASS LESION 2 TO MYOMa_x000D_
 rbs - 157 -   fb s- 108 </t>
  </si>
  <si>
    <t xml:space="preserve">                                      send hga1c ,  update  rft , se ,       U/A </t>
  </si>
  <si>
    <t xml:space="preserve">      known  type 2 dm + htn +  aki on ckd ?  +                                      </t>
  </si>
  <si>
    <t xml:space="preserve"> PRESNTED WITH LOW BACK PAIN OF OVER 4 MONTHS DURATION - ASSOCIATED WITH THIS  SHE ALSO  DISOMORT ANF NUMBING SENSATION RADIATED POSTERIORLY TO THE  RIGH T LEG </t>
  </si>
  <si>
    <t xml:space="preserve">   advice on  anagalsic  +  advice on streching  excerises                                    </t>
  </si>
  <si>
    <t xml:space="preserve"> LOW BACK PAIN 2 TO ? Sciatica                          </t>
  </si>
  <si>
    <t>This is a 24 year old male  known HTN 1 for the past 1 year on medication and followup he started to have genealized body swelling that started form lower extrimity and progressed to include the whole body and abdomn and productive cough with whitish sputum, SOB with exertion PND orthopnea of 2 pillows, and palpitation_x000D_
no hx of DM, _x000D_
he has history of alcoholo consumption daily  for 1 year_x000D_
U/a protien +1 _x000D_
leukocyte +1</t>
  </si>
  <si>
    <t xml:space="preserve">            ? CHF 20 to HHD  + stage 1 HTN                           </t>
  </si>
  <si>
    <t xml:space="preserve">long standing headache </t>
  </si>
  <si>
    <t xml:space="preserve">prsneted with long standing gloabal type of headache+ ocippital headache  of over 3 years duration whic is worsening in the past 1 weeks -  associated with thsi she aslo has nubming type of pain over the neck and ears  and dizziness -   1 episode of epistaxis _x000D_
 fb s- 84 ,  bp - 138/76 _x000D_
- she is currently on ibuprofe - 400 mg po prn , neurobion 1 tab po daily - but had no improvement </t>
  </si>
  <si>
    <t xml:space="preserve">    send baseline inx and conside brain mri                                         </t>
  </si>
  <si>
    <t xml:space="preserve">             long standing headache 2 to ?  +? dyslipedmia                                </t>
  </si>
  <si>
    <t xml:space="preserve">  easyfatigability </t>
  </si>
  <si>
    <t xml:space="preserve">a  32 years old  male presnted with  who was releatively healthy  for the last  6 month -  he had hx   fever  and chills and rigor , vomiting of ingested matter  - he was   on treatment for malaria ( 3X) in the last 5 months - outside addis _x000D_
- he currently presnted with   easyfatigability  of   over 5 months duration worsening in the past week- </t>
  </si>
  <si>
    <t xml:space="preserve">         send cbc , blood film , hcv                                     </t>
  </si>
  <si>
    <t xml:space="preserve">     ?malaria +  mild  anemia                             </t>
  </si>
  <si>
    <t xml:space="preserve">                                            for medical certicate </t>
  </si>
  <si>
    <t xml:space="preserve">                                            ? medically fit</t>
  </si>
  <si>
    <t xml:space="preserve">46  Y OLD MALE PATIENT PRESENTED WITH  LEFT  EPEGASTRIC  PAIN   OF  1  MONTH DURATION  WITH  ASSOCIATED   BLOATING   AND BACK PAIN  WITH  EASY  FATEGABILITY  AND  PALPITATION    OTHER  WISE  NO HX OF OTHER  CHRONIC   ILLNESS    AND  LEG SWELLING _x000D_
 ABDOMENAL  U/S    NORMAL _x000D_
ECG    LEFT  VENTRICULAR  HYPERTROPHY     POSSIBLE  LEFT   ATRIAL  ABNORMALITY  _x000D_
_x000D_
BP  133/78  </t>
  </si>
  <si>
    <t xml:space="preserve">    SEND  CBC,RFT  LIPID PROFILE  ECG      TFT                                       </t>
  </si>
  <si>
    <t xml:space="preserve">            DYSPEPSEA   ?PUD+PALPITATION?                        </t>
  </si>
  <si>
    <t>This is a   presented with stabbing type of RUQP and associated aching type of generalized abdominal pain. he was told he had liver problem and started on furosemide and spirinolacone  5 months ago. he had abdominal swelling , easy fatigability, he also had yellowish dicoloration 5 months back and got better after he started medication_x000D_
ABD u/s - small hepatic hemangioma + minimal spleenomegally</t>
  </si>
  <si>
    <t xml:space="preserve">                                  Hepatic hemangioma           </t>
  </si>
  <si>
    <t>this is a 51 years old female patient who presented with sore throat of 1 week duration with associated productive cough of whitish sputum. she has been on followup at our hospital</t>
  </si>
  <si>
    <t>Others specify,CHRONIC LOWER BACK PAIN 2O TO ? LUMBO SACRAL RADICULOPATHY</t>
  </si>
  <si>
    <t>stable vital signs _x000D_
_x000D_
pc/nis ,</t>
  </si>
  <si>
    <t>comparable air entry</t>
  </si>
  <si>
    <t xml:space="preserve">                SEND CBC,CRP                                                                                                                                                                 </t>
  </si>
  <si>
    <t xml:space="preserve">          ? TONSILOPHARYNITIS                                                                                                                                                                      </t>
  </si>
  <si>
    <t xml:space="preserve">pc /nis </t>
  </si>
  <si>
    <t xml:space="preserve">                                           issue of medical certificate</t>
  </si>
  <si>
    <t xml:space="preserve">             medically fit </t>
  </si>
  <si>
    <t xml:space="preserve">                                            for medical certificate </t>
  </si>
  <si>
    <t xml:space="preserve">               for medical certificate                              </t>
  </si>
  <si>
    <t>this is 60yrs old female patient presnted with a complain iof bilateral burning type breast pain associated with this she aslo complain of lower abdominal pain and bilaeral flank pain of three weeks duration. _x000D_
otherwise: no hx of CMI and no hx of fever, vomiting or diarrhea._x000D_
_x000D_
PICT(in our hospital): NR</t>
  </si>
  <si>
    <t xml:space="preserve">                   cbc, u/a, RFT, breast u/s, abdominopelvic u/a                          </t>
  </si>
  <si>
    <t xml:space="preserve">                  Mastalgia 20? +? nephrolithiasis                          </t>
  </si>
  <si>
    <t>SHORTNESS OF  BREATH  WHILE  SHE  WALK</t>
  </si>
  <si>
    <t>42  Y OLD  FEMALE  PATIENT  PRESENTED  WITH  SHORTNESS  OF  BREATH  WHILE  SHE  WALK  WITH  PALPITATION   AND   BLACKISH  STOOL  COLOUR  CHANGE  AND  BILATERAL   FLANK  PAIN   AND  SWEATING  AND  PALPITATION   AND  COMPLAIN  ALSO NUMBNESS TO LOWER EXTRIOMITIES  OTHER  WISE  SHE  IS  NOT  HTN OR  OTHER CHRONIC ILLNESS</t>
  </si>
  <si>
    <t xml:space="preserve">        SEND  ABDOMENAL U/S  CBC  OFT  U/A  STOOL  ANALYSIS                                    </t>
  </si>
  <si>
    <t xml:space="preserve">       DYSPEPSEA?PUD+PN?+??COLONICMASS                                     </t>
  </si>
  <si>
    <t>This is a 70 years old female known Asthmatic patient for the last twenty years not on medication. Currently,she presented with productive cough of whitish sputum of four months duration. Associated with this has fatigability  and has abdominal distension and has tensmus on defecation,epigasteric pain.Otherwise,no history of contact with chronic cougher or TB patient,no history of fever,weight loss. She has difficulty of hearing since four months.Otherwise,no HTN,DM or known chronic medical illiness.</t>
  </si>
  <si>
    <t>SCATERRED WHEEZING OVER THE RIGHT AND LEFT POSTERIOR UPPER 2/3 AND  BBS AT RIGHT LOWER1/3</t>
  </si>
  <si>
    <t xml:space="preserve"> KNOWN ASTHMATIC PATIENT WITH ?ACUTE EXCABERABATION PPTED BY CAP+R/O PUL TBC+HEARING LOSE 2?CONDUCTION DEAFENESS +CHRONIC DYSPEPSIA 2?  PUD                                                                                    </t>
  </si>
  <si>
    <t xml:space="preserve">                                            ISSUE OF MEDICAL CERTIFICATE </t>
  </si>
  <si>
    <t xml:space="preserve">                                       ?MEDICALLY FIT      </t>
  </si>
  <si>
    <t>she has previuos hx of same case while exposed to odours, global headache, sore throat otherwise no fever, no cough, no vomit</t>
  </si>
  <si>
    <t>pink conj, NIS, hyperemic nasal mucosa</t>
  </si>
  <si>
    <t xml:space="preserve">                          advice_x000D_
antihistamine                  </t>
  </si>
  <si>
    <t xml:space="preserve">                                       Rhinosinusitis     </t>
  </si>
  <si>
    <t xml:space="preserve">this is a 25 years old male patient who presented with productive cough of yellowish sputum with associated chills, rigors  shortness of breath  ,headache , watery diarrhea  of 3-4 episodes per day ._x000D_
_x000D_
</t>
  </si>
  <si>
    <t xml:space="preserve">Others specify,MDD </t>
  </si>
  <si>
    <t xml:space="preserve">clear chest with comparable air entry bilaterally </t>
  </si>
  <si>
    <t xml:space="preserve">                                            send CBC , CRP , CHEST XRAY , AND STOOL EXAMINATION </t>
  </si>
  <si>
    <t xml:space="preserve"> ? CAP + AGE secondary to ?                                 </t>
  </si>
  <si>
    <t>PC/NI S</t>
  </si>
  <si>
    <t xml:space="preserve">                             ISSUE OF MEDICAL CERTFICATE                </t>
  </si>
  <si>
    <t xml:space="preserve">                 MEDICALLY FIT                           </t>
  </si>
  <si>
    <t xml:space="preserve">FOR MEDICAL CERTIFICATE </t>
  </si>
  <si>
    <t xml:space="preserve">                                        ISSUE OF MEDICAL CERTIFCATE     </t>
  </si>
  <si>
    <t xml:space="preserve">                      ? MEDICALLY FIT                       </t>
  </si>
  <si>
    <t xml:space="preserve">                   ISSUE OF MEDICAL CERTFICATE                          </t>
  </si>
  <si>
    <t xml:space="preserve">                                            ??MEDICALLY FIT </t>
  </si>
  <si>
    <t xml:space="preserve">                                        ISSUE OF MEDICAL CERTIFCATE </t>
  </si>
  <si>
    <t xml:space="preserve">                                            FOR MEDICAL CERTIFICATE </t>
  </si>
  <si>
    <t>24  Y  OLD  FEMALE  PATIENT PRESENTED WITH  LEFT  LOWER  LEG  INCLUDING  KNEE  SWELLING  OF  OF  CHILD  HOOD  BUT  1  MONTH  BACK  IT  BECOME  PAIN  FUL  OTHER  WISE  NO  HX  OF  OTHER  CHRONIC ILLNESS       U/S  LEFT  LOWER  LIMB  SEVER   VARICOSE  WITH  SIGNIFICANT  SFJ    INCMPITENCE</t>
  </si>
  <si>
    <t xml:space="preserve">SEND  TO  SURGEONS                                            </t>
  </si>
  <si>
    <t xml:space="preserve">  LEFT  LOWR  LIMB   DVT   GRADE 3                                            </t>
  </si>
  <si>
    <t xml:space="preserve">                             R/O MEDICA;L FIT               </t>
  </si>
  <si>
    <t xml:space="preserve">this is a known diabetic patient on metformin 500mg BID and glibenclimide , currently presented with exacerbation of easyfatigablity,headache of 6 months duration. he is also told to have HTN but not on medication.he also has decreased urinary output and  complains epigastric burning pain and discomfort. otherwise no nausea or vomiting , no cough or body swelling._x000D_
V/s BP- 140/95  recent FBS (1 week back )- 238 </t>
  </si>
  <si>
    <t>flat abdomen ,tenderness over RUQ of abdomen</t>
  </si>
  <si>
    <t xml:space="preserve">  poorly controlled T2DM+ HTN                                          </t>
  </si>
  <si>
    <t>has frequency of micturtion</t>
  </si>
  <si>
    <t>this is 90 years old female known HTN not on medicationpt presented with frequency of micturtion and burning sensation during urination of 1 week duration. for this complain she took ciprofloxacillin for 7days but not have improvement. has dizziness and blurring of vision.</t>
  </si>
  <si>
    <t xml:space="preserve"> stage I HTN +UTI + ? BPPV to r/o menieres disease                                           </t>
  </si>
  <si>
    <t xml:space="preserve">this is 67 yrs old female patient presented with a complain of bilateral flank pain associated with frequency of urination and easy fatiguability for the last 2 years and goes to near by HC and given unspecified po medication but no improvement. she also claims right knee pain._x000D_
otherwise: no hx of chronic illness </t>
  </si>
  <si>
    <t xml:space="preserve">            Abdominopelvic u/s, knee x ray, cbc, u/a, lipid profile, uric acid                                 </t>
  </si>
  <si>
    <t xml:space="preserve">                     ? Nephrolithiasis +? OA                        </t>
  </si>
  <si>
    <t>A 75 yrs old male patient present with cough of 1 month duration. he also complain of productive sputum. of 1 month duration.</t>
  </si>
  <si>
    <t xml:space="preserve">                            r/o CAP                </t>
  </si>
  <si>
    <t xml:space="preserve">this is 20yrs old male patinet presented with a complain of urinary frequency asociated with increased appetite of three weeks duration. _x000D_
otherwise: no hx of CMI </t>
  </si>
  <si>
    <t xml:space="preserve">                          U/A, FBS, CBC                  </t>
  </si>
  <si>
    <t xml:space="preserve">                  ? UTI r/o T2DM                           </t>
  </si>
  <si>
    <t xml:space="preserve">easy fatigablity and blurry vision  of  20 days </t>
  </si>
  <si>
    <t>this isa 28 years old female pt on her 20th postpartum day after she gave birth by SVD. currently she presented with easy fatigablity , diziness and headache of 2o days duration .she has significant vaginal bleeding immidiately after delivery. curerntlyshe is onfeso4 325 mg .</t>
  </si>
  <si>
    <t>NA LAP</t>
  </si>
  <si>
    <t>no murmur , S3 gallop</t>
  </si>
  <si>
    <t>LUQ tenderness</t>
  </si>
  <si>
    <t xml:space="preserve">   further workup                                                                                     </t>
  </si>
  <si>
    <t xml:space="preserve">Anemia 2ry to ? + Hep B Positive                                                                                        </t>
  </si>
  <si>
    <t xml:space="preserve">RT lower extermity weakness </t>
  </si>
  <si>
    <t xml:space="preserve">he is prsented with Rt lower extermity weakness of 4 years associated with burning sensation , tingling , and numbness sensation which is currently worsen the symptoms .  other wise no Hx of trauma , HTN, DM </t>
  </si>
  <si>
    <t xml:space="preserve">CBC, OFT , FBS, PICT, Lipid profile , Uric acid, RF, lumbosacral MRI ,                                             </t>
  </si>
  <si>
    <t xml:space="preserve">RT lower exermity parisis 2ry to ?                                             </t>
  </si>
  <si>
    <t xml:space="preserve">yellowish discoloration of eyes of 2 month duration </t>
  </si>
  <si>
    <t>this is a 29 years old female patient presented with yellowish discoloration of eyes of 2 months . she also has diarrhea , cola colored urine ,bilateral leg swelling , cough, decreased attebntion , difficulty falling sleep and vomitting of 2 days duration. she is alcoholic for the past 10 years.</t>
  </si>
  <si>
    <t xml:space="preserve">deeply icteric sclera </t>
  </si>
  <si>
    <t>positive signof fluid collection , liver is 2cm palapable below RCM,</t>
  </si>
  <si>
    <t>Grade 3 bilateral pitting edema</t>
  </si>
  <si>
    <t xml:space="preserve"> further workup                                        </t>
  </si>
  <si>
    <t xml:space="preserve"> CLD 2ry to? ALcoholic Liver disease                                           </t>
  </si>
  <si>
    <t>this is 25 yrs old female patient presented with a complain of headache since child hood which worsen for the last one week duration. for this complain she took PCM repeatedly but no improvement.</t>
  </si>
  <si>
    <t xml:space="preserve">           cbc, s/e, brain MRI                                 </t>
  </si>
  <si>
    <t xml:space="preserve">                             ? Migraine headache                </t>
  </si>
  <si>
    <t>numbness and tingling of hands of 1 year duration</t>
  </si>
  <si>
    <t xml:space="preserve">this is a 68 years old male patient presented with numbness and tingling in the hands of 1 year duration. he also has hand joint stiffness of 6 month duration. no history </t>
  </si>
  <si>
    <t xml:space="preserve">   further workup                                         </t>
  </si>
  <si>
    <t xml:space="preserve"> ?RA + PN                                           </t>
  </si>
  <si>
    <t>PRESENTED WITH CH.FLANK PAIN ASSOCIATED WITH ABNORMAL SENSATION OF MASS ON EPIGASTRIC AREA AND INTERMMITENT VOMITING , LGIF</t>
  </si>
  <si>
    <t>POSTIVE CVAT</t>
  </si>
  <si>
    <t xml:space="preserve">                                 R/OPYELONEPHRITIS_x000D_
+ PUD    </t>
  </si>
  <si>
    <t>A 60 yrs old female patient present with lbp of 1 month duration. after she sustained a falling down accident.</t>
  </si>
  <si>
    <t xml:space="preserve">                                           LBP 2 TO ??? </t>
  </si>
  <si>
    <t>this pt have had abdominal pain for years it worsened over the last one month's has repeated Ix for this conditions but all investigations including colonoscopy are normal.  She ha no dyspareunia n has irregular menses' every 6 months' has abscess drainage  two times removal around the vulvla. she didnot gave birth and no abortion history  she has no other compliant.</t>
  </si>
  <si>
    <t xml:space="preserve">CBC; OFT RBS ABDONEMOPELVIC U/S                                            </t>
  </si>
  <si>
    <t xml:space="preserve">chronic PID                                            </t>
  </si>
  <si>
    <t>This is a 69 years old known diabetic patient for the last three years on MTF 1gm po bid,and known hypertension for the last  two years on Amlodipine 5mgpo daily and his follow up was at bati hospital. Currently,he presented with left side body weakness of three months duration.The weakness ocuured during the morning time started on the left lower exterimity and progressed to cover the left  upper  exterimity.Otherwise,no history of lose of consciousness,no history of trauma or fall down accident.He  was treated for pulmunary TBC in 2012 e.c,and has dry cough of three months durationi and s referred  from batu hospital for better managemnt.</t>
  </si>
  <si>
    <t>DECREASED AIR ENTERY AT RIGHT POSTERIOR LOWER 2/3</t>
  </si>
  <si>
    <t>GROSEELY DISTENDED ABDOMEN,THE ABDOMEN MOVES WITH RESPIRATION</t>
  </si>
  <si>
    <t>CONSCIOUS,MOTOR EXAM= POWER RIGHT UPPER AND LOWER 4/5,LEFT UPPER AND LOWER 2/5</t>
  </si>
  <si>
    <t xml:space="preserve"> KNOWN DIABETIC+HTN+LEFT SIDED  HEMIPARESIS 2? HEMORRHAGIC STROKE+?POST TB FIBROSIS+R/O RECURRENT PUL TBC+?CLD                                           </t>
  </si>
  <si>
    <t xml:space="preserve">A 73 y/o male who had follow up at Gezund Cardiac Hospital for the past 2 yrs for unspecified condition &amp; on Rivaroxaban 20 mg po/d, Atorvastatin10 mg po/d, Concort 10 mg po/d. Currently referred here due to financial reasons. He has a hx of Total Rt knee Arthroplasty on 9/4/2022. Otherwise no hx of Pulmonary embolism, DVT, or previous Dx of Cancer </t>
  </si>
  <si>
    <t xml:space="preserve">FBS, Lipid profile, OFT, serum ele, U/A                                                    </t>
  </si>
  <si>
    <t xml:space="preserve">2 yr post Total Rt knee Arthroplasty                                </t>
  </si>
  <si>
    <t>referred from ababech gobena MCH  center as acase of hypertension</t>
  </si>
  <si>
    <t>This is a 60 years old female known hypertensive patient for the last one year currently on Amlodipine 10 mg po daily referred as acase of hypertensionand stage 2 uvp.She has associated headache .She has para  3 monther and one early neonatal death.Otherwise no DM</t>
  </si>
  <si>
    <t xml:space="preserve">  GOOD HTNCONTROL+UVP                                          </t>
  </si>
  <si>
    <t>DM +HTN + RA On MTF 1000/500 mg BID , Glibenclemide 5 mg BID, Amlodipine 5 mg day Indomethacin 25 mg day Methotrexate 5 mg weekly ( but she did not took bcs she cannot access), Folic Acid 5 mg every other day and atrovasatin 20mg po daily</t>
  </si>
  <si>
    <t xml:space="preserve">        type 2 dm + HTN + RA                                    </t>
  </si>
  <si>
    <t>this is 80 years old male pt presented with worsening of sob and chest pain of 2 month duration.has no body swelling ,PND and orthopnea</t>
  </si>
  <si>
    <t xml:space="preserve">   PTB to r/o bronchoectasis                                         </t>
  </si>
  <si>
    <t xml:space="preserve">HTN+?HHD     on  amlodipine  5  mg po/day  </t>
  </si>
  <si>
    <t xml:space="preserve">                                 antibiotics           </t>
  </si>
  <si>
    <t xml:space="preserve">                                     tonsiilitis       </t>
  </si>
  <si>
    <t xml:space="preserve">                                            ISSUE OF MEDICAL CERTIFICATE</t>
  </si>
  <si>
    <t xml:space="preserve">                           ? MEDICALLY FIT                  </t>
  </si>
  <si>
    <t xml:space="preserve">this is 60 years old female pt presented with diarrhea of 1 month duration. has also wt loss and easy fatigue of same duration. she took ciprofloacillin 500mg po bid </t>
  </si>
  <si>
    <t xml:space="preserve"> chronic diarrhea 2o to ?                                           </t>
  </si>
  <si>
    <t xml:space="preserve">Reffered from HC </t>
  </si>
  <si>
    <t xml:space="preserve">He is a known Dm pt(17yrs) on Metformin 500mg po BID and Glibinclimide 5mg PO BID , Atorvastatin 20mg PO daily and Known HTN (9yrs) HCT 25mg,Amlodipin 5mg PO daily and Enalapril 10mg PO BID currently reffered to our opd due to poorly controlled HTN_x000D_
RFT @ emergency=Cr=0.9, BUN=35, </t>
  </si>
  <si>
    <t xml:space="preserve">           Send baseline  IX                                 </t>
  </si>
  <si>
    <t xml:space="preserve">    Known HTN + Known DM                                        </t>
  </si>
  <si>
    <t xml:space="preserve">                  ISSUE OF MEDICAL CERTIFICATE                           </t>
  </si>
  <si>
    <t xml:space="preserve">                     ? MEDICALLY FIT                        </t>
  </si>
  <si>
    <t xml:space="preserve">headach , fever and cough </t>
  </si>
  <si>
    <t xml:space="preserve">A 50 years old male patient presented with above complaint for the last 9 days and he was treated for those complains but not improved. he has history of malaria </t>
  </si>
  <si>
    <t xml:space="preserve">                     AFI r/o malaria                        </t>
  </si>
  <si>
    <t xml:space="preserve">this is a 70 years old male presented with dry cough of 20 years duration worsened over the past 1 week duration,_x000D_
associated with chills, arthalgia, fatigue, LGF, sore throat, of 1 week duration_x000D_
lower back pain, left flank pain_x000D_
He has decreased hearing on both ears_x000D_
he claims he has asthma and takes unspecified IM medications every once  in a while_x000D_
he has no prev Dx or Rx for TB, contact with chronic cougher_x000D_
otherwise no chest pain_x000D_
no abdominal complaint_x000D_
no other urinary complaint_x000D_
no other chronic medical illness, no medications_x000D_
</t>
  </si>
  <si>
    <t xml:space="preserve">Ix                                                                                        </t>
  </si>
  <si>
    <t xml:space="preserve">CAP r/o ? Acute VIral tonsilitis + ?COPD  + Stage HTN                                                                                      </t>
  </si>
  <si>
    <t xml:space="preserve">A 78 years old know hypertensive patient were on po medication but stopped a medication for the last 3 years. currently he is presented with the diagnosis of right knee pain which is severe in pain and has difficulty of walk. on referral diagnosed as poor controlled HTN + AKI 2ry BPH. he has also urinery urgency for more than 2 months </t>
  </si>
  <si>
    <t xml:space="preserve">                                 investigate him           </t>
  </si>
  <si>
    <t xml:space="preserve">      poor controlled HTN + AKI 2ry BPH + goat arthritis                                      </t>
  </si>
  <si>
    <t xml:space="preserve">worsening of flank pain </t>
  </si>
  <si>
    <t xml:space="preserve">This is a 45 years known hypertensive patient for the past 3 years on Enalapril then changed to HCT 3 month back, he currently complains of right sided flank pain with no radiation associated with this he also complains of decreased urine output with no color change , with intermittent bilateral pedal edema and associated burning sensation below the knees bilaterally _x000D_
he also complains of decrease sensation all over his tongue ._x000D_
other wise no history of shortness of breath , orthopnea ,PND _x000D_
no history of yellowish discoloration of the eyes_x000D_
other known chronic medical illness   _x000D_
_x000D_
 </t>
  </si>
  <si>
    <t xml:space="preserve">    Do chronic workup for hypertension_x000D_
do abdominopelvic us ,_x000D_
                                                                                                                                    </t>
  </si>
  <si>
    <t xml:space="preserve">            Known hypertensive on medication + r/o nephrolithiasis                                                                                                                                              </t>
  </si>
  <si>
    <t xml:space="preserve">medical certificate for adoption </t>
  </si>
  <si>
    <t xml:space="preserve">came for medical certificate  for adoption </t>
  </si>
  <si>
    <t xml:space="preserve">                                            check eligibility for adoption </t>
  </si>
  <si>
    <t xml:space="preserve">                           medical certificate for adoption                 </t>
  </si>
  <si>
    <t xml:space="preserve">came for medical certificate for adoption </t>
  </si>
  <si>
    <t xml:space="preserve">                                            ELIGIBILITY FOR ADOPTION </t>
  </si>
  <si>
    <t xml:space="preserve">                 medical certificate for adoption                            </t>
  </si>
  <si>
    <t xml:space="preserve">                                 CHECK ELIGIBILTY FOR MEDICAL CERTIFICATE            </t>
  </si>
  <si>
    <t xml:space="preserve">?MEDICALLY FIT                                    </t>
  </si>
  <si>
    <t>this is a 69 years old female, a known T2DM pt on MTF 500mg po QD and HTN on Nifedipine 20mg po QD for the past 3 years  currently presneted with left knee swelling of 1 month duration, she claims the swelling worsened over 1 month but started 1 year, the pain worsens over cold weather_x000D_
she was referred with the diagnosis of Known HTN+ T2DM + ? arthritis_x000D_
Uric Acid=5.6, RBS= 257_x000D_
not given any medication_x000D_
otherwise no other site of swelling_x000D_
no hx of falling down accident_x000D_
no other known chronic medical illness</t>
  </si>
  <si>
    <t>lt knee swelling, hot tender</t>
  </si>
  <si>
    <t xml:space="preserve">poorly controlled HTN + T2DM +? OA of left knee                                        </t>
  </si>
  <si>
    <t xml:space="preserve">Mass protruded per vagina </t>
  </si>
  <si>
    <t xml:space="preserve">this is a p 6 mother kept at Abebech Gobena with the assessment of ? pelvic organ organ prolapse + ILD with superimposed CAPr/o COPD and was given ceftriaxone 1gm iv BID for 2 doses and 4 days and changed into cephalexine 500mg po ID and Azithromycn 500mg po qd after she presented with mass protruded per vagina of 1 year duration_x000D_
she claims she had procedure done (?pessary) 2 months back. At AGHospital she was told she needed excisional surgery but on check up Ix CXR showed bilateral lung diffuse Reticulonodular opacity DDX infectious Ptb, hypersensitivity pneumonitis, ILD_x000D_
HRCT shows=bilateral lung peri bronchial patchy nodular consolidation, tree in BUD nodules, GGO, mucoid impaction and lobar air trapping Likely Active PTb_x000D_
so she was referred here for further evaluation_x000D_
otherwise_x000D_
no hx of fever, cough, chestpain_x000D_
no abdominal complaint_x000D_
No other urinary complaint_x000D_
No other chronic medical illness_x000D_
</t>
  </si>
  <si>
    <t xml:space="preserve"> ? ILD r/o PTb + ? CAP + POP                                           </t>
  </si>
  <si>
    <t>mass protruding per vagina</t>
  </si>
  <si>
    <t>this is a p 6 mother kept at Abebech Gobena with the assessment of ? pelvic organ organ prolapse + ILD with superimposed CAPr/o COPD and was given ceftriaxone 1gm iv BID for 2 doses and 4 days and changed into cephalexine 500mg po ID and Azithromycn 500mg po qd after she presented with mass protruded per vagina of 1 year duration_x000D_
she claims she had procedure done (?pessary) 2 months back. At AGHospital she was told she needed excisional surgery but on check up Ix CXR showed bilateral lung diffuse Reticulonodular opacity DDX infectious Ptb, hypersensitivity pneumonitis, ILD_x000D_
HRCT shows=bilateral lung peri bronchial patchy nodular consolidation, tree in BUD nodules, GGO, mucoid impaction and lobar air trapping Likely Active PTb_x000D_
so she was referred here for further evaluation_x000D_
otherwise_x000D_
no hx of fever, cough, chestpain_x000D_
no abdominal complaint_x000D_
No other urinary complaint_x000D_
No other chronic medical illness</t>
  </si>
  <si>
    <t xml:space="preserve">Ix                                      </t>
  </si>
  <si>
    <t xml:space="preserve"> ? ILD r/o PTb + ? CAP + POP                                                     </t>
  </si>
  <si>
    <t xml:space="preserve">A 71 y/o male who has follow up at ENT side with the asst of P1= vasomotor rhinitis P2= SNHL; Currently linked to Medical clinic b/c he complain worsening of frontal headache associated with tinnitus w/c was not relived by  unspecified Anti-pains of 2 mons duration. He has the same compliant for the past 1 yr.  He has a hx of Abdominal surgery 7 yrs back &amp; then told him he had cancer( ? Abdominal origin) then he was taking chemotherapy for the first 3 yrs then discontinued for the last 4 yrs.  </t>
  </si>
  <si>
    <t xml:space="preserve">OFT, CBC, Serum ele, Consider brain MRI after the result &amp; senior consultation                                     </t>
  </si>
  <si>
    <t xml:space="preserve">vasomotor rhinitis +  SNHL  +  ? ICSOL                                 </t>
  </si>
  <si>
    <t xml:space="preserve">A 69 years old presented with severe back pain of 5 years duration, she was on follow up but she couldnt get relief. she has also 15 years history of hypertension and on enalapril Amilodpin and Atrovastatin. </t>
  </si>
  <si>
    <t xml:space="preserve">Hypertension + Disc prolapse </t>
  </si>
  <si>
    <t>A 27 y/o female presented with worsening of lt sided headache associated with photophobia &amp; nausea during the episode of headache of 2 wks duration. She has the same compliant intermittently  for the past 2 yrs.  Otherwise no hx of Trauma to the head or known CMI</t>
  </si>
  <si>
    <t xml:space="preserve">Sumatriptan 25 mg po/d for 10 days then Amitriptyline 12.5 mg po/d                                             </t>
  </si>
  <si>
    <t xml:space="preserve"> ? Migraine headache                                            </t>
  </si>
  <si>
    <t>A 54 y/o male known HTN for the past 3 yrs on enalapril 10 mg po bid. Currently presented with Productive cough with rusty sputum &amp; easy fatigability on mild exertion of 2 wks duration. Associated with this he had LGIF for the first 4 days w/c was subsided after he was given Amoxicillin 500 mg po tid at local H/C ( 3rd day of Rx). He is told to be Prediabetes 5 mons back. Otherwise no hx of Previous TB RX or other known chronic illnesses. He has a family Hx of Asthma ( both his uncle's on his father side).  _x000D_
ECG on 18/12/23= Sinus tachycardia &amp; Premature ventricular complexes</t>
  </si>
  <si>
    <t xml:space="preserve">Decrease air entry over the lower 1/3 of posterior chest field bilaterally </t>
  </si>
  <si>
    <t xml:space="preserve">CBC, FBS, Serum ele, Lipd profile, CXR, repeat ECG, ECHO, Azithromycin 500mg po/d for 3 days                                             </t>
  </si>
  <si>
    <t xml:space="preserve">Known HTN + ? CAP to r/o Bronchiectasis  +? PVC                                           </t>
  </si>
  <si>
    <t>nasal stuffiness</t>
  </si>
  <si>
    <t>this is a 25 year old female presented with nasal stuffiness, itching of nose and sneezing of 1 week . she also has mild intermittent cough of the same duration._x000D_
otherwise no hx of fever, difficulty breathing</t>
  </si>
  <si>
    <t>PC, NICS_x000D_
red nose, no tendreness over the face</t>
  </si>
  <si>
    <t xml:space="preserve">loratadine 10 mg po daily for 5 days        _x000D_
Link to ENT                                                                       </t>
  </si>
  <si>
    <t xml:space="preserve">           Allergic rhinitis                                                                             </t>
  </si>
  <si>
    <t>16 y old  female  patient  presented with  head ache     and  night    time  epistaxis of  1 week  duration    with associated    cough  which  is  dry  with  fever</t>
  </si>
  <si>
    <t xml:space="preserve">               send  cbc  ,     chest  x  ray                           </t>
  </si>
  <si>
    <t xml:space="preserve">                      epistaxis                      </t>
  </si>
  <si>
    <t xml:space="preserve">headache and left side facial pain </t>
  </si>
  <si>
    <t xml:space="preserve">A 16 years old female patient presented with a complaint of headach and left side facial pain of 1 day duration </t>
  </si>
  <si>
    <t xml:space="preserve">                 ? tobnsilopharyngitis                            </t>
  </si>
  <si>
    <t xml:space="preserve">EPEGASTRIC   PAIN </t>
  </si>
  <si>
    <t xml:space="preserve">29   Y  OLD  MALE PATIENT PRESENTED  WITH  EPEGASTRIC BURNING  TYPE  OF  PAIN  FOR  THE  PAST  2 WEEKS WITH  ASSOCIATED  GERD  AND 1  EPESODE  OF BLOODY  MIXED   VOMITING  WITH  ASSOCIATED  EASY FATEGABILITY  AND  BURNING  SENSATION  TO HIS  MOUTH  ALSO   OTHER  WISE  HE  HAS  HISORY  OF  HTNN+DM  </t>
  </si>
  <si>
    <t xml:space="preserve">          SEND  STOOL  H PYLORI  ,  , U/S                                    </t>
  </si>
  <si>
    <t xml:space="preserve">DYSPEPSEA?PUD                                            </t>
  </si>
  <si>
    <t>fertility check up</t>
  </si>
  <si>
    <t xml:space="preserve">this is a 34 yrs old male, wed 2 years back, presented with desire to conceive of 2 years duration_x000D_
he also has pain over both ankles, he sustained RTA _x000D_
no Previous hx of conception_x000D_
no hx of alcohol abuse, khat, smoking_x000D_
No hx of prolonged medication intake_x000D_
No known chronic medical illness_x000D_
he </t>
  </si>
  <si>
    <t>blindness of both eyes</t>
  </si>
  <si>
    <t xml:space="preserve">Ix and refer to abebech Gobena with attached investigation                                                                                        </t>
  </si>
  <si>
    <t xml:space="preserve">congenital blindness + ? Male infertility 2ndry to?                                                                                       </t>
  </si>
  <si>
    <t xml:space="preserve">35  Y OLD  FEMALE  PATIENT PRESENTED  WITH  HEAD  ACHE  WITH  ASSOCIATED   FEVER   AND  COUGH  OF  1  DAY  DURATION  WITH  MYALGIA  AND  ARTRALGEA   OTHER WISE  SHE  HAS  NO FEVER   </t>
  </si>
  <si>
    <t xml:space="preserve">      SEND  CBC  OFT  U/A        BLOOD FILM                                 </t>
  </si>
  <si>
    <t xml:space="preserve">      AFI?                                      </t>
  </si>
  <si>
    <t xml:space="preserve">LEFT HAND JOINT PAIN OF 1 WEEKS DURATION </t>
  </si>
  <si>
    <t xml:space="preserve">                              FOLLOWUP AFTER 2 MONTHS              </t>
  </si>
  <si>
    <t xml:space="preserve">                 DM + HYPERTENSION + GOUT                           </t>
  </si>
  <si>
    <t>this is a 19 yrs old male pt presented with burning type of back pain of 4 yrs duration worsened over the past week associated production ofwhitish sputum of 1 months duration_x000D_
he claims he was diagnosed with and managed for bone tb 10 years back  which he took only for 6 months and discontinued_x000D_
for this he went to a H, lateral chest xray was done and was significant for Kyphosis of thoracic spine and for this, he was referred here_x000D_
otherwise he has no hx of Fever, chest pain, weight loss, appetite loss_x000D_
no cough_x000D_
no abdominal complaint_x000D_
no urinary complaint_x000D_
no other chronic medical illness or use of prolonged medication</t>
  </si>
  <si>
    <t>hunched forward over the cervical spine_x000D_
no palpable mass or tenderness over the back of the spine</t>
  </si>
  <si>
    <t xml:space="preserve">CBC, CXR, CERVICOTHORACOLUMBAR XRAY, sputum analysis                                            </t>
  </si>
  <si>
    <t xml:space="preserve">kyphosis secondary to? + ?extrapulmonary tb                                            </t>
  </si>
  <si>
    <t>urinary incontinence of 3 months</t>
  </si>
  <si>
    <t xml:space="preserve">                                            continue medication, hygiene </t>
  </si>
  <si>
    <t xml:space="preserve">               dm + hypertension + urinary incontinenece                             </t>
  </si>
  <si>
    <t>LLQ pain</t>
  </si>
  <si>
    <t>this is a 34 years old male presented with LLQ pain of 1 wk duration which is dull aching in type and radiating to the back associated with HGIF, nausea, headache, vomiting of ingested matter, _x000D_
three days back he had HGF, chills rigor_x000D_
he reports he was dx and rxed for malaria 20 yrs back_x000D_
his current settlement is at malarious area for 2 months which he returned from 1 week back_x000D_
he is a long distance driver_x000D_
he denies use of alcohol, khat, cigars_x000D_
for this he went to different clinics for which he was treated for pyelonephritis with po and IV medication but did not improve_x000D_
Abdominal U/S suggestive f mild splenomegaly + mild ascites_x000D_
other wise he has no recent hx of cough, chest pain_x000D_
no other abdominal complaint_x000D_
no urinary complaints_x000D_
no joint pain, weight loss,_x000D_
no other chronic medical illness</t>
  </si>
  <si>
    <t>no palpable tenderness, organomegaly or sign of fluid collection</t>
  </si>
  <si>
    <t>left mild CVAT</t>
  </si>
  <si>
    <t xml:space="preserve">? AFI  +Mild splenomegaly 2ndry to ?                                            </t>
  </si>
  <si>
    <t xml:space="preserve">                                           life style nmodificatiobn +  continue medication + 2 months appointment</t>
  </si>
  <si>
    <t xml:space="preserve">                                   dm + hypertension         </t>
  </si>
  <si>
    <t>lower back pain of 1 weeks duration</t>
  </si>
  <si>
    <t xml:space="preserve">                                            physiotherpay techniques</t>
  </si>
  <si>
    <t xml:space="preserve">                      lower back pian                      </t>
  </si>
  <si>
    <t xml:space="preserve">                                            continue followup and medications</t>
  </si>
  <si>
    <t xml:space="preserve">                        dm + hypertension                    </t>
  </si>
  <si>
    <t>this is a p2 mohter on her 11th post op day after emergency CS was done for the dx of NRFHR_x000D_
currently she presents with palpitation and heart racing of 5 days duration of 05 days duration associated with headache, shortness of breath, fatigue of same duration_x000D_
16 years back she had thyroidectomy done_x000D_
at Abebech Gobena she was kept with the assessment of Latent FSOL + PEWSF  and taking Nifedipine 40mg po QD, and methyl Dopa 50mg po TID for the assessment of Px related Hypertension and changed to Amlodipine 5 mg po QD_x000D_
TFT was done and FT3= 4.4, ft4= 1.85 _x000D_
ECG= sinus tachcardia_x000D_
For this she was referred here with the ASS'T of 11th post op day + hyperthyroidism_x000D_
otherwise she has no hx of fever, cough, chest pain_x000D_
no hx of pain over wound site, discharge_x000D_
no recent hx of abm, body swelling_x000D_
no other chronic medical illness</t>
  </si>
  <si>
    <t>thyroidectomy scar</t>
  </si>
  <si>
    <t>CS scar</t>
  </si>
  <si>
    <t xml:space="preserve">CBC, U/A, OFT, ECG                                            </t>
  </si>
  <si>
    <t xml:space="preserve"> 11th post op day + hyperthyroidism                                            </t>
  </si>
  <si>
    <t xml:space="preserve">                                            followup + continue medications</t>
  </si>
  <si>
    <t xml:space="preserve">                      dm + hypertension+ mild to moderate TR with mild to moderate pulmonary hypertension and grade 1 lv distolic dysfunction( echo_)                   </t>
  </si>
  <si>
    <t xml:space="preserve">DIHAREA </t>
  </si>
  <si>
    <t xml:space="preserve">50  Y  OLD    MALE  PATIENT  PRESENTED  WITH  DIHARREA  OF  1  DAY  DURATION   WITH  5-6  TIMES  WITH  2  EPESODES  OF  VOMITING  AND  EASY  FATEGABILITY  </t>
  </si>
  <si>
    <t xml:space="preserve">                        SEND  STOOL  ANALYSISIS  FBS           U/A            </t>
  </si>
  <si>
    <t xml:space="preserve">      AGI?                                      </t>
  </si>
  <si>
    <t xml:space="preserve">                         hypertension                   </t>
  </si>
  <si>
    <t>occasional tingling sesnation over the upper extermities</t>
  </si>
  <si>
    <t xml:space="preserve">                                            continue followup</t>
  </si>
  <si>
    <t xml:space="preserve">                           dm                  </t>
  </si>
  <si>
    <t>KNOWN TYPE 1 DM &gt;17 YEARS ON NPH 20/10 IU SC BID -  WHO HAS FOLLOW UP AT  AT HC - _x000D_
Presented with  cough of over &gt; a week duration - he was on iv antibiotics (ceftriaxone 5 days ) After dx of pnuemonia   - but has no improvemtment - associated with this  right side chest pain and  easyfatigability and  LOA _x000D_
-</t>
  </si>
  <si>
    <t xml:space="preserve"> CHEST IS CLEAR </t>
  </si>
  <si>
    <t xml:space="preserve">         SEND INX                                    </t>
  </si>
  <si>
    <t xml:space="preserve">         TYPE 1 DM ON RX +  ?PTB  +DYSPEPSIA 2 TO? + ?IP                                  </t>
  </si>
  <si>
    <t xml:space="preserve">FALL DOWN ACCIDENT OF </t>
  </si>
  <si>
    <t>THIS IS 65 YEARS OLD MALE PATIENT PRESENTED WITH FALL DOWN  ACCIDENT OVER GROUND  WHILE WALKING ON HIS LEFT HIP OF 3 DAYS DURATION. AFTRER THE INCIDENT HE CANT MOVE HIS LEFT LEG._x000D_
ASSOCIATED TO THIS HE HAS PAIN ON LEFT MEDIAL PART OF PROXIMAL THIGH._x000D_
HE WAS TAKING UNSPECIFIED ANTI PAIN  FOR LONG TIME FOR THE COMPLAIN OF JOINT PAIN._x000D_
OTHERWISE HE HAS NO LOSS OF CONSCIOUSSNESS OR ABM.</t>
  </si>
  <si>
    <t xml:space="preserve">THERE IS MILD TENDERNESS OVER PROXIMAL MEDIAL THIGH.HE CANT MOVE LEFT HIP AND EXTENTION DIFFICULTY OF LEFT KNEE_x000D_
_x000D_
THERE IS 4CM BY 4CM  FIRM ,NON TENDER MASS OVER LEFT AND RIGHT ELBOW POSTERIOR PART </t>
  </si>
  <si>
    <t xml:space="preserve">    R/O LEFT PELVIC FRACTURE                                        </t>
  </si>
  <si>
    <t xml:space="preserve">                                         continue medication   </t>
  </si>
  <si>
    <t xml:space="preserve">                     bph + hypertension                    </t>
  </si>
  <si>
    <t xml:space="preserve">                 dm                           </t>
  </si>
  <si>
    <t xml:space="preserve">JOINT PAIN AND SWELLING </t>
  </si>
  <si>
    <t xml:space="preserve">THIS IS  A 26 YRS OLD FEMALE PT PRESENTED WITH JOINT PAIN AND SWELLING AT DIFFENENT MULTIPLE SITES FOR THE LAST 5YRS DURATION.ASS WITH EASY FATIFABLITY OF SAME TIME DURATION. GET RELEAF FROM SYMPTOMS WHEN TAKING ANTIPAIN _x000D_
_x000D_
_x000D_
INV _x000D_
---CBC--WBC-5.2K, HGB-14.4,HCT-40,  URIC acid--4.4 (n),rft--cr. 0.7, urea--35,  ESR--110(HIGH)_x000D_
</t>
  </si>
  <si>
    <t xml:space="preserve">INVESTIGATE  X/ RAY LT WRIST, RF                                       </t>
  </si>
  <si>
    <t xml:space="preserve">??RHEUMATOID ARTERITIS                                            </t>
  </si>
  <si>
    <t xml:space="preserve">                                        continue medications    </t>
  </si>
  <si>
    <t xml:space="preserve">                                  hypertension + cardiac illness 6+ rvin on haart          </t>
  </si>
  <si>
    <t xml:space="preserve">       INVESTIGATION ( RHERUMATOID FACTOR.X/RAY OF THE LT WIRS                                     </t>
  </si>
  <si>
    <t xml:space="preserve"> MIGRATORY POLYARTERITIS 2 RY TO ?? RHEUMATOID ARTHERITIS                    </t>
  </si>
  <si>
    <t>THIS IS 30 YRS G2 PARA 1 MOTHER WHOSE LNMP WAS AUGUST 30 ,2015 MAKING GA  17WKS +5 DAYS PRESENTED WITH VOMITING OF  INGESTED MATTER OF 4 TO 5 TIMES ADAY OF 3 DAYS._x000D_
IT IS AGRAVATED BY ODOR OF SMELL._x000D_
SHE HAS ALSO UNILATERAL THROBING  TYPE OF HEADACHE_x000D_
SHE HAS LOSS OF APETITE BUT NO WEIGHT LOSS</t>
  </si>
  <si>
    <t xml:space="preserve">       GRAVIDA 2 +2ND TRIMESTER PX + HYPEREMESIS GRAVIDARUM                                  </t>
  </si>
  <si>
    <t>this is a nulliparous woman presented with epigastric burning pain of 2 months duration worse on taking oily food of same duration, nausea, intermittent vomiting of ingested matter, abdominal distension, belching of same duration_x000D_
otherwise no hx of diarhea, constipation_x000D_
no urinary complaint_x000D_
No chronic medical illness</t>
  </si>
  <si>
    <t xml:space="preserve"> Dyspepsia 2ndry to ? PUD                                           </t>
  </si>
  <si>
    <t xml:space="preserve">bloating   </t>
  </si>
  <si>
    <t xml:space="preserve">63  y old  male  patient  presented with  bloating  with  epigastric pain  with  associated  burning  sensation  to  his  back  , associated    with  abdominal  hearing  sounds     has  also weight  loss with  in  3  month  unquantified    other  wise no  hx  of  other  chronic  illness  an bowl  habit  change  ,night  sweating  </t>
  </si>
  <si>
    <t xml:space="preserve">     send  cbc  stool  h pylori  occult  bood  and  abdomenal  u/s                                         </t>
  </si>
  <si>
    <t xml:space="preserve">  dyspepsea?pud                                            </t>
  </si>
  <si>
    <t xml:space="preserve">this is a 27 yrs old female presented with right leg pain of 1 week duration he pain is tingling in type associated with fatigue, LBP, right arm pain of same duration which is worse on doiung strenous execise_x000D_
She is on injectable contraceptives_x000D_
other wise no hx of trauma_x000D_
no use of medication_x000D_
no known chronic medical illness </t>
  </si>
  <si>
    <t xml:space="preserve">CBC, cervico thoracic and lumbo sacral MRI                                            </t>
  </si>
  <si>
    <t xml:space="preserve">?cerviacl radiculopathy +? PN                                            </t>
  </si>
  <si>
    <t xml:space="preserve">known HTN &gt; 20 YEARS  ON HCT 25 MG PO DAILY ,  currently  presnted with bilateral leg swelling of over &gt; 4 years whci is worsenign int he past month , associated with this she aslo has tinglign and nubming sesation of over extermites _x000D_
-she aslo complaint of low back pain years duration </t>
  </si>
  <si>
    <t xml:space="preserve">                        known HTN w ?HHD  + LBP  2 to ?+ dyspepsia 2 to ?                    </t>
  </si>
  <si>
    <t>right lower leg pain</t>
  </si>
  <si>
    <t>this is 30 years old female pt presented with right lower leg pain of 2 weeks duration. has also frontal headache and palpitation. had hx DVT , seizure disorder and treated warfarin and sodium valporate and was treated at zewditu hospital</t>
  </si>
  <si>
    <t xml:space="preserve">venous insufficiency 2o to DVT +  ? 1o headache                                           </t>
  </si>
  <si>
    <t>this is 33 yrs old male pt presented with Cough productive of whitish blood tinged sputum of 2 week sduration associated with LGIF, chills, rigor, appetite loss, joint pain, fatigue, nasal stuffiness, night sweat of 2 weeks duration worsened over the past 3 days_x000D_
he also has right flank and groin area stabbing type of pain of 2 weeks  associated with urinary urgency and frequency of same duration_x000D_
he was diagnosed _x000D_
otherwise he has no hx of_x000D_
no other abdominal complaints_x000D_
no urinary complaints_x000D_
no known chronic medical illness</t>
  </si>
  <si>
    <t xml:space="preserve">CBC, U/A, BF, Abd U/S                                            </t>
  </si>
  <si>
    <t xml:space="preserve">? CAP + ? acute pyelonephritis                                            </t>
  </si>
  <si>
    <t>this is a 61 yr old male patient came to our AEOPD with burning type of epigastric pain which is severeand non radiating .associated withthe above comlaint he has also repeated vommiting of injested maatter which is non projectile and non bilous,h_x000D_
e has also loss of appetite of the same time duration. _x000D_
he smocks for the last 40 yrs he used about a packet per day and recently he uses 4 pieces per day._x000D_
he also used to drink alchole but stoped since last year. he also has also hx of bluring of vission, tinnitis and _x000D_
for this complaint he went to t/haymanot hospital and transfused with 3 unit of bld before 6 mos. _x000D_
at our AEOPD his hgb= 2.3 with MCV= 116, MCHC= 34, elevated alt&gt;ast , tbil= 1.9_x000D_
and for this he was transfused with 4 units of Whole blood and sent for Vit B12 and folate levels_x000D_
Echo= shows mild concentric LVH with grade 1 LV diastolic dysfunction , severe pulmonary hypertension with moderate functional TR ejection fraction is 60%, TAPSE is 24mm_x000D_
other wise no stool color change and no diarhoea. _x000D_
he has no hx of coug,sob headach, back pain and change in bowel habit _x000D_
he has no other known chronic illness.</t>
  </si>
  <si>
    <t>Slightly pale conjunctivae</t>
  </si>
  <si>
    <t xml:space="preserve">send for repeat LFT, viral markers, abdominopelvic u/s                                            </t>
  </si>
  <si>
    <t xml:space="preserve">+?PUD+ sever anaemia 20 to ? + ? acute liver disease 2ndry to?                                          </t>
  </si>
  <si>
    <t xml:space="preserve">this is 55yrs old female patient presented with a complain of easy fatiguability of 1 year duration associated with bluring of vision, lightheadness and lower abdominal pain, weight loss and loss of appetite of 1 year duration. Associtaed to this she also had hx of ? hypothyriodism on levothyroxine and at follow up at TASH. For the above complain she was investigated with endoscopy ( upper GI)  and to her it is non revealing. She was told to have low Hgb on her appointment at TASH three days back._x000D_
otherise: she had no hx of DM/HTN_x000D_
CBC: WBC: .3    Hgb: 9.9    HCT: 32.2%    MVC: 68.8    Platelate: 398_x000D_
</t>
  </si>
  <si>
    <t xml:space="preserve">                                     cbc, OFT, stool occult, ESR, Abdominal u/s, Colonoscopy </t>
  </si>
  <si>
    <t xml:space="preserve">                       ?Anemia of chronic illness 20? colorectal Ca + ? hypothyroidism                      </t>
  </si>
  <si>
    <t xml:space="preserve">recurent abnormal body movement </t>
  </si>
  <si>
    <t>this is a 35 years old male, a known epileptic pt for the past 7 yrs on unspecified po medication daily intermittently_x000D_
currently he presented with 2 episodes of abm and sudden collapse 4 days back _x000D_
he lost consciousness, fell from standing point and had a generalized abnormal jerking movement which lasted for less than 3 minutes each time from which he sustained head injury and multiple _x000D_
he denies smoking, khat or any other medication use_x000D_
he consumes 2-3 beer per night_x000D_
no known chronic medical illness</t>
  </si>
  <si>
    <t>multiple abrasions, bilateral racoon's eye</t>
  </si>
  <si>
    <t xml:space="preserve">Ix= CBC, OFT, EEG, Brain MRI          _x000D_
start with phenytoin 100mg po BID                                                                                                                                                                                                                  </t>
  </si>
  <si>
    <t xml:space="preserve">seizure disorder 2ndry to ? substance abuse disorder                                                                                                                                                                                                           </t>
  </si>
  <si>
    <t>he presented with low grade intermittent fever of 3 days duration. associated with this, he has productive cough of wh9tish sputum and pleuritic chest pain. he also has arthralgia, malaise and mild headache. he has one episode of vomiting but no diarrhea. he has no other chronic illness.</t>
  </si>
  <si>
    <t xml:space="preserve">                   CAP TO R/O COVID 19 PNEUMONIA</t>
  </si>
  <si>
    <t>this is 40 years old female known HTN on enalapril 10 mg po day for the last 2 years duration presented with posterior headache of 1 year.</t>
  </si>
  <si>
    <t xml:space="preserve">    inx                                                            </t>
  </si>
  <si>
    <t xml:space="preserve"> poorly bp control                                           </t>
  </si>
  <si>
    <t xml:space="preserve">A 26 years old known asthmatic patient presented with a complaint of cough worsing at evening, has sputum which is yellowish in color, has fever, night sweating and persistant headch. for her asthma she is taking a medication but not improved. otherwise no other complaint </t>
  </si>
  <si>
    <t xml:space="preserve">               acute exacerebated asthma + ?CAP r/o PUTB                             </t>
  </si>
  <si>
    <t xml:space="preserve">this is 60yrs old female patient who presented with a complain of resting tremor of three yrs duration associated with numbness of lower extremities of the same duration. she also complains palpitation and fatigue. _x000D_
otherwise: no hx of chronic medical illness </t>
  </si>
  <si>
    <t xml:space="preserve">                      cbc, s/e, ECG, OFT                      </t>
  </si>
  <si>
    <t xml:space="preserve">                             ? Parkinson disease                </t>
  </si>
  <si>
    <t xml:space="preserve">this is 37 years old male pt presented with left side chest pain of 1 week duration. has also productive whitish sputum cough , fever , loss of appetitie  of same duration. </t>
  </si>
  <si>
    <t xml:space="preserve">           inx                                         </t>
  </si>
  <si>
    <t xml:space="preserve">  pneumonia with para pneumonic effusion to r/o PTB                                          </t>
  </si>
  <si>
    <t>this is a 20 yrs old female presented with dry cough of 1 month duration associated with_x000D_
easy fatigability, shortness of breath at rest, global headache, orthopnea of 2 pillows, PND, palpitation of same duration._x000D_
for this she went to a health center, was given antibiotics but didnot improve so she was referred here with the ass't of CHD 2nry to? ASD with lt to rt shunt+ severe pulm HTN + severe secondary TR_x000D_
otherwise no hx of body swelling _x000D_
no hx of fever, _x000D_
no urinary complaints_x000D_
no abdominal complaints</t>
  </si>
  <si>
    <t>APICAL ESM</t>
  </si>
  <si>
    <t xml:space="preserve">Ix_x000D_
consult cardiologist       _x000D_
start lasix 40mg po BID,                                                                                  </t>
  </si>
  <si>
    <t xml:space="preserve"> NYHA CLASS 4 AHA STAGE C HFpEF 2ndry to VHD                                                                                       </t>
  </si>
  <si>
    <t>nis/pc</t>
  </si>
  <si>
    <t xml:space="preserve">                                      to check eligibility for medical certificate       </t>
  </si>
  <si>
    <t xml:space="preserve">                          for medical certificate </t>
  </si>
  <si>
    <t xml:space="preserve">NIS/PC </t>
  </si>
  <si>
    <t xml:space="preserve">                                        ELIGIBILITY FOR MEDICAL LICENSE </t>
  </si>
  <si>
    <t xml:space="preserve">       medical certificate for driving license                                      </t>
  </si>
  <si>
    <t xml:space="preserve">this is 24yrs old female patient presented with a complain of abdominal pain associated with progressively increased abdominal distension of one month duration. Associated with this she also complains of loss of appetite and fatigue of the same duration. _x000D_
otherwise: no hx of CMI _x000D_
Abdominopelvic u/s: moderate free peritoneal collection wit omental nodules: DDX: tuberculous, lyphoma, auto immune dsease _x000D_
                             - bilateral tiny pleural fluid pockets </t>
  </si>
  <si>
    <t xml:space="preserve">      CBC, Ascitic fluid analysis, ESR, OFT, CXR                                      </t>
  </si>
  <si>
    <t xml:space="preserve">                   ascites 20? peritoneal Tb                          </t>
  </si>
  <si>
    <t xml:space="preserve">this is a  37 years old patient who presented with productive cough of whitish sputum of 1 week duration with associated difficulty swallowing _x000D_
other wise no hx of chronic medical illness </t>
  </si>
  <si>
    <t xml:space="preserve">there are bilateral erythematous tonsillar changes  </t>
  </si>
  <si>
    <t xml:space="preserve">Augmentin 625 mg po TID for 7 days_x000D_
Ibuprofen 400 mg po PRN                    </t>
  </si>
  <si>
    <t xml:space="preserve">               tonsillopharyngitis                              </t>
  </si>
  <si>
    <t xml:space="preserve">20  y old  female patient  presented  with  cough of 2  weeks  duration with associated  night  sweating  and loss of  appetite   and she treated  with  Augmentin  but  has  no  improvement     </t>
  </si>
  <si>
    <t xml:space="preserve">          cbc  oft  pict   sputum gene expert  and  chest  x  ray                                   </t>
  </si>
  <si>
    <t xml:space="preserve">    6  month  back  she  was  treated  fo  tb  lymphadenitis                                          </t>
  </si>
  <si>
    <t>THIS IS 55 YEARS  OLD MALE COME FOR MEDICAL CERTIFICATE REQIUEST FOR TRAINING ABROAD.</t>
  </si>
  <si>
    <t xml:space="preserve">                                  WORK UP          </t>
  </si>
  <si>
    <t xml:space="preserve">                                ?MEDICALY FIT            </t>
  </si>
  <si>
    <t>COME FOR THE REQUEST OF MEDICAL CERTIFICATE REQUE FOR LICENSE RENEWAL</t>
  </si>
  <si>
    <t xml:space="preserve">           ?MEDICALY FIT                                 </t>
  </si>
  <si>
    <t>Burnibg and tingling sensation</t>
  </si>
  <si>
    <t xml:space="preserve">she is a known HTN on candasartan /HCT 16mg /12.5mg  for 12 years  and Rehumatoid Arthritts patientis 2.5 mg po /week for the past 4 years . currently she is prsented with generalized body pain , burning , tingling sensation ,  vertigo and otherwise she has no Leg swelling . she also has abdominal discomfort and poor apitite </t>
  </si>
  <si>
    <t xml:space="preserve">     CBc, OFT, Elec, ECG, Abdpelve, CXR,RF , Uric Acid                                       </t>
  </si>
  <si>
    <t xml:space="preserve">? Known HTN + Rehumatoid Arthrits On mediction                                             </t>
  </si>
  <si>
    <t>COME TO THE REQUEST OF MEDICAL CERTIFICATE FOR LICENSE RENEWALL</t>
  </si>
  <si>
    <t xml:space="preserve">                  ?MEDICALY FIT                          </t>
  </si>
  <si>
    <t xml:space="preserve">        type 2 dm + HTN                                    </t>
  </si>
  <si>
    <t>this is a 43 years old female patient presented with ,RUQ pain of 2 years duration,associated with this she has bloating , epigastric discomfort ,she has Diarrhea and vomiting 2 months back but now subsided,she has urinary urgency frequency of 1 month.</t>
  </si>
  <si>
    <t>NO tenderness , no sign of fluid collection</t>
  </si>
  <si>
    <t xml:space="preserve">SPT </t>
  </si>
  <si>
    <t>COTPP  with GCS of !5/15</t>
  </si>
  <si>
    <t xml:space="preserve">cystitis +dyspepsia R/O cholelithiasis                                            </t>
  </si>
  <si>
    <t xml:space="preserve">                                            followup + continue medication</t>
  </si>
  <si>
    <t xml:space="preserve">                                           hypertension </t>
  </si>
  <si>
    <t>followu</t>
  </si>
  <si>
    <t xml:space="preserve">                                            1 months followup + continue medication</t>
  </si>
  <si>
    <t xml:space="preserve">              Dysthymic disorder?                              </t>
  </si>
  <si>
    <t xml:space="preserve">Leg ad Knee pain </t>
  </si>
  <si>
    <t xml:space="preserve">He is a known HTN Amlodipin 5mg po/d , Bisopronolol 5 mg po /d  for 11 months and CKD and BPH on unspecified po medication currently he prsented with leg pain and tingling senastion </t>
  </si>
  <si>
    <t xml:space="preserve">CBC, U/A, Lipid profile, Elect, CXR , ECG, ECHO, OFT, Abdpelvic U/S,                                            </t>
  </si>
  <si>
    <t xml:space="preserve">    Known HTN on mediction + CKD + BPH                                         </t>
  </si>
  <si>
    <t xml:space="preserve">bilateral leg swelling  </t>
  </si>
  <si>
    <t xml:space="preserve">he ia a newly  DX HTN on amlodipin 10 mg po /d currently he prsented  leg swelling after amlodipin 10mg po /d other wise  no other illnes </t>
  </si>
  <si>
    <t xml:space="preserve">Pinck conj NIS </t>
  </si>
  <si>
    <t xml:space="preserve">            CBC, OFT, Elect,  CXR , ECG , Uric Acid, RF                                               </t>
  </si>
  <si>
    <t xml:space="preserve"> Newly DX HTN + ? PNP                              </t>
  </si>
  <si>
    <t>THIS IS 50 YEARS OLD MALE PATIENT PRESENTED WITH CRAMPY ABDOMINAL  OF 5 DAYS DUARTION. _x000D_
HE HAS ALSO BLOATING BUT NO VOMITING._x000D_
OTHER WISE HE HAS NO FEVER</t>
  </si>
  <si>
    <t xml:space="preserve">         AGE                                   </t>
  </si>
  <si>
    <t>he is a 58 yrs old pt presented with  productive cough of 1 month duration associated with this he has hx of low grade intermittent fever ,loss of apatite ,other wise no hx of night sweating ,significant wt loss and he is also complaining burning sensation during urination ,urgency  ,frequency and rt flank pain of 1 months of duration</t>
  </si>
  <si>
    <t xml:space="preserve">           do cbc  ,u/a ,RFT ,CXR , ABDOMINO PELVIC U/S                                  </t>
  </si>
  <si>
    <t xml:space="preserve">      ?UTI+?CAP                                      </t>
  </si>
  <si>
    <t>THIS IS 39 YEARS OLD MALE KNOWN DIABETIC PATIENT  ON METFORMIN  500MG PO BID  AND UNSPECIFIED WHITISH MEDICATION TAKEN DAILY  FOR THE PAST 2 YEARS  AT DIREDAWA BUT HASNT REGULAR FOLLOW UP._x000D_
 CURRENTLY PRESENTED WITH EASY FATIGABILTY OF 1 MONTH.</t>
  </si>
  <si>
    <t xml:space="preserve">               POORLY ADHERENT T2DM                             </t>
  </si>
  <si>
    <t>COME TO MEDICAL CERTIFICATE REQUEST</t>
  </si>
  <si>
    <t>This is a 55 years old female patient presented with headache of five years duration. She has associated ear pain since then. she is para6 mother  post abdominal hysteriectomyof amonth duration  for indication of CIN 3She also complains of buccal ulcer and difficulty of swallowing of  five years duration. She also complains of eye discharge since five months duration.Otherwise,no HTN,DM or known chronic medical illiness. She is referred from Ababech Gobena MCH CENTER.</t>
  </si>
  <si>
    <t>PINK CONJUCTIVA,NIS,HYPEREMIC TONSILS AND PHARYNIX WITH MULTIPEL ULCERATION IN THE ORAL CAVITY WITH LOST AND CRACKED TEETH</t>
  </si>
  <si>
    <t xml:space="preserve"> INVESTIGATE ,MANAGE,THEN LINK TO GENERAL OPTHALMOLOGY CLINIC+ENT CLINIC                                          </t>
  </si>
  <si>
    <t xml:space="preserve">POST HYSTERICECTOM FOR CIN 3+R/O METASTASIS+?CHRONIC TONSILOPHARYNGITIS+?CONJUCTIVITIS+?IMPACTED CERUMN                                            </t>
  </si>
  <si>
    <t>RUQ abdominal pain of 1 month durtion</t>
  </si>
  <si>
    <t>this is 60 years old male patient presented with RUQ abdominal pain of 1 month duration. he also has lowerback pain of 2 years duration , he als has cola colored urine , burning during urination, easyfatigablity . otherwise n history of known chronic illnesses , cough or body swelling.</t>
  </si>
  <si>
    <t>no sign of fluid collectiion , Liver is 2cm Plapable below the RCM and non tender</t>
  </si>
  <si>
    <t xml:space="preserve">   further workup                                          </t>
  </si>
  <si>
    <t xml:space="preserve">CLD 2ry to ? viral hepatitis+ BOO 2ry to ? BPH+cystitis                                            </t>
  </si>
  <si>
    <t>COME FOR MEDICAL CERTIFICATE REQUEUST FOR ADOPTION</t>
  </si>
  <si>
    <t xml:space="preserve">               KNOWN HYPERTENSIVE ON MEDICATION +?MEDICALY FIT                            </t>
  </si>
  <si>
    <t>COME FOR MEDICAL CERTIFICATE REQUEST FOR JOB ABROAD</t>
  </si>
  <si>
    <t xml:space="preserve">Neck Glands swelling </t>
  </si>
  <si>
    <t xml:space="preserve">she is prsented with neck gland swelling of 3 months associated with wt loss . otherwise wise no Hx of other illness </t>
  </si>
  <si>
    <t xml:space="preserve">pink conj , Conj </t>
  </si>
  <si>
    <t xml:space="preserve">  CBC, OFT , CXR , Elect , S/E u/A , ESR                                           </t>
  </si>
  <si>
    <t xml:space="preserve">Reactive Lymphoid Hperplasis 2ry to                                             </t>
  </si>
  <si>
    <t>she is a 26 years old pt who is presented with bilateral flank pain of  2 months duration associated with this she has hx of burining sensation durining  urination ,urgency ,frequency and high grade intermitant fever and she has also whithish vaginal discharge of 3 months duration.</t>
  </si>
  <si>
    <t>bilateral flank tenderness</t>
  </si>
  <si>
    <t xml:space="preserve">  do   cbc    ,u/a,      RFT, LFT, LIPID PROFILE, ABDOMINO PELVIC U/S ,PICT                          </t>
  </si>
  <si>
    <t xml:space="preserve">    ?UTI+?STD                                        </t>
  </si>
  <si>
    <t>This is a32 years old male patient presented with abdominal pain of one month . He has associated nausea. The  pain is squeezing type and is around the umblical area and has itching of the eyes..Otherwise,no HTN ,DM OR KNOWN CHRONIC MEDICAL ILLINESS.</t>
  </si>
  <si>
    <t>tenderness at periumblical area</t>
  </si>
  <si>
    <t xml:space="preserve"> ?Appendecites +?I/P                                          </t>
  </si>
  <si>
    <t>This is a 28 years old female patient presented with dizziness of three months. She has associated fatigability. Otherwise no history of chilliness,rigor, hypertension ,or dm .</t>
  </si>
  <si>
    <t xml:space="preserve">?anaemia                                            </t>
  </si>
  <si>
    <t xml:space="preserve">A 29 y/o male presented with intermittent upper abdominal pain associated with easy fatigability of 6 mons duration. He claim he has leg swelling up to the ankle of 2 wks duration. He claim decreased UOP of 1 yr &amp; bilateral intermittent flank pain of 5 yrs duration. He has also Dry cough w/c initiated during cold whether for the last 2 mons. He has a hx of running water(river) consumption for drinking 15 yrs back. He has a hx of TB Rx 11 yrs back. Otherwise no hx of SOB, Chest pain, Night sweating, diarrhea, or yellowish discoloration of eye or skin _x000D_
Abdominal U/S on Jan-15-2024= Features of Chronic PV thrombosis with Cavernous transformation + Splenomegaly_x000D_
Ix on 6/5/16=&gt; WBC=2.6K, N=46.6%, L= 45.7%, Hgb=13.7, Plt=86K; GPT=31, GPT=18, ALP=175, BUN=13, Cr=0.8; U/A= non revealing; </t>
  </si>
  <si>
    <t>S1 &amp; S2 Heard, No G or M_x000D_
P2 Accentuation</t>
  </si>
  <si>
    <t xml:space="preserve">Repeat CBC, OFT, U/A, Serum ele, Coagulation profile, Peripheral morphology, stool exam, CXR                                             </t>
  </si>
  <si>
    <t xml:space="preserve">Bicytopenia 2 to ? + Chronic PVT 2 to ?  + ? bronchitis                                       </t>
  </si>
  <si>
    <t xml:space="preserve">                                            CHECK ELIGIBILTIY FOR MEDICAL CERTIFICATE </t>
  </si>
  <si>
    <t xml:space="preserve">                         for medical certificate                    </t>
  </si>
  <si>
    <t xml:space="preserve">generalized body weaknes </t>
  </si>
  <si>
    <t xml:space="preserve">she is prsented with generalized body weaknes of 1 month associated With poor appitite , </t>
  </si>
  <si>
    <t xml:space="preserve">        CBC, Elec, OFT, ECG , U/A ,                                     </t>
  </si>
  <si>
    <t xml:space="preserve"> ? Anaemia                                            </t>
  </si>
  <si>
    <t xml:space="preserve">this is 50yrs old known T2DM  and HTN patient for more than 7yrs on follow up and medication presented with a complain of cough which associated with HGIF and headache and general malaise of one day duration. she had hx of contact with chronic cougher_x000D_
otherwise: no hx of drug discontinuation </t>
  </si>
  <si>
    <t xml:space="preserve">              CBC, CXR, OFT                              </t>
  </si>
  <si>
    <t xml:space="preserve">          ? CAP r/o PTB                                   </t>
  </si>
  <si>
    <t>this is a 54 year old male patient presenting with  stabbing type of sever left heel pain of 1 week duration to the extent he couldn't step on it and was limping .  the pain is worse in  the morningshe also complains of the pain  intermittently  occurring once in 4 months, usually  involving right toe_x000D_
no hx of trauma_x000D_
no hx od DM, HTN</t>
  </si>
  <si>
    <t xml:space="preserve">                     ? gout athritis r/o RA                       </t>
  </si>
  <si>
    <t xml:space="preserve">HEA DACHE </t>
  </si>
  <si>
    <t xml:space="preserve">THIS IS 25 YEARS OLD MALE PATIENT PRENSENTED WITH  INTERMITTENT TYPE OF HEADACHE OF 3 DAYS DURATION_x000D_
HE HAS ALSO COUGH WITH PRODUCTIVE WHITISH SPUTUM OF 2 DAYS DURATION._x000D_
HE HAS JOINT PAIN LOSS OF APETITE AND LOSS   LOWER BACK PAIN AND URINE COLOR CHANGE_x000D_
</t>
  </si>
  <si>
    <t xml:space="preserve">     CLUSTER HEADACHE   +R/O UTI                                    </t>
  </si>
  <si>
    <t>come to medical certificate request for job</t>
  </si>
  <si>
    <t>come to medical certificate request for job_x000D_
_x000D_
he has np chronic illness or any medication intake</t>
  </si>
  <si>
    <t xml:space="preserve">              ?medicaly fit                              </t>
  </si>
  <si>
    <t>come to medical certificate request for job._x000D_
she has no any chronic illness or medication intake</t>
  </si>
  <si>
    <t xml:space="preserve">                   ?medicaly fit                        </t>
  </si>
  <si>
    <t xml:space="preserve">this is a 63 yrs old male known dislipidemia pt on unspecsified po medication currently presented with worsening of bilateral knee pain of 1 month duration.which started 5 years back. also complains tingling sensation over the body. </t>
  </si>
  <si>
    <t xml:space="preserve">lt knee mild swelling,hot  </t>
  </si>
  <si>
    <t xml:space="preserve">       base line investigations                                     </t>
  </si>
  <si>
    <t xml:space="preserve">               dislipedemia + chronic jt pain 2ry to ????                            </t>
  </si>
  <si>
    <t>right flank and lower back apain</t>
  </si>
  <si>
    <t>This is a 65 year old male patient presenting with stabbing type of right flank pain associated with aching type of lower back pain associated with burning sensation and parasetesia of lower extremities and back and constipation. but no dysuria urgency or frequency._x000D_
no Hx of DM, HTN_x000D_
He had surgery on spinal cord years back when he had left sided body weakness_x000D_
no hx of trauma_x000D_
ABD us/s non-specific mild spleenomegally</t>
  </si>
  <si>
    <t xml:space="preserve">                ? newly dignosed HTN   + PN +  ? lumbar spondylosis                       </t>
  </si>
  <si>
    <t xml:space="preserve">               ?fit                             </t>
  </si>
  <si>
    <t>This is a 53 year old male patient presenting with dry intermittent cough associated with sore throat and HGIF,. the sore throat was recurrent for the past 10 years occuring intermittently every 4 or 5 months_x000D_
no hx of Dm, HTN_x000D_
no leg swelling orthopnea, PND or dyspnea</t>
  </si>
  <si>
    <t xml:space="preserve">       ? CAP                                      </t>
  </si>
  <si>
    <t>weakness on the right side of body</t>
  </si>
  <si>
    <t>This is  known HTN patient for the past 10 years but not on followup or medication  he suddenly experienced a sudden onset of weakness over the right side of the body lasted for 5 minutes and regained his  movements_x000D_
 BP- 194/125 _x000D_
pr 134</t>
  </si>
  <si>
    <t xml:space="preserve">                                  send to EOPD          </t>
  </si>
  <si>
    <t xml:space="preserve">              ?    Hypertensive      emergency          </t>
  </si>
  <si>
    <t xml:space="preserve">THIS IS  28 YEARS OLD FEMALE PATIENT PRESENTED WITH  PIERCING TYPE OF EPIGASTRIC PAIN WORSEN DURING MOVEMENT BUT RELIEVED WHILE AT REST OF 3 DAYS DURATION. _x000D_
ASSOCIATED TO THIS SHE HAS ALSO NAUSEA BUT NO VOMITING OR DIRHEA._x000D_
SHE HAD EPIGASTRIC HERNIA 2 YEARS BACK AND SURGERY WAS DONE ._x000D_
SHE WAS TOLD TO HAVE ASMPTOMATIC CHOLILITHIASIS </t>
  </si>
  <si>
    <t xml:space="preserve">             ?SMPTOPMATIC    CHOLILITHIASIS                            </t>
  </si>
  <si>
    <t xml:space="preserve">This is a 26 year old female patient presenting with burning epigastric pin of 1 week duration associated with frequent vomiting of ingested matter_x000D_
she has repeated attacks of dyspepsia since  10 years </t>
  </si>
  <si>
    <t xml:space="preserve">              Dyspepsia r/o PUD        20 to H pylori                      </t>
  </si>
  <si>
    <t>he is prsented with lower back pain of 2 years otherwise no  trauma</t>
  </si>
  <si>
    <t xml:space="preserve">pink conjo NIS </t>
  </si>
  <si>
    <t xml:space="preserve">   Lumbosacral Xray , RF . Uric Acid , CBC                                         </t>
  </si>
  <si>
    <t xml:space="preserve">Lowe back pain 2 ry to ?                                            </t>
  </si>
  <si>
    <t>FOR HTN FOLLOW UP</t>
  </si>
  <si>
    <t>This is a 77 yrs old female newly diagnosed htn pt(1 month back ) on nefidipine 20 mg po bid currently linked from HC  for  follow up .complain regargitaition of food matter for last 2 motnths. also complain tingling and numbness over the joint .</t>
  </si>
  <si>
    <t xml:space="preserve">     BASE LINE INVESTIGATIONS                                       </t>
  </si>
  <si>
    <t xml:space="preserve">      HTN(UNCONTROLLED) + ??GERD??ZENKER DIVERTICULUM                                       </t>
  </si>
  <si>
    <t xml:space="preserve">HEADACE </t>
  </si>
  <si>
    <t xml:space="preserve">THIS IS A 24 YRS OLD G2P1(ALIVE)WITH UNKNOWN LNMP BUT 17+ 6WEEKS FROM EALRY U/S CURRNTLY REEFERED FROM ABEBECH GOBENA MCH AFTER COMPLAINGING GLOBAL HEADACHE OF 4 DAYS DURATION. OTHER WISE NO FEVER, BLURRING OF VISION_x000D_
FOR THIS COMPLAINT GIVEN CEPHALEXIN 500 MG PO BID FOR 5 DAYS,CLAIMS HEADACHE HAS SUBSIDED TODAY_x000D_
CBC--8k,NEUT--75%,HGB--12.5,HCT--33.3 PLT--171,   BF--NO OP SEEN_x000D_
</t>
  </si>
  <si>
    <t xml:space="preserve">      COUNSEL ON DANDER SIGNS,ADVISE TO TAKE PRESCRIBED MEDICATIONS ,                                      </t>
  </si>
  <si>
    <t xml:space="preserve">G2 P1 + 2ND TMP (17 + 6 WEEKS)                                             </t>
  </si>
  <si>
    <t>come to the request of medical certificate for adoption</t>
  </si>
  <si>
    <t>THIS IS 47 YEARS OLD FEMALE COME   TO THE REQUEST OF MEDICAL CERTIFICATE FOR ADOPTION._x000D_
 SHE HAS NO ANY CHRONIC ILLNESS OR MEDICATION INTAKE</t>
  </si>
  <si>
    <t xml:space="preserve">           ?MEDICAL FIT                                 </t>
  </si>
  <si>
    <t>COME TO THE REQUEST OF MEDICAL CERTIFICATE FOR ADOPTION</t>
  </si>
  <si>
    <t>THIS IS 41 YEARS OLD MAKE COME TO THE REQUEST OF MEDICAL CERTIFICATE FOR ADOPTION._x000D_
HE HAS NO CHRONIC ILLNESS OR ANY MEDICATION  INTAKE</t>
  </si>
  <si>
    <t>pluritic chest pain</t>
  </si>
  <si>
    <t>This is a 42 years old female known RVI on HHART for the last eight years.Her base line CD4 count was 973mg/dl. Currently,she presented with pluritic chest pain of ten days duration. Associated with this has productive cough of whitish sputum ,night sweating,fatigability,anorexia, weight loss of five KG in two days duration.She was treated with Augumentin and expectorant at private clinic despite no improvemnt.investigations done at private clinic:CXR=RT BASAL FIBROTIC _x000D_
 BAND+LT BASAL PLUERAL THICKENINIGTO R/O SUPERIMPOSED PNEUMONIA,URINE LAM IS NEGATIVE,ESR=74MM/HR,WBC=12600,HG/HCT=12.8/37.6,PLT=218000</t>
  </si>
  <si>
    <t>CRIPITATION AT LEFT POSTERIOR LOWER 2/3</t>
  </si>
  <si>
    <t xml:space="preserve"> KNOWN RVI ON HAART+?CAP WITH?PUL TBC+?TB PERICARDITIS                                           </t>
  </si>
  <si>
    <t xml:space="preserve">forgetfullnes </t>
  </si>
  <si>
    <t>This is a 75 year old  knwon asthmatic ptient for the past 1 year not on medication. she started to expirince  forgetfullness and chang in behaviour, anger. and insomnia   she also had loss of appetite and  SOB with exertion associated with palpitation associated with eay fatigability._x000D_
no hx of DM, HTN</t>
  </si>
  <si>
    <t xml:space="preserve">        ? dementia + ? HF                                    </t>
  </si>
  <si>
    <t xml:space="preserve">COME TO THE REQUEST OF MEDICAL CERTIFICATE FOR SCHOLARSHIP </t>
  </si>
  <si>
    <t xml:space="preserve">            ?MEDICALY FIT                               </t>
  </si>
  <si>
    <t>COME TO THE REQUEST OF MEDICAL CERTIFICATE FOR SCHOLARSHIP EDUCATION</t>
  </si>
  <si>
    <t>THIS IS 28 YEARS OLD MALE COME TO THE REQUEST OF MEDICAL CERTIFICATE FOR SCHOLARSHIP EDUCATION._x000D_
HE HAS NO ANY CHRONIC ILLNESS OR ANY MEDICATION INTAKE .</t>
  </si>
  <si>
    <t xml:space="preserve">                ?MEDICALY FIT                            </t>
  </si>
  <si>
    <t>genralized joint pain</t>
  </si>
  <si>
    <t>This is aknown hypertensive and dyslipedemia patienton lisinopril 10mg po daily,Atorvasatin 10 mg po daily whose follow up was at health center. Currently,she presented with generalized joint pain of two months duration.the pain is is on the right hand and bilateral knee joints. Otherwise,no history of DM or known chronic medical illiness.</t>
  </si>
  <si>
    <t>DEFORMED RIGHTINDEX AND MIDDEL FINGER WITH SWELLING</t>
  </si>
  <si>
    <t xml:space="preserve">   ?REHUMATOID ARTERITIS+?OSTEOARTERITIS OF KNEE JOINTS +KNOWN HTN ON MEDICATION                                         </t>
  </si>
  <si>
    <t>This is  a 23 years old male patient presented with head ache of four days duration. Associated with this has moderate intetermitant fever.chills rigor. He was treated at AAU clinic with paracetamol 1gm po prn despite no improvment.Otherwise,no HTN,DM or known chronic medical illiness.</t>
  </si>
  <si>
    <t xml:space="preserve">    ?AFI                                       </t>
  </si>
  <si>
    <t>THIS IS A 28 YRS OLD MAILE FIRE FIGHTER PRESENTED WITH LOWER BACK PAIN OF 03 MONTHS DURATION ASS WITH NUMBNESS AND TINGLING SENSATION OF BILATERAL LOWER EXTRIMITIES OF SAME TIME DURATION. ALSO HAS NUMBENESS OVER LOWER EXTRIMTIESL</t>
  </si>
  <si>
    <t xml:space="preserve">                          LBP 2RY TO??R/O DDD + PN                  </t>
  </si>
  <si>
    <t>A 25 yrs old female patient present with throat  pain of 1 week duration she also complain hoarseness of voice and difficulty to breath.</t>
  </si>
  <si>
    <t xml:space="preserve">         R/O URTI                                   </t>
  </si>
  <si>
    <t xml:space="preserve">known diabetic and hypertensive for the past 5 yearss </t>
  </si>
  <si>
    <t>this is a known hypertensive and diabetic patient for the past 5 years who is on metformin 1gm PO BID, Glimipride 4mg PO BID losartan 50mg  PO once daily and Bisoprolol 5mg once perday. currently he comes for followup and complains leg muscle fatigue and spasm upon walking and lowerbackpain._x000D_
 other wise no history of body swelling or cough _x000D_
no urinary comlaint _x000D_
HGBA1C -9.6</t>
  </si>
  <si>
    <t xml:space="preserve">no SPT AND CVAT </t>
  </si>
  <si>
    <t xml:space="preserve">  FURTHER WORKUP                                          </t>
  </si>
  <si>
    <t xml:space="preserve"> known HTN + T2DM                                           </t>
  </si>
  <si>
    <t xml:space="preserve">complain    bilateral  flank  illness </t>
  </si>
  <si>
    <t xml:space="preserve">60  y  old  female  patient presented  with  bilateral  flank  pain  with  associated  lower  back  pain  and  she had hx  of  treatement  for  thyfoiud  10  days  back  and  had  hx  of  blood   while  she  urinate   other wise    no   fever   , dysurea   vaginal  discharge  </t>
  </si>
  <si>
    <t>pink   conj  and  NIS</t>
  </si>
  <si>
    <t xml:space="preserve">        SEND  CBC,ABDOMENAL U/S    RFT   U/A                                      </t>
  </si>
  <si>
    <t xml:space="preserve"> ?PYLONEPHRITIS                                             </t>
  </si>
  <si>
    <t>COUGH OF 2 MONTHS DURATION</t>
  </si>
  <si>
    <t xml:space="preserve">This is a 38 years old female patient presented with productive cough of 2 months duration . associated with this she has SOB easyfatigablity at rest . she also has palpitation, orthopnea and PND_x000D_
OTHERWISE no history body swelling._x000D_
NO HISTORY OF CHRONIC MEDICAL ILLNESSES _x000D_
_x000D_
V/S BP 140/90 PR 104 RR 32 SPO2 78-80 % </t>
  </si>
  <si>
    <t xml:space="preserve">PC ND NIS </t>
  </si>
  <si>
    <t>BBS OBER THE MIDDLE 2RD OF RIGHT LUNG POSTERIORLY_x000D_
DECREASED AIR ENTRY OVER THE LOWER 1/3RD OF LUNG POSTERIORLY</t>
  </si>
  <si>
    <t xml:space="preserve">  WORKUP AND LINK TO EOPD IN THE MEAN TIME                                                                                                                                   </t>
  </si>
  <si>
    <t xml:space="preserve">SCAP -MULTIFOCAL PNEUMONIA (CXR) R/O PTB                                                                                                                                    </t>
  </si>
  <si>
    <t>a 48 yrs old female patient present with left leg swelling of 1 week duration.  also complain headache and blurring of vision. BP 160/90</t>
  </si>
  <si>
    <t xml:space="preserve">                 R/O HTN                           </t>
  </si>
  <si>
    <t xml:space="preserve">33  y  old  male  known  t2dm  patient  for  the   past  5  years      on  NPH  22/12    and  currently  complain  numbness to all  extrimities   other  wise no  hx of  other  chronic  illness  </t>
  </si>
  <si>
    <t xml:space="preserve">sendrft ,electrolyte  and  give  multivitamin    and  amitriptilinre                                            </t>
  </si>
  <si>
    <t xml:space="preserve">       poorly  controlled  t2dm+pn                                     </t>
  </si>
  <si>
    <t xml:space="preserve">A 35 yrs old female patient present cough of 1 week duration .she also complain easy fatigability ,cold intorance. </t>
  </si>
  <si>
    <t>presented with unilateral headache associated photophobia, phonophobia and nausea_x000D_
has palpitation, irritability, hot intolerance</t>
  </si>
  <si>
    <t xml:space="preserve">            migrain headache_x000D_
ro hyperthyroidism                                </t>
  </si>
  <si>
    <t xml:space="preserve">this is a 41 years old nulliparous woman presented with generalized body swelling of 1 week duration that started from face and progressed to cover the whole body in 1 week. associated with this, she has reddish discoloration of urine with decreasing in urine amount, right flank dull aching pain, dry cough at night, shortness of breath at minimal exercise, Orthonea of 1 pillow, PND,, chest heaviness, of same duration_x000D_
for this she went to a HC and with the assessment of Ascites +pleural effusion 2ndry to ? + Mild anemia she was stared on Lasix 40mg po QD , haem up syrup multivitamins and referred here_x000D_
Ix =_x000D_
ECHOCARDIOGRAPHY= Normal with LVEF= 60% and TAPSE= 24mm_x000D_
CXR= Minimal rt pleural effusion and adjacent reticular shadow_x000D_
Abdominnal USG= rt pleural effusion + minimal ascites + reactive GB wall edema_x000D_
SCr= 0.65 BUN= 11_x000D_
LFT significant for ALT=136, Alb= 3.3, DBil= 0.1, Tbil= 0.3_x000D_
Serum electrolyte in normal range_x000D_
CBC significant for = WBC= 3.43with 50%neut, Hgb= 11.9 MCV= 93.9, MCHC=31.9 PLT= 196_x000D_
otherwise no hx of fever, _x000D_
no abdominal complaints_x000D_
no other urinary complaints_x000D_
no known chronic medical  illness </t>
  </si>
  <si>
    <t>grade 2 pitting pedal edema</t>
  </si>
  <si>
    <t xml:space="preserve">IX send for viral mrakers, U/A                                            </t>
  </si>
  <si>
    <t xml:space="preserve">Mild hypoalbuminemia 2ndryt o? r/o? decompensated CLD with Ascites                                            </t>
  </si>
  <si>
    <t>retrosternal pain</t>
  </si>
  <si>
    <t>This is a 52 yrs old female,a known cardiac pt on bisoprolol 1.25mg po QD for the last 3 yrs currently presented with retrosternal pain of 1 yr duration. _x000D_
she also has sob at minimal exercise_x000D_
she was diagnosed with benign left lung benign mass yrs duration_x000D_
Echocardiography= Normal study_x000D_
LFT, and _x000D_
otherwise she has no recent fever, cough, palpitation_x000D_
no abdominal complaint_x000D_
no urinary complaints_x000D_
no other known chronic medical illness</t>
  </si>
  <si>
    <t>tenderness over both UIQ of breast fields but no palpable mass or visible changes</t>
  </si>
  <si>
    <t xml:space="preserve">Hypercholestrolemia  + dyslipidemia + Obesity ? Benign breast mass                                          </t>
  </si>
  <si>
    <t>this is a 53 yrs old female pt, on her first yr after cholecystectomy done for the dx of cholelithiasis currently presented with cough productive of yellowish thick sputum of 6 months worse on cold weather and at night and smelling bad odor, better during warm weather associated shortness of breath, nasal stuffiness, with chills, joint pain, _x000D_
she has hx of recurrent dx and rx for pneumonia_x000D_
she went ot a Private clinic 4 months back and was told she had pneumonia and rxed with PO medication but did not improve_x000D_
otherwise she has no hx of fever_x000D_
no abdominal or urinary complaint_x000D_
no body swelling, no palpitation, orthopnea, PND</t>
  </si>
  <si>
    <t xml:space="preserve">  ? allergic bronchitis                                          </t>
  </si>
  <si>
    <t>this is a 65 yrs old male comes with rt upper quadrant pain of 3 months duration which is intermittent and worse after fatty food, associated loss appetite_x000D_
he also has cough productive of whitish sputum of 3 days associated with vomiting of ingested matter and  unilateral nasal bleeding of 1 day duration, _x000D_
he claims he used alcohol, and cigars for 30 years but discontinued 2 years back_x000D_
but no fever, chest pain_x000D_
no other abdominal pain_x000D_
no urinary complains_x000D_
no other known chronic medical illness_x000D_
U/S : GB stones with largest 1.24cm. also frequent urinations</t>
  </si>
  <si>
    <t>Muddy sclera</t>
  </si>
  <si>
    <t xml:space="preserve">? CLD 2ndry to Alcoholic LD+  symptomatic cholelithiasis  +? CAP + UTI                                           </t>
  </si>
  <si>
    <t xml:space="preserve">this is a 21 yrs old female pt presented with Anterior neck swelling of 3 years duration associated with easy fatigue, palpitation, significant weight loss, no appetite loss, excessive sweating, irritability, cold intolerance of 1 years duration_x000D_
she also has repeated sore throat with globes sensation and repeated throat clearing of 6 month duration no difficulty of swallowing for which she is scheduled for surgery_x000D_
Ix= CBC in normal rnage_x000D_
TFT= TSH= 2.61( NORMAL), FT4= 12.5,(ELEVATED) FT3= 1.68_x000D_
otherwise she has no hx of cough, chest pain_x000D_
no hx of abdominal complaint_x000D_
no urinary complaint_x000D_
no other chronic medical illness_x000D_
</t>
  </si>
  <si>
    <t>diffuse anterior neck mass visble on swallowing_x000D_
non tender, soft, warm,non pulsatile</t>
  </si>
  <si>
    <t xml:space="preserve"> hyperthyroidism 2ndry to? TNG  + RHT                                                                                     </t>
  </si>
  <si>
    <t xml:space="preserve">                 R/O MEDICAL                            </t>
  </si>
  <si>
    <t>lower back pain of 11 years</t>
  </si>
  <si>
    <t>this is 57 years old  known diabetic and hypertensive patient presented with lower back pain of 11 years duration.she also have bilateral knee pain difficulty keeping balance while walking , she also has bilateral leg swelling , easyfatigablity, anterior neck swelling_x000D_
 BP 140/80 FBS 226 , 300</t>
  </si>
  <si>
    <t xml:space="preserve">poorly controlled T2DM + HTN+                                             </t>
  </si>
  <si>
    <t>this is a 56 yrs old male pt presented with GBS of 1 month duration which started from his legs associated with urinary frequency, urgency, scrotal swelling, nocturia, LGIF, night sweating, dry cough,_x000D_
for this he went to HC compalint he went to a HC and with the ass't of Anasarca 2ndry to? + moderate anemia he was referred here_x000D_
Ix CBC significant for Hgb= 9.9_x000D_
Viral markers negative PICT= NR_x000D_
Abdomino-pelvic U/Sascites 2ndry to ?_x000D_
no urine color change, no flank pain  _x000D_
no SOB, chest pain, pnd, orthopnea_x000D_
no other abdominal complaint_x000D_
no known chronic medical illness</t>
  </si>
  <si>
    <t>Grade 3 pitting edema</t>
  </si>
  <si>
    <t xml:space="preserve"> GBS 2ndry to ? AKI + dyspepsia 2ndry to ?                                                                                      </t>
  </si>
  <si>
    <t xml:space="preserve">this is a 55 yrs old female, a known T2DM on unspecified po medication once daily, amitriptyline 12.5 mg poo QD, atorvastatin 40mg po  pt presented with left leg and this burning type of pain and numbness sensation of 1 yr duration associated with left knee stiffness, left lower leg pain and ankle pain worse over 3 months_x000D_
she also has urinary urge incontinence  of 2 month_x000D_
otherwise no hx of fever_x000D_
no abdominal complaint_x000D_
no other urinary complaint_x000D_
no leg swelling_x000D_
no recent hx of trauma_x000D_
no other known chronic medical illness_x000D_
</t>
  </si>
  <si>
    <t xml:space="preserve">PN 2ndry to ? diabetic radiculopathy+ ? T2DM+ urinary urge incontinence + ? OA of left knee                                           </t>
  </si>
  <si>
    <t xml:space="preserve">she is rsented with low back pain of 3 month associated with generalized body weakness and joint pain other wise no HTN and  DM </t>
  </si>
  <si>
    <t xml:space="preserve">    CBC, OFT, Elec , U/A, Uric acid , RF , Lumbosacral Xray ,                                         </t>
  </si>
  <si>
    <t xml:space="preserve">  low back pain                                           </t>
  </si>
  <si>
    <t xml:space="preserve">he is prsented with headache and   neck  pain of 6 months assocated with eye pain other wise no DM + HTN </t>
  </si>
  <si>
    <t xml:space="preserve">    CBC, OFT, Elec, Neck Xray,                                         </t>
  </si>
  <si>
    <t xml:space="preserve">headache 2ry to ?                                             </t>
  </si>
  <si>
    <t xml:space="preserve">fever   </t>
  </si>
  <si>
    <t xml:space="preserve">43  y  old  male  patient  presented  with  high  grade  fever  of  1  month  duration  with  associated   night  sweating  and  loss of  appetite  and weight loss for  the  the past  1 month  and  treated  in  health  center with  un  specified  po  medication  and  also  complain  easy  fateagbility  with  nausea    other  wise   no  hx of  other  chronic  illness  cough   _x000D_
he is chewing  chat  and taking  alchol  _x000D_
  abdomenal u/s   multipile  gall  bladder  polyps    +splenomegaly      wbc   5.8  l   hemog  9.1_x000D_
was  living  in  dessa  malarea  leshimanea  endemeic  area    </t>
  </si>
  <si>
    <t>pink  conj  and    nis</t>
  </si>
  <si>
    <t xml:space="preserve">             SEND  CBC  OFT  P.M  ABDOMENOPELVIC  U/S  CGHEST  X  RAY    PICT  FBS                                 </t>
  </si>
  <si>
    <t xml:space="preserve">     ?AFI?+ANEMEA?+?LESHIMANIASIS                                       </t>
  </si>
  <si>
    <t>this is a 50 yrs old male pt presented with LLQ stabbing pain of 2 months duration associated with left inguinal and left scrotal pain, left inguinal mass, left calf  cramping pain_x000D_
he also has mass protruded per rectum of associated with bleeding per rectum 2 yrs duration_x000D_
he also has decreased libido  of 4 months duration_x000D_
he complains of snoring over night, shortness of breath at normal exercise_x000D_
for this he was taken to HC and with the ass't of CLD was referred here_x000D_
Ix=H.pylori Positive 6 months back. has finishe medication_x000D_
AbdominoPelvic Contrast CT scan= Diffuse mild hepatic steatosis, lt indirect Inguinal hernia, lt middle lobe Patchy GGO with DDX= Interstitial pneumonia_x000D_
he uses alcohol, smoking, khat for the past 20 yrs but discontinued for 3 yrs_x000D_
otherwise he has no hx of chest pain, paliptaion_x000D_
No other abdominal, urinary complaint_x000D_
no other chronic medical illness</t>
  </si>
  <si>
    <t>injected conjunctivae</t>
  </si>
  <si>
    <t xml:space="preserve">  Ix_x000D_
link to Surgical side for inguinal hernia and internal hemorrhoid evalaution_x000D_
Start on Sildenafil 25mg po PRN                                           </t>
  </si>
  <si>
    <t xml:space="preserve">Mild Fatty Liver Disease+ ?grade 4 internal hemorrhoid + decreased libido 2ndry to? alcohol abuse hx  + left inguinal                                           </t>
  </si>
  <si>
    <t xml:space="preserve">HEAD  ACHE WITH  NUMBNESS TO  ALL  EXTRIMITIES </t>
  </si>
  <si>
    <t xml:space="preserve">58  y  old   female  patient   presented  with   head ache with  associated  numbness  to  all  extrimities and  neck  pain   and lower back pain   other  wise  she  has  no hx of  htn ,dm  </t>
  </si>
  <si>
    <t xml:space="preserve">          send  neck    x  ray   rbs        serum  vitamin  d                               </t>
  </si>
  <si>
    <t xml:space="preserve">?osteoporosis+pn     +?cervical  spondylosis                                         </t>
  </si>
  <si>
    <t xml:space="preserve">He is prsented with headache of 1 week associated with rasid BP 162/97mmgh </t>
  </si>
  <si>
    <t xml:space="preserve">Pinck conj, NIS </t>
  </si>
  <si>
    <t xml:space="preserve">    CBC, Elect , OFT Cervical Xray                                         </t>
  </si>
  <si>
    <t xml:space="preserve">     Headache 2ry to ?                                        </t>
  </si>
  <si>
    <t>24  Y  OLD  MALE  PATIENT  PRESENTED LOWER  BACK  PAIN  OF  2  MONTH  DURATION     WITH  LEFT LOWER LEG  NUMBNESS   OTHER  WISE HE  HAS NO  HX OF    FALLING  DOWN  ACCIDENT  , TRAUMA    DYSUREA</t>
  </si>
  <si>
    <t xml:space="preserve">                  SEND L/S  X  RAY                            </t>
  </si>
  <si>
    <t xml:space="preserve">      LOWER  BACK PAIN ?                                      </t>
  </si>
  <si>
    <t xml:space="preserve">flame burn </t>
  </si>
  <si>
    <t>this is 38yrs old  patient who presented with flame burn over the right index finger of 01 wek duration associated with pain._x000D_
otherwise: no other site site trauma_x000D_
                   no chronic medical illness</t>
  </si>
  <si>
    <t xml:space="preserve">tender, blister wound over the right index finger </t>
  </si>
  <si>
    <t xml:space="preserve">                  cloxacillin 500mg po qid, diclofenac 50mg po PRN                          </t>
  </si>
  <si>
    <t xml:space="preserve">               2nd degree burn 20 flame injury                              </t>
  </si>
  <si>
    <t xml:space="preserve"> KNOWN TYPE 2 DM FOR THE LAST 20 + YEARS  ON  NPH -44/24 IU SC BID - MTF - 500 MG PO BID ,  KNOWN HTN - ON ENALAPRIL10 MG PODAILY  , AMLODIPINE - 5 MG PO DAILY , ASA - 81 MGPO DAILY , +KNOWN ASTHMATIC  ON SALBUTAMOL PUFF _x000D_
- CURRENTLY PRESNTED WITH  COUGH 3 WEEKS DURATION  , HE ASLO HAS EASYFATIGABILITY AND  SOB INTERMITTENTLY FOR THE PAST MONTHS </t>
  </si>
  <si>
    <t xml:space="preserve">   INX                                           </t>
  </si>
  <si>
    <t xml:space="preserve">       KNOWN HTN + ?HHD + TYPE 2 DM + KNWON ASTHMATIC             ?COPD                          </t>
  </si>
  <si>
    <t xml:space="preserve">this is 34yrs old female patient presented with a complain of global type of headache of three days duration. Associated with this she also had hx on and off type of facial swelling associated to this also complains erythematous type of rash over the malar area which worsen while she was exposed to sun light for the last 2 years. she also claims joint pain over her hands which flares when there is cold weather. For this complain she visited at Teklehaymanot hospital and given azathioprine 150mg po daily, hydroxychloroquine 250mg po daily and prednisolone 15mg po daily_x000D_
otherwise: no hx of CMI </t>
  </si>
  <si>
    <t xml:space="preserve">pc and NIS, facial puffiness </t>
  </si>
  <si>
    <t>Malar rash</t>
  </si>
  <si>
    <t xml:space="preserve">       CBC, OFT, RF/ANA, U/A                                     </t>
  </si>
  <si>
    <t xml:space="preserve">                ? SLE                             </t>
  </si>
  <si>
    <t>this is a 19 year old male patient presenting with throbbing type of severe headache around the temples usually triggered by stress associated with LGIF he usually complains of vertigo but no tinnitus_x000D_
no other complaints_x000D_
no seizure , no trauma_x000D_
no hx of DM</t>
  </si>
  <si>
    <t xml:space="preserve">                        ? migraine r/o Anemia                    </t>
  </si>
  <si>
    <t xml:space="preserve">This is a 34 year old female patient presenting with anterior neck swelling  of 2 month  duration that was initially small later progressed in size, she also has heat intolerance and palpitation, loss of appetite and significant weight loss, insomnia. she also had easy fatigability and change in behavior irritability _x000D_
she cqme to our hospital and was told she had elevated thyroid hormones and had anemia was given PTU 100 mg po TID, propranolol 40 mg po daily, Ferrous sulfate 325 mg po TID_x000D_
Tsh 0.005_x000D_
Ft3- 26.09_x000D_
Ft4 90.56_x000D_
_x000D_
</t>
  </si>
  <si>
    <t xml:space="preserve">             Hyperthyroidism + Anemia                               </t>
  </si>
  <si>
    <t>A 35 yrs old male patient present with lbp of 1 week duration. he also complain of epigastric pain and burning sensation.</t>
  </si>
  <si>
    <t xml:space="preserve">                   LBP 2 TO ??? + dyspepsia                         </t>
  </si>
  <si>
    <t>sent for elevated BP</t>
  </si>
  <si>
    <t>This is a 61 year old female patient  she was told she had elevated BP but didnt start any medication, currently refered for elevated BP ( 145/73) . she has moderate  aching type of generalized headache no other complaints_x000D_
no hx of DM</t>
  </si>
  <si>
    <t xml:space="preserve">                                            investigate amlodipine 5 mg po daily</t>
  </si>
  <si>
    <t xml:space="preserve">         newly diagnosed  HTN                               </t>
  </si>
  <si>
    <t xml:space="preserve">            medical fit?                               </t>
  </si>
  <si>
    <t>This is a 21 year old ale patient presenting with stabbing type of sever chest pain,  the pain is aggravated with coughing. loss of appetite and significant weight loss night sweat, easy fatigability and the past 2 weeks he had dry intermittent cough. he also had palpitation and easy fatigability. _x000D_
no hx of DM, HTN</t>
  </si>
  <si>
    <t xml:space="preserve">                    ? DTB                        </t>
  </si>
  <si>
    <t xml:space="preserve">                         ?medicaly fit                   </t>
  </si>
  <si>
    <t xml:space="preserve"> lower  abdominal burning type pain</t>
  </si>
  <si>
    <t>t5his is a 51 years old male patient presented with lower abdominal intermittent  pain of 6 months duration, associated with this he has burning during urination and urinary frequency .otherwise no history of chronic medical illnesses . he had RBS measurements of 344 and 277 on 12/5/16 .</t>
  </si>
  <si>
    <t xml:space="preserve">                do cbc urine analysis , HgbA1c , serum electrolyte and abd-pelvic U./S                            </t>
  </si>
  <si>
    <t xml:space="preserve">? T2DM                                            </t>
  </si>
  <si>
    <t>THIS IS  35 YEARS OLD FEMALE KNOWN HYPERTENSIVE PATIENT  ON MEDICATION  PATIENT PRESENTED WITH  PAIN DURING SWALLOWING OF 2 DAYS DURATION. ASSOCIATED TO THIS SHE HAS HGIF AND CHILS._x000D_
SHE HAS ALSO FACIAL HEAVINESS AND GLOBAL THROBING  TYPE OF  HEADACHE .</t>
  </si>
  <si>
    <t>NIS, PIC_x000D_
THERE IS ERTHEMATIOUS TONSIL</t>
  </si>
  <si>
    <t>THERE IS 2CM BY 2CM RIGHT SUBMANDIBULAR LAP</t>
  </si>
  <si>
    <t xml:space="preserve">             ? ACUTE TONSILOPHARYNGITIS                               </t>
  </si>
  <si>
    <t>THIS IS 43 YEARS OLD FEMALE PAYIENT PRESENTED WITH CRAMPY ABDOMINAL PAIN OF 5 DAYS DURATION.ASSOCIATED TO THIS  FLATULENCE AND ANAL ICHING SENSATION._x000D_
SHE  HAS ALSO NASUAE BUT NO DIARHEA OR VOMITING_x000D_
SHE HAS FLANK PAIN ON RIGHT SIDE WHICH RADIATE TO RIGHT SIDE.</t>
  </si>
  <si>
    <t xml:space="preserve">        ? IP +R/O NEPHROLITHIASIS                                                                                </t>
  </si>
  <si>
    <t xml:space="preserve">A 58 y/o male known HTN for the past 10 yrs on Enalapril 10 mg po bid. Currently he presented palpitation of 4 mons duration. He has also easy fatigability on moderate exertion of 1 wk duration.  He has a hx of bilateral leg swelling 2 yrs back for w/c lasix &amp; spironolactone was initiated &amp; continued for 1 yr until it was d/c for the past 10 mons. Otherwise no hx of current Leg swelling, chest pain, SOB, Orthopenia, PND or Cough </t>
  </si>
  <si>
    <t xml:space="preserve">ECG, ECHO, OFT                                            </t>
  </si>
  <si>
    <t xml:space="preserve"> Stage II HTN + ? HHD to r/o IHD                                           </t>
  </si>
  <si>
    <t>This is a 25 year old female patient presenting with non- projectile vomiting of ingested matter 3* daily for the past year  worsened recently  the past 3 months,  she had significant weight loss  and associated abdominal  discomfort and burning epigastric pain_x000D_
no other complaints_x000D_
no hx of DM, HTN</t>
  </si>
  <si>
    <t xml:space="preserve">slight epigastric tenderness, no organomegally. no sign of fluid collection </t>
  </si>
  <si>
    <t xml:space="preserve">                                       ? PUD r/o DU     </t>
  </si>
  <si>
    <t>COME FOR MEDICAL CERTIFICATE FOR FORIEGN FELLOWSHIP PROGRAM</t>
  </si>
  <si>
    <t xml:space="preserve">for follow Up </t>
  </si>
  <si>
    <t xml:space="preserve">she is a know T1  DM  on NPH 10/8iu sc bid for the past 4 years . currently she presented For follow up </t>
  </si>
  <si>
    <t xml:space="preserve">        FBS                                       </t>
  </si>
  <si>
    <t xml:space="preserve">    Known T1 DM  on NPH                                         </t>
  </si>
  <si>
    <t>70 yrs old male pt who has experienced right siuded body weakness on the back ground of hypertension, no history of loss of conmsciousness, no neck pain, no history of trauma, no history of headache,  had history of difficulty of speach, no history of mem,ory loss, no hiostory of cardiac illness, no incontinence to urine and faces</t>
  </si>
  <si>
    <t>no facial drift, no xanthoma</t>
  </si>
  <si>
    <t xml:space="preserve">no distress, no cyanosis, no clubbing </t>
  </si>
  <si>
    <t xml:space="preserve">no murmur , no carotiod bruit </t>
  </si>
  <si>
    <t xml:space="preserve">no organo megally </t>
  </si>
  <si>
    <t>passes urine</t>
  </si>
  <si>
    <t xml:space="preserve">pt can sit with no support </t>
  </si>
  <si>
    <t>right side body weakness (spastic paralysis), slow to response conmversatiobn, pt is tired</t>
  </si>
  <si>
    <t xml:space="preserve">     salt restriction, home physdiotheraphy, vegitable and fruit dish, get adfequate sun light, care for (hygien, bed making, shaving , brush tooth, gives food timely, cut nails regularly, medication give timely)                                       </t>
  </si>
  <si>
    <t xml:space="preserve">          ischemic styroke (CT scan evident)                                   </t>
  </si>
  <si>
    <t>referred for lowe blood sugar</t>
  </si>
  <si>
    <t>This is a 70 years old female patient knonw HTN and DM patient on medication NEfidipine 20 mg po daily, MEtformin 500 mg po BID, Glibenclamide 5 mg po daily BID, atrovastatin 20 mg po diaily she reeated has low blood sugar leves, 50, 40, 55, 49 associated with hypoglycemic control, recently, her bp is good control_x000D_
she has no other complaints_x000D_
she had surgery done on plastic side 2 weeks back</t>
  </si>
  <si>
    <t xml:space="preserve">                             T2DM+ HTN               </t>
  </si>
  <si>
    <t>COME TO MEDICAL CERTIFICATE REQUEST  FOR LICENSE  RENEWAL</t>
  </si>
  <si>
    <t>A 38 y/o male linked from surgical side after his lipid Ix result is abnormal. Otherwise no hx of CMI like DM or HTN ,vomiting, diarrhea, SOB, Chest pain or cough _x000D_
Ix on 18/1/24=&gt; T. CHOL=370, TG= 149,HDL=86, LDL=254, UA=7.5, RF= Negative</t>
  </si>
  <si>
    <t xml:space="preserve">Start Atrovastatin 40 mg po/d    _x000D_
Appt after 3 mons with lipid profile, FBS                                        </t>
  </si>
  <si>
    <t xml:space="preserve">Dyslipidemia                                         </t>
  </si>
  <si>
    <t>COME TO MEDICAL CERTIFICATE REQUEST  FOR JOB</t>
  </si>
  <si>
    <t>known HTN pt on amlodipine5mg/valsartan 160mg po day for the last 5 years +  Grade 2 HF 2RY to  HHD ( Echo-- concentric LVH and grade I LV DD , mild pulmonary HTN and mild functional TR , moderate pericardial effusion. LVEF 76 TAPSE 23 , ECG sinus rhythm with LVH) on frusomid 40 mg po daily</t>
  </si>
  <si>
    <t>COME TO MEDICAL CERTIFICATE REQUEST  FOR SCHOLARSHIP</t>
  </si>
  <si>
    <t xml:space="preserve">     ?MEDICALY FIT                                       </t>
  </si>
  <si>
    <t>COME TO MEDICAL CERTIFICATE REQUEST  FOR  JOB</t>
  </si>
  <si>
    <t xml:space="preserve">     ?MEDICAL FIT                                       </t>
  </si>
  <si>
    <t>COME FOR OPHTALMOLOGIC EVALUATION</t>
  </si>
  <si>
    <t>THIS IS 31 YEARS OLD MALE KNOWN HBV PATIENT ON TENOFOVIR FOR THE PAST 1 YEAR CURRENTLY  COME FOR   OPHTALMOLOGIC EVALUATION AFTER HE HAS TOLD TO HAVE INCREASED INTRAOCULAR PRESSURE DURING SCREENING._x000D_
OTHERWISE  HE HAS NO HEADACHE OR VISUAL PROBLEM</t>
  </si>
  <si>
    <t xml:space="preserve">               CHRONIC H BV +?GLUACOMA                             </t>
  </si>
  <si>
    <t>COME FOR HBSAG LAB REQUEST</t>
  </si>
  <si>
    <t xml:space="preserve">                      R/O HBSAG                      </t>
  </si>
  <si>
    <t xml:space="preserve">                                          WORK UP </t>
  </si>
  <si>
    <t xml:space="preserve">                                 R/O HBSAG POSITIVITY           </t>
  </si>
  <si>
    <t>known bronchial asthma + HTN  on medication presented with epigastric pain which is burning type of pain</t>
  </si>
  <si>
    <t xml:space="preserve">     well bp control + dyspepsia                                       </t>
  </si>
  <si>
    <t xml:space="preserve">she  is presented with bilateral Knee pain of 15 days associated with generalized body weakness and poor apatite </t>
  </si>
  <si>
    <t xml:space="preserve">  CBC, OFT, Uric Acid , RF , Knee Xray , FBS ,                                          </t>
  </si>
  <si>
    <t xml:space="preserve">      ? Knee OA                                       </t>
  </si>
  <si>
    <t>COME TO MEDICAL CERTIFICATE FOR FORIEGN JOB</t>
  </si>
  <si>
    <t xml:space="preserve">             ?MEDICALY FIT                             </t>
  </si>
  <si>
    <t xml:space="preserve">               ?medical fit                             </t>
  </si>
  <si>
    <t>back pain and headache of 15 days duration</t>
  </si>
  <si>
    <t xml:space="preserve">this is a 35 years old female patient presented with lowerback pain of 2 weeks duration , she also has headache and easyfatigablity . otherwise no hx of chronic medical illnesses </t>
  </si>
  <si>
    <t>PC and NAD</t>
  </si>
  <si>
    <t xml:space="preserve">     LBP 2ry to ?                                        </t>
  </si>
  <si>
    <t xml:space="preserve">she is  G 2 P 1   G Week 39 weeks ) pregnant mother presented with productive and nasal congestion other wise no chronic illness    </t>
  </si>
  <si>
    <t xml:space="preserve">    CBC, OFT , Elect                                         </t>
  </si>
  <si>
    <t xml:space="preserve">3rd TMX pregnant + ? URTI                                            </t>
  </si>
  <si>
    <t xml:space="preserve">this is 22yrs old female patient presented with a complain of mass per rectum while she toilates and returns back manually. Associated to this she also had pain. she had hx of difficulty of passing stool._x000D_
otherwise: no hx of CMI and no hx of chronic cough_x000D_
Colonoscopy: ileitis 20?  infectious causes r/o crhon's disease _x000D_
biopsy: colon and ileum ( endoscopic biopsy) _x000D_
            - atypical lymphoproliferative lesion_x000D_
            - comment: IHC is advised to rule out NHL_x000D_
</t>
  </si>
  <si>
    <t xml:space="preserve">        CBC, stool, ESR, OFT,                                   </t>
  </si>
  <si>
    <t xml:space="preserve">            ? IBD 20? Chron's disease r/o atypical lymphoproliferative lesion                                 </t>
  </si>
  <si>
    <t>burning sesnation</t>
  </si>
  <si>
    <t>This is a 66 year old male patint known HTN  for the past year on medication and followup and known asthmatic p[atient not on   medicatiion currently presenting with burning sesnation, parasetesia over the right  side of the body _x000D_
no hx of DM</t>
  </si>
  <si>
    <t xml:space="preserve">                    SUb-optimal Bp control + ? PN                        </t>
  </si>
  <si>
    <t xml:space="preserve">come to the request of new deriving license </t>
  </si>
  <si>
    <t xml:space="preserve">            ?medical fit                               </t>
  </si>
  <si>
    <t>refered for positive HEpatatits B test</t>
  </si>
  <si>
    <t>This is a 28 year old female patient 3rd week post partum after delivery. she was  told she had positive Hepatitis B for the past 7 years. she has no comaplaints _x000D_
no hx of DM, HTN_x000D_
Hep B viral load - 16, 349</t>
  </si>
  <si>
    <t xml:space="preserve">                    HEP B positive                        </t>
  </si>
  <si>
    <t xml:space="preserve">for HBsAG vaccination </t>
  </si>
  <si>
    <t xml:space="preserve">                                            for HBsAg </t>
  </si>
  <si>
    <t xml:space="preserve">                                          for HBsAG vaccination   </t>
  </si>
  <si>
    <t xml:space="preserve">epigasteric burning pain </t>
  </si>
  <si>
    <t xml:space="preserve">A 27 years olsd male patient presented with a complaint of epigasteric burning pain of a month duration which worse but started before 2 months back. the problem started after he starting to take doxycycline. he has also gasteric reflixs. </t>
  </si>
  <si>
    <t xml:space="preserve">                                          treatment   </t>
  </si>
  <si>
    <t xml:space="preserve">                              Dyspepsia               </t>
  </si>
  <si>
    <t xml:space="preserve">REFFERED FROM HC FOR  SEVERE ANEMIA </t>
  </si>
  <si>
    <t>THIS IS  A KNOWN P.TB PT ON ANTI TB FOR THE LAST 6 WEEKS(SINCE 28/03/16 E.C),CURRENTLY REFFERED FROM HC FOR SEVER ANAEMIA (7.3) .ALSO COMPLAIN LOWER EXTRIMITY SWELLING OF 2 WEEKS DURATION.ALSO HX OF LONG STANDING  LOSS OF APPETITE._x000D_
_x000D_
inv--hgb-7.3,cbc-1.1 K,gra--85.4%,lyp-12.6  plt--701 K</t>
  </si>
  <si>
    <t>SLIGHTLY ecteric scalera</t>
  </si>
  <si>
    <t xml:space="preserve">         LINK TO AEMOPD FOR Transfusion                                   </t>
  </si>
  <si>
    <t xml:space="preserve">  known P.TB (ON TX) + bicytopenia  (SEVERE ANEMIA + leucopenia (1.1 K) +  thrombosis 2ry to ??                                     </t>
  </si>
  <si>
    <t xml:space="preserve">back pain of 15 days </t>
  </si>
  <si>
    <t xml:space="preserve">back pain of 15 days duration with associated </t>
  </si>
  <si>
    <t xml:space="preserve">     CBC, TFT, OFT, Sr electrolyte, Abdominopelvic U/S, UA                                       </t>
  </si>
  <si>
    <t>Lower Back Pain 2nd to Repeated heavy lifting</t>
  </si>
  <si>
    <t>REFERRED FROM HC FOR RAISED BLOOD SUGAR</t>
  </si>
  <si>
    <t>this is a 47 yrs old male pt KNOWN HTN PT LAST 4YRS NOT ON MEDICATION REFERRED FROM HC FOR RAISED BLOOD SUGAR AFTER PRESENTED WITH A COMPLAINT OF GENERALIZED TINGLING SENSATION OF 2 WEEKS DURATION COMPLAINT OF TWO WEEKS DURATION. OTHER WISE NO OTHER COMPLAINT</t>
  </si>
  <si>
    <t xml:space="preserve">KNOWN HTN(NOT ON FF )+  ??NEWLY DIAGNOSED T2 DM                                            </t>
  </si>
  <si>
    <t xml:space="preserve">presented with easy fatigability  of over 1 month duration ,  associated with  this she also has tingling sensation of  over  lower extermities _x000D_
#-   she aslo has ruq pain of the same duration - </t>
  </si>
  <si>
    <t xml:space="preserve">           send inx                                  </t>
  </si>
  <si>
    <t xml:space="preserve">           ? pn ? dylipedmia         r/o cholelithiasis                   </t>
  </si>
  <si>
    <t xml:space="preserve">p1: T2DM + HTN on MTF500 mg po bid,  doanil 5 mg po BID, enalapril 10 mg po BID, amlodipine  10 mg po/d and atrovastatin 40 mg po/d _x000D_
</t>
  </si>
  <si>
    <t>PC &amp; NIS_x000D_
 fbs 138</t>
  </si>
  <si>
    <t xml:space="preserve">see mgt                                      </t>
  </si>
  <si>
    <t xml:space="preserve">poorly bp  + well glycemic control                                   </t>
  </si>
  <si>
    <t>known type 2 dm  for the last &gt; 10 years _ on MTF  - 1000 mg po BID , GLIMIPRIDE 2 MG PO DAILY ,  KNOWN HTN FOR THE LAST YEARS  28 + YEARS , CURRENTLY ON  HCT 25 MG PO DAILY ,  AMLODIPINE 10 MG PO DAILY _x000D_
_x000D_
_x000D_
ECHO= mild LVH, calcific aortic valve with mild to moderate AR and grade 2 LV diastolic dysfunction.  , EF - &gt;55%</t>
  </si>
  <si>
    <t xml:space="preserve">         SEND  UPDATE INX       , LINK TO DERMA SIDE                           </t>
  </si>
  <si>
    <t xml:space="preserve">     KNOWN   HTN W HHD + TYPE 2 DM +                                       </t>
  </si>
  <si>
    <t>A 70 yrs old female patient present with right leg pain of 2 week duration. the pain radiate to left leg and o hip joints.</t>
  </si>
  <si>
    <t xml:space="preserve">     R/O MYALGIA                                       </t>
  </si>
  <si>
    <t xml:space="preserve">KNOWN TYPE 2 DM  FOR THE PAST  12 + YEARS  CURRENTLY  (GALVUS/ MET 1GM/50 MG - 1 TAB PO DAILY ,  GLIMIPRIDE  4 MG PO DAILY ,  , DYSLIPEDMIA - ATROVASTATIN - 20 MG PO DAILY , + TMNG ON PTU 100 MG PO TID ,  SHE IS ALSO ON  RIVAROXABAN - 20 MG PO DAILY ,  -   CARDIAC FOLLOW UP AT GEZUND  -AMIODARON - 100 MG PO BID  , BISOPROLOL -2.5 MG PO DAILY _x000D_
 2023/10  ECHO -  MILD PHTN AND TRACE MR , EF - 60% , _x000D_
 FBS - 120 ,  105 ,  _x000D_
 BP - 147/90 </t>
  </si>
  <si>
    <t xml:space="preserve">               SEND CBC ,  ECG , SE  , LIPID PROFILE ,  HGA1C                               </t>
  </si>
  <si>
    <t xml:space="preserve">         KNOWN TYPE 2  DM +     ? DYSLIPEDMIA  +?TMNG +  CARDIAC FOLLOW UP                                 </t>
  </si>
  <si>
    <t>WORSENING OF SOB WITH SUBORDINARY ACTIVITY</t>
  </si>
  <si>
    <t>THIS IS a 69 yrs old known htn pt for the last two yrs on losartan 25 mg po daily and atrovastatin 20 mg po daily currently presented with worsening of easy fatigablity with subordinary activity of  0f 3 months duration ass with easy fatigablity of same time duration.also hx ortopenia of 2 pillow of same time duration._x000D_
also hx of swelling of the lower extrimities ._x000D_
other wise no other complaint</t>
  </si>
  <si>
    <t xml:space="preserve">                               INVESTIGATE             </t>
  </si>
  <si>
    <t xml:space="preserve">HTN(POOR CONTROL) +   NIHA STAGE 3 HF 2RY TO ??HHD                                  </t>
  </si>
  <si>
    <t xml:space="preserve">this is 66 years old female known type 2 dm for the last 1 month on nph 20/10 iu sc bid  after she presented with poly symptoms and her fbs was 600mg/dl and the follow up was at lalibela  . her cr.0.58 </t>
  </si>
  <si>
    <t xml:space="preserve">     Type 2 dm +PN                                       </t>
  </si>
  <si>
    <t xml:space="preserve"> a 35 years old femal g 5 p 3  a0  ( medical ) - on her 8 th post partum day linked from ABHG  -  CHRONIC HTN ? HTN ARISING IN PX   on nifedipine 20 mg po daily  +  cholelithiasis  #_x000D_
 cbc - oft , u/s - normal _x000D_
# bp - 134 /93 </t>
  </si>
  <si>
    <t xml:space="preserve">                 link to src , refill  serial bp record     appt after 2 weeks                  </t>
  </si>
  <si>
    <t xml:space="preserve">             CHRONIC HTN ? + Cholelithiasis                             </t>
  </si>
  <si>
    <t xml:space="preserve">hand shaking </t>
  </si>
  <si>
    <t xml:space="preserve">this is a 75 years old known hypertensive patient on unspesified po medication , currently she presented with hand shaking of 3 months duration , associated with this she also has back pain more on the left side which exacerbates on movements </t>
  </si>
  <si>
    <t xml:space="preserve">essential tremor ? parkinsons disease + HTN + CLBP 2RY TO ?                                          </t>
  </si>
  <si>
    <t xml:space="preserve">known htn for the past 2 months - on amlodipine - 5mg po daily , on follow up at  HC - PRESENTED WITH BILATERAL FLANK PAIN OF OVER _x000D_
 rft - cr - 1.3 , _x000D_
 t chole strol - 134 , trg -  85 , hdl - 25 , ldl -  92  urci acid - 5.5 </t>
  </si>
  <si>
    <t xml:space="preserve">             SEND ABDOMINAL PELVIC U/S , SE,            VIRAL MARKERS , CBC                     </t>
  </si>
  <si>
    <t xml:space="preserve">             KNOWN HTN + AKI 2 TO ? R/O CKD                                 </t>
  </si>
  <si>
    <t xml:space="preserve">PRESENTED WITH LOW BACK PAIN OF OVER 3 YEARS DURATION  WHICH IS WORSENING  THE PAST -  MONTHS ASSOCIATED  WITH THIS  SHE ALSO HAS LEFT FLANK PAIN AND MILD HEADACHE  OF OVER 2 DAYS DURATION ASSOCIATED WITH  DYSURIA </t>
  </si>
  <si>
    <t xml:space="preserve">             SEE MANAGEMENT                                 </t>
  </si>
  <si>
    <t xml:space="preserve">       CHRONIC LOW BACK PAIN 2 TO ? +     ? UTI                                    </t>
  </si>
  <si>
    <t xml:space="preserve">KNOWN DIABETIC PATIENT </t>
  </si>
  <si>
    <t>THIS IS A 16 years old known diabetic patient for the past 5 years on NPH 22/12 IU , currently she have vomiting intermittently ,and epigastric discomfort . she was admitted to health center with the diagnosis of diabetic ketoacidosis for 1 week until yesterday.</t>
  </si>
  <si>
    <t xml:space="preserve">FURTHER WORKUP                                            </t>
  </si>
  <si>
    <t xml:space="preserve"> KNOWN T1DM                                           </t>
  </si>
  <si>
    <t>A 38 yrs old male patient present with cough of 2 days duration. he also complain of sneezing ,headache and running of nose. he also complain of cold intorance.</t>
  </si>
  <si>
    <t xml:space="preserve">                                         R/O URTI   </t>
  </si>
  <si>
    <t>EPIGASTRIC DISCOMFORT OF 1 MONTH DURATION</t>
  </si>
  <si>
    <t>this is a 41 years old female patient presented with epigastric burning type pain and discomfort . associated to this she has hand joints stiffness which gets  severe in the mornings and  when she is  cold . she also feels hot on her upper body .</t>
  </si>
  <si>
    <t xml:space="preserve">Pc and NIs </t>
  </si>
  <si>
    <t xml:space="preserve">FURTHER WORKUP                                             </t>
  </si>
  <si>
    <t xml:space="preserve">?RF  + R/O CHOLILITHIASIS  + HOT FLUSHES ( MENOPAUSES)                                          </t>
  </si>
  <si>
    <t xml:space="preserve"> she is a 80 yrs old pt presented with burning sensation during urination of 2 months duration associated with this she has hx of urgency  , frequency and she is also complaining itching on the body surface above the  waist</t>
  </si>
  <si>
    <t xml:space="preserve"> send cbc u/a, RFT, LFT, LIPID PROFILE,  VDRL  ,FBS                                        </t>
  </si>
  <si>
    <t xml:space="preserve">    ?UTI+ATOPIC DERMATITIS                                        </t>
  </si>
  <si>
    <t>P1-Known HTN with HHD ---ON LOSARTAN 50 MG PO/D , HCT 25mg po/d</t>
  </si>
  <si>
    <t xml:space="preserve">     see mgt                                            </t>
  </si>
  <si>
    <t xml:space="preserve">well bp control                                     </t>
  </si>
  <si>
    <t xml:space="preserve">JOINT STIFFNESS </t>
  </si>
  <si>
    <t>This is a 21 years old male patient presented with exacerbation of  joint stiffness ( hands, knees , neck, shoulder ) .of 4 months duration . he had the same complaint 3 years back and was treated with unspecified  Po  medication and get some relief. otherwise no history of known chronic medical illnesses.</t>
  </si>
  <si>
    <t xml:space="preserve">  ?RF                                          </t>
  </si>
  <si>
    <t>SWELLING OF LOWER EXTRIMITIES</t>
  </si>
  <si>
    <t>THIS IS A 45 YRS OLD MALE KNOWN PSYCHIATERIC PT ON UNSPESFIED MEDICATIONS CURRENTRLY  PRESENTED WITH SWELLING OF THE LOWER EXTRIMITIES OF 2 MONTHS DURATION .ASS WITH EASY FATIGABLITY OF SAME TIME DURATION.CLAIMS THAT HE HAS BEEN ON FOLLOW UP AT GIRUM HOSPITAL FOR UNSPESIFID ILLNESS. OTHERWISE NO HX OF SOB_x000D_
_x000D_
INV--_x000D_
(28/12/23)  WBC-5.11 K,HGB-10.9,MCV-93.5,  L.PROFILE--T CHOL-125,HDL-46,LDL-59.6,LDL;HDL-1.3 ,TGL-81_x000D_
CR-4.7,RBS-100_x000D_
(15/01/04)  CBC-6.9 K,HGB-11.3,MCV-94,  L.PROFILE--T CHOL-143,HDL-47,LDL-80,LDL;HDL-2TGL-81_x000D_
CR-4.5 ,RBS-100</t>
  </si>
  <si>
    <t xml:space="preserve">            INVESTIGATE  (S.ELECT,ABD PEL U/S)                              </t>
  </si>
  <si>
    <t xml:space="preserve">   KNOWN PSYCHIATERIC PT + CKD 2RY TO ??                                         </t>
  </si>
  <si>
    <t xml:space="preserve">INITATE FOLLOW UP </t>
  </si>
  <si>
    <t>THIS IS A 64 yrs old female pt who is  known htn pt for the last 24 yrs on valsartan 80 mg po bid,atenolol 50 mg po daily,asprin 81 mg po daily,rosuvastatin 10 mg po daily,known type 2 dm pt for the last 24 yrs on insulin asparta 20 iu sc TID,  KNOWN B.Asthma pt on salbutamol soln on nebulizer prn , montelukast 10 mg po daily currently linke to initiate follow up in our hospital</t>
  </si>
  <si>
    <t xml:space="preserve">update investigations,nph 27/18 iu bid, valsartan 80 mg po bid,atenolol 50 mg po daily,asprin 81 mg po daily,rosuvastatin 10 mg po daily ,   montelukast 10 mg po daily                                     </t>
  </si>
  <si>
    <t xml:space="preserve">       know htn + known t2 dm + B.astma                               </t>
  </si>
  <si>
    <t>This is 43yrs old female patient who presented with a complain of unilateral headache associated with numbness of facial area of the same duration. she had hx of tooth extraction a month back for dental caries._x000D_
otherwise: no hx of chronic illness</t>
  </si>
  <si>
    <t xml:space="preserve">                CBC, serum electrolyte, brain MRI                             </t>
  </si>
  <si>
    <t xml:space="preserve">                         ? Chronic migraine headache r/o TGN                   </t>
  </si>
  <si>
    <t xml:space="preserve">known HTN  pt for the past 3 months - currently on amlodipine 10 mg po daily , atrovastatin 40 mg po daily , and metoprolol - 25 mg po daily &amp; ASA  81 mg po daily , ( today ) _x000D_
-  INTERMITTENT  DRY COUGH &gt; 3  YEARS ,   TRIGGERED BY COLD WEATHER AND  ASSOCIATED WITH THIS SHE ASLO HAS  MILD HEADACHE _x000D_
 ecg -  ihd  with mild lb systolic dysfun _x000D_
fbs - 95 , _x000D_
 alt - 21 alp - 76 - ast - 18 , t chol - 225 , hdl - 42 , ldl - 63  trg - 131 _x000D_
 rft cr - 0.6 , urea -15 _x000D_
 bp - 148/81 pr - 108 </t>
  </si>
  <si>
    <t xml:space="preserve">                  SEND CBC , ESR ,        ECG                  </t>
  </si>
  <si>
    <t xml:space="preserve">         KNOWN HTN + IHD + ? BRONCHITIS                                     </t>
  </si>
  <si>
    <t xml:space="preserve">this is 30 yr old male patient who was relatively healthy presented with complain of epigastric discomfort , acid reflux ,abdominal bloating, early satiety  cough which worsen in the morning and during cold, he has hx of smoking , chewing chat and alcohol intake ( araki dry gin 3-4 cup per day ) for the past 3 yr all the substances , otherwise no hx known medical illness , no family hx of asthma </t>
  </si>
  <si>
    <t>, no palpable mass no distension, has epigastric direct tenderness</t>
  </si>
  <si>
    <t xml:space="preserve">    send cbc , LFT, stool h pylori ,abd us , chest x-ray                                      </t>
  </si>
  <si>
    <t xml:space="preserve">    ? GERD = r/o pud + ? bronchitis                                        </t>
  </si>
  <si>
    <t xml:space="preserve">This is a 50 years old female patient presented with a complaint of headache of 6 months duration. The headache is burning in type. Assoiciated with this she is also  complaining of bloating sensation, Rt flank pain of similar duration. </t>
  </si>
  <si>
    <t xml:space="preserve">PN                                            </t>
  </si>
  <si>
    <t xml:space="preserve">headach, chest pain and anxity </t>
  </si>
  <si>
    <t>A 17 years old female patient presented with a complaint of headache of a month duration which is associated global type, pulstile type, associated with this she has chest pain and anxity of the same duration.</t>
  </si>
  <si>
    <t xml:space="preserve">pink conjunctiva _x000D_
non ictericsclera </t>
  </si>
  <si>
    <t xml:space="preserve">                                link to psychateric department            </t>
  </si>
  <si>
    <t xml:space="preserve">                            M. HEADACH + M. depression                 </t>
  </si>
  <si>
    <t xml:space="preserve">COUGH, loss of wegiht </t>
  </si>
  <si>
    <t>A 16 years old male patient presented with a complaint of cough which is producative for 2 weeks duration, easily fatiquability, night sweeting and there is weight loss.</t>
  </si>
  <si>
    <t xml:space="preserve">                                        investigate him    </t>
  </si>
  <si>
    <t xml:space="preserve">                     CAP r/o PTB                        </t>
  </si>
  <si>
    <t>COME TO THE REQUEST OF MEDICAL CERTIFICATE FOR FORIEGN JOB</t>
  </si>
  <si>
    <t xml:space="preserve">          ?MEDICALY FIT                                 </t>
  </si>
  <si>
    <t xml:space="preserve"> A  42 YEAR ODL FEMALE PT WHO WAS ON HYPOTHYRODISM  - LEVOTHYROXINE  100 MCG PO DAILY 3 MONTHS BACK - SHE IS ON FOLLOW UP AT  PRIVATE CLINIC _x000D_
- PRESNTED  WITH PALPITATION AND EASYFATIGABILITY OFOVER MONTHS DURATION_x000D_
139/79 BP - </t>
  </si>
  <si>
    <t xml:space="preserve">       SEND BASELIN INX                                       </t>
  </si>
  <si>
    <t xml:space="preserve">       HYPOTHYRODISM      +                             </t>
  </si>
  <si>
    <t xml:space="preserve">this is 80yrs old male patient presente with a complain of cough which is dry associated with easy fatiguability, HGIF, night sweating of one week duration. he also complains excertional dyspnea  for the last three months._x000D_
otherwise: no hx of CMI _x000D_
echo: degenerative valve disease ( sever AS and mild AR) + Moderate LVH_x000D_
CXR:  Atpical pneumonia DDX: Plumonary edema </t>
  </si>
  <si>
    <t xml:space="preserve">                  senior was consulted_x000D_
azitromycin 500mg po daily, metoprolol 12.5mg po daily and refer for possible surgical correction                                                                      </t>
  </si>
  <si>
    <t xml:space="preserve">                Degenerative VHD ( sever AS, Mild AR and LVH) + ? Atypical pneumonia r/o plumonary edema                                                                        </t>
  </si>
  <si>
    <t>This is a 40 yr old male patient who currently presented with a complaint of productive cough of 1 week duration, he states the cough is productive of whitish type of sputum and worsens during the night time associated with this he also had global type of headache chilis rigor and malaise of the same duration. He also had complaint of upper abdominal pain which worsens when he coughs He was prescribed cough suppressant 4 days back when he presented with similar complaint otherwise there is No hx of chest pain, SOB No Hx of Fever No hx of vomiting , No hx of prev antibiotic use No Hx of DM HT</t>
  </si>
  <si>
    <t>THIS IS 27 YEARS OLD MALE PATIENT PRESENTED WITH BURNING TYPE OF EPIGASTRIC PAIN WHICH RADIATE TO BACK OF 5 DAYS DURATION.ASSOCIATED TO THIS HE HAS VOMITING OF INGESTED MATTER OF 2 EPISODE._x000D_
OTHERWISE HE HAS NO ANY DRUG INTAKE OR CHRONIC ILLNESS</t>
  </si>
  <si>
    <t xml:space="preserve">presnted with  easy fatigability &amp;abm of over  months duration which has become more frequent  in the past few weeks -  ABM is not associated with loc  after episodes  are triigered by stress and heat _x000D_
- she aslo has  mild headache blurring of vision - 1 years </t>
  </si>
  <si>
    <t xml:space="preserve">            INX                                  </t>
  </si>
  <si>
    <t xml:space="preserve">      ? ABM 2 to ? ? seizure d/o +    r/o anemia                                   </t>
  </si>
  <si>
    <t xml:space="preserve">WORSENING OF EPIGASTRIC PAIN </t>
  </si>
  <si>
    <t>THIS IS 50 YEARS OLD KNOWN PTSD PATIENT ON FLUXETINE 1 TAB PO DAILY FOR THE 3 PAST MONTH AND HAS FOLLOW UP AT HEALTH CENTER FEMALE PATIENT PRESENTED WITH WORSENING OF BURNING TYPE OF EPIGASTRIC PAIN WHICH RADIATE TO BACK OF 2 WEEKS OF DURATION.ASSOCIATED TO THIS SHE HAS VOMITING OF INGESTED MATTER.SHE BLOATING,INDIGESTION AND EARLY SATIETY._x000D_
SHE HAS GLOBAL TYPE OF HEADACHE._x000D_
SHE HAS SUSTAINED MASS CASUALITY  2 YEARS BACK AT WAR AREA AFTER THAT SHE HAS EXCESSIVE FEAR,SOCIAL ISOLATION AND EXCESSIVE WORRRINESS , HIGHLY CONCERNED FOR THINHGS AND HAS SELF HATING_x000D_
OTHERWISE SHE HAS NO ANY DRUG INTAKE OTHER THAN MENTIONED ABOVE._x000D_
NO OTHER CHRONIC ILLNESS.</t>
  </si>
  <si>
    <t xml:space="preserve">                     PTSD +DYSPESPSIA 2NDRY TO ?                       </t>
  </si>
  <si>
    <t xml:space="preserve">PRESNTED WITH  RIGTH CHEST PAIN OF OVER 3 YEAR DURATION &gt; WHIC IS WORSENING IN THE LAST YEAR - ASSOCIATED WITH THIS  HE ASLO HAS SOB AND  EASYFATIGABILITY WORSENING WITH EXCERIISE </t>
  </si>
  <si>
    <t xml:space="preserve">      SEND CBC , CXR - ECG , SE                                       </t>
  </si>
  <si>
    <t xml:space="preserve">          ? COSTOCOHONDRITIS                               </t>
  </si>
  <si>
    <t>NIGHT SWEATING</t>
  </si>
  <si>
    <t>THIS IS  A 27 YEARS OLD  FEMALE PATIENT PRESENTED WITH  NIGHT SWEATING OF 1 YEAR.ASSOCIATED TO THIS SHE HAS UNQUATIFIED  WEIGHT LOSS.</t>
  </si>
  <si>
    <t xml:space="preserve">                  R/O HYPERTHROIDSM                          </t>
  </si>
  <si>
    <t xml:space="preserve">LOW  BACK PAIN </t>
  </si>
  <si>
    <t xml:space="preserve">PRESNTED  WITH  LOW BACK API OF OVER 3 MONTH DURATION -  WHCI SI WORSENIGN IN THE PAST 2 MONTHS - ASSOCIATED WITH THIS PAIN AND DISCOFORT RADIATES POSTERIORLY &gt; LEFT LEG ,_x000D_
- HE ALSO HAS LEFT HIP PAIN </t>
  </si>
  <si>
    <t xml:space="preserve">                     L/S XRAY -  SEND  LEFT HIP PAIN                       </t>
  </si>
  <si>
    <t xml:space="preserve">  ? SCIATICA                                           </t>
  </si>
  <si>
    <t>COME TO MEDICAL CERTIFICATE REQUEST FOR LICENSE RENEWAL</t>
  </si>
  <si>
    <t>COME TO MEDICAL CERTIFICATE REQUEST FOR SCHOLARSHIP</t>
  </si>
  <si>
    <t>OME TO MEDICAL CERTIFICATE REQUEST FOR SCHOLARSHIP</t>
  </si>
  <si>
    <t xml:space="preserve">                    ?MEDICALY FIT                        </t>
  </si>
  <si>
    <t xml:space="preserve">MULTIPLE JOINT PAIN  + SOB </t>
  </si>
  <si>
    <t xml:space="preserve">PRESNTED WITH MULTIPLE JOINT PAIN OF OVER 1 WEEKS DURATION- ASSOCIATED  WITH THIS HE ASLO HAS  EASYFATIGABILITY  AND WORSENING OF SOB -OF OVER  A MONTH DURATION _x000D_
- HE  WA ON UNSPECIFED MEDICATION FOR THE PAIN BUT HAS NO IMPROVMENT _x000D_
 RF - NR , URIC ACID - 6.6 , - _x000D_
 CBC - NORMAL  , ESR - 18 _x000D_
- HAS HX OF TOBBACO FRO 14 YEARS BUT QUIT  SMOKING 2+ YEARS </t>
  </si>
  <si>
    <t xml:space="preserve">      CXR , CBC ,  CRP                                       </t>
  </si>
  <si>
    <t xml:space="preserve">        ? BRONCHITIS    +   ? JOINT PAIN    +rt postauricular lipoma                    </t>
  </si>
  <si>
    <t xml:space="preserve">COME TO MEDICAL CERTIFICATE REQUEST FOR SCHOLARSHIP </t>
  </si>
  <si>
    <t>O MEDICAL CERTIFICATE REQUEST FOR SCHOLARSHIP ._x000D_
SHE CANT SEE ON HER RIGHT EYE</t>
  </si>
  <si>
    <t xml:space="preserve">                ?MEDICALY FIT +RIGHT EYE BLINDNESS                            </t>
  </si>
  <si>
    <t xml:space="preserve">renewal of driving license </t>
  </si>
  <si>
    <t xml:space="preserve">      ELIGIBILITY FOR RENEWAL OF DRIVING LICENSE                                       </t>
  </si>
  <si>
    <t xml:space="preserve">                                          renewal of driving license   </t>
  </si>
  <si>
    <t xml:space="preserve">investigation for heb b surface antigen </t>
  </si>
  <si>
    <t xml:space="preserve">                                  investigation for heb b surface antigen                            </t>
  </si>
  <si>
    <t xml:space="preserve">           investigation for heb b surface antigen                          </t>
  </si>
  <si>
    <t xml:space="preserve">   investigation for heb b surface antigen               </t>
  </si>
  <si>
    <t xml:space="preserve">                                                investigation for heb b surface antigen          </t>
  </si>
  <si>
    <t xml:space="preserve">        investigation for heb b surface antigen                                                      </t>
  </si>
  <si>
    <t>presnted with vomiting of ingested matter of 2 years duration associated with lgif . she has been treated for pud at various times but the problem has persisted</t>
  </si>
  <si>
    <t>pcv/nisc</t>
  </si>
  <si>
    <t xml:space="preserve">                         ? infectious colitis                   </t>
  </si>
  <si>
    <t>decreased appetite</t>
  </si>
  <si>
    <t xml:space="preserve">this is a 20 years old male pt presented with decreased appetite of 2 weeks duration associated with RLQ pain, epigastric pain, night sweats, nausea, indigestion, early satiety, significant weight loss, intermittent vomiting of ingested matter of same duration_x000D_
he was treated for typhoid 2 weeks back but did not improve_x000D_
for the above complaint. he went to a clinic and was prescribed with antacid syrup for the assessment of Dyspepsia_x000D_
other wise no hx of fever, cough_x000D_
no diarrhea or constipation_x000D_
no urinary complaint_x000D_
no known chronic medical illness_x000D_
</t>
  </si>
  <si>
    <t>dry lips, sunken eyes</t>
  </si>
  <si>
    <t xml:space="preserve">baseline investigation_x000D_
encourage fluid intake_x000D_
Zinc, multivit                                            </t>
  </si>
  <si>
    <t xml:space="preserve">Dyspepsia 2ndry to?                                        </t>
  </si>
  <si>
    <t>PRESENTED WITH BILATERAL LEG SWELLING OF 4 DAYS ASSOCIATED WITH FLANK PAIN AND SOB AND PLEURITIC CHEST PAIN AND HESITANCY ON URINATION AND ?OLIGURIA</t>
  </si>
  <si>
    <t>PC /NISC</t>
  </si>
  <si>
    <t>DECREASED BREATH SOUND</t>
  </si>
  <si>
    <t xml:space="preserve">                                            INVX         </t>
  </si>
  <si>
    <t xml:space="preserve">                      ? NEPHRITIC/NEPHROTI SYNDROME + CAP                       </t>
  </si>
  <si>
    <t xml:space="preserve">pain during swallowing </t>
  </si>
  <si>
    <t xml:space="preserve">this is a 44 years old patient who presented with pain during swallowing of 1 days duration . initially it started as pain during movement of the neck. otherwise no hx of fever ,cough_x000D_
no hx of known chronic medical illness or similar complaint in the past  </t>
  </si>
  <si>
    <t xml:space="preserve">there are no erythematous  changes over the tonsillar area_x000D_
pain upon passive and active movement of the neck </t>
  </si>
  <si>
    <t xml:space="preserve">             put on anti pain _x000D_
 and link to ENT department                                                                                                                        </t>
  </si>
  <si>
    <t xml:space="preserve">                                         left sided neck pain secondary to  ?                                                                                            </t>
  </si>
  <si>
    <t xml:space="preserve">A 65 yrs old female patient present with left knee pain of 2 week duration. she also complain of easy fatigability  </t>
  </si>
  <si>
    <t xml:space="preserve">           R/O OA                                 </t>
  </si>
  <si>
    <t xml:space="preserve">bilateral leg swelling of 2 months duration </t>
  </si>
  <si>
    <t>this is a 85 years old male patient presented with bilateral leg edema of 2 months duration, the edema is significant on the left side. associated with this he has face puffiness, easyfatigablity , SOB up on simple walking, chest discomfort and tightness .he also has urinary urgency  and weak stream, decreased urinary output, redish discoloration of urine . he had diarrhea 1 week back and treated for that .   other wise no history of known medical illnesses, no cough .</t>
  </si>
  <si>
    <t>PC and NIS , puffy face</t>
  </si>
  <si>
    <t xml:space="preserve">S1 and s2 well heared </t>
  </si>
  <si>
    <t xml:space="preserve">no sign of fluid collection , no tenderness </t>
  </si>
  <si>
    <t xml:space="preserve">GRADE 3 LEFT LEG PITTING EDEMA , GRADE 2 RT LEG PITTING EDEMA </t>
  </si>
  <si>
    <t xml:space="preserve">COTPP with GCS of 15/15 </t>
  </si>
  <si>
    <t xml:space="preserve">further workup                                                                                         </t>
  </si>
  <si>
    <t xml:space="preserve">?NYHA class 3 Stage 2 CHF 2ry to ? IHD  +?NEPHROTIC NEPHRITIC SYNDROME  + BOO 2ry to ?BPH                                                                                  </t>
  </si>
  <si>
    <t xml:space="preserve">back pain of 2 years duration </t>
  </si>
  <si>
    <t xml:space="preserve">this is a 60 years old known RVI pt on  medication .presented with exacerbation of  lower back pain of  2 years duration . the pain radiates to right tigh and leg  she also has lower abdominal cramp and nausea intermittently . </t>
  </si>
  <si>
    <t xml:space="preserve">Pc an nis </t>
  </si>
  <si>
    <t xml:space="preserve">  further workup                                                                                  </t>
  </si>
  <si>
    <t xml:space="preserve">KNOWN RVI on HAART +CLBP 2 ry to ? DDD  + R/o cholelithiasis                                                                                   </t>
  </si>
  <si>
    <t xml:space="preserve">this is 82 yr old female patient who is known HTN + type 2 DM( on life style modification )  patient for the past 15 and 5 yr respectively  on atrovastatin 20 mg po/day ASA 81 mg po/day ,frusemide 20 mg o/day ,atenolol 50 mg po/day, amlodipine 10 mg po/day,currently she presented with complain of bilateral leg swelling,intermitent cough knee pain , easy fatigability with mild exertion,left lower leg weakness for the past 5 yr  otherwise she has no orthopenea, PND ,_x000D_
 dopler x-ray-- normal right lower limb arterial duplex _x000D_
brain ct-- right parafalcine fluid attenuating lession likely arachnoid cyst, right frontal deep white hypodense lession old lacunar infarct, right maxillary and posterior ethmoid sinusitis _x000D_
chest x-ray----unremarkable _x000D_
abd us--- urolithiasis with bladder calculi and right nephrolithiasis ,bladder diverticulum   </t>
  </si>
  <si>
    <t xml:space="preserve">      send investigation and manage accordingly, link to uroclinic                                       </t>
  </si>
  <si>
    <t xml:space="preserve">HTN +? HHD +  type 2 dm ( not on medication ) + urolithiasis with bladder calculi and right nephrolithiasis ,bladder diverticulum  +   arachnoid cyst + old lacunar infarct                                            </t>
  </si>
  <si>
    <t>A 30 yrs old female patient present with cough of 1 week duration .she also complain of hormeses of voice .she also complain of easy fatigability, sweating and headache.</t>
  </si>
  <si>
    <t xml:space="preserve">             R/O URTI                                </t>
  </si>
  <si>
    <t xml:space="preserve">lower back pain of 3 years </t>
  </si>
  <si>
    <t xml:space="preserve">this is 50 years old female patient presented exacerbation of lower back pain that radiates to tighs and gluteal area  of 3 years duration, associated to this she has urinary urgency and burning during urination. she is taking carbamazepine 200mg daily . otherwise no history of chronic medical illnesses. </t>
  </si>
  <si>
    <t xml:space="preserve">pc  and nis </t>
  </si>
  <si>
    <t xml:space="preserve"> FURTHER WORKUP                                           </t>
  </si>
  <si>
    <t xml:space="preserve">CLBP 2RY TO ? DS + CYSTITIS                                             </t>
  </si>
  <si>
    <t xml:space="preserve">This is an 89 years old male patient presented with a complaint of produtive cough of 3 months duration. Associated with this he is also complaining of back pain, knee pain of 2 months &amp; fecal &amp; urinary incontinence of 1 year duration. </t>
  </si>
  <si>
    <t xml:space="preserve">? Pulmonary TB + LBP 2ndry to ?                                             </t>
  </si>
  <si>
    <t>fatiuge</t>
  </si>
  <si>
    <t xml:space="preserve">generalized fatuige for 5hrs duration </t>
  </si>
  <si>
    <t xml:space="preserve">                              arteficial tear and omega 3 fatty acid              </t>
  </si>
  <si>
    <t xml:space="preserve">                             dry eye               </t>
  </si>
  <si>
    <t xml:space="preserve">exacerbation of SOB of  2weeks </t>
  </si>
  <si>
    <t xml:space="preserve">This is a known hypertensive and cardiac  patient on bisoprolol 5 mg daily , atrovastatin 40mg daily, lasix 20mg daily,aspirin  81mg daily , digoxin 0.25mg daily. currently presented with SOB up on simple walking , dry intermittent cough , orthopnea of 2 pillows and PND . she also has left sided chest pain and discomfort ._x000D_
_x000D_
 BP- 150/85  PR- 56( irregular) RR 18 SP02 90% </t>
  </si>
  <si>
    <t>there is grade 3 HSM at LLSB</t>
  </si>
  <si>
    <t xml:space="preserve">further workup                                             </t>
  </si>
  <si>
    <t xml:space="preserve">NYHA class 3 stage 2 CHF 2ry to ? DVHD + ? IHD                                             </t>
  </si>
  <si>
    <t xml:space="preserve">This is a 32 years old female patient presented with a complaint of headache of 15 days duration ( temporal area) . Associated with this she is also complaining of dizziness, bilateral numbness of upper &amp; lower extremity of similar duration. </t>
  </si>
  <si>
    <t xml:space="preserve"> Headache 2ndry to ? + PN                                            </t>
  </si>
  <si>
    <t>this is 28 yr old female patient who was relatively healthy 1 month back presented with complain of RUQ pain of 1 month duration, she has been screened prenatally and found to be  hbsag posive, currently she is on her 4th month post partum period,and came  for follow up otherwise no hx of jaundice, no contact with hepatitis patient ,PICHT--NR</t>
  </si>
  <si>
    <t>abdomen flat and moves with respiration , no hepatomegally, no sign of fluid collection</t>
  </si>
  <si>
    <t xml:space="preserve">     link to hepatitis clinic                                        </t>
  </si>
  <si>
    <t xml:space="preserve">     HBSAg +ve                                        </t>
  </si>
  <si>
    <t>cough of 3 days</t>
  </si>
  <si>
    <t xml:space="preserve">this is a known asthmatic patient on followup. currently presented with exacerbation of productive cough of 3 days with blood tinged sputum. associated to this he has  intermittent right hand numbness ,he also complains right upper teeth pain ._x000D_
other wise no history of chronic medical illnesses. </t>
  </si>
  <si>
    <t>there is coarse crepitation over the lower 2/3 rd of lt chest posteriorly</t>
  </si>
  <si>
    <t xml:space="preserve">Known asthmatic + ? superimposed CAP+ ? PN                                            </t>
  </si>
  <si>
    <t>ocassional headache, vertigo, palpitation, irritability, excessive sweating_x000D_
easy fatigability but no orthopnea or pnd_x000D_
generalized muscle pain</t>
  </si>
  <si>
    <t>scattered wheeze</t>
  </si>
  <si>
    <t xml:space="preserve">                      ro hyperthroidism_x000D_
??aawd                      </t>
  </si>
  <si>
    <t xml:space="preserve">This is a 45 years old female patient presented with a complaint of abdominal pain of 1 week duration. Associated with this she is also complaining of headache,fever &amp; easy fatigability of similar duration. </t>
  </si>
  <si>
    <t xml:space="preserve">Abdominal pain 2ndry to ? +AFI 2ndry to ?                                             </t>
  </si>
  <si>
    <t>This is a 33 years old male patient presented with a complaint of epigastric pain &amp; back burning sensation of 15 days duration. Associated with this he is also complaining of RUQ pain of similar duration. He has been drinking alcohol for the last &gt;10 years. U/S-Moderate Fatty liver. He took Esomeprazole for one week.</t>
  </si>
  <si>
    <t xml:space="preserve">?Dyspepsia 2ndry to ? + Moderate fatty liver (?Alcholic)                                       </t>
  </si>
  <si>
    <t>exacerbation of epigastric pain of 10 days duartion</t>
  </si>
  <si>
    <t xml:space="preserve">this is a 46 years old male patient presented with epigastric burning and crampy right upper abdominal pain that radiates to the back of 1ore than 10 years which exacerbates 10 days back. he aso has nausea intermittently . associated with this he has pain during urination and back pain. _x000D_
_x000D_
hpylori-  -ve , </t>
  </si>
  <si>
    <t xml:space="preserve">dyspepsia 2ry to ? PUD                                            </t>
  </si>
  <si>
    <t>This is a 29 years old male patient presented with a complaint of productive cough of 2 weeks duration. Associated with a complaint of epigastric pain, fever, night sweating, loss of appetite of similar duration. He was managed at private clinic but no improvement.</t>
  </si>
  <si>
    <t xml:space="preserve"> ?Pulmonary TB + Dyspepsia 2ndry to ?PUD                                            </t>
  </si>
  <si>
    <t xml:space="preserve">For HTN follow up </t>
  </si>
  <si>
    <t xml:space="preserve">She is an 8th weeks of POD of  after C/S  presented newly dx of HTN on Nifedipine  20mg po/d for the past 6 weeks currently prsented with for the follow up </t>
  </si>
  <si>
    <t xml:space="preserve">              CBC, OFT, Elect , Abdpel U/S, ECG, CXR ,                              </t>
  </si>
  <si>
    <t xml:space="preserve">    8th weeks of POD of C/S + Newly dx HX                                          </t>
  </si>
  <si>
    <t>Easily fatigue</t>
  </si>
  <si>
    <t xml:space="preserve">he is presenter with easily fatigue while  running and hard work other wise no DM and chronic illness . He brought  ECG result of LVH  </t>
  </si>
  <si>
    <t xml:space="preserve">      CBC, OFT, ECHO , U/A CXR , ECG                                       </t>
  </si>
  <si>
    <t xml:space="preserve">       ? HTN + HHD                                      </t>
  </si>
  <si>
    <t>This is a known Dyslipedemia patient for the last two years not  on follow up.Currently,she presented with back pain of three years duration. Associated with this,has bilateral knee joint pain with difficulty of mobility ,standing  and has burning sensation of both lower exterimities.Otherwise,no history of hypertension,DM or known chronic medical illiness.investigations were done and atteached to referral clinic:uric acid=3.7mg/dlr(referance range=3.1-3.7.8),vitamine D=6.71ng/ml,(referance range=defiecincy&lt;20ng cholestrol=261(borderline high=200-239mg/dl,high&gt;240,desirabel=0.0-199)</t>
  </si>
  <si>
    <t xml:space="preserve">?Anaemia+?degenerative lumbar spondylosis+?knee joint osteoarteritis    +vitamine D defieciency                                        </t>
  </si>
  <si>
    <t xml:space="preserve">This is a 44 years old pt presented with a complaint of dry cough of 1 month duration. Associated with this he is laos complaining of occassional epigastric pain &amp; toothache of similar duration. He was treated with Augmentin &amp; ?azithromycine but no improvement. </t>
  </si>
  <si>
    <t xml:space="preserve">? Bronchitis                                             </t>
  </si>
  <si>
    <t xml:space="preserve">BURNING  SENSATION  TO HER  BODY   </t>
  </si>
  <si>
    <t xml:space="preserve">61  y old  male  patient  presented  with   burning  sensation  to  her  all  over  the  body  with  associated  head  ache  vertigo  and  sleeplessness  and  also  complain  complain  left  chest  pain     with  palpitation  and  orthopnea  of 2  pillow    and  epigastric pain  and  hesitancy  with  dribbling   and  he  had  sti  hx  at  his  young  age other  wise  he  has  no  hx of  cough  ,fever   shortness of  breath  </t>
  </si>
  <si>
    <t xml:space="preserve">their  is  s3  gallop  with  pan  systolic  murmur at  the apex </t>
  </si>
  <si>
    <t xml:space="preserve"> SEND  CBC  OFT  LIPID PROFILE  ECG  ECHO  VITAMIN  D ,ABDOMENOPELVIC  U/S   STOOL  H PYLORI                                            </t>
  </si>
  <si>
    <t xml:space="preserve">   ?heart  failure?+BOO?BPH+PN?VITAMIN  D  DEFFICENCY+DYSPEPSEA?PUD                                           </t>
  </si>
  <si>
    <t xml:space="preserve">Lower back And RT leg Pain </t>
  </si>
  <si>
    <t xml:space="preserve">She is presented with Lower and RT leg pain associated with difficulty of Walking otherwise no trauma </t>
  </si>
  <si>
    <t xml:space="preserve">Pinc Conj, NIS </t>
  </si>
  <si>
    <t xml:space="preserve"> Lumbosacral MRI , CBC, OFT, Electrolyte                                            </t>
  </si>
  <si>
    <t xml:space="preserve">    Degenerative lumbar spondylosis                                           </t>
  </si>
  <si>
    <t xml:space="preserve">HBV positive </t>
  </si>
  <si>
    <t>she is presented with HBV positive of 8 years  of . he laso has abdominal cramp and distention other wise no Hx of HTN &amp;lt; DM</t>
  </si>
  <si>
    <t xml:space="preserve">      CBC, OFT, Abd Pelvic U/S                                       </t>
  </si>
  <si>
    <t xml:space="preserve">   HBV positive + ? Dyspepsia                                          </t>
  </si>
  <si>
    <t xml:space="preserve">lossing  his  balance  while  he  walk </t>
  </si>
  <si>
    <t xml:space="preserve">68 y  old male  patient  presented with  losing  his balance  while  he  walk  with  associated  head  ache   and  neck  pain    and  sleeplessness   other  wise  he  has  no  hx of  head  trauma   ,loss of  consciousness , </t>
  </si>
  <si>
    <t xml:space="preserve">          send  cbc  and  consult  neurologist                                 </t>
  </si>
  <si>
    <t xml:space="preserve">  ? Symptomatic polycythemia     +ataxia?                                     </t>
  </si>
  <si>
    <t xml:space="preserve">this is a 38 years old female who presented with sore throat of 2 days duration. </t>
  </si>
  <si>
    <t xml:space="preserve">tonsils are enlarged and erythematous </t>
  </si>
  <si>
    <t xml:space="preserve">                              augmentin 625 mg PO TID for 7 days               </t>
  </si>
  <si>
    <t xml:space="preserve">                                            acute tonsilitis </t>
  </si>
  <si>
    <t xml:space="preserve">A 55 yrs old male patient present with epigastric pain of 1 month duration. he also complain bilateral leg pain  .he also complain nausea ,loose of apatite. he also complain of urinary urgency and frequency. </t>
  </si>
  <si>
    <t xml:space="preserve">            R/O DYSPEPISIA                                </t>
  </si>
  <si>
    <t xml:space="preserve">for insulin continuation </t>
  </si>
  <si>
    <t xml:space="preserve">this is 61 yr old female patient who was known type 2 dm for the past 15 yr taking metformin and changed to insulin for the past 10 yr and asthmatic for the past 20 yr taking salbutamol  and symbicort intermitently, currently she presented from health center with referal for continuation of insulin ,and she has bilateral leg swelling, she has also right supraclavicular swelling over the past 2 yrs otherwise no orthopenia, PND ,cough, sob _x000D_
_x000D_
_x000D_
_x000D_
</t>
  </si>
  <si>
    <t>bilateral leg edema which is non pitting ,has no tenderness</t>
  </si>
  <si>
    <t xml:space="preserve">cbc,fbs, hgaic,ecg, lipid profile.ua and cr _x000D_
link to optha , doppler us of the leg </t>
  </si>
  <si>
    <t xml:space="preserve">type 2 dm + ? newly dx HTN + asthma+ lipoma +  ? lymphedema                                            </t>
  </si>
  <si>
    <t>THIS IS 23 YEARS OLD FEMALE PATIENT PRESENTED WITH DIZZINESS OF 3 DAYS DURATION.ASSOCIATED TO THIS  SHE HAS EASY FATIGABILITY._x000D_
OTHER WISE SHE HAS NO TINNITUS OR PALPITATION._x000D_
SHE HAS NO LOC OR ABM._x000D_
SHE HAS NO ANY CHRONIC ILLNESS OR ANY DRUG INTAKE.</t>
  </si>
  <si>
    <t xml:space="preserve">           DIZZINESS 2NDRY TO ??                                                                             </t>
  </si>
  <si>
    <t xml:space="preserve">CUGH </t>
  </si>
  <si>
    <t>THIS IS 45 YEARS OLD MALE PATIENT KNOWN SEIZURE DISORDER PATEINT ON PHENYTOIN 100MG PO TID FOR THE PAST 2 YEARS WHO HAS FOLLOW UP HERE IN OUR HOSPITAL  PRESENTED WITH  DRY COUGH OF 4 DAYS DURATION._x000D_
ASSOCIATED TO THIS HE HAS LGIF AND CHILS._x000D_
_x000D_
OTHEWWISE HE HAS NO SOB,WHEEZE OR CHEST PAIN.</t>
  </si>
  <si>
    <t xml:space="preserve">      ?ACUTE BRONCHITIS                                      </t>
  </si>
  <si>
    <t>This is a 21 yrs old female pt reffeered from HC  afer reffered from HC for raised BP after presented with a complaint of intermittent headace of 2weeks duration ass with blurring of vission of same time duration.For this complaint started on amlodipine 5 mg po daily for the last 1 week.other wise no other complaint_x000D_
--she had hx of raised BP During pregnancy 1 yr back which resolved then after.</t>
  </si>
  <si>
    <t>base line investigations,abd pelvic u/s</t>
  </si>
  <si>
    <t xml:space="preserve">    newly diagnosed htn(stage 2)2ry to ?? r/o 2ry causes                                        </t>
  </si>
  <si>
    <t xml:space="preserve">this is a 67 years old female patient presented with tinnitus of 1 years duration associated with this she had blurred of vission otherwise she had no hx of hearing decrement hearing discharge. </t>
  </si>
  <si>
    <t xml:space="preserve">     Tinnitus sec to ?presbycusis                                     </t>
  </si>
  <si>
    <t xml:space="preserve">this is a 60 yrs old multi parous mother presented with anterior neck swelling of 30 yrs old duration for which she had surgery and partial removal of the mass 10 yrs ago_x000D_
2 months back she was diagnosed with hypothroidism and started on levothyroxine 100mg po QD which she is taking _x000D_
currently she was referred from Abebech Gobena with the assessment of Multiparous + Hyperthyroidism +CIN 2(cervical insitu neoplasia) after TFT came back (TSH= 0.02/LOW, FT4= 15.1/elevated, FT3= 3.54/elevated)_x000D_
she was scheduled for gynecological excision for today but referred here for stabilization of TFT_x000D_
otherwise she has no hx of fever, palpitation, shortness of breath, chest pain_x000D_
No abdominal complaint, urinary compalint_x000D_
No other chronic medical illness_x000D_
</t>
  </si>
  <si>
    <t>3 by 4 cm solitary firm mobile warm non tender non pulsatile anterior neck mass</t>
  </si>
  <si>
    <t>ENDOCRINOLOGIST CONSULTED_x000D_
hold levothyroxine, repeat TFT after 2 weeks , neck USG, link to endocrinologist</t>
  </si>
  <si>
    <t xml:space="preserve">?secondary hyperthyroidism 2ndry to/iatrogenic cause + CIN 2                                            </t>
  </si>
  <si>
    <t>this is a 70 yrs old male, a known type 2 DM pt on NPH 20/10 and MTF 500mg po BID for the last 15 yrs , HTN 30 yrs on Enalapril 10mg po BID currently linked from Plastic ward for the assessment of p1-3 weeks pop after STSG was done for post burn wound of right leg P2- type II DM P3- infected donor site</t>
  </si>
  <si>
    <t xml:space="preserve">3 wks post op after STSG, T2DM, HTN                                            </t>
  </si>
  <si>
    <t xml:space="preserve">DIZZINESS OF </t>
  </si>
  <si>
    <t>THIS IS 54 YEARS OLD MALE PATIENT PRESENTED WITH DIZZINESS OF 1 DAY DURATION.ASSOCIATED TO THIS HE HAS RIGHT SIDE INTTERMITTENT  HEADACHE OF SIMILAR DURATION._x000D_
HE HAS ALSO  NON PROJECTLE VOMITING OF INGESTED MATTER OF 2 EPISODE AND CRAMPY ABDOMINAL PAIN MORE ON LEFT FLANK AREA._x000D_
._x000D_
HE HAS ALSO LGIF,CHILS AND EASY FATIGABILTY ._x000D_
OTHERWISE HE HAS NO COUGH,SOB OR BODY SWELLONG._x000D_
NO LOC,ABM._x000D_
NO CHRONIC ILLNESS OR ANY DRUG INTAKE.</t>
  </si>
  <si>
    <t>CLEAR AND R4ESONANT</t>
  </si>
  <si>
    <t>FULL ABDOMEN MOVES WITH RESPIRATION</t>
  </si>
  <si>
    <t xml:space="preserve">  ?AGE+          DIZZINESS 2NDRY TO ???                                </t>
  </si>
  <si>
    <t>THIS IS A 29 YRS OLD FEMALE PT REFFERED FROM HC WITH ASSST OF CRVHD  WITH GRADE II-III MR  + DEXTROCARDIA WHICH WAS FOUND OUT INCIDENTALLY AFTER  SHE HAD SCREENING FOR A FORIGN WORK PROCESSING. SHE HAVE EASY FATIGABLITY FOR THE LAST 7 MOTHS OTHERWISE NO HX OF SOB,BODY SWELLING,_x000D_
_x000D_
ECHO--CRVHD  WITH GRADE II-III MR  + DEXTROCARDIA _x000D_
(TRANS ESOPHAGIAL ECHO RECOMENDED)</t>
  </si>
  <si>
    <t>BASELINE INVE,CONSULT SENIOR</t>
  </si>
  <si>
    <t xml:space="preserve">       GRADE II-III MR  + DEXTROCARDIA                                     </t>
  </si>
  <si>
    <t>THIS IS  24 YRS OLD FEMALE HOMELESS PT PRESENTED WITH A COMPLAINT OF EASY FATIGBLITY AND MALAISE  OF 3 DAYS DURATION.ALSO CLAIMS SHE LOST HER CONSCIOUSNESS SEVERAL TIMES IN THE LAST THREE DAYS.ALSO COMPLAINS LOSS OF APPETITE AND NAUSEA OF SAME TIME DURATION.OTHER WISE NO COMPLAIN OF FEVER,SOB,COUGH,DIARRHEA</t>
  </si>
  <si>
    <t>CBC,RBS,BF,PICT</t>
  </si>
  <si>
    <t xml:space="preserve">     AFI 2RY TO ???                                                                                   </t>
  </si>
  <si>
    <t>left side face weakness</t>
  </si>
  <si>
    <t xml:space="preserve">this is a 26 yrs old primigravid mother presented with left side facial weakness of 4 days duration associated with left ear area and nuchal pain, headache, difficulty of speech and closing left eyelid fully of same duration_x000D_
for this she was referred from abebech gobena with the ass't of 3rd TMPx+ PG+ EPT + Bell's palsy _x000D_
obs Ultrasound= viable 3rdtmpx_x000D_
otherwise she has no hx of fever, dermal lesions_x000D_
no previous similar hx_x000D_
has unremarkable ANC at local HC,_x000D_
no other chronic medical illness </t>
  </si>
  <si>
    <t>left side facial deviation with lagging eye lids and loss of left side naso labial fold</t>
  </si>
  <si>
    <t>Prednisolone 50mg po QD for 5 days then tapper by 5 mg until 10th day, Acyclovir 400mg po 5 times per day for 10 days, artificial tear_x000D_
continue ANC</t>
  </si>
  <si>
    <t xml:space="preserve">3rd TMPx+ PG+ EPT + Bell's palsy                                             </t>
  </si>
  <si>
    <t>This is a 34 years old female patient who presented with a complaint of lightheadedness of 4 days duration of 10 days back at emergency.In association to this she had loss of appetite, SOB at exertion, blurring of vision, easy fatigability and Palpitation of the same duration. She also has a hx of bilateral eye swelling of 2 days duration that usually occurs at morning. The patient claimed that she had prior hx of anemia starting from her childhood but didn't take any medication nor was she transfused with blood. For the above complaint she went to a HC and she was investigated with CBC AND WBC-5.28, N-0.5 L-0.3 HGB-5.5 HCT- 19.6,PLT- 681K. Otherwise she has no hx of Vomiting, LOC, ABM, Menorrhagia or any CMICBC WAS repeated our side and WBC-4.46 Hgb- 5.2 HCT- 19.2 PLT- 528_x000D_
Peripheral morphology was also done and result=Microcytic hypochromic anemia+ thrombocytosis RBC- Anisocytosis with microcytes, ovalocyte &amp; tear drop cells hypochromic vit b12 is 298 pg/ml_x000D_
for this she was treated with 2 units of blood and currently she is iron sulphate 325mg po tid .</t>
  </si>
  <si>
    <t>POST TRANSFUSION CBC,IRON STUDY</t>
  </si>
  <si>
    <t xml:space="preserve">            anemia 2ndry to ?? IDA                                </t>
  </si>
  <si>
    <t>difficulty in balancre keeping</t>
  </si>
  <si>
    <t xml:space="preserve">this is 52 yr old male patient who was relatively healthy 18 month back presented with complain of ifficulty to keep balance for 18 month and worsen for the past 6 month , associated with it he has difficulty of speech, decreased sight for long distance, other wise no tremor, abnormal body movement , no weakness, he has follow up at private and has no significant improvent _x000D_
Brain MRI--- finding consistent with diffuse cerebellar atrophy </t>
  </si>
  <si>
    <t xml:space="preserve">link to neurology </t>
  </si>
  <si>
    <t xml:space="preserve">       diffuse cerebellar atrophy                                      </t>
  </si>
  <si>
    <t>PER ANAL PAIN</t>
  </si>
  <si>
    <t>THIS IS A 22 YRS OLD MALE AAU STUDENT PRESENTED WITH PERI ANAL PAIN OF 1 YR DURATION WORSE AFTER DEFICATION .ALSO COMPLAIN TINGLING SENSATION OVER LOWER EXTRIMITIES OTHER WISE NO OTHER COMPLAINT</t>
  </si>
  <si>
    <t>LBASE LINE INVESTIGATIONS,LINIK TO SURGICAL OPD</t>
  </si>
  <si>
    <t xml:space="preserve">        CHRONIC PERI ANAL PAIN 2RY CH ANAL FISSURE + ?PN                                                                                </t>
  </si>
  <si>
    <t xml:space="preserve">Recurrence of Lt side Neck swelling </t>
  </si>
  <si>
    <t>A 4 y/o male presented with Recurrence of Lt side Neck swelling associated with fatigue of 20 days duration. he has the same compliant for the past 7 mons w/c comes &amp; goes by itself.. He has a hx of snoring w/c is told to him by his work friends. He works as a fighter fighter for 10 yrs then for 8 yrs as a driver. He has a hx of sinusitis for the past 10 yrs w/c exacerbated by cold weather &amp; perfumes. He has a hx of chills &amp; myalgia 8 days back w/c was managed by IM Anti pain. Otherwise no hx of night sweating, cough, orthopenia, PND, SOB, body swelling, fever  or Decrease UOP  _x000D_
Wt=100, L=1.71;BMI=34.2</t>
  </si>
  <si>
    <t>CBC,FBS, OFT, Lipid profile, UA, viral markers</t>
  </si>
  <si>
    <t xml:space="preserve">Class I obesity + ? OSA +  Lt posterior neck swelling  2 to ? + ? Chronic Rhinosinusitis + ?  NAFLD + ? HTN                                                                                      </t>
  </si>
  <si>
    <t>This is a 35 years old female patient presented with back pain of one year duration . Associated with this,has bilateral leg pain with swelling  as well as numbness of the lower exterimities' She also has moderate intermitantat fever with sweating of same duration.Otherwise,no history of hypertension,DM or known chronic medical illiness.</t>
  </si>
  <si>
    <t>GRADE3 ANKLE AND PERITIBIAL PITTING ODEMA</t>
  </si>
  <si>
    <t xml:space="preserve">   ?DEGENERATIVE LUBAR SPONDYLOSIS+?AGN                                         </t>
  </si>
  <si>
    <t>this is a 46 yrs old male presented with bilateral leg swelling of 4 months duration. the swelling is painless and worse on the left foot. the swelling gets worse on resting and resolves on elevating limbs_x000D_
for this he went to a HC and with the ass't of LVH+ Moderate pulmonary HTN_x000D_
IX=_x000D_
Echocardiography= moderate concentric LVH, GRADE 2 LT VENTRICULAR DIASTOLIC DYSFUNCTION, MILD TR, mild pulmonary  hypertension LVEF= 609%, TAPSE= 18mm_x000D_
ECG= RAD_x000D_
Abdomino pelvic USG= mild fatty liver, no sonographic renal disorder detected_x000D_
Uric acid= 7.4 (slightly elevated), RFT Cr= 0.9, BUN= 10.4_x000D_
otherwise he has no hx of fever, chest pain, cough, palpitation, shortness of breath, fatigue_x000D_
no abdominal or urinary complaint_x000D_
no known chronic medical illness</t>
  </si>
  <si>
    <t>grade 1 non pitting pedal edema_x000D_
lt foot dorsum warm boggy, non pulsatile mass</t>
  </si>
  <si>
    <t>CBC, Ultrasound of left foot</t>
  </si>
  <si>
    <t xml:space="preserve">lymph edema 2ndry to?                                            </t>
  </si>
  <si>
    <t>This is a24 years old male patient presented with productive cough of whitish sputum of two weeks duration. Associated with this,has poor appitite,night sweating,low grade interitant fever,unspecefied amount of weight loss,fatigability.Otherwise,no history of HTN,DM or known chronic medical illiness.investigation was done at private clinic=cxr= large right side plural effusion2 ry to?do plural fluid analysis,chest  u/sound=RT LUNG COLLAPSE+RT SEVEREPLURAL EFFUSION SECONDARY TO ---??PULMUNARY TB,ESR=40MM/HR</t>
  </si>
  <si>
    <t>TRANSFER TO EMERGENCY MEDICAL OPD FOR POSSIBEL CHEST TUBE INSERTION AND FURTHER MANAGENT</t>
  </si>
  <si>
    <t xml:space="preserve">  RIGHT MASSIVE PLURAL EFFUSION 2?DISSIMINATED TB(LUNG,PLURA)                                          </t>
  </si>
  <si>
    <t xml:space="preserve">complain  epegastric  pain  with  vomiting  of  ingested  matter   and  treated  with  omeprazole  no  improvment  other  wise  no hx of other  chronic  illness </t>
  </si>
  <si>
    <t>send  u/s  and  stool h pylori</t>
  </si>
  <si>
    <t xml:space="preserve">         ?dyspepsea?pud                                    </t>
  </si>
  <si>
    <t>This is  a 45 years old known diabetic+HTN  patient for the last four years,eight years,respectively, on MTF 500mg po BID and ENALAPRIL 5MG PO BID,Amitryptylline 25 mg po noctae.Currently,she presented with sob of two weeks  duration. She has associated ortopenia of apellow and PND.She also has epigateric pain of three onths duration.She also has bilateral flank pain and dribbling of urine  since seven months duration.Otherwise,no   history of bronchial asthma. echo= grade 1 diastolic dysfunction</t>
  </si>
  <si>
    <t>link to emergency medical opd for better managemnt</t>
  </si>
  <si>
    <t xml:space="preserve">    hypertetenive urgency uregncy to r/o hypertensive emergency+known diabetic patient   +Grade 1 diastolic dysfunction                                     </t>
  </si>
  <si>
    <t>this is a 20 yrs od female presented with left  flank pain of 4 yrs duration which worsened over night.associated with this, she has urinary urgency, frequency pain on urination of same duration. she has recurrenct hx of UTI dx and mgt. LGIF, nausea, reddish discoloration of urine, shortness of breath, decreased urine output over the pass 1 week_x000D_
Abdominal USG= renal parenchymal disease+ pyelonephritis+ cystitis_x000D_
for this, she went ot a HC and was referred here with the ass't of renal parenchymal disease_x000D_
she was treated for infection at our hospital 3 yrs back_x000D_
otherwise no hx of chest pain, body swelling_x000D_
no other abdominal or urinary complaints_x000D_
no known chronic medical illness</t>
  </si>
  <si>
    <t>CBC, U/A, CXR, S/e, Lipid profile</t>
  </si>
  <si>
    <t xml:space="preserve"> chronic  pyelonephritis+ cystitis                                           </t>
  </si>
  <si>
    <t xml:space="preserve">CHILLS AND RIGORS </t>
  </si>
  <si>
    <t xml:space="preserve">This is a 34 years old male patient presented with chills and rigors of 1 day duration with associated headache , joint pain , sweating  and urinary frequency </t>
  </si>
  <si>
    <t xml:space="preserve">do cbc , crp, ua </t>
  </si>
  <si>
    <t xml:space="preserve">                               AFI secondary to ?              </t>
  </si>
  <si>
    <t xml:space="preserve">                 --                           </t>
  </si>
  <si>
    <t>cuogh</t>
  </si>
  <si>
    <t xml:space="preserve"> cough  which is dry  of 1 week associated with LGIF, sob ,loss of appepite  of 1 week duration </t>
  </si>
  <si>
    <t>CBC,CRP,CXR</t>
  </si>
  <si>
    <t xml:space="preserve"> R/o CAP                              </t>
  </si>
  <si>
    <t xml:space="preserve">she is prsented with headache of associated with periorbital pian </t>
  </si>
  <si>
    <t xml:space="preserve">CBC, OFT, Elect , Cervical Xray , </t>
  </si>
  <si>
    <t xml:space="preserve">  Headache  2ry to ?                                           </t>
  </si>
  <si>
    <t xml:space="preserve">tinnitis of </t>
  </si>
  <si>
    <t xml:space="preserve">This is a 55 years old female patient presented with a complaint of Lt tinnitis of 3 months duration. Associated with this he is also complaining of headache.BP-146/91 mmHg </t>
  </si>
  <si>
    <t xml:space="preserve">Investigate &amp; Link to ENT </t>
  </si>
  <si>
    <t xml:space="preserve"> Raised BP + ?Tinnitis 2ndry to ?                                            </t>
  </si>
  <si>
    <t>a 28 yrs old female patient present with bilateral flank pain of 1 week duration .he also complain of uriray urgency and frequency.</t>
  </si>
  <si>
    <t>pxc nis</t>
  </si>
  <si>
    <t>...............</t>
  </si>
  <si>
    <t xml:space="preserve">                r/o nephraolitasisi                            </t>
  </si>
  <si>
    <t>A 34 yrs old female patient present with right flank pain of 1 week duration. she also complain urinary complaint. she also complain of numbness .</t>
  </si>
  <si>
    <t xml:space="preserve">            R/O NEPHROLITASISI                                </t>
  </si>
  <si>
    <t>Heat intolerance of 2 weeks duration</t>
  </si>
  <si>
    <t>18 years old male patient presented with heat intolerance of 2 weeks duration with associated neck pain of the same duration_x000D_
TSH 0.007_x000D_
FT3 20.04_x000D_
FT4 106.52</t>
  </si>
  <si>
    <t>no palpable thyroid gland</t>
  </si>
  <si>
    <t>Thyrotropin receptor antibody ( TRAb)_x000D_
Propranolol 40mg PO BID _x000D_
PTU 100mg PO TID</t>
  </si>
  <si>
    <t xml:space="preserve">Hyperthyroidism 2nd to R/O Graves disease                              </t>
  </si>
  <si>
    <t xml:space="preserve">Lf flank pain </t>
  </si>
  <si>
    <t>This is a 48 years old male patient presented with a complaint of Lt flank pain of 1 week duration.He had 2X surgical Hx for Kidney stone.</t>
  </si>
  <si>
    <t xml:space="preserve">Nephrolithisis                                             </t>
  </si>
  <si>
    <t xml:space="preserve">she is a known T2 DM on Metformin 1000mg po bid , Glebinclamid 1000mg po bid , Atrovastatin 20 mg po/d for the past 9 month . currently poor appitite and and poly symptoms , she has productive cough and she also gingival disease </t>
  </si>
  <si>
    <t xml:space="preserve">CBC, OFT, Hgb A1 C, elect, FBS, Abdpelvic U/S, CXR </t>
  </si>
  <si>
    <t xml:space="preserve">  Poor controlled T2 DM   + ? CAP + Dental carries                                        </t>
  </si>
  <si>
    <t>This is a 32 years old male presented with the complain of abdominal cramp of 2 days duration. he has associated 3 episodes of loose stool/day. no other complaint.</t>
  </si>
  <si>
    <t xml:space="preserve">flat, moves with respiration and  soft </t>
  </si>
  <si>
    <t>ciprofolxacin, hyocine</t>
  </si>
  <si>
    <t xml:space="preserve">    AGE                                         </t>
  </si>
  <si>
    <t xml:space="preserve">abnormal body movement of 21 years </t>
  </si>
  <si>
    <t xml:space="preserve">this is a 33 years old female known epileptic  patient on phenytoin 100mg PO BID. currently presented with frequent episodes of ABM which was controled for long years. she had EEG </t>
  </si>
  <si>
    <t xml:space="preserve">PC and NIs </t>
  </si>
  <si>
    <t>further workup and continue phenytoin, collect investigations 9 she claims to have EEG and MRI)</t>
  </si>
  <si>
    <t xml:space="preserve">GTC seizure disorder                                                                                      </t>
  </si>
  <si>
    <t xml:space="preserve">Rt side neck swelling </t>
  </si>
  <si>
    <t xml:space="preserve">he is prsented with Rt side neck swelling for 2 months and treated with unspecified PO mediction but not improved . he also has intermitent low gread fever other wise on cough </t>
  </si>
  <si>
    <t>Firm and difussied mass at rt side of neck</t>
  </si>
  <si>
    <t xml:space="preserve">CBC, OFT, elect, ESR, CXR, </t>
  </si>
  <si>
    <t xml:space="preserve">   High  gread Non Hodgkin Lymphoma                                          </t>
  </si>
  <si>
    <t xml:space="preserve">this is 40 years old female patient come for checkupm after she was referred from gyn side with the diagnosis of 2nd TRM pregnancy (23wks) + overt DM _x000D_
no history of known  chronic medical illnesses </t>
  </si>
  <si>
    <t xml:space="preserve">do ECG , CBC , RFT , link to ophta </t>
  </si>
  <si>
    <t xml:space="preserve">2nd TRM px                                             </t>
  </si>
  <si>
    <t>A 32 yrs old female patient present with lower abdominal pain of 2 days duration.</t>
  </si>
  <si>
    <t xml:space="preserve">PPC NIS </t>
  </si>
  <si>
    <t xml:space="preserve">                             R/O IP               </t>
  </si>
  <si>
    <t>A 25 yrs old male patient present with cough of 1 week duration. he also complain productive cough .</t>
  </si>
  <si>
    <t xml:space="preserve"> HCV postiv+ RVI on HAART follow up </t>
  </si>
  <si>
    <t xml:space="preserve">She is newly Dx RVI on HAART for the pas 45 days  and HCV positive . currentliy she igeneralized body weakness and intermitent loss stool  . . otherwise no abdominal and leg swelling </t>
  </si>
  <si>
    <t xml:space="preserve">pall conj , NIS </t>
  </si>
  <si>
    <t xml:space="preserve">CBC, OFT, CXR, Elect , Abd pelv U/S , </t>
  </si>
  <si>
    <t xml:space="preserve">? Newly Dx RVI on HAART + HCV postive                                             </t>
  </si>
  <si>
    <t>A 29 yrs old male patient present with of lbp of 4 days duration.</t>
  </si>
  <si>
    <t xml:space="preserve">  R/O LBP                                          </t>
  </si>
  <si>
    <t xml:space="preserve">he is prsented with productive cough and generalized body weakness and poor appitite . he was treated 3x by unspecified po medication but not improved </t>
  </si>
  <si>
    <t xml:space="preserve">EBC, CXR, ESR, OFT , Genexpert  </t>
  </si>
  <si>
    <t xml:space="preserve">  ? CAP R/O PTB                                           </t>
  </si>
  <si>
    <t>cough of duration( productive of blood tingled sputum).associated with that he has loss of appetite,intermittent fever and headche of the same days duration.</t>
  </si>
  <si>
    <t>send sputum examinatiojn_x000D_
send esr_x000D_
send cbc_x000D_
send echo</t>
  </si>
  <si>
    <t xml:space="preserve">             pneumonia/paraneumonic effusiom                               </t>
  </si>
  <si>
    <t>came for medal certificate</t>
  </si>
  <si>
    <t xml:space="preserve">this is 22 yr old female patient who was relatively healthy 3 month back presented with complain of lower back pain of 3 month duration , associated with it she has left leg numbness for the past 4 days, she used to work home care and lift patients ,otherwise she has no pain in other site </t>
  </si>
  <si>
    <t>pink conj,,nis</t>
  </si>
  <si>
    <t xml:space="preserve">send lumbosacral x-ray, _x000D_
</t>
  </si>
  <si>
    <t xml:space="preserve">          ? acute LBP 20 to ?                                   </t>
  </si>
  <si>
    <t xml:space="preserve">A 57 years old female presented with a complaint of abdominal distension, flatus and early staty and intermittent constipation of a month duration.she has burning pain on head and loss of balance for the same duration </t>
  </si>
  <si>
    <t xml:space="preserve">investigate her </t>
  </si>
  <si>
    <t xml:space="preserve">                                   ?Vitamin D deficiency + inestinal parasite         </t>
  </si>
  <si>
    <t>This is a 22 years old male patient presented with a complaint of syncope of 1 year. He claims it happens 3x per week for the last 1 year. Associated with this he is also complaining of headache b/r the syncope &amp; bilateral hand tremor of similar duration.</t>
  </si>
  <si>
    <t xml:space="preserve">Syncope 2ndry To ?                                             </t>
  </si>
  <si>
    <t xml:space="preserve">28 years old female patient presented with weight loss of  3 weeks duration _x000D_
 other wise no history of cough,fever,night sweating and chronic disease like DM, HTN  </t>
  </si>
  <si>
    <t xml:space="preserve">no clinical significant enlargement of LN on accessible area </t>
  </si>
  <si>
    <t xml:space="preserve">good air entry both anterior and posterior chest </t>
  </si>
  <si>
    <t>S1S2 well heard no murmur or gallop</t>
  </si>
  <si>
    <t>flat abdominal and no palpable organ</t>
  </si>
  <si>
    <t>chest X RAY</t>
  </si>
  <si>
    <t xml:space="preserve">         R/O PTB                                   </t>
  </si>
  <si>
    <t>.......................</t>
  </si>
  <si>
    <t xml:space="preserve">               cbc ,u/a</t>
  </si>
  <si>
    <t>EPIGASTRI PAIN</t>
  </si>
  <si>
    <t>a 35 YRS OLD MALE PAITENT PRESENT WITH EPIGASTRIC PAIN OF 2 WEEK</t>
  </si>
  <si>
    <t>...................</t>
  </si>
  <si>
    <t xml:space="preserve">                                         R/O DYSPEPSPISA   </t>
  </si>
  <si>
    <t>medical check  up</t>
  </si>
  <si>
    <t xml:space="preserve">           cbc ,</t>
  </si>
  <si>
    <t>this is 59 yr old male patient who was relatively healthy 1 month back presented with complain of neck pain for the past 1 month associated with it he has right hand pain which is non specific, numbness and finger burning pain, he has hx of lower back pain and right leg pain in which he has physiotherapy session , otherwise no known medical illness</t>
  </si>
  <si>
    <t xml:space="preserve">Investigate and consult neurologist </t>
  </si>
  <si>
    <t xml:space="preserve">        Cervical radiculopathy + CLBP 20 TO                                     </t>
  </si>
  <si>
    <t>a 24 YRS OLD FEMALE PATIENT PRESENT WITH COUGH OF 4 DAYS DURATION.</t>
  </si>
  <si>
    <t>AMENORRHEA</t>
  </si>
  <si>
    <t>A 24 yrs old female patient present with amenorrhea of 3 month duration. she also has irregular mensural cycle.</t>
  </si>
  <si>
    <t>..............</t>
  </si>
  <si>
    <t xml:space="preserve">                         AMENORRHEA 2 TO ???                   </t>
  </si>
  <si>
    <t>20 YEARS OLD FEMALE PATIENT PRESENTED WITH COMPLIANT OF SORETHROAT OF 1 WEEKS DURATION.ASSOCIATED WITH THAT SHE HAS HEADCHE,COUGH,RUNNY NOSE,EPIGASTRIC PAIN AND HEADACHE OF THE SAME DAYS DURATION.</t>
  </si>
  <si>
    <t>ERYTHE,MATOUS SWELLING OVER THE TONSILIS</t>
  </si>
  <si>
    <t>FOLLOWUP IN 3 DAYS_x000D_
GIVE CEFTRIAXONE 1 GM BID 7 DAYS_x000D_
DICLOFENAC 75 MG IM DAILY FOR 3 DAYS</t>
  </si>
  <si>
    <t xml:space="preserve">                                ACUTE TONSILITIS + DYSPEPSIA            </t>
  </si>
  <si>
    <t>LEFT ARM PAIN</t>
  </si>
  <si>
    <t>THIS IS KNOWN DM PATIENT ON FOLLOWUP AND MEDICATION FOR THE PAST 7 YEARS CURRENTLY PRESENTED WITH COMPLIANT OF LEFT ARM PAIN OF 5 MONTHS DURATION.</t>
  </si>
  <si>
    <t xml:space="preserve">CONTINUE FOLLOWUP_x000D_
SEND HGB A1C,THYROID FUNCTION TEST_x000D_
</t>
  </si>
  <si>
    <t xml:space="preserve">                             HYPOTHYRODISM + DIABETES +              </t>
  </si>
  <si>
    <t xml:space="preserve">abdominal pain ,LGIF </t>
  </si>
  <si>
    <t xml:space="preserve">CBC, Stool ,Widal /Weilfelix titer   </t>
  </si>
  <si>
    <t xml:space="preserve">R/O AGE                                            </t>
  </si>
  <si>
    <t>reffered for follow up</t>
  </si>
  <si>
    <t>This is a 67 years olf female known type 2diabetic patient for the last thirty years currently on NPH 44/22iu,MTF 500mg po PM daily and her followup was at private clinic(Senae clinic). Associated with this has blurring of vission of five months duration. She had  plastic surgery at this hospital a month back for she had swelling over her right hand which progressed to cover the right upper exterimity and was admitted at plastic surgery ward for twenty days.and dicharged improved.At present,she is referred from health center for follow up.Otherwise,no history of hypertension or known chronic medical illiness.</t>
  </si>
  <si>
    <t xml:space="preserve">  KNOWN TYPE 2DM ON MEDICATION  /+POST PLASTIC SURGERY  OF TWO MONTHS  +ISOLATED SYSTOLIC HTN                                                                                 </t>
  </si>
  <si>
    <t>this is a 14 years old female pt presented with dry cough of 3 month duration. has also sneezing, runny nose of same duration. has no fever , loss of appetitive , night sweating</t>
  </si>
  <si>
    <t xml:space="preserve">inx        </t>
  </si>
  <si>
    <t xml:space="preserve"> A. bronchitis                                            </t>
  </si>
  <si>
    <t>This is a 30 years old male patient presented with left flank pain of fifteen days duration.He has associated moderate intermitant fever,urgency and frequency of urination. Otherwise,no history of hypertension,DM or known chronic medical illiness.</t>
  </si>
  <si>
    <t xml:space="preserve"> LEFT RENAL COLIC 2? TO R/O ACUTE PYELONEPHIRITIS                                           </t>
  </si>
  <si>
    <t>left side headache</t>
  </si>
  <si>
    <t>this is a 22 yrs old female presented with the complaint of left side burning type of headache of 9 months duration._x000D_
for this complaint she went to Desse hospital and started follow up with the assessment of Cerebral venous thrombosis (diagnosed via contrast CT scan) and has been taking Amitriptyline 12.5mg po QD and Warfarin 2.5mg po QD for the past 7 months_x000D_
currenlty she was referred here from a health center for better management and follow up_x000D_
she also has burning sensation over feet and intermittent fatigue_x000D_
otherwise no hx of fever, _x000D_
no hx of bleeding or easy bruising_x000D_
no hx of contraceptive use_x000D_
no hx suggestive of Bsymtpoms_x000D_
No hx of head injury_x000D_
No other chronic medical illness</t>
  </si>
  <si>
    <t xml:space="preserve">Baseline Ix </t>
  </si>
  <si>
    <t xml:space="preserve">Cerebral venous thrombosis 2ndry to?                                            </t>
  </si>
  <si>
    <t>LINKED FROM Pre-Anesthesia</t>
  </si>
  <si>
    <t xml:space="preserve"> A 25 YEAR OLD MALE PT  LINKED FROM Pre-Anesthesia  WITH THE ASS'T OF - OSA 2o to ? chronic hypertrophic tonsilitis tor/o lymphoma ,  PRESNTED WITH PRODUCTIVE COUGH OF OVER &gt;2 WEEKS , ASSOCIATED WITH THIS HE ALSO  HAS SOB  , CHEST PAIN , _x000D_
NASAL ENDOSCOPY= Glv adenoid hypertrophy_x000D_
</t>
  </si>
  <si>
    <t>DIFFUSED WHEEZING OVER THE LUNG FE</t>
  </si>
  <si>
    <t xml:space="preserve">SEND INX </t>
  </si>
  <si>
    <t xml:space="preserve">? CAP + ? ASTHMA           OSA 2o to ? chronic hypertrophic tonsilitis tor/o lymphoma                                   </t>
  </si>
  <si>
    <t>this is a 45 yrs old male,, known HTN for thepast 1 yr on unspecifed po medication which he discontinued after 1 week. presented with left side chest pain which is stabbing in type worse during the night and associated with sore throat_x000D_
_x000D_
he has left arm tingling sensation which he reorts is due to diagnosed disc herniation for the past 6 yrs._x000D_
for this he went to a private clinic. CXR, CBC and ECG was done with significant finding of cardiomegaly. he was given Ibuprofen and referrecd here_x000D_
otherwise he has no hx of chest heaviness, palpitaion shortness of breath_x000D_
no hx of cough, fever_x000D_
no abdominal or urinary complaints_x000D_
no other known chronic medical illness</t>
  </si>
  <si>
    <t>ECG, U/A, CBC_x000D_
consult senior</t>
  </si>
  <si>
    <t xml:space="preserve">?costochondritis r/o ? ACS                                            </t>
  </si>
  <si>
    <t xml:space="preserve">Right lower extremity pain </t>
  </si>
  <si>
    <t>this is 27yrs old male patient presented with a complain of right lower extremity pain of one week duration for which he was given indometacin 25mg po daily but no improvement_x000D_
otherwise: no hx of chronic illness</t>
  </si>
  <si>
    <t>CRP, Uric acid, knee x ray, cbc</t>
  </si>
  <si>
    <t xml:space="preserve">           ? OA                                  </t>
  </si>
  <si>
    <t>frank blood in stool</t>
  </si>
  <si>
    <t xml:space="preserve">this is a 22 yrs old female presented with frank blood in stool of 1 month duration associated with constipation, periumbilical cramp, tenesmus, nausea,bloating, flatulence hard stool, pain on defecation, decreased appetite, significant weight loss over 3 months_x000D_
for this she went to a private clinic_x000D_
IX_x000D_
CBC, LFT,= normal,_x000D_
PICT, Hep BsAg, HCV= Negative_x000D_
Abdpelvic U/s= Normal_x000D_
Stool and Hpylori Stool Ag= unremarkable_x000D_
other wise no hx of fever_x000D_
no self or family hx of knwon chronic medical illness_x000D_
_x000D_
</t>
  </si>
  <si>
    <t>consult senior_x000D_
send for colonoscopy, ANA, bisacodyl 5 mg po BID</t>
  </si>
  <si>
    <t xml:space="preserve">? Inflammatory bowel disease                                            </t>
  </si>
  <si>
    <t>tinittus, fatigue</t>
  </si>
  <si>
    <t xml:space="preserve">this is 50 yrs old female patient presnted with a complain of dizzneess, lightheadedness and easy fatiguability of six months duration. Associated with this she also complains of deceased urine out put._x000D_
otherwise: no hx CMI </t>
  </si>
  <si>
    <t xml:space="preserve">cbc, ecg, u/a </t>
  </si>
  <si>
    <t xml:space="preserve">         anemia                             </t>
  </si>
  <si>
    <t>referred as acase of HBV POSITIVE PATIENT</t>
  </si>
  <si>
    <t>This is anewly diagnosed hepatitis B patient who is referred as acase of hepatitis B posiitive patient today from health center. Associated with this has burnining sensation over his left flank  region. Otherwise no history of hypertension,dm or known chronic medical illiness.</t>
  </si>
  <si>
    <t xml:space="preserve">   CHRONIC VIRAL  HEPATITIS TO R/O LIVER CIRRHOSIS                                        </t>
  </si>
  <si>
    <t>this is a 30 yrs old femlae presented with global tingling type of headache for the past 6 month associated with heaviness of head, difficulty doing routine activities, flickering lights, blurring of vision_x000D_
1 month back she was diagnosed with sinusitis and given unspecifed po medication after skull xray was done but did not improve_x000D_
otherwise she no fever, cough, ear ache_x000D_
no known allergies_x000D_
no photophobia_x000D_
no worsening or relieving event_x000D_
she takes multiple analgesics but no improvement</t>
  </si>
  <si>
    <t>CBC, skull xray_x000D_
link to ent</t>
  </si>
  <si>
    <t xml:space="preserve"> ? chronic sinusitis r/o migraine headache                                           </t>
  </si>
  <si>
    <t xml:space="preserve">known HTN + Known T2DM  [ 16yrs] on MTF 1000 mg po bid, doanil 5mg po daily, enalapril 5mg po bid and ASA 81 mg po daily. _x000D_
presented with bilateral leg swelling of two weeks duration, initially his right leg. he also claims frequency of urination associated with urinary incontience, nocturia 4-5 times per night. He had hx of ?intramedularry nails and had pain over the right hip and knee </t>
  </si>
  <si>
    <t>on a wheel chair</t>
  </si>
  <si>
    <t>known HTN + Known T2DM</t>
  </si>
  <si>
    <t>This is a 58 years old male patient  presented with back pain of four years duration. He has associated leg pain . Otherwise no HTN ,DM or known chronic medical illiness.H e has lose of sleep and is amitryptylline 12,5mg po daily,otherwise no history of chronic disease.</t>
  </si>
  <si>
    <t xml:space="preserve">  ?degenerative lumbar spondylosistor/o disc prolpase                                         </t>
  </si>
  <si>
    <t xml:space="preserve">she is a known stroke paitsent for 3 years on Asprin 81 mg po /d, Arovastatine 20 mg po /d but discontinued 1 year back . currently she prsented with dicfficulty of talking and Rt body side pain , tingling, burning sensation .  she has difficulty of Lt ear hearing </t>
  </si>
  <si>
    <t xml:space="preserve">CBC, OFT CXR, ECG , Elect , Lipid profile , FBS , </t>
  </si>
  <si>
    <t xml:space="preserve">Old stroke + ? PN + Lt ear hearing loos + newly Dx HTN                                            </t>
  </si>
  <si>
    <t xml:space="preserve">50 yrs old female a known HTNsive for the past 10 yrs and hypothyroidism 2 yrs, B. Asthma 12 yrs on salbutamol and symbicort, levothyroxine 100mcg po QD, Valsartan/HCT 160/12.5mg 1 tab po QD (she switched to Amlodipine 10mg po QD and Enalapril 10mg po QD because V/HCT ran out),  _x000D_
comes to our Plastic and Burn unit with  left leg pain after sustaining flame burn injury to her right lower leg as she was cooking 1 month backafter which she developed blisters. for this she was prescribed Silver sulfazidine cream and cloxacillin at a hc, and her Anti HTN was changed from valsartanHCT to Amlodipine and  enalapril after which she complains of having Bilateral swelling _x000D_
She also has fatigue, shortness of breath at lower than routine exercise, Orthopnea of 2 pillows, Palpitation, of 3 months duration_x000D_
otherwise she has no hx of fever, chest pain_x000D_
no abdominal or urinary complaints_x000D_
no other known chronic medical illness_x000D_
</t>
  </si>
  <si>
    <t>continue valsartan/HCT, _x000D_
send for RBS, HbA1C, Lipid profile, ECG, Echocardiography, TFT</t>
  </si>
  <si>
    <t xml:space="preserve">HTN+B. asthma + Hypothyroidism+ ? HHD+ 2nd degree flame burn                                            </t>
  </si>
  <si>
    <t xml:space="preserve">came for continuation of follow up </t>
  </si>
  <si>
    <t xml:space="preserve">this is 36 yr old male patient who was known type 2 dm patient for the past 5 yr taking metformin 500 mg po bid who discontinue follow up for the past 6 month but was taking medication, he complain loosening of 2 tooth, otherwise no new complain </t>
  </si>
  <si>
    <t xml:space="preserve">update investigation to continue follow up, link to opth,and dental ,advise on life style </t>
  </si>
  <si>
    <t xml:space="preserve">     type 2 dm + unknown glycemia                                        </t>
  </si>
  <si>
    <t>left leg ulcer</t>
  </si>
  <si>
    <t>This is a 58 yrs old male a known HTN and T2DM for the past 6 yrs on Nifedipine 20mg po BID, Enalapril 10mg po BID, NPH 30/20 RI 15/10iu_x000D_
currently he presented with left lower leg ulceration of 1 month duration association with itching and whitish discoloration of surrounding skin_x000D_
For this, he took amoxicillin 3 full doses(3 weeks) and ciprofloxacin for 5 days without improvement._x000D_
3 weeks back he had a slip and fall from standing height and he has pain over right foot with grade one pitting edema for which he took indomethacin suppository but did not improve_x000D_
otherwise no other site of injury, no fever, or swelling over left foot_x000D_
no other complaint_x000D_
no other known chronic medical illness</t>
  </si>
  <si>
    <t>Grade 1 pitting edema over right foot_x000D_
multiple healed scars over rt and lt foot_x000D_
Left lower leg medial and flexor area ulcers with whitish discharge but no surrounding erythema or tenderness</t>
  </si>
  <si>
    <t>send for CBC, U/A, OFT, Leg xray, wound culture and Gram stain_x000D_
consult derma and Ortho seniors_x000D_
continue medication</t>
  </si>
  <si>
    <t xml:space="preserve">HTN+T2DM+ Rt foot sprain+ left leg non healing ulcer                                           </t>
  </si>
  <si>
    <t>...........................</t>
  </si>
  <si>
    <t>this is a 29 yrs old P1 mother, a known T1DM pt for the past 4 yrs on RI then on metformin 500mg po QD for the past 2 yrs. her T1DM was diagnosed during 2wks GA of pregnancy._x000D_
currently she has intermittent headache and fluctuating FBS_x000D_
otherwise she has no other complaint _x000D_
her mother has HTN  and T2DM</t>
  </si>
  <si>
    <t xml:space="preserve">follow up, continue NPH/RI regimen with 0.4iu/kg NPH (16/8), discontinue MTF </t>
  </si>
  <si>
    <t xml:space="preserve">T1DM                                                                                                                                    </t>
  </si>
  <si>
    <t xml:space="preserve">A 36 y/o male presented with chest pain w/c exacerbate during inhalation associated with fatigue of 2 wks duration.  he has a hx of chest pain twice, the first one was 8 yrs &amp; 2 nd one 4 yrs back w/c improved by itself. he has a hx of intermittently water brash when he eats wheat products for the last 1 yr.No hx of fever, Cough, SOB, Orthopenia, PND, Body swelling, no urinary compliant </t>
  </si>
  <si>
    <t>CBC, OFT, CXR, ECG , stool H.Pylori Ag</t>
  </si>
  <si>
    <t xml:space="preserve">? Angina pectoris +? GERD                                           </t>
  </si>
  <si>
    <t xml:space="preserve">joint pain and generalized body weakness </t>
  </si>
  <si>
    <t xml:space="preserve">he is prsented with joint pain and generalized body weakness associated with poor appitite and also bosy wt loss </t>
  </si>
  <si>
    <t>CBC, OFT &amp;lt; elect , FBS, Uric Acid , RF</t>
  </si>
  <si>
    <t xml:space="preserve">    ? PN + UTI                                          </t>
  </si>
  <si>
    <t>A 22 yrs old female patient present with chills and rigor of 2 days duration. she also complain of headache cold intorance.</t>
  </si>
  <si>
    <t>WORK UP ..................................</t>
  </si>
  <si>
    <t xml:space="preserve">                                      R/O AFI      </t>
  </si>
  <si>
    <t>this is 70 yr old female patient who was known hypertension not on medication, came from surgical opd for medical evaluation after she presented with complain of excessive salivation, epigastric discomfort</t>
  </si>
  <si>
    <t>Investigate ,</t>
  </si>
  <si>
    <t xml:space="preserve"> ? pud + HTN   +   rt kidney staghorn calculus caused rt renal obstructive atrophy with severe pelvi calyceal dilation and thinned cortex                                       </t>
  </si>
  <si>
    <t xml:space="preserve">low back pain and bone pain </t>
  </si>
  <si>
    <t xml:space="preserve">a 47 ears old female presnted with neck pain and low back pain of over 5-6 years duration -  which is worsening in the past year - associated with this she  has unlateral headache  and tingling/nubming sensation of extermites  of same duration _x000D_
 -  vitamin d - 11.6 ,  t ca - 11.3 , _x000D_
 l/s xray - mild degretaive spine disease ,   cervical xray - normal xray </t>
  </si>
  <si>
    <t xml:space="preserve">send ca++ , RF AND FBS , LIPID PROFILE </t>
  </si>
  <si>
    <t xml:space="preserve">          clbp 2 to  mild degerative spine disease + vitamin d  deficiency +      ?pn                         </t>
  </si>
  <si>
    <t xml:space="preserve">MULTIPEL JOINT PAIN </t>
  </si>
  <si>
    <t xml:space="preserve"> A 48 YEARS OLD FEMALE  PT - PRESNTED WITH MUTIPLE JIN TPAIN OF OVER 8 MONTH DURATION - ASSOCIATED WITH THIS SHE HAS WORSENING OF BILATERAL KNEE JOINT  PAIN OF OVER  3- 4  DAYS  DURATION :  PAIN IS NOT IMPROVING WITH ANY ANALGESIC </t>
  </si>
  <si>
    <t xml:space="preserve"> SEND INX </t>
  </si>
  <si>
    <t xml:space="preserve">            ? BILATERAL  KNEE  OA  + R/O?  RA                                 </t>
  </si>
  <si>
    <t xml:space="preserve">recuurent aboration </t>
  </si>
  <si>
    <t xml:space="preserve">A 22 years old female patient presented with a complaint of reccurent aboration which 3 times happened in the last 1 year. otherwise she has no complaint </t>
  </si>
  <si>
    <t xml:space="preserve">                  hyperthyrodism + recurrent aboration 2ry to ?                          </t>
  </si>
  <si>
    <t xml:space="preserve">Left leg pain </t>
  </si>
  <si>
    <t>This is a 46 year old female patient  presenting  with sever aching type of intermittently involving  left hip to the foot, the pain is worse during movement. she also  had aching  type of moderate lower back pain of same duration, the pain starts from the lower back and radiates to the lower left extremity_x000D_
 no hx of DM, HTN_x000D_
Pelvic x ray -  Norma_x000D_
Lumbar x ray- Degenerative Spine disease</t>
  </si>
  <si>
    <t xml:space="preserve">             investigate</t>
  </si>
  <si>
    <t xml:space="preserve">                 Degenerative spine disease with _x000D_
              radiculopthy                            </t>
  </si>
  <si>
    <t xml:space="preserve">a 48 years old female patient preseted with a complaint of anterior neck swelling of 3 years duration which became increasing in the size in the last three months.otherwise no other complaint </t>
  </si>
  <si>
    <t xml:space="preserve">                            ? MNG + decreased bone density                 </t>
  </si>
  <si>
    <t>come for medical certificate request for  foriegn job</t>
  </si>
  <si>
    <t>come for medical certificate request for  foriegn job._x000D_
she has no chronic illness or any medication intake</t>
  </si>
  <si>
    <t>This is a 31 year old female patient presenting with SOB with exertion of 4 months duration associated with palpitation, she had dry intermittent cough and PND but decreased the past 1 month but no orthopnea . she also had bilateral leg swelling upto the ankle the past 2 months_x000D_
NO hx of DM, HTN</t>
  </si>
  <si>
    <t>G1 pitting edema</t>
  </si>
  <si>
    <t xml:space="preserve">                            investigate </t>
  </si>
  <si>
    <t xml:space="preserve">               CHF 20 to ?                            </t>
  </si>
  <si>
    <t xml:space="preserve">a 71 years old male pt presnted with left hip pain of over 2 months duration  , associated with  this tingling and nubming sensation of extermites and  burninf sensation ofo soles of same duration </t>
  </si>
  <si>
    <t xml:space="preserve"> send inx </t>
  </si>
  <si>
    <t xml:space="preserve">      ?left hip oa                     +? bph                    </t>
  </si>
  <si>
    <t>THIS IS 41 YEARS OLD FEMALE PATIENT PRESENTED WITH HEADACHE OF 4 DAYS DURATION.ASSOCIATED TO THIS SHE HAS GLOBAL TYPE  OF HEADACHE .SHE HAS DIZZINESS BUT NO BODY SWEELLING .</t>
  </si>
  <si>
    <t xml:space="preserve">            R/O HTN                          </t>
  </si>
  <si>
    <t xml:space="preserve">THIS IS 42 YEARS  FEMALE PATIENT PRESENTED WITH  WORSENING OF  LOWER BACK PAIN  OF 6 MONTHS DURATION .THE PAIN WORSEN DURING SITTING  BUT RELIEVED WHILE LEANING FOREWARD , WALKING AND SLEEPING._x000D_
</t>
  </si>
  <si>
    <t xml:space="preserve">                         LOW BACK PAIN 2NDRY TO ????                  </t>
  </si>
  <si>
    <t>THIS IS  42 YEARS OLD MALE PATIENT PRESENTED WITH PRODUCTIVE WHITISH SPUTUM  OF COUGH 3 DAYS DURATION.ASSOCIATED TO  THIS HE HAS  LGIF AND CHILS._x000D_
HE HAS NIGHT SWEETING BUT NO LOSS  OF APETITE._x000D_
SINCE A WEEK BACK HE HAS SNEEZING AND RHINORHEA.</t>
  </si>
  <si>
    <t xml:space="preserve">                 CAP                          </t>
  </si>
  <si>
    <t xml:space="preserve">back pain with limited spinal range of motion, involves legs achin g pain on left side, no fever, no copugh, no diabnetes, no RVI, no weakness, no incontinrnce, no weight loss, had histopry of heavy duty, no trauma, no history of TB </t>
  </si>
  <si>
    <t>no xanbthoma, no dental decay</t>
  </si>
  <si>
    <t>no distress,no cyanosios, no clubbing</t>
  </si>
  <si>
    <t>no murmur, pul;se full regular</t>
  </si>
  <si>
    <t>no discharge, no costovertebral; angel tenmdrness</t>
  </si>
  <si>
    <t>linmited spinal range of motion, no muscl spasm, no vertebral bone tenderness, lumbar lordosis intact</t>
  </si>
  <si>
    <t>street leg elevation test positive</t>
  </si>
  <si>
    <t>investigation up date , avoid heavy diuty, sit on dry chair, sleep on dry mattress</t>
  </si>
  <si>
    <t xml:space="preserve">   scitica possiblry disc prolapse                        </t>
  </si>
  <si>
    <t xml:space="preserve">COUGH OF  </t>
  </si>
  <si>
    <t>THIS IS 80 YEARS OLD FEMALE PATIENT PRESENTED WITH PRODUCTIVE SPUTUM COUGH OF 1WEEK DURATION.THE COUGH WORSENED DURING  NIGHT  AND AGRAVATED BY COLD WEATHER.ASSOCIATED TO  SHE HAS WHEEZE  AND SOB._x000D_
SHE WAS TREATED BY AMOXACILLIN AT  HEALTH CENTER BY AMOXACILLIN BUT NO RESPONSE._x000D_
OTHERWISE SHE HAS NO ANY CHRONIC ILLNESS  OR ANY MEDICATION INTAKE .</t>
  </si>
  <si>
    <t xml:space="preserve">        CAP +R/O PTB                                    </t>
  </si>
  <si>
    <t>COME TO THE REQUEST OF MEDICAL CERTIFICATE FOR LICENSE RENEWAL</t>
  </si>
  <si>
    <t xml:space="preserve">           ?MEDICALY FIT                                </t>
  </si>
  <si>
    <t>This is a 19 year old male patient presenting with  stabbing  type of severe right lower qaudrant abdominal pain aggravated by movement with no radiation associated with loss of appetite otherwise no fever, vomiting or diarrhea_x000D_
he was treated for severe malaria 3 months back_x000D_
ABD u/s - non- specific spleenomegally, no evidenc of appedicitis</t>
  </si>
  <si>
    <t xml:space="preserve">                   ? HMS                         </t>
  </si>
  <si>
    <t>refer for BP</t>
  </si>
  <si>
    <t>A 78 years old known hypertensive patient for undescribed long period, he is on enalapril 10mg po bid . currently he is referred from pre surgical anestesia evaluation for raised BP</t>
  </si>
  <si>
    <t xml:space="preserve">BP is controlled then referred back to pre anestesia evaluation </t>
  </si>
  <si>
    <t xml:space="preserve">                            hypertension                 </t>
  </si>
  <si>
    <t>This is a 29 year old female patient who had follow up up at our hospital for DVT after she presented with bilateral leg swelling she didn't start medication but was on follow up with investigation, she discontinued follow-up 7 months back due to personal reasons currently she had lower aching type of back pain. she sustained a shocking news and  couldn't talk and move her hands, she started talking after 3 weeks and could move index fingers of each hand but other fingers wouldn't move. she also had moderate aching type of generalized headache. she also noticed intermittent swelling of left lower extremity a month back_x000D_
no other complaint</t>
  </si>
  <si>
    <t xml:space="preserve">               DVT   + ?                          </t>
  </si>
  <si>
    <t>THIS IS 589 YEARS OLD FEMALE P[ATIENT PRESENTED WITH COMPLIANT OF EASY FATIBAITY OF 1 YEARS DURATION.ASSOCIATED WITH TYHAT SHE HAS INCREASED DROWSINESS,LOSS OF 15 KG WEIGHT IN THE PAST 3 YEARS,LOWER BACK PAIN,BURNING SENSATION WHILE URINATION(OCCASIONALY), AND BLURRING OF VISION OF THE SAME DAYS DURATION.</t>
  </si>
  <si>
    <t>MILDEL;Y PALE CONJUNCTIVA PC ,NIS</t>
  </si>
  <si>
    <t>SEND CBC, URINE ANALAYSIS,THYROID FUNCTION TEST, FBS</t>
  </si>
  <si>
    <t xml:space="preserve">LOWER BACK PAIN + UTI? + ANEMIA?                                            </t>
  </si>
  <si>
    <t>This is a 36 year old female patient presenting with burning sensation over lower extremity and torso of 7 months duration worse during the cold associated with paresthesia. she also had blurring of vision, vertigo and     easy fatigability            _x000D_
She had surgery done  thyroid 10 years back for thyrotoxicosis, she is not currently on medication_x000D_
she has cold intolerance_x000D_
no hx of DM, HTN</t>
  </si>
  <si>
    <t>She has</t>
  </si>
  <si>
    <t xml:space="preserve">                           ?  Peripheral Neuropathy    + Hypothyroidism</t>
  </si>
  <si>
    <t xml:space="preserve">right orbital injury </t>
  </si>
  <si>
    <t>THIS IS 58 YEARS OLD KNOWN HYPERTENSIVE PATIENT  ON AMILODIPINE  WHO HAS FOLLOW UP HERE IN OUR  HOSPITAL PRESENTED WITH RIGHT ORBITAL INJURY OF 4 DAYS DURATION . HE SUSTAINED IT AFTER FALL DOWN ACCIDENT DURING WALKING._x000D_
OTHERWISE HE HAS NO BLEEDING,LOC OR ABM.._x000D_
HE HAS NO VISUAL DECREAMENT_x000D_
NO INJURY ON OTHERSITE</t>
  </si>
  <si>
    <t>THETRE IS SLIGHT EDEMATIOUS AND BLUISH DISCOLORATION OF RIGHT PERI ORBITAL AREA</t>
  </si>
  <si>
    <t>LINK TO OPHTA FOR EVALUATION</t>
  </si>
  <si>
    <t xml:space="preserve">               KNOWN  CONTROLED HTN ON  MEDICATION   +POST TRUAMATIC RIGHT PERIORBITAL ECHYMOSIS                          </t>
  </si>
  <si>
    <t xml:space="preserve">referral paper </t>
  </si>
  <si>
    <t xml:space="preserve">A 69 years old known hypertensive for 10 years and T2DM for the 10 years , but she started to take po medication for 1 month for both problems. currently she is presented at OPD for initation of follow up at our hospital. she was also treated for malaria </t>
  </si>
  <si>
    <t xml:space="preserve">collect her result and check renal status </t>
  </si>
  <si>
    <t xml:space="preserve">            HTN + T2DM +  ?cholelithasis + post malaria treatment                                </t>
  </si>
  <si>
    <t>RECURRENT DIARRHEA</t>
  </si>
  <si>
    <t>THIS IS 25 YEARS OLD MALE PATIENT PRESENTED WITH COMPLIANT OF RECURRENT DIARRHEA OF 7 MONTHS DURATION.ASSOCIATED WITH THAT HE HAS ABDOMIANL PAIN,WEIGHT LOSS ,LOSS OF APPETITE OF THE SAME DAYS DURATION.</t>
  </si>
  <si>
    <t>SEND CBC,STOOL EXAM,ELECTOLYTE</t>
  </si>
  <si>
    <t xml:space="preserve">                   ILIETIS WITH MESENTEERIC LYMPH NODES R/O IBD                         </t>
  </si>
  <si>
    <t>THIS IS 63 YEARS OLD FEMALE PATIENT PRESENTED WITH COMPLIANT OF ABDOMINAL CRAMP OF 5 DAYS DURATION.ASSOCIATED WITH THAT SHE HAS LOWER BACK PAIN AND STARAINING DURING DEFECATION OF THE SAME DAYS DURATION.</t>
  </si>
  <si>
    <t>SEND STOOL EXAMINATIO0N</t>
  </si>
  <si>
    <t xml:space="preserve">                   CONSTIPATION + INTESTINAL INFECTION                         </t>
  </si>
  <si>
    <t xml:space="preserve">EASY FATIGABILTY </t>
  </si>
  <si>
    <t>THIS IS 53 YEARS  OLD KNOWN  BRONCHIAL  ASTMA ON TREATMENT  PATIENT PRESENTED WITH EASY FATIGABILITY OF 1 MONTH DURATION._x000D_
HE WAS TAKING EUCALYPTUS LEAF  FOR THE IMPRESSION  TO REDUCE WEIGHT.</t>
  </si>
  <si>
    <t xml:space="preserve">WORK  UP </t>
  </si>
  <si>
    <t xml:space="preserve">              B.ASTHMA  +HYPERKERATOTIC BILATERAL  HAND 2NDRY TO  ???TINEA MANUM                              </t>
  </si>
  <si>
    <t xml:space="preserve">investigation </t>
  </si>
  <si>
    <t>investigate him</t>
  </si>
  <si>
    <t>further workup</t>
  </si>
  <si>
    <t>FURTHER WORKUP</t>
  </si>
  <si>
    <t xml:space="preserve">INVX                  </t>
  </si>
  <si>
    <t xml:space="preserve">Investigate   </t>
  </si>
  <si>
    <t>WORK UP FURTHER</t>
  </si>
  <si>
    <t>HTN on Enalapril 10/5 MG PO BID ( and atrovastatin 20mg po daily P2- keliod on silcon gel</t>
  </si>
  <si>
    <t xml:space="preserve">see mgt     </t>
  </si>
  <si>
    <t>TRANSFER TO EMERGENCY MEDICAL OPD FOR BETTER MANAGEMNT</t>
  </si>
  <si>
    <t>worsening of left flank pain</t>
  </si>
  <si>
    <t xml:space="preserve">investigate him </t>
  </si>
  <si>
    <t>send for CBC</t>
  </si>
  <si>
    <t xml:space="preserve">INVX                       </t>
  </si>
  <si>
    <t xml:space="preserve">INVX                    </t>
  </si>
  <si>
    <t>INVESTIGATION</t>
  </si>
  <si>
    <t>SEND  TO  EMERGENCY</t>
  </si>
  <si>
    <t>KNOWN ASTHMATIC</t>
  </si>
  <si>
    <t xml:space="preserve">link to TB clinic </t>
  </si>
  <si>
    <t xml:space="preserve">see mgt   </t>
  </si>
  <si>
    <t>No new compliant</t>
  </si>
  <si>
    <t>no new compliants</t>
  </si>
  <si>
    <t xml:space="preserve">pitting edema </t>
  </si>
  <si>
    <t>send baseline ix</t>
  </si>
  <si>
    <t>work up,furher</t>
  </si>
  <si>
    <t xml:space="preserve">Investigate  </t>
  </si>
  <si>
    <t>WORK UP......</t>
  </si>
  <si>
    <t>has epigastric pain</t>
  </si>
  <si>
    <t xml:space="preserve">inx              </t>
  </si>
  <si>
    <t>WORK UP ........</t>
  </si>
  <si>
    <t xml:space="preserve">see mgt           </t>
  </si>
  <si>
    <t>LIGHT HEADEDNESS</t>
  </si>
  <si>
    <t xml:space="preserve">Headache      </t>
  </si>
  <si>
    <t>send urine analysis</t>
  </si>
  <si>
    <t>LINK  TO  SURGECAL  REFERAL</t>
  </si>
  <si>
    <t>INVETSIGATE</t>
  </si>
  <si>
    <t>WORK UP.....................</t>
  </si>
  <si>
    <t>investiagte</t>
  </si>
  <si>
    <t>R/O MEDICAL FIT</t>
  </si>
  <si>
    <t xml:space="preserve">INVX             </t>
  </si>
  <si>
    <t>....................................</t>
  </si>
  <si>
    <t xml:space="preserve">inx       </t>
  </si>
  <si>
    <t>invetsiagte</t>
  </si>
  <si>
    <t>refill for 3 month</t>
  </si>
  <si>
    <t>work up ..............</t>
  </si>
  <si>
    <t>Refill medications</t>
  </si>
  <si>
    <t>.......................................</t>
  </si>
  <si>
    <t>................................</t>
  </si>
  <si>
    <t>INVX</t>
  </si>
  <si>
    <t>.................</t>
  </si>
  <si>
    <t>...............................</t>
  </si>
  <si>
    <t xml:space="preserve">see mgt             </t>
  </si>
  <si>
    <t xml:space="preserve">none       </t>
  </si>
  <si>
    <t>Invetsigate</t>
  </si>
  <si>
    <t>LINK TO EMERGENCY MEDICAL OPD</t>
  </si>
  <si>
    <t xml:space="preserve">CXR        </t>
  </si>
  <si>
    <t>refill and appoint 1 month</t>
  </si>
  <si>
    <t>WORK UP...</t>
  </si>
  <si>
    <t>investigate her</t>
  </si>
  <si>
    <t xml:space="preserve">investigate  </t>
  </si>
  <si>
    <t xml:space="preserve">INVX                         </t>
  </si>
  <si>
    <t>refill medications and appoint</t>
  </si>
  <si>
    <t xml:space="preserve">Omeprazole 20 mg po BID </t>
  </si>
  <si>
    <t xml:space="preserve">none          </t>
  </si>
  <si>
    <t xml:space="preserve">None         </t>
  </si>
  <si>
    <t>MEDICATION</t>
  </si>
  <si>
    <t xml:space="preserve">intermittent cough </t>
  </si>
  <si>
    <t>..................</t>
  </si>
  <si>
    <t xml:space="preserve">poor controlled  T2 DM </t>
  </si>
  <si>
    <t>.....................</t>
  </si>
  <si>
    <t>cough of 1 week duration</t>
  </si>
  <si>
    <t>UPDATE CBC</t>
  </si>
  <si>
    <t>LINK TO SURGICAL CLINIC</t>
  </si>
  <si>
    <t>diarrhea of 3 days duration</t>
  </si>
  <si>
    <t>No new complaint</t>
  </si>
  <si>
    <t>link to EOPD</t>
  </si>
  <si>
    <t xml:space="preserve">inx            </t>
  </si>
  <si>
    <t>medication refill</t>
  </si>
  <si>
    <t>...................................</t>
  </si>
  <si>
    <t>.................................</t>
  </si>
  <si>
    <t>................</t>
  </si>
  <si>
    <t>.............</t>
  </si>
  <si>
    <t>INVESTIGATE,THEN MANAGE</t>
  </si>
  <si>
    <t xml:space="preserve">SEE MEDICATION </t>
  </si>
  <si>
    <t>Refill meds</t>
  </si>
  <si>
    <t>work up further</t>
  </si>
  <si>
    <t>SEE MEDICATION</t>
  </si>
  <si>
    <t xml:space="preserve">No new complaints </t>
  </si>
  <si>
    <t>consult neurologist</t>
  </si>
  <si>
    <t>headache of 4 days</t>
  </si>
  <si>
    <t xml:space="preserve">CBC              </t>
  </si>
  <si>
    <t>Nausia and vomiting</t>
  </si>
  <si>
    <t>STOOL EXAMINATION</t>
  </si>
  <si>
    <t>CBC, OFT, S/E</t>
  </si>
  <si>
    <t xml:space="preserve">poor controlled T2 DM </t>
  </si>
  <si>
    <t xml:space="preserve">joint pain of 1 year </t>
  </si>
  <si>
    <t>Refill medication</t>
  </si>
  <si>
    <t>LINK TO ER</t>
  </si>
  <si>
    <t xml:space="preserve">inx                   </t>
  </si>
  <si>
    <t xml:space="preserve">Urgency and frquency </t>
  </si>
  <si>
    <t>HEENT</t>
  </si>
  <si>
    <t xml:space="preserve">link to surgical </t>
  </si>
  <si>
    <t xml:space="preserve">link to AEOPD </t>
  </si>
  <si>
    <t xml:space="preserve">SEND BASELININX </t>
  </si>
  <si>
    <t>work ujp,further</t>
  </si>
  <si>
    <t>DO RBS,THEN MANAGE</t>
  </si>
  <si>
    <t>KNOWN CARDIAC PT</t>
  </si>
  <si>
    <t xml:space="preserve">inx                       </t>
  </si>
  <si>
    <t>has palpitation</t>
  </si>
  <si>
    <t xml:space="preserve">inx         </t>
  </si>
  <si>
    <t xml:space="preserve">inx                </t>
  </si>
  <si>
    <t>chief_compl</t>
  </si>
  <si>
    <t>Duration</t>
  </si>
  <si>
    <t>Type</t>
  </si>
  <si>
    <t>Underlying illness</t>
  </si>
  <si>
    <t>Risk factor</t>
  </si>
  <si>
    <t>LGS</t>
  </si>
  <si>
    <t>Resp System</t>
  </si>
  <si>
    <t>CVS</t>
  </si>
  <si>
    <t>GIS</t>
  </si>
  <si>
    <t>GUS</t>
  </si>
  <si>
    <t>MSS</t>
  </si>
  <si>
    <t>Integ system</t>
  </si>
  <si>
    <t>Neurology system</t>
  </si>
  <si>
    <t>HIV test request</t>
  </si>
  <si>
    <t xml:space="preserve">V/S stable </t>
  </si>
  <si>
    <t>HE HAS NO COMPLIANT</t>
  </si>
  <si>
    <t>Fair control</t>
  </si>
  <si>
    <t>no  new complain</t>
  </si>
  <si>
    <t>continue the same management</t>
  </si>
  <si>
    <t>controlled</t>
  </si>
  <si>
    <t>GOOD GLYCEMIC CONTROL</t>
  </si>
  <si>
    <t>fair control</t>
  </si>
  <si>
    <t>Good BP Control</t>
  </si>
  <si>
    <t>has head ache</t>
  </si>
  <si>
    <t>IMPROVING</t>
  </si>
  <si>
    <t>poorly controlled Type 2 DM</t>
  </si>
  <si>
    <t>fairly controlled HTN</t>
  </si>
  <si>
    <t>STOOL H PYLORI</t>
  </si>
  <si>
    <t>BP= 120/80</t>
  </si>
  <si>
    <t>no new compiant</t>
  </si>
  <si>
    <t>FBS = 143mg/dl</t>
  </si>
  <si>
    <t>NO complaint</t>
  </si>
  <si>
    <t>poor bp control</t>
  </si>
  <si>
    <t>fairly controlled BP</t>
  </si>
  <si>
    <t>add neurobin</t>
  </si>
  <si>
    <t>REFILL AND WORK UP</t>
  </si>
  <si>
    <t xml:space="preserve">NO NEW COMPLAIN </t>
  </si>
  <si>
    <t>NO COMPLIANT</t>
  </si>
  <si>
    <t>FAIR CONTROL</t>
  </si>
  <si>
    <t xml:space="preserve">CONTROLLED BP </t>
  </si>
  <si>
    <t>no new compalint</t>
  </si>
  <si>
    <t>smooth post op</t>
  </si>
  <si>
    <t>there is anterior neck swelling</t>
  </si>
  <si>
    <t>BP= 140/80</t>
  </si>
  <si>
    <t>GOOD BP CONTROL</t>
  </si>
  <si>
    <t>good Glycemic control</t>
  </si>
  <si>
    <t>SAME+ POOR GLYCEMIC CONTROL</t>
  </si>
  <si>
    <t>NO NEW FINDING</t>
  </si>
  <si>
    <t xml:space="preserve">Good BP control </t>
  </si>
  <si>
    <t>Fair BP control</t>
  </si>
  <si>
    <t>breast U/S</t>
  </si>
  <si>
    <t>repeat CBC</t>
  </si>
  <si>
    <t>patient not available</t>
  </si>
  <si>
    <t>No complaint</t>
  </si>
  <si>
    <t>POOR DM CONTROL</t>
  </si>
  <si>
    <t>fair glycemic control</t>
  </si>
  <si>
    <t>sub optimal glycemic control</t>
  </si>
  <si>
    <t>good control</t>
  </si>
  <si>
    <t>controlled htn</t>
  </si>
  <si>
    <t>NO new complaint</t>
  </si>
  <si>
    <t>GOOD CONTROL</t>
  </si>
  <si>
    <t>CRVHD (Severe MS)+ Atrial fibrillation + Cardioembolic Stroke</t>
  </si>
  <si>
    <t xml:space="preserve">No new complain </t>
  </si>
  <si>
    <t xml:space="preserve">FAIR CONTROL </t>
  </si>
  <si>
    <t>chronic viral hepatitis ( HBV)</t>
  </si>
  <si>
    <t>TRANSFER TO UROLOGY CLINIC</t>
  </si>
  <si>
    <t>HAS NO NEW COMPLAIN</t>
  </si>
  <si>
    <t>Good control</t>
  </si>
  <si>
    <t>LINK TO SURGICAL OPD</t>
  </si>
  <si>
    <t>FAIR CONTROL DM+HTN</t>
  </si>
  <si>
    <t>FBS= 180mg/dl</t>
  </si>
  <si>
    <t>poor control</t>
  </si>
  <si>
    <t>has headache</t>
  </si>
  <si>
    <t>patient did not come</t>
  </si>
  <si>
    <t>poor  glycemic control</t>
  </si>
  <si>
    <t>controlled seizure</t>
  </si>
  <si>
    <t xml:space="preserve">fatiguability </t>
  </si>
  <si>
    <t>No new complain</t>
  </si>
  <si>
    <t>Good BP control</t>
  </si>
  <si>
    <t xml:space="preserve">Type 2 DM + HTN </t>
  </si>
  <si>
    <t>SUB OPTIMAL CONTROL</t>
  </si>
  <si>
    <t>POORLY CONTROLLED HTN</t>
  </si>
  <si>
    <t>FBS-113mg/dl</t>
  </si>
  <si>
    <t xml:space="preserve">well controlled </t>
  </si>
  <si>
    <t>poorly controlled</t>
  </si>
  <si>
    <t>Well controlled seizure</t>
  </si>
  <si>
    <t>well controlled</t>
  </si>
  <si>
    <t>refill for 4 month</t>
  </si>
  <si>
    <t>NOW NEW COMPLAINT</t>
  </si>
  <si>
    <t xml:space="preserve">physiotherapy </t>
  </si>
  <si>
    <t>T2DM + DYSLIPIDEMIA</t>
  </si>
  <si>
    <t>refill for 2 month</t>
  </si>
  <si>
    <t>POOR GLYCEMIC CONTROL</t>
  </si>
  <si>
    <t>new complaint</t>
  </si>
  <si>
    <t>THERAPEUTIC INR</t>
  </si>
  <si>
    <t>no new complaint.</t>
  </si>
  <si>
    <t>Link to ER</t>
  </si>
  <si>
    <t>Patient was not present</t>
  </si>
  <si>
    <t xml:space="preserve">fair control </t>
  </si>
  <si>
    <t>sub optimal control</t>
  </si>
  <si>
    <t>complains of lower back pain</t>
  </si>
  <si>
    <t xml:space="preserve">POORLY CONTROLLED </t>
  </si>
  <si>
    <t xml:space="preserve">HTN + IHD </t>
  </si>
  <si>
    <t xml:space="preserve">GOOD GLYCEMIC CONTROL </t>
  </si>
  <si>
    <t xml:space="preserve">HTN + T2DM </t>
  </si>
  <si>
    <t xml:space="preserve">T2DM + HTN + Dyslipidemia </t>
  </si>
  <si>
    <t>enalapril 5 mg po/d</t>
  </si>
  <si>
    <t xml:space="preserve">Poor BP Control </t>
  </si>
  <si>
    <t>T2DM + HTN + IHD</t>
  </si>
  <si>
    <t>Therapeutic INR</t>
  </si>
  <si>
    <t xml:space="preserve">No complaint </t>
  </si>
  <si>
    <t>FAIR GLYCEMIC CONTROL</t>
  </si>
  <si>
    <t>no new finding</t>
  </si>
  <si>
    <t>refill medications</t>
  </si>
  <si>
    <t>poorly controlled SZ</t>
  </si>
  <si>
    <t>POORLY CONTROLLED GLYCEMIA</t>
  </si>
  <si>
    <t xml:space="preserve">Good glycemic control </t>
  </si>
  <si>
    <t xml:space="preserve">dyslipedemia </t>
  </si>
  <si>
    <t>he has no new complaint</t>
  </si>
  <si>
    <t>Good glycemic and BP control</t>
  </si>
  <si>
    <t>link to AEOPD</t>
  </si>
  <si>
    <t>FBS = 133mg/dl</t>
  </si>
  <si>
    <t xml:space="preserve">NO NEW COMPLAINTS </t>
  </si>
  <si>
    <t>The same + AGE</t>
  </si>
  <si>
    <t xml:space="preserve">poorly controlled DM </t>
  </si>
  <si>
    <t>HTN with poor BP control</t>
  </si>
  <si>
    <t>she has no new complaint</t>
  </si>
  <si>
    <t xml:space="preserve">well controlled seizure </t>
  </si>
  <si>
    <t>GOOD CONTROL HTN</t>
  </si>
  <si>
    <t>sub optimal control dm</t>
  </si>
  <si>
    <t>FBS = 156mg/dl</t>
  </si>
  <si>
    <t>FBS = 184mg/dl</t>
  </si>
  <si>
    <t>Type 2 DM + PN</t>
  </si>
  <si>
    <t>has joint pain</t>
  </si>
  <si>
    <t>FBS=130MG/DL</t>
  </si>
  <si>
    <t xml:space="preserve">KNOWN HTN+ B.ASTHMA + OLD MI </t>
  </si>
  <si>
    <t>good controol</t>
  </si>
  <si>
    <t xml:space="preserve">HTN + Old Ischemic Stroke </t>
  </si>
  <si>
    <t xml:space="preserve">Fair glycemic control </t>
  </si>
  <si>
    <t>SUPRATHERAPEUTIC INR</t>
  </si>
  <si>
    <t>Controlled seizure disorder</t>
  </si>
  <si>
    <t>good glycemic  control</t>
  </si>
  <si>
    <t>POOR CONTROL</t>
  </si>
  <si>
    <t xml:space="preserve">Well controlled seizure </t>
  </si>
  <si>
    <t xml:space="preserve">T2DM + HTN + PN </t>
  </si>
  <si>
    <t>good seizure control</t>
  </si>
  <si>
    <t>Poorly controlled Type 2 DM</t>
  </si>
  <si>
    <t>BP= 130/80</t>
  </si>
  <si>
    <t>no finding</t>
  </si>
  <si>
    <t>Has no complaint</t>
  </si>
  <si>
    <t>feels well</t>
  </si>
  <si>
    <t>APPOINT AFTER A MONTH</t>
  </si>
  <si>
    <t xml:space="preserve">PREDIABETES </t>
  </si>
  <si>
    <t>NO COMPLAIN</t>
  </si>
  <si>
    <t xml:space="preserve">ACUTE GASTRITIS </t>
  </si>
  <si>
    <t>BP-160/100</t>
  </si>
  <si>
    <t>REFILL,INVESTIGATE</t>
  </si>
  <si>
    <t xml:space="preserve">controlled pressure </t>
  </si>
  <si>
    <t xml:space="preserve">Controlled Seizure </t>
  </si>
  <si>
    <t>Old IS + HTN</t>
  </si>
  <si>
    <t>refill_x000D_
EEG</t>
  </si>
  <si>
    <t xml:space="preserve">Good BP Control </t>
  </si>
  <si>
    <t>controlled seisure</t>
  </si>
  <si>
    <t>no complain</t>
  </si>
  <si>
    <t>no improvement</t>
  </si>
  <si>
    <t>fair BP control</t>
  </si>
  <si>
    <t>NO  COMPLAINT</t>
  </si>
  <si>
    <t xml:space="preserve">intermittent headache </t>
  </si>
  <si>
    <t>come for medication refill</t>
  </si>
  <si>
    <t>collect other investigation</t>
  </si>
  <si>
    <t xml:space="preserve">poor control </t>
  </si>
  <si>
    <t xml:space="preserve"> no new complaint</t>
  </si>
  <si>
    <t>TOOTH ACHE</t>
  </si>
  <si>
    <t>BP=120/80MMHG</t>
  </si>
  <si>
    <t>Amlodipine 10 mg po/d</t>
  </si>
  <si>
    <t>controlled    T2DM</t>
  </si>
  <si>
    <t xml:space="preserve">good glycemic control </t>
  </si>
  <si>
    <t>CONTROLLED HTN</t>
  </si>
  <si>
    <t>no new comlaint</t>
  </si>
  <si>
    <t>BP= 110/70</t>
  </si>
  <si>
    <t>FBS= 138mg/dl</t>
  </si>
  <si>
    <t>v/s stable</t>
  </si>
  <si>
    <t>T1DM on NPH 30/26</t>
  </si>
  <si>
    <t>symptomatic Cholelithiasis</t>
  </si>
  <si>
    <t>GOOD GLYCEMIC AND BP CONTROL</t>
  </si>
  <si>
    <t>HYPERTHYROIDISM</t>
  </si>
  <si>
    <t>NO New complaint</t>
  </si>
  <si>
    <t xml:space="preserve">NO NEW  COMPLAIN </t>
  </si>
  <si>
    <t xml:space="preserve">Well controlled HTN </t>
  </si>
  <si>
    <t>Seizure disorder</t>
  </si>
  <si>
    <t xml:space="preserve">Fair BP Control </t>
  </si>
  <si>
    <t>follow her</t>
  </si>
  <si>
    <t>abdominal US</t>
  </si>
  <si>
    <t>BP= 130/90</t>
  </si>
  <si>
    <t>V/S stable</t>
  </si>
  <si>
    <t xml:space="preserve">she has no new complaint </t>
  </si>
  <si>
    <t xml:space="preserve">No new Complaint </t>
  </si>
  <si>
    <t xml:space="preserve">IMPROVING </t>
  </si>
  <si>
    <t>SHE HAS NO COMPLIANT</t>
  </si>
  <si>
    <t>Suboptimal BP control</t>
  </si>
  <si>
    <t xml:space="preserve">no new complain  </t>
  </si>
  <si>
    <t xml:space="preserve">discharge </t>
  </si>
  <si>
    <t>controlled    htn</t>
  </si>
  <si>
    <t>Controlled Seizure</t>
  </si>
  <si>
    <t>lower abdominal discomfort</t>
  </si>
  <si>
    <t xml:space="preserve">TOXIC GOITER </t>
  </si>
  <si>
    <t>euthyroid goiter</t>
  </si>
  <si>
    <t>Good Bp control</t>
  </si>
  <si>
    <t>subtherapeutic INR</t>
  </si>
  <si>
    <t>Controlled seizure</t>
  </si>
  <si>
    <t>advise on diet</t>
  </si>
  <si>
    <t>Nifedipine 20 mg po bid</t>
  </si>
  <si>
    <t>no objective finding</t>
  </si>
  <si>
    <t>poor BP CONTROL</t>
  </si>
  <si>
    <t>REASSURE AND SEND HOME</t>
  </si>
  <si>
    <t xml:space="preserve">Good glycemic control + Optimal BP </t>
  </si>
  <si>
    <t xml:space="preserve">Fair Glycemic control </t>
  </si>
  <si>
    <t>Enalapril 10 mg po bid</t>
  </si>
  <si>
    <t>refill_x000D_
work up</t>
  </si>
  <si>
    <t xml:space="preserve">No new compliant </t>
  </si>
  <si>
    <t>T2DM + HTN + TMNG</t>
  </si>
  <si>
    <t>toxic  goiter</t>
  </si>
  <si>
    <t>NO  NEW COMPLAIN</t>
  </si>
  <si>
    <t>No new complaints</t>
  </si>
  <si>
    <t xml:space="preserve">chronic viral hepatitis ( HBV) </t>
  </si>
  <si>
    <t xml:space="preserve">NO  NEW COMPLAIN </t>
  </si>
  <si>
    <t xml:space="preserve">T2DM + DISLIPEDEMIA </t>
  </si>
  <si>
    <t>HE HAS NO NEW COMPLIANT</t>
  </si>
  <si>
    <t>FAIR GLYCEMIC AND BP CONTROL</t>
  </si>
  <si>
    <t>POOR BP CONTROL</t>
  </si>
  <si>
    <t>optimal BP control</t>
  </si>
  <si>
    <t xml:space="preserve">same + PN </t>
  </si>
  <si>
    <t>POORGLYCEMIC CONTROL</t>
  </si>
  <si>
    <t>The same + PN</t>
  </si>
  <si>
    <t>urinalysis</t>
  </si>
  <si>
    <t>poorly controlled BP</t>
  </si>
  <si>
    <t>HTN on medication</t>
  </si>
  <si>
    <t xml:space="preserve">CONTROLLED SEIZURE </t>
  </si>
  <si>
    <t>feels better</t>
  </si>
  <si>
    <t xml:space="preserve">NO NEW COMPLIANT </t>
  </si>
  <si>
    <t xml:space="preserve">CONTROLLED SEIZURE DISORDER </t>
  </si>
  <si>
    <t>CONTROLLED SEIZURE</t>
  </si>
  <si>
    <t>Feels better</t>
  </si>
  <si>
    <t>FAIR BP CONTROL</t>
  </si>
  <si>
    <t>refill and apoint</t>
  </si>
  <si>
    <t>repeat cbc</t>
  </si>
  <si>
    <t>HYPERTENSIVE</t>
  </si>
  <si>
    <t>CONTROLLED  HTN</t>
  </si>
  <si>
    <t xml:space="preserve">bilateral leg swelling of 2 days </t>
  </si>
  <si>
    <t>CONTROLLED ASTHMA</t>
  </si>
  <si>
    <t xml:space="preserve">Fair BP control </t>
  </si>
  <si>
    <t>HAS NO NEW COMPLIANT</t>
  </si>
  <si>
    <t>POORLY CONTROLLED SEIZURE</t>
  </si>
  <si>
    <t xml:space="preserve">hypertensive </t>
  </si>
  <si>
    <t>intermittent headache</t>
  </si>
  <si>
    <t xml:space="preserve">GOOD CONTROL  </t>
  </si>
  <si>
    <t xml:space="preserve">POOR CONTROL </t>
  </si>
  <si>
    <t>toxic nodular goiter</t>
  </si>
  <si>
    <t>DO ABDOMINAL U/S</t>
  </si>
  <si>
    <t>has improvement</t>
  </si>
  <si>
    <t xml:space="preserve">GOOD CONTROL </t>
  </si>
  <si>
    <t>Fair glycemic and BP control</t>
  </si>
  <si>
    <t xml:space="preserve">Hyperthyroidism </t>
  </si>
  <si>
    <t>Controlled BP</t>
  </si>
  <si>
    <t>HE HAS COUGH</t>
  </si>
  <si>
    <t>hyperthyroidism</t>
  </si>
  <si>
    <t xml:space="preserve">NO  NEW COMPLIANT </t>
  </si>
  <si>
    <t>complain  dysurea</t>
  </si>
  <si>
    <t xml:space="preserve">no new compliant  </t>
  </si>
  <si>
    <t>chronic  viral  hepititis</t>
  </si>
  <si>
    <t xml:space="preserve">NO NEW  COMPLIANT </t>
  </si>
  <si>
    <t>she has cough</t>
  </si>
  <si>
    <t>HYPOTHROIDISM</t>
  </si>
  <si>
    <t xml:space="preserve">Good Glycemic control </t>
  </si>
  <si>
    <t>controlled bp</t>
  </si>
  <si>
    <t>Known Type 2 DM</t>
  </si>
  <si>
    <t>Optimal BP control</t>
  </si>
  <si>
    <t>SCAP treated</t>
  </si>
  <si>
    <t>mild persistent asthma</t>
  </si>
  <si>
    <t>HTN ON NIFEDIPINE 20 MG PO BID</t>
  </si>
  <si>
    <t>appoint after 02 months</t>
  </si>
  <si>
    <t>FBS NOT DONE</t>
  </si>
  <si>
    <t xml:space="preserve">Good Glycemic Control </t>
  </si>
  <si>
    <t xml:space="preserve">continue medication </t>
  </si>
  <si>
    <t>refill and appoint</t>
  </si>
  <si>
    <t>urine culture</t>
  </si>
  <si>
    <t>hypertensive urgency</t>
  </si>
  <si>
    <t xml:space="preserve">NO NEW COMPLIANT  </t>
  </si>
  <si>
    <t>Same + dyspepsia</t>
  </si>
  <si>
    <t>controlled  htn</t>
  </si>
  <si>
    <t>good control of bp</t>
  </si>
  <si>
    <t xml:space="preserve">no complaint_x000D_
</t>
  </si>
  <si>
    <t>REFILL AND APPOINT</t>
  </si>
  <si>
    <t>SUBOPTIMAL ANTICOAGULATION</t>
  </si>
  <si>
    <t>Poorly controlled Seizure</t>
  </si>
  <si>
    <t>subtherapeutic inr</t>
  </si>
  <si>
    <t>good BP and glycemic control</t>
  </si>
  <si>
    <t xml:space="preserve">send lipid profile </t>
  </si>
  <si>
    <t>HTN + dyslipidemia</t>
  </si>
  <si>
    <t xml:space="preserve">TYPE II DM </t>
  </si>
  <si>
    <t>he has cough</t>
  </si>
  <si>
    <t xml:space="preserve">controlled  seazure  </t>
  </si>
  <si>
    <t>controlled pressure</t>
  </si>
  <si>
    <t>refill for 1 month</t>
  </si>
  <si>
    <t xml:space="preserve">POOR GLYCEMIC CONTROL  </t>
  </si>
  <si>
    <t xml:space="preserve">consult senior </t>
  </si>
  <si>
    <t xml:space="preserve">Link to emergency </t>
  </si>
  <si>
    <t>SHE HAS EASY FATIGABILITY_x000D_
NO OTHER COMPLIANT</t>
  </si>
  <si>
    <t>HYPOGLYCEMIA</t>
  </si>
  <si>
    <t xml:space="preserve">refill and appoint </t>
  </si>
  <si>
    <t xml:space="preserve">Same + dyspepsia </t>
  </si>
  <si>
    <t>refil meds _x000D_
rtc 3/12</t>
  </si>
  <si>
    <t>has no complaint</t>
  </si>
  <si>
    <t>no new compaint</t>
  </si>
  <si>
    <t xml:space="preserve">good control </t>
  </si>
  <si>
    <t>BP 150/90 MMHG</t>
  </si>
  <si>
    <t>T2DM and HTN</t>
  </si>
  <si>
    <t xml:space="preserve">FBS-183 mg/dl </t>
  </si>
  <si>
    <t xml:space="preserve">Dyslipidemia </t>
  </si>
  <si>
    <t>appoint after 3 months</t>
  </si>
  <si>
    <t>appoint after 2 weeks</t>
  </si>
  <si>
    <t>the same + PN</t>
  </si>
  <si>
    <t>continue same mgt</t>
  </si>
  <si>
    <t>FBS = 154mg/dl</t>
  </si>
  <si>
    <t xml:space="preserve">link to senior </t>
  </si>
  <si>
    <t>Urine ketone</t>
  </si>
  <si>
    <t>Post thyroidectomy hypothyroidism</t>
  </si>
  <si>
    <t xml:space="preserve">Seizure D/O </t>
  </si>
  <si>
    <t xml:space="preserve">V/S Stable </t>
  </si>
  <si>
    <t xml:space="preserve">Poor Glycemic control </t>
  </si>
  <si>
    <t>LINK TO EOPD</t>
  </si>
  <si>
    <t xml:space="preserve">Appoint after 3 month </t>
  </si>
  <si>
    <t>Doppler U/S</t>
  </si>
  <si>
    <t>FBS-124 mg/dl</t>
  </si>
  <si>
    <t>patient didn't come</t>
  </si>
  <si>
    <t>poor glycemic and bp control</t>
  </si>
  <si>
    <t>poorly controlled T1 DM</t>
  </si>
  <si>
    <t xml:space="preserve">No complaints </t>
  </si>
  <si>
    <t xml:space="preserve">Acute exacerbation of B.Asthma </t>
  </si>
  <si>
    <t xml:space="preserve">Euthyroid </t>
  </si>
  <si>
    <t xml:space="preserve">Thyrotoxicosis </t>
  </si>
  <si>
    <t xml:space="preserve">Well controlled </t>
  </si>
  <si>
    <t>controlled  pressure.</t>
  </si>
  <si>
    <t xml:space="preserve">Fair state </t>
  </si>
  <si>
    <t>STABLE VITAL SIGN</t>
  </si>
  <si>
    <t>he has easy fatigability</t>
  </si>
  <si>
    <t>HAS NO COMPLIANT</t>
  </si>
  <si>
    <t>HTN + T2 DM</t>
  </si>
  <si>
    <t>refill and appoint after 01 month</t>
  </si>
  <si>
    <t>stable v/s</t>
  </si>
  <si>
    <t>continue the same mgt</t>
  </si>
  <si>
    <t>known HTN+ IHD + PAD</t>
  </si>
  <si>
    <t>controlled     t2dm</t>
  </si>
  <si>
    <t>same  + ? nephrolithiasis</t>
  </si>
  <si>
    <t>HTN + Old stroke</t>
  </si>
  <si>
    <t>Stable V/S</t>
  </si>
  <si>
    <t xml:space="preserve">fairly controlled HTN </t>
  </si>
  <si>
    <t>Suboptimal BP</t>
  </si>
  <si>
    <t>SAME + DYSPEPSIA</t>
  </si>
  <si>
    <t>suboptimal BP control</t>
  </si>
  <si>
    <t xml:space="preserve">she has improvement </t>
  </si>
  <si>
    <t>SHE HAS NO NEW COMPLIANT</t>
  </si>
  <si>
    <t xml:space="preserve">no complain </t>
  </si>
  <si>
    <t>same + stage II HTN</t>
  </si>
  <si>
    <t>COLLECT INVESTIGATION</t>
  </si>
  <si>
    <t>for medication refill</t>
  </si>
  <si>
    <t xml:space="preserve">? primary headache </t>
  </si>
  <si>
    <t>BP= 140/90</t>
  </si>
  <si>
    <t>PERIPHERAL NEUROPATHY</t>
  </si>
  <si>
    <t>FBS=180MG/DL</t>
  </si>
  <si>
    <t>repeat CXR</t>
  </si>
  <si>
    <t xml:space="preserve">the  same </t>
  </si>
  <si>
    <t>BP=130/90MMHG</t>
  </si>
  <si>
    <t>same complaint</t>
  </si>
  <si>
    <t xml:space="preserve">see medication </t>
  </si>
  <si>
    <t>SEE HIM AFTER 4/12</t>
  </si>
  <si>
    <t>better glycemic control</t>
  </si>
  <si>
    <t>Continue medication</t>
  </si>
  <si>
    <t>Rheumatoid arthritis</t>
  </si>
  <si>
    <t>BP= 137/90</t>
  </si>
  <si>
    <t>sub therapeutic INR</t>
  </si>
  <si>
    <t>KNOWN TYPE 1 DM</t>
  </si>
  <si>
    <t>ENALAPRIL 10 MG PO BID</t>
  </si>
  <si>
    <t>Same + ? UTI</t>
  </si>
  <si>
    <t xml:space="preserve">Fair Glycemic Control </t>
  </si>
  <si>
    <t>no seizure</t>
  </si>
  <si>
    <t xml:space="preserve">link to emergency </t>
  </si>
  <si>
    <t>the same + UTI</t>
  </si>
  <si>
    <t>epigastric pain of 1 month</t>
  </si>
  <si>
    <t xml:space="preserve">CAME FOR REFILL </t>
  </si>
  <si>
    <t xml:space="preserve">BP 130/80 </t>
  </si>
  <si>
    <t>CONTINUE FOLLOW UP</t>
  </si>
  <si>
    <t>OPTIMAL ANTICOAGULATION</t>
  </si>
  <si>
    <t xml:space="preserve">Controlled hypertension </t>
  </si>
  <si>
    <t xml:space="preserve">PT DIDN'T CAME </t>
  </si>
  <si>
    <t xml:space="preserve">NO NEW COMPLIANT_x000D_
</t>
  </si>
  <si>
    <t>came to refill medication</t>
  </si>
  <si>
    <t>SAME WITH POOR BP CONTROL</t>
  </si>
  <si>
    <t>Good BP and Glycemic control</t>
  </si>
  <si>
    <t xml:space="preserve">good control  </t>
  </si>
  <si>
    <t xml:space="preserve">Sub optimal glycemic control </t>
  </si>
  <si>
    <t>see management</t>
  </si>
  <si>
    <t xml:space="preserve">Good Glycemic Control + Good BP Control </t>
  </si>
  <si>
    <t>FAIRLY CONTROLLED HTN</t>
  </si>
  <si>
    <t>Hypothyroidism + HTN</t>
  </si>
  <si>
    <t>Tenofovir  300 mg po /d</t>
  </si>
  <si>
    <t>HTN on Enalapril 10 mg po/d</t>
  </si>
  <si>
    <t>Same + UTI</t>
  </si>
  <si>
    <t xml:space="preserve">headache , </t>
  </si>
  <si>
    <t>link to neurologist</t>
  </si>
  <si>
    <t>V/S STABLE</t>
  </si>
  <si>
    <t>same + ? UTI</t>
  </si>
  <si>
    <t xml:space="preserve">LEFT EAR PAIN </t>
  </si>
  <si>
    <t xml:space="preserve">WELL CONTROLLED HTN </t>
  </si>
  <si>
    <t xml:space="preserve">Epigastric burning pain </t>
  </si>
  <si>
    <t>Bilateral leg swelling of 03 months</t>
  </si>
  <si>
    <t>NO NEW COMPAINT</t>
  </si>
  <si>
    <t>G/A WELL LOOKING</t>
  </si>
  <si>
    <t xml:space="preserve">Fair BP Control + Good Glycemic Control </t>
  </si>
  <si>
    <t xml:space="preserve">appoint after 3 month </t>
  </si>
  <si>
    <t>BP- 130/70</t>
  </si>
  <si>
    <t>hypertensive heart disease</t>
  </si>
  <si>
    <t>KNOWN DM + HTN</t>
  </si>
  <si>
    <t>chronic viral hepatitis</t>
  </si>
  <si>
    <t>Lipid profile, OFT</t>
  </si>
  <si>
    <t>renal function test</t>
  </si>
  <si>
    <t>SUBOPTIMAL GLYCEMIC CONTROL</t>
  </si>
  <si>
    <t>Attendant came for refill</t>
  </si>
  <si>
    <t xml:space="preserve">Urine analysis </t>
  </si>
  <si>
    <t xml:space="preserve">POORLY CONTROLLED SEIZURE </t>
  </si>
  <si>
    <t>good control HTN</t>
  </si>
  <si>
    <t xml:space="preserve">subtherapeutic INR </t>
  </si>
  <si>
    <t xml:space="preserve">KNOWN ASTHMATIC </t>
  </si>
  <si>
    <t>ALLERGIC RHINOSINUSITIS</t>
  </si>
  <si>
    <t>POORLY CONTROLLED T1DM</t>
  </si>
  <si>
    <t xml:space="preserve">SAME + DYSPEPSIA </t>
  </si>
  <si>
    <t>poor BP control</t>
  </si>
  <si>
    <t>BP= 110/80</t>
  </si>
  <si>
    <t>appoint after 3 month</t>
  </si>
  <si>
    <t xml:space="preserve">No major complaints </t>
  </si>
  <si>
    <t>no  new complaint</t>
  </si>
  <si>
    <t xml:space="preserve">has epigastric pain </t>
  </si>
  <si>
    <t xml:space="preserve">No complaints  </t>
  </si>
  <si>
    <t xml:space="preserve">Poor Glycemic Control + Dyspepsia </t>
  </si>
  <si>
    <t xml:space="preserve">no new complaint _x000D_
</t>
  </si>
  <si>
    <t>no seizure episodes</t>
  </si>
  <si>
    <t>NO NEW  COMPLAINT</t>
  </si>
  <si>
    <t xml:space="preserve">controlled HTN </t>
  </si>
  <si>
    <t xml:space="preserve">Well controlled Seizure </t>
  </si>
  <si>
    <t>poor glycemic  control</t>
  </si>
  <si>
    <t>has no complain</t>
  </si>
  <si>
    <t>HTN NOT ON MEDICATION</t>
  </si>
  <si>
    <t>same + CAP</t>
  </si>
  <si>
    <t>appoint after 2months</t>
  </si>
  <si>
    <t xml:space="preserve">GOOD GLYCEMIC CONTROL_x000D_
_x000D_
</t>
  </si>
  <si>
    <t>poorly controlled hypertension</t>
  </si>
  <si>
    <t>POORLY CONTROLLED TYPE 1 DM</t>
  </si>
  <si>
    <t>no new coomplaint</t>
  </si>
  <si>
    <t>NO new compliant</t>
  </si>
  <si>
    <t xml:space="preserve">normal finding </t>
  </si>
  <si>
    <t xml:space="preserve">sub optimal glycemic control </t>
  </si>
  <si>
    <t>palpitation 2ry to ?</t>
  </si>
  <si>
    <t>Abdominopelvic U/S</t>
  </si>
  <si>
    <t>HTN + DM + PN</t>
  </si>
  <si>
    <t>WELL CONTROLLED BP</t>
  </si>
  <si>
    <t xml:space="preserve">HTN ON MEDICATION </t>
  </si>
  <si>
    <t>stable vital sign</t>
  </si>
  <si>
    <t xml:space="preserve">no new complaint_x000D_
</t>
  </si>
  <si>
    <t>CAP (treated)</t>
  </si>
  <si>
    <t>REFILL_x000D_
SEE AFTER 03 MONTHS</t>
  </si>
  <si>
    <t>hypertension, diabetes, dyslipidemia</t>
  </si>
  <si>
    <t xml:space="preserve">EPIGASTRIC DISCOMFORT </t>
  </si>
  <si>
    <t>HTN+HHD+DYSLIPIDEMIA</t>
  </si>
  <si>
    <t>Fairly controlled DM</t>
  </si>
  <si>
    <t>COLLECT INVESTIGATIONS</t>
  </si>
  <si>
    <t xml:space="preserve">same as above </t>
  </si>
  <si>
    <t>controlled  epelepsy</t>
  </si>
  <si>
    <t>see medication</t>
  </si>
  <si>
    <t>epigastric pain which is burning type of pain</t>
  </si>
  <si>
    <t xml:space="preserve">HTN + Ischemic Stroke </t>
  </si>
  <si>
    <t>FBS=140MG/DL</t>
  </si>
  <si>
    <t xml:space="preserve">SAME +?HHD </t>
  </si>
  <si>
    <t>continue same management</t>
  </si>
  <si>
    <t xml:space="preserve">has no new complain </t>
  </si>
  <si>
    <t>HEADACHE, BLURRING OF VISION</t>
  </si>
  <si>
    <t>Same complaint</t>
  </si>
  <si>
    <t xml:space="preserve">Link to MRC </t>
  </si>
  <si>
    <t xml:space="preserve">? lumbar spondylosis </t>
  </si>
  <si>
    <t>SAME+ UNDERCOAGULATION</t>
  </si>
  <si>
    <t>symptoms are improving</t>
  </si>
  <si>
    <t>NO NEW COMLAINT</t>
  </si>
  <si>
    <t>no new compain</t>
  </si>
  <si>
    <t>well controlled glycemia</t>
  </si>
  <si>
    <t>hypertension, diabetes</t>
  </si>
  <si>
    <t xml:space="preserve">NO NEW COMPLAIN  </t>
  </si>
  <si>
    <t xml:space="preserve">DENTAL CARIES </t>
  </si>
  <si>
    <t>complain  easy  fategability</t>
  </si>
  <si>
    <t xml:space="preserve">poor glycemic control_x000D_
</t>
  </si>
  <si>
    <t xml:space="preserve">no new complain_x000D_
</t>
  </si>
  <si>
    <t xml:space="preserve">HTN ON Amlodipine 10 mg po/d </t>
  </si>
  <si>
    <t>medically fit for work</t>
  </si>
  <si>
    <t>perianal abscess</t>
  </si>
  <si>
    <t xml:space="preserve">NO NEW COMPLIANT _x000D_
</t>
  </si>
  <si>
    <t>WELL CONTROLLED HTN</t>
  </si>
  <si>
    <t>lumbar radiculopathy</t>
  </si>
  <si>
    <t>advice on LSM</t>
  </si>
  <si>
    <t>HPN + previous hemorrhagic CVA</t>
  </si>
  <si>
    <t>NO  NEW COMPLAINT</t>
  </si>
  <si>
    <t xml:space="preserve">colonoscopy </t>
  </si>
  <si>
    <t xml:space="preserve">therapeutic INR </t>
  </si>
  <si>
    <t xml:space="preserve">has no new compliant </t>
  </si>
  <si>
    <t>poor hypoglycemic control</t>
  </si>
  <si>
    <t>pt not avalable</t>
  </si>
  <si>
    <t xml:space="preserve">No new Compliant </t>
  </si>
  <si>
    <t xml:space="preserve">no  new compliant </t>
  </si>
  <si>
    <t xml:space="preserve">continue medication  </t>
  </si>
  <si>
    <t xml:space="preserve">controlled glycemia + hypertension </t>
  </si>
  <si>
    <t xml:space="preserve">same + dyspepsia </t>
  </si>
  <si>
    <t xml:space="preserve">bp 130/80 mmhg </t>
  </si>
  <si>
    <t>URINE ANALYSIS</t>
  </si>
  <si>
    <t>controlled  HTN</t>
  </si>
  <si>
    <t>has no abnormal body movement</t>
  </si>
  <si>
    <t>Poorly controlled T2 DM</t>
  </si>
  <si>
    <t xml:space="preserve">continue same medication </t>
  </si>
  <si>
    <t>she has no compliant</t>
  </si>
  <si>
    <t>STAGE 2 HTN</t>
  </si>
  <si>
    <t>P=seizure disorder</t>
  </si>
  <si>
    <t>FAIR BP control</t>
  </si>
  <si>
    <t>has no compliant</t>
  </si>
  <si>
    <t xml:space="preserve">refil meds </t>
  </si>
  <si>
    <t>complains epigastric pain</t>
  </si>
  <si>
    <t>poorly controlled diabetes</t>
  </si>
  <si>
    <t>poorly controlled DM +HTN</t>
  </si>
  <si>
    <t>Same + CAP</t>
  </si>
  <si>
    <t>CONTINUE SYMBICORT</t>
  </si>
  <si>
    <t>poorly controlled  T1DM</t>
  </si>
  <si>
    <t>HYPERTENSIVE EMERGENCY</t>
  </si>
  <si>
    <t>poor glycemic control + HTN</t>
  </si>
  <si>
    <t>pt didn't come</t>
  </si>
  <si>
    <t xml:space="preserve">no seizure for the past 8 months </t>
  </si>
  <si>
    <t>No new complaint.</t>
  </si>
  <si>
    <t xml:space="preserve">send for HbA1c </t>
  </si>
  <si>
    <t xml:space="preserve">REFIL MEDS </t>
  </si>
  <si>
    <t>CONTROLLED  T2DM</t>
  </si>
  <si>
    <t>no new complaint .</t>
  </si>
  <si>
    <t>no seizure episode</t>
  </si>
  <si>
    <t>KNOWN T2DM</t>
  </si>
  <si>
    <t>NO NEW complaint</t>
  </si>
  <si>
    <t>BP- 120/70</t>
  </si>
  <si>
    <t xml:space="preserve">same +r/o dka </t>
  </si>
  <si>
    <t>Viral load</t>
  </si>
  <si>
    <t xml:space="preserve">well controlled T1DM </t>
  </si>
  <si>
    <t xml:space="preserve">no  new complaint </t>
  </si>
  <si>
    <t>dilated cardiomyopathy</t>
  </si>
  <si>
    <t xml:space="preserve">controlled hypertension </t>
  </si>
  <si>
    <t xml:space="preserve">controlled glycemia + HTN </t>
  </si>
  <si>
    <t>well controlled HTN and DM</t>
  </si>
  <si>
    <t>refill_x000D_
advice on LSM</t>
  </si>
  <si>
    <t>THYROTOXICOSIS</t>
  </si>
  <si>
    <t xml:space="preserve">WELL CONTROLLED BP </t>
  </si>
  <si>
    <t>P=ISCHEMIC STROKE ON ASA 81 MG PO/DAY ATROVASTATIN 40 MG PO/DAY</t>
  </si>
  <si>
    <t>NEW COMPLAINT</t>
  </si>
  <si>
    <t xml:space="preserve">Controlled BP </t>
  </si>
  <si>
    <t>controlled  t2dm</t>
  </si>
  <si>
    <t>HTN ON MEDICATION</t>
  </si>
  <si>
    <t>SUB THERAPEUTIC INR</t>
  </si>
  <si>
    <t>refill meds</t>
  </si>
  <si>
    <t xml:space="preserve">controlled BP </t>
  </si>
  <si>
    <t>no other compliant</t>
  </si>
  <si>
    <t>Thyrotoxicosis with toxic multinodular goitre</t>
  </si>
  <si>
    <t>fairlly controlled  t2dm</t>
  </si>
  <si>
    <t xml:space="preserve">pt didnt come </t>
  </si>
  <si>
    <t xml:space="preserve">LINK TO EMERGENCY </t>
  </si>
  <si>
    <t>fairly controlled DM</t>
  </si>
  <si>
    <t>physiotherapy</t>
  </si>
  <si>
    <t>INVESTIGATE HIM</t>
  </si>
  <si>
    <t>hypertensive urgency r/o emergency</t>
  </si>
  <si>
    <t>come for Ixs</t>
  </si>
  <si>
    <t xml:space="preserve">no new coplaint </t>
  </si>
  <si>
    <t xml:space="preserve">no new compliant_x000D_
</t>
  </si>
  <si>
    <t>ISCHEMIC STROKE+POST COVID FIBROSIS HE IS ASA AND ATROVASTATIN</t>
  </si>
  <si>
    <t>no  new compliant</t>
  </si>
  <si>
    <t>Good glycemic control + suboptimal BP control</t>
  </si>
  <si>
    <t>continue the same</t>
  </si>
  <si>
    <t>no other complaint</t>
  </si>
  <si>
    <t>MIGRAINE HEADACHE</t>
  </si>
  <si>
    <t xml:space="preserve">PT NOT COME </t>
  </si>
  <si>
    <t>bilateral pedal edema</t>
  </si>
  <si>
    <t xml:space="preserve">well controlled DM </t>
  </si>
  <si>
    <t>follow up after 6 months</t>
  </si>
  <si>
    <t>pedal edema</t>
  </si>
  <si>
    <t>HTN on Amlodipine 10 mg po/d</t>
  </si>
  <si>
    <t xml:space="preserve">Hypertensive urgency r/o emergency </t>
  </si>
  <si>
    <t>well controlled epilepsy</t>
  </si>
  <si>
    <t>fatigue syndrome</t>
  </si>
  <si>
    <t xml:space="preserve">no new  complaint </t>
  </si>
  <si>
    <t>well controlled  DM</t>
  </si>
  <si>
    <t xml:space="preserve">poor appetite </t>
  </si>
  <si>
    <t>no new  complaint</t>
  </si>
  <si>
    <t>send for fbs</t>
  </si>
  <si>
    <t>consult senior</t>
  </si>
  <si>
    <t>continue LSM</t>
  </si>
  <si>
    <t>NO NEW COMPLAIT</t>
  </si>
  <si>
    <t>good glycemic and bp control</t>
  </si>
  <si>
    <t>refill and link to dental clinic</t>
  </si>
  <si>
    <t>advice her on dietary modification</t>
  </si>
  <si>
    <t>new complain</t>
  </si>
  <si>
    <t>CORPULMONALE</t>
  </si>
  <si>
    <t>DYSPEPSIA 2 TO ?</t>
  </si>
  <si>
    <t>same +?UTI</t>
  </si>
  <si>
    <t>HAS IMPROVEMENT</t>
  </si>
  <si>
    <t>CONTINUE MEDICATIONS</t>
  </si>
  <si>
    <t>GOOD SEIZURE CONTROL</t>
  </si>
  <si>
    <t xml:space="preserve">CONTINUE MEDICATION </t>
  </si>
  <si>
    <t>she has bilateral leg swelling</t>
  </si>
  <si>
    <t>he has no compliant</t>
  </si>
  <si>
    <t>REFILL MEDICATION</t>
  </si>
  <si>
    <t xml:space="preserve">has no new complaint </t>
  </si>
  <si>
    <t xml:space="preserve">same + bronchitis </t>
  </si>
  <si>
    <t xml:space="preserve">No new complaint_x000D_
</t>
  </si>
  <si>
    <t>poor controlled</t>
  </si>
  <si>
    <t>LINK TO SENIOR</t>
  </si>
  <si>
    <t>no New Complaint</t>
  </si>
  <si>
    <t xml:space="preserve">continue the same medication </t>
  </si>
  <si>
    <t>BP=170/100</t>
  </si>
  <si>
    <t>refill and advice on drug adherence</t>
  </si>
  <si>
    <t>relapse of symptoms</t>
  </si>
  <si>
    <t xml:space="preserve">FISTULA IN ANO </t>
  </si>
  <si>
    <t>BP=120-130/80-90</t>
  </si>
  <si>
    <t xml:space="preserve">no new compalint </t>
  </si>
  <si>
    <t xml:space="preserve">HAS NO NEW COMPLAIN </t>
  </si>
  <si>
    <t>goood control</t>
  </si>
  <si>
    <t>hypertension, asthma</t>
  </si>
  <si>
    <t>disc prolapse</t>
  </si>
  <si>
    <t xml:space="preserve">CBC, OFT, U/A, </t>
  </si>
  <si>
    <t>P=RECURRENT MENINGITSIS +SEIZURE DISORDER ON PHENYTOIN 100MG PO TID</t>
  </si>
  <si>
    <t xml:space="preserve">good glycemic and bp control </t>
  </si>
  <si>
    <t xml:space="preserve">the same  </t>
  </si>
  <si>
    <t xml:space="preserve">HAS EPIGASTRIC PAIN </t>
  </si>
  <si>
    <t>COMPLAINS EPIGASTRIC BURNING PAIN</t>
  </si>
  <si>
    <t>Poorly controlled BP</t>
  </si>
  <si>
    <t xml:space="preserve">tingling sensation all over the body </t>
  </si>
  <si>
    <t xml:space="preserve">Nifedipine 20 mg po stat </t>
  </si>
  <si>
    <t xml:space="preserve">same +r/o ptb </t>
  </si>
  <si>
    <t xml:space="preserve">Therapeutic INR </t>
  </si>
  <si>
    <t xml:space="preserve">Controlled HTN </t>
  </si>
  <si>
    <t>refill and appoint after 3 month</t>
  </si>
  <si>
    <t>NEPHROTIC SYNDROME</t>
  </si>
  <si>
    <t>GTC SEIZURE DISORDER</t>
  </si>
  <si>
    <t>SAME+POOR GLYCEMIC CONTROL</t>
  </si>
  <si>
    <t>Refill and RTC 3/12</t>
  </si>
  <si>
    <t>refill the medication</t>
  </si>
  <si>
    <t xml:space="preserve">collect result </t>
  </si>
  <si>
    <t xml:space="preserve">no  new complain </t>
  </si>
  <si>
    <t xml:space="preserve">NO new compliant </t>
  </si>
  <si>
    <t xml:space="preserve">Parkinson's disease </t>
  </si>
  <si>
    <t>Controlled HPN</t>
  </si>
  <si>
    <t>CONSULT SENIOR</t>
  </si>
  <si>
    <t>refill and appoint after 1 month</t>
  </si>
  <si>
    <t>refill and appoint after 3 months</t>
  </si>
  <si>
    <t xml:space="preserve">link to ER </t>
  </si>
  <si>
    <t>refill, do FBS</t>
  </si>
  <si>
    <t xml:space="preserve">NOW NEW COMPLAINT </t>
  </si>
  <si>
    <t>med refill</t>
  </si>
  <si>
    <t>No finding</t>
  </si>
  <si>
    <t xml:space="preserve">good  bp control </t>
  </si>
  <si>
    <t>fbs=127mg/dl</t>
  </si>
  <si>
    <t>CONTROLLED T2DM</t>
  </si>
  <si>
    <t>IHD + DVHD (Mild MR, Mild AS)</t>
  </si>
  <si>
    <t>poor controlled bp</t>
  </si>
  <si>
    <t>T2DM on metformin 1 gm po BID and doanil 10 mg po BID</t>
  </si>
  <si>
    <t xml:space="preserve">no seizure for the past 3 months </t>
  </si>
  <si>
    <t xml:space="preserve">REFILL MEDICATION </t>
  </si>
  <si>
    <t>well controlled T1DM</t>
  </si>
  <si>
    <t xml:space="preserve">well glycemic control </t>
  </si>
  <si>
    <t>Dx -HPN + OA of the knee</t>
  </si>
  <si>
    <t>DM+ HTN + PN</t>
  </si>
  <si>
    <t>Problem list</t>
  </si>
  <si>
    <t>Colonoscopy</t>
  </si>
  <si>
    <t>HYPERTENSION + BRONCHIAL ASTHMA</t>
  </si>
  <si>
    <t>well controlled DM and HTN</t>
  </si>
  <si>
    <t>CONTINUE SAME MANAGEMENT</t>
  </si>
  <si>
    <t>asthma exacerbation</t>
  </si>
  <si>
    <t>link to dermatology</t>
  </si>
  <si>
    <t>seizure disorder+ hemi facial atrophy</t>
  </si>
  <si>
    <t>fairly bp control</t>
  </si>
  <si>
    <t>fairly glycemic + BP control</t>
  </si>
  <si>
    <t>No complaint.</t>
  </si>
  <si>
    <t>send lipid profile</t>
  </si>
  <si>
    <t>REFILL_x000D_
DO HGA1C</t>
  </si>
  <si>
    <t>FEELS MUCH BETTER</t>
  </si>
  <si>
    <t>wound site discharge</t>
  </si>
  <si>
    <t>NO OBJECTIVE FINDING.</t>
  </si>
  <si>
    <t>Recurrent UTI</t>
  </si>
  <si>
    <t>FEELS BETTER</t>
  </si>
  <si>
    <t xml:space="preserve">investigate and refill </t>
  </si>
  <si>
    <t>patient didnt come</t>
  </si>
  <si>
    <t>fair BP and glycemic control</t>
  </si>
  <si>
    <t>ANTERIOR NECK MASS</t>
  </si>
  <si>
    <t>HTN On Amlodipine 5mg/day</t>
  </si>
  <si>
    <t>HTN on Amlodipine 5 mg daily</t>
  </si>
  <si>
    <t>The Same + ?CAP</t>
  </si>
  <si>
    <t xml:space="preserve">bp - 150/80 </t>
  </si>
  <si>
    <t xml:space="preserve">complaining of bilateral leg swelling </t>
  </si>
  <si>
    <t>good  glycemic control</t>
  </si>
  <si>
    <t>Type 2 dm +HTN on medication</t>
  </si>
  <si>
    <t xml:space="preserve">peri anal pain </t>
  </si>
  <si>
    <t>PANCYTOPENEA?</t>
  </si>
  <si>
    <t xml:space="preserve">NO FINDING  </t>
  </si>
  <si>
    <t>HAS NO NEW COMPLAINT</t>
  </si>
  <si>
    <t>Good glycemic and BP Control</t>
  </si>
  <si>
    <t>continue PPI</t>
  </si>
  <si>
    <t>HTN + Hemorrhagic Stroke</t>
  </si>
  <si>
    <t xml:space="preserve">same + OA </t>
  </si>
  <si>
    <t xml:space="preserve">toxic multi nodular goiter </t>
  </si>
  <si>
    <t>TYPE 2 DM ON MEDICATION</t>
  </si>
  <si>
    <t>trigeminal neuralgia, hypertension, dyslipidemia</t>
  </si>
  <si>
    <t xml:space="preserve">none new compliant </t>
  </si>
  <si>
    <t>SAME + SUBTHERAPEUTIC INR</t>
  </si>
  <si>
    <t xml:space="preserve">same with above target BP </t>
  </si>
  <si>
    <t xml:space="preserve">no new concern </t>
  </si>
  <si>
    <t xml:space="preserve">no  compliant </t>
  </si>
  <si>
    <t>well controlled Epilepsy</t>
  </si>
  <si>
    <t xml:space="preserve">poorly controlled glycemia + HTN </t>
  </si>
  <si>
    <t xml:space="preserve">good controlled </t>
  </si>
  <si>
    <t>intermittent constipation</t>
  </si>
  <si>
    <t xml:space="preserve">controlled glycemia + PN </t>
  </si>
  <si>
    <t>WELL CONTROLED HTN</t>
  </si>
  <si>
    <t>no complaint.</t>
  </si>
  <si>
    <t>ha no new complain</t>
  </si>
  <si>
    <t>good glycemic and BP control</t>
  </si>
  <si>
    <t xml:space="preserve">no new  complain </t>
  </si>
  <si>
    <t>dm+htn with hhd+old stroke on metformin 500 mg po bid,atrovostatin 40 mg po/day,enalapril 5 mg po /day,glibenclamaid 5 mg po/day and aspirin 81 mg po/day</t>
  </si>
  <si>
    <t xml:space="preserve">update investigation </t>
  </si>
  <si>
    <t xml:space="preserve">same + HTN </t>
  </si>
  <si>
    <t>WELL CONTROLLED DM</t>
  </si>
  <si>
    <t xml:space="preserve">CBC UA OFT </t>
  </si>
  <si>
    <t xml:space="preserve">Bronchitis </t>
  </si>
  <si>
    <t xml:space="preserve">no objective finding </t>
  </si>
  <si>
    <t>P=OLD ISCHEMIC STROKE +HTN SHE IS ON ASA 81 MG PO/DAY ATROVASTAIN 40 MG PO/DAY AMLODIPIN 10 MG PO/DAY HCT 25 MG PO/DAY</t>
  </si>
  <si>
    <t>the same + poor glycemic control</t>
  </si>
  <si>
    <t>persistent pain</t>
  </si>
  <si>
    <t>HTN WITH HHD ON AMLODIPINE 5 MG PO/DAY AND ENALAPRIL 5 MG PO/DAY</t>
  </si>
  <si>
    <t xml:space="preserve">fairly bp control </t>
  </si>
  <si>
    <t>she has easy fatigability</t>
  </si>
  <si>
    <t>has bilateral leg swelling</t>
  </si>
  <si>
    <t xml:space="preserve">good bp control </t>
  </si>
  <si>
    <t>NO NEW COMPLANT</t>
  </si>
  <si>
    <t>same + ? PN</t>
  </si>
  <si>
    <t>she has no new compliant</t>
  </si>
  <si>
    <t>bp 130/80, pr 80</t>
  </si>
  <si>
    <t>BP: 120/70</t>
  </si>
  <si>
    <t>HTN ON NIFEDIPINE 20 MG PO/DAY</t>
  </si>
  <si>
    <t>no new copliant</t>
  </si>
  <si>
    <t>non new complaint</t>
  </si>
  <si>
    <t xml:space="preserve">Improving  </t>
  </si>
  <si>
    <t>FBS is not done</t>
  </si>
  <si>
    <t xml:space="preserve">same compliant </t>
  </si>
  <si>
    <t xml:space="preserve">uncontrolled </t>
  </si>
  <si>
    <t xml:space="preserve">she claims she has no improvement </t>
  </si>
  <si>
    <t>refill and advice on LSM</t>
  </si>
  <si>
    <t>link to eopd</t>
  </si>
  <si>
    <t>stable vitals</t>
  </si>
  <si>
    <t>BP= 120-140/70-80</t>
  </si>
  <si>
    <t xml:space="preserve">fbs - not done </t>
  </si>
  <si>
    <t>BP                 PR</t>
  </si>
  <si>
    <t>complain of abdominal pain</t>
  </si>
  <si>
    <t>vs bp 110/70 pr 88 rr 20</t>
  </si>
  <si>
    <t xml:space="preserve">Refill medications </t>
  </si>
  <si>
    <t>BP                   PR</t>
  </si>
  <si>
    <t xml:space="preserve">transfer to neurology </t>
  </si>
  <si>
    <t>VS BP 130/70 PR 88 RR 20</t>
  </si>
  <si>
    <t xml:space="preserve">HAS SOME IMPROVEMENT </t>
  </si>
  <si>
    <t>fair bp and glycemic control</t>
  </si>
  <si>
    <t>controlled MNG</t>
  </si>
  <si>
    <t>no new coplaint</t>
  </si>
  <si>
    <t>BP=140-160/90</t>
  </si>
  <si>
    <t xml:space="preserve">Poor glycemic Control </t>
  </si>
  <si>
    <t>HTN on amlodipine 5 mg po daily</t>
  </si>
  <si>
    <t>send for HbA1c</t>
  </si>
  <si>
    <t>Controlled asthma</t>
  </si>
  <si>
    <t xml:space="preserve">CAME FOR MEDICATION </t>
  </si>
  <si>
    <t xml:space="preserve">follow up_x000D_
</t>
  </si>
  <si>
    <t xml:space="preserve">refill and advice on LSM </t>
  </si>
  <si>
    <t>no new compalints</t>
  </si>
  <si>
    <t>no new copmlaint</t>
  </si>
  <si>
    <t>no newe complaint</t>
  </si>
  <si>
    <t>She has easy fatigability</t>
  </si>
  <si>
    <t>No abnormal finding</t>
  </si>
  <si>
    <t>DO LIPID PROFILE</t>
  </si>
  <si>
    <t>update CBC</t>
  </si>
  <si>
    <t>Same + Fair glycemic control</t>
  </si>
  <si>
    <t>well glycemic + BP control</t>
  </si>
  <si>
    <t>REFILL MEDICATION_x000D_
LINK TO NEUROLOGY</t>
  </si>
  <si>
    <t>TIDM on NPH 24/12</t>
  </si>
  <si>
    <t>cardiac patient(?ischemic dcmp) on aspirin 81 mg po/day,atorvastatin 40 mg po/day,frusemide 20 mg po/day and digoxin 0.125 mg po/day.</t>
  </si>
  <si>
    <t>DO FBS,THEN MANAGE</t>
  </si>
  <si>
    <t>well controlled hypertension</t>
  </si>
  <si>
    <t xml:space="preserve">total thyroidectomy </t>
  </si>
  <si>
    <t>good glycemic and Bp control</t>
  </si>
  <si>
    <t>hypertension, dyslipidemia</t>
  </si>
  <si>
    <t xml:space="preserve">Hypoglycemia </t>
  </si>
  <si>
    <t>she has no complaint</t>
  </si>
  <si>
    <t>poorly glycemic + BP control</t>
  </si>
  <si>
    <t>diabetes, dyslipidemia, hypertension</t>
  </si>
  <si>
    <t>mother visit</t>
  </si>
  <si>
    <t xml:space="preserve">Tenofovir 300 mg po /d </t>
  </si>
  <si>
    <t>cough productive of whitish sputum</t>
  </si>
  <si>
    <t>HTN on Amlodipine 5 mg po/d</t>
  </si>
  <si>
    <t>HTN on HCT 25 mg po/d</t>
  </si>
  <si>
    <t xml:space="preserve">SEND FBS , HGA1C </t>
  </si>
  <si>
    <t xml:space="preserve">poorly controlled type 2 DM </t>
  </si>
  <si>
    <t>type 2 dm + hypertension</t>
  </si>
  <si>
    <t>HTN+PN ON MEDICATION</t>
  </si>
  <si>
    <t xml:space="preserve">refill her medication </t>
  </si>
  <si>
    <t xml:space="preserve">continue the same </t>
  </si>
  <si>
    <t>INVESTIGATE,REFILL</t>
  </si>
  <si>
    <t>HTN+DM ON MEDICATION</t>
  </si>
  <si>
    <t xml:space="preserve">Hypertension + T2DM </t>
  </si>
  <si>
    <t>sub optimal bp control</t>
  </si>
  <si>
    <t xml:space="preserve">HTN + Bell's Palsy </t>
  </si>
  <si>
    <t>BP= 143/88</t>
  </si>
  <si>
    <t>HTN on Enalapril 10 mg po BID</t>
  </si>
  <si>
    <t xml:space="preserve">Fibro scan </t>
  </si>
  <si>
    <t>Bromazepam</t>
  </si>
  <si>
    <t>OLD ISCHEMIC STROKE</t>
  </si>
  <si>
    <t>fair controll dm+htn</t>
  </si>
  <si>
    <t>BP= 160/90</t>
  </si>
  <si>
    <t>linked to orthopedics clinic</t>
  </si>
  <si>
    <t>Dx --HPN with nephropathy + PAD</t>
  </si>
  <si>
    <t xml:space="preserve">has constipation </t>
  </si>
  <si>
    <t>SCAP (treated)</t>
  </si>
  <si>
    <t>HTN on amlodipine 5 mg po/d</t>
  </si>
  <si>
    <t xml:space="preserve">wrist x ray </t>
  </si>
  <si>
    <t xml:space="preserve">PT DIDNT COME </t>
  </si>
  <si>
    <t xml:space="preserve">came for ix result </t>
  </si>
  <si>
    <t xml:space="preserve">refill medications </t>
  </si>
  <si>
    <t>P- Hypertension</t>
  </si>
  <si>
    <t>HTN on nifedipine 20 mg po/d</t>
  </si>
  <si>
    <t>WELL CONTROLLED T2DM</t>
  </si>
  <si>
    <t>poorly glycemic + well bp control</t>
  </si>
  <si>
    <t xml:space="preserve">Update CBC </t>
  </si>
  <si>
    <t>BP: 120/80</t>
  </si>
  <si>
    <t>no ne complaint</t>
  </si>
  <si>
    <t xml:space="preserve">stable vitals </t>
  </si>
  <si>
    <t>Update CBC</t>
  </si>
  <si>
    <t xml:space="preserve">Occasional cough and exertional dyspnea </t>
  </si>
  <si>
    <t>HTN On Nifedipine 20mg BID</t>
  </si>
  <si>
    <t>HTN ON AMLODIPINE 10 MG PO/DAY AND ENALAPRIL 10 MG PO/DAY.</t>
  </si>
  <si>
    <t>T2DM on metformin 500 mg po BID and doanil 5 mg po BID</t>
  </si>
  <si>
    <t>well glycemic &amp; bp control</t>
  </si>
  <si>
    <t>well bp control + URTI</t>
  </si>
  <si>
    <t xml:space="preserve">HTN with HHD + PN </t>
  </si>
  <si>
    <t xml:space="preserve">continue the same medication_x000D_
</t>
  </si>
  <si>
    <t>poor controlled HTN</t>
  </si>
  <si>
    <t>BP: 110/70</t>
  </si>
  <si>
    <t xml:space="preserve">no new findings </t>
  </si>
  <si>
    <t xml:space="preserve">continue medications </t>
  </si>
  <si>
    <t xml:space="preserve">Link to ENT </t>
  </si>
  <si>
    <t>CONSERVATIVE MGT</t>
  </si>
  <si>
    <t xml:space="preserve">He has no complaint </t>
  </si>
  <si>
    <t xml:space="preserve">Lipid profile </t>
  </si>
  <si>
    <t>BP= 135/95</t>
  </si>
  <si>
    <t xml:space="preserve">same + peripheral neuropathy </t>
  </si>
  <si>
    <t xml:space="preserve">V/S- stable </t>
  </si>
  <si>
    <t xml:space="preserve">Suboptimal BP control </t>
  </si>
  <si>
    <t xml:space="preserve">stable vital sign </t>
  </si>
  <si>
    <t xml:space="preserve">Fair glycemia </t>
  </si>
  <si>
    <t>Dx-- Type 2 DM + previous HCV ( treated )</t>
  </si>
  <si>
    <t>FBS=132MG/DL</t>
  </si>
  <si>
    <t>has constipation</t>
  </si>
  <si>
    <t xml:space="preserve">recurrent UTI symptoms </t>
  </si>
  <si>
    <t>No new Complaint.</t>
  </si>
  <si>
    <t>poor glycemic and BP control</t>
  </si>
  <si>
    <t>the same + poor bp control</t>
  </si>
  <si>
    <t>P1 SYMPTOMATIC CHOLELITHIASIS</t>
  </si>
  <si>
    <t>CRVHD ON BENZATHINE PENICILLIN 1.2 MILLION IU MONTHLY</t>
  </si>
  <si>
    <t>controlled t2dm+htn</t>
  </si>
  <si>
    <t>HTN + T2DM + IHD + Mild LVH + Grade I DD</t>
  </si>
  <si>
    <t xml:space="preserve">no new complient </t>
  </si>
  <si>
    <t>REFILL_x000D_
SMBG</t>
  </si>
  <si>
    <t xml:space="preserve">same + ? PN </t>
  </si>
  <si>
    <t>HTN on Enalapril 10 mg Bid</t>
  </si>
  <si>
    <t>No Complain</t>
  </si>
  <si>
    <t>HYPERTENTION</t>
  </si>
  <si>
    <t>Good Glycemic Control + Controlled HTN</t>
  </si>
  <si>
    <t>LINK TO UROLOGY CLINIC</t>
  </si>
  <si>
    <t>DO FBS ,THEN MANAGE</t>
  </si>
  <si>
    <t xml:space="preserve">no other compliant </t>
  </si>
  <si>
    <t>continue the same managment</t>
  </si>
  <si>
    <t>TYPE 2 DM+HTN+DYSLIPEDMIA ON METFORMIN 1GM PO BID,AMARYL 1 MG PO/DAY,ATORVASTATIN 40 MG PO/DAY,AMLODIPINE 5 MG PO/DAY,ENALAPRIL 10 MG PO BID AND ASPIRIN 81 MG PO/DAY.</t>
  </si>
  <si>
    <t>diabetes, hypertension, dyslipidemia</t>
  </si>
  <si>
    <t>HTN ON NIFEDIPINE 20 MG PO/DAY.</t>
  </si>
  <si>
    <t xml:space="preserve">came with results </t>
  </si>
  <si>
    <t xml:space="preserve">Dx--chronic viral hepatitis ( HBV ) </t>
  </si>
  <si>
    <t>Dx -- Type 2 DM on Insulin + HPN + Allergy</t>
  </si>
  <si>
    <t>HTN on amlodipine 5 mg po/day</t>
  </si>
  <si>
    <t xml:space="preserve">refill until appt date </t>
  </si>
  <si>
    <t>REFILL AND APPOINT AFTER 3 MONTHS</t>
  </si>
  <si>
    <t>poorly glycemic + bp control</t>
  </si>
  <si>
    <t xml:space="preserve">see medication sheet </t>
  </si>
  <si>
    <t xml:space="preserve">refill and appt </t>
  </si>
  <si>
    <t xml:space="preserve">send urine ketone </t>
  </si>
  <si>
    <t xml:space="preserve">Intermittent cough and SOB </t>
  </si>
  <si>
    <t xml:space="preserve">REFILL AND APPOINT </t>
  </si>
  <si>
    <t>hypertension, old stroke</t>
  </si>
  <si>
    <t>FAIRLY  CONTROLLED</t>
  </si>
  <si>
    <t>link to ED</t>
  </si>
  <si>
    <t>Good pressure control.</t>
  </si>
  <si>
    <t xml:space="preserve">Controlled pressure </t>
  </si>
  <si>
    <t>same + HTN</t>
  </si>
  <si>
    <t xml:space="preserve">Controlled seizure </t>
  </si>
  <si>
    <t>vitals are stable</t>
  </si>
  <si>
    <t>HTN+?HHD+T2DM</t>
  </si>
  <si>
    <t>T2DM on MTF 500 mg po/d</t>
  </si>
  <si>
    <t xml:space="preserve">Poorly controlled T2 DM </t>
  </si>
  <si>
    <t xml:space="preserve">THE  SAME </t>
  </si>
  <si>
    <t xml:space="preserve">REFILL AND APPT </t>
  </si>
  <si>
    <t>poorly seizure control</t>
  </si>
  <si>
    <t>AMLODIPINE 5 MG PO DAILY</t>
  </si>
  <si>
    <t>HTN on Nifedipine 20 mg po BID</t>
  </si>
  <si>
    <t>she has epigastric pain</t>
  </si>
  <si>
    <t>REFILL AND APPOINT AFTER 3 MONTH</t>
  </si>
  <si>
    <t>sub-optimal glycemic control</t>
  </si>
  <si>
    <t>ischemic stroke+HTN</t>
  </si>
  <si>
    <t xml:space="preserve">bronchial asthma </t>
  </si>
  <si>
    <t>do stool exam</t>
  </si>
  <si>
    <t>CAME FOR MEDICATION</t>
  </si>
  <si>
    <t>BP= 159/90</t>
  </si>
  <si>
    <t>WEL CONTROLLED</t>
  </si>
  <si>
    <t>HTN ON HCT 25 MG PO DAILY</t>
  </si>
  <si>
    <t>BP= NO BP CUFF</t>
  </si>
  <si>
    <t>Ventricular Tachycardia 2ry to ?</t>
  </si>
  <si>
    <t>SINUS BRADYCARDIA 20 ?</t>
  </si>
  <si>
    <t>HTN+hhd+ischemic stroke</t>
  </si>
  <si>
    <t>Left sided hemiparesis 2o to Ischemic Stroke</t>
  </si>
  <si>
    <t xml:space="preserve">link to MRC </t>
  </si>
  <si>
    <t>Dx --Type 2 DM + HPN on medication + ? Nephropathy</t>
  </si>
  <si>
    <t>diabetes, hypertension</t>
  </si>
  <si>
    <t>HTN on Amlodipine 5 mg po/day</t>
  </si>
  <si>
    <t>update hga1c</t>
  </si>
  <si>
    <t>Gastroscopy .</t>
  </si>
  <si>
    <t>colonoscopy.</t>
  </si>
  <si>
    <t>HTN with HHD; on Enalapril 10 mg po/d HCT 25 mg po/d</t>
  </si>
  <si>
    <t>hypothyroidism on thyroxine 50 mcg po day</t>
  </si>
  <si>
    <t>well seizure disorder</t>
  </si>
  <si>
    <t>SAME + ?UTI</t>
  </si>
  <si>
    <t>Poor glycemic and BP control</t>
  </si>
  <si>
    <t>AMLODIPINE 5 MG PO BID</t>
  </si>
  <si>
    <t>do fbs,then manage</t>
  </si>
  <si>
    <t>poorly controlled epilepsy</t>
  </si>
  <si>
    <t>Dx---HPN + Severe OA</t>
  </si>
  <si>
    <t xml:space="preserve">toxic goiter </t>
  </si>
  <si>
    <t>came with result .</t>
  </si>
  <si>
    <t>No complaint .</t>
  </si>
  <si>
    <t>controlled pressure .</t>
  </si>
  <si>
    <t xml:space="preserve">STABLE VITALS </t>
  </si>
  <si>
    <t>well glycemic + poorly bp control</t>
  </si>
  <si>
    <t xml:space="preserve">the  same  </t>
  </si>
  <si>
    <t xml:space="preserve">THE  SAME  </t>
  </si>
  <si>
    <t xml:space="preserve">LINK TO EMR </t>
  </si>
  <si>
    <t>hypertension, dyslipidemia, prediabetes</t>
  </si>
  <si>
    <t>Moderate fatty liver</t>
  </si>
  <si>
    <t xml:space="preserve">treated CAP </t>
  </si>
  <si>
    <t>HTN on LSM</t>
  </si>
  <si>
    <t>SUPRATHERAPUTIC INR</t>
  </si>
  <si>
    <t>REFILL,ADD PPI</t>
  </si>
  <si>
    <t>SAME + IMPROVED</t>
  </si>
  <si>
    <t xml:space="preserve">NO NEW COMLIANT </t>
  </si>
  <si>
    <t xml:space="preserve">Stage II HTN </t>
  </si>
  <si>
    <t>BP= 132/89</t>
  </si>
  <si>
    <t>Refill the medications</t>
  </si>
  <si>
    <t>Dx --HPN + Type 2 DM on medication</t>
  </si>
  <si>
    <t>hypertension, gout</t>
  </si>
  <si>
    <t xml:space="preserve">Link to SOPD </t>
  </si>
  <si>
    <t xml:space="preserve">no abnormal findings </t>
  </si>
  <si>
    <t>GOOD BP control</t>
  </si>
  <si>
    <t>poor asthma control</t>
  </si>
  <si>
    <t>REFILL MEDS</t>
  </si>
  <si>
    <t>TYPE 2DM+HTN ON MEDICATION</t>
  </si>
  <si>
    <t>link to ER</t>
  </si>
  <si>
    <t>REFILL AND APPOINT 1 MONTH</t>
  </si>
  <si>
    <t xml:space="preserve">refill untill appt date </t>
  </si>
  <si>
    <t>HTN on Enalapril 5 mg Bid</t>
  </si>
  <si>
    <t xml:space="preserve">she is not present </t>
  </si>
  <si>
    <t>REFILL,SALT RESTRICTION</t>
  </si>
  <si>
    <t xml:space="preserve">well controlled DM and HTN </t>
  </si>
  <si>
    <t>Hypertension +Parkinson disease on carbidopa levodopa half tab po per day and HCT25 mg po per day</t>
  </si>
  <si>
    <t>well glycemic &amp; poorly bp control</t>
  </si>
  <si>
    <t>no complaint .</t>
  </si>
  <si>
    <t>surgical evaluation</t>
  </si>
  <si>
    <t>known HTN + Afib on Amlodipine 5 mg po d, Enalapril 10mg po d, warfarin 2.5 mg po d, atenolol 50mg po d</t>
  </si>
  <si>
    <t xml:space="preserve">Continue medication </t>
  </si>
  <si>
    <t>amlodipine 5 mg po/day</t>
  </si>
  <si>
    <t>continue same managment</t>
  </si>
  <si>
    <t>NO NEW COMAPLINT</t>
  </si>
  <si>
    <t>REFILL FOR 2 MONTH</t>
  </si>
  <si>
    <t xml:space="preserve">Fair glycemic and BP control </t>
  </si>
  <si>
    <t>T1DM On NPH 22/14 IU SC BID</t>
  </si>
  <si>
    <t xml:space="preserve">not measured </t>
  </si>
  <si>
    <t xml:space="preserve">FBS-140 mg/dl </t>
  </si>
  <si>
    <t xml:space="preserve">Phenobarbitone 60 mg po/d </t>
  </si>
  <si>
    <t xml:space="preserve">Uncontrolled HTN </t>
  </si>
  <si>
    <t>diabetes, dyslipidemia</t>
  </si>
  <si>
    <t>Hypothyrodism</t>
  </si>
  <si>
    <t>Controlled HTN + Good Glycemic Control</t>
  </si>
  <si>
    <t xml:space="preserve">dry cough of 1 week </t>
  </si>
  <si>
    <t>vs bp 110/70 PR 88 RR 20</t>
  </si>
  <si>
    <t xml:space="preserve">advice on LSM </t>
  </si>
  <si>
    <t xml:space="preserve">REFILL MEDS </t>
  </si>
  <si>
    <t xml:space="preserve">No new compliant_x000D_
</t>
  </si>
  <si>
    <t xml:space="preserve">NO NEW COMPALINT </t>
  </si>
  <si>
    <t>POORLY CONTROLLED T2DM</t>
  </si>
  <si>
    <t>propranolol 40 mg po /d</t>
  </si>
  <si>
    <t>NO NEW COPLAINT</t>
  </si>
  <si>
    <t>HTN WITH HHD on Amlodipine 5 mg po/day</t>
  </si>
  <si>
    <t>HTN with HHD + DVHD (Mild AR ) on Amlodipine 5 mg po/day.</t>
  </si>
  <si>
    <t>tttttttttttttttttttttttttttt</t>
  </si>
  <si>
    <t>tttttttttttttttttttttt</t>
  </si>
  <si>
    <t>tttttttttttttttttt</t>
  </si>
  <si>
    <t>hypertension, back pain</t>
  </si>
  <si>
    <t>pt didnt come</t>
  </si>
  <si>
    <t>P=HTN ON HCT 25 MG PO DAILY</t>
  </si>
  <si>
    <t xml:space="preserve">poorly controlled DM and HTN </t>
  </si>
  <si>
    <t>SEND LIPID PROFILE</t>
  </si>
  <si>
    <t>old stroke, dyslipidemia</t>
  </si>
  <si>
    <t>HTN ENALARIL 5 MG PO BID</t>
  </si>
  <si>
    <t>known epileptic on phenobarbitone 100 mg po daily</t>
  </si>
  <si>
    <t xml:space="preserve">Suboptimal HTN Control </t>
  </si>
  <si>
    <t>known HTN on LSM</t>
  </si>
  <si>
    <t xml:space="preserve">Link to Neurology </t>
  </si>
  <si>
    <t xml:space="preserve">loratidine 10 mg po/d for 10 days </t>
  </si>
  <si>
    <t xml:space="preserve">has improvement </t>
  </si>
  <si>
    <t xml:space="preserve">ISCHEMIC STROKE </t>
  </si>
  <si>
    <t>itching of the leg</t>
  </si>
  <si>
    <t>NO NEQW COMPLAINT</t>
  </si>
  <si>
    <t>REFILL FOR 1 MONTH</t>
  </si>
  <si>
    <t>the same + Poorly controlled HTN</t>
  </si>
  <si>
    <t>CRVHD ( SEVERE MR AND AR) ON BENZATHINE PENICILLIN 1.2 MILLION IU IM MONTHLY</t>
  </si>
  <si>
    <t>P1= HTN P2=DYSLIPIDEMIA ON= AMLODPINE 10 MG PO DAILY AND ATORVATATIN 20 MG PO DAILY</t>
  </si>
  <si>
    <t>Severe anemia</t>
  </si>
  <si>
    <t>same +? HHD</t>
  </si>
  <si>
    <t>well  glycemic control</t>
  </si>
  <si>
    <t>Viral load .</t>
  </si>
  <si>
    <t xml:space="preserve">HTN + Dyspepsia </t>
  </si>
  <si>
    <t>BP  140/90</t>
  </si>
  <si>
    <t xml:space="preserve">CONTINUE THE SAME MANAGEMENT </t>
  </si>
  <si>
    <t xml:space="preserve">well controlled glycemia </t>
  </si>
  <si>
    <t xml:space="preserve">COMMON COLD </t>
  </si>
  <si>
    <t>fairly bp &amp; glycemic control</t>
  </si>
  <si>
    <t xml:space="preserve">NO NEW COMPLAINT_x000D_
</t>
  </si>
  <si>
    <t>T1 DM( fair glycemic control)</t>
  </si>
  <si>
    <t>PN on amitriptyline 25 mg po/d</t>
  </si>
  <si>
    <t>BP=120/70-80</t>
  </si>
  <si>
    <t>appoint after 4 months</t>
  </si>
  <si>
    <t>has lower back pain</t>
  </si>
  <si>
    <t>Amlodipine 10 mg po/d, HCT 25 mg po/d</t>
  </si>
  <si>
    <t>complains back pain</t>
  </si>
  <si>
    <t>REFILL,AMLODIPINE 5MG PO DAILY</t>
  </si>
  <si>
    <t>hypertensive urgency to r/o emergency + well glycemic control</t>
  </si>
  <si>
    <t>HTN ON AMLODIPINE 10 MG PO/DAY.</t>
  </si>
  <si>
    <t xml:space="preserve">Poorly controlled T2DM </t>
  </si>
  <si>
    <t>TYPE 1 DM ON NPH 22/12 IU SC BID.</t>
  </si>
  <si>
    <t>REFILL,DO CBC,ESR,CHEST X-RAY</t>
  </si>
  <si>
    <t xml:space="preserve">Vit D insufficiency </t>
  </si>
  <si>
    <t xml:space="preserve">HTN on Amlodipine 5 mg po/d </t>
  </si>
  <si>
    <t xml:space="preserve">same + subtherapeutic INR </t>
  </si>
  <si>
    <t>hypertension, HHD</t>
  </si>
  <si>
    <t>REFILL AND APPT</t>
  </si>
  <si>
    <t xml:space="preserve">link to orthopedic </t>
  </si>
  <si>
    <t xml:space="preserve">KNOWN DM PT ON nph 30/20,ASA 81MG PO 1X ,ENALAPRIL 5MG PO 1X ,LASIX 20MG PO 1X ,SPRIOLACTONE 25MG ,METF 500MG PO 2XAND ATRO 20MG PO 1X </t>
  </si>
  <si>
    <t>same + lipoma</t>
  </si>
  <si>
    <t>known HTN + Dyslipidemia on medication</t>
  </si>
  <si>
    <t>? TB pleurisy</t>
  </si>
  <si>
    <t xml:space="preserve">NO NEW COMPLAIN   </t>
  </si>
  <si>
    <t xml:space="preserve">well controlled BP </t>
  </si>
  <si>
    <t>v/s-stable</t>
  </si>
  <si>
    <t xml:space="preserve">SOB with exertion </t>
  </si>
  <si>
    <t>diabetes, hypertension, dysl;ipidemia</t>
  </si>
  <si>
    <t>Dx---HPN + Type 2 DM + Previous CVA</t>
  </si>
  <si>
    <t>the same + Allergic Bronchitis</t>
  </si>
  <si>
    <t>HTN+ Old hemorragic strock(&gt; 1yr); on Enalapril 20mg po bid Amlodipine 10mg po/d</t>
  </si>
  <si>
    <t>Upper GI endoscopy</t>
  </si>
  <si>
    <t>HTN ON AMLODIPINE 5MG PO DAILY</t>
  </si>
  <si>
    <t>dry cough of 1 week</t>
  </si>
  <si>
    <t>seizure disorder (remote from the stroke) old ischemic stroke essential hypertension on asa 81mg po daily nifedipine 20mg po daily hct 25mg po daily atorvastatin 20mg po daily valproic acid 200mg po bid</t>
  </si>
  <si>
    <t>HTN ON ENALAPRIL 5MG PO DAILY,AMLODIPINE 5MG PO DAILY</t>
  </si>
  <si>
    <t>SEVERE VITAMIN D DEFECIENCY</t>
  </si>
  <si>
    <t>RHEUMATOID ARTHRITIS/OA ON MTX 5MG/WEEKLY FOLIC ACID 5MG PO DAILY</t>
  </si>
  <si>
    <t>the same + controlled HTN</t>
  </si>
  <si>
    <t>HAS DRY COUGH</t>
  </si>
  <si>
    <t xml:space="preserve">FAIR BP CONTROL </t>
  </si>
  <si>
    <t>bp=110/80mmhg</t>
  </si>
  <si>
    <t>stable vital signs</t>
  </si>
  <si>
    <t>lipid profile</t>
  </si>
  <si>
    <t>he has improvement</t>
  </si>
  <si>
    <t>Good glycemia .</t>
  </si>
  <si>
    <t>Non specific symptoms .</t>
  </si>
  <si>
    <t>Dx --Type 2 DM on medication</t>
  </si>
  <si>
    <t>Dx-- HPN + cervical spondylosis on medication</t>
  </si>
  <si>
    <t>Poorly controlled T1 DM</t>
  </si>
  <si>
    <t>same + poor glycemic control</t>
  </si>
  <si>
    <t>? Bilateral Knee OA</t>
  </si>
  <si>
    <t>B Asthma was taking beclomethasone puff BID + salbutamol puff PRN</t>
  </si>
  <si>
    <t xml:space="preserve">no new complain    </t>
  </si>
  <si>
    <t>refil medication</t>
  </si>
  <si>
    <t>REFILL,DO INR,APPOINT AFTER AMONTH</t>
  </si>
  <si>
    <t xml:space="preserve">refill the medication </t>
  </si>
  <si>
    <t>SAME+ALLERGIC RHINITIS</t>
  </si>
  <si>
    <t>HTN On Enalapril 10mg BID and HCT 25mg/day</t>
  </si>
  <si>
    <t xml:space="preserve">poorly controlled  HTN </t>
  </si>
  <si>
    <t xml:space="preserve">Refill &amp; link her back to MRC </t>
  </si>
  <si>
    <t>TYPE2DM ON MEDICATION</t>
  </si>
  <si>
    <t>WELL GLYCEMIC CONTROL</t>
  </si>
  <si>
    <t>POOR GYCEMIC CONTROL</t>
  </si>
  <si>
    <t>well controlled Type 1 DM</t>
  </si>
  <si>
    <t xml:space="preserve">GOOD BP CONTROL </t>
  </si>
  <si>
    <t xml:space="preserve">enalapril 10mg po bid </t>
  </si>
  <si>
    <t>Toxic MNG + A.Fib + Dilated CMP with EF of 45%</t>
  </si>
  <si>
    <t xml:space="preserve">has numbness of both lower extremities </t>
  </si>
  <si>
    <t>HAS HEADACHE</t>
  </si>
  <si>
    <t>Nifedipine 20 mg po /d + Atenolol 50 mg po/d.</t>
  </si>
  <si>
    <t>chronic viral hepatitis ( HBV ) ,phase ?</t>
  </si>
  <si>
    <t>baseline investigations</t>
  </si>
  <si>
    <t>known asthma on medication</t>
  </si>
  <si>
    <t>POORLY CONTROLLED   HTN</t>
  </si>
  <si>
    <t>NONEW COMPLAINT</t>
  </si>
  <si>
    <t xml:space="preserve">UPDATE CBC </t>
  </si>
  <si>
    <t>CHEST CT SCAN</t>
  </si>
  <si>
    <t>P=HTN; ON AMLODIPINE 5 MG PO/DAY.</t>
  </si>
  <si>
    <t>FBS=123MG/DL</t>
  </si>
  <si>
    <t xml:space="preserve">HTN + Hemorrhagic Stroke </t>
  </si>
  <si>
    <t>The same + ?Drug S/E</t>
  </si>
  <si>
    <t>PN on medication</t>
  </si>
  <si>
    <t>fairly glycemic + bp control</t>
  </si>
  <si>
    <t>appoint a/r one month</t>
  </si>
  <si>
    <t>HTN On Amlodipine 10 mg po/d and Enalapril 10 mg po BID</t>
  </si>
  <si>
    <t>SEND TO EMERGENCY</t>
  </si>
  <si>
    <t>same + newly diagnosed HTN</t>
  </si>
  <si>
    <t xml:space="preserve">no concern </t>
  </si>
  <si>
    <t>HTN + Ischemic stroke</t>
  </si>
  <si>
    <t>Radiculopathy</t>
  </si>
  <si>
    <t xml:space="preserve">no new complain   </t>
  </si>
  <si>
    <t>Improving.</t>
  </si>
  <si>
    <t>NO NEW COMPLINT</t>
  </si>
  <si>
    <t xml:space="preserve">BP - 140/80         </t>
  </si>
  <si>
    <t>NO NEW COMPALINT</t>
  </si>
  <si>
    <t>no new omplaint</t>
  </si>
  <si>
    <t>SAME AS ABOVE</t>
  </si>
  <si>
    <t>phenobarbital 100 mg po /d + Levothyroxine 100 mcg po/d + Atenolol 50 mg po/d + HCT 25 mg po /d.</t>
  </si>
  <si>
    <t>continue her medication</t>
  </si>
  <si>
    <t>No new complaint .</t>
  </si>
  <si>
    <t>Dx--Hypothyroidism + Corrected Anaemia ( ACD ).</t>
  </si>
  <si>
    <t>Dx--HPN with nephropathy.</t>
  </si>
  <si>
    <t>PATIENT IS NOT AVAILABLE</t>
  </si>
  <si>
    <t>Good BP control + PN</t>
  </si>
  <si>
    <t>TYPE II DM, HTN , HCV CURED DYSLIPIDEMIA ON NIFEDIPINE 10 MG PO DAILY, ENALAPRIL 10 MG PO BID, METFORMIN/VIDAGLIPTIN 1000 MG PO BID GLIMIPRIDE 1 MG PO DAILY AND ATORVASTATIN 20 MG PO DAIL</t>
  </si>
  <si>
    <t xml:space="preserve">morning hypoglycemia </t>
  </si>
  <si>
    <t xml:space="preserve">Refer to EOPD </t>
  </si>
  <si>
    <t xml:space="preserve">Consult Neurologist </t>
  </si>
  <si>
    <t xml:space="preserve">Suboptimal HTN </t>
  </si>
  <si>
    <t xml:space="preserve">poor glycemic control + newly diagnosed HTN </t>
  </si>
  <si>
    <t xml:space="preserve">The Same + </t>
  </si>
  <si>
    <t>KNOWN HTN+ B.ASTHMA + OLD MI On ASA 81mg/day, Enalapril 5mg BID, Metoprolol 12.5mg/day, Atrovastatin 40mg/day and Salbutamol 4 Puffs PRN</t>
  </si>
  <si>
    <t>FAIR BP AND GLYCEMIC CONTROL</t>
  </si>
  <si>
    <t>hypoglycemic symptoms</t>
  </si>
  <si>
    <t>headache of 1 month</t>
  </si>
  <si>
    <t>toothache of 1 month</t>
  </si>
  <si>
    <t>CONTROLLED T2DM+HTN</t>
  </si>
  <si>
    <t>GOOD GLYCEMIC  CONTROL</t>
  </si>
  <si>
    <t>appoint after 6months</t>
  </si>
  <si>
    <t xml:space="preserve">SAME + URTI </t>
  </si>
  <si>
    <t>P1: Known HTN P2: PAD ADVICE ON enalapril 10 mg PO BID, ASA 81 MG PO DAILY, ATORVASTATIN 40MG PO DAILY, AMLODIPINE 10MG PO DAILY</t>
  </si>
  <si>
    <t xml:space="preserve">same + calcaneal spur </t>
  </si>
  <si>
    <t>OLD ISCHEMIC STROKE +HTN SHE IS ON ASA 81 MG PO/DAY ATROVASTAIN 40 MG PO/DAY AMLODIPIN 10 MG PO/DAY HCT 25 MG PO/DAY</t>
  </si>
  <si>
    <t xml:space="preserve">Old stroke </t>
  </si>
  <si>
    <t>amlodipine 10mg po daily</t>
  </si>
  <si>
    <t xml:space="preserve">Refill &amp; Link her to MRC </t>
  </si>
  <si>
    <t xml:space="preserve">CLBP 2 to ? </t>
  </si>
  <si>
    <t>chronic bronchitis ?</t>
  </si>
  <si>
    <t>COMPLAINS LEFT SIDE FLANK PAIN</t>
  </si>
  <si>
    <t>DM + HTN ON MEDICATION</t>
  </si>
  <si>
    <t>HTN + Right Proximal CCA Aneurysm</t>
  </si>
  <si>
    <t>no new complain t</t>
  </si>
  <si>
    <t xml:space="preserve">L-S x-ray </t>
  </si>
  <si>
    <t>HTN on Losartan 50 mg po/d</t>
  </si>
  <si>
    <t>DX-- HPN + Type 2 DM + Disc herniation</t>
  </si>
  <si>
    <t>IHD + PHTN</t>
  </si>
  <si>
    <t xml:space="preserve">Cough syrup </t>
  </si>
  <si>
    <t xml:space="preserve">Subtherapeutic INR </t>
  </si>
  <si>
    <t xml:space="preserve">LINK TO UROLOGY </t>
  </si>
  <si>
    <t>REFILL,ENALAPRIL 5MG PO BID</t>
  </si>
  <si>
    <t>P1: Left sided Hemiplegia P2: Ischemic stroke P3. HTN on -Metoprolol 25mg/po/d -ASA 100mg/po/d -Atorvastatin 40mg/po/d -Lasix 20mg/po/d -Amlodipine 5mg/po/d</t>
  </si>
  <si>
    <t xml:space="preserve">The Same  </t>
  </si>
  <si>
    <t>HTN ON AMLODIPINE 5MG PO BID</t>
  </si>
  <si>
    <t xml:space="preserve">same + poor glycemic control </t>
  </si>
  <si>
    <t xml:space="preserve">Good glycemic control +? HTN </t>
  </si>
  <si>
    <t>BP- 110/60</t>
  </si>
  <si>
    <t>? Migraine Headache</t>
  </si>
  <si>
    <t>known T2DM and HTN on metformin 1000mg po BID and glibenclamide 5mg po daily and enalapril 10mg po bid</t>
  </si>
  <si>
    <t>refill and advise on adherence</t>
  </si>
  <si>
    <t xml:space="preserve">NO NEW CONCERN </t>
  </si>
  <si>
    <t xml:space="preserve">refill NPH </t>
  </si>
  <si>
    <t>diabetes, hypertension, dyslipidemia, fatty liver</t>
  </si>
  <si>
    <t>continue same medication</t>
  </si>
  <si>
    <t>no new complant</t>
  </si>
  <si>
    <t>Same+ Dyspepsia</t>
  </si>
  <si>
    <t xml:space="preserve">SHE HAS NO NEW COMPLAINT </t>
  </si>
  <si>
    <t>REFILL,DO HGA1C</t>
  </si>
  <si>
    <t xml:space="preserve">Uncontrolled pressure </t>
  </si>
  <si>
    <t>CONTROLLED   HTN</t>
  </si>
  <si>
    <t>Inapplicable.</t>
  </si>
  <si>
    <t>Dx --DCMP + Parkinson's disease</t>
  </si>
  <si>
    <t>Update Investigations</t>
  </si>
  <si>
    <t>no new complint</t>
  </si>
  <si>
    <t xml:space="preserve">ABDOMINAL U/S </t>
  </si>
  <si>
    <t>TYPE 2 DM ON NPH 30/20 IU SC BID.</t>
  </si>
  <si>
    <t>controlled   HTN</t>
  </si>
  <si>
    <t>Known Asthmatic + Known Parkinsons Disease on Beclomethasone 2 Puffs BID, Salbutamol 6 Puffs PRN and Carbidopa 25mg/ Levodopa250mg 1tab po bid</t>
  </si>
  <si>
    <t xml:space="preserve">NO NEW COMLAINT </t>
  </si>
  <si>
    <t>same + ?PN</t>
  </si>
  <si>
    <t>P=HTN on amlodipine 10 mg po/d</t>
  </si>
  <si>
    <t>HTN with HHD; on enalapril 5 mg po/day frusemide 20 mg po/day Spironolactone 12.5 mg po/d ASA 81 mg po/d</t>
  </si>
  <si>
    <t>FAIRLY BP CONTROL</t>
  </si>
  <si>
    <t>bp 130/90 PR 68</t>
  </si>
  <si>
    <t>TIIDM on MTF 500 mg po bid</t>
  </si>
  <si>
    <t>TIIDM on MTF 1500 mg/1000 mg, Glibenclamide 10 mg Bid</t>
  </si>
  <si>
    <t>Asthma Salbutamol puff PRN , Beclomethasone 2 puf BID.</t>
  </si>
  <si>
    <t>the same+?hhd</t>
  </si>
  <si>
    <t xml:space="preserve">same with </t>
  </si>
  <si>
    <t>GOOD GLYCEMIC +POOR HTN CONTROL</t>
  </si>
  <si>
    <t>refill and appoint after 3months</t>
  </si>
  <si>
    <t>FBS=152MG/DL</t>
  </si>
  <si>
    <t xml:space="preserve">Hypertension (Essential (primary) hypertension)_x000D_
_x000D_
</t>
  </si>
  <si>
    <t>HCT 25MG PO DAILY</t>
  </si>
  <si>
    <t>REFILL AND APPOINT AFTER  3 MONTH</t>
  </si>
  <si>
    <t>Toxic MNG on Propranol 40mg BID and PTU 100mg TID</t>
  </si>
  <si>
    <t>HTN +HHD on Enalapril 10mg BID, ASA 81mg/day and HCT 25mg/day</t>
  </si>
  <si>
    <t>hypertension + type 2 dm</t>
  </si>
  <si>
    <t>refill_x000D_
appoint after 3 month</t>
  </si>
  <si>
    <t xml:space="preserve">controlled seizure + HTN </t>
  </si>
  <si>
    <t>colonoscopy..</t>
  </si>
  <si>
    <t>HTN with HHD On Enalapril 5 mg/day , Furosemide 40 mg/day and Spironolactone 25 mg/day</t>
  </si>
  <si>
    <t>refill,do lipid profile</t>
  </si>
  <si>
    <t xml:space="preserve">came for result </t>
  </si>
  <si>
    <t>HTN on Amlodipine 5 mg/day</t>
  </si>
  <si>
    <t>REFILL,ADD NEUROBION 1TAB PO DAILY</t>
  </si>
  <si>
    <t xml:space="preserve">no abnormality </t>
  </si>
  <si>
    <t xml:space="preserve">FBS, Lipid profile </t>
  </si>
  <si>
    <t>DCMP on Furosemide 40 mg d, Spironolactone 25 mg d, Metoprolol 25 mg d, Digoxin 0.125 mg d</t>
  </si>
  <si>
    <t>diabetes, hypertension, old stroke</t>
  </si>
  <si>
    <t>Dx---crohn*s disease complicated by intraabdominal abscess + Spontaneously resolved HBV( ? ) on Methotrexate 10 mg po weekly.</t>
  </si>
  <si>
    <t>P=HTN on enalapril 5 mg po/d</t>
  </si>
  <si>
    <t>same + good control</t>
  </si>
  <si>
    <t>CONTUINE THE SAME MGT</t>
  </si>
  <si>
    <t xml:space="preserve">DM + HTN ON MEDICATION </t>
  </si>
  <si>
    <t xml:space="preserve">HTN URG R/O EMR </t>
  </si>
  <si>
    <t>Improving glycemic control</t>
  </si>
  <si>
    <t xml:space="preserve">the same   </t>
  </si>
  <si>
    <t>bp 110/70 PR 88</t>
  </si>
  <si>
    <t xml:space="preserve">symptomatic </t>
  </si>
  <si>
    <t>Dx --Hiatal hernia with reflux esophagitis + Anxiety / FD</t>
  </si>
  <si>
    <t xml:space="preserve">SAME +?UTI </t>
  </si>
  <si>
    <t xml:space="preserve">Advised on LSM </t>
  </si>
  <si>
    <t>HTN on Enalapril 5 mg d TIIDM on MTF 500 mg d, ASA 81 mg d</t>
  </si>
  <si>
    <t xml:space="preserve">EASY FATIGUE </t>
  </si>
  <si>
    <t xml:space="preserve">BLURRING OF VISSION </t>
  </si>
  <si>
    <t>HTN + DCMP on Lasix 20 mg po/d, Spironolactone 12.5 mg po/d, Enalapril 5 mg po/d</t>
  </si>
  <si>
    <t>Sub-optimal control</t>
  </si>
  <si>
    <t xml:space="preserve">V/S - stable </t>
  </si>
  <si>
    <t>NO OBJECTIVE FINDING</t>
  </si>
  <si>
    <t>------------------</t>
  </si>
  <si>
    <t>well bp + asthma control</t>
  </si>
  <si>
    <t>Well controlled glycemia</t>
  </si>
  <si>
    <t>HTN on Losartan 50mg/day, Amlodipine 10mg/day and ASA 81mg/day</t>
  </si>
  <si>
    <t>Dx - --Ulcerative colitis.+ Aphthae in the oral cavity . off medication.</t>
  </si>
  <si>
    <t>well control HTN</t>
  </si>
  <si>
    <t>POOR CONTROL OF BP</t>
  </si>
  <si>
    <t>TYPE 2DM ON MTF 500MG PO BID,GLIBINCLAMIDE 5MG PO BID</t>
  </si>
  <si>
    <t>update TSH</t>
  </si>
  <si>
    <t>has left knee joint pain</t>
  </si>
  <si>
    <t>the same + URTI</t>
  </si>
  <si>
    <t>BP- 128/78</t>
  </si>
  <si>
    <t>T2DM on metformin 500 mg po BID</t>
  </si>
  <si>
    <t>T2DM on NPH 32/22 IU SC BID</t>
  </si>
  <si>
    <t xml:space="preserve">uncontrolled HTN </t>
  </si>
  <si>
    <t xml:space="preserve">Urine ketone </t>
  </si>
  <si>
    <t>Poorly controlled T1DM</t>
  </si>
  <si>
    <t>come to collect medications</t>
  </si>
  <si>
    <t>Ass;t - Same</t>
  </si>
  <si>
    <t>Dx --Toxic MNG + RT ectopic kidney.</t>
  </si>
  <si>
    <t>High glycemia .</t>
  </si>
  <si>
    <t>Dx----previous megaloblastic anaemia ( corrected ) + Type 2 DM on medication</t>
  </si>
  <si>
    <t>SAME + OVER COAGULATION</t>
  </si>
  <si>
    <t xml:space="preserve">T1DM on NPH 24/14 IU SC BID </t>
  </si>
  <si>
    <t xml:space="preserve">lower extremity numbness </t>
  </si>
  <si>
    <t>Bronchial Asthma +HTN ;on Beclomethasone 2 puff BID salbutamol 6 puff prn amlodipine 10mg/d, HCT 25mg/d</t>
  </si>
  <si>
    <t xml:space="preserve">Refill medication _x000D_
</t>
  </si>
  <si>
    <t xml:space="preserve">CHRONIC HTN </t>
  </si>
  <si>
    <t>HFrEF/DCMP ON FUROSEMIDE 40MG PO DAILY SPIRONOLACTONE 25MG PO DAILY ASA 81MG PO DAILY ATORVASTATIN 40MG PO DAILY METOPROLOL 25MG PO DAILY VALSARTAN 40 mg PO DAILY</t>
  </si>
  <si>
    <t>symptoms has improved</t>
  </si>
  <si>
    <t>intermittent fatigue</t>
  </si>
  <si>
    <t xml:space="preserve">sub optimal bp control </t>
  </si>
  <si>
    <t>P=HTN on HCT 25 mg po/d</t>
  </si>
  <si>
    <t>No other compliant</t>
  </si>
  <si>
    <t>claims has improvement</t>
  </si>
  <si>
    <t>Migraine headache on Imipramine 25 mg d</t>
  </si>
  <si>
    <t>Suboptimal bp control</t>
  </si>
  <si>
    <t>HTN  on amlodipine 5 mg po/d</t>
  </si>
  <si>
    <t>Epilepsy on - phenobarbital 100mg po/d</t>
  </si>
  <si>
    <t xml:space="preserve">Good glycemic control + ? Isolated Systolic HTN </t>
  </si>
  <si>
    <t>BP=140/70 PR=60</t>
  </si>
  <si>
    <t>dyspepsia 2 to ?</t>
  </si>
  <si>
    <t>NO new complaint.</t>
  </si>
  <si>
    <t xml:space="preserve">HTN + HF 2ry to IHD </t>
  </si>
  <si>
    <t>diabetes, dyslipidemia, back pain</t>
  </si>
  <si>
    <t>well bp control + PN</t>
  </si>
  <si>
    <t>Good Glycemic Control + Uncontrolled HTN</t>
  </si>
  <si>
    <t>PN on AMT and Neurobin</t>
  </si>
  <si>
    <t>she has no complaint.</t>
  </si>
  <si>
    <t>RVI ON HAART RADICULOPATHY SECONDARY TO RVI ASSOCIATED PLEXOPATHY ON PREGABALIN 150 MG PO BID</t>
  </si>
  <si>
    <t xml:space="preserve">FBS-160 mg/dl </t>
  </si>
  <si>
    <t xml:space="preserve">no new complaint, </t>
  </si>
  <si>
    <t>Type 2 diabetes mellitus</t>
  </si>
  <si>
    <t>nifedipine 20 mg po stat then check bp after 30 minute , inx</t>
  </si>
  <si>
    <t>P- known RVI on HAART + NYHA CLASS II STAGE C HF 2RY Cor pulmonale 2ry to CHRONIC PTE + CHRONIC DVT. New Complaint currently on Lasix 40mg po BID, spironolactone 25mg po daily, warfarin 2.5 mg EVERY OTHER DAY day CPT 960mg po daILY</t>
  </si>
  <si>
    <t>no new comlaints</t>
  </si>
  <si>
    <t xml:space="preserve">SAME + UTI </t>
  </si>
  <si>
    <t>NO NEW COPMLAINT</t>
  </si>
  <si>
    <t>HTN WITH HHD + DVHD + CALCANEAL SPUR; on Enalapril 10 mg po bid Amlodipine 5 mg po/d Lasix 40 mg po/d ASA 81 mg po/d Atorvastatin 40 mg po/d</t>
  </si>
  <si>
    <t>TYPE 2 DM+HTN ON ENALAPRIL 10 MG PO BID,MTF 500 MG PO BID</t>
  </si>
  <si>
    <t>sub-optimal control</t>
  </si>
  <si>
    <t>Asymptomatic</t>
  </si>
  <si>
    <t>HTN with HHD + ISCHEMIC STROKE on ASA 81 mg po/day; atorvastatin 40 mg po/day, amitriptyline 25 mg po daily, amlodipine 5 mg po day</t>
  </si>
  <si>
    <t>type II DM</t>
  </si>
  <si>
    <t>Dx - COPD + Corpulmonale + systemic HPN + sarcoma.of LT thigh.</t>
  </si>
  <si>
    <t xml:space="preserve">continue meds </t>
  </si>
  <si>
    <t>CONTINUE THE SAME</t>
  </si>
  <si>
    <t>Old hemorrhagic stroke + well controlled HTN on life style modification</t>
  </si>
  <si>
    <t xml:space="preserve">REFILL THE MEDICATION </t>
  </si>
  <si>
    <t>NO  NEW COMPLIANT</t>
  </si>
  <si>
    <t xml:space="preserve">has headache </t>
  </si>
  <si>
    <t>COMPENSATED CLD( ??CRYPTOGENIC)/NON-ULCER DYSPEPSIA</t>
  </si>
  <si>
    <t>P=HTN On Amlodipine 5mg/day</t>
  </si>
  <si>
    <t>somatic disorder on AMT 25 mg po nocture</t>
  </si>
  <si>
    <t>Acute viral hepatitis</t>
  </si>
  <si>
    <t>T2DM + HTN with HHD + Mild Fatty Liver + Uterine myoma on MTF 500mg BID, Glibenclamide 5mg/day, Atenolol 50mg/day, Amlodipine 10mg/day and Multivitamin with minerals 1 tab/day</t>
  </si>
  <si>
    <t xml:space="preserve">FBS-102 mg/dl </t>
  </si>
  <si>
    <t>HTN and T2DM</t>
  </si>
  <si>
    <t xml:space="preserve">Start Amlodipine 5 mg po/d </t>
  </si>
  <si>
    <t xml:space="preserve">Dental pain </t>
  </si>
  <si>
    <t>Controlled HTN + Good Glycemic control</t>
  </si>
  <si>
    <t>productive cough of 1 week</t>
  </si>
  <si>
    <t xml:space="preserve">CONTINUE MEDS </t>
  </si>
  <si>
    <t xml:space="preserve">nephrotic syndrome </t>
  </si>
  <si>
    <t>REFILL MEDICATIONS</t>
  </si>
  <si>
    <t>good disease course</t>
  </si>
  <si>
    <t xml:space="preserve">Refill and LSM </t>
  </si>
  <si>
    <t>HYPERTENSTION</t>
  </si>
  <si>
    <t xml:space="preserve">SAME ASSESMENT </t>
  </si>
  <si>
    <t>good disease coutrse</t>
  </si>
  <si>
    <t xml:space="preserve">REFILL MEDICATIONS </t>
  </si>
  <si>
    <t>Refill and LSM</t>
  </si>
  <si>
    <t>BP PR RR T</t>
  </si>
  <si>
    <t xml:space="preserve">refill and advise </t>
  </si>
  <si>
    <t>tttttttttttttttttttt</t>
  </si>
  <si>
    <t>HTN on Amlodipine 5 mg po/d &amp; HCT 25 mg po/d</t>
  </si>
  <si>
    <t>P1 NSIP POST TB TRACTION BRONCHIECTASIS</t>
  </si>
  <si>
    <t xml:space="preserve">P1 NSIP POST TB TRACTION BRONCHIECTASIS </t>
  </si>
  <si>
    <t>good bp ctrl</t>
  </si>
  <si>
    <t xml:space="preserve">SEE MANAGMENT </t>
  </si>
  <si>
    <t xml:space="preserve">poor glycemic ctrl </t>
  </si>
  <si>
    <t>cervical cancer</t>
  </si>
  <si>
    <t xml:space="preserve">Peripheral Neuropathy </t>
  </si>
  <si>
    <t xml:space="preserve">SEE MANAGEMENT </t>
  </si>
  <si>
    <t>no pertinent findings</t>
  </si>
  <si>
    <t xml:space="preserve">NO NEW COMPAINT </t>
  </si>
  <si>
    <t xml:space="preserve">same                       </t>
  </si>
  <si>
    <t xml:space="preserve">none              </t>
  </si>
  <si>
    <t xml:space="preserve">same                             </t>
  </si>
  <si>
    <t xml:space="preserve">refill                    </t>
  </si>
  <si>
    <t xml:space="preserve">Enalapril 5 mg po BID </t>
  </si>
  <si>
    <t>she has improvement</t>
  </si>
  <si>
    <t>no positive finding</t>
  </si>
  <si>
    <t>there is improvement</t>
  </si>
  <si>
    <t xml:space="preserve">refill and advice </t>
  </si>
  <si>
    <t>Known type 2 dm + HTN on medication</t>
  </si>
  <si>
    <t xml:space="preserve">stable vs </t>
  </si>
  <si>
    <t xml:space="preserve">see management </t>
  </si>
  <si>
    <t>no newcomplaint</t>
  </si>
  <si>
    <t>refill the same medication</t>
  </si>
  <si>
    <t>Type 2 Diabetes Mellitus</t>
  </si>
  <si>
    <t>same assesment</t>
  </si>
  <si>
    <t>He has no complaint</t>
  </si>
  <si>
    <t xml:space="preserve">REFILL                          </t>
  </si>
  <si>
    <t>NO NEW  COMPLIANT</t>
  </si>
  <si>
    <t xml:space="preserve">SAME                         </t>
  </si>
  <si>
    <t>burning type epigastric pain</t>
  </si>
  <si>
    <t xml:space="preserve">Refill and appoint </t>
  </si>
  <si>
    <t>has non new complain</t>
  </si>
  <si>
    <t xml:space="preserve">Refill &amp; Continue LSM </t>
  </si>
  <si>
    <t xml:space="preserve">Refill &amp; LSM </t>
  </si>
  <si>
    <t>Dx-- HPN + IBS /FD + Allergic pharyngitis /RAWD.</t>
  </si>
  <si>
    <t xml:space="preserve">same                                  </t>
  </si>
  <si>
    <t xml:space="preserve">treatment </t>
  </si>
  <si>
    <t xml:space="preserve">same             </t>
  </si>
  <si>
    <t xml:space="preserve">refill                     </t>
  </si>
  <si>
    <t>he has non specific symptoms.</t>
  </si>
  <si>
    <t xml:space="preserve">same                 </t>
  </si>
  <si>
    <t xml:space="preserve">same                        </t>
  </si>
  <si>
    <t xml:space="preserve">same              </t>
  </si>
  <si>
    <t xml:space="preserve">refill                   </t>
  </si>
  <si>
    <t>Good glycemia.</t>
  </si>
  <si>
    <t xml:space="preserve">same          </t>
  </si>
  <si>
    <t xml:space="preserve">refill           </t>
  </si>
  <si>
    <t>REFILL THE SAME MEDICATION</t>
  </si>
  <si>
    <t>well bp control + constipation</t>
  </si>
  <si>
    <t>no new  compliant</t>
  </si>
  <si>
    <t>good diseae copurse</t>
  </si>
  <si>
    <t>same disease course</t>
  </si>
  <si>
    <t>same as before</t>
  </si>
  <si>
    <t>he has no new compliant</t>
  </si>
  <si>
    <t>same as above</t>
  </si>
  <si>
    <t xml:space="preserve">same       </t>
  </si>
  <si>
    <t>POOR GLYCEMIC CTRL</t>
  </si>
  <si>
    <t xml:space="preserve">the patient is not present </t>
  </si>
  <si>
    <t xml:space="preserve">T2 DM + HTN; </t>
  </si>
  <si>
    <t>refill her medication</t>
  </si>
  <si>
    <t xml:space="preserve">SAME                </t>
  </si>
  <si>
    <t xml:space="preserve">Refill              </t>
  </si>
  <si>
    <t xml:space="preserve">FAIR CONTROLL DM </t>
  </si>
  <si>
    <t xml:space="preserve">SUBOPTIMAL CONTROLL DM </t>
  </si>
  <si>
    <t xml:space="preserve">same            </t>
  </si>
  <si>
    <t xml:space="preserve">POOR CONTROLL DM </t>
  </si>
  <si>
    <t>good diseae course</t>
  </si>
  <si>
    <t xml:space="preserve">refill                  </t>
  </si>
  <si>
    <t xml:space="preserve">same                      </t>
  </si>
  <si>
    <t>FAIR CONTROLL DM</t>
  </si>
  <si>
    <t>send investigations</t>
  </si>
  <si>
    <t xml:space="preserve">BP-                 </t>
  </si>
  <si>
    <t xml:space="preserve">T2DM + HTN  </t>
  </si>
  <si>
    <t>Headache 2ndry to ?</t>
  </si>
  <si>
    <t xml:space="preserve">stable                     </t>
  </si>
  <si>
    <t xml:space="preserve">the same               </t>
  </si>
  <si>
    <t>Well controlled DM</t>
  </si>
  <si>
    <t>..........................................</t>
  </si>
  <si>
    <t>Refill &amp; LSM</t>
  </si>
  <si>
    <t>HTN +PN ON MEDICATION</t>
  </si>
  <si>
    <t>good diseasse course</t>
  </si>
  <si>
    <t xml:space="preserve">SAME                 </t>
  </si>
  <si>
    <t xml:space="preserve">SAME                              </t>
  </si>
  <si>
    <t>P1=known HTN ON Amlodipine10mg PO daily ENALAPRIL 10 MG PO BID</t>
  </si>
  <si>
    <t xml:space="preserve">same assesment </t>
  </si>
  <si>
    <t xml:space="preserve">same      </t>
  </si>
  <si>
    <t>bp 140/80 mmhg</t>
  </si>
  <si>
    <t xml:space="preserve">HFrEF 2ry to DCMP </t>
  </si>
  <si>
    <t>HTN + Atrial Fibrillation</t>
  </si>
  <si>
    <t xml:space="preserve">RVI + ?IBS </t>
  </si>
  <si>
    <t xml:space="preserve">stable          </t>
  </si>
  <si>
    <t xml:space="preserve">HAS NO NEW COMPLIANT </t>
  </si>
  <si>
    <t>good diseas course</t>
  </si>
  <si>
    <t xml:space="preserve">same                </t>
  </si>
  <si>
    <t xml:space="preserve">same                                 </t>
  </si>
  <si>
    <t xml:space="preserve">same               </t>
  </si>
  <si>
    <t xml:space="preserve">refill                      </t>
  </si>
  <si>
    <t>maintained in HPI</t>
  </si>
  <si>
    <t xml:space="preserve">SAME + DYSPEPSIA 2 TO ? </t>
  </si>
  <si>
    <t xml:space="preserve">NO NEW COMPL;AINT </t>
  </si>
  <si>
    <t xml:space="preserve">Refill &amp; Link to MRC </t>
  </si>
  <si>
    <t xml:space="preserve">NO NEW COMPLAINT - ATTENDANT CAME FOR REFILL </t>
  </si>
  <si>
    <t xml:space="preserve">ATTENDANT CAME FOR REFILL </t>
  </si>
  <si>
    <t xml:space="preserve">FBS-130 mg/dl </t>
  </si>
  <si>
    <t xml:space="preserve">Increase Nifedipine 20 mg po BID </t>
  </si>
  <si>
    <t xml:space="preserve">refill his medication </t>
  </si>
  <si>
    <t xml:space="preserve">Same          </t>
  </si>
  <si>
    <t xml:space="preserve">none           </t>
  </si>
  <si>
    <t xml:space="preserve">HTN + T2DM on Medication </t>
  </si>
  <si>
    <t>HTN urgency r/o emergency</t>
  </si>
  <si>
    <t xml:space="preserve">refill                           </t>
  </si>
  <si>
    <t xml:space="preserve">same                                    </t>
  </si>
  <si>
    <t xml:space="preserve">same                    </t>
  </si>
  <si>
    <t xml:space="preserve">same                     </t>
  </si>
  <si>
    <t xml:space="preserve">refill                                </t>
  </si>
  <si>
    <t xml:space="preserve">SAME                      </t>
  </si>
  <si>
    <t xml:space="preserve">refill                 </t>
  </si>
  <si>
    <t>REFILL WITH THE ABOVE MEDICATIONS</t>
  </si>
  <si>
    <t xml:space="preserve">FAIR CONTROLL HTN </t>
  </si>
  <si>
    <t>Type1 DM + PN on NPH 16/10 IU, amitriptyline 25 mg po/d and Neurobin 1 tab</t>
  </si>
  <si>
    <t xml:space="preserve">The Same   </t>
  </si>
  <si>
    <t>SAME AS ABOVE+DYSPEPSIA</t>
  </si>
  <si>
    <t>chronic constipation</t>
  </si>
  <si>
    <t>HAS HEAD ACHE</t>
  </si>
  <si>
    <t xml:space="preserve">NO  NEW COMPLAINT </t>
  </si>
  <si>
    <t xml:space="preserve">Migraine headache </t>
  </si>
  <si>
    <t xml:space="preserve">the same             </t>
  </si>
  <si>
    <t xml:space="preserve">refill                       </t>
  </si>
  <si>
    <t xml:space="preserve">the same          </t>
  </si>
  <si>
    <t xml:space="preserve">the same       </t>
  </si>
  <si>
    <t xml:space="preserve">same           </t>
  </si>
  <si>
    <t xml:space="preserve">same         </t>
  </si>
  <si>
    <t xml:space="preserve">no new comlaint </t>
  </si>
  <si>
    <t xml:space="preserve">send for fbs </t>
  </si>
  <si>
    <t xml:space="preserve">same                                        </t>
  </si>
  <si>
    <t>goood disease course</t>
  </si>
  <si>
    <t xml:space="preserve">U/A              </t>
  </si>
  <si>
    <t>bp 110/80 PR 88</t>
  </si>
  <si>
    <t xml:space="preserve">same                            </t>
  </si>
  <si>
    <t xml:space="preserve">Same                          </t>
  </si>
  <si>
    <t xml:space="preserve">same                                      </t>
  </si>
  <si>
    <t xml:space="preserve">U/A             </t>
  </si>
  <si>
    <t xml:space="preserve">same                          </t>
  </si>
  <si>
    <t>diabetes mellitus</t>
  </si>
  <si>
    <t>reill for 3 month</t>
  </si>
  <si>
    <t xml:space="preserve">Same         </t>
  </si>
  <si>
    <t xml:space="preserve">SAME               </t>
  </si>
  <si>
    <t xml:space="preserve">SAME                    </t>
  </si>
  <si>
    <t xml:space="preserve">REFILL               </t>
  </si>
  <si>
    <t xml:space="preserve">same                                   </t>
  </si>
  <si>
    <t xml:space="preserve">refill                                     </t>
  </si>
  <si>
    <t xml:space="preserve">BP-            </t>
  </si>
  <si>
    <t xml:space="preserve">refill  and appoint </t>
  </si>
  <si>
    <t>refill with the above medications</t>
  </si>
  <si>
    <t xml:space="preserve">NO NEWCOMPLAINT </t>
  </si>
  <si>
    <t>same complaints</t>
  </si>
  <si>
    <t>REFILL_x000D_
RTC 3/12</t>
  </si>
  <si>
    <t xml:space="preserve">Improved    </t>
  </si>
  <si>
    <t xml:space="preserve">no new comliant </t>
  </si>
  <si>
    <t>ischemic stroke + HTN</t>
  </si>
  <si>
    <t xml:space="preserve">same                           </t>
  </si>
  <si>
    <t xml:space="preserve">Same        </t>
  </si>
  <si>
    <t xml:space="preserve">Same            </t>
  </si>
  <si>
    <t xml:space="preserve">Improved      </t>
  </si>
  <si>
    <t>no NEW COMPLAINT</t>
  </si>
  <si>
    <t>GOOD CTRL OF BP</t>
  </si>
  <si>
    <t xml:space="preserve">Improving      </t>
  </si>
  <si>
    <t xml:space="preserve">Same           </t>
  </si>
  <si>
    <t xml:space="preserve">same        </t>
  </si>
  <si>
    <t xml:space="preserve">none                            </t>
  </si>
  <si>
    <t xml:space="preserve">Same                    </t>
  </si>
  <si>
    <t>Has no new complaint</t>
  </si>
  <si>
    <t>INTACT NEURO EXAM</t>
  </si>
  <si>
    <t xml:space="preserve">the same     </t>
  </si>
  <si>
    <t>REFILL  WITH THE ABOVE MEDICATIONS</t>
  </si>
  <si>
    <t>hypertension, aortic anurysm</t>
  </si>
  <si>
    <t xml:space="preserve">same                  </t>
  </si>
  <si>
    <t xml:space="preserve">refill                              </t>
  </si>
  <si>
    <t xml:space="preserve">refill            </t>
  </si>
  <si>
    <t>has  back pain</t>
  </si>
  <si>
    <t xml:space="preserve">same                         </t>
  </si>
  <si>
    <t>TIIDM on NPH 24/12</t>
  </si>
  <si>
    <t>same + good BP control</t>
  </si>
  <si>
    <t>RVI ON HAART RADICULOPATHY SECONDARY TO RVI ASSOCIATED PLEXOPATHY</t>
  </si>
  <si>
    <t>Same as above</t>
  </si>
  <si>
    <t xml:space="preserve">SAME                                           </t>
  </si>
  <si>
    <t xml:space="preserve">REFILL                       </t>
  </si>
  <si>
    <t>no new findings</t>
  </si>
  <si>
    <t xml:space="preserve">well bp + glycemic control </t>
  </si>
  <si>
    <t xml:space="preserve">same                   </t>
  </si>
  <si>
    <t xml:space="preserve">Refill          </t>
  </si>
  <si>
    <t xml:space="preserve">FBS-137 mg/dl </t>
  </si>
  <si>
    <t xml:space="preserve">FBS-131 mg/dl </t>
  </si>
  <si>
    <t>diabetyes, hypertension, dyslipidemia</t>
  </si>
  <si>
    <t>good disease courzse</t>
  </si>
  <si>
    <t>well bp +glycemic control</t>
  </si>
  <si>
    <t xml:space="preserve">FBS-123 mg/dl </t>
  </si>
  <si>
    <t xml:space="preserve">refill              </t>
  </si>
  <si>
    <t xml:space="preserve">Improved       </t>
  </si>
  <si>
    <t xml:space="preserve">tr                              </t>
  </si>
  <si>
    <t xml:space="preserve">tr                    </t>
  </si>
  <si>
    <t>see managemnt</t>
  </si>
  <si>
    <t xml:space="preserve">Same                        </t>
  </si>
  <si>
    <t>poor BP and glycemic control</t>
  </si>
  <si>
    <t xml:space="preserve">he has no new findings </t>
  </si>
  <si>
    <t xml:space="preserve">the same                     </t>
  </si>
  <si>
    <t xml:space="preserve">Same                       </t>
  </si>
  <si>
    <t xml:space="preserve">Same       </t>
  </si>
  <si>
    <t>REFILL WITH THE ABOVE MEDICATION</t>
  </si>
  <si>
    <t>VS BP 110/70 PR 88 RR 20</t>
  </si>
  <si>
    <t>NO NEW COMPALAINT</t>
  </si>
  <si>
    <t>P=TYPE 2 DM + HTN</t>
  </si>
  <si>
    <t xml:space="preserve">tr                         </t>
  </si>
  <si>
    <t xml:space="preserve">tr                     </t>
  </si>
  <si>
    <t>NO NEW COMAPLAINT</t>
  </si>
  <si>
    <t xml:space="preserve">tr                           </t>
  </si>
  <si>
    <t xml:space="preserve">stable                                </t>
  </si>
  <si>
    <t xml:space="preserve">same                                       </t>
  </si>
  <si>
    <t xml:space="preserve">refill                                              </t>
  </si>
  <si>
    <t xml:space="preserve">Refill &amp; advice her on LSM </t>
  </si>
  <si>
    <t xml:space="preserve">none                   </t>
  </si>
  <si>
    <t xml:space="preserve">Has no new complaint </t>
  </si>
  <si>
    <t xml:space="preserve">The same        </t>
  </si>
  <si>
    <t xml:space="preserve">stable                        </t>
  </si>
  <si>
    <t xml:space="preserve">same                                               </t>
  </si>
  <si>
    <t xml:space="preserve">Same                             </t>
  </si>
  <si>
    <t xml:space="preserve">none                              </t>
  </si>
  <si>
    <t>same +poor bp control</t>
  </si>
  <si>
    <t xml:space="preserve">Same                           </t>
  </si>
  <si>
    <t xml:space="preserve">Same                   </t>
  </si>
  <si>
    <t>type 1 diabetes mellitus</t>
  </si>
  <si>
    <t>DEGENERATIVE LUMBAR SPONDYLOSIS</t>
  </si>
  <si>
    <t>intact exam</t>
  </si>
  <si>
    <t xml:space="preserve">Same                      </t>
  </si>
  <si>
    <t xml:space="preserve">FBS  180  </t>
  </si>
  <si>
    <t>known RVI on HAART + HTN</t>
  </si>
  <si>
    <t xml:space="preserve">none                          </t>
  </si>
  <si>
    <t xml:space="preserve">Same              </t>
  </si>
  <si>
    <t xml:space="preserve">SAME            </t>
  </si>
  <si>
    <t>known HTNsive</t>
  </si>
  <si>
    <t>no new comapliant</t>
  </si>
  <si>
    <t>no new comaplaint</t>
  </si>
  <si>
    <t xml:space="preserve">Refill &amp; advice him on LSM </t>
  </si>
  <si>
    <t xml:space="preserve">refill                </t>
  </si>
  <si>
    <t xml:space="preserve">no new compliant                   </t>
  </si>
  <si>
    <t xml:space="preserve">Improving   </t>
  </si>
  <si>
    <t>good disease couirse</t>
  </si>
  <si>
    <t>parkinsons disease</t>
  </si>
  <si>
    <t xml:space="preserve">Same                                </t>
  </si>
  <si>
    <t xml:space="preserve">refill         </t>
  </si>
  <si>
    <t xml:space="preserve">Good glycemic Control </t>
  </si>
  <si>
    <t xml:space="preserve">same                                           </t>
  </si>
  <si>
    <t xml:space="preserve">refill             </t>
  </si>
  <si>
    <t xml:space="preserve">same                              </t>
  </si>
  <si>
    <t xml:space="preserve">refill                                                       </t>
  </si>
  <si>
    <t xml:space="preserve">Refill                   </t>
  </si>
  <si>
    <t>SEE MEDIACTION</t>
  </si>
  <si>
    <t>p1-KNOWN RVI on HAART+TOXO (TREATED)+ p2-GTC on sodium valproate 200 mg po daily</t>
  </si>
  <si>
    <t>well bp + Glycemic control</t>
  </si>
  <si>
    <t xml:space="preserve">none                         </t>
  </si>
  <si>
    <t>no new comaplint</t>
  </si>
  <si>
    <t xml:space="preserve">HTN urgency r/o emergency </t>
  </si>
  <si>
    <t>good diseasde course</t>
  </si>
  <si>
    <t>no new complinant</t>
  </si>
  <si>
    <t xml:space="preserve">NAD                              </t>
  </si>
  <si>
    <t xml:space="preserve">SAME           </t>
  </si>
  <si>
    <t xml:space="preserve">Same                                   </t>
  </si>
  <si>
    <t xml:space="preserve">SAME                  </t>
  </si>
  <si>
    <t xml:space="preserve">stable                                              </t>
  </si>
  <si>
    <t xml:space="preserve">same                                              </t>
  </si>
  <si>
    <t>same and similar</t>
  </si>
  <si>
    <t xml:space="preserve">None      </t>
  </si>
  <si>
    <t>do urine HCG</t>
  </si>
  <si>
    <t xml:space="preserve">NAD                      </t>
  </si>
  <si>
    <t xml:space="preserve">Same      </t>
  </si>
  <si>
    <t xml:space="preserve">none                        </t>
  </si>
  <si>
    <t xml:space="preserve">none                    </t>
  </si>
  <si>
    <t xml:space="preserve">tr              </t>
  </si>
  <si>
    <t>NOT MEASURED</t>
  </si>
  <si>
    <t>same........</t>
  </si>
  <si>
    <t>Refill,investigate</t>
  </si>
  <si>
    <t xml:space="preserve">none                               </t>
  </si>
  <si>
    <t>HAS FATIGABILITY</t>
  </si>
  <si>
    <t>? Intestinal parasitosis</t>
  </si>
  <si>
    <t>GOOD BP CTRL</t>
  </si>
  <si>
    <t xml:space="preserve">refill                                  </t>
  </si>
  <si>
    <t xml:space="preserve">refill                        </t>
  </si>
  <si>
    <t>SAMEAS ABOVE</t>
  </si>
  <si>
    <t xml:space="preserve">re fill her medication </t>
  </si>
  <si>
    <t xml:space="preserve">the same        </t>
  </si>
  <si>
    <t xml:space="preserve">SAME + HTN URG R/O EMR </t>
  </si>
  <si>
    <t xml:space="preserve">FBS-             </t>
  </si>
  <si>
    <t xml:space="preserve">The Same          </t>
  </si>
  <si>
    <t>Refill &amp; Continue LSM</t>
  </si>
  <si>
    <t xml:space="preserve">Refill &amp; Advice him on LSM </t>
  </si>
  <si>
    <t xml:space="preserve">Do FBS           </t>
  </si>
  <si>
    <t>diabetes disease</t>
  </si>
  <si>
    <t xml:space="preserve">same                                             </t>
  </si>
  <si>
    <t>The same .........</t>
  </si>
  <si>
    <t xml:space="preserve">same                                                     </t>
  </si>
  <si>
    <t>fair glycemic and bp control</t>
  </si>
  <si>
    <t xml:space="preserve">tr                 </t>
  </si>
  <si>
    <t>Link to Oncology</t>
  </si>
  <si>
    <t xml:space="preserve">stable                                                     </t>
  </si>
  <si>
    <t xml:space="preserve">Same                            </t>
  </si>
  <si>
    <t xml:space="preserve">refill                          </t>
  </si>
  <si>
    <t xml:space="preserve">SEND  FBS AND MANAGE ACCORDINGLY </t>
  </si>
  <si>
    <t>same + well controlled DM</t>
  </si>
  <si>
    <t xml:space="preserve">refil          </t>
  </si>
  <si>
    <t>same................</t>
  </si>
  <si>
    <t xml:space="preserve">NAD              </t>
  </si>
  <si>
    <t>HTN + Atrial fibrillation</t>
  </si>
  <si>
    <t>HTN with HHD on Enalapril 10mg BID, Furosemide 40 mg/d and Spironolactone 25 mg/d Amlodipine 10 mg po/d</t>
  </si>
  <si>
    <t>diabetes, hypertension, paresthasia</t>
  </si>
  <si>
    <t>hypertension disease</t>
  </si>
  <si>
    <t>good glycemic control and bp control</t>
  </si>
  <si>
    <t xml:space="preserve">NONE                 </t>
  </si>
  <si>
    <t xml:space="preserve">Same               </t>
  </si>
  <si>
    <t xml:space="preserve">Refill                      </t>
  </si>
  <si>
    <t>same............</t>
  </si>
  <si>
    <t>VITAL SIGN ARE STABLE</t>
  </si>
  <si>
    <t xml:space="preserve">no new complaints_x000D_
</t>
  </si>
  <si>
    <t>same......</t>
  </si>
  <si>
    <t xml:space="preserve">tr         </t>
  </si>
  <si>
    <t>sleeps well, walking distance good, muscle strength good, no emotional change, no memory loss, good judgement</t>
  </si>
  <si>
    <t>Dx--chronic HBV in immune inactive phase with compensated cirrhosis ( Gastroscopy showed early varices ) + HPN + Anxiety + Psoriasis.</t>
  </si>
  <si>
    <t>Consult senior</t>
  </si>
  <si>
    <t>Antibiotics</t>
  </si>
  <si>
    <t>HTN on Enalapril 10 mg po Bid</t>
  </si>
  <si>
    <t xml:space="preserve">refill       </t>
  </si>
  <si>
    <t xml:space="preserve">SAME AS ABOVE </t>
  </si>
  <si>
    <t xml:space="preserve">The Same       </t>
  </si>
  <si>
    <t xml:space="preserve">Uncontrolled SD </t>
  </si>
  <si>
    <t>well bp control + UTI</t>
  </si>
  <si>
    <t xml:space="preserve">none                 </t>
  </si>
  <si>
    <t xml:space="preserve">none                       </t>
  </si>
  <si>
    <t xml:space="preserve">none                     </t>
  </si>
  <si>
    <t xml:space="preserve">refill        </t>
  </si>
  <si>
    <t xml:space="preserve">NAD                    </t>
  </si>
  <si>
    <t xml:space="preserve">The Same     </t>
  </si>
  <si>
    <t>NO new complain</t>
  </si>
  <si>
    <t xml:space="preserve">Refill &amp; LSM      </t>
  </si>
  <si>
    <t>no new complinat</t>
  </si>
  <si>
    <t xml:space="preserve">diabetics mellitus </t>
  </si>
  <si>
    <t>STABLE VITAL SIGNS</t>
  </si>
  <si>
    <t>she has no new findings</t>
  </si>
  <si>
    <t>re fill her medication</t>
  </si>
  <si>
    <t xml:space="preserve">re fill his medication </t>
  </si>
  <si>
    <t xml:space="preserve">REFIL      </t>
  </si>
  <si>
    <t xml:space="preserve">refill          </t>
  </si>
  <si>
    <t xml:space="preserve">Same                                    </t>
  </si>
  <si>
    <t xml:space="preserve">epileptic patient </t>
  </si>
  <si>
    <t xml:space="preserve">refill                                 </t>
  </si>
  <si>
    <t>asymptomatic</t>
  </si>
  <si>
    <t xml:space="preserve">Refill             </t>
  </si>
  <si>
    <t xml:space="preserve">Improved  </t>
  </si>
  <si>
    <t xml:space="preserve">stable condition </t>
  </si>
  <si>
    <t xml:space="preserve">refill     </t>
  </si>
  <si>
    <t xml:space="preserve">none                                 </t>
  </si>
  <si>
    <t xml:space="preserve">Same                     </t>
  </si>
  <si>
    <t xml:space="preserve">no new complaint    </t>
  </si>
  <si>
    <t>FAIR CONTROLL DM+HTN</t>
  </si>
  <si>
    <t>re fill his medication</t>
  </si>
  <si>
    <t xml:space="preserve">TR               </t>
  </si>
  <si>
    <t xml:space="preserve">old ischemic stroke </t>
  </si>
  <si>
    <t>NON  NEW COMPLAINT</t>
  </si>
  <si>
    <t>T1DM on NPH 18/8 IU SC BID</t>
  </si>
  <si>
    <t xml:space="preserve">she has cough </t>
  </si>
  <si>
    <t xml:space="preserve">none            </t>
  </si>
  <si>
    <t xml:space="preserve">none                  </t>
  </si>
  <si>
    <t xml:space="preserve">none                </t>
  </si>
  <si>
    <t xml:space="preserve">TR                         </t>
  </si>
  <si>
    <t xml:space="preserve">TR                          </t>
  </si>
  <si>
    <t xml:space="preserve">TR                        </t>
  </si>
  <si>
    <t xml:space="preserve">TR                      </t>
  </si>
  <si>
    <t xml:space="preserve">HTN + PN          </t>
  </si>
  <si>
    <t>TIIDM on MTF 1gm BID and Glibenclamide 10mg BID</t>
  </si>
  <si>
    <t xml:space="preserve">FBS                           </t>
  </si>
  <si>
    <t>DM On NPH 18/8 IU and MTF 500 mg/day</t>
  </si>
  <si>
    <t>Refill &amp; Appoint a/r one month</t>
  </si>
  <si>
    <t xml:space="preserve">T2DM + HTN on Medications </t>
  </si>
  <si>
    <t xml:space="preserve">None            </t>
  </si>
  <si>
    <t xml:space="preserve">STABLE VITAL </t>
  </si>
  <si>
    <t xml:space="preserve">SAME       </t>
  </si>
  <si>
    <t>fbs is not done</t>
  </si>
  <si>
    <t>PN on amitriptyline 25 mg po/day</t>
  </si>
  <si>
    <t>REFILL_x000D_
RTC 4/12</t>
  </si>
  <si>
    <t xml:space="preserve">CONTINUE THE SAME </t>
  </si>
  <si>
    <t>GOOD CONTROL BP</t>
  </si>
  <si>
    <t xml:space="preserve">Same             </t>
  </si>
  <si>
    <t>HTN + TMNG - ON FOLLOW UP AT SOPD - AMLODIPINE 10 MG PO D</t>
  </si>
  <si>
    <t xml:space="preserve">Same                               </t>
  </si>
  <si>
    <t>REFILL FOR 3 MONTH</t>
  </si>
  <si>
    <t xml:space="preserve">fair bp control </t>
  </si>
  <si>
    <t xml:space="preserve">SAME + CAP R/O PTB </t>
  </si>
  <si>
    <t>HTN on Enalapril 5 mg d Hypothyroidism on Levothyroxine 50 mcg d</t>
  </si>
  <si>
    <t>poorly bp + glycemic control</t>
  </si>
  <si>
    <t xml:space="preserve">SAME +? DYSLIPEDMIA </t>
  </si>
  <si>
    <t xml:space="preserve">Controlled HTN  </t>
  </si>
  <si>
    <t>DM + HTN on metformin 1 gm po BID, Doanil 10 mg po BID, amlodipine 10 mg po/d, Lasix 20 mg po/d, atorvastatin 20 mg po/d and ASA 81 mg po/d</t>
  </si>
  <si>
    <t xml:space="preserve">NAD                </t>
  </si>
  <si>
    <t>refill same medication</t>
  </si>
  <si>
    <t xml:space="preserve">improved             </t>
  </si>
  <si>
    <t xml:space="preserve">Same                 </t>
  </si>
  <si>
    <t xml:space="preserve">NONE                     </t>
  </si>
  <si>
    <t xml:space="preserve">HAS  NO NEW COMPLAIN </t>
  </si>
  <si>
    <t xml:space="preserve">TR             </t>
  </si>
  <si>
    <t xml:space="preserve">TR            </t>
  </si>
  <si>
    <t xml:space="preserve">TR                    </t>
  </si>
  <si>
    <t>FAIR CONTROLL HTN</t>
  </si>
  <si>
    <t xml:space="preserve">NONE                      </t>
  </si>
  <si>
    <t>POOR CONTROLL HTN</t>
  </si>
  <si>
    <t>SAME WITH GOOD CONTROL</t>
  </si>
  <si>
    <t xml:space="preserve">improving  </t>
  </si>
  <si>
    <t>known hypertensive patient on medications</t>
  </si>
  <si>
    <t xml:space="preserve">FBS                         </t>
  </si>
  <si>
    <t xml:space="preserve">The same          </t>
  </si>
  <si>
    <t>known diabetic and hypertensive on medication</t>
  </si>
  <si>
    <t>refill_x000D_
RTC- 2/12</t>
  </si>
  <si>
    <t xml:space="preserve">FBS-82 mg/dl </t>
  </si>
  <si>
    <t xml:space="preserve">the same            </t>
  </si>
  <si>
    <t>known diabetic on medications</t>
  </si>
  <si>
    <t xml:space="preserve">refill &amp; LSM </t>
  </si>
  <si>
    <t>type 2 diabetes mellitus</t>
  </si>
  <si>
    <t>known hypertensive on medications</t>
  </si>
  <si>
    <t xml:space="preserve">the same                 </t>
  </si>
  <si>
    <t xml:space="preserve">SAME + AKI 2 TO ? </t>
  </si>
  <si>
    <t>------------------------------------</t>
  </si>
  <si>
    <t>BP=130/80 MMHG</t>
  </si>
  <si>
    <t xml:space="preserve">Refill medication_x000D_
</t>
  </si>
  <si>
    <t xml:space="preserve">Improving         </t>
  </si>
  <si>
    <t>known diabetic for past 1 yr; on NPH=28/14 iu sc am/pm</t>
  </si>
  <si>
    <t>HAS NO NEW COPLAINT</t>
  </si>
  <si>
    <t>MAINTIONED IN HPI</t>
  </si>
  <si>
    <t>has no seizure attack</t>
  </si>
  <si>
    <t xml:space="preserve">LINK TO UROLOGY CLINIC </t>
  </si>
  <si>
    <t>P=HTN on Amlodipine 10 mg po/d</t>
  </si>
  <si>
    <t>same and similar.</t>
  </si>
  <si>
    <t xml:space="preserve">DYSPEPSIA  2 TO ? </t>
  </si>
  <si>
    <t xml:space="preserve">SEND RBS , URINE KETONE </t>
  </si>
  <si>
    <t>HTN + PN On Nifedipine 20mg BID, Enalapril 10mg BID, and Amitriptyline 25/day</t>
  </si>
  <si>
    <t xml:space="preserve">none                                  </t>
  </si>
  <si>
    <t xml:space="preserve">no new compliant    </t>
  </si>
  <si>
    <t>SAME..............</t>
  </si>
  <si>
    <t>SAME..........</t>
  </si>
  <si>
    <t>REFILL  AND  APPOINT  AFTER 3  MONTH</t>
  </si>
  <si>
    <t xml:space="preserve">None           </t>
  </si>
  <si>
    <t xml:space="preserve">FBS-118 mg/dl </t>
  </si>
  <si>
    <t xml:space="preserve">Refill &amp; LSM   </t>
  </si>
  <si>
    <t>TYPE 1 DM On NPH 26/12 IU SC BID</t>
  </si>
  <si>
    <t>REFILL  AND  APPOINT  AFTER  3 MONTH</t>
  </si>
  <si>
    <t xml:space="preserve">SAME              </t>
  </si>
  <si>
    <t xml:space="preserve">refill      </t>
  </si>
  <si>
    <t>INTACT NEUROLOGIC EXAM</t>
  </si>
  <si>
    <t>REFILL  AND  APPOINT  AFTER 1 MONTH</t>
  </si>
  <si>
    <t xml:space="preserve">SAME        </t>
  </si>
  <si>
    <t xml:space="preserve">Abdominopelvic U/S </t>
  </si>
  <si>
    <t xml:space="preserve">None              </t>
  </si>
  <si>
    <t>T2DM + Cholelithiasis</t>
  </si>
  <si>
    <t>HTN on Amlodipine 5 mg/d</t>
  </si>
  <si>
    <t xml:space="preserve">send FBS   </t>
  </si>
  <si>
    <t>VS BP110/70 PR 88 RR 20</t>
  </si>
  <si>
    <t>VITAMIN D DEFECIENCY</t>
  </si>
  <si>
    <t>p1= Hypothyroidism</t>
  </si>
  <si>
    <t>pt not present</t>
  </si>
  <si>
    <t>BP 110/70 PR 88 RR 20</t>
  </si>
  <si>
    <t xml:space="preserve">no new complaint _x000D_
- </t>
  </si>
  <si>
    <t xml:space="preserve">DM + HTN       </t>
  </si>
  <si>
    <t xml:space="preserve">NO NEW COMPLAINT  </t>
  </si>
  <si>
    <t>no new cmplaint</t>
  </si>
  <si>
    <t>Moderate anemia( corrected) sec to UGIB sec to Gastroduodenitis P2 - Empysema + Bilateral PTE with pulmonary hypertension + COPD on rivaroxaban 20 mg po daily( 4 th month),lasix 20 mg po daily spironolactone 12.5 mg po daily FeSO4 325 MG PO TID</t>
  </si>
  <si>
    <t>work up...</t>
  </si>
  <si>
    <t xml:space="preserve">SAME +? HTN </t>
  </si>
  <si>
    <t xml:space="preserve">NO NEW  COMPLAINT </t>
  </si>
  <si>
    <t xml:space="preserve">no new compaint </t>
  </si>
  <si>
    <t>Same on follow up</t>
  </si>
  <si>
    <t>T2DM + ED; on MTF 500 po BID, Daonil 5 mg po BID.</t>
  </si>
  <si>
    <t>B. Asthma ?COPD + Sinus tachycardia</t>
  </si>
  <si>
    <t>-Improving .</t>
  </si>
  <si>
    <t xml:space="preserve">refill                                      </t>
  </si>
  <si>
    <t>intact neurologic exam</t>
  </si>
  <si>
    <t>vital sign are stable</t>
  </si>
  <si>
    <t>has numbness of both hands</t>
  </si>
  <si>
    <t>Dx-- DCMP. in chronic HF, + HPN</t>
  </si>
  <si>
    <t>Dx --CD after resection in 2011 and she is on Methotrexate and had control colonoscopy 10 months back</t>
  </si>
  <si>
    <t xml:space="preserve">none                           </t>
  </si>
  <si>
    <t xml:space="preserve">STABLE VITAL SIGN_x000D_
</t>
  </si>
  <si>
    <t xml:space="preserve">FBS         </t>
  </si>
  <si>
    <t>HTN on Enalapril 5 mg po/d, HCT 25 mg po/d, Metoprolol 25 mg po/d</t>
  </si>
  <si>
    <t xml:space="preserve">Fair glycemic control + Controlled HTN </t>
  </si>
  <si>
    <t>contuine the same mgt</t>
  </si>
  <si>
    <t>vs BP 110/70 PR 88 RR 20</t>
  </si>
  <si>
    <t xml:space="preserve">follow up           </t>
  </si>
  <si>
    <t>HTN ON AMLODPINE 5 MG PO day</t>
  </si>
  <si>
    <t>refill same medications</t>
  </si>
  <si>
    <t xml:space="preserve">none                                    </t>
  </si>
  <si>
    <t xml:space="preserve">Same                                 </t>
  </si>
  <si>
    <t xml:space="preserve">no headache </t>
  </si>
  <si>
    <t xml:space="preserve">same                                     </t>
  </si>
  <si>
    <t xml:space="preserve">FBS-          </t>
  </si>
  <si>
    <t xml:space="preserve">FBS            </t>
  </si>
  <si>
    <t xml:space="preserve">WELL CONTROLLED HTN + T2 DM </t>
  </si>
  <si>
    <t xml:space="preserve">SAME                                                    </t>
  </si>
  <si>
    <t>BP=120/70 PR=90</t>
  </si>
  <si>
    <t>continue mediction</t>
  </si>
  <si>
    <t xml:space="preserve">update cbc </t>
  </si>
  <si>
    <t xml:space="preserve">SAME                                   </t>
  </si>
  <si>
    <t xml:space="preserve">SAME                                            </t>
  </si>
  <si>
    <t xml:space="preserve">SAME                           </t>
  </si>
  <si>
    <t xml:space="preserve">REFILL                </t>
  </si>
  <si>
    <t>Same + Poor glycemic control</t>
  </si>
  <si>
    <t>he has bilateral leg swelling</t>
  </si>
  <si>
    <t xml:space="preserve">stable                    </t>
  </si>
  <si>
    <t>TIIDM on MTF 1000 mg Bid, Glibenclamide 10 mg Bid + HTN on Enalapril 10 mg Bid, Nifedipine 20 mg d, ASA 81 mg po/d</t>
  </si>
  <si>
    <t xml:space="preserve">SUBOPTIMAL CONTROLL HTN+DM </t>
  </si>
  <si>
    <t xml:space="preserve">INR          </t>
  </si>
  <si>
    <t xml:space="preserve">None          </t>
  </si>
  <si>
    <t xml:space="preserve">No new complaint  </t>
  </si>
  <si>
    <t xml:space="preserve">same                                </t>
  </si>
  <si>
    <t xml:space="preserve">Improving    </t>
  </si>
  <si>
    <t xml:space="preserve">FBS              </t>
  </si>
  <si>
    <t xml:space="preserve">Normal          </t>
  </si>
  <si>
    <t xml:space="preserve">No new complaint                    </t>
  </si>
  <si>
    <t xml:space="preserve">Refill &amp; LSM  </t>
  </si>
  <si>
    <t>SEE MEDICATION UPDATE IX</t>
  </si>
  <si>
    <t>HYPERTENSTION ON MEDICATION</t>
  </si>
  <si>
    <t>chronic hypertention</t>
  </si>
  <si>
    <t>no new coimplaint</t>
  </si>
  <si>
    <t>DO HGA1C,THEN MANAGE</t>
  </si>
  <si>
    <t>diabetes, hypertensuion</t>
  </si>
  <si>
    <t>refill and  appoint  after 3  month</t>
  </si>
  <si>
    <t xml:space="preserve">Improved          </t>
  </si>
  <si>
    <t>Refill  medications</t>
  </si>
  <si>
    <t>send stool examination</t>
  </si>
  <si>
    <t xml:space="preserve">BP STABLE </t>
  </si>
  <si>
    <t>NO ABNORMAL FINDING</t>
  </si>
  <si>
    <t>VS BP 110/70 PR88 RR 20</t>
  </si>
  <si>
    <t xml:space="preserve">None       </t>
  </si>
  <si>
    <t xml:space="preserve">None        </t>
  </si>
  <si>
    <t xml:space="preserve">The same         </t>
  </si>
  <si>
    <t>DM + HYPERTENSION</t>
  </si>
  <si>
    <t>complain of cough of 1 week</t>
  </si>
  <si>
    <t>known hypertensives on nifedipine 20mg po bid now just came for follow up</t>
  </si>
  <si>
    <t xml:space="preserve">NO NEW  COMPLAIN  </t>
  </si>
  <si>
    <t>REFILL SAME MEDICATIONS</t>
  </si>
  <si>
    <t>HTN on Enalapril 10 mg Bid, HCT 25 mg d 2. TIIDM on MTF 1000 mg Bid, ASA 81 mg d, Atorvastatin 20 mg d</t>
  </si>
  <si>
    <t xml:space="preserve">type ii dm </t>
  </si>
  <si>
    <t xml:space="preserve">none                                     </t>
  </si>
  <si>
    <t xml:space="preserve">STABLE VS </t>
  </si>
  <si>
    <t>HTN on Enalapril 5 mg po Bid, Amlodipine 10 mg daily and HCT 25 mg daily</t>
  </si>
  <si>
    <t xml:space="preserve">SAME                          </t>
  </si>
  <si>
    <t xml:space="preserve">none         </t>
  </si>
  <si>
    <t xml:space="preserve">SAME          </t>
  </si>
  <si>
    <t>ttttttttttttttttttttttttttttttt</t>
  </si>
  <si>
    <t>tttttttttttttttttttttttttt</t>
  </si>
  <si>
    <t xml:space="preserve">Same                </t>
  </si>
  <si>
    <t xml:space="preserve">NO new complaint              </t>
  </si>
  <si>
    <t>Refill_x000D_
RTC-3/12</t>
  </si>
  <si>
    <t>No New complaint.</t>
  </si>
  <si>
    <t>No objective finding</t>
  </si>
  <si>
    <t xml:space="preserve">no new complaint  </t>
  </si>
  <si>
    <t xml:space="preserve">continue medications_x000D_
</t>
  </si>
  <si>
    <t>NON NEW COMPLAIN</t>
  </si>
  <si>
    <t xml:space="preserve">dyspepsia      </t>
  </si>
  <si>
    <t xml:space="preserve">fair controll dm </t>
  </si>
  <si>
    <t>Chronic DVT with left deep and superficial venous insufficiency 2ry (Post Thrombotic Syndrome)</t>
  </si>
  <si>
    <t xml:space="preserve">follow up    </t>
  </si>
  <si>
    <t xml:space="preserve">see mgt            </t>
  </si>
  <si>
    <t xml:space="preserve">see mgt      </t>
  </si>
  <si>
    <t xml:space="preserve">FBS-       </t>
  </si>
  <si>
    <t xml:space="preserve">SAME + PN </t>
  </si>
  <si>
    <t>poorly glycemic +well bp control</t>
  </si>
  <si>
    <t xml:space="preserve">Refill &amp; Advice her on LSM </t>
  </si>
  <si>
    <t xml:space="preserve">NONE        </t>
  </si>
  <si>
    <t xml:space="preserve">Refill &amp; Cough syrup </t>
  </si>
  <si>
    <t xml:space="preserve">TR          </t>
  </si>
  <si>
    <t xml:space="preserve">-                 </t>
  </si>
  <si>
    <t xml:space="preserve">None             </t>
  </si>
  <si>
    <t xml:space="preserve">The Same    </t>
  </si>
  <si>
    <t xml:space="preserve">SHE HAS NO NEW COMPLIANT_x000D_
</t>
  </si>
  <si>
    <t xml:space="preserve">NO CONCERN </t>
  </si>
  <si>
    <t>Refill.....</t>
  </si>
  <si>
    <t xml:space="preserve">FBS                     </t>
  </si>
  <si>
    <t xml:space="preserve">follow up         </t>
  </si>
  <si>
    <t>Poorly controlled T2 DM + Controlled HTN</t>
  </si>
  <si>
    <t xml:space="preserve">follow up               </t>
  </si>
  <si>
    <t>advise on salt restriction</t>
  </si>
  <si>
    <t xml:space="preserve">SAME                               </t>
  </si>
  <si>
    <t>Continue the same mgt</t>
  </si>
  <si>
    <t xml:space="preserve">Same                  </t>
  </si>
  <si>
    <t xml:space="preserve">stable                           </t>
  </si>
  <si>
    <t xml:space="preserve">refill                                        </t>
  </si>
  <si>
    <t>P1=Persistent Bronchial asthma (on Beclometasone 2 puff BID and salbutamol puff PRN) + un provoked acute proximal DVT</t>
  </si>
  <si>
    <t>POST MECHANICAL MITRAL VALVE REPLACEMENT + TRICUSPID VALVE RING ANULOPLASTY + CLOSURE OF PATENT FORAMAMEN OVALE + CLOSURE OF LEFT ATRIAL APPENDAGE</t>
  </si>
  <si>
    <t xml:space="preserve">CONTROLLED HPTN </t>
  </si>
  <si>
    <t>POORLY CONTROLLED HYPERTENSION</t>
  </si>
  <si>
    <t xml:space="preserve">HTN               </t>
  </si>
  <si>
    <t xml:space="preserve">SAME +      </t>
  </si>
  <si>
    <t>REFILL  AND  APPOINT  AFTER  3  MONTH</t>
  </si>
  <si>
    <t>REFILL AND  APPOINT  AFTER 3  MONTH</t>
  </si>
  <si>
    <t xml:space="preserve">SAME                                  </t>
  </si>
  <si>
    <t>the same + R/O PTB</t>
  </si>
  <si>
    <t xml:space="preserve">SAME                       </t>
  </si>
  <si>
    <t xml:space="preserve">Improving        </t>
  </si>
  <si>
    <t xml:space="preserve">Refill               </t>
  </si>
  <si>
    <t>The same + Controlled HTN</t>
  </si>
  <si>
    <t>No new complient</t>
  </si>
  <si>
    <t xml:space="preserve">no new complaint            </t>
  </si>
  <si>
    <t xml:space="preserve">Controlled HTN + Poor Glycemic control </t>
  </si>
  <si>
    <t xml:space="preserve">No new complaint             </t>
  </si>
  <si>
    <t xml:space="preserve">Uncontrolled HTN + Drug S/E </t>
  </si>
  <si>
    <t xml:space="preserve">Stable                        </t>
  </si>
  <si>
    <t xml:space="preserve">CONTROLLED  T2DM </t>
  </si>
  <si>
    <t>REFILL  AND  APPOINT  AFTER 1  MONTH</t>
  </si>
  <si>
    <t xml:space="preserve">Brain MRI </t>
  </si>
  <si>
    <t>SHE HAS NO COMPLAINT</t>
  </si>
  <si>
    <t>BRONCHIAL ASTHMA</t>
  </si>
  <si>
    <t xml:space="preserve">REFIL                      </t>
  </si>
  <si>
    <t xml:space="preserve">REFIL               </t>
  </si>
  <si>
    <t xml:space="preserve">REFIL                         </t>
  </si>
  <si>
    <t xml:space="preserve">REFIL                    </t>
  </si>
  <si>
    <t xml:space="preserve">none                                </t>
  </si>
  <si>
    <t xml:space="preserve">refil                     </t>
  </si>
  <si>
    <t xml:space="preserve">none                                   </t>
  </si>
  <si>
    <t xml:space="preserve">same                               </t>
  </si>
  <si>
    <t xml:space="preserve">Normal       </t>
  </si>
  <si>
    <t xml:space="preserve">NONE               </t>
  </si>
  <si>
    <t xml:space="preserve">no new compliant_x000D_
_x000D_
</t>
  </si>
  <si>
    <t>same and similar .</t>
  </si>
  <si>
    <t xml:space="preserve">CXR , CBC </t>
  </si>
  <si>
    <t>stable and tolerated drug .</t>
  </si>
  <si>
    <t>has intermitant head ache</t>
  </si>
  <si>
    <t>she has non specific symptoms .</t>
  </si>
  <si>
    <t>has  no new complaint</t>
  </si>
  <si>
    <t xml:space="preserve">SAME                                          </t>
  </si>
  <si>
    <t>known HTN on amlodipine 5 mg po daily</t>
  </si>
  <si>
    <t xml:space="preserve">SAME                                        </t>
  </si>
  <si>
    <t xml:space="preserve">SAME                                      </t>
  </si>
  <si>
    <t>LSM advised_x000D_
Refill</t>
  </si>
  <si>
    <t xml:space="preserve">none                             </t>
  </si>
  <si>
    <t>known hypertension on medication</t>
  </si>
  <si>
    <t>Generalised tonic-clonic seizure</t>
  </si>
  <si>
    <t xml:space="preserve">Poor bp control </t>
  </si>
  <si>
    <t>TYPE-1 DM-10 YEARS on NPH 28/18</t>
  </si>
  <si>
    <t>HTN + Hyperthyroidism on amlodipine 5 mg po/d, PTU 100 mg po BID, and propranolol 40 mg po/d</t>
  </si>
  <si>
    <t>good asthma control</t>
  </si>
  <si>
    <t xml:space="preserve">FBS-110 mg/dl </t>
  </si>
  <si>
    <t xml:space="preserve">Refill &amp; continue LSM </t>
  </si>
  <si>
    <t>has poor appitite</t>
  </si>
  <si>
    <t>CONTINUE ABOVE MGT</t>
  </si>
  <si>
    <t>same + good glycemic control</t>
  </si>
  <si>
    <t>CHRONIC VIRAL HEPATITIS</t>
  </si>
  <si>
    <t>work up..........</t>
  </si>
  <si>
    <t xml:space="preserve">none               </t>
  </si>
  <si>
    <t xml:space="preserve">STABLE                      </t>
  </si>
  <si>
    <t>refill  and  appoint  after  3  month</t>
  </si>
  <si>
    <t xml:space="preserve">stable                </t>
  </si>
  <si>
    <t xml:space="preserve">refil            </t>
  </si>
  <si>
    <t>HAS DIZZINESS</t>
  </si>
  <si>
    <t>good diosease course</t>
  </si>
  <si>
    <t>controlled  asthma</t>
  </si>
  <si>
    <t xml:space="preserve">TOOTHACHE </t>
  </si>
  <si>
    <t xml:space="preserve">stable                                  </t>
  </si>
  <si>
    <t>refill  and  appoint  after 2  month</t>
  </si>
  <si>
    <t>HTN + T2DM + IHD + PN + PD</t>
  </si>
  <si>
    <t>refill  and  appoint  after 3  month</t>
  </si>
  <si>
    <t xml:space="preserve">FAIR CONTROL DM </t>
  </si>
  <si>
    <t>HTN ON AMLODIPINE 5 MG PO/D</t>
  </si>
  <si>
    <t xml:space="preserve">SAME                                       </t>
  </si>
  <si>
    <t>DRY INTERMITTENT COUGH</t>
  </si>
  <si>
    <t>BLURING OF VISION</t>
  </si>
  <si>
    <t xml:space="preserve">The Same      </t>
  </si>
  <si>
    <t xml:space="preserve">REFILL                        </t>
  </si>
  <si>
    <t>work up......</t>
  </si>
  <si>
    <t>good diseaese course</t>
  </si>
  <si>
    <t>sleeps well, walking distance good, no emotional change, no memory loss, good judgement</t>
  </si>
  <si>
    <t xml:space="preserve">stable                       </t>
  </si>
  <si>
    <t>refill and appoint 3 months</t>
  </si>
  <si>
    <t>work up.....</t>
  </si>
  <si>
    <t xml:space="preserve">ECG           </t>
  </si>
  <si>
    <t xml:space="preserve">NO ENW COMPLAINT </t>
  </si>
  <si>
    <t xml:space="preserve">FBS-138 mg/dl </t>
  </si>
  <si>
    <t xml:space="preserve">BP-                </t>
  </si>
  <si>
    <t xml:space="preserve">The Same        </t>
  </si>
  <si>
    <t xml:space="preserve">Refill &amp; LSM    </t>
  </si>
  <si>
    <t xml:space="preserve">SAME                                    </t>
  </si>
  <si>
    <t xml:space="preserve">The same       </t>
  </si>
  <si>
    <t xml:space="preserve">The Same         </t>
  </si>
  <si>
    <t>bp 150/90 mmhg</t>
  </si>
  <si>
    <t>Known Asthmatic + HTN</t>
  </si>
  <si>
    <t>sleeps well, walking distance good, muscle strength good, no emotional change, no mem,ory loss, good judgement</t>
  </si>
  <si>
    <t xml:space="preserve">IMPROVING             </t>
  </si>
  <si>
    <t>no compalint</t>
  </si>
  <si>
    <t xml:space="preserve">FBS-170 mg/dl </t>
  </si>
  <si>
    <t xml:space="preserve">improved                      </t>
  </si>
  <si>
    <t xml:space="preserve">Refill &amp; appoint </t>
  </si>
  <si>
    <t>T2DM on NPH 10/8 IU SC BID</t>
  </si>
  <si>
    <t>VS BP 110/.70 PR 88 RR 20</t>
  </si>
  <si>
    <t xml:space="preserve">No ABM        </t>
  </si>
  <si>
    <t>T2 DM + Uncontrolled HTN</t>
  </si>
  <si>
    <t>well bp + poorly glycemic control</t>
  </si>
  <si>
    <t xml:space="preserve">continue medication _x000D_
</t>
  </si>
  <si>
    <t>left knee osteoarthritis</t>
  </si>
  <si>
    <t xml:space="preserve">FBS                       </t>
  </si>
  <si>
    <t xml:space="preserve">fairly controlled DM </t>
  </si>
  <si>
    <t xml:space="preserve">Refill                       </t>
  </si>
  <si>
    <t xml:space="preserve">none                                       </t>
  </si>
  <si>
    <t xml:space="preserve">SEE  MEDICATION </t>
  </si>
  <si>
    <t xml:space="preserve">improving             </t>
  </si>
  <si>
    <t xml:space="preserve">FBS          </t>
  </si>
  <si>
    <t xml:space="preserve">FBS             </t>
  </si>
  <si>
    <t>sleeps well, walking distance good, muscle strength good, no emotional chanmge, no memory loss, good judgement</t>
  </si>
  <si>
    <t>epilepsy disease</t>
  </si>
  <si>
    <t xml:space="preserve">refill and refill </t>
  </si>
  <si>
    <t xml:space="preserve">vital sign are stable </t>
  </si>
  <si>
    <t xml:space="preserve">BP-120/75 mmHg </t>
  </si>
  <si>
    <t xml:space="preserve">no new compliant   </t>
  </si>
  <si>
    <t xml:space="preserve">-                      </t>
  </si>
  <si>
    <t>Parkinson's disease</t>
  </si>
  <si>
    <t xml:space="preserve">inx                  </t>
  </si>
  <si>
    <t xml:space="preserve">see mgt        </t>
  </si>
  <si>
    <t xml:space="preserve">sub therapeutic INR </t>
  </si>
  <si>
    <t>CRVHD + IHD ; on ASA 81 mg po/d Lasix 40 mg po/d , Spironolactone 12.5 mg po/d , Enalapril 10 mg po/d , Digoxin 0.125 mg po/d</t>
  </si>
  <si>
    <t xml:space="preserve">REFILL AND APPT _x000D_
- HGA1C FOR NEXT APPT </t>
  </si>
  <si>
    <t xml:space="preserve">Dyspepsia      </t>
  </si>
  <si>
    <t xml:space="preserve">NONE                    </t>
  </si>
  <si>
    <t xml:space="preserve">same and similar </t>
  </si>
  <si>
    <t xml:space="preserve">inx             </t>
  </si>
  <si>
    <t xml:space="preserve">see mgt       </t>
  </si>
  <si>
    <t xml:space="preserve">Same                                      </t>
  </si>
  <si>
    <t>REFILL AND  APPOINT  AFTER  3  MONTH</t>
  </si>
  <si>
    <t xml:space="preserve">bilateral knee pain no swelling </t>
  </si>
  <si>
    <t>THALAMIC HEMMORRHAGE + HTN ON NEFIDIPINE 40 MG PO BID HCT 25 MG PO/DAY ENALAPRIL 10 MG PO BID</t>
  </si>
  <si>
    <t xml:space="preserve">NAD                                    </t>
  </si>
  <si>
    <t xml:space="preserve">NAD               </t>
  </si>
  <si>
    <t>controlled    HTN</t>
  </si>
  <si>
    <t xml:space="preserve">NAD             </t>
  </si>
  <si>
    <t xml:space="preserve">improved       </t>
  </si>
  <si>
    <t>SEE MANAGEMNT</t>
  </si>
  <si>
    <t xml:space="preserve">NAD                   </t>
  </si>
  <si>
    <t xml:space="preserve">NAD            </t>
  </si>
  <si>
    <t>body swelling is decreasing</t>
  </si>
  <si>
    <t xml:space="preserve">Poorly controlled T2 DM + Controlled HTN </t>
  </si>
  <si>
    <t>REFILL  AND  APPOINT  AFTER 2  MONTH</t>
  </si>
  <si>
    <t>CONTROLLED  HTN+T2DM</t>
  </si>
  <si>
    <t>CONTROLLED   T2DM</t>
  </si>
  <si>
    <t xml:space="preserve">see mgt         </t>
  </si>
  <si>
    <t xml:space="preserve">WELL CONTROLLED T2 DM </t>
  </si>
  <si>
    <t>NO NEW COMLAINTS</t>
  </si>
  <si>
    <t xml:space="preserve">no new compliant                     </t>
  </si>
  <si>
    <t>same  as above</t>
  </si>
  <si>
    <t xml:space="preserve">HTN+HHD ON MEDICATION </t>
  </si>
  <si>
    <t xml:space="preserve">refill                                    </t>
  </si>
  <si>
    <t>fair controll htn</t>
  </si>
  <si>
    <t>do RBS,then manage</t>
  </si>
  <si>
    <t xml:space="preserve">she has no new compliant </t>
  </si>
  <si>
    <t>poor glycemic control, fair BP control</t>
  </si>
  <si>
    <t>PATIENT WAS NOT AVAILABLE</t>
  </si>
  <si>
    <t xml:space="preserve">improved      </t>
  </si>
  <si>
    <t xml:space="preserve">HTN         </t>
  </si>
  <si>
    <t>FBS=236MG/DL</t>
  </si>
  <si>
    <t>Seizure disorder on phenobarbitone 100 mg po/day</t>
  </si>
  <si>
    <t>CONTINUE HER MEDICATION</t>
  </si>
  <si>
    <t xml:space="preserve">SEE MANG'T </t>
  </si>
  <si>
    <t xml:space="preserve">Hypothyrodism </t>
  </si>
  <si>
    <t>WORK UP,REFILL</t>
  </si>
  <si>
    <t>BP 130/80, PR 80</t>
  </si>
  <si>
    <t xml:space="preserve">Refill &amp; LSM       </t>
  </si>
  <si>
    <t xml:space="preserve">improving         </t>
  </si>
  <si>
    <t>refill_x000D_
RTC- 3/12</t>
  </si>
  <si>
    <t>BP 130/80, PR 82</t>
  </si>
  <si>
    <t xml:space="preserve">SAME                   </t>
  </si>
  <si>
    <t xml:space="preserve">vs stable  </t>
  </si>
  <si>
    <t xml:space="preserve">SAME                                </t>
  </si>
  <si>
    <t xml:space="preserve">SAME                            </t>
  </si>
  <si>
    <t xml:space="preserve">refill    </t>
  </si>
  <si>
    <t>GOOD CONTROL OF BP</t>
  </si>
  <si>
    <t>vital are stable</t>
  </si>
  <si>
    <t>acute febrile illness</t>
  </si>
  <si>
    <t xml:space="preserve">UTI           </t>
  </si>
  <si>
    <t xml:space="preserve">Peripheral neuropathy </t>
  </si>
  <si>
    <t>MULTIPLE SCLEROSIS</t>
  </si>
  <si>
    <t xml:space="preserve">inx                      </t>
  </si>
  <si>
    <t xml:space="preserve">SAME                        </t>
  </si>
  <si>
    <t>REPEAT LIPID PROFILE</t>
  </si>
  <si>
    <t xml:space="preserve">HTN on Amlodipine 10 mg po/d </t>
  </si>
  <si>
    <t xml:space="preserve">Refill &amp; Serial BP measurement </t>
  </si>
  <si>
    <t xml:space="preserve">see mgt          </t>
  </si>
  <si>
    <t xml:space="preserve">inx           </t>
  </si>
  <si>
    <t>epileptic patient</t>
  </si>
  <si>
    <t>Seizure Disorder on Phenytoin 100 mg PO bid</t>
  </si>
  <si>
    <t>Dx-- RVI + Type 2 DM + HCV + sub mucosal perianal fistula .</t>
  </si>
  <si>
    <t xml:space="preserve">SAME         </t>
  </si>
  <si>
    <t xml:space="preserve">improving       </t>
  </si>
  <si>
    <t xml:space="preserve">REFIL              </t>
  </si>
  <si>
    <t>no new   compliant</t>
  </si>
  <si>
    <t xml:space="preserve">fatigue              </t>
  </si>
  <si>
    <t>has no new  complaint</t>
  </si>
  <si>
    <t>TYPE 2DM NOT ON MEDICATION</t>
  </si>
  <si>
    <t>good diseaser course</t>
  </si>
  <si>
    <t xml:space="preserve">SAME                     </t>
  </si>
  <si>
    <t xml:space="preserve">DIZZINESS </t>
  </si>
  <si>
    <t xml:space="preserve">SAME             </t>
  </si>
  <si>
    <t xml:space="preserve">same                                                 </t>
  </si>
  <si>
    <t xml:space="preserve">The Same            </t>
  </si>
  <si>
    <t xml:space="preserve">SAME      </t>
  </si>
  <si>
    <t xml:space="preserve">bp  140/90  </t>
  </si>
  <si>
    <t>P; Bilateral Nephrolithiasis + Dyspepsia</t>
  </si>
  <si>
    <t>controlled  HTN+T2DM</t>
  </si>
  <si>
    <t xml:space="preserve">TR                  </t>
  </si>
  <si>
    <t xml:space="preserve">poor controlled HTN </t>
  </si>
  <si>
    <t xml:space="preserve">well controlled T2 Dm </t>
  </si>
  <si>
    <t>well controlled T2DM + HTN</t>
  </si>
  <si>
    <t>controlled  epilepsy</t>
  </si>
  <si>
    <t xml:space="preserve">medication refill </t>
  </si>
  <si>
    <t>well controlled T2 DM + HTN</t>
  </si>
  <si>
    <t xml:space="preserve">well controlled HTN </t>
  </si>
  <si>
    <t>Refill &amp; continue LSM</t>
  </si>
  <si>
    <t xml:space="preserve">no new compliant           </t>
  </si>
  <si>
    <t xml:space="preserve">no new compliant     </t>
  </si>
  <si>
    <t>the same + Controlled HTN</t>
  </si>
  <si>
    <t>SAME AS ABOVE+?DISC PROLAPSE</t>
  </si>
  <si>
    <t xml:space="preserve">HTN+?HHD  </t>
  </si>
  <si>
    <t xml:space="preserve">TYpe 1 DM </t>
  </si>
  <si>
    <t xml:space="preserve">refill meds </t>
  </si>
  <si>
    <t xml:space="preserve">no other finding </t>
  </si>
  <si>
    <t xml:space="preserve">controlled  HTN </t>
  </si>
  <si>
    <t>Refill_x000D_
RTC-- 3/12</t>
  </si>
  <si>
    <t xml:space="preserve">Sub optimally controlled HTN </t>
  </si>
  <si>
    <t>HAS  NO NEW COMPLAINT</t>
  </si>
  <si>
    <t xml:space="preserve">has lower back pain </t>
  </si>
  <si>
    <t>SUBOPTIMAL CONTROLL HTN</t>
  </si>
  <si>
    <t>VS BP 110/70 PR 88 R 20</t>
  </si>
  <si>
    <t>controlled  t2dm+HTN</t>
  </si>
  <si>
    <t xml:space="preserve">update LFT </t>
  </si>
  <si>
    <t>easy fatigubility</t>
  </si>
  <si>
    <t>T2DM on metformin 500 mg po/d</t>
  </si>
  <si>
    <t>NO NEW CCOMPLAIN</t>
  </si>
  <si>
    <t>FBS IS NOT DONE</t>
  </si>
  <si>
    <t xml:space="preserve">investigate         </t>
  </si>
  <si>
    <t xml:space="preserve">poor controlled T2 DM + HTN </t>
  </si>
  <si>
    <t>FBS=142MG/DL</t>
  </si>
  <si>
    <t>Dx-- chronic viral hepatitis ( HBV ) , on Tenofovir since October 2014 .</t>
  </si>
  <si>
    <t xml:space="preserve">see mgt               </t>
  </si>
  <si>
    <t xml:space="preserve">NO NEWCOMPLIANT </t>
  </si>
  <si>
    <t xml:space="preserve">Do FBS          </t>
  </si>
  <si>
    <t xml:space="preserve">FBS           </t>
  </si>
  <si>
    <t xml:space="preserve">Moderate fatty liver </t>
  </si>
  <si>
    <t>Hypertension /Type 2 DM m for the last 40 years CKD ESRD on Haemodialysis 3x /week NPH 10 iu/ Amlodipine/ Atenolol/ Calcium carbonate</t>
  </si>
  <si>
    <t xml:space="preserve">REFIL                 </t>
  </si>
  <si>
    <t xml:space="preserve">BP-130 / 80 mmHg </t>
  </si>
  <si>
    <t xml:space="preserve">no newcomplain </t>
  </si>
  <si>
    <t xml:space="preserve">refil                 </t>
  </si>
  <si>
    <t>BP                        PR</t>
  </si>
  <si>
    <t>work up ...</t>
  </si>
  <si>
    <t>SAME AS ABOVE+?CAP</t>
  </si>
  <si>
    <t xml:space="preserve">poor bp control </t>
  </si>
  <si>
    <t xml:space="preserve">fair bp and glycemic control </t>
  </si>
  <si>
    <t>refill..........</t>
  </si>
  <si>
    <t>the same condition</t>
  </si>
  <si>
    <t xml:space="preserve">U/A, CBC, </t>
  </si>
  <si>
    <t xml:space="preserve">THE SAME   </t>
  </si>
  <si>
    <t>P1- Hemorrhagic Stroke before 5 yrs P2 - Hypertension On AMLODIPINE 10mg po daily</t>
  </si>
  <si>
    <t xml:space="preserve">? CAP     </t>
  </si>
  <si>
    <t xml:space="preserve">good bp  control </t>
  </si>
  <si>
    <t xml:space="preserve">see mgt    </t>
  </si>
  <si>
    <t>Refill_x000D_
RTC- 3/12</t>
  </si>
  <si>
    <t>has epigastric pain and burning sensation</t>
  </si>
  <si>
    <t xml:space="preserve">see mgt              </t>
  </si>
  <si>
    <t xml:space="preserve">improved        </t>
  </si>
  <si>
    <t xml:space="preserve">see mgt                </t>
  </si>
  <si>
    <t xml:space="preserve">improving           </t>
  </si>
  <si>
    <t xml:space="preserve">asymptomatic </t>
  </si>
  <si>
    <t xml:space="preserve">see mgt                 </t>
  </si>
  <si>
    <t xml:space="preserve">sub optimal bp and glycemic control </t>
  </si>
  <si>
    <t xml:space="preserve">improving      </t>
  </si>
  <si>
    <t>well bp + glycemic  control</t>
  </si>
  <si>
    <t xml:space="preserve">REFILL          </t>
  </si>
  <si>
    <t xml:space="preserve">WELL CONTROLLED HTN + OLD ISCHEMIC STROKE </t>
  </si>
  <si>
    <t>Epilepsy on phenytoin 100 mg po/d</t>
  </si>
  <si>
    <t>Controlled HTN + T2 DM</t>
  </si>
  <si>
    <t xml:space="preserve">well controlled T2 Dm + HTN </t>
  </si>
  <si>
    <t xml:space="preserve">Well controlled T1 DM </t>
  </si>
  <si>
    <t>Type 1 diabetes mellitus</t>
  </si>
  <si>
    <t xml:space="preserve">FBS-               </t>
  </si>
  <si>
    <t xml:space="preserve">Refill &amp; LSM     </t>
  </si>
  <si>
    <t xml:space="preserve">Stable vital signs </t>
  </si>
  <si>
    <t>ISCHEMIC STROKE + HTN Amlodipine 2.5 mg po/day ASA 81 mg po every other day Atorvastatin 20 mg po/day</t>
  </si>
  <si>
    <t xml:space="preserve">stable                   </t>
  </si>
  <si>
    <t xml:space="preserve">headache           </t>
  </si>
  <si>
    <t xml:space="preserve">No New complaint </t>
  </si>
  <si>
    <t>improving......</t>
  </si>
  <si>
    <t xml:space="preserve">Controlled HTN + Poor Glycemic Control </t>
  </si>
  <si>
    <t>sleeps well, walking distance good, muscle strength good, no emotional change, no mmory loss, good judgement</t>
  </si>
  <si>
    <t xml:space="preserve">T1 DM                 </t>
  </si>
  <si>
    <t xml:space="preserve">same +               </t>
  </si>
  <si>
    <t xml:space="preserve">FBS-180 mg/dl </t>
  </si>
  <si>
    <t xml:space="preserve">send inx                    </t>
  </si>
  <si>
    <t xml:space="preserve">fair glycemic and bp control </t>
  </si>
  <si>
    <t xml:space="preserve">CBC           </t>
  </si>
  <si>
    <t xml:space="preserve">refill medications  </t>
  </si>
  <si>
    <t>gout, hypertension</t>
  </si>
  <si>
    <t>complains fatigue</t>
  </si>
  <si>
    <t>well controlled bp</t>
  </si>
  <si>
    <t xml:space="preserve">FBS        </t>
  </si>
  <si>
    <t xml:space="preserve">Do FBS         </t>
  </si>
  <si>
    <t xml:space="preserve">Good glycemic control + Controlled HTN </t>
  </si>
  <si>
    <t>unkown glycemic control</t>
  </si>
  <si>
    <t xml:space="preserve">see mgt                  </t>
  </si>
  <si>
    <t>well bp  control</t>
  </si>
  <si>
    <t>Good BP control.</t>
  </si>
  <si>
    <t xml:space="preserve">he has no new objective findings </t>
  </si>
  <si>
    <t xml:space="preserve">bp ,pr normal range </t>
  </si>
  <si>
    <t xml:space="preserve">REFILL                   </t>
  </si>
  <si>
    <t>P1.HTN WITH HHD on Enalapril 2.5 mg d, Atenolol 25 mg d, Furosemide 20 mg d, Digoxin 0.125 mg d</t>
  </si>
  <si>
    <t xml:space="preserve">SAME                                 </t>
  </si>
  <si>
    <t xml:space="preserve">improved    </t>
  </si>
  <si>
    <t xml:space="preserve">stable                 </t>
  </si>
  <si>
    <t xml:space="preserve">SAME                                     </t>
  </si>
  <si>
    <t xml:space="preserve">PD                          </t>
  </si>
  <si>
    <t xml:space="preserve">POORLY CONTROLLED T1 DM </t>
  </si>
  <si>
    <t xml:space="preserve">see mgt                        </t>
  </si>
  <si>
    <t xml:space="preserve">Refill &amp; Link to opthalmology </t>
  </si>
  <si>
    <t>ttttttttttttt</t>
  </si>
  <si>
    <t xml:space="preserve">well controlled              </t>
  </si>
  <si>
    <t xml:space="preserve">NONE       </t>
  </si>
  <si>
    <t xml:space="preserve">NONE             </t>
  </si>
  <si>
    <t xml:space="preserve">inx               </t>
  </si>
  <si>
    <t>Asthma + HTN for last 3 years on salbutamol puff PRN, beclomethasone 2 puff BID, and amlodipine 5 mg po/d + metformin 500mg po bid</t>
  </si>
  <si>
    <t>bp 110/80  PR 88</t>
  </si>
  <si>
    <t>Hypertension for long time/ Diabetes type 2 /CKD/ eGFR-13ml/min /ESRD Diabetic kidney disease/ Hyperuricemia/ CKD MBD hypo vitamin D/ osteoarthritis</t>
  </si>
  <si>
    <t xml:space="preserve">HTN       </t>
  </si>
  <si>
    <t>T2 DM for the last 2 years on Metformin 500 mg po BID, NPH 16/8, atorvastatin 20 mg po daily</t>
  </si>
  <si>
    <t xml:space="preserve">lipid profile </t>
  </si>
  <si>
    <t>investigate,then manage</t>
  </si>
  <si>
    <t>T2DM on metformin 500mg po bid &amp; Atorvastatin 20 mg po/d</t>
  </si>
  <si>
    <t>SAME AS ABOVE+BRADYCARDIA</t>
  </si>
  <si>
    <t>bp=140/80 pr=88</t>
  </si>
  <si>
    <t xml:space="preserve">HYPERTENSTION </t>
  </si>
  <si>
    <t>IMPROVING CLINICAL CONDITION</t>
  </si>
  <si>
    <t xml:space="preserve">No ABM      </t>
  </si>
  <si>
    <t xml:space="preserve">inx          </t>
  </si>
  <si>
    <t xml:space="preserve">no new complaint       </t>
  </si>
  <si>
    <t xml:space="preserve">Controlled HTN + Good Glycemic Control </t>
  </si>
  <si>
    <t>? functional dyspepsia</t>
  </si>
  <si>
    <t xml:space="preserve">Uncontrolled HTN + Fair Glycemic Control </t>
  </si>
  <si>
    <t xml:space="preserve">T2 DM + HTN + dyslipidemia </t>
  </si>
  <si>
    <t>Essential HTN</t>
  </si>
  <si>
    <t xml:space="preserve">Enalapril 5x2, amlodipine 10x1, RTC 1/12 with FBS, RFTs and lipid profile </t>
  </si>
  <si>
    <t>good disease courser</t>
  </si>
  <si>
    <t>bp 120 / 80 PR 80</t>
  </si>
  <si>
    <t>T1DM on NPH 44/34 IU SC BID</t>
  </si>
  <si>
    <t>HTN on Enalapril 10 mg po BID, HCT 25 mg po/d, Amlodipine 5 mg po/d</t>
  </si>
  <si>
    <t xml:space="preserve">NO NE COMPLAINT </t>
  </si>
  <si>
    <t>do  FBS,then manage</t>
  </si>
  <si>
    <t>NPH 30/30 + Frusemide 80 mg po BID mg / + HCT 50 mg po /d + Metoprolol 60 mg po /d + Spironolactone 50 mg po /d.</t>
  </si>
  <si>
    <t>Dx-- type 2 DM + HPN with nephropathy.</t>
  </si>
  <si>
    <t>has back pain of a month duration</t>
  </si>
  <si>
    <t>SAME AS ABOVE WITH POOR GLYCEMIC CONTROL</t>
  </si>
  <si>
    <t xml:space="preserve">SAME                             </t>
  </si>
  <si>
    <t>Dx--HPN + OA + chronic gout</t>
  </si>
  <si>
    <t xml:space="preserve">No Abnormal BM </t>
  </si>
  <si>
    <t xml:space="preserve">Fair Glycemic Control + Suboptimal HTN Control </t>
  </si>
  <si>
    <t xml:space="preserve">DM + HTN                 </t>
  </si>
  <si>
    <t xml:space="preserve">Increase Enalapril 10 mg po BID </t>
  </si>
  <si>
    <t>REFILL  AND  APPOINT  AFTER 3 MONTH</t>
  </si>
  <si>
    <t>refill  and appoint</t>
  </si>
  <si>
    <t>Hypertension for the last 3 years and resolved hemiparesis left sided hemorrhagic stroke on irbasartan /HCT 150/ 12.5 and amlodipine 10mg</t>
  </si>
  <si>
    <t xml:space="preserve">vs bp 110/70 pr 88 </t>
  </si>
  <si>
    <t xml:space="preserve">The same     </t>
  </si>
  <si>
    <t xml:space="preserve">FBS-90 mg/dl </t>
  </si>
  <si>
    <t>REFILL  AND  APPOINT  AFTER  1 MONTH</t>
  </si>
  <si>
    <t xml:space="preserve">the same                    </t>
  </si>
  <si>
    <t xml:space="preserve">FBS               </t>
  </si>
  <si>
    <t xml:space="preserve">REFIL                        </t>
  </si>
  <si>
    <t>REFILL AND APPOINT 3 MONTHS</t>
  </si>
  <si>
    <t xml:space="preserve">fairly controlled T1DM </t>
  </si>
  <si>
    <t xml:space="preserve">No other complaint </t>
  </si>
  <si>
    <t>poor controlled T2 DM</t>
  </si>
  <si>
    <t>Fairly controlled BP</t>
  </si>
  <si>
    <t>well controlled DM + HTN</t>
  </si>
  <si>
    <t xml:space="preserve">FBS                            </t>
  </si>
  <si>
    <t xml:space="preserve">FBS                   </t>
  </si>
  <si>
    <t xml:space="preserve">stable                         </t>
  </si>
  <si>
    <t>Has dyspeptic symptoms</t>
  </si>
  <si>
    <t>has non new complaint</t>
  </si>
  <si>
    <t>link to neurology side</t>
  </si>
  <si>
    <t>SAME AS ABOVE+VITAMINE D DEFECIENCY</t>
  </si>
  <si>
    <t xml:space="preserve">stable             </t>
  </si>
  <si>
    <t xml:space="preserve">has  no new complain </t>
  </si>
  <si>
    <t xml:space="preserve">FBS-                </t>
  </si>
  <si>
    <t>she has no new complaints</t>
  </si>
  <si>
    <t>DIABETES MELLITUS</t>
  </si>
  <si>
    <t xml:space="preserve">Uncontrolled Seizure </t>
  </si>
  <si>
    <t xml:space="preserve">Good Glycemic Control + Controlled HTN </t>
  </si>
  <si>
    <t>NO POSITIVE FINDING</t>
  </si>
  <si>
    <t>constipation 2ry to ?</t>
  </si>
  <si>
    <t>bp=120/70 pr=80</t>
  </si>
  <si>
    <t xml:space="preserve">-                </t>
  </si>
  <si>
    <t>no postive finding</t>
  </si>
  <si>
    <t>no new comnplaint</t>
  </si>
  <si>
    <t>HTN on amlodipine 2.5 mg po/d and enalapril 10 mg po/d</t>
  </si>
  <si>
    <t xml:space="preserve">stable                                             </t>
  </si>
  <si>
    <t xml:space="preserve">same                                          </t>
  </si>
  <si>
    <t xml:space="preserve">HTN + DM                </t>
  </si>
  <si>
    <t>P=Type 2 DM on METFORMIN 1 GM PO BID &amp; Daonil 10 mg BID. known HTN on amlodipine 10 mg po/day, enalapril 5 mg po bid, atorvastatin 20 mg po/day</t>
  </si>
  <si>
    <t>HTN + HHD+ GOUTY ARTHRITIS On Nifedipine 20mg/day, Spironolactone 25mg/day, Furosemide 40 mg BID, indomethacin 100 mg rectal once/d and Neurobin 1 tab po/d</t>
  </si>
  <si>
    <t xml:space="preserve">NAD          </t>
  </si>
  <si>
    <t>BP                      PR</t>
  </si>
  <si>
    <t>refill and  appoint  after  3  month</t>
  </si>
  <si>
    <t xml:space="preserve">Continue meds </t>
  </si>
  <si>
    <t>KNOWN CHRONIC HTN</t>
  </si>
  <si>
    <t xml:space="preserve">REFIL                     </t>
  </si>
  <si>
    <t>T2DM + HTN on metformin 1 gm po BID, doanil 5 mg po BID, enalapril 5 mg po/d and amlodipine 5 mg po/d</t>
  </si>
  <si>
    <t>Refill and appoint</t>
  </si>
  <si>
    <t xml:space="preserve">? Peripheral Neuropathy </t>
  </si>
  <si>
    <t>T2 DM (Good glycemic control) + HTN</t>
  </si>
  <si>
    <t>HEAT FAILURE SEC TO DVHD (MOD AS, MOD AR, MOD MR)on Lasix 40 mg po/d, Spironolactone 25 mg po/d, Digoxin 0.25 mg po/d, Atrovastatin 20 mg po/d</t>
  </si>
  <si>
    <t xml:space="preserve">poorly controlled T2 DM +? HTN </t>
  </si>
  <si>
    <t xml:space="preserve">REFILL             </t>
  </si>
  <si>
    <t>Poor controlled T2 DM</t>
  </si>
  <si>
    <t>same..............</t>
  </si>
  <si>
    <t>Acute ischaemic heart disease, unspecified</t>
  </si>
  <si>
    <t>VS BP 110/70 PR 88 R20</t>
  </si>
  <si>
    <t xml:space="preserve">BP-143 / 85 mmHg </t>
  </si>
  <si>
    <t>known TMNG+pulm.htn patient on propranolol 40 mg po/day and PTU 100 mg po BID</t>
  </si>
  <si>
    <t xml:space="preserve">Refill &amp; Link to psychiatry </t>
  </si>
  <si>
    <t>contuine the same mhgt</t>
  </si>
  <si>
    <t>numbness and tingling sensation</t>
  </si>
  <si>
    <t xml:space="preserve">IHD + HTN with Grade I DD + Mild LVD (EF 45-50%) + Asymptomatic 1st Degree AV Block </t>
  </si>
  <si>
    <t>CONTINE THE SAME MGT</t>
  </si>
  <si>
    <t xml:space="preserve">no new complaint   </t>
  </si>
  <si>
    <t>Allergic rhinitis</t>
  </si>
  <si>
    <t xml:space="preserve">update  investigation </t>
  </si>
  <si>
    <t xml:space="preserve">inx                    </t>
  </si>
  <si>
    <t xml:space="preserve">update inx </t>
  </si>
  <si>
    <t xml:space="preserve">NAD         </t>
  </si>
  <si>
    <t xml:space="preserve">NAD                       </t>
  </si>
  <si>
    <t>Fair controlled HTN</t>
  </si>
  <si>
    <t xml:space="preserve">No new complaint    </t>
  </si>
  <si>
    <t xml:space="preserve">headache     </t>
  </si>
  <si>
    <t xml:space="preserve">NAD           </t>
  </si>
  <si>
    <t xml:space="preserve">NAD                     </t>
  </si>
  <si>
    <t xml:space="preserve">Fairly controlled BP </t>
  </si>
  <si>
    <t>IHD with moderate LVSD,ON ASA 81MG P/D ATORVASTATIN 40MG P/D METOPROLOL 25MG PO/D ENALAPRIL 10 MG P/D</t>
  </si>
  <si>
    <t xml:space="preserve">well controlled T2 DM </t>
  </si>
  <si>
    <t xml:space="preserve">well controlled T2 DM + HTN </t>
  </si>
  <si>
    <t>do ECG,then manage.</t>
  </si>
  <si>
    <t>seizure disorder ( controlled)</t>
  </si>
  <si>
    <t xml:space="preserve">Refill       </t>
  </si>
  <si>
    <t>DX--Type 2 DM + HPN + cervical spondylosis.</t>
  </si>
  <si>
    <t xml:space="preserve">stable                          </t>
  </si>
  <si>
    <t>? Rheumatoid arthritis</t>
  </si>
  <si>
    <t>has dry intermittent cough of 1 month</t>
  </si>
  <si>
    <t>Uncontrolled Seizure</t>
  </si>
  <si>
    <t xml:space="preserve">INX                </t>
  </si>
  <si>
    <t>Cholelethiasis /recurrent UTI/ CKD creatinine in the range of 1.4 and 1.6 the last one 1.6 eGFR 37 ml/min No DM or Hypertension/// unilateral shrunken kidney</t>
  </si>
  <si>
    <t xml:space="preserve">The Same           </t>
  </si>
  <si>
    <t>HTN + DM on enalapril 5 mg po/d, metformin 1 gm po BID and doanil 10 mg po BID</t>
  </si>
  <si>
    <t>headache which is intermittent</t>
  </si>
  <si>
    <t xml:space="preserve">FBS-132 mg/dl </t>
  </si>
  <si>
    <t xml:space="preserve">Refill            </t>
  </si>
  <si>
    <t>no new comppliant</t>
  </si>
  <si>
    <t xml:space="preserve">well glycemic + bp control </t>
  </si>
  <si>
    <t xml:space="preserve">NAD                  </t>
  </si>
  <si>
    <t xml:space="preserve">SAME + ?PN </t>
  </si>
  <si>
    <t xml:space="preserve">NAD                        </t>
  </si>
  <si>
    <t xml:space="preserve">None                </t>
  </si>
  <si>
    <t xml:space="preserve">SAME +?HTN </t>
  </si>
  <si>
    <t xml:space="preserve">NAD                         </t>
  </si>
  <si>
    <t>well controlled T2 DM</t>
  </si>
  <si>
    <t xml:space="preserve">SEND HGA1C - </t>
  </si>
  <si>
    <t>P=T2 DM + bilateral plaque formation with arteriosclerotic changes in the lower limb arteries</t>
  </si>
  <si>
    <t xml:space="preserve">DYSEPSPSIA </t>
  </si>
  <si>
    <t xml:space="preserve">CBC, OFT, </t>
  </si>
  <si>
    <t>P= HTN with HHD (10 years) amlodipine 5 mg po daily enalapril 5mg po daily</t>
  </si>
  <si>
    <t xml:space="preserve">REfill &amp; LSM </t>
  </si>
  <si>
    <t xml:space="preserve">improved         </t>
  </si>
  <si>
    <t xml:space="preserve">FAIRLY CONTROLLED HTN </t>
  </si>
  <si>
    <t xml:space="preserve">WELL CONTROLLED T1DM </t>
  </si>
  <si>
    <t>P1. T2DM ON NPH 18/8 IU SC BID</t>
  </si>
  <si>
    <t>diabetes, dysl;ipidemia</t>
  </si>
  <si>
    <t xml:space="preserve">NO NEW COMPLIANT   </t>
  </si>
  <si>
    <t xml:space="preserve">same                                                    </t>
  </si>
  <si>
    <t xml:space="preserve">NAD                 </t>
  </si>
  <si>
    <t>poor controlled HTN + T2 DM</t>
  </si>
  <si>
    <t xml:space="preserve">NAD        </t>
  </si>
  <si>
    <t>KNOWN T2 DM</t>
  </si>
  <si>
    <t xml:space="preserve">NAD                                 </t>
  </si>
  <si>
    <t xml:space="preserve">none        </t>
  </si>
  <si>
    <t>DM +HTN+ Old Haemorrhagic stroke +? Generalized anxiety disorder Due to General medical condition ON Medications</t>
  </si>
  <si>
    <t xml:space="preserve">CAME FOR RESULT </t>
  </si>
  <si>
    <t xml:space="preserve">reasurance </t>
  </si>
  <si>
    <t>known diabetic and hypertensive patient on follow up</t>
  </si>
  <si>
    <t>epilepsy(well controlled)</t>
  </si>
  <si>
    <t>same ( improving)</t>
  </si>
  <si>
    <t>VS BP 11O/70 PR 88 RR 20</t>
  </si>
  <si>
    <t>T2DM on MTF 1.5 gm/1 gm po BID, Glibenclamide 10 mg po BID, Atrovastatin 20 mg po/d and ASA 81 mg po/d</t>
  </si>
  <si>
    <t>TYPE1 DM ( poorly controlled)</t>
  </si>
  <si>
    <t xml:space="preserve">she has good improvement </t>
  </si>
  <si>
    <t>diabetes diseae</t>
  </si>
  <si>
    <t>no new pertinent finding</t>
  </si>
  <si>
    <t xml:space="preserve">REFILL       </t>
  </si>
  <si>
    <t>P1. T1DM On NPH 22/14 IU SC BID</t>
  </si>
  <si>
    <t>HTN nifedipine 20 mg po bid</t>
  </si>
  <si>
    <t xml:space="preserve">Fair bp control </t>
  </si>
  <si>
    <t>p1 resolved hepatits HCV Ab pos with undetected viral load</t>
  </si>
  <si>
    <t>HAS  HEADACHE</t>
  </si>
  <si>
    <t>T2DM on metformin 1 gm po BID</t>
  </si>
  <si>
    <t>T2DM + HTN; on MTF 1 gm po bid Daonil 10 mg po bid , ASA 81 mg po/d , Atorvastatin 20 mg po/d , HCT 25 mg po/d , Nifedipine 20 mg po bid</t>
  </si>
  <si>
    <t xml:space="preserve">The same           </t>
  </si>
  <si>
    <t>RF, Uric Acid</t>
  </si>
  <si>
    <t xml:space="preserve">NONE                          </t>
  </si>
  <si>
    <t xml:space="preserve">Well controlled T2 DM </t>
  </si>
  <si>
    <t>HE HAS IMROVMENT</t>
  </si>
  <si>
    <t xml:space="preserve">NAD                           </t>
  </si>
  <si>
    <t>Well controlled T2 DM</t>
  </si>
  <si>
    <t>T2DM + P. neuropathy</t>
  </si>
  <si>
    <t>link to Adult emergency</t>
  </si>
  <si>
    <t>T2 Dm + HTN</t>
  </si>
  <si>
    <t>well controlled T2 Dm + HTN</t>
  </si>
  <si>
    <t>diabetes disease, dyslipidemia</t>
  </si>
  <si>
    <t>well controlled HTN + T2 DM</t>
  </si>
  <si>
    <t>well controlled T2DM</t>
  </si>
  <si>
    <t xml:space="preserve">none      </t>
  </si>
  <si>
    <t>HFpEF 2 to HHD +HTN+ T2DM +Dyslipidemia+ CKD (G4A3) (eGFR-25ml/min) 2o to DKD/HKD On Amlodipine 2.5 mg po/ d Enalapril 5 mg d (since 1month back) NPH 30/20 SC BID Atorvastatin 40 mg po/d Furosemide 40 m po BID Dapagloflizin 10 mg po/d Cr = 2.49 K+= 4.83</t>
  </si>
  <si>
    <t>same.............</t>
  </si>
  <si>
    <t xml:space="preserve">same + uti </t>
  </si>
  <si>
    <t xml:space="preserve">SAME +    </t>
  </si>
  <si>
    <t>P=HTN on Amlodipine 5 mg po/d</t>
  </si>
  <si>
    <t>SUB-THERAPEUTIC INR</t>
  </si>
  <si>
    <t>BP: 124/74</t>
  </si>
  <si>
    <t xml:space="preserve">stable           </t>
  </si>
  <si>
    <t xml:space="preserve">Improving              </t>
  </si>
  <si>
    <t>diabetes , hypertension, dyslipidemia</t>
  </si>
  <si>
    <t>T2DM + dyslipidemia on NPH 28/18 IU and Atorvastatin 20 mg po/d</t>
  </si>
  <si>
    <t>HTN on Amlodipine 10 mg po/d, HCT 25 mg po/d &amp; Atenolol 50 mg po/d</t>
  </si>
  <si>
    <t xml:space="preserve">TR         </t>
  </si>
  <si>
    <t>Refill_x000D_
RTC- 2/12</t>
  </si>
  <si>
    <t>T1DM on NPH 30/20 IU</t>
  </si>
  <si>
    <t>HTN on Amlodipine 10 mg d, HCT 25 mg d PN on Neurobin 1 tab po/d</t>
  </si>
  <si>
    <t xml:space="preserve">HTN           </t>
  </si>
  <si>
    <t>Improvement</t>
  </si>
  <si>
    <t xml:space="preserve">tr                                 </t>
  </si>
  <si>
    <t>she has no symptoms.</t>
  </si>
  <si>
    <t>type ii diabetes melitus</t>
  </si>
  <si>
    <t xml:space="preserve">The Same             </t>
  </si>
  <si>
    <t xml:space="preserve">Refill         </t>
  </si>
  <si>
    <t xml:space="preserve">Same                                               </t>
  </si>
  <si>
    <t xml:space="preserve">fatigue _x000D_
no other concern </t>
  </si>
  <si>
    <t>BP= 119 / 83</t>
  </si>
  <si>
    <t xml:space="preserve">HTN + Asthma </t>
  </si>
  <si>
    <t>P1. HTN On Nifedipine 20mg BID and HCT 25mg/day</t>
  </si>
  <si>
    <t xml:space="preserve">T2 DM       </t>
  </si>
  <si>
    <t xml:space="preserve">REFILL                 </t>
  </si>
  <si>
    <t xml:space="preserve">VS BP 110/70 PR 88 </t>
  </si>
  <si>
    <t xml:space="preserve">TR                </t>
  </si>
  <si>
    <t xml:space="preserve">REFIL            </t>
  </si>
  <si>
    <t xml:space="preserve">well controlled T1 Dm </t>
  </si>
  <si>
    <t xml:space="preserve">complains of easy fatigability </t>
  </si>
  <si>
    <t>Generalized tonic clonic seizure</t>
  </si>
  <si>
    <t>type 2 diabetes</t>
  </si>
  <si>
    <t>Good glycemic and bp control</t>
  </si>
  <si>
    <t xml:space="preserve">-                  </t>
  </si>
  <si>
    <t>VS BP 119/70 PR 88 RR 20</t>
  </si>
  <si>
    <t xml:space="preserve">Poorly controlled HTN </t>
  </si>
  <si>
    <t>VS BP 110/70 PR 88 RR 29</t>
  </si>
  <si>
    <t>HTN with HHD on enalapril 5 mg po/d and amlodipine 5 mg po/day</t>
  </si>
  <si>
    <t>no new comalaint</t>
  </si>
  <si>
    <t xml:space="preserve">recurrent hypoglycemia </t>
  </si>
  <si>
    <t xml:space="preserve">poor controlled T2 Dm </t>
  </si>
  <si>
    <t>refill and appoint 1month</t>
  </si>
  <si>
    <t>VS BP 110/70 PR 99 RR 20</t>
  </si>
  <si>
    <t>VS BP 110/ 70 PR 88 RR 20</t>
  </si>
  <si>
    <t>no postive</t>
  </si>
  <si>
    <t>type ii diabetes mellitus</t>
  </si>
  <si>
    <t>same on follow up</t>
  </si>
  <si>
    <t>upper respiratory truct infection</t>
  </si>
  <si>
    <t xml:space="preserve">REFIL             </t>
  </si>
  <si>
    <t>HTN + DCMP on Enalapril 10 mg Bid, Furosemide 40 mg d, Spironolactone 25 mg d, ASA 81 mg d</t>
  </si>
  <si>
    <t>TIIDM on NPH 32/22 IU Bid</t>
  </si>
  <si>
    <t xml:space="preserve">NO POSTIVE </t>
  </si>
  <si>
    <t>diabetes mellitus type II</t>
  </si>
  <si>
    <t xml:space="preserve">STABLE    </t>
  </si>
  <si>
    <t>HTN (controlled)</t>
  </si>
  <si>
    <t>HTN ON Amlodipine 10 mg po/d &amp; ASA 81 mg po/d</t>
  </si>
  <si>
    <t>non new compliant</t>
  </si>
  <si>
    <t xml:space="preserve">sub optimal T2 DM </t>
  </si>
  <si>
    <t xml:space="preserve">same + ?       </t>
  </si>
  <si>
    <t>send HbA1c</t>
  </si>
  <si>
    <t xml:space="preserve">HAS NO NEW  COMPLAIN </t>
  </si>
  <si>
    <t>good bp and glycemic control</t>
  </si>
  <si>
    <t>Epilepsy on valporate 750mg po BID Carbamezapine 200MG PO BID</t>
  </si>
  <si>
    <t xml:space="preserve">no new compliant                 </t>
  </si>
  <si>
    <t xml:space="preserve">no new compliant                      </t>
  </si>
  <si>
    <t xml:space="preserve">no new compliant        </t>
  </si>
  <si>
    <t>HTN WITH HHD ON ENALAPRIL 5 MG PO BID ,FRUSEMIDE 20 MG PO/DAY, AND METOPROLOL 25 MG PO/DAY.</t>
  </si>
  <si>
    <t>NO POSTIVE</t>
  </si>
  <si>
    <t>he has joint pain</t>
  </si>
  <si>
    <t>well controlled DM + poorly controlled HTN</t>
  </si>
  <si>
    <t>KNOWN DM PT ON nph 30/20,ASA 81MG PO 1X ,ENALAPRIL 5MG PO 1X ,LASIX 20MG PO 1X ,SPRIOLACTONE 25MG ,METF 500MG PO 2XAND ATRO 20MG PO 1X has easy fatigability itching sensation no other complain.</t>
  </si>
  <si>
    <t xml:space="preserve">Link to AEOPD </t>
  </si>
  <si>
    <t>feels alright</t>
  </si>
  <si>
    <t>type ii dm+chronic htn</t>
  </si>
  <si>
    <t xml:space="preserve">ADPKD/HYPERTENSION </t>
  </si>
  <si>
    <t>ADPKD/HYPERTENSION AMILODIPNE 5 MG PO DAILY ENALAPRIL 5MG PO DAILY</t>
  </si>
  <si>
    <t>change to insulin</t>
  </si>
  <si>
    <t xml:space="preserve">htn urg r/o emr </t>
  </si>
  <si>
    <t xml:space="preserve">no ne wcomplaint </t>
  </si>
  <si>
    <t xml:space="preserve">HTN            </t>
  </si>
  <si>
    <t>hypertension , dyslipidemia</t>
  </si>
  <si>
    <t xml:space="preserve">no new comp[liant </t>
  </si>
  <si>
    <t xml:space="preserve">lipid profile  </t>
  </si>
  <si>
    <t>has left flank pain and frequency of micturtion</t>
  </si>
  <si>
    <t xml:space="preserve">Poor controlled HTN </t>
  </si>
  <si>
    <t>no new compplaint</t>
  </si>
  <si>
    <t>back pain with radiculopathy</t>
  </si>
  <si>
    <t xml:space="preserve">improving              </t>
  </si>
  <si>
    <t xml:space="preserve">see mgt                       </t>
  </si>
  <si>
    <t>VS BP 110/70 PR RR 20</t>
  </si>
  <si>
    <t xml:space="preserve">bp pr normal </t>
  </si>
  <si>
    <t>diabetes, parkinson disease</t>
  </si>
  <si>
    <t>Dx--COPD + Corpulmonale + systemic HPN.</t>
  </si>
  <si>
    <t>no new control</t>
  </si>
  <si>
    <t>HCT 50 mg po/d + ASA 81 md po /d + atorvastatin 20 mg po /d. .</t>
  </si>
  <si>
    <t>Dx -HPN + previous CVA + AFB +Dementia</t>
  </si>
  <si>
    <t>diabetes , dyslipidemia</t>
  </si>
  <si>
    <t>diabetes, hypertenmsion, dyslipidemia</t>
  </si>
  <si>
    <t>stable and tolerated drug.</t>
  </si>
  <si>
    <t>Dx--HBV infection on medication erratically</t>
  </si>
  <si>
    <t>Old stroke with Seizure disorder on ASA 81 mg &amp; Atrovastatin 20 mg po/d</t>
  </si>
  <si>
    <t>Dx--CD at Ileo-colon and resection done primely and follow up colonoscopy showed site of inflammation ( erythema at anastomotic site ) and now he is on Methotrexate since a year.</t>
  </si>
  <si>
    <t>Seizure disorder on phenobarbitone 50mg po BID</t>
  </si>
  <si>
    <t>Bromazepam.</t>
  </si>
  <si>
    <t>Same.......</t>
  </si>
  <si>
    <t>sleeps well, walking distance good, muscle strength good, no emotional change, no memory loss, good judgem,ent</t>
  </si>
  <si>
    <t xml:space="preserve">Investigate           </t>
  </si>
  <si>
    <t xml:space="preserve">subtherapeutic inr </t>
  </si>
  <si>
    <t>link to adult EOPD</t>
  </si>
  <si>
    <t>same.........</t>
  </si>
  <si>
    <t>well controlled T1 DM</t>
  </si>
  <si>
    <t>NO NEW PERTINENT FINDING</t>
  </si>
  <si>
    <t>normal physical finding</t>
  </si>
  <si>
    <t>well controlled HTN + T2DM</t>
  </si>
  <si>
    <t>ISCHEMIC HEART DISEASE</t>
  </si>
  <si>
    <t>SUBOPTIMAL CONTROLL HTN +DM</t>
  </si>
  <si>
    <t xml:space="preserve">HTN/17yrs + T2DM /3yrs + Dislipidemia + GA + CKD 2o to DM/HTN Nephropathy </t>
  </si>
  <si>
    <t>The same + Fairly controlled HTN</t>
  </si>
  <si>
    <t xml:space="preserve">no new compliant       </t>
  </si>
  <si>
    <t>HCT 25 mg po/d, Enalapril 5 mg po BID</t>
  </si>
  <si>
    <t>P=HTN on HCT 25 mg po/d, Enalapril 5 mg po BID</t>
  </si>
  <si>
    <t xml:space="preserve">Hyperprolactinemia </t>
  </si>
  <si>
    <t>VS BP 110/70 PR 88 RR2 0</t>
  </si>
  <si>
    <t>TYPE 2 DM + HTN ON MTF 1 GM PO BID, DAONIL 10 MG PO BID AND ENALAPRIL 10 MG PO BID ASA 8 1 MG PO/D , OMEPERAZOLE 20 MG PO BID</t>
  </si>
  <si>
    <t>VSBP 110/70 PR 88 RR 20</t>
  </si>
  <si>
    <t>CONTUINE THE SAME</t>
  </si>
  <si>
    <t xml:space="preserve">HTN on Amlodipine 5 mg po daily </t>
  </si>
  <si>
    <t>HTN on Nifedipine 20 mg BID and HCT 25 mg/day</t>
  </si>
  <si>
    <t>VS BP 110/7 0PR 88 RR 20</t>
  </si>
  <si>
    <t>right sided hemiplegia 2ry to hemorrhagic stroke + supranuclear facial palsy + newly diagnosed stage 2 hypertensive - Amlodipine 10mg, , amitryptiline 25mg po bid</t>
  </si>
  <si>
    <t xml:space="preserve">good control      </t>
  </si>
  <si>
    <t>good doisease course</t>
  </si>
  <si>
    <t xml:space="preserve">intermittent dry cough </t>
  </si>
  <si>
    <t xml:space="preserve">Poorly controlled T2 DM + Uncontrolled HTN </t>
  </si>
  <si>
    <t>HYPERTESION</t>
  </si>
  <si>
    <t>Fatty liver</t>
  </si>
  <si>
    <t>No new comaplaint</t>
  </si>
  <si>
    <t>no new complAINT</t>
  </si>
  <si>
    <t>P=LBP 2 ? +DYSLIPIDEMIA + PN; On AMitriptylin 25 mg po/d Atrovastatin 20 mg po/d</t>
  </si>
  <si>
    <t xml:space="preserve">well seizure disorder </t>
  </si>
  <si>
    <t xml:space="preserve">see  mgt         </t>
  </si>
  <si>
    <t xml:space="preserve">REFIL         </t>
  </si>
  <si>
    <t>good disease corse</t>
  </si>
  <si>
    <t>rhumatoid arthrites</t>
  </si>
  <si>
    <t xml:space="preserve">stable                      </t>
  </si>
  <si>
    <t xml:space="preserve">T1DM           </t>
  </si>
  <si>
    <t xml:space="preserve">SAME +?          </t>
  </si>
  <si>
    <t xml:space="preserve">NONE          </t>
  </si>
  <si>
    <t>DM + HTN (20 + YEARS )on NPH 30/22, Amlodipine 10 mg d, Enalapril 10 md (BID), ASA 81 mg d, Atorvastatin 20 mg d</t>
  </si>
  <si>
    <t xml:space="preserve">BP= 90/60              </t>
  </si>
  <si>
    <t xml:space="preserve">poor controlled T1 DM </t>
  </si>
  <si>
    <t>sleeps well, walking distance good, muscle strenmgth good, no emotional change, no memory loss, good judgement</t>
  </si>
  <si>
    <t>P1 NSIP POST TB TRACTION BRONCHIECTASIS + acute exacerbation</t>
  </si>
  <si>
    <t>P1- Known HTN + old ischemic stroke P-2 MID esophageal mass ? GIST + hiatal hernia on ASA 81, Amlodipine 10mg, Enalapril 5 mg po BID, Atorvastatin 40mg po/d, Esomeperazole 40mg po /d</t>
  </si>
  <si>
    <t>sleeps well, walking distance good, muscle strength good, no emotional change, no memory loss, good judghement</t>
  </si>
  <si>
    <t>hypertesion</t>
  </si>
  <si>
    <t>Type 2 DM on metformin 1.5 gm po BID and Doanil 10 mg po BID</t>
  </si>
  <si>
    <t>TIIDM on NPH 20/10 IU, MTF 500 mg po BID and HTN on Enalapril 10 mg po BID, Amlodipine 10 mg po/d</t>
  </si>
  <si>
    <t xml:space="preserve">no new compliant          </t>
  </si>
  <si>
    <t xml:space="preserve">no new compliant             </t>
  </si>
  <si>
    <t>Right Side Hemiparesis 2ry to Haemorrhagic Stroke + hypertension on amlodipine 5mg po</t>
  </si>
  <si>
    <t>good  disease course</t>
  </si>
  <si>
    <t xml:space="preserve">Update Ix </t>
  </si>
  <si>
    <t xml:space="preserve">HTN with Good BP Control </t>
  </si>
  <si>
    <t>same.................</t>
  </si>
  <si>
    <t xml:space="preserve">NO NEW COMPLIANT           </t>
  </si>
  <si>
    <t>diabetes diseaser</t>
  </si>
  <si>
    <t>this a 70 year old female patient presented wtih a compliant of worsening of tremor and difficulty of swallowing burning sensation for 5 months duration with significant worsening for the past 1 month .she was on on follow up at private clinic and she was on carbidopa/Levodopa 25/250 mg PO AM/12.5 mg/125mg at 2:pm and at 10pm and calcium supplement,meloxicalm and neurobin and ASA but discontinued.and she also complains constipation and difficulty of walking with out support</t>
  </si>
  <si>
    <t xml:space="preserve">FBS       </t>
  </si>
  <si>
    <t>good glycemic control + poor bp control</t>
  </si>
  <si>
    <t>TYPE II DIABETES MELLITUS</t>
  </si>
  <si>
    <t>T2 DM + HTN on medication</t>
  </si>
  <si>
    <t>Intersphincter perianal fistula on follow up + Bilateral hydrocele+ degenrative spine disease(ON VITAMIN AND SUPPLEMENTS )</t>
  </si>
  <si>
    <t>diabetes, hypertension, fatty liver</t>
  </si>
  <si>
    <t xml:space="preserve">?medically fit </t>
  </si>
  <si>
    <t>WELL BP CONTROL</t>
  </si>
  <si>
    <t xml:space="preserve">SEE MGT               </t>
  </si>
  <si>
    <t>KNOWN HTN ON MEDICATION</t>
  </si>
  <si>
    <t xml:space="preserve">see mgt                    </t>
  </si>
  <si>
    <t>OA of both knee joint on medication</t>
  </si>
  <si>
    <t xml:space="preserve">SEND INX        </t>
  </si>
  <si>
    <t>Dx--HPN + viral hepatitis ( HBV ) with low viremia ( Jan 2019- 157 Feb 2021 25 IU/ml ,Aug 2022--43 IU/ml ).</t>
  </si>
  <si>
    <t xml:space="preserve">continue same mgt </t>
  </si>
  <si>
    <t xml:space="preserve">INX               </t>
  </si>
  <si>
    <t>P=CHRONIC HBV INFECTION+ISCHEMIC STROKE +HTN; HE IS ON ENALAPRIL 10 MG PO/DAY ASA 81 MG PO/DAY ATOROVASTATIN 40 MG PO/DAY AMLODIPINE 10 MG PO/DAY</t>
  </si>
  <si>
    <t xml:space="preserve">no any concern </t>
  </si>
  <si>
    <t>T2DM + HTN on metformin 850 mg po BID, doanil 10 mg po BID and enalapril 10 mg po BID</t>
  </si>
  <si>
    <t>metformin 500 mg po/day, amlodipine 5 mg po/day</t>
  </si>
  <si>
    <t>T2DM + HTN on metformin 1gm/500 mg po BID, doanil 5 mg po BID and amlodipine 10 mg po/d</t>
  </si>
  <si>
    <t>NPH 20/10 IU SC BID</t>
  </si>
  <si>
    <t xml:space="preserve">tr                               </t>
  </si>
  <si>
    <t>Enalapril 10/5 mg po bid</t>
  </si>
  <si>
    <t xml:space="preserve">SEE MEDICTION </t>
  </si>
  <si>
    <t xml:space="preserve">IX            </t>
  </si>
  <si>
    <t>well controlled Seizure</t>
  </si>
  <si>
    <t xml:space="preserve">refil                        </t>
  </si>
  <si>
    <t>REFILL THE SAME MEDICATIONS</t>
  </si>
  <si>
    <t xml:space="preserve">Poor controlled T2 DM </t>
  </si>
  <si>
    <t>HTN on amlodipine 10 mg po/d and enalapril 10 mg po BID</t>
  </si>
  <si>
    <t>unprovoked Recurrent VTE on warfarin 7.5mg po 6x/week and 10mg 1x/week SPLENECTOMY- AT KOREA HOSPITAL FOR REFRACTORY THROBOCYTOPENIA</t>
  </si>
  <si>
    <t xml:space="preserve">well controlled T1 DM </t>
  </si>
  <si>
    <t>Seizure Disorder on Phenytoin 100 mg PO bid (6.6 mg/kg/day)</t>
  </si>
  <si>
    <t xml:space="preserve">REFIL          </t>
  </si>
  <si>
    <t>poor controlled T2 DM + HTN</t>
  </si>
  <si>
    <t>good diusease course</t>
  </si>
  <si>
    <t>TYPE 1DM ON NPH16/10 IU</t>
  </si>
  <si>
    <t>dyslipidemia on atrovastatin 20 mg po/d</t>
  </si>
  <si>
    <t>contune the same mgt</t>
  </si>
  <si>
    <t xml:space="preserve">fair control            </t>
  </si>
  <si>
    <t>diabetes, hypertyension, dyslipidemia</t>
  </si>
  <si>
    <t>complains palpitation</t>
  </si>
  <si>
    <t>good diseade course</t>
  </si>
  <si>
    <t xml:space="preserve">Same                                       </t>
  </si>
  <si>
    <t xml:space="preserve">same + PN    </t>
  </si>
  <si>
    <t>VS BP 110/70 PR 88</t>
  </si>
  <si>
    <t xml:space="preserve">investigate            </t>
  </si>
  <si>
    <t xml:space="preserve">POOR CONTROL HTN+DM </t>
  </si>
  <si>
    <t>Daonil 5 mg po BID+ Metformin ! gm po BIB + Nifedipine 40 mg po /d + ASA 81 mg po /D + Atorvastatin 20 mg po /d.</t>
  </si>
  <si>
    <t>poorly controlled DM and HTN</t>
  </si>
  <si>
    <t>NO NEW COMPLAN</t>
  </si>
  <si>
    <t>Subtherapautic INR</t>
  </si>
  <si>
    <t xml:space="preserve">no new compliant                    </t>
  </si>
  <si>
    <t xml:space="preserve">SAME +? PTB </t>
  </si>
  <si>
    <t xml:space="preserve">Rheumatoid arthritis </t>
  </si>
  <si>
    <t>HTN + PN On HCT 25mg/day, Nifedipine 20mg BID and Vitamin B1 + Vitamin B6 + Vitamin B12 - (100mg + 200mg + 1000mcg) 1tab/day</t>
  </si>
  <si>
    <t xml:space="preserve">headache of 1 week </t>
  </si>
  <si>
    <t>Type 2 DM + HTN + IHD On MTF 500 mg BID, daonil 5 mg po BID Amlodipine 10 mg/day, Atrovastatin 20mg/day, Enalapril 10mg BID and ASA 81mg/day</t>
  </si>
  <si>
    <t>NO NE COMPLAINT</t>
  </si>
  <si>
    <t xml:space="preserve">Good glycemic control               </t>
  </si>
  <si>
    <t>the same + well controlled HTN</t>
  </si>
  <si>
    <t xml:space="preserve">SAME + PN      </t>
  </si>
  <si>
    <t>refill update INR</t>
  </si>
  <si>
    <t>DM + HTN ON FOLLOW UP</t>
  </si>
  <si>
    <t xml:space="preserve">diabetes, hypertension, </t>
  </si>
  <si>
    <t>Same ......</t>
  </si>
  <si>
    <t xml:space="preserve">refill the medication_x000D_
</t>
  </si>
  <si>
    <t xml:space="preserve">send  lipid profile </t>
  </si>
  <si>
    <t xml:space="preserve">continue  medication </t>
  </si>
  <si>
    <t>HTN ON AMLODIPINE 10MG PO DAILY</t>
  </si>
  <si>
    <t>This is a T1DM patient on NPH 34/30 IU SC BID</t>
  </si>
  <si>
    <t xml:space="preserve">Prediabetes + HTN </t>
  </si>
  <si>
    <t>vitamin D deficiency</t>
  </si>
  <si>
    <t xml:space="preserve">DCMP with Severe LV &amp; Moderate RV Systolic Dysfunction + A.Fib </t>
  </si>
  <si>
    <t>HTN AND DVHD on enalapril 5 mg po/d and atenolol 12.5 mg po/d</t>
  </si>
  <si>
    <t>good diseasev course</t>
  </si>
  <si>
    <t>VS BP 110/70 PRR 88 RR 20</t>
  </si>
  <si>
    <t>TYPE 2 DIABTIC MILLTUSE</t>
  </si>
  <si>
    <t xml:space="preserve">contine medication </t>
  </si>
  <si>
    <t>type 2 diabtic milltuse</t>
  </si>
  <si>
    <t>VS BP 110/70 PR88</t>
  </si>
  <si>
    <t>type 2 diabetic miltuse</t>
  </si>
  <si>
    <t xml:space="preserve">hypertesion </t>
  </si>
  <si>
    <t>work up.......</t>
  </si>
  <si>
    <t>NO NEW COMPLANIT</t>
  </si>
  <si>
    <t xml:space="preserve">CAME FOR IX RESULT </t>
  </si>
  <si>
    <t>T2DM + HTN + Dyslipidemia on Enalapril 5 mg po/d, HCT 25 mg po/d, Nifedipine 20 mg po daily , NPH 50/ 38 IU SC BID , Atorvastatin 20 mg po/d.</t>
  </si>
  <si>
    <t xml:space="preserve">NONE                </t>
  </si>
  <si>
    <t>hypertension disease, HHD</t>
  </si>
  <si>
    <t>old stroke, hypertension</t>
  </si>
  <si>
    <t xml:space="preserve">same with no smx </t>
  </si>
  <si>
    <t>NO NNEW COMPLAINT</t>
  </si>
  <si>
    <t xml:space="preserve">see management _x000D_
</t>
  </si>
  <si>
    <t xml:space="preserve">same with fair fbs </t>
  </si>
  <si>
    <t>Well controlled T2 DM + HTN</t>
  </si>
  <si>
    <t xml:space="preserve">well controlled HTN + T2 DM </t>
  </si>
  <si>
    <t>refill and work up</t>
  </si>
  <si>
    <t>P1- Known cardiac(HHD) + Atrial Fibrillation + P2 -old Ischemic stroke (one year) Atorvastatin 40mg PO Daily Metoprolol 12.5mg PO daily ASA 81mg PO daily Rivaroxaban 10mg PO daily Frusemide 40mg PO daily</t>
  </si>
  <si>
    <t>no new complanit</t>
  </si>
  <si>
    <t>HTN + Dyslipidemia on Amlodipine 5 mg po/d and Atorvastatin 20 mg po/d</t>
  </si>
  <si>
    <t xml:space="preserve">FBS-112 mg/dl </t>
  </si>
  <si>
    <t>P=T2DM ( for 15 yrs) + HTN ( for 6 mons On NPH 42/36 IU SC BID , Atrovastatin 20mg/day and Enalapril 10 mg BID</t>
  </si>
  <si>
    <t xml:space="preserve">Well controlled T2 DM + HTN </t>
  </si>
  <si>
    <t>well glycemic + BP  control</t>
  </si>
  <si>
    <t xml:space="preserve">VS BP 11O/70 PR 88 </t>
  </si>
  <si>
    <t>vs bp 110/70 pr 88</t>
  </si>
  <si>
    <t>diabetes, hypertension, IHD</t>
  </si>
  <si>
    <t xml:space="preserve">well controlled T2 DM + Dyspepsia </t>
  </si>
  <si>
    <t>the same + Fairly controlled HTN</t>
  </si>
  <si>
    <t>OLD Stroke + known HTN He is on enalapril 2.5 mg po daily , rosuvastatin 10mg po daily , ASA 81 mg po daily</t>
  </si>
  <si>
    <t>HTN On Amlodipine 10 mg/day and HCT 25mg/day</t>
  </si>
  <si>
    <t>Poor bp control</t>
  </si>
  <si>
    <t>HTN + Dyslipidemia + Duodenal ulcer + Chronic esophagitis enalapril 10 mg po/day atrovastatin 40 mg po/day pantoprazole 20 mg po/bid</t>
  </si>
  <si>
    <t xml:space="preserve">STABLE VITAL SIGN </t>
  </si>
  <si>
    <t xml:space="preserve">Meloxicam 15 mg po/d </t>
  </si>
  <si>
    <t xml:space="preserve">Uncontrolled HTN + Poor Glycemic Control </t>
  </si>
  <si>
    <t>T2 DM + HTN On MTF 500mg Po BID &amp; Enalapril 5 mg po daily</t>
  </si>
  <si>
    <t xml:space="preserve">type II DIABETES MELLITUS </t>
  </si>
  <si>
    <t>?medical check up</t>
  </si>
  <si>
    <t xml:space="preserve">SAME                                         </t>
  </si>
  <si>
    <t>ATRIAL FIBRILLATION</t>
  </si>
  <si>
    <t>HTN + Dyslipidaemia on: Enalapril 5 mg po BID AMLODIPINE 5MG PO/D atorvastatin 20 mg po/d ASA 81 mg po/d</t>
  </si>
  <si>
    <t>FAIR CONTROL TYPE 1 DM</t>
  </si>
  <si>
    <t>Refill with the above medications.</t>
  </si>
  <si>
    <t xml:space="preserve">well controlled T2  DM </t>
  </si>
  <si>
    <t xml:space="preserve">link to gastroenterology </t>
  </si>
  <si>
    <t xml:space="preserve">Controlled HTN + Fair glycemic control </t>
  </si>
  <si>
    <t xml:space="preserve">BP-             </t>
  </si>
  <si>
    <t>P=T2 DM( for 3 yrs)+ HTN( for 4 yrs); on MTF 500 mg po/d, Enalapril 5 mg po/d</t>
  </si>
  <si>
    <t>T2DM + Dyslipidemia on MTF 1000MG po BID, atrovastatin 20mg po daily, Doanil 5mg po daily</t>
  </si>
  <si>
    <t>chronic htn +type ii dm</t>
  </si>
  <si>
    <t>T2DM on NPH 26/18 IU SC BID</t>
  </si>
  <si>
    <t>good disease course+ back pain with sensory radiculopathy</t>
  </si>
  <si>
    <t>type II dm +chronic htn</t>
  </si>
  <si>
    <t xml:space="preserve">SEE MANAGEMENT _x000D_
- REFILL AND APPT </t>
  </si>
  <si>
    <t>T1DM on NPH 22/18 IU and RI 6 IU BID</t>
  </si>
  <si>
    <t>Old IS + Controlled HTN</t>
  </si>
  <si>
    <t>Refill,add neurobion 1tab po daily</t>
  </si>
  <si>
    <t>refill with the above medications.</t>
  </si>
  <si>
    <t>refill,advised on life style modifications.</t>
  </si>
  <si>
    <t xml:space="preserve">Vit D deficiency </t>
  </si>
  <si>
    <t>Uncontrolled Hypothyroidism</t>
  </si>
  <si>
    <t>sleeps well, walking distance good, muscle strength good, no emotional change, no memory loss but forgetfulness, good judgement</t>
  </si>
  <si>
    <t xml:space="preserve">The same  </t>
  </si>
  <si>
    <t>dyslipidemia, hypertension</t>
  </si>
  <si>
    <t>B,ASTHMA + CHRONIC DYSPEPSIA+ corrected anemia2</t>
  </si>
  <si>
    <t>NYHA class 3 stage C HFrEF 2ry to peripartal non ischemic DCMP + thyrotoxicosis</t>
  </si>
  <si>
    <t xml:space="preserve">HF 2 to Ischemic DCMP </t>
  </si>
  <si>
    <t xml:space="preserve">headache         </t>
  </si>
  <si>
    <t xml:space="preserve">continue medication   </t>
  </si>
  <si>
    <t>STBALE VITALS</t>
  </si>
  <si>
    <t>P1. HTN on enalapril 10 mg po BID, nifedipine 20 mg po BID</t>
  </si>
  <si>
    <t>VS BP 110/790 PR 88 RR 20</t>
  </si>
  <si>
    <t xml:space="preserve">No new complaint                     </t>
  </si>
  <si>
    <t>TYPE 2 DIABETIC MILTUSE</t>
  </si>
  <si>
    <t>P1. HTN ON ENALAPRIL 5MG PO DAILY, HCT 25 MG PO DAILY</t>
  </si>
  <si>
    <t>type 2 dibatic milltuse</t>
  </si>
  <si>
    <t xml:space="preserve">BP-129 / 77 mmHg </t>
  </si>
  <si>
    <t>Patient not presented.</t>
  </si>
  <si>
    <t xml:space="preserve">SEE MANAGEMENT _x000D_
- SEND HGA1C FOR NEXT APPT </t>
  </si>
  <si>
    <t>BP= 134 / 75</t>
  </si>
  <si>
    <t>known HTN/20yrs with HHD + IHD ON Enalapril 10mg po/day Amlodipine 10 mg po/day ASA 81mg po/D Metoprolol 25mg PO/DAY Atorvastatin 20mg po/d</t>
  </si>
  <si>
    <t>has intermitant headache</t>
  </si>
  <si>
    <t>Hypertension+ IHD WITH LV dysfunction on ASA 81mg/day, Metoprolol 12.5mg/day, losartan 50mg/day and Atrovastatin 20mg/day, hct 25 mg po/d</t>
  </si>
  <si>
    <t xml:space="preserve">no new complaint           </t>
  </si>
  <si>
    <t>same state.</t>
  </si>
  <si>
    <t>P: CHF secondary to CRVHD on Furosemide 20 mg po/d and Spironolactone 25 mg po/d</t>
  </si>
  <si>
    <t>HAS BILATERAL LEG SWELLING</t>
  </si>
  <si>
    <t xml:space="preserve">HTN        </t>
  </si>
  <si>
    <t>P=RVI ON HAART+ DYSLIPEDEMIA + NEWLY DIAGNOSED HTN(ON DIETARY MODIFICATION) SHE IS ON ATROVASTATIN 20 MG PO/D</t>
  </si>
  <si>
    <t>P1. HTN+?HHD ON ENALAPRIL 10 MG PO/DAY , AMLODIPINE10 MG PO/DAY</t>
  </si>
  <si>
    <t>P1. TIDM on NPH 18/8</t>
  </si>
  <si>
    <t xml:space="preserve">continue medication    </t>
  </si>
  <si>
    <t xml:space="preserve">continue medication     </t>
  </si>
  <si>
    <t>P=HTN+OLD STROKE(3 YRS); ON HCT 25 MG PO/DAY,AMLODIPINE 10 MG PO/DAY,METOPROLOL 50 MG PO/DAY,CANDESARTAN 16 MG PO BID</t>
  </si>
  <si>
    <t>APPOINT HIM AFTER 3MONTHS</t>
  </si>
  <si>
    <t xml:space="preserve">well controlled  T2 DM + HTN </t>
  </si>
  <si>
    <t>SHE HAS PAIN</t>
  </si>
  <si>
    <t xml:space="preserve">same +                              </t>
  </si>
  <si>
    <t xml:space="preserve">send baseline inx </t>
  </si>
  <si>
    <t>RVI on HAART + T2DM + HTN on Mixtard 22/18 IU SC BID , Enalapril 5 mg po BID and Amlodipine 10 mg po/d</t>
  </si>
  <si>
    <t xml:space="preserve">vitamin d deficiency </t>
  </si>
  <si>
    <t xml:space="preserve">SAME +                    </t>
  </si>
  <si>
    <t>P=T2 DM + HTN + SEIZURE DISORDER 2 RY TO?; ON MTF 500 mg po bid, Daonil 5 mg po/d ,Amlodipine 10 mg po/d,Atorvastatin 20 mg po/d, Phenytoin 50mg po/d</t>
  </si>
  <si>
    <t>HYPERTESION + DM</t>
  </si>
  <si>
    <t xml:space="preserve">bp -         </t>
  </si>
  <si>
    <t xml:space="preserve">headache        </t>
  </si>
  <si>
    <t>p1. UNPROVOKED Right lower extremity proximal DVT ( RIGHT common femoral vein thrombosis) ON WARFARIN 5 MG PO/D</t>
  </si>
  <si>
    <t xml:space="preserve">well controlled HTN          </t>
  </si>
  <si>
    <t>refill medication_x000D_
appoint after 3 month</t>
  </si>
  <si>
    <t>T2DM + HTN on metformin 1 gm po BID, doanil 10 mg po BID, enalapril 10 mg po BID, amlodipine 10 mg po/d, atrovastatin 20 mg po/d and ASA 81 mg po/d</t>
  </si>
  <si>
    <t>P - HTN + ASCENDING AORTIC ANEURISM + DYSLIPIDEMIA ON ATENOLOL 100 mg PO DAILY, AMLODIPINE 5 MG PO DAILY, ASA 81 MG PO DAILY AND Atorvastatin 20 mg po daily</t>
  </si>
  <si>
    <t>Continue the same medication</t>
  </si>
  <si>
    <t>P1-HTN P2-CHD ON ENALAPRIL 20 MG PO BID,AMLODIPINE10 MG PO DAILY,ATORVASTATIN 40 MG PO DAILY, ASA 81 MG PO DAILY</t>
  </si>
  <si>
    <t>DIABETETS+HYPERSENSIVE ON MEDICATION</t>
  </si>
  <si>
    <t>HTN on nifedipine 20 mg day</t>
  </si>
  <si>
    <t xml:space="preserve">no enw complaint </t>
  </si>
  <si>
    <t xml:space="preserve">Do FBS      </t>
  </si>
  <si>
    <t>?CHRONIC HTN</t>
  </si>
  <si>
    <t>HTN + IHD preserved EF + Previous LV Apical Thrombus (Treated) on: metoprolol 50 mg po/d, enalapril 10 mg po BID, amlodipine 5 mg po/d, atorvastatin 40 mg po/d, and ASA 81 mg po/d</t>
  </si>
  <si>
    <t>RVI on HAART ( DTG+ 3TC + TDF) +T2DM +Rt leg Varicose vein + OA</t>
  </si>
  <si>
    <t xml:space="preserve">well controlled T 1 DM </t>
  </si>
  <si>
    <t>HTN ON ENALAPRIL 5 MG PO DAILY, NIFEDIPINE 20 MG PO DAILY</t>
  </si>
  <si>
    <t xml:space="preserve">well controlled HTN            </t>
  </si>
  <si>
    <t>HF 2ry ?DVHD (mild AR &amp; MR) + Mild LVH with Grade I DD + 1st Degree AV Block on: lasix 20*1</t>
  </si>
  <si>
    <t>Seizure D/O on Phenytoin 100 mg po BID</t>
  </si>
  <si>
    <t xml:space="preserve">inx                        </t>
  </si>
  <si>
    <t xml:space="preserve">refill medication , see after 3 month </t>
  </si>
  <si>
    <t xml:space="preserve">intermittent occipital headache </t>
  </si>
  <si>
    <t>type ii dm+htn</t>
  </si>
  <si>
    <t xml:space="preserve">Controlled HTN + Fair Glycemic Control </t>
  </si>
  <si>
    <t>salt restriction, be active, minimize coffee, prevention of fall, get adequate sun light</t>
  </si>
  <si>
    <t>Dx--CRHD ( AS, AR ,MR ,TR ) previous cardioembolic stroke.</t>
  </si>
  <si>
    <t>HTN + Dyslipidemia + PN+Intestinal TB on Anti TB,(Completed) Enalapril 5 mg PO BID, Amlodipine 10 mg po/day Atorvastatin 20mg/day.</t>
  </si>
  <si>
    <t>Dx--HPN + Epilepsy + Hypothyroidism.</t>
  </si>
  <si>
    <t xml:space="preserve">well controlled Seizure </t>
  </si>
  <si>
    <t>left side hemiparesis secondary to Hemorrhagic stroke(thalamic) + HTN with HHD on Enalapril 5 mg po bid , amlodipine 5 mg po daily, HCT 12.5 mg po daily</t>
  </si>
  <si>
    <t>SEE MEDICATION LINK TO DERMA</t>
  </si>
  <si>
    <t xml:space="preserve">inx                 </t>
  </si>
  <si>
    <t>GERD disease</t>
  </si>
  <si>
    <t xml:space="preserve">fatigue      </t>
  </si>
  <si>
    <t>UPPER RESPIRATORY TRACT INFECTION</t>
  </si>
  <si>
    <t xml:space="preserve">refill and appoint      </t>
  </si>
  <si>
    <t xml:space="preserve">well controlled T2 DM  </t>
  </si>
  <si>
    <t>good disdease course</t>
  </si>
  <si>
    <t>P=T2 DM + ?OA; On MTF 1 gm BID, Glibenclemide 10mg BID, Amitriptyline 12.5 mg po/d, Neurobion 1 tab po/d,</t>
  </si>
  <si>
    <t xml:space="preserve">CBC,         </t>
  </si>
  <si>
    <t>known epileptic patient on medication</t>
  </si>
  <si>
    <t xml:space="preserve">poor glycemic control_x000D_
_x000D_
</t>
  </si>
  <si>
    <t xml:space="preserve">Good Glycemic Control + Uncontrolled HTN </t>
  </si>
  <si>
    <t>contuine the same mgtr</t>
  </si>
  <si>
    <t>POORLY  CONTROLLED  HTN</t>
  </si>
  <si>
    <t xml:space="preserve">T2 DM + ? UTI </t>
  </si>
  <si>
    <t>Hypertensive + diabetic + ? UTI R/O CKD</t>
  </si>
  <si>
    <t>FBS = 140mg/dl</t>
  </si>
  <si>
    <t xml:space="preserve">RA + osteo arthritis + Diffuse osteoporosis </t>
  </si>
  <si>
    <t>T2 DM on NPH 22/12 IU , metformin 500 mg po/d and amitriptyline 25 mg po/d</t>
  </si>
  <si>
    <t>refill, advised on life style modifications.</t>
  </si>
  <si>
    <t>IHD and HTN on: ASA 81mg, AMLODIPINE 5 MG PO DAILY , Enalapril 5 mg po BID and Atorvastatin 40mg po daily</t>
  </si>
  <si>
    <t>SAME + UTI ?</t>
  </si>
  <si>
    <t>TIDM on NPH 16/6IU SC BID</t>
  </si>
  <si>
    <t>TYPE 2 DIBATIC MILLTUSE</t>
  </si>
  <si>
    <t>TYPE 2 DM on NPH 18/8 IU SC AM/PM</t>
  </si>
  <si>
    <t>Known Asthmatic on Beclomethasone 2 puff BID, Salbutamol 6 puff PRN</t>
  </si>
  <si>
    <t>T2DM + HTN + Ischemic Stroke MTF 1000x2, daonil 10x2, amlodipine 10x1, ASA 81x1, rosuvastatin 10x1,ENALAPRIL 5MG PO PER DAY RTC 3/12 with RTC 3/12 with FBS</t>
  </si>
  <si>
    <t xml:space="preserve">Right sided hemiparesis 2ry to hypertensive hemorrhagic stroke + Left sided old ischemic stroke + Known HTN with HHD + Known T2DM (good control) + Dyslipidemia + BOO 2ry to BPH </t>
  </si>
  <si>
    <t>T2DM + HTN on medications</t>
  </si>
  <si>
    <t xml:space="preserve">HTN and T2DM_x000D_
_x000D_
</t>
  </si>
  <si>
    <t>Type II DM + HTN ON MEDICATION</t>
  </si>
  <si>
    <t>T2DM + Parkinson's disease (PD) On Glibenclamide 5 mg PO BID, Carbidopa/Levodopa 25/250 mg 1 tab po/d, Amitriptyline 25 mg po/d</t>
  </si>
  <si>
    <t xml:space="preserve">poor controlled </t>
  </si>
  <si>
    <t xml:space="preserve">BP=120/80              </t>
  </si>
  <si>
    <t xml:space="preserve">T2 DM                    </t>
  </si>
  <si>
    <t>RF, Uric acid</t>
  </si>
  <si>
    <t>sleeps well, walking distance good, muscle strength good, no emotional change, no memory l;oss, good judgement</t>
  </si>
  <si>
    <t>FBS = 100mg/dl</t>
  </si>
  <si>
    <t>asthma disease</t>
  </si>
  <si>
    <t>Type 2 DM 5 YEARS P2- Hypertension 5 YEARS P3- BPH on NPH 10/6 Ateroz 20mg PO daily Alfazocin 10mg PO daily MTF 500mg PO BID Enalapril 2.5mg PO daily</t>
  </si>
  <si>
    <t>Same + ? OA</t>
  </si>
  <si>
    <t xml:space="preserve">SEEE MEDICATION </t>
  </si>
  <si>
    <t>diabetes, hypertension , dyslipidemia</t>
  </si>
  <si>
    <t xml:space="preserve">Good glycemic control + ? HTN </t>
  </si>
  <si>
    <t>T2DM MTF 500 MG PO/DAY</t>
  </si>
  <si>
    <t>Lipid profile, FBS, RFT, serum ele</t>
  </si>
  <si>
    <t>HTN on Nifedipine 20 mg po daily</t>
  </si>
  <si>
    <t>the same + Improving</t>
  </si>
  <si>
    <t>? cerebral palsy with seizure disorder</t>
  </si>
  <si>
    <t>post stroke syndrome</t>
  </si>
  <si>
    <t>HTN + Dyslipidemia; on atorvastatin 20 mg po/d , AMLODIPINE 5 MG PO/D</t>
  </si>
  <si>
    <t xml:space="preserve">SAME                                              </t>
  </si>
  <si>
    <t>HTN with HHD on Amlodipine 10 mg d, HCT 25 mg d, ASA 81 mg d, Atorvastatin 20 mg d, Furosemide 40 mg d Spironolactone 25 mg po daily</t>
  </si>
  <si>
    <t>VS BP 110/79 PR 88 RR 20</t>
  </si>
  <si>
    <t xml:space="preserve">FBS = 123mg/dl </t>
  </si>
  <si>
    <t>sleeps well, walking distance good, muscle strength good, no emotional change, no memory loss, good judgemenmt</t>
  </si>
  <si>
    <t xml:space="preserve">FBS-83 mg/dl </t>
  </si>
  <si>
    <t>T2DM + HTN + PN on NPH 26/16 IU, lasix 20 mg po/d, metoprolol 50 mg po/d, atrovastatin 20 mg po/d, ASA 81 mg po/d, amitriptyline 25 mg po/d and neurobin 1 tab po/d</t>
  </si>
  <si>
    <t xml:space="preserve">FBS 150mg/dl </t>
  </si>
  <si>
    <t xml:space="preserve">Continue the same mgt </t>
  </si>
  <si>
    <t xml:space="preserve">same + headache </t>
  </si>
  <si>
    <t>DM + HPN + Asthma on Metformin 500 mg BID, Amlodipine 5mg Daily, Atrovastatin 20 mg daily, Beclomethasone 2 puffs BID and salbutamol puff PRN</t>
  </si>
  <si>
    <t xml:space="preserve">inx                     </t>
  </si>
  <si>
    <t>Good bp control</t>
  </si>
  <si>
    <t>p - HTN + PN on carvedilol 25 mg po per day, Enalapril 5 mg po per day not taking meds for neuropathy</t>
  </si>
  <si>
    <t>Back to SRC.</t>
  </si>
  <si>
    <t>investigations requested</t>
  </si>
  <si>
    <t>1. Type II DM on NPH 20/10 2. HTN on Enalapril 5 mg d, Atrovastatin 20 mg d, AMT 25 mg d</t>
  </si>
  <si>
    <t>the same as above</t>
  </si>
  <si>
    <t xml:space="preserve">continue  </t>
  </si>
  <si>
    <t>HPN on Enalapril 5mg daily and HCT 25 mg daily</t>
  </si>
  <si>
    <t xml:space="preserve">controlled bp </t>
  </si>
  <si>
    <t xml:space="preserve">Refill                </t>
  </si>
  <si>
    <t>REFILL WITH THE ABOVE MEDICATIONS,DO FBS</t>
  </si>
  <si>
    <t>CONTINUE SAME MEDICATION</t>
  </si>
  <si>
    <t>sleeps well, wal;king distance good, no emotional change, no memory loss, good judgement</t>
  </si>
  <si>
    <t>hypertensuion disease</t>
  </si>
  <si>
    <t>RFT, serum ele</t>
  </si>
  <si>
    <t>No new comlaints</t>
  </si>
  <si>
    <t>productive cough of six months</t>
  </si>
  <si>
    <t>has no new comlain</t>
  </si>
  <si>
    <t xml:space="preserve">Poor Glycemic Control + Controlled HTN </t>
  </si>
  <si>
    <t>BP=120/70 PR=70</t>
  </si>
  <si>
    <t xml:space="preserve">BP-165 / 95 mmHg </t>
  </si>
  <si>
    <t xml:space="preserve">FBS                </t>
  </si>
  <si>
    <t xml:space="preserve">FBS, Hgb A1C </t>
  </si>
  <si>
    <t>T2DM /HTN ON MTF 500MG PO bid AMILODIPINE10MG PO DAILY, ENALAPRIL 5MG PO BID ATORVASTATIN 20MG PO DAILY</t>
  </si>
  <si>
    <t>? hypoglycemia</t>
  </si>
  <si>
    <t>Breast cyst +?cervical spondylosis</t>
  </si>
  <si>
    <t xml:space="preserve">Well controlled HTN + ? RA </t>
  </si>
  <si>
    <t>Uric Acid , RF</t>
  </si>
  <si>
    <t xml:space="preserve">continue medication , </t>
  </si>
  <si>
    <t xml:space="preserve">good controlled HTN </t>
  </si>
  <si>
    <t>P=HTN ON ENALAPRIL 10 MG PO BID,AMLODIPINE 10 MGPO DAILY,METOPROLOL 25 MG PO DAILY</t>
  </si>
  <si>
    <t xml:space="preserve">Same + ? OA </t>
  </si>
  <si>
    <t>She has epigastric pain</t>
  </si>
  <si>
    <t>controlled T2 DM + HTN</t>
  </si>
  <si>
    <t>P=HTN + Dyslipidemia; on Enalapril 10 mg po BID, amlodipine 5mg po day, &amp; Atrovastatin 20 mg po/d</t>
  </si>
  <si>
    <t>poor glycemic control + ? IP</t>
  </si>
  <si>
    <t xml:space="preserve">-                                    </t>
  </si>
  <si>
    <t>P=TIIDM on MTF 500 mg po bid , daonil 5 mg po/d ,Atrovastatin 20 mg po/d</t>
  </si>
  <si>
    <t>P=MDD+ Type 2 DM + HTN with HHD; on- Fluoxetine 20mg po morning, NPH 18/10iu, Candesartan 8 mg po/dand Atrovastatin 20mg/day</t>
  </si>
  <si>
    <t>B. Asthma + Bronchiectasis ?ABPA</t>
  </si>
  <si>
    <t xml:space="preserve">Poor Glycemic Control + Suboptimal HTN Control </t>
  </si>
  <si>
    <t>P-T2DM+HTN on metformin 1000mg po bid, Glibeclamid 5 mg po bid, Enalapril 10mg po bid</t>
  </si>
  <si>
    <t xml:space="preserve">Poor Glycemic Control + Stage I HTN </t>
  </si>
  <si>
    <t>NO NEW COMPLAIINT</t>
  </si>
  <si>
    <t>HTN; on Amlodipine 10 mg po/d Enalapril 5 mg po/d</t>
  </si>
  <si>
    <t>Has no new complain</t>
  </si>
  <si>
    <t xml:space="preserve">stable                                                 </t>
  </si>
  <si>
    <t>P= Severe PHTN + AFIB( she has follow up at TASH); On Lasix 40 mg po/d, Metoprolol succinate 50 mg po/ day , Warfarin 2.5 mg po/d</t>
  </si>
  <si>
    <t xml:space="preserve">FBS = 150mg/dl </t>
  </si>
  <si>
    <t xml:space="preserve">see mgt                     </t>
  </si>
  <si>
    <t>REFILL,ADVISED ON LIFE STYLE MODIFICATIONS</t>
  </si>
  <si>
    <t xml:space="preserve">see mgt                   </t>
  </si>
  <si>
    <t>HTN +PN On Nifedipine 20mg BID, losartan 50 mg po day, atrovastatin 20 mg po day</t>
  </si>
  <si>
    <t>has no  new complain</t>
  </si>
  <si>
    <t xml:space="preserve">no new objective finding </t>
  </si>
  <si>
    <t>PELVIC X RAY</t>
  </si>
  <si>
    <t xml:space="preserve">no new compliant                           </t>
  </si>
  <si>
    <t>T2DM + HTN + RA on MTF 850mg po BID, nifedipine 20mg po BID, MTX 7.5mg po weekly, folic acid 5mg po daily, AMT 25mg po daily, Neurobin 1 tab</t>
  </si>
  <si>
    <t>poor bp control and good glycemic control</t>
  </si>
  <si>
    <t>HTN + PN + Rt knee OA + CLBP 2 to Lumbar degenerative spondylosis</t>
  </si>
  <si>
    <t>fatigue sybndrome</t>
  </si>
  <si>
    <t>Seizure on Phenytoin 100mg BID</t>
  </si>
  <si>
    <t>Refill &amp; Advice her on LSM</t>
  </si>
  <si>
    <t xml:space="preserve">Fair Glycemic control + Suboptimal HTN Control </t>
  </si>
  <si>
    <t xml:space="preserve">same complaint </t>
  </si>
  <si>
    <t>Nifedipine 20 mg sublingual stat then measure BP after 30 mins</t>
  </si>
  <si>
    <t>good glycemic control + ? newly diagnosed HTN</t>
  </si>
  <si>
    <t xml:space="preserve">headache       </t>
  </si>
  <si>
    <t>P- KNOWN TYPE II DM. P2- KNOWN HTN, P3- OLD ISCHEMIC STROKE, P4-PN ON: MTF 1 GM PO BID, AMLODIPINE 10 MG PO DAILY, LOSARTAN 50 MG PO/day, ASA 81 MG PO DAILY ,ATEROZ 40 MG PO DAILY, HCT 25 MG PO DAILY,amitryptillin 25x1</t>
  </si>
  <si>
    <t>SAME WITH POOR GLYCEMIC CONTROL</t>
  </si>
  <si>
    <t>no new objective finding</t>
  </si>
  <si>
    <t xml:space="preserve">U/A            </t>
  </si>
  <si>
    <t xml:space="preserve">poor controlled T2 DM + ? PN </t>
  </si>
  <si>
    <t>REFILL AND APPOINT FOR 3MONTHS</t>
  </si>
  <si>
    <t>HTN + Old Ischemic Stroke ON: ASA 81*1, ateroz 40*1, enalapril 10 mg po*1,HCT 25*1, Amitriptyline 25 mg *1</t>
  </si>
  <si>
    <t xml:space="preserve">link to dental clinic _x000D_
- refill and appt </t>
  </si>
  <si>
    <t>T2DM on Mixtard 32/22 , MTF 500 mg po day</t>
  </si>
  <si>
    <t xml:space="preserve">Good glycemic and bp control </t>
  </si>
  <si>
    <t>HTN with HHD on Lasix 40 mg po/d, Spironolactone 12.5 mg po/d</t>
  </si>
  <si>
    <t>has intermittent pain and discharge from scar area.</t>
  </si>
  <si>
    <t>Chronic OM</t>
  </si>
  <si>
    <t xml:space="preserve">vitals are stable </t>
  </si>
  <si>
    <t>diabetes, hy[pertension, dyslipidemia</t>
  </si>
  <si>
    <t>BP--_x000D_
PR---</t>
  </si>
  <si>
    <t>Old Ischemic Stroke(cryptogenic) ON ASA 81MG PO DAILY, atorvastatin 20mg po daily</t>
  </si>
  <si>
    <t>P= RIGHT AXILLARY LAP 2O TO ?</t>
  </si>
  <si>
    <t xml:space="preserve">NONE      </t>
  </si>
  <si>
    <t xml:space="preserve">?pulmonary TB </t>
  </si>
  <si>
    <t xml:space="preserve">Fair Glycemic Control + Uncontrolled HTN </t>
  </si>
  <si>
    <t xml:space="preserve">refill and LSM </t>
  </si>
  <si>
    <t>HF 2 to Ischemic DCMP</t>
  </si>
  <si>
    <t>she has non specific symptoms.</t>
  </si>
  <si>
    <t>He has non specific symptoms .</t>
  </si>
  <si>
    <t xml:space="preserve">Hypertensive Urgency R/O emergency </t>
  </si>
  <si>
    <t xml:space="preserve">Do RBS &amp; U/A </t>
  </si>
  <si>
    <t>P= HTN with mild LVH + LBBB on losartan 50 mg po/day, HCT 25mg PO daily, Aspirin 81mg PO daily, atorvastatin 20 mg po/day</t>
  </si>
  <si>
    <t>HTN on Enalapril 10 mg d, HCT 12.5 mg/d + T2DM (on life style modification)</t>
  </si>
  <si>
    <t>DM ON NPH 18 iu sc daily</t>
  </si>
  <si>
    <t xml:space="preserve">Fairly controlled T2 DM </t>
  </si>
  <si>
    <t>P1.T2 DM ( 2 yrs) on metformin 1.5/1gm bid and glibenclamide 10 mg po bid</t>
  </si>
  <si>
    <t>Refill with the above medication.</t>
  </si>
  <si>
    <t xml:space="preserve">refill medication _x000D_
appoint after 3 month </t>
  </si>
  <si>
    <t>dyslipidemia + fatty liver on atrovastatin 40 mg po/d (she has been taking 20 mg po/d cause the 40 mg cause dyspeptic symptoms )</t>
  </si>
  <si>
    <t>good dioseae course</t>
  </si>
  <si>
    <t>appoint her after 3 month</t>
  </si>
  <si>
    <t>hypertension , HHD</t>
  </si>
  <si>
    <t>SEIZURE DISORDERE</t>
  </si>
  <si>
    <t xml:space="preserve">same +?hhd </t>
  </si>
  <si>
    <t>T2DM + HTN on metformin 1 gm po BID, doanil 5 mg po/d, amlodipine 5 mg po/d and enalapril 10 mg po/d</t>
  </si>
  <si>
    <t>feels alright_x000D_
no complaint</t>
  </si>
  <si>
    <t xml:space="preserve">SAME +       </t>
  </si>
  <si>
    <t>T2 DM; on MTF 500mg po bid Daonil 5 mg po bid</t>
  </si>
  <si>
    <t xml:space="preserve">? UTI        </t>
  </si>
  <si>
    <t>P1: HTN+OLD SROKE (4 YRS) ON ASPIRIN 81 MG PO/DAY,HCT 12.5 MG PO/DAY,ATORVASTATIN 40 MG PO/DA,AMLODIPINE 10 MG PO/DAY AND ENALAPRIL 10 MG PO BID.</t>
  </si>
  <si>
    <t>He doesn't come for follow up but he is doing well as his wife states.</t>
  </si>
  <si>
    <t>P=T2DM on MTF 850mg po BID, Doanil 5mg po BID, Neurobin 1 tab and AMT 25 po daily</t>
  </si>
  <si>
    <t>SUBOPTIMAL CONTROLL DM</t>
  </si>
  <si>
    <t>P=TYPE 2 DM + HTN; ON METFORMIN 500 MG PO BID,ENALAPRIL 10 MG PO BID AND AMLODIPINE 10 MG PO/DAY,HCT 12.5MG PO DAILY</t>
  </si>
  <si>
    <t>P=TYPE 2 DM + IHD; on MTF 1.5/1 gm po BID Glibenclamide 10 mg po bid ASA 81 mg po/d, Atorvastatin 20 mg po/d, Enalapril 5 mg po/d</t>
  </si>
  <si>
    <t>rrrrrrrrrrrrrrrrrrrr</t>
  </si>
  <si>
    <t>rrrrrrrrrrrrrrrrr</t>
  </si>
  <si>
    <t>has sneezing</t>
  </si>
  <si>
    <t>Hypertension + Dyspepsia; on enalapril 10 mg po bid , amlodipine 5 mg po daily</t>
  </si>
  <si>
    <t>Known PAD + Dyslipidemia on atrovastatin 20 mg po/d, and ASA 81 mg po/d</t>
  </si>
  <si>
    <t>has loss of apatite</t>
  </si>
  <si>
    <t xml:space="preserve">FBS-115 mg/dl </t>
  </si>
  <si>
    <t xml:space="preserve">Controlled HTN + Good Glycemic control </t>
  </si>
  <si>
    <t xml:space="preserve">refill for 3 month  </t>
  </si>
  <si>
    <t>eeeeeeeeeeeeee</t>
  </si>
  <si>
    <t xml:space="preserve">poor controlled T1 Dm </t>
  </si>
  <si>
    <t>eeeeeeeeeeeeeeeee</t>
  </si>
  <si>
    <t xml:space="preserve">well bp control + Dyspepsia </t>
  </si>
  <si>
    <t>CVT WITH parenchymal haemorrhage( 1yr and 5 months)+DYSLIPIDEMIA+ HTN On ASA 81x1, Amlodipine 5x1 ,ATROVASTATIN 20x1</t>
  </si>
  <si>
    <t>1. TIIDM on MTF 1000 mg Bid, Glibenclamide 5 mg Bid 2. HTN on Amlodipine 5 mg d, Enalapril 5 mg Bid, Atrovastatin 20 mg d 3. PN on AMT 25 mg d</t>
  </si>
  <si>
    <t>DX--HPN + OA of the knees</t>
  </si>
  <si>
    <t>P= T2 DM on MTF 1000 mg po BID, Glibenclamide 10/5 mg po BID 2. HTN on Nifedipine 20 mg Bid 3. LBP/PN on AMT 25 mg po/d,and Meloxicam 15 mg po PRN</t>
  </si>
  <si>
    <t>poor glycemic control ? DKA</t>
  </si>
  <si>
    <t>Lumbar degenerative spondylosis + simple toxic goiter on medication and follow up at SOPD</t>
  </si>
  <si>
    <t>TIIDM on MTF 1 gm po BID, Glibenclamide 5 mg bid</t>
  </si>
  <si>
    <t xml:space="preserve">refill all </t>
  </si>
  <si>
    <t>good controlled HTN</t>
  </si>
  <si>
    <t>RVI on HAART + T2DM On MTF 500 mg po BID</t>
  </si>
  <si>
    <t xml:space="preserve">well controlled HTN   </t>
  </si>
  <si>
    <t xml:space="preserve">SEE MANAGEMENT _x000D_
</t>
  </si>
  <si>
    <t>P1. HTN with HHD ON Enalapril 5mg/day , Nifedipine 20 mg po bid, Metoprolol 12.5 mg po/d P2. ISCHEMIC STROKE on ASA 81 mg po day Atrovastatin 20 mg po day</t>
  </si>
  <si>
    <t xml:space="preserve">NONE            </t>
  </si>
  <si>
    <t>Essential tremor R/O PD</t>
  </si>
  <si>
    <t xml:space="preserve">Add Glibenclamide 5 mg po/d </t>
  </si>
  <si>
    <t>Newly diagnosed type I DM on NPH - 36/20</t>
  </si>
  <si>
    <t>HTN with HHD + DVHD with moderate AR on Spironolactone 12.5mg daily, Enalepril2.5mg po daily, Frusemide 20 mg po daily, Atorvastatin 20 mg po daily</t>
  </si>
  <si>
    <t xml:space="preserve">Suboptimal HTN Control + Fair Glycemic Control </t>
  </si>
  <si>
    <t>sleeps well, walking distance good, muscle strength good, no emotional change, no memory loss, good judhgement</t>
  </si>
  <si>
    <t>rrrrrrrrrrrrrrr</t>
  </si>
  <si>
    <t xml:space="preserve">BP-147 / 77 mmHg </t>
  </si>
  <si>
    <t xml:space="preserve">no new compliant            </t>
  </si>
  <si>
    <t xml:space="preserve">continue   medication </t>
  </si>
  <si>
    <t>the same + Controlled HTN + T2DM</t>
  </si>
  <si>
    <t xml:space="preserve">Assessment_x000D_
T1DM with optimal control +PCOS(2 ROTTERDAM CRITERIA)_x000D_
_x000D_
</t>
  </si>
  <si>
    <t>T2DM on NPH 28/22 IU</t>
  </si>
  <si>
    <t>T2DM + HTN on mixtard 56/28 IU, metformin 500 mg po BID, enalapril 10 mg po BID, amitriptyline 25 mg po/d and ASA 81 mg po/d</t>
  </si>
  <si>
    <t>Type 2 dm on mtf - 500 mg po bid , daonil 5 mg po bid</t>
  </si>
  <si>
    <t xml:space="preserve">stable                                    </t>
  </si>
  <si>
    <t xml:space="preserve">poorly glycemic control + Dyslipidemia </t>
  </si>
  <si>
    <t xml:space="preserve">same + fair control </t>
  </si>
  <si>
    <t xml:space="preserve">SEE MEDICATION UPDATE IX </t>
  </si>
  <si>
    <t>P=HTN + Ischemic Stroke( 3 yrs) + Post Stroke Seizure; on ASA 81 mg po/d, Atrovastatin40 mg po/d Atenolol 25 mg po/d, HCT 25 mg po/d Amlodipine 10 mg po/d Na-Valproate 200 mg po bid</t>
  </si>
  <si>
    <t>REFILL WITH THE ABOVE MEDICATIONS.</t>
  </si>
  <si>
    <t>good health condition</t>
  </si>
  <si>
    <t>REFILL,ADVISED ON LIFE STYLE MODIFICATIONS.</t>
  </si>
  <si>
    <t xml:space="preserve">the abdominal swelling has subsided </t>
  </si>
  <si>
    <t xml:space="preserve">no new complain     </t>
  </si>
  <si>
    <t>LINK TO NEUROLOGY CLINIC</t>
  </si>
  <si>
    <t>DM + HTN + IS on ASA 81 mg / d, Enalapril 5 mg po/ d and MTF 500 mg BID</t>
  </si>
  <si>
    <t>He has cough</t>
  </si>
  <si>
    <t>poor  BP control</t>
  </si>
  <si>
    <t xml:space="preserve">CONTUINE THE SAME </t>
  </si>
  <si>
    <t>HTN On Amlodipine /valsartan 5/160mg po/od</t>
  </si>
  <si>
    <t>BP                                  PR</t>
  </si>
  <si>
    <t>KNOWN HTN + T2DM + PN</t>
  </si>
  <si>
    <t>P: Hemorrhagic stroke + HTN + MILD LVH + TYPE 2 DM on metformin 1 gm po bid enalapril 10 mg po bid amlodipine 5 mg po daily glebenclamide 5 mg po daily.</t>
  </si>
  <si>
    <t xml:space="preserve">SUBOPTIMAL CONTROLL DM +PN </t>
  </si>
  <si>
    <t>improving + good BP control</t>
  </si>
  <si>
    <t>chronic hypertension</t>
  </si>
  <si>
    <t xml:space="preserve">Refill &amp; Link him back to MRC </t>
  </si>
  <si>
    <t>FEELS ALRIGHT</t>
  </si>
  <si>
    <t>HTN/Dyslipidaemia/ gouty arthritis on metoprolol 50mg po/D amlodipine10mg po daily atorvastatin 20mg po d,</t>
  </si>
  <si>
    <t>P=HTN on Enalapril 10 mg po/d &amp; HCT 12.5 mg po/d</t>
  </si>
  <si>
    <t>excellent glycemic control</t>
  </si>
  <si>
    <t>p1-HTN , P2: Dyslipidemia P3: PAD Done: -Nifedipine 20 mg/po/d -Aspirin 81mg/po/d -Atorvastatin 40mg/po/d Amitriptyline 25mg/po/d</t>
  </si>
  <si>
    <t xml:space="preserve">BP-134 / 82 mmHg </t>
  </si>
  <si>
    <t>Same......</t>
  </si>
  <si>
    <t xml:space="preserve">Asymptomatic_x000D_
</t>
  </si>
  <si>
    <t>SAME AS ABOVE+SUBOPTIMAL BP CONTROL</t>
  </si>
  <si>
    <t xml:space="preserve">HTN NOT ON MEDICATION </t>
  </si>
  <si>
    <t>He has bilateral leg swelling</t>
  </si>
  <si>
    <t>WELL CONTROLLED GLYCEMIA</t>
  </si>
  <si>
    <t>DM+ HTN+ NODULAR GOITER</t>
  </si>
  <si>
    <t>HTN + T2DM ON MTF 1GM PO BID,ENALAPRIL 5 MG /D, AMLODIPINE 5 MG PO/D</t>
  </si>
  <si>
    <t xml:space="preserve">diabetes, hypertension </t>
  </si>
  <si>
    <t>HTN + PN + Calcaneal Spur On HCT 25 mg/day, Amlodipine 5 mg/day, Meloxicam 15 mg/day and Amitriptline 25 mg/day</t>
  </si>
  <si>
    <t xml:space="preserve">Good Glycemic Control + Suboptimal HTN Control </t>
  </si>
  <si>
    <t xml:space="preserve">update OFT </t>
  </si>
  <si>
    <t xml:space="preserve">POORLY CONTROLLED T1DM </t>
  </si>
  <si>
    <t>DM on NPH 20/10 IU BID</t>
  </si>
  <si>
    <t xml:space="preserve">CHRONIC HBV </t>
  </si>
  <si>
    <t>FBS = 150mg/dl</t>
  </si>
  <si>
    <t>T1DM on NPH 20/10 IU SC BID</t>
  </si>
  <si>
    <t xml:space="preserve">CBC        </t>
  </si>
  <si>
    <t>tenofovir 300 mg po /d .</t>
  </si>
  <si>
    <t>Fairly Controlled HTN</t>
  </si>
  <si>
    <t>HTN ON ENALAPRIL 10 MG PO BID + PN ON AMITRYPTYLLINE12.5 MG PO DAILY, NEUROBION 1TAB PO DAILY</t>
  </si>
  <si>
    <t xml:space="preserve">same with good control </t>
  </si>
  <si>
    <t xml:space="preserve">same with good BP </t>
  </si>
  <si>
    <t xml:space="preserve">FOLLOW UP  </t>
  </si>
  <si>
    <t>CONTROLLED HTN + KNOWN RVI + LT RENAL STONE</t>
  </si>
  <si>
    <t>HTN + old stroke on amlodipine 10 mg po/d , atrovastatin 20 mg po/d and ASA 81 mg po/d</t>
  </si>
  <si>
    <t xml:space="preserve">NONE         </t>
  </si>
  <si>
    <t xml:space="preserve">UPDATE BASELIN INX </t>
  </si>
  <si>
    <t xml:space="preserve">good disease course </t>
  </si>
  <si>
    <t>good  BP control</t>
  </si>
  <si>
    <t xml:space="preserve">same                                                       </t>
  </si>
  <si>
    <t>hypertension /chronic heart failure sec to CAD + interstitial cystitis peripheral neuropathy+ /idiopathic hyperuricemia on enalapril 5mg po daily metoprolol 50mg po bid asa 81mg po daily rosuvastatin 5mg po daily furosemide 40mg po daily pantoprazole 20mg po daily amitryptilline 25mg po daily softcal 1 tab po daily, carbamazepine 200mg po daily</t>
  </si>
  <si>
    <t>/medically fit</t>
  </si>
  <si>
    <t xml:space="preserve">Neck U/S      </t>
  </si>
  <si>
    <t>1. Post COVID syndrome 2. Known T2DM and Known HTN 3. Old stroke ? Hemorrhagic 4. Grade 2 bed sore (healed) 5 Nephrolithiasis</t>
  </si>
  <si>
    <t>TI DM on NPH 16/10</t>
  </si>
  <si>
    <t xml:space="preserve">SAME + ?HHD </t>
  </si>
  <si>
    <t>Known diabetic patient</t>
  </si>
  <si>
    <t>HTN ON HCT 25mg po day and atrovastatin 20mg po day</t>
  </si>
  <si>
    <t xml:space="preserve">RA          </t>
  </si>
  <si>
    <t>HTN + DYSLIPIDEMIA+Lt Knee OA ON: Enalapril 20X2, HCT 25X1, atorvastatin 20X1. Diclofenac Jel PRN</t>
  </si>
  <si>
    <t>IHD with EF - 21% + T2DM on ASA 81, Atorvvastatin 20x1, enalapril 5x1, Atenolol 25x1 and lasix 20x1, spironolacton 25 daily,DIgoxin 0.125/d, omeprazle 20,MTF 500 mg BID</t>
  </si>
  <si>
    <t xml:space="preserve">Good controlled HTN </t>
  </si>
  <si>
    <t>Early PD+ ET+HTN +PN enalapril 2.5 mg levodopa 125/12.5 bid amitriptyline 25 mg po daily and benzxol 2 mg po aily</t>
  </si>
  <si>
    <t>Same as above+PN</t>
  </si>
  <si>
    <t>dry cough of a week duration</t>
  </si>
  <si>
    <t>Metformin 1gm BID+ Atorvastatin 20 mg po + Alfuzosin 10 mg po /d. + HCT 25 mg.</t>
  </si>
  <si>
    <t>HTN+OLD ISCHEMIC STROKE ASA 81 MG ATROVASTATIN 20 MG PO/D COMBISAR 10/160 MG PO/D</t>
  </si>
  <si>
    <t>Lt Hemiplegia 2ndry to Hemorrhagic stroke + HTN on Hct 12.5mg po/d Enalapril 5x1</t>
  </si>
  <si>
    <t>REFILL,DO L/SACRAL X-RAY THEN MANAGE.</t>
  </si>
  <si>
    <t>Asthma on medication</t>
  </si>
  <si>
    <t>REFILL,GLIBINCLAMIDE 5MG PO DAILY</t>
  </si>
  <si>
    <t xml:space="preserve">Continue mediction </t>
  </si>
  <si>
    <t>SAME AS BOVE</t>
  </si>
  <si>
    <t>P=Type II DM metformin 500 mg PO BID, insulin NPH 20//12 IU SC BID AND Atorvastatin 20 mg po daily</t>
  </si>
  <si>
    <t>DM NPH 20/10 + Atrovastatin 20mg po daily</t>
  </si>
  <si>
    <t>HTN on Amlodipine 10mg po daily</t>
  </si>
  <si>
    <t>No new complaints.</t>
  </si>
  <si>
    <t xml:space="preserve">Add Amlodipine 5 mg po/d </t>
  </si>
  <si>
    <t xml:space="preserve">BP-117 / 68 mmHg </t>
  </si>
  <si>
    <t xml:space="preserve">Refill &amp; lSM </t>
  </si>
  <si>
    <t xml:space="preserve">refill and appoint           </t>
  </si>
  <si>
    <t>T2DM + HTN + lumbar spondylosis on Mixtard 22/12 IU BID, amlodipine 5 mg po/d, atrovastatin 20 mg po/d, ASA 81 mg po/d and neurobin 1 tab po/d</t>
  </si>
  <si>
    <t>LBP 20? on meloxicam 15 mg po daily and Calcium Carbonate - 350mg â€“ Tablet*</t>
  </si>
  <si>
    <t xml:space="preserve">FBS-139 mg/dl </t>
  </si>
  <si>
    <t>to refill medication</t>
  </si>
  <si>
    <t xml:space="preserve">FAIR CONTROLL HTN+DM </t>
  </si>
  <si>
    <t>KNOWN HTN ON AMILODIPIN 10 MG PO DAILY</t>
  </si>
  <si>
    <t xml:space="preserve">no           </t>
  </si>
  <si>
    <t>HTN (poorly controlled) + BOO 20 BPH + ? Hemiplegia 20 ischemic stroke ASA 81 mg po/day atrovastatin 40 mg po/day nifedipine 20 mg po/day</t>
  </si>
  <si>
    <t>HYPERTENSION/COMPRESSIVE MYELOPATHY/ FEMORAL NECK/GERD ON RX HCT 25MG PO DAILY ENALAPRIL 5MG PO DAILY ,CARBAZEPINE 200MG PO DAILY AMITRYPTILLINE 25MG PO DAILY NEUROBION 1 TAB PO DAILY1</t>
  </si>
  <si>
    <t>P=HTN; on Enalapril 5 mg po/d</t>
  </si>
  <si>
    <t>sleeps well, wal;king distance good, muscle strength good, no emotional change, no memory loss, good judgement</t>
  </si>
  <si>
    <t>T2 DM + HTN + Dyslipidemia</t>
  </si>
  <si>
    <t>known asthmatic + T2DM on salbutamol puff PRN, Beclomethasone 2 puffs BID, metformin 1gm po BID and doanil 10 mg po BID</t>
  </si>
  <si>
    <t>TYPE 2 DM+HTN ON METFORMIN 1000MG PO BID, ATORVASTATIN 40 MG PO/DAY AND AMLODIPIN 10mg PO/Day</t>
  </si>
  <si>
    <t>ga well looking</t>
  </si>
  <si>
    <t>Type 2 DM + HTN ; on Daonil 10mg po bid, MTF 1000mg po bid &amp; on enalapril 5 mg po bid</t>
  </si>
  <si>
    <t>HTN on Enalapril 10mg BID, Amlodipine 10mg daily, HCT 25mg daily</t>
  </si>
  <si>
    <t>T2 DM + HTN on Medications</t>
  </si>
  <si>
    <t>P1: Bilateral Knee 2nd to ?</t>
  </si>
  <si>
    <t xml:space="preserve">Do lipid profile </t>
  </si>
  <si>
    <t>x- ray requested</t>
  </si>
  <si>
    <t xml:space="preserve">T2DM                                 </t>
  </si>
  <si>
    <t>T2DM + Stage I HTN + Cholelithiasis</t>
  </si>
  <si>
    <t>HTN + Hemorrhagic Stroke on amlodipine 10mg PO/d, enalapril 10mg PO BID &amp; HCT 25mg PO/d,</t>
  </si>
  <si>
    <t xml:space="preserve">? IP + Dyspepsia </t>
  </si>
  <si>
    <t>No new compalint.</t>
  </si>
  <si>
    <t xml:space="preserve">has no new  complain </t>
  </si>
  <si>
    <t xml:space="preserve">Poorly controlled T2 DM + ? HTN </t>
  </si>
  <si>
    <t>Decompensated CLD(UGIB 2nd G1EV, HE,Ascites(SBP) 2nd ALD on Lasix 40x1,aldactone 100x1,propranolol 20x1,Ciprofloxacin 500x1</t>
  </si>
  <si>
    <t>HTN on amlodipine 10mg daily, enalapril 5mg daily, HCT 25mg daily</t>
  </si>
  <si>
    <t>BP:  114 / 75</t>
  </si>
  <si>
    <t xml:space="preserve">seizure disorder ( uncontrolled) </t>
  </si>
  <si>
    <t xml:space="preserve">REFILL SAME MEDICATIONS_x000D_
</t>
  </si>
  <si>
    <t>Diabetic patient+ PN + newly diagnosed HTN on metformin 1gm po BID, doanil 10 mg po bid amitriptyline 25 mg po/day</t>
  </si>
  <si>
    <t>Sub optimal bp control</t>
  </si>
  <si>
    <t>Dx ---HPN + chronic viral hepatitis (HBV ) on tenofovir since 39 months controlled replication. + AV block + BPH.</t>
  </si>
  <si>
    <t>medically check up</t>
  </si>
  <si>
    <t>hypertensive patient on medications</t>
  </si>
  <si>
    <t>work up.further</t>
  </si>
  <si>
    <t>Type 1 DM on NPH 22/14iu</t>
  </si>
  <si>
    <t>sub optimal bp control + poor glycemic control</t>
  </si>
  <si>
    <t>poor bp control + ? UTI</t>
  </si>
  <si>
    <t>Hypertension for the last 7 years on life style modification but not medication but started the last 2 months dyslipidaemia ----- amlodipine 5 mg po per day and atorvastatin 20mg po per day</t>
  </si>
  <si>
    <t>HTN on HCT 25 mg po daily</t>
  </si>
  <si>
    <t>HTN ON AMLODIPIEN 5 MG PO/D,HCT 25 MG PO DAILY</t>
  </si>
  <si>
    <t>BP: 119 / 74</t>
  </si>
  <si>
    <t>HTN + PN on amitriptyline 25 mg po daily, neurobin 1 tab po daily, HCT 25mg po daily, amlodipine 10 mg po daily</t>
  </si>
  <si>
    <t>good disease coursse</t>
  </si>
  <si>
    <t>P=TYPE 1DM ON NPH 8/4 IU SC BID</t>
  </si>
  <si>
    <t xml:space="preserve">Poor Controlled HTN + T2 DM </t>
  </si>
  <si>
    <t xml:space="preserve">continue mediction </t>
  </si>
  <si>
    <t>T2DM + HTN on NPH 42/30 IU Sc BID &amp; Amlodipine 5 mg po/d enalapril 5 mg po/day</t>
  </si>
  <si>
    <t>essential hypertension on life style modification and amlodipine 5mg po daily</t>
  </si>
  <si>
    <t>sleeps well, walking distance good, muscle strength good, no emotional change, no memory loss,good judgement</t>
  </si>
  <si>
    <t xml:space="preserve">SAME +?                   </t>
  </si>
  <si>
    <t xml:space="preserve">BP-112 / 71 mmHg </t>
  </si>
  <si>
    <t>P= Seizure 2 to ? Brain Trauma ( for more than 15 yrs) ; on Phenobarbitone 100 mg po/d</t>
  </si>
  <si>
    <t>fairly controlled T1DM</t>
  </si>
  <si>
    <t>DM on NPH 30/16 IU SC BID</t>
  </si>
  <si>
    <t xml:space="preserve">good glycemic control + poor bp control </t>
  </si>
  <si>
    <t>no pertinent findings.</t>
  </si>
  <si>
    <t xml:space="preserve">T2DM on NPH 14/6 IU SC BID </t>
  </si>
  <si>
    <t>he has no new complaints</t>
  </si>
  <si>
    <t xml:space="preserve">well controlled T2 DM  + HTN </t>
  </si>
  <si>
    <t>P-HTN + B. ASTHMA ON losartan 50 mg po daily, HCT 25 mg po daily, Beclomethasone MDI 2 puff bid, Salbutamol MDI 2 puffs BID</t>
  </si>
  <si>
    <t>UPDATE INVX</t>
  </si>
  <si>
    <t>HTN + Dyslipemdia on amlodipine 5 mg po/d and enalapril 5 mg po/d + atrovastatin 20 mg po/d</t>
  </si>
  <si>
    <t>Known Hypertensive on HCT 25 mg PO daily + Migraine + L5/S1 Disc herniation with Severe Foraminal stenosis + L4/L5 Disc protrusion with bilateral foraminal stenosis on MELOXICAM 15 MG PO/D FOLLOW UP AT Neuro surg SIDE</t>
  </si>
  <si>
    <t xml:space="preserve">same                                                </t>
  </si>
  <si>
    <t xml:space="preserve">no              </t>
  </si>
  <si>
    <t xml:space="preserve">stable                               </t>
  </si>
  <si>
    <t>Methotrexate 20 mg po weekly + folic acid 10 mg po /d</t>
  </si>
  <si>
    <t>tenofovir 300 mg po /d.</t>
  </si>
  <si>
    <t>Atenolol 50 mg + HCT 50 mg + Atorvastatin 20 mg po /d + Metformin 500 mg po /d + prednisolone .</t>
  </si>
  <si>
    <t xml:space="preserve">Refill and appoint      </t>
  </si>
  <si>
    <t>Poorly controlled T2DM</t>
  </si>
  <si>
    <t>HTN with HHD + DVHD on enalapril 10 mg po BID, HCT 25 mg po/d and atenolol 25 mg po/d</t>
  </si>
  <si>
    <t>AKI ....recovering AKI creatinine was 10- 2.6 - 0.99 recovered diarrheal illness/ Hypertension for the last one year on Amlodipine current creatinine 0.8</t>
  </si>
  <si>
    <t>P- unprovoked left leg DVT - 1 yr</t>
  </si>
  <si>
    <t>P=HTN + PN; ON HCT 25 mg po/day amlodipine 10 mg po/day enalapril 10 mg po bid amitriptyline 25 mg po/day and neurobin 1tab po day</t>
  </si>
  <si>
    <t>hypertension, radiculopathy</t>
  </si>
  <si>
    <t xml:space="preserve">RBS                          </t>
  </si>
  <si>
    <t>hypertension, HHD, dyslipidemia</t>
  </si>
  <si>
    <t>chronic viral hepatitis ( HBV )</t>
  </si>
  <si>
    <t xml:space="preserve">no new complaints. </t>
  </si>
  <si>
    <t>IHD ; on ASA 81 mg po/day, Atorvastatin 20 mg po/day, Atenolol 25 mg po/day and Enalapril 5 mg po/day.</t>
  </si>
  <si>
    <t>HTN ON HCT 25 MG PO 1X</t>
  </si>
  <si>
    <t>refill  and  appoint  after 3 month</t>
  </si>
  <si>
    <t xml:space="preserve">no new compliant                  </t>
  </si>
  <si>
    <t xml:space="preserve">STABLE       </t>
  </si>
  <si>
    <t>P=HTN + mild LVH with grade 1 diastolic dysfunction, mild AR on Losartan 50 mg po/d, HCT 25 mg po/d</t>
  </si>
  <si>
    <t>controlled  t1dm</t>
  </si>
  <si>
    <t>refill  and  appoint after 3  month</t>
  </si>
  <si>
    <t>P=HTN On Enalapril 10mg BID, HCT 25 mg/day</t>
  </si>
  <si>
    <t>HTN on amlodipine 5 mg po/d and enalapril 10 mg po/d</t>
  </si>
  <si>
    <t>HTN on Enalapril 5mg/day, HCT 12.5mg/day,</t>
  </si>
  <si>
    <t>RA on Folic Acid -5mg Once daily Methotrexate - 7.5 MG PO Once Weekly ,Prednisolone 5 mg PO Once DAILY</t>
  </si>
  <si>
    <t xml:space="preserve">Has no new compliant </t>
  </si>
  <si>
    <t>HTN on Enalapril 10 mg Bid, Nifedipine 20 mg Bid</t>
  </si>
  <si>
    <t>P-HTN P2- Rt BKA P3- Post Covid pt AMLODIPINE 5 MG PO/DAY ENVAS 5 MG PO/DAY</t>
  </si>
  <si>
    <t>-Continue medications .</t>
  </si>
  <si>
    <t xml:space="preserve">STABLE      </t>
  </si>
  <si>
    <t xml:space="preserve">Fair control                              </t>
  </si>
  <si>
    <t>controlled  htn+t2dm</t>
  </si>
  <si>
    <t>HTN with HHD on lasix 40 mg po/d; enalapril 5 mg po/d, atenolol 50 mg po/d</t>
  </si>
  <si>
    <t>KNOWN HTN + PN ON -ENALAPRIL 5 MG PO BID , HCT 25 MG PO/D , AMT 25 MG PO/D</t>
  </si>
  <si>
    <t>Thyrotoxicosis + NYHA Class III Stage C HF + HTN on amlodipine 10mg BID, Frusemide 40mg daily, PTU 100MG TID, Metoprolol 25mg daily, Nurobin 1tab po daily</t>
  </si>
  <si>
    <t>Same + newly diagnosed HTN</t>
  </si>
  <si>
    <t>G/A WELL LOOKING V/S STABLE</t>
  </si>
  <si>
    <t>Rheumatoid arthritis on MTX 7.5 mg po weekly, folic acid 5mg po every other day, and predinsolone 5mg po daily</t>
  </si>
  <si>
    <t xml:space="preserve">nifidipine 20mg SL </t>
  </si>
  <si>
    <t xml:space="preserve">refill and appoint  </t>
  </si>
  <si>
    <t>DM + HPN on Metformin 1gm BID, Enalapril 10mg BID ,and Amlodipine 5mg daily</t>
  </si>
  <si>
    <t>Dx---HPN + Anxiety. + Mild BPH.</t>
  </si>
  <si>
    <t>productive cough of 1 month</t>
  </si>
  <si>
    <t>Dx--Ulcerative colitis .</t>
  </si>
  <si>
    <t>Known T2DM for the last 5yrs on Galvusmet 850mg/50mg /daily, with HgA1C-6.6(on Yekatit 2015EC) and Known HTN (9yrs) on Atenolol 50mg po daily.</t>
  </si>
  <si>
    <t>P1. T2DM on metformin 1 GM PO BID po bid , Daonil 10 mg po bid P2. HTN ON ENALAPRIL 5 MG PO/D</t>
  </si>
  <si>
    <t>RA with deformity on MTX 7.5 mg po/wk, Prednisone 5 mg po/d, Folic acid 5 mg po every other day</t>
  </si>
  <si>
    <t>SAME AS ABOVE+GOOD GLYCEMIC CONTROL</t>
  </si>
  <si>
    <t>T2DM on metformin 500 mg po/d , PN on AMT 25mg po day</t>
  </si>
  <si>
    <t>ISCHEMIC STROKE + IHD ON ASA 81 MG PO/DAY ATORVASTATIN 40 MG PO/DAY;METOPROLOL 25MG BID DAY FRUSEMIDE 40MG PO/DAY</t>
  </si>
  <si>
    <t>Epileptic on phenobarbitone 150mg po daily</t>
  </si>
  <si>
    <t>P1 CRVHD MILD MR+ p2 ISCHEMIC STROKE ?CARDIOEMBOLIC p3 remote symptomatic seizure secondary to ischemic stroke ASA 81 MG PO/DAY B.PENCILLIN 1.2 MIU MONTHLY TAKING PHENYTOIN 100 mg po TID</t>
  </si>
  <si>
    <t>Good controlled HTN</t>
  </si>
  <si>
    <t>T1DM on NPH 20/10 IU + Schizophrenia on follow up at Amanuel hospital</t>
  </si>
  <si>
    <t xml:space="preserve">INVX              </t>
  </si>
  <si>
    <t xml:space="preserve">INVX                           </t>
  </si>
  <si>
    <t xml:space="preserve">INVX                 </t>
  </si>
  <si>
    <t>SAME AS ABOVE+POOR GLYCEMIC CONTROL</t>
  </si>
  <si>
    <t>REFILL WITH THE ABOVE MEDICATION.</t>
  </si>
  <si>
    <t>Seizure disorder ( controlled)</t>
  </si>
  <si>
    <t>good disease coiurse</t>
  </si>
  <si>
    <t xml:space="preserve">INVX                   </t>
  </si>
  <si>
    <t xml:space="preserve">INVX            </t>
  </si>
  <si>
    <t>FAIRLY CONTROL DM</t>
  </si>
  <si>
    <t>SAME AS ABOVE+SUBOPTIMAL GLYCEMIC CONTROL</t>
  </si>
  <si>
    <t xml:space="preserve">No ABM         </t>
  </si>
  <si>
    <t xml:space="preserve">Normal        </t>
  </si>
  <si>
    <t xml:space="preserve">well controlled  T2 DM </t>
  </si>
  <si>
    <t>FBS = 200mg/dl</t>
  </si>
  <si>
    <t xml:space="preserve">FBS = 170mg/dl </t>
  </si>
  <si>
    <t>P= HTN on Hct 25mg po daily Amlodipine 5mg po daily</t>
  </si>
  <si>
    <t>CHRONIC HTN ON 5MG AMILIDIPINE TWICE DAILY</t>
  </si>
  <si>
    <t>P1: Known HTN P2: Known T2DM 1. Enalapril 5 mg PO Bid 2. Atorvastatin 40 mg PO daily 3. Metformin 1 gm PO BID</t>
  </si>
  <si>
    <t>TIIDM on INSULATARED 30/116, MTF 1000 mg Bid, 2. I. Stroke on ASA 81 mg d, Atorvastatin 40 mg d,</t>
  </si>
  <si>
    <t>TIDM for the past 20 yr On NPH 28/18 IU BID</t>
  </si>
  <si>
    <t>ASymptomatic</t>
  </si>
  <si>
    <t>TIA + + Dyslipidemia on ASA 81 mg po/d and atrovastatin 40 mg po/d</t>
  </si>
  <si>
    <t>Known RVI on HAART + Known Cardiac Patient on Penicillin G, Benzathine - 1.2 MIU - Injection Monthly, Frusemide 20 mg/day, Spironolactone 12.5 mg/day, losartan 50 mg po/d</t>
  </si>
  <si>
    <t xml:space="preserve">? CAP        </t>
  </si>
  <si>
    <t>T2 DM on mixtard 46/28 IU, metformin 500 mg po BID, amitriptyline 25 mg po/d and neurobin 1 tab po/d</t>
  </si>
  <si>
    <t>T2DM on metformin 500 mg po BID and atrovastatin 20 mg po/d</t>
  </si>
  <si>
    <t>Dm + dyslipidimia on LSM</t>
  </si>
  <si>
    <t>Problem List TYPE II DM, HTN, DYSLIPIDEMIA, DSPN,RADICULOPATHY SECONDARY TO CERVICAL SPONDYLOSIS,BPH AND DSPN ON NPH 40/26 , MTF 1000 MG PO BID , XATRAL 10 MG PO DAILY, ENVAS 5 MG PO BID AND ATORVASTATIN 10 MG PO DAILY, pregabalin 75 mg/day</t>
  </si>
  <si>
    <t>P1: Cor pulmonale 2ry to ? COPD with Secondary polycythemia P2: Known HTN On 1. ASA 81 MG PO/D 2. SALBUTAMOL MDI 2 PUFFs PRN 3. BECLOMETHASONE MDI 200mcg/dose 2 PUFFS BID 4. LASIX 40 MG PO BID 5. Enalapril 5 mg PO daily</t>
  </si>
  <si>
    <t>DM on NPH18/12IU SC BID P2=HTN on Enalapril 10 mg Bid, Nifedipine 20mg PN on AMT 25 mg d, Neurobin 1 tab PO/d</t>
  </si>
  <si>
    <t>continue medications_x000D_
continue follow up</t>
  </si>
  <si>
    <t>T2 DM + RA ; on Methotrexate 7.5 mg po/wk Folic acid 5 mg po every other day MTF 500 mg po/d</t>
  </si>
  <si>
    <t>HTN ( fair BP)</t>
  </si>
  <si>
    <t>HTN with HHD ( Optimal BP)</t>
  </si>
  <si>
    <t>poorly controlled  HTN</t>
  </si>
  <si>
    <t xml:space="preserve">INVX                </t>
  </si>
  <si>
    <t>diabetes, hypertension, HHD</t>
  </si>
  <si>
    <t>refill and appoint  3 months</t>
  </si>
  <si>
    <t>REFILL AND APPOINT 2 MONTHS</t>
  </si>
  <si>
    <t>Tenofovir 300 mt po /d .</t>
  </si>
  <si>
    <t>DX-- chronic viral hepatitis ( HBV ) , phase ?</t>
  </si>
  <si>
    <t xml:space="preserve">no hx of ABM </t>
  </si>
  <si>
    <t>P1. proximal DVT-TREATED P2. SEVERE PAD ATROVASTATIN 20 MG PO/DAY ASA 81 MG PO/DAY,pregabalin 75 mg po daily P3. Newly Dx HTN on life style modification</t>
  </si>
  <si>
    <t>P=osteoporosis (follow up at orthopedics) + Seborrheic Dermatitis (follow up at dermatology ) + HTN with HHD follow up at private clinic +dyspepsia; on omeprazole 20 mg po bid, Anti-Acid 10 ml po/d</t>
  </si>
  <si>
    <t>P: T2Dm + HTN + peripheral neuropathy on MTF 500mg po BID, doanil 10g po BID, Enalapril 10mg Daily, Nifedipine 20mg po daily</t>
  </si>
  <si>
    <t xml:space="preserve">good controlled T1 DM </t>
  </si>
  <si>
    <t xml:space="preserve">BP-131 / 71 mmHg </t>
  </si>
  <si>
    <t xml:space="preserve">BP-143 / 93 mmHg </t>
  </si>
  <si>
    <t xml:space="preserve">no new complaint             </t>
  </si>
  <si>
    <t xml:space="preserve">BP-120 / 80 mmHg </t>
  </si>
  <si>
    <t>T2DM + HYPOTHYROEDISM</t>
  </si>
  <si>
    <t>P: T2 DM + fatty liver MTF 500 MG bid, Glibenclamide 5 mg po per day</t>
  </si>
  <si>
    <t>TYPE 2 DM( &gt; 10 yrs on NPH &gt; 5 yrs) + ESSENTIAL TREMOR + HYPERTENSION; on NPH= 28/18 Am/Pm IU SC BID , MTF 500mg po bid, Enalapril 10 mg po bid, propranolol 40 mg po d, ASA 81 mg po d</t>
  </si>
  <si>
    <t xml:space="preserve">see mgt                         </t>
  </si>
  <si>
    <t xml:space="preserve">see mgt                          </t>
  </si>
  <si>
    <t>HTN on HCT 25 mg po/day and Enalapril 5 mg po BID</t>
  </si>
  <si>
    <t>work up.................</t>
  </si>
  <si>
    <t>known HTN + T2DM on amlodipine 5mg po daily, MTF 500mg po BID, Daonil 5mg po daily</t>
  </si>
  <si>
    <t>HTN+ ? OA + DEGENERATIVE SPONDYOLOSIS on medication</t>
  </si>
  <si>
    <t>T2DM on MTF 1gm po bid</t>
  </si>
  <si>
    <t>T1DM ON NPH 32/28 IU SC BID</t>
  </si>
  <si>
    <t>HTN +?PN ON MEDICATIONS</t>
  </si>
  <si>
    <t>well controlled HTN + ? PN</t>
  </si>
  <si>
    <t>HTN + degenerative spondylopathy + dyslipidemia +Migrain</t>
  </si>
  <si>
    <t>well controlled T2 DM + UTI</t>
  </si>
  <si>
    <t>SAME + POORLY CONTROLLED DM</t>
  </si>
  <si>
    <t>sleeps well, walking distance good, muscle strength good, no emotional change,no memory loss, good judghement</t>
  </si>
  <si>
    <t xml:space="preserve">UPDATE INX - </t>
  </si>
  <si>
    <t>epigastric pain radiating to the back</t>
  </si>
  <si>
    <t>T2DM + HTN + DEGENRATIVE SPINE DISEASE -on NPH 28/18 IU, enalapril 5 mg po BID and atrovastatin 20 mg po/d</t>
  </si>
  <si>
    <t>controlled  t2dm+htn</t>
  </si>
  <si>
    <t>P1 T2DM on Metformin 500mg po bid P2 HTN on Amlodipine 5 mg po/d, enalapril 5mg po/d, atorvastatin 20 mg po/d P3 PN on amitriptyline 25mg noct</t>
  </si>
  <si>
    <t>HTN on Enalapril 5 mg d + PN on AMT 25 mg d</t>
  </si>
  <si>
    <t>no new  complaints</t>
  </si>
  <si>
    <t xml:space="preserve">see mgt                      </t>
  </si>
  <si>
    <t>T2DM + HTN on MTF 1000mg po BID, glibenclamide 5 mg po bid, amlodipine 5mg po daily, atrovastatin 20mg po daily and enalapril 5mg po bid</t>
  </si>
  <si>
    <t>P=Type 2 DM+ PN; on MTF 500 mg po bid Daonil 5 mg po/d, Amitriptyline 25 mg po/d, Neurobion 1 tab po/d, Atrovastatin20 mg po/d</t>
  </si>
  <si>
    <t>Good controlled T1 DM</t>
  </si>
  <si>
    <t xml:space="preserve">Poor controlled T2 DM + HTN </t>
  </si>
  <si>
    <t>good glycemic control and poor bp control</t>
  </si>
  <si>
    <t>T2DM + HTN + Asthma</t>
  </si>
  <si>
    <t>P=T2DM + HTN + Asthma; on metformin 500 mg po/d, enalapril 10 mg po bid , amlodipine 10 mg po/d, salbutamol 4 puffs PRN and beclomethasone 2 puffs BID</t>
  </si>
  <si>
    <t>sleeps well, walking distance weak, muscle strength good, no emotional change, no memory loss, good judgement</t>
  </si>
  <si>
    <t>claims has improvement after discharge</t>
  </si>
  <si>
    <t>P=HTN on Enalapril 10 mg po bid, Amlodipine 10 mg po/d, HCT 25 mg po/d</t>
  </si>
  <si>
    <t>TIIDM on NPH 55 /44 IU SC BID, Atorvastatin 20 mg po/d</t>
  </si>
  <si>
    <t xml:space="preserve">no new compliant         </t>
  </si>
  <si>
    <t>good diseasec course</t>
  </si>
  <si>
    <t>refill_x000D_
appoint for 3months</t>
  </si>
  <si>
    <t xml:space="preserve">good controlled T2 DM </t>
  </si>
  <si>
    <t xml:space="preserve">RT leg pain </t>
  </si>
  <si>
    <t>add atrovastatin</t>
  </si>
  <si>
    <t>TYPE 2DM ON NPH 26/16IU</t>
  </si>
  <si>
    <t>refill and LSM</t>
  </si>
  <si>
    <t>has  fatigability</t>
  </si>
  <si>
    <t>non new complaints</t>
  </si>
  <si>
    <t xml:space="preserve">improved            </t>
  </si>
  <si>
    <t>NO EW COMPLIANT</t>
  </si>
  <si>
    <t>bp 100/70 mmhg PR 78</t>
  </si>
  <si>
    <t xml:space="preserve">Recurrent DVT + RV DYSFUNCTION + HTN +CONCENTRIC LVH + secondary polycythaemia </t>
  </si>
  <si>
    <t>sleeps well, walking distance good, muscle strengfth good, no emotional change, no memory loss, good judgement</t>
  </si>
  <si>
    <t>HTN + Psychiatrc disorder + Ischmic stroke</t>
  </si>
  <si>
    <t xml:space="preserve">VITALS ARE STABLE </t>
  </si>
  <si>
    <t>good bp control + ? CAP</t>
  </si>
  <si>
    <t>P=HTN+ HHD; on ASA 81 mg po/d, Spironolactone 12.5 mg po/d, Enalapril 10 mg po BID, Lasix 20 mg po/d , Digoxin 0.125 mg po/d</t>
  </si>
  <si>
    <t xml:space="preserve">controlled  t2dm </t>
  </si>
  <si>
    <t>Sub optimal glycemic control + newly diagnosed HTN</t>
  </si>
  <si>
    <t xml:space="preserve">Investigate       </t>
  </si>
  <si>
    <t>WORK UP .....</t>
  </si>
  <si>
    <t>HTN+OLD HEMORRHAGIC STROKE +?PN on amt 25 mg po /d , neurobion - 1 tab po /d enalapril 10 mg po/bid , nifedipine 20 mg po/BID</t>
  </si>
  <si>
    <t>High output HF sec to Sever anemia sec ? IDA(TREATED)</t>
  </si>
  <si>
    <t>P1- DM (7 years) P2- RVI On HAART for 3 years P3- MB Anemia (treated) P4-?P. Neuropathy on Metformin 1000 mg PO BID, Glibenclamide 5mg PO bid, amitriptyline 12.5mg po nocturnal HAART</t>
  </si>
  <si>
    <t>HTN on Amlodipine 10mg po daily, atrovastatin 20mg o daily, meloxicum 15mg po daily and neurobin 1 tab</t>
  </si>
  <si>
    <t>contline the same mgt</t>
  </si>
  <si>
    <t>controlled   t2dm</t>
  </si>
  <si>
    <t>HTN; on Amlodipine 5 mg po/d, symptomatic myoma on follow up at abebech gobena</t>
  </si>
  <si>
    <t>Post covid syndrome +HF with mildly reduced ejection fraction(40-45%)/ IHD/atrial fibrillation on metoprolol 50mg po BID Furosemide 20mg po daily warfarin 2.5mg po 4x/week atorvastatin 40mg po daily</t>
  </si>
  <si>
    <t>Poor bp and glycemic control</t>
  </si>
  <si>
    <t xml:space="preserve">well controlled HTN + UTI </t>
  </si>
  <si>
    <t xml:space="preserve">Hgb A1 C         </t>
  </si>
  <si>
    <t xml:space="preserve">well controlled HTN    </t>
  </si>
  <si>
    <t>uncontrolled seizure disorder</t>
  </si>
  <si>
    <t xml:space="preserve">RF, Uric Acid </t>
  </si>
  <si>
    <t>essential hypertension</t>
  </si>
  <si>
    <t>T1DM NPH - 48/22 IU SC BID + Seizure disorder on Phenytoin - 100 MG PO TID ,Phenobarbitol - 200 MG PO BID ,Levodopa + Carbidopa - (250 mg + 25 mg) 2 tab PO/BID , Sodium valproate 200 MG PO BID</t>
  </si>
  <si>
    <t>DM on NPH 34/16 IU BID</t>
  </si>
  <si>
    <t>refil and advise</t>
  </si>
  <si>
    <t>TYpe 2 DM controlled</t>
  </si>
  <si>
    <t xml:space="preserve">Do FBS        </t>
  </si>
  <si>
    <t>T2DM on metformin 500 mg po BID and doanil 5 mg po/d</t>
  </si>
  <si>
    <t>TYPE 2 DM MTF 850 mg po bid</t>
  </si>
  <si>
    <t>HTN on enalapril 10 mg po BID, HCT 25 mg po/d and atrovastatin 20 mg po/d +? DM</t>
  </si>
  <si>
    <t>HTN+HYPERTENSIVE HEART DISEASE + TYPE 2 DM ON METFORMIN 500 MG PO DAILY</t>
  </si>
  <si>
    <t>Type 2 DM well controlled</t>
  </si>
  <si>
    <t>KNOWN T2DM ON MTF - 500 MG PO BID , + HTN ENALAPRIL 5 MG PO/D , ATROVASATIN 20 MG PO/D</t>
  </si>
  <si>
    <t xml:space="preserve">improving          </t>
  </si>
  <si>
    <t>Optimal glycemic control</t>
  </si>
  <si>
    <t>T2DM + HTN + Dyslipidemia + Old Ischemic Stroke (Historical Evidence)</t>
  </si>
  <si>
    <t>Prediabetes + HTN</t>
  </si>
  <si>
    <t>T2DM + HTN on NPH 20/10 IU SC BID, metformin 1 gm po BID, Amlodipine 5 mg po/d, and Enalapril 10 mg po BID</t>
  </si>
  <si>
    <t xml:space="preserve">ASymptomatic </t>
  </si>
  <si>
    <t>refill_x000D_
advice on HBPM</t>
  </si>
  <si>
    <t>T2DM + HTN with HHD + Dyslipidemia + Erectile Dysfunction</t>
  </si>
  <si>
    <t xml:space="preserve">BP-140 / 90 mmHg </t>
  </si>
  <si>
    <t>bronchial asthama</t>
  </si>
  <si>
    <t>SAME AS ABOVE+EUTHYROID</t>
  </si>
  <si>
    <t>T1DM for the past 15 yr on NPH 36/14 IU</t>
  </si>
  <si>
    <t>diabetic patient on follow up</t>
  </si>
  <si>
    <t>Ass't- Same + stable</t>
  </si>
  <si>
    <t xml:space="preserve">NONE                        </t>
  </si>
  <si>
    <t xml:space="preserve">BP-124 / 66 mmHg </t>
  </si>
  <si>
    <t>Ass't- Controlled HTN</t>
  </si>
  <si>
    <t>Type 2 Diabetes Mellitus + HTN(LSM)on NPH 12/8 IU SC Bid atorvastatin 20 mg po/d</t>
  </si>
  <si>
    <t>known hypertensive patient on antihypertensive ( Amlodipine 5mg/day</t>
  </si>
  <si>
    <t>Degenertaive spondylosis AMT 25 mg po/day meloxicam 15 mg po/day</t>
  </si>
  <si>
    <t xml:space="preserve">Stool exam </t>
  </si>
  <si>
    <t>DM on Metformin 500 mg PO BID ( but he continues 500mg po daily)</t>
  </si>
  <si>
    <t>start amlodipine 5mg po daily</t>
  </si>
  <si>
    <t>refill_x000D_
advice on SMBG and HBPM</t>
  </si>
  <si>
    <t xml:space="preserve">Controlled HTN +? Dyslipidemia </t>
  </si>
  <si>
    <t>T2DM NPH 28/22 iu sc bid + RVI ON HAART</t>
  </si>
  <si>
    <t xml:space="preserve">HgA1c       </t>
  </si>
  <si>
    <t>refill and advise on monitoring</t>
  </si>
  <si>
    <t>P1=T1DM on NPH 30/16 iu regular insulin 4iu morning</t>
  </si>
  <si>
    <t xml:space="preserve">Hgb A 1 C </t>
  </si>
  <si>
    <t>good diseasde copurse</t>
  </si>
  <si>
    <t xml:space="preserve">Dyspepsia        </t>
  </si>
  <si>
    <t>HTN + dyslipidemia on Enalapril 10 mg po BID, HCT 25 mg po/d, Atorvastatin 20 mg po/d and ASA 81 mg po/d 2. DM on LSM</t>
  </si>
  <si>
    <t>well controlled HTN.</t>
  </si>
  <si>
    <t xml:space="preserve">FBS-  NOT DONE </t>
  </si>
  <si>
    <t>diabetes, hypertenmsion</t>
  </si>
  <si>
    <t>WELL CONTROLLED T2DM + HTN</t>
  </si>
  <si>
    <t>A case of HBV with cirrhosis and liver failure ( INR--2.09 ) and bleeding episode but the Gastroscopy is normal . No ascites . He took vitamin K twice and recent INR is 1.68. He is on Tenofovir since 3 months</t>
  </si>
  <si>
    <t>T2DM + HTN on metformin 500 mg po bid, Glibenclamide 5 mg po BID, Amlodipine 10 mg po daily, Enalapril 10 mg po BID</t>
  </si>
  <si>
    <t xml:space="preserve">refill medication_x000D_
</t>
  </si>
  <si>
    <t>SAME WITH GOOD GLYCEMIC CONTROL</t>
  </si>
  <si>
    <t>DILATED CARDIOMYOPATHY</t>
  </si>
  <si>
    <t>Diabetic + HTN + Dislipidemia patient on medication</t>
  </si>
  <si>
    <t>T2 DM + HTN + Post COVID fibrosis on : metformin 500 mg po BID, amlodipine 10 mg po/d, enalapril 5 mg po BID ,HCT 25 mg po/d ASA 81 mg po/d and rosuvastatin 10 mg po/d</t>
  </si>
  <si>
    <t>T2DM + OA on metformin 500 mg po BID, doanil 5 mg po BID and meloxicam 15 mg po/d</t>
  </si>
  <si>
    <t>has  no new complain</t>
  </si>
  <si>
    <t xml:space="preserve">see management _x000D_
- link to dental clinic </t>
  </si>
  <si>
    <t xml:space="preserve">Good BP and Glycemic control </t>
  </si>
  <si>
    <t xml:space="preserve">nad                  </t>
  </si>
  <si>
    <t>stage T1 RVI on HAART ( for 20 yrs) P2. HTN for 31 yrs P3. Hyperthyroidism P4. Left hemiparesis 2ndry to right basal ganglia acute hemorrhage Currently on Enalapril 10mg po/d, PTU 100 mg po bid (taken form surgical side) , HAART</t>
  </si>
  <si>
    <t>P1 :- Left sided uncrossed hemiplegia with left facial palsy 2ry to ischemic stroke P2 :- stage 2 HTN 0N Atorvastatin 40mg PO daily, ASA 81 AMLODIPINE 10</t>
  </si>
  <si>
    <t>has fatigability</t>
  </si>
  <si>
    <t>HTN ON ENALAPRIL 2.5MG PO DAILY</t>
  </si>
  <si>
    <t>T2DM/DYSLIPIDEMIA RX METFORMIN 500MG PO BID , GLIMEPIRIDE 1MG PO DAILY, ATORVASTATIN 20MG PO DAILY</t>
  </si>
  <si>
    <t>SHE HAS NO NEW COMPLAINT</t>
  </si>
  <si>
    <t xml:space="preserve">SAME  +? PN </t>
  </si>
  <si>
    <t>RVI ON HAART /HYPERTENSION /DM /BRONCHIAL ASTHMA ON nifedipine 20mg po daily NPH-20/10, Atrovastatin 20mg po/d salbutamol puff prn beclomethasone 02 puff bid</t>
  </si>
  <si>
    <t>has  dry cough of four days duration</t>
  </si>
  <si>
    <t>Type2 dm+ hypertension + old ischemic stroke + PN on medication ASA 81 mg po/day MTF 500 mg po/day AMT 25 mg po/day amlodipine 5 mg po/day atenolol 50 mg po/day atrovastatin 20 mg po/day</t>
  </si>
  <si>
    <t xml:space="preserve">Refill &amp; DC Enalapril </t>
  </si>
  <si>
    <t xml:space="preserve">Fair Glycemic Control + Controlled HTN </t>
  </si>
  <si>
    <t>DM + HTN ON MIXTARD 24/12 IU SC BID &amp; Amlodipine 5 mg po/d</t>
  </si>
  <si>
    <t>REFILL_x000D_
RTC- 2/12</t>
  </si>
  <si>
    <t>FBS = 160mg/dl</t>
  </si>
  <si>
    <t>HTN on LSM + T2DM + PN on metformin 500 mg po BID , doanil 5 mg po/d and neurobin 1 tab po/d</t>
  </si>
  <si>
    <t xml:space="preserve">Hypothyroidism controlled </t>
  </si>
  <si>
    <t>T2DM + Dyslipidemia on Medications</t>
  </si>
  <si>
    <t xml:space="preserve">FBS = 160mg/dl </t>
  </si>
  <si>
    <t>he has no complaint</t>
  </si>
  <si>
    <t>HTN with HHD on Enalapril 10 mg po BID &amp; Amlodipine 5 mg po/day</t>
  </si>
  <si>
    <t>CBC, CXR, OFT</t>
  </si>
  <si>
    <t xml:space="preserve">BP-122 / 66 mmHg </t>
  </si>
  <si>
    <t>Type 2 DM+ RVI on HAART ;on NPH= 40/24 IU BID MTF 500 mg po bid</t>
  </si>
  <si>
    <t>well controlled asthma</t>
  </si>
  <si>
    <t>T2DM + HTN with HHD + Dyslipidemia + Osteoporosis with Degenerative Spondylopathy</t>
  </si>
  <si>
    <t>Dyslipidemia + l. spondylosis + Vit D deficiency on Atrovastatin 20mg daily, Completed vitamin D</t>
  </si>
  <si>
    <t>HTN with HHD +DM +PD on enalapril 10 mg po bid, amlodipine 5 mg po/d, metformin 500 mg po BID, benzhexal 2 mg po daily, statin 20mg po/d and levodopa + carbidopa 250+25 mg, 1 tab po BID</t>
  </si>
  <si>
    <t>Known Asthma + HTN</t>
  </si>
  <si>
    <t xml:space="preserve">no pertinent finding. </t>
  </si>
  <si>
    <t xml:space="preserve">SEND RBS      </t>
  </si>
  <si>
    <t xml:space="preserve">see  mgt     </t>
  </si>
  <si>
    <t xml:space="preserve">see mgt                             </t>
  </si>
  <si>
    <t>HTN ON ENALAPRIL 10 MG PO BID , HCT 25MG PO /D</t>
  </si>
  <si>
    <t xml:space="preserve">UPDATE INX </t>
  </si>
  <si>
    <t>known HTN on HCT 25mg po daily.</t>
  </si>
  <si>
    <t xml:space="preserve">no  new  complain </t>
  </si>
  <si>
    <t xml:space="preserve">controlled  t2dm  </t>
  </si>
  <si>
    <t xml:space="preserve">? PUD      </t>
  </si>
  <si>
    <t>FBS = 130mg/dl</t>
  </si>
  <si>
    <t xml:space="preserve">well controlled T2DM </t>
  </si>
  <si>
    <t>TYPE 2 DM ON MTF 1 GM PO BID, GLIMEPRIDE 4 MG PO/BID, ATORVASTATIN 20 MG PO/DAY.</t>
  </si>
  <si>
    <t xml:space="preserve">BP-140 / 75 mmHg </t>
  </si>
  <si>
    <t>HTN + OLD STROKE ON AMLODIPINE 10 MG PO DAILY, ENALAPRIL 10 MG PO DAILY, HCT25 MG PO DAILY &amp; ATENOLOL 25 MG PO DAILY</t>
  </si>
  <si>
    <t>HTN on Amlodipine 5mg po daily</t>
  </si>
  <si>
    <t>T2DM for the past 3 yr on Metformin 500 mg po/d</t>
  </si>
  <si>
    <t>Dx---HTN + IBS/FD + B-asthma .</t>
  </si>
  <si>
    <t>old bell's palsy + trigeminal neuropathy fluoxetine 20 mg po/d , carbamazepine 200 mg po/d and ASA 81 mg po/d</t>
  </si>
  <si>
    <t xml:space="preserve">ASA 81 mg + Atorvastatin 20 mg + Nifedipine 40 +Atenolol 50 mg po /d </t>
  </si>
  <si>
    <t>HPN + DM on Enalapril 10mg BID and NPH 16/10 IU BID</t>
  </si>
  <si>
    <t>P=LUMBAR SPONDYLOSIS+HTN ON LSM AND CARBAMAZIPINE 200 MG PO BID AMITRYPTYLINE 25 MG PO/DAY</t>
  </si>
  <si>
    <t>P=STAGE T1 RVI+CVT TOOK ANTICOAGULANT FOR 18 MONTH AND ANTICOAGULANT DISCONTINUED FOR MORE THAN 3 YEARS, CURRENTLY SHE IS ON ASA 81 mg PO daily AND ART</t>
  </si>
  <si>
    <t xml:space="preserve">HgA1c        </t>
  </si>
  <si>
    <t>Type 2 DM for 27 years /Hypertension for 14 years/ Dyslipidemia/ Dyspepsia /FBS 115 ECHO Grade 1 Diastolic Dysfunction EF 50% chronic complication/ diabetic retinopathy today FBS 126 creatine 1.34 eGFR 59ml/min</t>
  </si>
  <si>
    <t>HAS NO NEW COMPLAINTS</t>
  </si>
  <si>
    <t>no new comlpaint</t>
  </si>
  <si>
    <t>refill and  advise</t>
  </si>
  <si>
    <t xml:space="preserve">no  new complain  </t>
  </si>
  <si>
    <t>REFILL_x000D_
APPOINT FOR 3MONTHS</t>
  </si>
  <si>
    <t>EPILEPTIC PATIENT ON PHENYTOIN 100 MG PO TID AND HAD DVT WITH DEEP VENOUS INSUFFICIENCY on warfarin 5 mg po daily</t>
  </si>
  <si>
    <t xml:space="preserve">SEND  SERUM  VITAMIN  D  LEVEL </t>
  </si>
  <si>
    <t>refill and appoint 2 months</t>
  </si>
  <si>
    <t>HTN on Enalapril 10 mg d , ASA 81 MG PO/D</t>
  </si>
  <si>
    <t xml:space="preserve">CONTINUE MED </t>
  </si>
  <si>
    <t>seizure disorder on phenobarbitone 100 mg po TID and sodium valproate 500 mg BID</t>
  </si>
  <si>
    <t>T2DM + HTN on metformin 850 mg po BID, doanil 5 mg po BID, enalapril 10 mg po BID and carbamazipine 200 mg po/d</t>
  </si>
  <si>
    <t xml:space="preserve">SAME + PREDIABETIC </t>
  </si>
  <si>
    <t>T2DM and HTN on MTF 1gm BID, Glibenclemide 10 mg BID and Enalapril 10 mg BID , NIFEDIPINE 20 MG PO/D , ATROVASATIN 20 MG PO/D</t>
  </si>
  <si>
    <t>known Rheumatoid Arthritis on medication Methotrexate 7.5 mg po/wk folic acid 5 mg po/day prednisolone 5 mg po/day</t>
  </si>
  <si>
    <t>FBS = 109mg/dl</t>
  </si>
  <si>
    <t xml:space="preserve">S/E           </t>
  </si>
  <si>
    <t>ischemic stroke /thalamic pain syndrome/ basal ganglia encephalomalacia/atrial fibrillation with RVR/ drug induced bradyarrhythmia on asa 81mg po daily metoprolol 12.5 mg po daily (discontinue for 2 months) atorvastatin 20mg po daily neurobion 1 tab po daily</t>
  </si>
  <si>
    <t>FBS = 190mg/dl</t>
  </si>
  <si>
    <t xml:space="preserve">Hgb A1 C    </t>
  </si>
  <si>
    <t>CLAIMS HAS IMPROVEMENT</t>
  </si>
  <si>
    <t>P HTN on Enalapril 10 mg BID P T2DM on metformin 1gm po bid, Glibenclamide 5mg po bid, Atorvastatin 40mg po/d</t>
  </si>
  <si>
    <t xml:space="preserve">BP-129 / 83 mmHg </t>
  </si>
  <si>
    <t>P=T2 DM + HTN + B. Asthma; On NPH 30/10 IU SC BID, MTF 500mg BID, Amlodipine 10mg/day, Enalapril 10 mg BID, HCT 25 mg/day, Beclomethasone 2puffs BID and Salbutamol 4puffs PRN</t>
  </si>
  <si>
    <t>T2DM \on MTF 500mg po BID Glimeprid- 4mg po/d Atrovastatin 40mg po daly Hb A1C-11.9</t>
  </si>
  <si>
    <t xml:space="preserve">Hgb A1 C      </t>
  </si>
  <si>
    <t xml:space="preserve">BP-148 / 94 mmHg </t>
  </si>
  <si>
    <t>HTN on Amlodipine 10 mg/d Atorvastatin 40 mg/day</t>
  </si>
  <si>
    <t>known HTN on medication+?DYSLIPEDMIA Enalapril 5 mg po/d</t>
  </si>
  <si>
    <t xml:space="preserve">well controlled T2 DM + poor controlled HTN </t>
  </si>
  <si>
    <t>good disease course+ poor BP control</t>
  </si>
  <si>
    <t>-known HTN with HHD ON ENALAPRIL 10 MG PO BID , ASA 81 MG PO/D ,ATROVASATATIN 20 MG PO/D + BPH On Alfuzosin 10mg po daily ON FOLLOW UP SRC</t>
  </si>
  <si>
    <t>Hypertension with HHD</t>
  </si>
  <si>
    <t>THIS IS 18 YRS OLD KNOWN ASTHMATIC PT FOR THE LAST 5 YRS ON SALBUTAMOL PUFF PRN,CURRENTLYLINKED TO MOPD FROM EMOPD FOR FOLLOW UP AFTER PRESENTED WITH ACUTE EXCACERABATION OF BRONCHIAL ASTHMA</t>
  </si>
  <si>
    <t>Hypertension + Newly Diagnosed T2DM + Dyslipidemia + PN</t>
  </si>
  <si>
    <t>HTN on Enalapril 10 mg d PN on AMT 12.5 mg d</t>
  </si>
  <si>
    <t>T2DM + HTN + GOUT on metformin 500 mg po/d , nifedipine 20 mg po/d, HCT 25 mg po/d, and neurobin 1 tab</t>
  </si>
  <si>
    <t xml:space="preserve">? CAP       </t>
  </si>
  <si>
    <t xml:space="preserve">CLD             </t>
  </si>
  <si>
    <t xml:space="preserve">no other compliant_x000D_
</t>
  </si>
  <si>
    <t>T2DM with DM neuropathy - 27 years HTN - 9 years On NPH insulin 40/30 IU am/pm HCT 25mg po daily amitripline 50 mg po/day atenolol 50 mg po bid aspirin 81 mg po/day atorvastatin 40 mg po/ day, Amlodipine 10 mg po/day, Spironolactone 25 mg po/day,PREGABALINE 75 MG PO DAILY</t>
  </si>
  <si>
    <t xml:space="preserve">Normal    </t>
  </si>
  <si>
    <t>this is a 65 years old known cardiac patient (unspecified) on atrovastatine 40mg po/d asa 81mg po/d, metoprolol 50mg po/d p2- Known epileptic on phenytoin 100 mg every other day</t>
  </si>
  <si>
    <t>HAS NO NEW  COMPLAINT</t>
  </si>
  <si>
    <t>P1:Congenital developmental delay P2:Motor Aphasia 20? P3:Varus deformity P4: Right maxillary sinusitis</t>
  </si>
  <si>
    <t xml:space="preserve">V/s - stable </t>
  </si>
  <si>
    <t>Seizure disorder phenytoin 100 mg PO TID</t>
  </si>
  <si>
    <t>P=HTN+ Dyslipidemia; On Nifedipine 20 po bid, Enalapril 10 mg po bid and Atorvastatin 20 mg po/d</t>
  </si>
  <si>
    <t>1= DM ON MTF 1G PO BID, GLIBENCLAMID 10 MG PO BID P2. HTN ON Losartan 50 mg po/d</t>
  </si>
  <si>
    <t>well glycemic + bp control + dyspepsia</t>
  </si>
  <si>
    <t>KNOWN T2 DM + STAGE 2 COLONIC Ca resected 4 YRS BACK on metformin 500 mg po/d and atrovastatin 40 mg/d</t>
  </si>
  <si>
    <t>HTN on Amlodipine 5 mg po daily</t>
  </si>
  <si>
    <t>HTN +TYPE 2 DM ON NPH 45/22 IU METFORMIN 500 MG PO BID ENALAPRIL 5 MG PO/D AMLODIPINE 10 MG PO/D ATROVASTATIN 40 MG PO/D</t>
  </si>
  <si>
    <t>Dx - COPD + Corepulmonale + systemic HPN + sarcoma.of LT thigh.</t>
  </si>
  <si>
    <t>P=HTN + old IS ; on Amlodipine 10 mg po/d, ASA 81 mg po/d Atorvastatin 20 mg po/d</t>
  </si>
  <si>
    <t xml:space="preserve"> ? RA + ? PN</t>
  </si>
  <si>
    <t>Tenofovir 300 mg po /d .</t>
  </si>
  <si>
    <t xml:space="preserve">SAME +?                </t>
  </si>
  <si>
    <t xml:space="preserve">BP ,PR NOT DONE </t>
  </si>
  <si>
    <t xml:space="preserve">send  serum  vitamin  d level </t>
  </si>
  <si>
    <t>Same + ? Nephrolithiasis r/o UTI</t>
  </si>
  <si>
    <t>CONTROLLED  T2DM+HTN</t>
  </si>
  <si>
    <t>dyspepsia...</t>
  </si>
  <si>
    <t>HTN on nifdipine 20mg po daily</t>
  </si>
  <si>
    <t xml:space="preserve">controlled   T2DM </t>
  </si>
  <si>
    <t>?poorly  controlled  t2dm+htn</t>
  </si>
  <si>
    <t>T1 DM on mixtard 40/30 iu</t>
  </si>
  <si>
    <t xml:space="preserve">Optimal BP                   </t>
  </si>
  <si>
    <t>poor bp and glycemic control</t>
  </si>
  <si>
    <t>HTN + Degenerative lumbar spondylosis on Amlodipine 5 mg po/d, neurobin 1 tab po/d and amitriptyline 25 mg po/d</t>
  </si>
  <si>
    <t xml:space="preserve">RA         </t>
  </si>
  <si>
    <t>T2 DM + HTN On metformin 500 mg po /day enalapril 10 mg po /bid HCT 25 mg po/day and amlodipine 5mg po daily</t>
  </si>
  <si>
    <t>Known T2DM NPH 28/16 REGULAR INSULIN 06/06 ATORVASTATIN 20MG PO DAILY vitamin Ddefeciency on 50k weekly</t>
  </si>
  <si>
    <t>P1= DM+ HTN on NPH 22/10 amlodipine 10mg po daily hct 25mg po daily atorvastatin 20mg po daily</t>
  </si>
  <si>
    <t>sleeps well, walking distance good, muscle strength good, no emotion al change, no memory loss, good judgement</t>
  </si>
  <si>
    <t xml:space="preserve">no nw complain </t>
  </si>
  <si>
    <t xml:space="preserve">see management - refill and appt </t>
  </si>
  <si>
    <t>dyspepsia r/o PUD+ +?osteoarthritis on neurobin 1 tab po/d, meloxicam 15 mg po/d and amitryptiline 12.5 mg po/d</t>
  </si>
  <si>
    <t xml:space="preserve">productive cough of 1 week </t>
  </si>
  <si>
    <t xml:space="preserve">HgA1c      </t>
  </si>
  <si>
    <t>P1 Hypertnesion on amilodipine 10 per day and enalapril 5 bid P2: Diabets on NPH 44/30IU, Meformin 500mg po per day</t>
  </si>
  <si>
    <t>the same + well controlled htn</t>
  </si>
  <si>
    <t xml:space="preserve">Normal            </t>
  </si>
  <si>
    <t xml:space="preserve">TYpe 2 DM with IR_x000D_
</t>
  </si>
  <si>
    <t xml:space="preserve">FBS , Hgb A1 </t>
  </si>
  <si>
    <t>TIIDM on NPH 32/22 IU SC BID + ? HTN on LSM</t>
  </si>
  <si>
    <t>T2DM on metformin 850 mg po BID, and glimepride 1 mg po/d</t>
  </si>
  <si>
    <t>she was admitted for IHD with severe LV systolic dysfunction + Moderate MR + Moderate TR+ Moderate PH + Concentric LVH +Dilated LA &amp; LV + Grade I diastolic dysfunction for two weeks and discharged a week back with medications</t>
  </si>
  <si>
    <t>P1: A known hypertensive patient on Amlodipine 10mgpo/day.</t>
  </si>
  <si>
    <t>TYPE 2 DM ON NPH 20/10 IU SC BID AM/PM, AMITRYPTYLLINE 25 MG PO DAILY ,NEUROBION 1 TAB PO DAILY, ASA81 MG PO DAILY, ATORVASTATIN 20 MG PO DAILY</t>
  </si>
  <si>
    <t>No new complain.</t>
  </si>
  <si>
    <t xml:space="preserve">HTN+DM ON MEDICATION </t>
  </si>
  <si>
    <t>P1. TYPE 2 DM On NPH 40/30iu, ATROVASTATIN 20 MG PO/D P2. HTN Amlodipine 10mg/day, Enalapril 10mg/day, HCT 25mg/day and ASA 81mg/day</t>
  </si>
  <si>
    <t xml:space="preserve">SEE MEDICTAION </t>
  </si>
  <si>
    <t>HTN on Losartan 50 mg /d &amp; HCT 25 mg/d and type 2 DM on LSM</t>
  </si>
  <si>
    <t xml:space="preserve">RECURRENT HYPOGLYCEMIA </t>
  </si>
  <si>
    <t>DM On MTF 1gm BID and Glibenclamide 10mg BID P2. PN , Neurobin 1tab po day</t>
  </si>
  <si>
    <t>HTN + I.STROKE on amlodipine 10 mg po d, ASA 81 mg po d, atrovastatin 20 mg pod</t>
  </si>
  <si>
    <t>HTN + degenerative cervical spondylosis + CLBP 2 to degenerative Lumbar spondylosis + ? PN</t>
  </si>
  <si>
    <t>HTN + GA + OLD HS(8yrs back) +? T2 DM +? HHD to r/o DVHD on medications</t>
  </si>
  <si>
    <t>HEMORRHAGIC STROKE + HTN on amlodipine 10 mg po daily, hct 25 mg po daily,enalpril 10 mg po daily,atrovasatin 40 mg po daily</t>
  </si>
  <si>
    <t xml:space="preserve">NO NEW COMPALIN </t>
  </si>
  <si>
    <t xml:space="preserve">? Lipoma         </t>
  </si>
  <si>
    <t>HTN on HCT 25 mg po/day &amp; Amlodipine 5 mg po day</t>
  </si>
  <si>
    <t>HTN On Amlodipine 5mg/day and Enalapril 10 mg/day</t>
  </si>
  <si>
    <t>HTN ON ENALAPRIL 5MG PO DAILY AMILODIPINE 5MG PO DAILY ATROVASTATIN 20MG PO DAILY</t>
  </si>
  <si>
    <t>P1. T2DM ON MTF - 1000 MG PO BID , DAONIL 5 MG PO BID P2. HTN ON AMLODPINE 10 MG PO DAILY , HCT - 25 MG PO DAILY, Enalapril 10 mg po Daily P3. fatty liver; on Atrovastatin 20 mg po/d, ASA 81 mg po/d; P4= Benign BPH on follow up at surgical clinic</t>
  </si>
  <si>
    <t>seen today</t>
  </si>
  <si>
    <t>1. DM on NPH 26/16 IU SC BID , MTF 1000mg Bid, Dapagliflozin 10 mg d 2. HTN on Combisar (Amlodipine/Valsartan) (5/160 mg) d, ASA 81 mg d, Atorvastatin 40 mg d</t>
  </si>
  <si>
    <t>Down syndrome + Acute pyelonephritis(treated) + AKI (corrected) + Dyslipidemia (HDL-15)</t>
  </si>
  <si>
    <t>T2 DM ON NPH 44/24 IU SC BID , METFORMIN 500 MG PO BID AND HTN ON ENALAPRIL 10 MG PO BID, HCT 25MG PO DAY</t>
  </si>
  <si>
    <t>Known hypertensive on Enalapril 10mg BID and Amlodipine 10 mg /d</t>
  </si>
  <si>
    <t>T2 DM + HTN +asthma</t>
  </si>
  <si>
    <t>slee[ps well, walking distance good, muscle strength good, no emotional change, no memory loss, good judgement</t>
  </si>
  <si>
    <t>joint pain of 1 month</t>
  </si>
  <si>
    <t xml:space="preserve">BP-116 / 75 mmHg </t>
  </si>
  <si>
    <t>ITCHING SENSATION</t>
  </si>
  <si>
    <t xml:space="preserve">refill and appoint    </t>
  </si>
  <si>
    <t>REFILL  FOR 1 MONTH</t>
  </si>
  <si>
    <t>Hypertension for the last 5 years / SLE for the last for 4 years /cushioned face prednisolone side effect No DM no new compliant</t>
  </si>
  <si>
    <t>refill with the above medication.</t>
  </si>
  <si>
    <t>diabetes, hypertension, dyslipidemia, IHD</t>
  </si>
  <si>
    <t>Known type 2 DM(Good control)+Known hypertensive(Good control)</t>
  </si>
  <si>
    <t>controlled HTN + PN</t>
  </si>
  <si>
    <t>HTN + dyslipidemia on enalapril 5 mg po BID, HCT 25 mg po/d, atrovastatin 20 mg po/d, amitriptyline 12.5 mg po/d, neurobin 1 tab po/d.</t>
  </si>
  <si>
    <t>Cholelithiasis + Known HTN patient</t>
  </si>
  <si>
    <t>P-HTN+HHD+PAD on atrovastatin 40mg PO daily, amilodipine 10mg PO daily atenolol 50mg PO daily enalapril 15/10 mg PO BID ASA 81 mg PO/day</t>
  </si>
  <si>
    <t>ADVISE ON DIET</t>
  </si>
  <si>
    <t>HTN on amlodipine 10 mg po daily</t>
  </si>
  <si>
    <t>HTN with HHD /T2DM/hyperuricemia with ?urate nephropathy on Doanil 5mg daily, MTF 500mg po BID, enalapril 20mg po BID, atrovastatin 40mg daily, Atenolol 50mg daily, Frusemide 40mg po bid, Amlodipine 5mg Daily, allopurinol 100mg po daily</t>
  </si>
  <si>
    <t>has blurring of vission since two months</t>
  </si>
  <si>
    <t>P=T2 DM( for 1 yr) + HTN( for 1 yr &amp; on LSM) + dyslipidemia; on metformin 1gm /500 mg po BID and atorvastatin 20 mg po per day and on LSM for the HTN</t>
  </si>
  <si>
    <t xml:space="preserve">poor Glycemic Control </t>
  </si>
  <si>
    <t>TYPE 1 DM ON NPH 18/8 IU SC BID AND RI 4 IU SC BID</t>
  </si>
  <si>
    <t>POOR BP CTRL</t>
  </si>
  <si>
    <t>T2DM + HTN on metformin 1.5/1 gm po BID, doanil 10 mg po BID, amlodipine 10 mg po/d , atrovastatin 20 mg po/d and ASA 81 mg po/d</t>
  </si>
  <si>
    <t>T2 DM + HTN on NPH 25/15 IU BID, Metformin 500mg BID, Atrovastatin 20mg daily and Lisinopril 10mg BID</t>
  </si>
  <si>
    <t>P1:Ischemic strokeP1:Ischemic stroke(Left side) Currenly on ASA 81mg/d, atrovastatin 20mg/d .</t>
  </si>
  <si>
    <t xml:space="preserve">Good bp control </t>
  </si>
  <si>
    <t>HTN on amlodipine 5mg po daily and enalapril 5mg po BID</t>
  </si>
  <si>
    <t>known RVI on HAART + LT side hemiparesis 2ry to ischemic stroke on ASA 81 mg d, Atrovastatin 40 mg day</t>
  </si>
  <si>
    <t>P=T2DM + HTN on metformin 1 gm po BID, enalapril 5 mg po/d, and atrovastatin 20 mg po/d</t>
  </si>
  <si>
    <t>T2 DM(&gt; 15 yrs) + HTN , NPH=16/8iu on Amlodipine 5mg/day</t>
  </si>
  <si>
    <t xml:space="preserve">NO NEW COMPLAINT                         </t>
  </si>
  <si>
    <t>unknown glycemic control</t>
  </si>
  <si>
    <t>P=T2DM on NPH 32/16 iu</t>
  </si>
  <si>
    <t>BP: 137 / 78</t>
  </si>
  <si>
    <t>tingling sensation and numbness</t>
  </si>
  <si>
    <t>LBP + Good controlled HTN+AGE</t>
  </si>
  <si>
    <t xml:space="preserve">nad           </t>
  </si>
  <si>
    <t>POORLY CONTROLLED SEIZURE (MIXED TYPE + ABSENCE SEIZURE) on Sodium valproate 1 gram po bid phenytoin 100mg po BID</t>
  </si>
  <si>
    <t xml:space="preserve">Normal         </t>
  </si>
  <si>
    <t xml:space="preserve">Good Glycemic control + Controlled HTN </t>
  </si>
  <si>
    <t>HTN(SUB OPTIMAL CONTROL)</t>
  </si>
  <si>
    <t>HTN + Stable Angina ON, ASA 81, Ateroz 40/d, amlodipine 10, HCT 25 /d, enalapril 10 mg BIID</t>
  </si>
  <si>
    <t>BP=142 / 78</t>
  </si>
  <si>
    <t xml:space="preserve">well controlled HTN. </t>
  </si>
  <si>
    <t>sleeps well, walking distance good, muscle strength good, no emotional change,no memory loss, good judgement</t>
  </si>
  <si>
    <t>HTN(GOOD CONTROL)</t>
  </si>
  <si>
    <t xml:space="preserve">Normal      </t>
  </si>
  <si>
    <t>Reassurance</t>
  </si>
  <si>
    <t>intact neuro exam</t>
  </si>
  <si>
    <t>Epilepsy on phenytoin 100 mg po BID</t>
  </si>
  <si>
    <t>P1:Type 2DM + HTN + BPH currently on NPH 26/16 iu , Metformine 500mg po daily, enalapril 10mg po BID, HCT 25mg po daily, Amlodipine 5 mg po /day and Atenolol 50 mg po per day</t>
  </si>
  <si>
    <t>HAS  BACK PAIN</t>
  </si>
  <si>
    <t>P=HTN + HHD; ON ENALAPRIL 5MG PO bid ,LASIX 20 MG PO DAILY</t>
  </si>
  <si>
    <t xml:space="preserve">HYPERTENSTION ON MEDICATION </t>
  </si>
  <si>
    <t xml:space="preserve">? CAP            </t>
  </si>
  <si>
    <t xml:space="preserve">BP 138/78, PR 80, </t>
  </si>
  <si>
    <t>good diseae coutrse</t>
  </si>
  <si>
    <t>P=T1 DM; ON NPH 20/10 IU SC BID</t>
  </si>
  <si>
    <t>P1= TIIDM on NPH 40/20 IU BID , MTF 500 mg d P2= HTN on Enalapril 10/5 mg Bid, Amlodipine 5 mg po/d P3=PN on AMT 25 mg po/d</t>
  </si>
  <si>
    <t>she came with results .</t>
  </si>
  <si>
    <t>refill and appoint after 2 weeks</t>
  </si>
  <si>
    <t>P=T2 DM pt on metformin 500 mg po bid, known HTN pt for the past 15 years on enalapril 10 mg po bid,amildopine10 mg po/day, known RVI on HAART for the past 15 years ON AZT-3TC-DTG</t>
  </si>
  <si>
    <t>p1.Known asthmatic patient on Bechlomethason 2 puffs BID, salbutamol 4 puffs PRN p2. known hypertensive on hct 25 mg po daily p3. 3 years post thyroidectomy on Calcium and thyroxine supplementation</t>
  </si>
  <si>
    <t xml:space="preserve">? CAP              </t>
  </si>
  <si>
    <t>SAME+HHD+MILD MR+/RECURRENT MULTINODULAR GOITER(EUTHYROID)</t>
  </si>
  <si>
    <t>Known T2 DM ON NPH 32/18 +? Vasomotor Rhinitis on follow up</t>
  </si>
  <si>
    <t xml:space="preserve">Headache 2ry to ? </t>
  </si>
  <si>
    <t>Same with suboptimal BP control</t>
  </si>
  <si>
    <t>Known HTN + PN on amlodipine 5mg po daily, AMT25 mg po daily, atrovastatin 20mg po daily and Neurobin 1 tab daily</t>
  </si>
  <si>
    <t>?CONSTIPATION</t>
  </si>
  <si>
    <t>TIIDM on NPH 28/18 IU SC BID + HTN on Amlodipine 5 mg d, Enalapril 10 mg Bid, Atenolol 50 mg d, Atorvastatin 20 mg d, ASA 81 mg d + PN on AMT 12.5 MG PO/D</t>
  </si>
  <si>
    <t>P1=ÃCS-STEMI, P2= LV Apical thrombus ,P3=Moderate Pulmonary Hypertension with mild TR ,P4=G 1 DIASTOLIC DYSFUNCTION on metoprolol 50 mg po bid, LASIX 40 MG PO/DAY, Enalapril 5mg po bid, Ateroz 80 mg po/day, ASA 81 mg po/day, spironolactone 25 mg po/day, warfarin 7.5 mg po/day</t>
  </si>
  <si>
    <t>SAME AS ABOVE WITH GOOD GLYCEMIC+BP CONTROL</t>
  </si>
  <si>
    <t xml:space="preserve">well controlled HTN  </t>
  </si>
  <si>
    <t xml:space="preserve">back pain           </t>
  </si>
  <si>
    <t>P: DCMP on Lasix 20mg po day, ASA 81 mg po/day, Spirolactone 25 mg po/day and Digoxin 0.125mg po/day</t>
  </si>
  <si>
    <t>HTN + dyslipidemia + Moderate fatty liver + Calcaneal spur on enalapril 10 mg po bid amlodipine 10 mg po/day, atrovastatin 40 mg po/day</t>
  </si>
  <si>
    <t>P1- Post Hemorrhagic Stroke (3 yrs) P2- HTN(3years) P4 - Remote symptomatic seizure on Phenytoin 100mg PO BID Amlodipine 10mg Po daily Enalapril 10mg PO BID Carvidolol 25mg PO daily HCT 25mg PO daily</t>
  </si>
  <si>
    <t>BP=120 / 80</t>
  </si>
  <si>
    <t>P1- HTN P2- T2DM P3 - Rt hemiparesisi sec old ischemic stroke Amlodipine 10mg , losartan 50mg po daily, HCT 25mg po daily. MTF 500 MG PO BID ,Atorvastatin 20mg/DAY , ASA 81mg daily</t>
  </si>
  <si>
    <t>ADJUST MEDICATION</t>
  </si>
  <si>
    <t>HTN + PN ON CANDESRATN 8 MG PO/D , ATENOLOL 25 MG PO/D</t>
  </si>
  <si>
    <t xml:space="preserve">well controlled T2 + HTN </t>
  </si>
  <si>
    <t>BP=100 / 70</t>
  </si>
  <si>
    <t>IHD + ISCHEMIC STROKE + KNEE-OA ON DICLOFENAC JEL PRN, ASA 81MG PO DAILY, ATORVASTATIN 80MG PO DAILY, METOPROLOL 50MG PO BID, ENALAPRIL 5MG PO DAILY, OMEPRAZOLE 20MG PO BID</t>
  </si>
  <si>
    <t xml:space="preserve">SAME +?   </t>
  </si>
  <si>
    <t>came with results .</t>
  </si>
  <si>
    <t>Known HTN on amlodipine 10mg po daily( he took 5mg po daily) , enalapril 5mg po bid and HCT 25mg po daily</t>
  </si>
  <si>
    <t xml:space="preserve">FBS = 180mg/dl </t>
  </si>
  <si>
    <t>Fairly controlled BP and good glycemic control</t>
  </si>
  <si>
    <t>RVI (ff up at TASH) + T2 DM + IHD + MDD ( ff up at ZMH), on metformin 500MG po/d, ASA 81mg po daily, metoprolol 50mg bid, atorvastatin 40mg po daily, isosorbide dinitrate 10mg po bid, AND amitriptyline 50 mg po daily</t>
  </si>
  <si>
    <t>TIIDM on NPH 30/20 IU SC BID &amp; MTF 500 mg po/ daily</t>
  </si>
  <si>
    <t>P1=known HTN + DM on metformin 1 gm BID, dounil 10/5 mg po BID,Enalapril 10 mg po BID, HCT 25 mg po/d, ASA 81 mg po/d, Atrovastatin 40mg po daily. Amlodipin 5mg po daily.</t>
  </si>
  <si>
    <t>T2DM ON MTF 1GM PO BID</t>
  </si>
  <si>
    <t>P=Spondylopathy + Vit D deficiency (treated ) + dyslipidemia; on physiotherapy, Neurobin( oN multiVit 1 tab po/d and meloxicam 15 mg po/d and atrovastatin 20 mg po/d</t>
  </si>
  <si>
    <t>P1=HTN on enalapril 10 mg po daily and atrovastatin 20 mg po daily</t>
  </si>
  <si>
    <t>HTN + IHD on Enalapril 10 mg po Bid, Nifedipine 20 mg po Bid and HCT 25 mg po day and ASA 81 mg po daily</t>
  </si>
  <si>
    <t xml:space="preserve">NONE                           </t>
  </si>
  <si>
    <t>poor glycemic ctrl</t>
  </si>
  <si>
    <t>refill for 3 mnth</t>
  </si>
  <si>
    <t>P1: Cor pulmonale 2ry to Post-TB fibrosis R/O Bronchiectasis</t>
  </si>
  <si>
    <t>GOOD CTRL OF ASTHMA</t>
  </si>
  <si>
    <t>P1=HF 2ry HHD +P2=TYPE II DM/30yrs+P3= CKD 2ry to HTN/30 P4=T2DM/30yrs</t>
  </si>
  <si>
    <t xml:space="preserve">Refill &amp; link to MRC </t>
  </si>
  <si>
    <t xml:space="preserve">seizure disorder ( controlled) </t>
  </si>
  <si>
    <t xml:space="preserve">The Same + URTI </t>
  </si>
  <si>
    <t>T2DM on metformin 500 mg po BID and doanil 10/5 mg po BID</t>
  </si>
  <si>
    <t>RVI + T2 DM( for 13 yrs) + ED; on NPH=50/30 AM/PM IU SC BID &amp; MTF 500mg po bid</t>
  </si>
  <si>
    <t>BP: 150 / 84</t>
  </si>
  <si>
    <t>see medication sheet</t>
  </si>
  <si>
    <t>sleeps well, walking distance good, muscl;e strength good, no emotional change, no memory loss, good judgement</t>
  </si>
  <si>
    <t>P=VHD+HTN; ON Enalapril 5 mg po/d ASA 81 mg po/d Atrovastatin 20 mg po/d</t>
  </si>
  <si>
    <t>DCMP with severe Bi-ventricular systolic dysfunction; G III LV diastolic dysfunction; reduced EF(10%) + Known HTN +Old ischemic stroke on Metoprolol 25 mg po once daily, Spironolactone 25 mg po/d , Aspirin 81mg PO OD. Atrovastatin 40mg PO OD, Lasix 40 mg PO BID. Enalapril 10mg PO/D, dapagliflozin 10 mg po daily</t>
  </si>
  <si>
    <t xml:space="preserve">the   same </t>
  </si>
  <si>
    <t>hypertension amlodipine 10 mg po/day</t>
  </si>
  <si>
    <t xml:space="preserve">HgA1c     </t>
  </si>
  <si>
    <t xml:space="preserve">CONTROLLED  T2DM  </t>
  </si>
  <si>
    <t>TIIDM on NPH 14/6, MTF 500 mg Bid</t>
  </si>
  <si>
    <t xml:space="preserve">HTN + HHD         </t>
  </si>
  <si>
    <t xml:space="preserve">well controlled bp </t>
  </si>
  <si>
    <t>Ischemic DCMP + HTN</t>
  </si>
  <si>
    <t>TYPE 1 DM for the past 12 yr NPH---- 48/24 iu sc am/pm</t>
  </si>
  <si>
    <t>sleeps well, walking distance weak, muscle strength weak, no emotional change, no memory loss, good judgement</t>
  </si>
  <si>
    <t xml:space="preserve">well controlled Asthma + HTN </t>
  </si>
  <si>
    <t xml:space="preserve">CONTROLLED  HTN </t>
  </si>
  <si>
    <t xml:space="preserve">poorly controlled  t2dm </t>
  </si>
  <si>
    <t>BP:  120 / 80</t>
  </si>
  <si>
    <t>Fair bp control</t>
  </si>
  <si>
    <t xml:space="preserve">STABLE             </t>
  </si>
  <si>
    <t>Epilepsy on Na valproate 800 /800/800 mg phenytoin 200/200 mg PO BID</t>
  </si>
  <si>
    <t>P- B.Asthma + CLBP 20 to ?</t>
  </si>
  <si>
    <t>refill and advise about adherence</t>
  </si>
  <si>
    <t>know RVI on HAART + PTB ( urine LAM +ve) completed abti TB</t>
  </si>
  <si>
    <t>TYPE 2 DM (FAIR CONTROL)</t>
  </si>
  <si>
    <t>T2DM ON DAONIL 10 MG PO BID , MTF - 1GM PO BID</t>
  </si>
  <si>
    <t>T2DM on Metformin 1 gm po bid daonil 10 mg po bid</t>
  </si>
  <si>
    <t>good  bp control</t>
  </si>
  <si>
    <t xml:space="preserve">BP-122 / 72 mmHg </t>
  </si>
  <si>
    <t>HTN (on dietary modification) + vitamin D deficiency (treated )</t>
  </si>
  <si>
    <t>HTN + Asthma on Amlodipine 10 mg po/d , HCT 25 mg po/d, Enalapril 5 mg po/d ,Salbutamol puff PRN and Beclomethasone 2 puffs BID</t>
  </si>
  <si>
    <t xml:space="preserve">BP-140/88 mmHg </t>
  </si>
  <si>
    <t>multiple hypoglycemic episodes</t>
  </si>
  <si>
    <t>HCT 25 mg po /d .</t>
  </si>
  <si>
    <t>Dx--HBV on medication and controlled replication( viral load -undetected in February 2014 ) .</t>
  </si>
  <si>
    <t>Dx--chronic HBV infection on medication since November 2015</t>
  </si>
  <si>
    <t>Dx -- chronic viral load ( HBV ) with compensated cirrhosis on medication since September 2013 + HPN. Viral load was undetectable in September 2013.</t>
  </si>
  <si>
    <t>? PN 2 to ? chemotherapy drugs + Dyslipidemia on LSM Neurobion 1 tab po/d + on her 2nd post op year after MRM was done for right side breast Ca on astrazole and vitamin supplementation</t>
  </si>
  <si>
    <t>Same...........</t>
  </si>
  <si>
    <t>REFILL,SODIUM VALPORATE 1GM PO BID</t>
  </si>
  <si>
    <t>refill and  appoint  after 3 month</t>
  </si>
  <si>
    <t>P1=known T1dm+? P2=DIABETIC NEPHROPATHY P3=IHD +P4=Post ACS(3 months)+ WITH LV THROMBUS+ pericardial effusion ON-Atorvastatin 80 mg po daily, NPH 26/10,, Enalapril 5mg po bid, metoprolol 50mg po /day ,aspirin 81mg po/day, clopedogrol 75mg po/day,</t>
  </si>
  <si>
    <t>HTN on amlodipine 5 mg po/d and HCT 25</t>
  </si>
  <si>
    <t>Same with good glycemic control</t>
  </si>
  <si>
    <t xml:space="preserve">controlled  t2dm+HTN </t>
  </si>
  <si>
    <t>good bp control + poor glycemic control</t>
  </si>
  <si>
    <t>type 2 dm on mixtard 32/20iu but he took mixtard 32/14 iu sc bid , atorvastatin 20mg po day ( But he didnt take the past 3 month)</t>
  </si>
  <si>
    <t xml:space="preserve">NA                                 </t>
  </si>
  <si>
    <t>IHD + DVHD (Mild MR, Mild AS) on: Spironolactone 25 mg po/day, ASA 81 mg po/day, Atroz 40 mg po/day, Enalapril 10 mg po/day, PPI</t>
  </si>
  <si>
    <t xml:space="preserve">CRVHD (mild MR AND AR) </t>
  </si>
  <si>
    <t>BP- 117/92</t>
  </si>
  <si>
    <t>no new complints</t>
  </si>
  <si>
    <t>no cough, no SOB, no edema, no visual problem, no back pain, no paresthasia, good self care</t>
  </si>
  <si>
    <t>P1. HTN On Enalapril 5mg bid and HCT 25mg/day ,ASA - 81 mg po/d</t>
  </si>
  <si>
    <t>DYSLPIDIMA</t>
  </si>
  <si>
    <t xml:space="preserve">NONE                                   </t>
  </si>
  <si>
    <t>poor glycemic control +? UTI</t>
  </si>
  <si>
    <t xml:space="preserve">Toxic MNG + CRVHD </t>
  </si>
  <si>
    <t>TYPE 2 DM (POOR CONTROL)</t>
  </si>
  <si>
    <t>HTN (GOOD CONTROL)</t>
  </si>
  <si>
    <t>stable_x000D_
nnnnnnnnnn</t>
  </si>
  <si>
    <t xml:space="preserve">hypertension, dyslipidemia, </t>
  </si>
  <si>
    <t>HTN + B.Asthma beclomethasone 2 puff bid salbutamol puff prn</t>
  </si>
  <si>
    <t>hypertension diseae</t>
  </si>
  <si>
    <t>HTN + cervical spondilosis On Amlodipine 10 mg po/d, Atorvastatin 20 mg po/d, Neurobin 1 tab po/d. Amitriptyline 25 mg po PRN</t>
  </si>
  <si>
    <t>LBBB + HTN + known T2DM for the past 5 yr on MTF 850mg po BID , atrovastatin 20mg po/day , glimerpide 4mg po/day, amlodipine 5 mg po/day</t>
  </si>
  <si>
    <t>DM, HTN, HFrEF(35%)/IDCMP/SPIRONOLACTONE ASSOCIATED GYNECOMASTIA ON METFORMIN 1000MG PO BID , DAONIL 5MG PO DAILY, ATORVASTATIN 20MG PO DAILY FUROSEMIDE 80MG PO BID , ASA 81MG PO DAILY ,METOPROLOL 50MG PO BID LOSARTAN 50MG PO DAILY</t>
  </si>
  <si>
    <t>Hypertension, Dementia. Ischemic stroke. Seizer disorder for the last 4 years on amlodipine 5 mg po daily, aspirin 81 mg po daily, phenytoin 50 mg po daily</t>
  </si>
  <si>
    <t>METABOLIC SYNDROME (hypertension diabetes mellitus(NEPHROPATHY,NEUROPATHY) dyslipidemia/ HFpEF /OSA chronic low back pain</t>
  </si>
  <si>
    <t>no new compliant, has symptom improvement</t>
  </si>
  <si>
    <t xml:space="preserve">NONE              </t>
  </si>
  <si>
    <t>1. TIIDM on NPH 28/10 IU SC BID 2. HTN on Amlodipine 5 mg dAILY</t>
  </si>
  <si>
    <t>TYPE 2DM ON MTF 1.5GM/1GM,GLIBINCLAMIDE 10 MG PO BID DAPAGLOFOZIN 10 MG PO DAILY</t>
  </si>
  <si>
    <t>HTN on Amlodipine 10 mg po/d &amp; Enalapril 10 mg po BID</t>
  </si>
  <si>
    <t xml:space="preserve">NONE                  </t>
  </si>
  <si>
    <t>TYPE2DM +HTN</t>
  </si>
  <si>
    <t>BP=169 / 92</t>
  </si>
  <si>
    <t>REFILL,ADD AMLODIPINE 5MG PO DAILY</t>
  </si>
  <si>
    <t>HTN with HHD + T2DM + morbid obesity (BMI 50) + OSA + B.ASTHMA + GOUTY ARTHRITIS + Sub-clinical hypothyroidism+ PN</t>
  </si>
  <si>
    <t xml:space="preserve">stable                                            </t>
  </si>
  <si>
    <t>P1=HHD WITH MODERATE LVD+P2=B.ASTHMA ON LASIX 40 MG PO DAILY, ALDACTONE 25 MG PO DAILY, BISOPROLOL 5 MG PO DAILY,ENALAPRIL 5 MG PO DAILY, ASA 81 MG PO DAILY AND ATEROZ 40 MG PO DAILY. Salbutamol INH 2 puff PRN, beclomethasone 10 mcg INH 2 puffs PRN.</t>
  </si>
  <si>
    <t>T2DM on NPH 16/8 IU SC BID , + HTN on AMLODIPINE 5 MG PO DAILY</t>
  </si>
  <si>
    <t>Ischemic Cardiomyopathy with reduced EF</t>
  </si>
  <si>
    <t xml:space="preserve">controlled  epilepsy </t>
  </si>
  <si>
    <t xml:space="preserve">THE   SAME  </t>
  </si>
  <si>
    <t>T2DM + PN on metformin 500 mg po BID and neurobin 1 tab po/d</t>
  </si>
  <si>
    <t>HTN on enalapril 5 mg po bid, HCT 25 mg po daily</t>
  </si>
  <si>
    <t>known PN + Cervical Spondylosis+ Cholelithiasis. - on AMT 25 mg po d, neurobion 1 tab po d, atrovastatin 20mg po d</t>
  </si>
  <si>
    <t>HTN + HHD+ ? old MI ; on Lasix 40mg po/d Spironolactone 12.5mg po/d ASA 81 mg po/day, Atrovastatin 20mg po/day, HCT 25 mg po daily</t>
  </si>
  <si>
    <t>Bilateral Enlarged Kidneys with multiple CYSTS + Multiple hepatic Cysts 2nd ADPKD + amlodipine 10 mg po daily</t>
  </si>
  <si>
    <t>T2DM on NPH 18/8IU, metformin 500 mg po daily P2. HTN with HHD on Nifedipine 20 mg po daily, Furosemide 40 mg po daily Spironolactone 25 mg po daily, ASA 81 mg po daily</t>
  </si>
  <si>
    <t>HTN + Pseudotumor cerebri; on ASA 81 mg PO/day, Atorvastatin 40 mg PO/day, Enalapril 10 mg Po BID and Amitriptyline 25 mg po daily</t>
  </si>
  <si>
    <t>T2 DM(FAIR CONTROL) + HTN (FAIR CONTROL)</t>
  </si>
  <si>
    <t>Hyperplasia of prostate</t>
  </si>
  <si>
    <t>P1. HYPERTENSION ON Amlodipine10 mg po/day P2. THYROTOXICOSIS PTU 50 mg po/day</t>
  </si>
  <si>
    <t>seizure disorder on sodium valporate 200 mg po BID</t>
  </si>
  <si>
    <t>Same as above with good glycemic control</t>
  </si>
  <si>
    <t xml:space="preserve">B.Asthma + Htn </t>
  </si>
  <si>
    <t>HTN + DM + PN on medication ; on NPH 22/12 IU,MTF 500 mg po BID Enalapril 10 mg po bid, Atorvastatin 20 mg po/d, , HCT 25 mg po/d, Amitriptyline 25 mg po/d, Neurobin 1 tab po/d</t>
  </si>
  <si>
    <t>colonoscopy .</t>
  </si>
  <si>
    <t xml:space="preserve">SAME +               </t>
  </si>
  <si>
    <t>Dx -- chronic viral hepatitis ( HBV ) with compensated cirrhosis .+ BPH + HPN + IGF/ Type 2 DM.</t>
  </si>
  <si>
    <t>Asthma On SYMBICORT MDI 160/4.5 mcg/dose 2 PUFF BID, salbutamol MDI 2 puffs PRN</t>
  </si>
  <si>
    <t>HTN ;on Enalapril 10 mg po bid , Amlodipine 10 mg po per day, + OLD ISCHEMIC STROK=ASA 81 mg po per day, Atorvastatin 20 mg po per day</t>
  </si>
  <si>
    <t>continue med</t>
  </si>
  <si>
    <t>NPH 38/38 + Nifedi- denk 60/40 + HCT 50 mg /po /d + Atorvastatin 80 mg po /d + Clopidegrel 75 mg po /d .+ Metoprolol 30 mg po /d .</t>
  </si>
  <si>
    <t>P=T2 DM ( for 8 yrs) + HTN ( for 8 yrs); ON MTF 1000MG PO BID,GLIBINCLAMIDE 10 MG PO BID,AMLODIPINE 5 MG PO DAILY,ENALAPRIL 10 MG PO BID, HCT 25 mg po/d, Atrovastatin 20 mg po/d</t>
  </si>
  <si>
    <t>P=HTN ; on Enalapril 5 mg po/d, HCT 12.5 mg po/d</t>
  </si>
  <si>
    <t>Dx ---COPD with Corpulmonale + BPH</t>
  </si>
  <si>
    <t>HTN for the past 4 yrs ON HCT 25 mg po/d ,ENALAPRIL 10 MG PO BID</t>
  </si>
  <si>
    <t>not available for evaluation</t>
  </si>
  <si>
    <t>Epilepsy on Phenobarbital 50mg BID and sodium valproate 200mg BID</t>
  </si>
  <si>
    <t>T2DM +RVI on HAART ( 2 yr ) NPH 32/24, MTF 500 mg d , atrovastatin 20mg po d,+ HTN on enalapril 5mg po d</t>
  </si>
  <si>
    <t>HTN with HHD + PN on enalapril 10mg po BID, Amlodipine 10mg po daily, AMT 25 mg po daily</t>
  </si>
  <si>
    <t xml:space="preserve">?  BRONCHITIS </t>
  </si>
  <si>
    <t>P=Type 2 DM + HTN+ Asthma; on Amlodipine 10 mg po/day, beclomethasone 2 puff bid salbutamol 2 puffs prn , metformin 500 mg po/d</t>
  </si>
  <si>
    <t>P=Moderate fatty liver + HTN + post TT ( papillary ca ) on follow up at oncology and surgical referral; On Atrovastatin 20 mg po/day &amp; HCT 25 mg po/day</t>
  </si>
  <si>
    <t>good disease course + poor BP control</t>
  </si>
  <si>
    <t xml:space="preserve">CBC, ESR, CXR, </t>
  </si>
  <si>
    <t>HTN + Compressive myelopathy 2 DDD + Billateral knee joint OA + superinfected buttock wound(healed) On HCT 25 MG PO/DAY, Atenolol 50 mg po/day, amilodipine 10 mg po/day, ENALAPRI 5 MG PO BID, AMITRYPTYLINE. 25 MG PO/DAY</t>
  </si>
  <si>
    <t>P=T2 DM; on MTF 1000mg po BID, Glibenclamide 5 mg po Daily</t>
  </si>
  <si>
    <t>P=HTN ON NIFEDIPINE 20 MG PO DAILY</t>
  </si>
  <si>
    <t xml:space="preserve">well controlled HTN + ? PN </t>
  </si>
  <si>
    <t>P= HTN with HHD on Enalapril 10 mg po bid, Amlodipine 5 mg po/d, Aspirin 81 mg po/day, Atorvastatin 20 mg po /day.</t>
  </si>
  <si>
    <t xml:space="preserve">poor controoled T2 DM </t>
  </si>
  <si>
    <t>P= Hypothyroidism for the last 5 years on Levothyroxine 50mcg po every other day</t>
  </si>
  <si>
    <t xml:space="preserve">ADVISE ON DIET            </t>
  </si>
  <si>
    <t xml:space="preserve">BP=140/80                      </t>
  </si>
  <si>
    <t>RVI+KNONM ASTHMATCI on Salbutamol puff PRN, Symbicort 2 puffs PO BID</t>
  </si>
  <si>
    <t>SAME AS ABOVE WITH FAIR GLYCEMIC CONTROL</t>
  </si>
  <si>
    <t xml:space="preserve">NONE                            </t>
  </si>
  <si>
    <t>T2 DM + HTN on metformin 1000mg/500 mg po BID, Glibenlcamide 5 mg PO BID, Atorvastatin 20 mg po Daily, Enalapril 10 mg po daily &amp; HCT 25 mg po/d</t>
  </si>
  <si>
    <t xml:space="preserve">home bp: 130/80 </t>
  </si>
  <si>
    <t>sleeps well, wal;king distance good, muscle strength good, no emotional chanmge, no memory loss, good judgement</t>
  </si>
  <si>
    <t xml:space="preserve">Refill &amp; Serial FBS &amp; RBS measurement </t>
  </si>
  <si>
    <t xml:space="preserve">poor controlled HTN + T2 DM </t>
  </si>
  <si>
    <t>good disease course + BPH</t>
  </si>
  <si>
    <t>Ischemic DCMP with reduced EF (35%) + bilateral knee OA Done: ON lasix 40 mg po BID, metoprolol 25 mg po/d, digoxin 0.125 mg po/d, atorvastatin 20 mg po/d, and ASA 81 mg po/d</t>
  </si>
  <si>
    <t xml:space="preserve">BP-132 / 81 mmHg </t>
  </si>
  <si>
    <t>T1DM (known DM for 17 yrs; on mixtard &gt; 8 yr) Mixtard 46/26</t>
  </si>
  <si>
    <t>T2 DM (POOR CONTROL)</t>
  </si>
  <si>
    <t>P=T2 DM( for 6 yrs) + HTN; ON MTF 1 gm po bid, Atorvastatin 20 mg po/d &amp; amlodipine 5 mg po/d</t>
  </si>
  <si>
    <t>vs are normal</t>
  </si>
  <si>
    <t>T1DM(POOR CONTROL)</t>
  </si>
  <si>
    <t>HTN(FAIR CONTROL)</t>
  </si>
  <si>
    <t xml:space="preserve">No new complaint          </t>
  </si>
  <si>
    <t xml:space="preserve">no new complaint               </t>
  </si>
  <si>
    <t>Hypertensive on enalapril 10mg po BID, Amlodipine 10mg po daily and HCT 25 mg po daily</t>
  </si>
  <si>
    <t xml:space="preserve">the   same  </t>
  </si>
  <si>
    <t>known HTN+ IHD + PAD on Enalapril Maleate 10mg PO BID Atorvastatin 20MG PO Once Acetylsalicylic Acid - 81mg Amlodipine - 10mg</t>
  </si>
  <si>
    <t>HTN(good control)</t>
  </si>
  <si>
    <t>BP: 137 / 77</t>
  </si>
  <si>
    <t xml:space="preserve">Controlled HTN   </t>
  </si>
  <si>
    <t xml:space="preserve">T2DM on Medications </t>
  </si>
  <si>
    <t>P=HTN; ON HCT 25mg po day, enalapril 5 mg po BID and Atenolol 50 mg po day</t>
  </si>
  <si>
    <t>oligo arthrites</t>
  </si>
  <si>
    <t>P1=HTN + P2-? dyslipidemia; on Losartan 50 mg po/d , amlodipine 5 mg po/d , HCT25 mg po/d, Atrovastatin 20 mg po/d</t>
  </si>
  <si>
    <t>chronic viral hepatitis ( HBV )  phase ?</t>
  </si>
  <si>
    <t xml:space="preserve">Poor Glycemic Control + Uncontrolled HTN </t>
  </si>
  <si>
    <t>HTN with HHD on lasix 40 mg po/d, Spironolactone 12.5 mg po/d, Atenolol 50 mg po/d, Atrovastatin 20 mg po/d and ASA 81 mg po/d</t>
  </si>
  <si>
    <t>Dx--HPN with Nephropathy + Myoclonus .+ Glaucoma + BPH</t>
  </si>
  <si>
    <t>Dx-- Type 2 DM</t>
  </si>
  <si>
    <t>NPH 34/34 + Nifedipine 40/20 + Atenolol 50 mg /d + Simvastatin 20 mg /d.</t>
  </si>
  <si>
    <t>P=HTN for the past 6 yr on Amlodipine 10 mg /d, Enalapril 10 mg po daily</t>
  </si>
  <si>
    <t>T2DM + IHD + HTN + Hyperthyroidism; On NPH 12/6 IU SC BID, ASA 81mg/day, Atenolol 50mg/day, Enalapril 5mg/day and PTU 100mg BID</t>
  </si>
  <si>
    <t>Known HTN ( for 4-5 yrs); on HCT 25 mg po day , enalapril 10mg po bid</t>
  </si>
  <si>
    <t>Dx--ALD/ chronic hepatitis/ cirrhosis</t>
  </si>
  <si>
    <t>Nifedipine 20 mg po /d + Atenolol 50 mg pol/d + Atorvastatin 40 mg po /d + Bromazepam.</t>
  </si>
  <si>
    <t>Refill,add paracetamol 1gm po PRN</t>
  </si>
  <si>
    <t>Same as above+good BP control</t>
  </si>
  <si>
    <t>HTN + diffuse osteopenia on Amlodipine 10 mg po bid</t>
  </si>
  <si>
    <t>Same with good BP control</t>
  </si>
  <si>
    <t>SAME WITH SUB OPTIMAL BP CONTROL</t>
  </si>
  <si>
    <t>Hypertension for the last 30 years and CKD secondary to to rollout hypertension nephrosclerosis on amlodipine 5 mg po per day and enalapril 20mg mg po BID</t>
  </si>
  <si>
    <t>INR and manage accordingly</t>
  </si>
  <si>
    <t>P- Disk prolapse + ?OA</t>
  </si>
  <si>
    <t>P1= CRVHD P2= known HTN P3 IHD , He is currently on Lasix 40mg PO BID HCT 25mg PO daily ATORVASTATIN 40MG PO/D ASA 81MG PO/D Metoprolol succinate 50 mg po daily Digoxine 0.125mg po daily.</t>
  </si>
  <si>
    <t>RT Knee OA with backers cyst +HTN on enalpril 5 mg po bid</t>
  </si>
  <si>
    <t>HTN+  ?HHD</t>
  </si>
  <si>
    <t xml:space="preserve">refill and appoint     </t>
  </si>
  <si>
    <t>P=HTN +TYpe 2 DM ON- Nifedipine 20 mg po bid &amp; metiformin 500mg po bid</t>
  </si>
  <si>
    <t>P: Variceal bleeding 2ry to CLD 2ry to ALD Done: -Propranolol 10 mg daily -Spironolactone 50 mg PO/day -Lasix 20 mg PO /day</t>
  </si>
  <si>
    <t>P=T2 DM On MTF 500mg/day</t>
  </si>
  <si>
    <t>HTN on Atenolol 50 mg/d, Enalapril 10 mg/d</t>
  </si>
  <si>
    <t>P=TII DM on Mixtard 16/12 IU SC BID+ HTN on LSM</t>
  </si>
  <si>
    <t>known t2dm and known httsive</t>
  </si>
  <si>
    <t xml:space="preserve">Normal     </t>
  </si>
  <si>
    <t>BRONCHIAL ASTHMA ON SALBUTAMOL 4PUFF PRN,BECLOMETHASONE 2PUFF PO BID</t>
  </si>
  <si>
    <t>bp=130/80 pr=80</t>
  </si>
  <si>
    <t>Problem List DM + HTN patient taking NPH 40/30 IU SC BID , MTF 500 mg po bid, HCT 25 mg po/d, Losartan 50 mg po/d, Amt 25 mg po/d, ASA 81mg po daily, atenolol 25mg po daily</t>
  </si>
  <si>
    <t>BP=130/80 PR=80</t>
  </si>
  <si>
    <t xml:space="preserve">FBS-175 mg/dl </t>
  </si>
  <si>
    <t>P-T2DM + HTN ; on MTF 500mg po bid &amp; Enalapril 10/5 mg po BID</t>
  </si>
  <si>
    <t xml:space="preserve">epilepsy        </t>
  </si>
  <si>
    <t>TIIDM on NPH 22/14 IU SC BID &amp; MTF 500 mg po bid</t>
  </si>
  <si>
    <t>P=HTN with HHD + DVHD + Lumbar Spondylosis + GA; On Enalapril 10 mg BID, Frusemide 20 mg/day, Atenolol 25 mg/day, Allopurinol 100mg/day and Meloxicam 15 mg/day</t>
  </si>
  <si>
    <t>HTN + OLD STROKE+? SEIZURE DISORDER On Nifedipine 20mg/day, Enalapril 5mg BID, Atrovastatin 20mg/day , ASA 81 MG GP/D</t>
  </si>
  <si>
    <t>TYPE 2 DIBATIC MILTUSE</t>
  </si>
  <si>
    <t>P1: Known RVI on HAART P2: ADHF with reduced LVEF(35%) 2ry to IHD ppt by Killip class IV anteroseptal MI P3: AKI (CRS) on ?CKD(HIVAN) (improving) CURRENTLY ON= ASA 81MG PO/DAY, ATROVASTTATIN 40MG PO/DAY, METOPROLOL 12.5 MG PO bid CLOPIDOGRIL 75 MG PO /DAY</t>
  </si>
  <si>
    <t>CONTINUE MED</t>
  </si>
  <si>
    <t>good glycemic and poor bp control</t>
  </si>
  <si>
    <t>?Left Knee OA</t>
  </si>
  <si>
    <t>EPIGASTERIC PAIN</t>
  </si>
  <si>
    <t xml:space="preserve">fbs                              </t>
  </si>
  <si>
    <t>HTN+DVHD(moderate AR,mild AS EF 60%)+PVC On frusemide 40mg daily, spironolactone 25mg daily, Metoprolol 25 mg po bid , ASA 81 MG DAILY, Clopidogrel 75 mg po per day , AND Enalapril 10mg po BID, digoxin 0.125</t>
  </si>
  <si>
    <t>T1DM on NPH 20/10 RI 10/4 IU</t>
  </si>
  <si>
    <t>Refill and advice on LSM</t>
  </si>
  <si>
    <t>the      same</t>
  </si>
  <si>
    <t>good bp control + PN</t>
  </si>
  <si>
    <t xml:space="preserve">stable                                   </t>
  </si>
  <si>
    <t xml:space="preserve">REFILL  AND  APPOINT  AFTER 3  MONTH  </t>
  </si>
  <si>
    <t>HTN With HHD + BPH</t>
  </si>
  <si>
    <t>HTN + IHD with preserved E+ CHTN ON ASA 81, atorvastatin 40mg po daily, atenolol 50 mg po daily, Lasix 40mg po daily, spironolactone 25mg po daily, Enalapril 10mg po bid, amlodipine 10mg po daily</t>
  </si>
  <si>
    <t>RECURRENT ISCHEMIC STROKE + TYPE II DM+HTN ON NPH 12/6 IU MTF 1000 MG PO BID, amilodipine /valsartan 5mg /160 ASA 81 MG PO DAILY ATEROZ 20 MG PO DAILY AND</t>
  </si>
  <si>
    <t>---------------------------------------------</t>
  </si>
  <si>
    <t>P=T2DM( for 18 yrs) + HTN( for 4 yrs) ON NPH 20/10 IU SC BID, AMLODIPINE 10MG PO/D</t>
  </si>
  <si>
    <t>hypertriton</t>
  </si>
  <si>
    <t>refill  and advise</t>
  </si>
  <si>
    <t>THE        SAME</t>
  </si>
  <si>
    <t>the   same</t>
  </si>
  <si>
    <t xml:space="preserve">controlled  t1dm </t>
  </si>
  <si>
    <t>sub-optimal  bp control</t>
  </si>
  <si>
    <t>KNOWN HTN W HHD + gouty arthritis + ? B ASTHMA not on rx - currently ON, Amlodipine 5 mg po per day, metoprolol 12.5 mg po d , lasix 20 mg po daily Allupurinol 100 mg po per day , ASA 81 M GPO DAILY , ATORVASTATIN 40 Mg PO D</t>
  </si>
  <si>
    <t>add on enalapril 5 mg po daily</t>
  </si>
  <si>
    <t>RVI on HAART + HHD + HTN + DM +GA + KNOWN EPILEPTIC</t>
  </si>
  <si>
    <t>bp=120/80 pr=100</t>
  </si>
  <si>
    <t>bp=120/80 pr=80</t>
  </si>
  <si>
    <t>has no seizure for the past 6 months</t>
  </si>
  <si>
    <t>HTN W HHD on Nifedipine 20 mg Bid, Enalapril 5 mg Bid, AMT - 25 mg po daily , neurobion 1 tab po/daily</t>
  </si>
  <si>
    <t>T2DM on metformin 1 gm po BID and doanil 5 mg po BID</t>
  </si>
  <si>
    <t>send  to  emergency</t>
  </si>
  <si>
    <t>T2DM + HTN on MTF 500 mg po bid , Doanil 5 mg po/d , Atorvastatin 20 mg po/d , Amlodipine 10 mg po/d</t>
  </si>
  <si>
    <t>bp=160/80 pr=80</t>
  </si>
  <si>
    <t>sleeps well, walking distance good,  muscle strength good, no emotional change, no memory loss, good judgement</t>
  </si>
  <si>
    <t>refill  and  appoint  after 1  month</t>
  </si>
  <si>
    <t>HTN on Hydrochlorothiazide 25mg po daily + Amlodipine 5 mg po once daily+ ? hiccup 2ry to Neck surgery + ? Dyspepsia pantoprazole 40 mg po/day. plasil 10 mg po/day, Chlorpromazine 12.5 mg po/ noct,calcalciferol 5000 IU PO /WEEKLY (she is not taking the med due to lack of availability)</t>
  </si>
  <si>
    <t>Calcium Carbonate - 350mg po daily for 2 months</t>
  </si>
  <si>
    <t>no cough, no fever, no visual problem, no trauma, n o neck pain, no depressive symptoms, no history of headache bt has chronic gastriotes (H pyloritest done recenmtly (negatyive), no temporal tenderness, no pain with hair combinmg, no history of hypertension, BP 100/70 mmHg, no forgetfulness, good sleep habit, goes to work daily , works daily for 8 hours from monday to saturday, has stress, no psychosopcial distress, no weight loss</t>
  </si>
  <si>
    <t xml:space="preserve">NO NEWCOMPLAIN </t>
  </si>
  <si>
    <t>Type 1 Dm ( 8 yrs); on NPH 42/22 IU SC BID</t>
  </si>
  <si>
    <t>T2 DM PT FAIR CONTROL)</t>
  </si>
  <si>
    <t xml:space="preserve">THE     SAME  </t>
  </si>
  <si>
    <t>refill the same</t>
  </si>
  <si>
    <t>Known HTN On amlodipine 10mg and enalapril 5 mg</t>
  </si>
  <si>
    <t>TIIDM + ?DKD on NPH 24/14 IU SC BID + HTN on HCT 25 mg d, Nifedipine 20 mg Bid, ASA 81 mg d, Atrovastatin 20 mg d + ?PAD</t>
  </si>
  <si>
    <t>P=RECCUURNT DVT+ CORPULMONALE 2ND to CHRONIC THROMBO EMBOLISM</t>
  </si>
  <si>
    <t>LEFT BASAL GANGLIA LACUNAR INFRACT</t>
  </si>
  <si>
    <t>HTN + CHRONIC SMALL VESSEL ISCHEMIA + DYSPEPSIA 2TO ? + bilateral KNEE MILD OA</t>
  </si>
  <si>
    <t>TYPE 1 DM on NPH=26/12 iu and RI 2/2 iu</t>
  </si>
  <si>
    <t>known diabetic on insulin NPH 52/42 IU SC BID MTF-- 500 mg po bid , HCT 25 mg po/day</t>
  </si>
  <si>
    <t>P=KNOWN RVI ON HAART &gt; 16 yrs + T2DM ( for the past 3 yrs ); on MTF 1 gm po bid</t>
  </si>
  <si>
    <t>P1. T2DM on MTF 500 mg po BID, Glibenclamide 5 mg po/d, P2. HTN ON Enalapril 10 mg po BID.</t>
  </si>
  <si>
    <t>sub-optimal bp control</t>
  </si>
  <si>
    <t>sleeps well, walking distance good, muscle strength good, no emotional change, no memory loss but forgetfulness, good judgemenmt</t>
  </si>
  <si>
    <t>p1: Delusional disorder. On-Risperidone 2 mg po noct p2: mild fatty liver on atrovastatin 20 mg daily p3: newly diagnosed T2DM ( didnt start medication yet)</t>
  </si>
  <si>
    <t>Hypertension for greater than 10 years and Parkinson disease on carbidopa levodopa 1 tab po per day and HCT25 mg po per day</t>
  </si>
  <si>
    <t>sleeps well, walking distance good, muscl;e strength good, no emotional change, no memory loss, good judghement</t>
  </si>
  <si>
    <t>diabetes, hypertension, dyslipidemia, gout</t>
  </si>
  <si>
    <t>HTN with mild LVH on Atenolol 50 mg/d, HCT 25 mg/d Trigeminal Neuralgia on Carbamazepine 200 mg BID</t>
  </si>
  <si>
    <t>P=TYPE 2 DM( for 12 yrs) ON NPH 8/6 IU SC BID.</t>
  </si>
  <si>
    <t>P=T1DM on NPH 50/28 IU SC BID</t>
  </si>
  <si>
    <t>Hypertension for the last 5 years /amlodipine/ enalapril /lasix and carvidolol ADPKD CKD secondary to ADPKD creatinine in the range 1.7 and 2 eGFR between 24 and 35</t>
  </si>
  <si>
    <t>DM (on metformin 500 mg po daily) + HTN + Dyslipidemia on Enalapril 10 mg po BID, Atorvastatin 20 mg po/d HCT 25 mg po/day</t>
  </si>
  <si>
    <t xml:space="preserve">refil                  </t>
  </si>
  <si>
    <t>Lt ankle arthritis on meloxicam 15 mg po/d + dyslipidemia</t>
  </si>
  <si>
    <t>Dyslipidemia + PN on medications</t>
  </si>
  <si>
    <t>spondylosis Hypertension for the last 5 years amlodipine 10 mg po per day RVI on HAART</t>
  </si>
  <si>
    <t xml:space="preserve">HAS ONE EPISODE OF SEIZURE </t>
  </si>
  <si>
    <t>T2DM + HTN on metformin 1.5/1 gm po BID, doanil 10 mg po BID, amlodipine 10 mg po/d and enalapril 5 mg po BID</t>
  </si>
  <si>
    <t>suboptimal sugar and BP control</t>
  </si>
  <si>
    <t>known TIIDM + HTN patient on medication came for follow up</t>
  </si>
  <si>
    <t>she has dyspeptic symptoms</t>
  </si>
  <si>
    <t xml:space="preserve">FBS-124 mg/dl </t>
  </si>
  <si>
    <t>Left side hemiparesis secondary to ischemic stroke on Amlodipine 5mg po daily,Atrovastatin 40mg po daily,ASA 81 mg po daily,Phenytoin 100mg po tid,Haloperidol 1.5mg po daily</t>
  </si>
  <si>
    <t>DM + HTN On MTF 1 gm BID, Glibenclamide 10 mg BID , Amlodipine 5 mg po/d and Enalapril 10 mg BID</t>
  </si>
  <si>
    <t>P old ischemic stroke + Hypertension on Amlodipin 10mg po daily,Enalapril 10mg po bid, ASA 81mg po daily,Atrovastatin 40mg po daily.</t>
  </si>
  <si>
    <t>HTN/previous ischemic stroke Lumbar radiculopathy(on follow up at neurosurgery side); long standing bronchial asthma with exacerbation on HCT 25 mg po /day, ASA 81mg po/d, Atorvastatin 20mg po/d. salbutamol puff prn, amitryptilline 25mg po daily</t>
  </si>
  <si>
    <t>bp=150/80 pr=80</t>
  </si>
  <si>
    <t>poorly controlled HTN + knewly dx T2DM</t>
  </si>
  <si>
    <t>T2DM + HTN Metformin 1 gm po BID, Doanil 5 mg po BID and Amlodipine 5 mg po/d</t>
  </si>
  <si>
    <t>poor controlled T2 Dm + HTN</t>
  </si>
  <si>
    <t>T2DM + PN on Metformin 500 mg po BID , NPH 50/20 IU SC BID, Amitriptyline 25 mg po/d and neurobin 1 tab po/d</t>
  </si>
  <si>
    <t xml:space="preserve">continue med_x000D_
</t>
  </si>
  <si>
    <t>ischemic stroke on ASA 81 mg po daily atorvastatin 80mg po daily</t>
  </si>
  <si>
    <t>HTN + Old Stroke on ASA 81 mg po/d, Atorvastatin 20 mg po/d, Enalapril 10 mg po BID.</t>
  </si>
  <si>
    <t>HTN with HHD + T2DM + Degenerative LS spondylosis on Enalapril 10 mg po/d, Furosemide 20mg po/d, Spironolactone 25 mg po/d, Atorvastatin 20, MTF 500 mg po/day Meloxicam 15 mg d</t>
  </si>
  <si>
    <t>P1 I.stroke &amp; P2 HTN on Enalapril 10 mg po/d, Atorvastatin 20 mg po/d and ASA 81 mg po/d</t>
  </si>
  <si>
    <t xml:space="preserve">CBC             </t>
  </si>
  <si>
    <t>SAME WITH GOOD BP CONTROL</t>
  </si>
  <si>
    <t>the    same</t>
  </si>
  <si>
    <t>P1=BiVentricular systolic dysfunction(HFrEF(EF-15%) +TAPSE-8) 2o to ?HHD + P2= HTN On Lasix 40mg po/d ,Amlodipin 10mg po/d Enalapril 20mg po bid, Carvedilol 25mg po BID Spironolacton 25mg po/d</t>
  </si>
  <si>
    <t>she is a known hypertensive and diabetic patient on metformin 1g po BID, amlodipine 10 mg po daily, and atorvastatin 40 mg po daily. she has also peripheral neuropathy on amytriptiline 25 mg po daily and pregabalin 75 mg po daily</t>
  </si>
  <si>
    <t>KNOWN T2DM+ KNOWN HTN+ Decompensated CLD( AScites +EV)2RY TO ALD+? type 2 HRS r/o diabetic nephropathy+MILD ANEMIA 2RY TO ?+ CHOLELITHIASIS</t>
  </si>
  <si>
    <t xml:space="preserve">nonew complain </t>
  </si>
  <si>
    <t>P=Corpulmonale +A fib+ HYPERTHROIDISM on metoprolol 25 mg po bid , PTU 100 mg po bid warfarin 5mg po every other day</t>
  </si>
  <si>
    <t xml:space="preserve">P1: Cor pulmonale 2ry to Post-TB fibrosis R/O Bronchiectasis_x000D_
</t>
  </si>
  <si>
    <t>HHD + AFIB + CHTN ON WARFARIN 5MG PO DAILY, ENALAPIL 10 MG PO DAILY, METOPROLOL 50 MG DAILY, DIGOXIN 0.125 MG PO DAILY, HCT 25 MG PO DAILY</t>
  </si>
  <si>
    <t>SAME WITH SUBOPTIMAL BP CONTROL</t>
  </si>
  <si>
    <t>T2DM + HTN on metformin 500 mg po BID, doanil 5 mg po bid, enalapril 10 mg po daily, amlodipine 10 mg po Daily, atrovastatin 20 mg po/d and neurobin 1 tab po/d meloxicam 15 mg po prn</t>
  </si>
  <si>
    <t>Same + ? dyspepsia</t>
  </si>
  <si>
    <t xml:space="preserve">good bp control    </t>
  </si>
  <si>
    <t>T2DM + TOXIC MNG; on PTU 100 mg po TID, Propranolol 40 mg po/d insulin 30/10 (am/pm) IU SC BID follow up at black lion hospital for MNG</t>
  </si>
  <si>
    <t>bp=150/70 pr=80</t>
  </si>
  <si>
    <t>HgA1c, lipid profile</t>
  </si>
  <si>
    <t xml:space="preserve">refill and appoint   </t>
  </si>
  <si>
    <t>KNOWN HTSIVE ON DIETARY MODIFICATION FOR 1 YR</t>
  </si>
  <si>
    <t>Hypertension on Amlodipine 5 mg po daily, enalapril 5 mg po daily</t>
  </si>
  <si>
    <t>On follow up for chronic pharyngitis</t>
  </si>
  <si>
    <t xml:space="preserve">bp pr not done </t>
  </si>
  <si>
    <t>NO NEW CMPLAINT</t>
  </si>
  <si>
    <t>HTN on Nifedipine 20 mg po/d, Enalapril 10 mg po/d, Frusemide 20mg po/d,ASA 81mg po/d and atorvastatin 20 mg po/d</t>
  </si>
  <si>
    <t>T2 DM + HTN + Stroke ON NPH= 48/26 Am/PM HCT 25 mg po/d, Enalapril 10 mg po bid Atorvastatin 20 mg po/d</t>
  </si>
  <si>
    <t>Refill_x000D_
RTC- 1/12</t>
  </si>
  <si>
    <t>bp=140/80 pr=80</t>
  </si>
  <si>
    <t>bp=140/70 pr=80</t>
  </si>
  <si>
    <t>THE   SAME</t>
  </si>
  <si>
    <t>HTN + DYSLIPEDEMIA+ Pre diabetes ; ON AMLODIPINE 5MG PO DAILY, ATORVASTATIN 20 MG PO DAILY, Meloxicam 15 mg po/prn</t>
  </si>
  <si>
    <t>BP=140/80 PR=90</t>
  </si>
  <si>
    <t>Epilepsy On Carbamazepine 200mg daily</t>
  </si>
  <si>
    <t xml:space="preserve">BP = 140/90mmgh </t>
  </si>
  <si>
    <t>no new com</t>
  </si>
  <si>
    <t>Ischemic stroke on aspirin 81 mg , atorvastatin 40 mg po daily + Peripheral neuropathy and hypercholestrolemic patient on medications</t>
  </si>
  <si>
    <t>DM + HTN ON NPH 56/46 SC BID but she took NPH 54/44, MTF 500 mg po/day, Enalapril 5 mg po/day, Atorvastatin 20 mg po/d and ASA 81 mg po/d</t>
  </si>
  <si>
    <t>FBS = 152mg/dl</t>
  </si>
  <si>
    <t>Plan- Refile medications</t>
  </si>
  <si>
    <t>HTN + Ischemic stroke; on Enalapril 10 mg d, ASA 81 mg po/d, Atorvastatin 20 mg/d Neuropathic pain on Amitriptyline 50 mg po/d , neurobin 1 tab po day</t>
  </si>
  <si>
    <t>1. HTN with HHD; on Atenolol 25 mg po/d, ASA 81 mg po/d, Spironolactone 25 mg po/d 2. TIIDM on MTF 500 mg po/ BID</t>
  </si>
  <si>
    <t xml:space="preserve">Well controlled bp </t>
  </si>
  <si>
    <t>known diabetic + hypertensive patient on medication</t>
  </si>
  <si>
    <t>P-DM+HTN+PD on MTF 500x1, Levodopa/carbidopa 25/250 mg po bid, atrovastatin 40 mg po daily, ENALAPRIL10 MG PO BID,</t>
  </si>
  <si>
    <t>peripheral Neuropathy sec to low Vitamin D on vitamin D therapeutic dose</t>
  </si>
  <si>
    <t>P=Asthmatic + PN ? Piriformis syndrome +? UTI + ? Vit-D Deficiency; Pregabalin 75 mg 2 tab po/day and salbutamol 4 puffs PRN</t>
  </si>
  <si>
    <t>essential hypertension(9month) amlodipine 5 mg po/day</t>
  </si>
  <si>
    <t xml:space="preserve">REFILL MEDICTAION </t>
  </si>
  <si>
    <t>THE      SAME</t>
  </si>
  <si>
    <t>HTN + DVHD on ASA 81 mg d, Amlodipine 10mg. LBP 2 to LS degenerative spondylosis on Meloxicam 15 mg d, Neurobin 1 tab d, Ca carbonate 350 mg Bid</t>
  </si>
  <si>
    <t>P=LBP secondary to Degenerative spondylosis + T2DM( 4 yrs) + Newly Dxed HTN ; on Metformin 500mg po BID; Amlodipine 5 mg po/d</t>
  </si>
  <si>
    <t>SAME AS ABOVE WITH GOOD GLYCEMIC CONTROL</t>
  </si>
  <si>
    <t>P=T2 DM + BILATERAL RENAL STONE ; on NPH 28/22 IU SC BID , Metformin 500 mg po BID</t>
  </si>
  <si>
    <t>P=HTN + T2 DM; on daonil 5 mg po/day, enalapril 10 mg po bid, Amlodipine 5 mg po/d, Neurobion 1 tab po/d</t>
  </si>
  <si>
    <t>THE    SAME</t>
  </si>
  <si>
    <t>P=TIIDM + HTN + IHD; on ASA 81 mg po/d, Atrovastatin 20 mg po/d, MTF 500 mg po/d Lasix 20 mg po/d Spironolactone 12.5 mg po/d</t>
  </si>
  <si>
    <t>P=HTN + EPIGASTRIC HERNIA+RIGHT NEPHROLITHIASIS(SMALL)+RIGHT KIDENY SMALL CYST(ULTRASOUND EVIDENCE),ON ENALAPRIL 10MG PO DAILY</t>
  </si>
  <si>
    <t>HTN + Dyslipidemia + left renal stone ON amlodipine 10 mg po/day ,propranolol 20 mg po/day, Amitriptyline 12.5 mg po daily ,atrovastatin 25 mg po daily</t>
  </si>
  <si>
    <t>BP=120/70 PR=80</t>
  </si>
  <si>
    <t xml:space="preserve">complain  numbness to  all  extremities  </t>
  </si>
  <si>
    <t>HAS BILATERAL KNEE JOINT PAIN OF TWO MONTHS</t>
  </si>
  <si>
    <t xml:space="preserve">follow up                   </t>
  </si>
  <si>
    <t>Well controlled HTN + Known RVI on HAART( 7yrs) + Old stroke on enalapril 5 mg po BID, Atorvastatin 40 mg p daily, ASA 81 mg po daily</t>
  </si>
  <si>
    <t>bp=110/70 pr=80</t>
  </si>
  <si>
    <t xml:space="preserve">Enalapril 10 mg po BID </t>
  </si>
  <si>
    <t>no new compl</t>
  </si>
  <si>
    <t>NO objective finding</t>
  </si>
  <si>
    <t>NPH 20 /16, Metoprolol 100/50 + Enalapril 10 mg BID + Nifedipine 20 mg po /d. + ASA + Atorvastatin 40 mg.</t>
  </si>
  <si>
    <t>Dx - Type 2 DM + previous MI + previous PTE</t>
  </si>
  <si>
    <t>T2 DM( Good glycemic control) + HTN( Fair BP) + BPH + CLBP 2 to ? LS degenerative spondyklosis</t>
  </si>
  <si>
    <t xml:space="preserve">RVI on HAART + SJS ( treated at plastic side for one month 9 months back ) </t>
  </si>
  <si>
    <t>P1. HYPERTENSION ON Amlodipine 10 mg po/day HCT 25 mg po/day P2. DISLIPEDEMIA ON Atorvastatin 20 mg po/day P3. SYPTOMATIC CHOLELITIASIS</t>
  </si>
  <si>
    <t>known HTN on ENALAPRIL 10 MG PO BID</t>
  </si>
  <si>
    <t>costochondritis</t>
  </si>
  <si>
    <t>well controlled DM.</t>
  </si>
  <si>
    <t>HTN on Amlodipine 5 mg po/d,Enalapril 5 mg po BID</t>
  </si>
  <si>
    <t>P=T2 DM +Stage I HTN; on NPH= 20/16 IU SC BID, metformin 850 mg po bid, Atrovastatin 20 mg po/d, Enalapril 5 mg po/d</t>
  </si>
  <si>
    <t>; fatty liver + dislipidimia + predaibetic on Atorvastatin 40 mg po daily</t>
  </si>
  <si>
    <t>P1- Left side hemiparesis 2 HEMORRHAGIC STROKE P2 - seizure disorder</t>
  </si>
  <si>
    <t>good disese course</t>
  </si>
  <si>
    <t>known hypertensive + LT thyroid nodular colloid goiter + cystic degeneration( follow up at surgical )</t>
  </si>
  <si>
    <t>P1 - Post thyroidectomy Hypothyroidism on Levothyroxine 100mcg PO BID &amp; has follow up at surgical clinic P2- Known Hypertensive; On Enalapril 10mg PO BID</t>
  </si>
  <si>
    <t>HTN+ DM + Ischemic stroke + CKD ( CR= 2, eGFR= 42)</t>
  </si>
  <si>
    <t>DYSLIPEDEMEA ON ATORVASTATIN 40 MG PO DAILY</t>
  </si>
  <si>
    <t>P=HTN on Amlodipine 10 mg po/d + Bilateral Knee OA with left calcaneal spur(on follow up at ortho side )</t>
  </si>
  <si>
    <t>Nifedipine 20mg BID, Enalapril 5mg BID and Atenolol 50mg/day.</t>
  </si>
  <si>
    <t>known RA+ lumbar spondylosis; on Methotrexate 7.5 mg po/wk, folic acid 5 mg po/d , amitriptyline 25 mg po/day, atorvastatin 40 mg po/d</t>
  </si>
  <si>
    <t>T1 Dm on NPH 34/16 RI 8/6</t>
  </si>
  <si>
    <t xml:space="preserve">FAIR CONTROL HTN+DM </t>
  </si>
  <si>
    <t>bp=130/70 pr=80</t>
  </si>
  <si>
    <t>make lasix 40 mg po bid, refill other medications</t>
  </si>
  <si>
    <t>complains leg swelling</t>
  </si>
  <si>
    <t>P1- Ischemic Stroke (2YEARS) P2- HTN P3- Type 2 DM 7months ASA 81mg po daily Atorvastatin 40mg po daily Amlodipine 2.5mg po daily metformin 500mg PO daily</t>
  </si>
  <si>
    <t xml:space="preserve">well controlled DM. </t>
  </si>
  <si>
    <t>P1. T 2 DM on metformin 850 mg PO BID and glibenclamide 5 MG PO/DAY.</t>
  </si>
  <si>
    <t>P=T2 DM + HTN on NPH= 34/24 IU SC BID, Enalapril 10 mg po/d Atrovastatin 20 mg po/d</t>
  </si>
  <si>
    <t>P=HTN+ Type 2 DM + Ischemic stroke( &gt; 2 yrs) + PN ; on MTF 850 mg po daily,ASA 81 mg po/d Atorvastatin 40 mg po/d Amlodipine 10 mg po/d, Amitriptyline 12. 5</t>
  </si>
  <si>
    <t xml:space="preserve">had improvement </t>
  </si>
  <si>
    <t xml:space="preserve">continue med </t>
  </si>
  <si>
    <t>sleeps well, walking distance good, muscle strength weak, no emotional change, no memory loss, good judghement</t>
  </si>
  <si>
    <t>Severe Pulmonary HTN + dextrocardia</t>
  </si>
  <si>
    <t>Asthma + DVHD (mild AR, moderate MS ) + G1DD on salbutamol puff PRN, Beclomethasone 2 puffs BID, Lasix 20 mg po/d and spironolactone 12.5 mg po/d</t>
  </si>
  <si>
    <t>the     same</t>
  </si>
  <si>
    <t xml:space="preserve">complaining of chest pain </t>
  </si>
  <si>
    <t xml:space="preserve">NA           </t>
  </si>
  <si>
    <t>P1: NSTEMI ( echo apical hypo kinessis EF 45%..imp ef .50% ) + P2: obesity ON ASA 81mg/d, Atrovastatin 40 mg PO daily Enalepril 5mg mg po bid , metoprolol 25 mg PO daily</t>
  </si>
  <si>
    <t>HTN + DCMP with severe LV systolic Dysfunction + Moderate Pulm.HTN</t>
  </si>
  <si>
    <t xml:space="preserve">Refill &amp; Link to Endocrinologist </t>
  </si>
  <si>
    <t>DM + HPN on NPH 30/20, Atrovastatin 20mg daily, ASA 81 mg daily ad Amlodipine 5mg daily</t>
  </si>
  <si>
    <t>Panic attack On AMT 25 mg po/d</t>
  </si>
  <si>
    <t>Amlodipine 5 mg po daily</t>
  </si>
  <si>
    <t>P=Type 2 DM currently on Metformine 500mg BID.</t>
  </si>
  <si>
    <t>DM + HTN on MTF 1 gm po BID, Glibenclamide 2.5 mg d, and HCT 25 mg po daily, meloxicam 15 mg po daily</t>
  </si>
  <si>
    <t>P1 HTN on Amlodipine 10 mg po/d, HCT 25 mg po/d P2 DYSLIPIDEMIA ON ATROVASTATIN 20 MG PO D asthma not on medication</t>
  </si>
  <si>
    <t xml:space="preserve">refill and appoint         </t>
  </si>
  <si>
    <t>HTN on Amlodipine 10 mg d, Enalapril 10 mg po bid, HCT 25 mg d</t>
  </si>
  <si>
    <t>known DM on insulin 36/26</t>
  </si>
  <si>
    <t>rhumatoid arthrites, MDD</t>
  </si>
  <si>
    <t>known Type 2 DM +HTN; NPH= 48/38 AM/PM] ,MTF 500mg po bid , Enalapril 10mg po bid , Amlodipine 10 mg po/d Atorvastatin 20 mg po/d , ATENOLOL 12.5 MG PO/D</t>
  </si>
  <si>
    <t>P=Thyrocardiac disease 2ry to thyrotoxicosis (controlled) P2: Atrial fibrillation P3: Degenerative valvular heart disease Warfarin 2.5/5mg PO daily alternatively, PTU 100 mg PO BID Metoprolol succinate 25 mg PO BID .</t>
  </si>
  <si>
    <t>refill and appoint 3/12</t>
  </si>
  <si>
    <t>KNOWN TYPE 2 DM + HTN on Metformin 500mg po daily, atrovastatin 20mg po dail, enalapril 10mg po bid, amlodipine 10mg po daily</t>
  </si>
  <si>
    <t>T2DM + Schizophrenia on metformin 1000mg po bid, glibenclamide 5mg po daily chlorpromazine 100mg po bid...HGBA1C=7.5</t>
  </si>
  <si>
    <t>KNOWN T2DM ON METFORMIN 500 MG PO DAILY ,GLICLIBIDE 5 MG PO DAILY</t>
  </si>
  <si>
    <t>P=HTN + OA of bilateral knee and lumbar vertebrae( on follow up at orthopedics clinic); on Amlodipine 10 mg daily and HCT 25 mg daily</t>
  </si>
  <si>
    <t xml:space="preserve">nad                             </t>
  </si>
  <si>
    <t>EPILEPSY on Carbamazepine - 300mg BID</t>
  </si>
  <si>
    <t xml:space="preserve">complains dry cough </t>
  </si>
  <si>
    <t>T1 DM ON NPH=16/14 iu,RI=6/6 IU</t>
  </si>
  <si>
    <t>T2 DM + HTN ON NPH 34/22 IU SC BID , Atorvastatin 20 mg PO/d, Enalapril 5 mg PO/d, Nifedipine 20 mg PO BID and ASA 81 mg po daily</t>
  </si>
  <si>
    <t>add on amlodipine 5 mg po daily</t>
  </si>
  <si>
    <t>P= HTN; On Amlodipine 10 mg po/d, HCT 25 mg po/d, Losartan 50 mg po/d</t>
  </si>
  <si>
    <t xml:space="preserve">fbs               </t>
  </si>
  <si>
    <t>? Hypercholestromia</t>
  </si>
  <si>
    <t>? Gougt + ? PN+BPH ABD</t>
  </si>
  <si>
    <t>P=HTN ON HCT 25MG PO DAY</t>
  </si>
  <si>
    <t>KNOWN EPLEPTIC PATIENT ON CARBAMAZEPINE 400 MG PO BID, PHENTOIN 150 MG PO BID),PHENOBARBITAL 50 MG PO DAILY</t>
  </si>
  <si>
    <t>IMPROVING CONDITION</t>
  </si>
  <si>
    <t>B.Asthma + Htn</t>
  </si>
  <si>
    <t>complain  numbness to  lower  extremities</t>
  </si>
  <si>
    <t>Known HTN for the past 3 yr + LVH On Enalapril 10 mg BID, Amlodipine 10mg/day</t>
  </si>
  <si>
    <t>HTN on Amlodipine 10 mg po/d, ASA 81 mg po/d and Atorvastatin 20 mg po/d , NEUROBIN 1 TAB PO /D</t>
  </si>
  <si>
    <t xml:space="preserve">update inx for next appt _x000D_
- refill and appt </t>
  </si>
  <si>
    <t>THE     SAME</t>
  </si>
  <si>
    <t>P1. DM on NPH 28/18 IU SC BID P2. HTN on Amlodipine 10 mg po/d</t>
  </si>
  <si>
    <t>Dx--Type 2 DM + On Pace maker and on medication + BPH + HPN</t>
  </si>
  <si>
    <t>HHD(pEF)+ B.Asthma + CHTN</t>
  </si>
  <si>
    <t>TYPE1 DM on NPH= 34/16 IU SC BID</t>
  </si>
  <si>
    <t xml:space="preserve">see  mgt             </t>
  </si>
  <si>
    <t>known seizure pt on phenytoin 100 mg po tid</t>
  </si>
  <si>
    <t>HTN on Enalapril 10/5mg BID, HCT 25 mg daily</t>
  </si>
  <si>
    <t>?NEPHRITIC NEPHROTIC SYNDROME + KNEWLY DX HTN</t>
  </si>
  <si>
    <t>Problem List HTN +ISCHEMIC HEART DISEASE WITH PRESERVED EF+ + Dyslipidemia + ASYMPTOMATIC Cholelithiasis- Nifedipine 20 mg Bid, HCT 25mg po daily, Atorvastatin 20 mg/d, ASA 81 mg po/day</t>
  </si>
  <si>
    <t>P1- RVI ON HAART P2- Rt side body weakness 2ry to Ischemic stroke P3- ?UGIB 2ry to ? ASA induced P4- Dyspepsia On -HARRT, ASA 81 MG PO DAILY.ATORVASTATIN 40MG PO DAILY - PPI BID ECHO=GRADE 1 DIASTOLIC DYSFUNCTION, EF=55%</t>
  </si>
  <si>
    <t>BP: 109 / 77</t>
  </si>
  <si>
    <t>DM + HTN on metformin 500 mg po BID, doanil 5 mg po BID and atorvastatin 20 mg po/d, amlodipine 5mg po day</t>
  </si>
  <si>
    <t>T2 DM + HTN +? HHD; On NPH 40/30 iu, Enalapril 5mg/day, ASA 81mg/day, Atrovastatin 20mg/day, Frusemide 40mg/day and Spironolactone 25mg/day</t>
  </si>
  <si>
    <t>T2DM + HTN on NPH 52/22 IU and enalapril 5 mg po/d, atrovastatin 20mg po day</t>
  </si>
  <si>
    <t>seen recently</t>
  </si>
  <si>
    <t>Dx--Ulcerative colitis + ? OA of the RT hip</t>
  </si>
  <si>
    <t xml:space="preserve">Link to neurology </t>
  </si>
  <si>
    <t>Seizure disorder on Phenytoin 100 TID &amp; Phenobarbitone 100 mg po daily</t>
  </si>
  <si>
    <t>DM + dyslipidaemia+ PN on NPH 42/34 IU, metformin 1 gm po BID, Atorvastatin 20 mg po/d, ASA 81 mg po/d, amitriptyline 25 mg po/d and neurobin 1 tab po/d</t>
  </si>
  <si>
    <t xml:space="preserve">no pertinent findings. </t>
  </si>
  <si>
    <t>osteoporosis (follow up at orthopedics) + Seborrheic Dermatitis (follow up at dermatology ) + HTN with HHD follow up at private clinic +dyspepsia; on omeprazole 20 mg po bid, Anti-Acid 10 ml po/d</t>
  </si>
  <si>
    <t xml:space="preserve">POORLY CONTROLLED  T2DM </t>
  </si>
  <si>
    <t>SAME AS ABOVE WITH GOOD BP CONTROL</t>
  </si>
  <si>
    <t xml:space="preserve">well controlled DM and HTN. </t>
  </si>
  <si>
    <t>Type 2 DM for the last 2 years/ Stable angina for the last 2 years /Dyslipedemia/ No hypertension/ lumbar spondylosis /she is on Metformin 500mg BID/ Glibenclamide 5 mg po per day ASA 81mg PO daily and Atorvastatin 20mg PO daily, Metoprolol 12.5 mg po per day FBS 137</t>
  </si>
  <si>
    <t xml:space="preserve">nad        </t>
  </si>
  <si>
    <t>T2 DM + HTN on Daonil 2.5 mg po /day, Atenolol 50 mg po/d, Enalapril 5 mg po bid and Amlodipine 10 mg po per day</t>
  </si>
  <si>
    <t>THE          SAME</t>
  </si>
  <si>
    <t>P1=T1DM for the last 2 years on NPH 40/20</t>
  </si>
  <si>
    <t>type II DM on metformin 500mg po bid</t>
  </si>
  <si>
    <t>htn(fair control)</t>
  </si>
  <si>
    <t>P=Type 2 DM on metformin 500/750mg and atrovastatin 20 mg po daily</t>
  </si>
  <si>
    <t>Seizure On Carbamazepine 200mg daily</t>
  </si>
  <si>
    <t>HTN ON ENALAPRIL 5 MG PO BID , AMLODIPINE 5 MG PO DAILY +L eft Sacroiliac joint OA + Lumbar spondylosis</t>
  </si>
  <si>
    <t>VITALS ARE STABLE</t>
  </si>
  <si>
    <t>p-BIATRIAL ENLARGEMENT SEVER PULMONARY HYPERTENSION + DEGENERATIVE AORTIC VALVE SCLEROSIS + TOXIC MNG + ATRIAL FIBRILLATION ON LASIX 40MG PO BID SPIRONOLACTONE 25MG PO DAILY PTU 100MG PO BID digoxine 0.125mg po daily omeprazole 20mg po bid metoprolol 25 mg po BID WARFRINE 2.5MG EVERY OTHER day...INR=1.96</t>
  </si>
  <si>
    <t>VITAL SIGN ARE NORMAL</t>
  </si>
  <si>
    <t>P- TYPE I DM NPH 20/10 with good adherence</t>
  </si>
  <si>
    <t>P1- ISCHEMIC STROKE P2 :- HTN ON AMILODIPINE 5MG PO DAILY ASA 81MG PO DAILY ATROVASTATINE 40MG PO DAILY, ENALAPRIL 5MG PO DAILY</t>
  </si>
  <si>
    <t>HTN? HHD + T2DM + PN on NPH insulin 44/34 IU SC BID , Metformin 500 mg po /day, Lasix 40 mg po/day Spironolactone 25 mg po/day, ASA 81 mg po/day, Enalapril 10 mg po/ bid , AMT12.5 mg po/d</t>
  </si>
  <si>
    <t>T2 DM + PN on NPH 24/18, RI 10/8, MTF 500 mg Bid, Atorvastatin 20 mg d on AMT 25 mg d</t>
  </si>
  <si>
    <t xml:space="preserve">improving _x000D_
</t>
  </si>
  <si>
    <t>BP - 127 / 74</t>
  </si>
  <si>
    <t>TYPE 2DM + HTN+ DYSLIPEDEMIA; ON NPH 36/30 IU AM/PM, RI 8/8 IU AM/PM, NIFEDIPINE 20MG PO BID, ENALAPRIL 10 MG PO BID,ATORVASTATIN 20MG PO DAILY</t>
  </si>
  <si>
    <t>Known HTN + T2 DM + hypothyroidism on metformin 500MG po bid , amilodipine 5 mg po/d, atorvastatin 20 mg po/d levothyroxine 150 micgm daily.</t>
  </si>
  <si>
    <t>TYPE 2 DM ON METFORMIN 500MG PO BID GLIBENCLAMIDE 5 MG PO/DAY</t>
  </si>
  <si>
    <t>TYPE 2 DM ON METFORMIN 1 GM PO BID,DAONIL 10 MG PO BID</t>
  </si>
  <si>
    <t>T1DM + HTN + ?Diabetic Retinopathy on NPH 26/12 IU SC BID and Enalapril 5 mg po BID</t>
  </si>
  <si>
    <t>Known RVI on HARRT( tenofovir disoproxil fumarate lamivudine /Efavirenz) + Genitourianry TB TREATED + TIIDM on NPH 28/18 + mild anemia</t>
  </si>
  <si>
    <t>dyspepsia....</t>
  </si>
  <si>
    <t>T2DM + HTN on NPH 46/30 IU SC BID, HCT 25 mg po/d, Metoprolol 12.5 mg/po, Atorvastatin 20 mg po/d, and ASA 81 mg po/d</t>
  </si>
  <si>
    <t>P SAH( 14 month back) + HTN on enalpril 5 mg po bid</t>
  </si>
  <si>
    <t>T1DM on NPH 42/22 IU ( &gt; 8 +YEARS) + NEWLY DX HTN ON LSM</t>
  </si>
  <si>
    <t xml:space="preserve">BP-147 / 76 mmHg </t>
  </si>
  <si>
    <t>hypertension, dyslipidemia, gout</t>
  </si>
  <si>
    <t>HTN on Nifedipine 20 mg/d &amp; Metoprolol 25 mg/d</t>
  </si>
  <si>
    <t>no _x000D_
new complaint</t>
  </si>
  <si>
    <t>T1DM for the past 5 yr on NPH 32/22, RI 16/14</t>
  </si>
  <si>
    <t>HTN + T2 DM patient who came for follow up</t>
  </si>
  <si>
    <t>OCD+ Known RVI on HAART + Dyslipidaemia + T2 DM + PUD</t>
  </si>
  <si>
    <t xml:space="preserve">ADVISE ON DIET              </t>
  </si>
  <si>
    <t>STROKE AND HTN+DM ON MTF 500 MG PO BID) ,ATORVASTATIN 40 MG PO DAILY, ASA 81MG PO DAILY, ENALAPRIL 10MG PO BID, HCT 25 mg po /d</t>
  </si>
  <si>
    <t xml:space="preserve">no compliant   </t>
  </si>
  <si>
    <t>bp=104/70 pr=80</t>
  </si>
  <si>
    <t>HTN + HHD ON ENALAPRIL 10 MG PO BID, NIFEDIPINE 20 MG PO BID, HCT 25 MG PO/DAY</t>
  </si>
  <si>
    <t>Well controlled bp</t>
  </si>
  <si>
    <t>BP: 124 / 77</t>
  </si>
  <si>
    <t>HTN + ? HHD on Amlodipine 10mg po daily</t>
  </si>
  <si>
    <t>P=T2DM + HTN; on metformin 1 gm po BID, doanil 7.5/5 mg po BID and enalapril 10/mg po BID, atrovastatin 20 mg po/d</t>
  </si>
  <si>
    <t>P= HTN+OLD HS to ? IS(&gt; 5 yrs);on Enalapril 5 mg po bid, HCT 25 mg po/d ASA 81 mg po/d Atorvastatin 40 mg po/d[ He took ASA &amp; Atrovastatin since the incident of storke)</t>
  </si>
  <si>
    <t>P=TYPE 1 DM(for 7 Yrs) ON NPH 32/22 IU SC BID</t>
  </si>
  <si>
    <t>T1DM ON NPH 24/12 IU SC BID</t>
  </si>
  <si>
    <t>P=T2DM( for 3 yrs) + AKI ON ? CKD R/O DM NEPHROPATHY + NOWN HTN + PNP on NPH 20/16 IU SC BID, MTF 500MG PO BID, ATROVA 40MG PO /DAY, HCT 25MG PO/DAY,AMITRYPTLINE 25 MG PO/DAY</t>
  </si>
  <si>
    <t>HTN ( Fair BP)</t>
  </si>
  <si>
    <t>P=T2DM + PN; on metformin 500 mg po BID and amitriptyline 25 mg po/d</t>
  </si>
  <si>
    <t>P=DM on NPH 32/26 IU, atrovastatin 20 mg po d P2. HTN ON, amlodipine 5 mg po/d, carvedilol 6.25 mg po/d, HCT 25 mg po/d P3. PN. amitriptyline 12.5 mg po/d</t>
  </si>
  <si>
    <t>fair glycemic control + newly diagnosed HTN</t>
  </si>
  <si>
    <t>Problem List_x000D_
HTN ; on Amlodipine 10 mg po/d &amp; Enalapril 5 mg po/d</t>
  </si>
  <si>
    <t>Stable vitals</t>
  </si>
  <si>
    <t xml:space="preserve">no ab det </t>
  </si>
  <si>
    <t>T2DM + dyslipidimea on MTF 500 MG PO DAILY,ATORVASTATIN 20 MG PO DAILY</t>
  </si>
  <si>
    <t>T2DM on Metformin 500 mg po/d, Atrovastatin 20 mg po/d</t>
  </si>
  <si>
    <t>RVI on HAART and HTN on Enalapril 10mg po daily</t>
  </si>
  <si>
    <t>HTN; on Amlodipine 10mg po /d &amp; HCT 25 mg po/d</t>
  </si>
  <si>
    <t>T2DM + HTN on: NPH 60/40, RI 20/10, MTF 1gm BID, Amlodipine 10*1,enalapril 20*2,HCT 25 *1,metoprolol 25*1, ASA 81mg ateroz 20*1</t>
  </si>
  <si>
    <t>B.ASTHMA ON SYMBICORT 160/ 4.5 mcg/dose, 2 puffs bid and salbutamol 100 mcg/dose, 2 puffs PRN</t>
  </si>
  <si>
    <t>T2DM _ HTN + PN on NPH 30/20 IU SC BID , Enalapril 5 mg po BID , Amt - 25 mg po/d</t>
  </si>
  <si>
    <t>P1- STEMI (EF=45%) P2- Newly Dx Type 2 DM -ASA 81mg PO daily -Atorvastatin 40mg PO daily, - -Clopidegrol 75mg PO daily -Metoprolol succinate 25 mg po bid, - Enalapril 5mg po bid, -metformin 500mg po bid FBS= 119 RBS=132-147</t>
  </si>
  <si>
    <t>p1-Known T2DM +old Ischemic Stroke + HTN + known hypothiroidism - ON levothyroxin 100 mcgx1, NPH 38/20, MTF 500MG PO BID, ASA 81 MG PO DAILY, ATORVASTATIN 20 MG PO DAILY, METOPROLOL 50 MG PO DAILY,ENALAPRIL 5 MG PO DAILY,AMITRYPTRINE 50 MG PO DAILY,Pregabalin 75x1</t>
  </si>
  <si>
    <t>no new complalint</t>
  </si>
  <si>
    <t>TIIDM on MTF 500 mg d 2. BPH on Alfuzosin 10 mg d</t>
  </si>
  <si>
    <t>SAME + ? CAP</t>
  </si>
  <si>
    <t>HHD+DYSLIPIDEMIA +OA +RADICULOPATHY+ MNG ON: ENALAPRIL 5 MG PO/D, AMLODIPINE 5 MG PO/D,ATROVASTATIN 40 MG PO/D ,INDOMETHACIN 100 MG SUPPO. PRN</t>
  </si>
  <si>
    <t>continue med_x000D_
omeprazole 20mg po bid for 2 weeks</t>
  </si>
  <si>
    <t>HTN + Bilateral nephrolithiasis+ Angiolipoma + subtle MNG; on Enalapril 5 mg po bid</t>
  </si>
  <si>
    <t xml:space="preserve">well controlled                           </t>
  </si>
  <si>
    <t>P1- HTN P2- T2DM P3- hemangioma of the liver ON- atenolol 25mg po DIALY - LISINOPRIL 10 MG PO DAILY - Metformin 500 mg po DAILY-Ateroz 40 mg po daily</t>
  </si>
  <si>
    <t>Seizure disorder on phenytoin 100 mg po BID</t>
  </si>
  <si>
    <t>HFpEF 2ry to HHD + Known HTN + MDD WITH Psychotic features On AMLODIPINE 10 &amp; Enalapril 5mg po/d MG PO/D, follow up at psychiatry side</t>
  </si>
  <si>
    <t>T2DM + HTN + Nodular goiter ( post thyroidectomy 6 yrs) + B. Asthma ON: MTF 1000 Po BID, ateroz 20 mg /d, enalapril 5 mg po daily, ASA 81 mg po/d, Symbicort 1 puff BID SALBUTAMOL</t>
  </si>
  <si>
    <t>known diabetic on medications and follow up metformin 850 mg po daily</t>
  </si>
  <si>
    <t>HTN+?HHD+?OSTEOPOROSIS</t>
  </si>
  <si>
    <t>known hypertensive patient on HCT 25 MG and enalapril 10mg po daily</t>
  </si>
  <si>
    <t xml:space="preserve">? Dyspepsia + ? UTI </t>
  </si>
  <si>
    <t xml:space="preserve">S/E, H. pyloric </t>
  </si>
  <si>
    <t>Stage IV breast ca with Lung Secondary</t>
  </si>
  <si>
    <t>T2 DM ( &gt; 4 yrs) On MTF 500 mg BID and Glibenclamide 5mg po BID</t>
  </si>
  <si>
    <t>P= RA ON MTX 7.5 MG PO WEEKLY FOLIC ACID 5 MG PO/DAY PREDINSOLONE 5 MG PO/DAY,ALLOPURINOL 100MG PO DAILY.</t>
  </si>
  <si>
    <t>intermittent lower back pain</t>
  </si>
  <si>
    <t>T2DM + HTN on metformin 500 mg po BID, enalapril 5 mg po/d, Lasix 40 mg po/d, spironolactone 12.5 mg po/d, and ASA 81 mg po/d</t>
  </si>
  <si>
    <t>Chronic back Pain 2o to ? + ?PN</t>
  </si>
  <si>
    <t>DM + HTN ON MTF 1 GM PO BID , daonil 5 mg po/d , NIFEDIPINE 20 MG PO/D , ENALAPRIL 5 MG PO/D , ATROV - 20 MG PO/D</t>
  </si>
  <si>
    <t>T2 DM P2. HTN + PN - ON MTF 500MG PO BID,GLIBINCLAMIDE 5 MG PO BID,ENALAPRIL 10MG PO BID,NIFEDIPINE 20 MG PO BID,, AMT 25MG PO DAILY , NEUROBION 1 TAB PO/D</t>
  </si>
  <si>
    <t>T2DM + HTN on metformin 1 gm po BID, Enalapril 10 mg po BID, atrovastatin 20 mg po/d and ASA 81 mg po/d</t>
  </si>
  <si>
    <t>DO FASTING BLOOD SUGAR</t>
  </si>
  <si>
    <t>HTN on losartan 50mg po daily, HCT 25mg po daily P2: T2DM on MTF 500mg po BID</t>
  </si>
  <si>
    <t>HTN nifedipine 20 mg po /day p2: Dyslipidemia on Atrovastatin 20mg po daily</t>
  </si>
  <si>
    <t>HTN - HCT - 25 MG PO/D, ATROVASTATIN 20 MG PO D , ASA- 81 mg po/d neurobin 1 tab ,Candesartan 8 mg po/d</t>
  </si>
  <si>
    <t>HTN On Amlodipine 5mg/day, ASA 81mg/day, AMT 12.5 mg po/d</t>
  </si>
  <si>
    <t>P1. T2 DM ON Metformin 500 mg PO BID, Glibenclamide 5 mg PO Once daily P2. HTN ON Amlodipine 5MG PO Once daily and atrovastatin 40 mg po/d</t>
  </si>
  <si>
    <t>P=Upper limb DVT+ CERVICAL SPONDYLOSIS+ NEWLY DIAGNOSED TYPE 2 DM SHE IS ON RIVAROXABAN 20 MG dapgliflozine 10 mg po/day METFORMIN 1000MG/1000MG PO AT PREGABALIN 75MG PO/DAY MULTIVITAMIN 1 TAB PO/DAY</t>
  </si>
  <si>
    <t xml:space="preserve">RA        </t>
  </si>
  <si>
    <t>HTN with HHD + DVHD( Severe AS, moderate to severe MR and moderate AR);ON Enalapril 5 mg po/d , Nifedipine 20 mg po/d, ASA 81 mg po/d</t>
  </si>
  <si>
    <t>HTN + Uric acid on Enalapril 10mg once daily and amlodipine 10 mg once daily</t>
  </si>
  <si>
    <t>HYPETESION</t>
  </si>
  <si>
    <t>In Endoscopic remission .</t>
  </si>
  <si>
    <t>Continue methotrexate 10 mg po weekly.</t>
  </si>
  <si>
    <t>DM + HTN On Mixtard 24/12iu, Enalapril 10mg/day, Amlodipine 10mg/da</t>
  </si>
  <si>
    <t>Dx-- Decompensated cirrhosis ( HBV ) on tenofovir since December 2014 + OA of the Rt knee.</t>
  </si>
  <si>
    <t>Seizure D/O + rt arm amputation above elbow on Phenytoin 100 mg/bid</t>
  </si>
  <si>
    <t>OLD ISCHEMIC STROKE(on ASA81mg daily and atorvastatin 40mg daily) + POST COVID FIBROSIS</t>
  </si>
  <si>
    <t xml:space="preserve">BP PR NORMAL RANGE </t>
  </si>
  <si>
    <t>T2DM + HTN + Dyslipidemia , ASA 81 mg po/day atrovastatin 20 mg po/day MTF 500 mg po bid amlodipine 10 mg po/day</t>
  </si>
  <si>
    <t xml:space="preserve">NO  NEW  COMPLAIN </t>
  </si>
  <si>
    <t>P=HTN; ON NIFEDIPINE 20 MG PO BID AND ENALAPRIL 10 MG PO BID. ASA 81 mg po/d</t>
  </si>
  <si>
    <t>on follow up for internal haemorrhoids. Known hypertensive on follow up.no weight or appetite loss</t>
  </si>
  <si>
    <t>P=HTN + dyslipidemia on Amlodipine 10 mg po/d[ But he took enalapril 10 mg po/d b/c he has develops leg swelling] and atrovastatin 20 mg po/d( he took Atrovastatin for the past 4 yrs]</t>
  </si>
  <si>
    <t>P- HTN + Old stroke + Type 2 DM + NYHA class III stage C HF(with reduced EF - 35% ) 2ndry to IHD + Metabolic syndrome( DM , HTN, waist circumference - 117CM , BMI 30KG/M2 ) + Grade I DFA(healed) + PNP + AKI (Resolved) On mixtard 40/32 IU, , LASIX 40 mg po/day , metoprolol 25 mg po/day, enlapril 5 mg po/day , spironolactone 25 mg po/day, Dapa 10 mg po/day, ASA 81 , Atrovastatin 40 mg po/day, Amitriptyline 25 mg po/day</t>
  </si>
  <si>
    <t>P=HTN on enalapril 10 mg po bid, HCT 25 mg po/d,</t>
  </si>
  <si>
    <t>HTN + TYPE II DM-3 yrs + DYSLIPIDEMIA ON ENALAPRIL 10 MG PO BID, MTF 1000MG PO BID AND GLIBENCLAMIDE 5 MG PO DAILY, atorvastatin 20mg po/daily</t>
  </si>
  <si>
    <t>HTN on amlodipine 10 mg po/d , hct 25 mg po/d</t>
  </si>
  <si>
    <t>Known HTN(for the 15yrs) + Known gouty arthritis + CKD sec to hypertensive nephropathy(for past 4yrs) + splenomegaly sec to ? HMS + modrate anemia ? hypersplenism + peripheral neuropathy</t>
  </si>
  <si>
    <t>CONTROLLED  ASTHMA</t>
  </si>
  <si>
    <t xml:space="preserve">No new compliant  </t>
  </si>
  <si>
    <t xml:space="preserve">Knee pain </t>
  </si>
  <si>
    <t>P. hypertension + seizure disorder 2ry to ? on phenytoin 100mg po DAILY, amlodipine 2.5mg po/d</t>
  </si>
  <si>
    <t>sleeps well, walking disance good, muscle strength good, no emotional change, no memory loss but forgetfulness, good judgement</t>
  </si>
  <si>
    <t>FBS = 107mg/dl</t>
  </si>
  <si>
    <t>refill  and  appoint  after   3  month</t>
  </si>
  <si>
    <t>T2 DM on metforin 1000 mg po bid glibenclamide 5 mg po dily</t>
  </si>
  <si>
    <t>P1 :- CLD ( HBV) with PHN WITH cytopeniaa (leukopenia and thrombocytopenia) on Lasix 40mg PO daily and spironolactone 50mg PO daily PROPRANOLOL 40 MG PO DAILY</t>
  </si>
  <si>
    <t>P1: ?disseminated TB (lung, pleura, peritoneum, intestine) on antiTB</t>
  </si>
  <si>
    <t>good glycemic control + Newly diagnosed HTN</t>
  </si>
  <si>
    <t xml:space="preserve">THE  SAME    </t>
  </si>
  <si>
    <t>HTN+HHD+DYSLIPIDEMIA , ATROVASATIN 40 MG PO DAILY , ASA 81 MG PO DAILY , HCT 25 MGPO DAILY ENALAPRIL 5 MG PO DAILY</t>
  </si>
  <si>
    <t>T2DM(good control) + HTN(fair control)</t>
  </si>
  <si>
    <t>T2DM + HTN On MTF 500 mg po BID, Enalapril 10 mg po BID., hct 25 mg po/d, atrovastatin 20 mg po daily</t>
  </si>
  <si>
    <t>HPN on enalapril 10mg daily, atrovastatin 40 mg po daily</t>
  </si>
  <si>
    <t>HTN; On Amlodipine + Valsartan(5/160 mg) 1 tab po/d HCT 25 mg po/d , Atrovastatin 20mg po/d</t>
  </si>
  <si>
    <t>P1: HYPERTESNION on Atenolol 50 mg po daily, Enalapril 5 mg po BID, HCT 25mg po daily, Amitriptyline 25 mg po daily P2= T2DM on follow up</t>
  </si>
  <si>
    <t xml:space="preserve">CBC         </t>
  </si>
  <si>
    <t>RVI ON HAART /POST-TB BRONCHIECTASIS /HTN /MIGRAIN on HCT 25mg, SABA PRN &amp; BECLOMETHASONE BID HEADACHE ,PRN ANALGESIC AMITRYPTILLINE 25MG PO NOCT</t>
  </si>
  <si>
    <t>Type 1 DM On NPH 16/7 RI 6/4 (0.61 IU/kg/day)</t>
  </si>
  <si>
    <t>RVI ON HAART + HTN + DYSLIPEDEMIA ON ENALAPRIL 10MG PO DAILY AND ATROVASTATINE 20MG PO DAILY</t>
  </si>
  <si>
    <t>Bronchial asthma + Hypertension/recently treated for bacterial pneumonia on amlodipine 10mg po daily hct 25mg po daily symbicort 01 puff bid salbutamol 02 puffs prn</t>
  </si>
  <si>
    <t xml:space="preserve">the swelling is decreasing </t>
  </si>
  <si>
    <t>T2DM (FAIR CONTROL)</t>
  </si>
  <si>
    <t>PATIENT NOT AVALABLE</t>
  </si>
  <si>
    <t>Early stage Left breast ca Post MRM - complete chemotherapy p2=Aphasia 2ry to ? speech therapy once weekly P3=??sever CIPN on physiotheraphy 2x/weekly</t>
  </si>
  <si>
    <t>T1 DM ON NPH 26/18 IU SC BID + PN ON AMT - 25 MGPO/D + ENUROBION 1 TAB PO/D</t>
  </si>
  <si>
    <t>P1; Known Type 2 DM(3 years) P2: HTN(6 years) (P3 old ischemic stroke(3 years) P4: post covid management(1 year). on-NPH: 30/20 Amilodipine 5mg/po/d 3. Aspirin 81mg/po/d 4. Atrovastatin 40mg/po/d, Enalapril 10mg/po/bid . MTF 500/1000 mg/po</t>
  </si>
  <si>
    <t xml:space="preserve">RESEND MEDICATION </t>
  </si>
  <si>
    <t xml:space="preserve">NA                 </t>
  </si>
  <si>
    <t>HTN on HCT 25 mg d, Amlodipine 5 mg po/d , ATROVASTATIN 20 MG PO D</t>
  </si>
  <si>
    <t>T2DM + HTN W HHD -On MTF 500mg BID, Glibenclamide 5mg BID, Enalapril 10mg BID, Amlodipine 10mg/day, ASA 81mg/day, Atrovastatin 20mg/day and Metoprolol 25mg/day , HCT - 25 MG PO/D ,</t>
  </si>
  <si>
    <t>amoxicillin given</t>
  </si>
  <si>
    <t xml:space="preserve">seen recently </t>
  </si>
  <si>
    <t>fair glycemic control and good BP control</t>
  </si>
  <si>
    <t>HTN + RA on amlodipine 5 mg po/d, methotrexate 7.5 mg po/wk. folic acid 5 mg po/d (she hasn't been taking folic acid )</t>
  </si>
  <si>
    <t>Hypertensive on nifedipine 20mg po BID</t>
  </si>
  <si>
    <t>now new complaint</t>
  </si>
  <si>
    <t>therapeutic INR with good BP control</t>
  </si>
  <si>
    <t>P=T2 DM + Dyslipidemia; on NPH 30/20 iu sc bid, Atorvastatin 40 mg po daily, meloxicam 1 tab po daily, neurobion 1 tab po daily</t>
  </si>
  <si>
    <t>P1- Ischemic stroke + HTN on asprin 81mg po/d enalapril 5 mg po bid and atrovastatin 40 mg po daily</t>
  </si>
  <si>
    <t xml:space="preserve">link to urology clinic </t>
  </si>
  <si>
    <t>P=HTN +T2DM; on MTF 500 mg po bid, Daonil 5 mg po bid, Enalapril 5 mg po bid</t>
  </si>
  <si>
    <t>P=HF 2 to ? ;on Furosemide 20 mg po/d, Spironolactone 12.5 mg po/d</t>
  </si>
  <si>
    <t>P= HTN + GA + T2 DM on LSM ;on amlodipine 10 mg /day, enalapril 10 mg po/day , Allopurinol 100 mg d</t>
  </si>
  <si>
    <t>refill, encourage on LSM</t>
  </si>
  <si>
    <t>T2 DM(GOOD CONTROL) + HTN (GOOD CONTROL)</t>
  </si>
  <si>
    <t>T2 DM(GOOD CONTROL)</t>
  </si>
  <si>
    <t>RVI on HAART + SEZIURE DISORDER on phenytoin 100 mg po TID</t>
  </si>
  <si>
    <t>well controlled DM/HTN</t>
  </si>
  <si>
    <t>P--T2 DM + Dyslipidemia NPH 34/32, Atorvastatin 40 mg po daily, Metformin 1 gm po BID for 1 month</t>
  </si>
  <si>
    <t>P=Left sided hemiparesis 2o to Ischemic Stroke( 2 Yrs); on ASA 81 mg po/d Atorvastatin 40 mg po/d</t>
  </si>
  <si>
    <t>BP                         PR</t>
  </si>
  <si>
    <t>RA+HTN+Hyperurecemia</t>
  </si>
  <si>
    <t>refill medicaitons</t>
  </si>
  <si>
    <t>Beclomethasone 1 puff BID</t>
  </si>
  <si>
    <t xml:space="preserve">Good Glycemic control + Suboptimal HTN Control </t>
  </si>
  <si>
    <t>POORLY  CONTROLLED  T2DM</t>
  </si>
  <si>
    <t>the       same</t>
  </si>
  <si>
    <t>HTN with HHD +? post herpetic neuralgia; ON ENALAPRIL 10 MG PO BID , ATROVASTATIN 20 MG PO/D ,ASA81MG PO DAILY, AMITRIPTLENE 12.5 MG PO/D, metoprolol 12.5 mg po/d &amp; Carbamazepine 200 mg po/day</t>
  </si>
  <si>
    <t>P=T2DM on metformin 500 mg po BID and NPH 36/24 IU SC BID</t>
  </si>
  <si>
    <t>P1. T2DM on metformin 850 mg po BID, doanil 5 mg po BID _x000D_
P2. PN , neurobin 1 tab po/d and amitriptyline 25 mg po/d</t>
  </si>
  <si>
    <t xml:space="preserve">well controlled Asthma </t>
  </si>
  <si>
    <t xml:space="preserve">Same + newly diagnosed HTN </t>
  </si>
  <si>
    <t>T2DM + HTN on Metformin 1 gm po BID, Doanil 5 mg po BID and Amlodipine10 mg po/ d</t>
  </si>
  <si>
    <t>BP-135 / 79 mmHg &amp; FBS-</t>
  </si>
  <si>
    <t>Dx --HPN + previous ILD + Allergic rhino pharyngitis + hearing difficulty + Treated bladder mass. + Type 2 DM .</t>
  </si>
  <si>
    <t>T2DM + HTN on Metformin 500 mg po BID, Doanil 5 mg po BID and Enalapril 5 mg po/d</t>
  </si>
  <si>
    <t xml:space="preserve">Seizure disorder ( controlled) </t>
  </si>
  <si>
    <t>THE       SAME</t>
  </si>
  <si>
    <t>Dx-- UBGI bleeding ? Varices + fibrosis of the Rt lung + ? HPN.</t>
  </si>
  <si>
    <t>Dx ----chronic viral hepatitis ( HBV) in flare ? cirrhosis ( splenomegaly )</t>
  </si>
  <si>
    <t>P=DVT AND PTE TREATED AND ON ASA 81 MG PO/DAY FOR THE LAST 7 MONTHS</t>
  </si>
  <si>
    <t>Type II DM +DSPN + HTN ON CARVIDOLOL 6.25x1, ENALAPRIL 10x2, MTF 1000/1000 MG PO BID, ATEROZ 20 MG PO DAILY, IMIPRAMINE 25 MG PO DAILY; FRUSEMIDE 40MG PO BID</t>
  </si>
  <si>
    <t>P=HTN on LOSARTAN 50 MG PO/D</t>
  </si>
  <si>
    <t>Hypertension for the last 3 years /Type 2 DM for the last 14 years with chronic complication DKD,DED on NPH 35/30 and Telimisartan 40 mg po perday and HCT 12.5mg FBS 80-130 creatinine 2.39 eGFR 23ml/min</t>
  </si>
  <si>
    <t>P- T2DM on metformin 500mg po bid, NPH 20/10IU ,</t>
  </si>
  <si>
    <t>multiple hypoglycemic symptoms</t>
  </si>
  <si>
    <t>RVI on HAART + seizure disorder + Psychiatry sodium valporate 200mg po day phenytoin 100 mg po bid haloperidol 5 mg po/day</t>
  </si>
  <si>
    <t>=Known HTN on Amlodipine 5mg po daily and HCT 25 MG PO daily p2. TMNG on PTU 100mg po d and propranol 40 mg po daily</t>
  </si>
  <si>
    <t>SLE for the past 4 years on hydroxychloroquine 200mg po per day and prednisone5mg po per day/, She completed anti TB for TB lymphadenitis epistaxis stopped now</t>
  </si>
  <si>
    <t>god glycemic control</t>
  </si>
  <si>
    <t>T2 DM + HTN on Medication on NPH 38/28 IU SC BID</t>
  </si>
  <si>
    <t>P1=T1 DM( for 10 yrs); on NPH 12/8 ,RI--- 8/4</t>
  </si>
  <si>
    <t xml:space="preserve">NONE           </t>
  </si>
  <si>
    <t>P1=T1DM on NPH 22/12 IU</t>
  </si>
  <si>
    <t>BRHONICHILA ASTHMA</t>
  </si>
  <si>
    <t>HTN(CONTROLLED)</t>
  </si>
  <si>
    <t>HTN and T2DM on NPH 18/12 IU SC BID, Nifedipine 20mg po BID, AMT 25mg po daily</t>
  </si>
  <si>
    <t>DM + HTN + Ischemic Stroke + atrial fibrillation On ASA 81mg/day, Atrovastatin 20mg/day, Amlodipine 10mg/day, Amitriptyline 25mg/day (due to lack of metoprolol changed atenolol 50mg po daily ), Enalapril 5mg/day, Metoprolol 25mg/day, MTF 500mg BID, Meloxicam 15mg/day</t>
  </si>
  <si>
    <t>KNOWN HTN PT</t>
  </si>
  <si>
    <t>HTN On Enalapril 10 mg BID and HCT 25 mg/day , LBP 2 ? NEUROBION 1 TAB PO/D ,</t>
  </si>
  <si>
    <t>T2DM on Metformin 500 mg po/d nocturnal</t>
  </si>
  <si>
    <t>T-DM on NPH 24 /14 IU SC BID</t>
  </si>
  <si>
    <t>T2 Dm + HTN on NPH 20/ 12 IU SC BID</t>
  </si>
  <si>
    <t>P1-Schizophrenia + P2- HTN + P3-Old Hemorrhagic stroke. On Risperidone 2 mg noct.,Amlodipine 5mg po/d, HCT 25 mg po/d and Atenolol 50 mg po/d</t>
  </si>
  <si>
    <t>sleeps well, walking distance good, muscle strength good, no emotional change, no memory loss, good judgementr</t>
  </si>
  <si>
    <t>poor rate control</t>
  </si>
  <si>
    <t>previous bronchial asthma + Old ischemic Stroke HFpEF/HHD /IHD + AFIB +HTN (CHADS2 score is 5 HASBLED score is 4). on Lasix 40 mg po daily , atenolol 25 mg po daily, ASA 81 mg po daily ,Atrovastatin 40mg po daily</t>
  </si>
  <si>
    <t xml:space="preserve">BP-               </t>
  </si>
  <si>
    <t>HTN ON LOSARTAN 50 MG PO DAILY , nifedipine 10MG po DAILY and HCT 25mg po daily+Bilateral OA of knee on FOLLOW UP AT ORTHOSIDE</t>
  </si>
  <si>
    <t>T2 DM() + Dislipidemia + sigmoid colon polyps</t>
  </si>
  <si>
    <t>HTN + T2DM on NPH 42/32 IU, metformin 500 mg po/d, Enalapril 5 mg po BID ,ASA 81 mg po/day and atorvastatin 20 mg po/day</t>
  </si>
  <si>
    <t>Improving.......</t>
  </si>
  <si>
    <t>p1- Cor pulmonale with severe pulmonary HTN P2: Atrial fibrillation P3- Known HTN On: lasix 40 mg po daily, rivaroxaban 20mg po/D LASIX 40MG PO/D METOPROLO 12.5MG PO/d</t>
  </si>
  <si>
    <t>HTN + ischemic stroke On ASA 81 mg po daily atrovostatine 40 mg po daily , enalepril 10 mg po bid and Amlodipine 10 mg po dAILY, phenytoin 100mg po bid</t>
  </si>
  <si>
    <t>dyslipidemia+ peripheral neuropathy</t>
  </si>
  <si>
    <t>T1DM on NPH 15/9 , RI 5/5 IU</t>
  </si>
  <si>
    <t>T2DM on NPH24/18 IU</t>
  </si>
  <si>
    <t>. HTN ON on Enalapril 5 mg po BID P2. RA , MTX 7.5 mg po/wk, Prednisolone 5 mg po/d, Folic acid 5 mg po/d</t>
  </si>
  <si>
    <t xml:space="preserve">hypothyroidism_x000D_
</t>
  </si>
  <si>
    <t>Poor glycemic control + newly diagnosed HTN</t>
  </si>
  <si>
    <t>para paresis 2ndry to ? + Type 2 DM + HTN</t>
  </si>
  <si>
    <t xml:space="preserve">stable                             </t>
  </si>
  <si>
    <t xml:space="preserve">? PN + ? RA </t>
  </si>
  <si>
    <t>chronic htn+</t>
  </si>
  <si>
    <t>type 1 dm (good control)</t>
  </si>
  <si>
    <t>Same + recurrent hypoglycemia</t>
  </si>
  <si>
    <t>HTN + PN on Amlodipine 10 mg po, HCT 25 mg po/d, neurobin 1 tab po/d, and amitriptyline 25 mg po/d</t>
  </si>
  <si>
    <t>P=HTN on amlodipine 10 mg po/d, atenolol 50 mg po/d and HCT 25 mg po/d</t>
  </si>
  <si>
    <t xml:space="preserve">NONE                               </t>
  </si>
  <si>
    <t xml:space="preserve">complain  numbness to  lower  extremities  </t>
  </si>
  <si>
    <t>HTN on LSM + B.Athma on beclomethasone 2 puffs BID and salbutamol puff PRN</t>
  </si>
  <si>
    <t>P=TYPE2 DM( for the past 15 yrs); ON MTF 1GM PO BID, DAONIL 10 MG PO BID</t>
  </si>
  <si>
    <t>fairly controlled  t2dm</t>
  </si>
  <si>
    <t>sleeps well, walking distance good, muscle strength good,  no emotional change, no memory loss, good judgement</t>
  </si>
  <si>
    <t>TYPE II DM +htn</t>
  </si>
  <si>
    <t>update RFT</t>
  </si>
  <si>
    <t xml:space="preserve">Bp- 130/84 mm Hg </t>
  </si>
  <si>
    <t>P- lower back pain radiating to both lower extremities has numbness and burning sensation known HTN for the past 5 years not medication on amitriptyline 25 mg Po daily</t>
  </si>
  <si>
    <t>appt after 1 month</t>
  </si>
  <si>
    <t>P: Seizure Disorder Done On. Carbamazepine 600mg PO BID Phenytoin 100 mg PO TID and Gabapentine 300 mg po bid</t>
  </si>
  <si>
    <t>Diss TB( Lungs, pleura, mediastinal &amp; Mesenteric LNs) + R/O superimposed Pneumonia + Moderate Anemia</t>
  </si>
  <si>
    <t>T2DM + HTN on metformin 500 mg po/d, amlodipine 5 mg po/d and atrovastatin 20 mg po/d</t>
  </si>
  <si>
    <t>known T2 DM + HTN +OLD Stroke( 10 yrs back); on NPH=12/10 AM/PM Nifedipine 20 mg po bid Enalapril 10 mg po/d</t>
  </si>
  <si>
    <t>HTN with ? HHD + PN on enalapril 10 mg po/d, atenolol 25 mg po/d and amitriptyline 25 mg po/d</t>
  </si>
  <si>
    <t xml:space="preserve">see mgt                                </t>
  </si>
  <si>
    <t>P=HTN + Old Hemorrhagic Stroke + PN; On Enalapril 5 mg BID, Neurobin 1 tab/day[ Amlodipine 10 mg po daily, Amitriptyline 25 mg po/d</t>
  </si>
  <si>
    <t>Metformin 850 mg po BID.</t>
  </si>
  <si>
    <t>Dx--Type 2 DM on medication + ? HPN .</t>
  </si>
  <si>
    <t>DM (on LSM) + HTN on amlodipine 5 mg po/d</t>
  </si>
  <si>
    <t>Dx--Chronic viral hepatitis ( HBV ) with viral load of 1893 IU/ml .</t>
  </si>
  <si>
    <t xml:space="preserve">No new complaints  </t>
  </si>
  <si>
    <t>Dx---HPN with nephropathy/ non protein uric CKD + previous CVA + OA</t>
  </si>
  <si>
    <t xml:space="preserve">Dx---chronic viral hepatitis ( HBV ) </t>
  </si>
  <si>
    <t>HTN (4 years) with HHD + DVHD + Lacunar ischemia + TIA on ASA 81 MG PO/DAY; ATORVASTATIN 40 MG PO/DAY; enalpril 5 MG PO Bid, amloduipine 5 mg po daily</t>
  </si>
  <si>
    <t>P=TYPE 2 DM+ DYLIPEDEMIA+HTN on metformin 500 mg po bid atorvastatin 20mg po/day+LSM</t>
  </si>
  <si>
    <t>p1 DM (0n MTF 1g po bid and NPH 12 iu od p odaily) p2 HTN on amlodipine 10 mg po daily enalapril 10mg po bid, mg HCT 12.5 mg po daily atrovastatin 20 mg od NPH 12 noct</t>
  </si>
  <si>
    <t xml:space="preserve">Same                                                         </t>
  </si>
  <si>
    <t>P=TYPE 2 DM + HTN ON METFORMIN 1000MG PO BID HE IS ON LSM.</t>
  </si>
  <si>
    <t xml:space="preserve">same stable </t>
  </si>
  <si>
    <t>p1 HFrEF (35 %) sec to dialated ischemic cm p2 :severe pul HTN ON spirolactone 25 mg p odaily enalepril 5 mg po bid metoprolol 50 mg po od ASA 81 mg po dail atrovos 40 mg po daily</t>
  </si>
  <si>
    <t>T2 DM ON NPH 38/18 IU SC BID &amp; Atrovastatin 20 mg po/d</t>
  </si>
  <si>
    <t xml:space="preserve">update IX   </t>
  </si>
  <si>
    <t xml:space="preserve">SAME +                 </t>
  </si>
  <si>
    <t xml:space="preserve">TINGLING SENSATION OF EXTERMITES </t>
  </si>
  <si>
    <t>Fatty liver + ? Corn</t>
  </si>
  <si>
    <t xml:space="preserve">refil           </t>
  </si>
  <si>
    <t xml:space="preserve">NONE                   </t>
  </si>
  <si>
    <t>sub-optimal BP control</t>
  </si>
  <si>
    <t>good disease course + tinites</t>
  </si>
  <si>
    <t>HTN with HHD + DVHD (Mild MR, AR) on ASA 81 mg po/d, enalapril 5 mg po BID and HCT 25 mg po/d</t>
  </si>
  <si>
    <t xml:space="preserve">headache               </t>
  </si>
  <si>
    <t>HTN on enalepril 5 mg po bid</t>
  </si>
  <si>
    <t>good bp control + ? UTI</t>
  </si>
  <si>
    <t>T2DM + HTN on metformin 1 gm po BID, doanil 10 mg po BID and nifedipine 20 mg po/d (she went to private clinic and she was given metoprolol 25 mg po/d, lisinopril 5 mg po/d, HCT 25 mg po/d and spironolactone 25 mg po/d)</t>
  </si>
  <si>
    <t>T2DM + old ischemic stroke + CML+ PTSD + hyperthyroidism+ DAILY , NPH 12/8 , ATORVASTATIN 20mg po daily , PTU 100mg po tid , phenytoin 100mg po bid , haloperidol 1.5mg bid , omeprazole 20mg po bid</t>
  </si>
  <si>
    <t>CHF SECONDARY TO ? HHD; on Losartan 50 mg po/day, Amlodipine 5 mg po/bid, Atrovastain 20 mg po/bid</t>
  </si>
  <si>
    <t>RVI on HAART + SJS ( treated at plastic side for one month 9 months back )</t>
  </si>
  <si>
    <t>P=MDD with Psychotic features, in remission, on Risperidone 1mg po noct at psychiatery clinic. + BOO 2 BPH + LBP 2ndry To ? + Milld Fatty Liver; On Atrovastatin 20mg po/d</t>
  </si>
  <si>
    <t>T1DM on NPH=14/8 IU SC BID</t>
  </si>
  <si>
    <t>P- Cor pulmonary 2ry COPD( With severe pulmonary PHTN)+ Rt traumatic vs pathologic patellar fracture on Frusemide 40 mg po daily , spironolactone 25 mg po/day, Symbicort MDI 160/4.5 mcg 2 puff bid salbutamol PRN and Home oxygen</t>
  </si>
  <si>
    <t>SAME    + POORLY CONTROLLED DM</t>
  </si>
  <si>
    <t xml:space="preserve">LINK TO NEURO </t>
  </si>
  <si>
    <t>P=HTN on HCT 25 mg po day, AMLODPINE 5MG PO/d</t>
  </si>
  <si>
    <t>P=HTN + T2DM; on enalapril 10mg po BID, Nifedipine 20mg po BID, MTF 500 mg po BID, Doanil 10mg po BID, Atrovastatin 20mg po daily, ASA 81 mg/day</t>
  </si>
  <si>
    <t xml:space="preserve">Type 1 DM with sub-optimal control_x000D_
_x000D_
</t>
  </si>
  <si>
    <t>Type 2 DM with fair control</t>
  </si>
  <si>
    <t>refill and advise on dietary adherence</t>
  </si>
  <si>
    <t xml:space="preserve">TYpe 2 DM with Suboptimal control_x000D_
_x000D_
</t>
  </si>
  <si>
    <t>Type 1 DM for 3 years ON NPH 20/10 and MTF 500 gm BID</t>
  </si>
  <si>
    <t>well controlled HTN + poorly controlled DM</t>
  </si>
  <si>
    <t xml:space="preserve">Type 2 DM + Hypothyroidism </t>
  </si>
  <si>
    <t>P1= HTN on enalapril 10 mg po BID.HCT 25 mg po daily</t>
  </si>
  <si>
    <t>T2DM + HTN on NPH 30/20 IU sc bid , metformin 500 mg po BID, enalapril 5 mg po day, amlodipine 10mg po day , HCT 25 mg po/d, and ASA 81 mg po/d</t>
  </si>
  <si>
    <t>HTN + PRE DM on enalapril 10 mg po bid and HCT 25 mg po/d &amp; Amlodipine 5 mg po/d+ OA on meloxicam 15 mg po/d</t>
  </si>
  <si>
    <t>DCMP ( reduced EF around 20-25%) secondary to alcoholic CMP</t>
  </si>
  <si>
    <t>TYpe 2 DM well controlled</t>
  </si>
  <si>
    <t xml:space="preserve">P1 Hypothyroidism for 9 years P2 B asthma On levothyroxine 100 ugx1 beclomethasone 2 puff bid salbutamol 2 puff prn_x000D_
_x000D_
</t>
  </si>
  <si>
    <t>HTN + T2DM on LSM amlodipine 5 mg po/d, atrovastatin 20 mg po/d</t>
  </si>
  <si>
    <t>suboptimal DM control</t>
  </si>
  <si>
    <t>T2DM + HTN + LOWER BACK PAIN 2O TO Degenerative changes of lumbar spine on Metformin 500 mg po BID, enalapril 5 mg po BID, atrovastatin 40 mg po/d, ASA 81 mg po/d and amitriptyline 25 mg po/d</t>
  </si>
  <si>
    <t>HTN ON ENALAPRIL 10 MG PO BID , HCT 25 MG PO/D</t>
  </si>
  <si>
    <t>P=TYPE II DM + HTN + DYSLIPIDEMIA + Allergic rhinitis ON MTF 1000 MG PO BID, ENALAPRIL 5 MG PO daily, Glimepiride 2 mg po daily Morning, ATROVASTATIN 20 MG PO/day ,</t>
  </si>
  <si>
    <t>P=T2DM + HTN on metformin 1 gm po BID, doanil 5 mg po BID, enalapril 5 mg po BID, HCT 25 mg po/d, atrovastatin 20 mg po/d, Amlodipine 10 mg po/d</t>
  </si>
  <si>
    <t>ECOG-I_x000D_
NAD</t>
  </si>
  <si>
    <t>no new compllaint</t>
  </si>
  <si>
    <t>inx and refill</t>
  </si>
  <si>
    <t>NO NEW COMPLAINTY</t>
  </si>
  <si>
    <t>this is 55 yo female presented with swelling on right lowerlip mucosa of 01 year duration it ius painless slowly growing and small mass , as the patient claimed it is initiated by traumatic bite other wise no bleeding, no uceration history. known hypertensive patient on nifedipine 20 mg, BID and atenolol 50mg/day</t>
  </si>
  <si>
    <t>the  same  +?osteoporosis</t>
  </si>
  <si>
    <t>type 2 dm + ? Stage 2 HTN</t>
  </si>
  <si>
    <t>HTN + OA + Plantar corn + Dyslipidemia; on Amlodipine 10 mg po/d, Atorvastatin 20 mg po/d, Meloxicam 15 mg po/d Neurobin 1 tab po/d</t>
  </si>
  <si>
    <t>T2 DM + HTN NPH 56/36 IU SC AM/PM ASA 81 mg po/day amlodipine 10 mg po/day atrovastatin 20 mg po/day HCT 25 mg po/day</t>
  </si>
  <si>
    <t>PN 2 to ? Vit-D deficiency</t>
  </si>
  <si>
    <t>HTN + Dyslipidemia on Amlodipine 5mg po daily,HCT 25 mg po/d and Atrovastatin 20mg po daily</t>
  </si>
  <si>
    <t>P=HTN ON FOLLOW UP AMLODIPINE 5 MG PO/DAY</t>
  </si>
  <si>
    <t>no new coaplaint</t>
  </si>
  <si>
    <t>moderate persistent Asthma</t>
  </si>
  <si>
    <t>P=IDA on iron therapy for last 3 months she had a baseline of 4.1g/dl hgb</t>
  </si>
  <si>
    <t xml:space="preserve">poor controlled Asthma </t>
  </si>
  <si>
    <t xml:space="preserve">Dry cough of 1 week </t>
  </si>
  <si>
    <t>HTN + T2DM On MTF 1.5gm/1gm, Glibenclemide 10mg BID, HCT 25mg/day, Atrovastatin 20mg/day, ASA 81mg/day and Enalapril 10mg po BID</t>
  </si>
  <si>
    <t xml:space="preserve">P- Type 2 DM (20+ YRS) + Dyslipidemia </t>
  </si>
  <si>
    <t>HTN urgency R/O emergency</t>
  </si>
  <si>
    <t>P=T2DM( for 10 yrs)+ OA + Diabetic PN on NPH= 36/26 iu SC BID[ But she took NPH=35/24 AM/PM], Atrovastatin 20 mg po/d, Amitriptyline 25 mg po/d, Neurobion 1 tab po/d Indomethacin 25 mg po PRN</t>
  </si>
  <si>
    <t>TYPE 1DM ON NPH 36/20IU</t>
  </si>
  <si>
    <t xml:space="preserve">currently  no new compliant </t>
  </si>
  <si>
    <t>P=HTN on Enalapril 10 mg Bid, Amlodipine 10 mg d</t>
  </si>
  <si>
    <t>P=known RVI pt on HAART + HTN; on AMLODIPINE 5MG PO DAILY, AMITRYPTYLLINE 25 MG PO d, neurobin 1 tab po/d</t>
  </si>
  <si>
    <t>known POST TRAUMATIC SEIZURE D/O on phenobarbitone 15 MG PO/D - FOR THE LAST 3 MONTH</t>
  </si>
  <si>
    <t>Type 2 DM +IHD + PN + HTN</t>
  </si>
  <si>
    <t>HF 2o to cor pulmonale 2o to post covid fibrosis on home oxygen + HTN with HHD On Amlodipin 2.5mg po/d Home O2 ECG- LAD, LVH, Inferior lead T wave invertion Echo- AV sclerosis with GI DD ESR-21mm/hr CXR: interstitial pulmonary edema Ddx: Atypicalpneumonia</t>
  </si>
  <si>
    <t>Refill &amp; appoint a/r 3 months</t>
  </si>
  <si>
    <t xml:space="preserve">Do FBS             </t>
  </si>
  <si>
    <t>T2DM on LSM + HTN on Amlodipine 10 mg po/d, HCT 25 mg po/d, losartan 50 mg po/d + PN on Amitriptyline 25 mg po/d and neurobin 1 tab po/d Metoprolol 25 mg po daily</t>
  </si>
  <si>
    <t xml:space="preserve">FBS                  </t>
  </si>
  <si>
    <t>HTN + MILD FA +MENOPAUSAL SYNDROME</t>
  </si>
  <si>
    <t>HF with Reduced EF 2 TO ? IHD + HTN + mild MR and moderate to severe TR + mild pul htn + DVHD ASA 81 mg po/day atrovastatin 20 mg po/day metoprolol 25 mg po/day frusemide 20 mg po/day</t>
  </si>
  <si>
    <t>therapeuthic INR</t>
  </si>
  <si>
    <t xml:space="preserve">TYPE 2 DM+HTN+CKD 2 RY TO DIABETIC NEPHROPATHY on metformin 500 mg po/day,enalapril 10 mg po/day,atorvastatin 20 mg po/day and clopidogrel 75 mg po/day._x000D_
_x000D_
</t>
  </si>
  <si>
    <t>sleeps poorly, walking distance good, muscle strength good, no emotional change, no memory loss, good judgement</t>
  </si>
  <si>
    <t>T2DM(FAIR CONTROL)</t>
  </si>
  <si>
    <t>P=HTN+ HHD; on candesartan/ HCT 16/12.5 mg po/d, Metoprolol 12.5 mg po/d, atrovastatin 20 mg po/d ASA 81 mg po/d</t>
  </si>
  <si>
    <t>P; DM + HTN + ?PN On MTF 500mg/day, Amlodipine 10mg/day,LOSARTAN 50 MG PO DAILY, Neurobin 1 tab/day and Amitriptyline 25mg/day</t>
  </si>
  <si>
    <t>HTN+OLD HEMORRHAGIC STROKE+ SEZUIRE ON sodium valproate 200 mg daily, carbamazepine 200mg po daily HCT 25mg/d and amlodipine 10 mg/d</t>
  </si>
  <si>
    <t>Newly dx HTN + Bilateral KNEE OA + ?RA</t>
  </si>
  <si>
    <t xml:space="preserve">fairly controlled HTN. </t>
  </si>
  <si>
    <t>known HTN + DM + MNG pt + Calcaneal sclerotic lesion</t>
  </si>
  <si>
    <t>type 2dm on metformin 500mg po bid</t>
  </si>
  <si>
    <t>CRVHD (sever MS, Mild MR, Miild AR, sever TR) + Sever pulmonary hypertension + AFIB with FVR ON Warfarin 5mg PO daily, metoprolol 25mg PO daily, frusemide 80mg PO TID, BZP 1.2MIU im monthly</t>
  </si>
  <si>
    <t>HTN WITH GOOD CONTROL</t>
  </si>
  <si>
    <t>known HTN on enalapril 10mg po bid, HCT 25 mg po/d &amp; Atrovastatin 20 mg po/d</t>
  </si>
  <si>
    <t>HTN with HHD on ENALAPRIL 5MG PO DAILY, FRUSEMIDE 20 MG PO DAILY, SPIRANOLACTONE12.5MG PO DAILY, ASA 81MG PO DAILY, ATORVASTATIN 20 MG P2: PN+HIP DISLOCATION ON DAILY,AMITRYPTYLINE 25 MG PO DAILY,</t>
  </si>
  <si>
    <t>epilepsy on phenobarbitone 50 mg po daily</t>
  </si>
  <si>
    <t>well controlled DM + suboptimal HTN control</t>
  </si>
  <si>
    <t xml:space="preserve">UPDATE INX AND CONTINUE FOLLOW UP </t>
  </si>
  <si>
    <t>HTN and previos NSTEMI with normal LV function</t>
  </si>
  <si>
    <t>HTN + T2DM + Vasospastic Angina</t>
  </si>
  <si>
    <t>HTN/8yrs + T2DM/8yrs + Vasospastic Angina On Losartan/HCT 50/12.5 mg PO/D and Vildagliptin/metformin 50/500 mg po BID Atrovastatin 20 mg po/d.</t>
  </si>
  <si>
    <t xml:space="preserve">ECHO       </t>
  </si>
  <si>
    <t>Type 1 DM on NPH= 44/24 IU IU SC BID</t>
  </si>
  <si>
    <t>ESRD stage 5 CKD haemodialysis anemia CKD MBD left sisded pleural effusion type 1 DM on NPH 14/6 hypertension /not on medication on IV iron and erthopoitine</t>
  </si>
  <si>
    <t>CRVHD (moderate MS, mild MR, AR, TR and mild PHTN) + Sinus bradycardia +? Seizure d/o 2 to ?</t>
  </si>
  <si>
    <t>Problem List HTN +dyslipidemia+ Renal cyst + BPH On AMT 25mg po daily, losartan 50mg po daily, amlodipine 5mg po daily, atrovastatin 20mg po daily</t>
  </si>
  <si>
    <t xml:space="preserve">intermittent palpitation </t>
  </si>
  <si>
    <t xml:space="preserve">NO NEW   COMPLAIN </t>
  </si>
  <si>
    <t>well controlled DM and HTN.</t>
  </si>
  <si>
    <t>P=T2DM + HTN with HHD ON MTF 500 mg po bid, Enalapril 10 mg po bid, Lasix 40 mg po/d &amp; Spironolactone 25 mg po/d</t>
  </si>
  <si>
    <t>HTN + Dyslipidemia; on Enalapril 10 mg Bid, HCT 25 mg d,</t>
  </si>
  <si>
    <t xml:space="preserve">Do abdominopelvic U/S </t>
  </si>
  <si>
    <t>T2 DM+HTN+ HHD vs IDCM+PN on NPH 36/34,MTF 1000 mgx2, Bisoprolol 5 mg po x1, Amlodipine 5x1, amitriptyline 25x1,ASA 81x1, Lasix 40x1, Enalapril 5x2, Atorvastatin 5x1, Omeprazole 20x1</t>
  </si>
  <si>
    <t>control cxr</t>
  </si>
  <si>
    <t>HHD disease</t>
  </si>
  <si>
    <t>p; T2DM MTF 500 mg po BID</t>
  </si>
  <si>
    <t>well controlled HTN + urge incontinence</t>
  </si>
  <si>
    <t xml:space="preserve">NO  NEW COMPLAIN  </t>
  </si>
  <si>
    <t xml:space="preserve">BP-120-140/80-90 mmHg </t>
  </si>
  <si>
    <t>P1-Multi nodular Goiter has follow up at surgical side and was called for anesthesia evaluation and her BP raised</t>
  </si>
  <si>
    <t>BP=131 / 75</t>
  </si>
  <si>
    <t>T2 DM(good control) + HTN(good control)</t>
  </si>
  <si>
    <t>has burning sensation of lower extremities</t>
  </si>
  <si>
    <t>stable and tolerated drug</t>
  </si>
  <si>
    <t>Dx---chronic viral hepatitis ( HBV ) on medication since 4 years and viral load is below detection 2 times .</t>
  </si>
  <si>
    <t>Dx--- Chronic viral hepatitis ( HBV ) with low viremia ( 68 iu/ml 2 years back) and D/C her follow up .</t>
  </si>
  <si>
    <t>He has no new complaints</t>
  </si>
  <si>
    <t>P=KNOWN DM ON NPH 20/10 IU SC BID</t>
  </si>
  <si>
    <t>HTN(GOOD CONTROL) + TII DM (GOOD CONTROL)+ BIPOLAR DISORER</t>
  </si>
  <si>
    <t xml:space="preserve">SEE MGT    </t>
  </si>
  <si>
    <t>DM on NPH 38/34 IU BID, atrovastatin 20 mg po daily</t>
  </si>
  <si>
    <t>=HTN + B.Asthma; on Amlodipine 10mg po daily , Sulbutamol 4 puffs PRN &amp; Beclomethasone 2 puff BID</t>
  </si>
  <si>
    <t>T2DM (17 years) + AF (5 years) on MTF 1000 mg po/d, Atrovastatin 40 mg po/d, Losartan 50 mg po/d, Metoprolol 25 mg po BID &amp; Warfarin 5/ 2.5 mg on/d</t>
  </si>
  <si>
    <t xml:space="preserve">HgA1C, lipid profile </t>
  </si>
  <si>
    <t>DM On mixtard 26/ 18 iu</t>
  </si>
  <si>
    <t>BP: 128 / 78</t>
  </si>
  <si>
    <t>P- Moderate Persistent Asthma On: Symbicort 160/4.5 mcg 2 puff BID, Salbutamol 6 puff PRN, montelucast 10 mg PO daily</t>
  </si>
  <si>
    <t>=T1DM on NPH 30/20 iu.</t>
  </si>
  <si>
    <t>P-1 Acute hepatitis 2ry to ?viral hepatitis (HAV)</t>
  </si>
  <si>
    <t xml:space="preserve">fatigue         </t>
  </si>
  <si>
    <t>ADD MEDICATION</t>
  </si>
  <si>
    <t>right knee OA ON FOLLOW UP AT ORTHO SID E</t>
  </si>
  <si>
    <t>HTN + DVHD + post thyroidectomy Hypothyroidism (src ) on Enalapril 10 mg po/d, Amlodipine 5mg po/d, lasix 20 mg po/day, spironolactone 12.5 mg po/day, levothyroxine 25 mcg po/day and ASA 81 mg po/day.</t>
  </si>
  <si>
    <t>poorly controlled HTN and DM</t>
  </si>
  <si>
    <t xml:space="preserve">FBS = 200mg/dl </t>
  </si>
  <si>
    <t>poor controlled T2 DM + Good controlled HTN</t>
  </si>
  <si>
    <t xml:space="preserve">Abd pelvic U/S </t>
  </si>
  <si>
    <t>good disease course+ poor glycemic control</t>
  </si>
  <si>
    <t>HTN on enalapril 10 mg po daiIy+PSYCHIATRY FOLLOW UP</t>
  </si>
  <si>
    <t>hypertension disease, dyslipidemia</t>
  </si>
  <si>
    <t>1.TIIDM on NPH 44/30 2. HTN with HHD on Atenolol 50 mg d, Furosemide 20 mg d, ASA 81 mg d, Atorvastatin 20 mg d 3. 3. B. Asthma on Salbutamol puff PRN , beclomethasone 2 puff bid 4. PN on Neurobin 1 tab PO daily, AMT 25 mg po/ d 5. Chronic Hepatitis B on Rx</t>
  </si>
  <si>
    <t xml:space="preserve">Hgb A1 C     </t>
  </si>
  <si>
    <t>HF 2 to IHD + HTN + Type 2 DM on medication</t>
  </si>
  <si>
    <t xml:space="preserve">BP-125/75 mmHg </t>
  </si>
  <si>
    <t>dysparunia 20? + LBP 20?+hyperlipidemia</t>
  </si>
  <si>
    <t>RVI on HAART(10 yrs) + Poorly controlled T2 DM( for 10 yrs) + IHD with severe LV systolic dysfunction.[ LVEF=27%] ; on NPH= 40/34 AM/PM ,Atorvastatin 20 mg po/d ASA 81 mg po/d Metoprolol 12.5 mg po/d(METOPROLOL IS NOT AVAILABLE DUE TO THAT CHANGED TO ATENOLOL 25MG PO DAILY )</t>
  </si>
  <si>
    <t xml:space="preserve">THE   SAME </t>
  </si>
  <si>
    <t>HTN On amilodipine 10 mg po/day, hct 12.5 mg po daily</t>
  </si>
  <si>
    <t>POORLY CONTROLLED  HTN</t>
  </si>
  <si>
    <t xml:space="preserve">suboptimal HTN Control </t>
  </si>
  <si>
    <t>DVHD( Mild AR) + Euthyroidism + +? HTN; on ASA 81 mg po/d Atrovastatin 20 mgpo/d Pantoprazole 20 mg po day</t>
  </si>
  <si>
    <t>HTN/17yrs + T2DM /3yrs + Dislipidemia + GA + CKD 2o to DM/HTN Nephropathy On 1. Enalapril 10mg po BID 2. Amlodipine 10mg po/d 3. MTF 1gm po BID 4. Daonil 10mg po BID 5. Dapagliflozin 10mg po/d 6. Atorvastatin 40mg po/d 7. Allopurinol 100mg po BID Cr...1.8, 1.4...1.5....1.7...1.7 ...1.69 ...1.6 ...1.32...1.4,, 24hrs urine protein-266mg Recent HbA1C-7.4%...8.2</t>
  </si>
  <si>
    <t>HTN with HHD +CKD with DM nephropathy + Dyslipidaemia + gouty arthritis</t>
  </si>
  <si>
    <t>seizure on phenytoin 100 mg po TID</t>
  </si>
  <si>
    <t>Problem List P1= Post TB Bronchiectasis +PN on - Amitriptyline 25 mg po/d - Neurobin 1 tab po bid P2= ? NEUROCOGNITIVE DISORDER</t>
  </si>
  <si>
    <t>HF 2ry to IHD + Known HTN + ? Peripheral Neuropathy</t>
  </si>
  <si>
    <t xml:space="preserve">NONE                              </t>
  </si>
  <si>
    <t xml:space="preserve">T2 DM + Controlled HTN </t>
  </si>
  <si>
    <t>Lumbar spondylosis ON MELOCXIAM 15 MG PO/D</t>
  </si>
  <si>
    <t>Moderate fatty liver + Dyspepsia on medication</t>
  </si>
  <si>
    <t>Known HTN; on amlodipine 10 mg po d , enalapril 10 mg po day</t>
  </si>
  <si>
    <t>HTN ON ENALAPRIL 10 MG PO DAILY, AMLODIPINE 10 MG PO DAILY, HCT 25 MG PO DAILY</t>
  </si>
  <si>
    <t>TIIDM on on MTF 500 mg/day 2. HTN on HCT 25 mg/day, Atenolol 12.5 mg/day, ASA 81 mg/day, Atrovastatin 20 mg po/day Enalapril 5 mg/ bid 3. PN on Amitriptyline 12.5 mg/day</t>
  </si>
  <si>
    <t>P=DM + HTN + PN; on NPH 24/14 IU BID, metformin 500 mg po bid , enalapril 10 mg po bid, ASA 81 mg po/d atorvastatin 20 mg po/d</t>
  </si>
  <si>
    <t xml:space="preserve">SAME +                      </t>
  </si>
  <si>
    <t>TYPE 2 DM ON NPH 20/12 PM /AM</t>
  </si>
  <si>
    <t>has DIZZINESS</t>
  </si>
  <si>
    <t xml:space="preserve">stable                                     </t>
  </si>
  <si>
    <t xml:space="preserve">update investigation, </t>
  </si>
  <si>
    <t>P=T2 DM + PN; on MTF 1000 mg po bid, Glibenclamide 10 mg po bid, Amitriptyline 25 mg/day and neurobin 1 tab po/d</t>
  </si>
  <si>
    <t xml:space="preserve">No ABM                         </t>
  </si>
  <si>
    <t>P=Type 2 DM ( for 14 yrs) + Seizure D/O ; on MTF 1.5gm/1gm, Glibenclamide 10mg BID and Phenobarbitone 100mg/day</t>
  </si>
  <si>
    <t>HTN on HCT 12.5mg po daily +CLBP+ rt upper limb mononeuropathy on meloxicam 15mg po daily, vitamin b complex, tramadol50 mg.</t>
  </si>
  <si>
    <t>P=known HTN with HHD on Enalapril 5 mg po Bid, Furosemide 20 mg po BID[ But she took Lasix 20 mg po/d], ASA 81 mg po/d</t>
  </si>
  <si>
    <t>T2DM + HTN + PN on metformin 1 gm /500 mg po BID, doanil 5 mg po BID, atorvastatin 40 mg po/d, enalapril 10 mg po BID, HCT 25 mg po/d, amitriptyline 25 mg po/d and neurobin 1 tab po/d</t>
  </si>
  <si>
    <t>HTN + DM on NPH 20/10 IU SC BID &amp; Losartan 50 mg po/d</t>
  </si>
  <si>
    <t>T2dm + HTN + old stroke</t>
  </si>
  <si>
    <t>RVHD with Moderate MR , Mild TR, Normal Biventricular function (8years) on Monthly B. Penicillin AND lasix 20mg po/d</t>
  </si>
  <si>
    <t>BP 110/70_x000D_
pr 80</t>
  </si>
  <si>
    <t xml:space="preserve">continue continue medication </t>
  </si>
  <si>
    <t>FBS = 120mg/dl</t>
  </si>
  <si>
    <t>P1= ICMP + DVHD On: on Enalapril 5 mg po daily, ASA 81 mg d, Atorvastatin 20 mg po daily</t>
  </si>
  <si>
    <t>know RVI on HAART + well controlled T2 DM</t>
  </si>
  <si>
    <t xml:space="preserve">to continue her medication </t>
  </si>
  <si>
    <t>DM + HTN + old stroke on metformin 850 mg po BID, doanil 5 mg po/d, amlodipine 5 mg po/d, atorvastatin 20 mg po/d, ASA 81 mg po/d and neurobin 1 tab po/d</t>
  </si>
  <si>
    <t>OLD HEMORRHAGIC STROKE AND HTN ON AMLODIPINE 10 MG PO/DAY, ENVAS 5MG PO BID AND HCT 12.5 MG PO DAILY</t>
  </si>
  <si>
    <t>P1=HTN P2=OLD HEMORRHAGIC STROKE ( 5 years back )</t>
  </si>
  <si>
    <t>refill, see after 2months</t>
  </si>
  <si>
    <t>VITAMIN D DEFIICENCY+PN +OA</t>
  </si>
  <si>
    <t>Rt hemiparesis 2ry Ischemic stroke</t>
  </si>
  <si>
    <t>T2DM on MTF 850 mg po bid, ,doanil 5 mg po daily</t>
  </si>
  <si>
    <t>HTN +DYSLIPIDEMIA +GOUT</t>
  </si>
  <si>
    <t>nonnew complaint</t>
  </si>
  <si>
    <t>new no complaint</t>
  </si>
  <si>
    <t>good glycemic ontrol</t>
  </si>
  <si>
    <t>refill and advsie</t>
  </si>
  <si>
    <t>Type II DM on NPH 18/8 IU SC BID &amp; MTF 500 mg po BID</t>
  </si>
  <si>
    <t>DM on NPH 22/12 IU SC BID</t>
  </si>
  <si>
    <t>HTN WITH HHD ON NIFEDIPINE 20mg po bid</t>
  </si>
  <si>
    <t>P- Bronchial Asthma for the last 30 years on Salbutamol puff PRN and Beclametasone 2 Puff BID</t>
  </si>
  <si>
    <t>Refill_x000D_
advice on LSM</t>
  </si>
  <si>
    <t>P=Seizure disorder; on Phenytoin 100mg po TID</t>
  </si>
  <si>
    <t>P1: Known T2DM P2: HTN P3: Rt Hemiparesis 2ry to ?HEMORRAGIC STROKE on 1. Amilodipine 10mg/po/.d 2.Enalapril 10mg po Bid 3.MTF 500mg/po/bid 4.Atrovastatin 40mg/po/d</t>
  </si>
  <si>
    <t>BP-110/70_x000D_
pr 80</t>
  </si>
  <si>
    <t>HTn(uncontrolled)</t>
  </si>
  <si>
    <t>Htn (uncontrolled)</t>
  </si>
  <si>
    <t>P=T2 DM( for 10 yrs) + HTN( for 3 yrs); on NPH 38/14, Enalapril 5mg daily, Atrovastatin 20 daily and Metformin 500 mg daily[= He is not taking MTF for the past 2 wks]</t>
  </si>
  <si>
    <t>BP=126 / 71</t>
  </si>
  <si>
    <t>NYHA Class III stage C HF with reduced EF 20 IHD with LV thrombus + Htn + Nephrolithiasis + BPH+Hyperkalemia</t>
  </si>
  <si>
    <t>KNOWN EPILEPTIC ON PHENOBARBITONE 100 MG PO DAILY</t>
  </si>
  <si>
    <t xml:space="preserve">Rivaroxaban 20 mg po daily </t>
  </si>
  <si>
    <t>P=RA; on methotrexate 7.5 mg po/wk, folic acid 5 mg po/d and prednisolone 5 mg po/d</t>
  </si>
  <si>
    <t xml:space="preserve">NAD                                     </t>
  </si>
  <si>
    <t>Bp 110/70_x000D_
pr 80</t>
  </si>
  <si>
    <t>same....................</t>
  </si>
  <si>
    <t>T2 DM(uncontrolled) +HTN + Rt side body weakness 2 to OLD HS</t>
  </si>
  <si>
    <t>P1=T1DM for the past 2 yr NPH 22/12 IU RI 10/6 IU</t>
  </si>
  <si>
    <t>she came with results.</t>
  </si>
  <si>
    <t>Nifedipine 40 mg po /d + Atenolol 50 mg po/d .,</t>
  </si>
  <si>
    <t>P1 SCAP( TREATED ) + NEWLY DIAGNOSED HTN</t>
  </si>
  <si>
    <t>T2DM+HTN+Dyslipidemia ON AMILODIPINE 10 MG PO/D METFORMIN / VIDAGLIPTINE 1050 MG PO BID MG PO/D ,GLIPIZIDE 4MG PO/D 20 MG PO / D ENALAPRIL 10 MG PO/D, ATORVASTATIN 20 MG PO / D</t>
  </si>
  <si>
    <t>Atorvastatin 80 mg po /d .</t>
  </si>
  <si>
    <t xml:space="preserve">poorly controlled HTN. </t>
  </si>
  <si>
    <t>Dx--Hepatitis of undefined etiology.</t>
  </si>
  <si>
    <t>HTN + Type 2 DM on NPH 34/24, MTF 500 mg Bid, HCT 25 mg/day, Amlodipine 5 mg po/d, ASA 81 mg d, Atrovastatin 20 mg d</t>
  </si>
  <si>
    <t>p=HTN on Amlodipine 5mg/d</t>
  </si>
  <si>
    <t>P=HTN + Rt hemiparesis 2ry to hemorrhagic stroke(1yrs and 5 months) + T2DM on A -amlodipine 10 mg po daily, -Metformin 1gm po BID ( she coudnt find plan was to change mtf to Galvus met)</t>
  </si>
  <si>
    <t>P1: Left side Hemiparesis 2'ndry to Ischemic stroke ( Lacunar infarct ) P2: Dyslipidemia + P3-Hypertension currently on Aspirin 81mgpo/day, Atrovastatine 40mgpo/day &amp; HCT12.5mgpo/day.</t>
  </si>
  <si>
    <t>RVI on HAART + DM + Cholelithiasis on follow up at menilik ii - on Metformin 500mg po bid and Atrovastatin 20mg po daily</t>
  </si>
  <si>
    <t>T2 DM + HTN on metformin 1 gm po BID, doanil 5 mg po BID and nifedipine 20 mg po BID + ADD ATROVASTATINE 20MG PO DAILY</t>
  </si>
  <si>
    <t>Dx --CD after resection and anastomosis ( Surgery in march 2012 ) and she has been on methotrexate since then up to august 2013 B/c of unsatisfactory repose it was changed to Azathioprine. Now she is on azathioprine 50 mg po /d. Recent colonoscopy showed worsened lesion B/c of that Azathioprine has been changed to Methotrexate 20 md weekly.</t>
  </si>
  <si>
    <t>P=T2 DM; on Atorvastatin 20 mg po /day, MTF 1000 mg po bid[ But she took MTF 500 mg po bid for the last 3 mons], Daonil 10 mg po bid, Neurobion 1 tab po/d</t>
  </si>
  <si>
    <t>TYPE 2 DM ON NPH - 32/22 IU SC BID &amp;, ATROVASTATIN 20 MG po/d</t>
  </si>
  <si>
    <t>treated pneumonia</t>
  </si>
  <si>
    <t>Diffuse cystic bronchiectasis +PN +DYSPEPSIA</t>
  </si>
  <si>
    <t>Dx --type 1 DM</t>
  </si>
  <si>
    <t>RA on methotrexate 7.5 mg po weekly, folic acid 5 mg po every other day.On Amitriptyline 50 mg po nocturnal.</t>
  </si>
  <si>
    <t>Well Controlled Hypertension + Lt Hand Ganglion Cyst</t>
  </si>
  <si>
    <t>P=old I.stroke + HTN; on nifedipine 20 mg po/d, atrovastatin 40 mg po/d and ASA 81 mg po/d</t>
  </si>
  <si>
    <t xml:space="preserve">same + above target BP </t>
  </si>
  <si>
    <t>DM + HTN+? PN on medication</t>
  </si>
  <si>
    <t>HTN with HHD ?IHD on Enalapril 5 mg Bid, Furosemide 20 mg d, Spironolactone 12.5 mg d, Atorvastatin 20 mg d, ASA 81 mg /d</t>
  </si>
  <si>
    <t>P=HTN+TYPE 2 DM(8 yrs) SHE IS ON ATORVASTATIN 20 MG PO/DAY ENALAPRIL 5 MG PO BID METFORMIN 500MG PO BID</t>
  </si>
  <si>
    <t xml:space="preserve">same +     </t>
  </si>
  <si>
    <t>p1 DVT unprovoked On warfarin 5/2.5 mg po alternatively</t>
  </si>
  <si>
    <t>P=T2DM on METFORMIN 1GM PO BID DAPAGLIFLOZIN 10MG PO/DAY</t>
  </si>
  <si>
    <t>BP-124 / 78 mmhg</t>
  </si>
  <si>
    <t>Known RVI ON HAART ( 16yrs) + post thyriodectomy + hypocalcemia +sub clinical hypothyroidism</t>
  </si>
  <si>
    <t>KNOWN DM + KNOWN HTN ON NPH 38/24IU,NIFEDIPINE 20MG PO DAILY MTF 850 MG PO BID,NEUROBION 1TAB PO DAILY,MELOXICUM 15 MG PO DAILY</t>
  </si>
  <si>
    <t>P1=stroke (previous ischemic and hemmor) P2= HTN P3= Bronchial Asthma on amlodipine 5 mg po daily, HCT 25 ASA 81 atrovo 40MG PO DAILY,Beclometason puff 2 puff bid, Amitriptyline 12.5 mg po daily,</t>
  </si>
  <si>
    <t>1-Cor-pulmonale 2ry chronic PTE 2-B.ASTHMA 3-Hemorrhagic stroke (4&amp;9/12 yrs back) 4. provoked DVT 5. Known Hypertensive 6.Recurrent adenocarcinoma of SALIVERY GLAND on - lasix 40 MG PO/d -enalapril 10mg po bid -Atrovastain 4O mg po day -Salbutamol puff PRN, -symbicort 1 puff bid -warfarin 2.5mg/d every other day and 5mg po once per week INR- 2.2</t>
  </si>
  <si>
    <t>P1 killip class II MI (inferior STEMI) P2: 3rd degree AV block(resolved) P3 known type II DM p4: known hypertensive p5 ? diabetic neuropathy p6 non alcoholic fatty liver disease</t>
  </si>
  <si>
    <t>refill the medication_x000D_
appoint after 3 month</t>
  </si>
  <si>
    <t>P1=HTN on Amilodipin 5mg PO daily</t>
  </si>
  <si>
    <t>P- PTE ( unprovoked) + HTN Rx- On -warfarin 2.5mg/6days and 5mg once weekly -Enalapril 10 mg po bid - HCT 25 mg po/d</t>
  </si>
  <si>
    <t>P1= HFrEF Sec to thyrocardiac heart disease P2= AF (recent ECG-sinus rhythm)</t>
  </si>
  <si>
    <t>P1= HFrEF Sec to thyrocardiac heart disease P2= AF (recent ECG-sinus rhythm) ASA 81mg po daily, PTU 150/100/150 mg po tid, atenolol 50mg mg po daily enalapril 5 mg po bid,</t>
  </si>
  <si>
    <t>known HTN +mild MR and mild to moderate TR</t>
  </si>
  <si>
    <t xml:space="preserve">BP = 140/80mmgh </t>
  </si>
  <si>
    <t>P=HTN (8 months) + DYSLIPEDMIA + OVER WEIGHT; on Amlodipine 10 mg po/day HCT 25 mg po/day, atrovastatin 20 mg po/day</t>
  </si>
  <si>
    <t xml:space="preserve">NONEW COMPLAIN </t>
  </si>
  <si>
    <t xml:space="preserve">poor controlled T2 DM + </t>
  </si>
  <si>
    <t>refill, come with HBPM, see after 3months</t>
  </si>
  <si>
    <t>B.ASTHMA on salbutamol 2 puffs , PRN symbicort - 2 puff bid + HTN on amlodipine /valsartan 5/160 mg po daily</t>
  </si>
  <si>
    <t>Symptomatic Cholelithiasis + Fistula in Ano + Newly dx HTN</t>
  </si>
  <si>
    <t>no new complaint currently</t>
  </si>
  <si>
    <t>council her on drug adherence</t>
  </si>
  <si>
    <t>P- Hypertension 10 years /Type 2 DM for 10 years /stroke hemorrhagic history of falling accident ON: -Metformin 500mg po DAILY -Amlodipine 5mg po per day -Atorvastatin 20 mg po per day</t>
  </si>
  <si>
    <t>dysthemia disease</t>
  </si>
  <si>
    <t xml:space="preserve">CONTROLLED  HTN  </t>
  </si>
  <si>
    <t>well controlled htn</t>
  </si>
  <si>
    <t xml:space="preserve">FBS-                  </t>
  </si>
  <si>
    <t>HTN on Enalapril 5mg PO daily</t>
  </si>
  <si>
    <t xml:space="preserve">no   new complain </t>
  </si>
  <si>
    <t xml:space="preserve">NONE                                     </t>
  </si>
  <si>
    <t xml:space="preserve">T2DM       </t>
  </si>
  <si>
    <t>P1- T2DM P2: DYSLIPIDEMIA MTF 500x2 Atorvastatin 20mg PO daily, glibenclamide 4mg po daily</t>
  </si>
  <si>
    <t xml:space="preserve">Normal           </t>
  </si>
  <si>
    <t>no new comaplain</t>
  </si>
  <si>
    <t>Unprovoked Right proximal DVT on warfarin 7.5mg po daily</t>
  </si>
  <si>
    <t>P1-NYHA CLASS 2 HFrEF 2ry DCMP P2-KNOWN HTN P3- ATRIAL FIBRILLATION ON - frusemide 40mg PO daily ENALAPRIL 10MG PO BID -Bisoprolol 10mg PO/D -SPIRONOLACTONE 25MG PO/D -WARFARRIN 5MG DAILY FOR 5 DAYS AND 7.5 MG DAILY FOR 2 DAYS INR =1.63</t>
  </si>
  <si>
    <t>Hepatomegaly + fatty liver + dyslipidemia on atrovastatin 20 mg po/day</t>
  </si>
  <si>
    <t>NPH 18/10 iu</t>
  </si>
  <si>
    <t>bicytopenia sec to megaloblastic anemia on cyanocobolmine 1mg im weekly(completed weekly base) and folic acid 5mg po daily</t>
  </si>
  <si>
    <t>Pancytopenia 2ry to ? Megaloblastic anemia 2ry to Malabsorption syndrome 2ry to ? IBD P2: Adult onset malnutrition with mild hypoalbuminemia</t>
  </si>
  <si>
    <t>p1 HTN (old hem stroke)) + neurop pain p2 dyslpidemia</t>
  </si>
  <si>
    <t>Hypertension(SUB OPTIMAL) + CAD + Dyslipidemia</t>
  </si>
  <si>
    <t>P=RA; on methotrexate 7.5 mg/wk, Prednisolone 5 mg po /d, Folic acid 5 mg po /d</t>
  </si>
  <si>
    <t xml:space="preserve">send hga1c for next appt _x000D_
- refill and appt </t>
  </si>
  <si>
    <t>known type II DM - mixtard 50/40 IU SC BID, MTF 1000/500 mg po bid P2= CTMNG ON PTU 150MG PO TID and Propranolol 40 MG po/day ( on follow up SRC)</t>
  </si>
  <si>
    <t>Known HTN on losartan 50mg po daily, AMLODIPINE 2.5 MG PO DAILY</t>
  </si>
  <si>
    <t>bph + t2dm + htn on : atrovstatin 20mg po /d losartan 50mg po /d mtf 500mg po/d</t>
  </si>
  <si>
    <t>P- hemorrhagic stroke + Hypertension on Amlodipine 10mg po/d ,HCT 25mg po/d, RVI on HAART DTG/3TC/TDF(follow up at Ras Desta hop, CD4 recent UK, (enalapril was discontinued for ACEi induced cough)</t>
  </si>
  <si>
    <t>P TB spondylodiscitis on ANti TB( since 12/9/15), pyradoxine 50 mg po/d, took steroid for 8 weeks</t>
  </si>
  <si>
    <t>RVI ON HAART /HYPERTENSION /DM RX METFORMIN 1000AM/500mgPM ENALAPRIL 5mg po day , GLIBENCLAMIDE 5MG PO DAILY AMITRYPTILLINE 50mg po day ATORVASTATIN 20mg po dailY</t>
  </si>
  <si>
    <t>p1- HYEPERTENSION (6YRS)+ TYPE 2 DM (3YRS)+ ACUTE MINOR ISCHEMIC STROKE/CRANIAL NERVE PALSY ON AMLODIPINE 10mg DAILY ENALAPRIL 5 MG PO DAILY METFORMIN 500MG POBID- ASA 81MG PO DAILY, ATORVASTATINE 80MG PO DAILY</t>
  </si>
  <si>
    <t>well controlled HTN + vitamin D deficiency</t>
  </si>
  <si>
    <t>P=T-2 DM(4YRS) + IHD+ GOUT ARTHERITIES ON allopurinol 100mg po daily metformin 500mg bid ATV 40mg po daily ASA 81mg po daily</t>
  </si>
  <si>
    <t>KNOWN DM ON NPH 22/14 IU SC BID</t>
  </si>
  <si>
    <t xml:space="preserve">well controlled HTN + Dyspepsia </t>
  </si>
  <si>
    <t>P1 :- Severe pulmonary HTN P2 :- Sclerotic Aortic valve with mild AR Latest echo (1/3/15) - small inlet VSD with left to right shunt + mild MR - EF-65% , TAPSE- 27 -on meloxicam 15mg po prn</t>
  </si>
  <si>
    <t>TYPE 02DM + HTN + COLONIC CA + COUGH VARIANT ASTHMA+ ACEI associated cough/ GERD ON HCT 12.5 DAILY,AMLODIPINE 5MG DAILY, MTF 500BD, ATORVASTATIN 20MG DAILY ONCOLOGISTS ARE DISCUSSING WHETHER TO START ADJUVANT CHEMORX</t>
  </si>
  <si>
    <t xml:space="preserve">poor controlled HTN + Good controlled T2 DM </t>
  </si>
  <si>
    <t>crvhd(moderate MR, mild MS) hypertension/ACEI -COUGH , AAWD/BRONCHIAL ASTHMA on losartan 50mg po daily, hct 25mg po daily, Amlodipine 10mg po daily.</t>
  </si>
  <si>
    <t>well controlled Asthma</t>
  </si>
  <si>
    <t>P= TIIDM + HTN on NPH=14/8, MTF 500 mg daily ENALAPRIL 5MG PO BID ASA 81 mg po/d, ATROVASTATIN 20 MG PO DAILY</t>
  </si>
  <si>
    <t>Problem List old stroke + HTN on enalapril 5 mg po/d, atenolol 50 mg po/d and atrovastatin 20 mg po/d</t>
  </si>
  <si>
    <t>sub- optimal control</t>
  </si>
  <si>
    <t>p=Bronchectiasis(WITH RECURRENT EXACERBATION) (varicoid and cylinderical ) on azithromycine 500mg po 3x per week</t>
  </si>
  <si>
    <t>known epileptic (GTC ) on sodium valproate</t>
  </si>
  <si>
    <t>P1:NYHA CLASS 3 stage C CHF 2*HHD with MIDRANGE EF-45) P2: Afib p3: known hypertensive currently: metoprolol 25 mg po bid, lasix 40 mg PO TID, SPIRONOLACTONE 25 MG PO DAILY, RIBAROXABAN 20 MG PO DAILY, ENALAPRIL 12.5 MG PO DAILY ,ATROVASTATIN 20 MG PO DAILY</t>
  </si>
  <si>
    <t>CHF 2 TO HHD + FIRST DEGREE AV BLOCK + GRADE 1 DIASTOLIC DYSFUNCTION on lasix 20mg po daily, enalapril 10/5mg po bid, ASA 81MG PO daily and atrovastatin 20mg po daily</t>
  </si>
  <si>
    <t>SEVRE FATTY LIVER + ALD</t>
  </si>
  <si>
    <t>Controlled HTN +Known Asthmatic + ? Radiculopathy 2 to Marked L2/L3 degenerative spondylosis+? Vit-D Deficiency</t>
  </si>
  <si>
    <t>P1: Ischemic Stroke P2: Know HTN P3; Known DM on NPH =24/12IU SC pm MTF 1000mg/po/bid Enalapril 10mg /po/bid, Atorvastatin 40mg /po/d ,HCT 25mg/po/d, Lasix 40 mg/po/bid, Amlodipine 10mg/po/d</t>
  </si>
  <si>
    <t>sub-optimal  control</t>
  </si>
  <si>
    <t>Improving........</t>
  </si>
  <si>
    <t>BRONCIAL ASTHMA</t>
  </si>
  <si>
    <t>HTN on Amlodipine 10 mg po/d &amp; HCT 25 mg po/d</t>
  </si>
  <si>
    <t>HTN + GA + PN; on Enalapril 5 mg po DAILY , and Allopurinol 100mg po/d.</t>
  </si>
  <si>
    <t>T2DM + HTN + Dyslipidemia ; on MTF 250mg po D, amlodipine 10mg mg po daily and Atorvastatin 20 mg po/d, ATENOLOL 50 M GPO DAILY</t>
  </si>
  <si>
    <t xml:space="preserve">FB S-  NOT DONE </t>
  </si>
  <si>
    <t>Type 2 DM withn sub-optimal control</t>
  </si>
  <si>
    <t>known RVI on HAART &gt;10 years + Type 2 DM MTF 1 gm po bid daonil 5 mg po/day + pn on amt 1 tab po daily</t>
  </si>
  <si>
    <t>left axilla mass sec ? breast ca ? lymphoma</t>
  </si>
  <si>
    <t xml:space="preserve">poor controlled seizure </t>
  </si>
  <si>
    <t>HYPERTENSION + Post cholycystectomy on amlodpine 2.5 mg po daily</t>
  </si>
  <si>
    <t>well controlled DM nad HTN</t>
  </si>
  <si>
    <t>P1; Toxic goiter for 9 years on :PTU 100 mg PO BID and propranolol 60 mg po TID, P2;HTN for 13 years on amlodipine 10 mg po daily, Enalapril 10 /20mg PO BID p3; T1 DM for 13 years on NPH 32/8iu SC BID P3- r/o autoimmune polyendocrinopathy</t>
  </si>
  <si>
    <t xml:space="preserve">Lipid profil </t>
  </si>
  <si>
    <t>DM, HTN, IHD, CKD early stages on insulin glargine 6u/d,atorvastatin 40mg po daily, hct 25mg po daily, amlodipine 10mg daily, frusemide 120mg po tid ,metoprolol 25mg po daily, asa 81mg po daily, isosorbide dinitrate 5mg mg po daily.</t>
  </si>
  <si>
    <t>Anemia 2rt to ? + Duodenitis</t>
  </si>
  <si>
    <t>Know T2DM + HTN for the last 6 years on metformin 1 gm po BID, glimepride 2 mg po BID,ATROVASTATIN 40 MG PO DAILY and amlodipine 5 mg po/d</t>
  </si>
  <si>
    <t>HTN ON LSM + SINUS BRADYCARDIA (ASYMPTOMATIC)</t>
  </si>
  <si>
    <t>HTN + HHD ON ASPIRIN 81MG PO DAILY,Atrovastatin 20 MG PO DAILY,FRUSEMIDE 20 MG PO DAILY,SPIRALOCTONE 25 MG PO DAILY,ENALAPRIL 5 MG PO DAILY</t>
  </si>
  <si>
    <t>P=Severe persistent Asthma on beclomethasone 100 microgram BID and salbutamol puff po PRN</t>
  </si>
  <si>
    <t>T2DM + HTN + PN; On MTF 850 mg po bid Enalapril 5 mg BID Amitriptyline 25 mg/day Meloxicam 15 mg po prn</t>
  </si>
  <si>
    <t>P2 :- T2DM P2 :- DYSLIPIDEMIA P3 :- PAD ON Amlodipine 5x1, atenolol 25x1, ASA 81x1, atorvastatin 20x1, amitriptyline 50x1 &amp; NPH 14/4</t>
  </si>
  <si>
    <t>Severe Pul. HTN with RV Dysfunction + CAD Post PCI (1yr) + RVI on HAART (7yr) + Gouty Arthritis</t>
  </si>
  <si>
    <t>P1: Known HTN ( for the last 6 months) + ischemic stroke on amlodipine 10 mg po daily, ASA 81 mg po daily and atrovastatin 20 mg po daily</t>
  </si>
  <si>
    <t>DM + HTN on NPH 12/6 iu bid, amlodipine 10 mg po daily and enalapril 10 mg po daily</t>
  </si>
  <si>
    <t>HTN + GA; on Enalapril 10 mg po BID ,HCT 25 mg po/day, Atenolol 50 mg po/day, Allopurinol 100 mg po bid. nifedipine 20 mg po daily</t>
  </si>
  <si>
    <t>P=Type 2DM +HTN+ PN; on Enalapril 10 mg po bid, HCT 25 mg po/d, Atorvastatin 20 mg po/d, Amitriptyline 25 mg po/d, MTF 500 mg po bid, Daonil 5 mg po bid, ASA 81 mg po/d</t>
  </si>
  <si>
    <t xml:space="preserve">? Hypothyrodism </t>
  </si>
  <si>
    <t>HTN + T2DM + IHD ON: Acetylsalicylic Acid - 81mgx1, ATROVASTATIN 40 x1, metoprolol 50x2,lasix 40 x1, spironolactone 25x1,NPH 20/18x 2, Amlodipine 10x1, ENALAPRIL 20x2, METFORMIN 500x2</t>
  </si>
  <si>
    <t>VS BP 111/70 PR 88 RR 20</t>
  </si>
  <si>
    <t xml:space="preserve">well controlled                               </t>
  </si>
  <si>
    <t>Poorly controlled HTN + Poorly contolled DM + POST DVT SYNDROME; on Metformin 1000 mg po bid, Enalapril 10x2, amlodipin 10 mg po daily, atrovastatin 20 mg po daily, Glimepride 2 mg po daily</t>
  </si>
  <si>
    <t>P---PULMONARY HYPERTENSION + HTN sildenafil 50 mg po daily, enalapril 5mg po daily, Lasix and spironolactone 40/25 daily</t>
  </si>
  <si>
    <t>known ASTHMATIC on beclomethasone puff 2 puff bid and salbutamol 6puffs prn</t>
  </si>
  <si>
    <t>HTN on enalapril 10 mg po BID and amlodipine 10 mg po BID and HCT 25mg po daily</t>
  </si>
  <si>
    <t>P=Seizure disorder on Phenobarbitone 125 mg/day[ He is not taking it for the past 1o days]</t>
  </si>
  <si>
    <t>P- DM + HTN On Metformin 500mg po BID,Amlodipine 10mg po/day</t>
  </si>
  <si>
    <t>P1: HF 2ry to ICMP (EF=15%) + Sub-clinical Hyperthyroidism + degenerative spondylosis on - Metoprolol 25 mg po/d - Spironolactone 25mg po/d, - Atorvastatin 20 mg po/d - ASA 81 mg po/d, - Enalapril 5mg po bid - dapagliflozin 10mg po/d</t>
  </si>
  <si>
    <t>V/S- Stable</t>
  </si>
  <si>
    <t>(HFrEF) 2ry to DCMP + AFib + (Sever LV systolic dysfunction(EF:25%) + GII DD + Moderate MR + Severe TR + Sever Pulmonary HTN )on ASA 81mg PO/day Atorvastatin 40mg PO/day, Enalapril 2.5 mg PO BID, , Lasix 40mg PO TID, metoprolol succinate 25 mg PO once daily, spironoolactone 25mgpo/d, omeprazole 20mg PO BID</t>
  </si>
  <si>
    <t>P=T2 DM ( for 3 yrs) ; on MTF 500 mg PO BID</t>
  </si>
  <si>
    <t>HTN+ HHD + Dyspepsia; on Amlodipine 5 mg po/d, omeprazole 20 mg po bid-</t>
  </si>
  <si>
    <t>P=HTN with HHD; on Enalapril 10 mg po BID, Atenolol 50 mg po/d and lasix 20 mg po/d , Amlodipine 5 mg po/d</t>
  </si>
  <si>
    <t>HTN + Old ischemic stroke on medication</t>
  </si>
  <si>
    <t>HTN on Amlodipine mg po/d and HCT 25 mg po/d</t>
  </si>
  <si>
    <t>Type 2 DM on Life Style modification</t>
  </si>
  <si>
    <t>? RA on Prednisolone 5 mg po/d &gt; 2 YEARS , Indomethacin 25 mg po PRN</t>
  </si>
  <si>
    <t>P- Mild persistent Asthma p- MDD On: Beclomethasone 2 puff bid( SHE WAS NOT TAKING FOR 1 MONTHS SAYED ITS NO AVAILABLE) , salbutamol puff prn, risperidone 2 mg po/day</t>
  </si>
  <si>
    <t>P= T2 DM + HTN + Dyslipidemia; on NPH 24/14 IU SC BID, Metformin 1 gm po BID, Enalapril 10 mg po BID, HCT 25 mg po/d, and Atorvastatin 20 mg po/d</t>
  </si>
  <si>
    <t>HTN with HHD on enalapril 10 mg po BID, amitriptyline 25 mg po/d and neurobin 1 tab po/d</t>
  </si>
  <si>
    <t>P=HTN (for the past 1 yr) + ASTHMATIC( for 45 yrs); on Amlodipine 10 mg po/d Salbutamol 4-6 puffs PRN Beclomethasone 2 Puffs BID</t>
  </si>
  <si>
    <t>P- HTN + lumbar spondylosis ON FF AT NEURO SIDE; on enalapril 10 mg po/d, HCT 25 mg po/d, atenolol 25 mg po/d, meloxicam 15 mg po PRN</t>
  </si>
  <si>
    <t>MDD + GAD + Cervical Neuropathy on Amitriptyline 50 mg po noct</t>
  </si>
  <si>
    <t>T2DM on NPH 20/10 IU metformin 500 mg po BID</t>
  </si>
  <si>
    <t>T2DM on MTF 500 mg po BID P2. HTN with HHD ;, Lasix 20 mg po/d metoprolol 12.5 mg po/d Enalapril 5mg po/d P3. Spondylosis on Meloxicam 15 mg po day</t>
  </si>
  <si>
    <t>sub -optimal control</t>
  </si>
  <si>
    <t xml:space="preserve">well controlled HTN + HHD </t>
  </si>
  <si>
    <t>P=RVI on HAART + HTN; on Amlodipine 10 mg po/d</t>
  </si>
  <si>
    <t>P1- Toxic MNG P2 CRVHD on PTU 150mg PO TID, Atenolol 25mg PO BID</t>
  </si>
  <si>
    <t>P- Type 2 DM(2YRS) on -NPH 24/12IU SC BID Atorvastatin 20 mg PO /daily</t>
  </si>
  <si>
    <t>BP=100/60MMHG PR=76B/MIN</t>
  </si>
  <si>
    <t xml:space="preserve">V/S- Stable </t>
  </si>
  <si>
    <t>P=HTN with HHD +Dyspepsia; on enalapril 10 mg po BID and HCT 25 mg po/d, and Pantoprazole 40 mg po/d</t>
  </si>
  <si>
    <t>DM + HTN W HHD +?PN hyperthyroidism on metformin 500 mg po/d, amlodipine 5 mg po/d, PTU 100 D , ASA 81 MG PO/D ATORVASTATIN 20 MG PO /D, NEUROBION 1TAB PO D</t>
  </si>
  <si>
    <t>HTN (3 YEARS) on Amlodipine 5 mg po DAY ENALAPRIL 10/15MG PO BID OA on Meloxicam 15 mg po day</t>
  </si>
  <si>
    <t>v/s-bp-120/80, pr-88, FBS-140-160, HA1C-8.5, TC-146, TG-98, HDL-25, LDL-101</t>
  </si>
  <si>
    <t>P=T2DM( for 10 yrs on insulin for the last 2 yrs) + HTN; on NPH 24/14 IU, enalapril 5 mg po/d and atrovastatin 20 mg po/d</t>
  </si>
  <si>
    <t>P=HTN ON ENALAPRIL 10MG PO DAILY,HCT 25MG PO DAILY</t>
  </si>
  <si>
    <t>the same + improving</t>
  </si>
  <si>
    <t>P=HTN + CLBP 2 to LS degenerative spondylosis+ ? PN; on Enalapril 5 mg po bid, Meloxicam 15 mg po PRN</t>
  </si>
  <si>
    <t>BP 148/70 PR-68</t>
  </si>
  <si>
    <t>SHE HAS IMPROVMENT. REFILL AND APPOINT AFTER 3 MONTH</t>
  </si>
  <si>
    <t>P1-hypertension(3yrs) P2-old ischemic stroke (3yrs) on atorvastatin 40mg po daily asa 81mg po daily nifedipine 20mg po bid, hydrochlorthiazide 25mg po daily</t>
  </si>
  <si>
    <t>p1-Hypertension p2-stable CKD +p3-newly diagnosed T2DM(on LSM) amlidopine 10mg po/d and furosemide 40mg po dail</t>
  </si>
  <si>
    <t>TYPE 02 DM-14 YEARS HYPERTENSION-14YEARS RX METFORMIN 850MG BID ENALAPRIL10MG BID ATORVASTATIN 20MG PREVIOUS HBA1C:7.2</t>
  </si>
  <si>
    <t>Known RA + Dyspepsia on medication</t>
  </si>
  <si>
    <t>no cough, no SOB, no edema, no visual problem , good self care, adherent to medication</t>
  </si>
  <si>
    <t>T2DM-10 YRS RX METFORMIN 500 MG PO BID, NPH 30/16 IU Atorvastatin 40 mg PO/day</t>
  </si>
  <si>
    <t>T2DM + HTN on LSM + LBP 2ndry to ? MTF 500 mg po/day</t>
  </si>
  <si>
    <t>HCT 25 mg po daily</t>
  </si>
  <si>
    <t xml:space="preserve">COMPLAIN  NUMBNESS TO LOWER  EXTRIMITIES  </t>
  </si>
  <si>
    <t xml:space="preserve">FOLLOW UP               </t>
  </si>
  <si>
    <t>TYPE 02 DM p2- HTN she is on Metformin 500 po bid NPH-20iu sc NOCT, atorvastatin 20 mg po daily ENALAPRIL 5MG PO DAILY P3- SAMS</t>
  </si>
  <si>
    <t xml:space="preserve">FOLLOW UP                      </t>
  </si>
  <si>
    <t>P1:Type 2 DM P2: HTN MTF 1000mg po BID, Atorvastatin 40mg po daily ,Amlodipine 5mg po daily</t>
  </si>
  <si>
    <t>T2DM/7yrs+HTN/15yrs + HF 2o to HHD On NPH 34/24, MTF 1G po BID Amlodipine 10 mg po daily Atorvastatin 40mg po daily Carvedilol 25mg po BID, Furosemide 40mg po daily ECG-Sinus rhytrm ECHO- Mld TR with mild pulm HTN, G1 DD</t>
  </si>
  <si>
    <t>P1=known HTN P2=T2DM P3= Rt proximal DVT P4= Gout on enalapril 10mg po bid, amlodipine 10mg po daily, metformin 500mg po bid, glimepiride 2mg po daily, and allopurinol 100mg po daily</t>
  </si>
  <si>
    <t>T2DM/20yrs +HTN On Mixtard 36/24 MTF 1000gm po bid Pregabalin 50mg po bid Amitriptylin 25mg po daily noct Atorvastatin 20mg po/d Amlodipin 5mg po/d ECG-Sinus TFT-Normal Abd U/S- Diffuse fatty liver Cr-0.75</t>
  </si>
  <si>
    <t xml:space="preserve">Seizure disorder ( uncontrolled) </t>
  </si>
  <si>
    <t>Seizure Disorder on Phenytoin 100 mg BID</t>
  </si>
  <si>
    <t>T2DM on MTF 1000mg/500mg po bid, doanil 5mg po bid and atrovastatin 20mg po daily</t>
  </si>
  <si>
    <t>DCMP WITH LVSD + SEVERE MR,TR + PHTN</t>
  </si>
  <si>
    <t>DCMP WITH LVSD + SEVERE MR,TR + PHTN Enalapril 10 mg po/day ASA 81 mg po/day Atrovastatin 40mg po/d Metoprolol 25mg po/d spironlactone 25 mg po/day</t>
  </si>
  <si>
    <t>DCMP + post TB fibrosis (CT diagnosis) + IHD + ?B. Asthma on Frusemide 40mg/day, Spironolactone 25/day, Metoprolol 25 mg/day, Digoxin 0.125mg/day and ASA 81mg/day, Atorvastatin 40 mg d, Enalapril 5 mg d, Beclomethasone 1 puff Bid, Salbutamol 6 puffs PRN</t>
  </si>
  <si>
    <t>P1. T2DM P2 HTN P3: Bronchial asthma(not on Meds) p4 mild anemia</t>
  </si>
  <si>
    <t>TYPE 2 DM( &gt; 9yrs) ON NPH 40/28 IU SC BID(but taking 44/ 28 iu sc bid )</t>
  </si>
  <si>
    <t xml:space="preserve">Type 2 DM 1 year on NPH insulin 24/12 metformin 500 mg/day atrovastatin 20 mg po/day_x000D_
_x000D_
</t>
  </si>
  <si>
    <t>known HTN and Asthmatic pt on enalapril 5 mg po bid, HCT 25 mg po daily, beclomethasone 2puff bid and salbutamol puff PRN</t>
  </si>
  <si>
    <t>ASTHMA + Rt lung fibrosis 20 to old pul tb beclomethasone 2 puff bid salbutamol 6 puff prn</t>
  </si>
  <si>
    <t>T1DM on NPH 34/22 IU SC BID</t>
  </si>
  <si>
    <t xml:space="preserve">stable                                                    </t>
  </si>
  <si>
    <t xml:space="preserve">P1; Toxic goiter for 9 years on :PTU 100 mg PO BID and propranolol 60 mg po TID, P2;HTN for 13 years on amlodipine 10 mg po daily, Enalapril 10 /20mg PO BID p3; T1 DM for 13 years on NPH 32/8iu SC BID P3- r/o autoimmune polyendocrinopathy_x000D_
_x000D_
</t>
  </si>
  <si>
    <t>HTN + currently on AMLODIPINE 5 MG PO/D, atrovastatin 20 mg po/day Enalapril 5 mg po/d, ASA 81 mg po/day</t>
  </si>
  <si>
    <t>HF ( HFrEF (EF:10-15%, TAPSE: 12) 2ry to ? Alcoholic DCMP precipitated by AF (CHA2DS2-VASc= 2) + improving</t>
  </si>
  <si>
    <t>T2 DM + HTN + ? PN + OA of the hip; on MTF 1000 mg po bid, Daonil 10 mg po bid, Enalapril 10 mg po bid, amlodipine 5 mg po/d, Atrovastatin 20 mg po/d</t>
  </si>
  <si>
    <t>DCMP with reduced EF, LBBB, DVHD ( mild AR), moderate TR with mild pulmonary HTN</t>
  </si>
  <si>
    <t>DM + HTN + RBBB + Mild Diffuse Fatty Liver + Umbilical /Periumbilical Hernia (REPAIRED)</t>
  </si>
  <si>
    <t>hypertension,dyslipidemia</t>
  </si>
  <si>
    <t>HTN + Old Stroke( for 8 yrs); on Amlodipine 10 mg po/d, Enalapril 5 mg Bid, Atenolol 50 mg po/d, HCT 25 mg po/d</t>
  </si>
  <si>
    <t xml:space="preserve">THYROTOXICOSIS </t>
  </si>
  <si>
    <t xml:space="preserve">stable                              </t>
  </si>
  <si>
    <t>Inappropriate tachycardia on Bisoprolol 5 mg PO daily</t>
  </si>
  <si>
    <t>Uncontrolled HTN + HHD + ? Rt frontal skull vault dermoid cyst + ? Cervical spondylosis</t>
  </si>
  <si>
    <t xml:space="preserve">REFILL AND APPT - UPDATE INX ON NEXT APPT </t>
  </si>
  <si>
    <t>known T2DM on life style modifications</t>
  </si>
  <si>
    <t xml:space="preserve">P1: Known Hypertensive with HHD on Lasix 40/20 PO BID, Enalapril 5 mg po/d, amlodipine 5 mg po/d_x000D_
_x000D_
</t>
  </si>
  <si>
    <t>lipid profile, FBS</t>
  </si>
  <si>
    <t>Known Hypertensive with HHD P2;P.neuropathy currently on Amlodipine 5 mg po/d , Enalapril 5 mg po bid, atrovastatin 20 mg po/d, ASA 81 mg po/d, amitriptyline 25 mg po/d and neurobin 1 tab po/d</t>
  </si>
  <si>
    <t>ischemic stroke on ASA 81 mg po daily and atrovastatin 20 mg po daily</t>
  </si>
  <si>
    <t>suboptimal sugar control</t>
  </si>
  <si>
    <t>P=HTN; on COMBISAR (160+5MG) 1 tab po/d ON FOLLOW UP AT BIRIHANINA SELAM CLINIC</t>
  </si>
  <si>
    <t>P=Generalized tonic clonic seizure ON Phenobarbitone (Phenobarbital) - 100mg - Tablet,PHENYTOIN 100 MG PO BID</t>
  </si>
  <si>
    <t>he has improvement of his symptoms</t>
  </si>
  <si>
    <t xml:space="preserve">complain  tooth  pain </t>
  </si>
  <si>
    <t>P1= HTN on enalapril 10 mg po BID. P2=BPH</t>
  </si>
  <si>
    <t>T2 DM( Good glycemic control) + Controlled HTN</t>
  </si>
  <si>
    <t>P=KNOWN T2 DM + HTN; ON METFORMIN 500 MG PO DAILY, ENALAPRIL 10 MG PO DAILY, Amlodipine 10 mg po/d</t>
  </si>
  <si>
    <t>HTN on Amlodipine 5mg Po daily</t>
  </si>
  <si>
    <t>menorrhagia 20? + ? hypothyroidism</t>
  </si>
  <si>
    <t>sub-optimal Bp control</t>
  </si>
  <si>
    <t>HTN + DYSLIPIDEMIA+Lt Knee OA</t>
  </si>
  <si>
    <t>P-1 T2DM + HTN on -dapagliflozin 10mg po/d -amlodipine 10mg po/d -Enalapril 5mg po/d -Metformin 1gm po bid -Atorvastatin 20mg po/d</t>
  </si>
  <si>
    <t>P1=TYPE II DM, P2=HTN, P3=DSPN,+ P4=DYSLIPIDEMIA ON NPH 20/10 IU, MTF 500 MG PO BID ASA 81 MG PO DAILY, AND ATEROZ 20 MG PO DAILY ENALAPRIL 10 Mg PO BID</t>
  </si>
  <si>
    <t>KNOWN TYPE 2 DM on MTF - 1GM PO BID , GLIBENCLAMIDE 10 MG PO BID</t>
  </si>
  <si>
    <t>Known Type 1DM currently on NPH 14/4 IU BID</t>
  </si>
  <si>
    <t>amlodipine 5 mg po daily</t>
  </si>
  <si>
    <t>amlodipine 10 mg po daily</t>
  </si>
  <si>
    <t>P-ILD(4YEARS) ON AZATHIOPRINE 50 MG PO/D PREDNISOLONE 5 MG PO 3x/week</t>
  </si>
  <si>
    <t>T2DM on MTF 1gm po BID &amp; Glimepride 4 mg po BID</t>
  </si>
  <si>
    <t>salt restriction, be active, minimize coffee, prevention of fall, vegitable and fruit dish, legumes dish, use only liquid oil, get adequate sun light</t>
  </si>
  <si>
    <t>asthma ON SALBUTAMOL 4 PUFFS PRN + BECLOMETHASONE 2 PUFFS BID</t>
  </si>
  <si>
    <t>HTN + RA; on methotrexate 2.5 mg po/wk folic acid 5 mg po/day, frusemide 40 mg po/day, nifedipine 20 mg po/day</t>
  </si>
  <si>
    <t>P= TYPE II DM( for 18 yrs) + HTN( for 18 yrs) + AF WITH FVR +DYSLIPIDEMIA; ON RIVAROXABAN 20 MG PO/D, NPH 35/30 IU SC BID, MTF 1000 MG PO BID, ATORVASTATIN 20 MG PO DAILY AND AMLODIPINE 10 MG PO DAILY Lasix 20 mg po/d Spironolactone 12.5 mg po/d Amiodarone 200 mg po/d Bisoprolol 5 mg po/D.....VIT D=26.6(INSUFFICIENT)</t>
  </si>
  <si>
    <t>T2 DM + HTN; on Atrovastatin 20mg daily, MTF 500mg po BID, Doanil 5mg po BID, Atenolol 50mg daily, HCT 25mg daily, Enalapril 10 mg po/d</t>
  </si>
  <si>
    <t xml:space="preserve">TR                     </t>
  </si>
  <si>
    <t xml:space="preserve">same + ?      </t>
  </si>
  <si>
    <t>he has back pain</t>
  </si>
  <si>
    <t>P1-Rheumatoid arthritis on Prednisolone - 5mg po daily and meloxicam 15mg po daily</t>
  </si>
  <si>
    <t>epilepsy good control</t>
  </si>
  <si>
    <t>Known HTN +HF 2ry to HHD + Corpulmonale + COPD + NEWLY DIAGNOSED TII DM on- home oxygen 2-3L, l fursemide 40mg po bid -atrovastatin 20mg po/d -amlodipine 5mg po/d -enalapril 5mg po/d, MTF 500mg po bid, salbutamol 2puff prn</t>
  </si>
  <si>
    <t>P1=Seizure disorder on phenytoin 100 mg po tid, Na valporate 200mg PO BID</t>
  </si>
  <si>
    <t>P1=PN 2ry to Vitamin D deficiency on calcivit 1 tab daily</t>
  </si>
  <si>
    <t>TYPE 1DM ON NPH 32/26</t>
  </si>
  <si>
    <t>no new complianit</t>
  </si>
  <si>
    <t>P1=KNOWN HTN P2= HHD + CORPULMONALY 2RY TO pulmonary HTN 2RY ACOS+2ndry Polycythaemia on -home oxygen - Lasix 20x1, -Enalapril 10x1, -Spironolactone 12.5x1, -ASA 81x1, -Amitriptyline 25 mg PO daily SALBUTAMOL PUFF PRN BECLOMETHASONE 2PUFF BID</t>
  </si>
  <si>
    <t>Seizure disorder on Phenobarbitone 100 mg po/d</t>
  </si>
  <si>
    <t>P1=COPD+P2= Mild BPH On Symbicort 160/4.5 mcg MDI 2puff bid, sulbutamol 2 puff prn P3=Dyslipidimia,atrovastatin 40 mg po daily</t>
  </si>
  <si>
    <t>KNOWN BPH on alfuzosin for the past year + RVI on HAART &amp; HTN on amlodipine 10 mg po daily</t>
  </si>
  <si>
    <t>HTN Enalapril 10 mg po/day hydrochlorothiazide 25 mg po/day</t>
  </si>
  <si>
    <t>P=HTN on amlodipine 10mg po/d,</t>
  </si>
  <si>
    <t>Dx--HPN + previous CVA + Allergy + OA + IGF</t>
  </si>
  <si>
    <t>T2DM for past for 12yr + ? OA on: NPH 12/8 RI 2/2 BID MTF 500mg bid , atorvastatin 20 mg/day HBA1C: 7.9</t>
  </si>
  <si>
    <t>Nom complaint.</t>
  </si>
  <si>
    <t xml:space="preserve">No new complain    </t>
  </si>
  <si>
    <t>T2 DM + HTN on metformin 1 gm po BID, doanil 10 mg po BID, enalapril 10 mg po BID, atrovastatin 20mg po daily</t>
  </si>
  <si>
    <t>HTN ON Enalapril 10 mg po bid , Amlodipine 5 mg po/d + TYPE 2 DM on NPH= 58/38 IU AM/PM MTF 1 gm po BID +. NYHA CLASS 3 STAGE C HF 2nd to DVHD ON Atenolol 50 mg po/d, Lasix 40 MG PO DAILY , Spironolactone 25 mg po/d , ASA 81 mg po/d P4. GOUTY ARTHRITIS ON Allopurinol 100mg po/D P5. DYSLIPIDEMIA ON ATROVASATATIN 20 MG PO/D</t>
  </si>
  <si>
    <t>CHRONIC HBV INFECTION + newly diagnosed HTN + prediabetes on TDF 300mg po daily(1yr)</t>
  </si>
  <si>
    <t>T2DM on metformin 500 mg PO daily + HTN on amlodipin 10 mg po daily, enalapril 5 mg po daily...Previous chest CT showed bronchopeumonia + pleural thickening + aortic and coronary artery calcification and pericardial thickening.</t>
  </si>
  <si>
    <t>Nifedipine 40 mg po/d + atenolol 50 mg po /d + .NPH 40/ 30.</t>
  </si>
  <si>
    <t>known HTN for the past 2 yr + MNG losartan 50 mg po/d</t>
  </si>
  <si>
    <t>Dx--chronic viral hepatitis ( HBV ) with very high viremia and he is on Tenofovir .since June 2013. Not yet controlled replication + Allergy.</t>
  </si>
  <si>
    <t>GTC SEIZURE DISORDER; on phenytoyin 100mg po TID</t>
  </si>
  <si>
    <t>T2DM + HTN P- CLBP P- Hypothyroidism 2nd thyroidectomy( corrected) on;- metformin 1 gm PO BID ,Atrovostatin 20 mg po/day, atenolol 50 mg po/day, aspirn 81 mg po/day, amlodipine 5 mg po/day, amitriptyline 50 mg po daily Hct 25 mg po/day, enalapril 10mg po BID and neurobin 1 tab po daily</t>
  </si>
  <si>
    <t>Seizure D/O; on Phenytoin 50mg PO BID &amp; Phenobarbitone 100 mg po bid</t>
  </si>
  <si>
    <t xml:space="preserve">BP-119 / 60 mmHg </t>
  </si>
  <si>
    <t>P1=HTN on HCT 25mg daily P2= LBP (Degenerative Spondylopathy) + Osteoporosis P3=Vitamin D deficiency(5.5)</t>
  </si>
  <si>
    <t>refill  and  appoint  after  2  month</t>
  </si>
  <si>
    <t>P1 Ischemic stroke(2yrs) p2 HTN On ASA 81 mg po daily Atorvastatin 80 mg po daily Amlodipine 5 mg po daily</t>
  </si>
  <si>
    <t xml:space="preserve">Do urine analysis </t>
  </si>
  <si>
    <t>TYPE 2 DM+HTN ON NPH 34/22 IU SC BID , ENALAPRIL 10 MG PO BID, Amlodipine 5 mg po/day</t>
  </si>
  <si>
    <t>DM+ HTN + DKD (latest cr 1.8 NPH 30/10 -Amlodipine 5 mg po daily -Lasix 40 mg po OD - atrov 20 mg po od</t>
  </si>
  <si>
    <t>left sided hemi paresis 2ndary to IHD2 yrs and 5 months)+ left ventricle thrombus(resolved) +left proximal DVT(txed)</t>
  </si>
  <si>
    <t>left sided hemi paresis 2ndary to IHD2 yrs and 5 months)+ left ventricle thrombus(resolved) +left proximal DVT(txed) on atorvastatin 40 mg po/day enalapril 10 mg po daily metoprolol 25 mg po/ day, ASA 81 mg po daily spironolactone 25 mg po/day</t>
  </si>
  <si>
    <t>P1- HFpEF 2nd to HHD + DVHD P2- peripheral neuropathy P3- T2 DM P4-? PAD P5=OA on ASA ,Atrova 40 mg od , MTF 500 mg po od ,lasix 40mg po od spironolactone 12.5 , enalepril 10mg bid and Amitryptillin 25mg po od</t>
  </si>
  <si>
    <t>STEMI with LV thrombus+ Afib + HFrEF(40-45) + BPH on- -warfarin 5/2.5mg po/d -atorvastatin 40mg po/d -clopidogrel 75mg po/d -dapagliflozin 10mg po/d -spironolactone 25mg po/d -metoprolol 25mg po/d -enalapril 5mg po bid -asa 81mg po/d</t>
  </si>
  <si>
    <t xml:space="preserve">nifedipine 20mg po stat then check bp after 30 minute , inx </t>
  </si>
  <si>
    <t>P=HF+ Hypertension +CKD ?HTN with stable Cr =1.69 mg/dl On , Enalapril 5mg po bid, amlodipine 5mg po daily</t>
  </si>
  <si>
    <t xml:space="preserve">has numbness of lower extremities </t>
  </si>
  <si>
    <t>P=T2 DM On NPH= 40/20 AM/PM</t>
  </si>
  <si>
    <t>DM on Metformin 1gm BID, Glibenclamide 10mg BID</t>
  </si>
  <si>
    <t>T2 DM + HTN + Dyslipidemia; on MTF 1gm BID, Glibenclamide 10 mg po bid, Nifedipine 20 mg/d, ASA 81 mg/day, Atorvastatin 40 mg/day and Neurobin 1 tab po/d; AMT 25 mg PO /D</t>
  </si>
  <si>
    <t>Dyslipidemia + controlled HTN +Dyspepsia +Blindness 2 to ?</t>
  </si>
  <si>
    <t xml:space="preserve">same +?                   </t>
  </si>
  <si>
    <t>P=HTN on Amlodipine 10 mg d, P2. ISCHEMIC stroke( Rt side body weakness 1 yr &amp; 8 mons back) ON ASA 81 mg d, Atorvastatin 20 mg d</t>
  </si>
  <si>
    <t>NYHA Class II HF 2 HHD + BILLATERAL KNEE OA + WELL CONTROLLED HTN on lasix 40 mg po bid, spironolactone 25 mg po daily, amilodipine 10 mg po/day, atenelol 50 mg po/day, Amitryptyline 25 mg po/day, enalapril 5mg po daily.</t>
  </si>
  <si>
    <t>P=T2DM + HTN + Dyslipidemia + Cholelithiasis + ischemic stroke+?DVHD(mitral annular calcification with moderate MR + mild TR + moderate PAH + degenerative AV changes;- ON NPH 20/12 IU SC BID , LOSARTAN 50 MG PO/D , LASIX 40 MG PO/D , ATENOLOL 50 MG PO/D , ATROVASATIN 40 MG PO/D , CLOPEDIGERIL - 75 MG PO/D</t>
  </si>
  <si>
    <t>MBA(treated) + DM + HTN On: MTF 1000 MG PO BID , Enalapril 5 mg PO BID, AMLODIPINE 10 MG PO/DAY, Ateroz 40 mg po/day, neurobin 1 tab po/day, amitriptyline 25 daily</t>
  </si>
  <si>
    <t>T2 DM + IHD ON NPH - 26/14 IU SC BID , ATROVASTATIN 40 MG PO DAILY , ASA 81 MG PO DAILY , METOPROLOL 12.5 MG PO DAILY</t>
  </si>
  <si>
    <t>P=DM( for 2 yrs)on NPH 16/8 IU BID + HTN on LSM</t>
  </si>
  <si>
    <t xml:space="preserve">EASYFATIGABILITY </t>
  </si>
  <si>
    <t xml:space="preserve">Hgb A1 C        </t>
  </si>
  <si>
    <t>subclinical hypothyroidism + primary infertility on levothyroxin 100 mcg/day</t>
  </si>
  <si>
    <t xml:space="preserve">ECG          </t>
  </si>
  <si>
    <t>TYPE 2 DIABETIC MILTSE</t>
  </si>
  <si>
    <t xml:space="preserve">none                                               </t>
  </si>
  <si>
    <t xml:space="preserve">HEADACHE AND DIZZINESS </t>
  </si>
  <si>
    <t xml:space="preserve">BP- 110/70 </t>
  </si>
  <si>
    <t>P= Uncrossed left side hemiparesis 2ry to ischemic stroke (04 months) + Newly diagnosed hypertension + HHD</t>
  </si>
  <si>
    <t>recurrent asthma with recurrent pneumonia attack</t>
  </si>
  <si>
    <t xml:space="preserve">same                                         </t>
  </si>
  <si>
    <t>T2 DM + PN; On MTF 500 mg po Daily, NPH=22/14 IU SC BID</t>
  </si>
  <si>
    <t>Hypertension for the last 3 years on amlodipine 10mg po per day</t>
  </si>
  <si>
    <t>P1: quadriplegia 2ry to CVT + P2: SEIZURE DISORDER she is taking amlodipine 5 mg po daily valproic acid 500 mg po bid, phenytoin 100 mg po tid</t>
  </si>
  <si>
    <t>HPN on Nifedipine 20mg daily</t>
  </si>
  <si>
    <t>Hypertension for 6 years ,Trigeminal neuralgia Dyslipidemia ,No DM ,/Diagnosed with pulmonary TB on anti TB o completed now atorvastatin carbamazepine 200mg po b per day nifedipine 20mg po BID amitriptyline 25 mg ASA 81mg</t>
  </si>
  <si>
    <t>HTN + Pre-diabetes + Migraine HA - On Amlodipine 5 mg Po/d</t>
  </si>
  <si>
    <t xml:space="preserve">SEE MANAGEMENT - ADVICE ON RX ADHRENCE </t>
  </si>
  <si>
    <t>DVT on warfarin 5 MG /7.5 MG ALTERNATIVELY</t>
  </si>
  <si>
    <t>P=T2DM on insulin on NPH=10/8 IU SC BID{ but she took NPH=8/8 AM/PM] and metformin 500 mg po BID</t>
  </si>
  <si>
    <t>P=T2DM on MTF 1500 mg/1000 mg AM/PM, Glibenclamide 10 mg PO Bid</t>
  </si>
  <si>
    <t>P1- Left lower limb provoked proximal DVT 19/11/14 P2 - known hypertensive not on treatment (10years) P3- Old Ischemic Stroke 3years Rivaroxaban completed treatment Atorvastatin 20mg PO daily ASA</t>
  </si>
  <si>
    <t>advised on LSM, see after a month</t>
  </si>
  <si>
    <t>advised on LSM, refill, see after 3months</t>
  </si>
  <si>
    <t>P- TYPE 2 DM+HTN WITH HHD NPH 16/8 IU SC BID ASA 81 mg PO daily Atorvastatin 20 mg PO daily Amlodipine 5 mg PO daily MTF 500 mg PO BID , enalapril 10mg po BID</t>
  </si>
  <si>
    <t>HTN + PN + asthma enalapril 10 mg po bid amlodipine 10 mg po/day, pregabalin 150 mg po/day , beclomethasone 2 puff bid salbutamol 4-6 puff prn</t>
  </si>
  <si>
    <t>P- HTN (8years) + Sinus tachycardia + PN Currently on Metoprolol 50mg BID HCT 25mg po/day Enalapril 10mg po BID Amlodipine 10mg po daily</t>
  </si>
  <si>
    <t>T2 DM + HHD 2ry to Mild LVH + G ! Distolic dysfunction</t>
  </si>
  <si>
    <t xml:space="preserve">bp pr same </t>
  </si>
  <si>
    <t xml:space="preserve">follow up                 </t>
  </si>
  <si>
    <t>P1- Type 2 DM NPH 18/12 IU SC BID P2- HTN P3- IHD Enalapril 10mg PO BID Spironolactone 25mg PO daily ASA 81mg po daily Ateroz 40mg PO daily Lasix 40mg PO daily METOPROLOL 12.5MG PO Daily</t>
  </si>
  <si>
    <t>HTN +ischemic heart on clopidogrel 75mg/day and betaloc 12.5mg/day and PPI</t>
  </si>
  <si>
    <t xml:space="preserve">FOLLOW UP             </t>
  </si>
  <si>
    <t>Type 2 DM for the last 3 years rhabdomyolysis diabetic nephropathy retinal examination normal on NPH 8/4 24 hours urine protein 3.4 gm per all viral markers negative albumine 2.22 Current Cr-0.7,HGA1C 7.5</t>
  </si>
  <si>
    <t>Schizophrenia + Type 1 Dm. on Risperidone 4 mg noct, NPH 20/10 iu sc am/pm</t>
  </si>
  <si>
    <t>P1 :- Post Psoas abscess I and D on Anti TB ( STARTED ON SURGICAL SIDE -completed anti-TB 2wks back) P2 :- RT PROXIMAL DVT ON WARFARIN 10 MG PO DAILY</t>
  </si>
  <si>
    <t>TYPE 2 DM+HTN; ON MTF 1GM PO BID, GLIBINCLAMIDE 5MG PO BID,HCT 25 MG PO DAILY, ENALAPRIL 10 MG PO BID</t>
  </si>
  <si>
    <t xml:space="preserve">Rt lower limb pain </t>
  </si>
  <si>
    <t>HTN + HHD + TYPE 2 DM ON LSM -on ENALAPRIL 10 MG PO BID , ASA - 81 MG PO/D , ATROVA 20 MG PO/D , LASIX 20 MG PO/D , METOPROLOL 25 MG PO/D , HCT 25 MG PO/D</t>
  </si>
  <si>
    <t>P=HTN + IHD (EF-60%, mild TR with PHTN) + A.fib + PN; on Frusemide 40 mg po daily, Atenolol 25 mg po daily, amlodipine 5mg po daily, spironolactone 12.5 mg po/d, Rivaroxaban 20 mg po/d, nurobin and AMT 25mg po daily</t>
  </si>
  <si>
    <t>the        same</t>
  </si>
  <si>
    <t>HTN ON HCT 25 MG po/day, ENALAPRIL 5MG po bid, NEUROBION 1TAB PO DAILY</t>
  </si>
  <si>
    <t>DM + HTN + ?PN + Old Ischemic Stroke On NPH 32/22, Enalapril 10mg BID, Amlodipine 10mg/day, ASA 81mg/day, Atrovastatin 20mg/day and Neurobin 1tab po/d,</t>
  </si>
  <si>
    <t xml:space="preserve">poor bp control + sub optimal glycemic control </t>
  </si>
  <si>
    <t>Known type 2 diabetes mellitus ON MTF 1000 mg Bid, GLIBENCLAMIDE 5MG PO BID + known HTN ON AMLODIPINE + ?O.A OF RT SHOLDER ON MELOXICAM 7.5MG PO DAILY,</t>
  </si>
  <si>
    <t xml:space="preserve">epigastric pain and </t>
  </si>
  <si>
    <t xml:space="preserve">SUBOPTIMAL CONTROLL HTN+PN </t>
  </si>
  <si>
    <t>? Dyspepsia + ? RA+HTN</t>
  </si>
  <si>
    <t>HTN with HHD + PN o enalapril 5 mg po bid , on neurobion 1tab po daily</t>
  </si>
  <si>
    <t>Rt side hemiparesis 2ry hemorrhagic stroke+Seizure d/o + old right pelvic bone fracture with posterior subluxation of the femoral head with exuberant Callus formation healed right proximal femoral fracture osteoarthritis of the SI joints+ post-thrombotic syndrome. On Nifedipine 20 mg po bid, candesartan 16mg po daily, Phenobarbital 100MG PO/D , Floxietine 20MG PO/d .</t>
  </si>
  <si>
    <t>B.asthma(8yrs) on salbutamol prn</t>
  </si>
  <si>
    <t>RVI on HAART + Type 2 DM</t>
  </si>
  <si>
    <t>HTN+HFsec to CAD + interstitial cystitis peripheral neuropathy+ /idiopathic hyperuricemia</t>
  </si>
  <si>
    <t>HYPOTYROIDISM PSCHIATRUC ILLNESS ON THROXINE 25microgram po daily risperidone 1mg po daily...INVN free T3=N,freeT4=0.69 L HS TSH=N</t>
  </si>
  <si>
    <t>Diffuse Osteoporosis + Early Lumbar Degenerative spondylosis on vitamin D2 50,000 IU/week, Vit B Complex 1tab po daily, Amitriptilline 25mg po daily, Meloxicam 7.5mg po prn</t>
  </si>
  <si>
    <t>T1 DM on NPH 47/24iu and MTF 500MG po daily</t>
  </si>
  <si>
    <t>IHD + ASCENDING AORTA ANEURYSM ? CKD AND HTN on: metoprolol 12.5 mg Po/day, Enalapril 10 mg PO BID ASA 81 mg /Day atorvastatin 40 mg PO/day Amlodipine 5 mg PO/day</t>
  </si>
  <si>
    <t>T1 DM NPH 20/12 IU SC BID</t>
  </si>
  <si>
    <t>P1.=Known HTN P2= HFpEF (60%) 2ry to HHD P3=.A.fib P4= Dyslipidemia ON- LASIX 40MG PO Daily , CARVEDILOL6.25MG PO/DAY, ATROVASTATIN 40MG PO/DAY, RIVAROXABAN 20MG PO/DAY</t>
  </si>
  <si>
    <t>HYPERTENSION for the past 2 YR Amlodipine 10 mg po/day</t>
  </si>
  <si>
    <t>MODERATE PERSISTENT ASTHMA</t>
  </si>
  <si>
    <t xml:space="preserve">REFILL_x000D_
                </t>
  </si>
  <si>
    <t>p1- Bronchial asthma /40 YEARS on symbicort puff bid salbutamol 2 puff prn, ALMETHAMINE</t>
  </si>
  <si>
    <t xml:space="preserve">REFILL_x000D_
                     </t>
  </si>
  <si>
    <t>Hypothyroidism + Hypocalcemia after total thyroidectomy</t>
  </si>
  <si>
    <t>testtttttttttt</t>
  </si>
  <si>
    <t>HAS EASYFATIGABILITY AND BILATERAL LEG SWELLING</t>
  </si>
  <si>
    <t>P=DM ( for 11 yrs) on NPH 20/8 IU SC BID</t>
  </si>
  <si>
    <t>DVHD + ? PN + B.asthma; on Salbutamol puff PRN Beclomethasone puff bid, Lasix 20 mg po/dm, Spironolactone 25 mg po/d, Amitriptyline 25 mg po/d</t>
  </si>
  <si>
    <t xml:space="preserve">CAP treated </t>
  </si>
  <si>
    <t>Stage 4 T RVI on HAART +Right side hemiplegia 2nd to ?ICSOL 2nd to ? CNS toxoplasmosis VS Tuberculoma +?Seizure Disorder + Substance use disorder + newly diagnosed HTN</t>
  </si>
  <si>
    <t>HFrecEF 2ry to DCM (EF-55%, Past EF-35%) ON Enalapril 5 mg po/day Bisoprolol 5mg po daily Recent Echo;Normal echo EF-55% Past Echo: DCMP with EF-35%</t>
  </si>
  <si>
    <t>HTN + Small renal stone (on follow up at urologic clinic); on losartan 50 mg po/d, amlodipine 5 mg po/d and HCT 25 mg po/d</t>
  </si>
  <si>
    <t>HTN + H. Stroke+T2DM On Amlodipine 10 mg d, Enalapril 10 mg Bid, MTF 1000 mg Bid, AMITRYPTLINE 25MG PO DAILY</t>
  </si>
  <si>
    <t>PD + HTN patient came for follow up</t>
  </si>
  <si>
    <t>HF 2o to cor pulmonale 2o to Pulmonary HTN on lasix 20 mg po daily and sildenafil 25mg po daily</t>
  </si>
  <si>
    <t>COMPLAING OF RIGHT GREAT TOE PAIN&amp; SWELLING</t>
  </si>
  <si>
    <t>HAS TINGLING SENSATION OVER HIS LEG AND HAND</t>
  </si>
  <si>
    <t>Lt hemiparesis 2ry to right external capsule acute hemorrhage+ HF 2nd to HHD + HTN On Enalapril 10mg po bid Amlodipine 10mg daily and Frusemide 40mg PO daily spironolactone 12.5mg po/d Echo: Normal, EF-60%</t>
  </si>
  <si>
    <t>Seizure disorder + HTN + Hyperthyroidism; ON Sodium valproate 400 mg po BID , Enalapril 10 mg po/d and PTU 100 mg po TID</t>
  </si>
  <si>
    <t>HTN + Type 2 DM on MTF 850 MG PO/D, AMLODIPINE 10MG PO DAILY,ENALAPRIL 10MG PO BID , GLIBENCLAMIDE 5 MG PO/D, ATORVASTATINE 20 MG PO/D</t>
  </si>
  <si>
    <t>refill the medication and advice on diet and physical exercise</t>
  </si>
  <si>
    <t>no hypoglycemia</t>
  </si>
  <si>
    <t>2DM (poorly controlled) + Diabetic Neuropathy+ ? Diabetic retinopathy on NPH 24/14 IU SC BID , MTF 500 mg Bid with Diabetic Neuropathy on AMT 25 mg d</t>
  </si>
  <si>
    <t>TIIDM on MTF 500 mg BID , Glibenclamide 5 mg po bid</t>
  </si>
  <si>
    <t>CONTROOLLED T2DM+DYSPEPSEA?+ HYPOCALCEMIA</t>
  </si>
  <si>
    <t>HTN on HCT 25 mg po/d &amp; Enalapril 10 mg po BID</t>
  </si>
  <si>
    <t>BP-130/80_x000D_
pr 80</t>
  </si>
  <si>
    <t>no new major complaint</t>
  </si>
  <si>
    <t>diabetes, radiculopathy</t>
  </si>
  <si>
    <t>HTN + PN - ENALAPRIL 5 MG PO BID, AMT 25 MG PO/D, NUROBIN 1 TAB PO DAILY</t>
  </si>
  <si>
    <t>Calcific AS in HFpEF on Furosemide 40 mg PO BID</t>
  </si>
  <si>
    <t>enalapril 5 mg po daily</t>
  </si>
  <si>
    <t>CONTROLLED HYPERTHYROIDISM</t>
  </si>
  <si>
    <t>1: HYPERTHYROIDSIM ON PTU 150 MG PO TID AND PROPRANOLOL 40 MG PO DAILY P2=HTN ON enalapril 10 mg po BID ,Amlodipine 10 mg po daily, spironolactone 25mg PO/D P3 DVHD (calcific aortic valve with mild AR)...ALB=3.72 ATROVASTATINE 40MG PO DAILY LASIX 40MG PO DAILY</t>
  </si>
  <si>
    <t>T2DM ( for 13 yrs) + HTN + Lumbar spine OA(mild) + DDD of L5/S1 (mild); - on NPH 36/22 IU, MTF 500mg po BID, Atrovastatin 20 mg po/d, Amlodipine 5 mg po/d, meloxicam 15 mg po PRN</t>
  </si>
  <si>
    <t>Controlled TMNG ON PTU 100mg po tid and propranolol 40mg po daily</t>
  </si>
  <si>
    <t xml:space="preserve">BP-126 / 85 mmHg </t>
  </si>
  <si>
    <t>HTN( for the last 6 yrs); on Enalapril 10 mg Bid, Amlodipine 5 mg d, ASA 81 mg d, Atrovastatin 40 mg po/d</t>
  </si>
  <si>
    <t>?OSTEOPOROSIS</t>
  </si>
  <si>
    <t>hyertension disease</t>
  </si>
  <si>
    <t>P1- HTN on ENALAPRIL 10 MG PO BID, HCT 25 mg P2- TYPE 2 DM ON MTF 500MG PO BID,ATORVASTATIN 20 MG PO DAILY</t>
  </si>
  <si>
    <t>P1=KNOWN HTN +P2= LT SIDE HEMIPARESIS 2o TO hemorrhagic stroke + old cerebral ischemia(small vessel cerebral ischemia)(BRAIN CT SCAN=RT CEREBELLAR HEMISPHERE AND VERMIS ACUTE HEMORRHAGE WITH MASS EFFECT(PARENCHYMAL COMPRESSION, MILD CUTE OBSTRUCTIVE HYDROCEPHALUS) WITH INTRAVENTRICULAR EXTENSION) ON AMLODIPINE 10MG PO DAILY, enalapril 5mg PO BID,ATROVASTATIN 40MG PO DAI</t>
  </si>
  <si>
    <t>refill the medication and advice on diet</t>
  </si>
  <si>
    <t>T2 DM On MTF1.5 gm /1 gm po BID, Glibenclemide 10 mg po BID</t>
  </si>
  <si>
    <t>DM + HPN ON Metformin 1gm BID, Amlodipine 5mg daily and Atrovastatin 20mg daily</t>
  </si>
  <si>
    <t xml:space="preserve">BRONCHIAL ASTHMA </t>
  </si>
  <si>
    <t>P=HTN with ? HHD + PN + Dyslipidemia; on Amlodipine 5 mg po/d, and lasix 40 mg po Daily, Gabapentin 300 mg po/d, Atrovastatin 20 mg po/d, She is also Taking Meloxicam 15 mg po/d for the past 4 yrs &amp; had follow up at Abet hospital.</t>
  </si>
  <si>
    <t>p= TYPE 1 DM 30/26 IU SC BID</t>
  </si>
  <si>
    <t>REFILL AND  APPOINT  AFTER 2  MONTH</t>
  </si>
  <si>
    <t>ACUTE FEBRILE ILLNESS</t>
  </si>
  <si>
    <t>- BP- 120/80_x000D_
- PR- 80</t>
  </si>
  <si>
    <t>BP-100/70_x000D_
pr 80</t>
  </si>
  <si>
    <t>HTN+T2DM+old ischemic stroke ON ASA 81x1 Atorvastatin 40x1 MTF 1000x2 Glibenclamide 5x1 Amlodipine 5x1 Enalapril 5x2</t>
  </si>
  <si>
    <t>seizure disorde on Sodium Valproate 500 mg po bid</t>
  </si>
  <si>
    <t>HTN on Amlodipine 10mg Po daily</t>
  </si>
  <si>
    <t>known hypertensive on lisnopril 10mg po daily and amlodipine 5mg po daily</t>
  </si>
  <si>
    <t>? AGE + Dyspepsia</t>
  </si>
  <si>
    <t>P1=HTN( for 4 yrs); On Amlodipine 10mg/day, Enalapril 10mg/day P2. OLD stroke( ? IS) + Dyslipidaemia; ASA 81mg/day and Atrovastatin 20mg/day</t>
  </si>
  <si>
    <t>P=T2 DM+ HTN; On NPH 40/ 20 iu BID and , carvedilol 6.25 mg daily, ASA 81 mg po daily, atrovastatin 20 mg po daily, amlodopine 10 mg po day , enalapril 5mg po day</t>
  </si>
  <si>
    <t>P=T2 DM(6 yrs)+ HTN(10 yrs) MTF 500 mg po bid doanil 5 mg po BID atrovastatin 20 mg po/day amlodipine 5 mg po/day HCT 25 mg po/day , enalapril 5 mg po bid</t>
  </si>
  <si>
    <t>Type I DM( for 10 yrs); on NPH=34/24 IU &amp; RI 2/2 IU SC BID</t>
  </si>
  <si>
    <t>P1= IHD , P2= TYPE 2DM P3= PAD, P4 = CHTN on life style modification, NPH 26/ 14 IU SC bid, MTF 1000 MG PO BID, ASA 81 MG PO DAILY AND ATEROZ 40 MG DAILY</t>
  </si>
  <si>
    <t>OLD ISCHEMIC STROKE + hypertension + TYPE II DM ON NPH 28 IU SC AM AND 6 IU SC PM , ASA 81 MG PO DAILY ,ATORVASTATIN 40 MG PO DAILY AND MTF 1GM MG PO BID, AMLODIPINE 10MG PO/D</t>
  </si>
  <si>
    <t>v/s-bp-121 / 80, home-110-115/68/73, PR- 72, FBS-90-130</t>
  </si>
  <si>
    <t>T2DM(10yrs) + HTN (10 yrs) + AKI on DKD ; on NPH=58/46, ATROVASTATIN 40 MG POD NIFEDIPIN 40 MG PO BID, amitryptilin 25 mg po*1, HCT 25 mg po *1( MTF and enalapril are held temporarily)</t>
  </si>
  <si>
    <t>Type 2 DM + HTN on MTF 1.5/ 1000mg po BID, Doanil 10 mg po BID, Amlodipine 10mg po daily, Enalapril 10mg po BID, ASA 81mg po daily</t>
  </si>
  <si>
    <t>P- Post corvid 19 fibrosis (HRCT confirmed) + dyslipidemia + hyperuricemia_on home oxygen therapy, atorvastatin 40mg po daily fbg: 102mg/dl HGBA1C =6.4</t>
  </si>
  <si>
    <t>P- ISCHEMIC STROKE +CAA+VASCULAR DEMENTIA ON- ATROVASTSATIN 40G PO/D - ASA 41MG PO/D</t>
  </si>
  <si>
    <t>fairly glycemic +  bp control</t>
  </si>
  <si>
    <t>P=T2 DM On MTF 500mg BID, atrovastatin 40mg po day</t>
  </si>
  <si>
    <t>T2 DM On NPH 42/32 IU SC BID &amp; RI 10/10 IU SC BID</t>
  </si>
  <si>
    <t>T2DM+ HTN+ Old ischemic stroke on MTF 1000X2, ASA 81, atorvastatin 40x1 &amp; amlodipine 5x1</t>
  </si>
  <si>
    <t>CONTINUE THE MGT</t>
  </si>
  <si>
    <t>T2DM + HTN + RIGHT SIDE HEMIPARESIS 2RY TO ISCHEMIC STROKE 2RY TO Acute lacunar infraction of left corona radiata(IMPROVED) + dyslipidemia ; On NPH=32/16 iu sc, Amlodipine 10mg/day ( BUT TAKING 20 MG PO DAILY ???) , Enalapril 10mg po bid, ASA 81mg/day and Atrovastatin 40mg/day</t>
  </si>
  <si>
    <t>T1DM for the past 8 yr NPH 18/12 IU RI--4/4 IU SC BID</t>
  </si>
  <si>
    <t>P=Pneumonia Rxed</t>
  </si>
  <si>
    <t xml:space="preserve">FAIR BP control </t>
  </si>
  <si>
    <t>refill medication_x000D_
appoint after 3month with serial BP record</t>
  </si>
  <si>
    <t>p1=Left knee OA + p2=T2DM p3=HTN on Metformin - 500mg PO Once daily, Frusemide - 40mg PO daily, Enalapril 5mg PO daily, Atrovastatin - 20 mg PO Once daily ,Meloxicam 15mg po daily</t>
  </si>
  <si>
    <t>P1: KNOWN DIABETIC P2: HTN P3: DYSLIPIDEMIA P4=GA NPH 34/24, MTF 500mg po bid, Amlodipine 10 mg po/d Enalapril 10 mg po bid, Atorvastatin 40 mg p/d, Lasix 40 mg po daily , -ASA 81 mg po /day -Allopurinol 100mg Po bid,</t>
  </si>
  <si>
    <t>refill  and  appoint  after  1  month</t>
  </si>
  <si>
    <t>GTC seizure + Hypertension (on dietary modification) -on phenobarbital 100mg po BID</t>
  </si>
  <si>
    <t>Problem List known HTN pt bilateral knee osteoarthritis on HCT 25mg po daily, indomethacin 25mg po TID, neurobin and atrovastatin 20mg po daily and meloxicam 15mg po daily</t>
  </si>
  <si>
    <t>p1: known epileptic p2: cerebral venous thrombosis, p3: 45th post partem, she is on phenytoin 100 mg po tid warfarin 5/7.5mg po ALTERNATIVELY</t>
  </si>
  <si>
    <t>BP-130/78_x000D_
pr 80</t>
  </si>
  <si>
    <t>Crohn disease(on remission)</t>
  </si>
  <si>
    <t>P- Cholelithaisis + Severe Pulmonary NTH + CHTN+Atrial flutter</t>
  </si>
  <si>
    <t>Lower Limb proximal acute DVT(5TH MONTH) + moderate fatty liver+dyslipidemia (on trx) ON RIVAROXAVAN 20 MG PO DAILY AND ATROVASTATIN 40 MG PO DAILY</t>
  </si>
  <si>
    <t>HTN + BPH + DVHD( Mild MR) + AFIB with PVC on Amlodipine 5mg po daily, Alfuzosin 10mg po daily, Atenolol25mg po daily, HCT 25mg po daily, ASA 81mg po daily</t>
  </si>
  <si>
    <t>P1=NYHA class III CHF 20 ? IHD (ECHO=Mild pulmomasry HPN with moderate TR) on spironolactone 12.5 mg po daily and Lasix 20 mg po daily</t>
  </si>
  <si>
    <t>Dyslipidimia + ? OA+ HTN</t>
  </si>
  <si>
    <t>P=Known T2 DM( &gt; 7 yrs) + hypothyroidism ( &gt; 7 yrs)+ Dyslipidemia; On MTF 1.5/1 gm po bid, Glimepride 4 mg po daily, Atrovastatin 20 mg po/d Levothyroxin 50 mic. Po bid</t>
  </si>
  <si>
    <t>T2DM MTF - 1 gm po bid indometacin 25 mg po bid allopurinol 100 mg po/day atrovastatin 20 mg po/day, HTN enalapril 10 mg po daily</t>
  </si>
  <si>
    <t>no hx of ABM</t>
  </si>
  <si>
    <t>BP-120/70_x000D_
pr 80</t>
  </si>
  <si>
    <t xml:space="preserve">well controlled HTN + ? Dyspepsia </t>
  </si>
  <si>
    <t xml:space="preserve">CONTINUE HER MEDICATION </t>
  </si>
  <si>
    <t>Frusemide 40 mg po /d + Spironolactone 75 mg po /d .</t>
  </si>
  <si>
    <t xml:space="preserve">Do FBS            </t>
  </si>
  <si>
    <t>known HTN ON NIFEDIPINE 20 MG PO BID + KNOWN R.A ON methroxate 7.5mg /weks,folic acid 5mg po every other day</t>
  </si>
  <si>
    <t xml:space="preserve">BP-128 / 69 mmHg </t>
  </si>
  <si>
    <t>P1: HTN + P2: Dyslipidaemia +P3: LBP 2 ? on amlodipine 5 mg po/d, atorvastatin 20 mg po/d and ASA 81 mg p/d, P4: BOO 2ry to BPH on alfuzosin 10mg po daily and Oxybutynin 5mg po daily</t>
  </si>
  <si>
    <t>P=?MULTI FOCAL HCC +Right middle lobe loculated effusion. HE IS ON SORAFINIB 200MG PO BID</t>
  </si>
  <si>
    <t>P1- HTN + TYPE 2 DM ---ON METFORMIN 500MG PO BID -ENALAPRIL 5 MG PO/BID -ATROVASTATIN 20MG PO/DAY</t>
  </si>
  <si>
    <t xml:space="preserve">FOLLOW UP                        </t>
  </si>
  <si>
    <t xml:space="preserve">FOLLOW UP                     </t>
  </si>
  <si>
    <t>left side hemiplegia 2ry I.Stroke( 9 MONTHS) + T2 DM + CHTN on enalapril 5 mg BID, ASA 81 mg daily, NPH 14/8 IU, Atrovastatin 40mg daily, Metformin 500mg BID</t>
  </si>
  <si>
    <t>DVHD + Moderate PHTN + Mild Diffuse Fatty Liver + Mild degenerative change of knee joint ( LT ) + Bilateral knee OA (early) Enalapril 5 mg po/d, Metoprolol 12.5 mg po/d</t>
  </si>
  <si>
    <t>Known Cardiac(cardiac pace maker )T2DM+HTN+GOUTY ARHRITIS HE IS ON ATORVASTATIN 10 MG /DAY METFORMIN 500MG PO/DAY ALLUPURINOL 100MG PO/DAY;losartan 50mg po daily;FRUSEMIDE 40 MG PO/DAY;ASA 81MG PO/D</t>
  </si>
  <si>
    <t>T2 DM + HTN on mixtard 22 IU/18 IU SC bid, Metformin 1 gm po bid, Atorvastatin 20 mg po daily, Enalapril 5 mg po BID.</t>
  </si>
  <si>
    <t>P=HEMORRHAGIC STROKE + HTN HE IS ON HCT 25 MG PO /DAY, AMLODIPINE 5 MG PO/DAY, ENVAS 5 MG PO BID</t>
  </si>
  <si>
    <t>no new comalpaint</t>
  </si>
  <si>
    <t>Problem List T2 DM + HTN on NPH 16/10iu, MTF 500mg po bid, enalapril 10mg po bid and atrovastatin 20mg po daily</t>
  </si>
  <si>
    <t>T2DM on NPH 42/30 IU</t>
  </si>
  <si>
    <t>diabetes, dyslipidemia, unstable angina</t>
  </si>
  <si>
    <t>no concern</t>
  </si>
  <si>
    <t>T2DM(1month and 2wks) on RI 8/8 NPH 36/24</t>
  </si>
  <si>
    <t>Type 2 DM with sub-optimal control</t>
  </si>
  <si>
    <t>DCM + LA thrombus+ severe Pulm HTN + Subclinical Hypothyroidism On Lasix 20 mg po/d, Spironolactone 25 mg po/d, Enalapril 5mg po BID, metoprolol succinate 25 mg po daily, WARFARIN 7.5 mg/d for 5 days/wk and 10 mg for 2 days/wk- Dapa 10MG PO/D (NOT TAKING - CAN'T AFFORD )LEVOTHYROXIN 50MIC PER DAY ECHO: DCM EJ:20-25% INR: 2.47 TSH: 6.41 T4TOTAL: 6.41 T3TOTAL : 0.28 (LOW)</t>
  </si>
  <si>
    <t xml:space="preserve">Sub optimal bp control </t>
  </si>
  <si>
    <t>HTN + dyslipidemia on amlodipine 10 mg po/d, enalapril 10 mg po BID and atrovastatin 20 mg po/d</t>
  </si>
  <si>
    <t>V/S-bp-105 / 83, pr-68, TSH-0.031</t>
  </si>
  <si>
    <t>P=T2DM + HTN on MTF 500mg BID and Glibenclamide 5mg po/day, Enalapril 5 mg po BID + TB lymphadenitis (treated)</t>
  </si>
  <si>
    <t xml:space="preserve">FBS-126 mg/dl </t>
  </si>
  <si>
    <t xml:space="preserve">P1;- Old ischemic stroke, P42- Chronic PTE, P3 - Primary adrenal insuffiency, P4 - CKD 2ry to ?, P5- BPH + Cholelithiasis </t>
  </si>
  <si>
    <t>no new comapaint</t>
  </si>
  <si>
    <t>RA + PN + Controlled HTN</t>
  </si>
  <si>
    <t>Left sided hemiparesis 2ry to ? hemorrhagic stroke to r/o Ischemic stroke on enalapril 2.5mg po BID and amlodipine 10 mg po daily</t>
  </si>
  <si>
    <t>Ischemic stroke + HTN; on Enalapril 10 mg po bidd ASA 81 mg po/d Atorvastatin 20 mg po/d</t>
  </si>
  <si>
    <t xml:space="preserve">Poor glycemic control + sub optimal bp control </t>
  </si>
  <si>
    <t>diabetes, hypertension, dyslipidemia, unstable angina</t>
  </si>
  <si>
    <t xml:space="preserve">poor bp and poor glycemic control </t>
  </si>
  <si>
    <t>T2 DM( fair control)+ controlled HTN + Bilateral leg swelling 2 to ? Amlodipine side effect</t>
  </si>
  <si>
    <t>advised on LSM, come with HBPM, HA1C, cr, BUN, continue others, see after 3months</t>
  </si>
  <si>
    <t>P-1 Hypertension P-2 ?prediabetes on amlodipine 5mg po daily</t>
  </si>
  <si>
    <t xml:space="preserve">POORLY  CONTROLLED   T2DM </t>
  </si>
  <si>
    <t>NO NEW COMPLIOANT</t>
  </si>
  <si>
    <t>Hypertension on HCT 25mg po day and Enalapril 5mg po/day</t>
  </si>
  <si>
    <t>P-Hypertension for 2 year and HHD heart failure lasix 60 mg po tid, Spirolactone 25 mg po daily and atrovastatin 20mg po daily, ENALAPRIL 5MG PO/D</t>
  </si>
  <si>
    <t xml:space="preserve">FOLLOW UP                   </t>
  </si>
  <si>
    <t>NO NEWCOMPLAINT</t>
  </si>
  <si>
    <t xml:space="preserve">NONE                         </t>
  </si>
  <si>
    <t>BP=110/70MMHG PR=78B/MIN</t>
  </si>
  <si>
    <t>T2 DM on Metformin 500 mg po daily</t>
  </si>
  <si>
    <t xml:space="preserve">good bp control_x000D_
_x000D_
</t>
  </si>
  <si>
    <t xml:space="preserve">productive cough of 1 month </t>
  </si>
  <si>
    <t>P=T1 DM+ Epilepsy( on follow up at neurology clinic on NPH 30/18 IU SC BID, Na valporate 500x3, Phenytoin 100x3</t>
  </si>
  <si>
    <t>PR=84  BP=132 / 89MMHG,FBS=130MG/DL</t>
  </si>
  <si>
    <t>DM WITH GOOD GLYCEMIC CONTROL</t>
  </si>
  <si>
    <t>HAS POOR APPITITE SINCE AWEEK</t>
  </si>
  <si>
    <t>PR=83/M  BP=132 / 76MMHG ,FBS=86MG/DL</t>
  </si>
  <si>
    <t>SAME AS ABOVE+GOOD GLYCEMIC+BP CONTROL+ANOREXIA2?</t>
  </si>
  <si>
    <t>REFILL,MULTIVITAMINE WITH MINERALS 1TAB DAILY FOR 10 DAYS.</t>
  </si>
  <si>
    <t>Problem List p1: TI2DM on NPH 50/30 p2. HTN on Amlodipine 5 mg po daily</t>
  </si>
  <si>
    <t xml:space="preserve">bp 120/79-133/90   fbs 183,137,162,189,166,149 Cr0.8 BUN 21 </t>
  </si>
  <si>
    <t>P=T2 DM( for 15 yrs &amp; on Insulin 12 yrs); on NPH=54/38 AM/PM MTF 500 mg po bid, Atrovastatin 20 mg po per day</t>
  </si>
  <si>
    <t>BP= 115 / 75                   PR=95</t>
  </si>
  <si>
    <t>Controlled HTN + OLD HS</t>
  </si>
  <si>
    <t>Amlodipine 10mg po/day</t>
  </si>
  <si>
    <t>P=known HTN( for the past 5 yr) Old HEMORRHAGIC STROKE;; ON Amlodipine 10mg po/day</t>
  </si>
  <si>
    <t>has epigastric pain , abdominal distension</t>
  </si>
  <si>
    <t>bp 115 / 60 PR 62  FT4 1.09 FT33.11 TSH 4.74</t>
  </si>
  <si>
    <t>dyslipidemia +subclinical hyppothyroidism + myoma</t>
  </si>
  <si>
    <t>BP= 109/68_x000D_
FBS= 139 mg/dl</t>
  </si>
  <si>
    <t>poorly controlled TIDM</t>
  </si>
  <si>
    <t>escalate evening dose to 14IU, HBGM, advised on hypoglycemia symptoms, advised on life style modefication</t>
  </si>
  <si>
    <t>HAD LEFT SIDED BODY WEAKNESS ELEVEN DAYS BACK FOR WHICH HE VISITED BLH AND WAS TREATED(RIGHT CAROTIDENDARTERECTOMY+VENOUS PATCH ANGIOPLASTY DONE FOR ISCHEMIC STROKE 2 RY TO RIGHT ICA NEAROCCLUSION) AND TODAY,THEY CAME FOR APPOINTMENT AND HE HAS THE MEDICATIONS AT HAND.</t>
  </si>
  <si>
    <t>BP=156/93MMHG,PR=78/M,FBS=237MG/DL</t>
  </si>
  <si>
    <t>SAME AS ABOVE+TREATED RIGHT ICA NEAROCCULUSION2?ISCHEMIC STROKE</t>
  </si>
  <si>
    <t>CONTINUE THE MEDICATIONS ABOVE,DO HGA1C</t>
  </si>
  <si>
    <t>T2DM on Daonil 10 mg po BID MTF 1.5/1 gm po bid(BUT HE IS TAKING MTF1.5GM PO BID), HTN on nifedipine 20 mg po/d(BUT HE IS TAKING AMLODIPINE 5MG PO DAILY ASPRESCRIBED AT BLH); PNP on Neurobin 1 tab po/d Amitriptyline 25 mg po/d, B. BRHONCHITIS on Almetamin 1tab prn,PCM 1GM PO PRN,TRAMADOL 50 MG PO PRN,ATORVASTATIN 40 MG PO DAILY</t>
  </si>
  <si>
    <t xml:space="preserve">BP=159/83, PR=89 </t>
  </si>
  <si>
    <t xml:space="preserve">Uncontrolled HTN + Dyslipidemia + DVHD (mild AR)HTN </t>
  </si>
  <si>
    <t>Enalapril 5/10 mg po/d ,Atorvastatin 20 mg po/d , lasix 20 mg po day</t>
  </si>
  <si>
    <t>P=HTN + Dyslipidemia + DVHD (mild AR); on Enalapril 10 mg po/d and Atorvastatin 20 mg po/d , lasix 20 mg po day</t>
  </si>
  <si>
    <t>type ii dm +chronic htn</t>
  </si>
  <si>
    <t>FBS- 119-105-_x000D_
 BP - 140/80-140/90</t>
  </si>
  <si>
    <t xml:space="preserve">SAME                                                      </t>
  </si>
  <si>
    <t xml:space="preserve">LINKTO OPTHALMOLOGY _x000D_
- REFILL AND APPT </t>
  </si>
  <si>
    <t>T2 DM + HTN; on metformin 500 mg po BID and amlodipine 10 mg po/d , HCT - 25 MGPO/D , , ATROVASATATIN 40 MG PO/D</t>
  </si>
  <si>
    <t>BP=171 / 86;  PR=70_x000D_
HBPM= 156-172/70-84_x000D_
FBS=96</t>
  </si>
  <si>
    <t xml:space="preserve">Uncontrolled HTN  </t>
  </si>
  <si>
    <t>HCT 25mg po/d_x000D_
Add Amlodipine 5 mg po/d</t>
  </si>
  <si>
    <t>P=HTN; on HCT 25mg po/d</t>
  </si>
  <si>
    <t>rt leg claudication, painful rt leg with exersion which is relieved with rest</t>
  </si>
  <si>
    <t xml:space="preserve">BP= 117/78_x000D_
ABI 1.6 Dorsalis pedis and posterior tibial artery are palpable bilaterally_x000D_
CT angiography of right leg= Multifocal scattered arterial wall irregularities and calcifications as described above indicating arteriosclerostic changes, no sign of significant luminal stenosis seen_x000D_
</t>
  </si>
  <si>
    <t>HTN + IHD with preserved E+ Good BP control (HTN) + PAD</t>
  </si>
  <si>
    <t>refill meds, update lipid profile and manage accordingly</t>
  </si>
  <si>
    <t xml:space="preserve">LEFT EYE  BLURRING OF VISION </t>
  </si>
  <si>
    <t xml:space="preserve">BP- 91 146 / 74_x000D_
 HGA1C -7.8 % </t>
  </si>
  <si>
    <t>LINK TO OPTHALMOLOGY CLINIC  _x000D_
- REFILL AND APPT</t>
  </si>
  <si>
    <t xml:space="preserve">KNOWN TYPE 2 ON MIXTARD  - 20/15 IU SC BID + HTN ENALAPRIL 5 MG PO DAILY  + VIRAL HEPATITITS B( AT ST PAUL ) </t>
  </si>
  <si>
    <t>bp 130 / 80 PR 84 HBPM 132/79</t>
  </si>
  <si>
    <t xml:space="preserve">Only the attendant arrive &amp; claimed the pt has bilateral leg swelling of 1 wk duration, but no SOB, Chest pain or PND </t>
  </si>
  <si>
    <t>BP=129 / 18                         _x000D_
FBS=105( 2 days back)</t>
  </si>
  <si>
    <t xml:space="preserve">T2 DM( Good glycemic control) + Controlled HTN + PN + ? Bilateral Leg edema 2 ? Drug side effect </t>
  </si>
  <si>
    <t xml:space="preserve">Refill                                     _x000D_
ECHO, ECG </t>
  </si>
  <si>
    <t>P=T2 DM + HTN + PN; on NPH=55/45 AM/PM, MTF 500 mg po/d, Atrovastatin 20 mg po/d, Enalapril 10 mg po bid, Amlodipine 10 mg po/d, Neurobion 1 tab po/d</t>
  </si>
  <si>
    <t>type II diabetes mellitus</t>
  </si>
  <si>
    <t>epigastric pain  with right flank pain and has generalized body swelling</t>
  </si>
  <si>
    <t>PR=114  BP=141 / 92MMHG,TSH=9.722,FT3=4.11,FT4=1.71,ECHOCARDIOGRAPHY=MILD LVH AND GRDE 1 DISTOLIC DYSFUNCTION,,RECENTLY DONE TFT=T4=1.46,FT3=3.31,VITAMINE D=7.13,ESR=10,HGA1C=6.43,RF=REACTIVE,CRP=3.9MG/L</t>
  </si>
  <si>
    <t>SAME AS ABOVE+HHD+HYPOTHYROIDISM+DYSPEPSIA+?RIGHT NEPHROLITHIASIS</t>
  </si>
  <si>
    <t>REFILL,LEVOTHYROXINE 100MICROGRAM PO TID,INVESTIGATE,LASIX 40 MG PO DAILY</t>
  </si>
  <si>
    <t>Known HTN + dislypidmia + L/S multilevel End plate degenerative changes + TIRAD II nodular thyroid disease + RA on enalapril 10mg po daily , lasix 40mg po daily, atrovastatin 4omg po daily , atenolol 25 mg poday,methotrexate 7.5 mg po every other day prednisone 10 mg po/day, folic acid 5 mg po every other day, spironolactone 12.5 mg po/day,</t>
  </si>
  <si>
    <t>bp 147/84 PR 82 fbs 95</t>
  </si>
  <si>
    <t>well glycemic + fair bp control</t>
  </si>
  <si>
    <t>Known type 2 dm on Nph 48/36 iu sc bid and MTF 500mg po day , atrovastatin 20 mg po day</t>
  </si>
  <si>
    <t>BP=177/94_x000D_
Chest= clear_x000D_
CVS= JVP flat, no Murmur or gallop_x000D_
MSS= No edema_x000D_
ECHO= There is hypokinesis of the anterior and anteroseptal wall of LV. The mitral inflow velocities and tissue Doppler imaging (TDI) of the mitral annulus revealed grade II LV dysfunction. LVEF= 35%_x000D_
BUN= 28, Cr= 1.12, Cal-T= 8.4 mg/dl (Ref 8.5-10.1), Phosphorus= 3.2 mg/dl (Ref 2.4-5.1), PTH= 268.8 pg/ml (ref 18.5-88)</t>
  </si>
  <si>
    <t>T2DM + CHTN + HF w rEF (35%) + AKI (resolved) + Poorly controlled BP</t>
  </si>
  <si>
    <t>Add metoprolol 25mg PO daily, Dapagliflosin 10mg Po daily, refill other meds, appoint him to Cardiology clinic</t>
  </si>
  <si>
    <t>T2DM + CHTN + HF w rEF (35%) + AKI (resolved) on NPH 10/10, MTF 500mg PO daily, Spironolacton 12.5mg PO daily, lasix 40mg PO daily, Enalapril 20mg PO BID, Atrovastatin 40mg PO daily ASA 81mg PO daily</t>
  </si>
  <si>
    <t>bp 145 / 85 PR 75</t>
  </si>
  <si>
    <t>p1: B. Asthma + Post TB (? COVID) fibrosis on Beclomethasone 2 puffs Bid, Salbutamol puff PRN, Home O2 p3:fatty live + Dyslipidemia on atrovastatin 20mg po day  P3. BPH on Uro follow up</t>
  </si>
  <si>
    <t>:?TYPE II DIABETES MELLITUS</t>
  </si>
  <si>
    <t>he claimed he had cold for the last 1 wk, but he is improved today</t>
  </si>
  <si>
    <t>BP= 121 / 70_x000D_
FBS = 222</t>
  </si>
  <si>
    <t xml:space="preserve">INC. NPH 14/14 IU SC BID </t>
  </si>
  <si>
    <t xml:space="preserve">P=T1 DM( for 33 yrs) ON NPH 14/12 IU SC BID </t>
  </si>
  <si>
    <t>bp 136 / 72 PR 66</t>
  </si>
  <si>
    <t>NO COUGH, NO sob, NO EDEMA, NO VISUAL PROBLEM to be evaluated, no back pain , paresthasia, joint mobility 9osteoarthrites on treatment), good baklance, good understanding, cooperative, no obesity, no stress, no psychosocial distress, good dietary habit, good hygien, adherenmt to medication, toileting (squating probl;em), good social interaction. remarks (no vaginal discharge, no breast mass)FBS 170 mg.//dl, BP 140/80 mmHg</t>
  </si>
  <si>
    <t>sleeps well, walking distyance good, muscle strength good,  no emotional change, no memory loss, good judghgement</t>
  </si>
  <si>
    <t>good disease course+ utii</t>
  </si>
  <si>
    <t>salt restriction, be active, minim ize coffee, prevention of fall, vehgitable and fruit dish, legumes dish, use obnly liquid oil , walk for 20m min utes 3 times per week, get a cup of juice made of (banana, avocado, milk, oats )twice per week, foot care (keep hygien, moisurize legs with vaslin, wear loose shoe, careful while nail cutting)</t>
  </si>
  <si>
    <t>PR=76  BP=155 / 96MMHG,TOTAL CHOLESTEROL=224MG/DL,HDL=136MG/DL,HGA1C=6.8%</t>
  </si>
  <si>
    <t>SAME AS ABOVE+GOOD GLYCEMIC CONTROL+DYSLIPEDEMIA</t>
  </si>
  <si>
    <t>REFILL WITH MTF 1GM PO DAILY,GLIBINCLAMIDE 5MG PO BID,ATORVASTATIN 40 MG PO DAILY</t>
  </si>
  <si>
    <t>T2DM on MTF1000 MG PO BID(but he is taking MTF 1000MG PO DAILY), Glibenclamide 5 mg po BID and atrovastatin 20mg po daily</t>
  </si>
  <si>
    <t>epigastric pain, shortness of breath, PND, burning  sensation of extrimities</t>
  </si>
  <si>
    <t>BP 137/89_x000D_
pr 80</t>
  </si>
  <si>
    <t>Sinus dyspepsia + Dyspepsia 20 to PUD + SINUS BRADYCARDIA On Citrizen Pantoprazole 40mg po daily CXR, Abd U/S Unremarkable ECG_ Sinus bradycardia ABDu/s=N</t>
  </si>
  <si>
    <t>FBS - 123 -93 -133</t>
  </si>
  <si>
    <t>PR=95/M BP=112 / 79MMHG,FBS=220MG/DL</t>
  </si>
  <si>
    <t>NPH 17/12IU,REFILL</t>
  </si>
  <si>
    <t>P=T2 DM ( for 4 yrs); on NPH=15/10IU,MTF 500MG PO BID</t>
  </si>
  <si>
    <t xml:space="preserve">BP= 150/70 PR = 81  FBS= 165 </t>
  </si>
  <si>
    <t xml:space="preserve">SAME +FAIR CONTROL </t>
  </si>
  <si>
    <t xml:space="preserve">REFIL SEE AFTER 3 MONTH </t>
  </si>
  <si>
    <t>BP=129/87, PR=89</t>
  </si>
  <si>
    <t>Losartan 50 mg po/d,</t>
  </si>
  <si>
    <t>P=HTN( &gt; 2 + YEARS) Losartan 50 mg po/d, Lasix 20 mg po/d ( finished 5 days back)</t>
  </si>
  <si>
    <t>epigastric pain, increased oxygen requirement</t>
  </si>
  <si>
    <t>BP= 95/46_x000D_
CVS= JVP is flat, GIII HSM on the LLSB_x000D_
MSS= No edema</t>
  </si>
  <si>
    <t>Cor pulmonale 2o to ACOS (asthmatic for the past 20 years) + AF + Toxic MNG + CHTN + T2DM + Dyspepsia</t>
  </si>
  <si>
    <t>Refill meds, add pantoprazole 20mg PO BID for 10 days, add guafenosin syrup</t>
  </si>
  <si>
    <t>Cor pulmonale 2o to ACOS (asthmatic for the past 20 years) + AF + Toxic MNG + CHTN + T2DM on Home oxygen for the past 06 years, PTU 50mg PO TID, Atenolol 50mg PO daily, Lasix 40mg PO daily, MTF 500mg PO daily, Salbutamol puff 4 puff PRN, Beclomethasone puf 2 puff BID, warfarin 5mg/2.5 mg alternative daily</t>
  </si>
  <si>
    <t xml:space="preserve">LOWER BACK PAIN ASSOCIATED WITH BILATERAL LOWER EXTREMITY RADICULAR PAIN WORSENED WHILE AMBULATING. </t>
  </si>
  <si>
    <t>BP=120/60  PR=65_x000D_
has bilateral trace pedal edema_x000D_
+SLR</t>
  </si>
  <si>
    <t>L-S xray,, abdominopelvic U/S, OFT,U/A,CBC, ECHO,ECG,Uric acid,PSA_x000D_
Meloxicam 15 mg po daily for 10 days</t>
  </si>
  <si>
    <t>CLBP with radiculopathy 2ry to ? + BPH</t>
  </si>
  <si>
    <t>BP -76 147 / 86</t>
  </si>
  <si>
    <t xml:space="preserve">SEE MANAGEMENT _x000D_
- APPT WITH SEIRAL BP RECORDS </t>
  </si>
  <si>
    <t xml:space="preserve">DEGENERATIVE LUMBAR DISPOSITIONS: on pregabalin, Meloxicam and Neurobin , ATROVSATATIN - 20 MG PO DAILY , </t>
  </si>
  <si>
    <t>intermittent unilateral leg swelling</t>
  </si>
  <si>
    <t>Patient is not available ,attendant came for refill and FBS results ranging from 100-95 mg/dl and BP record of 130/70- 140/60mmhg</t>
  </si>
  <si>
    <t>Update CBC, RFT, Serum electrolytes on next visit_x000D_
encourage ambulation and bedside physiotherapy.</t>
  </si>
  <si>
    <t xml:space="preserve">old stroke + Well controlled </t>
  </si>
  <si>
    <t>BP=140 / 76 PR=78 RR=18 FBS=??</t>
  </si>
  <si>
    <t xml:space="preserve">has easy fatigue and sob of 1 year </t>
  </si>
  <si>
    <t>bp 149 / 87 PR 89 fbs 145- 160</t>
  </si>
  <si>
    <t>poorly glycemic control + ? Newly dx HTN with  ? HHD</t>
  </si>
  <si>
    <t xml:space="preserve">known diabetic Metformin 500mg po bid , daonil 5 mg po bid + ? PN on neurobion po day </t>
  </si>
  <si>
    <t>BP=150/82, PR=86</t>
  </si>
  <si>
    <t xml:space="preserve">HTN + ? PN  </t>
  </si>
  <si>
    <t>Amlodipine 5 mg po/day enalapril 5 mg po/d, Add Amitriptyline 12.5 mg po/d, meloxicam 15 mg po PRN</t>
  </si>
  <si>
    <t>P=HTN ( for10 yr ) + PN; amlodipine 5 mg po/day enalapril 5 mg po/d, neurobin 1 tab po/day( Not taking it for the past 1 mon), and meloxicam 15 mg po daily</t>
  </si>
  <si>
    <t>no cough, no SOB, no edema, no visual problem, no bacvk pain, no paresthasia, joint mobility good, good balance, good understanding, cooperative, no obresity, no stress, no psychosocial distress, good dietary habit, ggoood hygien, adherent to medication, toileting good, good social interaction. remarka (no BPH symptoms)</t>
  </si>
  <si>
    <t>sleeps wekll, walkibng distance good, muscle strength good, no emotional change, no memory loss but forgetfulness, good judgem,ent</t>
  </si>
  <si>
    <t>salt restriction , be active, minimize coffee, prevenmtionof fall, veghitable and frit dish,leghumes dish, walk for 20 minutes 3 times per week, get adequate sun light, get a cup of juice made odf (banana, avocado, oats, milk) twice per week, use only liquid oil</t>
  </si>
  <si>
    <t>gout, hypertensiobn</t>
  </si>
  <si>
    <t>has leg swelling since he started Amlodipine and he opted for enalapril</t>
  </si>
  <si>
    <t>PR=96/M  BP=161 / 95MMHG,FBS=132,HGA1C=8.3%,ECG=SINUS TACHYCARDIA,POSSIBEL LEFT ATERIAL ENLARGMENT,ABNORMAL VENTRICVLAR  CONDUCTION PATHWAYS</t>
  </si>
  <si>
    <t>SAME WITH POOR BP +GOOD GLYCEMIC CONTEROL+?HHD</t>
  </si>
  <si>
    <t>REFILL,ADD HCT 25 MG PO DAILY,DO FBS</t>
  </si>
  <si>
    <t>HTN + TIIDM on MTF 1 gm po bid, Glibenclamide 10 mg po bid Atrovastatin 20 mg po day, Enalapril 10 mg po bid ( he discontinue enalapril by him self) amlodipine 5 mg po/day</t>
  </si>
  <si>
    <t>FB S-  9 3- 65 -0 89 - 100 - _x000D_
 RB S- 158 - 196 - 167 _x000D_
 BP - 80  135 / 76</t>
  </si>
  <si>
    <t xml:space="preserve">SAME  +                      </t>
  </si>
  <si>
    <t xml:space="preserve">SEE MANAGENT  ,  SENDHGA1C -  FOR NEXT APPT </t>
  </si>
  <si>
    <t xml:space="preserve">T2DM&amp;+ YEARS ON  - NPH 18/10IU  SC BID  , ATROVASATATIN - 20 MG PO DAILY </t>
  </si>
  <si>
    <t>BP- 135/71, 137/72_x000D_
pr 66_x000D_
FBS-124, 106, 112</t>
  </si>
  <si>
    <t>T2 DM on MTF 500 mg po/d + HTN on LSM_x000D_
atrovastatin, ASA</t>
  </si>
  <si>
    <t>he has SOB on exertion, worsening of leg swelling</t>
  </si>
  <si>
    <t>BP= 129/64, PR= 73_x000D_
Chest= clear_x000D_
MSS= Grade II edema</t>
  </si>
  <si>
    <t>P1- HTN P2- HF 2ry to IHD</t>
  </si>
  <si>
    <t>escalate lasix to 60 mg PO TID, refill other meds, ECHO, serum albumin</t>
  </si>
  <si>
    <t>P1- HTN P2- HF 2ry to IHD on: ASA 81 mg d, Atorvastatin 40 mg d, Enalapril 15 mg Bid, Eplerenone 50 mg po daily, Furosemide 40 mg TID, metoprolol 12.5mg po daily, pregabalin 75 mg po daily</t>
  </si>
  <si>
    <t>BP=152/97, PR=76_x000D_
FBS=78-142</t>
  </si>
  <si>
    <t xml:space="preserve">TII DM ( good glycemic control)+ Uncontrolled HTN </t>
  </si>
  <si>
    <t xml:space="preserve">Mixtard 16/12 IU SC BID_x000D_
Enalapril 5 mg po/d </t>
  </si>
  <si>
    <t>REFILL,ADD HCT 25 MG PO DAILY,DO FBS,DO ECHOCARDIOGRAPHY</t>
  </si>
  <si>
    <t xml:space="preserve">NO  NEW COMPLAINT  SPUTUM SUBSIDES  MILD INTERMITTENT COUGH </t>
  </si>
  <si>
    <t xml:space="preserve">BP =117/70 PR= 80 SPO2=90%_x000D_
CHEST =CREPS OVER RT LOWER1/3 _x000D_
CHSET CT= BILATERAL UPPER LOBE SUBPLUERAL FIBROSIS ,TRACTION BRONCHOECTASIS  AND VOLUME LOSS +MULTIFOCAL FOCAL PNEUMONIA +SMALL AIR WAY DISEASE+DIFFUSE OSTEOPORESIS WITH MULTIPLE VERTEBRAL BODY COMPRESSION </t>
  </si>
  <si>
    <t>CONTROLED HTN+ ?POST TB BRONCHOECTASIS WITH SUPERIMPOSED PNEUMONIA +MODERATE PHTN +OSTEOPORESIS\</t>
  </si>
  <si>
    <t xml:space="preserve">REFIL_x000D_
 AUGEMENTIN 625 MG PO TID, AZITHROMYCIN 500 MG PO /D FOR 3 DAYS ,CARBOCYSTIEN 250 MG /5ML PO TID ,CHEST PHYSIOTHERAPHY _x000D_
 SPIROMETRY </t>
  </si>
  <si>
    <t>HTN + Moderate Pulmonary HTN + Post TB-bronchiectasis + G1DD on Enalapril 5 mg po bid, amlodipine 5 mg po/d and Furosemide 20mg po/day,on home oxygen dx to have asthma 30yrs back on po medication</t>
  </si>
  <si>
    <t>FBS- 125-115mg/dl in the past 2months</t>
  </si>
  <si>
    <t>update Investigations, HGA1C on next visit, continue with the above mgts and encourage exercise.</t>
  </si>
  <si>
    <t xml:space="preserve">has joint pain and difficulty to flex and extend both hand </t>
  </si>
  <si>
    <t xml:space="preserve">bp  164 / 89 PR 98 FBS 88 </t>
  </si>
  <si>
    <t xml:space="preserve">T1DM + HTN + RA on NPH 30/20 IU, enalapril 5 mg po bid , folic acid 5 mg po/d,methotrexate 7.5 mg po weekly( was discontinue for the last 2 month but the problem woresening) ,AMT 25 mg po day , neurobion 1tab po day </t>
  </si>
  <si>
    <t xml:space="preserve">COUGH SUBSISDED , MILD MUYALGIA </t>
  </si>
  <si>
    <t xml:space="preserve">BP -  137/86 PR - 98 </t>
  </si>
  <si>
    <t xml:space="preserve">INDOMETHACIN - 25 MG PO TID - 1 WEEK </t>
  </si>
  <si>
    <t xml:space="preserve">pod after umblical hernia tissue repair was done + + </t>
  </si>
  <si>
    <t xml:space="preserve">epigatric burning pain </t>
  </si>
  <si>
    <t>BP=131/78, PR=74</t>
  </si>
  <si>
    <t>Controlled HTN + Dyslipidemia + Gouty Arthritis + Dyspepsia</t>
  </si>
  <si>
    <t>Appt with UA, Lipid profile, LFT, FBS_x000D_
Allopurinol 100 mg po/d, ASA 81 mg po/d, Atorvastatin 20 mg po/d, Amlodipine 5 mg po/d, Pantoprazole 40 mg po/d for 2 wks</t>
  </si>
  <si>
    <t>P=HTN + Dyslipidemia + Gouty Arthritis + Abdominal obesity; on Allopurinol 100 mg po/d for the past 14 years, ASA 81 mg po/d, Atorvastatin 20 mg po/d, Amlodipine 5 mg po/d. she was taking ASA and atrovastatin for more than 16 yr but the indication was not clear ( she stated that she had dx based on doppler us and asa was initiated )</t>
  </si>
  <si>
    <t>BP= 100/60, PR=80_x000D_
RFT- Normal_x000D_
INR= 2.06</t>
  </si>
  <si>
    <t>SAME+ Coagulopathy 2ry to ? r/o CLD</t>
  </si>
  <si>
    <t>ABDOMINAL U.S, LIVER ENZYMES_x000D_
ESCALATE METOPROLOL 50 MG PO DAILY AND ENALAPRIL 5 BID_x000D_
LINK HIM TO CARDIOLOGIST</t>
  </si>
  <si>
    <t>IHD (EF=35%) Coagulopathy 2ry to ? r/o CLD _x000D_
on ASA 81X1, atorvastatin 40x1, lasix 20x1, spironolactone 25x1, Enalapril 5x2 and metoprolol 50x1, Omeprazole 20x1</t>
  </si>
  <si>
    <t>refill and adise</t>
  </si>
  <si>
    <t xml:space="preserve">DM + HTN presented with to the EOPD with chest pain, shortness of breath treated with  ASA, Atrovastin, multivitain, </t>
  </si>
  <si>
    <t>FATIGABILITY AND HAS POLY URIA SINCE AWEEK AND LOSE OF SLEEP SINCE THREE DAYS</t>
  </si>
  <si>
    <t xml:space="preserve">PR=69/M  BP=155 / 104MMHG </t>
  </si>
  <si>
    <t>SAME AS ABOVE+POOR  BP CONTROL+?TYPE 2DM+?PERIPHERAL NEUROPATHY</t>
  </si>
  <si>
    <t>REFILL,HCT PO DAILY,AMITRYPTYLLINE 25MG PO HS,DO HGA1C</t>
  </si>
  <si>
    <t>Problem List P1: HTN + BOO 20 BPH + essential tremor on Amilodipine 5mg PO daily, Propranolol 40mg PO bid</t>
  </si>
  <si>
    <t>NO NEW POSTIVE</t>
  </si>
  <si>
    <t>VERTEBRAL RADICULOPATHY</t>
  </si>
  <si>
    <t xml:space="preserve">BP =147/93  PR=100 </t>
  </si>
  <si>
    <t>IDCMP ON: ENALAPRIL 5MG PO BID, FRUSEMIDE 40 MG PO BID , DIGOXINE0.0125 MG PO DAILY, ASA 81MG PO DAILY, METOPROLOL  50  MG PO DAILY, ATORVASTATIN 40 MG PO DAILY AMYTRIPTLINE 12.5 MG PO/D</t>
  </si>
  <si>
    <t>BP=132 / 70_x000D_
INR= 2.96</t>
  </si>
  <si>
    <t xml:space="preserve">In target                         </t>
  </si>
  <si>
    <t>Refill_x000D_
rtc- 2/12</t>
  </si>
  <si>
    <t>nprovoked Left DVT(&gt;2yrs) P-2 IDA(Corrected) + cholelithisis + BPH + nephrolithisis + HTN on warfarin on warfarin 2.5mg po/d and ferus gluconate 325mg p/d last</t>
  </si>
  <si>
    <t xml:space="preserve">     ? CAP r/o PTB ? post TB broncoectasis                  </t>
  </si>
  <si>
    <t>PR=68 BP=144 / 74MMHG ,AT HOME BP=136/75MMHG,PR=86/M</t>
  </si>
  <si>
    <t>SAME WITH  SUBOPTIMAL BP CONTROL</t>
  </si>
  <si>
    <t xml:space="preserve">BP - 171/88 - PR - 67 _x000D_
</t>
  </si>
  <si>
    <t xml:space="preserve">HTN + ? PN; on HCT 25 mg d, LOSARTAN 50MG PO 1X mg po/d, AMLODIPINE 10 MG PO DAILY  Neurobion 1 tb po/d , AMT - 25 MG PO DAILY </t>
  </si>
  <si>
    <t>BP=150/75    PR=81 RR=17</t>
  </si>
  <si>
    <t>Ass't- FAirly controlled DM and uncontrolled HTN</t>
  </si>
  <si>
    <t>Plan- reduce salt_x000D_
      - Refile medcations</t>
  </si>
  <si>
    <t>TYPE II DM+HTN _x000D_
RX on:_x000D_
 - Glybenclamide 5 mg po/d _x000D_
- MTF 1000 MG PO BID  Enalapril 10 MG PO BID Atrovastatin 20 MG PO/D Amlodipine 10 mg po day_x000D_
_x000D_
FBS b/n 120-155_x000D_
BP=  b/n 130-150</t>
  </si>
  <si>
    <t>PR=78  BP=160 / 85MMHG ,FBS=120MG/DL</t>
  </si>
  <si>
    <t>SAME WITH GOOD GLYCEMIC+SUBOPTIMAL BP CONTROL</t>
  </si>
  <si>
    <t>REFILL,ADVISED ON LIFE STYLE MODIFICATIONS,DO FBS</t>
  </si>
  <si>
    <t>HYPERTENSION + TYPE 2 DM for the past 2 yr amlodipine 10 day po/day MTF 850 mg po/day</t>
  </si>
  <si>
    <t>trauma 9right abnkle dislocation operated), no cough, no SOb, no fever, no edema, no visual problem, no back pain, no paresthasia, joint mobility good, good balance but has swinging sensation, good understanding, cooperative, no obesiuty, no stress, no psychosocial distress, good dietary habit, good hygien, adherent to medication, toileting good, good social interaction. remarks (dry skin, cold extrimities, position sense ntact, no nail cornificatyion)FBS 123 mg/dl, BP 134/70 mmHg</t>
  </si>
  <si>
    <t>sleeps well, walkin g distance good,muscle strength good, no emotional change, no memory loss, good judgement</t>
  </si>
  <si>
    <t>salt restriction, minimize stress, prevention of fall, vegiotable and fruit dish, legbumes dish, get adequate sun light, use only liquid liquid oil, walk for 20 minutes 3 times per week, get a cup of juice m,ade of (banana, avocado, oats and milk) twice per week, foot care (mopisturizer legs with vaslin, wear loose shoe, becareful while nail cutting)</t>
  </si>
  <si>
    <t>Complains about intermittent itching over his trunk</t>
  </si>
  <si>
    <t>Well looking, slightly pale conj, NIS,WBM _x000D_
chest is bilaterally clear with good air entry_x000D_
S1 and S2 well heard_x000D_
No edema_x000D_
COTPP_x000D_
IX---IRON-23_x000D_
TIBC-266_x000D_
Transferr-8.65% (done on 25/9/23)</t>
  </si>
  <si>
    <t xml:space="preserve">Give Iron sucrose 200mg IV Stat, Update CBC, RFT, U/A_x000D_
</t>
  </si>
  <si>
    <t xml:space="preserve">P1: known T2DM + HTN + CKD 2ry to DKD + dyslipidemia P2: AKI on CKD 2ry to diabetic kidney disease (stage 4 with eGFR 28) P4: CKD-MBD P5:Moderate anemia (Hgb 9.2) 2ry to anemia of CKD P6: Acquired perforating dermatosis_x000D_
</t>
  </si>
  <si>
    <t>BP - 72  105 / 67</t>
  </si>
  <si>
    <t>PN ON VIT B COMPLEX  +VITAMIN D DEFICENCY(ON VIT D )</t>
  </si>
  <si>
    <t>she has pructive cough of 01 month duration but no symptom complex of TB CXR= unremarkable treated for Bronchitis in the private set up but no improvemnt. Sputum gene xpert done= MTB not detected</t>
  </si>
  <si>
    <t xml:space="preserve">BP= 128/77  PR= 78_x000D_
CBC- WBC=9.5k, N= 48%, L= 43%, Hg= 14.9, MCV= 87, PLT= 243k_x000D_
CXR done 01 month back= unremarkable_x000D_
Chest= scattered wheeze </t>
  </si>
  <si>
    <t>AIHA + Bronchitis</t>
  </si>
  <si>
    <t>tapper predinsolon to 2.5 mg PO every other day, Update CBC, Do spirometry</t>
  </si>
  <si>
    <t>AIHA on prednisolone 2.5 mg daily</t>
  </si>
  <si>
    <t>has tremor and bilateral numbness</t>
  </si>
  <si>
    <t>BP=153 / 70_x000D_
PR= 63</t>
  </si>
  <si>
    <t>P- HTN ,Permanent Pacemaker, SEIZURE DISORDER, DYSLIPIDEMIA + PAD with PN + BPH ON VALPROIC ACID 500 mg PO BID, ASA 81 mg PO DAILY, ATORVASTATIN 20 mg PO DAILY AND ENALAPRIL 5MG PO BID , pregabalin 75 mg po daily</t>
  </si>
  <si>
    <t xml:space="preserve">bp =110/70 pr= 74 rr =20 spo2= 95% chest clear </t>
  </si>
  <si>
    <t xml:space="preserve">adviced on danger signs </t>
  </si>
  <si>
    <t>p1 33th post extubation day after reintubation day for an indication of?LARYNGEAL EDEMA + P2 ?ARDS 2 RY TO SEPSIS OF CHEST FOCUS+ P3- ?PTE( ruled out )+ P5-60 TH POST PARTUM DAy+ p p5- mild to moderate pulmonary hypertension(echo ) p6 UTI</t>
  </si>
  <si>
    <t>PR=68/M  BP=144 / 60MMHG,FBS=110MG/DL</t>
  </si>
  <si>
    <t>SAME AS ABOVE+SUBOPTIMAL BP +GOOD GLYCEMIC CONTROL</t>
  </si>
  <si>
    <t>no cough, no SOB, no edema, no fever, no dysuria, no visuall [problem, mild backl pain, mild paresthasia, joint mobility good, good balance , good understanding, cooperative, no obesity, no stress, no psychosocial distressm, good dietary habit, good hgygien, adherent to medication, toiletging good, goiodf social interacvtion. remarks (no BPH symptoms)</t>
  </si>
  <si>
    <t xml:space="preserve">salyt restriction, be active, minimize coffee, prevention of fall, vegitable and fruit dishm, legumes dish, get adequate sun light, walk for 20m minutes 3 times per week, get a cup of juice made of (banana, avocadom, oats, milk )twice per week </t>
  </si>
  <si>
    <t xml:space="preserve">bp =130 /82 pr=80 </t>
  </si>
  <si>
    <t>P1-DCM with severe LVd + Lt hemiplegia 2nd to CES, on - Envas 5 mg po bid, - metoprolol 25 mg po daily, - ASA 81 mg po daily and -Atorvastatin 40 mg PO dail</t>
  </si>
  <si>
    <t xml:space="preserve">BP=175/83, PR=88_x000D_
FBS=116;118_x000D_
</t>
  </si>
  <si>
    <t>T2 DM( Good glycemic control) + Uncontrolled HTN</t>
  </si>
  <si>
    <t>NPH=42/31 AM/PM,Metformin 500 gm po BID, Atrovastatin 20 mg po/d,  Amlodipine 10 mg po/d , Add Enalapril 5 mg po bid</t>
  </si>
  <si>
    <t xml:space="preserve">P=T2 DM( for 5 yrs on Insulin for the last 2 yrs) on NPH 44/34 IU BID[ But for the last 1 mon she took NPH=42/31 AM/PM] and Metformin 500 gm po BID, Atrovastatin 20 mg po/d, _x000D_
P2= HTN; on Amlodipine 10 mg po/d </t>
  </si>
  <si>
    <t>-leg swelling 1 month currently subsiding</t>
  </si>
  <si>
    <t>PR=126 RR=17 BP=120 /80 T=36</t>
  </si>
  <si>
    <t>Ass;t- Controlled HTN and Uncontrolled Asthma and Rate</t>
  </si>
  <si>
    <t>plan- Metoprolol 25mg /day_x000D_
       - Warfarin 2.5/5mg alternatively_x000D_
       - Frusemide 40mg/day_x000D_
       - Amlodipin 10mg Po /day_x000D_
       - digoxine 0.125mg/day_x000D_
       - Refile Salbutamol and Beclometasone puff</t>
  </si>
  <si>
    <t>P-HTN + HHD _x000D_
P2- AF _x000D_
P3- B.Asthma;_x000D_
On Amlodipine 10 mg Po/d, Metoprolol 12.5 mg d, Warfarin 2.5 mg po daily, Digoxin 0.125 mg/dl, Salbutamol MDI 100 mcg/dose 2 puffs PRN, Beclomethasone MDI 100 mcg/dose 2 puffs BID_x000D_
Frusemide 40mg /day_x000D_
_x000D_
INR=1.32</t>
  </si>
  <si>
    <t>HAS POLYPHAGIA</t>
  </si>
  <si>
    <t>PR=65  BP=110 / 62MMHG,FBS=203MG/DL</t>
  </si>
  <si>
    <t>NPH 20/10 IU S/C BID</t>
  </si>
  <si>
    <t>Problem List T1 DM on NPH: 20/10 iu (BUT HE IS TAKING 18/10 IU)bid and RI: 8/6iu sc bid</t>
  </si>
  <si>
    <t>HX OF MIGRAINE HEadache</t>
  </si>
  <si>
    <t>NPH 20/10 IU S/C BID,RI 8/6IUSC BID</t>
  </si>
  <si>
    <t>hx of seizure disorder</t>
  </si>
  <si>
    <t>has still constipation</t>
  </si>
  <si>
    <t>bp 102 / 70 PR 88</t>
  </si>
  <si>
    <t>BP= 117/70_x000D_
echo- DVHD (Calcific MR,TR)</t>
  </si>
  <si>
    <t>Refill_x000D_
RTC- 1/12 With home BP records and FBS</t>
  </si>
  <si>
    <t>1;Type 2 DM P2;HTN P3;Old ischemic stroke P4;Severe anemia P5; DVHD (MILD)_x000D_
Omeprazole 40mg po BID, Amlodepine 5mg po daily, Atorvastatin 40mg po daily, Aspirin 81mg po daily RBS, Metformin 500mg po daily ferrous sulphate 325mg po daily.</t>
  </si>
  <si>
    <t xml:space="preserve">NO NEW  COPLAINT </t>
  </si>
  <si>
    <t xml:space="preserve">BP -  108  149 / 82_x000D_
 BP - HOME RECORD -  148/82 - 140/80 - 138/85 </t>
  </si>
  <si>
    <t xml:space="preserve">- AMLODIPIEN 10 M G PO DAILY ,  REFILL OTHERS </t>
  </si>
  <si>
    <t>HTN on losartan 50mg/ d, AMLODIPINE 10/5 mg po BID , METOPROLOL 25MG PO/D &amp; Atrovastatin 20 mg/dl</t>
  </si>
  <si>
    <t xml:space="preserve">home bp recordings= 120-130 /70  multiple records but it claimed increasing during in hospital measurment _x000D_
 FBS= 129   OFT ,UA  =NR </t>
  </si>
  <si>
    <t>GOOD CONTROL +impaired FBS</t>
  </si>
  <si>
    <t xml:space="preserve">REFIL _x000D_
 DO HGA1C </t>
  </si>
  <si>
    <t>-the patient clains that his Facial deviation is improving _x000D_
-He has similar history 3yrs back whic occured on the right side</t>
  </si>
  <si>
    <t>Relatively oblitrated lt naso labial fold, pt is unable to completely close his left eye and unable to inflate his chicks</t>
  </si>
  <si>
    <t xml:space="preserve">Continue his meds and link to MRC </t>
  </si>
  <si>
    <t>Known hypertensive + Chronic small Vessel ischemia + Bell"s Palsy</t>
  </si>
  <si>
    <t>she has still intermittent joint pain and swelling of the hand and ankle</t>
  </si>
  <si>
    <t xml:space="preserve">BP= 132/94_x000D_
CDAI= 15.0- no Tender joint and Swollen Joint -moderate disease activity </t>
  </si>
  <si>
    <t>RA with moderate disease activity+ Newly Dx T2DM ( steroid induced)+ Dyslipidemia + HTN</t>
  </si>
  <si>
    <t xml:space="preserve">escalate MTX to 17.5mg PO weekly, refill other meds, add multivitamin, have Ophtalmology check up </t>
  </si>
  <si>
    <t>RA + Newly Dx T2DM ( steroid induced)+ Dyslipidemia + HTN On - Methotrexate 15mg PO/weekly, Folic acid 5mg PO/d, chloroquine 250mgx1, prednisolone 5 mg po every other day</t>
  </si>
  <si>
    <t>She has tinnitus associated with vertigo &amp; dizziness of 3 mons duration. She has also Tingling pain on extremities for the past 2 yrs</t>
  </si>
  <si>
    <t>BP= 161 / 77[ Missed Morning dose]                             PR=66_x000D_
ECHO( on 02/08/2023)= Good LV Systolic Function, MILD LVH [ LVEF=55%, TAPSE=28]</t>
  </si>
  <si>
    <t>HTN with HHD + Tinnitus 2 to ? + PN 2 to ? VIT-D deficiency</t>
  </si>
  <si>
    <t>enalapril 10 mg po BID and HCT 25 mg po/d_x000D_
Send CBC, RBS, U/A_x000D_
Link to ENT</t>
  </si>
  <si>
    <t>P=HTN with HHD on enalapril 10 mg po BID and HCT 25 mg po/d</t>
  </si>
  <si>
    <t xml:space="preserve">bp= 110/70                                </t>
  </si>
  <si>
    <t>BP-130/80_x000D_
pr 80_x000D_
FBS- 170, 202</t>
  </si>
  <si>
    <t>metformin1.5gm/1gm</t>
  </si>
  <si>
    <t>P1 TYPE 2DM + p2 DYSLIPIDEMIA on metformin 1000mg po bid, glibclamide 10 mg/5mg po bid , atrovastatin 40mg po 1x</t>
  </si>
  <si>
    <t>RIGHT SHOULDER PAIN OF THREE MONTHS</t>
  </si>
  <si>
    <t>PR=74  BP=156 / 87MMHG,AT HOME ,BP=107/73MMHG,PR=77/M</t>
  </si>
  <si>
    <t>SAME AS ABOVE+SUBOPTIMAL BP CONTROL+?RIGHT SHOULDER DISLOCATION</t>
  </si>
  <si>
    <t>REFILL,DO RIGHT SHOULDER X-RAY</t>
  </si>
  <si>
    <t>swelling persisted</t>
  </si>
  <si>
    <t>PR=90 RR=18 Bp=122 / 70  T=36</t>
  </si>
  <si>
    <t>Ass't-  Target INR</t>
  </si>
  <si>
    <t>Plan-  repeat doppler U/S_x000D_
        - Hold warfarin</t>
  </si>
  <si>
    <t>P1- Lt femur fracture  _x000D_
P2- DVT on warfarin 5/2.5 mg po/d alternatively since 1 yr and 6 months_x000D_
_x000D_
INR = 2</t>
  </si>
  <si>
    <t>Continue his meds and link to MRC, repeat FBS/RBS</t>
  </si>
  <si>
    <t>Known hypertensive + Chronic small Vessel ischemia + Bell"s Palsy + Prediabetic (hga1c 6.3)</t>
  </si>
  <si>
    <t>has neck pain of 1 week</t>
  </si>
  <si>
    <t>bp 144/93 PR 78</t>
  </si>
  <si>
    <t xml:space="preserve">LT COM on follow up at ENT side </t>
  </si>
  <si>
    <t>previous complaints havev reduced, neck pain, (no cervical bone tenderness, no paracerbvical muscle spasm, sparling sign negative, BP 120/80 mmHg,  right upper abdiomen pain, fatigue) U/S done and no fatty liver</t>
  </si>
  <si>
    <t>no depressive symptoms, no sadness, no medical illness, no goitor, no mayopathy, persisebnt back pain, paresthasia</t>
  </si>
  <si>
    <t>(low back pain with paresthaia on the back ground of revurrent UTI and fatigue ) possibly dysthemia</t>
  </si>
  <si>
    <t>vegitable and fruit dish, get a cup of juice made of (banana, avocado, oats and milk) twice per week, get adequate sun light, minimize stress</t>
  </si>
  <si>
    <t>PR=66  BP=131 / 90MMHG,BUN=16MG/DL,CR=1MG/DL,URIC ACID=6.8MG/DL</t>
  </si>
  <si>
    <t>REFILL ,ADVISED ON LIFE STYLE MODIFICATIONS.</t>
  </si>
  <si>
    <t>He had one episode of seizure since last visisrt and multiple episodes of aura symptoms</t>
  </si>
  <si>
    <t>Bp 117/80_x000D_
pr 80</t>
  </si>
  <si>
    <t>Phenytoin 100 mg p0 daily</t>
  </si>
  <si>
    <t>? EPILEPSY  not on medication</t>
  </si>
  <si>
    <t xml:space="preserve">attendant arrive with result </t>
  </si>
  <si>
    <t>BP=140/95, PR=65_x000D_
Ixs on 5/29/2023=&gt; BUN=16, Cr=0.8, UA=11.3, HgA1c=6.8%</t>
  </si>
  <si>
    <t xml:space="preserve">TIIDM ( Good glycemic control)  + HTN +? PN + Hyperuricemia </t>
  </si>
  <si>
    <t xml:space="preserve">MTF 1000 mg BID, Glibenclamide 5 mg BID, Atrovastatin 20 mg po/d, Enalapril 10mg BID, Amlodipine 10mg PO/day, Amitriptyline 25mg PO/day, Allopurinol 100mfg po/d </t>
  </si>
  <si>
    <t>P=TIIDM for the past 8 yr on MTF 1000 mg BID, Glibenclamide 5 mg BID, Atrovastatin 20 mg po/d 2. HTN Enalapril 10mg BID, Amlodipine 10mg PO/day and 3. ? PN on Amitriptyline 25 mg PO/day</t>
  </si>
  <si>
    <t xml:space="preserve">BP - 132 / 88_x000D_
 BP -  140/90 _x000D_
 ECHO - MILD CONCENTRIC LVH , AORTIC VALVE CALCIFICATION LIKELY DEGENRATIVE VALVULAR DISEASE , EF -  63 % </t>
  </si>
  <si>
    <t xml:space="preserve">APPT AFTER 1 MONTJH WITH SERIAL BP RECORDS , ADVICE . _x000D_
- 1 MONTH - RMOPD _x000D_
</t>
  </si>
  <si>
    <t xml:space="preserve">PN + +HTN ONM LSDM + DYSLIPIDEMIA  ON ATROVASTATIN- 20 M GPO DAILY + C5-C6 Osteophyte Lesion + L4/L5 Disc bulge with mild to moderate foraminal stenosis  ON FOLLOWE UP AT NRC </t>
  </si>
  <si>
    <t xml:space="preserve">No new complaint                         </t>
  </si>
  <si>
    <t xml:space="preserve">BP= 130/68_x000D_
FBS= 110            </t>
  </si>
  <si>
    <t>refill_x000D_
COMPLETE AUGMENTIN_x000D_
RTC- 2/12</t>
  </si>
  <si>
    <t>HTN with HHD + dyslipidemia + prediabetic + CAP on post-covid fibrosis ( on home O2)_x000D_
on Amlodipine 5mg daily and Atorvastatin 40mg daily</t>
  </si>
  <si>
    <t xml:space="preserve">ON RIVAROXABAN 15 MG PO BID </t>
  </si>
  <si>
    <t xml:space="preserve">BP =BP=90/60 PR= 108  RR=20 SPO2=95% _x000D_
  lower extremity edema subsided ,chest clear </t>
  </si>
  <si>
    <t xml:space="preserve">rt lower extremity acute DVT +sub massive PTE </t>
  </si>
  <si>
    <t xml:space="preserve">MAKE RIVAROXABAN 20 MG PO /D APPOINT AFTER 1 MONTH </t>
  </si>
  <si>
    <t xml:space="preserve">Right LEG Acute proximal DVT + SUB MASSIVE PTE </t>
  </si>
  <si>
    <t xml:space="preserve">HEADACHE  , </t>
  </si>
  <si>
    <t xml:space="preserve">BP  147/77 PR - 98 </t>
  </si>
  <si>
    <t xml:space="preserve">SERIAL BP RECORDS AND APPT _x000D_
- SEND BASELININX </t>
  </si>
  <si>
    <t xml:space="preserve">+?HTN                   </t>
  </si>
  <si>
    <t>complains about an intermittent bilateral tingling sensation on his legs.</t>
  </si>
  <si>
    <t>T2DM + HTN +IHD + Peripheral neuropathy</t>
  </si>
  <si>
    <t>can itch , bend and stretch legs but doesn't communicarte, mute, dioesn't undersand, speaks words of psychosis , no aggression, body neglect (manifests with atonia), doesn't notivce whilke urinating anmd deficating (no diaper), gain weight. general medication (no cough, frequent and recurrenyt sneezing), no fever, no diarrhea, foul smelling urine</t>
  </si>
  <si>
    <t>sleeps irregularly, walk with support, has social support (hygien, feeding, medication) swallowiung problem but success with forced feeding (no regurgitation)</t>
  </si>
  <si>
    <t xml:space="preserve">FBS- NOT DONE </t>
  </si>
  <si>
    <t xml:space="preserve">SEND RBS                  </t>
  </si>
  <si>
    <t>FATIGABILITY AND LOSE OF SLEEP SINCE ONE MONTH AND LEFT UPPER NUMBNESS</t>
  </si>
  <si>
    <t>PR=80/M  BP=139 / 68MMHG ,FBS=163 MG/DL</t>
  </si>
  <si>
    <t>SAME AS ABOVE+POOR GLYCEMIC+GOOD BP CONTROL+INSOMINIA+PERIPHERAL NEUROPATHY</t>
  </si>
  <si>
    <t>NPH 24/16IU,MTF 500 MG PO BID,AMITRYPTYLLINE 12.5MG PO HS</t>
  </si>
  <si>
    <t>BP= 124 / 80 PR= 70_x000D_
INR= 2.6_x000D_
CNS- Power- RUE= 5/5, RLE= 4+/5, LUE= 5/5, LLE= 5/5</t>
  </si>
  <si>
    <t>Refill meds, come INR</t>
  </si>
  <si>
    <t>CRVHD (Severe MS)+ Atrial fibrillation + Cardioembolic Stroke(Rt hemiparesis- Resolved) on warfarin 5 mg po/d, B.Penicillin 1.2 m IU IM monthly</t>
  </si>
  <si>
    <t xml:space="preserve">FB S- 90 - 91 </t>
  </si>
  <si>
    <t xml:space="preserve">ADD PPI - _x000D_
- REFERED TO GENERAL HOSPITAL FOR FOLLOW UP - PT PREFERENCE </t>
  </si>
  <si>
    <t xml:space="preserve">T1 DMO N NPH - 50/28 </t>
  </si>
  <si>
    <t>worsening of epigastric type of pain</t>
  </si>
  <si>
    <t>? PUD on pantoprazle_x000D_
UTI- completed treatment</t>
  </si>
  <si>
    <t>NPH 24/16IU,MTF 500 MG PO BID,AMITRYPTYLLINE 12.5MG PO HS,DO HGA1C</t>
  </si>
  <si>
    <t>bp 121 / 77 PR 78 inr 1.39 PT 16.1 PTT 39.8</t>
  </si>
  <si>
    <t>subtherapetic INR</t>
  </si>
  <si>
    <t>chronic DVT diseae ON WARFARIN 7.5 MG PO DAY + RVI on HAART</t>
  </si>
  <si>
    <t>dyspeptic symptom, paresthasia , intermittenmt left knee pain and swelling, , no back pain, no fever, no cough, no SOB</t>
  </si>
  <si>
    <t>sleeps well, walking distance good, muscle strength good, no em,otional change, no memory loss</t>
  </si>
  <si>
    <t>arthrites inflamatory</t>
  </si>
  <si>
    <t>inmvestigations requested</t>
  </si>
  <si>
    <t>treated for TB</t>
  </si>
  <si>
    <t>no nw comaplaint</t>
  </si>
  <si>
    <t>Bp-140/75, 160, 80_x000D_
pr 80_x000D_
FBS 182</t>
  </si>
  <si>
    <t>NPH 44/38_x000D_
HCT 25 mg po daily</t>
  </si>
  <si>
    <t>BP- 142\95mmhg_x000D_
-Erythematous diffused selling on the left floor of the mouth, -Grossly decayed teeth, poor oral hygiene and generalized calculus deposition</t>
  </si>
  <si>
    <t>admit to ENT ward</t>
  </si>
  <si>
    <t>SCC of oral cavity (LT floor of the mouth ) + Newly diagnosed HTN + Known RVI onHAART</t>
  </si>
  <si>
    <t xml:space="preserve">G2 - BILATERAL LEG SWELLING  </t>
  </si>
  <si>
    <t xml:space="preserve">BP -  120/74 _x000D_
 CR - 1.4 </t>
  </si>
  <si>
    <t xml:space="preserve">SAME + AKI  2 TO ? </t>
  </si>
  <si>
    <t xml:space="preserve">SEND SE , RFT _x000D_
</t>
  </si>
  <si>
    <t>HF 2o to DVHD +HHD+ Parkinson's disease on ASA 81 mg po/d, enalapril 10 mg po daily ,Lasix 40 mg po TID, carbidopa/levodopa(25/250 mg po daily</t>
  </si>
  <si>
    <t>vertebral  radiculopathy</t>
  </si>
  <si>
    <t>PR=66 BP=131 / 90MMHG,BUN=16MG/DL,CR=1MG/DL,URIC ACID=6.8MG/DL</t>
  </si>
  <si>
    <t xml:space="preserve">FBS=135 INR= 3.6 </t>
  </si>
  <si>
    <t xml:space="preserve">Unprovoked Proximal DVT+ + Supra-therapeutic INR + T2DM + BPH </t>
  </si>
  <si>
    <t>Warfarin 5 mg for 5 days then 7.5 mg for 2 days( on weekends), MTF 500mg po BID, NPH 40/20IU AM/PM, Alfuzosin 10mg po daily</t>
  </si>
  <si>
    <t>P=Unprovoked Proximal DVT+ T2DM + BPH; On Warfarin 7.5 mg po/d MTF 500mg po BID, NPH 40/20IU AM/PM, Alfuzosin 10mg po daily</t>
  </si>
  <si>
    <t>no new complaints_x000D_
-she states that the headaches are agravated by sun light exposure and accompanied by nausea.</t>
  </si>
  <si>
    <t>multiple bronze colored lesions on her lower lip and lat. side of the tounge</t>
  </si>
  <si>
    <t>continue HAART, Oral hygine, pain mgt_x000D_
appoint for 01month</t>
  </si>
  <si>
    <t>Knoen RVI on HAART+ ?kaposi sarcoma(ORAL) + Migrane headache</t>
  </si>
  <si>
    <t>BP= 101/61  PR= 81_x000D_
Chest= clear_x000D_
MSS= No edema</t>
  </si>
  <si>
    <t>HFrEF (20%) + AF (controlled)</t>
  </si>
  <si>
    <t>descalate lasix to 40mg PO daily and make enalapril 2.5mg PO BID</t>
  </si>
  <si>
    <t>NYHA Class IV stage C HFrEF (20%) 2ry to DCMP + A-fib ON - -ENALAPRIL - 2.5 MG PO DAILY -BISOPROLOL 1.25 MG Po/d, -Spironolactone 12.5mg PO daily, LASIX 40 MG PO BID chadvas- 1</t>
  </si>
  <si>
    <t>HFrEF (20%) 2o to DCMP + AF (controlled)</t>
  </si>
  <si>
    <t>descalate lasix to 40mg PO daily and make enalapril 2.5mg PO BID, refill other meds, link him to cardiology</t>
  </si>
  <si>
    <t>PR=116/M  BP=134 / 83MMHG ,CR=1.18MG/DL,UREA=30.82MG/DL</t>
  </si>
  <si>
    <t>HTN + DYSLIPEDMIA +ON AMLODIPINE 10 MG PO/D ATROVASATATIN - 20 MG PO/ D</t>
  </si>
  <si>
    <t>Bp-121/78_x000D_
pr 80</t>
  </si>
  <si>
    <t xml:space="preserve">has only  easy fatigue </t>
  </si>
  <si>
    <t>bp 144/96 PR 98 ECHO severe concentric LVH + Grade I LV DD LVEF 26 %  INR 1.41  Urea 35 Cr. 0.9</t>
  </si>
  <si>
    <t xml:space="preserve">fairly bp control + HHD </t>
  </si>
  <si>
    <t xml:space="preserve">known HTN on amlodipine 10mg po day , enalapril 5mg po day , ferrous sulphate 325mg po tid of 1 week </t>
  </si>
  <si>
    <t>FBS 178-366 RBS -121-499</t>
  </si>
  <si>
    <t>Increase the dose of insuline to NPH 36/22 and RI 6/6_x000D_
appoint the patient after 01 wk with updated investigations and serial FBS/RBS monitoring</t>
  </si>
  <si>
    <t>p1: B. Asthma + Post TB (? COVID) fibrosis on Beclomethasone 2 puffs Bid, Salbutamol puff PRN, Home O2 p3:fatty live + Dyslipidemia on atrovastatin 20mg po day P3. BPH on Uro follow up</t>
  </si>
  <si>
    <t>came foir refill(seen on friday)</t>
  </si>
  <si>
    <t>known HTN + T2DM</t>
  </si>
  <si>
    <t>Known HTN +AFib++ hypothyroidism +DVHD</t>
  </si>
  <si>
    <t>Known HTN +AFib++ hypothyroidism +DVHD (mild MR,TR) + mild pulmonary HTN</t>
  </si>
  <si>
    <t>has patch lesion over cervical neck</t>
  </si>
  <si>
    <t>bp 100/70  PR 78</t>
  </si>
  <si>
    <t xml:space="preserve">link to derma clinic </t>
  </si>
  <si>
    <t xml:space="preserve">Tinea versicolor </t>
  </si>
  <si>
    <t xml:space="preserve">low back pain - 1 month - worsening in the past 2 weeks -  tingling sensation of extermites - </t>
  </si>
  <si>
    <t>bp -  80  110 / 70</t>
  </si>
  <si>
    <t xml:space="preserve">same +PN                </t>
  </si>
  <si>
    <t xml:space="preserve">add neurobion 1 tab , - appt after 2 weeks - rmopd _x000D_
- if no improvement - send l/s xray </t>
  </si>
  <si>
    <t xml:space="preserve">POD after paraumblical hernia tissue repair was done + low back pain </t>
  </si>
  <si>
    <t xml:space="preserve">has sob , proadaptive cough of whitish sputum, sore throat , has easyfatigibiility </t>
  </si>
  <si>
    <t xml:space="preserve">bp 132/89, 130/70 fbs 167, resp </t>
  </si>
  <si>
    <t xml:space="preserve">HTN+DM +PN +EXCERBATION  OF ASTHMA RLO CAP </t>
  </si>
  <si>
    <t xml:space="preserve">CXR ,CBC ,LIPID OFT FBS </t>
  </si>
  <si>
    <t>right lower abdominal pain, headache,</t>
  </si>
  <si>
    <t>BP-140/80_x000D_
pr 80_x000D_
FBS-</t>
  </si>
  <si>
    <t>HTN on Enalapril 10 mg d, Amlodipine 5 mg d T2DM on MTF 500 mg Bid ( she was taking metformin daily) Glibenclamide 5 mg Bid, Atorvastatin 40mg po/d, ASA 81mg po/d</t>
  </si>
  <si>
    <t>BP-104/62_x000D_
pr 80</t>
  </si>
  <si>
    <t>HTN+EPILEPSY on phenytoin 50mg po every other day , amlodpine 5, atrovastatin 20, asa 81,</t>
  </si>
  <si>
    <t xml:space="preserve">BP=164 / 94........ home record 130-140/80-90_x000D_
</t>
  </si>
  <si>
    <t xml:space="preserve">Same                                  </t>
  </si>
  <si>
    <t>refill medication_x000D_
appoint after 3 month with serial BP record</t>
  </si>
  <si>
    <t>P1=known HTN on amlodipin 10 mg PO dail_x000D_
P2=L3/L4 AND L4/L5 SEVERE SPINAL STENIOSIS</t>
  </si>
  <si>
    <t xml:space="preserve">bp 118 / 79 PR 80 </t>
  </si>
  <si>
    <t>Well bp control</t>
  </si>
  <si>
    <t>RVI ON HAART + HTN + H Stoke ON Nifedipine 20 mg PO day, Enalapril 10 mg PO BID, HCT 25 mg PO/d ,  Atorvastatin 40 mg po/d , neurobion 1tab po day</t>
  </si>
  <si>
    <t>bp - 88  110 / 70</t>
  </si>
  <si>
    <t xml:space="preserve">see management - appt </t>
  </si>
  <si>
    <t>Peripheral neuropathy +  on neurobion 1 tab po daily  + lt cervical rediculopathy MULTILEVEL CERVICAL MODERATE DEGENRATIVE SPONDYLOSIS</t>
  </si>
  <si>
    <t>has improvement on the headache and the pain on the right tumb</t>
  </si>
  <si>
    <t xml:space="preserve">BP=93/63                                                      </t>
  </si>
  <si>
    <t>appoint after 1 month_x000D_
if no improvement consider brain MRI</t>
  </si>
  <si>
    <t>P1=Migrine headache R/O temporal artrites</t>
  </si>
  <si>
    <t xml:space="preserve">BP =106 /50  PR= 69  SPO2=95% NO EDEMA </t>
  </si>
  <si>
    <t>HFmrEF 2ndry to ? Tachycardia induced CMP + AFib + Metabolic syndrome (HTN + TIIDM + Obesity)</t>
  </si>
  <si>
    <t xml:space="preserve">refil appoint after 1month  with INR </t>
  </si>
  <si>
    <t xml:space="preserve">P1= HFmrEF 2ndry to ? Tachycardia induced CMP + AFib + Metabolic syndrome (HTN + TIIDM + Obesity) ON LASIX 20 MG PO BID ,ENALAPRIL 2.5 MG PO/D METOPROLOL 12.5 MG PO/D  WARFARIN 2.5 MG PO/D METFORMIN 500 MG PO BID ATORVASTATIN 40 MG PO/D </t>
  </si>
  <si>
    <t xml:space="preserve">FBS-128-144 mg/dl </t>
  </si>
  <si>
    <t>P=DM On NPH 20/14 IU SC BID</t>
  </si>
  <si>
    <t xml:space="preserve">NO NEW COMPLAINT - NON-ADHRENCE TO RX </t>
  </si>
  <si>
    <t xml:space="preserve">- BP - 181/94 ** </t>
  </si>
  <si>
    <t xml:space="preserve">SAME + EXTERNAL HEMORRHOID </t>
  </si>
  <si>
    <t xml:space="preserve">ADD ENALAPRIL 5 MG PO BID  - 2 WEEKS - RMOPD WITH SERIAL BP RECORDS AND  RFT </t>
  </si>
  <si>
    <t xml:space="preserve">KNOWN HTN PT ON HCT 25 MG PO DAILY, AMLODIPINE 10 MG PO DAILY </t>
  </si>
  <si>
    <t xml:space="preserve">has discont the medication for 3 days </t>
  </si>
  <si>
    <t>BP=166 / 95</t>
  </si>
  <si>
    <t>Advice on drug adherance_x000D_
refill the medication_x000D_
appiont after 2 month with serial bp records</t>
  </si>
  <si>
    <t xml:space="preserve">P1=HTN  Amlodipin 5 MG PO DAILY_x000D_
P2= DYSLIPEDMIA  ATROVASTATIN 20 MG PO DAILY </t>
  </si>
  <si>
    <t>he has no complaint. He is taking his HAART and Anti TB meds from near by health center</t>
  </si>
  <si>
    <t>BP= 110/62, PR= 88</t>
  </si>
  <si>
    <t>Newly Dx RVI On HAART + Disseminated TB (on Anti TB)</t>
  </si>
  <si>
    <t>CBC, Serum electrolyte, RFT, serum protein, refill meds</t>
  </si>
  <si>
    <t>P1: Newly diagnosed stage 4 RVI (CD4 42/ul) P2: HIV Associated Neurocognitive Disorder (HAND) P3: ?Disseminated TB (lung, liver, peritoneum, spleen) - urine LAM positive P4: Alcoholic hepatitis (AST:ALT&gt;2, MDF 34) + ?Wernicke's encephalopathy R/O delirium tremens P5: Mild Hyponatremia (Na- 133) P6: Pancytopenia (WBC 3.1 K, Hgb 7.5, PLT=149K) P7:?IRIS P8: Severe hypoalbuminemia (1.7 g/dl) P9: External hemorrhoids discharged 02 weeks back from ward C with HAART (1J), RHZE 3 tab PO daily, Pyridoxine 50mg PO daily, amitriptyline 12.5mg PO daily, CPT 960mg PO daily, fluconazole 200mg PO daily</t>
  </si>
  <si>
    <t xml:space="preserve">BP =117/86 PR= 90 _x000D_
INR = 2.7 </t>
  </si>
  <si>
    <t xml:space="preserve">CONTINUE WARFARIN 5 MG PO/D </t>
  </si>
  <si>
    <t xml:space="preserve">P1.Bilateral external jugular vein thrombosis P2.Pulmonary trhomboembolism with PHTN P3.Small colloid thyroid nodule _x000D_
 ON WARFARIN 5MG PO /D </t>
  </si>
  <si>
    <t xml:space="preserve">HAS ABDOMINAL FULLNESS , EPIGASTRIC PAIN EASYFATIGIBILITY NO SOB AND LEG SWELLING </t>
  </si>
  <si>
    <t xml:space="preserve">BP167/90,  ,PR 88, RRESP CLEAR </t>
  </si>
  <si>
    <t xml:space="preserve">IHD with mild LVH , mild Pulm HTN , grade I DD+HTN </t>
  </si>
  <si>
    <t xml:space="preserve"> IHD with mild LVH , mild Pulm HTN , grade I DD</t>
  </si>
  <si>
    <t xml:space="preserve">FBS_78-94 mg/dl  &amp; BP-136 / 69 mmHg </t>
  </si>
  <si>
    <t>BP- 127/76_x000D_
pr 80_x000D_
FBS-121</t>
  </si>
  <si>
    <t>Problem List: T2DM + Konwn HTN +peripheral Neuropathy +r/o TIA + ?Nephrotic syndrom 2ry ?Diabetic nephropathy</t>
  </si>
  <si>
    <t>-the epigastric pain has almost resolved and the vomiting has subcided after he was started with PPI_x000D_
-claims he has rcurrent similar episodes after completing ppI therapy</t>
  </si>
  <si>
    <t>NO abnormal finding</t>
  </si>
  <si>
    <t>-continue with PPI therapy and appoint after 01month</t>
  </si>
  <si>
    <t>dyspepsia 2ry to ?PUD</t>
  </si>
  <si>
    <t xml:space="preserve">BURING SENSTION OF LOWER EXTERMITY,  NUBMNESS OF EXTERMITY , INTERMITTENT HEADCHE </t>
  </si>
  <si>
    <t>BP140/84, PR 98  , PR HGBA1C=10(13/12/2023) Doppler US= diffuse atherosclerotic change in the thigh, FBS 170, 150, 128, RBS 280, 310, 284</t>
  </si>
  <si>
    <t>POOR CONTROLL DM+PAD+HTN</t>
  </si>
  <si>
    <t xml:space="preserve">SEE MEDICATION LINK TO SENIOR </t>
  </si>
  <si>
    <t xml:space="preserve">known diabetic patient (6yrs) on Metformin 1g PO BID and NPH 20/18IU , and Atrovastotin 20 mg PO daily and ASA 81mg PO daily. </t>
  </si>
  <si>
    <t>Known epileptic patient on phenobarbitone 150 mg po daily with followup at LHC</t>
  </si>
  <si>
    <t>20wks sized gravid uterus</t>
  </si>
  <si>
    <t>2nd tm pregnancy +mg+anemia</t>
  </si>
  <si>
    <t xml:space="preserve">2nd tm px </t>
  </si>
  <si>
    <t xml:space="preserve">bp =81/50 pr=80 rr=20 spo2=95% chest clear msk trace edema </t>
  </si>
  <si>
    <t>P1:-known RVI on HAART P2:- High out put HF 2ndry to Thyro-cardiac disease P3:-known hyperthyroidism (on PTU 50 mg po TID) P4:-cardiac cirrhosis P7:-Moderate anemia (Hb=7.2g/dl with 2ry to ?chronic illness  P9:-mild hypoalbuminemia(3.4) P12:-HAI of chest vs Genitourinary Focus(TREATED))+mild hypokalemia(3.08)</t>
  </si>
  <si>
    <t xml:space="preserve">refil ,decrease propranolol to 40 mg po/d  see after a month  with updated cbc oft serum electrolyte and tft </t>
  </si>
  <si>
    <t xml:space="preserve">P1:-known RVI on HAART P2:- High out put HF 2ndry to Thyro-cardiac disease +severe pulmonary htn P3:-known hyperthyroidism (on PTU 50 mg po TID) P4:-cardiac cirrhosis P7:-Moderate anemia (Hb=7.2g/dl with 2ry to ?chronic illness  P9:-mild hypoalbuminemia(3.4) P12:-HAI of chest vs Genitourinary Focus(TREATED))+mild hypokalemia(3.08) on lasix 40 mg  po/d ptu 50 mg po tid  propranolol 40 mg po bid sildenafil 25 mg po/d she couldnt find) kcl 20 meq po tid </t>
  </si>
  <si>
    <t xml:space="preserve">FBS- 180- 200 _x000D_
 BP - 180/80 PR - 83 _x000D_
 BP - HOME RECORD - 170- 175  /100 - 87 </t>
  </si>
  <si>
    <t xml:space="preserve">ENALAPRIL 5 MG PO BID  NPH - 32/26 IU SC BID , ADD HCT - 25 MG PO DAILY - REFILL AND APPT </t>
  </si>
  <si>
    <t xml:space="preserve">has bilateral flank pain , back pain , has easyfatigibilty no urinary complain no other complain </t>
  </si>
  <si>
    <t xml:space="preserve">bp119/80, ,pr 80 GUS RT CVAT </t>
  </si>
  <si>
    <t>MELASMA+RLO NEPHROLITHISIS+UTI</t>
  </si>
  <si>
    <t xml:space="preserve">CBC RBS RFT, US URINE </t>
  </si>
  <si>
    <t xml:space="preserve">melasma TRANSFER FROM DERMATOLOGY </t>
  </si>
  <si>
    <t>PR -  89 BP - 133 / 78</t>
  </si>
  <si>
    <t xml:space="preserve">SEE MANAGEMENT - ADVICE ON RX ADHERENCE _x000D_
</t>
  </si>
  <si>
    <t>ischemic stroke+ HTN</t>
  </si>
  <si>
    <t>referred from neuro side for a better management of HTN drug side effect _x000D_
-pt developed leg swelling after she was started with amlodipine 10mg PO Daily_x000D_
-Her medication was revised a month ago after she developed cough from another drug.</t>
  </si>
  <si>
    <t>bilateral g1 ankle and pretibial edema no other pertinent finding</t>
  </si>
  <si>
    <t>Degenerative cervical spondylosis + known hpt on medication</t>
  </si>
  <si>
    <t>change amlodipine to Losartan 50mg PO PO/D</t>
  </si>
  <si>
    <t xml:space="preserve">bp =120/67  pr =80 rbs or fbs not done </t>
  </si>
  <si>
    <t xml:space="preserve">refil do hga1c and have fbs recordings </t>
  </si>
  <si>
    <t xml:space="preserve">known HTN + Poorly controlled T2DM + DKA(Treated) on nph24/14 sc bid  metformin 1000 mg po bid  rusovastatin 20 mg po/d enalapril 10 mg po bid amlodipine 10 mg po /d </t>
  </si>
  <si>
    <t>no improvement on the numbness and pain which is more on the right side</t>
  </si>
  <si>
    <t xml:space="preserve">BP=121/81                      </t>
  </si>
  <si>
    <t>send serum Vit D level</t>
  </si>
  <si>
    <t>P1=? LBP 20 TO ? +? PN On Meloxicam 15mg/day,  Amytrptylin 25mg po daily and Neurobin 1 tab/day</t>
  </si>
  <si>
    <t>she has repeated episodes of seizure atleats 3 times a day</t>
  </si>
  <si>
    <t>Bp 120/80_x000D_
pr 80</t>
  </si>
  <si>
    <t>investigate and escalate medication</t>
  </si>
  <si>
    <t>p1: known epileptic patient for the last two yrs on phenytoin 100mg po TID and Carbamazepine 200mg po daily P2: Known asthmatic patient on salbutamol and beclomethasone but is not adherent</t>
  </si>
  <si>
    <t>IS COMPLAINING OF RIGHT SIDE NUMBNESS</t>
  </si>
  <si>
    <t>HAS RIGHT HEMIFACIAL ATROPHY</t>
  </si>
  <si>
    <t xml:space="preserve">HEMIFACIAL ATROPHY_x000D_
EPILEPSY </t>
  </si>
  <si>
    <t>HAVE BRAIN MRI_x000D_
REFILL</t>
  </si>
  <si>
    <t xml:space="preserve">FBS - 142* * -  93 - </t>
  </si>
  <si>
    <t xml:space="preserve">REFILL AND APPT _x000D_
-  SEND HGA1C </t>
  </si>
  <si>
    <t>T2DM Metformin 850 mg po d</t>
  </si>
  <si>
    <t xml:space="preserve">FBS-  NO TDONE _x000D_
 BP- 129 / 80 -PR -  78 </t>
  </si>
  <si>
    <t xml:space="preserve">SEND RBS          </t>
  </si>
  <si>
    <t>2DM + RA;   MTF 500 mg po bid, methotrexate 10 mg po/wk, folic acid 5 mg po/d, Prednisolone 10 mg po/d , indomethacin 100 mg suppository PRN, Neurobion 1 tab po/d</t>
  </si>
  <si>
    <t xml:space="preserve">HAS NO NEW COMPLAIN  PT DIDINT CAME </t>
  </si>
  <si>
    <t xml:space="preserve">BP 99/60,PR80 DONE AT HOME </t>
  </si>
  <si>
    <t>HTN + HHD on , amlodipine 5 mg po/d, lasix 20 mg po/d, spironolactone 25 mg po/d, atorvastatin 20 mg po/d, amitriptyline 25 mg po/d,bilateral com</t>
  </si>
  <si>
    <t xml:space="preserve">SEE MANAGEMENT - RESEND  AS carbamazepine 400 mg po bid </t>
  </si>
  <si>
    <t>HTN + ON amlodipine 5 mg po/day for the past 3 years and also known MDD patient for the past 7 years on carbamazepine 400 mg po bid , ASA - 100 MG PO DAILY +? PAD</t>
  </si>
  <si>
    <t>no new complaint  no night time awakening ,and also day time symptomd for past months but he uses daily salbutamol</t>
  </si>
  <si>
    <t>bp =150/80 pr=70 spo2=95%</t>
  </si>
  <si>
    <t>controlled B.Asthma r/o COPD + HTN</t>
  </si>
  <si>
    <t xml:space="preserve">REFIL ,make salbutamol puff prn  do spirometry </t>
  </si>
  <si>
    <t xml:space="preserve">B.Asthma + Htn on beclometasone 1 puff bid ,salbutamol 2 puff bid  hct  25 mg po/d </t>
  </si>
  <si>
    <t>came with the complaint of occipital headache and blurring of vision with high records of BP as high as 180/90</t>
  </si>
  <si>
    <t>anterior neck swelling ,moves with swallowing,nodular,nontender and mobile_x000D_
-has trace ankle edema</t>
  </si>
  <si>
    <t xml:space="preserve">increase the dose of enalapril and do OFTs </t>
  </si>
  <si>
    <t>Controlled TMNG on follow up at src + known HTN+ Known Epileptic( on follow up at amanuel hospital ) , ENALAPRIL 10 MG PO/D olanzapine 5mg po daily</t>
  </si>
  <si>
    <t>4 episodes seaizure</t>
  </si>
  <si>
    <t>Bp 110/80_x000D_
pr 80</t>
  </si>
  <si>
    <t>phenytoin 100 mg po tid</t>
  </si>
  <si>
    <t>seizure D/O + SPEECH D/O on phenytoin 100mg po bid but she was discountinue her follow up</t>
  </si>
  <si>
    <t>BP=120 / 62        FBS=133</t>
  </si>
  <si>
    <t>Refill medication_x000D_
appoint after 3 month with serial BP and FBS record</t>
  </si>
  <si>
    <t xml:space="preserve">P1=HTN ON ENALAPIL 10/5 MG PO/DAY,AND HCT 25 MG PO/DAY_x000D_
P2= TYPE 2 DM  NPH 20/12 SC BID, ,ATORVASTATIN 20 MG PO/DAY </t>
  </si>
  <si>
    <t>BP= 135/83 PR=84_x000D_
Chest= clear</t>
  </si>
  <si>
    <t>Controlled BP + Controlled asthma</t>
  </si>
  <si>
    <t>P1= HTN on enalapril 5 mg po bid P2= B. Asthma on Symbicort 160/4.5mcg 2 puff BID and Salbutamol puff PRN</t>
  </si>
  <si>
    <t xml:space="preserve">no new                      </t>
  </si>
  <si>
    <t xml:space="preserve">bp=122/58 pr=74 </t>
  </si>
  <si>
    <t xml:space="preserve">NYHA Class III stage C HF with reduced EF 20 IHD with LV thrombus + Htn + Nephrolithiasis + BPH+Hyperkalemia+b.asthma </t>
  </si>
  <si>
    <t>BP= 122/84 PR= 78</t>
  </si>
  <si>
    <t>IHD + T2DM</t>
  </si>
  <si>
    <t>refill meds, ECHO</t>
  </si>
  <si>
    <t>P1= IHD P2= Type 2 DM ON :- ASA 81MG/DAY, CLOPIDOGREL 75 MG PO DIALY ATORVATSTSINE 40MG PO Daily, Metoprolol ( succicinate) 25 MG PO DALY, ENALAPRIL 5MG PO BID, spironolactone 25mg PO daily, meformin 500mg po daily, ON WAITING LIST FOR PCI at TASH</t>
  </si>
  <si>
    <t>P1= IHD P2= Type 2 DM ON :- ASA 81MG/DAY, CLOPIDOGREL 75 MG PO DIALY ATORVATSTSINE 40MG PO Daily, Metoprolol ( succicinate) 25 MG PO DALY, ENALAPRIL 5MG PO BID, spironolactone 25mg PO daily, meformin 1000mg po daily, ON WAITING LIST FOR PCI at TASH</t>
  </si>
  <si>
    <t xml:space="preserve">cough of one wk duration with productive whitish sputum ,sneezing   </t>
  </si>
  <si>
    <t xml:space="preserve">bp=110/70 pr=80 rr 20  spo2=95% _x000D_
chest= there is BBS over rt middle 1/3 </t>
  </si>
  <si>
    <t xml:space="preserve">same+?CAP </t>
  </si>
  <si>
    <t xml:space="preserve">CXR ,GENEXPERT  cbc _x000D_
augmentin 625 mg po tid for 1wk and azithromycin 500 mg po/d for 3days </t>
  </si>
  <si>
    <t>bp 130/70_x000D_
pr 80_x000D_
FBS- 70, 110, 105, 120</t>
  </si>
  <si>
    <t xml:space="preserve">FBS-200 mg/dl &amp; BP-131 / 60 mmHg </t>
  </si>
  <si>
    <t xml:space="preserve">Refill &amp; Increase Mixtrad-34/20 IU SC BID </t>
  </si>
  <si>
    <t>TIIDM + HTN on MIXTARD 32/18 IU SC BID , MTF 500 MG PO /D, AMLODIPINE 10 MG PO/D , LOSARTAN 50 MG PO/D, ATROVASTATIN 20 MG PO/D and follow up Bilateral Nephrolithiasis</t>
  </si>
  <si>
    <t>HTN -right side minor posterior ischemic stroke + known HTN</t>
  </si>
  <si>
    <t xml:space="preserve">BP-109 / 51 mmHg &amp; TSH-0.653 (0.3-4.2) </t>
  </si>
  <si>
    <t xml:space="preserve">Improvement </t>
  </si>
  <si>
    <t xml:space="preserve">bp =119/75 pr= 68 </t>
  </si>
  <si>
    <t xml:space="preserve">refil              </t>
  </si>
  <si>
    <t xml:space="preserve">KNOWN HTN ON NEBIVOLOL 10 MG , AMLODIPINE/VALSARTAN /HCT (10mg/160mg/25mg) PO  daily </t>
  </si>
  <si>
    <t xml:space="preserve">FBS-127-142 mg/dl </t>
  </si>
  <si>
    <t xml:space="preserve">T1DM on NPH 22/6 IU SC BID </t>
  </si>
  <si>
    <t xml:space="preserve">BP-102 / 78 mmHg </t>
  </si>
  <si>
    <t xml:space="preserve">SEIZURE DISORDERE on Medications </t>
  </si>
  <si>
    <t>Urinary frequency, urgency, dysuria, of 4days duration,_x000D_
HGIF, global type headach, Chills and rigor of 4daysduration_x000D_
_x000D_
No travel Hx to malarious area, no vomiting, aterned mentation, photophobia, phonophobia, cough</t>
  </si>
  <si>
    <t xml:space="preserve">Bp- 118/70, P-90, regular_x000D_
Pinc conj, NIS_x000D_
No SPT, CVAT_x000D_
No meningeal signs_x000D_
</t>
  </si>
  <si>
    <t xml:space="preserve">Ciprofloxacin 500mg po BID_x000D_
Ibuprofen 400mg po PRN_x000D_
Do U/A, Blood film, S/E, CBC, </t>
  </si>
  <si>
    <t>AFI 2o to ?Pylonephritis</t>
  </si>
  <si>
    <t>Urinary frequency, urgency, dysuria, of 4days duration,_x000D_
HGIF, global type headach, Chills and rigor of 4daysduration_x000D_
_x000D_
Has travel Hx to malarious area (Adama) 3weeks ago_x000D_
No vomiting, aterned mentation, photophobia, phonophobia, cough</t>
  </si>
  <si>
    <t>the same + Malaria</t>
  </si>
  <si>
    <t>AFI 2o to ?Pylonephritis r/o Malaria</t>
  </si>
  <si>
    <t>Bilateral flank pain more on the Rt side_x000D_
Urinary frequency, urgency and dysuria/1month duration, has also LGIF</t>
  </si>
  <si>
    <t>BP-90/60, 80, regular_x000D_
Pinc conj, NIS_x000D_
No LAp_x000D_
Suprapubic tendernss but no CVAT_x000D_
Meningeal signs negative</t>
  </si>
  <si>
    <t>the same + R/O Nehrolithiasis</t>
  </si>
  <si>
    <t>Blood film,  U/S, CBC, Abd U/S_x000D_
Ciprofloxacin 500mg po BID_x000D_
Ibuprofen 400mg po PRN</t>
  </si>
  <si>
    <t>UTI + R/O Nephrolithiasis</t>
  </si>
  <si>
    <t>ABM  of two episodes, injuring his tongue and face_x000D_
Bystanders claim that there was no jerking movt of the body_x000D_
The pt claims that when he wake up and regained his conciousness, many people arround him, and found to have injury to his tongue and face with bleeding. Otherwise no unilateral body weakness,spech disturbance_x000D_
No exertional dyspnea</t>
  </si>
  <si>
    <t xml:space="preserve">BP- 130/80-140/80, P-60 regular_x000D_
Pinc conj, NIS_x000D_
</t>
  </si>
  <si>
    <t>the same + Seizure d/o</t>
  </si>
  <si>
    <t>Enalapril 5mg po/d_x000D_
ASA 81mg po/d_x000D_
Atrovastatin 40mg po/d_x000D_
Valporate 200mg po BID</t>
  </si>
  <si>
    <t>IHD + Seizur d/o_x000D_
ECG-LVH, and bradycardia(58bpm, regular)_x000D_
Echo-IHD wit EF-45-50</t>
  </si>
  <si>
    <t xml:space="preserve">BP- 130/80-140/80, P-60 regular_x000D_
Pinc conj, NIS_x000D_
Clear chest_x000D_
JVP flat_x000D_
Motor and sansations intact_x000D_
</t>
  </si>
  <si>
    <t xml:space="preserve">epigastric burning sensation , nausea, bloating , dry cough, head ache , lgif </t>
  </si>
  <si>
    <t xml:space="preserve">bp=110/76   pr=76  rr=156_x000D_
ECHO = Grade 1 DDF Otherwise NORMAL_x000D_
FBS= 90-105     hga1c(178/15)=6.3_x000D_
</t>
  </si>
  <si>
    <t>Good Glycemic control + Dyspepsia + ? Atypical pneumonia</t>
  </si>
  <si>
    <t>Refill and CDO CBC, RFT, LIPID  PROFILES, HGA1C</t>
  </si>
  <si>
    <t>Type 2 DM On Metformin 500mg po daily , Atrovastatin 20mg po/day</t>
  </si>
  <si>
    <t xml:space="preserve">FBS = 198mg/dl </t>
  </si>
  <si>
    <t xml:space="preserve">BP-147 / 79 mmHg (125-144/68-87 mmHg) </t>
  </si>
  <si>
    <t xml:space="preserve">FBS-142 mg/dl &amp; BP-125/87 mmHg </t>
  </si>
  <si>
    <t>P=T2 DM+DVHD+HTN on Metformin 500 mg po/d ,NPH= 44/28 IU SC BID , Atorvastatin 20 mg po/d , ASA 81 mg po/d , Lasix 20 mg po/d , Atenolol 50 mg po/d, Enalapril 10 mg po bid</t>
  </si>
  <si>
    <t>BP=112/68-120/70, PR=</t>
  </si>
  <si>
    <t>refill the medicaton and advise on diet</t>
  </si>
  <si>
    <t xml:space="preserve">multiple joint pain more on wrist and right shoulder, SOB for which she got near by LHC and treated with oxygen and got improved. she also had hx mass per rectum when she got to toilet and returns back while she pushes back. </t>
  </si>
  <si>
    <t>BP: 137/85    pr: 95</t>
  </si>
  <si>
    <t xml:space="preserve">B.asthma + ? cervical spondylosis r/o OA + Grade II internal hemoorhoid </t>
  </si>
  <si>
    <t>cbc, wrist/shoulder x ray, RF, uric acid</t>
  </si>
  <si>
    <t>B.Asthma On Beclometsone 2puffs BID (discontinue for the last one month)  and Salbutamol 4puffs PRN- HAD FOLLOW UP @HC</t>
  </si>
  <si>
    <t xml:space="preserve">cough of 4 months &amp; was mx at HC but not improved </t>
  </si>
  <si>
    <t xml:space="preserve">BP-142 / 84 mmHg &amp; FBS_77 mg/dl </t>
  </si>
  <si>
    <t>P=DM + HTN on NPH 44/38 IU SC BID, Metformin 500 mg po BID, Nifedipine 20 mg po bid, Enalapril 10 mg po/d and Amitriptyline 25 mg po/d</t>
  </si>
  <si>
    <t xml:space="preserve">sub optimal glycemic controlled </t>
  </si>
  <si>
    <t xml:space="preserve">BP-135 / 66 mmHg </t>
  </si>
  <si>
    <t>HTN + Arthritis on on HCT 25 mg po daily, Amlodipine 10mg po daily, neurobin and Meloxicam 15mg po daily</t>
  </si>
  <si>
    <t xml:space="preserve">itching of skin </t>
  </si>
  <si>
    <t>BP: 145 / 66_x000D_
FBS: 129_x000D_
Total cholesterol: 110_x000D_
RFT: CR:0.9</t>
  </si>
  <si>
    <t>Fairly controlled bp and glycemia</t>
  </si>
  <si>
    <t>refill   and appoint</t>
  </si>
  <si>
    <t>T2DM + HTN ON NPH 32/26 IU SC BID ,ENALAPRIL 10 MG PO BID, AMLODIPINE 10 MG PO DAILY,HCT 25 MG PO DAILY, ASA 81 MG PO DAILY, Atrovastatin 20 mg po per day</t>
  </si>
  <si>
    <t>he is complaining constipation of 2 months duration</t>
  </si>
  <si>
    <t>BP=161/93 PR=82</t>
  </si>
  <si>
    <t>refill the medication and advice on diet and physical exercise add bisacodile 10 mg po /prn</t>
  </si>
  <si>
    <t>P=PNP; On Amitriptyline 25 mg po/d Neurobion 1 tab po/d P2=HTN ON LSM</t>
  </si>
  <si>
    <t xml:space="preserve">BP-140 / 72 mmHg </t>
  </si>
  <si>
    <t>HTN on Enalapril 10 mg po/d , Amlodipine 10 mg po/d , HCT 25 mg po/d and neurobin</t>
  </si>
  <si>
    <t>FAIR BP CONTROL+ constipation</t>
  </si>
  <si>
    <t>BP= 125/64  PR= 86_x000D_
SCREENING CT(CHEST &amp;ABD)= LARGE HIATAL HERNIA OTHERWISE UNREMARKABLE_x000D_
HgA1c= 6.73, CBC-WBC= 2.9k, N= 72%, L= 22%, Hg= 12.8, PLT= 240k_x000D_
TG= 62.7, HDL=58.3, Total cholestrol= 133.9, Uric acid= 4.9, Bil-T= 0.482, Bil-D= 0.186, ALT= 19.2, AST= 20, ALP= 90</t>
  </si>
  <si>
    <t>KNOWN T2 DM + STAGE 2 COLONIC Ca resected</t>
  </si>
  <si>
    <t>have lipid profile update and manage accordingly, refill meds</t>
  </si>
  <si>
    <t>refill the medication and advice on diet and physical exercise add bisacodile 5 mg po /prn</t>
  </si>
  <si>
    <t xml:space="preserve">FBS-107 mg/dl </t>
  </si>
  <si>
    <t>, no fever, no rash, no dysuria,  no cough, no SOB, no edema, no visual problem, no back pain, no paresthasia, joint mobility good, good balance, good understanding, cooperative , no obesity, no stress, no psychosopcial distress, good dietasry habit, good hygien, no addiction, adherent to medication, toileting good , good social intersaction. remarks (BPH symptoms on follow up)</t>
  </si>
  <si>
    <t>sleeps well, walking distancer good, muscle strength good, no emotional change, no memory loss, good judgement</t>
  </si>
  <si>
    <t>good dfiseasse course</t>
  </si>
  <si>
    <t>salt restriction, minimizecoffee, prevention of fall, veghitable and fruit dish, legumes dish, get adfequate sun light, gget a cup of juice (banana, avocado, oats and milk), twice per week, foot care (keep moisurizing legs with vaslin, wear loose shoe, becareful while cutting nails), walk for 20 minutes 3 toimes</t>
  </si>
  <si>
    <t>diabetes disease, RVI on HAART</t>
  </si>
  <si>
    <t>BP=143/88,PR=59</t>
  </si>
  <si>
    <t>refill the  medication and advice on salt use and physical exercise</t>
  </si>
  <si>
    <t xml:space="preserve">lower back pain despite on medication </t>
  </si>
  <si>
    <t xml:space="preserve">BP: 121 / 74_x000D_
FBS: ? </t>
  </si>
  <si>
    <t>T2 DM + HTN + PN on NPH 64/52 ( But he took 64/54) , enalapril 10mg po bid, AMT 25 mg po daily, neurobin 1 tab po daily and meloxicam 15mg po daily</t>
  </si>
  <si>
    <t xml:space="preserve">BP-136 / 77 mmHg &amp; FBS-120-165 mg/dl </t>
  </si>
  <si>
    <t>T2DM + HTN + PN on ASA 81mg po daily, losartan 50mg po daily, HCT 25mg po daily, NPH 50/40 IU SC BID, pregabalin 75mg po daily</t>
  </si>
  <si>
    <t xml:space="preserve">bilateral lower extremity edema </t>
  </si>
  <si>
    <t xml:space="preserve">bp =107/86  pr= 90 rr =20 spo2= 94 _x000D_
chest =clear msk  gii pitting edema </t>
  </si>
  <si>
    <t xml:space="preserve">lasix 40 mg po tid spironolactone 25mg po tid metoprolol 12.5 mg po /d advice on drug adherance  </t>
  </si>
  <si>
    <t xml:space="preserve">HF SECONDARY TO EBSTEIN ANOMALIES WITH RT SYSTOLIC DYSFUNCTION AND BPH+ bilateral varicose vein  ON LASIX 40 MG PO tID  (but discontinue for some days bc of lack of medicaton)  AND ALDACTONE 25 MG PO BID metoprolol 12.5 mg po/d </t>
  </si>
  <si>
    <t xml:space="preserve">watery diarrhea of 1 month duration </t>
  </si>
  <si>
    <t xml:space="preserve">? Persistent diarrhea 2ry to ? </t>
  </si>
  <si>
    <t xml:space="preserve">SE, CBC       </t>
  </si>
  <si>
    <t xml:space="preserve">BP= 135/66, PR= 71_x000D_
Repeat control CXR= Cardiomegaly, Right minimal pleural fluid collection= Radiologic improvement as compared to previous CXR_x000D_
Previous ECHO:- NORMAL ECHO_x000D_
Chest= clear_x000D_
CVS= S1 &amp; S2 well heard no m or gallop_x000D_
MSS= No edema_x000D_
</t>
  </si>
  <si>
    <t>Good BP control + T2DM</t>
  </si>
  <si>
    <t>refill meds, advise on life style modification, ECHO, lipid profile</t>
  </si>
  <si>
    <t>known HTN (2 yr) + T2DM (3yr) + SCAP parapneumonic effusion (treated) on metformin 1000mg po bid, amlodpine 10mg po/d, atrovastatine 20mg po daily</t>
  </si>
  <si>
    <t>bp: 104 / 58</t>
  </si>
  <si>
    <t>Problem List_x000D_
HTN+? HHD on amlodipine 5mg po daily, lasix 20mg po daily</t>
  </si>
  <si>
    <t xml:space="preserve">FBS-115-125 mg/dl </t>
  </si>
  <si>
    <t>Type 1 DM on NPH 54/40 IU SC BID</t>
  </si>
  <si>
    <t>previous complaints relappsed after  discontinuation opf medicatiobn, no cough, no SOB, no edema, right knee pain and swelling (squating problem, tender, hot, no vaginal discharge)</t>
  </si>
  <si>
    <t>slee[ps well, walking distance limited (pain), muscle strength good, no emotional change, no memory loss but forgetfulness, good judgement</t>
  </si>
  <si>
    <t>oligo arthjrites inflamatory</t>
  </si>
  <si>
    <t>?chronic hypertensive</t>
  </si>
  <si>
    <t xml:space="preserve">Lt side chest pain and epigastric pain </t>
  </si>
  <si>
    <t xml:space="preserve">? Newly Dx Stage 1 HTN </t>
  </si>
  <si>
    <t xml:space="preserve">CBC, CXR, ECG, </t>
  </si>
  <si>
    <t xml:space="preserve">easy fatiguability, soar throat associated with forign body sensation in the throat for this complain he treated as dyspepsia but no improvement </t>
  </si>
  <si>
    <t>BP: 170 / 76</t>
  </si>
  <si>
    <t>CBC, OFT, FBS_x000D_
Link to ENT</t>
  </si>
  <si>
    <t>HTN + DVHD + MODERATE PHTN; on ASA 81 mg po/d , Atorvastatin 40 mg po/d , Enalapril 10 mg po/ bid Atenolol 50 mg po/d, Lasix 20 mg po/d , Amlodipine - 5mg po/day and AMT 25mg po daily</t>
  </si>
  <si>
    <t xml:space="preserve">one  episode of watery diarhhea and vomiting currently subsided </t>
  </si>
  <si>
    <t xml:space="preserve">bp =94/64 pr= 80   cbc oft  with in normal range </t>
  </si>
  <si>
    <t xml:space="preserve">azathioprine 150 mg po/d  _x000D_
cbc esr stool exam appoint after one month </t>
  </si>
  <si>
    <t xml:space="preserve">CHRONIC ACTIVE COLITIES ?(CD) + RECTAL TUBULAR ADENOMA (RESECTED) (BIOPSY PROVEN) RX: ON : -AZATHIOPRINE 150 MG PO/D (12MONTHS) -PREDNISOLONE   tappered and completed </t>
  </si>
  <si>
    <t xml:space="preserve">bp:118 / 71 </t>
  </si>
  <si>
    <t xml:space="preserve">sAME               </t>
  </si>
  <si>
    <t>Update HbSag</t>
  </si>
  <si>
    <t>P1- Chronic Hepatitis B infection P2- Epileptic _x000D_
P3- chronic urticaria secondary to hep B infection -on phenobarbitone 100 mg po bid, - -carbamazepine 200 mg po tid has -diphenhydramine 25 mg po once daily he didnt get- taking cetrizine 10mg po/d)</t>
  </si>
  <si>
    <t>BP=118/60,PR=66,FBS=174 AND RBS=76-150</t>
  </si>
  <si>
    <t xml:space="preserve">P1-T2DM  on NPH 10/6 IU SC BID and P2-  HTN  on  enalapril 10 mg po BID and Atrovastatin 20 mg po once /day </t>
  </si>
  <si>
    <t>BP= 138/70, PR= 86_x000D_
HgA1c= 8.1   Hg= 11.3_x000D_
FBS= 92, 138    RBS= 168, 138</t>
  </si>
  <si>
    <t>T2DM + Good HTN control</t>
  </si>
  <si>
    <t>make MTF 1000mg PO BID, discontinue NPH, have HBGM and come back after 02 weeks for med optimization, advise on life style modification</t>
  </si>
  <si>
    <t>T2DM + Newly dx HTN + 75th POD after TVP + Prostatic abscess drainage ON NPH 18/10 IU SC BID, MTF 500mg PO BID, enalapril 5 mg po/day, atrovastatin 40 mg po daily</t>
  </si>
  <si>
    <t xml:space="preserve">T2 DM (defaulter ) + ? Goat </t>
  </si>
  <si>
    <t>FBS , Uric Acid, CBC, U/A , Lipid profile</t>
  </si>
  <si>
    <t>T2 DM + HTN + B. Asthma ; on NPH 12/8 IU SC BID, Enalapril 5 mg po/d she is also on Salbutamol 4 puff PRN</t>
  </si>
  <si>
    <t xml:space="preserve">mild cough, exertional dyspnea, bilateral leg edema, no palpitation, no history of hypertension, diabetes, no visual propblem on follow up, previous complaints subsided, </t>
  </si>
  <si>
    <t>raidsed JVP, no murmur, no creptation on both posterior chest</t>
  </si>
  <si>
    <t>CHF possibly degernerative heart disease</t>
  </si>
  <si>
    <t>back pain with radiculopathy, gastriopathy</t>
  </si>
  <si>
    <t xml:space="preserve">B/P--145/100 , tonsillar hypertrophy, chest--clear , CVS--unremarkable , Abdomen---obese, splenic dullness. CBC--WNL , RFT--WNL , HBVsAg---positive , HCV Abs--negative, FBS---151 mg </t>
  </si>
  <si>
    <t>HPN + ? Type 2 DM + chronic viral hepatitis ( HBV ) .</t>
  </si>
  <si>
    <t>Viral load , U/sound , lab</t>
  </si>
  <si>
    <t xml:space="preserve">A  man from AA who complains of non specific abdominal pain and ,diarrhea  and found to be reactive for HBV . No previous jaundice </t>
  </si>
  <si>
    <t xml:space="preserve">BP: 140/94     125/85  ( HOME measurement),  171/105_x000D_
fbs: 141, 146, 150, 148  </t>
  </si>
  <si>
    <t>poor glycemic and BP control +? diabetic retinopathy</t>
  </si>
  <si>
    <t>cbc, oft, s/e, u/a, HgALC_x000D_
Link to ophtalmology</t>
  </si>
  <si>
    <t>T2DM ( 5yrs)+ HTN on MTF 1000 mg po BID and Atrovastatin 20mg po daily, amlodipine 5 mg po/day, glimipride 2mg po daily</t>
  </si>
  <si>
    <t xml:space="preserve">FBS-150 mg/dl &amp; BP-157 / 60 mmHg (126/70 mmHg) </t>
  </si>
  <si>
    <t>post holy day diet gastrites, crampy abdomen, no fever, chils and rigors, headachje, no cough</t>
  </si>
  <si>
    <t>mildy diffuse abdominal pain</t>
  </si>
  <si>
    <t>gastroenterites</t>
  </si>
  <si>
    <t>investifgation requested</t>
  </si>
  <si>
    <t>gastrites disease</t>
  </si>
  <si>
    <t>on home oxygen therapy intermittently, she is complaining of use of symbicort as she perceives, she is not feeling the effect. she is using salbutamol puff frequently and finished 3 canistor in the past month</t>
  </si>
  <si>
    <t>BP= 99/73  PR= 89_x000D_
Chest= scattered wheeze</t>
  </si>
  <si>
    <t>Poorly controlled B.Asthma</t>
  </si>
  <si>
    <t>she is advised on inhalational techniques of symbicort and escalated symbicort to 2 puff BID, appoint her after 01 month and if there is no improvement plan to start montelukast 10mg Po daily.</t>
  </si>
  <si>
    <t>HHD(pEF)+ B.Asthma + CHTN on HCT 25 mg po daily, enalapril 5mg po daily, symbicort 1 puff bid and Salbutamol 4 Puffs PRN</t>
  </si>
  <si>
    <t>BP=127/77,PR=74 AND RBS=105-121</t>
  </si>
  <si>
    <t>good BP and GLYCEMIC CONTROL</t>
  </si>
  <si>
    <t xml:space="preserve">P1=T2DM on MTF 500 mg po/day P2=,HTN on  enalapril 5 mg po/day, frusemide 40 mg po/day </t>
  </si>
  <si>
    <t>B/P---113/78 , Abdomen--shifting dullness , Ascitic fluid cytology-- Reactive ascites ( scatted mesothelial clusters and small lymphocytes ) ,</t>
  </si>
  <si>
    <t>still ascites with no ? SBP</t>
  </si>
  <si>
    <t xml:space="preserve">Frusemide 40 mg po BID + spironolactone 100 mg po BID  + Cipro floxacillin </t>
  </si>
  <si>
    <t>DX--RVI + cirrhosis with ascites and Portal vein thrombosis cause ?</t>
  </si>
  <si>
    <t xml:space="preserve">FBS-157 mg/dl &amp; HgA1C-6.6 % &amp; BP-153 / 79 mmHg </t>
  </si>
  <si>
    <t>DM On NPH 12/6 IU SC BID P2. HTN Enalapril 10mg/po bid , Amlodipine 5 mg/day and HCT 25mg/day, neurobin 1 tab po/day</t>
  </si>
  <si>
    <t>DM On NPH 14/8 IU SC BID P2. HTN Enalapril 10mg/po bid , Amlodipine 5 mg/day and HCT 25mg/day, neurobin 1 tab po/day</t>
  </si>
  <si>
    <t>-complains about intermittent SOB_x000D_
-Leg swelling has subcided after Amlodipine was discontinued. _x000D_
-came with FBS record of 82mg/dl and BP -130/70</t>
  </si>
  <si>
    <t>massive anterior neck mass ,moves with swallowing,non tender no change over the outter sutrface, mobile</t>
  </si>
  <si>
    <t xml:space="preserve">refill and update Ix on next visit </t>
  </si>
  <si>
    <t>known T2 DM+  HTN +MNG(surgical mgt differed) _x000D_
- on MTF 500 mg po bid, Enalapril 10 mg po bid Nifidepine 20 mg po  BID, Atrovastatin 20 mg po/d, ASA 81 mg po/d</t>
  </si>
  <si>
    <t>vomiting of ingested matter of one episode</t>
  </si>
  <si>
    <t xml:space="preserve">bp=92/62 pr= 87 _x000D_
cbc wbc= 3.47 neut=715  hgb=11.8  plt= 332k se- k+=3.15 na=138  cr=o.6 urea=19 </t>
  </si>
  <si>
    <t xml:space="preserve"> SLE+ Lupus nephritis+pulmonary TB</t>
  </si>
  <si>
    <t xml:space="preserve">azathiprine 50 mg po/d chloroquine 250 mg po/d pridinsolone 5 mg po/d enalapril 2.5 mg po bid </t>
  </si>
  <si>
    <t>P- SLE+ Lupus nephritis+pulmonary TB on anti TB (4 months) po daily Pyridoxine 50mg po per day , enalapril 2.5 mg po  bid  prednisolone  5 mg po daily (tappered),chloroquine 250 mg po daily, azathioprine 50 mg po/d has follow up at rheumatology BLH</t>
  </si>
  <si>
    <t xml:space="preserve">BP    143/73    FBS  326 ,,  310    </t>
  </si>
  <si>
    <t>SEND  FBS  U/A  SERUM  VITAMIN  D  LEVEL   AND  RFT</t>
  </si>
  <si>
    <t>no cough, no SOB, exertional dyspnea, no edema, no visual problem on follow up,  back pain, paresthasdia, joint mobility good, good balance but swinging sensdation (no tinites, no virtigo), good understanding, cooperative, obesity, no stress, no psychosocial distress, good dietary habit, good hjygioen, no addiction, adherent to medication, toileting (constipation), good social interaction. remarks (no breast mass, no vaginal discharge)FBs 167 mg/dl</t>
  </si>
  <si>
    <t>sleeps wel;l, walking distance good, muscle strength weak, fatigue, no emotional change, forgetfulbness, good judghement</t>
  </si>
  <si>
    <t>salt restriction, be active, minimize coffee, prevention of fall, vegitable and fruit dish, legumes dish, walk for 20 minutes 3 times per week, keep candy in pockets, loose weight, get adequate sun light, use only liquid oil, foot care (keep hygien, bevccareful while cutting nail, wear loose shoe)</t>
  </si>
  <si>
    <t>diabetes disease, hypertension, diastolic dysfunction, toxic goitor</t>
  </si>
  <si>
    <t>LOWER BACK PAIN ASSOCIATED WITH BILATERAL LOWER EXTREMITY RADICULAR PAIN WORSENED WHILE AMBULATING</t>
  </si>
  <si>
    <t>BP=120/60 PR=65 has bilateral trace pedal edema +SLR</t>
  </si>
  <si>
    <t>L-S x-ray, abdominopelvic U/S, OFT,U/A,CBC, ECHO,ECG,Uric acid,PSA Meloxicam 15 mg po daily for 10 days</t>
  </si>
  <si>
    <t>he has hypoglycemic symptoms in the morning</t>
  </si>
  <si>
    <t>He has HBGM Average FBS of 28 days is 87.7 mg/dl but he has most of his FBS are in the hypoglycemic range (49-74)_x000D_
RBS= 90- 400mg  most of them are above 200mg/dl</t>
  </si>
  <si>
    <t xml:space="preserve">Make NPH 32/16, </t>
  </si>
  <si>
    <t>P1: T1DM on (NPH 30/10)</t>
  </si>
  <si>
    <t>He is complaining iching  and tearing and whitish  discharge on both eyes</t>
  </si>
  <si>
    <t>BP=135/82-143/94 ,PR=69</t>
  </si>
  <si>
    <t>fair BP control + conjactivitis</t>
  </si>
  <si>
    <t>refil the medication and advice on diet and link to ENT FOR MANEGEMENT AND TX</t>
  </si>
  <si>
    <t>P1=HTN on Amlodipine 5 mg po /D</t>
  </si>
  <si>
    <t xml:space="preserve">the cough has subsided </t>
  </si>
  <si>
    <t>B/P--116/74 , chest--clear , nom sigh of fluid .</t>
  </si>
  <si>
    <t>stable and improved lung.</t>
  </si>
  <si>
    <t>Tenofovir 300 mg po /d + RH</t>
  </si>
  <si>
    <t>DX---chronic viral hepatitis ( HBV ) with high viremia .(DNA= 3279IU/ml , in June 2023) and fibro scan 8.1.+ pulmonary TB. on 3 rd month</t>
  </si>
  <si>
    <t xml:space="preserve">BP-138 / 78 mmHg </t>
  </si>
  <si>
    <t>complains about intermmitent fatigability and day time sleepiness</t>
  </si>
  <si>
    <t xml:space="preserve">came with records  of BP-120/65 -120/70 RBS- 93-122mg/dl _x000D_
</t>
  </si>
  <si>
    <t>Refill and add STATIN</t>
  </si>
  <si>
    <t>known T2DM +HTN_x000D_
-on glibenclimide 10mg po daily , metformin 850mg po bid and enalapril 10mg PO Daily,ASA 81 mg PO daily</t>
  </si>
  <si>
    <t xml:space="preserve">BP = 147 /75mmgh </t>
  </si>
  <si>
    <t xml:space="preserve">no new  compliant  edema subsided </t>
  </si>
  <si>
    <t xml:space="preserve">bp =150/96 pr =90  no edema </t>
  </si>
  <si>
    <t>?NEPHRITIC NEPHROTIC SYNDROME + poorly controlled HTN</t>
  </si>
  <si>
    <t xml:space="preserve">enalapril 5mg po bid  continue others update ixs </t>
  </si>
  <si>
    <t>BP= 102/68, PR=78</t>
  </si>
  <si>
    <t>Chronic PV thrombosis</t>
  </si>
  <si>
    <t>come with INR, refill meds</t>
  </si>
  <si>
    <t>P-1 Chronic PV thrombosis P-2 Cholelithiasis Abd u/s: -Huge splenomegally + Mild hepatomegally sec to likely portal hypertension sec to chronic portal vein thrombosis with cavernous transformation -Multiple Calcified uterine myomas_x000D_
On Propranolol 20mg PO daily, warfarin 5mg PO daily</t>
  </si>
  <si>
    <t xml:space="preserve">loss of smell for 3 months </t>
  </si>
  <si>
    <t>? Dyspepsia + Loss of smell 2ry to ?</t>
  </si>
  <si>
    <t xml:space="preserve">H. Pyloric / Transfer to ENT </t>
  </si>
  <si>
    <t xml:space="preserve">-Has been seizure free for the past 3month_x000D_
-complains about LBP_x000D_
-Has occassional aggitation and incontinence </t>
  </si>
  <si>
    <t>Feats of CP with ipislaterally spastic quadriparesis cognitive impairment and aphasia</t>
  </si>
  <si>
    <t>Refill and Link back to NEUROLOGY Clinic (missed her appointment)</t>
  </si>
  <si>
    <t>p1: seizure disorder ( GTC) P2: CP P3: r/o Hyperekplexia on valproate 400 mg po tid and imipiramine 25 mg PO daily</t>
  </si>
  <si>
    <t xml:space="preserve">refill the medication and advice on diet and link to  ophtamology unit for evaluation and management </t>
  </si>
  <si>
    <t>fair BP control + conjuctivitis</t>
  </si>
  <si>
    <t xml:space="preserve">FBS-107-204 mg/dl &amp; BP-141 / 74 mmHg </t>
  </si>
  <si>
    <t>T2DM + Dyslipidemia on NPH 22/12 IU SC BID, Atrovastatin 20mg po daily</t>
  </si>
  <si>
    <t>B/P--123/74 , PR--87 , BUN--9 mg , creatinine--0.71 ,</t>
  </si>
  <si>
    <t>well tolerated drug  + anxiety.</t>
  </si>
  <si>
    <t>Tenofovir 300 mg p[o /d + CT scan of the abdomen .</t>
  </si>
  <si>
    <t>no cough, no SOb, no edema, no visual problem (operasted for cataract), mild back pain,  mild paresthasia, joint mobility good, good balance, claudication, good understanding, cooperative, no obesity, no stress, no psychosocial distress, good dietary habit, good hygien, adherent to medication, toileting good, good social interaction. remarks 9no breast mass, no vaginal discharge)</t>
  </si>
  <si>
    <t>salt restriction, be acctive, minimize coffee, vegitabvle and fruit dish, legumes dish, get adequate sun light, prevenmtion of fall, get a cup of juice made of (banana, avocado, oats and milk) twice per week, walk for 20 minutes 3 time petr week, use only liquid oil</t>
  </si>
  <si>
    <t>hypertension, prediabetic , back pain with radiculopathy</t>
  </si>
  <si>
    <t>bp: 162 / 102_x000D_
fbs: 131mg/dl</t>
  </si>
  <si>
    <t>OFT, CBC, Serum electrolyte, CXR</t>
  </si>
  <si>
    <t>p- known T2DM MTF 500 MG PO BID, ateroz 20 mg po daily, p2- known Epileptic (focal with intact awareness and motor onset carbamazepine 400 mg po bid_x000D_
 P3- Known AUTISTIC _x000D_
P4- Diss TB (LUNG AND PLEURA) completed 6 months back_x000D_
 p5- Post COVID Fibrosis_x000D_
 P6- HTN on amlodipine 10mg po daily_x000D_
p6: hyperkalemia (  6.70)</t>
  </si>
  <si>
    <t>BP-146 / 90 mmHg (120/80-90 mmHg -Outside)</t>
  </si>
  <si>
    <t xml:space="preserve">HTN on Losartan 50 mg po/d </t>
  </si>
  <si>
    <t>BP=100/80-150/90 PR=86</t>
  </si>
  <si>
    <t>refill the medication and advice on  diet</t>
  </si>
  <si>
    <t>spirometry FEV1= 1.68 (Pre 2.35), FVC= 2.71 (Pred 2.96), FVE1/FVC= 62% (Pred78.8%) Post BD= FVC= 2.6, FEV!= 1.95, FEV1/FVC= 75%_x000D_
HRCT= Finding suggestive of atypical pneumonia R/O Miliary TB</t>
  </si>
  <si>
    <t>Mild Bronchial asthma</t>
  </si>
  <si>
    <t>Beclomethasone puff 02 puff BID and salbutamol puff 4 puff PRN, advise on inhalational techniques, appoint after 03 month</t>
  </si>
  <si>
    <t>Mild Bronchial asthma Evidenced by family hx, spirometry FEV1= 1.68 (Pre 2.35), FVC= 2.71 (Pred 2.96), FVE1/FVC= 62% (Pred78.8%) Post BD= FVC= 2.6, FEV!= 1.95, FEV1/FVC= 75%</t>
  </si>
  <si>
    <t>type II DIABETES</t>
  </si>
  <si>
    <t>-complains about bleft loin pain associated with urinary urgency and dysuria_x000D_
-she also sattes Rt knee joint pain during walking which progressed down to her leg accompanied with burning sensation</t>
  </si>
  <si>
    <t>CBC, U/A ,RFT U/S Xray</t>
  </si>
  <si>
    <t>evaluated by cardiologist and suggested for pace maker, no cough, no SOb, no edema , clouding of vision to be evaluated, good dietary habit, adherent to medication</t>
  </si>
  <si>
    <t>good disease course (refered to BLH for pace maker)</t>
  </si>
  <si>
    <t>salt restriction, minim ize coffee, prevention of fall, vegitabnle and fruit dish, legumes , get adequate sun light, avoid heavty duities, get a cup of juice made of (banana, avocado, oats and milk) twice per week</t>
  </si>
  <si>
    <t>hypertension, HHD, low heart rate (symptomatic bradycardia), inflamatory arthrites</t>
  </si>
  <si>
    <t>no complaint regarding her follow up of HBV</t>
  </si>
  <si>
    <t xml:space="preserve">currently Hepatitis B virus vilal load quantitative (on 21/03/2023)= Not detected </t>
  </si>
  <si>
    <t>HBV (Not detected)</t>
  </si>
  <si>
    <t>update AST, ALT, Bil, appoint her after 04 months</t>
  </si>
  <si>
    <t xml:space="preserve">Radiculopathy 2 to LS spondylosis with Lumbar disc desication, L4/L5 &amp; L5/S1 mild spinal canal &amp; bilateral neural foramen stenosis+ Chronic Viral Hepatitis (HBSAG=+VE); has follow up at neurosurgery_x000D_
currently Hepatitis B virus vilal load quantitative (on 21/03/2023)= Not detected </t>
  </si>
  <si>
    <t>BP  136/87  PR  79</t>
  </si>
  <si>
    <t>CONTROLLED HTN+ OSTEOPOROSIS</t>
  </si>
  <si>
    <t xml:space="preserve">bp =126/80 pr=106  prior ecg shows afib _x000D_
 tft= t3=2.77 t4 20.2 tsh =0.001 </t>
  </si>
  <si>
    <t xml:space="preserve">same +afib  with fvr  CHADVASC(2) </t>
  </si>
  <si>
    <t xml:space="preserve">ptu 100 mg po tid  make propranolol 40 mg po bid  do ecg echo  ASA 81 MG PO/D </t>
  </si>
  <si>
    <t>P1: NYHA CLASS IV STAGE C HF 2RY TO THYROCARDIAC DISEASE (PTU 100mg po tid, propranolol 40mg po BID SHE WAS  ) P2: ?Gestational HTN P3: SEVERE PULMONARY HTN</t>
  </si>
  <si>
    <t xml:space="preserve">BP-131 / 82 mmHg </t>
  </si>
  <si>
    <t>HTN on Amlodipine 5 mg po/d , Enalapril 10 mg po bid</t>
  </si>
  <si>
    <t>has bilateral knee joint pain and intermittent SOB &amp; leg swelling</t>
  </si>
  <si>
    <t>BP- 130/80 _x000D_
has trace pretibial edema</t>
  </si>
  <si>
    <t>Asst= Known HTN + IHD + Radiculopathy 2 to ? CLBP 2 to LS degenerative spondylosis + Bilateral OA</t>
  </si>
  <si>
    <t>Refill and L-S Xray</t>
  </si>
  <si>
    <t>has on and off pain in the left hypochondryo</t>
  </si>
  <si>
    <t xml:space="preserve">p1 ? left sd eurolethiaiss VS lower rib pain syndrome </t>
  </si>
  <si>
    <t xml:space="preserve">US_x000D_
 PA chest x ray </t>
  </si>
  <si>
    <t>BP= 151/83  PR= 76</t>
  </si>
  <si>
    <t>HTN (on dietary modification) + vitamin D deficiency (On treatment)</t>
  </si>
  <si>
    <t>multivitamin 01 tab po daily</t>
  </si>
  <si>
    <t>HTN (on dietary modification) + vitamin D deficiency (treated )_x000D_
ANA sceering= Negative_x000D_
Rheumatoid factor= &amp;lt;20 (Normal)</t>
  </si>
  <si>
    <t xml:space="preserve">B/P--100/60 , PR--65 , chest--clear , Abdomen--unremarkable . CBC--WNL , U/sound of abdomen---myoma . </t>
  </si>
  <si>
    <t xml:space="preserve">Irritable bowel syndrome </t>
  </si>
  <si>
    <t xml:space="preserve">she has non specific abdominal pain , borbogymi , on and  off diarrhea . she has multiple miscarriages. insomnia. </t>
  </si>
  <si>
    <t xml:space="preserve">She is complaining  dry cough of 3 months duration  associated with this she she has chest pain and  headache of the same duration other wise no HX of fever, night sweating and significant wt loss, </t>
  </si>
  <si>
    <t>bp=150/61 pr= 92</t>
  </si>
  <si>
    <t>fair BP contro l+ ?CAP r/o PTB</t>
  </si>
  <si>
    <t>refill the medication and send CBC and CXR</t>
  </si>
  <si>
    <t>P1=Type II DM on  MTF ,P2= HTN 1 gm po bid daonil 10 mg p bid ASA 81 mg po/day enalapril 10 mg po bid atrovastatin 20 mg po /day,Amlodipine 5mg po daily</t>
  </si>
  <si>
    <t>BP: 108 / 70_x000D_
U/A: Proten +1</t>
  </si>
  <si>
    <t xml:space="preserve">sAME         </t>
  </si>
  <si>
    <t>Repeat u/a and if persistent proteiiurea...24hr protein_x000D_
serum electrolyte</t>
  </si>
  <si>
    <t>HF2 ?DCMP On lasix 40mg po daily and spironolactone 25mg po daily</t>
  </si>
  <si>
    <t xml:space="preserve">BP: 120/80   130/80/   120/80    146 / 69_x000D_
FBS:? </t>
  </si>
  <si>
    <t xml:space="preserve">fbs       </t>
  </si>
  <si>
    <t>p1: HTN; ON ENALAPRIL 5 MG PO BID, AMLODIPIN 10 MG PO/D _x000D_
p2: prediabetics</t>
  </si>
  <si>
    <t>no cough, no SOb, no edema, no fever, no diarrhea, no dysuria, no visual problem (to be evaluated), dental devcay, no vagibnal discvharge, no breast mass, adherent to medication, good dietary habit, FBS 87 mg/dl</t>
  </si>
  <si>
    <t>sleeps well, walking distance good, muscle strenmgth good,  no emotional; change, no memory loss, good judgement</t>
  </si>
  <si>
    <t>salt restriction, be active, minimize coffee, preventionm of fall, vegiutasble and fruit dish, legumes dish, keep candy in pocket, get adfequate sun light, use obnly liquid oil, get a cup of juice made of (banana, avocado, oats and milk) twice per week, walk for 20 minutes 3 times per week, foot care 9wear loose shoe, keep hygien, moisurizing legs with vaslin)</t>
  </si>
  <si>
    <t xml:space="preserve">COMPLAIN  BILATERAL  LEG  SWELLING   </t>
  </si>
  <si>
    <t xml:space="preserve">BP   130/79  </t>
  </si>
  <si>
    <t>REFILL  AND  CHANGE  AMLODIPINE  WITH  HCT</t>
  </si>
  <si>
    <t>HTN+?HHD+?DYSLEPEDEMEA+?L/S SPONDYLOSIS WITH PN AND SHE IS ON ENALAPRIL 10 MG PO/DAY AND AMLODIPINE 10 MG PO/DAY</t>
  </si>
  <si>
    <t xml:space="preserve">still complaining of Rt upper extremity pain </t>
  </si>
  <si>
    <t xml:space="preserve">FBS-104-125 mg/dl &amp; BP-120-130/70-80 mmHg </t>
  </si>
  <si>
    <t>T2DM + HTN ON Nifedipine 20 mg po/d, HCT 25 mg po/d, Atenolol 25 mg po/d, MTF 500 mg po bid, Amitriptyline 12.5 mg po/d, Neurobin 1 tab po/d</t>
  </si>
  <si>
    <t xml:space="preserve">FBS  152     BP  131/64  </t>
  </si>
  <si>
    <t>REFILL AND  APPOINT  AFTER  1  MONTH  WITH  RFT  AND  SERUM  VITAMIN  D LEVEL</t>
  </si>
  <si>
    <t>DM + HTN ON NPH 28/12 IU SC BID ,AMITRYPTYLLINE 12.5MG PO DAILY,ENALAPRIL 10 MG PO BID &amp; Amlodipine 10 mg po/d</t>
  </si>
  <si>
    <t xml:space="preserve">ixs = cbc wbc=5.34 neut=67% hgb=11.6 mcv=81 plt=426k esr=40  abdominal us= illiocolitis   cr=1.01  colonoscopy =IC valve is edematous  with small ulcers ,terminal illeal mucosa has multiple superficial ulcers  conc=illeal ulcers? CD?TB,anal mucosal defect?perianal fistula </t>
  </si>
  <si>
    <t xml:space="preserve">bp =98 /62 pr= 80 rr=20 _x000D_
ixs = cbc wbc=5.34 neut=67% hgb=11.6 mcv=81 plt=426k esr=40  abdominal us= illiocolitis   cr=1.01   STOOL EXAM =OCULT POSITIVE  NO OVA OF PARASITE SEEN colonoscopy =IC valve is edematous  with small ulcers ,terminal illeal mucosa has multiple superficial ulcers  conc=illeal ulcers? CD?TB,anal mucosal defect?perianal fistula .... BIOPSY TAKEN </t>
  </si>
  <si>
    <t xml:space="preserve">? IBD(CD ) VS GI TB </t>
  </si>
  <si>
    <t xml:space="preserve">WAIT FOR BIOPSY </t>
  </si>
  <si>
    <t xml:space="preserve">36  yr old male presented with presented with chronic diarrhea (non bloody ) for the past 2 yrs with associated significant wgt loss easy fatigability and night sweets .he was treated for AGE multiple times but no improvement </t>
  </si>
  <si>
    <t>known bronchial asthema</t>
  </si>
  <si>
    <t xml:space="preserve">Bp-125 / 82 mmHg </t>
  </si>
  <si>
    <t>bp=150/61 pr= 92 fbs=165</t>
  </si>
  <si>
    <t>poor glycemic control and fair BP contro l+ ?CAP r/o PTB</t>
  </si>
  <si>
    <t xml:space="preserve">epigastric  pain       </t>
  </si>
  <si>
    <t>tran to Psychiatric unit</t>
  </si>
  <si>
    <t>V/s --WNL , unremarkable.</t>
  </si>
  <si>
    <t xml:space="preserve">irritable bowel syndrome </t>
  </si>
  <si>
    <t>loperamide + Azathioprine .</t>
  </si>
  <si>
    <t>A case of CD  on follow up at TAH on azathioprine 150 mg po /d  and she cam to us for acute onset of diarrhea . sleepless .</t>
  </si>
  <si>
    <t xml:space="preserve">so  complain  epegastric pain  </t>
  </si>
  <si>
    <t>the  same  +? acute  gastritis?</t>
  </si>
  <si>
    <t>send  stool  analysis</t>
  </si>
  <si>
    <t xml:space="preserve">stage 4 pancreatic CA  </t>
  </si>
  <si>
    <t>FBS: 113-239</t>
  </si>
  <si>
    <t xml:space="preserve">Hga1c        </t>
  </si>
  <si>
    <t xml:space="preserve">BP-105 / 70 mmHg </t>
  </si>
  <si>
    <t xml:space="preserve">Old Stroke + HTN on medications </t>
  </si>
  <si>
    <t xml:space="preserve">had 4 episode of seizure (had recurrent exam , university student), no stress, no alcohol , sleeps well, forgetfulness, </t>
  </si>
  <si>
    <t>feels sad, concenmtration problem, forgetfulness, loss interest for reading, scored lower grade, no worthless feeling, thinks epilerpsy made her not to achieve success in her future life</t>
  </si>
  <si>
    <t>avoid height, sharp objects, fire, swimming, alcohol, get enough rest, sleep well, avoid lightinging bright deep light</t>
  </si>
  <si>
    <t>Functional dyspepsia 2ry to gastro cardia incompetence with HIIL grade 2</t>
  </si>
  <si>
    <t xml:space="preserve">cough     </t>
  </si>
  <si>
    <t>FBS 320mg /dl</t>
  </si>
  <si>
    <t xml:space="preserve">COMPLAIN    DIFFICALTY  TO SEE      AND WANT  MEDICAL  CERTEFICATE   </t>
  </si>
  <si>
    <t>FBS 170, 130</t>
  </si>
  <si>
    <t>FAIRLLY CONTROLLED   T2DM+?DIABATIC RETENOPATHY</t>
  </si>
  <si>
    <t xml:space="preserve">GIVEN  MEDICAL  CERTEFECATE   </t>
  </si>
  <si>
    <t xml:space="preserve">back pain    </t>
  </si>
  <si>
    <t>BP: 121 / 62_x000D_
FBS: 144   126   112</t>
  </si>
  <si>
    <t xml:space="preserve">Fair glyemic control + LBP </t>
  </si>
  <si>
    <t xml:space="preserve">refill and appoint_x000D_
link to ophta for screening </t>
  </si>
  <si>
    <t>T2DM for the past 2 yr on NPH 10/6 IU</t>
  </si>
  <si>
    <t xml:space="preserve">she has still vaginal discharge( curd like ,some times mixed with blood ) and suprapubic pain </t>
  </si>
  <si>
    <t xml:space="preserve">bp=115/86  pr= 80 has suprapubic tenderness </t>
  </si>
  <si>
    <t xml:space="preserve">make pridinsolone 5 mg po/d clotrimazole vaginal pessary 200 mg /d for 3 days  do wet mount and culture from the discharge abdominopelvic us </t>
  </si>
  <si>
    <t>Rheumatoid Arthritis on MTX 20 mg po weakly, Folic acid 5 mg po 5X/wk , prednisone 10 mg po daily, chloroquine 250 mg po 5x/wk, Anticcp=&gt;1000, HIGH RF=70.2, ANA=1:320, AntiDNA =1:8_x000D_
 PID  (she too k ceftriaxone and azithromycin stat and completed metronidazoe for 14 days but no improvment ( she didnt took clotrimazole full dose)</t>
  </si>
  <si>
    <t>NO ABNORMAL FINDINNG</t>
  </si>
  <si>
    <t>Refill and opthalmologic screening on next visit</t>
  </si>
  <si>
    <t xml:space="preserve">T2DM on NPH 34/14 U BID </t>
  </si>
  <si>
    <t>He was admitted to St Paul Hospital for UGI bleeding and endoscopy was done then discharged improved. He has history of river water contact itching</t>
  </si>
  <si>
    <t xml:space="preserve">Abdomen= there is healed surgical scar on the RLQ area. total liver span is 9cm, spleen is 10cm below costal margen in the line of growth_x000D_
Abdominal US (On 03/01/2016 EC)_x000D_
Liver has coarse echotexture, irregular margin and blunted edge. Spleen measure 19.9cm otherwise has normal parenchyma, echogenicity and size, no focal or diffuse lesion seen, pancreatic duct is normal in size. = Coarse liver with features of cirrhosis, splenomegaly and ascites_x000D_
_x000D_
Abdominal US (On 07/01/2016 EC)_x000D_
There is peri-portal increased echogenicity and thickening otherwise Liver is normal in size and has normal parenchymal echogenecity. It has smooth contour and no focal lesion seen. The portal and hepatic veins are also normal. Spleen is 20 cm in size.   =Periportal fibrosis ?chronic schistosomiasis,splenomegaly_x000D_
Right lower quadrant fluid collection and nearby small bowel wall thickening _x000D_
WBC= 4.32k, N= 68%, L= 15%, Hg= 14.6, MCV= 101, PLT= 96k_x000D_
Occult blood= +ve_x000D_
S/E= No O/P seen_x000D_
AST= 53, ALT= 44, ALP= 125, Bil-T= 0.76, Bil-D= 0.32, Total protein= 6, Albumin= 3.2, Na+= 140, K= 4.9, HBsAg= -ve, HC Antibody= -Ve, Albumin= 3.2_x000D_
</t>
  </si>
  <si>
    <t>CLD 2o to ?Hepatosplenoschistosomiasis (HSS) + ?Esophageal varice</t>
  </si>
  <si>
    <t>Appointed after 01 week for senior decision other wise Refer to St Paul hospital since he can not afford for Ix like Triphasic CT, UGI endoscopy and also he has history of admission 03 years back (self referral)</t>
  </si>
  <si>
    <t>Transferred from Surgical side for the Asstof CLD 2o to ? + 25th POD after I &amp; D was done for appendiceal abscess</t>
  </si>
  <si>
    <t>one seizure attack in 3 months, no stress, adherent to medication, no alcohol, sleeps well, no stress</t>
  </si>
  <si>
    <t>had aura more frequently, no sadness, no memory loss, concenmtrate well, muscl;e strength good</t>
  </si>
  <si>
    <t>avoid height, sharp objects, swimming, fire, alcohol</t>
  </si>
  <si>
    <t xml:space="preserve">B/P--135/85 ,  CBC--WNL , BUN--27 mg , creatinine--0.6 mg  </t>
  </si>
  <si>
    <t xml:space="preserve">Dx--chronic viral hepatitis ( HBV )  with compensated  cirrhosis ( splenomegaly ) </t>
  </si>
  <si>
    <t>PB=109/85,PR=95</t>
  </si>
  <si>
    <t>good improvement  on joint area and the previous symptoms where subsided</t>
  </si>
  <si>
    <t>P1=? RA R/O RF ON PREDENSOLONE 10 MG PO/DAY</t>
  </si>
  <si>
    <t>complains about intermittent flareups of joint swelling which get better after massaging .</t>
  </si>
  <si>
    <t>mildly swollen MCPJ of the bilateral hands</t>
  </si>
  <si>
    <t>Refill and pain mgt</t>
  </si>
  <si>
    <t>HFpEF 2ry to IHD + Arthritis 20? + Right renal stone + Mild BPH +prediabetic on metoprolol 25 mg po daily, frusemide 20mg po daily, atrovastatin 20mg po daily and ASA 81 mg po daily</t>
  </si>
  <si>
    <t>she has diziness, joint pain</t>
  </si>
  <si>
    <t>BP= 115/68   PR= 84_x000D_
MSS= trace pretibial edema</t>
  </si>
  <si>
    <t>Type 2 DM + HHD( mild LVH on echo) + Drug induced Hypoglycemia symptoms</t>
  </si>
  <si>
    <t>descalate gibenclamide to 5 mg PO BID and make MTF 1000mg PO BID, refill other meds</t>
  </si>
  <si>
    <t>Type 2 DM + HHD( mild LVH on echo) + NYHA class 3 stage c congestive heart failure with preserved ejection fraction secondary to HHD On: Spironolactone 12.5mg po daily, losartan 50mg po/d daily, Glibenclamide 10mg po BID, metformin 500 mg po bid, and atorvastatin 20mg po daily, lasix 40mg po BID</t>
  </si>
  <si>
    <t>BP-140/80MMHG_x000D_
OTHER normal findings</t>
  </si>
  <si>
    <t>Refill and advise on LSM</t>
  </si>
  <si>
    <t>P1.Newly diagnosed HTN + Post cholecystectomy_x000D_
on amlodipine 5mg po daily and enalapril 5 mg po daily</t>
  </si>
  <si>
    <t xml:space="preserve">LDL   59      HDL  41      TRIGLYCERIDE  207   TOTAL CHOLASTROL  142     </t>
  </si>
  <si>
    <t>DC  ATROVASTATIN  AND  SEND  SERUM  VITAMIN  D  LEVEL</t>
  </si>
  <si>
    <t>BP=113/69,PR=87</t>
  </si>
  <si>
    <t>refill the medication and advice on diet( salt use)</t>
  </si>
  <si>
    <t>P= Known HTN + ? TIA On atrovastatin 20mg po daily, ASA 81 mg po daily and amlodipine 10mg po daily</t>
  </si>
  <si>
    <t xml:space="preserve">abdominal swelling  leg swelling  is decreasing discharged from ward  2wks ago </t>
  </si>
  <si>
    <t xml:space="preserve">bp =109/64 pr=110 rr=24 spo2=95%  chest decreased air entry bilateraly  lower1/3  abdomen  grossy distended with +ve sign of fluid collection _x000D_
</t>
  </si>
  <si>
    <t xml:space="preserve">continue mgt  adviced on salt restriction  _x000D_
update cbc oft serum electrolyte </t>
  </si>
  <si>
    <t>Acute decompensated CLD (ACITES ,GRADE II HEPATIC ENCEPAHLOPATHY ) 2 RY TO ?CHRONIC VIRAL HEPTATIES (HEP C) VS ALD PRECIPITATED BY ?+ severe hypoalbuminemia_x000D_
 he was on spironolactone 100 mg po/d lasix 40 mg po/ bid  lactulose 30 ml  qid  -sofosbuvir (400mg+ velpatasvir 100mg ) PO once daily</t>
  </si>
  <si>
    <t>currently she has no complaint</t>
  </si>
  <si>
    <t>ESR= 5_x000D_
WBC= 2.2k, N= 44%, L=44%, Hg= 10.8, PLT= 243k</t>
  </si>
  <si>
    <t>Low disease activity + Bicytopenia ( Hg= 10.8, WBC= 2.2k)</t>
  </si>
  <si>
    <t>update CBC, SULFASALAZINE 1 GM PO/D, FOLIC ACID 5 MG PO/D, FeSO4 325 mg PO daily</t>
  </si>
  <si>
    <t xml:space="preserve">Recto-Sigmoid junction stricture 20 to IBD(ULCERATIVE COLITIES) WITH PANCYTOPENIA(corrected) + ON SULFASALAZINE 1 GM PO/D, FOLIC ACID 5 MG PO/D,FeSO4 325 mg PO TID </t>
  </si>
  <si>
    <t>complains about lower abdominal crampy abdominal crampy abdominal pain ,diarrhea of 2 episodes per day, nausea and easy fatigability of 3 days after ingesting cheese.</t>
  </si>
  <si>
    <t>BP- 110/55_x000D_
normal physical finding</t>
  </si>
  <si>
    <t>AGE 2ry to food poisoning</t>
  </si>
  <si>
    <t xml:space="preserve">FBS = 149  </t>
  </si>
  <si>
    <t xml:space="preserve">well controlled T2 DM + PN + Eye disorder </t>
  </si>
  <si>
    <t>b/p--132/84 , erythematous ,throat , chest--l clear , Abdomen--spleen tipped   CBC--WNL , u/sound of abdomen -- normal study .</t>
  </si>
  <si>
    <t>Irritable bowel syndrome  + Allergy  with super infection .</t>
  </si>
  <si>
    <t xml:space="preserve">Colonoscopy  + Loperamide + Augmentin  +prednisolone + loratidine </t>
  </si>
  <si>
    <t xml:space="preserve">A young man rom AAU who has recurrent flatulence  and abdominal borbogymi . On and off diarrhea  </t>
  </si>
  <si>
    <t>iching on the surfece of the body</t>
  </si>
  <si>
    <t>BP=136/86-150/95 ,PR=73</t>
  </si>
  <si>
    <t>poor BP control+ atopic dermitites</t>
  </si>
  <si>
    <t xml:space="preserve">refill the medication and advice on diet </t>
  </si>
  <si>
    <t>P1=HTN on Enalapril 10 mg Bid, Atenolol 25 mg d, HCT 25 mg d amlodipine 10 mg po daily</t>
  </si>
  <si>
    <t xml:space="preserve">BP: 112 / 76_x000D_
FBS: </t>
  </si>
  <si>
    <t>cbc, lipid profile, oft, u/a, fbs</t>
  </si>
  <si>
    <t>known diabetic on Metformin 1gm po bid, Daonil 5mg po bid, Atrovastatin 20mgpo/day</t>
  </si>
  <si>
    <t xml:space="preserve">fbs 195    </t>
  </si>
  <si>
    <t xml:space="preserve">send  hemog  a1c  lipid profile  electrolyte  u/a    </t>
  </si>
  <si>
    <t>P1- Adjustment disorder , depressive type on Amitriptyline 25 mg po per day P2- TYPE 2 DM on metformin 1.5gm po BID and doanil 10 mg po bid p3: Dyslipidemia on atrovastatin 20mg po daily and neurobin 1tab po daily</t>
  </si>
  <si>
    <t xml:space="preserve">? Thrombopina </t>
  </si>
  <si>
    <t xml:space="preserve">CBC                     </t>
  </si>
  <si>
    <t xml:space="preserve">fbs  94    123   154  </t>
  </si>
  <si>
    <t>T2DM +LS SPONDYLOSIS+PN On MTF 500mg BID, Glibenclamide 10mg BID, Neurobin 1 tab/day, Amitriptyline 25</t>
  </si>
  <si>
    <t>continue medication &gt;, Hgb A1 C</t>
  </si>
  <si>
    <t>known chronic htn presented with a complaint f diarrhea,she is a known chronic on amilodipine 5mg po daily</t>
  </si>
  <si>
    <t>healing wound .</t>
  </si>
  <si>
    <t>The perianal wound has no discharge . FBS---300 , 279 , 364 , 26 , 145 , 175 , 91 , 159 , 274 , 133 , 112 , 235 , 133 , 216,</t>
  </si>
  <si>
    <t>Poor glycemia</t>
  </si>
  <si>
    <t>Insulin 30/22</t>
  </si>
  <si>
    <t>Dx --Type 1 DM + Ulcerative colitis + perianal abscess.</t>
  </si>
  <si>
    <t xml:space="preserve">poor controlled 2 DM + headache </t>
  </si>
  <si>
    <t>FBS = 224mg/dl</t>
  </si>
  <si>
    <t xml:space="preserve">? Asthma  </t>
  </si>
  <si>
    <t xml:space="preserve">B/P-- --114/75 , PR--70 , pink , NIS  Abdomen-- spleen  3 cm , no shifting dullness </t>
  </si>
  <si>
    <t xml:space="preserve">stable and ? corrected anaemia </t>
  </si>
  <si>
    <t xml:space="preserve">DX--Esophageal  varices  with episode of bleeding . cause periportal fibrosis ??? schistosomiasis  + cholelithiasis </t>
  </si>
  <si>
    <t>she is complaining burning sensation during urination of 1 week duration</t>
  </si>
  <si>
    <t>BP=167/98 PR= 105</t>
  </si>
  <si>
    <t>Fair glycemic control +?UTI</t>
  </si>
  <si>
    <t xml:space="preserve">refill the medication and  advice on diet </t>
  </si>
  <si>
    <t>P; T2DM + PN on Metformin 1 gm po BID, Glibenclemide 5 mg po BID but she has been taking it 10mg BID, and Amitriptyline 25 mg po/d +/ UTI</t>
  </si>
  <si>
    <t>fbs  144,152  122</t>
  </si>
  <si>
    <t>controlled  t2dm+left  breast  ca</t>
  </si>
  <si>
    <t>diabetes disease newly diagnosed</t>
  </si>
  <si>
    <t>refill the medication and  advice on diet  send CBC  and u/a</t>
  </si>
  <si>
    <t>bp  110 / 69 PR 81 fbs 120- 139</t>
  </si>
  <si>
    <t>P1. T2 DM On NPH 26/16 IU SC BID</t>
  </si>
  <si>
    <t>Still complains of epigastric pain and vomiting of ingested matter. he was on eradication therapy and took triple therapy but there was no improvement.</t>
  </si>
  <si>
    <t xml:space="preserve">bp 124 / 74 PR 89 </t>
  </si>
  <si>
    <t>Add librax 1 tab po tid  , continue omeprazole ,Link to medical side for gastroenterologist evaluation</t>
  </si>
  <si>
    <t>FBS=198_x000D_
BP=125 / 93</t>
  </si>
  <si>
    <t>poorly  controlled Type 2 DM + Rt BKA</t>
  </si>
  <si>
    <t>make metformin 500mg Po BID_x000D_
Appoint after 1month with serial FBS record</t>
  </si>
  <si>
    <t>P1=Type 2 DM on NPH=24/12 AM/PM and Metformin 500mg PO  daily_x000D_
P2=Rt. BKA after Diabetic foot ulcer(3month)</t>
  </si>
  <si>
    <t>bp 96 / 64 PR 78 _x000D_
 echo normal echo &amp; doppler study  LVEF 65 %</t>
  </si>
  <si>
    <t xml:space="preserve">P1:- PERIPARTUM DCMP Lasix 20mg po/d bisoprolol 5mg po/d ECHO:DCMP WITH REDUCED LV SYSTOLIC FUN + MODERATE 2RY MR EF:40-45% </t>
  </si>
  <si>
    <t xml:space="preserve">fbs 94 123 154      </t>
  </si>
  <si>
    <t>T2 DM( Fairly controlled \glycemia) + +LS SPONDYLOSIS + PN</t>
  </si>
  <si>
    <t xml:space="preserve">MTF 500mg BID, Glibenclamide 15 mg BID, Neurobin 1 tab/day, change Amitriptyline 25 mg po/d to pegabaline 75 mgpo/d </t>
  </si>
  <si>
    <t xml:space="preserve">P=T2DM +LS SPONDYLOSIS+PN On MTF 500mg BID, Glibenclamide 15 mg BID, Neurobin 1 tab/day, Amitriptyline 25 mg po/d </t>
  </si>
  <si>
    <t xml:space="preserve">MTF 500mg BID, Glibenclamide 5 mg BID, Neurobin 1 tab/day, change Amitriptyline 25 mg po/d to pegabaline 75 mgpo/d </t>
  </si>
  <si>
    <t xml:space="preserve">P=T2DM +LS SPONDYLOSIS+PN On MTF 500mg BID, Glibenclamide 5 mg BID, Neurobin 1 tab/day, Amitriptyline 25 mg po/d </t>
  </si>
  <si>
    <t>Rt toe pain</t>
  </si>
  <si>
    <t xml:space="preserve">BP=109/76                                       </t>
  </si>
  <si>
    <t xml:space="preserve">Appoint after 2 month _x000D_
refill medication </t>
  </si>
  <si>
    <t>P1=HTN on Enalapril 5mg PO daily and HTC 25mg po daily_x000D_
P2=DYSPEPSIA_x000D_
P3=? PN Amitriptylin 12.5 mg PO daily</t>
  </si>
  <si>
    <t xml:space="preserve">no nw compliant                </t>
  </si>
  <si>
    <t>BP=170/97, PR=88</t>
  </si>
  <si>
    <t xml:space="preserve">right retroperitoneal extrarenal cystic mass + Newly dxed Stage II HTN </t>
  </si>
  <si>
    <t xml:space="preserve">P=Right retroperitoneal extrarenal cystic mass + ?HTN </t>
  </si>
  <si>
    <t>bp94/68 ,pr 80</t>
  </si>
  <si>
    <t xml:space="preserve">CONTROLLED EPILEPSY </t>
  </si>
  <si>
    <t>P=known EPLEPTIC on PHENOBARBITONE 100 mg po bid</t>
  </si>
  <si>
    <t>BP=109 / 80, PR=83 _x000D_
HBPM=120-130/80-90</t>
  </si>
  <si>
    <t xml:space="preserve">Chronic epididimitis  + HTN </t>
  </si>
  <si>
    <t>Enalapril 10 mg po/day</t>
  </si>
  <si>
    <t>P=Chronic epididimitis ON FOLLOW UP AT SRC + HTN on enalapril 10 mg po day</t>
  </si>
  <si>
    <t xml:space="preserve">bp =121/55  INR= 1.04  IT WAS  2.16 IN PREVIOUS MONTH  she was adherent to her medications </t>
  </si>
  <si>
    <t xml:space="preserve">GOOD BP CONTROL + sub therapeutic INR </t>
  </si>
  <si>
    <t xml:space="preserve">MAKE WARFARIN 2.5 MG/5MG  INTERCHANGABLY CHECK INR AFTER 2WK </t>
  </si>
  <si>
    <t>BP home record 111-129/76-81</t>
  </si>
  <si>
    <t>appoint after 1 month with serial BP record_x000D_
refill medication</t>
  </si>
  <si>
    <t>P1= essential HTN on HCT 25mg PO daily, Enalapril  10mg PO BID_x000D_
P2=Vitamin D deficiency ( 4th week on medication)</t>
  </si>
  <si>
    <t>He is not taking metoprolol. he has no SOB, leg swelling. He is still chewing khat and drinking tea as well as coffee.</t>
  </si>
  <si>
    <t>BP= 163/99 _x000D_
Chest= clear_x000D_
MSS= No edema</t>
  </si>
  <si>
    <t>DCMP with severe LV systolic dysfunction + drug discontinuation</t>
  </si>
  <si>
    <t>Advised to be adherent to his meds and quit khat  chewing, plan ECHO</t>
  </si>
  <si>
    <t>DCMP with severe LV systolic dysfunction = ON Enalapril 10mg po bid, Metoprolol 37.5 mg bid, spironolactone 25mg po daily</t>
  </si>
  <si>
    <t>did nt take rx last time came for refill</t>
  </si>
  <si>
    <t>asthma did nt take rx last time came for refill</t>
  </si>
  <si>
    <t>BP=128/41   PR=89 regular_x000D_
STABLE VITAL SIGN ECHO=CRVHD (MR; AR) EF=60-65% NO THROMBUS SEEN ON 02/19/21 STABLE VITAL SIGN NO ATRIAL FIB</t>
  </si>
  <si>
    <t>REFILL_x000D_
REFER HER TO TASH</t>
  </si>
  <si>
    <t xml:space="preserve">has epigastric discomfort _x000D_
worse by meal scant lood in the saliva _x000D_
no ft of dec CLD </t>
  </si>
  <si>
    <t xml:space="preserve">unic sclera _x000D_
no ascitis _x000D_
no edema_x000D_
cotpp </t>
  </si>
  <si>
    <t xml:space="preserve">lab to calc fib 4 _x000D_
panthoprazole </t>
  </si>
  <si>
    <t xml:space="preserve">CHBV _x000D_
liver fibroscan 4 kpa </t>
  </si>
  <si>
    <t xml:space="preserve">epigastric burning sensation of 1 month duration ass with nauea and vomiting  of  ingested matter of same time duration_x000D_
--hx of loose stool of same time duration_x000D_
--intermittent headace </t>
  </si>
  <si>
    <t xml:space="preserve">bp=117/72_x000D_
pr=65_x000D_
HEENT --PC/NIS_x000D_
</t>
  </si>
  <si>
    <t>Right knee OA + post polio deformity + DISPEPSIA R/O PUD + ??ANEMIA</t>
  </si>
  <si>
    <t xml:space="preserve">Right knee OA + post polio deformity meloxicam  15 mg po daily </t>
  </si>
  <si>
    <t xml:space="preserve">has both leg swelling </t>
  </si>
  <si>
    <t>bp  104 / 69 PR 100 fbs 96-114</t>
  </si>
  <si>
    <t>well glycemic + BP control + ? CKD</t>
  </si>
  <si>
    <t>Known type 2 dm + HTN on nifedipine 20 mg po day , metformin 500mg po day, doanil 5mg po day</t>
  </si>
  <si>
    <t xml:space="preserve">epigastric burning sensation of 1 month duration ass with nauea and vomiting  of  ingested matter of same time duration_x000D_
--hx of loose stool of same time duration_x000D_
--severe intermittent headace WITH PHOTOPHOBIA </t>
  </si>
  <si>
    <t>Right knee OA + post polio deformity + DISPEPSIA R/O PUD + ??ANEMIA + migrane haedache</t>
  </si>
  <si>
    <t xml:space="preserve">same with epigastric pain with pain and indigestion </t>
  </si>
  <si>
    <t>stable _x000D_
BP 129 / 90</t>
  </si>
  <si>
    <t>same ? chole</t>
  </si>
  <si>
    <t xml:space="preserve">panthop _x000D_
and US </t>
  </si>
  <si>
    <t>p1 asthma_x000D_
p2  gerd</t>
  </si>
  <si>
    <t xml:space="preserve">BP =140 /70 PR= 80 _x000D_
POWER =5/5 IN ALL EXTREMITIES </t>
  </si>
  <si>
    <t xml:space="preserve">asa 81 mg po/d atorvastain 40 mg po/d amlodipine 5 mg po/d pregabaline 75 mg po bid </t>
  </si>
  <si>
    <t xml:space="preserve">old right PCA stroke with left bilateral homonymous hemianopia with macular sparing._x000D_
 ON asa 81 mg po/d ,atrovastatin 40 mg po/d  amlodpine 5 mg po/d  pregabaline 75 mg po/d </t>
  </si>
  <si>
    <t>no new complaint. Body weakness is improving.</t>
  </si>
  <si>
    <t xml:space="preserve">BP= 96/71   PR= 95_x000D_
Power= LUE= 4/5, LLE= 4+/5, Tone= normotonic </t>
  </si>
  <si>
    <t>P1=Left side hemiparalysis 2ndary to ? CVT with hemorrhagic transformation (improving)  P3- sub-galial hemorrhage + Mild anemia</t>
  </si>
  <si>
    <t>warfarin 5mg PO daily, Haem up syrup 10ml daily</t>
  </si>
  <si>
    <t>P1- 25th POD after caesarean delivery done for unspecified indication P2- Left side hemiparalysis 2ndary to ? CVT with hemorrhagic transformation P3- sub-galial hemorrhage P4- mild Anemia (11.1 on 7/1/16) 2ry to IDA_x000D_
Brain MRI= right parietal and temporal lobe hemorrhage and sign of PCA distal mild to moderate stenosis, small partial scattered thrombosis on the superior sagittal Dural venous sinus</t>
  </si>
  <si>
    <t xml:space="preserve">BP= 96/71   PR= 95, INR= 2.44_x000D_
Power= LUE= 4/5, LLE= 4+/5, Tone= normotonic </t>
  </si>
  <si>
    <t>BP=117/75  PR=86_x000D_
CBC OFT ALL NORMAL</t>
  </si>
  <si>
    <t>P=Dementia, Alzheimer type + Stage 2 HTN Risperidone 0.5 mg po noct, amlodipine 5mg po daily.</t>
  </si>
  <si>
    <t xml:space="preserve">has smelling of urine and failure to void all _x000D_
no fever no vomiting </t>
  </si>
  <si>
    <t xml:space="preserve">HIs previous urine culture showed rest to many ab _x000D_
he took amikacin </t>
  </si>
  <si>
    <t xml:space="preserve">same with no repsonse </t>
  </si>
  <si>
    <t xml:space="preserve">COtri 960 mg po bid 3 days then 3 times per week 1 mo_x000D_
cont urology elaluation </t>
  </si>
  <si>
    <t xml:space="preserve">p1 SP cd tumor _x000D_
p2 recurrent cystitis </t>
  </si>
  <si>
    <t>BP=126/75     PR=88</t>
  </si>
  <si>
    <t>has lower leg burning sensation</t>
  </si>
  <si>
    <t xml:space="preserve">bp 140 / 93 PR 88 fbs 109 , 116 </t>
  </si>
  <si>
    <t xml:space="preserve">P1=T2 DM on NPH 22/18 IU BID P2=HTN on amlodipine 5 mg po day ,atrovastatin 20mg po day </t>
  </si>
  <si>
    <t xml:space="preserve">cough of 1 wk duration(dry) ,low grade fever </t>
  </si>
  <si>
    <t>bp =169/92  pr= 108  rr= 20  spo2=95% chest bbs over lt lower 1/3  no edma  INR=1.59</t>
  </si>
  <si>
    <t xml:space="preserve">same +CAP +subtherapeutic INR </t>
  </si>
  <si>
    <t xml:space="preserve">WARFARIN  2.5 mg/5mg po/dalternatively ,metoprolol 50 mg po/d augmentin 625 mg po tid for 1wk azithromycin  500 mg po/d 3days cbc cxr </t>
  </si>
  <si>
    <t>p1-DVHD (MILD DEGENERATIVE AR) p2-AFIB (CONTOLLED) on warfarin 2.5mg QOD, metoprolol 50mg po daily</t>
  </si>
  <si>
    <t>bp= 121 / 78  (office)    ---home(119-144/84-97 mmhg---fbs=167-290mg/dl rbs=101-315 mg/dl</t>
  </si>
  <si>
    <t>T2 DM(poor control) + HTN (fair control)</t>
  </si>
  <si>
    <t>INVESTIGATE (OFT,LIPID PROFILE,HGA1C,ABDOMENO PELVIC U/S,ECG,ECHO)_x000D_
CHANGE AMLODIPINE TO ENALAPRIL 5 MG PO DAILY,INITIATE ATROVASTATIN 20 MG PO DAILY</t>
  </si>
  <si>
    <t xml:space="preserve">T2 DM FOR THE LAST 7 YRS on NPH 20/10 IU + NEWLY DIAGNOSED  HTN ON AMILODIPINE 5 MG PO DAILY (O1 WEEK BACK) </t>
  </si>
  <si>
    <t>easy fatigabilty of 1 yr duration. No Chest pain, Body swelling  or SOB _x000D_
She has follow up at private hospital for kidney condition as she claimed &amp; on Lasix 80/40 po bid and HCT 25 mg po/d for the past 1 yr.</t>
  </si>
  <si>
    <t>BP=168/51, PR=48 regular _x000D_
FBS= 153_x000D_
ECG(28/3/15)=Abnormal: Marked Sinus Bradycardia, Left Axis Deviation, with 2nd Degree A-V Block, Left_x000D_
Bundle Branch Block. Compare with old ECG, if any, to rule out new onset LBBB.Please correlate_x000D_
clinically._x000D_
Cr on 27/03/15= 2.49</t>
  </si>
  <si>
    <t xml:space="preserve">Known HTN( Suboptimal) +T2DM + ? HYpothyroidism 2 to Thyroid surgery + ? CKD 2 to DM/HTN nephropathy + Bradycardia 2 to 2nd Degree AV Block </t>
  </si>
  <si>
    <t xml:space="preserve">Send TSH, RFT, Serum Na &amp; K ; Update ECG _x000D_
NPH= 60/50 AM/pM, Atrovastatin 20 mg po/d _x000D_
Leveothyroxin 100 mic. gm po daily_x000D_
Link to MRC for further follow up </t>
  </si>
  <si>
    <t>P1= Known HTN( for 40 yrs); Amlodipine 5 mg po/d P2=T2DM( for 28 yrs) on NPH=60/46 IU SC BID[ But she took NPH= 60/50 AM/pM], Atrovastatin 20 mg po/d _x000D_
She is also on Leveothyroxin 100 mic. gm po daily for the past 1 yr. She has a hx of neck surgery 10 yrs back.</t>
  </si>
  <si>
    <t>INVESTIGATE (OFT,LIPID PROFILE,HGA1C,ABDOMENO PELVIC U/S,ECG,ECHO)_x000D_
CHANGE AMLODIPINE TO ENALAPRIL 5 MG PO DAILY,INITIATE ATROVASTATIN 20 MG PO DAILY_x000D_
LINK TO OPTA OPD FOR DIABETIC EYE EXAM</t>
  </si>
  <si>
    <t>he has inability to expectorate and epigastric pain</t>
  </si>
  <si>
    <t>BP= 147/68  PR= 85_x000D_
CNS: Motor- no weakness</t>
  </si>
  <si>
    <t>refill meds, add pantoprazole 40mg PO daily, guafenosin 10ml TID</t>
  </si>
  <si>
    <t>BP=160/100  CBC; LFT U/A ALL NORMAL_x000D_
HGA1C=5.9%_x000D_
LDL=109MG/DL_x000D_
HOME BP=135/84</t>
  </si>
  <si>
    <t>FAIR GLYCEMIC CONTROL+ NEWLY DIAGNOSED HTN_x000D_
+DYSLIPEDEMIA</t>
  </si>
  <si>
    <t>REFILL_x000D_
SALT FREE DIET_x000D_
HOME BP RECORDING 3 TIMES PER WEEK_x000D_
SHE REFUSED TO SATRT MEDICATION AND APPOINTEMETED TO COME BACK AFTER 1 MONTH</t>
  </si>
  <si>
    <t xml:space="preserve">P=TYPE 1 DM (2yr) + newly dx HTN on NPH 16/8 </t>
  </si>
  <si>
    <t xml:space="preserve">BP is baove target _x000D_
Post prandial 170 and fbs 117 </t>
  </si>
  <si>
    <t xml:space="preserve">refill all _x000D_
make enalepril 5/ 10 </t>
  </si>
  <si>
    <t xml:space="preserve">DM + HTN _x000D_
DKD ( Cr 2.3 at admission with +3 protein uria: which normalized) _x000D_
_x000D_
Dapagliflizone 10 mg po dialy_x000D_
Amlodipine 10 mg po daily _x000D_
Enlapril 10 mg po od _x000D_
Atrovostatine 40 mg po od  </t>
  </si>
  <si>
    <t xml:space="preserve">bp=141 / 65 pr=58 rr=17 </t>
  </si>
  <si>
    <t>ASA 81 mg po daily,Atrovastatin 20 mg po/d,_x000D_
link to derma opd</t>
  </si>
  <si>
    <t>states 3 episodes of hypoglycemia (tremor , sweating ,mental hazziness and sense of hunger and RBS record as low as 60mg/dl)_x000D_
--Due to recent wt gain (likely PTU) the patient is avoiding having her normal sized meals</t>
  </si>
  <si>
    <t>same a above</t>
  </si>
  <si>
    <t>Reassure pt, advise on medication sideeffect and proper diet and give short appointment with serial FBS/RBS measurements</t>
  </si>
  <si>
    <t>Known T1DM with poor glycemic control + Hyperthyroidism(on follow up @ betezata for surgical intervention)</t>
  </si>
  <si>
    <t>Has headache  and vertigo</t>
  </si>
  <si>
    <t>BP=124 / 83</t>
  </si>
  <si>
    <t>Appoint after 15 days with serial BP record_x000D_
refill medication</t>
  </si>
  <si>
    <t>P1= Newly diagnosed HTN on Amlodipine 10 mg PO daily</t>
  </si>
  <si>
    <t>BP=116/80_x000D_
HBPM= 110-120/70-80_x000D_
ECHO( 22/1/16)= Normal ECHO &amp; doppler study</t>
  </si>
  <si>
    <t>Improved[ BP normal]</t>
  </si>
  <si>
    <t xml:space="preserve">Advised on LSM &amp; discharged from follow up </t>
  </si>
  <si>
    <t>P=HTN; on Nifedipine 20 mg po BID[ She Discontinued nifedipine for the past 3 mons]_x000D_
4th mon &amp; 20 days after c/s was done for the delivery of IUFD(twins) at 8 mons of pregnancy. Diagnosed with HEELP syndrome at that time.</t>
  </si>
  <si>
    <t xml:space="preserve">dyspepsia, has some improvment in joint pain </t>
  </si>
  <si>
    <t xml:space="preserve">bp = 90/60 pr= 73  ixs= cbc lft with in normal range  esr not done </t>
  </si>
  <si>
    <t>known RVI+ OA + ?RA</t>
  </si>
  <si>
    <t xml:space="preserve">mtx  7.5 mg po/wk folic acid 5mg po 5x/wk d/c pridinsolone   do esr  RF </t>
  </si>
  <si>
    <t>known RVI+ OA + ?RA on MTX 5mg po/wk, prednisolone 15mg po daily  tappered wkly to 5mg po/d   folic acid 5mg po 5x/wk</t>
  </si>
  <si>
    <t>INR=1.99_x000D_
STABLE VITAL SIGN</t>
  </si>
  <si>
    <t>P= SPLENIC AND PORTAL VEIN THROMBOSIS JAK 2 POSITVE ON WARFARIN 5 MG PO DAILY</t>
  </si>
  <si>
    <t>BP= 134/64    PR= 89_x000D_
INR=2.02</t>
  </si>
  <si>
    <t>Controlled B.athma + 1-Cor-pulmonale 2ry chronic PTE  3-Hemorrhagic stroke (4&amp;9/12 yrs back) 4. provoked DVT 5. Known Hypertensive 6.Recurrent adenocarcinoma of SALIVERY GLAND</t>
  </si>
  <si>
    <t>Refill meds, advised on life style modification and drug adherance</t>
  </si>
  <si>
    <t xml:space="preserve">has no complain </t>
  </si>
  <si>
    <t>bp  124 / 84 PR 70 fbs  131-141</t>
  </si>
  <si>
    <t>bp-115-122/68-78 mmhg(home) fbs=110--146mg /dl</t>
  </si>
  <si>
    <t>t2 dm( fair control) + HTN (GOOD CONTROL)</t>
  </si>
  <si>
    <t>Metformin 1gm po bid,glibencamide 10 mg po bid,atrovastatin 20 mg po daily,enalapril 5mg  po daily,ESMOPRAZOLE 20 MG PO DAILY FOR 2 WEEKS</t>
  </si>
  <si>
    <t>T2DM on Metformin 1gm po bid,glibencamide 10 mg po bid,atrovastatin 20 mg po daily, + HTN on enalapril 5mg  po daily,</t>
  </si>
  <si>
    <t xml:space="preserve">has fatigue no chest pain _x000D_
no body swelling </t>
  </si>
  <si>
    <t xml:space="preserve">home fbs and pre dinner are way  above target </t>
  </si>
  <si>
    <t xml:space="preserve">same with above target glucose </t>
  </si>
  <si>
    <t xml:space="preserve">nph 40/24 </t>
  </si>
  <si>
    <t>HFrEF 2ry to IHD + Ischemic stroke + T2DM + HTN + A. Fibrillation( NPH 38/22 IU SC   reg 10/8  BID -Metformin 1 GM PO/D , Lasix 20mg po bid -spironolactone 25mg po daily -losartan 50 mg po daily, bisoprolol 10mg PO BID -Atorvastatin 80mg/dl, dapagliflozin 5mg po daily, rivaroxaban 20mg po daily, ASA 81mg po daily)</t>
  </si>
  <si>
    <t>complains doubl vision and difficulty of reading letters at a distance</t>
  </si>
  <si>
    <t>HgA1C and link to opthalmology</t>
  </si>
  <si>
    <t>KNOWN T2DM ON on insulin 36/26 iu + CHOLITHIASIS + majjocci granuloma and candidial intertrigo(Rxed)</t>
  </si>
  <si>
    <t xml:space="preserve">COUGH OF one month duration   which is productive of scanty whitish sputum drenching night sweats  night sweats </t>
  </si>
  <si>
    <t xml:space="preserve">bp =130 /70 </t>
  </si>
  <si>
    <t xml:space="preserve">refil _x000D_
 do sputum gene xpert esr  cbc </t>
  </si>
  <si>
    <t>BIlateral PTE/ Left proximal DVT unprovoked</t>
  </si>
  <si>
    <t>BP=136/94  PR=66</t>
  </si>
  <si>
    <t>SALT FREE DIET _x000D_
HOME BP RECORD AND SMBG_x000D_
REFILL SAME MEDICATIONS</t>
  </si>
  <si>
    <t>no new complaint, she is using home oxygen intermittently. she has inability to expectorate</t>
  </si>
  <si>
    <t>BP= 121-135/ 76-89_x000D_
Chest= clear</t>
  </si>
  <si>
    <t>P-1 HFpEF 2ry HHD P-2 ?Cor pulmonale 2ndary to Asthma COPD overlap syndrome</t>
  </si>
  <si>
    <t>refill meds, add guafenosin 15 ml TID</t>
  </si>
  <si>
    <t xml:space="preserve">P-1 HFpEF 2ry HHD P-2 ?Cor pulmonale 2ndary to Asthma COPD overlap syndrome P-3 Bicytopenia 2ndary to ? Reactive polycythemia P-4 Known hypertensive Echo- moderate concentric LVH with mild TR mild pulminary HTN EF- 60% TAPSE -18 On; - home oxygen 1-2l -Symbicort 9160/4.5) 1 puff bid, salbutamol 4 puff PRN -frusamide 40 mg po/d, spironolacton 12.5mg PO daily </t>
  </si>
  <si>
    <t xml:space="preserve">has similar concerns with all joint pain </t>
  </si>
  <si>
    <t xml:space="preserve">no active arthritis _x000D_
cr = 0.7 ast 115, alt 164   ap= 1169   fbs 111 cbc normal _x000D_
abd us cholelithiasis </t>
  </si>
  <si>
    <t xml:space="preserve">same with dili </t>
  </si>
  <si>
    <t xml:space="preserve">refill dc predinsolone _x000D_
dec mtx to 10 </t>
  </si>
  <si>
    <t xml:space="preserve">P1-RA P2-DM P3-HTN mtf 1 g po od enalpril 5 po od atrovov 20 mg po od _x000D_
mtx 20 mg po od </t>
  </si>
  <si>
    <t xml:space="preserve">no new           </t>
  </si>
  <si>
    <t xml:space="preserve">bp =133/67 </t>
  </si>
  <si>
    <t xml:space="preserve">refil                   </t>
  </si>
  <si>
    <t>HTN + CHRONIC SMALL VESSEL ISCHEMIA + DYSPEPSIA 2TO ? + bilateral KNEE MILD O</t>
  </si>
  <si>
    <t>complains about dry cough of 2 months duration</t>
  </si>
  <si>
    <t>relativelt decreased air entry over the posterio 1/3rd chest bilaterally_x000D_
Grade 2 pitting bilateral pretibisl edema</t>
  </si>
  <si>
    <t>CXR, CBC, U/A OFT, ABD/U/S</t>
  </si>
  <si>
    <t>her headache is improved after she restarted the meds. she has abdominal distension after meal and also epigastric pain</t>
  </si>
  <si>
    <t>PR- 107 RR-18 BP-127 / 74 T-36_x000D_
Brain MRI= bilateral frontal lobe subcortical white matter few scattered non specific lesions likely migraine headache related with white matter changes._x000D_
Abdomen= full moves with respiartion, no organomegally, no tenderness</t>
  </si>
  <si>
    <t>Migrain + Dyspepsi</t>
  </si>
  <si>
    <t>refill meds, do stool H.pylory, abdomino-pelvic US</t>
  </si>
  <si>
    <t xml:space="preserve">Migraine headache ON amitriptyline 25mg po daily, Sumatriptan 25mg po PRN_x000D_
Brain MRI= bilateral frontal lobe subcortical white matter few scattered non specific lesions likely migraine headache related with white matter changes. </t>
  </si>
  <si>
    <t xml:space="preserve">HE HAS EASY FATIGABILITY;_x000D_
NO SOB NO EDEMA </t>
  </si>
  <si>
    <t>BP=90/60     PR=78 regular_x000D_
ECHO DONE ON 22/01/2016EC=NON ISCHEIC DCP WITH SEVERELY REDUCED LV SYSTOLIC FUNCTION AND MODERATE SECONDARY MR WITH MILD TR AND MILD PUL HTN  EF=25%     TAPSE=15MM;    IVC IS BORDERLINE</t>
  </si>
  <si>
    <t>SAME AS ABOVE_x000D_
OPTIMIZATION WAS HALTED BY REDUCE BP ON ESCALATION OF MEDICATIONS</t>
  </si>
  <si>
    <t>P=DCMP+B.ASTHMA HE IS ON METOPROLOL 25 MG PO/DAY LASIX 40 MG PO BID, DIGOXINE 0.125MG PO/DAY ENALAPRIL 5 MG PO BID SPIRONOLACTONE 25 MG PO/DAY, SYMBICORT 1 PUFF BID, salbutamol 2 puff prn</t>
  </si>
  <si>
    <t>admitted 10 days back to our EOPd with the compliant of  vomiting. vomitting has subside and has no new compliant</t>
  </si>
  <si>
    <t>BP=109 / 75</t>
  </si>
  <si>
    <t>appoint after 1month_x000D_
refill medication</t>
  </si>
  <si>
    <t>P1=HF 2ry to IDCM + DVHD (mild AR and Moderate MR) severe TR + mild pulmonary HTN on ASA 81mg po/d; Atorvastatin 40mg po/d, spironolactone 25mg po/d, Lasix 40mg po/d; metoprolol 25 mg po/d</t>
  </si>
  <si>
    <t xml:space="preserve">bp=120/85  </t>
  </si>
  <si>
    <t xml:space="preserve">refil _x000D_
 update  rft serum electrolyte </t>
  </si>
  <si>
    <t>P1 Ischemic stoke (MRI lacunar infarct at post parital loab watershed area) P2 HTN On Enalapril 10 mg po bid, HCT 12.5 x1, ASA ,Ateroz 40 od</t>
  </si>
  <si>
    <t xml:space="preserve">no new complaint but he had stressfull condition in the past 02 months due to his house was demolished </t>
  </si>
  <si>
    <t>BP= 162/75_x000D_
Ophtalmic evaluation= No diabetic retinopathy-Dry eye_x000D_
24hr Urine protein=153mg/24 hrs_x000D_
HgA1c= 9.6%</t>
  </si>
  <si>
    <t>Poorly controlled BP and DM</t>
  </si>
  <si>
    <t>make amilodipine 10mg PO daily, advice on LSM appoint him after 01 month with FBS HBGM.</t>
  </si>
  <si>
    <t>TYPE 2 DM + HTN On Daonil 5mg PO BID; Metformin 1000 mg PO BID; Atorvastatin 20 mg PO/day, Amlodipine 5 mg PO daily</t>
  </si>
  <si>
    <t>BP=127 / 63</t>
  </si>
  <si>
    <t>refill medication _x000D_
appoint after 3 month with serial BP record</t>
  </si>
  <si>
    <t>P1=HTN on Amlodipine 5mg PO BID, Enalapril 10mg PO BID,  HCT  25mg PO daily_x000D_
P2= Known RVI (on  HAART)_x000D_
P3=? PN</t>
  </si>
  <si>
    <t>BP=150/79  PR=109_x000D_
FBS=160MG/DL</t>
  </si>
  <si>
    <t>REFILL_x000D_
DO HGA1C AND LIPID PROFILE</t>
  </si>
  <si>
    <t>P1: T2DM (Galvasmet 1000/50mg BID, glimiperide 8 mg po daily)</t>
  </si>
  <si>
    <t>he discontinued for the past 10 months and 01 month ago he developed left leg swelling and doppler showed acute DVT and started 5 mg PO daily. he started amlodipine 10mg PO daily but didnt take for the past 15 days.</t>
  </si>
  <si>
    <t>BP= 123/82  PR= 92_x000D_
MSS= he has comparable  calf _x000D_
INR= 1.26</t>
  </si>
  <si>
    <t>subtherapautic INR + HTN</t>
  </si>
  <si>
    <t xml:space="preserve">escalate warfarin to 5/7.5mg PO per day alternativey, advised on life style modification and bring home BP measurement </t>
  </si>
  <si>
    <t>Left Leg Unprovoked Acute DVT + HTN disconitnued for the past 10 months</t>
  </si>
  <si>
    <t xml:space="preserve">bp =116/86 pr=94  no edma  _x000D_
endoscopy gastrophaty and deudenopathy 2ndy? alcohol_x000D_
 colonoscopy= normal </t>
  </si>
  <si>
    <t>HFrEF + CIrrosis (dec )</t>
  </si>
  <si>
    <t xml:space="preserve">lasix 40 mg po/d spironlactone  100 mg po/d enalapril  5mg po bid metoprolol 12.5 mg ppo/d  pantoprazple 40 mg po/d </t>
  </si>
  <si>
    <t xml:space="preserve">she has SOB when she becomes emotional </t>
  </si>
  <si>
    <t>BP= 126 / 87 PR= 112</t>
  </si>
  <si>
    <t>Migrain headache + Tachycardia + ? Panic disorder</t>
  </si>
  <si>
    <t xml:space="preserve">refill meds, advvised to avoid caffein and link to psychiatry </t>
  </si>
  <si>
    <t>P1- Migraine Headache P2- Sinus tachycardia sec ? ON AMITRYPTLINE 25 MG PO DAILY</t>
  </si>
  <si>
    <t xml:space="preserve">DECREASED HEARING OVER RT EAR </t>
  </si>
  <si>
    <t xml:space="preserve">BP=122 / 67   PR=87 RR=17 </t>
  </si>
  <si>
    <t>HTN (CONTROLLED) +??WAX IMPACTION</t>
  </si>
  <si>
    <t>REFILL MEDICATIONS ,LINK TO ENT</t>
  </si>
  <si>
    <t xml:space="preserve">HTN ON FOLLOW UP </t>
  </si>
  <si>
    <t>no new complaint (his son came)</t>
  </si>
  <si>
    <t>BP= 179/93, PR= 68</t>
  </si>
  <si>
    <t>Ischemic cardiomyopathy + AF + Poor BP control</t>
  </si>
  <si>
    <t>escalate enalapril 15mg PO BID, refill other meds</t>
  </si>
  <si>
    <t>HF 2ry to Ischemic cardiomyopathy + AF ON Lasix 40mg po daily 2. Metoprolol 25mg po BID 3. Enalapril 10mg po daily 4. Digoxin 0.125mg po daily 5. WARFARIN 5MG PO DAILY 6. AMLODIPINE 5MG PO/DAY 7. SPIRONOLACTONE 25 MG PO/DAY 8. ALFUZOSIN 10 MG PO/DAY</t>
  </si>
  <si>
    <t>BP=95/55 PR =86</t>
  </si>
  <si>
    <t>BRING LAB RESULT FROM PRIVATE CLINIC</t>
  </si>
  <si>
    <t>RIGHT CAROTID BODY TUMOR ON FOLLOW UP+DYSPEPSIA+PN ON PREGABLIN 75 MG PO BID;_x000D_
SHE IS STARTED ON ATORVASTATIN 20MG PO/DAY ;ALLUPURINOL 100MG PO/DAY AND VIT D  50000IU WEEKLY</t>
  </si>
  <si>
    <t>Rt side flank pain of 2months with decreased UOP and foamy urine_x000D_
-He also complains blurring of vision(has hx of laser rx)</t>
  </si>
  <si>
    <t>Known T1DM with poor glycemic control +AKI to R/O CKD 2ry to ?DKD +Diabetic eye disease</t>
  </si>
  <si>
    <t>LINK TO ER FOR FURTHER EVALUATION/CONSULTATION / LINK TO OPHTA EVALUATION</t>
  </si>
  <si>
    <t>Known T1DM with poor glycemic control +AKI to R/O CKD 2ry to ?DKD + Diabetic eye disease</t>
  </si>
  <si>
    <t>he has reduced urine amount;has sob on exertion no body swelling _x000D_
HAS NO BLEEDING FROM ANY SITE</t>
  </si>
  <si>
    <t>BP=101/71  PR=113_x000D_
INR=4.28</t>
  </si>
  <si>
    <t>SAME AS ABOVE+AKI+ OVER COAGULATION</t>
  </si>
  <si>
    <t>DO RFT ELECTROLYTE REPEAT INR _x000D_
HOLD WARFARIN THEN DO INR TOMORROW MORNING</t>
  </si>
  <si>
    <t>P=RECCUURNT DVT+ CORPULMONALE 2ND to CHRONIC THROMBO EMBOLISM ON ; warfarin 5 mg po/day lasix 40 mg po/d</t>
  </si>
  <si>
    <t>BP=118 / 84_x000D_
RBS=129</t>
  </si>
  <si>
    <t xml:space="preserve">??? TYPE 1 DM </t>
  </si>
  <si>
    <t>APPOINT AFTER 2 WEEKS AND REPEAT FBS</t>
  </si>
  <si>
    <t>Type 1 DM on NPH=14/8 but discontNTINUED BECAUSE HE COUDN'T READ ,LEAVES ON THE STREET WITHOUT SUPPORT</t>
  </si>
  <si>
    <t>NPH 14/8 IU SC BID,UPDATE BASELINE INVESTIGATIONS</t>
  </si>
  <si>
    <t>NPH 14/8 IU BID</t>
  </si>
  <si>
    <t>complain hypoglycemea AND COMPLAIN ITCHING SENSATION TO HER FASE WITH LESION</t>
  </si>
  <si>
    <t>BP=119-144/64-80 MMHG _x000D_
FBS=58</t>
  </si>
  <si>
    <t xml:space="preserve">T2 DM(FAIR CONTROL) + HTN(GOOD CONTROL) + dyslipidemia </t>
  </si>
  <si>
    <t>NPH 16/6 IU  BID FOR 1MONTH, HCT 25 mg po/d, _x000D_
metoprolol 12.5 mg po/d, and atrovastatin 20 mg po/d</t>
  </si>
  <si>
    <t>T2 DM + HTN + dyslipidemia on metformin 500 mg po/d(D/C), NPH 18/8 IU (but she has been taking 16/6 IU starting month back), HCT 25 mg po/d, metoprolol 12.5 mg po/d, and atrovastatin 20 mg po/d</t>
  </si>
  <si>
    <t>chest tightness, wheezing and cough during cold whether_x000D_
Has also runny nose and itching</t>
  </si>
  <si>
    <t>BP-120/77, P-88, regular_x000D_
Pinc conj, Stuffy nose_x000D_
Scattered wheezing</t>
  </si>
  <si>
    <t>teh same + b. Asthma</t>
  </si>
  <si>
    <t>Salbutamol puff PRN_x000D_
Beclomethasone 2puff bid_x000D_
Azithromycin 500mg po/d for 3days_x000D_
Loratidin 10mg po PRN_x000D_
CBC, CXR</t>
  </si>
  <si>
    <t>Allergic rhinitis+ B. Asthma</t>
  </si>
  <si>
    <t>Urinary frequency, urgency and sysuria_x000D_
Epigastric pain radiating to the bach, worsening with meals_x000D_
Bilateral extrimity pain_x000D_
Hasl also aneroxia. wt loss, , intermitant cough, fatigue, bilateral leg swelling but no ortopnea, no HRTn, DM</t>
  </si>
  <si>
    <t>BP- 137/80, P-88, regular, _x000D_
Pinc conj, NIS_x000D_
No LAP_x000D_
Clear chest_x000D_
JVP flat_x000D_
Epigastric tenderness and SPT but no CVAT_x000D_
Non pitting pedal edema</t>
  </si>
  <si>
    <t>the same + R/o PTB</t>
  </si>
  <si>
    <t>Ciprofloxacin  500g po BID for 5days_x000D_
Pantoprazole 40mg po/d_x000D_
Amitriptylin 25mg po/d, noct_x000D_
Do CBC, ESR, RFT, FBS, A1C, Ecg,  or echo, cxr</t>
  </si>
  <si>
    <t>P1-Dyspepsia 2o to PUD_x000D_
P2- UTI_x000D_
P3-PN</t>
  </si>
  <si>
    <t xml:space="preserve">Brief pain in the Rt post auricular area lasting a second of 3days duration, _x000D_
Otherwise no ear discharge, fevere, skin rash, no Dm, HTN, </t>
  </si>
  <si>
    <t xml:space="preserve">BP -143/80, P-80, regular_x000D_
Pinc conj, _x000D_
No LAP_x000D_
Clear chest_x000D_
</t>
  </si>
  <si>
    <t>The same + Raised BP</t>
  </si>
  <si>
    <t>Ibuprofen 400mg po PRN_x000D_
Salt restriction</t>
  </si>
  <si>
    <t>P1- Neuropathic pain involving rt auricular area_x000D_
P2-Stage I HTN</t>
  </si>
  <si>
    <t xml:space="preserve">FB S- 141 - 135 - 140 - _x000D_
 BP -  OFFICE RCORD - 111 17 152 / 81_x000D_
 BP =- 130- 120- /80- 82 _x000D_
 </t>
  </si>
  <si>
    <t xml:space="preserve">T2DM + HTN + Asthma on metformin 1 gm po BID, doanil 5 mg po/d, enalapril 10 mg po BID, atenolol 50mg po/d, atrovastatin 20 mg po/d, ASA 81 mg po/d, salbutamol puff PRN and beclomethasone 2 puffs BID </t>
  </si>
  <si>
    <t xml:space="preserve">BP -91  143 / 76_x000D_
 BP - HOME RECORD -  140/74 -  130/83 -  136/90 _x000D_
</t>
  </si>
  <si>
    <t xml:space="preserve">=HTN with HHD on Enalapril 10 mg po bid, HCT 25 mg po/d, Amlodipine 10 mg po/d_x000D_
_x000D_
</t>
  </si>
  <si>
    <t xml:space="preserve">FB S- 125- 158-128-98-142-168_x000D_
 BP - 137 / 79 PR - 63 </t>
  </si>
  <si>
    <t xml:space="preserve">HTN  + TYPE 2 DM (18 yr) + ? HHD  ON _x000D_
 NPH INSULIN 20/10 iu sc am/pm metoprolol 12.5 mg po/day Atrovastatin 40 mg po/day  HCT 25 mg po/day , enalapril 5 mg po bid </t>
  </si>
  <si>
    <t>fatigue and dizziness_x000D_
 body weakness</t>
  </si>
  <si>
    <t>BP             131 / 70                         PR 75</t>
  </si>
  <si>
    <t>CKD  for the last year creatinine 2.7  eGFR 19 stage 4 CKD_x000D_
 CKD anemia Hgb 7.5_x000D_
 CKD MBD hypocalcaemia_x000D_
 ADPKD_x000D_
 recently diagnosed  Hypertension_x000D_
 ASCVD PAD_x000D_
 amlodipine and atrovastatine</t>
  </si>
  <si>
    <t>refill and _x000D_
 add_x000D_
 calcium carbonate_x000D_
  Irone sulphate</t>
  </si>
  <si>
    <t>CKD  for the last year_x000D_
 CKD anemia Hgb 7.5_x000D_
 CKD MBD hypocalcaemia_x000D_
 ADPKD_x000D_
 recently diagnosed  Hypertension_x000D_
 ASCVD PAD</t>
  </si>
  <si>
    <t xml:space="preserve">BP - 117/70 - 144/75 - 123/74 _x000D_
 FB S- - 91 - 83 - 102 </t>
  </si>
  <si>
    <t xml:space="preserve">SEE MANAGEMENT _x000D_
- SEND HGA1C  FOR NEXT APPT </t>
  </si>
  <si>
    <t>epigastric pain and abdominal pain</t>
  </si>
  <si>
    <t xml:space="preserve">?UTI + ? PUD </t>
  </si>
  <si>
    <t xml:space="preserve">CBC, S/E, U/A , Abdpelv U/S </t>
  </si>
  <si>
    <t xml:space="preserve">BP -  141 / 92 PR - 66_x000D_
 FBS - 91 - 121 - _x000D_
HGA1C - 6.2 % </t>
  </si>
  <si>
    <t xml:space="preserve">CHANGE TO AMLODIPINE 10 MG PO DAILY _x000D_
-  SEE MANAGEMENT </t>
  </si>
  <si>
    <t xml:space="preserve">HTN ( 4 years) nifedipine 20 mg po/day </t>
  </si>
  <si>
    <t>BP= 158/71   PR= 79</t>
  </si>
  <si>
    <t xml:space="preserve">Hypertension for the 10 years/ Gouty arthritis for greater than 10 years /CKD creatinine 2 eGFR </t>
  </si>
  <si>
    <t>refill meds, advised on life style modification, after 03 months</t>
  </si>
  <si>
    <t>Hypertension for the 10 years/ Gouty arthritis for greater than 10 years /CKD creatinine 2 eGFR repeat creatinine 1.01 FBS normal uric acid- 7.97 he is on Losartan 50mg po per day Allopurinol 100mg po TID/, amlodipine 10mg po per day</t>
  </si>
  <si>
    <t xml:space="preserve">she has paraesthesia and numbness on her right lower medial thigh. </t>
  </si>
  <si>
    <t>FBS= 124, 136_x000D_
numbness on her right distal medial thigh and upper right leg</t>
  </si>
  <si>
    <t>fairly controlled DM + ? peripheral neuropathy</t>
  </si>
  <si>
    <t>refill medication_x000D_
add neurobin tablet</t>
  </si>
  <si>
    <t>T2DM on NPH 16/8 IU</t>
  </si>
  <si>
    <t xml:space="preserve">FBS - 140-169-167-153-111-116-130-150_x000D_
 BP - 152 / 97 PR -  86 </t>
  </si>
  <si>
    <t xml:space="preserve">SERIAL BP RECORDS  FOR NEXT APPT  , HGA1C _x000D_
- SEE MANAGEMENT </t>
  </si>
  <si>
    <t>BP         150 / 88         PR 80</t>
  </si>
  <si>
    <t>Hypertension for more than 10 years and treated for Covid 19 pneumonia but desaturating and diffuse lung fibrosis now recovered HCT, Atenolol Amlodipine, Atorvastatin</t>
  </si>
  <si>
    <t>refill and appoint_x000D_
 office BP is not controlled  but home is controlled</t>
  </si>
  <si>
    <t>inr= =2.38</t>
  </si>
  <si>
    <t xml:space="preserve">he has poor dietary adherence and takes sugar and alcoholic beverages. </t>
  </si>
  <si>
    <t xml:space="preserve">FBS=182_x000D_
BP=193 / 88, 188/72, 197/92_x000D_
</t>
  </si>
  <si>
    <t>poorly controlled DM and HTN (hypertensive urgency rule out emergency)</t>
  </si>
  <si>
    <t xml:space="preserve">add metformin 500 mg po daily_x000D_
HCT 25 mg po daily_x000D_
continue other medications. </t>
  </si>
  <si>
    <t>P1 = T2DM on NPH 56/50 IU SC BID _x000D_
P2. HTN on enalapril 10 mg PO BID, Amlodipine 10 mg po/d, P3. Dyslipidemia ON ASA 81 mg PO D, atrovastatin 20 mg PO D</t>
  </si>
  <si>
    <t>FBS -160- 170 -181_x000D_
BP - 112/ 83 _x000D_
HGA1C 3 MONTH BACK - 7.2 %</t>
  </si>
  <si>
    <t xml:space="preserve">SAME -                  </t>
  </si>
  <si>
    <t xml:space="preserve">REFILL AND  HGA1C - FOR NEXT APPT - 2 MONTH - RMOPD </t>
  </si>
  <si>
    <t xml:space="preserve">DIABETIC NEUROPATHY  - on pregabalin 75 PO DAILY and carbamazepine 200 mg po bid + DM  on MTF - 1GM PO BID , GLIBENCLAMIDE 5 MG PO DAILY , ATROVASTATINE 20 MG PO DAILY </t>
  </si>
  <si>
    <t xml:space="preserve">bp =125 / 78 fbs 120 -130  rbs =160-180 </t>
  </si>
  <si>
    <t xml:space="preserve">FBS -  NOPT DONE _x000D_
 BP - 73  149 / 74_x000D_
- 140/69 </t>
  </si>
  <si>
    <t>HTN + T2DM on Amlodipine 5 mg/day MTF 500 mg bid</t>
  </si>
  <si>
    <t xml:space="preserve">he couldn't find losartan so he came for medication change. </t>
  </si>
  <si>
    <t>no pertinent findin gs</t>
  </si>
  <si>
    <t xml:space="preserve">change losartan to enalapril 5 mg po BID. </t>
  </si>
  <si>
    <t>BP - 120/80 - 130/80 _x000D_
- BP - OFFICE RECORD - 69 134 / 79</t>
  </si>
  <si>
    <t>HYPERTENSION ON HCT 12.5MGPO MG PO DAILY AND ENALAPRIL 10 MG PO DAILY P2= Hemorrhagic &amp; simple colloid cyst ON FOLLOW UP</t>
  </si>
  <si>
    <t>she has mild back pain</t>
  </si>
  <si>
    <t xml:space="preserve">refill medications_x000D_
analgesics as needed. </t>
  </si>
  <si>
    <t>p1=3 years Post Laminectomy + Foraminotomy for sever claudication 2ry Sever L4/5 spinal canal stenosis _x000D_
p2= HTN</t>
  </si>
  <si>
    <t>BP=126/68,PR=109 updated investigation =Cr=1.1,ALP=98,UREA=11.2,Total Cholesterol 234 mg-dl  â‰¤ 200_x000D_
Triglycerides 253 mg-dl  â‰¤ 150_x000D_
HDL 29 mg-dl  40-60_x000D_
LDL 148</t>
  </si>
  <si>
    <t>known T2DM(FAIR CONTROL) + known HTN WITH HHD + Afib</t>
  </si>
  <si>
    <t>REFILL lasix 40mg BID, spironolactone 25mg/p dily, enalapril 5mg p/d, warfarin 5mg DAILY, digoxin 0.125mg p/d, metformin 500mg po bid, amlodpine 5mg po/d,add ATV 40MG PO daily DO HGA1C,INR</t>
  </si>
  <si>
    <t>P1: known T2DM P2: known HTN P3: HHD + Afib ON- lasix 40mg BID, spironolactone 25mg/p dily, enalapril 5mg p/d, warfarin 5mg DAILY, digoxin 0.125mg p/d, metformin 500mg po bid, amlodpine 5mg po/d</t>
  </si>
  <si>
    <t>body swelling_x000D_
decreased urine out put</t>
  </si>
  <si>
    <t>BP          138 / 62                PR 70</t>
  </si>
  <si>
    <t>Hypertension for long time/ Diabetes type 2 /CKD/ eGFR-13ml/min /ESRD Diabetic kidney disease/ Hyperuricemia/ CKD MBD hypo vitamin D/ osteoarthritis_x000D_
 hypoglycemic episode  insulin is discontinued</t>
  </si>
  <si>
    <t xml:space="preserve">she has bilateral flank pain. She has no leg swelling and decreased UOP. </t>
  </si>
  <si>
    <t xml:space="preserve">BP= 126/88_x000D_
Updated Ix_x000D_
Cr= 1.7, eGFR= 39_x000D_
Urea= 60_x000D_
Phosphorus= 4.4 (ref 2.7-4.5), ALP= 93, Vitamin D= 4.05 ng/ml, PTH= 225  (ref 15-68.3), Ca+2= 1.01 mmol/L (ref 1.16-1.32)_x000D_
Urine analysis= Protein +2 </t>
  </si>
  <si>
    <t xml:space="preserve">Type 1 DM for the last 13 years + Hypertension for the last 4 months + CKD 2o to DKD + Vitamin D deficiency </t>
  </si>
  <si>
    <t>N.B the case is discussed with Dr Getachew and the plan is to start herenalapril2.5mg then to check her Cr and K+ after 02 weeks then if Cr is not increasing and K is normal to escalate to 5mg PO daily her her self and come after 01 month, Calcium carbonate 01 tab PO daily, Vitamin D 50,000 IU PO weekly for 08 weeks and continue other meds, have ophtalmic evaluation</t>
  </si>
  <si>
    <t>Type 1 DM for the last 13 years + Hypertension for the last 4 months + CKD 2o to DKD for the last 4 months On NPH 34/22, Amlodipine 10 mg po per day, Carvidolol 6.25mg po daily, Lasix 20mg po per day _x000D_
Creatinine between 2 and 3 eGFR 30ml /min 24 hours urine protein greater than 7 gm/24hrs</t>
  </si>
  <si>
    <t xml:space="preserve">bp =168/94   fbs= 178-242 </t>
  </si>
  <si>
    <t>poor control (glycemic +bp)</t>
  </si>
  <si>
    <t xml:space="preserve">advice on drug adherence(anti htn) make metformin 500 mg po bid _x000D_
 hga1c on nxt visit  rft serum electrolyte </t>
  </si>
  <si>
    <t xml:space="preserve">P1 - Submissive PE (provoked, post OP) (Treated) P2 - HTN, P3. NEWLY DIAGNOSED TYPE 2 DM On - HCT 25mg po daily, atrovastatin 40mg po daily, MTF 500 MG PO/DAY enalapril  5 mg po/d but didnt took her medication </t>
  </si>
  <si>
    <t xml:space="preserve">BILATERAL LEG  SWELLING  , EASYFATIGABILITY OF OVER </t>
  </si>
  <si>
    <t xml:space="preserve">BP -   125/78 -  129/83 - 134/95 _x000D_
 FBS -  138- 139 - 128 - </t>
  </si>
  <si>
    <t xml:space="preserve">SEND ECG ECHO , SE U/S RFT </t>
  </si>
  <si>
    <t xml:space="preserve">T2DM + HTN &gt;5 YEARS  - ON AMLODIPINE10 MG PO DAILY , , MTF 1GM PO/BID , GLIBENCLAMIDE 10/5 MG PO BID , LOSARTAN 50 MG PO DAILY , METOPROLOL - 12.5 MG PO DAILY , </t>
  </si>
  <si>
    <t xml:space="preserve">complain   cough  with  YELLOWISH   sputum   other  wise  no  hx   fever  leg  swelling   </t>
  </si>
  <si>
    <t xml:space="preserve">bp  111/63   pr  95    INR  2.04    PT  28.6       </t>
  </si>
  <si>
    <t xml:space="preserve">THE  SAME+?ATYPECAL  CAP  </t>
  </si>
  <si>
    <t xml:space="preserve">SEND  CHEST  X  RAY   ,CBC  </t>
  </si>
  <si>
    <t>NYHA class IV stage C CHF 2ry to Corpulmonale + Afib + severe Pulmonary hypertension + Severe Functional TR+ Moderate RV systolic dysfunction with EF 60% TAPSE14 + Sub Clinical Hypothyroidism + Old ischemic stroke + therapeutic INR (now 2.1) + Hypoalbuminemia - 2.5 + UTI +?DDD</t>
  </si>
  <si>
    <t xml:space="preserve">she has frequent episodes of hypoglycemia after midnight for the past 2 weeks. </t>
  </si>
  <si>
    <t>FBS= 50 (during night time)_x000D_
BP=180 / 80</t>
  </si>
  <si>
    <t xml:space="preserve">poorly controlled DM and HTN. </t>
  </si>
  <si>
    <t xml:space="preserve">RFT, U'A, _x000D_
Decrease insulin dose, add amlodipine 5 mg po daily, _x000D_
</t>
  </si>
  <si>
    <t>DM + HTN + Breast CA on chemotherapy She is currently taking NPH 40/28 IU, Enalapril 10 mg po bid, ASA 81 mg/day and Atorvastatin 20 mg/day, Amitriptyline 12.5 mg po/d Neurobion 1 tab po/d</t>
  </si>
  <si>
    <t>BP                       130 / 96            PR 76</t>
  </si>
  <si>
    <t xml:space="preserve">Type 2 DM for 15 years HTN for 10 years IHD -Coronary angiography done 4 yrs back at TASH) On NPH 30/18 iu sc bid, ASA 81 mg po/d, Metoprolol 50 mg po/day, Atorvastatin 40 mg po/d and Enalapril 10mg PO BID and HCT 25mg po daily  dapagliflozin 10mg po per daycreatinine 1.53 eGFR 49 stage 3 to day creatinine 1.65 eGFR 45 ml /min echocardiography mild LVH EF 60 % recently done echo cardiography IHD with  DD EF 60 </t>
  </si>
  <si>
    <t>Type 2 DM for 15 years HTN for 10 years IHD -Coronary angiography done 4 yrs back at TASH) On NPH 30/18 iu sc bid, ASA 81 mg po/d, Metoprolol 50 mg po/day, Atorvastatin 20 mg po/d and Enalapril 15mg PO BID and HCT 25mg po daily creatinine 1.53 eGFR 49 stage 3 to day creatinine 1.65 eGFR 45 ml /min echocardiography mild LVH EF 60 %</t>
  </si>
  <si>
    <t>BP= 149/79  PR= 65</t>
  </si>
  <si>
    <t>RT Knee OA with backers cyst +HTN</t>
  </si>
  <si>
    <t>refill meds, advised on life style modification</t>
  </si>
  <si>
    <t xml:space="preserve">ABDOMINAL  U/S -  BLADDER WALL  TRABECULATION 2 TO ? DDX - NEUROGENIC  BLADDER , VUR _x000D_
 FB S- 111 - _x000D_
 BP -  140/80 - </t>
  </si>
  <si>
    <t>Type 2 DM + known HTN + gouty arterities + to r/o CKD + on intracardiac pacemaker for possible Heart block</t>
  </si>
  <si>
    <t xml:space="preserve">FBS  180     BP  135/67   </t>
  </si>
  <si>
    <t>SUB  OPTIMAL  HTN  AND T2DM  CONTROL</t>
  </si>
  <si>
    <t xml:space="preserve">REFILL  AND  ADVISE  ON  LIFE  STYLE  MODIFICATION   </t>
  </si>
  <si>
    <t xml:space="preserve">she has left ear pain, she has discharge 2 weeks ago but now she has aural fullness only. </t>
  </si>
  <si>
    <t>BP=120/80_x000D_
lipid profile= cholesterol 171, HDL 31, LDL 124. creatinine 0.6, urea 34. _x000D_
10 year ASCVR 7.7. (low intensity statin therapy is indicated)</t>
  </si>
  <si>
    <t xml:space="preserve">well controlled HTN + dyslipidemia. </t>
  </si>
  <si>
    <t xml:space="preserve">refill medications_x000D_
add atrovastatin 20 mg po daily. </t>
  </si>
  <si>
    <t>P1. HTN ON ENALAPRIL 10 MG PO BID _x000D_
P2. PN</t>
  </si>
  <si>
    <t>FBS=113,211, 145, 153,131, 119, 109,201, 255, 150, 172, 125</t>
  </si>
  <si>
    <t>P=T1DM(for 8 yrs) ON PH 32 /12 RI 4/4 IU SC BID</t>
  </si>
  <si>
    <t>he complian iching senastion of all over body</t>
  </si>
  <si>
    <t>BP=107/61,PR=66,CHEST CLEAR,MSS=NO EDEMA updtad investigation cr-1.6,uria 52,one year back cr-1.5,INR=1.78</t>
  </si>
  <si>
    <t>P1=NYHA Class IV stage C CHF 2ndry to Corpulomonale 2ndry to Pulmonary HTN 2ndry to IPHTN ppted by DIURETICS RESISTANCE +P2= A FIB+ venous insufficiency + P3=Subclinical Hypothyroidism +P4= GB Adenomyomatosis+mild hypokalinmia(3.2),mild hyponatrimia(130)</t>
  </si>
  <si>
    <t>refill furosemide 100mg po 2times and 80mg 2times per day , LEVOTHYROXINE 25MCG po DAILY, HCT 25mg po Daily, SPIROLACTONE 25MG PO DAILY, DAPAGLIFLOZINE 10MG PO DAILY, ALLUPIRINOL 100MG PO BID, ATV 40 mg po daily and Heam up syrup BID NPH 24/14,metoprolol 25 mg po daily, kcl 600mg po tid for 1wk,add citrizine 5mg po daily for 1 weak,Make warfarin 5mg po daily weak day and 7.5mg po on weakend</t>
  </si>
  <si>
    <t>P1=NYHA Class IV stage C CHF 2ndry to Corpulomonale 2ndry to Pulmonary HTN 2ndry to IPHTN ppted by DIURETICS RESISTANCE +P2= A FIB+ venous insufficiency + P3=Subclinical Hypothyroidism +P4= GB Adenomyomatosis +P5= Left simple thyroid furosemide 100mg po 2times and 80mg 2times per day ,warfarin 5MG po daily LEVOTHYROXINE 25MCG po DAILY, HCT 25mg po Daily, SPIROLACTONE 25MG PO DAILY, DAPAGLIFLOZINE 10MG PO DAILY, ALLUPIRINOL 100MG PO BID, ATV 40 mg po daily and Heam up syrup BID NPH 24/14,metoprolol 25 mg po daily, kcl 600mg po tid for 1wk</t>
  </si>
  <si>
    <t xml:space="preserve">bp =170/98 ( but home recordings are 120-150/70-80 fbs= 86-146 </t>
  </si>
  <si>
    <t xml:space="preserve">refil do hga1c and  plan to staret anti diabetic  and link to surgical side _x000D_
 rft lipid profile ua </t>
  </si>
  <si>
    <t xml:space="preserve">HTN On: HCT 25mg po/d +newly diagnosed  TII DM(  claimed that HGA1C WAS 6.8) and he was on life style modification +external hemorrhoids </t>
  </si>
  <si>
    <t>BP= 148/75, PR= 75_x000D_
Home BP = 120-139/70-77_x000D_
Cr= 3.5, eGFR= 23_x000D_
Home FBS= 110-128 mg/dl</t>
  </si>
  <si>
    <t>Known RVI on HAART for the last 13 years + T2 DM for the last 5 years on NPH 26/18, HTN on for the last 3 years Nifedipine 20 mg daily + Dyslipidemia on Atrovastatin 20 mg daily CKD stage 4 eGFR 23</t>
  </si>
  <si>
    <t xml:space="preserve">Refill meds, appoint after 03 months, to come with HgA1c </t>
  </si>
  <si>
    <t>Known RVI on HAART for the last 13 years + T2 DM for the last 5 years on NPH 26/18, HTN on for the last 3 years Nifedipine 20 mg daily + Dyslipidemia on Atrovastatin 20 mg daily CKD stage 4 eGFR 21.9ml min creatinine 3.7 eGFR=21.9, HgA1c 8.9, previous creatine 4.1, hyperuricemia on allopurinol 100mg po daily</t>
  </si>
  <si>
    <t xml:space="preserve">he has burning sensation on his upper back and chest. he also has tooth ache. </t>
  </si>
  <si>
    <t xml:space="preserve">BP=137/77                                 </t>
  </si>
  <si>
    <t xml:space="preserve">fairly controlled HTN + PN </t>
  </si>
  <si>
    <t>change amitriptyline to pregaqbalin_x000D_
refill other medications_x000D_
link  to dental clonic</t>
  </si>
  <si>
    <t>BP  120/90    126/70</t>
  </si>
  <si>
    <t>Known RVI on HAART for the last 13 years + T2 DM for the last 5 years on NPH 26/18, HTN on for the last 3 years Nifedipine 20 mg BID + Dyslipidemia on Atrovastatin 20 mg daily CKD stage 4 eGFR 21.9ml min creatinine 3.7 eGFR=21.9, HgA1c 8.9, previous creatine 4.1, hyperuricemia on allopurinol 100mg po daily</t>
  </si>
  <si>
    <t>vitamin D defecincey + early degernative disease</t>
  </si>
  <si>
    <t>no cough, no SOB, no edema, no visual; problem, no bacvk pain,no paresthaia, joint mobility good, good balance, good understanding, cooperative, no obesity, no stress, no psychosocial distress, good dietary habit, good hygien, adhetrent to medication, toileting (constipsation) , good social interaction. remarks (no breast mass, no vaghinal discjharge)</t>
  </si>
  <si>
    <t>sleeps well, wal;king distance good, muuscle strength good, no emotional change,  no memory loss, good judgemenmt</t>
  </si>
  <si>
    <t>salt restriction,be acvtiove,minimize coffee, prevention of vegitable and fruit dish, legumes dish, use only liiquid oil, get adequate sun light, walk for 20 minutes 3 times per week, get a cup of juice made of (banana, avocao, milk and oats) twice per week, foot care (keep hygien, becareful while cutting nail, keep moisurizing legs with vaslin)</t>
  </si>
  <si>
    <t>diabetes, hypertyension, dyslipidemia, radiculopathy</t>
  </si>
  <si>
    <t>BP = 95 / 46 mmgh</t>
  </si>
  <si>
    <t xml:space="preserve">Low bp + LBP </t>
  </si>
  <si>
    <t>decrese medication does</t>
  </si>
  <si>
    <t xml:space="preserve">complain  bilateral leg  swelling    other wise  cough  ,shortness of  breath  </t>
  </si>
  <si>
    <t xml:space="preserve">bp   158  /88   </t>
  </si>
  <si>
    <t>sub optemal    htn  control</t>
  </si>
  <si>
    <t xml:space="preserve">change  amlodipine  with  HCT  25  mg po/day   and  appoint  after 1  month  with sereal  bp  record   </t>
  </si>
  <si>
    <t>cough productive of yellowish spuitum, no chest pain, no fever, exertional dispnea, no drenching night sweats, on symbicort, has dauiily symptoms , noctural symptoms</t>
  </si>
  <si>
    <t>diffuce wheezing, no creptation, no pretivbial edema</t>
  </si>
  <si>
    <t>investigation requiested</t>
  </si>
  <si>
    <t xml:space="preserve">BP =122/70 FBS = Not done_x000D_
 cbc ,U/A =UR cr= 1.1 </t>
  </si>
  <si>
    <t>Type 2 DM (20+ YRS) + Dyslipidemia</t>
  </si>
  <si>
    <t xml:space="preserve">continue the same mgt  _x000D_
have fbs measurment </t>
  </si>
  <si>
    <t>P- Type 2 DM (20+ YRS) + Dyslipidemia On NPH 70/38 IU SC BID, MTF 500mg BID and Atrovastatin 40 mg/day</t>
  </si>
  <si>
    <t>BP= 119/74  PR= 74_x000D_
Chest= clear</t>
  </si>
  <si>
    <t>Controlled asthma + BP</t>
  </si>
  <si>
    <t>refill meds, advised on life style modification, appoint after 03 months</t>
  </si>
  <si>
    <t>Bronchial asthma + Newly Dx HTN on Beclomethasone 2 puff BID, Salbutamol Puff 4 puff PRN</t>
  </si>
  <si>
    <t xml:space="preserve">dizzens and fever </t>
  </si>
  <si>
    <t xml:space="preserve">Unkown origen of fever </t>
  </si>
  <si>
    <t>CBc, OFT, U/A elect</t>
  </si>
  <si>
    <t>Bronchial asthma + Newly Dx HTN on Beclomethasone 2 puff BID, Salbutamol Puff 4 puff PRN, amlodipine 5mg PO daily</t>
  </si>
  <si>
    <t>no new compliant no hx of cough sob chest thightness No night time symptom,no frequent use of salbutamol</t>
  </si>
  <si>
    <t>Bp=132/72,pr=67</t>
  </si>
  <si>
    <t>WELL CONTROLLED ASTHMA+WELL CONTROLLED BPKNOWN CARDIAC (HHHD) + DVHD ( AR , MR) + P2=mild pulmonary</t>
  </si>
  <si>
    <t>REFILL Budesonide - Formoterol - 80/4.5 mcg 160/4.5 ug Inhalation BID, Frusemide 40MG PO Once daily, Enalapril Maleate 5 mg PO Once daily Atrovastatin - 40mg daily Do CBC, OFT, LIP, FBS,serum elctrolyte</t>
  </si>
  <si>
    <t>P1=KNOWN CARDIAC (HHHD) + DVHD ( AR , MR) + P2=mild pulmonary P3=KNOWN Asthma  ON : Budesonide - Formoterol - 80/4.5 mcg 160/4.5 ug Inhalation BID, Frusemide 40MG PO Once daily, Enalapril Maleate 10mg PO Once daily Atrovastatin - 20mg daily</t>
  </si>
  <si>
    <t>has body weakness has adequate urine output</t>
  </si>
  <si>
    <t>BP      143 / 64 PR 61</t>
  </si>
  <si>
    <t>Hypertension for the last 3 months Type2 DM for the last 11 years CKD secondary Diabetic kidney disease creatinine 2.46 eGFR 30 ml/min 24 hours urine protein around 2gm         ischemic stroke  ASA  atorvastatin glimepiride 1mg losartan 50mg po per day Amlodpine 10mg po per day dapagliflozin 10mg po per day Metformine 500mg po  BID creatinine 2.3 eGFR 38 ml/min FBS 98 mg/dl</t>
  </si>
  <si>
    <t>refill and work up for CKD MBD</t>
  </si>
  <si>
    <t>Hypertension for the last 3 months Type2 DM for the last 11 years CKD secondary Diabetic kidney disease creatinine 2.46 eGFR 30 ml/min 24 hours urine protein around 2gm_x000D_
 ischemic stroke</t>
  </si>
  <si>
    <t xml:space="preserve">bp 144/78   146/78   </t>
  </si>
  <si>
    <t>KNOWN HTN &gt; 2 YEARS - BUT ON AMLODIPIN 5 MG PO DAILY - 1 WEEKS , ATROVASTATIN 20 MG PO DAILY</t>
  </si>
  <si>
    <t>no cough, no SOB,  no edema, no visual problem, (retinmopathjy on follow up), no back pain, no paresthasia, joint mobility good, good balance but swinging sensation, good understandin g, cooperative, no obesity, no stress, no psychosocial distress, good dietary habit, good hygien, adherent to medication, toileting (constipation ), good social interaction. remarks (no BPH)FBS 130 mg/dl</t>
  </si>
  <si>
    <t>salt restriction, be active, minimize coffee, prevention of fall, vegitable and fruit dish, legumes dish, get adequiate sun light, use onl;y liquid oil, get a cup of juice made of (banana, avocado, oats ansd milk) twice per week, walk for 20 minurtes 3 times per week, foot care (keep hygien becareful while cutting nails, wear loose shoe, keep moiturizing legs with vaslin)</t>
  </si>
  <si>
    <t>hypertension, diabetes, dyslipidemia, unstavble angina</t>
  </si>
  <si>
    <t xml:space="preserve">complains about intermmitent global type of headache, occassional palpitation and decreased appetite_x000D_
</t>
  </si>
  <si>
    <t>Appoint after 01month with RFT and increase the dose of  Metiformin continue other mgts</t>
  </si>
  <si>
    <t>P=T2 DM(poor glycemic control) +HTN + HFpEF 2ry to HHD; _x000D_
on MTF 500 mg Bid, Glibenclamide 5mg PO Bid, metoporolol 25 mg po daily, spirolactone 12.5 mg po daily, frusemide 40 mg po BID, Atrovastatin 20mg PO daily, Enalapril 10mg PO BID</t>
  </si>
  <si>
    <t>FBS = 84mg/dl</t>
  </si>
  <si>
    <t xml:space="preserve">continue mediction    </t>
  </si>
  <si>
    <t>BP=116/73, PR=56, regular _x000D_
HgA1c=7.6%; T. CHOL= 133</t>
  </si>
  <si>
    <t xml:space="preserve">T2 DM(fair glycemic control) + Bradycardia 2 to ? </t>
  </si>
  <si>
    <t xml:space="preserve">NPH=15/9 IU SC BID_x000D_
Appt with ECG , serum ele </t>
  </si>
  <si>
    <t>P=T2 DM PT ON NPH =15/9 IU SC BID, ATRPVASTATIN 20 MG PO DAILY</t>
  </si>
  <si>
    <t xml:space="preserve">intermittent rt knee joint pain  no swelling </t>
  </si>
  <si>
    <t xml:space="preserve">bp =152/89 _x000D_
 no active joint </t>
  </si>
  <si>
    <t xml:space="preserve">fair control  </t>
  </si>
  <si>
    <t xml:space="preserve">refil _x000D_
knee joint xry diclofenac jel prn </t>
  </si>
  <si>
    <t xml:space="preserve">HTN + old I. stroke On Amlodipine 10 mg/day, Atrovastatin 40 mg/day, ASA 81 mg/day, Amitriptyline 12.5 mg/day, </t>
  </si>
  <si>
    <t xml:space="preserve">headache and join pain </t>
  </si>
  <si>
    <t xml:space="preserve">Headache + ? Vertigo </t>
  </si>
  <si>
    <t xml:space="preserve">CBC, OFT , U/S , Abdo Pelv U/S </t>
  </si>
  <si>
    <t>FBS= 128, A40_x000D_
BP= 130/80, 140/80 at home</t>
  </si>
  <si>
    <t>P=T2DM on NPH 20/18 IU SC BID, MTF 1000 mg po BID _x000D_
P2: Newly diagnosed HTN on enalapril 2.5mg po daily</t>
  </si>
  <si>
    <t>BP= 140/90_x000D_
FBS= 118, 140, 130, 90</t>
  </si>
  <si>
    <t>epigastric and left upper quadrant pain of 03 months duration which radiates to the back. She has also dry cough. Enalapril was changed to Losartan due to cough and her recent CXR was unremarkable</t>
  </si>
  <si>
    <t>BP= 136/76   PR= 75_x000D_
Abdomen=epigastric tenderness</t>
  </si>
  <si>
    <t>HHD +T2DM (on life style modification) + Dyspepsia</t>
  </si>
  <si>
    <t>lasix 40mg PO BID, losartan 50mg PO daily, Hydroxy chloroquine 200mg PO daily, Pantoprazole 40mg PO daily, Dextromethorphan syrup 10ml TID, Abdominopelvic US, Occult blood test.</t>
  </si>
  <si>
    <t>Hypertension for the last 1 month and HHD and type 2 DM (Life style modification) + AGN secondary to rule out lupus nephritis /dermatology problem/24 hours urine protein greater than 2 gm ANA positive and ESR 70 creatinine normalised_x000D_
On losartan 50mg PO daily, lasix 40mg Po BID, Hydroxy chloroquine 200mg PO daily (not taking currently)</t>
  </si>
  <si>
    <t xml:space="preserve">tingling and numbing sensation of lower extremities </t>
  </si>
  <si>
    <t xml:space="preserve">saem +? diabetic neuropthy </t>
  </si>
  <si>
    <t xml:space="preserve">sen se' , rbs </t>
  </si>
  <si>
    <t>BP= 140/90, 160/90, 188/90_x000D_
FBS= 118, 140, 130, 90</t>
  </si>
  <si>
    <t xml:space="preserve">refill and appoint_x000D_
make enalapril 5 mg po BID. _x000D_
</t>
  </si>
  <si>
    <t>BP = 130/85</t>
  </si>
  <si>
    <t xml:space="preserve">bp - 144\76- 153\67 pr - 80 - 85 _x000D_
 echo modertae concentric lvh with g1  diastolic dysfun , ef - 60 % </t>
  </si>
  <si>
    <t>htn w hhd + Essential Tremor</t>
  </si>
  <si>
    <t>HTN + Essential Tremor + Cholysystectomy (11 months back)on amlodipine 5 mg po/d, atrovastatin 20 mg po/d, amitriptyline 25 mg po/d and propranolol 40 mg po/d +Lt sever mixed HL + Rt mild SNHL</t>
  </si>
  <si>
    <t>Refill and appoint after 2 months with Hga1c and serial FBS/RBS measurements</t>
  </si>
  <si>
    <t>Known T1DM on NPH 20/18 and RI 6/4</t>
  </si>
  <si>
    <t>bilatral knee pain,she complian that her home blood sugar measurment high</t>
  </si>
  <si>
    <t>BP=152/75,PR=75</t>
  </si>
  <si>
    <t>Type 2 DM + DM retinopathy + Hypertension + Frozen shoulder + OA+Poorly controlled blood sugar</t>
  </si>
  <si>
    <t>continue the above mgt,add diclofinanc gell do hga1c,appoint after 2 month with home blood sugar measurment</t>
  </si>
  <si>
    <t>Type 2 DM + DM retinopathy + Hypertension + Frozen shoulder + OA on metformin 500mg po/d, NPH 30/20IU, Atrovastatin 20mg/d, ASA 81mg/d and amilodepine 10mg/d</t>
  </si>
  <si>
    <t>BP= 140/90_x000D_
FBS= 139, 128, 138</t>
  </si>
  <si>
    <t xml:space="preserve">fairly controlled DM. and HTN. </t>
  </si>
  <si>
    <t>D/C clopidogrel and start asprin. _x000D_
continue other medications and appoint</t>
  </si>
  <si>
    <t>HTN + DM on Lisinopril 5 mg po/d NPH 20/16 IU, metformin 850 mg po BID, atorvastatin 20 mg po/d Lisinopril 10 mg po daily, clopidogrel 75 mg po daily</t>
  </si>
  <si>
    <t xml:space="preserve">fb s- 125 -  150 -200 - 202 _x000D_
 bp - 130- 146 /85 -93 </t>
  </si>
  <si>
    <t xml:space="preserve">see management _x000D_
add  MTF  500 mg po bid  , A DVIC EON RX ADHRENCE </t>
  </si>
  <si>
    <t>type 2 for the past 7 yr and hypertensive ( 2 yr ) NPH 26/14 iu sc am/pm enalapril 10/ 5 mg po bid atrovastatin 20 mg po/day</t>
  </si>
  <si>
    <t xml:space="preserve">intermittent joint pain no swelling </t>
  </si>
  <si>
    <t>bp =132/76  spo2= 95</t>
  </si>
  <si>
    <t>good control (htn,dm)</t>
  </si>
  <si>
    <t xml:space="preserve">continue ,life style modification _x000D_
 uric acid </t>
  </si>
  <si>
    <t>HTN + COPD + FATTY LIVER + BPH + GA On : Metformin 500 mg po/day, enalapril 5 mg po/day, Amlodipine 10MG , Atrovastatin 40 mg po daly, Alloperinol 100 mg po daily , Symbicort 2puff bid,Atenolol 50 mg po daily</t>
  </si>
  <si>
    <t xml:space="preserve">normal physical finding </t>
  </si>
  <si>
    <t>Refill and appoint to come with HGA1C</t>
  </si>
  <si>
    <t>TYPE 2 DM on NPH 20/16IU SC BID</t>
  </si>
  <si>
    <t>no cough, no SOB, no edema, no visual problem on follow up (cataract), joint mobility goofd, multifocal joint and bone pain (could't afford calciodenk), good balance but swinging sensation with 2 episode of falling, good understanding, cooperative, good spinal range of motion , enough vcorestability and body alignm,ent, good dietaRy habit, good hygien, adherent to medication, toileting good (sqiuating problem), good social interaction. remarks (no breast mass, no vahginal discharge)</t>
  </si>
  <si>
    <t>sleeps well, walking distance good, muscle strength weak, fatigue,  emotional change (get disturbed easily, has generalized anxiety symptom), no memory loss but forgetfulness, good judgement</t>
  </si>
  <si>
    <t xml:space="preserve">salt restriction, be active, abvvoid heavvy duty, mininimize coffee, prevenmtioon of fall, vegitable and fruit dish, legumes dish, get adequate sun light, use on ly liquid oil, </t>
  </si>
  <si>
    <t>hypertension disease, back pain with radiculopathy</t>
  </si>
  <si>
    <t xml:space="preserve">he has arthralgia on his left elbow. </t>
  </si>
  <si>
    <t>FBS= 217, 241_x000D_
BP= 130/80</t>
  </si>
  <si>
    <t xml:space="preserve">HGA1C.               </t>
  </si>
  <si>
    <t>known T2DM on MTF 850mg po DAILY</t>
  </si>
  <si>
    <t>Dry cough associated with intermittent bilateral lower chest pain of 2 mons duration.</t>
  </si>
  <si>
    <t>BP=124 / 85; PR=73, regular _x000D_
ECG(on 5/11/15)=Abnormal: Sinus Bradycardia, Complete Left Bundle Branch block with Left Ventricular Hypertrophy</t>
  </si>
  <si>
    <t>HTN +? HHD + CLBBB + Recurrent incisional hernia</t>
  </si>
  <si>
    <t>Collect ECHO; Change Enalapril 5 mg po/d to Losartan 50 mg po/d</t>
  </si>
  <si>
    <t>P=recurrent incisional hernia + HTN; on Enalapril 10 mg po/d[ But she took Enalapril 5 mg po/d], HCT 25 mg po/d ,Atrovastatin 20 mg po/d</t>
  </si>
  <si>
    <t>FBS= 137_x000D_
BP= 131/80</t>
  </si>
  <si>
    <t xml:space="preserve">fairly controlled DM and HTN. </t>
  </si>
  <si>
    <t>DM + HTN on NPH 34/24 IU , MTF 500mg po daily, Enalapril 10 mg Bid, HCT 25 mg d, Atorvastatin 20 mg Po daily, amlodipine 10mg po daily</t>
  </si>
  <si>
    <t>FBS - ?_x000D_
 BP -74  118 / 73</t>
  </si>
  <si>
    <t xml:space="preserve">SEND RBS                         </t>
  </si>
  <si>
    <t>T2 DM + HTN ON MTF -500 MG P0 MG PO?D &amp; AMLODIPINE 5 MG PO/D + left moderate HDN 2ry to proximal ureter stone (1.6 cm)</t>
  </si>
  <si>
    <t>BP= 139/88_x000D_
Abdominal US_x000D_
Moderate hepatomegaly + massive splenomegaly with few focal lesions =benign ? hamartoma_x000D_
Bilateral renal parenchymal disease ? chronic _x000D_
_x000D_
Update Ix_x000D_
Cr-1.4, HC Ab &amp; HBsAg= negative &amp; VDRL= -VE CBC= WBC- 17k N= 80%, L= 10%, HGB-10, MCV- 89 PLT- 552 Tca= 7.68 Phosphors=4.57 alb= 3.37 fbs- 106, LIP profile &amp; ELE= WNR uric acid: 4.2</t>
  </si>
  <si>
    <t>make amlodipine 5mg PO daily, add amitryptyline 25 mg PO daily, refill other meds</t>
  </si>
  <si>
    <t>Known HTN(for the 15yrs) + Known gouty arthritis + CKD sec to hypertensive nephropathy(for past 4yrs) + splenomegaly sec to ? HMS + modrate anemia ? hypersplenism + peripheral neuropathy_x000D_
On Lasix 40mg daily, Amlodipine 2.5 mg PO daily, Allopurinol 100mg PO daily, Calcium carbonate 350mg PO daily, Feso4 01 tab PO daily</t>
  </si>
  <si>
    <t>FBS - 180 - 200 _x000D_
 BP -80 135 / 82</t>
  </si>
  <si>
    <t xml:space="preserve">UPDATE  HGA1C  FOR NEXT APPT _x000D_
 SEE MANAGEMENT </t>
  </si>
  <si>
    <t>No new compliant last time visit plan was to escalet the metoprolol 25 po bid but pt only took 25mg po daily,home bp measurment140/90-110/70</t>
  </si>
  <si>
    <t xml:space="preserve">BP= 120/86,PR=118 radial  updated investigation=oral glucose toleranc test Glucose 1 hour with 75 g=142 ,glucose 2 hour with 75g-97ALP=183,EGFR=109,CR=0.7,UREA-20 HGA1C=5.5,CHOLESTROL TOTAL=158,HDL-39,LDL-117(DONE 03/10/2023)    </t>
  </si>
  <si>
    <t>Continue HCT 25mg po/d -Metoprolol 25 mg p bid -appoint after  3month</t>
  </si>
  <si>
    <t>P-1 HTN P-2 Afib (controlled rate) P-3 moderate PHTN moderate TR P-4 bilateral inguinal hernia Rx on: -HCT 25mg po/d -Metoprolol 25 mg po/day -Amilodipine held b/c of side effect</t>
  </si>
  <si>
    <t>she has tooth pain</t>
  </si>
  <si>
    <t>FBS= 99-130_x000D_
BP= 120/80</t>
  </si>
  <si>
    <t>P1= HTN _x000D_
P2=Nontoxic multi nodular goiter _x000D_
P3 =T2 DM</t>
  </si>
  <si>
    <t xml:space="preserve">NO NEW  complaint </t>
  </si>
  <si>
    <t xml:space="preserve">bp=109/69  pr=76  INR 1.76 </t>
  </si>
  <si>
    <t xml:space="preserve">SAME+ sub-therapeutic INR </t>
  </si>
  <si>
    <t xml:space="preserve">continue ,make warfarin 5mg po 5x/wk and 2.5 mg po 2x/wk </t>
  </si>
  <si>
    <t xml:space="preserve">LEFT SIDED HEMIPLEGIA 2 TO CARDIOEMBOLIC STROKE + SUPRNUCLEAR FACIAL PALSY+ A. FIB + KNOWN HTN on ASA 81 mg po/day, atrovastatin 40 mg po/day, warfarin 2.5/5 mg po/day, metoprolol 12.5/25 mg ( but he to k 25 mg po bid for past 2month )  amlodipine 5 mg PO/D </t>
  </si>
  <si>
    <t>cough  productive of sputum, no chest pain, palpitation, no edema, exertional dyspnmea, no fever, no visual problem on follow up, not in distress, good dietary habvit, adherent to medication, toileting good, no social interacvtion. remarks (old patient, no breast massd, no vaginal discharge), no back pain, [paresthasia</t>
  </si>
  <si>
    <t>sleeps well, walking distance good, muscle strength weak, no emotional change, no mem,ory loss, good hjudgement. rematrks (irregular herart beat, no pretibial edema, JVP raised, no creptation on both posterior chest)</t>
  </si>
  <si>
    <t>arrythemia diseasr</t>
  </si>
  <si>
    <t>investigation requersted</t>
  </si>
  <si>
    <t>hypertension, HHD, AF, pulmonary hypertension</t>
  </si>
  <si>
    <t>BP               117 / 79            PR 80</t>
  </si>
  <si>
    <t>SLE with lupus Nephritis for the last 6 years/ HTN for the last 6 years / Drug Induced Hyperglycemia On - prednisolone 5mg po/d, , enalapril 10mg po BID, &amp; atenolol 50 /chloroquine 250mg po per day</t>
  </si>
  <si>
    <t>24 hours urine  protien</t>
  </si>
  <si>
    <t xml:space="preserve">? Psychiatric disorder </t>
  </si>
  <si>
    <t>Link to psychiatric unit</t>
  </si>
  <si>
    <t>BP - 130/90  _x000D_
PR- 81 BP-142 / 88</t>
  </si>
  <si>
    <t>BP=131/75, PR=65_x000D_
FBS=140-150</t>
  </si>
  <si>
    <t xml:space="preserve">MTF 500 mg po BID, amlodipine 10 mg po/d and Change HCT 25 mg po/d to Enalapril 5 mg po bid </t>
  </si>
  <si>
    <t>P=T2DM(for 2 yrs) + HTN(for 2 yrs) on metformin 500 mg po BID, amlodipine 10 mg po/d and HCT 25 mg po/d</t>
  </si>
  <si>
    <t xml:space="preserve">complains about rifgt side flank pain and urinary urgency of 2wks duration._x000D_
-She also states she has frequent arthralgias and generalized body itching </t>
  </si>
  <si>
    <t xml:space="preserve">BP-163\102mmhg _x000D_
PCT, Muddy sclera_x000D_
Chest and CVS-NAD_x000D_
ADB- Moderate Lt CVAT_x000D_
CNS-COTPP_x000D_
</t>
  </si>
  <si>
    <t xml:space="preserve">SMAE AS ABOVE </t>
  </si>
  <si>
    <t>Do U/A,CBC,RFT,ANA,</t>
  </si>
  <si>
    <t>RA + ? Nephritic Syndrome to R/O SLE_x000D_
-On Indomethacin 25mg PO daily, meloxicam 15mg PO Daily. Has discontinued Prednisolone for the past 01month</t>
  </si>
  <si>
    <t>no cough, no SOb, no edema, no visual problem, no back pain, no paresthasia, good dietaryb habit, adherent to medicaytion, toileting good, (constipation), good social interaction, no breast mass, no vaginal discharge</t>
  </si>
  <si>
    <t>sleeps well, walking fdistance good,  muscle strength good, no emotional change, good judhgement</t>
  </si>
  <si>
    <t>salt restriction, be active, minimize coffee, prevention of fall, vegitable and fruit dish, legumers dish, use only liquid oil, get adequate sun light</t>
  </si>
  <si>
    <t xml:space="preserve">she complian iching senastion of scalp and lower back </t>
  </si>
  <si>
    <t>bp=122/77,pr-75,heent -Their is scaly pachy lision over scalp</t>
  </si>
  <si>
    <t>TB Meningitis(treated)+seborrheiic dermititis</t>
  </si>
  <si>
    <t>link to dermatolgy side</t>
  </si>
  <si>
    <t>P-TB Meningitis (anti TB took 12 months) completed one month back</t>
  </si>
  <si>
    <t xml:space="preserve">BP=120/74                     </t>
  </si>
  <si>
    <t>Hypertension with hypertensive nephrosclerosis for the last 4 years : Type 2 DM for the last 12 years with diabetic nephropathy ( diabetic kidney disease) CKD/ AKI on CKD</t>
  </si>
  <si>
    <t>escalate Carvidilol 12.5 mg PO BID, Urine analysis, HgA1c</t>
  </si>
  <si>
    <t>Hypertension with hypertensive nephrosclerosis for the last 4 years : Type 2 DM (Currently discontinued due to hypoglycemia as Cr was high) for the last 12 years with diabetic nephropathy ( diabetic kidney disease) CKD/ AKI on CKD Treated for covid current creatinine-- 3.5/ 3 / today cratinine 3.6 eGFR 21 creatinine, FBS 136_x000D_
On Lasix 40mg PO daily, carvidilol 6.25mg PO BID, Nifedipine 40mg PO BID, atrovastatin 40mg PO daily</t>
  </si>
  <si>
    <t xml:space="preserve">he has no new complaints_x000D_
he has been taking enalapril 10 mg po daily. </t>
  </si>
  <si>
    <t xml:space="preserve">bp =123/75 </t>
  </si>
  <si>
    <t>Stage T-IV RVI +Spastic paraplegia 20 to bilateral ACA territory ischemic stroke+Acute symptomatic Sz +Miliary TB(treated) + RVI associated radiculopathy+ Dyslipidemia</t>
  </si>
  <si>
    <t xml:space="preserve">Stage T-IV RVI +Spastic paraplegia 20 to bilateral ACA territory ischemic stroke+Acute symptomatic Sz +Miliary TB9treated) + RVI associated radiculopathy+ Dyslipidemia_x000D_
</t>
  </si>
  <si>
    <t>BP                       144 / 72      PR 90</t>
  </si>
  <si>
    <t>Hypertension for the last 4 years/Type 2 DM for the last 21 years on NPH 30/20 and RI- 4/4 am/pm amlodipine 10mg po daily losartan 50mg po daily atorvastatin 40mg po daily spironolactone 25mg po per day frusemide 40mg po bid--------echo: mild LVH+ moderate TR+ WITH SEVER PHTN</t>
  </si>
  <si>
    <t>no cough, no SOB, no edema, no visual probnlem, no back pain, no parersthasia, good self care,  adherent to medication</t>
  </si>
  <si>
    <t>sleeps well, walking distance good, muscle strengthn weak, no emotional change, no memory loss, good judghement</t>
  </si>
  <si>
    <t>salt restrioction, be active, minimize coffee, preventionof fall, vegitable and fruit dish, legumes dish, use only liquid oil, get adequate sun light, get a cup of juice made of 9banana, avocado, oats anmd milk )twice per week, foot care (keep hygin, wear loose shoe, becareful wgile cutting nail, keep moisturixzing legs with vaslin), be active</t>
  </si>
  <si>
    <t>Has 2 episodes of ABM per month which is described as blank staring and chocking episodes with minimal droooling of saliva lasting for about 10mins_x000D_
She also complains about post ictal severe global headache and confusion</t>
  </si>
  <si>
    <t xml:space="preserve">PCT, NIS _x000D_
CHEST AND CVS -NAD_x000D_
CNS-COTPP_x000D_
POWER IS 5/5,NORMOTONIC _x000D_
</t>
  </si>
  <si>
    <t>UPDATE INVESTIGATIONS,BRAIN IMAGING</t>
  </si>
  <si>
    <t>P: HTN + Seizure D/O 2ry to ? On Na valproate 500 mg BID and Amlodipine 5mg/day</t>
  </si>
  <si>
    <t xml:space="preserve">FB S- 140-135-115-143-133_x000D_
 BP - 130- 140/ 75-82 </t>
  </si>
  <si>
    <t>+ TYPE 2 DM + STAGE 2 HTN +NPH 30/20 IU , ENALAPRIL 10MG PO BID ,  ATROVASTATINE 20MG PO DAILY  , ASA - 81 MG PO DAILY +POST COVID FIBROSIS</t>
  </si>
  <si>
    <t xml:space="preserve">blurring of vision of 1 yr duration </t>
  </si>
  <si>
    <t>BP=127 / 76, PR=71</t>
  </si>
  <si>
    <t xml:space="preserve">Controlled HTN + PN +? Rt knee OA +? Presbyopia </t>
  </si>
  <si>
    <t xml:space="preserve">Change Nifedipine to Amlodipine 5 mg po/d, Enalapril 10 mg po/d, Amitriptyline 25 mg/day and Neurobin 1tab/day_x000D_
Link to OPhthalmology clinic </t>
  </si>
  <si>
    <t xml:space="preserve">P=HTN+PN; On Nifedipine 20mg/day, Enalapril 10 mg po/d, Amitriptyline 25 mg/day and Neurobin 1tab/day, Meloxicam 15 mg po/d[ she was not taking meloxicam] </t>
  </si>
  <si>
    <t xml:space="preserve">she has tingling sensation on her lower legs for the past 5 months. she also has muscle cramps on her calf muscles </t>
  </si>
  <si>
    <t xml:space="preserve">FBS=140,  90, _x000D_
BP= 125/60_x000D_
</t>
  </si>
  <si>
    <t xml:space="preserve">refill and appoint_x000D_
add pregabalin 75 gm po daily. </t>
  </si>
  <si>
    <t>DM on NPH 22/12 IU and Metformin 500 mg BID</t>
  </si>
  <si>
    <t xml:space="preserve">BP    169/69    FBS  80   </t>
  </si>
  <si>
    <t xml:space="preserve">SEND  U/A   ,LIPID PROFILE , ELECTROLYTE  </t>
  </si>
  <si>
    <t xml:space="preserve">THE     SAME   </t>
  </si>
  <si>
    <t>UP  DATE  OFT  ,LIPID PROFILE  U/A</t>
  </si>
  <si>
    <t>RA/RA PLEURISY(methotrexate related effusion) /RA-ILD /HFpEF/T2DM/ VIT-D Defeciency- took 3 month replacement therapy on prednisolone 5mg daily atorvastatin 10mg po daily Calci-d-denk 1 tab po bid, metformin 500mg po daily, home 02</t>
  </si>
  <si>
    <t>She complian iching sensation of vulva but no discharge,She has also dry intermitent cough for one month duration</t>
  </si>
  <si>
    <t>BP=139/73,PR=86 GUS=theit is reddish discolration of vulva</t>
  </si>
  <si>
    <t>Fairly controlled BP + ?Vaginal candidiasis</t>
  </si>
  <si>
    <t>continue, -Lasix 20mg po TID, -Amilodipine 10mg po daily, -CPT 960 MG Po/d change enalapril to losartan 50mg po daily,,clotrimazole vaginal pessory for 3 days updateOFT,SERUM ELCTROLYTE</t>
  </si>
  <si>
    <t>P-1 known RVI P-2 NYHA class iv stage C HF 2ry to corpulmonale 2ry to severe PAH(Severe Tricuspid regurgitation with severe pulmonary hypertension, Mild left ventricular hypertrophy) P-3 HTN On: -Enalapril 5 mg po BID, -Lasix 20mg po TID, -Amilodipine 10mg po daily, -CPT 960 MG Po/d</t>
  </si>
  <si>
    <t xml:space="preserve">she has cloudiness of her eyes. </t>
  </si>
  <si>
    <t>BP= 110-120/70</t>
  </si>
  <si>
    <t xml:space="preserve">refill medications_x000D_
link her to ophthalmology clinic. </t>
  </si>
  <si>
    <t xml:space="preserve">FBS - 134- _x000D_
 BP - 170\90**  - _x000D_
 - BP -  130- 120/80 - 78 - HOME RECORD               </t>
  </si>
  <si>
    <t xml:space="preserve">cough of 2 wk duration with productive whitish sputum ,loss of appetite </t>
  </si>
  <si>
    <t xml:space="preserve">bp =135/67 pr= 73 spo2=95  fbs= 126- 170 chest =clear  inr=2.49 </t>
  </si>
  <si>
    <t xml:space="preserve">same +? CAP R/O PTB </t>
  </si>
  <si>
    <t xml:space="preserve">continue meds,azithromycin 500 mg po/d for 3days augmentin 625 mg po tid /1 wk do  cbc esr cxr gene xpert </t>
  </si>
  <si>
    <t>abdominal pain_x000D_
 vomiting</t>
  </si>
  <si>
    <t>BP122/68 PR86</t>
  </si>
  <si>
    <t>abdominal ultrasound_x000D_
 Stool examination</t>
  </si>
  <si>
    <t xml:space="preserve">FBS -  138  -_x000D_
 BP - 174 / 94 PR -69 _x000D_
BP - 140-180 /90 </t>
  </si>
  <si>
    <t xml:space="preserve">NPH 24/18 IU SC BID , ENALAPRIL 10 MG PO BID  - REFILL OTHERS </t>
  </si>
  <si>
    <t>DM+ HTN + PN on Insulin  (NPH 24/18 IU ) BUT TAKING 20IU/14IU , MTF - 500 MG PO BID   , Atrovastatin 20 mg po D, Amitriptyline 25 mg po once daily, Hydrochlorothiazide 25 mg po  DAILY ,  nifedipine 20 mg po bid and enalapril 5 mg po once daily</t>
  </si>
  <si>
    <t xml:space="preserve">intermittent vomiting </t>
  </si>
  <si>
    <t xml:space="preserve">BP=120/80  , PR=66_x000D_
FBS=? _x000D_
</t>
  </si>
  <si>
    <t xml:space="preserve">Known T2DM + Disseminated TB(bilateral lungs, lymph nodes and pleura) </t>
  </si>
  <si>
    <t>OFT, Serum ele, HgA1c</t>
  </si>
  <si>
    <t>P1-Known T2DM; on MTF 1 gm po bid _x000D_
P2-Disseminated TB (bilateral lungs, lymph nodes and pleura) [after sputum gene Xpert and chest CT result] ; on RHZE 3 tab po/d &amp; Pyridoxine 50 mg po/d _x000D_
P3-moderate hypokalemia(corrected)</t>
  </si>
  <si>
    <t xml:space="preserve">BP - 146 / 85 PR-67 </t>
  </si>
  <si>
    <t xml:space="preserve">HTN on enalapril 7.5mg po daily , ATROVASTATIN - 20 MG PO DAILY </t>
  </si>
  <si>
    <t>Atypical pneumonia + UTI</t>
  </si>
  <si>
    <t>come back after 2 weeks</t>
  </si>
  <si>
    <t xml:space="preserve">She complian tingling senastion over left leg </t>
  </si>
  <si>
    <t>BP=153/76,PR=83 MSS=Left shoulder tenderness</t>
  </si>
  <si>
    <t>P- KNOWN DYSLIPIDIMIC + ? OA + stage1HTN</t>
  </si>
  <si>
    <t>Continue AMITRIPTLINE 25MG PO DAILY , indomthacin suppostory 100 mg PRN, ATROZ 20 mg po/day,plan to start amlodipin 5mg po daily but pt refuised to take,</t>
  </si>
  <si>
    <t>P- KNOWN DYSLIPIDIMIC + ? OA + PREHYPERTENSION On Life style modification AMITRIPTLINE 25MG PO DAILY , indomthacin suppostory 100 mg PRN, ATROZ 20 mg po/day</t>
  </si>
  <si>
    <t xml:space="preserve">epigastric burning pain of 1 wk duration </t>
  </si>
  <si>
    <t>HBPM=132-136/77-79</t>
  </si>
  <si>
    <t>Controlled HTN + Dyspepsia</t>
  </si>
  <si>
    <t>Amlodipine 10 mg po/d; Enalapril 10mg po/d _x000D_
Pantoprazole 40 mg po/d for 2 wks</t>
  </si>
  <si>
    <t xml:space="preserve">P=HTN on Amlodipine 10 mg po/d; Enalapril 10mg po/d </t>
  </si>
  <si>
    <t xml:space="preserve">she has bilateral leg swelling and abdominal swelling. </t>
  </si>
  <si>
    <t>bilateral pitting edema_x000D_
liver is palpable 4 cm below the costal marigin</t>
  </si>
  <si>
    <t xml:space="preserve">continue frusemide and spironolactone_x000D_
appoint at MRC after 1 week. </t>
  </si>
  <si>
    <t>Known Breast CA on follow up + Metastasis to Lung , Liver ? peritoneum on tamoxifen</t>
  </si>
  <si>
    <t>Intermittent bilateral pitting leg swelling in the past 3wks_x000D_
-She also complains about burning sensation during urination and urinary incontinence</t>
  </si>
  <si>
    <t>trace peritibial edema</t>
  </si>
  <si>
    <t>same as above + Urge incontinence</t>
  </si>
  <si>
    <t>known HTN + Degenerative Spondylosis</t>
  </si>
  <si>
    <t xml:space="preserve">BP - 140/90 - 130/90 - 120/80 </t>
  </si>
  <si>
    <t xml:space="preserve">HTN on Enalapril 5 mg Bid , ATROVASTATIN - 20 MG PO DAILY , HCT - 25 MG PO DAILY </t>
  </si>
  <si>
    <t xml:space="preserve">BP=135/75                   </t>
  </si>
  <si>
    <t xml:space="preserve">she has back pain. She developed amanaphylaxis after she took indomethacin PO. </t>
  </si>
  <si>
    <t xml:space="preserve">BP= 140/70_x000D_
Cr= 0.74, Hg= 14.6_x000D_
_x000D_
Abdominal US_x000D_
Right renal cortical simple cyst _x000D_
                                                         </t>
  </si>
  <si>
    <t>RVI on HAART 21 years /Hypertension 2 months/ No DM /chronic back pain/UTI on life style modification</t>
  </si>
  <si>
    <t>meloxican 15mg PO daily</t>
  </si>
  <si>
    <t>no cough, no SOB, no edema, no visual problem 9cataract surgery done), back pain, no paresthasia, post traumatic left knee osteoarthrites, walk with stick syupport, good self care, afdherent to medication, goo d dietary habit, good balance, good undestanding, fatiguer, cooperative,  obesity , no stress, no psychosocial distress, toileing good (squating problem ), remarks (no breasdt mass, no vaginal dischjarge), FBS 144 mg/dl, BP 140/70 mmHg</t>
  </si>
  <si>
    <t>sleeps well, walking distance weak, muscle strength good, no emotional chabnge, no memory loss but forgetfulness, good judgement</t>
  </si>
  <si>
    <t>salt restriction, be active, minimize coffee, prevention of fall, vegitable and fruit dish, legumes dish, use only liquid oil, loose weight, get adequate sun light, get a cup of juice made of (banana, avocado, oats and milk ) twice per week, foot care (keep hygien,  wear loose shoe, keep moisturizing legs with vaslin, becareful while cutting nails)</t>
  </si>
  <si>
    <t>FBS = 68mg/dl</t>
  </si>
  <si>
    <t>cntinue medication</t>
  </si>
  <si>
    <t xml:space="preserve">BP= 120/80             </t>
  </si>
  <si>
    <t>HTN on amlodipine 5 po /day and Enalapril 5mg po BID</t>
  </si>
  <si>
    <t>has missed her appointments due to femoral fracture in the past 10 months_x000D_
-complains about burning sensation over her left thigh area and tooth pain due to sublaxation.</t>
  </si>
  <si>
    <t>PCT,NIS,poor oral hygine with fissured tongue</t>
  </si>
  <si>
    <t>HTN + B.Asthma + Old Ischemic stroke + PN + Left ?femoral  neck fx</t>
  </si>
  <si>
    <t>no cough, no edema, no SOb, no visual problem, no back pain, paresthasia  on left side of body, joint mobility good, but has claudication, good balance, good undetrstanding, cooperative, no obesity, no stress, no psychosocial distress, good dietary habit, no addiction, adherent to medication, toileting good, good social interaction. remajkkls (no BPH sympytoms)</t>
  </si>
  <si>
    <t>sleeps well, walking distance, muscle strength good, no emotional; change, no memory loss, good judghemenmt</t>
  </si>
  <si>
    <t>salt restriction, be active, minimize coffee, prevention of fall, vegitable and fruit dish, legumes dish, get adequate sunlight, be acytive</t>
  </si>
  <si>
    <t>prediabetic, hypertension</t>
  </si>
  <si>
    <t xml:space="preserve">complain  numbness to  lower extremities  and  complain also  dysurea with   burning  sensation  and lower  back  pain    other  wise  no  hx  of  other  chronic illness  </t>
  </si>
  <si>
    <t>lower  back  pain ?l/s  spondylosis+PN  +UI</t>
  </si>
  <si>
    <t>SEND  L/S  X  RAY    RFT  U/A    LIPID PROFILE  ,ELECTROLYTE    AND  SERUM  VITAMIN D  LEVEL</t>
  </si>
  <si>
    <t xml:space="preserve">rt ingiunal swelling of  3 month duration </t>
  </si>
  <si>
    <t xml:space="preserve">bp =137/72 pr= 96 spo2=95% chest scattered wheeze _x000D_
 rt inguinal mass which protrude with coughing </t>
  </si>
  <si>
    <t xml:space="preserve">HFmrEF + HTN + ASTHMA +? rt inguino scrotal hernia </t>
  </si>
  <si>
    <t xml:space="preserve">refil medications  do scrotal us </t>
  </si>
  <si>
    <t>HFmrEF + HTN + ASTHMA on salbutamol 4 puff prn,beclomethasone 2puff bid,frusemide 40 mg po bid,metroprolol 25 mg po daily</t>
  </si>
  <si>
    <t>BP-160/80-140/70_x000D_
FBS-129</t>
  </si>
  <si>
    <t>Refill and appoin to come with lipid profile results</t>
  </si>
  <si>
    <t>DM + HTN + Right renal cyst, on NPH 34/22 IU and losartan 50mg PO/D</t>
  </si>
  <si>
    <t>no cough, no SOb, no edema, no visual problem , back pain , paresthasia (post heacvy duty), good self care (FBS 115 mg/dl, BP 130/70 mmHg)</t>
  </si>
  <si>
    <t>salt restriction, br activce, avoid heavy duty, get a cup of juice made of (banana, avocado, oats and  milk), twice per week, walk 20 minutes 3 times per week, get adequater sun light, veghitable and fruit dish legumes dish</t>
  </si>
  <si>
    <t>BP= 138 / 87 _x000D_
K+= 6.48_x000D_
Cr= 5.4_x000D_
Vit D= 26.78 ng/dl_x000D_
24hrs urine protein= 434 mg/24hrs_x000D_
PTH= 657</t>
  </si>
  <si>
    <t>Chronic kidney disease secondary to CGN abdominal ultrasound shrunken kidney + Hyperkalemia + Vit D insufficient</t>
  </si>
  <si>
    <t>Discontinue enalapril, start amlodipine 5 mg PO daily, link to EOPD</t>
  </si>
  <si>
    <t>Chronic kidney disease secondary to CGN abdominal ultrasound shrunken kidney both/creatinine 4.3/ eGFR 18 updated cr 5.15 egr :15 on enalapril 5 mg po daily atrovastatine 20 mg po daily</t>
  </si>
  <si>
    <t>fatigue and body swelling</t>
  </si>
  <si>
    <t xml:space="preserve">BP     171 / 74                           PR68 </t>
  </si>
  <si>
    <t>Hypertension /Type 2 DM m for the last 40 years CKD ESRD on Haemodialysis 3x /week NPH 10 iu/ Amlodipine/ Atenolol/ Calcium carbonate_x000D_
 history fracture</t>
  </si>
  <si>
    <t xml:space="preserve">refil         </t>
  </si>
  <si>
    <t xml:space="preserve">CRAMPY ABDOMINAL PAIN -  ,  CHRONIC  CONSTIPATION  OF  OVER 1 YEARS DURATION - NO IMPROVEMENT </t>
  </si>
  <si>
    <t xml:space="preserve">BP - 120/80_x000D_
- COLONSOCOPY WAS  DONE  - NORMAL _x000D_
 BLOOD OCCULT - POSTIVE * </t>
  </si>
  <si>
    <t xml:space="preserve">SAME + ?IBD  R/O PUD </t>
  </si>
  <si>
    <t xml:space="preserve">CHRONIC GASTRITIS +  +iBD - _x000D_
PT WAS ON SHORT COURSE AMT  25 MG PO  DAILY  AND PPI </t>
  </si>
  <si>
    <t>she has hypoglycemia sxms</t>
  </si>
  <si>
    <t>FBS= 92_x000D_
BP= 133 / 80</t>
  </si>
  <si>
    <t>Good BP and Blood glucose control</t>
  </si>
  <si>
    <t xml:space="preserve">Discontinue NPH and take MTF 500mg PO BID, come HgA1c </t>
  </si>
  <si>
    <t>Type 2 DM on NPH 6 units AM SC for the last 3 years Metformin 500mg po BID, Hypertension for the last 5 years amlodipine 10mg PO daily, FBS 86</t>
  </si>
  <si>
    <t>uncontrolled asthma , mild cough, SOB, no edema, no palpitation, no chest pain, no weight loss, no drenchin g nioghtsweats, productive of sputum yellowisjh excessive</t>
  </si>
  <si>
    <t>diffuse wheezing, no creptation, no pretibia;  edema, not desaturating, not indistress</t>
  </si>
  <si>
    <t>persistent asthma possibly COPd r/o bronchoectasis</t>
  </si>
  <si>
    <t>chest CT requested</t>
  </si>
  <si>
    <t>recurrent pneumonia, asthmatic</t>
  </si>
  <si>
    <t xml:space="preserve">complain numbness to lower extremities  </t>
  </si>
  <si>
    <t xml:space="preserve">fbs  117,115   99   97      bp  108/92  123/70  </t>
  </si>
  <si>
    <t>controlled  t2dm  +?osteoporosis</t>
  </si>
  <si>
    <t xml:space="preserve">refill and  send  serum  vitamin d  level </t>
  </si>
  <si>
    <t>known type 2 dm(GOOD CONTROL) + HF 2o to G1 LV Diastolic dysfunction on medication + Simple Right renal cyst Bosniak-+ T2DM</t>
  </si>
  <si>
    <t>no cough, no SOB, no edema, no visual problem, good self care, adherent to medication, lightheadedness, back pain, BP 120/50 mmHg, FBs not done (Ifinancial problem)</t>
  </si>
  <si>
    <t>sleeps well, walking distance good, muscle strength good, no emotional change, no memory loss, good judghemenmt</t>
  </si>
  <si>
    <t>salt restriction, be active, minimize coffee, vegitable and fruit dish , get enough fluids</t>
  </si>
  <si>
    <t xml:space="preserve">bp  120/80  104/77   117/79  </t>
  </si>
  <si>
    <t xml:space="preserve">REFILL  AND  APPOINT  AFTER  1  MONTH  WITH  SERIAL  BP  RECORD  </t>
  </si>
  <si>
    <t xml:space="preserve">eye itching and rash at Lt hand </t>
  </si>
  <si>
    <t xml:space="preserve">conjectititis + ringworm </t>
  </si>
  <si>
    <t>no cough, no SOb, no edema,no visual probnlem, no back pain, no paresthasia, tinites, no virtigo. BP 140/70 mmHg</t>
  </si>
  <si>
    <t>sleeps well, walking distance good, muscle strength good, no emotioonal; change, no memory loss, good hjudgement</t>
  </si>
  <si>
    <t>salt restriction, be acticvve, minimize coffee, prevention of fall, veghitable and fruit dish, legumers dish</t>
  </si>
  <si>
    <t>hyypertension disease</t>
  </si>
  <si>
    <t>BP=188/93,PR=67 updated investigation k,na cl normal and ionised ca1.05 low</t>
  </si>
  <si>
    <t>poorly controled BP+vitamine defficency(15.1) took vit D for 6 month+mild hypocalcimia</t>
  </si>
  <si>
    <t>continue NPH 16/8. enalapril 10mg po bid ASA 81 MG po daily atorvastatine 40 mg po daily dapagliflozin 10 mg po per day carvidolol 6.25mg po BID. Frusemide 40mg po per  day add  alpha calcidol 0.25mcg/po daily,cacium carbonate 500mg po tid,HCT 12.5 MG PO DAILY DO abdominoppelvic U/S,update vitamin d level appoint after 1 month</t>
  </si>
  <si>
    <t>Hypertension for the last 10 years/ Type 2 DM for the 19 years with/ Chronic complication DN DR/ Dyslipedemia CKD on NPH 16/8. enalapril 10mg po bid ASA 81 MG po daily atorvastatine 40 mg po daily dapagliflozin 10 mg po per day carvidolol 6.25mg po BID. Frusemide 40mg po per day creatinine 3.1 eGFR 22</t>
  </si>
  <si>
    <t>no cough, no SOB, no edema, no visual problem, no back pain , no parestyhasia, hjoint mobility good, good balance, good underrstanding, cooperative, no obesity, no stress, no psychosocial distress, good dietary habit, good hygien, adherent to medication, toileting good, good social interaction. remarkass (no breast mass, no vaginal dishatrge)</t>
  </si>
  <si>
    <t>sleeps well, walking distance good, muscle strength qweak, no emotional change, no memry loss, good judghement</t>
  </si>
  <si>
    <t>salt restriction, be active, minimize coffee, prevenmtion of fall, vegitable and fruit dish, leghuimes dish, get adeqiuate sun light, be active</t>
  </si>
  <si>
    <t xml:space="preserve">she has improvement of her back pain_x000D_
she has paraesthesia on her right lateral thigh. </t>
  </si>
  <si>
    <t xml:space="preserve">refill medications. _x000D_
loose clothing_x000D_
</t>
  </si>
  <si>
    <t xml:space="preserve">LBP             </t>
  </si>
  <si>
    <t>she has right lower leg pain and swelling for the past 3 days. she came before her appointment date for the pain</t>
  </si>
  <si>
    <t xml:space="preserve">there is tenderness on her right feet just below the right maleolus and on the lateral heel with mild swelling but no erythema. _x000D_
she has no swelling of her calf, no tenderness. </t>
  </si>
  <si>
    <t>same + ? muscle sprains + rule out DVT</t>
  </si>
  <si>
    <t>right foot xray, doppler ultrasound of the right lower extremity</t>
  </si>
  <si>
    <t>P- T2DM + HTN + Old stroke with right hemiparesis + Right leg DVT Amlodipine - 10mg/d, Warfarin 2.5 /5mg po daily, Atorvastatin - 20mg/d, Metformin - 500mg/d,</t>
  </si>
  <si>
    <t xml:space="preserve">she has tingling sensation on her thighs and shoulders_x000D_
she has tremor of her right upper extremity for the past 2 years. she also has sweating and heat intolerance and constipation but no anterior neck swelling, palpitations, or increased appetite. she states she has no weight loss over the past year. </t>
  </si>
  <si>
    <t xml:space="preserve">she has action tremor on her right hand. which decreases in intensity at rest. _x000D_
PR= 70 and regular LGS= thyroid gland is not palpable, no retrosternal dullness.  no lid lag or proptosis. </t>
  </si>
  <si>
    <t xml:space="preserve">essential tremor + PN + dyslipidemia. </t>
  </si>
  <si>
    <t xml:space="preserve">lipid profile_x000D_
propranolol 20 mg po daily_x000D_
pregabalin 75 mg po daily. _x000D_
</t>
  </si>
  <si>
    <t>BP:  178 / 115</t>
  </si>
  <si>
    <t xml:space="preserve">Known RVI + newly diagnosed HTN + HTN urgency r/o emergency </t>
  </si>
  <si>
    <t>nifidipine 20 SL and measure after 30 min</t>
  </si>
  <si>
    <t>Known RVI ( HAART for the last 12yrs) + newly diagnosed HTN on amlodipine 5mg po daily</t>
  </si>
  <si>
    <t>BP=120/70MMHG PR=78B/MIN</t>
  </si>
  <si>
    <t xml:space="preserve">ADVISED ON DIET </t>
  </si>
  <si>
    <t>she has shortness of breath up on exertion and chest pain on her left side which she localizes at a certain location. she doesn't have ortopnea, PND, or body swelling. no cough. no fever. _x000D_
she has common cold symptoms few days before her symptoms</t>
  </si>
  <si>
    <t xml:space="preserve">PR=70 and regular. _x000D_
chest= clear chest_x000D_
CVS= s1 and s2 are muffled. JVP is not raised. </t>
  </si>
  <si>
    <t>? acute pericarditis (viral)</t>
  </si>
  <si>
    <t xml:space="preserve">cxr, ECG. echo, cbc. </t>
  </si>
  <si>
    <t>bbbbbbbbbbbbbbbbb</t>
  </si>
  <si>
    <t>bbbbbbbbbb</t>
  </si>
  <si>
    <t>bbbbbbbbbbbbbbbbbbb</t>
  </si>
  <si>
    <t>BP= 148/82_x000D_
Abdominal US= Normal finding_x000D_
CBC= WBC= 3.14k, N= 46.4%, L=49.3%, Hg= 16.3, PLT= 254k_x000D_
Liver enzymes= WNR, Cr= 0.76, Serum electrolyte= WNR</t>
  </si>
  <si>
    <t>Acute hepatitis 2ry to ?viral hepatitis (HAV) (improved) + Newly Dx HTN</t>
  </si>
  <si>
    <t>work up for the cause of HTN, renal doppler US, life style modification, to come with home BP measurement after a month</t>
  </si>
  <si>
    <t xml:space="preserve">BP: 146 / 85_x000D_
FBS: 216mg/dl ( three days back ) </t>
  </si>
  <si>
    <t xml:space="preserve">poor glycemic control + poor bp control </t>
  </si>
  <si>
    <t>cbc FBS, HgAlc</t>
  </si>
  <si>
    <t xml:space="preserve">p1: T2DM on MTF 1000 MG PO BID, Doanil 10mg po bid_x000D_
p2: Newly diagnosed HTN on LSM </t>
  </si>
  <si>
    <t xml:space="preserve">NONE                                         </t>
  </si>
  <si>
    <t>BP=118/73MMHG PR=76B/MIN</t>
  </si>
  <si>
    <t>APPOINTTO NEPHROLOGY</t>
  </si>
  <si>
    <t xml:space="preserve">she has pain on her right lower quadrant. </t>
  </si>
  <si>
    <t>BP-138 / 78 mmHg_x000D_
there is well defined 12.61cm x 6.36 cm fluid filled cyst seen in the adnexa area + adenexal cyst</t>
  </si>
  <si>
    <t>good HTN Control</t>
  </si>
  <si>
    <t xml:space="preserve">refer her to abebech gobena hospital for evaluation and management. </t>
  </si>
  <si>
    <t xml:space="preserve">still have intermittent watery diarrhea </t>
  </si>
  <si>
    <t xml:space="preserve">bp= 128 / 68  bp=80 rr=18_x000D_
 (23-01-2016)CR =1.5, BUN=24_x000D_
</t>
  </si>
  <si>
    <t>IHD + Hypertension + Gouty arthritis +  AKI on CKD + obstructive uropathy</t>
  </si>
  <si>
    <t>ASC 81MG PO DAILY,Metoprolol 25 mg po daily,frusemide 40 mg po daily,alluperinol 100 mg po daily,atrovastatin 20 mg PO DAILY</t>
  </si>
  <si>
    <t xml:space="preserve">IHD + Hypertension + Gouty arthritis +  AKI on CKD creatinine decreased from 13 to 2 urosepsis and obstructive uropathy /Turbid urinary bag (resolved)_x000D_
on ASC 81MG PO DAILY,Metoprolol 25 mg po daily,frusemide 40 mg po daily,alluperinol 100 mg po daily,atrovastatin 20 mg PO DAILY_x000D_
23-01-2016 sr cr=1.5, BUN=24_x000D_
</t>
  </si>
  <si>
    <t xml:space="preserve">multiple joint pain despit on the above medication </t>
  </si>
  <si>
    <t>BP: 117 / 69_x000D_
RFT: CR: 0.8    BUN: 13_x000D_
Uric acid: 5.5   _x000D_
ESR: 8mm/hr</t>
  </si>
  <si>
    <t xml:space="preserve">lipid profile, knee x ray, ankle x ray </t>
  </si>
  <si>
    <t>P1: Osteoarthritis + osteoporosis[ Have follow up at orthopedics clinic]; on Meloxicam 15 mg po/d &amp; Ca Co3 350 mg po/d_x000D_
P2: ? PN on AMT 12.5mg po ddily</t>
  </si>
  <si>
    <t>has an intermittent rt shoulder pain radiating from the RUQ</t>
  </si>
  <si>
    <t>came with serial FBS measurments ranging from 78-133mg/dl</t>
  </si>
  <si>
    <t>refill, advise on hypoglycemic symptoms,appoint after a month to come with HGA1C and link to surgical side</t>
  </si>
  <si>
    <t>T2DM + Dyslipidemia + Cholelithiasis on Metformin 1gm BID and doanil 5 mg po bid Atrovastatin 20mg daily</t>
  </si>
  <si>
    <t xml:space="preserve">LEG SWELLING                 </t>
  </si>
  <si>
    <t xml:space="preserve">BP=128/72MMHG PR=78B/MIN        </t>
  </si>
  <si>
    <t>pain during urination and faul smelling and frequency. otherwise no fever, vomiting or nausea</t>
  </si>
  <si>
    <t>BP: 120-139/77-100 ( HOME MEASUREMENT) , 132 / 80_x000D_
FBS: 91   81    119    129    69</t>
  </si>
  <si>
    <t xml:space="preserve">Good glycemic control + sub optimal bp control + ? UTI </t>
  </si>
  <si>
    <t>T1DM on NPH 4/2IU SC BID _x000D_
P2- DCMP (EF=33 with moderate Pulmonary Hypertension (improving)_x000D_
 P3- HTN -on Metoprolol 25mg po/d -Lasix 40mg po/d, - Amlodipine 5mg PO daily -Enalapril 5mg PO Daily</t>
  </si>
  <si>
    <t xml:space="preserve">inr= 2.02 </t>
  </si>
  <si>
    <t>Left chronic DVT + RVI</t>
  </si>
  <si>
    <t>Left chronic DVT + RVI  ON warfarin 7.5mg PO</t>
  </si>
  <si>
    <t xml:space="preserve">Left chronic DVT + RVI  ON warfarin 7.5mg PO  5x/wk and 10 mg po2 x/wk </t>
  </si>
  <si>
    <t>EPIGASTRIC PAIN WHEN FEEDING SINCE EIGHT YEARS AND ALSO HAS ABNORMAL SMELL AND ALSO PALPITATION SINCE,THEN</t>
  </si>
  <si>
    <t>PR=84/M  BP=136 / 64MMHG</t>
  </si>
  <si>
    <t>SAME AS ABOVE+?CHRONIC RHINITIS+?HALITHOSIS+?AFIB</t>
  </si>
  <si>
    <t>EROSIVE GASTRITIS ON PPI</t>
  </si>
  <si>
    <t xml:space="preserve">headache which is global and it usually occurs while she is hunger </t>
  </si>
  <si>
    <t xml:space="preserve">BP:  173 / 78_x000D_
FBS: 215mg/dl ( three days back) </t>
  </si>
  <si>
    <t xml:space="preserve">poor glycemic control + isolated HTN + Moderate fatty liver with dyslipedemia </t>
  </si>
  <si>
    <t>Fbs, lipid profile, oft, u/a</t>
  </si>
  <si>
    <t xml:space="preserve">T2DM on On MTF 1000 mg po bid and doanil 10mg po bid </t>
  </si>
  <si>
    <t>BP-102 / 62mmHg   PR-87b/m _x000D_
T3-1.22(0.6-181)   T4-8.3(5.5-11)    TSH-15.5  (0.48-4.17)</t>
  </si>
  <si>
    <t>TPO Antibody and FNAC.</t>
  </si>
  <si>
    <t>P1. Hypothyroidism on levothyroxine 100 mcg po daily</t>
  </si>
  <si>
    <t>V/S-bp-94 / 62, pr- 84, FBS-170, 105, 80, 75 _x000D_
HA1C-8.4%</t>
  </si>
  <si>
    <t>advised on diet, exercise, come with home BG level(fasting, pre and post meal), consider escalating NPH if it persists, see after 1month</t>
  </si>
  <si>
    <t>P1- Type 1 DM 15 yr P2- ? Post TB Bronchiectasis on NPH 28/12IU SC BID</t>
  </si>
  <si>
    <t xml:space="preserve">discharged from ward 5 days back _x000D_
no sob or wheezing </t>
  </si>
  <si>
    <t xml:space="preserve">bp =104/64 pr=80 rr=18 spo2=95% chest =clear  </t>
  </si>
  <si>
    <t xml:space="preserve">b.asthma       </t>
  </si>
  <si>
    <t xml:space="preserve">KNOWN Bronchial Asthma On simbicort 2 puff bid  salbutamol puff prn </t>
  </si>
  <si>
    <t>HAS WORSENING SOB SINCE SEVEN DAYS AND PRODUCTIVE COUGH OF FIFTEEN DAYS 2?</t>
  </si>
  <si>
    <t xml:space="preserve">PR=76/M BP=99 / 62MMHG </t>
  </si>
  <si>
    <t>ACUTE EXACERBATION OF BRONCHIAL ASTHMA PRECIPITATED BY?CAP</t>
  </si>
  <si>
    <t>LINK TO EMERGENCY MEDICAL  OPD FOR BETTER INVESTIGATION AND MANAGEMNT.</t>
  </si>
  <si>
    <t>KNOWN ASTHMATIC ON SYMBICORT PUFF BID,SALBUTAMOL PUFF PRN</t>
  </si>
  <si>
    <t xml:space="preserve">Coagulation -PT-22.8   INR-1.95_x000D_
BP-135 / 83mmHg   PR-89b/m   FBS-  265mg/dl_x000D_
</t>
  </si>
  <si>
    <t>-Continue medications ._x000D_
-Update HgA1C.</t>
  </si>
  <si>
    <t>Bronchial asthma, p2-known hypertensive, -p3- known diabetic - p4-AFib - p5- Solitary thyroid nodule p6- -Adrenal adenoma ON salbutamol 2 puff PRN, Symbicort(not taking) metformin 1g po bid ,losartan 50mg po daily, warfarin 2.5mg po/d - 5mg/2days Metoprolol 50 MG po daily , Atrovastatin 40 mg po daily, amitriptyline 25 MG po daily, NPH 10iu nocturnal , Hct 25mg po/d</t>
  </si>
  <si>
    <t>no sob, orthopenia, pnd,  body swelling</t>
  </si>
  <si>
    <t>v/s-bp-106 / 68, pr-84, MSS-no edema</t>
  </si>
  <si>
    <t>update ixs, optimize GDMT(metoprolol 25/12.5mg po bid), refill, see after one month</t>
  </si>
  <si>
    <t>HFrEF 2ry to DCMP + Costochondritis on Enalapril 10x2, spironolactone 25x1, furosemide 40x1 and metoprolol 25mg PO/d, diclofenac gel apply BID for 2 wks</t>
  </si>
  <si>
    <t>he has no complaint. he has histry of alcohol intake to the level of intoxication</t>
  </si>
  <si>
    <t>Abdomen= no sign of fluid collection_x000D_
Abdominal US= Liver has normal size but irregular contour and heterogenous parenchyma. no solid or cystic lesion seen _x000D_
'GB is distended and there is intraluminal stones seen_x000D_
there is free peritoneal fluid collection seen = coarse liver with ascites suggestive of CLD _x000D_
cholelithiasis  _x000D_
_x000D_
Urine- Glu +1, 2-4 calcium crystal _x000D_
AST= 23, ALT= 12, Bil-T= 0.55, Bil-D= 0.20_x000D_
Total cholestrol= 152, TG= 167, HDL= 45, LDL= 84_x000D_
US guided Peritoneal tap was tried but failed the fluid is situated around the spleno-renal area_x000D_
WBC= WNR_x000D_
HC Antibody= -ve, HBsAg= -ve_x000D_
ECG= normal_x000D_
CXR= normal</t>
  </si>
  <si>
    <t>CLD 2o to ?ALD + Umblical hernia</t>
  </si>
  <si>
    <t>start him lasix 20mg PO daily, spironolactone 50 mg PO daily. He is fit for surgery as he has no liver decompenation. Plan fibroscan, UGI endoscopy</t>
  </si>
  <si>
    <t xml:space="preserve">he has been taking daonil 10 mg po daily despite BID order. </t>
  </si>
  <si>
    <t>FBS = 200, 260, 160</t>
  </si>
  <si>
    <t xml:space="preserve">make daonil 10 mg po BID. </t>
  </si>
  <si>
    <t>T2 DM+PN; ON MTF 1.5/1  gm po bid Daonil 10 mg po bid Amitriptylin 25 mg po/d ,Atrovastatine 20 mg po/d &amp; Neurobion 1 tab po/d</t>
  </si>
  <si>
    <t>BP=120/70MMHG  PR=78B/MIN</t>
  </si>
  <si>
    <t xml:space="preserve">DO X RAY OF THE ANKLE </t>
  </si>
  <si>
    <t xml:space="preserve">exertional dyspnea fatigue ,bilateral leg swelling </t>
  </si>
  <si>
    <t xml:space="preserve">bp =93/66  pr= 96   INR= 2.14 </t>
  </si>
  <si>
    <t xml:space="preserve">CONTINUE  meds,echo </t>
  </si>
  <si>
    <t>P- known HTN (Controlled) + cor pulmonale 2ry to chronic PE( massive ) On: lasix 40mg po/bid  -warfarrin 5mg po/ and 2.5 2x aweek</t>
  </si>
  <si>
    <t>BP= 139/79_x000D_
Pr= 81_x000D_
INR= 1.48</t>
  </si>
  <si>
    <t>P1-NYHA CLASS 2 HFrEF 2ry DCMP P2-KNOWN HTN P3- ATRIAL FIBRILLATION + Subtherapautic INR</t>
  </si>
  <si>
    <t>make warfarin 7.5 mg PO daily, refill other meds</t>
  </si>
  <si>
    <t xml:space="preserve">INR= 2.16 </t>
  </si>
  <si>
    <t xml:space="preserve">P-POST MECHANICAL MITRAL VALVE REPLACEMENT + TRICUSPID VALVE RING ANULOPLASTY + CLOSURE OF PATENT FORAMAMEN OVALE + CLOSURE OF LEFT ATRIAL APPENDAGE ON WARFARINE 7.5 MG PO/D </t>
  </si>
  <si>
    <t xml:space="preserve">she is not adherant to her medication. she has not been taking symbicort. </t>
  </si>
  <si>
    <t xml:space="preserve">she has diffuse wheezing. bilaterally. </t>
  </si>
  <si>
    <t xml:space="preserve">poorly controlled B. ashma. </t>
  </si>
  <si>
    <t>symbicort 2 puffs BID. salbutamol 4 puffs PRN. _x000D_
appoint her after 1 month</t>
  </si>
  <si>
    <t xml:space="preserve">FBS=138, 142, 139, 138 </t>
  </si>
  <si>
    <t>fairly controlled DM .</t>
  </si>
  <si>
    <t>refill and appoinnt</t>
  </si>
  <si>
    <t>BP            172 / 74                            PR96</t>
  </si>
  <si>
    <t xml:space="preserve">Type 2 DM for the last 3 years with chronic complication peripheral neuropathy_x000D_
 Hypertension for the last 3 years_x000D_
  CKD creatinine is increasing from  2.5 to  4.16 eGFR is around 16 with creatinine 4_x000D_
 CKD anemia and CKD MBD_x000D_
 recurrent hyperkalemia_x000D_
 Metformin _x000D_
amlodipine_x000D_
ASA_x000D_
Atrovastain_x000D_
 Amitryptyline_x000D_
</t>
  </si>
  <si>
    <t>hold metformin_x000D_
consider insulin</t>
  </si>
  <si>
    <t>Type 2 DM for the last 3 years with chronic complication peripheral neuropathy_x000D_
 Hypertension for the last 3 years_x000D_
  CKD creatinine is increasing from  2.5 to  4.16 eGFR is around 16 wit creatinine 4_x000D_
 CKD anemia and CKD MBD</t>
  </si>
  <si>
    <t>he has easy fatigablity with moderate exertion otherwise no SOB, orthopenia, PND, body swelling</t>
  </si>
  <si>
    <t>v/s-bp-103 / 71, pr-104, chest-clear, MSS-no edema, INR-2.13_x000D_
ECHO-non ischemic DCMP with severe biventricular systolic dysfunction, severe secondary MR, mild TR with mild to moderate PHTN, EF-20%, TAPSE-13mm, apical LV thrombus(25mm x 28mm)</t>
  </si>
  <si>
    <t>optimize GDMT, update ixs including INR, see after 1month</t>
  </si>
  <si>
    <t xml:space="preserve">p1-Pulmonary TB(on treatment-4months) p2=HFrEF (20%) 2ry to non ischemic DCMP P3= ACUTE THROMBOSIS(IJV AND SVC) P4= DILI( resolved)  on metoprolol 25mg po bid , Frusemide 40mg PO Daily, Enalapril 5 mg PO BID, Warfarin 5 mg PO/day, Spironolactone 25 mg PO/day, RHZE 3 tabs po/d, pyridoxine 25 mg po/d </t>
  </si>
  <si>
    <t>no seizures in the past  3 months</t>
  </si>
  <si>
    <t>seizure do phenytoin 100 mg po bid</t>
  </si>
  <si>
    <t xml:space="preserve">improving + LV thrombus    </t>
  </si>
  <si>
    <t>--&amp;gt;history of pedal swelling over 2 weeks duration_x000D_
--&amp;gt;mild intermittent dry cough_x000D_
--&amp;gt;hx of sob with ordinary activities</t>
  </si>
  <si>
    <t xml:space="preserve">bp=120-140/50-70 mg/dl_x000D_
fbs=88-101_x000D_
mss-grade 1 rt pedal pitting edema </t>
  </si>
  <si>
    <t xml:space="preserve">known T2DM + ??ckd </t>
  </si>
  <si>
    <t>investigate(cbc,oft,u/a ,spot ACR, ECG,ECHO)</t>
  </si>
  <si>
    <t>known T2DM pt  on Metformin 850 mg po BID and doanil 5 mg po daily, Neurobion 1 tab po/d_x000D_
ECHO 3 MONTHS BACK(MILD CONCENTRIC LVH WITH GRAD1 LV DIASTOLIC DYSFUNCTION)</t>
  </si>
  <si>
    <t>No New  Complaint.</t>
  </si>
  <si>
    <t>BP-175 / 93mmHg(after coffee)   PR-  103  b/m_x000D_
Cr-0.7    BUN- 8   HgA1c- 8%</t>
  </si>
  <si>
    <t>Known T2DM + AKI on ?CKD + Diabetic Dermopathy + Peripheral Neuropathy + Nephrolithiasis + mild fatty liver on - NPH 38/122 iU sc bid - Metformin 500mg tab po bid - Atrovastatin 20 mg tab po daily - Amitriptyline 25 mg tab po daily - Neurobin 1 tab po daily -Vita D 50000 po weekly</t>
  </si>
  <si>
    <t>HAS STILL HAS DRY COUGH SINCE TWO MONTHS.</t>
  </si>
  <si>
    <t>PR=77  BP=138 / 68MMHG,CXR= MILD CARDIOMEGALLY</t>
  </si>
  <si>
    <t>?HEART FAILURE</t>
  </si>
  <si>
    <t>COMMUNITY ACQUIRED PNEUMONIA 9TREATED AT EMERGENCY MEDICAL OPD)</t>
  </si>
  <si>
    <t>BP= 116/58   PR= 93_x000D_
Doppler US of lower limb= Normal_x000D_
TFT= normal_x000D_
Cr= 0.5</t>
  </si>
  <si>
    <t xml:space="preserve">P1:- T2DM P2 :- HTN P3:- dyslipidemia </t>
  </si>
  <si>
    <t>refill meds, lipid profile, HgA1c, Urine analysis</t>
  </si>
  <si>
    <t>P1:- T2DM P2 :- HTN P3:- dyslipidemia ON amlodipine 10 mg po/day enalapril 5 mg po BID atrovastatin 40 /day,Metformin 850mg PO BID has f/up at ophta clinic</t>
  </si>
  <si>
    <t xml:space="preserve">COUGH of 2 wks duration  which is productive of  scanty whitish  sputm  low grade intermittent fever ,night sweats  loss of appetite, bilateral lower extremity sweling  dyspnea on minimal exertion ,reddish discoluration of urine ,frequency </t>
  </si>
  <si>
    <t xml:space="preserve">BP =117/59 pr=112 rr=24 spo2=965% chest bibasal creps more on the lt side and scattered wheeze _x000D_
msk = G II PITTING EDEMA </t>
  </si>
  <si>
    <t xml:space="preserve">SAME+ ? CORPULMONALE ppted by CAP R/O PTB </t>
  </si>
  <si>
    <t xml:space="preserve">CBC OFT SERUM ELECTROLYTE GENE XPERT CXR ECG ECHO  PICT </t>
  </si>
  <si>
    <t>HTN with HHD+ ?ACO +Cervical vertebral degenerative spondylosis + Cholelithiasis ON SALBUTAMOL PUFF BECLEAMTHASONE 1 PUFF BID AMILODIPINE 5MG PO/D</t>
  </si>
  <si>
    <t>Non new complaint.</t>
  </si>
  <si>
    <t xml:space="preserve">BP-134 / 84mmHg    PR-94b/m  </t>
  </si>
  <si>
    <t>-He claimed to have follow up at Saint Luke hospital at Woliso nearby Hospital and he will have  follow up here Q2 months._x000D_
-Skip two days doses of warfarin and continue with 2 days 7.5mg and 5 days 5mg daily.</t>
  </si>
  <si>
    <t>he complains intermittent worsening of SOB, nocturnal, cough he has follow up at ophta clinic</t>
  </si>
  <si>
    <t>Office bp 134/83, HBPM  120/80-135/90 pr 93  smbg fbs 110-125</t>
  </si>
  <si>
    <t>DO CR,S/E,  24 HR URINE PROTIEN, make symbicort 2 puff bid, REFILL OTHER MEDICATIONS, RTC 2/12</t>
  </si>
  <si>
    <t>P1- Hypertension P2- Type II DM with DM Nephropathy + Neuropathy P3- B. Asthma Done Amlodipine 10mg PO daily Atorvastatin 40mg PO daily Symbicort 1puff BID Salbutamol PRN Enalapril 10mg PO BID MTF 500mg PO Daily Amitriptyline 25mg PO daily</t>
  </si>
  <si>
    <t>BP 143 / 64 PR 61</t>
  </si>
  <si>
    <t xml:space="preserve">Hypertension for the last 3 months Type2 DM for the last 11 years CKD secondary Diabetic kidney disease creatinine 2.46 eGFR 30 ml/min 24 hours urine protein around 2gm ischemic stroke ASA atorvastatin glimepiride 1mg losartan 50mg po per day Amlodpine 10mg po per day dapagliflozin 10mg po per day Metformine 500mg po BID creatinine 2.3 eGFR 38 ml/min FBS 98 mg/dl_x000D_
</t>
  </si>
  <si>
    <t>refill and work up for CKD</t>
  </si>
  <si>
    <t xml:space="preserve">Hypertension for the last 3 months Type2 DM for the last 11 years CKD secondary Diabetic kidney disease creatinine 2.46 eGFR 30 ml/min 24 hours urine protein around 2gm ischemic stroke_x000D_
_x000D_
_x000D_
</t>
  </si>
  <si>
    <t>complains about productive cough of whitish sputum of 1 month durstion associated with orhopenia of 2 pillows intermittent SOB, and leg swelling</t>
  </si>
  <si>
    <t xml:space="preserve">PCT,NIS_x000D_
CHEST -AIR ENTRY IS COMPARABLE_x000D_
CVS- REgular HR_x000D_
</t>
  </si>
  <si>
    <t>Known hypertensive + ?HHD</t>
  </si>
  <si>
    <t>NEEDS THE PRESCRIPTION ONLY FOR AMONTH</t>
  </si>
  <si>
    <t xml:space="preserve">PR=80  BP=120 / 90MMHG </t>
  </si>
  <si>
    <t>AMLODIPINE 10 MG PO DAILY,ATORVASTATIN 20 MG PO DAILY,FURUSEMIDE 20 MG PO DAILY,SPIRANOLACTONE 12.5MG PO DAILY FOR AMONTH</t>
  </si>
  <si>
    <t>HTN+GRADE 1 DIASTOLIC DYSFUNCTION</t>
  </si>
  <si>
    <t xml:space="preserve">BP =144/77  PR=72 </t>
  </si>
  <si>
    <t xml:space="preserve">refil  update  RFT </t>
  </si>
  <si>
    <t xml:space="preserve">he has dry intermittent cough for the past  and stabbing chest during cough. _x000D_
he has improvement of his shrotness of breath and headache after phelebotomy was done </t>
  </si>
  <si>
    <t xml:space="preserve">mild whezing on the right side of the chest.              </t>
  </si>
  <si>
    <t>beclomethasone 2 puffs BID for 1 month_x000D_
diclofenac 50 mg po BID. for 1 week</t>
  </si>
  <si>
    <t>P1=known RVI _x000D_
P2= B. Asthma _x000D_
P3= polycytemia</t>
  </si>
  <si>
    <t>v/s-bp-130 / 82 home-117-130/74-90, pr-100, FBS-103-127</t>
  </si>
  <si>
    <t>P- T2DM 4years MTF 500mg PO BID NPH 18/10 P2- RVI on HAART 16years P3- left hemiparesis sec to old Tuberculoma (treated on 1998E.C) P4- Known HTN for the past 1year P5- Treated for PTB on 2013 Amlodipine 5 mg daily Atorvastatin 20mg po daily</t>
  </si>
  <si>
    <t>N o new complaint._x000D_
No Cough or SOB  or Night time Sx.</t>
  </si>
  <si>
    <t xml:space="preserve">BP-143 / 82mmHg   PR-93b/m_x000D_
</t>
  </si>
  <si>
    <t>B.Asthma on Symbicort 2 puffs BID  and salbutamol 4puffs PRN</t>
  </si>
  <si>
    <t>BP= 150/74, PR= 73_x000D_
HsTSH= &amp;lt;0.001 uIU/ml (ref 0.35-4.94)</t>
  </si>
  <si>
    <t xml:space="preserve">P1- known hypertensive P2 - thyrotoxicosis </t>
  </si>
  <si>
    <t>continue PTU 100mg PO TID, come with TSH after 01 month</t>
  </si>
  <si>
    <t>P1- known hypertensive P2 - thyrotoxicosis On: -enalapril 15/10mg BID -amlodipine 10 mg/day, HCT 25mg PO daily,  -PTU 100mg PO TID  (discontinued 01 month ago since his TSH was high)-Propranolol 40mg PO BID</t>
  </si>
  <si>
    <t>No new Coimplaint._x000D_
The lower extermity has good improvement but the upper extermity is same .</t>
  </si>
  <si>
    <t>BP-122 / 62mmHg   PR-81b/m</t>
  </si>
  <si>
    <t>-Continue Physiotheraphy .</t>
  </si>
  <si>
    <t>BP: 130/76  pr: 102_x000D_
TSH: 2.03_x000D_
HgA1c: 6.5_x000D_
Cervical spine MRI: Degenerative spondylosis</t>
  </si>
  <si>
    <t>same + Degenerative spondylosis</t>
  </si>
  <si>
    <t>meloxicam 15mg po daily_x000D_
link to neurosurgery</t>
  </si>
  <si>
    <t xml:space="preserve">Newly diagnosed  HTN  on LSM + ?PN on AMT 25mg po daily( but she didnt took) </t>
  </si>
  <si>
    <t xml:space="preserve">no new `complaint </t>
  </si>
  <si>
    <t xml:space="preserve">INR= 1.16 </t>
  </si>
  <si>
    <t xml:space="preserve">corpulmonale 2ry to post TB fibrosis +CPTE P-2 CRVHD(severe MR,TR) -+AFIB +sub therapeutic INR </t>
  </si>
  <si>
    <t xml:space="preserve">REFIL meds, make warfarin 5 mg/7.5mg alteranaively </t>
  </si>
  <si>
    <t>P-1 HFpEF 2ry to corpulmonale 2ry to post TB fibrosis +CPTE P-2 CRVHD(severe MR,TR) -+AFIB _x000D_
_x000D_
ECHO CRVHD severe eccentric MR mild AR rheumatic TV and moderate pulmonary hypertension EF 55-60%_x000D_
 On - home oxygen -Metoprolol 25mg po/d -Beclomethasone 2 puffs BID -salbutamol puff prn -spironolactone 25mg po/d -furosemide 40mg po/bid -warfarin 5mg po/d</t>
  </si>
  <si>
    <t>spirometry was not done(the pt was unable to do)</t>
  </si>
  <si>
    <t>v/s-bp-111 / 57 , home-105-130/65-80 pr-90, sao2-90%, chest-clear, mss-no edema</t>
  </si>
  <si>
    <t>refill, see after 2months with updated ixs</t>
  </si>
  <si>
    <t>P=HTN with HHD + COPD-U + Moderate Pulmonary HTN On Frusemide 40mg PO Daily Ateroz 40mg PO daily ASA 81mg PO daily, SYMBICORT 1 PUFF BID, 1 PUFF prn</t>
  </si>
  <si>
    <t>BP-133 / 81mmHg   PR-83 b/m</t>
  </si>
  <si>
    <t>-Escalate Warfarin 5mg po daily and Update  INR after a week.</t>
  </si>
  <si>
    <t>P- splenic artery and vein thrombosis +abdominal aortic thrombosis +splenic infarction sec to ?APS cardiolipin iga: 12.92(&amp;lt;12) cardiolipin ig g 17.32 (&amp;lt;15) cardiolipin ig m 21.02(12.5) beta 2 glycoprotein iga:33.72(&amp;lt;20) phosopholipid igm: 27.49 (&amp;lt;12) ON WARFARIN 5MG PO/D ,</t>
  </si>
  <si>
    <t>she has urinary urgency but no dysuria and has incontinence</t>
  </si>
  <si>
    <t>BP= 121 / 63_x000D_
MSS= there is 5*4cm firm subcutaneous mass on the left buttock with inflammed skin_x000D_
WBC= WNR</t>
  </si>
  <si>
    <t>Type 2 DM + NYHA CII SC HF 2ry DVHD(Moderate AS) + ?perianal abscess</t>
  </si>
  <si>
    <t>Refill meds, Urine analysis link to surgical OPD</t>
  </si>
  <si>
    <t>Type 2 DM + NYHA CII SC HF 2ry DVHD(Moderate AS) on Metformin 500mg PO BID ATROVASTATIN 20mg PO daily</t>
  </si>
  <si>
    <t>CHEST PAIN AND DYSPNEA ON EXERTION</t>
  </si>
  <si>
    <t>BP=119/85MMHG PR=104 B/MIN</t>
  </si>
  <si>
    <t xml:space="preserve">DO CBC RFT </t>
  </si>
  <si>
    <t xml:space="preserve">known autoimmune hepatitis +stage 4 fibrosis (cirrhosis) + LVH+GRADE 1 DIASTOLIC DYSFUNCTION ON URSODEOXYCHOLIC ACID + PREDINSLONE + LIVER ALBUMINE + RP 120 IMMUNE BIOLOGICAL ENZYMES + FEXOFENDRAINE </t>
  </si>
  <si>
    <t xml:space="preserve">known autoimmune hepatitis +stage 4 fibrosis (cirrhosis)+ TYPE 2 DM ON INSULIN + LVH+GRADE 1 DIASTOLIC DYSFUNCTION ON URSODEOXYCHOLIC ACID + PREDINSLONE + LIVER ALBUMINE + RP 120 IMMUNE BIOLOGICAL ENZYMES + FEXOFENDRAINE </t>
  </si>
  <si>
    <t xml:space="preserve">bp= 115/63 pr=80  INR not done </t>
  </si>
  <si>
    <t xml:space="preserve">P- CRVHD((SEVER MS,TRACE MR,MILD AR,MODERATE TR)) + AF + Sever pulmonary hypertension </t>
  </si>
  <si>
    <t xml:space="preserve">refil                </t>
  </si>
  <si>
    <t>P- CRVHD((SEVER MS,TRACE MR,MILD AR,MODERATE TR)) + AF+ Sever pulmonary hypertension ON warfarin 7.5 mg  po daily atenolol 25mg po daily benzanthin 1.2M iu monthly</t>
  </si>
  <si>
    <t>she has episode of diastolic hypotension upto the level of 36</t>
  </si>
  <si>
    <t>v/s-bp-154 / 75, home-115-142/41-68, pr-112, FBS-108-126, HA1C-6.2%, cr-1, urea-26</t>
  </si>
  <si>
    <t>make amlodipine 5mg po/d, refill others, see after 3months</t>
  </si>
  <si>
    <t>no new complaint, has improvement of rigidity and tremor</t>
  </si>
  <si>
    <t>BP= 178/68  PR= 80</t>
  </si>
  <si>
    <t xml:space="preserve">Poorly controlled BP + Parkinson </t>
  </si>
  <si>
    <t>add amlodipine 5 mg PO daily, continue other meds</t>
  </si>
  <si>
    <t>-BP- 97 / 50mmHg   PR-96b/m_x000D_
-INR-6.77    PT-59.1</t>
  </si>
  <si>
    <t>-Skip Two doses and continue with 7.5mg 5 days and 5mg 2 days.</t>
  </si>
  <si>
    <t>no new complaint but</t>
  </si>
  <si>
    <t xml:space="preserve">BP= 124/55 PR= 76_x000D_
HgA1c= 8.1 </t>
  </si>
  <si>
    <t>Type 2 DM n NPH 44/22 IU SC BID Metformin 500mg PO BID ,atorvastatin 20mg PO daily</t>
  </si>
  <si>
    <t>refill meds, ADVICE ON DIETARY MODIFICATION</t>
  </si>
  <si>
    <t>P- symptomatic cholelithiasis P2- Type 2 DM on NPH 44/22 IU SC BID Metformin 500mg PO BID ,atorvastatin 20mg PO daily</t>
  </si>
  <si>
    <t xml:space="preserve">DYSPNEA ON EXERTION AND LEG SWELLING OF 2 DAYS </t>
  </si>
  <si>
    <t>BP=94/56MMHG PR=85B/MIN</t>
  </si>
  <si>
    <t>SAME  + A.FIB ON DIGOXIN</t>
  </si>
  <si>
    <t xml:space="preserve">DO COAGULATION PROFILE AND RFT    </t>
  </si>
  <si>
    <t xml:space="preserve">P1- DCMP + Mild PHTN + AFib On- Metoprolol 25mg/day, -Furosemide 40 mg bid, -Spironolactone 25mg/day -Warfarin 5mg mg po day, -Enalapril 2.5 mg po day Ix_x000D_
</t>
  </si>
  <si>
    <t>she was admitted with the diagnosis of T2DM with DKA(c) and discharged improved</t>
  </si>
  <si>
    <t>v/s-bp-111 / 70, PR-100, FBS-208-292, predinner-241-280_x000D_
HA1C-12.9%, cr-0.6, BUN-9</t>
  </si>
  <si>
    <t>make NPH 26/14iu sc bid, advised on LSM, come with home BG level, link to ophtha clinic, see after 1month</t>
  </si>
  <si>
    <t>T2DM (9yrs) + ?bell's palsy(treated) on NPH 24/12iu sc bid, Metformin 500mg po bid,  atorvastatin 40mg po daily</t>
  </si>
  <si>
    <t>HC Ab= Positive</t>
  </si>
  <si>
    <t>BP= 168 / 83_x000D_
AST= 79, ALT= 89, ALP= 83, Bil-T= 0.41, Bil-D= 0.11, Total protein= 7.3, Albumin= 4.7, FBS= 57</t>
  </si>
  <si>
    <t>T2 DM + HTN  + HCV</t>
  </si>
  <si>
    <t>make enalapril 15mg/10mg, refill other meds, have Hep C viral load</t>
  </si>
  <si>
    <t>BP= 115 / 80  PR=104   RR=17</t>
  </si>
  <si>
    <t>TYPE 1DM(??CONTROL) + CHD 2RY TOF</t>
  </si>
  <si>
    <t xml:space="preserve">NPH 30/20 IU BID,FBS AT NXT VISIT_x000D_
</t>
  </si>
  <si>
    <t>P1. TYPE 1DM ( on NPH=30/20 IU SC BID P2. CHD 2RY TOF (Tetralogy of fallot with membranous VSD (24MM), Overriding of aorta, severe pulmonary stenosis, RV hypertrophy EF=60 % , TAPSE=32_x000D_
_x000D_
FBS=180 MG /DL(1 WEEK BACK)</t>
  </si>
  <si>
    <t>P1- Corpulmonale sec to Chronic PTE  P2- Hypertension - P3- Dyslipidemia</t>
  </si>
  <si>
    <t xml:space="preserve">REFIL , Please COME WITH PT ON NXT VISIT </t>
  </si>
  <si>
    <t>P1- Corpulmonale sec to Chronic PTE  P2- Hypertension - P3- Dyslipidemia on - furosemide 40mg PO daily - warfarin 5/2.5mg PO every other day - Amlodipine 5mg PO daily - Atorvastatin 20mg PO daily home oxygen therapy</t>
  </si>
  <si>
    <t>v/s-bp-155 / 69 home-147/70, pr-88</t>
  </si>
  <si>
    <t>advised on LSM, come with HBPM, refill, see after 2months</t>
  </si>
  <si>
    <t>P1 - Hypertension + Hemorrhagic stroke(10th month) craniotomy and evacuation was done currently on Amlodipine 10mg po daily, Enalapril 10mg po bid, Phenytoin 100mg po daily, HCT 25 mg po daily, physiotherapy</t>
  </si>
  <si>
    <t>patient didnot come. Her son came and he said she is doing fine</t>
  </si>
  <si>
    <t xml:space="preserve">INR= 3.54         </t>
  </si>
  <si>
    <t>Chronic PTE  + Supratherapeutic INR</t>
  </si>
  <si>
    <t>Skip 01 dose of warfarin and then make warfarin 2.5 mg  every other day 3x a week</t>
  </si>
  <si>
    <t>P1:Chronic PTE on warfarin 2.5mg every other day p2: known MDD on antipsychotic + ? Tardive Dyskinesia</t>
  </si>
  <si>
    <t>BP= 141 / 91_x000D_
UGI endoscopy= Hill Grade III Hiatal hernia_x000D_
Cr 2.39 eGFR= 30.67_x000D_
BUN= 24</t>
  </si>
  <si>
    <t>HTN + stage 3 CKD + Hill Grade III Hiatal hernia</t>
  </si>
  <si>
    <t>refill meds, H.pylory test, PPI, avoid trigerring factors, bed time 2-3 hrs after dinner</t>
  </si>
  <si>
    <t>bp=120/70mmhg pr=87b/min</t>
  </si>
  <si>
    <t xml:space="preserve">follow up                                </t>
  </si>
  <si>
    <t xml:space="preserve">known epiliptic for the last 3 month on phenobarbitol 100 mg po daily </t>
  </si>
  <si>
    <t>Epigastric pain radiating to the back_x000D_
Bilateral submandibular swelling of over _x000D_
 30yrs duration, Has Constitutional symptoms-drenching night sweating, aneroxia, and constipation/2yrs duration  burt no cough, wt loss.</t>
  </si>
  <si>
    <t>BP- 130/80, P-74 regular_x000D_
pinc conj, NIS_x000D_
2x2 cm LAP at submandibular area, non-tender_x000D_
Clear chest_x000D_
JVP flat_x000D_
Epigastric tenderness_x000D_
No pedal edema</t>
  </si>
  <si>
    <t>The same + R/O Colonic ca/Gynecologic ca</t>
  </si>
  <si>
    <t>CBC, ESR, U/A, S/E, Abd u/s, FNAC, H. Pylori_x000D_
Ciprofloxacin 500mg po BID_x000D_
Gabapentin 300mg po/d_x000D_
Pantoprazole 40mg po/d</t>
  </si>
  <si>
    <t>Dyspepsia 2o to ?PUD +_x000D_
Bilateral Submandibular mass 2o to ? +_x000D_
PN+ UTI + Rt calcanear spur</t>
  </si>
  <si>
    <t>LBP of 1 week duration, worsens with walking Otherwise cauda equina sydrome._x000D_
Intermitant Upper back pain of 10yrs duration</t>
  </si>
  <si>
    <t>BP-137/76, P- 76 regular_x000D_
SLT-positive</t>
  </si>
  <si>
    <t>The Same + LBP</t>
  </si>
  <si>
    <t>Diclofenac 75mg po PRN</t>
  </si>
  <si>
    <t xml:space="preserve">Acute LBP/1wk duration _x000D_
</t>
  </si>
  <si>
    <t>Diclofenac 75mg po PRN_x000D_
Do L-S x-ray</t>
  </si>
  <si>
    <t xml:space="preserve">FBS = 160mg/dl      </t>
  </si>
  <si>
    <t>dry cough of 1 week duraation, chills</t>
  </si>
  <si>
    <t>BP 130/80_x000D_
pr 80</t>
  </si>
  <si>
    <t>liver hemangioma + ? type1 dm + dypspepisia r/o pud + cap</t>
  </si>
  <si>
    <t>well controlled Asthma + HHD</t>
  </si>
  <si>
    <t>bp=127 / 80 pr=79 rr=17 _x000D_
fbs=118</t>
  </si>
  <si>
    <t>HTN(CONTROLLED) + Type 2(controlled)</t>
  </si>
  <si>
    <t xml:space="preserve">HCT 25 mg po day , nifedipine 20 mg po day, _x000D_
MTF 500 mg po /d atrovastatin 20mg po daily_x000D_
</t>
  </si>
  <si>
    <t xml:space="preserve">HTN on HCT 25 mg po day , nifedipine 20 mg po day+Type 2 dm on mtf 500 mg po /d atrovastatin 20mg po daily_x000D_
_x000D_
</t>
  </si>
  <si>
    <t>Bp= 137/77_x000D_
CBC- WBC= 13k, N= 2.6k, L= 0.9k, HCT= 54.4%, PLT= 488k</t>
  </si>
  <si>
    <t>Good BP control + Polycythemia</t>
  </si>
  <si>
    <t>refill meds, come with CBC</t>
  </si>
  <si>
    <t>HTN + POLYCYTHEMIA on ASA 81 mg po/d, enanapril 5 mg po daily.</t>
  </si>
  <si>
    <t>FBS :179  BP :130/80</t>
  </si>
  <si>
    <t>she has day time symptoms 3x a monthand night time symptoms 2x a month</t>
  </si>
  <si>
    <t>BP= 111/88   PR= 96_x000D_
Chest= clear</t>
  </si>
  <si>
    <t>Partially controlled bronchial asthma</t>
  </si>
  <si>
    <t>advice on inhalational techniques, refill meds.</t>
  </si>
  <si>
    <t>BRONCHIAL ASTHMA -7 YEARS on SALABUTAMOL PUFF PRN BECLOMETHASONE 2 puffs BID</t>
  </si>
  <si>
    <t xml:space="preserve">Well controlled HTN + seizure Disorder </t>
  </si>
  <si>
    <t xml:space="preserve">bp =135/76 cbc  rft  elctrolyte in normal range </t>
  </si>
  <si>
    <t xml:space="preserve">refil .          </t>
  </si>
  <si>
    <t xml:space="preserve">bp=142 / 104(OFFICE)  BP=130-160/80-90 MMHG (HOME)   pr=121   rr=17 </t>
  </si>
  <si>
    <t>HTN(SUB OPTIMAL)</t>
  </si>
  <si>
    <t xml:space="preserve"> enalapril 10 mg po BID, nifedipine 20 mg po BID</t>
  </si>
  <si>
    <t>BP-102 / 62mmHg PR-87b/m T3-1.22(0.6-181) T4-8.3(5.5-11) TSH-15.5 (0.48-4.17</t>
  </si>
  <si>
    <t>TPO Antibody and FNAC</t>
  </si>
  <si>
    <t>BP= 130/77_x000D_
PR= 79_x000D_
Total cholestrol= 179, TG= 258, LDL= 96, HDL= 42</t>
  </si>
  <si>
    <t xml:space="preserve">TYPE-1 DM           </t>
  </si>
  <si>
    <t xml:space="preserve">refill meds           </t>
  </si>
  <si>
    <t>TYPE-1 DM-11 YEARS on NPH 30/20</t>
  </si>
  <si>
    <t>no new complaint, no joint pain/swelling</t>
  </si>
  <si>
    <t>78 18 137 / 55 _x000D_
cbc-normal_x000D_
fbs-80mg/dl, cr=1.01, urea=42, uric acid 8.2mg/dl, RF-reactive</t>
  </si>
  <si>
    <t>hyperuricemia</t>
  </si>
  <si>
    <t>refill_x000D_
add allopurinol 5omg po daily</t>
  </si>
  <si>
    <t xml:space="preserve">HAS DYSURIA, EPIGASTRIC PAIN </t>
  </si>
  <si>
    <t>BP 142/94, 130/80 PR 80</t>
  </si>
  <si>
    <t xml:space="preserve">HYPERTENSTION +UTI </t>
  </si>
  <si>
    <t xml:space="preserve">p: Hypertension on Nidepine 20 mg po BID </t>
  </si>
  <si>
    <t xml:space="preserve">BP =130/62  FBS=125 </t>
  </si>
  <si>
    <t xml:space="preserve">refil meds      </t>
  </si>
  <si>
    <t>- Known DM + Known Hypertensive on -MTF 1 gm po bid -Daunil 5 mg po bid - Atorvastatin 20 mg po/d -HCT 25 mg po/d -Enalapril 10 mg po bid -Amlodipine 5mg po/d</t>
  </si>
  <si>
    <t>BP 133/81_x000D_
pr 80_x000D_
FBS 139</t>
  </si>
  <si>
    <t>send U/A and ABD u/s</t>
  </si>
  <si>
    <t>TYPE 2 DM ON MTF 500 MG PO BID + LEFT KIDENY SANDY STONES</t>
  </si>
  <si>
    <t xml:space="preserve">no more seizure_x000D_
home bp controlled_x000D_
behavioural change- agressive , combative </t>
  </si>
  <si>
    <t>delirium/hyperactive delirium</t>
  </si>
  <si>
    <t>add haloperidol 0.25mg po daily bid_x000D_
see after 1 mointh</t>
  </si>
  <si>
    <t xml:space="preserve">Rt lower limb pain and generalized body pain </t>
  </si>
  <si>
    <t xml:space="preserve">Well controlled T2 DM +  HTN  + Right renal stones + Right renal cyst + BPH  + Rt hand Dupuytren contracture + ? Lt hand ganglion _x000D_
</t>
  </si>
  <si>
    <t xml:space="preserve">FBS ,        </t>
  </si>
  <si>
    <t>BP=115 / 78  RR=17 _x000D_
PR=74</t>
  </si>
  <si>
    <t xml:space="preserve">HTN(CONTROLLED) +TRIGEMINAL NEURALGIA </t>
  </si>
  <si>
    <t>Atenolol 50 mg/d, HCT 25 mg/d, Carbamazepine 200 mg BID,ESMOPRAZOLE 20 MG PO BID,NEUROBIN 1 TAB PO DAILY</t>
  </si>
  <si>
    <t xml:space="preserve">SHE ABDOMINAL DESTENSTION , CAME FOR REMAIN RESULT HAS ALSO WT LOSS, LOSS OF APPETEIES, HAS ESAYFATIGIBILITY </t>
  </si>
  <si>
    <t xml:space="preserve">BP 150/90, PR ,  </t>
  </si>
  <si>
    <t xml:space="preserve">Coarse liver ?early CLD_x000D_
Massive ascites 2? </t>
  </si>
  <si>
    <t xml:space="preserve">DO FLUID ANALYSIS, ESR , RFT </t>
  </si>
  <si>
    <t xml:space="preserve">bp = 126/80  fbs= 126- 128 </t>
  </si>
  <si>
    <t xml:space="preserve">T2DM on METFORMIN 1000mg po bid , Atorvastatinn 20 mg po/d VTE (PE and DVT) on rivaroioxaban 20 mg po/d </t>
  </si>
  <si>
    <t xml:space="preserve">CAME FOR MEDICATION CORRECTION </t>
  </si>
  <si>
    <t xml:space="preserve">21/01/16, BP140/90  ,PR </t>
  </si>
  <si>
    <t>FBS = 300mg</t>
  </si>
  <si>
    <t>BP= 89/60, PR= 70 (strong)_x000D_
INR= 1.74</t>
  </si>
  <si>
    <t>P1-HFrEF (25-30%) 2o To DCMP P2=AFIB P3=post TB fibrosis P4=thyrotoxicosis + Subtheraupeutic INR (1.74)</t>
  </si>
  <si>
    <t>lasix 40mg PO daily, Refill other meds, advised to take fluid.</t>
  </si>
  <si>
    <t>P1-HFrEF (25-30%) 2o To DCMP P2=AFIB P3=post TB fibrosis P4=thyrotoxicosis RX LASIX 40MG po BID, ENALAPRIL 2.5MG PO/D SPIRONOLACTONE 25MG PO/D, WARFARIN 2.5MG PO every other day, PTU 50MG PO TID, propranolol 40mg po bid, omeprazole 20mg po bid</t>
  </si>
  <si>
    <t xml:space="preserve">no complaint_x000D_
            </t>
  </si>
  <si>
    <t>63 17 143 / 95</t>
  </si>
  <si>
    <t xml:space="preserve">good_x000D_
                                          </t>
  </si>
  <si>
    <t xml:space="preserve">refill_x000D_
                        </t>
  </si>
  <si>
    <t>HTN + TIA + DM -16 years -ON ASA 81 mg po daily, -Atorvastatin 40mg po daily, -Metformin 1000MG/500mg po BID, -Glibenclamide 5mg po daily and Enalapril 5 mg po daily</t>
  </si>
  <si>
    <t>BP= 145 / 89  PR=89 RR=18_x000D_
FBS=164 MG/DL</t>
  </si>
  <si>
    <t>T1 DM (??CONTROL)</t>
  </si>
  <si>
    <t>NPH 50/28 IU SC BID,SERIAL FBS ADN HGA1CAT NEXT  VISIT,</t>
  </si>
  <si>
    <t xml:space="preserve">complaining of tingling sensation of lower extremity &amp; bloating sensation </t>
  </si>
  <si>
    <t xml:space="preserve">Do U/S          </t>
  </si>
  <si>
    <t>TB (on AntiTB for the last 4 months)</t>
  </si>
  <si>
    <t xml:space="preserve">BP130/66  FBS 158., 151, 118 </t>
  </si>
  <si>
    <t xml:space="preserve">suboptimal controll htn+dm </t>
  </si>
  <si>
    <t>T2DM on NPH 16\10 IU SC and MTF 500 mg BID + HTN on enalapril 5 mg po bid &amp; Amlodipine 5 mg po/d,</t>
  </si>
  <si>
    <t>patient did not come and her son said she is doing fine.</t>
  </si>
  <si>
    <t xml:space="preserve">HTN + STROKE + SEIZURE DISORDER + CORPULMONALE SEC TO COPD WITH SEC POLYCYTHEMIA </t>
  </si>
  <si>
    <t>refill meds, appoint after 02 months</t>
  </si>
  <si>
    <t>HTN + STROKE + SEIZURE DISORDER + CORPULMONALE SEC TO COPD WITH SEC POLYCYTHEMIA ON AMLODIPINE 10MG PO DAILY ENALAPRIL 5MG PO/D, Phenytoin 100mg po TID, beclomethasone 2 puffs BID, Salbutamol 4 puffs PRN</t>
  </si>
  <si>
    <t>no new complaint except recent weight gain and peripheral edema</t>
  </si>
  <si>
    <t xml:space="preserve">86 17 100 / 67 </t>
  </si>
  <si>
    <t>fluid overload/dietary idescretion</t>
  </si>
  <si>
    <t>decrease salt intake_x000D_
increase frusmide to 80mg bid</t>
  </si>
  <si>
    <t>Problem List_x000D_
Hypertension + Dm + Rvi on haart + corpulmonale sec to OSA Currently ON ASA 81MG PO DAILY, FUROSEMIDE 60mg BID, ATORVASTATIN 40MG PO DAILY ENALAPRIL 5MG PO DAILY METFORMIN 500MG PO BID, Salmutamol and beclamethasone</t>
  </si>
  <si>
    <t xml:space="preserve">well controlled T2 DM +  HTN  </t>
  </si>
  <si>
    <t>BP-110/70, 121/78_x000D_
pr 80</t>
  </si>
  <si>
    <t xml:space="preserve">patient did not come_x000D_
                  </t>
  </si>
  <si>
    <t>cccccccccccccc</t>
  </si>
  <si>
    <t xml:space="preserve">no comment_x000D_
                </t>
  </si>
  <si>
    <t>refill_x000D_
       medications</t>
  </si>
  <si>
    <t xml:space="preserve">has left side flank pain , itching senstion of vaginal area , frequency , shwe was treated with ciprofloxacillin for this complain for 2nd time no change  </t>
  </si>
  <si>
    <t xml:space="preserve">bp154/64  .pr 80 fbs 110, 130, </t>
  </si>
  <si>
    <t xml:space="preserve">Type 2 diabetes mellitus+uti rlo renal stone </t>
  </si>
  <si>
    <t xml:space="preserve">abdopelvic ultrsound , urine, urine culture  </t>
  </si>
  <si>
    <t xml:space="preserve">Bp 150/100, 145/98_x000D_
pr 80_x000D_
</t>
  </si>
  <si>
    <t>add on HCT 25 mng pod aily</t>
  </si>
  <si>
    <t>poor controlled HTN AMLODIPINE  10 MG, Enalapril 5 mg  but he was taking amlodipine 10 mg/5 mg po daily</t>
  </si>
  <si>
    <t>complains about burning sensation during urination of 20days duration</t>
  </si>
  <si>
    <t>FBS- 86-180MG/DL</t>
  </si>
  <si>
    <t>same as above + ?UTI</t>
  </si>
  <si>
    <t>CBC,U/A, RFT, HGA1C</t>
  </si>
  <si>
    <t>DM + HTN + PN On MTF 1.5gm PO BID, Glibenclamide 10mg BID, Amlodipine 10mg/day, and Neurobin 1 tab PO per day</t>
  </si>
  <si>
    <t>BP=112-136/65-79 MMHG_x000D_
PR=72  FBS=82-114</t>
  </si>
  <si>
    <t>T2 DM (GOOD CONTROL)+ HTN(CONTROLLED) + DYSLIPIDEMIA(CONTROLLED)</t>
  </si>
  <si>
    <t>NPH=28/18 AM/PM Atenolol 25 mg po/d Atorvastatin 20 mg po/d MTF 500 mg po DAILY, Enalapril 5 mg po bid ASA 81 mg po/d Omeprazole 20 mg po bid amitryptline 25 mg po daily</t>
  </si>
  <si>
    <t>P=T2 DM + HTN + DYSLIPIDEMIA; on NPH=28/18 AM/PM Atenolol 25 mg po/d Atorvastatin 20 mg po/d MTF 500 mg po DAILY, Enalapril 5 mg po bid ASA 81 mg po/d Omeprazole 20 mg po bid amitryptline 25 mg po daily</t>
  </si>
  <si>
    <t xml:space="preserve">FBS= 170 -360 fluctuating  RBS= 209-328  CR=1 U/A NR _x000D_
 _x000D_
</t>
  </si>
  <si>
    <t xml:space="preserve">continue meds, make metformin 750 mg po bid   with short appointment </t>
  </si>
  <si>
    <t xml:space="preserve">Right sided hemiparesis 2ry to recurrent ischemic stroke (left MCA territory) , P2 - Known T2DM  P3 ,IHD  ON METFORMIN 500 MG PO BID LOSARTAN 50 MG PO/D DAPA 10 MG PO/D  CLOPIDOGREL 75 MG PO/D  atrovastain 80 mg po/d  spironolactone 25 mg po/d </t>
  </si>
  <si>
    <t>no cough, no SOb, no edema, no visual problem, no back pain, no paresthasia, join t mobility good, good balance but swinging sensation, good undrstanding, cooperative, hand tremor persisted, salivation, no rigidity ogf  body, no obesity, no stress, no psychosocial distress, good dietary habit, good hygien, adherent to medication, toiletibng (constipation), good social interaction. remarks (no BPH symptoms()FBS 140 mg/dl</t>
  </si>
  <si>
    <t>salt restriction, be actiove, minimize coffee, prevenmtion of fall, veghitable and fruit dish, legumes dish, use only l;iquid oil, get adequate sun light, foot care (keep hygien, wear loose shoe, becareful while cuttinhg mnail, ,moisyturize legs with vaslin)</t>
  </si>
  <si>
    <t>66 17 151 / 96</t>
  </si>
  <si>
    <t>stage 01 hypertension_x000D_
good glycemic control</t>
  </si>
  <si>
    <t>refill medications_x000D_
a1c, lipid profile, rft</t>
  </si>
  <si>
    <t>type 2 DM ON metformin 500mg po daily treated for Fournier's gangrene. PTB(initiation phase) Tracheal stenosis- correctional surgey done with significant post-op improvement</t>
  </si>
  <si>
    <t xml:space="preserve">still has lower abdominal pain , dysuria,  frequency,after tretment , she has hx hysterectomy last 35 year , HAS RASH ON LOWER LEG , KNEE JOINT PAIN </t>
  </si>
  <si>
    <t xml:space="preserve">bp 111/76, 212, 120, 107, </t>
  </si>
  <si>
    <t xml:space="preserve">SUBOPTIMAL CONTROLL DM +RECURRENT UTI </t>
  </si>
  <si>
    <t xml:space="preserve">URINE CULTURE ,  ULTRSOUND , LINK TO DERMA </t>
  </si>
  <si>
    <t>FBS- 95-105mg/dl</t>
  </si>
  <si>
    <t>Refill, and appoint after 3 months with RFT and Hga1c</t>
  </si>
  <si>
    <t>Known T1DM on NPH 18/8 U BID</t>
  </si>
  <si>
    <t xml:space="preserve">FBS-127 mg/dl &amp; BP-169 / 93 mmHg </t>
  </si>
  <si>
    <t xml:space="preserve">Refill, LSM &amp; Link to MRC </t>
  </si>
  <si>
    <t>Type 2 DM  + HTN+ 5 month after uroplasty was done for recurrent urethral stricture + RT Sever hydronephrosis MTF 1gm po bid Daonil 5 mg po/bid, Enalapril 10 mg po bid, Amlodipine 10 mg po /day, Atrovastatin 20 mg po/day, ASA 81 mg po/day</t>
  </si>
  <si>
    <t xml:space="preserve">BP = 150/70 mmgh </t>
  </si>
  <si>
    <t>no ne w complainr</t>
  </si>
  <si>
    <t>V/S= Stable</t>
  </si>
  <si>
    <t>RA/RA PLEURISY(methotrexate related effusion) /RA-ILD /HFpEF/T2DM/ VIT-D Defeciency (treated)</t>
  </si>
  <si>
    <t>refill meds, appoint after 03 months</t>
  </si>
  <si>
    <t>RA/RA PLEURISY(methotrexate related effusion) /RA-ILD /HFpEF/T2DM/ VIT-D Defeciency- took 3 month replacement therapy on prednisolone 5mg daily, atorvastatin 10mg po daily, Calci-denk 1 tab po bid, Allopurinol 100 mg PO daily, metformin 500mg po daily, was on home oxygen but stopped for the past 01 year and she has no SOB</t>
  </si>
  <si>
    <t xml:space="preserve">bp =145/73  fbs=78,86,95 RBS= 214 248,125 </t>
  </si>
  <si>
    <t>DM + HPN on NPH 14/4 IU BID, Metformin 500mg BID, Enalapril 10mg BID , Amlodipin 5 mg po/d Minor stroke ? on ASA 81 mg po/d Atrovastatin 40 mg po/d</t>
  </si>
  <si>
    <t>yyyyyyyyyyyyyyyyyyyyyyyy</t>
  </si>
  <si>
    <t xml:space="preserve">the Same + ?ACS </t>
  </si>
  <si>
    <t>TYPE 2DM + HTN on  MTF 1gm po/bid Daonil 5 mg po bid Amlodipine 5 mg po/day,Atrovastatin 20 mg po/day</t>
  </si>
  <si>
    <t xml:space="preserve">HAS dry cough aggravted cold weather,  , has headache, no sob , she was taking azthromycin, cough syurp </t>
  </si>
  <si>
    <t xml:space="preserve">bp 131//70, pr 80, fbs 110, 100, </t>
  </si>
  <si>
    <t>type2dm +controlled goiter +allergic brhonchtitis</t>
  </si>
  <si>
    <t>do, cxr, cbc</t>
  </si>
  <si>
    <t>TYPE2DM ON NPH 50/40 , MTF1000mg/500mg ,  +CONTROLLED TOXIC GOITER</t>
  </si>
  <si>
    <t xml:space="preserve">BP-130-140/80-90 mmHg &amp; FBS-139-179 mg/dl </t>
  </si>
  <si>
    <t>T2DM + HTN; on Metformin 1.5/1 gm po BID, Doanil 10 mg po BID, Enalapril 10 mg po BID, and Atrovastatin 20 mg po/d</t>
  </si>
  <si>
    <t>bp 123 / 73 pr 87 smbg fbs 148</t>
  </si>
  <si>
    <t>DM + HPN on NPH 16/4 IU BID, Metformin 1000mg BID, Enalapril 10mg BID , Amlodipin 10 mg po/d Minor stroke ? on ASA 81 mg po/d Atrovastatin 40 mg po/d</t>
  </si>
  <si>
    <t>BP=  130 / 88   PR=75 RR=17 FBS=106_x000D_
HGA1C=8% ,RFT=CR1.04(0.7-1.22)   ,UREA=25( 15-40)</t>
  </si>
  <si>
    <t xml:space="preserve">T2DM(POOR CONTROL) + HTN (GOOD CONTROL) + DISLIPEDIMIA </t>
  </si>
  <si>
    <t>MTF 1000/500 mg po BID, Glibenclamide 10/5 mg po/d, Enalapril 10 mg po BID.INITIATE ATROVASTATIN 2O MG PO DAILY</t>
  </si>
  <si>
    <t>FBS- 145-110mg/dl</t>
  </si>
  <si>
    <t xml:space="preserve">Refill and make glibenclamide 5mg PO BID_x000D_
update investigations on next visit_x000D_
</t>
  </si>
  <si>
    <t>known T2DM + HTN + PN on metformin 500 mg po BID, doanil 5 mg po daily , enalapril 10 mg po BID, amlodipine 5 mg po/d,, HCT 25 mg po/d, atrovastatin 20 mg po/d, amitriptyline 25 mg po/d, Neurobin 1 tab po/d</t>
  </si>
  <si>
    <t>mmmmmmmmmmmmmmmmmmmmm</t>
  </si>
  <si>
    <t>mmmmmmmmmmmmmmmmmmmmmm</t>
  </si>
  <si>
    <t>mmmmmmmmmmmm</t>
  </si>
  <si>
    <t>mmmmmmmmmmmmmmmmmm</t>
  </si>
  <si>
    <t>mmmmmmmmmmm</t>
  </si>
  <si>
    <t>DM + HPN on NPH 16/4 IU BID, Metformin 1000mg BID, Enalapril 10mg BID , Amlodipin 10  mg po/d Minor stroke ? on ASA 81 mg po/d Atrovastatin 40 mg po/d</t>
  </si>
  <si>
    <t>BP-130/79, 115/78, 135/78_x000D_
pr 80_x000D_
FBS 151, 147, 178</t>
  </si>
  <si>
    <t>poor glycemiccontrol</t>
  </si>
  <si>
    <t>Metformin  1gm po bid</t>
  </si>
  <si>
    <t>2DM + HTN oN MTF - 1gm /500 MG PO BID , HCT 25 MG PO/D , ENALAPRIL 5 MG PO/D AROVASTATIN 20 MG PO/D , AMLODIPINE 5 MG PO/D</t>
  </si>
  <si>
    <t xml:space="preserve">BP = 140/100mg </t>
  </si>
  <si>
    <t>no new complaint. Her weakness is improving</t>
  </si>
  <si>
    <t>BP= 128/77  PR= 81</t>
  </si>
  <si>
    <t>Known HTN /ischemic stroke (2 years ago) on Aspirin 81 mg PO daily Atorvastatin 40 mg PO daily Amlodipine 10 mg PO daily. amitriptyline 25 mg po nocto</t>
  </si>
  <si>
    <t xml:space="preserve">BP-119-145/60-79 mmHg &amp; FBS-107 mg/dl </t>
  </si>
  <si>
    <t>NO NEEW COMPLAINT</t>
  </si>
  <si>
    <t xml:space="preserve">BP=116 / 62 _x000D_
PR=74 RR=17 </t>
  </si>
  <si>
    <t xml:space="preserve">HTN(GOOD CONTROL) </t>
  </si>
  <si>
    <t xml:space="preserve">LOSARTAN 100MG PO DAILY ,HCT 25 MG PO DAILY_x000D_
</t>
  </si>
  <si>
    <t>KNOWN HTN ON LOSARTAN 100MG PO DAILY ,HCT 25 MG PO DAILY _x000D_
P20--&amp;gt; KNOWN  NEUROPATHY AMYTRIPTILIN 12.5 MG PO DAILY DISCONTINUED</t>
  </si>
  <si>
    <t>FBS =   220mg/dl</t>
  </si>
  <si>
    <t xml:space="preserve">well controlled T2 DM + Tonsillitis </t>
  </si>
  <si>
    <t xml:space="preserve">bp =131/72 _x000D_
cbc rft U/A normal uric acid =5.8 </t>
  </si>
  <si>
    <t xml:space="preserve">good +?HHD+? allergic rhinitis </t>
  </si>
  <si>
    <t xml:space="preserve">ECHO ,ECG  REFIL meds  citrizine 10 mg po/d </t>
  </si>
  <si>
    <t>P1 Hypertension on Amlodipine 10 mg po/d, HCT 25 mg po/d</t>
  </si>
  <si>
    <t>bp 124 / 84 PR 70 fbs 131-141</t>
  </si>
  <si>
    <t>no coufggh, no SOb , treated recently for pneumonia, no edema, no visiual problem on follow up, back pain , knee pain (osteoarthrites on follow up), has fatigue, walk with stick su[pportm, has obesity, no stress, no psychosocial distress , good dietary habit, good hygien, adherent to medication, toileting 9squating problem), no social interaction. remarks 9no breast mass, no vaginal discharge0, FBS 147 mg/dl</t>
  </si>
  <si>
    <t xml:space="preserve">sleeps poorly, walking distance weak, muscle strengthn weak, grip strengtn eweAk, no wemotional change,no memory loss, good judgemenmt </t>
  </si>
  <si>
    <t>good disease course+ sarrcopenia (fatigue, abdominal obesit, weak grip strength)</t>
  </si>
  <si>
    <t>salt restriction, be actie, minimize coffee, prevenmtion of fall, vegitable and fruit dish, legumes dish, use only liquid oil, get adequate sun light, loose weight, get a cup of juice made of (avocado, banma, oats and milk) twice per week, foot care (keep hygien, becareful while cutting nail, moisurixze legs with vaslin)</t>
  </si>
  <si>
    <t>significant improvement of discharge and inflammation after antibiotic use</t>
  </si>
  <si>
    <t xml:space="preserve">105 17 145 / 95 </t>
  </si>
  <si>
    <t>improved cellulitis</t>
  </si>
  <si>
    <t xml:space="preserve">refill_x000D_
             </t>
  </si>
  <si>
    <t>Overactive bladder+ GLAUCOMA +DM +HTN+ glaucoma on NPH 20U/D METFORMIN 1GM PO BID,ENALAPRIL 10MG bid AMITRYPTLLINE 50MG PO DAILY PREGABALIN 75MG PO DAILY NEUROBION 10MG PO DAILY ATORVASTATIN 40MG PO DAILY ASA 81MG PO DAILY</t>
  </si>
  <si>
    <t xml:space="preserve">BP-113 / 63 mmHg </t>
  </si>
  <si>
    <t xml:space="preserve">HTN ( on LSM)  + Dyslipidemia  </t>
  </si>
  <si>
    <t>she has day time symptom of 4x a month and night time symptoms</t>
  </si>
  <si>
    <t>BP= 120/60_x000D_
RBS-152, 223, 233_x000D_
Chest= scattered wheeze</t>
  </si>
  <si>
    <t>RVI ON HAART /HYPERTENSION /DM / + Uncontrolled BRONCHIAL ASTHMA</t>
  </si>
  <si>
    <t>add predinsolon 40mg PO daily for 05 days, come with HBGM refill other meds</t>
  </si>
  <si>
    <t>sore throat, dyspepsia</t>
  </si>
  <si>
    <t xml:space="preserve">BP_160/91_x000D_
pr 80_x000D_
</t>
  </si>
  <si>
    <t>HTN + OA of right knee.</t>
  </si>
  <si>
    <t xml:space="preserve">HgA1C-7.7% </t>
  </si>
  <si>
    <t xml:space="preserve">T2DM on  NPH 30/20 IU SC BID &amp;  Metformin 500 mg po/d </t>
  </si>
  <si>
    <t xml:space="preserve">HAS nubmeness hand more at tip finger , tingling senstion , NECK PAIN </t>
  </si>
  <si>
    <t xml:space="preserve">bp pr not done  </t>
  </si>
  <si>
    <t xml:space="preserve">PN +? VITAMIN D DFEICENCY +CERIVICAL SPONDYOSIS </t>
  </si>
  <si>
    <t>SERUM VITAMIN D CBC</t>
  </si>
  <si>
    <t xml:space="preserve">PN ON MEDICATION  </t>
  </si>
  <si>
    <t xml:space="preserve">bp= 96/67  power LTU =4/5 LLL 5/5 RT=5/5 </t>
  </si>
  <si>
    <t>left side hemiparesis 2 to ischemic stroke ( Massive MCA territory ischemia )</t>
  </si>
  <si>
    <t xml:space="preserve">ASA 81 mg po/d atrovastatin 40 mg po/d  enalapril 2.5 mg po/d </t>
  </si>
  <si>
    <t xml:space="preserve">left side hemiparesis 2 to ischemic stroke ( Massive MCA territory ischemia ) + uncrossed supranuclear facial palsy On enalpril 2.5 mg po bid ASA 81 mg po/d atrovastatin 40 mg po/d </t>
  </si>
  <si>
    <t>she had no episode of seizure after addition of carbamazepine</t>
  </si>
  <si>
    <t>94 17 104 / 85</t>
  </si>
  <si>
    <t>good bp_x000D_
and seizure control</t>
  </si>
  <si>
    <t xml:space="preserve">refill_x000D_
           </t>
  </si>
  <si>
    <t xml:space="preserve">INTERMITTENT EASY FATIGABLITY </t>
  </si>
  <si>
    <t>BP=124 / 81 PR=103 RR=17 _x000D_
FBS=80,116,120,</t>
  </si>
  <si>
    <t>HTN With HHD(GOOD CONTROL) + OA + TYPE 2 DM (GOOD CONTROL)</t>
  </si>
  <si>
    <t>atenolol 50mg po/d, amlodipine 10 mg po/d , meloxicam 15 mg po/d P3. ,metformin 850 mg po bid,ATROVASTATIN 20 MG PO DAILY</t>
  </si>
  <si>
    <t xml:space="preserve">P1. HTN with HHD on atenolol 50mg po/d, amlodipine 10 mg po/d P2. OA ON meloxicam 15 mg po/d P3. type 2 DM ON ,metformin 850 mg po bid_x000D_
ECHO= MILD LVH + GRADE II LV DIASTOLIC DISFUNCTION,_x000D_
17/08/23--&amp;gt;HGA1C=6.6% ,LIPID PROFILE (T.CHOL--105,TGL-64.3, LDL=82.6 ,RFT-CR=0.85,UREA-14.9 _x000D_
_x000D_
</t>
  </si>
  <si>
    <t xml:space="preserve">HTN pt on Amlodipine 10 mg po daily,Enalapril 5 mg po/d,Atrovastatin 20 mg po/d </t>
  </si>
  <si>
    <t>IBD 2ry to ? CD + tubular adenoma with low grade dysplasia</t>
  </si>
  <si>
    <t xml:space="preserve">headache and dizziness  </t>
  </si>
  <si>
    <t xml:space="preserve">BP = 233/137mmg _x000D_
FBS 130mg/dl </t>
  </si>
  <si>
    <t>HTN urgency R/O Emergency ( 233/137mmgh ) = well controlled T2 DM</t>
  </si>
  <si>
    <t>Home BP- 140-100- 120-90</t>
  </si>
  <si>
    <t>Known HTN with HHD</t>
  </si>
  <si>
    <t>no new complaint. Her rt toe ulcer is healed.</t>
  </si>
  <si>
    <t>BP= 148/88 PR= 106</t>
  </si>
  <si>
    <t>P=TYPE 2 DM + BKA 2 RY TO PAD + Poor BP control-HTN</t>
  </si>
  <si>
    <t>make enalapril 5mg PO BID, refill other meds</t>
  </si>
  <si>
    <t>P=TYPE 2 DM + BKA 2 RY TO PAD + HTN ON NPH 28/14 IU SC BID, METFORMIN 500 MG PO BID, ASA 81 MG PO/DAY, ATORVASTATIN 40 MG PO/DAY. ENALAPRIL 5 MG PO/DAY,AMLODIPINE 5 MG PO/DAY.AMT 25 MG PO/DAY .</t>
  </si>
  <si>
    <t>atenolol 50mg po/d, amlodipine 10 mg po/d , meloxicam 15 mg po/d ,metformin 850 mg po bid,ATROVASTATIN 20 MG PO DAILY</t>
  </si>
  <si>
    <t>no new complaint ,cough ,sputum production subsided  _x000D_
 HRCT-mediastinal adenopathy with diffuse GGO?active sarcoidosis, epicardial calcification with enlarged LV, lt thyroid mass(2.9X2.5cm), recommendation-chest CT with contrast, ECHO</t>
  </si>
  <si>
    <t xml:space="preserve">bp =133/79   pr= 58 </t>
  </si>
  <si>
    <t xml:space="preserve">same+? sarcodosis </t>
  </si>
  <si>
    <t>refil meds   come with ixs for nxt visit ( CT WITH CONTRAST ,ESR LDH)</t>
  </si>
  <si>
    <t>1:known cardiac patient (IHD with HFrEF) P2:COPD P3: Substance Use Disorder(KHAT) P4 Complete Right Bundle Branch Block with Left Anterior Hemiblock, on: Lasix 40 mg po bid, -spironolactone 25 mg po daily, -enalapril 5 mg po BID : -Asprin 81 mg po daily - atorvastatin 20 mg po daily -Metoprolol succinate 6.25 mg po daily, - -Dapagliflozin 10 mg po daily -Symbicort 2 puff BID :(not taking) -salbutamol</t>
  </si>
  <si>
    <t>bp 134/80, ,pr 80 cr 1.2, bun 36</t>
  </si>
  <si>
    <t xml:space="preserve">type 2 dm on medication </t>
  </si>
  <si>
    <t>KNONW T2DM ON MTF - 500 MG PO DAILY</t>
  </si>
  <si>
    <t>BP= 142/81_x000D_
Current HgA1c= 7.1%, FBS= 103</t>
  </si>
  <si>
    <t>Good DM Control + Poor BP control</t>
  </si>
  <si>
    <t>make enalapril 15/10mg PO BID, refill other meds</t>
  </si>
  <si>
    <t>DM/HTN- NPH 34/24 -GALVUSMET 1 TAB PO DAILY -ATORVASTATIN 40MG PO DAILY -AMLODIPINE 10MG DAILY -ENALAPRIL 10 mg po bid_x000D_
Current HgA1c= 7.1%, FBS= 103</t>
  </si>
  <si>
    <t>no cough, no SObn, noi edema, no visual problem (one eye blind), no back pain, no paresthasia,  physical disability (bullet injury old), good balance, walk with stick support, good understanding, cooperative, no obesity, no stress, no psychosocial distress, good dietary habit, good hygien, no addioction, adherent to medication,toileting good, good social interaction. remarks (no BPH  symptoms)BP 170/80 mmHg</t>
  </si>
  <si>
    <t>sleeps well, walking distance good, muscle strength good, no emotionmal change, no memory loss, good judgement</t>
  </si>
  <si>
    <t>salt restriction, be active, minim ize coffee, prevention of fal;l, get adequate sun light, be active, vegitable and fruit dish, leghumes dish, use only liquid oil, walk for 20 min utes 3 times per week, get a cup of juice made of (aviocado, banana, oats and milk )twice per week</t>
  </si>
  <si>
    <t xml:space="preserve">BP-148 / 102 mmHg </t>
  </si>
  <si>
    <t xml:space="preserve">Decrease Amlodipine 5 mg po/d &amp; Add Enalapril 5 mg po BID </t>
  </si>
  <si>
    <t>- no new compliant_x000D_
- didnt come with INR</t>
  </si>
  <si>
    <t xml:space="preserve">comfortable _x000D_
BP=102 / 87         PR=88   _x000D_
_x000D_
_x000D_
</t>
  </si>
  <si>
    <t xml:space="preserve">P=Acute Rt Lower Extremity DVT +Trans sphincter Fistula In Ano_x000D_
_x000D_
</t>
  </si>
  <si>
    <t>- continue 5mgpo/5days and  7.5gm po/2days _x000D_
- come with INR</t>
  </si>
  <si>
    <t>P=Acute Rt Lower Extremity DVTON WARFARIN 5MG PO DAILY +Trans sphincter Fistula In Ano(follow up at surgical side)</t>
  </si>
  <si>
    <t>she has recent exacerbation of ataxia with loss of posture._x000D_
lowish blood pressure_x000D_
nightmares but no forgetfullness or other neurological finding_x000D_
poor salt intake</t>
  </si>
  <si>
    <t xml:space="preserve">stable_x000D_
vital signs </t>
  </si>
  <si>
    <t>same ro recurrent stroke</t>
  </si>
  <si>
    <t>work up_x000D_
mri. electrolytes</t>
  </si>
  <si>
    <t>bronchial asthma- aspirin sensitive cerebellar ischemic stroke /cerebellar ataxia RX-clopidogrel 75mg po daily, atorvastatin 40mg po daily Prednisolne 10mg</t>
  </si>
  <si>
    <t>easy fatigability, palpitation &amp; malaise of 3 month</t>
  </si>
  <si>
    <t xml:space="preserve">BP-176/87 mmHg </t>
  </si>
  <si>
    <t xml:space="preserve">HTN on Enalapril 10 mg po BID &amp; Metoprolol 25 mg po/d </t>
  </si>
  <si>
    <t xml:space="preserve">NO NEW                    </t>
  </si>
  <si>
    <t>bp =105/76 FBS= 84-142, RBS=95-192</t>
  </si>
  <si>
    <t xml:space="preserve">GOOD  CONTROL </t>
  </si>
  <si>
    <t>T1DM on NPH 32/ 24 and RI 10/4</t>
  </si>
  <si>
    <t>BP-117/73, 127/80_x000D_
pr 80</t>
  </si>
  <si>
    <t>STABLE VITAL SIGNS SCATTERED WHEEZE</t>
  </si>
  <si>
    <t xml:space="preserve">p1- Bronchial asthma /40 YEARS on symbicort puff bid salbutamol 2 puff prn, ALMETHAMINE_x000D_
_x000D_
_x000D_
_x000D_
_x000D_
_x000D_
_x000D_
</t>
  </si>
  <si>
    <t>no cough , no SOb, no edema, no visual problem, no back paiun, no patresthasia, joint mobility good, good balance (no tinites, no virtigo0, good undestanding, cooperastive, no obesity, no stress, no psychosocial distress, good dietar habit, adhjerent to medication, no addiction, toiletin g good, good social interaction. remarks (no BPH sym,ptoms)BP 140/80 mmHg</t>
  </si>
  <si>
    <t>sleeps well, waklking distance good, muscle strength good, no emotional change, no memory loss, good judgement</t>
  </si>
  <si>
    <t>salt restriction, be active, minimize coffee, prevention of fall, vegitable and fruit dish, legumes dish, use only liquid oil, get adequiate sun light, walk for 20 minutes 3 times per week, get a cup of juice made of (banana, avocado, oats and milk ), twice per week</t>
  </si>
  <si>
    <t xml:space="preserve">BP=124 / 88  PR=97 RR=17 _x000D_
FBS=140 MG/DL </t>
  </si>
  <si>
    <t xml:space="preserve"> metformin 1.5/1 gm po BID, doanil 10 mg po BID, amlodipine 10 mg po/d and enalapril 5 mg po BID</t>
  </si>
  <si>
    <t xml:space="preserve">BP 116/78 , PR 78 </t>
  </si>
  <si>
    <t xml:space="preserve"> old stroke patient on ASA 81, and Atrovastatin 20 mg po per day</t>
  </si>
  <si>
    <t xml:space="preserve">burning pain over the shoulders other symptoms improved </t>
  </si>
  <si>
    <t xml:space="preserve">bp- 100/50   PR- 58 (i,i)  </t>
  </si>
  <si>
    <t>DCMP(EF 15-20%) + CERVICAL SPONDYLOSIS + ?Afib</t>
  </si>
  <si>
    <t xml:space="preserve">-do ecg ,coagulation profile _x000D_
- refill others </t>
  </si>
  <si>
    <t xml:space="preserve">DCMP(EF 15-20%) + VERTEBRAL SPONDYLOSIS ON LASIX 40 MG PO BID SPIROLACTONE 12.5 MG PO/D , ASA 81 M GPO/D, ATROVASTATIN 40MG PO DAILY, ENALAPRIL 2.5 MG PO DAILY ,PREGABALIN 75 MG PO DAILY_x000D_
_x000D_
</t>
  </si>
  <si>
    <t xml:space="preserve">BP =117/80 PR 118    INR=1.44 </t>
  </si>
  <si>
    <t xml:space="preserve">WARFARIN 7.5 MG/10 MG ALTERNATIVELY METOPROLOL 25 MG PO BID </t>
  </si>
  <si>
    <t>VHD(MR) + Atrial flatter (warfarin  7.5mg)+ PHTN(Mild) + ? HTN( Diastolic) + Fissured toungue</t>
  </si>
  <si>
    <t>Has been started on Amlodipine 5mg PO daily 2 months ago at HC</t>
  </si>
  <si>
    <t>came with BP records of 140/90 -130-80</t>
  </si>
  <si>
    <t>P=ischemic stroke +HTN  on ASA 81 mg po/d and atrovastatin 20 mg po/d + HTN on LSM</t>
  </si>
  <si>
    <t>the_x000D_
same               _x000D_
POSITIVE STRAIGHT LEG RAISING SIGN</t>
  </si>
  <si>
    <t>RFT- NORMAL, PSA 2.96 {0.0-4.1 FOR HIS AGE}_x000D_
ECHO-NORMAL_x000D_
LS X RAY= DEGENARATIVE VERTEBRAL SPONDYLOSIS</t>
  </si>
  <si>
    <t xml:space="preserve">SCIATICA_x000D_
BPH WITH NORMAL PSA_x000D_
</t>
  </si>
  <si>
    <t>PHYSIOTHERAPY_x000D_
CONTINUE MELOXICAM FOR 01 MONTH_x000D_
ALFUZOSIN 10MG PO DAILY_x000D_
AMITRIPTILLINE 25MG PO DAILY</t>
  </si>
  <si>
    <t xml:space="preserve">CLBP with radiculopathy 2ry to ? + BPH on  Meloxicam 15 mg po daily for 10 days_x000D_
_x000D_
</t>
  </si>
  <si>
    <t>same and came to take medication</t>
  </si>
  <si>
    <t>refill the previous medications</t>
  </si>
  <si>
    <t>BP-110/80_x000D_
pr 80</t>
  </si>
  <si>
    <t>FBS = 180mg/d</t>
  </si>
  <si>
    <t>intermittent paresthasia, started school, does work for supportin g herself, no depressive symptoms, no fatigue, she lives alone in renting house, raised with her aunthy,  has friends, no exposure for (addiction, sexual abuse, physical trauma, started learning (citing quran), engage in sahlat daily)</t>
  </si>
  <si>
    <t xml:space="preserve">sleeps well, sher has a good communication, she is loghing today, dressed neat, nail are cut , </t>
  </si>
  <si>
    <t>good psychosocial healthy</t>
  </si>
  <si>
    <t>adviced to continue engagement to her routine</t>
  </si>
  <si>
    <t>paresthasia disease, dysthamia poor social support</t>
  </si>
  <si>
    <t xml:space="preserve">BP-150 / 74 mmHg &amp; FBS-148-216 mg/dl </t>
  </si>
  <si>
    <t>T2DM + HTN WITH HHD + Dyslipidemia + ? Diabetic Neuropathy ; on MTF 1000 mg po Bid, Enalapril 10 mg po BID, Atorvastatin 20 mg po/d. Neurobion 1 tab po/d</t>
  </si>
  <si>
    <t>complains about rt side arm and shoulder pain or 01 month</t>
  </si>
  <si>
    <t>HOME BP-125-130/90-85mmhg</t>
  </si>
  <si>
    <t>refill and add amytriptlin</t>
  </si>
  <si>
    <t>Known HTN _x000D_
-on enalapril 10 mg po BID, amlodpine 5mg po day</t>
  </si>
  <si>
    <t>BP=170 / 74 PR=86 RR=19 FBS=98</t>
  </si>
  <si>
    <t>T2 DM (FAIR CONTROL) + HTN (?? SUB OPTIMAL CONTROL)</t>
  </si>
  <si>
    <t xml:space="preserve">--&amp;gt;NPH insulin 22/12 IU SC BID, _x000D_
--&amp;gt;Enalapril 10 mg po/bid ,amlodipine 10 mg po/d_x000D_
---SERIAL BP AND HGA1C AT NEXT VISIT_x000D_
</t>
  </si>
  <si>
    <t>P1. T2 DM ON NPH insulin 22/12 IU SC BID P2. HTN ON Enalapril 10 mg po/bid amlodipine 10 mg po/d</t>
  </si>
  <si>
    <t>BP-125/63.110/65,101/65 pr 80 FBS 130, 120, 116, 127</t>
  </si>
  <si>
    <t xml:space="preserve">DM + HTN + IHD, PAD (old) + ATRIAL fibrillation ON mtf 500 bid, Atenolol 25/day, Warfarin 2.5 / 5 mg po, frusemide 40 mg po per day, Spiranolactone 25 mg Atrovasatin 20 mg po per day, Lisinoprl 5 mg po per day,_x000D_
</t>
  </si>
  <si>
    <t>100 17 166 / 88... HOME BP 120-130/80_x000D_
SERUM VITAMIN D LEVEL 9.6</t>
  </si>
  <si>
    <t>VITAMIN D 50K PO WEEKLY FOR 12 WEEKS</t>
  </si>
  <si>
    <t>FBS = 155mg/dl</t>
  </si>
  <si>
    <t xml:space="preserve">BP-169 / 86 mmHg </t>
  </si>
  <si>
    <t xml:space="preserve">Refill, LSM &amp; Add Amlodipine 5 mg po/d </t>
  </si>
  <si>
    <t xml:space="preserve">- no new compliant _x000D_
- fbs- 88- 130 </t>
  </si>
  <si>
    <t xml:space="preserve">BP- 139 / 84   PR- 113 _x000D_
updated inv-  RFT- wnr    cbc- wnr </t>
  </si>
  <si>
    <t xml:space="preserve">-make metoprolol 25mg po/d_x000D_
-refill others _x000D_
</t>
  </si>
  <si>
    <t xml:space="preserve">T2DM + HTN + ? UA on DAPT, Ateroz 40 mg po/d, Enalapril 5 mg po bid, Metformin 1000mg po BID, metoprolol 12.5 mg po/d , ASA 81mg po/d , amlodipine 5 mg po/d pregabalin 75 mg po/d_x000D_
_x000D_
</t>
  </si>
  <si>
    <t>complains about global type of head ache of 2 months duration associated with nausea</t>
  </si>
  <si>
    <t>P 7th smooth post op month after sis trunk operation was done for an indication of thyroglossal duct sinus tract +M. headache</t>
  </si>
  <si>
    <t>FBS:190 200</t>
  </si>
  <si>
    <t xml:space="preserve">diabetic milltuse +cholestrol_x000D_
</t>
  </si>
  <si>
    <t>FBS = 91 mg/dl</t>
  </si>
  <si>
    <t>LGIF,SNEEZING ,RUNNY NOSE 2DAYS</t>
  </si>
  <si>
    <t>BP=170 / 89,PR=107,RR=17_x000D_
FBS=130,14</t>
  </si>
  <si>
    <t>T2 DM  + HTN (POOR CONTROL 2RY TO ?) + COMMON COLD</t>
  </si>
  <si>
    <t>metformin 500 mg po daily,Enalapril 10 mg po BID, Atorvastatin 20 mg po/d ,HCT 25 mg po/day_x000D_
SERIAL BP ,FBS AND HGA1C AT NEXT VISIT</t>
  </si>
  <si>
    <t>complains about lt big toe intermittent burning pain of 2 weeks duration ,easy fatigability and thrst_x000D_
-He also complains about blurring of vision</t>
  </si>
  <si>
    <t>FBS-170 -150mg/dl Hga1c 6.28</t>
  </si>
  <si>
    <t>same as above + ?GA</t>
  </si>
  <si>
    <t>refill and appoint to come with uric acid and RFT_x000D_
-Link to ophta for screening</t>
  </si>
  <si>
    <t>TYPE 2 DM + HTN _x000D_
-on Daonil 5 mg po bid MTF 1 gm po bid losartan 50 mg po/day Atenolol 50 mg po/day HCT 25 mg po/day</t>
  </si>
  <si>
    <t>husband  visit</t>
  </si>
  <si>
    <t xml:space="preserve">Known type 2 DM(Good control)+Known hypertensive(Good control)_x000D_
_x000D_
_x000D_
_x000D_
</t>
  </si>
  <si>
    <t>refill 1 month</t>
  </si>
  <si>
    <t>Known Type 2 DM +Known Hypertensive Patient On Metformine1gm BID, Glibenclemide 10mg BID, Enalapril 10mg BID and Nifedipine 20mg BID.</t>
  </si>
  <si>
    <t>FBS = 101 mg/dl</t>
  </si>
  <si>
    <t xml:space="preserve">well controlled   T1 DM </t>
  </si>
  <si>
    <t>acutely sick looking, heart burn, have eaten food this morning, fatugue, nausea, headache, light headedness</t>
  </si>
  <si>
    <t>BP 120 /80 mmhg    pulse full regular, epigastic tenderness</t>
  </si>
  <si>
    <t>Acute gastrites</t>
  </si>
  <si>
    <t>linked to emergency unit</t>
  </si>
  <si>
    <t>HAS WORSENING OF GENERALIZED BODY SWELLING WHICH START FROM FACE HAS  DRY COUGH, SOB , FEVER, EASYFATIGIBILITY</t>
  </si>
  <si>
    <t xml:space="preserve">BP115/71 ,PR 80 CVS S1 NAD S2 WELL HEARD  MSS NO EDEMA </t>
  </si>
  <si>
    <t>Recurrent epigastric hernia p2: HF 2  IHD)</t>
  </si>
  <si>
    <t xml:space="preserve">UPDATE ELECTROLYTE </t>
  </si>
  <si>
    <t>Recurrent epigastric hernia p2: known cardiac patient ( IHD)</t>
  </si>
  <si>
    <t xml:space="preserve">BP-109 / 74 mmHg </t>
  </si>
  <si>
    <t>BP=113 / 66  PR=87 RR=17   _x000D_
FBS=93 MG/DL</t>
  </si>
  <si>
    <t>T2DM(GOOD CONTROL) + LBP 2RY TO DDD</t>
  </si>
  <si>
    <t>UPDATE VITMIN D ,</t>
  </si>
  <si>
    <t>T2 DM ON LSM  + Low back pain secondary to Early Lumbar Vertebral Degenerative Changes ON AMITRIPTLINE 25MG PO DAILY,NEUROBIN 1 TAP PO DAILY,MLOXICAN 15MG PO DAILY,VITAMIN D2 5000 IU PO DAILY</t>
  </si>
  <si>
    <t>BP-134/85,120/90_x000D_
pr 80</t>
  </si>
  <si>
    <t>goodcontrol</t>
  </si>
  <si>
    <t>Problem List Hypertension + Hemorrhagic stroke - left side hemiparesis for the last 7 years on enalapril 10 mg po daily, amytripyline 25 mg po daily</t>
  </si>
  <si>
    <t>PR=94 RR=17 BP=154 / 69(OFFICE)    (HOME) 130/70_x000D_
FBS=142MG/DL</t>
  </si>
  <si>
    <t>HTN(SUB OPTIMAL ) + DM (SUB OPTIMAL)</t>
  </si>
  <si>
    <t>---&amp;gt;Metformin-1gm BID, Glibenclamide-5mg po BID, Atrovastatin 20 mg po daily, _x000D_
--&amp;gt;Nifedipine 20 mg po BID--&amp;gt;HCT 25MG PO DAILY</t>
  </si>
  <si>
    <t>HTN+DM ON Metformin-1gm BID, Glibenclamide-5mg po BID, Atrovastatin 20 mg po daily, Nifedipine 20 mg po BID, HCT-25 mg PO DAILY</t>
  </si>
  <si>
    <t xml:space="preserve">claims no improvement </t>
  </si>
  <si>
    <t xml:space="preserve">Add prednisolone </t>
  </si>
  <si>
    <t xml:space="preserve">RA on medications </t>
  </si>
  <si>
    <t>PARASTESIA AND TINGLING OVER EXTRIMITY</t>
  </si>
  <si>
    <t>HTN(SUB OPTIMAL ) + DM (SUB OPTIMAL) + PN</t>
  </si>
  <si>
    <t>---&amp;gt;Metformin-1gm BID, Glibenclamide-5mg po BID, Atrovastatin 20 mg po daily, _x000D_
--&amp;gt;Nifedipine 20 mg po BID--&amp;gt;HCT 25MG PO DAILY--&amp;gt;NEUROBIN 1 TAB PO DAILY FOR 1 MONTH_x000D_
---&amp;gt;AMITRIPTLINE 25 MG PO DAILY</t>
  </si>
  <si>
    <t xml:space="preserve">- Productive cough of 2 weeks </t>
  </si>
  <si>
    <t>BP- 120/70_x000D_
PR -102</t>
  </si>
  <si>
    <t xml:space="preserve">CBC, CXR, H.pylori stool Ag. U/A </t>
  </si>
  <si>
    <t>- CAP _x000D_
- Dyspepsia</t>
  </si>
  <si>
    <t xml:space="preserve">she has mild shortness of breath up on exertion like walking up hill. but no cough ortopnea or PND. no leg swelling. </t>
  </si>
  <si>
    <t>BP =  130/70, 140/80</t>
  </si>
  <si>
    <t xml:space="preserve">ECG, refill medications. </t>
  </si>
  <si>
    <t>HTN+ HHD ON losartan 50 mg po daily and metoprolol 25 mg po daily.</t>
  </si>
  <si>
    <t>FBS= 120-130 ( multiple measurements)_x000D_
HGA1C= 8</t>
  </si>
  <si>
    <t>refill medications with serial FBS measurements_x000D_
repeat hga1c</t>
  </si>
  <si>
    <t xml:space="preserve">type II diabetic on MTF 1000 mg +_x000D_
PO BID glibenclamide 5 mg po daily. </t>
  </si>
  <si>
    <t xml:space="preserve">PR=75/M  BP=131 / 80MMHG ,FBS=161MG/DL </t>
  </si>
  <si>
    <t>SAME AS ABOVE WITH SUBOPTIMAL GLYCEMIC CONTROL</t>
  </si>
  <si>
    <t>NPH 34/30IU S/C  AM/PM ,DO HGA1C</t>
  </si>
  <si>
    <t>TYPE 2DM ON NPH 32/22IU(BUT HE IS TAKING 32/28IU)</t>
  </si>
  <si>
    <t xml:space="preserve">easy fatigability &amp; malaise of </t>
  </si>
  <si>
    <t>BP-104 / 69 mmHg &amp; SO2-91-94%,PR-88</t>
  </si>
  <si>
    <t>SCAP managed) + AKI (corrected) 2ry to ??AGN ( she was admitted &amp; managed)</t>
  </si>
  <si>
    <t xml:space="preserve">exacerbated fatigue joint pain   </t>
  </si>
  <si>
    <t>BP=100/70MMHG PR=84B/MIN</t>
  </si>
  <si>
    <t xml:space="preserve">FOLLOW UP                            </t>
  </si>
  <si>
    <t xml:space="preserve">BP=132/70 _x000D_
CR=1.1 </t>
  </si>
  <si>
    <t>HTN/8yrs + Ischemic stroke(Subacute) in the PCA teritory On Amlodipin 10mg po/d, HCT 25 mg po/d, ASA 81mg po/d Atrovastatin 40mg po/d_x000D_
 Cr-1.23...&gt;1.1 MRI of brain-Rt PCA early subacute infarction + Chronic small vessile ischemic white matter change in the bilateral frontal and parietal lobes, periventricular and subcortical FNAC of thyroid- colloid goiter, TFT-Normal range Cr(14/7/15)-1.67, (10/10/15) 1.6</t>
  </si>
  <si>
    <t>has audible wheeze, on tracheostomy</t>
  </si>
  <si>
    <t>BP= 124/81   PR= 67_x000D_
Chest= wheezing all over the wall</t>
  </si>
  <si>
    <t>total laryngectomy + Bilateral SND + hemithyroidectomy was done for an indication of stage T3N0M0 laryngeal ca  + Uncontrolled Asthma</t>
  </si>
  <si>
    <t xml:space="preserve">add predinsolone 40mg PO daily for 05 days, change symbicort 2 puff BID, Salbutamol 4 puffs PRN </t>
  </si>
  <si>
    <t>8 months after total laryngectomy + Bilateral SND + hemithyroidectomy was done for an indication of stage T3N0M0 laryngeal ca P2- KNOWN ASTHMATIC ON SALBUTMAOL PUFF PRN AND Beclomethasone 2 puff BID</t>
  </si>
  <si>
    <t>CHRONIC BACK PAIN AND CHEST PAIN</t>
  </si>
  <si>
    <t>BP=110/90MMHG PR=88B/MIN</t>
  </si>
  <si>
    <t>DO LUMBAR XRAY AND ECG</t>
  </si>
  <si>
    <t>P=T2 DM+HTN; On NPH 16/10 IU[ But she took NPH=16/6 AM/PM], metformin 500 mg po BID enalapril 5 mg BID, amlodipine 5 mg po/d, atrovastatin 20 mg po/d, neurobin 1 tab po/d, amitriptyline 25mg po daily</t>
  </si>
  <si>
    <t>productive cough, night sweating, loss of appetite of 2 months</t>
  </si>
  <si>
    <t>BP-162 / 77 mmHg &amp; FBS-</t>
  </si>
  <si>
    <t xml:space="preserve">P=T2DM( for 2 yrs) + HTN( for 18 yrs) on NPH 22 IU AM, Enalapril 10 mg po BID, HCT 25 mg po/d, Amlodipine 10 mg po daily, Atorvastatin 20 mg po/d and ASA 81 mg po/d HCT 25 mg ( not taking it) </t>
  </si>
  <si>
    <t xml:space="preserve">BP= 136/89 LDL 126, TGL 465_x000D_
</t>
  </si>
  <si>
    <t xml:space="preserve">HTN + DM             </t>
  </si>
  <si>
    <t>P1: HTN + DM ON NPH 24/14 Amlodipine 10 mg PO daily, Atrovastatin 20 mg po daily_x000D_
Ophtalmology screened 6 month back was NL</t>
  </si>
  <si>
    <t>no new complaints, and  he is taking enalapril 5mg po/day</t>
  </si>
  <si>
    <t>bp=164/66  pr=66 rr=16</t>
  </si>
  <si>
    <t>make enalapril 5mg po/bid, counsel on adherance, home bp measurement</t>
  </si>
  <si>
    <t>HHD/IHD + HTN + DYSLIPIDEMIA ON ATEROZ 20MG PO/D, ASA 81MG PO/D, AMLODIPINE10MG PO/D, ENALAPRIL 5MG po bid, METOPROLOL SUCCINATE 25MG PO/D, OMEPRAZOLE 20MG PO DAILY</t>
  </si>
  <si>
    <t>LBP , bilateral burning pain of extrimities more on the Lt</t>
  </si>
  <si>
    <t>BP- 117/60, P- 58 regular_x000D_
Matured Catareact on Rt eye, Pinc conj, NIS_x000D_
No LAP_x000D_
Clear chest_x000D_
JVP flat_x000D_
Mild Epigastric tenderness_x000D_
No pedal edema</t>
  </si>
  <si>
    <t>Gabapentin 300mg po/d_x000D_
Neurobion 1 tab po/d_x000D_
Vitamin D-8000IU Po/d_x000D_
Loratidin 10mg po PRN_x000D_
Pantoprazole 40mg po/d for 2months</t>
  </si>
  <si>
    <t xml:space="preserve">Dyspepsia 20 to ?PUD + SINUS BRADYCARDIA (PR-58BPM) +  LBP  2o to DDD + PN_x000D_
 On _x000D_
Citrizen 10mg po/d prn_x000D_
Pantoprazole 40mg po daily _x000D_
_x000D_
CXR, Abd U/S Unremarkable,_x000D_
 ECG:- Sinus bradycardia </t>
  </si>
  <si>
    <t xml:space="preserve">well controlled Asthma   </t>
  </si>
  <si>
    <t>no new compliant. But HgA1c= 7.1%</t>
  </si>
  <si>
    <t>BP= 101/63, PR= 78_x000D_
HgA1c= 7.1%</t>
  </si>
  <si>
    <t>P=NYHA Calss III Stage C HF 2ndry to DCMP with REF (20%)+ CHTN + PUD + Newly Dx T2DM</t>
  </si>
  <si>
    <t>start him on MTF 500mg PO daily and come with HgA1c, refill other meds</t>
  </si>
  <si>
    <t>P=NYHA Calss III Stage C HF 2ndry to DCMP with REF (20%)+ CHTN + PUD ON lasix 20 mg po daily, spironolactone 25 mg po daily metoprolol succinate 50 mg po BID, losartan 50 mg po daily, atrovastatin 20 mg po daily, pantoprazole 40 mg po daily</t>
  </si>
  <si>
    <t>BP =130/70 PR=88 MSK=   GI pitting DVHD EDEMA _x000D_
CBC= HGB=17 HCT=53 other cell lines normal _x000D_
ECHO=Moderate concentric LVH with grade I DD EF=60%</t>
  </si>
  <si>
    <t xml:space="preserve">KNOWN HTN + HFpEF 2ndry?HHD+OLD ISCHEMIC STROKE </t>
  </si>
  <si>
    <t xml:space="preserve">ASA 81 mg po/d atrovastatin 40 mg po/d lasix 40 mg po bid spironolactone 25 mg po/d amlodipine 5 mg po/d  update cbc serum electrolyte and rft </t>
  </si>
  <si>
    <t>P1: NYHA Class IV HF 2ry to DVHD ppt by sever anemia(3.2g/dl) (Corrected) P2: Hypoalbuminemia P3=HTN P6: Old stroke ON ASA 81 MG PO DAILY,FRUSEMIDE 40 MG PO DAILY, AMLODIPINE 5 MG PO DAILY</t>
  </si>
  <si>
    <t xml:space="preserve">BP-105 / 74 mmHg </t>
  </si>
  <si>
    <t>bp=152/89   pr=56</t>
  </si>
  <si>
    <t>P1; CRVHD( SEVERE MS ,MR,MID TR) MILD PUL HTN P2. Hypertension +</t>
  </si>
  <si>
    <t xml:space="preserve">P1; CRVHD( SEVERE MS ,MR,MID TR) MILD PUL HTN P2. Hypertension on Metoprolol 25 mg/po/d, penicillin G. 1.2M IU Mitral valvotomy done 1 month back at TASH </t>
  </si>
  <si>
    <t xml:space="preserve">bp =136/60 </t>
  </si>
  <si>
    <t>P- Cor pulmonale 2ry to ILD with Bronchiectasis + Hypothyroidism 2ry to post Thyroidectomy Levothyroxine 0.05 mg po daily Amlodipine 10mg po (not taking) daily, Lasix 40mg po BID, Spironolactone 12.5 mg Po daily on home oxygen on 3l</t>
  </si>
  <si>
    <t xml:space="preserve">BP= 170/68          </t>
  </si>
  <si>
    <t xml:space="preserve">make enalapril 10 mg po BID. amlodipine 10 mg po daily and continue HCT. </t>
  </si>
  <si>
    <t>HTN (poorly controlled) On nifedipine 20 mg bid, enalapril 5mg bid, HCT 25mg daily + Dspepsia</t>
  </si>
  <si>
    <t>No ABM since AED adjusted, Has intermitant unilateral epistaxis but no brusing, urine colr change</t>
  </si>
  <si>
    <t>BP- 134/80, P-73 regular_x000D_
Pinc conj, NIS_x000D_
No LAP_x000D_
Clear chest_x000D_
JVP flat</t>
  </si>
  <si>
    <t>Refill the medication_x000D_
Salt restriction</t>
  </si>
  <si>
    <t>HTN+ Old ischemic stroke + Seizure disorder _x000D_
On _x000D_
HCT 25mg PO daily, _x000D_
Amlodipine 10mg PO daily, _x000D_
Enalapril 5mg po/d_x000D_
Atorvastatin 40mg PO daily, _x000D_
ASA 81mg OP daily, _x000D_
Phenytoin 100mg PO TID and Valproic acid 400mg/200mg Am/PM/d_x000D_
 ECHO: Mild Concentric LVH With G1 Diastolic Dysfunction ECG-LVH K-3.87, Cr-0.89</t>
  </si>
  <si>
    <t>no new complaint. She has no tarry stool.</t>
  </si>
  <si>
    <t>BP= 140-150/80-90   PR= 78_x000D_
FBS= 132-159_x000D_
Total chol= 134, TG= 161.6, HDL= 54.4, LDL= 55.7, Serum electrolyte= WNR_x000D_
WBC= 3.7k, Hg= 10.7, MCV= 76</t>
  </si>
  <si>
    <t>Poorly controlled T2DM + Poorly controlled HTN + HF 2ry to HHD + A.FIB + Sub clinical Hyperthyroidism + ?IDA</t>
  </si>
  <si>
    <t>escalate losartan 100mg PO daily, MTF 1000mg PO BID add hem up syrup 10 ml daily, refill other meds</t>
  </si>
  <si>
    <t>p- T2DM + HTN + HF 2ry to HHD + A.FIB + Sub clinical Hyperthyroidism on Metformin 500mg po bid, Atorvastatin 20mg po daily, Frusemide 40mg po daily, Metoprolol 25mg po daily, Losartan 50mg/po/d, Warfarin 10 mg/12.5 mg PO daily, PTU 100 mg po BID, amlodipine 10mg Po daily</t>
  </si>
  <si>
    <t xml:space="preserve">bp =122/77 </t>
  </si>
  <si>
    <t>1- Acute ischemic stroke P2- Known HTN On ASA 81 mg PO/day , Atorvastatin 40mg PO/day Amlodipine 10 mg</t>
  </si>
  <si>
    <t xml:space="preserve">urgency and frquency and burng sensation of </t>
  </si>
  <si>
    <t xml:space="preserve">? UTI + ? CAP + ? Sinusits </t>
  </si>
  <si>
    <t xml:space="preserve">CBc, CXR , OFT  </t>
  </si>
  <si>
    <t>the attendant brought results</t>
  </si>
  <si>
    <t>sputum AFB, Genxpert ESR,RFT</t>
  </si>
  <si>
    <t xml:space="preserve">Known Asthmatic + multifocal pneumonia to r/o PTB + Known hypertensive + secondary polycythemia + Left apicla segment large bullae </t>
  </si>
  <si>
    <t>FBS=70-100_x000D_
RBS= 120-130</t>
  </si>
  <si>
    <t>T1 DM; on NPH=22/12 IU SC BID RI=8/4 IU SC BIS</t>
  </si>
  <si>
    <t xml:space="preserve">no active joint </t>
  </si>
  <si>
    <t xml:space="preserve">mtx 7.5 mg po/wk folic acid 5 mg po 3x/wk  d/c pridinsolone </t>
  </si>
  <si>
    <t>RA On Prednisolone  5mg  mg po daily, Methotrexate 7.5 mg weekly with folic acid 3 3x/weekly, omeprazole 20mg po bid</t>
  </si>
  <si>
    <t xml:space="preserve">BP-160 / 83 mmHg (140/70 mmHg--outside) &amp; FBS-160 mg/dl </t>
  </si>
  <si>
    <t>HTN + T2DM ON GLIBEN CLAMIDE 10 MG PO DAILY , ATROVASTATIN 20 MG PO /D, AS A81 MG PO DAILY , AMLODIPINE 5 MG PO/D</t>
  </si>
  <si>
    <t>she claims she has history of frequent low potasium level and frequent treatment for it and the last time  1month back. she has history of thyroid surgery and  no complication after that as she has frequent TFT and electrolyte determination and told normal. currently complains of epigastric discomfort , intermittent chest discomfort for the past  8 months</t>
  </si>
  <si>
    <t>bp=134/83     pr= 82</t>
  </si>
  <si>
    <t>fair bp control and ? recurrent hypokalemia 2ry?</t>
  </si>
  <si>
    <t>cbc, rft, lft,  serum electrolytes, ECG, ECHO</t>
  </si>
  <si>
    <t>p1. known Hypertensive_x000D_
  on Losartan 50mg po/day_x000D_
       HCT 12.5 MG Po/day</t>
  </si>
  <si>
    <t>P=HTN ON enalapril 5mg po bid, HCT 25 mg po/d,</t>
  </si>
  <si>
    <t>BP= 113/75 PR= 112_x000D_
ECG= sinus tachycardia</t>
  </si>
  <si>
    <t>THYROCARDIAC DISEASE 2NDARY TO TOXIC MNG</t>
  </si>
  <si>
    <t>escalate metoprolol 50 mg, refill other meds</t>
  </si>
  <si>
    <t>P1: THYROCARDIAC DISEASE 2NDARY TO TOXIC MNG ON PTU 100mg po Tid, Metoprolol 25mg/po/d, lasix 40mg/po/d</t>
  </si>
  <si>
    <t>she has no seizure episode</t>
  </si>
  <si>
    <t xml:space="preserve">she is not available for evaluation. </t>
  </si>
  <si>
    <t xml:space="preserve">well controlled. </t>
  </si>
  <si>
    <t xml:space="preserve">refill medications. </t>
  </si>
  <si>
    <t>epilepsy on phenobarbitone 100 mg am and 50 mg pm + MDD ON SERTALIN</t>
  </si>
  <si>
    <t xml:space="preserve">BP-147 / 84 mmHg &amp; FBS-180 mg/dl </t>
  </si>
  <si>
    <t>T2 DM + HTN(LSM) on medication</t>
  </si>
  <si>
    <t>BP=140/72MMHG PR=72B/MIN</t>
  </si>
  <si>
    <t>Financial constraint to purchase the med-Adherance advised</t>
  </si>
  <si>
    <t>BP- 150/86, P- 75 regular_x000D_
Pinc conj, NIS_x000D_
Clear chest_x000D_
JVP flat_x000D_
Grade I Pretibial edema</t>
  </si>
  <si>
    <t>Refill_x000D_
Make Carvelldilol 25mg po BID_x000D_
Add Lassix 40mg po/d_x000D_
Do RFT, FBS, Lipid Panel, U/A</t>
  </si>
  <si>
    <t>1-Known HTN with HHD, _x000D_
P2. Post NSEMI with LBBB P3-Old Hemorragic stroke _x000D_
On _x000D_
Amlodipin 10mg po/d _x000D_
HCT 25mg po/d_x000D_
Carvedilol 12.5mg po BID_x000D_
 ASA 81 Mg PO/DAY,  _x000D_
Atorvastatin 40 mg po/day, _x000D_
Enalapril 5 mg po bid,</t>
  </si>
  <si>
    <t xml:space="preserve">no new compliant  adherent to his medication </t>
  </si>
  <si>
    <t xml:space="preserve">bp =140/ 100 </t>
  </si>
  <si>
    <t xml:space="preserve">make enalapril 7.5 mg po  bid </t>
  </si>
  <si>
    <t>Right sided hemiparesis secondary to hemorrhagic stroke + HTN on Nifedipine 20 mg po BID Enalapril 5 mg po bid</t>
  </si>
  <si>
    <t xml:space="preserve">well controlled HTN + Old stroke </t>
  </si>
  <si>
    <t>-complains about abdominal bloating ,heaviness, nausea, loss of appetite lower lip dryness and fissures , Bilateral intermittent lower leg swelling ,constipation  and LBP_x000D_
-She also has hx of lightheadedness and multiple episodes of coffee ground vomiting</t>
  </si>
  <si>
    <t xml:space="preserve">Slightly pale conj, NIS, Fissured tongue and lower lip_x000D_
RLQ Tenderness </t>
  </si>
  <si>
    <t>Same +? UGIB 2ry to ? +CLBP 2ry to ?</t>
  </si>
  <si>
    <t>CBC,U/A,OFT,</t>
  </si>
  <si>
    <t xml:space="preserve">Rt renal simple cyst </t>
  </si>
  <si>
    <t>No ABM for the last one month</t>
  </si>
  <si>
    <t>BP=146/79  PR=78   RR=16    INR=1.78</t>
  </si>
  <si>
    <t>refill and appoint  1 month with update coagualtion profiles and cbc, rft, u/a, lipid profiles</t>
  </si>
  <si>
    <t xml:space="preserve">she has SOB and bilateral leg swelling </t>
  </si>
  <si>
    <t>BP= 137/61_x000D_
MSS= Trace pretibial edema</t>
  </si>
  <si>
    <t>ISCHEMIC STOKE(3 yrs) + HTN (4 years)+ T2 DM(1 year) + ?HHD</t>
  </si>
  <si>
    <t>start her lasix 40mg PO daily for 02 months, Have ECHO, refill meds</t>
  </si>
  <si>
    <t>ISCHEMIC STOKE(3 yrs) + HTN (4 years)+ T2 DM(1 year) on amlodipine 10 mg po/d , metformin 500 mg po BID, atorvastatin 40 mg po/d and ASA 81 mg po/daily enalapril to 5 mg po bid, HCT 12.5 mg PO daily</t>
  </si>
  <si>
    <t>She has tingling sensation on her lower extremities</t>
  </si>
  <si>
    <t xml:space="preserve">BP= 140/90, 159 / 92     </t>
  </si>
  <si>
    <t>add amlodipien 5 mg po daily</t>
  </si>
  <si>
    <t>HTN on enalapril 10 mg po bid, hct 25 mg po daily, atrovastatin 20 mg po daily</t>
  </si>
  <si>
    <t xml:space="preserve">NO bleeding </t>
  </si>
  <si>
    <t>bp =120/70 PR= 74  INR=3.66</t>
  </si>
  <si>
    <t xml:space="preserve">LT SIDED HEMIPLEGIA 2NDRYTO 2ry to CARDIOEMBOLIC STROKE + CRVHD (SEVERE MS + MODERATE MR) with SEVERE PHTN)+AF with controlled rate +supra therapeutic  INR </t>
  </si>
  <si>
    <t xml:space="preserve">MAKE WARFARIN 5mg  po 5x/wk and 2.5 mg po 2x/wk continue other meds </t>
  </si>
  <si>
    <t>LT SIDED HEMIPLEGIA 2NDRYTO 2ry to CARDIOEMBOLIC STROKE + CRVHD (SEVERE MS + MODERATE MR) with SEVERE PHTN)+AF with FVR ON Metoprolol 25mg po daily, Warfarin 5mg po/d</t>
  </si>
  <si>
    <t xml:space="preserve">his falling incidents have decreased significantly. he still has forgetfullness. </t>
  </si>
  <si>
    <t>bp = 131 / 71</t>
  </si>
  <si>
    <t xml:space="preserve">refill and appoint at neurology clinic. </t>
  </si>
  <si>
    <t>HTN + PD On Enalapril 5mg PO/D, Levodopa/carbidopa 250/25mg PO/D tryhexiphenydyl 2mg PO/D</t>
  </si>
  <si>
    <t>back pain and left knee joint pain and numbness since since aweek,has no urinary complaints</t>
  </si>
  <si>
    <t>PR=64/M  BP=132 / 78MMHG  FREEE T4=1.01ng/dl,TSH=83.6uiu/ml,TOTAL CALCIUM=9</t>
  </si>
  <si>
    <t>SAME AS ABOVE+?DEGENERATIVE SPONDYLOSIS+?LEFT KNEE JOINT OSTEOARTERITIS+?PN</t>
  </si>
  <si>
    <t>LEVOTHROXINE 100MCG PO BID,DO LEFT KNEE JOINT AND L/SACRAL X-RAY,LINK TO PSYCHIATERY CLINIC</t>
  </si>
  <si>
    <t>Hypothyroidism + MDD ON Levothyroxine 100mcg PO daily,fluoxetine 20 mg po morning</t>
  </si>
  <si>
    <t>BP= 129 / 85</t>
  </si>
  <si>
    <t>add multi vit 01 tab PO daily, Esmoprazole 40 mg PO daily, refill other meds, come with HgA1</t>
  </si>
  <si>
    <t>OCD+ Known RVI on HAART + Dyslipidaemia + T2 DM + PUD on-Amitriptyline 50mg po noct, MTF 500 mg po Daily,</t>
  </si>
  <si>
    <t>Bilateral hip pain</t>
  </si>
  <si>
    <t>BP_ 139/68, P-70 regular_x000D_
Pinc conj, NIS_x000D_
Clear chest_x000D_
JVP flat</t>
  </si>
  <si>
    <t>Do RFT, Serum Electrolyte, LIPID pnel, _x000D_
Dapagliflozin 10mg po/d</t>
  </si>
  <si>
    <t xml:space="preserve">1. KNOWN T2DM (13 years) known HTN (8 years) _x000D_
2. HFpEF (60%) secondary to HHD _x000D_
3. Diabetic neuropathy _x000D_
4. knee osteoarthritis _x000D_
5. Dyslipidemia_x000D_
6.  CKD 2o to DKD/HKD(eGFR-25ml/min)_x000D_
_x000D_
 On_x000D_
 lasix 40mg po bid _x000D_
amlodipine 10mg po daily atorvastatin 40mg po daily pregabalin 75mg po daily _x000D_
NPH 18/8IU sc  BID_x000D_
 </t>
  </si>
  <si>
    <t xml:space="preserve">bp=117/64 </t>
  </si>
  <si>
    <t>NO COUGH, CHEST PAIN , FEVER. COMPLAINS OF CCONSTIPATION</t>
  </si>
  <si>
    <t>BP92/58   PR=58</t>
  </si>
  <si>
    <t>SAME + CONSTIPATION</t>
  </si>
  <si>
    <t>REFILL AND ADD BISACODYL 5 MG PO/DAY/ 10DAYS</t>
  </si>
  <si>
    <t>she has fall down accident 45 days back and she injured her arm. _x000D_
other than this. no new complaints</t>
  </si>
  <si>
    <t>BP=147 / 75 , 165/90, 169, 52, _x000D_
FBS= 98</t>
  </si>
  <si>
    <t>suboptimal BP conterol</t>
  </si>
  <si>
    <t xml:space="preserve">make amlodipine 10 mg po daily, add hct 25 mg po daily. continue other medications. </t>
  </si>
  <si>
    <t xml:space="preserve">T2DM + HTN on enelapril 10 mg po BID, amlodipine 10 mg po BID, metformin 1 gm po BID and glibenclamide 10 mg po BID. </t>
  </si>
  <si>
    <t>FBS=170, previously</t>
  </si>
  <si>
    <t xml:space="preserve">FBS.                                </t>
  </si>
  <si>
    <t>PR=79  BP=108 / 62MMHG</t>
  </si>
  <si>
    <t>REFILL,DO SERUM VITAMINE D AND IONIZED CALCIUM FOR THE NEXT APPOINTMENT</t>
  </si>
  <si>
    <t>VITAMINE D DEFICIENCY ON VITAMINE D3 50 000 IU PO WEEKLY</t>
  </si>
  <si>
    <t xml:space="preserve">Symproms  2times in 2wk, </t>
  </si>
  <si>
    <t>Diffuse wheezing over posterior lung field</t>
  </si>
  <si>
    <t>Poorly controlled B. asthma</t>
  </si>
  <si>
    <t>Adhere to med</t>
  </si>
  <si>
    <t>B. Asthma_x000D_
Symbicort 2puff BID_x000D_
SABA PRN</t>
  </si>
  <si>
    <t>BP=118/74MMHG PR=90B/MIN</t>
  </si>
  <si>
    <t xml:space="preserve">FOLLOW UP         </t>
  </si>
  <si>
    <t>KNOWN HTN AND CHRONIC MALNUTRITION</t>
  </si>
  <si>
    <t>he has improvement of symptoms</t>
  </si>
  <si>
    <t>GOUTY ARTERITIES</t>
  </si>
  <si>
    <t>BP=111/71   PR=82   RR=1Y6   INR=2.13    FREET4=1.5   (0.9-1.72)</t>
  </si>
  <si>
    <t xml:space="preserve">lipid profile =choles(t)=245), HDL=36 LDL=191 TRIGL=138  HGA1C=6.3  FBS=95  Cr=0.5 _x000D_
lower extremty arterial doppler= non remarkable _x000D_
venous doppler =beckers cyst? superinfected </t>
  </si>
  <si>
    <t xml:space="preserve">bp =94/66 pr= 92 </t>
  </si>
  <si>
    <t xml:space="preserve">same + impaired FBS+DYSLIPIDEMIA+Lt becker's cyst?superinfection </t>
  </si>
  <si>
    <t xml:space="preserve">refil meds adviced on life style modification atrovastatin 20 mg po /d ,link to surgical side </t>
  </si>
  <si>
    <t>Hypothyroidism 2o to ?Autoimmune thyroditis + HTN On Thyroxin 100ugm po/d Enalapril 5mg po/d Amlodipin 10mg po/d Neck U/S-Hetrogenous echotexture of the thyroid gland with normal vascular flow TSH-high......TFT-normal range</t>
  </si>
  <si>
    <t xml:space="preserve">BP= 130/80                   </t>
  </si>
  <si>
    <t>P1= TMNG on ptu 50mg po bid follow up at surgical side_x000D_
P2=HTN</t>
  </si>
  <si>
    <t>intermittent SOB, leg swelling</t>
  </si>
  <si>
    <t>BP= 126/77_x000D_
Chest= scattered wheezing</t>
  </si>
  <si>
    <t>HFmrEF(40-45) + IHD + metabolic syndrome (T2DM + HTN+ Dyslipidemia + Obesity) + Obesity induced B.asthma</t>
  </si>
  <si>
    <t>add lasix 40mg PO daily, beclomethasone 2 puff BID, salbutamol puff PRN, discontinue HCT and add enalapril 5mg PO daily, refill other meds</t>
  </si>
  <si>
    <t>p1=NYHA CLASS4 stage c HF 2NDRY TO IHD Precipitated by CAP (Discharged 01 month back) p4=known HTN+ p5=KNOWN Hyperuricemia p6=metabolic syndrome(DM, HTN , obesity , dyslipidemia) + ?Obesity induced bronchial asthma On MTF 500mg PO BID, Allopurinol 100mg PO BID, Atrovastatin 40mg PO daily, Amlodipine 10mg PO daily, Metoprolol 50mg PO daily, HCT 25mg PO daily, ASA 81 mg PO daily_x000D_
ECHO-IHD, mild concentric LVH with mildly reduced LV systolic dysfunction, mild TR and mild PHTN and GIIDD, EF-40-45%, anteroseptal wall and mid and basalsegment of anterior wall of LV are hypokinetic, HA1C-8.1</t>
  </si>
  <si>
    <t xml:space="preserve">Complains about exacerbation of LBP radiating to the lower limbs associated with burning sensation and random shooting type of pains for the past 1 wk after discontinuing Neurobin_x000D_
</t>
  </si>
  <si>
    <t>RBS -205mg/dl</t>
  </si>
  <si>
    <t>Refill add atrovastatin and Neurobin and appoint to come with HGA1C</t>
  </si>
  <si>
    <t>known T2DM + Lumbar Radiculopathy  2ry to degenerative spondylosis on MTF 1000/500mg po BID, Doanil 5 mg po bid, AMT 25mg po daily and neurobin 1 tab PO daily</t>
  </si>
  <si>
    <t>BP- 120/73, P-87, regular_x000D_
Pinc conj, NIS_x000D_
Clear chest_x000D_
JVP flat_x000D_
No Pedal edema</t>
  </si>
  <si>
    <t>Refill the med, adherance advise</t>
  </si>
  <si>
    <t>HFpEF 2 to HHD +HTN+ T2DM +Dyslipidemia+ CKD (G4A3) (eGFR-25ml/min) 2o to DKD/HKD _x000D_
_x000D_
On_x000D_
 Amlodipine 2.5 mg po/ d _x000D_
Enalapril 5 mg po BID _x000D_
NPH 20/10 SC BID _x000D_
Atorvastatin 40 mg po/d _x000D_
Furosemide 40 m po BID Dapagloflizin 10 mg po/d _x000D_
Cr = 2.49.....2.63_x000D_
 K+= 4.83</t>
  </si>
  <si>
    <t xml:space="preserve">refil meds adviced on life style modification atrovastatin 20 mg po /d </t>
  </si>
  <si>
    <t>BP=110-125/67-86   PR=68</t>
  </si>
  <si>
    <t>REFILL AND APPOINT 3/12</t>
  </si>
  <si>
    <t>FBS- 144-108 BP-140/80 130/80</t>
  </si>
  <si>
    <t>refill, update investigations</t>
  </si>
  <si>
    <t xml:space="preserve">TIIDM + HTN on NPH 40/20 IU, Enalapril 10mg PO BID ,ASA 81 mg PO/D, Atrovastatin 20mg PO/D_x000D_
</t>
  </si>
  <si>
    <t>FBS= 120_x000D_
RBS= 135</t>
  </si>
  <si>
    <t>Fair DM control</t>
  </si>
  <si>
    <t>BP- 120/72, P-90 regular_x000D_
Pinc conj, NIS_x000D_
Clear chest_x000D_
JVP flat</t>
  </si>
  <si>
    <t>Refill the med</t>
  </si>
  <si>
    <t>-P1-Old Ischemic stroke (lacunar infarction) _x000D_
-P2: HTN WITH HHD _x000D_
ON _x000D_
Enalapril 10MG PO BID, _x000D_
ASA 81 MG PO/DAY, _x000D_
Atorvastatin 40 MG PO/DAY.</t>
  </si>
  <si>
    <t>came with FBS-77</t>
  </si>
  <si>
    <t>REFILL , DECREASE NIGHT DOSE OF NPH, and appoint to come with Hga1c</t>
  </si>
  <si>
    <t>BP- 117/52, P-90 regular_x000D_
Pinc conj, NIS_x000D_
Clear chest_x000D_
JVP flat</t>
  </si>
  <si>
    <t>Refill the med_x000D_
Decrease the dose of Enalapril 5mg po BID</t>
  </si>
  <si>
    <t>-P1-Old Ischemic stroke (lacunar infarction) _x000D_
K- 5.2_x000D_
-P2: HTN WITH HHD _x000D_
ON _x000D_
Enalapril 10MG PO BID, _x000D_
ASA 81 MG PO/DAY, _x000D_
Atorvastatin 40 MG PO/DAY.</t>
  </si>
  <si>
    <t xml:space="preserve">bilateral leg pain, numbnes and burning sensation </t>
  </si>
  <si>
    <t xml:space="preserve">? Bilateral  Varicose vien + PN + UTI    </t>
  </si>
  <si>
    <t xml:space="preserve">CBC, U/A, Bilateral leg dopplar U/S, S/E, </t>
  </si>
  <si>
    <t xml:space="preserve">bp =100/70 pr=82 _x000D_
 cr=1 </t>
  </si>
  <si>
    <t>: Known RVI on HAART P2: ADHF with reduced LVEF(35%) 2ry to IHD ppt by Killip class IV anteroseptal MI P3: AKI ( resolved)</t>
  </si>
  <si>
    <t xml:space="preserve">continue  meds start enalapril 2.5 mg po/d </t>
  </si>
  <si>
    <t>no  new complaint, Adequate UOP</t>
  </si>
  <si>
    <t>continue  meds</t>
  </si>
  <si>
    <t>NO NEW COMPLAINTS, CLAIMS HE QUITS DRINKING ALCOHOL</t>
  </si>
  <si>
    <t>BP=134/70   PR=75   RR=14</t>
  </si>
  <si>
    <t>APPOINT 2 MONTHS WITH UPDATE CBC, RFT, LFT, SERUM ELECTROLYTES, CA+2, PHOSPHORUS, PTH</t>
  </si>
  <si>
    <t>P- CLD 2 ALD ? _x000D_
P2- CKD ( EGFR=69   ,  ABD US = Right echogenic and small kidney- 6.5x3cm,   CREA=1.28   PROTEIN=NEGATIVE    HGB=15</t>
  </si>
  <si>
    <t>she has SOB and leg swelling</t>
  </si>
  <si>
    <t>BP= 122/75_x000D_
PR= 96_x000D_
MSS= Pretibial edema</t>
  </si>
  <si>
    <t xml:space="preserve">HF 2ry to ICMP (EF=15%) + Sub-clinical Hyperthyroidism + degenerative spondylosis </t>
  </si>
  <si>
    <t>Add frusemide 40mg PO daily, Amitriptyline 25mg PO Daily, refill other meds</t>
  </si>
  <si>
    <t>BP- 140/90, P-96, regular_x000D_
Pinc conj, NIS_x000D_
No Ascites</t>
  </si>
  <si>
    <t>the sme + Gynecomastia</t>
  </si>
  <si>
    <t>Refill_x000D_
Lower Spironolacton 12.5mg_x000D_
Salt restriction_x000D_
Syldenafil 50mg po PRN</t>
  </si>
  <si>
    <t>Decompensated CLD 2o to ALD + Impotence and Gynecomastia 2o to ? drug induced (Spironolactone)_x000D_
_x000D_
On_x000D_
 frusemide 40 mg po/day and propranol 20 mg po/day Spironolactone 12.5mg po/d(Lowered from 100mg)</t>
  </si>
  <si>
    <t xml:space="preserve">bp= 160/107  pr= 83 </t>
  </si>
  <si>
    <t xml:space="preserve">amlodipine 10 mg po/d  HCT 25 MG PO/D ATENOLOL 50 MG PO/D see after 1 month  rft serum electrolyte lasix 20 mg  po/d  do echo </t>
  </si>
  <si>
    <t>HTN + CRVHD; on lasix 20 mg po/d, nifedipine 20 mg po /d  and atenolol 50 mg po/d</t>
  </si>
  <si>
    <t>PAIN DURING SWALLOWING SINCE TWO MONTHS DURATION</t>
  </si>
  <si>
    <t>BP=160/91MMHG,PR=90/M</t>
  </si>
  <si>
    <t>SAME +?CHRONIC TONSILO-PHARYNGITIS+POOR BP CONTROL+KNOWN RVI ON HAART AT THIS HOSPITAL</t>
  </si>
  <si>
    <t>INVESTIGATE, ,THEN MANAGE,LINK TO ENT CLINIC</t>
  </si>
  <si>
    <t>RIGHT NEPHROLITHIASIS SMALL IN SIXE+ BPH ON WATCHFULL WAITING+HTN ON MEDICATION</t>
  </si>
  <si>
    <t xml:space="preserve">she complains of bilateral tinnitus more on the right ear with associated occipital headache, neck pain  and shoulder pain. _x000D_
she has no urniary complaint. _x000D_
She was told to have HTN but not on medication </t>
  </si>
  <si>
    <t xml:space="preserve">BP- 147/84_x000D_
no abnormal finding </t>
  </si>
  <si>
    <t xml:space="preserve">P- tinnitus 2 ? Stage 1 HTN </t>
  </si>
  <si>
    <t xml:space="preserve">DO CBC, OFT, S/E, U/A, ECG, ECHO </t>
  </si>
  <si>
    <t xml:space="preserve">she was dignosed with asthma clinically few weeks back but symptoms persisted </t>
  </si>
  <si>
    <t xml:space="preserve">has scattered wheeze </t>
  </si>
  <si>
    <t xml:space="preserve">P- Newly diagnosed B.Asthma with mild exertion </t>
  </si>
  <si>
    <t xml:space="preserve">do PFT _x000D_
SALBUTAMOL 6 PUFF EVERY 20 MINS , BECLAMRTHASONE 1 PUFF BID </t>
  </si>
  <si>
    <t xml:space="preserve">p- Newly diagnosed B.Asthma with mild exertion </t>
  </si>
  <si>
    <t xml:space="preserve">She presented with unilateral headache, blurring of vission but worsening factor of 1 week _x000D_
she has migraine headache for a long time _x000D_
She has left side throat pain and chocking episode but no cough, or soar throat </t>
  </si>
  <si>
    <t xml:space="preserve">P- ? maIGRAINE HEADACHE </t>
  </si>
  <si>
    <t xml:space="preserve">initiate sumatriptan if headache continues _x000D_
give paracetamol standing _x000D_
Link to ENT for throat pain </t>
  </si>
  <si>
    <t xml:space="preserve">P- ? maIGRAINE HEADACHE _x000D_
</t>
  </si>
  <si>
    <t>PR=95  BP=166 / 95MMHG</t>
  </si>
  <si>
    <t>Same as above with poor BP control</t>
  </si>
  <si>
    <t>Refill,advised on life style modifications.</t>
  </si>
  <si>
    <t>I. STROKE + HTN+ RVI ON HAART; on ASA 81 mg po/d Atorvastatin 20 mg po/d Nifedipine 20 mg po bid Enalapril 10mg po/d HCT 25 mg pod</t>
  </si>
  <si>
    <t xml:space="preserve">he has relief of symptoms when he takes medications. he came for refill. </t>
  </si>
  <si>
    <t xml:space="preserve">PR=84 BP=134 / 81MMHG </t>
  </si>
  <si>
    <t>Same as above with good BP control</t>
  </si>
  <si>
    <t>HTN + Dyslipidemia on amlodipine 10mg po daily and atrovastaton 20mg po daily</t>
  </si>
  <si>
    <t xml:space="preserve">he has improvement of symptoms. </t>
  </si>
  <si>
    <t xml:space="preserve">FBS = ?             </t>
  </si>
  <si>
    <t xml:space="preserve">FBS, u'a               </t>
  </si>
  <si>
    <t>DM + PD on NPH 46/26 and Levodopa + Carbidopa - (250 mg + 25 mg) 1 tab BID</t>
  </si>
  <si>
    <t xml:space="preserve">Joint pain which is tingling and generalized burnning type of pain </t>
  </si>
  <si>
    <t>BP: 126 / 62</t>
  </si>
  <si>
    <t xml:space="preserve">Good bp control + ? PN </t>
  </si>
  <si>
    <t>Update cbc, s/e, OFT, lipid profile, FBS</t>
  </si>
  <si>
    <t xml:space="preserve">Problem List_x000D_
HTN  on HCT 25mg po daily, enalapril 5mg po daily and meloxicam 15mg po PRN </t>
  </si>
  <si>
    <t>HAS INTERMITANT EPIGASTRIC PAIN SINCE FIFTEEN DAYS</t>
  </si>
  <si>
    <t>PR=69  BP=129 / 81MMHG</t>
  </si>
  <si>
    <t>SAME AS ABOVE WITH GOOD BP CONTROL+DYSPEPSIA 2?</t>
  </si>
  <si>
    <t>REFILL ,DO STOOL EXAM  AND MANAGE</t>
  </si>
  <si>
    <t>T2 DM on MTF 1GM PO BID,GLIBINCLAMIDE 5MG PO  DAILY</t>
  </si>
  <si>
    <t xml:space="preserve">she has stress. </t>
  </si>
  <si>
    <t>FBS=212, 161, 195, 154, 191, 230</t>
  </si>
  <si>
    <t xml:space="preserve">FBS, U'A          </t>
  </si>
  <si>
    <t xml:space="preserve">T2DM NPH - 26/18 IU SC BID and metformin 500 mg po daily. </t>
  </si>
  <si>
    <t xml:space="preserve">BP: 148/86    146/75 ( HBM), 150 / 65 ( office  measurement) _x000D_
FBS: 147 mg/dl ( MONTHS BACK) </t>
  </si>
  <si>
    <t xml:space="preserve">Sub optimal bp control + ? newly diagnosed T2DM </t>
  </si>
  <si>
    <t xml:space="preserve">Update FBS and Lipid profile </t>
  </si>
  <si>
    <t>HTN on nifedipine 20mg po bid and HCT 25mg po daily</t>
  </si>
  <si>
    <t xml:space="preserve">she hs itching of both eyes and excessive tearing. </t>
  </si>
  <si>
    <t>FBS= 125, 158, 159, 125, 86, 135, 100, 134, 125</t>
  </si>
  <si>
    <t>refill and appoint_x000D_
link her to ophthalmology clinic</t>
  </si>
  <si>
    <t xml:space="preserve">bilateral eye pain, lacrimation and decreased vision </t>
  </si>
  <si>
    <t xml:space="preserve">FBS: 112  103   mg/dl </t>
  </si>
  <si>
    <t xml:space="preserve">good glycemic control + ? diabetic retinopathy </t>
  </si>
  <si>
    <t xml:space="preserve">refill and link to Ophthalmology </t>
  </si>
  <si>
    <t>upper respiratory illness</t>
  </si>
  <si>
    <t xml:space="preserve">work up,     </t>
  </si>
  <si>
    <t>,sorethraoat</t>
  </si>
  <si>
    <t xml:space="preserve">fbs  258  </t>
  </si>
  <si>
    <t>poorly controlled   t2dm+htn</t>
  </si>
  <si>
    <t xml:space="preserve">send   fbs  ,u/a  electrolyte   </t>
  </si>
  <si>
    <t>Problem List_x000D_
P=TYPE 2 DM + HTN + DYSLIPIDEMIA; NPH=18/10 AM/PM, amlodipine 5 mg/day, enalapril 10mg Po/day, atrovastatin 20 mg po/day, ASA 81 mg po/day</t>
  </si>
  <si>
    <t xml:space="preserve">ASymptomatic _x000D_
No Ix done </t>
  </si>
  <si>
    <t xml:space="preserve">BP 150/70 _x000D_
ECHO normal </t>
  </si>
  <si>
    <t>Vitamin D supplement_x000D_
Ix_x000D_
Retinal screening</t>
  </si>
  <si>
    <t>P1 Type  2 DM  1 year P2- known HTN P3- Dyslipidemia p-4 Rheumatoid Arthritis on  On - atrovastatin 20mg po/d -amlodipine 5mg po/d -metformin 500mg po/d -mtx 7.5mg po/week -folic acid 5mg po/d</t>
  </si>
  <si>
    <t>HTN on Amlodipine 10 mg po/d , Enalapril 10 mg po BID &amp; Atrovastatin 20 mg po/d</t>
  </si>
  <si>
    <t>dry Cough of two days</t>
  </si>
  <si>
    <t>PR=92  BP=174 / 88MMHG</t>
  </si>
  <si>
    <t>same as above +?CAP</t>
  </si>
  <si>
    <t>Refill,,investigate</t>
  </si>
  <si>
    <t>HTN + Old Stroke on ASA 81 mg po/d, Atorvastatin 20 mg po/d, Enalapril 10 mg po BID,Amitryptylline 25 mg po daily</t>
  </si>
  <si>
    <t>PR=95/M  BP=135 / 95MMHG,FBS=126MG/DL</t>
  </si>
  <si>
    <t>Same as above+?HTN</t>
  </si>
  <si>
    <t>Refill,monitor BP,Advised on life style modifications.</t>
  </si>
  <si>
    <t>T2DM on metformin 1000 mg po BID, doanil 10/5mg po BID and atrovastatin 20 mg po/d</t>
  </si>
  <si>
    <t xml:space="preserve">sam                                                   </t>
  </si>
  <si>
    <t>HTN / T2 DM / HFpEF / urolithiasis intervention done</t>
  </si>
  <si>
    <t xml:space="preserve">she has treors, palpitations and fatigue </t>
  </si>
  <si>
    <t xml:space="preserve">ECG.       </t>
  </si>
  <si>
    <t>Problem List HTN with HHD + CHF 2ry to DVHD (AR, TR) with superimposed PVC + Mild PHTN +? GOITER ON FOLLOW UP AT SOPD , ON ASA 81 MG PO/D LASIX 40 MG PO/D , METOPROLOL 25 MG PO/ BID , ATROVASTATIN 20 MG PO/D , Losartan 50 mg po/day on follow up for thyroid disorder her recent TFT is normal</t>
  </si>
  <si>
    <t xml:space="preserve">BP: 120-130/70-90 ( HBM),  130 / 81_x000D_
FBS: 109mg/dl      Total cholesterol: 218 mg/dl ( months back measurements) </t>
  </si>
  <si>
    <t>fair bp control + ? prediabetics + ? dyslipidaemia</t>
  </si>
  <si>
    <t>refill medications_x000D_
update FBS, lipid profile, U/A</t>
  </si>
  <si>
    <t>HTN  ENALAPRIL 5 MG PO BID, HCT 25 MG PO DAILY and ATENOLOL 25 MG PO DAILTY</t>
  </si>
  <si>
    <t xml:space="preserve">Numbness and tingling_x000D_
</t>
  </si>
  <si>
    <t xml:space="preserve">152/84 home-164-180/75-95), pr-86 IS-Injection site induration over the abdomen FBS-119-178 central obesity </t>
  </si>
  <si>
    <t xml:space="preserve">Type 2 Dm with Metabolic syndrome </t>
  </si>
  <si>
    <t xml:space="preserve">metformin 1000mg PO BID_x000D_
RI 4-4_x000D_
NPH 74-50 _x000D_
Amirty 25 mg PM_x000D_
</t>
  </si>
  <si>
    <t xml:space="preserve">T2 DM (14 yrs) + HTN with HHD + PN; on mixtard- 78/54 Am/Pm, -Amlodipine 10 mg po/d -Enalapril 10 mg po/d -Metoprolol 12.5 mg po/d -ASA 81 mg po/d -Atorvastatin 20 mg po/d _x000D_
_x000D_
</t>
  </si>
  <si>
    <t xml:space="preserve">she was at emergency 5 days back. for ventricular fibrillation. </t>
  </si>
  <si>
    <t>echo = mildly thickned aortic valve with mild AR + grade 1 LV diastolic dysfunction_x000D_
creatinine 0.7, BUN 16_x000D_
PR= 70  and regular</t>
  </si>
  <si>
    <t xml:space="preserve">ECG.           </t>
  </si>
  <si>
    <t xml:space="preserve">seen recently , treatted with abntibiotics </t>
  </si>
  <si>
    <t>the infection subsided, no skin discoloration</t>
  </si>
  <si>
    <t>diabetic feet infection treated</t>
  </si>
  <si>
    <t>investigation routine requested</t>
  </si>
  <si>
    <t>diabetic foot infection</t>
  </si>
  <si>
    <t>epigastric burring pain for the last 2 years despite she is on antacid associated with vomiting of the ingested matter</t>
  </si>
  <si>
    <t xml:space="preserve">BP:136 / 85 </t>
  </si>
  <si>
    <t>Sub optimal bp control + dyspepsia r/o PUD</t>
  </si>
  <si>
    <t>Stool antigen, endoscopy, fbs,U/A, CBC</t>
  </si>
  <si>
    <t>HTN On Amlodipine 5 mg po/d</t>
  </si>
  <si>
    <t xml:space="preserve">she has constipation </t>
  </si>
  <si>
    <t>FBS= 193, 215, 290 ( previously)_x000D_
BP= 122/66</t>
  </si>
  <si>
    <t xml:space="preserve">poorly controlled DM + well controlled HTN. </t>
  </si>
  <si>
    <t xml:space="preserve">FBS, U'A         </t>
  </si>
  <si>
    <t>P=Type 2 DM + HTN; on MTF 1gm BID, Daonil 10 mg po bid, nifedipine 20 mg po bid, ENALAPRIL 5 MG PO/D[ she is not taking enalapril]</t>
  </si>
  <si>
    <t>PR=85/M BP=152 / 96MMHG,FBS=186MG/DL</t>
  </si>
  <si>
    <t>Same as above+poor glycemic+BP control</t>
  </si>
  <si>
    <t>refill.MTF 500MG PO BID,advised on life style modifications.</t>
  </si>
  <si>
    <t>P1.T2DM on MTF 500 mg po day, Atrovastatin 20mg po/d --P2. HTN on losartan 50mg pod, HCT 25mg po d, --P3. PN ON Amitriptyline 25 mg po d,neurobion 1tab po daily</t>
  </si>
  <si>
    <t>headache and elevated BP</t>
  </si>
  <si>
    <t>BP = 170 / 105, others are stable</t>
  </si>
  <si>
    <t xml:space="preserve">stable                                                           </t>
  </si>
  <si>
    <t>HTN, probable recovered HFrEF or has had hypertensive CMP</t>
  </si>
  <si>
    <t xml:space="preserve">she has shoulder pain bilaterally. </t>
  </si>
  <si>
    <t xml:space="preserve">FBS= 160, 140, 200_x000D_
BP= 140/100, 160/76_x000D_
</t>
  </si>
  <si>
    <t xml:space="preserve">poorlycontrolled DM  + poorly; controlled HTN. </t>
  </si>
  <si>
    <t>BP:  144 / 86_x000D_
FBS: 150- 155</t>
  </si>
  <si>
    <t>fbs, lipid profile, serum electrolyte, U/A, CBC</t>
  </si>
  <si>
    <t>HTN + T2DM On amlodipine 10 mg po daily and NPH 24/14iu sc BID</t>
  </si>
  <si>
    <t xml:space="preserve">she has occasional light headedness. </t>
  </si>
  <si>
    <t xml:space="preserve">has no new complain_x000D_
</t>
  </si>
  <si>
    <t>bp 130 / 91 PR 84</t>
  </si>
  <si>
    <t>well controlHTN</t>
  </si>
  <si>
    <t xml:space="preserve">HTN for the past 1 yr on Losartan 50 mg po/bid , amlodipine 5 mg po once daily,_x000D_
</t>
  </si>
  <si>
    <t>no cough, no SOB, no edema, no visual problem,  back [pain , paresthasia, joint mobility good,  good balance, good understanding, cooperative, no stress, no psychosocial distress, good dietary habit, good hygien, adherenmt to medfication, toileting good,  good social interaction</t>
  </si>
  <si>
    <t>sleeps werll, walking distance good, muscle strength good, no emotional change, no memory loss but gforgetfulnmess, good judgement</t>
  </si>
  <si>
    <t>good disease course + diabetes on dietary management</t>
  </si>
  <si>
    <t>salt restriction, be active, minimize coffee, prevention of fall, vegitable and fruit dish, legumes dish, use only liquid oil, get adequate sun light, foot cvare (wear loose shope, becarefukl while cutting mnails)</t>
  </si>
  <si>
    <t xml:space="preserve">BP: 140/100    150/100    130/90   ( HBM),   179 / 111_x000D_
FBS: 130   120   122    </t>
  </si>
  <si>
    <t xml:space="preserve">Good glycemic control + HTN urgency r/o emergency </t>
  </si>
  <si>
    <t>nifedipine 20mg SL</t>
  </si>
  <si>
    <t>P1: T2DM on  MTF 500MG PO BID, ATORVASTATIN 20 MG PO DAILY _x000D_
P2. HTN ON ENALAPRIL 10MG PO BID,HCT 25MG PO DAILY,,NIFEDIPINE 20MG PO BID</t>
  </si>
  <si>
    <t xml:space="preserve">No recent hypoglycemic episodes _x000D_
LAst retinal screening 6 months normal </t>
  </si>
  <si>
    <t xml:space="preserve">Bp 140/60 _x000D_
Inj site clear_x000D_
Hyperpigmented scattered lesions over the anteriolateral area </t>
  </si>
  <si>
    <t>Type 1 DM with sub-optimal glycemic control</t>
  </si>
  <si>
    <t xml:space="preserve">Start RI 4-2_x000D_
NPH 14-18_x000D_
</t>
  </si>
  <si>
    <t>P- T1DM for 13 years on _x000D_
NPH18/20 IU SC BID</t>
  </si>
  <si>
    <t xml:space="preserve">she still has headache every 2 or 3 days. </t>
  </si>
  <si>
    <t xml:space="preserve">no pertinent findings_x000D_
PR =70 and regular. </t>
  </si>
  <si>
    <t xml:space="preserve">propranolol 20 mg po daily. </t>
  </si>
  <si>
    <t>She has burning epigastric pain and belching</t>
  </si>
  <si>
    <t>BP= 143 / 83, 114 / 86, 120/80</t>
  </si>
  <si>
    <t>well controlled HTN + dyspepsia</t>
  </si>
  <si>
    <t xml:space="preserve">refill medications_x000D_
omeprazole 20 mg po BID. </t>
  </si>
  <si>
    <t>HTN + Dyslipidemia on hct 25 mg po /d , atenolol 50 mg po/d , enalapril 10/5 mg po/bid, atrovastatin 20 mg po/d</t>
  </si>
  <si>
    <t>BP:   110 - 130/80 ( home measurement),     134 / 91</t>
  </si>
  <si>
    <t>HTN + old stroke ( Hemorrhagic ) + ? PN on enalapril 5mg po daily, amlodipine 5mg po daily, atrovastatin 4mg po daily, lasix 40mg po daily, AMT 25mg po daily, neurobin 1 tab po daily</t>
  </si>
  <si>
    <t>HAS LOSE OF SMELL WITH RIGHT NOSE SINCE AYEAR</t>
  </si>
  <si>
    <t>PR=70  BP=170 / 87MMHG,FBS=142MG/DL</t>
  </si>
  <si>
    <t>SAME AS ABOVE+FAIR GLYCEMIC CONTROL+ANOSOMIA 2?</t>
  </si>
  <si>
    <t>REFILL,HOLD GLIBINCLAMIDE,LINK TO ENT,DO FBS</t>
  </si>
  <si>
    <t>TYPE 2DM ON MTF 1GMPO BID,GLIBINCLAMIDE 5MG PO DAILY,BUT HE IS NOT TAKING GLIBINCLAMIDE AS THE RBS BECAME BELOW 70MG/DL WITH SYMPTOMS OF HYPOGLYCEMIA) P2. HTN ON ENALAPRIL 10 MG PO D , P3. IHD on ASA 81 MG PO DAILY ATORVASTATIN 20MG PO DAILY,METOPROLOL 25MG PO DAILY</t>
  </si>
  <si>
    <t>advised to have septal myemectomy ( surgical or alcohol)</t>
  </si>
  <si>
    <t>HCMP on intermittent beta blocker</t>
  </si>
  <si>
    <t xml:space="preserve">bilateral buring sensation of the lower extermities and upper extermity more at night </t>
  </si>
  <si>
    <t xml:space="preserve">stable vital sign_x000D_
BP- 130/80_x000D_
RBS- SMBG- 120-160 _x000D_
NO episode of hypoglycemia </t>
  </si>
  <si>
    <t>refill the same medicaiton_x000D_
advice on life style modification</t>
  </si>
  <si>
    <t>2 episodes of hypo_x000D_
HGa1c 11.8</t>
  </si>
  <si>
    <t xml:space="preserve">Objective Finding_x000D_
FBs 119-125 Predinner 140-180_x000D_
_x000D_
</t>
  </si>
  <si>
    <t>KPDM with improving glycemic control</t>
  </si>
  <si>
    <t xml:space="preserve">NPH 12/4 Add MTF 1 gm PM_x000D_
</t>
  </si>
  <si>
    <t xml:space="preserve">P: Type 2 DM for 1 month_x000D_
 NPH 18/6 Atrova 20mg PO/day PM_x000D_
_x000D_
</t>
  </si>
  <si>
    <t>cough prodiuctive of sputum, no fever, no chest pain, no edema, itvching sensation, (nmo jaundice, no asthma, no sneezing, noi whoirtish stool, no evidence fopr scabis, has circular rash with active edges fussed with neighbouring rassh suggestive of tinia virsicolor) no back pain, no paresthasia, good dioetary habit, adherent to medication , toileting good, cheewing is nowe possible</t>
  </si>
  <si>
    <t>good disease course + tinia virsicolor</t>
  </si>
  <si>
    <t xml:space="preserve">salt restriction, be acvtive, minimize coffee, prevention of fall, vegitable and vruit dish, get adequate sun light, use only liquid oil, legumes dish, get a cup of juice made of (banana, avocado, oats and milk) twice per week, </t>
  </si>
  <si>
    <t xml:space="preserve">she has burning epigastric pain_x000D_
she has heel pai . she tried shoe pads and analgesics but no improvement. </t>
  </si>
  <si>
    <t>BP=138 / 81_x000D_
FBS= ?</t>
  </si>
  <si>
    <t>FBS, add omeprazole\link her to ortho</t>
  </si>
  <si>
    <t>DM on metformin 500 mg po daily, _x000D_
HTN + PN on enalapril 5 mg po BID, HCT 25 mg po/d, amitriptyline 12.5 mg po/d and neurobin 1 tab po/d</t>
  </si>
  <si>
    <t xml:space="preserve">FBS = 232           </t>
  </si>
  <si>
    <t>CAME AGAIN FOR PRESCRIPTION OF ATORVASTATIN  ONLY FOR AMONTH</t>
  </si>
  <si>
    <t>PR=95/M  BP=135 / 95MMHG</t>
  </si>
  <si>
    <t>ATORVASTATIN 20MG PO DAILY.</t>
  </si>
  <si>
    <t>BP= 157/78       Home BP measurement 170-175/75-80_x000D_
FBS= 180, 172, 157</t>
  </si>
  <si>
    <t>Poor DM &amp; HTN</t>
  </si>
  <si>
    <t>MTF 500mg PO BID, enalapril 15mg/10mg, refill other meds, come with home BP &amp; FBS record</t>
  </si>
  <si>
    <t>P-T2DM + HTN ON NPH 50 &amp; 40 IU SC BID, MET 750 MG PO daily , ATROVASTATIN 20 MG PO/D AMLODIPIN 10 MG PO D, ENALAPRIL 10 MG PO BID</t>
  </si>
  <si>
    <t xml:space="preserve">palpitation                  </t>
  </si>
  <si>
    <t>BP = 105 /72, PR = 95</t>
  </si>
  <si>
    <t>Severe dilated ischemic CMP with severe left Ventricular systolic dysfunction (EF 25%, TAPSE 20) P2: Pulm HTN</t>
  </si>
  <si>
    <t>FBS 179- 291</t>
  </si>
  <si>
    <t xml:space="preserve">BP 140/90 _x000D_
Inj site clear </t>
  </si>
  <si>
    <t xml:space="preserve">TYpe 2 DM uncontrolled </t>
  </si>
  <si>
    <t>SMBG_x000D_
Creatinine /HGa1c/Retinal screening</t>
  </si>
  <si>
    <t xml:space="preserve">TYpe 2 DM for 2 months_x000D_
ON NPH 14-8_x000D_
Resperidol </t>
  </si>
  <si>
    <t>cough for the last five months which is productive for which she goes to the near by HC and took azithromycin and cough syrup and got little improvement</t>
  </si>
  <si>
    <t>bp:   90-110/50-60     126 / 66 _x000D_
CXR: COPD/chronic bronchitis_x000D_
echo:  mild concentric LVH, Grade 1 diastolic dysfunction, mild pulmonary HTN  and degenerative changes on the aortic valve</t>
  </si>
  <si>
    <t xml:space="preserve">HTN + degenerative VHD +  mild pulmonary HTN + COPD 20 chronic bronchitis </t>
  </si>
  <si>
    <t xml:space="preserve">consult senior _x000D_
gene x pert, spirometry </t>
  </si>
  <si>
    <t>HTN + PN on amlodipine 5mg po daily ( but she took nifedipine 10 mg po day because she think the drug causes allergic)   + amitriptyline 12.5 mg po day.</t>
  </si>
  <si>
    <t xml:space="preserve">SHE  WAS  AT  EMARGENCY  3  DAYS  BACK  AND  ARRANGED  MEDICTION  BUT  SHE  DIDNOT  BRING  IT    </t>
  </si>
  <si>
    <t xml:space="preserve">bp  130/90  </t>
  </si>
  <si>
    <t xml:space="preserve">AMLODIPINE  10  MG  PO/DAY  AND  ENALAPRIL  10  MG  PO/DAY    AND  APPOINT  AFTER 1  WEEK  WITH  SEREAL  BP  RECORD  </t>
  </si>
  <si>
    <t>HTN + Dyslipidemia on medications</t>
  </si>
  <si>
    <t>PR=77/M  BP=112 / 75MMHG,FBS=135MG/DL,BUN=6.1MG%,CR=0.8MG%,X-RAY OF KNEE JOINTS= MILD BILATERAL KNEE JOINT OSTEOARTERITIS</t>
  </si>
  <si>
    <t>SAME AS ABOVE+GODD GLYCEMIC CONTROL+OSTEOARTERITIS OF KNEE JOINTS</t>
  </si>
  <si>
    <t>REFILL,ADD INDOMETHACIN SUPPOSITORY 100MG  DAILY FOR 4 WEEKS.</t>
  </si>
  <si>
    <t>DM on NPH 22/12 IU BID and RI 4/4 IU BID</t>
  </si>
  <si>
    <t xml:space="preserve">stable                                                             </t>
  </si>
  <si>
    <t xml:space="preserve">see medication sheet                                               </t>
  </si>
  <si>
    <t xml:space="preserve">BP 90/80 TSH 1.1  Ca 9.2 Normal </t>
  </si>
  <si>
    <t>Reduce THyroxin 100 ug 6x/week</t>
  </si>
  <si>
    <t>P: hypothyrodism 3  years on levothyroxin 100 mcg po daily_x000D_
_x000D_
New Complaint_x000D_
menses bacame regular fatigue No TSH_x000D_
_x000D_
Objective Finding_x000D_
bp=113 / 72 pr=72 TSH not done_x000D_
_x000D_
Assessment_x000D_
hypothyroidism_x000D_
_x000D_
Plan_x000D_
levothyroxine 100mcg po dail</t>
  </si>
  <si>
    <t>BP= 168/75_x000D_
Updated Ix= 24hrs Urine protein= 350mg/24hrs_x000D_
Home FBS= 88-121. He has 01 episode of hypoglycemia (68)_x000D_
RBS= 215- 313_x000D_
Previous Ix= Cr 1.4 24 hrs UP 1,048 Chol; 172 LDL 106 NA 141 K 4.7 Tetso &gt; 15</t>
  </si>
  <si>
    <t>Poor HTN &amp; BP control</t>
  </si>
  <si>
    <t>Amilodipine 10mg PO daily, Make NPH 28/4 and refill other meds, advised on regular exercise, salt restriction, come with HBGM</t>
  </si>
  <si>
    <t>T1 DM (18 yrs) + HTN + Diabetic Nephropathy + ED On NPH 26/6, RI 4/2, Amlodipine 5 mg po/d Lasix 40mg BID, RI 4-2 NPH 26-4 + Lisinopril 10 mg PO/day</t>
  </si>
  <si>
    <t>PR=87  BP=169 / 96MMHG</t>
  </si>
  <si>
    <t>SAME AS ABOVE WITH POOR BP CONTROL</t>
  </si>
  <si>
    <t>ENALAPRIL 5MG PO BID,HCT 25MG PO DAILY</t>
  </si>
  <si>
    <t>pain over her sole, intermittent dry cough</t>
  </si>
  <si>
    <t>BP: 147 / 82_x000D_
FBS: 190, 178   155   167   152   164   140    130   100</t>
  </si>
  <si>
    <t xml:space="preserve">Poor glycemic control + poor bp control? HHD + ?CAP +? PN </t>
  </si>
  <si>
    <t xml:space="preserve">CBC, CXR, ECG, S/E, HgA1c, OFT, lipid profile  </t>
  </si>
  <si>
    <t xml:space="preserve">T2 DM + HTN on MTF 1500/1000mg po bid, doanil 10mg po bid, enalapril 10mg po daily Amt 25mg po daily </t>
  </si>
  <si>
    <t>no cough, no SOB, no edema, no visual problem, right axillary swelling, tender (carbancle), no backl pain, no paresthasia, jopint mobility good, good balance, good understanding, cooperatyive, no stress, no obesity, (good hand grip strength, good physical fittness), good dietary habit, no psychosocial distress (prevvious complaints subsided), no addiction,  adherent to medication, toileting good, good social interaction. remarkls (no RVI, no history of TB or pneumonia) FBS 120 mg/dl</t>
  </si>
  <si>
    <t>sleeps well, walkin  distance good, muscle strength good, no emotional change, no memory loss bnut forgeetfulness, ghood judghement</t>
  </si>
  <si>
    <t>sal;t restriction,  be active, minimize coffee, prebvention of fall, minimize coffee, vegitable and fruit dish, legumes duishg, use only loiquid oil, get a cup of juice m,ade of (banana, avocado, oats amnd milk) twice per week, foot care (keep hygien, vbecvareful while cutting nail, keep moisurizing  legs with vaslin,m wear loose shoe)</t>
  </si>
  <si>
    <t xml:space="preserve">refill medication and appoint after 3 month </t>
  </si>
  <si>
    <t>BP=138 / 81_x000D_
FBS= 136</t>
  </si>
  <si>
    <t>no chronic illness</t>
  </si>
  <si>
    <t xml:space="preserve">Chondritis                       </t>
  </si>
  <si>
    <t xml:space="preserve">see medication sheet                                                     </t>
  </si>
  <si>
    <t>right lower chest pain, no cough no fever</t>
  </si>
  <si>
    <t xml:space="preserve">the patient is not present ( his son is the historian) </t>
  </si>
  <si>
    <t>p1: T2DM on  NPH 36/24 IU BID, Atrovastatin  20 mg po daily_x000D_
P2. HTN on  HCT 25 po daily ASA 81mg po daily and clopidogril 75 mg po daily_x000D_
P3. Marked Degenerative spondylosis</t>
  </si>
  <si>
    <t xml:space="preserve">she was at emergency 5 days back. for atrial fibrillation. </t>
  </si>
  <si>
    <t>atrial fibrillation</t>
  </si>
  <si>
    <t>occasional fatigue and palpitation</t>
  </si>
  <si>
    <t xml:space="preserve">stable vitals            </t>
  </si>
  <si>
    <t>se medication sheet</t>
  </si>
  <si>
    <t>came with one FBS-185mg/dl</t>
  </si>
  <si>
    <t>Refill and appoint after 2 months with Hga1c</t>
  </si>
  <si>
    <t>P1. T2 DM On MTF 100mg BID P2. HTN ON Enalapril 5mg BID, Atrovastatin 20mg po daily</t>
  </si>
  <si>
    <t>HAS REDNESS AND PAIN OF LEFT EYE SINCE A WEEK</t>
  </si>
  <si>
    <t>PR=88/M  BP=165 / 95MMHG,FBS=129MG/DL</t>
  </si>
  <si>
    <t>SAME AS ABOVE WITH  GOOD GLYCEMIC+POOR BP CONTROL+?CONJUCTIVITIS</t>
  </si>
  <si>
    <t>REFILL,AMLODIPINE 10 MG PO DAILY,LINK TO GENERAL OPTHALMOLOGY CLINIC.</t>
  </si>
  <si>
    <t>no cough, no Sob, no eedema, no visual problem on follow up for glaucoma, no back pain, no paresthasia, joint mobility good, good balance, good understanding, cooperative, no obresity, no strerss, no psychosocial distress, good dietary habit, good hygien, adherent to medication, toileting good, good social interaction. remaks ( BPH on medication)</t>
  </si>
  <si>
    <t>sleeps werll, walking distance good, muscle strength good,  bnno emotional change,no memory loss but forghetfulness, good judhement</t>
  </si>
  <si>
    <t>salt restriction, be active, minimize coffee, prevention of fall, vegitable and fruit dish, legumes dish, use only liquid oil, walk for 20 minutes 5 times per week, foot care 9keep hygien, becareful while cutting nail, keep moisurizing legs with vaslin, wear loose shoe</t>
  </si>
  <si>
    <t xml:space="preserve">Myalgia/Arthralgia_x000D_
Neuropathic complaints </t>
  </si>
  <si>
    <t>TSH 69 _x000D_
Free 4 vey Low_x000D_
24 hrs UP 153  Hga1c 11 % _x000D_
Tg 699</t>
  </si>
  <si>
    <t xml:space="preserve">Uncontrolled HYpothyroidism + Uncontrolled Type2 DM </t>
  </si>
  <si>
    <t xml:space="preserve">Escalate thyroxin 100 ug PO/day Am_x000D_
Escalate Atrova 40mg PO/day PM_x000D_
NPH 16/10_x000D_
Escalate MTF 1 gm BID_x000D_
</t>
  </si>
  <si>
    <t xml:space="preserve">P1=Type2 DM for 2 years+ HTN + HYPOTHYROIDISM on NPH 12/8, Metformin 500mg po bid, enalapril 5 mg po bid, levothyroxine 25 mcg po daily Atrovastatin 20 mg po daily_x000D_
_x000D_
</t>
  </si>
  <si>
    <t>no cough, no SOb, no edema, no visual problem, no back pain,no paresthasia, seen recently at hospital emergency unit for flank pain, no fever, good urine out put, no dysuria</t>
  </si>
  <si>
    <t>sleeps well, walking distabnce good, muscle strength weak, no emotional change, no memory loss, good judhgement</t>
  </si>
  <si>
    <t>salt restriction, be active, minimize copffee, prevention of fall, vegitabl;e and fruit dish, legumes dish, get adequate sun lighjt</t>
  </si>
  <si>
    <t>hypertension, radiculopathjy</t>
  </si>
  <si>
    <t xml:space="preserve">PCT, Muddy brown sclera </t>
  </si>
  <si>
    <t>refill and appoint, advise on dental and foot care</t>
  </si>
  <si>
    <t>P- Type II diabetes On: NPH 34/20</t>
  </si>
  <si>
    <t xml:space="preserve">she has no dyspepsia symptoms  currently_x000D_
she is using diclofenac ointment and she is having relief. _x000D_
she has fatigue. </t>
  </si>
  <si>
    <t>multivitamin tablets</t>
  </si>
  <si>
    <t>p1=peripheral neuropathy _x000D_
p2=dyspepsia (took pantoprazole 40 mg po daily for the last 1month)</t>
  </si>
  <si>
    <t>follow at surgical refferal clinic</t>
  </si>
  <si>
    <t>Effusive constrictive pericarditis on anti TB ( almost 01 month)</t>
  </si>
  <si>
    <t>HAS RIGHT FLANK PAIN OF THREE MONTHS</t>
  </si>
  <si>
    <t xml:space="preserve">PR=85 BP=138 / 85MMHG </t>
  </si>
  <si>
    <t>SAME AS ABOVE WITH SUBOPTIMAL BP CONTROL+RIGHT RENAL COLIC 2?</t>
  </si>
  <si>
    <t>mamography</t>
  </si>
  <si>
    <t>bilateral knee pain more on right. Associated to this she also complain of vaginal mass of three months duartion, buring pain during urination</t>
  </si>
  <si>
    <t>BP: 148 / 79_x000D_
FBS: 135  mg/dl _x000D_
GUS: Pedunculated vaginal mass which is pinkish</t>
  </si>
  <si>
    <t>sub optimal bp and glycemic control + ? OA +? UTI + ? cervical polyp</t>
  </si>
  <si>
    <t>Lipid profile, Knee x ray,   S/E, u/a, pap smear</t>
  </si>
  <si>
    <t>p1: HTN on enalapril 10mg po bid, atrovastatin 20mg po daily, ASA 81 mg po daily_x000D_
p2:  T2 DM on NPH 60/27 ( but she took 58/30iu bid) _x000D_
p3:  PN on AMT 25mg po daily, neurobin 1 tab po daily and meloxicam 15mg po daily</t>
  </si>
  <si>
    <t>no cough, no SOB, no edema, no visual problem, no back pain, no paresthasia, joint mobility good, good balance, good understanding, cooperative, no obesity, no stress, no psychosocial distress, good dietary habit, good hygien, take alcohol moderately daily, adhetrent to medication, toileting good, good social interaction. remarks (no BPH symptoms)FBS 105 mg/dl BP 130/70 mmHg</t>
  </si>
  <si>
    <t>salt restriction, be active, minimize coffee, prevention of fall, bvegitable and fruit dish, leghumes dish, get adequate sun light, use only liquid oil, walk for 20 minurtes (target heart rate 156 beats prer minutes, now HR 90 bearts per  minutes), safe range (80-120 beats per minutes) adviced to exercise qwith this range of heart rate and to eascalate exercises whjen the heart rate reduces (avoid alcohol)</t>
  </si>
  <si>
    <t xml:space="preserve">cOMPLAIN  EPEGASTRIC  PAIN </t>
  </si>
  <si>
    <t xml:space="preserve">THE  SAME  +?DYSPEPSIA?PUD  </t>
  </si>
  <si>
    <t>SEND  LIPID PROFILE   AND  STOOL  H PYLORI  ANTIGEN  TEST</t>
  </si>
  <si>
    <t>Mild fatty liver</t>
  </si>
  <si>
    <t>BP= 155/107</t>
  </si>
  <si>
    <t>amlodipine 10mg PO daily, HCT 25mg PO daily, enalapril 5 mg PO daily</t>
  </si>
  <si>
    <t>P1= Known HTN ( amilodipin 5mg PO daily) P2=?Hemorregic Strock</t>
  </si>
  <si>
    <t xml:space="preserve">she has epigastric burning and stabbing pain and vomiting. </t>
  </si>
  <si>
    <t xml:space="preserve">UGI endoscopy= duodenal ulcers with duodenitis_x000D_
recommendation= PPI for 4-8 weeks, empirically treat for hpylori for 14 days triple therapy_x000D_
avoid GI irritants. </t>
  </si>
  <si>
    <t xml:space="preserve">duodenal ulcers </t>
  </si>
  <si>
    <t>clarithromycin 500 mg po BID for 2 weeks_x000D_
omeprazole 20 mg po BID for 2 months_x000D_
amoxicillin 1 g po BID for 14 days</t>
  </si>
  <si>
    <t>duodenal ulcers</t>
  </si>
  <si>
    <t>PR=67  BP=135 / 87MMHG ,FBS=140MG/DL</t>
  </si>
  <si>
    <t xml:space="preserve">BP: 166 / 82_x000D_
FBS: 76mg/dl </t>
  </si>
  <si>
    <t xml:space="preserve">poor bp control + good glycemic control </t>
  </si>
  <si>
    <t>OFT, lipid profie, s/e</t>
  </si>
  <si>
    <t>p1: TIIDM on NPH 22/14 IU SC BID_x000D_
p2: HTN on Amlodipine 10 mg po/d, Enalapril 5 mg po/day, ASA 81 mg /d _x000D_
p3: Diabetic Retinopathy (took Laser Therapy)</t>
  </si>
  <si>
    <t>BP= 120/80_x000D_
FBS=125, 132, 140, 130</t>
  </si>
  <si>
    <t>well contorlled HTN + DM</t>
  </si>
  <si>
    <t>complain gastric  pain   with  dysurea  and  tea  color  urine  change</t>
  </si>
  <si>
    <t xml:space="preserve">the  sanme +dyspepsea?pud+uti  +?renal  stone  </t>
  </si>
  <si>
    <t xml:space="preserve">send  abdomenoelvic  u/s  rft  u/a  lipid profile  </t>
  </si>
  <si>
    <t>no new complaint. Her sleep deprivation is improved. Patient diddnt come.</t>
  </si>
  <si>
    <t>BP= 110/70  PR= 64</t>
  </si>
  <si>
    <t>Good BP control + ILD with PHTN + Essential tremor Bronchial asthma</t>
  </si>
  <si>
    <t>Hypertension for the last 5 years + ILD with pulmonary hypertension + Essential tremor and bronchial asthma Home oxygen for the last 5 years Atrial fibrillation with Heart failure 3 months No DM on - home O2 - Symbicort 2 puff bid - Lasix 40 mg po/d, ASA 81 mg po daily - sildenafil 25 mg po/d, propranolol 20 mg po daily, clonazepam 1 mg po daily</t>
  </si>
  <si>
    <t>vertigo and lightheadedness</t>
  </si>
  <si>
    <t>BP: 135-150/80( home measurement) , 167 / 74    PR: 79</t>
  </si>
  <si>
    <t xml:space="preserve">sub optimal bp control + Vertigo 20? </t>
  </si>
  <si>
    <t xml:space="preserve">cbc       </t>
  </si>
  <si>
    <t>HTN + PN on amlodipine 5mg po daily, enalapril 10mg po bid, HCT 25mg po daily, AMT12.5mg po daily and neurobin 1 tab po daily</t>
  </si>
  <si>
    <t xml:space="preserve">colonoscopy    pan colitis     and  anorectic  polyp   mixed  hemorroid            onco  patology  result    chronic  colitis    chronic  active   proctitis   </t>
  </si>
  <si>
    <t>Pan colitis + Anorectic Polyp + Mixed Hemorrhoid</t>
  </si>
  <si>
    <t xml:space="preserve">appoint  to  Gastroenterology  </t>
  </si>
  <si>
    <t>P- Pan colitis + Anorectic Polyp + Mixed Hemorrhoid</t>
  </si>
  <si>
    <t xml:space="preserve">BP:146 / 82  weight: 89kg   BMI: 31_x000D_
FBS: 128    130    128    </t>
  </si>
  <si>
    <t>Fair glycemic control + Over weight ? metabolic syndrome</t>
  </si>
  <si>
    <t xml:space="preserve">Refill  _x000D_
Lipid profile _x000D_
advice on LSM   </t>
  </si>
  <si>
    <t>T1DM on NPH 30/10 IU &amp; RI 10/6 IU SC BID</t>
  </si>
  <si>
    <t>has productive cough of whitish sputum and moderate intermitant  fever of aweek day and also difficulty of hearing of ayear duration</t>
  </si>
  <si>
    <t>PR=78/M  BP=133 / 76MMHG ,CRIPITATON AT RIGHT LOWER AND LEFT LOWER 2/3 POSTERIORILY</t>
  </si>
  <si>
    <t>same as above with good BP control+?CAP</t>
  </si>
  <si>
    <t>REFILL.,INVESTIGATE,LINK TO ENT CLINIC</t>
  </si>
  <si>
    <t xml:space="preserve">he has heel pain on his right side. _x000D_
he has been taking metformin 500 mg po BID and not taken glibenclamide for the past few days. </t>
  </si>
  <si>
    <t>BP= 123 / 74, 90 / 60_x000D_
FBS=216</t>
  </si>
  <si>
    <t>advice to adhere to his medications_x000D_
refill and appoint</t>
  </si>
  <si>
    <t xml:space="preserve">bp: 140/82    140/78    145/82    140/76    135/75    142 / 101_x000D_
FBS: 120 - 134mg/dl </t>
  </si>
  <si>
    <t xml:space="preserve">sub optimal glycemic control + newly diagnosed HTN </t>
  </si>
  <si>
    <t>T2DM on Metformin 500 mg po/d and Glibenclamide 5 mg po/d and Atrovastatin 20 mg po daily</t>
  </si>
  <si>
    <t xml:space="preserve">BP= 120-130/80-90 (at home)_x000D_
FBS = </t>
  </si>
  <si>
    <t>PR=101/M  BP=102 / 80MMHG,WBC=10700,N=40%,L=44%,HG/HCT=14.7/39.3,PLT=495 000,AST=20,ALT=19,TOTAL BILIRUBIN=0.31,DIRECT BILIRUBIN=0.08,FBS=122MG/DL,TOTAL CHOLESTROL=153MG/DL,,TRIGLYCERIDE=214MG/DL,HDL=40MG/DL,NA==138MG/DL,K+=5.1,CL_=99,U/A= WITHIN NORMAL RANGE</t>
  </si>
  <si>
    <t>SAME AS ABOVE GOOD GLYCEMIC CONTROL+DYSLIPEDEMIA</t>
  </si>
  <si>
    <t>REFILL,ADD ATORVASTATIN 20 MG PO DAILY</t>
  </si>
  <si>
    <t>2 DM on MTF 1. po BID &amp; Glibenclamide 10 mg PO BID</t>
  </si>
  <si>
    <t xml:space="preserve">Dry cough of 4 days duration associated with fever, night sweating </t>
  </si>
  <si>
    <t xml:space="preserve">BP: 132/66       PR: 72_x000D_
FBS: 227mg/dl </t>
  </si>
  <si>
    <t>good bp control + poor glycemic control ? DKA + ? CAP r/o PTB</t>
  </si>
  <si>
    <t>U/A, CBC, CXR, gene x pert</t>
  </si>
  <si>
    <t>Complains  about burning epigastric pain, abdominal bloating ,indigestion and belching with loss of appetite in the past 3 months</t>
  </si>
  <si>
    <t>NORMAL PHYSICAL FINDING</t>
  </si>
  <si>
    <t>same as above + PUD</t>
  </si>
  <si>
    <t>CBC, H.PYLORI,U/A RBS</t>
  </si>
  <si>
    <t>has SOB, bilateral leg swelling</t>
  </si>
  <si>
    <t>BP= 100/75  PR= 80_x000D_
Chest= decreased air entry on the right posterior lower 1/3rd_x000D_
CVS= murmur of MR &amp; TR_x000D_
MSS= Grade II edema_x000D_
ECHO= IDCMP (Anteroseptal and apical walls of LV and apical segment of anterior wall of LV are akinetic. LVEF= 25-30. Moderate MR and Moderate TR. Severe PHTN. TR Vmax m/sec= 4.4. Atrial fibrillation was noted.)_x000D_
ECG= Pathological Q wave at Lead III</t>
  </si>
  <si>
    <t>T2DM + HFrEF (25-30%) 2o to IDCMP</t>
  </si>
  <si>
    <t>continue MTF 1000mg PO BID, Daonil 10mg PO BID, Lasix 40mg PO TID, enalapril 2.5 mg PO daily, Metoprolol 12.5mg PO daily, dapagliflozin 10mg PO daily add spironolactone in the next visit if he tolerates the meds (His BP is 100/75)</t>
  </si>
  <si>
    <t xml:space="preserve">T2DM + HFrEF (25-30%) 2o to IDCMP </t>
  </si>
  <si>
    <t>HAS DISCONTINUED MEDICATION FOR AWEEK</t>
  </si>
  <si>
    <t>PR=66/M  BP=177 / 103 MMHG</t>
  </si>
  <si>
    <t>SAME WITH POOR BP CONTROL+ WITH HYPERTNSIVE URGENCY TO R/O HYPERTNSIVE EMERGENCY</t>
  </si>
  <si>
    <t>NIFEDIPININE 20 MG SUBLINGUAL STAT,THEN REASSESS BP  AFTER 30 MNUTES,DO PIHCT</t>
  </si>
  <si>
    <t xml:space="preserve">complain  dysurea    and  whitish  vaginal discharge  </t>
  </si>
  <si>
    <t xml:space="preserve">fbs  222   245   212   235     </t>
  </si>
  <si>
    <t xml:space="preserve">poorly  controlled    t2dm+?sti   </t>
  </si>
  <si>
    <t>send  pict  ,vaginal  discharge   culture     and rbs   u/a</t>
  </si>
  <si>
    <t>T2 DM ON {MTF 1GM PO BID , DAONIL 10 MG PO BID }</t>
  </si>
  <si>
    <t xml:space="preserve">BP:110 / 77_x000D_
FBS: ?  </t>
  </si>
  <si>
    <t xml:space="preserve">Good bp control + unknown Glycemic control </t>
  </si>
  <si>
    <t xml:space="preserve">fbs         </t>
  </si>
  <si>
    <t>p1: T2DM on MTF 1000/500mg po bid ( but he took 2000/1000mg po bid) _x000D_
p2: HTN on enalapril 5mg po daily and atrovastatin 20mg po daily</t>
  </si>
  <si>
    <t xml:space="preserve">fbs  115  135  150   </t>
  </si>
  <si>
    <t xml:space="preserve">refill  and  send  for  oghtalmic  check  up  and   RFT  </t>
  </si>
  <si>
    <t xml:space="preserve">well controlled T1 DM    nph  20/10    RI  4/4  </t>
  </si>
  <si>
    <t>HAS URGENCY OF URINATION AND LSO HAS FATIGABILITY</t>
  </si>
  <si>
    <t>PR=70 BP=108 / 68MMHG ,FBS=?</t>
  </si>
  <si>
    <t>SAME AS ABOVE+?DKA+UTI</t>
  </si>
  <si>
    <t>DO U/A,RBS,THEN MANAGE</t>
  </si>
  <si>
    <t>On her 15th Postpartal day + Seizure D/O</t>
  </si>
  <si>
    <t xml:space="preserve">she  is  on  3rd  month  after she  started  anti  TB    AND SHE  MISSED   HER  APPOINTMENT  IN  OUR  SIDE  OTHER  WISE  NO  NEW COMPLAIN </t>
  </si>
  <si>
    <t xml:space="preserve">REAPPOINT  HER  TO SENIOR  </t>
  </si>
  <si>
    <t>P1: ?Diss tb(lung ,gi) abdominal U/S shows =moderate ascitis with thickend peritoneum and diffusly edemattous omentum suggesting infectious/inflamatory peritonitis,ESR=100,PICT,NR,AST15,ALT10,ALP166,CR-0.56 , REPEAT ABD U/S Small Ascites + Thickened me sentry ? TB</t>
  </si>
  <si>
    <t xml:space="preserve">bun  23  cr  0.6     fbs  150  120  115   </t>
  </si>
  <si>
    <t xml:space="preserve">controlled  t2dm   </t>
  </si>
  <si>
    <t xml:space="preserve">refill  and  appoint  after 1  month with serial fbs  record  </t>
  </si>
  <si>
    <t>p=type 2 dm +dyslipedemia_x000D_
on follow up</t>
  </si>
  <si>
    <t xml:space="preserve">has improvement    </t>
  </si>
  <si>
    <t>esr      27</t>
  </si>
  <si>
    <t>the  same +?calcified  metastasis</t>
  </si>
  <si>
    <t xml:space="preserve">send  chest  x  ray  after  the  result  consult  seniour  and  send  chest  ct   </t>
  </si>
  <si>
    <t>She is a 40 yrs old female a known RVI pt (2yrs) with unknown CD4 count + old Strock(2yrs back) patient presented to our opd with the complient of productive cough of 2 wk duration in association to this she has also chest pain of the same day duration which radiates to her back. she has also aduable wheeze on her chest CXR= Rt mid lung zone,right paratracheal and right hialar coarse calcific foci 2nd to likely old granulomatus lesion/post infection change DXX= calcific metastasis</t>
  </si>
  <si>
    <t>NO new complient</t>
  </si>
  <si>
    <t xml:space="preserve">BP=(home record) 130-170/80-90         @ opd=159 / 78_x000D_
FBS= 140-300  today= 160_x000D_
</t>
  </si>
  <si>
    <t>Poorly controled DM + essential HTN</t>
  </si>
  <si>
    <t xml:space="preserve">Start anti HTN medication _x000D_
Add Metformin _x000D_
Appoint after 2 month with serial BP  and FBS record </t>
  </si>
  <si>
    <t>P1=DM on NPH 36/23 IU BID_x000D_
 P2= essential HTN ( on LSM)</t>
  </si>
  <si>
    <t>bp=109 / 75_x000D_
pr= 85 rr=17 _x000D_
fbs=140</t>
  </si>
  <si>
    <t>T2 DM (fair control) + htn bph</t>
  </si>
  <si>
    <t xml:space="preserve">MTF 1GM PO BID , DAONIL 10 MG PO/ BID,atrovastin 20 mg po daily </t>
  </si>
  <si>
    <t>type 2 DM  + HTN ON MTF 1GM PO BID , DAONIL 10 MG PO/ BID,atrovastin 20 mg po daily,Enalpril 2.5 mg po daily _BPH on SOPD FOLLOW UP</t>
  </si>
  <si>
    <t xml:space="preserve">complain   bilateral  lower  leg  swelling   </t>
  </si>
  <si>
    <t>bp  138/95  pr  111</t>
  </si>
  <si>
    <t>heart  failure  ?</t>
  </si>
  <si>
    <t xml:space="preserve">SEMD   CBC  OFT  LIPID PROFILE  ELECTROLYTE   </t>
  </si>
  <si>
    <t xml:space="preserve">hypertension, dyslipidaemia, HHD  on  frusemide  40 mg  po  bid    spironolactone  12.5  mg   enalapril  10 mg po/day  and  atrovastatin  20  mg  po/day  ASA  81 mg po/day    atenelol  50 mg po /day  </t>
  </si>
  <si>
    <t>BP= 136 / 78_x000D_
PR= 136 Irregularly irregular</t>
  </si>
  <si>
    <t>HHD with AF with FVR + Supratherapautic INR (3.38)</t>
  </si>
  <si>
    <t>Hold warfarin for 01 day and make it 5mg/2.5mg daily aalternatively, escalate Metoprolol tartate 50mg PO BID, refill other meds, come with INR</t>
  </si>
  <si>
    <t>HHD with AFib on Furosemide 40 mg po daily, HCT 25 mg daily, enalapril 10 mg BID, warfarin 5mg po daily_x000D_
Current INR= 3.38, no bleeding</t>
  </si>
  <si>
    <t>BP=126/79, PR= 84_x000D_
_x000D_
02/01/2016:Doppler U/S=left lower limb both proximal and distal vein acute occlusive DVT ( CFV, FV, Popliteal and to some degree deep calf veins) _x000D_
ABDOMINOPELVIC U/S=bilateral severe(very extensive) hydroureteronephrosis with a thinned out hugely enlarged kidneys with no remaining renal parenchyma tissue</t>
  </si>
  <si>
    <t>acute unprovoked left lower limb proximal and distal DVT + CKD + POP</t>
  </si>
  <si>
    <t xml:space="preserve">Continue Rivaroxaban 15 mg po bid for the next 6 days then Make Rivaroxaban 20 mg po/d </t>
  </si>
  <si>
    <t>She was admitted 2 wks back for 10 days in our hospital with the Asst of; _x000D_
P1:- acute unprovoked left lower limb proximal and distal DVT currently on Rivaroxaban 15 mg po bid( started on 9/1/16 at night time, today is 15th day) P2:- CKD P3:-pelvic organ prolapse</t>
  </si>
  <si>
    <t xml:space="preserve">COMPLAIN  TEARING  WITH  DIFFICALTY  TO  SEE  AND COMPLAIN HEARING  DIFFICALTY  WITH  HEARING  ABNORMAL  VOICE  </t>
  </si>
  <si>
    <t xml:space="preserve">RF  POSATIVE   </t>
  </si>
  <si>
    <t>THE SAME  +TEARING  OF BILATERAL  EYE+HERING  DIFFICALTY  WITH  VERTIGO?</t>
  </si>
  <si>
    <t>REFILL  ND  APPOINT  AFTER  1   MONTH    AND  LINK TO  ENT  AND OPHTA</t>
  </si>
  <si>
    <t xml:space="preserve">headache + ? PN+ RHUMATOID  ARTHRITIS   </t>
  </si>
  <si>
    <t xml:space="preserve">Right flank pain of 01 weeks with on and off pattern  _x000D_
She has also radiation of the pain to her right lower extremities _x000D_
She completed cipro for UTI a week back _x000D_
</t>
  </si>
  <si>
    <t xml:space="preserve">BP - 137/70     </t>
  </si>
  <si>
    <t xml:space="preserve">R/O Drug Resistant UTI + ?Disc Prolapse </t>
  </si>
  <si>
    <t>RTC with urine culture and lumbar MRI</t>
  </si>
  <si>
    <t>Post Left Nephrectomy + Regional Pain Syndrome</t>
  </si>
  <si>
    <t>BP=145 / 81_x000D_
FBS= 140</t>
  </si>
  <si>
    <t>apoint after 2month with serial BP and FBS record_x000D_
advice on drug adherance _x000D_
refill medication</t>
  </si>
  <si>
    <t>P1=Known  T2 DM  metformin 1000mg PO, Glibinclimide 10mg PO BID( but taking 5mg PO daily)_x000D_
P2= HTN  Amlodipin  10mg PO daily_x000D_
P3=old strock(1yr back)</t>
  </si>
  <si>
    <t>SOB, bilateral leg swelling, orthopnea of 02 pillow, loss of appetite</t>
  </si>
  <si>
    <t>BP= 109/55  PR= 50_x000D_
Chest= clear_x000D_
CVS= murmur of MR and TR_x000D_
MSS= pretibial edema_x000D_
ECG= Atrial Fibrillation with Controlled Response _x000D_
_x000D_
ECHO (16/12/15)=DCMP with reduced bi-ventricular systolic function, Calcific changes of Mitral &amp; Aortic valves with Moderate MR &amp; mild AR, Moderate TR with Moderate Pulmonary HTN[ LVEF=45%, TAPSE=13]; There is global hypokinesis of LV wall motion]</t>
  </si>
  <si>
    <t>HFmrEF (45%) 2o to DCMP with reduced biventricular Systolic Function (TAPSE= 13) + AF with controlled FVR</t>
  </si>
  <si>
    <t>start warfarin 2.5mg PO daily, lasix 40mg PO BID, enalapril 5mg PO daily, Spironolacton 12.5mg PO daily, Metoprolol succinate 12.5mg PO daily, dapagliflosin 10mg PO daily. The plan was to come after 1 weeks with INR result but the patient insisted o come after 01 month as he has transportation issue.</t>
  </si>
  <si>
    <t>HFmrEF (45%) 2o to DCMP with reduced biventricular Systolic Function (TAPSE= 13)_x000D_
CHADVAS score= 3</t>
  </si>
  <si>
    <t>Has pain on the right side of her body for more than a year</t>
  </si>
  <si>
    <t xml:space="preserve">BP - 113/74         PR - 79 _x000D_
Has 5x6cm thyroid mass_x000D_
Abdominal U/S - mild hepatosplenomegaly </t>
  </si>
  <si>
    <t xml:space="preserve">RVI on HAART +  Toxic Goiter </t>
  </si>
  <si>
    <t xml:space="preserve">Continue HAART and PTU 100mg PO TID, RTC 1/12 with FBS, CBC, RFTs, LFTs  TFTs and HCV viral load </t>
  </si>
  <si>
    <t>HAS  IMPROVMENT</t>
  </si>
  <si>
    <t xml:space="preserve">PNEUMONEA  </t>
  </si>
  <si>
    <t>ALREADY  TREATED</t>
  </si>
  <si>
    <t>This is a 40 years old male patient who came with a complain of shortness of breath of 1 day duration. Associated with these he has productive cough whitish sputum of 1 week duration which get worse with in the past 2 days. He also complains about having fever of the same day duration. Otherwise he has no Hx of night sweat ,weight loss no Hx of known chronic medical illness no hx of smoking He is a daily laborer who works at construction site</t>
  </si>
  <si>
    <t>BP= 107 / 70, PR=79_x000D_
FBS=150-170-191</t>
  </si>
  <si>
    <t>Poorly controlled T2 DM +DYSLIPEDEMIA</t>
  </si>
  <si>
    <t>NPH 30/20 IU SC BID &amp; INC.RI 3/3 IU SC BID ,Atrovastatin 20 mg po/d_x000D_
Appt after 1mon with serial FBS &amp; pre dinner measurement</t>
  </si>
  <si>
    <t>P=TYPE 2DM(for 10 yrs) + DYSLIPEDEMIA; ON NPH 30/20 IU SC BID &amp; RI 2/2 IU SC BID; Atrovastatin 20 mg po/d</t>
  </si>
  <si>
    <t xml:space="preserve">complain  that  after she  started  phenobarbitone     50  mg     po  bid  so the  plan is  to  continue phenytoin  50  mg po  bid  and  valporate 500 mg  po/day </t>
  </si>
  <si>
    <t xml:space="preserve">poorly controlled  seizure  </t>
  </si>
  <si>
    <t>p1: epileptic patient for the last 3 yrs on sodium valproate 500mg po daily ( nocturnal) and phenobarbital 50mg po BID</t>
  </si>
  <si>
    <t xml:space="preserve">Insomnia and vomiting after initiation of carbamazepine </t>
  </si>
  <si>
    <t xml:space="preserve">BP - 129/79            PR - 89 </t>
  </si>
  <si>
    <t>T2DM + HTN with HHD ?Diabetic Nephropathy + Multiple electrolyte abnormalities (Hypocalcemia &amp; Hyperphosphatemia + Moderate anemia 2ry to IDA + Rt sided nephrolithiasis + Ischemic stroke 2ry to watershed infarction (old and acute) + Seizure disorder  + Carotid artery stenosis (25-50% of arterial lumen)</t>
  </si>
  <si>
    <t>Switch carbamazepine to valproate 200mg PO BID and continue 81mg PO/d, atrovastatin 40x1, amlodipine 5x1, NPH 23/12, RTC 3/52 with RFTs, HbA1c and serum electrolytes (Ca, phosphate &amp; PTH)</t>
  </si>
  <si>
    <t>he has tinnitus and vertigo</t>
  </si>
  <si>
    <t>BP= 129 / 80 _x000D_
TCholestrol= 114, HDL= 50, LDL= 54</t>
  </si>
  <si>
    <t xml:space="preserve">HF with recovered EF (60%) 2o to IHD </t>
  </si>
  <si>
    <t>descalate 20mg PO daily, refill other meds, link to ENT</t>
  </si>
  <si>
    <t>HFmrEF 2ry IHD ON ASA 81mg, atorvastatin 40mg, metoprolol succinate 50mg bid, enalapril 10mg bid, frusemide 20mg daily_x000D_
_x000D_
Previous ECHO(1 year and 3 months back)= ischemic heart disease with 45 percent ejection fraction_x000D_
Current ECHO= inferolateral wall of LV hypokinesis + EF= 60%, IHD with 60</t>
  </si>
  <si>
    <t>Insomnia and vomiting after initiation of carbamazepine</t>
  </si>
  <si>
    <t>BP - 129/79 PR - 89</t>
  </si>
  <si>
    <t>T2DM + HTN with HHD ?Diabetic Nephropathy + Multiple electrolyte abnormalities (Hypocalcemia &amp; Hyperphosphatemia + Moderate anemia 2ry to IDA + Rt sided nephrolithiasis + Ischemic stroke 2ry to watershed infarction (old and acute) + Seizure disorder + Carotid artery stenosis (25-50% of arterial lumen)</t>
  </si>
  <si>
    <t xml:space="preserve">BP - 123/59        PR - 78 </t>
  </si>
  <si>
    <t xml:space="preserve">Lisinopril 10mg PO/d, HCT 25x1 and atenolol 25x1, RTC 1/12 with lab results </t>
  </si>
  <si>
    <t>complains about global headache and palpitation</t>
  </si>
  <si>
    <t xml:space="preserve">Pale conj NIS </t>
  </si>
  <si>
    <t>Discharged 01 week back</t>
  </si>
  <si>
    <t>BP= 117/75  PR= 86_x000D_
MSS= pretibial edema</t>
  </si>
  <si>
    <t>HFrEF (30%) 2o to IDCMP (Mild 2o MR)</t>
  </si>
  <si>
    <t>Lasix 40mg PO BID, ASA 81 mg PO daily, Atrovastatin 40mg PO daily, Metoprolol 12.5mg PO daily, enalapril 2.5mg PO daily, spirolactone 12.5mg PO daily, dapagloflusin 10mg PO daily</t>
  </si>
  <si>
    <t>HFrEF (30%) 2o to IDCMP (Mild 2o MR) + Hx of HTN</t>
  </si>
  <si>
    <t xml:space="preserve">Right flank pain of 03 weeks </t>
  </si>
  <si>
    <t>BP - 168/100     PR - 80 _x000D_
HbA1c - 6.5%</t>
  </si>
  <si>
    <t>Atorvastatin 20x1 and amlodipine 10mg PO/d, RTC 1/12 with Cr, urine/A and abdominopelvic U/S</t>
  </si>
  <si>
    <t xml:space="preserve">currently the rectal bleeding has stopped </t>
  </si>
  <si>
    <t>send coagulation profile</t>
  </si>
  <si>
    <t>RVI on HAART + Cerebral sinus thrombosis on Warfarin 2.5mg/7.5mg PO daily</t>
  </si>
  <si>
    <t>BP=154/77   PR=79</t>
  </si>
  <si>
    <t>HTN (SUB OPTIMAL CONTROL)</t>
  </si>
  <si>
    <t>enalapril 10 mg po daily and atrovastatin 20 mg po daily_x000D_
SERIAL BP MEASURMENT AT NEXT VISIT</t>
  </si>
  <si>
    <t xml:space="preserve">Cough and fever </t>
  </si>
  <si>
    <t>FBS=199-255_x000D_
BP= 102 / 74_x000D_
on 27/07/2023 Cr=0.77, BUN 10.7_x000D_
HGBA1C=10.4</t>
  </si>
  <si>
    <t>Poor controlled DM + R/O CAP</t>
  </si>
  <si>
    <t>Send CBC_x000D_
Consider starting NPH</t>
  </si>
  <si>
    <t>P1=Type 2 dm(7yrs) on MTF - 1.5/1gm po bid , daonil 10 mg po bid</t>
  </si>
  <si>
    <t>BP=137 / 75, PR=104</t>
  </si>
  <si>
    <t xml:space="preserve">Ischemic stroke with Dysarthria + supranuclear palsy </t>
  </si>
  <si>
    <t xml:space="preserve">ASA 81 mg po/d, Atrovastatin 20 g po/d, Amlodipine 5 mg po/d   </t>
  </si>
  <si>
    <t xml:space="preserve">P=Ischemic stroke with Dysarthria + supranuclear palsy (NIH score is 2)[ He was admitted 3 mons back for 6 days]; on _x000D_
ASA 81 mg po/d, Atrovastatin 20 g po/d, Amlodipine 5 mg po/d   </t>
  </si>
  <si>
    <t>BP - 124/57     PR - 81_x000D_
24hrs urine protein - 572mg/24hrs_x000D_
LDL-C - 41.5mg/dl</t>
  </si>
  <si>
    <t xml:space="preserve">T2DM with Diabetic Nephropathy + HTN with Good BP Control </t>
  </si>
  <si>
    <t xml:space="preserve">Metformin 1000x2, glibenclimide 5X1, HCT 25x1, amlodipine 10X1 and continue statin, RTC 2/12 with FBS, lipid profile, HbA1c and, urine/A &amp; RFTs, consider ACEi initiation on next visit </t>
  </si>
  <si>
    <t xml:space="preserve">ASA 81 mg po/d, Atrovastatin 40 g po/d, Amlodipine 5 mg po/d   </t>
  </si>
  <si>
    <t xml:space="preserve">128  /90   </t>
  </si>
  <si>
    <t xml:space="preserve">CHANGE  NIFIDIPINE  WITH  AMLODIPINE  10 MG  PO/DAY  AND   ENALLAPRIL  10 MG  PO  /DAY  </t>
  </si>
  <si>
    <t>BP=128 / 93     PR=105 RR=17 _x000D_
FBS=140 MG/DL</t>
  </si>
  <si>
    <t>HTN(FAIR CONTROL) + T2DM (SUB OPTIMAL)</t>
  </si>
  <si>
    <t>REFILL AND HGA1C,SERIAL BP AT NXT VISIT</t>
  </si>
  <si>
    <t>BP=139 / 95_x000D_
BP home record=  150-200/80-90</t>
  </si>
  <si>
    <t xml:space="preserve">Appoint after 1month with serial BP record_x000D_
Add amlodipin 5 mg PO daily_x000D_
</t>
  </si>
  <si>
    <t>P1= known Hypertensive  losartan 50mg po/day</t>
  </si>
  <si>
    <t>He has no new compliant,he had follow up at black line hospital and they changed revaroxaban to warfarin 7.5 mg po daly</t>
  </si>
  <si>
    <t xml:space="preserve">bp=123/68,pr=86, updated investigation=cardiolipin anti body iga serum=7.75 normal,cardiolipin antobody igm serum=9.02 normal,lupus anticoagulant=125 </t>
  </si>
  <si>
    <t>P1=left sided hemiparesis 2ry to ischemic strokeP2=uncrossed supranuclear fascial nerve palsyp3. RIGHT PROXIMAL NTERNAL CAROTID ARTERY MOBILE THROMBUS+APS</t>
  </si>
  <si>
    <t>REFILL  Warfarin 7.5 mg po daily,appoint after 1 month with INR</t>
  </si>
  <si>
    <t>P1=left sided hemiparesis 2ry to ischemic strokeP2=uncrossed supranuclear fascial nerve palsyp3. RIGHT PROXIMAL NTERNAL CAROTID ARTERY MOBILE THROMBUS on rivaroxaban 20 mg po daily atrvostatin 40 mg po daily</t>
  </si>
  <si>
    <t>No new compleint</t>
  </si>
  <si>
    <t>P1=HTN On Nifedipine 20mg BID</t>
  </si>
  <si>
    <t xml:space="preserve">teeth ache of 3 days duration </t>
  </si>
  <si>
    <t xml:space="preserve">BP=147 / 81, PR=83 </t>
  </si>
  <si>
    <t>HTN(Fair BP control)</t>
  </si>
  <si>
    <t>BP-120/73_x000D_
pr 80</t>
  </si>
  <si>
    <t>Problem List HTN and hypothyroidism ( initially corrected) amlodipine 10 mg po/day_x000D_
she went to private with complaint of neck pain and she was told she was hypothyroid and was started levothyroxine 100 mcg</t>
  </si>
  <si>
    <t xml:space="preserve">none                                                   </t>
  </si>
  <si>
    <t>BP=114/87, PR=88_x000D_
FBS=107-130</t>
  </si>
  <si>
    <t xml:space="preserve">T2DM( good glycemic control) + Controlled HTN </t>
  </si>
  <si>
    <t>metformin 500 mg po/d and HCT 25 mg po/d</t>
  </si>
  <si>
    <t>P=T2DM + HTN on metformin 500 mg po/d and HCT 25 mg po/d</t>
  </si>
  <si>
    <t>watery diarrhea, HGIF , sore throat, dry intermittent cough, easy fatigability after she ate something new</t>
  </si>
  <si>
    <t>BP-127/82_x000D_
pr 80</t>
  </si>
  <si>
    <t>?IDA - DISCONTINUED FOLLOW UP 2 YEARS BACK</t>
  </si>
  <si>
    <t xml:space="preserve">BP: 120/72   122/65  140 / 77_x000D_
FBS: 84   114mg/dl ( home measurement) </t>
  </si>
  <si>
    <t>update cbc, FBS, s/e, lipid profile, u/a</t>
  </si>
  <si>
    <t>T2DM on metformin 500 mg po BID, and doanil 5 mg po BID</t>
  </si>
  <si>
    <t>he has a hx of Lt side body weakness 10 yrs back.</t>
  </si>
  <si>
    <t>BP=134/74, PR=88_x000D_
FBS=&gt;</t>
  </si>
  <si>
    <t>T2 DM + HTN( optimal BP) + BOO 2nd BPH with mild LUTS  + Left renal simple cyst</t>
  </si>
  <si>
    <t>ASA 81 mg po/d, Atorvastatin 20 mg po/d, Amitriptyline 12.5 mg po/d</t>
  </si>
  <si>
    <t>P=T2 DM( for 5 yrs) + HTN( for 8 yrs) [Follow up at senay clinic for DM &amp; HTN and took Amlodipine 5 mg po/d, Daonil 5 mg po/d] + BOO 2nd BPH with mild LUTS  + Left renal simple cyst; on ASA 81 mg po/d Atorvastatin 20 mg po/d, Amitriptyline 12.5 mg po/d</t>
  </si>
  <si>
    <t>BP: 115 / 65   pr: 71</t>
  </si>
  <si>
    <t>p1: RVI on HAART ( 8yrs) _x000D_
p2: HTN  on Amlodipine 10 mg po/d, Atenolol 25 mg po/d, enalapril 10 mg po/d and ASA 81 mg po/d</t>
  </si>
  <si>
    <t>T2 DM + HTN( optimal BP) + ? OLD IS + BOO 2nd BPH with mild LUTS  + Left renal simple cyst</t>
  </si>
  <si>
    <t>BP=124/91, PR=_x000D_
HBPM=110-120/70-80_x000D_
FBS=113-120</t>
  </si>
  <si>
    <t>MTF 500mg po bid _x000D_
AMLODIPINE - 5 MG PO/D_x000D_
Appt with Lipid profile, RFT , HgA1c</t>
  </si>
  <si>
    <t>P=T2 DM on MTF 500mg po bid + HTN; ON AMLODIPINE - 5 MG PO/D</t>
  </si>
  <si>
    <t xml:space="preserve">bp =154/84   FBS=62,131,163,270,128,205,203  CR =3.5  UREA=104  24 HR URINE PROTIEN =3410  in 2200 ml urine </t>
  </si>
  <si>
    <t>T2DM(10yrs) + HTN (10 yrs) + AKI on DKD</t>
  </si>
  <si>
    <t>NPH=58/46, ATROVASTATIN 40 MG POD NIFEDIPIN 40 MG PO BID, amitryptilin 25 mg po*1, HCT 25 mg po *1( MTF and enalapril are held temporarily) see after 1 month with updated cr</t>
  </si>
  <si>
    <t>BP-120/75, 120/70, 130/80_x000D_
pr 80</t>
  </si>
  <si>
    <t>Enalapril 10mg/5 mg</t>
  </si>
  <si>
    <t xml:space="preserve">P=HTN ON ENALAPRIL 10 MG PO BID , amlodipine 5  mg po daily_x000D_
_x000D_
</t>
  </si>
  <si>
    <t xml:space="preserve">headache and lower back, pain on movement of the right lower leg. Associated with this she aslo had hx of blurring of vision for the the last one year duration </t>
  </si>
  <si>
    <t>BP:  108 / 74    PR: 70</t>
  </si>
  <si>
    <t xml:space="preserve">lipid profile, u/a, cbc   , hip/femural x ray   _x000D_
link to ophtalmology </t>
  </si>
  <si>
    <t xml:space="preserve">P1: LBP 20? Vit D deficency on Vit D 50000iu po weekly_x000D_
p2: dyslipidemia on atrovasatin 20mg po daily </t>
  </si>
  <si>
    <t>BP=160 / 77, PR=76_x000D_
HBPM=137-148/71-80_x000D_
FBS=92-120</t>
  </si>
  <si>
    <t>Uncontrolled HTN + T2 DM(Good glycemic control) + Degenerative LS spondylosis</t>
  </si>
  <si>
    <t xml:space="preserve">Amlodipine 10 mg d, Enalapril 15/10 mg Bid, HCT 25 mg PO/d,  MTF 500 mg po/d,  Meloxicam 15 mg po PRN </t>
  </si>
  <si>
    <t>P1=HTN on Amlodipine 10 mg d, Enalapril 10 mg Bid, HCT 25 mg d _x000D_
P2=TIIDM on MTF 500 mg po/d_x000D_
P3. Mild deg. Spondylopathy; on Meloxicam 15 mg po/d[ D/C for the past 10 days]</t>
  </si>
  <si>
    <t xml:space="preserve">fbs    140/90    152/86   152/82        fbs  87,94  90   120  </t>
  </si>
  <si>
    <t xml:space="preserve">refill  and  appoint  after  1 month  with  serial    bp record  </t>
  </si>
  <si>
    <t>known T2DM ON NPH 30/20 ,MTF 500 mg po bid</t>
  </si>
  <si>
    <t xml:space="preserve">skin rash and iching at Lt armpit </t>
  </si>
  <si>
    <t xml:space="preserve">skin rash at LT armpit 2ry to ? </t>
  </si>
  <si>
    <t xml:space="preserve">transfer to Dermatology </t>
  </si>
  <si>
    <t xml:space="preserve">bp =125/84   pr= 76 </t>
  </si>
  <si>
    <t xml:space="preserve">still he has pleura-tic chest pain. </t>
  </si>
  <si>
    <t>P1- Treated for CAP R/O PTB (Completed 6 months  anti-TB 01 years back)....on workup for TB still P2- Type II DM on MTF 500mg PO BID</t>
  </si>
  <si>
    <t>refill meds, collect Sputum culture from EPHI</t>
  </si>
  <si>
    <t>P1- Treated for CAP R/O PTB....on workup for TB still P2- Type II DM on MTF 500mg PO BID</t>
  </si>
  <si>
    <t>bilateral lower extrimity pain associated</t>
  </si>
  <si>
    <t>BP: 168 / 98</t>
  </si>
  <si>
    <t xml:space="preserve">Poor bp control + ? OA </t>
  </si>
  <si>
    <t>CBC, Lipid profile, knee x ray, OFT</t>
  </si>
  <si>
    <t xml:space="preserve">p1: HTN on losartan 50mg po daily, ASA 81mg po daily, Lasix 40mg po daily_x000D_
p2: ? OA on AMT 25mg po daily and neurobin 1 tab po daily </t>
  </si>
  <si>
    <t xml:space="preserve">bp   105/70    122/62    144/70     116/58      </t>
  </si>
  <si>
    <t>controlled  HTN+?vitamin  d  deficiency</t>
  </si>
  <si>
    <t xml:space="preserve">refill  and appoint  after  1  month  with  serum  vitamin  D  level  </t>
  </si>
  <si>
    <t>BP126/79, PR=70_x000D_
FBS=128-137</t>
  </si>
  <si>
    <t xml:space="preserve">T2 DM ( Fair glycemic control) + Dyslipidemia </t>
  </si>
  <si>
    <t>P=T2DM ON MTF 500 MG PO/D, atrovastatin 20 mg po day</t>
  </si>
  <si>
    <t xml:space="preserve">bp =123/74 _x000D_
 chol= 192 tgl= 122 hdl =53 ldl=123  fbs= 89 cbc wnr  cr=1.1 </t>
  </si>
  <si>
    <t xml:space="preserve">refil             </t>
  </si>
  <si>
    <t xml:space="preserve">PUD           </t>
  </si>
  <si>
    <t xml:space="preserve">PUD                      </t>
  </si>
  <si>
    <t xml:space="preserve">productive cough of 1 week duration, back pain, profuse sweating and HGIF </t>
  </si>
  <si>
    <t>BP_140/80_x000D_
pr 80</t>
  </si>
  <si>
    <t>P=T2 DM + HTN + BPH on NPH 24/22 IU SC BID , Amlodipine 10 mg po/day , Enalapril 10mg BID, Atorvastatin 20mg/day</t>
  </si>
  <si>
    <t xml:space="preserve">complains of palpitation, SOB and epigastric pain, and cough </t>
  </si>
  <si>
    <t xml:space="preserve">bp: 121/73   PR: 76   _x000D_
FBS: 98mg/dl </t>
  </si>
  <si>
    <t xml:space="preserve">CXR               </t>
  </si>
  <si>
    <t>P1: T2DM + HTN + THYROTOXICOSIS 2 MNG On: Glibenclamide 5 mg po bid, amilodipine 5 mg po/day , propranolol 60 po mg po/day, PTU 100 mg po Tid, spironolactone 25 mg po/day, _x000D_
P2: Moderate fatty liver with Cholelithiases on Atroz 40 mg po/day</t>
  </si>
  <si>
    <t xml:space="preserve">he has a hx of d/cty to see for the last 2 yrs &amp; has follow up at private center. He has intermittent numbness pain on his rt leg </t>
  </si>
  <si>
    <t>BP=133/87, PR=93_x000D_
FBS=87-133_x000D_
HGA1c=8.7%</t>
  </si>
  <si>
    <t>T2DM ( fair glycemic control) + ? PN + ? DM retinopathy</t>
  </si>
  <si>
    <t>NPH=36/16 AM/PM, Amitriptyline 25 mg po/d, Neurobion 1 tab po/d, Atrovastatin 20 mg po/d_x000D_
Appt with RFT, Lipid profile, HgA1c, FBS</t>
  </si>
  <si>
    <t>P=Known T2DM ( for 18 yrs on insulin for the last 5 yrs)+ ? CHL the right ear pain; on _x000D_
NPH=36/16 AM/PM, Amitriptyline 25 mg po/d, Neurobion 1 tab po/d, Atrovastatin 20 mg po/d [ He s not started yet]</t>
  </si>
  <si>
    <t xml:space="preserve">Bp-140/90, 150/100, 147/98, 160/98_x000D_
pr 80_x000D_
</t>
  </si>
  <si>
    <t xml:space="preserve">FBS = 150 mg . BP = 170/96 mmmgh _x000D_
</t>
  </si>
  <si>
    <t xml:space="preserve">bp =170/77 ( home measurments were 130-145/75 ) bilateral pitting edema(trace) _x000D_
 cr =1.2 bun=13.5 u/a protien=+2  few granular cast cbc with in  normal range  uric acid=7.4  ca=1.06 mmol  fbs= 89  k+=4.5 na= 142  abdominal us=normal kidney size </t>
  </si>
  <si>
    <t xml:space="preserve">same +aki R/O DKD </t>
  </si>
  <si>
    <t xml:space="preserve">do 24 hr urine protien update cr electrolyte ,vit d </t>
  </si>
  <si>
    <t>Problem List_x000D_
T2DM(10years)+ HTN(10years) +OA +Chronic Gout arthritis</t>
  </si>
  <si>
    <t>she has left knee swelling_x000D_
CDAI= 13: Moderate disease activity</t>
  </si>
  <si>
    <t>stable vitals_x000D_
ALT= 27, ALP= 87, Bil-D= 0.1, Bil-T= 0.4, Albumin= 4.4, Total protein= 8, Vitamin D= 57.09 (Normal)</t>
  </si>
  <si>
    <t>RA with  Moderate disease activity</t>
  </si>
  <si>
    <t>escalate MTX 10mg PO weekly, predinsolon 10mg PO daily (since she took for the past 20 years), intermittent indomethacin suppository PRN</t>
  </si>
  <si>
    <t>RA ON: on: MTX 7.5MG MG PO WEEKLY AND PREDINSOLONE 10 MG PO DAILY, FOLIC ACID 5 MG PO DAILY (Due to liver enzyme elevation her meds was discontinued)_x000D_
She was on MTX 10mg PO weekly, Folic acid 5mg PO daily, Predinsolon 10mg PO daily for the past 20 years.</t>
  </si>
  <si>
    <t>BP: 175/75    187/77   184/76   183/77( Home based measurement), 171 / 75 _x000D_
ECHO: Degenerative valvular heart disease( mild AR) + Grade 1 LV diastolic dysfucntion _x000D_
RFT: Cr: 1.08   and BUN : 11</t>
  </si>
  <si>
    <t xml:space="preserve">Sub optimal bp control( isolated systolic HTN) + Degenerative valvulr heart Disease </t>
  </si>
  <si>
    <t>make Amlodipine 10mg</t>
  </si>
  <si>
    <t xml:space="preserve">P1: Newly diagnosed HTN on amlodipine 5mg po daily _x000D_
P2: BOO 2ry to ? BPH on follow up at urology </t>
  </si>
  <si>
    <t>left shoulder recurrent sub luxation, currently painful left shoulder with diffivculty of elevation of arms, left anterior shoulder tenderness</t>
  </si>
  <si>
    <t>had trauma (falling down accident), X- ray done (acromioclavicular joint dislocation, and coronoid process and humeral head subluxation)</t>
  </si>
  <si>
    <t>recurrent left shoulder joint subluxation</t>
  </si>
  <si>
    <t>left shoulder joint subluxation</t>
  </si>
  <si>
    <t>BP-140/90, 123/69,137/87_x000D_
pr 80_x000D_
FBS-230, 240</t>
  </si>
  <si>
    <t>investigate  and change to insulin</t>
  </si>
  <si>
    <t xml:space="preserve">no headache, BOV </t>
  </si>
  <si>
    <t>BP=150/75 PR=56 regular_x000D_
FBS=108- 120</t>
  </si>
  <si>
    <t>T2 DM( good glycemic control) + DYSLIPIDEMIA + ? Isolated Systolic HTN</t>
  </si>
  <si>
    <t xml:space="preserve">MTF 1 GM PO BID GLIBENCLAMIDE 10/5 mg MG PO BID, ATROVOV 40 MG PO OD_x000D_
Appt after 1 wk Serial BP measurement _x000D_
</t>
  </si>
  <si>
    <t>P1 T2 DM + DYSLIPIDEMIA; ON MTF 1 GM PO BID GLIBENCLAMIDE 10/5 mg MG PO BID, ATROVOV 40 MG PO OD</t>
  </si>
  <si>
    <t>loss of appetite,numbness and parastesia of hand, nausea, easy fatigability</t>
  </si>
  <si>
    <t>BP-130/72_x000D_
pr 80_x000D_
FBS 130, 135</t>
  </si>
  <si>
    <t xml:space="preserve">DM+HHD+PN;  SPIROLACTONE 12.5 MG PO/DAY MTF 500MG PO/DAY, LASIX 40 MG PO/DAY , LOSARTAN 50 MG PO DAILY ATROVASTATIN 20MG PO/DAY Enalapril 5 mg po/d </t>
  </si>
  <si>
    <t>came with FBS- 130-120mg/dl and BP- 120/70-110/80mmhg</t>
  </si>
  <si>
    <t>Refill and update investigations(OFT, HGA1C,LIPID)_x000D_
-advise on LSM</t>
  </si>
  <si>
    <t>Known T2 DM + HTN (ON LSM); on NPH 24/16 IU SC BID</t>
  </si>
  <si>
    <t>BP= 116/80</t>
  </si>
  <si>
    <t>refill meds, continue physiotherapy, see her after 03 months</t>
  </si>
  <si>
    <t xml:space="preserve">P1- HTN P2- RT hemiparesis 2ry to haemorrhagic stroke (3 years back) _x000D_
Currently on -Enalapril 10mg BID -Amlodipine 10mg /day </t>
  </si>
  <si>
    <t xml:space="preserve">rt sided  body weakness ,facial devation of 3 wks duration..._x000D_
 </t>
  </si>
  <si>
    <t xml:space="preserve">bp =119 /80 _x000D_
power= rtuand lower 4+/5 lt=5/5  facial deviation to lt side </t>
  </si>
  <si>
    <t xml:space="preserve">conrolled htn+chronic small vessel vasculitis </t>
  </si>
  <si>
    <t xml:space="preserve">continue ASA atrovastin  hct 25 mg po/d amlodipine 5 mg po/d </t>
  </si>
  <si>
    <t xml:space="preserve">bp =119 /80  hga1c=6.3 _x000D_
power= rtuand lower 4+/5 lt=5/5  facial deviation to lt side </t>
  </si>
  <si>
    <t>conrolled htn+chronic small vessel vasculitis +I MPAIRED FBS</t>
  </si>
  <si>
    <t>no cough, no SOB, no edema, no visual problem, back pain and paresthasia on disc belt, joint mobility (bilateral knee pain, no swelling, no creptation), poor balance, good understanding, coopeative, obesity, no stress, no [psychosopcial distress, good dietyary habitr, good hygien, adherent to medication, toileting (squating problem), limited social interaction. remarks (no breast mass, no vaginal discharge) BP 160/90 mmHg</t>
  </si>
  <si>
    <t>sleeps poorly, walking distance weak, muscle strength weak, no emotional; xchange, no memory loss, good judghement</t>
  </si>
  <si>
    <t>good disease course + persistent back pain with radiculopathy</t>
  </si>
  <si>
    <t>salt restriction, be acvtive, loose weight, minimize coffee, prevention of fall, vegitable and fruit dish, legumes dishj, get adequate sun light</t>
  </si>
  <si>
    <t>left side superficial collateral veins</t>
  </si>
  <si>
    <t>MTS (May turner syndrome)</t>
  </si>
  <si>
    <t>told about the cause of visible venous collateral &amp; option of treatment, have regular follow up at MRC, link to surgery for their recommendation</t>
  </si>
  <si>
    <t>P1: Acute unprovoked left proximal DVT treated with Rivaroxaban 15 mg po for the six months and he discontinues after 6 months because he claim he cant afford_x000D_
P2: Left side visible superficial abdominal vein (MTS)_x000D_
Doppler study of the lower limb: occlusion of the external liac vein, narrowing of the left common iliac vein( from chronic venous thrombosis) , explained by May thurner syndrome inferior epigastric collateral venous drainage formation_x000D_
Abdominal US= Unremarkable</t>
  </si>
  <si>
    <t xml:space="preserve">PR=83 RR=17 BP=127 / 94  T=36_x000D_
</t>
  </si>
  <si>
    <t>Ass't - Euthyroid stste + Fairly controllled Type2 DM</t>
  </si>
  <si>
    <t xml:space="preserve">Plan- Refile  medications </t>
  </si>
  <si>
    <t>P1-known TMNG _x000D_
On PTU 50MG PO DAILY _x000D_
P2- Type 2 DM_x000D_
on MTF 1000mg PO BID_x000D_
     Daunil 10mg/5mg BID_x000D_
_x000D_
TSH=1.26 (0.27- 4.2) , FT4=1.15 (0.93-1.7)_x000D_
FBS=137  (130-150)_x000D_
RBS= 183</t>
  </si>
  <si>
    <t>complains about rt breast pain and swelling of 2 months ,no discharge or deformity</t>
  </si>
  <si>
    <t>FBS- 100-160mg/dl</t>
  </si>
  <si>
    <t>P=T2DM on MTF 1 gm, GLIBINCLAMIDE 10 mg PO BID, Atrovastatin 20 mg po/</t>
  </si>
  <si>
    <t>BP-160/90, 150/97_x000D_
pr 80_x000D_
FBS 268</t>
  </si>
  <si>
    <t>poor glycemic control + Newly diagnosed HTN</t>
  </si>
  <si>
    <t>amlodipine 5 mg po daily, metformin 1gm/500mg</t>
  </si>
  <si>
    <t>Problem List T2DM + dyslipidemia on MTF 500mg po bid, atrovastatin 20mg po daily and nurobin</t>
  </si>
  <si>
    <t xml:space="preserve">BP =122-135/ 77-87 FBS=  139-176 </t>
  </si>
  <si>
    <t xml:space="preserve">Link to Ortho </t>
  </si>
  <si>
    <t xml:space="preserve">? OA + HHD </t>
  </si>
  <si>
    <t xml:space="preserve">lumbosacrasl Xray,, ECG, U/A </t>
  </si>
  <si>
    <t>complain  hypoglycaemia</t>
  </si>
  <si>
    <t xml:space="preserve">fbs  on  27/1/16     43   </t>
  </si>
  <si>
    <t xml:space="preserve">THE  SAME+POORLY CONTROLLED  T2DM+HTN </t>
  </si>
  <si>
    <t xml:space="preserve">SEND  ECG  ,LIPID PROFILE  AND  ELECTROLYTE  U/A     RFT  </t>
  </si>
  <si>
    <t>Problem List DM + HTN on MTF 500 mg BID, NPH 40/20 IU, Enalapril 10mg mg po BID , amitriptyline 25 mg po/d, and neurobin 1 tab po/d</t>
  </si>
  <si>
    <t>He has a hx f Leg swelling for the when he took Amlodipine 10 mg po/d. He has a hx of disartheria &amp; admission 2 yrs back for( ? Stroke). Currently he has loss of sleep of 1 mon duration</t>
  </si>
  <si>
    <t>Repeat BP= 171/85            PR=83</t>
  </si>
  <si>
    <t>Uncontrolled HTN + OLD stroke +? PN</t>
  </si>
  <si>
    <t>Amlodipine 5 mg po daily, enalapril 10mg po BID, ASA 81mg po daily, atrovastatin 20mg po daily; hold Neurobion 1 tab po/d, Amitriptyline 12.5 mg po/d, Appt with RFT &amp; serum ele</t>
  </si>
  <si>
    <t xml:space="preserve">P=Known HTN +? PN; on HCT 25mg po daily[ not taking HCT], Amlodipine 5 mg po daily, Enalapril 15 mg po bid[ but he took enalapril 10mg po daily], ASA 81mg po daily, and atrovastatin 20mg po daily; Neurobion 1 tab po/d </t>
  </si>
  <si>
    <t xml:space="preserve">BP =117/66 FBS= 130 -180 </t>
  </si>
  <si>
    <t xml:space="preserve">FAIR CONTROL         </t>
  </si>
  <si>
    <t>P1 - TYPE II DM P2- HTN AND P3 DCMP WITH LVD P4 -METABOLIC SYNDROME ON NPH 22/ 10 , MTF 500 MG PO BID, METOPROLOL 25 MG PO/DAY, Enalapril 5mg PO BID, ATORVASTATIN 40 MG PO DAILY, AMLODPINE 5 MG PO DAILY AND ASA 81 MG PO DAILY, LASIX 40MG PO TID</t>
  </si>
  <si>
    <t>no cough, no SOb, no edema, no visual problem, intermittent back pain and paresthasia (on calcium and vitamin D , operated for disc prolapse previopusl;y), joint mobility good but has claudicatioon, good balance , good un destanding, cooperative, no obesity, no stress, no psychosopcial distress, good dietary habit, good hygien, no addiction, adherrent to medication toileting good (urge incontinence), good soicial interaction . remarks (no breast mass, no vaginal discharge)</t>
  </si>
  <si>
    <t>sleeps well, walking distance good, muscle strength good,  no emotional change,  no memory loss but forgetfulness, good judgement</t>
  </si>
  <si>
    <t>good disease course + urge incontinence</t>
  </si>
  <si>
    <t>salt restriction, minim ize coffee, prevention of fall, vegitable and fruit dish, legumes dish, get adequate sun light, use only liquid oil, get a cup of juice made of (banana, avocado, oats and milk )  twice per week, walk for 20 minutes 3 times per week, foot care (keep hygien, becareful while cutting nmail, keep moisturizing legs with vaslin)</t>
  </si>
  <si>
    <t>BP= 100/60_x000D_
FBS= 137</t>
  </si>
  <si>
    <t xml:space="preserve">good control                        </t>
  </si>
  <si>
    <t>Enalapril 10 bid (was taking 15 daily)_x000D_
hold HCT_x000D_
MTF 500 BID_x000D_
RTC- 2/12</t>
  </si>
  <si>
    <t>p1-known T2DM for the past 23 years. P2=Known HTN for the past 6 years . p3= known IHD He is currently on NPH 44/32, enalapril 10x2, atenolol 40 mg po/d, atorvastatin 40x1, ASA 81x1,lasix 40/d,spironolacton 25/d,MTF 500/d</t>
  </si>
  <si>
    <t xml:space="preserve">BP=135/70, PR=60 FBS=155_x000D_
</t>
  </si>
  <si>
    <t xml:space="preserve">P1=HTN on Enalapril 5 mg d, HCT 12.5 mg d, P2. TIIDM on MTF 500 mg bid, ASA 81 mg d, Atrovastatin 20 mg d P3. PN on Neurobion 1 tab d_x000D_
</t>
  </si>
  <si>
    <t>he claims his BP raised when he measured here, but on home BP measurement the maximum BP record was 143/89</t>
  </si>
  <si>
    <t xml:space="preserve">BP= 172/84                  PR=64, regular_x000D_
HBM= </t>
  </si>
  <si>
    <t>Uncontrolled HTN to r/o ?White coat HTN +? PN + external hemorrhoid</t>
  </si>
  <si>
    <t>amlodipine 5 mg po/d, atrovastatin 20 mg po/d and Pregabaline 75 mg po/d</t>
  </si>
  <si>
    <t>P=HTN +? PN + external hemorrhoid( on surgical side follow up); on amlodipine 5 mg po/d, atrovastatin 20 mg po/d and Pregabaline 75 mg po/d</t>
  </si>
  <si>
    <t xml:space="preserve">still sshe claims noisy breathing and drenching type sweating and posterior chest pain </t>
  </si>
  <si>
    <t>chest CT:  bilateral bronchial wall thikening +  left lower lobe gtound glass opacity and subsegemental atlectasis DDX: infectious bronchiloitis</t>
  </si>
  <si>
    <t xml:space="preserve">?ILD    + dyslipidemia </t>
  </si>
  <si>
    <t xml:space="preserve">add atrovastatin 20mg po daly_x000D_
spirometry   </t>
  </si>
  <si>
    <t>? recurrent URTI secondary to ? she took augmentin 625mg po TID and azitromycin 500mg po daily</t>
  </si>
  <si>
    <t xml:space="preserve">complain   bilateral  lower  leg  swelling  with  orthopenea  of  2  pillow  and  shortness of  breath  while  she  walk   </t>
  </si>
  <si>
    <t xml:space="preserve">bp  176/89    fbs   155  </t>
  </si>
  <si>
    <t xml:space="preserve">the  same+?heart  failure  </t>
  </si>
  <si>
    <t xml:space="preserve">send  echo  ecg   electrolyte  ,  lipid  profile   </t>
  </si>
  <si>
    <t>Problem List T2DM + HTN + Moderate fatty liver on metformin 500 mg po BID, NPH 44/24 IU, amlodipine 5 mg po/d, atrovastatin 20 mg po/d, and ASA 81 mg po/d</t>
  </si>
  <si>
    <t>BP= 141/94_x000D_
AST=59, ALT= 94, Bil-T= 0.2, Bil-D= 0.1, HgA1c=6.3%</t>
  </si>
  <si>
    <t>1. Poorly control HTN 2. Gouty arthritis, 3. Dyslipidemia 4. HBSAg +ve  5. Prediabetis (HgA1c= 6.3%) (Metabolic syndrome)</t>
  </si>
  <si>
    <t>Enalapril 5mg PO BID, amlodipine 5 mg PO daily, refill other meds, collect viral load</t>
  </si>
  <si>
    <t>1. HTN on enalapril 10mg PO daily 2. Gouty arthritis- UA= 12, currently UA= 4.8  currently discontinued and  (on life style modification) 3. Dyslipidemia on Atrovastatin 40mg PO daily   4. HBSAg +ve  5. Prediabetis (HgA1c= 6.3%)_x000D_
_x000D_
AST=59, ALT= 94, Bil-T= 0.2, Bil-D= 0.1, HgA1c=6.3</t>
  </si>
  <si>
    <t xml:space="preserve">Headache associated with vertigo associated with numbness of tip of extrimities and multiple joint pain </t>
  </si>
  <si>
    <t>BP: 129 / 91</t>
  </si>
  <si>
    <t xml:space="preserve">Same + ? PN + Vertiog 20? </t>
  </si>
  <si>
    <t>add AMT 25mg po daily, meloxicam 15mg po daily and atrovastatin 20mg po daily_x000D_
link to ENT</t>
  </si>
  <si>
    <t>p1: bilateral SNHL + tinnitus on follow up at ENT_x000D_
p2; chronic LBP 20? _x000D_
P3: Hepatic steatosis(Grade II)</t>
  </si>
  <si>
    <t>no cough, no SOB, no edema, no visual problem, nmo back pain, no paresthasia, joint mobility good, good balance, good understanding, cooperative, no obesity, no stress, no psychosocial distress, good dietary habit, good hygien, no addiction, adherent to medication, toiletiong good, good social i nteraction. remark (no BPH symptonms, no rash, no diarrhea, viral load undectatable, no weight loss, )</t>
  </si>
  <si>
    <t>sleeps well, walking distance good, muscle strength good, no emotional change, no memory loss nbut forgetfulness, good judegement</t>
  </si>
  <si>
    <t>salt restriction, be acvtive, minimize coffee,  prevention of fall, vegitable and fruit disgh, legumes dish, use only liquiod oil, get adequate sun light, walk for 20 minutes 5 times per week, get a cup of juice made of (avocado, banana, oats and milk), twuice per week</t>
  </si>
  <si>
    <t>RVI on HAARt, myocardial infarction</t>
  </si>
  <si>
    <t>Came with home BP-155/80 TO 142/82mmhg</t>
  </si>
  <si>
    <t>refill and update Ix</t>
  </si>
  <si>
    <t>fbs  224  ,231</t>
  </si>
  <si>
    <t xml:space="preserve">TYPE 2  DIABATIC  MELITUS  </t>
  </si>
  <si>
    <t>SEND  LIPID  PROFILE   ,ELECTROLYTE     HEMOG  A1C   RFT</t>
  </si>
  <si>
    <t xml:space="preserve">HEADACHE OF  2 MONTH DURATION GLOBAL </t>
  </si>
  <si>
    <t xml:space="preserve">BP =140/89  CBC= WNR CR=1 </t>
  </si>
  <si>
    <t xml:space="preserve">FAIR BP CONTROL     </t>
  </si>
  <si>
    <t xml:space="preserve">REFIL    PCM 1GM PO PRN       </t>
  </si>
  <si>
    <t xml:space="preserve">HTN + LBP with Radiculopathy 2ry to DDD +rt hip OA on amilodipine 10 mg po daily </t>
  </si>
  <si>
    <t>BP= 96/54_x000D_
PR= 73</t>
  </si>
  <si>
    <t>consider phlebotomy ( she has injected conjunctivae, tinnitus, dizziness, headache)_x000D_
decrease lasix dose to 60 mg po BID_x000D_
salt restriction_x000D_
Adhere to O2 supplimentation</t>
  </si>
  <si>
    <t>P cor pulmonale 2ry to PH 2ry to? ACOS + 2ry Polycythemia on home O2, salbutamol symbicort, lasix 60mg po bid, spironolactone12.5mg po/d</t>
  </si>
  <si>
    <t>BP= 136/89, PR= 59</t>
  </si>
  <si>
    <t xml:space="preserve">ACS- STEMI(EF=65%) ((09 months back) + HTN+ SINUS BRADYCARDIA( Asymptomatic) + BPH with Rt mild hydronephrosis </t>
  </si>
  <si>
    <t>advised on life style modification, refill meds</t>
  </si>
  <si>
    <t>ACS- STEMI(EF=65%) (09 months back) + HTN+ SINUS BRADYCARDIA( Asymptomatic) + BPH with Rt mild hydronephrosis on lasix 20x1, ASA 81x1, Clopidogreal 75x1,Ateroz 80x1, Spironolactone 25x1</t>
  </si>
  <si>
    <t>the last ABM was on last 1 week back</t>
  </si>
  <si>
    <t>BP:  162 / 62</t>
  </si>
  <si>
    <t xml:space="preserve">sub optimal bp control      </t>
  </si>
  <si>
    <t>P1: Known HTN with old  Stroke( ischemic) on amlodipine 10mg po daily, ASA81mg po daily, HCT 25mg po daily and atrovastatin 20mg po daily</t>
  </si>
  <si>
    <t xml:space="preserve">refill and update Ix </t>
  </si>
  <si>
    <t>known T2 DM + HTN+ PN ; -On NPH 26/18 iu, MTF 850 mg BID, ASA 81mg/day, Atrovastatin 20mg/day, Enalapril 10mg bid and Vitamin B1 + Vitamin B6 + Vitamin B12 - (100mg + 200mg + 1000mcg) 1 tab/day Amitriptyline 25 mg po/d</t>
  </si>
  <si>
    <t xml:space="preserve">complain right  foot  lesion   of  1   year  duration </t>
  </si>
  <si>
    <t xml:space="preserve">bp  110/70  ,108/65     fbs   120  127  </t>
  </si>
  <si>
    <t xml:space="preserve">controlled  HTN+T2DM  +RIGHT  FOOT  CORN </t>
  </si>
  <si>
    <t xml:space="preserve">Ptting edema bilateraly </t>
  </si>
  <si>
    <t xml:space="preserve">CXR, ECG , </t>
  </si>
  <si>
    <t xml:space="preserve">rt sided knee joint pain </t>
  </si>
  <si>
    <t xml:space="preserve">bp =134/76 fbs= 120 INR= 2 </t>
  </si>
  <si>
    <t xml:space="preserve">GOOD CONTROL +THERAPEUTIC INR+?OA </t>
  </si>
  <si>
    <t xml:space="preserve">REFILL MELOXICAM 15 MG PO PRN </t>
  </si>
  <si>
    <t>TYPE 2 DM + HTN with HHD + SUBMASSIVE PTE On : - warfarrin 5mg once per week and 2.5mg other days  - NPH 30/20 IU - ENALAPRIL 5 Mg po BID, - ATEROZ 20 MG PO, - OMEPRAZOLE 20 X1, - LASIX 40MG PO BID</t>
  </si>
  <si>
    <t>refill and update ix</t>
  </si>
  <si>
    <t>known HTN + IS on ASA 81 mg/d, Enalapril 10 mg d, Atrovastatin 20 mg/d</t>
  </si>
  <si>
    <t>no headache, BOV</t>
  </si>
  <si>
    <t>repeat Lt arm BP at OPD=160/77, Rt arm BP at OPD=  163/77                      PR=76, regular_x000D_
HBPM= 160/80, 120/30,140/70;,140,80_x000D_
FBS=103-134</t>
  </si>
  <si>
    <t>TIIDM  (good glycemic control) + ? Isolated systolic HTN + ? PN</t>
  </si>
  <si>
    <t>Advised on LSM ( salt restriction), MTF 500 mg po BID, Glibenclamide 5 mg po BID, Atorvastatin 20 mg po/d, Amitriptyline 25 mg po/d</t>
  </si>
  <si>
    <t>P: TIIDM + ? PN; on MTF 500 mg po BID, Glibenclamide 5 mg po BID, Atorvastatin 20 mg po/d, Amitriptyline 25 mg po/d</t>
  </si>
  <si>
    <t>Advised on LSM ( salt restriction), MTF 500 mg po BID, Glibenclamide 5 mg po BID, Atorvastatin 20 mg po/d, Amitriptyline 25 mg po/d_x000D_
Appt after 2 wks with serial bp measurement</t>
  </si>
  <si>
    <t xml:space="preserve">none                                                 </t>
  </si>
  <si>
    <t>BP=113/72, PR=100 _x000D_
FBS=115</t>
  </si>
  <si>
    <t>MTF 500mg/day</t>
  </si>
  <si>
    <t>no new complaint (no palpitation)</t>
  </si>
  <si>
    <t>FBS-127_x000D_
ECHO-Mild TR with mild pulm htn and grade II LV Diastolic dysfun_x000D_
TSH-0.67 (0.3-4.5)</t>
  </si>
  <si>
    <t>refill and do HGA1C</t>
  </si>
  <si>
    <t>Known TYPE 2 DM + HTN(on LSM)_x000D_
-ON METFORMIN 1GM PO BID AND DAONIL 5 MG PO BID, Atenolol 25 mg po/d</t>
  </si>
  <si>
    <t>bilateral leg swelling, ulcer, foul smelling wound since a year back</t>
  </si>
  <si>
    <t>Bp-121/67_x000D_
pr 80</t>
  </si>
  <si>
    <t>refill and advise_x000D_
link to surgical</t>
  </si>
  <si>
    <t>Problem List HTN + IHD; on ENALAPRIL - 5 MG PO/ BID , ASA - 81 MG PO D , METOPROLOL 25 MG PO D , LASIX - 40 MG PO D , DIGOXINE 0.125 MG PO/D , ATROVASTATIN 20 MG PO /D</t>
  </si>
  <si>
    <t xml:space="preserve">117/80  FBS=83 </t>
  </si>
  <si>
    <t>P1-HTN with HHD P2-Asymptomatic cholelithiasis ON- Carvedilol 25mg po daily</t>
  </si>
  <si>
    <t>BP=146/88, PR=97_x000D_
HBPM=130/80; 149/86_x000D_
FBS=122-143</t>
  </si>
  <si>
    <t>TYPE 2 DM(good glycemic control) + HTN( fair BP)</t>
  </si>
  <si>
    <t>P=TYPE 2 DM + HTN; on metformin 500 mg po/day amlodipine 5 mg po/day + psychiatric follow up at petro's hospital &amp; on unspecified po medication</t>
  </si>
  <si>
    <t xml:space="preserve">FBS  77,87     </t>
  </si>
  <si>
    <t>CONTROLLEDE  T2DM</t>
  </si>
  <si>
    <t xml:space="preserve">UPDATE  OFT  LIPID PROFILE  AND  ELECTROLYTE  </t>
  </si>
  <si>
    <t>Problem List T2DM on metformin 1gm/500 mg po BID</t>
  </si>
  <si>
    <t>no cough, no SOB, no edema, no visual problem, no back pain, paresthasuia, joint mobility good, good balance, good understanding, cooperative, no obesity, no stress, no psychosocial distress, good dietary habit, no  addiction, adherent to medication, toileting good, goo d sovcial interaction. remarks (drippling, no incontinence, good stream of urination, no frequency of urination, no flank pain)</t>
  </si>
  <si>
    <t>slee[ps well, walking distance good, muscle strength good, no em,otional change, no memory loss,  good judgement</t>
  </si>
  <si>
    <t>salt rerstriction, be active, minim ize coffee, prevention of fall, vegitable and fruit dish, leghumes dish, get adequate sun light, use only liquid oil, walk for 20 minutes 5 times per weeek, get a cup of juice made of (banana, avocadfo, oats anmd milk ) twice per week, foot care (keep hygien, becareful while cutting nail, wear loose shoe, keep moisurizing legs with vaslin)</t>
  </si>
  <si>
    <t>diabetes, hypertension, dslipuiidemia</t>
  </si>
  <si>
    <t>BP  138/77</t>
  </si>
  <si>
    <t xml:space="preserve">CONTROLLED    HTN  </t>
  </si>
  <si>
    <t xml:space="preserve">REFILL  AND  APPOINT  AFTER 2  MONTH  WITH  SEREAL  BP  RECORD </t>
  </si>
  <si>
    <t xml:space="preserve">right sided flank pain associated with epigastric burnning pain </t>
  </si>
  <si>
    <t>bp: 123/64   PR: 76</t>
  </si>
  <si>
    <t>well controlled HTN + Dyspepsia + ? nephrolitiasis</t>
  </si>
  <si>
    <t xml:space="preserve">abdpminopelvic u/s, stool Ag  </t>
  </si>
  <si>
    <t xml:space="preserve">she complains pain, epigastiric burning Pain which radiates to the back and pain over surgical site mass and bleeding per rectum of long duration_x000D_
</t>
  </si>
  <si>
    <t xml:space="preserve">stable vitals sign HEENT&gt;&gt;&gt;PC,NIS chest .....Clear n resonant_x000D_
</t>
  </si>
  <si>
    <t xml:space="preserve">CBC ,Abdominopelvic </t>
  </si>
  <si>
    <t>Bp -153/76, 170/80_x000D_
pr 80</t>
  </si>
  <si>
    <t>enalapril 10 mg/5 mg</t>
  </si>
  <si>
    <t>P=Poorly controlled HTN; on Amlodipine 10 mg po/d, Enalapril 5 mg/5 mg po bid</t>
  </si>
  <si>
    <t xml:space="preserve">chronic liver disease </t>
  </si>
  <si>
    <t xml:space="preserve">COMPLAIN   NUMBNESS  TO  LOWER  EXTRIMITIES   </t>
  </si>
  <si>
    <t>BP       135/77</t>
  </si>
  <si>
    <t>HTN   +?OSTEOPOROSIS</t>
  </si>
  <si>
    <t xml:space="preserve">SEND  SERUM  VITAMIN  D LEVEL ,LIPID PROFILE  ELECTROLYTE  RFT </t>
  </si>
  <si>
    <t>BP-131/71, 142/90, 136/84_x000D_
pr 80</t>
  </si>
  <si>
    <t>Lt arm BP=200/110; Rt arm BP= 193/105          PR=64</t>
  </si>
  <si>
    <t>HTN Urgency to r/o HTN ER +Known RVI On HAART</t>
  </si>
  <si>
    <t>P=Known RVI On HAART + HTN on Nifedipine 20mg BID &amp; Enalapril 10/5 mg po BID[ But she took Enalapril 5 mg po bid]</t>
  </si>
  <si>
    <t xml:space="preserve">fbs  113  ,108  </t>
  </si>
  <si>
    <t xml:space="preserve">controlled    T2DM   </t>
  </si>
  <si>
    <t xml:space="preserve">REFILL  AND APPOINT  AFTER  2  MONTH  WITH  SEREAL  BP  RECORD  AND  RFT   </t>
  </si>
  <si>
    <t xml:space="preserve">Well controlled  HTN </t>
  </si>
  <si>
    <t>BP=143/97, PR=98_x000D_
FBS=98-134</t>
  </si>
  <si>
    <t>T1 DM( Good glycemic control) + HTN</t>
  </si>
  <si>
    <t xml:space="preserve">NPH 26/16 IU SC BID and amlodipine 10 mg po/d_x000D_
Advised on LSM </t>
  </si>
  <si>
    <t>P=T1DM( for 19 yrs) + HTN(3 yrs) on NPH=28/16 but she took NPH 26/16 IU SC BID and amlodipine 10 mg po/d</t>
  </si>
  <si>
    <t>BP =146/52 PR=82</t>
  </si>
  <si>
    <t>complains about foul smelling perianal discharge since her surgery</t>
  </si>
  <si>
    <t>Has irregularly irregular Heart sounds ,Apical-100 Peripheral- 96</t>
  </si>
  <si>
    <t>Do Echo, Troponin</t>
  </si>
  <si>
    <t xml:space="preserve">P1- 1 month post op after fistula repair for Perianal fistula P2-A fib </t>
  </si>
  <si>
    <t xml:space="preserve">BP  144/87    </t>
  </si>
  <si>
    <t xml:space="preserve">REFILL  AND  APPOINT  AFTER 2  MONTH  WITH  SEREAL  BP RECORD </t>
  </si>
  <si>
    <t xml:space="preserve">P=Radiculopathy 2 to ? Cervical spine disc protrusion; on Pregabalin 75 mg po folowup at SPHMMC_x000D_
HTN_on amlodipine and HCT_x000D_
</t>
  </si>
  <si>
    <t>NUMBNESS TO  LOWER  EXTRIMITIES</t>
  </si>
  <si>
    <t xml:space="preserve">FBS  183   ,87  146  </t>
  </si>
  <si>
    <t>FAIRLY  CONTROLLED   T2DM</t>
  </si>
  <si>
    <t>REFIL  AND  APPOINT  AFTER 2  MONTH  WITH  SEREAL  FBS  RECORD</t>
  </si>
  <si>
    <t>BP=160 / 70[ Missed her morning dose]           PR=67</t>
  </si>
  <si>
    <t>Amlodipine 5 mg po/d, enalapril 10 mg po BID and HCT 25 mg po/d</t>
  </si>
  <si>
    <t>P=HTN on amlodipine 5 mg po/d, enalapril 10 mg po BID and HCT 25 mg po/d</t>
  </si>
  <si>
    <t>he has bilateral leg swelling, SOB, orthopnea of 02 pillow, PND.</t>
  </si>
  <si>
    <t>BP= 122/86, PR= 86_x000D_
Tcholestrol= 93, TAG= 114, HDL= 24, LDL=41, Urine analysis= unremarkable, WBC- Hg= 18.1MCV= 96.4, PLT= 121k, AST 36, ALT= 28, Total Bil= 1.3, Direct Bil= 0.1, Serum electrolyte= in the Normal range, Cr= 0.84, Urea=9_x000D_
ECG= Complete RBBB and Old infarction on inferior leads (Pathological Q wave)_x000D_
ECHO=All cardiac chambers are dilated except RV. Normal LV wall thickness. Global LV systolic function is severely reduced with estimated EF of 15%. There is no regional variation in contractility seen at rest. RV systolic function is presereved with TAPSE of 17mm. Mitral and tricuspid annulus are dilated and doppler study shows Moderate MR, Severe TR and moderate Pulmonary HTN (TR Vmax= 3.4m/sec). There is no intracardiac shunt. CONCLUSION= DCMP with severe LV systolic dysfunction and secondary moderate MR and Severe TR and Moderate Pulmonary HTN_x000D_
Chest= clear_x000D_
CVS= murmur of TR and MR_x000D_
MSS= Grade III edema</t>
  </si>
  <si>
    <t>NYHA class III stage C HFr(15%)EF 2o to DCMP</t>
  </si>
  <si>
    <t>Discontinue ASA and atrovastatin as the ECHO finding suggest DCMP and no focal hypokinesis, lasix 40mg PO TID put him on GDMT (enalapril 5mg PO BID, spironolactone 25mg PO daily, metoprolol succinate 25 mg PO daily, dapagliflosin 10mg PO daily), link him to cardiology unit, put him on salt restriction</t>
  </si>
  <si>
    <t>Transfered from Regular Medical OPD with the ASST of IHD + HTN for the past 10 years _x000D_
On lasix 40mg PO BID, spironolactone 12.5mg PO daily,enalapril 10mg PO  daily, atorvastatin 20mg PO daily,ASA 81mg PO daily, atenolol 50mg PO daily_x000D_
ECHO=All cardiac chambers are dilated except RV. Normal LV wall thickness. Global LV systolic function is severely reduced with estimated EF of 15%. There is no regional variation in contractility seen at rest. RV systolic function is presereved with TAPSE of 17mm. Mitral and tricuspid annulus are dilated and doppler study shows Moderate MR, Severe TR and moderate Pulmonary HTN (TR Vmax= 3.4m/sec). There is no intracardiac shunt. CONCLUSION= DCMP with severe LV systolic dysfunction and secondary moderate MR and Severe TR and Moderate Pulmonary HTN</t>
  </si>
  <si>
    <t xml:space="preserve">complains about urinary urgency and hesitancy of 2 months </t>
  </si>
  <si>
    <t>healed suprapubic surgical scar</t>
  </si>
  <si>
    <t xml:space="preserve">Link back to surgical side </t>
  </si>
  <si>
    <t>Post BPH Surgery(8 yrs back) + A.bronchitis (Improved)</t>
  </si>
  <si>
    <t xml:space="preserve">SOB and dry cough </t>
  </si>
  <si>
    <t xml:space="preserve">Poor controlled Asthma + good controlled HTN </t>
  </si>
  <si>
    <t xml:space="preserve">Poor controlled Asthma </t>
  </si>
  <si>
    <t>no cough, no SOB, exertional dyspnea, no edema, blurring of visuion to be ebvaluated, no back pain, no paresthasia, joint mobility good, good balance , good understanding, cooperastive, no obersity, no stress, psychosocial distress (addiction , commitment problem at work), good dietary habit, addioction l, khat, cigarret), adherenmt to medication, toileting good, good social interaction. remarks (planning to quiet addiction reason (has children 3 and not to be a bad symbol for children and the youngest child usually try to mimick his father and has started to feel guilty)</t>
  </si>
  <si>
    <t>sl;eeps well, walking distance good, muscle strength good, no emotional change, no memory loss, good judgement) remarks (no carotid bruit,  no cyanosis, no clubbing,  warm extrin ites, no nail cornification)</t>
  </si>
  <si>
    <t>salkt restyriction, be active, minimize coffee, prevention of fall, vegitable and fruit dish, legumews dish,   use only liquid oil, get adequate sun light, walk for 20 minutes 5 tinmes per week, foot care (moisurizing leg with vaslkin, becvareful while cuttin nail, wear loose shoe), get a cup of juice made of (banana, avocado, oats and milk), twice per week</t>
  </si>
  <si>
    <t>diabryes, hyperternsion, dyslipidemia</t>
  </si>
  <si>
    <t>BP=162/82[Missed his morning dose], PR=100_x000D_
HBPM= 100-120/60-70_x000D_
FBS=78-106_x000D_
ECG( on18/5/15)=Sinus Rhythm, Occasional PACs seen, Left Ventricular Hypertrophy, Non-specific ST/T wave_x000D_
abnormality.</t>
  </si>
  <si>
    <t>TIIDM( Good glycemic control)) +  HTN with HHD + Lt knee OA</t>
  </si>
  <si>
    <t>MTF 1000 mg po Bid, Glimepride 2 mg po/d, Atorvastatin 20 mg po/d, Lisinopril 10 mg po BiD, HCT 25 mg po/d, Amlodipine 5 mg po/d</t>
  </si>
  <si>
    <t>P1=TIIDM on MTF 1000 mg po Bid, Glimepride 2 mg po/d, Atorvastatin 20 mg po/d; _x000D_
P2= HTN with HHD; on Lisinopril 10 mg po BiD, HCT 25 mg po/d, Amlodipine 5 mg po/d _x000D_
P3=Lt knee OA ( on follow up at Orthopedics clinic)</t>
  </si>
  <si>
    <t>Bp-150/90, 115/85, 120/80_x000D_
pr 80</t>
  </si>
  <si>
    <t>P1=Known RVI pt(20yrs) P2= HTN on Amlodipin 5 mg PO daily, Atrovastatin 20mg PO daily</t>
  </si>
  <si>
    <t>FBS = 80mg/dl + Hgb A1 C = 6.6% , BUN &amp; Creat = Normal Range , Uric ACid  = 4.2mg/dl</t>
  </si>
  <si>
    <t xml:space="preserve">Continue medication   </t>
  </si>
  <si>
    <t>BP=117/80, PR=94_x000D_
FBS=103-129-183( she took hot drinks with simple sugar for 4 days due to he common cold sxs}</t>
  </si>
  <si>
    <t>Advised LSM _x000D_
serial FBS measure_x000D_
Send HgA1c_x000D_
NPH=14/10 AM/PM , MTF 500 mg po bid</t>
  </si>
  <si>
    <t>P=T2DM NPH=14/10 AM/PM , MTF 500 mg po bid</t>
  </si>
  <si>
    <t xml:space="preserve">BP: 150 / 88_x000D_
FBS:? </t>
  </si>
  <si>
    <t>CBC, LIPID PROFILE, FBS.RBS, S/E</t>
  </si>
  <si>
    <t>p1: T2DM on metformin 1000mg/ 850mg po BID, Amaryl/ Glimpride 2mg po/d_x000D_
 p2: known psychiatric pt on amitriptyline 25 mg po/d, cpz 25 mg po daily at amanuel hospital</t>
  </si>
  <si>
    <t xml:space="preserve">currently claim worsening of  lower back pain  </t>
  </si>
  <si>
    <t>BP= 118/72</t>
  </si>
  <si>
    <t xml:space="preserve">P=Dyspepsia( Rxed) + CLBP 2 to ? </t>
  </si>
  <si>
    <t>abdominal pain of 1 month</t>
  </si>
  <si>
    <t xml:space="preserve">PR=77/M  BP=172 / 90MMHG </t>
  </si>
  <si>
    <t>SAME AS ABOVE WITH SUBOPTIMAL BP CONTROL</t>
  </si>
  <si>
    <t>REFILL,ENALAPRIL 10MG PO BID,ADVISED ON LIFE STYLE MODIFICATIONS.</t>
  </si>
  <si>
    <t>HTN on HCT 25 mg po/d Enalapril 5 mg Bid 2. PN on Amitriptyline 25 mg po/d</t>
  </si>
  <si>
    <t>Hiccup 1 week duration, started spontaneously, burning type epigastric</t>
  </si>
  <si>
    <t>Hiccup 20 to?</t>
  </si>
  <si>
    <t>omeprazole 20 mg poi bid</t>
  </si>
  <si>
    <t>Hypertensive + Polycytemia on amlodipine 10mg po daily, ASA81 mg po daily and atrovastatin 20mg po daily.</t>
  </si>
  <si>
    <t>current blood pressure indicated 129/90</t>
  </si>
  <si>
    <t xml:space="preserve">HIV on HARRT + hypertension </t>
  </si>
  <si>
    <t xml:space="preserve">looks stable </t>
  </si>
  <si>
    <t xml:space="preserve">Known HIV on HAART for the last 14 years and essential hypertension </t>
  </si>
  <si>
    <t xml:space="preserve">low back pain  and tingling and numbing sensation of ex termites  of </t>
  </si>
  <si>
    <t xml:space="preserve">NA                                        </t>
  </si>
  <si>
    <t xml:space="preserve">SAME +                                            </t>
  </si>
  <si>
    <t xml:space="preserve">- NEUROLOGY SENIOR CONSULTED : add pregabalin - 150 mg po daily ,  send l/s MRI  , link to physiotherapy  </t>
  </si>
  <si>
    <t>? Neurofibromatosis + hiv associated neuropathy</t>
  </si>
  <si>
    <t>complains about LBP which is exacerbated over the last 3 days accompanied by burning sensation over the right thigh area and random shooting pain on her rt heel</t>
  </si>
  <si>
    <t>No tenderness over the lower back ,has protuberant abdomen</t>
  </si>
  <si>
    <t>start Pregabalin 75 mg PO and do L-S MRI</t>
  </si>
  <si>
    <t>LPR + CLBP 2ry to ?</t>
  </si>
  <si>
    <t>PR=96 RR=17 BP=148 / 85 T=36 PAIN-No PSO2=95</t>
  </si>
  <si>
    <t>Amlodipine - 10mg -PO daily_x000D_
Methotrexate - 10mg â€“ po/wkly_x000D_
Allopurinol - 150mg - po bid_x000D_
Folic Acid - 5mg 3x/wk_x000D_
appoint for 3months to come with uric acid result</t>
  </si>
  <si>
    <t xml:space="preserve">NA                               </t>
  </si>
  <si>
    <t xml:space="preserve">SEND  ECHO </t>
  </si>
  <si>
    <t xml:space="preserve">T2 DM +? HHD  ON MTF 500mg PO BID,glibenclamide 5 mg po once, , atrovastatin 20 mg po once , ASA 81MG po/D, HCT 25 mg po/ day, vitB COMPLEX 1 tab/day KETOCONAZOLE 2% SHAMPOO + CAP ON TREATMENT </t>
  </si>
  <si>
    <t>complains about decreased appetite, frontal headache , joint pain and generalized malaise of 4 days.</t>
  </si>
  <si>
    <t>same as above + ?AFI</t>
  </si>
  <si>
    <t>Known T2DM_x000D_
On 28/14U BID, Atrovastatin 20 mg PO Daily</t>
  </si>
  <si>
    <t xml:space="preserve">LOW BACK PAIN ,  EASYFATIGABILITY </t>
  </si>
  <si>
    <t>B P - 78  121 / 75</t>
  </si>
  <si>
    <t xml:space="preserve">SAME +? LBP2 TO ? </t>
  </si>
  <si>
    <t xml:space="preserve">SEND U/A AND  L/S ECG </t>
  </si>
  <si>
    <t>Epilepsy (fairly controlled)</t>
  </si>
  <si>
    <t>refill_x000D_
replace valporate with lamotrigine when she plan to get pregnant</t>
  </si>
  <si>
    <t>known epileptic patient on valporate 400mg po bid _x000D_
her last seizure episode was  3 months back .</t>
  </si>
  <si>
    <t>BP-130/70_x000D_
pr 80_x000D_
FBS 116, 130,136</t>
  </si>
  <si>
    <t>P1=T2 DM + hyperthyrodism +? Drug induced Hypothyroidism ; on MTF 1 gm po bid, Daonil 5 mg po bid,Levothyroxin 50 mic gm po/d P2= + carbuncle +prurigo nudularis?2nd +vitiligo follow up at dermatology clinic</t>
  </si>
  <si>
    <t>PAIN WITH SWALLOWING WITH HORSENESS OF VOICE AND PRODUCTIVE COUGH OF THREE DAYS.</t>
  </si>
  <si>
    <t>PR=84/M  BP=161 / 86MMHGHEENT= HYPEREMIC,TONSILS AND PHARYNIX</t>
  </si>
  <si>
    <t>SAME  WITH SUBOPTIMAL BP CONTROL+ACUTE TONSILO-PHARYNGITIS</t>
  </si>
  <si>
    <t>ENALAPRIL 10 MG PO BID,REFILL,LINK TO ENT CLINIC</t>
  </si>
  <si>
    <t>RT FLANK PAIN &gt; 2 WEEKS</t>
  </si>
  <si>
    <t xml:space="preserve">NA                             </t>
  </si>
  <si>
    <t xml:space="preserve">SAME +                                        </t>
  </si>
  <si>
    <t xml:space="preserve">SEND ABDOMINAL U/S , U/A , RFT </t>
  </si>
  <si>
    <t>- Bilateral Knee OA + Fatty liver + Liver Hemangioma on atrovastatin 20 mg po daily</t>
  </si>
  <si>
    <t>She has right hip and right knee joint pain which worsens in cold weather condition with out swelling of the mentioned joint and with out morning stiffness. She has also prominent visible veins on the medial aspect of the right ankle joint. She completed Anti-TB for bone TB of the right hip and right thigh bone 10 years ago.</t>
  </si>
  <si>
    <t>Stable vitals_x000D_
MSS= No tenderness and swelling of the lower extremity joints.</t>
  </si>
  <si>
    <t xml:space="preserve">?RA            </t>
  </si>
  <si>
    <t>Send her Anti-CCP, ANA, ESR</t>
  </si>
  <si>
    <t>A 23 years of female patient transferred from Medical regular OPD for the ASST of ?RA who took MTX 7.5mg PO weekly and folic acid 5mg PO 3x a week for the past 01 year with out improvement currently discontinued the medication. She also completed VIt D treatment._x000D_
Ix= CXR, Thoracolumbar xray, Lumbosacral xray, pelvic xray, right femur xray all are unremarkable._x000D_
Right Ankle MRI= Normal_x000D_
ASO= Reactive, _x000D_
Rheumatoid factor= Reactive_x000D_
Vit D= 34.5 ng/ml (Normal)</t>
  </si>
  <si>
    <t>same+ anemia</t>
  </si>
  <si>
    <t xml:space="preserve">refill same medications_x000D_
add heam up syrup _x000D_
omeprazole 20 mg po bid_x000D_
consider endoscopy_x000D_
</t>
  </si>
  <si>
    <t xml:space="preserve">LEFT FLANK PAIN OF OVER 2 DAYS DURATION </t>
  </si>
  <si>
    <t xml:space="preserve">AB U/S -   _ RT KIDNEY ABSENT </t>
  </si>
  <si>
    <t>MILD LEFT MILD HYDRONEPHROSIS</t>
  </si>
  <si>
    <t>BP-110/80_x000D_
pr 80_x000D_
FBS 240, 200, 270</t>
  </si>
  <si>
    <t>NPH 18/8_x000D_
metformin 500 mg po daily</t>
  </si>
  <si>
    <t>P1- T2DM 2 years P2. TMNG on : -PTU 150 TID, -Propranolol 40 mg po/d -NPH 16/8_x000D_
FT4 25.3</t>
  </si>
  <si>
    <t>BP -  118 / 79 PR - 90</t>
  </si>
  <si>
    <t xml:space="preserve">fbs=119 bp =163/90 (claimed home measurments were hypotensive ) and were symptomatic </t>
  </si>
  <si>
    <t xml:space="preserve">TII DM+HTN+PD </t>
  </si>
  <si>
    <t xml:space="preserve">REFIL MEDS HAVE HOME RECORDINGS FOR NXT VISIT </t>
  </si>
  <si>
    <t>BP----_x000D_
[pr 80_x000D_
FBS ???</t>
  </si>
  <si>
    <t>unknown control</t>
  </si>
  <si>
    <t>send abd u/s</t>
  </si>
  <si>
    <t>no new complaint, all symptoms subsided</t>
  </si>
  <si>
    <t>PR-100 RR-17 BP-94 / 68 T-36 No PSO2-95</t>
  </si>
  <si>
    <t>newly diagnosed stage IV RVI +SCAP(treated) + PCP (IMPROVING)</t>
  </si>
  <si>
    <t xml:space="preserve">prednisolone 20mg po daily(4days left)_x000D_
cotrimoxazole 1920mg po tid (10days)_x000D_
contineu HAART_x000D_
omeprazol 20mg po daily_x000D_
appoint after 1month_x000D_
</t>
  </si>
  <si>
    <t>newly diagnosed stage IV RVI +SCAP(treated) + PCP</t>
  </si>
  <si>
    <t>has burning sensation of hand and epigastric burning pain , easyfatigibility</t>
  </si>
  <si>
    <t>bp 179/73, 130/70, 140/70 pr  8</t>
  </si>
  <si>
    <t>HTN +HHD +</t>
  </si>
  <si>
    <t xml:space="preserve">UPDATE CBC OFT LIPID FBS URINE </t>
  </si>
  <si>
    <t>HTN with ?HHD on Enalapril 10 mg Bid, Furosemide 20 mg/d 2. Bilateral Knee OA on Amitriptyline 12.5 mg po/d, Meloxicam 15 mg PRN</t>
  </si>
  <si>
    <t>Chest= Clear</t>
  </si>
  <si>
    <t>ACOS + DVHD (mild MR and moderate AR) + PHTN</t>
  </si>
  <si>
    <t>Symbicort 160/4.5 2 puffs BID, Salbutamol puff PRN, advised on inhalation techniques</t>
  </si>
  <si>
    <t>ACOS + DVHD (On Sep 22, 2023, EF= 60% , TAPSE =20, mild MR and moderate AR ) + severe pulmonary hypertension and mild TR with normal biventricular systolic function)_x000D_
On Symbicort 160/4.5 2 puff BID, Salbutamol Puff PRN_x000D_
HRCT= MODERATE CENTRILOBULAR EMPHYSEMA, BILATERAL UPPER LOBE BRONCHIAL WALL THICKNING</t>
  </si>
  <si>
    <t xml:space="preserve">cough 1 week duration, </t>
  </si>
  <si>
    <t>BP-130/90, 117/86_x000D_
pr 80_x000D_
FBS 112</t>
  </si>
  <si>
    <t>p1: HTN + ischemic stroke on ASA 81 mg po daily, atrovastatin 40mg po daily,  and amlodipine 5 mg po daily p2: Newly diagnosed T2DM on MTF 500mg po daily</t>
  </si>
  <si>
    <t xml:space="preserve">EPIGASTRIC PAN ,  ABDOMINAL BLOATING OF OVER &gt; _x000D_
- EASY FATIGABILITY &gt; </t>
  </si>
  <si>
    <t>BP - 120/64</t>
  </si>
  <si>
    <t xml:space="preserve">SAME +? CHRONIC GASTRITIS </t>
  </si>
  <si>
    <t xml:space="preserve">SEND H PYOLRI , FBS , CBC , </t>
  </si>
  <si>
    <t xml:space="preserve">LINKED FROM  DERMATOLOGY CLINIC - _x000D_
 ? DYSPEPSIA </t>
  </si>
  <si>
    <t>BP :128/72   PR:74</t>
  </si>
  <si>
    <t>has no new complaints</t>
  </si>
  <si>
    <t>Has anterior neck mass which moves with swalloing ,measuring 6x4cm with irregular borders and mobility_x000D_
-there is a dressed wound overt the anterior sheen of the left foot with oozing of serosanguinous fluid_x000D_
-TSH-&amp;lt;0.1(L) T3-3.18(slightly elevated) T4-151(n)</t>
  </si>
  <si>
    <t>Do ECHO TSH,FT3 and FT4</t>
  </si>
  <si>
    <t xml:space="preserve">right anterior leg post traumatic chronic wound + Hyperthyroidism  </t>
  </si>
  <si>
    <t>Bp-123/87_x000D_
pr 80</t>
  </si>
  <si>
    <t xml:space="preserve">HAS DIFFICULY TO CONTROL BALANCE AND HAS DIZZINESS OTHER WISE NO EXTERMITY WEAKNESS NO OTHER COMPLAIN </t>
  </si>
  <si>
    <t>BP 158/93, PR 79,</t>
  </si>
  <si>
    <t>serial bp record short appointment hold carbamazepine 200mg  po  because no record of dx of seizure</t>
  </si>
  <si>
    <t>T2 DM + HTN on nph 14/10metformin 1000MG/500MG ENALAPRIL 10MG PO 1X , carbamazipine 200mg po1x, amlodpine 5mg  and atrovastatin 20 daily enalapril 5 bid</t>
  </si>
  <si>
    <t>chest is bilaterally clear</t>
  </si>
  <si>
    <t>P1: Known Asthmatic + HTN _x000D_
(has hx of TB treatment 2X)_x000D_
-On salbutamol puff PRN and Symbicort 1 puff BID, Amlodipine 5 mg PO Daily</t>
  </si>
  <si>
    <t>FBS - 222 , 500 - 400 -_x000D_
 BP - 106 17 123 / 78</t>
  </si>
  <si>
    <t xml:space="preserve">SAME +? DKA </t>
  </si>
  <si>
    <t xml:space="preserve">SEND URINE KETONE ,_x000D_
 LINK TO ENT </t>
  </si>
  <si>
    <t>-Type 2 DM (On insulin NPH 20/10)  ACUTE EXACERBATION OF BRONCHIAL ASTHMA PPT BY ?HAP (TREATED) +KNOWN T2DM + +HTN  + mild hypernatremia (corrected)  +?vocal chord palsy</t>
  </si>
  <si>
    <t>BP - 86  119 / 82</t>
  </si>
  <si>
    <t>P1- Known RVI on HAART P2- Right side Hemiparesis with SNFP ( Improving) 2ry to ? Acute Ischemic stroke Non-contrast CT: Left periventricular white matter acute infarct - ON  HAART - 1J(3TC,TDF,DTG), ASA 81 mg po daily, Atorvastatin 40 mg po daily</t>
  </si>
  <si>
    <t>no new complaint. she is geting improvement of her right leg but no improvement of the right upper extremity</t>
  </si>
  <si>
    <t>BP= 113/86_x000D_
CNS: Motor Power: RUE= 0/5, RLE= 4/5, LUE &amp;LLE= 5/5 Tone= RUE-hypertonic and her right wrist and finger joints are stiff, LUE &amp;LLE= Normotonic</t>
  </si>
  <si>
    <t>1. RA  (20 years) _x000D_
2. Right side hemiparesis 2o to Ischemic stroke (3 months ago) _x000D_
3. SAH ( 2 years ago)</t>
  </si>
  <si>
    <t>Continue meds, do physiotherapy</t>
  </si>
  <si>
    <t xml:space="preserve">1. RA  (20 years) On MTX 15mg PO weekly, Predinsolon 10mg PO daily_x000D_
2. Right side hemiparesis 2o to Ischemic stroke (3 months ago) on ASA 81mg PO daily, Atorvastatin 40mg PO daily_x000D_
3. SAH ( 2 years ago)_x000D_
Brain CT scan= left insular white matter focal acute infarct + left parasagittal nedial frontotemporal encephalomalacia </t>
  </si>
  <si>
    <t xml:space="preserve">pain over Rt Big toe </t>
  </si>
  <si>
    <t>stable RBS- 160_x000D_
rt lower extremity doppler study= right lower extremity early atherosclerotic change_x000D_
hga1c= 9.6_x000D_
ESR= 29_x000D_
Cr- 1.4 bun- 27</t>
  </si>
  <si>
    <t>known T2DM +  DFU with dry gangren + ?DKD</t>
  </si>
  <si>
    <t>advice on -foot care_x000D_
                -SMBG_x000D_
  metformin 1gm po bid, glibenclamide 5mg po/d_x000D_
send RFT, U/A, 24urine protine_x000D_
-link to orthopedic side</t>
  </si>
  <si>
    <t>known DM + 25th day after debridement of DFU on Rt Big toe done</t>
  </si>
  <si>
    <t>BP-138/78_x000D_
pr 80</t>
  </si>
  <si>
    <t>change enalapril 5 mg po once daily</t>
  </si>
  <si>
    <t>RA + ? Nephritic Syndrome to R/O SLE -On Indomethacin 25mg PO daily, meloxicam 15mg PO Daily. Has discontinued Prednisolone for the past 01month_x000D_
HTN on amlodipine 5 mg po daily</t>
  </si>
  <si>
    <t>complains about dry intermittent cough,lt eye itching and redness , sore throat of 01 wk duration</t>
  </si>
  <si>
    <t>chest is bilaterally clear with good air entry_x000D_
-Tonsills appear normal ,no cervical LAP</t>
  </si>
  <si>
    <t>same + ?URTI</t>
  </si>
  <si>
    <t>CBC, Lipid profile</t>
  </si>
  <si>
    <t xml:space="preserve">P1:SCAP (TREATED ) </t>
  </si>
  <si>
    <t xml:space="preserve">atypical community acquired pneumonia </t>
  </si>
  <si>
    <t>treatment and appointed after a week</t>
  </si>
  <si>
    <t xml:space="preserve">cough, fever and fatigue for 1 month </t>
  </si>
  <si>
    <t>has marked change on sx</t>
  </si>
  <si>
    <t xml:space="preserve">bp129/94 he has frequent high bp record  ,pr </t>
  </si>
  <si>
    <t>peripheral Neuropathy sec to low Vitamin D corrected+htn</t>
  </si>
  <si>
    <t>urinary catheters inserted 5month back  not changed since</t>
  </si>
  <si>
    <t>transfer to Surgical OPD</t>
  </si>
  <si>
    <t>P1= Hematuria 2nd to? Urethral strecture</t>
  </si>
  <si>
    <t xml:space="preserve">COAGULATION  PROFILE - INR -  1.29*  , PT -  16.2 , PTT- 32.7 </t>
  </si>
  <si>
    <t xml:space="preserve">WARFARIN - 5/2/5 MG PO DAILY  ALTERNATIVELY _x000D_
- REFILL AND APPT </t>
  </si>
  <si>
    <t xml:space="preserve">CRVHD (Sever MS, Moderate MR, Severe TR ) + sever pulmonary HTN+ plumonary edema + Afib on Lasix 20mg po daily and  DIGOXINE 0.125 MG PO DAILY , WARFARIN - 2.5 MG PO DAILY </t>
  </si>
  <si>
    <t>still she has epigastric pain but she getting improvement after she started pantoprazole. Stool H.pylori negative. Stool exam= No Ova or parasite seen</t>
  </si>
  <si>
    <t xml:space="preserve">Dyspepsia               </t>
  </si>
  <si>
    <t>Pantoprazole 40mg PO daily for 01 month, Abdominopelvic US then UGI endoscopy</t>
  </si>
  <si>
    <t>Dyspepsia took pantoprazole for 02 weeks</t>
  </si>
  <si>
    <t>BP-100/70_x000D_
pr 80_x000D_
FBS- 190, 230, 247, 195</t>
  </si>
  <si>
    <t>insulin  opted but patient non complaint appoint after 2 weeks and start insulin then</t>
  </si>
  <si>
    <t>poor controll type 2 dm</t>
  </si>
  <si>
    <t xml:space="preserve">HGA1C                  </t>
  </si>
  <si>
    <t xml:space="preserve">KNOWN TYPE 2 DM ON FOLLOW UP AT HC + CHOLELITHIASIS  ON FOLLOW UP AT SRC </t>
  </si>
  <si>
    <t xml:space="preserve">bp-105/70_x000D_
pr 80_x000D_
</t>
  </si>
  <si>
    <t>Known HTN on amlodipine 10mg po daily</t>
  </si>
  <si>
    <t>cough with increased amount of sputum</t>
  </si>
  <si>
    <t>stable, pr-115 rr-17 bp-103 / 78 t-36  PsO2=95 ATM</t>
  </si>
  <si>
    <t>Post covid fibrosis +  post TB bronchiectasis</t>
  </si>
  <si>
    <t>azithromycin 500mg po 3x/week_x000D_
Home O2 if pso2&amp;lt; 88</t>
  </si>
  <si>
    <t xml:space="preserve">P-Post covid fibrosis P2: post TB bronchiectasis(Treated for P-TB â€“ 3X) P3:chronic aspergilloma (evidenced by CT scan)-treated on- -azithromycin 500mg po 3x/week,Home O2 </t>
  </si>
  <si>
    <t>normal finding FBS-12-150mg/dl</t>
  </si>
  <si>
    <t>Known T2DM</t>
  </si>
  <si>
    <t>he has left Upper quadrant pain and Post surgical area pain</t>
  </si>
  <si>
    <t>BP= 97/65_x000D_
Abdomen= No organomegally, No tenderness, No sign of fluid collection</t>
  </si>
  <si>
    <t>P1- left TB empyema P2 :-Post thoracotomy and decortication for an indication of loculated left side empyema P3- newly diagnosed hypertension on anti TB(LSM)</t>
  </si>
  <si>
    <t>Abdominal US, Potent anti-pain for his Post surgical site pain</t>
  </si>
  <si>
    <t>P1- left TB empyema p2 :-Post thoracotomy and decortication for an indication of loculated left side empyema p3- newly diagnosed hypertension on anti TB(LSM)</t>
  </si>
  <si>
    <t>Bp-120/70_x000D_
pr 80</t>
  </si>
  <si>
    <t>EPILEPSY on Phenobarbitone 60 MG PO/D</t>
  </si>
  <si>
    <t xml:space="preserve">cough of 2 months </t>
  </si>
  <si>
    <t>Asthmatic patient R/O CAP</t>
  </si>
  <si>
    <t>investigated him</t>
  </si>
  <si>
    <t xml:space="preserve">cough of 2 months that worsening at evening, known Asthmatic  patient 10 years  </t>
  </si>
  <si>
    <t>dry cough, HGIF, pleuritic chest pain</t>
  </si>
  <si>
    <t>BP-119/78_x000D_
pr 80</t>
  </si>
  <si>
    <t>good BP control + ? CAP</t>
  </si>
  <si>
    <t>Problem List HTN on Nifedipine 20 mg po BID, Enalapril 5 mg po Bid, HCT 25 mg po/d</t>
  </si>
  <si>
    <t>BP= 122/77_x000D_
Tcholestrol= 92, TAG= 104, HDL= 27, LDL= 47, Serum electrolyte= WNR,</t>
  </si>
  <si>
    <t xml:space="preserve">P=T2 DM + Dyslipidemia + Left Sever Hydro nephrosis &amp; Right small renal mass/5mm (on follow up at urologic clinic); </t>
  </si>
  <si>
    <t>Refill meds, Cr, BUN, HgA1c</t>
  </si>
  <si>
    <t>P=T2 DM + Dyslipidemia + Left Sever Hydro nephrosis &amp; Right small renal mass/5mm (on follow up at urologic clinic); on MTF 850mg PO bid, Glimepride 2 mg po/d &amp; Atrovastatin 20 mg po/d</t>
  </si>
  <si>
    <t>PR=82  BP=121 / 88MMHG</t>
  </si>
  <si>
    <t>HTN with HFpEF 2ry to HHD ON METOPROLO 25MG PO DILY LASIX 40MG PO DAILY ENALAPRIL 10MG PO BID,ATROVASTATIN 40MG PO DAILY</t>
  </si>
  <si>
    <t xml:space="preserve">HGB=8.7                            </t>
  </si>
  <si>
    <t>send occult stool test anf peripheral morphology</t>
  </si>
  <si>
    <t>P1=Anemia 2rt to ?(2nd month on FE suppliement)_x000D_
P2Duodenitis</t>
  </si>
  <si>
    <t>REFILL WITH THE ABOVE MEDICATIONS.,DO ECG AND COLLECT ECH REST</t>
  </si>
  <si>
    <t xml:space="preserve">HGB=8.7        _x000D_
BP repeated=98/62  PR=88                    </t>
  </si>
  <si>
    <t>bp 110/70_x000D_
pr 80_x000D_
FBS 130, 125, 120</t>
  </si>
  <si>
    <t>1DM on NPH 30/20 IU SC BID_x000D_
Atrovasttin 40 mg po daily</t>
  </si>
  <si>
    <t xml:space="preserve">NUMBNESS ,FLANK PAIN </t>
  </si>
  <si>
    <t xml:space="preserve">bp = 120/ 80 </t>
  </si>
  <si>
    <t xml:space="preserve">CLBP+?PN+?UTI </t>
  </si>
  <si>
    <t xml:space="preserve">REFIL ,U/A </t>
  </si>
  <si>
    <t>P- CHRONIC LOW BACK PAIN, ON AMITRYPTILLINE 25MG PO DAILY</t>
  </si>
  <si>
    <t>FB132-130-133-145-138-130- _x000D_
 BP - 130/90 - 120/70 - 100/80 _x000D_
-89 19 143 / 71</t>
  </si>
  <si>
    <t xml:space="preserve">See management </t>
  </si>
  <si>
    <t>DM + HTN with HHD on (metformin 500 mg po+ doanil 5 mg  )1 TAB PO BID , enalapril 5 mg po/d and atorvastatin 20 mg po/d</t>
  </si>
  <si>
    <t>BP 112/73, _x000D_
pr 80</t>
  </si>
  <si>
    <t>known stroke and HTN patient on medications came for follow up</t>
  </si>
  <si>
    <t xml:space="preserve">HAS SOB EASYFATIGIBILITY,  CHANGE ON LOWER LEG SWELLING </t>
  </si>
  <si>
    <t xml:space="preserve">BP 116/60, PR ECHO SHOW,  BUN 5.5, CR 0.88 MILD PULMNARY HTN WITH MILD TR    RESP CLEAR MSS </t>
  </si>
  <si>
    <t xml:space="preserve">HF2 ? +MILD PULMNARY HTN WITH MILD TR </t>
  </si>
  <si>
    <t xml:space="preserve">LASIX AND SPIROLACTONE APPOINT AFTER  15DAYS LINK SENIOR NEED PULMNARY EVALUTION </t>
  </si>
  <si>
    <t xml:space="preserve">TRANSFER FROM er with dx HF 2/?DCMP </t>
  </si>
  <si>
    <t>fb s- 82 -  120 - 130 - 100 -</t>
  </si>
  <si>
    <t xml:space="preserve">T1 DM on NPH 24/12 iu sc bid </t>
  </si>
  <si>
    <t>Bp- 122/90, 120/70, 110/90_x000D_
pr 70</t>
  </si>
  <si>
    <t>type to Dm</t>
  </si>
  <si>
    <t>refill a medication and appointed with HAgA1C</t>
  </si>
  <si>
    <t>known type two DM</t>
  </si>
  <si>
    <t xml:space="preserve">na                            </t>
  </si>
  <si>
    <t xml:space="preserve">add beclomethasone - 2 puff bid </t>
  </si>
  <si>
    <t xml:space="preserve">b.asthma - on salbutamol puff </t>
  </si>
  <si>
    <t>BP144/80,  ,PR 80  TG 82, CHOLE 104, LDL 62 , HDL 25, HGBA1C 8.8% CR 0.8, BUN 15</t>
  </si>
  <si>
    <t xml:space="preserve">SUBOPTIMAL CONTROL T2DM + HTN with HHD + Dyslipidemia + Osteoporosis with Degenerative Spondylopathy </t>
  </si>
  <si>
    <t xml:space="preserve">SEE MEDICATION LINK BACK MRC </t>
  </si>
  <si>
    <t>T2DM + HTN with HHD + Dyslipidemia + Osteoporosis with Degenerative Spondylopathy on NPH 22/20IU SC BID, Dapagliflozin/MTF 5MG/1000MG PO/D, bisoprolol 5mg po/d, amlodpine/valsartan 5/160mg</t>
  </si>
  <si>
    <t>HAS SOB AND FATIGABILITY,HAS ORTOPENIA OF ONE PELLOW,PND</t>
  </si>
  <si>
    <t>PR=92 BP=84 / 59MMHG,FBS=?</t>
  </si>
  <si>
    <t>TYPE1DM ON NPH 36/18IU</t>
  </si>
  <si>
    <t xml:space="preserve">has symptomatic improvment </t>
  </si>
  <si>
    <t xml:space="preserve">chest = scattered wheeze  bp= 144/89 </t>
  </si>
  <si>
    <t xml:space="preserve">refil                    </t>
  </si>
  <si>
    <t xml:space="preserve">AEBA PRECIPITATED BY CAP + P2 KNOWN HTN discharged from medical ward a wk ago ( completed abs,and steroid)_x000D_
 on simbicort 2 puff bid salbutamol puff prn  amlodipine 10 mg po/d </t>
  </si>
  <si>
    <t>HGA1C - 7.2</t>
  </si>
  <si>
    <t xml:space="preserve">NPH - 39/20 IU SC BID -  RI - 4/4/2 IU SC BID _x000D_
- REFILL AND APPT : 1 MONTH - RMOPD </t>
  </si>
  <si>
    <t xml:space="preserve">T1DM Nph 39/22 iu sc bid -  RI 4/4/4 IU Sc TID + 1 TMPX  </t>
  </si>
  <si>
    <t xml:space="preserve">cough of 2 months duration </t>
  </si>
  <si>
    <t xml:space="preserve">right lung fibrosis </t>
  </si>
  <si>
    <t>refer to senior clinic</t>
  </si>
  <si>
    <t xml:space="preserve">cough of 2 months _x000D_
loss of apatite </t>
  </si>
  <si>
    <t>BP-132/64_x000D_
pr 80_x000D_
FBS 132/ 149, 150</t>
  </si>
  <si>
    <t>InSulin 30/20</t>
  </si>
  <si>
    <t>P= 1. TIIDM on NPH 28/20 AM/PM, MTF 1 gm po bid P2. HTN on Enalapril 5 mg/day, Metoprolol 25 mg/day, ASA 81mg po day, Atrovastatin 20 mg po day</t>
  </si>
  <si>
    <t>HTN + Hyperthyroidism on amlodipine 5 mg po/d, PTU 100 mg po BID, and propranolol 40 mg po/d+ LEFT SIMPLE RENA CYST +CYSTITS</t>
  </si>
  <si>
    <t>no new comaslaint</t>
  </si>
  <si>
    <t>BP-120/80_x000D_
pr 80_x000D_
FBS -244, 175, 180, 208</t>
  </si>
  <si>
    <t>add metformin 500 mg po daily appoint 2 weeks</t>
  </si>
  <si>
    <t>T2DM on Insulin 20/10</t>
  </si>
  <si>
    <t xml:space="preserve">came for  certificate to continue anti tb at hc they need evidence from neurology  and to decide on extend treatment </t>
  </si>
  <si>
    <t xml:space="preserve">-Right side hemiparesis 2ry to Subdural empyema complicated with seizure P2- vitamin D deficiency(6.4) ON TREATMENT TB MENIGITIS  ON ANT TB </t>
  </si>
  <si>
    <t xml:space="preserve">consult senior neuro </t>
  </si>
  <si>
    <t>HGIF,  urgency dysuria, reddish discloration of urine, headache, burning type of urine</t>
  </si>
  <si>
    <t>BP-100/80_x000D_
pr 80</t>
  </si>
  <si>
    <t>PR=95  BP=153 / 91MMHG</t>
  </si>
  <si>
    <t>P1: A known Hypertensive patient currently on Enalapril 10mg op bid Amlodipine 5mg po/day,Hct 25mgpo/day.</t>
  </si>
  <si>
    <t>has no new complaint,but head ache</t>
  </si>
  <si>
    <t>refill,advised on life style modifications add pcm 1gm po prn</t>
  </si>
  <si>
    <t xml:space="preserve">fbs - 113- 140 - _x000D_
 bp - 113/73  - 130/80 -  125/83 - </t>
  </si>
  <si>
    <t xml:space="preserve">enalapril 5 mg po bid -  refill others </t>
  </si>
  <si>
    <t>HTN + DM + fatty liver + cholilithiasis on MTF 1000mg po BID, Daonil 5mg po bid, enalapril 5 mg po daily , and atrovastatin 20mg po daily</t>
  </si>
  <si>
    <t xml:space="preserve">BP=120 / 78       </t>
  </si>
  <si>
    <t>Optimal BP controp</t>
  </si>
  <si>
    <t xml:space="preserve">Refill medication _x000D_
Appoint after 3month with serial BP record </t>
  </si>
  <si>
    <t>P1=Essential HTN ( 3yrs) on amlodipine 5mg po daily</t>
  </si>
  <si>
    <t xml:space="preserve">TFT  - TSH - 0.0005 - 4 MONTHS BACK </t>
  </si>
  <si>
    <t xml:space="preserve">SEND  TFT </t>
  </si>
  <si>
    <t xml:space="preserve">thyrotoxicosis with toxic multinodular goitre - PTU 100 M GPO TID -  PROPRANOLOL - 20 MG PO DAILY </t>
  </si>
  <si>
    <t xml:space="preserve">BP - 136- 140/80-87 </t>
  </si>
  <si>
    <t>BP - 101 17 115 / 76</t>
  </si>
  <si>
    <t>known RVI on HAART + VHD ( moderate LV SD &amp; DD, moderate MR + mild TR with moderate Pulm HTN); on lasix 20 mg po/d, Spironolactone 12.5 mg po/d Metoprolol 12.5 mg po/d</t>
  </si>
  <si>
    <t xml:space="preserve">HAS NO NEW COMPLAIN SWELLING SUBSIDED, </t>
  </si>
  <si>
    <t xml:space="preserve">BP 96/70, PR 80 IX RESULT  ANA  NEGATIVE ,  TROPONIN 0.006,  ASO  48,  CA 1.09,  C3, 71, C4 26 LAST CR 1.4,  UREA 53, </t>
  </si>
  <si>
    <t>Generalized body swelling 2o to ?nephritic syndrome + AKI 2 TO ? + CAP with parapneumonic effusion TREATED</t>
  </si>
  <si>
    <t xml:space="preserve">MAKE LASIX40MGPO BID , AMLODPINE 2.5MG PO 1XREPEAT K, CONSULT  NEPHROLOGIST </t>
  </si>
  <si>
    <t>Generalized body swelling 2o to ?nephritic syndrome + AKI 2 TO ? + CAP with parapneumonic effusion</t>
  </si>
  <si>
    <t>known epileptic patient with medication</t>
  </si>
  <si>
    <t xml:space="preserve">refer to psychiatry </t>
  </si>
  <si>
    <t>P=92  BP=105 / 64MMHG,FREE T4=1.03,TSH=12.4abdomino-pelvic u/soundMild fatty liver + bilateral renal parenchymal disease (acute)</t>
  </si>
  <si>
    <t>SAME +HYPOTHYROIDISM</t>
  </si>
  <si>
    <t>Levothyroxine 100 ug po daily,hct12.5mg po daily,amlodipine 5mg po daily,add ppi</t>
  </si>
  <si>
    <t>Known HTN  ON Medication+ ? Resolving AKI to r/o CKD 2 to ? + ? Hypothyroidism + ? UTI + Dyspepsia 2 to ? PUD</t>
  </si>
  <si>
    <t>FBS - 110 - 120 -_x000D_
 BP - 75 17 114 / 60</t>
  </si>
  <si>
    <t xml:space="preserve">HTN + T2DM oN  RX </t>
  </si>
  <si>
    <t>RT FOOT ULCER - SUPPER INFECTED -  WAS ON ABX -( 7 DAYS - 3 ABX )</t>
  </si>
  <si>
    <t xml:space="preserve">LFT -  ALT - 159, AST - 217 , ALP -  41.6 _x000D_
- </t>
  </si>
  <si>
    <t xml:space="preserve">SAME +  DILI ? R/O VIRAL HEP </t>
  </si>
  <si>
    <t xml:space="preserve">SEND  ARTERIAL DOPPLER U/S , _x000D_
- COLLECT  VIRAL MARKERS  RESULTS _x000D_
- LINK BACK TO SOPD FOR  POSSIBLE DEBRIDEMENT AFTER   DOPPLER RESULT </t>
  </si>
  <si>
    <t>=B.asthma + PN; on symbicort 2 puff bid, salbutamol 4 puffs PRN, meloxicam 15 mg po/day</t>
  </si>
  <si>
    <t>pr=86  bp=168 / 93mmhg</t>
  </si>
  <si>
    <t>propranolol 40 mg po daily,amlodipine 10 mg  po daily</t>
  </si>
  <si>
    <t>htn+?parkansonian  disease  on medication</t>
  </si>
  <si>
    <t>He came for general check up _x000D_
he was told to have pre hypertension and on life style modification</t>
  </si>
  <si>
    <t xml:space="preserve">BP- 150/89 </t>
  </si>
  <si>
    <t xml:space="preserve">P- STAGE 1 HTN </t>
  </si>
  <si>
    <t xml:space="preserve">Do CBC, OFT, S/E , Abdomnal u/s , HgA1C, LIP , ECG, ECHO </t>
  </si>
  <si>
    <t xml:space="preserve">A known T2DM patient for 12 yrs on MTF 1G PO BID AND GLIBENCLAMIDE 5 mg po bid presented with epigastric pain and indigestion symptoms of few months but no vomiting and diarrhea. _x000D_
He presented with urinary  frequency and urgency of 1 week but no hematuria </t>
  </si>
  <si>
    <t xml:space="preserve">P- T2 DM + Stage 1 HTN + ? UTI R/O BPH + ? Dyspepsia r/o diabetic gastropathy </t>
  </si>
  <si>
    <t xml:space="preserve">Do CBC, OFT, U/A, HgA1C. FBS , lip, 24 hours urine ptn , abdominal u/s </t>
  </si>
  <si>
    <t xml:space="preserve">P- T2 DM + STAGE 1 HTN </t>
  </si>
  <si>
    <t xml:space="preserve">He presented with blurring of vission and frontal headache of 1 week but no tinnitus or vertigo _x000D_
he had excess alcohol consumption 1 week back for Meskel festivities _x000D_
HE ALSO HAS dry cough and chest pain but no fever </t>
  </si>
  <si>
    <t xml:space="preserve">BP- 126/79 </t>
  </si>
  <si>
    <t xml:space="preserve">P- blurring of vission 2 ? + ? CAP </t>
  </si>
  <si>
    <t xml:space="preserve">DO cbc, oft, , CXR </t>
  </si>
  <si>
    <t xml:space="preserve">p- blurring of vission 2 ? </t>
  </si>
  <si>
    <t xml:space="preserve">She has persistent lower back pain which is not releived by pregabalin _x000D_
she has persistent unilateral headache of 2 weeks </t>
  </si>
  <si>
    <t>p1 Bilat LL edema sec to ? p2 Migraine p3 LBP P4 atypical CAP</t>
  </si>
  <si>
    <t xml:space="preserve">DO BILATELA LOWER LIMB DOPPLER U/S_x000D_
CONTINUE PREGABALIN, ADD AMITRYPTYLINE _x000D_
physiotherapy _x000D_
paracetamol prn </t>
  </si>
  <si>
    <t xml:space="preserve">p1 Bilat LL edema sec to ? p2 Migraine p3 LBP P4 atypical CAP_x000D_
On Pregabalin 75 mg(2 tab) po daily </t>
  </si>
  <si>
    <t xml:space="preserve">he presented with polysymptoms, easy fatigability and dry mouth of 4 days </t>
  </si>
  <si>
    <t xml:space="preserve">BP- 130/90_x000D_
Inv:_x000D_
FBS - 443 , HgA1C- 7.8%_x000D_
CHILESTROL- 350 </t>
  </si>
  <si>
    <t xml:space="preserve">P- T2 DM + Dyslipidemia + sTAGE 1 HTN </t>
  </si>
  <si>
    <t xml:space="preserve">do RBS , U/A _x000D_
RBS - 225 , U/A - KETONE +2, GLUCOSE +2,PTN +2 _x000D_
INITIATE mtf 500 mg po bid, atrovastain 40 mg po/day _x000D_
link to MRC </t>
  </si>
  <si>
    <t xml:space="preserve">falling down accident of 2 weeks and back pain </t>
  </si>
  <si>
    <t>well controlled HTN + Rt Upper arm injury + LBP</t>
  </si>
  <si>
    <t xml:space="preserve">Rt Upper Xray  , </t>
  </si>
  <si>
    <t xml:space="preserve">wt loos and poor apatite, generalize  body weakness </t>
  </si>
  <si>
    <t xml:space="preserve">Cbc, U/A., Elect , FBS, Abdpelv U/S </t>
  </si>
  <si>
    <t xml:space="preserve">old stroke + well controlled HTN    </t>
  </si>
  <si>
    <t xml:space="preserve">Bilateral hearing difficulty </t>
  </si>
  <si>
    <t xml:space="preserve">FBS = 151 mg/dl    </t>
  </si>
  <si>
    <t xml:space="preserve">poor controlled T2 DM + HTN   + Hearing difficulty 2ry to ?   </t>
  </si>
  <si>
    <t>Decompensated CLD 2o to CHBV + Post Esophageal varice ligation (5x)</t>
  </si>
  <si>
    <t>continue meds, come with Abdominal US, CBC, Liver enzymes</t>
  </si>
  <si>
    <t>Decompensated CLD(Ascites+EV(POST EVL(5X)-at Adera clinic) 2nd to CHBV ON SPIRANOLACTONE 100MG PO DAILY,PROPRANOLOL 40MG PO DAILY,TDF 300MG PO DAILY</t>
  </si>
  <si>
    <t>well controlled HTN    + T2 DM</t>
  </si>
  <si>
    <t xml:space="preserve">continue AZA  50  mg po/d </t>
  </si>
  <si>
    <t>- CD ( 29 th post op day after??chrohns duodenal fistulous tract excision and repair with psoas abscess drainage) on AZA 50 mg po/d</t>
  </si>
  <si>
    <t>FBS= 143 (3 days back)</t>
  </si>
  <si>
    <t>? suboptimal BP control</t>
  </si>
  <si>
    <t xml:space="preserve">FBS, U'A       </t>
  </si>
  <si>
    <t>known TYPE 2 DM on NPH 17/8 iu</t>
  </si>
  <si>
    <t>she has RUQ pain of 02 years duration</t>
  </si>
  <si>
    <t xml:space="preserve">Stable vitals             </t>
  </si>
  <si>
    <t>Abdomino-pelvic US, Lipid profile, CBC, electrolyte, LFT, U/A</t>
  </si>
  <si>
    <t xml:space="preserve">P= Cholelithiasis _x000D_
Abdomino-pelvic US (2 years back)= Gallbladder :it is distended with multiple stones the largest measuring 2.0cm in diameter . </t>
  </si>
  <si>
    <t>FBS = 112mg/dl</t>
  </si>
  <si>
    <t xml:space="preserve">falling down accident falling sitting on her buttock, right gluteal area tenerness, limited spinal range of motion, no hematuria, no weakness, no incontinence to urine and feces, </t>
  </si>
  <si>
    <t>there is tenerness on right gluteal region and lowedr lumbar region</t>
  </si>
  <si>
    <t>pelvic fracture</t>
  </si>
  <si>
    <t xml:space="preserve">swelling decreases,hemoptysis subsided </t>
  </si>
  <si>
    <t xml:space="preserve">vs =stable </t>
  </si>
  <si>
    <t xml:space="preserve">recurrent DVT+PTE +LEFT LEG VENOUS ULCER WITH SPJ VENOUS INSUFFICIENCY _x000D_
 </t>
  </si>
  <si>
    <t xml:space="preserve">CONTINUE RIVAROXABAN 15  mg po bid for 1wk then 20 mg po /d appoint after 1 month </t>
  </si>
  <si>
    <t xml:space="preserve">PTE +RIGHT LEG PROXIMAL AND DISTAL DVT +LEFT LEG VENOUS ULCER WITH SPJ VENOUS INSUFFICIENCY _x000D_
 on rivaroxaban 15 mg po bid </t>
  </si>
  <si>
    <t>abdominal pain and low grade fever</t>
  </si>
  <si>
    <t>BP= 118/69  PR= 94 T= 36_x000D_
Urine- Protein +2, blood +3, wbc 2-3, RBC 2-3_x000D_
Stool exam= No Ova or parasite seen, Occult blood= Positive, H.pylori= Negative, Electrolyte= WNR, Cr= 0.83, HC Ab= Negative_x000D_
Abdominal US=  Liver cirrhosis _x000D_
â€¢ Splenomegaly with multiple splenic gamma gandy bodies_x000D_
â€¢ Massive ascites + splenomegaly + multiple portosystemic collaterals suggestive of portal HTN_x000D_
â€¢ Umblical hernia contain bowel and peritoneal fluid_x000D_
â€¢ Righ kidney tiny nephrolithiasis (non-obstructing small stones)</t>
  </si>
  <si>
    <t>Decompensated CLD (Ascites + ?Esophageal varice) 2o to ?ALD + Umblical hernia + ?SBP</t>
  </si>
  <si>
    <t>Link to ED for peritoneal analysis, update viral marker and basic Ix</t>
  </si>
  <si>
    <t>Decompensated CLD (Ascites + ?Esophageal varice) 2o to ?ALD on Spironolactone 100mg PO daily, Lasix 40mg PO daily + Umblical hernia</t>
  </si>
  <si>
    <t>He feels better He has no bloating .</t>
  </si>
  <si>
    <t>B/P--120/78 , PR--72 , unremarkable P/E .</t>
  </si>
  <si>
    <t xml:space="preserve"> Amlodipine 5 mg /d + Bromazepam + Loperamide</t>
  </si>
  <si>
    <t>Dx--HPN + IBS + Hypercholesterolemia( TG--477 , on Atorvastatin then 123 ).</t>
  </si>
  <si>
    <t>complain  that  she  has recurrent  hypoglycemea</t>
  </si>
  <si>
    <t xml:space="preserve">fbs  66    90  </t>
  </si>
  <si>
    <t>the same+recurrent  hypoglycemea</t>
  </si>
  <si>
    <t xml:space="preserve">send  fbs  ,electrolyte  RFT  abdomenopelvic u/s    lipid  profile  </t>
  </si>
  <si>
    <t>he stated that he had 2 episode of diarrhea the last 2 days</t>
  </si>
  <si>
    <t>Tenofovir 300 mg po /d_x000D_
stool exam</t>
  </si>
  <si>
    <t xml:space="preserve">Dx--HBV infection on medication erratically_x000D_
</t>
  </si>
  <si>
    <t>abdominal pain and bowel habit change of 8 years duration, significant weight loss no perianal compinant</t>
  </si>
  <si>
    <t xml:space="preserve">vs stable </t>
  </si>
  <si>
    <t xml:space="preserve">link to SRC for surgical mgt </t>
  </si>
  <si>
    <t>headache , back pain,mltiple focus bjoint paiun, no fever, no chils and BP 130/70 mmhg, no cough, no SOb, no edema, no visual problem, joint mobilirty good, good balance, good understanding, cooperative, no obesity, no stress, n o psychosocial distress, good dietary habit, good hyugien, asdherent to medication, toileting good, good social interacvtion. remarks (no breast mass, no vaghinal discharge)</t>
  </si>
  <si>
    <t>sleep well, walking distance good, muscle strength weak, fatigue and intermittent tremor of hands, no chest pain but has headache, forgetfulness, no history of trauma, good judgement. remarks ( no sensory loss, cranial nerbves are intact)</t>
  </si>
  <si>
    <t>salt restriction, be acvtive, minimize coffee, prevention of fall, vegitable and fruit dish, legumex dish, get adequate sun light, use only liquid oil, eat (banana, tomato, potato for pottasium supplementation)</t>
  </si>
  <si>
    <t xml:space="preserve">bilateral hand and fingers joint pain </t>
  </si>
  <si>
    <t>Poor controlled HTN + ? OA + ? Gout + good controlled T2 DM</t>
  </si>
  <si>
    <t xml:space="preserve">Uric Acid , RF </t>
  </si>
  <si>
    <t>He has on and off knee joint pain . On and offf cough.</t>
  </si>
  <si>
    <t>B/P--142/70 , PR--^Â£ ,chest--clear , CVS--unremarkable . MSS--the knees are cold.</t>
  </si>
  <si>
    <t xml:space="preserve">Atenolol 50 mg po /d + Allopurinol 200 mg po /D + Ateroz 20 mg po /d, + HCT 50 mg po + prednisolone </t>
  </si>
  <si>
    <t xml:space="preserve">has dry cough ,  sore throat , no fever no headache no other complain </t>
  </si>
  <si>
    <t>bp134/69, 120/80,  pr fbs 135, 144</t>
  </si>
  <si>
    <t>FAIR CONTROLL T2 DM + HTN+</t>
  </si>
  <si>
    <t>UPDATE Investigations</t>
  </si>
  <si>
    <t>Known T2 DM + HTN on NPH 32/18 IU, MTF 500 mg day, amlodipine 10mg po day</t>
  </si>
  <si>
    <t>no cough, no SOBN, no edema, no visual propblem, mild back pain, paresthasia, joint mobility good, good balance, good understanding, cooperative, no obesity, no stress, no psychosocial distress, good dietary habit, good hygiemn, no addiction, adherenty to medication, toileting good (hemorrhoid), good social interacvtion. remarks (BPH on medication)</t>
  </si>
  <si>
    <t>sleeps well, walking distance good, muscle strength good,  fatigue , no emotional change, forgetfulness , good judghement</t>
  </si>
  <si>
    <t>salt restriction, be active, minimize coffee,prevention of fall, vegitable and fruit dish, dribnk weniough fluid, legum es dish, get adeqate sun light, eat (banana, tom ato and pottato for pottasium supplementation), walk for 20 minutes 5 times per week, use only liquid oil</t>
  </si>
  <si>
    <t>BP= 138/62</t>
  </si>
  <si>
    <t xml:space="preserve">P1-HTN with HHD P2-DYSLIPIDEMIA </t>
  </si>
  <si>
    <t>ENALAPRIL 10 MG PO daily -ATEROZ 20 MG PO DAILY -HCT 25mg po daily Amitryptiline 25 mg po daily</t>
  </si>
  <si>
    <t>P1-HTN with HHD P2-DYSLIPIDEMIA P3 PN, ON ENALAPRIL 10 MG PO daily -ATEROZ 20 MG PO DAILY -HCT 25mg po daily Amitryptiline 25 mg po daily</t>
  </si>
  <si>
    <t xml:space="preserve">she has pain on her lower back more of on her left SI joint area. _x000D_
she is started on warfarin 5 mg po daily and she took it for the past 3 days. she has also started metoprolol 25 mg po daily and spironolactone 12.5 mg po daily_x000D_
she was seen at ER a week back for left sided body weakness. </t>
  </si>
  <si>
    <t xml:space="preserve">BP=142 / 90_x000D_
bun 13, creatinine 1, PT=12.7  PTT=28  INR=1.01_x000D_
ECHO = mild bi-ventricular systolic dysfunction secondary to tachycardia induced cardiomyopathy + mild LVH., LVEF= 45%, TAPSE= 12. _x000D_
CVS = S1 and S2 heard, no murmur or gallop, pulse is irregularly irregular. PR=85_x000D_
CHADS2VASC score = 4 (warfarin is indicated)_x000D_
CNS= tone is normal, POWER 5/5 in all extremities, DTR= 2/4 in all extremities. sensory is intact. </t>
  </si>
  <si>
    <t xml:space="preserve">HTN + HHD with AF and bi-ventricular systolic dysfunction.secondary to tachycardia induced cardiomyopathy. </t>
  </si>
  <si>
    <t>start metoprolol 50 mg po daily, warfarin 5 mg po daily with INR monitoring, atrovastatin 20 mg po daily, continue other medications and appoint her to MRC. _x000D_
link her to neurosurgery for spine evaluation</t>
  </si>
  <si>
    <t>36 yr old male presented with presented with chronic diarrhea (non bloody ) for the past 2 yrs with associated significant wgt loss easy fatigability and night sweets .he was treated for AGE multiple times but no improvement</t>
  </si>
  <si>
    <t xml:space="preserve">ixs = cbc wbc=5.34 neut=67% hgb=11.6 mcv=81 plt=426k esr=40 abdominal us= illiocolitis cr=1.01 colonoscopy =IC valve is edematous with small ulcers ,terminal illeal mucosa has multiple superficial ulcers conc=illeal ulcers? CD?TB,anal mucosal defect?perianal fistula_x000D_
 biopsy = chronic active illities </t>
  </si>
  <si>
    <t>moderate to severly active CD _x000D_
( CDAI=221-450)</t>
  </si>
  <si>
    <t xml:space="preserve">START PRIDINSOLONE 40 MG PO/D .pantoprazole 40 mg po/d  return after 2 wk </t>
  </si>
  <si>
    <t>Iliocollitis  2NDRY? CD</t>
  </si>
  <si>
    <t xml:space="preserve">fbs  101  ,99     bp  130/85  </t>
  </si>
  <si>
    <t>fairlly  controlled  t2dm+HTN</t>
  </si>
  <si>
    <t xml:space="preserve">refill  and  apppoint  after 2  month  with  sereal  fbs   and rft  result </t>
  </si>
  <si>
    <t>T2DM(POOR CONTROL) + HTN (GOOD CONTROL) + DISLIPEDIMIA</t>
  </si>
  <si>
    <t xml:space="preserve">COUGH of 2 wks duration which is productive of scanty whitish sputm low grade intermittent fever ,night sweats loss of appetite, bilateral lower extremity sweling dyspnea on minimal exertion ,reddish discoloration of urine ,frequency HE WAS SEEN 23/01/16 TODAY CAME FOR RESULT </t>
  </si>
  <si>
    <t>SAME+ ? CORPULMONALE ppted by CAP R/O PTB</t>
  </si>
  <si>
    <t>COLLECT CXR AND ECHO</t>
  </si>
  <si>
    <t>Hgb A1 C , Lipid profile</t>
  </si>
  <si>
    <t>FBS-114-138mg/dl  BP- 140/80- 120/80mmhg</t>
  </si>
  <si>
    <t>Refill and update investigations</t>
  </si>
  <si>
    <t>TYPE 2 DM +  HTN (on LSM)_x000D_
MTF 850 mg po bid atrovastatin 20 mg po /day</t>
  </si>
  <si>
    <t>no cough, no SOB, no edema, no visual; problem on follow up, back pain, paresthasioa , bilateral knee pain related (limited spinal range of motion, no area of vertebral; bone tendernerss, no diabetes, no dyslipidemia), no obesity, no stress, no psychosocial distress, good dietary habit, no addiction, adherent to medication, toiletin g (intermittent diarrhea, gastrites related), good social interactin. remarks (no breast mass, no vaginal discharge)</t>
  </si>
  <si>
    <t>sleeps well, walking distance good, muscle strngtn good but fatigue, no emotional change, no memory loss, forgetfulness, good judgement</t>
  </si>
  <si>
    <t>good disease course+ lower back dischogenic change with rasdiculopathy</t>
  </si>
  <si>
    <t>salt restriction, be active, minim ize coffee, vegitable and fruit dish, legumes dish, get adequate sun light, use only liqwuid oil, walk for 20 minurtes 5 times per week, abvoid heavy duity, sit on dry chair, sleep on dry bed (cotton mattress)eat (banana, tomatto, pottato for pottasium supplementation)</t>
  </si>
  <si>
    <t>No complaint. No noctuiria .</t>
  </si>
  <si>
    <t xml:space="preserve">B/P--150/80 , FBS--115 , 135 , </t>
  </si>
  <si>
    <t>?HPN +  good glycemia .</t>
  </si>
  <si>
    <t>Metformin 1gm BID + Glibenclamide 10/5</t>
  </si>
  <si>
    <t xml:space="preserve">BP110/70,  ,PR 90, FBS 123, 126, LAST CR 1.4  </t>
  </si>
  <si>
    <t>FAIR CONTROLL HTN+DM +? DM NEPHROPATHY</t>
  </si>
  <si>
    <t>UPDATE OFT LIPID FBS HGBA1C URINE</t>
  </si>
  <si>
    <t>DM+HTN NPH 12/6IU,MTF 500 MG PO DAILY,DECREASE ENALAPRIL TO 5MG/10MG  PO BID,NIFEDIPINE 20 MG PO DAILY</t>
  </si>
  <si>
    <t xml:space="preserve">U/A , RFT </t>
  </si>
  <si>
    <t>well controlled T2 DM  + HTN</t>
  </si>
  <si>
    <t>-Complains about intermittent frontal and sometimes occipital headache which responds to antipain_x000D_
-She also complains about bilateral hip joint pain during walking</t>
  </si>
  <si>
    <t>Refill, Do Uric acid , bilateral hip joint xray</t>
  </si>
  <si>
    <t>HTN on HCT 25 mg po/d and amlodipine 5 mg po/d, Atrovastatin 20mg PO/D</t>
  </si>
  <si>
    <t xml:space="preserve">knee joint pain and swelling of 1 month duration .for which he was at emergency and discharged with augmentin for 1 wk but still he has sever painand swelling of lt knee </t>
  </si>
  <si>
    <t>bp =142/68 pr= 92  fbs is not determined( but claimed that it was poorly controlled )_x000D_
lt knee joint is swollen ,hot,and tender to touch with limiation of movt</t>
  </si>
  <si>
    <t xml:space="preserve">same +? septic arthrithis r/o GOUTY ARTHRITIS </t>
  </si>
  <si>
    <t xml:space="preserve">DO KNEE JOINT US , synovial fluid analysis ,uric acid level ,rft cbc </t>
  </si>
  <si>
    <t>P1= NYHA class II stage C CHF 2ry to HHD p2= CKD, p3=known DM, p4=known HTN P5=Peripheral neuropathy  + ? septic arthritis  ( he tooks augmentin 625 mg po tid  for 1wk ) NPH 18/16am pm and amlodipine 10mg po daily, envas 10 mg po bid, atrovastatin 20 mg po/day, ASA 81 mg po/day, lasix 40 mg po TID, amitriptyline 25mg po daily</t>
  </si>
  <si>
    <t>BP= 129/73_x000D_
FBS= 125, 127, 139, 132, 158</t>
  </si>
  <si>
    <t xml:space="preserve">HHD + T2DM + morbid obesity (BMI 50) + OSA + B.ASTHMA + GOUTY ARTHRITIS + Sub-clinical hypothyroidism+ PN </t>
  </si>
  <si>
    <t>Add lasix 40mg PO BID, MTF 500mg PO BID, Atorvastatin 40mg PO daily, Symbicort 160/4.5 mcg 1 puff BID, Salbutamol puff 4 puffs PRN, Amlodipine 10mg PO BID, Enalapril 5mg PO BID, Levothyroxin 25mcg PO daily, Amitriptyline 25mg PO daily, Omeprazole 20mg PO BID</t>
  </si>
  <si>
    <t xml:space="preserve">74y/o known HTN with HHD + T2DM + morbid obesity (BMI 50) + OSA + B.ASTHMA + GOUTY ARTHRITIS + Sub-clinical hypothyroidism+ PN _x000D_
On MTF 500mg PO BID, Atorvastatin 40mg PO daily, Symbicort 160/4.5 mcg 1 puff BID, Salbutamol puff 4 puffs PRN, Amlodipine 10mg PO BID, Enalapril 5mg PO BID, Levothyroxin 25mcg PO daily, Amitriptyline 25mg PO daily, Omeprazole 20mg PO BID_x000D_
</t>
  </si>
  <si>
    <t xml:space="preserve">THERE IS PAINFULL SWELLING ON LEFT  BACK AREA </t>
  </si>
  <si>
    <t>BP 169/89, 130/90, 130/89  PR, FBS155,  INTEGUMENRTY  THERE IS EDEMATOUS ERYMTHMA  WITH SMALL ULCER ON LEFT LOWER BACK AREA</t>
  </si>
  <si>
    <t>SUBOPTIMAL CONTROLL DM+HTN +CELULITIS</t>
  </si>
  <si>
    <t>GIVE AUGMENTINE  AND SEE FOR  2DAYS IF NO CHNAGE CAME REFILL OTHER</t>
  </si>
  <si>
    <t xml:space="preserve">Nnocturia  once </t>
  </si>
  <si>
    <t>B/P--  145/45 ,FBS--170 ,139 ,149 , 137 , 120 , 131 , 114 , 144 , 127 ,</t>
  </si>
  <si>
    <t xml:space="preserve">DO KNEE JOINT US , synovial fluid analysis ,uric acid level ,rft cbc  rbs ua link to EOPD </t>
  </si>
  <si>
    <t>productive cough of 3 days</t>
  </si>
  <si>
    <t xml:space="preserve">well controlled HTN + ? Dyspepsia + ? CAP </t>
  </si>
  <si>
    <t xml:space="preserve">CBC, CXR        </t>
  </si>
  <si>
    <t xml:space="preserve">she has severe pain on her left flank area which gets decreased a little when she takes analgesics. </t>
  </si>
  <si>
    <t xml:space="preserve">FBS= ?                      </t>
  </si>
  <si>
    <t>FBS, abdominal U'S</t>
  </si>
  <si>
    <t>known T2DM + daonil 10 mg po bid , mtf - 1gm po bid -</t>
  </si>
  <si>
    <t>complains about perianal pain of 1 wk duration(burning and itching sensations) with occasional constipation and skin tag</t>
  </si>
  <si>
    <t>Difficult to do PR</t>
  </si>
  <si>
    <t>same as above + External hemorrhoids</t>
  </si>
  <si>
    <t>start pylocaine cream ,advise on sitz bath and link to surgical side</t>
  </si>
  <si>
    <t>UTI (Rxed)</t>
  </si>
  <si>
    <t>FBS 130 Hgb A1 C = 8.9%</t>
  </si>
  <si>
    <t>she has still burning type of pain of her extremity</t>
  </si>
  <si>
    <t>BP= 160/65  PR= 81   Home BP= 120/80_x000D_
FBS= 123_x000D_
MSS= no edema</t>
  </si>
  <si>
    <t>T2DM+ HHD + IHD+PN</t>
  </si>
  <si>
    <t>add amlodipine 5mg PO daily, amitriptyline 25mg PO daily, MTF 500mg PO BID, Enalapril 10mg PO BID, ASA 81 mg PO daily, Atorvastatin 20mg PO daily, lasix 40mg PO Daily, Omeprazole 20mg PO BID</t>
  </si>
  <si>
    <t>P1- T2DM+ HHD + IHD+PN on amitriptyline 12.5mg PO daily, MTF 500mg PO BID, Enalapril 10mg PO BID, ASA 81 mg PO daily, Atorvastatin 20mg PO daily, lasix 40mg PO Daily</t>
  </si>
  <si>
    <t>On and off running nose .</t>
  </si>
  <si>
    <t>B/p----FBS--131 .154 , 129 , 203 , 144 , 160 , 136 , 152 , 181 , CBC--WNL , LFT---WNL , PPS---188 , 192 , 178 , 175 , 169 , 204 , 188 , 246 , 238 .</t>
  </si>
  <si>
    <t>High post prandial glycemia  + Uncontrolled pressure.</t>
  </si>
  <si>
    <t>Daonil 10 mg po BID + Metformin 500 mg po BID + Nifedipine 40/20 + Metoprolol 50 mg po /d .</t>
  </si>
  <si>
    <t>Dx --HPN + Type DM +-Asthma + Myoma .</t>
  </si>
  <si>
    <t>FBS=166, 196, 212, 225, 208, 219, 258</t>
  </si>
  <si>
    <t>make NPH 10/6, metformin 500 mg po daily and continue other medications._x000D_
appoint after 1 month</t>
  </si>
  <si>
    <t>T2DM on NPH nightly 10iu, metformin 1g po daily, atrovastatin 20 mg po daily and apantoprazole</t>
  </si>
  <si>
    <t xml:space="preserve">HAS ITCHING AND WHTISH LESION ON HEAD , LOWER BACK </t>
  </si>
  <si>
    <t xml:space="preserve">BP128/80,  , PR 80, FBS 180 </t>
  </si>
  <si>
    <t xml:space="preserve">POOR CONTROLL DM +STROKE+?TENIA CAPTIUS </t>
  </si>
  <si>
    <t>UPDATE IX , CBC OFT LIPID FBS HGBA1C  NEXT VISIT LINK TO DERMA</t>
  </si>
  <si>
    <t xml:space="preserve">NO NEW    COMPLAIN </t>
  </si>
  <si>
    <t xml:space="preserve">FBS  93,123    BP  138/90  140/89  </t>
  </si>
  <si>
    <t xml:space="preserve">REFILL  AND APPOINT  AFTER  2  MONTH  </t>
  </si>
  <si>
    <t xml:space="preserve">BOO 2ry to BPH+T2DM+T2DM  </t>
  </si>
  <si>
    <t>no cough, no SOB, no edema, no visual problem evaluated, no back pain,no paresthasia, joint mobility good, good balance, good understanding, cooperative, no obesity, no stress, no psychosocial distress, good hygien, no addictiom, adherent to medication, toileting good, good social interaction. remarks 9no breast mass, no vaginal discharge)FBS 138 mg/dl BP 150/80 mmHg</t>
  </si>
  <si>
    <t>sleeps well, walking distance good, muscvle strength good, no emotional change, no memory loss, good judgemen t</t>
  </si>
  <si>
    <t>saklt resriction, be active, minimize coffee, prevention of fall, vegitable and fruit dish,legumes dish, use only liquid oil, get adequate suin light, walk for 20 minutes 5 times per week, get a cup of juice made of 9banana, avocado,oats and milk), twice per week, foot care 9keep hygien, keepmoisturizin leghs with vaslin, wear loose shoe, becare while cutting nail)</t>
  </si>
  <si>
    <t>FBS = !40mg/DL + BP = 131/38mmgh</t>
  </si>
  <si>
    <t>sub optimal Glycemic controlled + Good controlled HTN</t>
  </si>
  <si>
    <t xml:space="preserve">she has vaginal bleeding for the past 2 weeks. </t>
  </si>
  <si>
    <t>FBS= 168, 126, 140</t>
  </si>
  <si>
    <t xml:space="preserve">sub-optimal sugar control + DUB. </t>
  </si>
  <si>
    <t>make NPH 34/30, and refer her to abebech gobena</t>
  </si>
  <si>
    <t>DM ON NPH 32/28 IU SC BID</t>
  </si>
  <si>
    <t>no complaint. his abdominal swelling is decreasing</t>
  </si>
  <si>
    <t>BP= 103/76, PR= 91</t>
  </si>
  <si>
    <t>Acute decompensated CLD (ASCITES ,GRADE II HEPATIC ENCEPHALOPATHY ) 2 RY TO ?CHRONIC VIRAL HEPATITIS (HEP C) VS ALD PRECIPITATED BY ?+ severe hypoalbuminemia</t>
  </si>
  <si>
    <t>Add multi vitamin 01 tab daily, spironolactone 100 mg po/d lasix 40 mg po/ bid lactulose 10ml QID-sofosbuvir (400mg+ velpatasvir 100mg ) PO once daily, CBC, OFT</t>
  </si>
  <si>
    <t>Acute decompensated CLD (ACITES ,GRADE II HEPATIC ENCEPAHLOPATHY ) 2 RY TO ?CHRONIC VIRAL HEPTATIES (HEP C) VS ALD PRECIPITATED BY ?+ severe hypoalbuminemia he was on spironolactone 100 mg po/d lasix 40 mg po/ bid lactulose 10ml QID-sofosbuvir (400mg+ velpatasvir 100mg ) PO once daily</t>
  </si>
  <si>
    <t>BP: 102 / 72</t>
  </si>
  <si>
    <t>KNOWN RA on MTX 7.5mg po weekly and folic acid 5mg po daily</t>
  </si>
  <si>
    <t>B/P--126/68 , PR--70 . U/sound --normal study.</t>
  </si>
  <si>
    <t>HCT 25 g po /d + Tenofovir 300mg po/d..</t>
  </si>
  <si>
    <t>Dx --chronic viral hepatitis ( HBV ) on Tenofovir since 2013 July and repeat Viral load in 2015 January is undetectable + HPN + Multilevel Disc herniation..</t>
  </si>
  <si>
    <t xml:space="preserve">presented with dry cough , worsening of sob more at night , has no fever no headache, no other complain  </t>
  </si>
  <si>
    <t xml:space="preserve">bp120/80 ,pr 120, so2 92  resp diffuse wheezing </t>
  </si>
  <si>
    <t>ACUTE EXACERBATION OF B .ASTHMA+</t>
  </si>
  <si>
    <t xml:space="preserve">SALBUTAMOL CHALLENGE ADD PREDINSOLONE FOR 5 DAYS </t>
  </si>
  <si>
    <t xml:space="preserve">B.ASTHMA ON MEDICATION </t>
  </si>
  <si>
    <t>complains about intermittent fatigue</t>
  </si>
  <si>
    <t>Came with FBS records of 67-74mg/dl</t>
  </si>
  <si>
    <t>same as above + Hypoglycemic Unawareness</t>
  </si>
  <si>
    <t>Dietary advise, deescalate The night time NPH, Add statins, Refill and appoint</t>
  </si>
  <si>
    <t>Known T2DM on NPH 14/8 IU SC BID</t>
  </si>
  <si>
    <t>god control</t>
  </si>
  <si>
    <t xml:space="preserve">she has dizziness vertigo easy  fatigability  she was at EOPD  2WKS   BACK AND WAS TRANSFUSED 1 unit  AND DISCHARGED WITH HEAMUP SYRUP AND cpt 960 mg po/d </t>
  </si>
  <si>
    <t xml:space="preserve">cbc up on discharge from ER= WBC= 1.9 K with ANC=640  HGB= 9.5  MCV=77 PLT=94 _x000D_
 abdominal us =Liver is normal in size and has coarse parenchymal echogenicity conc= early CLD  HCV=+VE   AFP= 8.626  P.morphology= microcytic ,hypochromic   anemia+ thrombocytopenia+leukopenia  serum vit.b 12= wnr  pt=18.3 inr= 1.5 _x000D_
bp=112/51 pr= 80  no lap  chest =clear  abdomen = no sign of fluid collection or organomegally </t>
  </si>
  <si>
    <t>known RVI ON HAART+PANCYTOPENIA 2ndry?+? IDA +HCV+ve r/o HCC</t>
  </si>
  <si>
    <t xml:space="preserve">ferrous sulphate  1tab po/d do iron study  viral load  serum albumin  see after 2 wks with updated cbc oft </t>
  </si>
  <si>
    <t xml:space="preserve">known RVI on HAART( TDF ,3TC DTG ) + known HTN + pancytopenia 2ry to ? + ? high out put HF_x000D_
 cd4=240 ( 6 month back) </t>
  </si>
  <si>
    <t>BP= 173/99</t>
  </si>
  <si>
    <t xml:space="preserve">Poorly controlled BP +  old ischemic stroke (Left UE monoparesis) </t>
  </si>
  <si>
    <t>make enalapril 15 mg PO BID, Amlodipine 10 mg Po /day - Atorvastatin 40 mg/day - ASA 81 mg/ day, HCT 25mg po daily.</t>
  </si>
  <si>
    <t>Hypertension + old ischemic stroke (Left UE monoparesis) On- Enalapril 10 mg BID -Amlodipine 10 mg Po /day - Atorvastatin 40 mg/day - ASA 81 mg/ day, HCT 25mg po daily.</t>
  </si>
  <si>
    <t xml:space="preserve">HAS EASYFATIGIBILITY NO OTHR COMPLAIN </t>
  </si>
  <si>
    <t>BP154/81, ,PR 80</t>
  </si>
  <si>
    <t xml:space="preserve">RVI on HAART + HTN with HHD </t>
  </si>
  <si>
    <t>RVI on HAART + HTN with HHD on lasix 40 mg po/d, spironolactone 12.5 mg po/d, metoprolol 25 mg po/d, digoxin 0.125 mg po/d, and ASA 81 mg po/d, Enalapril 5mg po/d</t>
  </si>
  <si>
    <t xml:space="preserve">she has dry intermittent cough with LGIF and artralgia. but no SOB. </t>
  </si>
  <si>
    <t>BP = 138 / 96_x000D_
chest= very fine crackles diffusely</t>
  </si>
  <si>
    <t>fairly controlled HTN + CAP</t>
  </si>
  <si>
    <t xml:space="preserve">refill medications, azithromycine 500 mg po daily for 3 days, pcm 1 g po PRN for 5 edays. </t>
  </si>
  <si>
    <t>P=HTN + DEGENERATIVE SPONDYLOSIS; on HCT 25 mg po/d , AMT 25 MG PO/D , MELOXICAM 15 MG PO/D</t>
  </si>
  <si>
    <t xml:space="preserve">FBS = 135mg/dl </t>
  </si>
  <si>
    <t xml:space="preserve">well controlled T1 DM + HTN </t>
  </si>
  <si>
    <t xml:space="preserve">LEFT SIDE FLANK PAIN FOR 10DAYS ,NO URINARY COMPLAIN </t>
  </si>
  <si>
    <t>BP103/87,  PR 80 , MAX 120, 110,80</t>
  </si>
  <si>
    <t>FAIR CONTROLL DM +RLO NEPHROLITIASIS</t>
  </si>
  <si>
    <t>ULTRSOUND, URINE</t>
  </si>
  <si>
    <t xml:space="preserve">no cough, no SOb, no edema,  left heel pain while walking (possibly foot fat pad atrophy), no visual problem , no back pain, no paresthasia, joint mobility mobility good, good balance, good understanding, cooperative, good self care, adherent tio medication, good social inbteraction. remarks (nbo breast mass, no vaginal discharge)FBS 146 mg/dl, </t>
  </si>
  <si>
    <t>sleep[s well, walking distance good, muscle strength good, no emotional change, no memory loss, good judgemenr</t>
  </si>
  <si>
    <t>salt restriction, be active, minimize coffee, prevention of fall, vegitable and fruit dish, lehgumes dish, use only liquid oil, get a cup of juice made of (banana, avocado, oats and milk ) twice per week, foot care (keep hygien, keep moisurizing legs with vaslin, wear loose shoe, while cutting nail becareful00, keep cady in pockets</t>
  </si>
  <si>
    <t>he has discontinued follow up for several months. he has 2 episodes of seizure in the past 2 weeks.</t>
  </si>
  <si>
    <t>make phenobarbitone 100 mg po BID. and appoint after 1 month</t>
  </si>
  <si>
    <t>he has cough  and bed time sweating. On and off diarrhea .</t>
  </si>
  <si>
    <t>B/P--110/70 , chest--creps  in the Lt anterior .CBC--WNL , creatinine 0.8 mg , BUN-24 mg</t>
  </si>
  <si>
    <t xml:space="preserve">R/O Lung infection </t>
  </si>
  <si>
    <t>Methotrexate 10 mg po weekly  + CXR</t>
  </si>
  <si>
    <t>DX--Crohn s disease after resection and anastomosis ( In 2013 0 but he disappeared from follow up .</t>
  </si>
  <si>
    <t xml:space="preserve">BP = 150/90mmgh </t>
  </si>
  <si>
    <t xml:space="preserve">BP:110/78    </t>
  </si>
  <si>
    <t>P1=T2 DM ON MTF 500mg PO BID,glibenclamide 5 mg po once, , atrovastatin 20 mg po once , ASA 81MG po/D, HCT 25 mg po/ day, vitB COMPLEX 1 tab/day KETOCONAZOLE 2% SHAMPO</t>
  </si>
  <si>
    <t xml:space="preserve">BP 138/68, PR 60, </t>
  </si>
  <si>
    <t>HTN+ ISCHEMIC STROKE</t>
  </si>
  <si>
    <t>Hypertension Amlodipine 10 mg PO Once daily, Hydrochlorothiazide 25 mg PO Once daily, Enalapril 10 mg po/d P2. DVHD P3. Old ischemic stroke on ASA 81 mg po daily, Atrovastatin 20mg PO DAILY</t>
  </si>
  <si>
    <t>BP= 172/90_x000D_
Home BP= 124-146/79-87_x000D_
HgA1c= 5.8%</t>
  </si>
  <si>
    <t>P1=Right side hemiplegia 2ry to haemorrhagic stroke(Basal ganglia) 03 months back P2= Supranuclear facial palsy + Poorly controlled BP</t>
  </si>
  <si>
    <t>change losartan 50mg to Losartan/HCT 50/12.5mg and continue other meds</t>
  </si>
  <si>
    <t>P1=Right side hemiplegia 2ry to haemorrhagic stroke(Basal ganglia) 03 months back P2= Supranuclear facial palsy on amlodipine 10 mg po/d, losartan 50mg PO daily_x000D_
HgA1c= 5.8%</t>
  </si>
  <si>
    <t>no cough, no SOB, no edema, no visual problem, good self care, adhernmt to medication Bp 120/80 mmHg</t>
  </si>
  <si>
    <t>saltt restriction, be active, minim ize coffee, vegitable and fruit disgh, legumes dish, get adequate sun light, use only liquid oil, eat (banana, tomatto, pottato for pottasium supplement)</t>
  </si>
  <si>
    <t xml:space="preserve">he still has pain on his right lower chest. he has no fever or cough. he has artralgia. </t>
  </si>
  <si>
    <t xml:space="preserve">follow up xray_x000D_
ibuprofen 400 mg po TID for 5 days. </t>
  </si>
  <si>
    <t>pneumonia (treated)</t>
  </si>
  <si>
    <t xml:space="preserve">BP 131/71, PR 80 </t>
  </si>
  <si>
    <t>no cough, no SOB, no edema,no visual problem 9one eye blind glaucoma related), good self care, adherebnt to medication. BP 140/70 mmHg</t>
  </si>
  <si>
    <t>salt restriction, be active, minimize coffee, vegitable and fruit dish,legumes dish, get adequate sun light, eat (banana, tomatto anm pottato for pottasium supplement)</t>
  </si>
  <si>
    <t>B/P----130/85  FBS--140 , 135 , 125 , 158 , 153 , 110 , 110 , .PPS--170 , 207 , 191 , 209 , 219 . HgbA1c--8.4 %</t>
  </si>
  <si>
    <t>High post prandial sugar.</t>
  </si>
  <si>
    <t>Daonil 10 mg po BID + Metformin 1 gm po BID.</t>
  </si>
  <si>
    <t xml:space="preserve">COMPLAIN  BILATERAL  HAND  JOINT  SWELLING  WITH  PAIN  AND  DEFORMITY  </t>
  </si>
  <si>
    <t xml:space="preserve">BP    96/59    PR  70    THE  REPEAT  BP  MEASURMENT  100.65   </t>
  </si>
  <si>
    <t>THE  SAME+HYPOTENSIVE+ARTHRITIS?</t>
  </si>
  <si>
    <t xml:space="preserve">SEND LEFT  HAND  X  RAY  ,URIC  ACID RF   C-REACTIVE  PROTEIN    AND  MAKE  FRUSEMIDE  EVERY  OTHER  DAY  </t>
  </si>
  <si>
    <t xml:space="preserve">Lt leg and joint  pain and wt gaining after insulin medication </t>
  </si>
  <si>
    <t>? OA  of lower limb + ? PN +  sub optimal glycemic  controlled  + HTN</t>
  </si>
  <si>
    <t xml:space="preserve">Lt Leg Doppler U/S  , Lt Knee Xray , Abdpelv U/S </t>
  </si>
  <si>
    <t>? OA + ? PN +  sub optimal glycemic  controlled  + HTN</t>
  </si>
  <si>
    <t>bp136/86  ,pr 80 fbs 150</t>
  </si>
  <si>
    <t xml:space="preserve">TOXIC MULTINODULAR GOITER +DM </t>
  </si>
  <si>
    <t xml:space="preserve">she has left sided chest pain especially up on exertion.which is squeezing and burning type which radiates to her left shoulder and left sided neck </t>
  </si>
  <si>
    <t xml:space="preserve">ECHO=  moderate LV dysfunction with grade 1 LVH. _x000D_
LDL 164, HDL 34, TG 155, CHOLESTEROL 161. </t>
  </si>
  <si>
    <t xml:space="preserve">known HTN + angina pectoralis rule out MI. </t>
  </si>
  <si>
    <t xml:space="preserve">ecg, troponin </t>
  </si>
  <si>
    <t>HTN on enalapril 5 mg po daily and amlodipine 5 mg po daily</t>
  </si>
  <si>
    <t>she has generalized weakness</t>
  </si>
  <si>
    <t>BP= 156/84</t>
  </si>
  <si>
    <t>Metabolic syndrome + Poorly controlled BP</t>
  </si>
  <si>
    <t>Change atenolol to metoprolol 25mg PO daily, Losartan 50 mg PO daily, add amlodipine 5 mg PO daily, MTF 500mg PO daily, Atorvastain 20mg PO daily, lasix 40mg PO daily, CBC, Lipid profile, RFT, ECHO, ECG</t>
  </si>
  <si>
    <t>P= Metabolic syndrome (dyslipidemia, T2DM, BMI 39.8, central obesity, HTN) on lasix 40mg po day, Losartan 50mg PO daily , Atorvastatin 20mg po/d Atenolol 50mg po/d, Metformin 500mg po daily....HgA1c=7.1%</t>
  </si>
  <si>
    <t>b/P--112/68 , PR--65 , FBS---115 , 144 , 160 , 141 , 160 , 166 , 155 , 120 , 111 , 78 , 87 , 114 , 133 . PPS--175 , 191 , 188 , 189 , 214 , 200 , 197 , 201 , 199 , 175 ,180.</t>
  </si>
  <si>
    <t xml:space="preserve">Nifedipine 40 mg po /d + Atenolol 50 mg po /d + Daonil 10/5 mg po BID + Metformin 850 mg po BID </t>
  </si>
  <si>
    <t xml:space="preserve">DX = HPN + Type 2 DM </t>
  </si>
  <si>
    <t xml:space="preserve">BP: 115 / 85_x000D_
FBS: 109   116  96   114mg/dl ( home measurement) </t>
  </si>
  <si>
    <t>Refill and appoiut</t>
  </si>
  <si>
    <t xml:space="preserve">Blood in stool, constipation  epistaxis from right nostril and vomiting of the ingested matter </t>
  </si>
  <si>
    <t xml:space="preserve">same + ? LGIB 20: </t>
  </si>
  <si>
    <t xml:space="preserve">cbc, occult, abdominal u/s coagulation profile </t>
  </si>
  <si>
    <t>p1: Mild fatty liver on atrovastatin 20mg po daily</t>
  </si>
  <si>
    <t xml:space="preserve">complain l  right  flank   burning  type  of pain </t>
  </si>
  <si>
    <t xml:space="preserve">bp   120/79   120/90    </t>
  </si>
  <si>
    <t xml:space="preserve">controlled HTN+fatty  liver  + toxic  goiter   </t>
  </si>
  <si>
    <t>send  abdomenopelvic  u/s  and  nech  u/s  nd  lipid profile</t>
  </si>
  <si>
    <t>V/S--WNL  Unremarkable.</t>
  </si>
  <si>
    <t>Methotrexate 15 mg po weekly.</t>
  </si>
  <si>
    <t>Dx--CD after resection ( Resection on 11/10/11) ??? . Last colonoscopy in March 2015  and aphthae seen in the terminal ileum,.</t>
  </si>
  <si>
    <t>no cough, no SOb, no edema, no visual problem (vcataract on follow up0, good self care, adherent to medication. FBS 169 mg/dl, 235 mg/dl 274 mg/dl (no dysuria but has frequency, eats pasta and moccoroni, eat kocho and no sweetners) possibly uti, FBs mostly 120-140 mg/dl</t>
  </si>
  <si>
    <t>sleeps well, walking distance good, muscle strength good, has fatigue 9no dental decay , warm extrin mites, no nail cornification, no foot deformity</t>
  </si>
  <si>
    <t xml:space="preserve">good disease course + hyperglycemia </t>
  </si>
  <si>
    <t>investifghation requested</t>
  </si>
  <si>
    <t xml:space="preserve">lower limb and joint pain </t>
  </si>
  <si>
    <t xml:space="preserve">FBS = 90mg/dl </t>
  </si>
  <si>
    <t>good controlled T2 DM + HTN + ? OA + ? PN + dyspepsia + ? UTI</t>
  </si>
  <si>
    <t xml:space="preserve">S/E, H. pyloric , Bilateral Leg Xray , U/A </t>
  </si>
  <si>
    <t>good controlled T2 DM + ? OA + ? PN + dyspepsia + ? UTI</t>
  </si>
  <si>
    <t xml:space="preserve">has excessive salvia with burning sensation of tongue with erytmatous </t>
  </si>
  <si>
    <t>bp149/89, 130/78, 129/82   fbs  124, 174, 103 148</t>
  </si>
  <si>
    <t>DM+HTN+OA+SALIVARY GLAND DISORDER</t>
  </si>
  <si>
    <t xml:space="preserve">SEEMEDICATION LINK TO MAXILLO </t>
  </si>
  <si>
    <t>T2DM on NPH 34/24 IU, P2. HTN enalapril 10 mg po/bid P3. OA amitriptyline 25 MG po/d</t>
  </si>
  <si>
    <t xml:space="preserve">edema is decreasing  no new compliant  </t>
  </si>
  <si>
    <t xml:space="preserve">bp =157/100 pr=109   chest = decreased air entry over rt lower 1/3  msk = GII  pitting edema </t>
  </si>
  <si>
    <t>CHF pEF 2ndry DVHD ( sever TR.moderateMR) +severe PHTN +AFIB with fvr + known HTN+hyperuricemia( 12.5)</t>
  </si>
  <si>
    <t xml:space="preserve">refil meds ,add metoprolol tartaret for rate control  make lasix 40 mg po tid  see after 1 month with updaate  INR electrolyte rft ,UA </t>
  </si>
  <si>
    <t xml:space="preserve">NYHA Class IV Stage C CHFpEF(60%)2RY TO DVHD( sever TR +MODERATE MR TAPSE OF 24 ) precipitated by CAP and drug discontinuation + sever PHTN+Pulmonary Edema with right pleural effusion + known HTN+AFib+ hyperurecemia( 12.5)_x000D_
 ON WARFARIN 2.5 mg po/d lasix 40 mg po bid spironolactone 25 mg po/d amlodipine 10 mf po/d  allupurinol 100 mg po/d  augmentin 625 mg po tid </t>
  </si>
  <si>
    <t>FBS= 130, 125_x000D_
BP=130/80</t>
  </si>
  <si>
    <t>T1dm on Mixtard 30/14IU SC BID</t>
  </si>
  <si>
    <t xml:space="preserve">complain  vaginal  discharge with  eatching  sensation  </t>
  </si>
  <si>
    <t>fbs    113,urine  culture    no  bactereal  grwth    bp  140/78  _x000D_
â€¢ Bulky cervix 2to ?_x000D_
â€¢ Well-defined hyperechoic endocervical lesion: DDX- endocervical polyp</t>
  </si>
  <si>
    <t>the   same+?cervical  ca</t>
  </si>
  <si>
    <t>told  to  bring  vaginal culture  result     and  refill  and sent  pap  smeartest</t>
  </si>
  <si>
    <t xml:space="preserve">good glycemic control + ? osteoarthritis + ? STI ( Genital ulcer syndrome)  </t>
  </si>
  <si>
    <t xml:space="preserve">B/P--130/65 , Unremarkable P/E. </t>
  </si>
  <si>
    <t>Tenofovir 300 mg po / d + viral load next November .</t>
  </si>
  <si>
    <t>currently presented with right shoulder and elbow joint pain. she was doing physiotherapy and the pain started after the physiotherapy. She has no morning joint stiffness</t>
  </si>
  <si>
    <t xml:space="preserve">OA R/O RA   </t>
  </si>
  <si>
    <t>Anti CCP, xray of rt shoulder and elbow joint, indomethacin 100mg Suppository PRN</t>
  </si>
  <si>
    <t xml:space="preserve">P1= CLBP P2= OA of the rt knee currently presented with right shoulder and elbow joint pain. she was doing physiotherapy and the pain started after the physiotherapy._x000D_
Previous Ix_x000D_
RF, CRP= negative_x000D_
Vit D= 29.54 ng/ml (on maintenance dose)_x000D_
ANA= negative_x000D_
ESR= 15_x000D_
Vit B12= 664 (WNR)_x000D_
Rt knee xray= mild OA_x000D_
LS xray= Unremarkable_x000D_
</t>
  </si>
  <si>
    <t>no cough, no SOB, no edema, no visual problem, good self care, FBS 170-200 mg/dl (dysuria, no fever, good dietary habit, adherent to medication)</t>
  </si>
  <si>
    <t>sleeps well;, walk with stick support post traumatic, muscle strength good, no emotional chjange, no memory loss, good judgement. remarks (cold extrimites, no nail cornification, dorsalis pedis pulse felt, no catriotid bruit, obresity, poor physical fitness (deconditioning )</t>
  </si>
  <si>
    <t>salt restriction, be active, minimize coffee, vegitable and frui dish, legumes dish, use only liquisd oil, loose weight, prevention of fall, get adequate sun light, get a cup of juice made of (avocado,,bbanana, oats and milk) tewice per week, ecareful while cutting nail, wear loose shoe, keep moisurizing legs with vassdlin. (HGbA1c requested)</t>
  </si>
  <si>
    <t>diabetes, hjypertension, dyslipidemia</t>
  </si>
  <si>
    <t xml:space="preserve">he has mild ulnar deviation of his hand. </t>
  </si>
  <si>
    <t>LFT update_x000D_
refill and appoint</t>
  </si>
  <si>
    <t xml:space="preserve">forgetfulness things and persons of 7 days </t>
  </si>
  <si>
    <t xml:space="preserve">old ischemic stroke +?SNHL secondary to + ? Dementia </t>
  </si>
  <si>
    <t xml:space="preserve">brain MRI </t>
  </si>
  <si>
    <t xml:space="preserve">BP = 119 / 63       </t>
  </si>
  <si>
    <t>well controlled HTN = asthma</t>
  </si>
  <si>
    <t>HTN + Asthma on enalapril 5 mg po, HCT 25 mg po/d, salbutamol 4-6 puffs PRN and beclomethasone 2 puffs BID</t>
  </si>
  <si>
    <t>joint pain  and difficult  or decreased in urine output</t>
  </si>
  <si>
    <t>BP: 134 / 92_x000D_
FBS: 113 -190</t>
  </si>
  <si>
    <t>Sub optimal bp control + poor glycemic control</t>
  </si>
  <si>
    <t>Hgalc, u/a, s/e, fbs</t>
  </si>
  <si>
    <t xml:space="preserve">P1: T2DM on MTF 500mg po bid_x000D_
p2: HTN on amlodipine 10mg po daily and losartan 50mg po daily _x000D_
p3: RA on MTX 7.5 mg po/week ( who discontinues for the last one month) , Prednisolone 5 mg po/d &amp; Folic acid 5 mg po every otherday </t>
  </si>
  <si>
    <t>Nom new complaint .</t>
  </si>
  <si>
    <t>V/S--WNL , HVC --RNA  (viral load ).--647 ,169 IU/ml-</t>
  </si>
  <si>
    <t>Viremic  infection  ( HCV )</t>
  </si>
  <si>
    <t>EPCLUSA  for 3 months .</t>
  </si>
  <si>
    <t>Dx--- chronic viral hepatitis ( HCV ) .with cirrhosis .</t>
  </si>
  <si>
    <t xml:space="preserve">lower abdominal pain for the last three weeks assocated with constipation for which she took bacterin 960mg po bid but no improvement. She on Choice contraceptive but she is ammenoric for the last 45days </t>
  </si>
  <si>
    <t xml:space="preserve">BP: 103 / 59_x000D_
fbs: 193 ( week back) </t>
  </si>
  <si>
    <t xml:space="preserve">poor glycemic control + amenorrhea 20? + constipation 20? </t>
  </si>
  <si>
    <t xml:space="preserve">cbc, u/a, stool, HCG, abdominopelvic u/s, fbs, hgalc </t>
  </si>
  <si>
    <t xml:space="preserve">T1DM ON NPH-34/24 iu sc bid </t>
  </si>
  <si>
    <t>no cough, no SOb, no edema, no visual problem (lacrimation), dyspepsia sy,mptom, fatighue , no exertional dyspnea (not responsive to PPI), goo d self care, adherent to medication</t>
  </si>
  <si>
    <t>sleeps well, walking distance good, muscle strength good, no emotional; change, no memory loss, good judghement. warm extrimites, no nail cornification, no retinopathy, no nephropathy, no nbeuropathy</t>
  </si>
  <si>
    <t>good disease course + chronmic complication of diabetes (gastropathy)</t>
  </si>
  <si>
    <t>investigartion requested</t>
  </si>
  <si>
    <t>BP: 136 / 67</t>
  </si>
  <si>
    <t xml:space="preserve">complain  itching  sensation  with  numbness to  all extrimities  </t>
  </si>
  <si>
    <t xml:space="preserve">bun  18 Cr  1.5    uric  acid   3.4   hemog  a1c  6   </t>
  </si>
  <si>
    <t xml:space="preserve">the  same+PN ?+?CKD  </t>
  </si>
  <si>
    <t>SEND  LIPD PROFILE  ELECTROLYTE  ,CBC  ABDOMENOPELVIC  U/S AND SERUM  VITAMIN  D  LEVEL</t>
  </si>
  <si>
    <t>No complaint but mild weight loss .</t>
  </si>
  <si>
    <t>B/p---1320/70  CT scan of the abdomen -- 4.9 x4.7 cm liver mass. ?HCC</t>
  </si>
  <si>
    <t>? hepatocellular CA</t>
  </si>
  <si>
    <t>tenofovir 300 mg poi /d + surgery.</t>
  </si>
  <si>
    <t>no cough, no SOB, no edema, no visual problem, good self care, adherent to medication FBS 163 mg/dl BP 150/80 mmHg, hasd paresthasia</t>
  </si>
  <si>
    <t>sleeps well, walkin g distance good, muscle strength , no emotioonal change, no mem,ory loss, good judgement. comlications idenmtigfied (no gastropathy, no retinopathy, no nepghtropathy, no carotid bruit, warm extrimites, no nail cornification, no dry skin , no foot deformity, no suign  of MI)</t>
  </si>
  <si>
    <t>good disease course + radiculopathy</t>
  </si>
  <si>
    <t>salt restriction, be active, minimize coffee, prevention of fall, vegitable and frit dish, legumes dish, user only liquid oil, get adequate sun light, foot care (keep hygien, bevareful while cutting nail, wear loose shoe, keep moisyturizing legs with vasdlin), wal for 20 mitues 3 times per week (HgbA1c requested0</t>
  </si>
  <si>
    <t>he has bilateral lower leg tingling sensation and mild pain when he walks_x000D_
he has chronic constipation</t>
  </si>
  <si>
    <t>ARTERIAL and venous doppler ultrasound shows bilateral mild atherosclerosis</t>
  </si>
  <si>
    <t>? intermittent claudicaltion secondary to arterial atherosclerosis</t>
  </si>
  <si>
    <t>ASA 81 m gpo daily, atrovastatin 20 mg po daily _x000D_
stool exam, lipid profile , ecg, rft, u'a</t>
  </si>
  <si>
    <t>SD on ketoconazole shampoo</t>
  </si>
  <si>
    <t xml:space="preserve">complain  numbness to  all  extrrimties </t>
  </si>
  <si>
    <t>the  same+pn ?</t>
  </si>
  <si>
    <t>send  rbs  u/a  lipid profile   electrolyte</t>
  </si>
  <si>
    <t>BP: 140/90     120/90    120/80    120/70    100/80 ( HBM), 128 / 75</t>
  </si>
  <si>
    <t>p1: HTN on nifidipine 20mg po bid _x000D_
p2: cholilihtiasis on follow up at surgical side</t>
  </si>
  <si>
    <t>no copugh, no SOB, no edema, no visual problem, good self carem,, adherent to medication. FBS 153 mg/dl</t>
  </si>
  <si>
    <t>sleeps well, walking fistance good, muscle strength good, no emotional change, fatigue, no memory loss, good judgement. complications identified (has gastropathy (no weight loss, no tarry stool , no vircos node), no retginopathy, no nbephropathy,  no sign of MI, warm extrimites, no foort deformity, no nal cornigfication, no carotid bryit, )</t>
  </si>
  <si>
    <t>good disease course+ gastropathy</t>
  </si>
  <si>
    <t>salt restriction, be active, minim ize coffee, prevention of fall, vegitable and fruit dish, legues dish, get adequate sun light, get a cup of juivce  madfe of (banana, avocadom , oats andd  milk ) twice per weekl, foot catre (keep hygien, wear loose shoe, while cutting nail becareful, keep moisurinf legs with vaslin)</t>
  </si>
  <si>
    <t xml:space="preserve">B/P--110/73 , BUN--15 mg , creatine 0,5 mg </t>
  </si>
  <si>
    <t xml:space="preserve">fbs 114   bp    126  83  </t>
  </si>
  <si>
    <t xml:space="preserve">REFILL   AND  APPOINT   AFTER  3  MONTH  WITH  RFT  </t>
  </si>
  <si>
    <t>B/p--130/75 , PR--68 , Unremarkable.</t>
  </si>
  <si>
    <t>Continue Tenofovir 300 mg po / d  U/sound.</t>
  </si>
  <si>
    <t>Dx--chronic vial hepatitis ( HBV ) with controlled replication .on tenofovir since February 2014.</t>
  </si>
  <si>
    <t>no cough, no SOB, no edema, no visual problem, good self care, asdherent to medication, FBs 83 mg/dl, 80 mg/dl</t>
  </si>
  <si>
    <t>sleeps well, walking distance good, muscle strength good, no emotional change, no memory loss, good judghement. complications identified (no gastropathy, no nephropathy, no neuropathy, no retinopathy, no carotid bruit, ghas foot defiormity, nail cornidication)</t>
  </si>
  <si>
    <t>sakllt restriction, ber active, minim ixze coffee, prevention of fall, vegitable and fruit dish, get adequate sun light, lklegumes dish, foot care (elevate leg while sitting and avoid prolonged standing (rt leg edema no ebvidence for DVT)</t>
  </si>
  <si>
    <t>FBS  130/80     142/83</t>
  </si>
  <si>
    <t>REFILL  AND  APPOINT  AFTER 2  MONTH  WITH  SEREAL  BP  RECORD</t>
  </si>
  <si>
    <t>No  complaint .</t>
  </si>
  <si>
    <t>B/P--142/79 , PR--60 , FBS-- ???( forgot records )</t>
  </si>
  <si>
    <t>Uncontrolled pressure.</t>
  </si>
  <si>
    <t>sleeps well, walking distance good, muscle strength , good, no emotional change, no memory loss, good judgement</t>
  </si>
  <si>
    <t>salt restriction, minimize coffee, vegitable and fruit dish, legumes dish, prevention of fall, get adequate sun light, eatr (banana, tomato, pottato for pottasium sjupplkementation)</t>
  </si>
  <si>
    <t xml:space="preserve">he has left side hemiparesis </t>
  </si>
  <si>
    <t xml:space="preserve">essential hypertension </t>
  </si>
  <si>
    <t>for follow up and medication refill</t>
  </si>
  <si>
    <t>V/s--WNL , chest-- clear , Abdomen-- splenic dullness. CBC--WNL , ALT-36 , AST--40 , Albumin--3.5 gm,BUN--19 , creatinine--0.8, HBV--negative HCV--RNA--1,736,776 IU/ml. U/sound --normal study .</t>
  </si>
  <si>
    <t xml:space="preserve">Viremic HVC infection </t>
  </si>
  <si>
    <t>EPCLUSA 1 tab po/*d .</t>
  </si>
  <si>
    <t xml:space="preserve">He is found to be reactive for HCV while undergoing medical check . No previous jaundice </t>
  </si>
  <si>
    <t xml:space="preserve">epigastric buring pain of 2 days duration, He has </t>
  </si>
  <si>
    <t>BP=177/92, PR=58 regular_x000D_
LS x ray=degenerative L/S spine disease</t>
  </si>
  <si>
    <t>Uncontrolled HTN + degenerative L/S spine disease</t>
  </si>
  <si>
    <t xml:space="preserve">HCT 25 mg po/d, Enalapril 10 mg po BID, Amlodipine 5 mg po/d, pantoprazole 40mg po/d for 2 wks </t>
  </si>
  <si>
    <t xml:space="preserve">P=HTN + ? OA; on HCT 25 mg po/d, Enalapril 10 mg po BID, Amlodipine 5 mg po/d( D/c amlodipine for the past 2 mons duration), Meloxicam 15 mg po/d </t>
  </si>
  <si>
    <t xml:space="preserve">epigastric buring pain of 2 days duration, </t>
  </si>
  <si>
    <t>BP=112 / 64</t>
  </si>
  <si>
    <t>HTN + BPH + R/o Prostatic Ca on HCT.  25mg po 1x enalapril 5mg po 1x, atrovastatin 20mg po 1x</t>
  </si>
  <si>
    <t>vomiting has subside _x000D_
has no complaint</t>
  </si>
  <si>
    <t>Cr=1.1(0.59-1.04), Urea=26.25_x000D_
HGBA1C=8.81</t>
  </si>
  <si>
    <t>poorly controlled Type 2 DM +? AKI R/O CKD</t>
  </si>
  <si>
    <t>advice to come on the appointment day with serial FBS recording_x000D_
make metformin 1g/500mg  PO BID_x000D_
advice on LSM</t>
  </si>
  <si>
    <t xml:space="preserve">P1=known type 2 DM(4yrs) on Metformin 500mg PO BID and Glibinclimide 5 mg PO BID_x000D_
</t>
  </si>
  <si>
    <t>B/P--115/76 , PR--77</t>
  </si>
  <si>
    <t>she has 3 episodes of  hypoglycemic sxs during the afternoon in the past 1 mon</t>
  </si>
  <si>
    <t>BP=  133/66                PR=84, regular_x000D_
FBS=120</t>
  </si>
  <si>
    <t>poorly controlled T2 DM(intermittent Hypoglycemia) + controlled HTN +? HHD + ? LBP + PN</t>
  </si>
  <si>
    <t xml:space="preserve">Dec. NPH=32/20 AM/PMASA 81 mg po/day Atrovastatin 20 mg po/day frusemide 20 mg po/day amlodipine 10 mg po/day AMT 25 mg po/day </t>
  </si>
  <si>
    <t xml:space="preserve">P=T2 DM + HTN +? HHD + ? LBP + PN; NPH=34/20 AM/PMASA 81 mg po/day Atrovastatin 20 mg po/day frusemide 20 mg po/day amlodipine 10 mg po/day AMT 25 mg po/day </t>
  </si>
  <si>
    <t xml:space="preserve">FBS = 134 </t>
  </si>
  <si>
    <t xml:space="preserve">well controlled HTN + T2 DM +  Mild LVH  + G1 LV diastolic dysfunction </t>
  </si>
  <si>
    <t>BP=116/71-128/68-126/69-118/70-122/67-121/65_x000D_
FBS=102-83-115-93-103-109-114MG/DL</t>
  </si>
  <si>
    <t>FAIR BP and glycemic control</t>
  </si>
  <si>
    <t>P=Type 2 DM + HTN ON HCT 25 mg po bid NPH 28/14 , Metformin 500 mg po bid enalapril 20 mg po bid atrovastatin 20 mg po/d</t>
  </si>
  <si>
    <t xml:space="preserve">she has leg swelling during the day w/c subsided when she lie down of 2 mon duration.         </t>
  </si>
  <si>
    <t>BP=141/90, PR=88_x000D_
HBPM= 120/76</t>
  </si>
  <si>
    <t>Change AMLODIPINE 5 MG PO DAILY to HCT 25 mg po/d , Enalapril 10mg BID</t>
  </si>
  <si>
    <t>P=HTN; on AMLODIPINE 5 MG PO DAILY , Enalapril 10mg BID</t>
  </si>
  <si>
    <t>BP= 120/80, PR= 84</t>
  </si>
  <si>
    <t>Left side body weakness 2o to Ischemic Stroke (2 years ago) + Seizure(Controlled) + HTN (Controlled)</t>
  </si>
  <si>
    <t>ASA 81mg po/day, Atorvastatin 40 mg po/day, Enalapril 5 mg PO daily, Phenytoin 100 mg PO BID</t>
  </si>
  <si>
    <t>Left side body weakness 2o to Ischemic Stroke (2 years ago) + Seizure + HTN On ASPRIN 81mg po/day, Atorvastatin 40 mg po/day, Enalapril 5 mg PO daily, Phenytoin 100 mg PO BID_x000D_
Liver enzymes and lipid panels are in the normal range</t>
  </si>
  <si>
    <t xml:space="preserve">she has rt MCP JOINT SWELLING ,SHE WAS NOT Taking her meds for past 1 month </t>
  </si>
  <si>
    <t xml:space="preserve">there is swollen rt mcp.and rt fourth digit deformity </t>
  </si>
  <si>
    <t xml:space="preserve">continue meds ,adherence is adviced </t>
  </si>
  <si>
    <t xml:space="preserve">blood tingled cough </t>
  </si>
  <si>
    <t xml:space="preserve">Fungal lung infection 2ry to Aspergilloma </t>
  </si>
  <si>
    <t>continue medication for 6 months</t>
  </si>
  <si>
    <t xml:space="preserve">burning sensation on legs bilaterally </t>
  </si>
  <si>
    <t xml:space="preserve">FBS 88 post p 188 bp today in range _x000D_
NB echo was done with cardiologist and no evidence of asc aortic aneur of clot  </t>
  </si>
  <si>
    <t xml:space="preserve">same with fair crl </t>
  </si>
  <si>
    <t xml:space="preserve">refill all _x000D_
update inv </t>
  </si>
  <si>
    <t xml:space="preserve">p1-HTN p2- newly diagnosed type 2 DM p3 -schizophrenia _x000D_
MTF 1g po bid enalepril 5 mg po bid atrovo 80 mg </t>
  </si>
  <si>
    <t xml:space="preserve">complaining of burning sensation over Lt upper extremity </t>
  </si>
  <si>
    <t xml:space="preserve">Normal  &amp; ECHO-calcific Aortic vlave changes with mild AR &amp; Grade II LV Diastolic Dysfunction </t>
  </si>
  <si>
    <t xml:space="preserve">Cough syrup &amp; </t>
  </si>
  <si>
    <t>no new complaintdapagliflozine 10 mg po daily (Currently not taking due to financial constraint)</t>
  </si>
  <si>
    <t>BP= 139/70_x000D_
FBS= 135, 145</t>
  </si>
  <si>
    <t>T2DM + HTN (controlled) + PN</t>
  </si>
  <si>
    <t>MTF 1g po bid, Atrovastatine 20 mg po daily, glimepride 4 mg po daily, enalapril 5 mg po bid, amitriptyline 25 mg po noct, advised on dietary modification</t>
  </si>
  <si>
    <t>T2DM + HTN + PN On MTF 1g po bid, Atrovastatine 20 mg po daily, glimepride 4 mg po daily, enalapril 5 mg po bid, amitriptyline 25 mg po noct, dapagliflozine 10 mg po daily (Currently not taking due to financial constraint)</t>
  </si>
  <si>
    <t xml:space="preserve">has  some improvement in nuchal pain  but still has involuntary chewing  type movt </t>
  </si>
  <si>
    <t>? Dystonia ?ET</t>
  </si>
  <si>
    <t xml:space="preserve">escalate clonazepam to 1 mg po/d  and appt after 2wks </t>
  </si>
  <si>
    <t>She claim she has involuntary chewing type mouth movement for the past 12 yrs w/c was initially during night time but for the last 6 months nature changed &amp; occurs during day time and it became subsided when she talk &amp; eat and its more on resting stage. Asst=? Dystonia ?ET she was started on propranolol but she has no improvement. on clonazepam 0.5 mg po noct</t>
  </si>
  <si>
    <t xml:space="preserve">BP in range _x000D_
smbg fbs in range </t>
  </si>
  <si>
    <t xml:space="preserve">same with fairly controlled bp and fbs </t>
  </si>
  <si>
    <t xml:space="preserve">refill _x000D_
update cr and a1c </t>
  </si>
  <si>
    <t>P=IHD(INFERIOR mi WITH STENT) +TYPE 2 DM+ DYSLIPEDEMIA ASA 81 MG PO/DAY ATORVASTATIN 80 MG PO/DAY BETOLOC 25 MG PO daily MG PO/DAY metformin 500MG PO bid ENALAPRIL 5 mg po bid )</t>
  </si>
  <si>
    <t xml:space="preserve">BP-147 / 83 mmHg  &amp; FBS-130 mg/dl </t>
  </si>
  <si>
    <t>Type 2 dm + HTN + RVI on HAART on MTF 1 GM PO BID, Daonil 5 mg po/day &amp; HCT 25 mg po/day</t>
  </si>
  <si>
    <t xml:space="preserve">bp =105/77  </t>
  </si>
  <si>
    <t xml:space="preserve">lipid profile , FBS </t>
  </si>
  <si>
    <t>THIS PT WAS DOING GOOD 18 MONTHS BACK AT WHICH TIME SHE STARTED TO HAVE TINGLING SENSATION ON HER JOINTS LATER IT CAUSES DEFORMITY;SHE HAS PAIN FROM THE INVOLVED SITES</t>
  </si>
  <si>
    <t>STABLE VITAL SIGNS_x000D_
RF=REACTIVE ANTICCP=COULD NOT AFORD _x000D_
HAND X RAY-----_x000D_
RIGHT HAND PIPJOINT OF 3 FINGERS DEFORMED EARLY STAGE SWAN NECK APPEARANCE</t>
  </si>
  <si>
    <t>REFILL_x000D_
ADD PREDINSOLONE 10 MG PO/DAY</t>
  </si>
  <si>
    <t>P=RA ON FOLLOW UP FOR THE LAST 1 YEAR TAKING MTX 10MG PO WEEKLY WITH FOLIC ACID 5 MG PO DAILY.</t>
  </si>
  <si>
    <t xml:space="preserve">Refill, link to surgical side for ---Abdominal CT with Contrast-Rt Adrenal intermediate mass 2ndry to lipid poor adenoma </t>
  </si>
  <si>
    <t xml:space="preserve">bp:160/90    </t>
  </si>
  <si>
    <t>BP= 135/69_x000D_
echo done 17/6/2014 E.C =CRVD ( mod MR, Mild to mod AR) moderate TR mod pul htn EF= 65%</t>
  </si>
  <si>
    <t>CRVHD (Moderate MR, mild to moderate AR, Moderate TR, moderate PHTN)</t>
  </si>
  <si>
    <t>Update ECHO (her appointment is on Hidar 11, 2016 E.C), refill meds</t>
  </si>
  <si>
    <t>CRVHD (Moderate MR, mild to moderate AR, Moderate TR, moderate PHTN) lasix 40mg po daily, spironolactone 12.5mg PO daily, Penicillin 1.2M iu im monthly</t>
  </si>
  <si>
    <t>she has dyspepsia</t>
  </si>
  <si>
    <t>BP = 185 / 86</t>
  </si>
  <si>
    <t xml:space="preserve">make enalapril 10/5 mg and continue other medications </t>
  </si>
  <si>
    <t xml:space="preserve">HTN on metoprolol 50 mg po daily, enalapril 5 mg po BID ASA 81 mg po daily PTU 100 mg po BID. </t>
  </si>
  <si>
    <t>FBS=153,193_x000D_
BP=149 / 88</t>
  </si>
  <si>
    <t xml:space="preserve">Same                                                      </t>
  </si>
  <si>
    <t xml:space="preserve">appoint after 2 month with serial BP and FBS result_x000D_
advice on Salt free diet _x000D_
consider to initiate anti HTN medication  </t>
  </si>
  <si>
    <t>P1=Know diabetic on Metformin 850mg PO BID and Glibinclimide 5mg PO dailg_x000D_
P2= dyslipidemia Atrovastatin 20 mg PO Daily_x000D_
P3=?Essential HTN (LSM)</t>
  </si>
  <si>
    <t xml:space="preserve">has intermitant right heel pain _x000D_
no other concern </t>
  </si>
  <si>
    <t>Home FBS 148, 130, 150 _x000D_
BP 121 / 60</t>
  </si>
  <si>
    <t xml:space="preserve">same with good bp and FBS control </t>
  </si>
  <si>
    <t>BP=120/80-140/80</t>
  </si>
  <si>
    <t xml:space="preserve">SAME AS ABOVE_x000D_
</t>
  </si>
  <si>
    <t>CONTINUE LIFE STYLE MODIFICATIONS</t>
  </si>
  <si>
    <t>P=newly diagnosed HTN + DVT TREATED NOT ON MEDICATIONS ON LSM</t>
  </si>
  <si>
    <t xml:space="preserve">has bilateral ,decreased vision ,itching and pain senstion </t>
  </si>
  <si>
    <t xml:space="preserve">bp =144/80 </t>
  </si>
  <si>
    <t>SAME + controlled HTN</t>
  </si>
  <si>
    <t xml:space="preserve">REFIL meds ,FBS ,link to optha side </t>
  </si>
  <si>
    <t>HF 2ry to Cor pulmonale 2 ?ILD+ Mild pulmonary HTN + impaired glycemia HE IS ON PREDINSONOL  10 MG PO DAILY LASIX 20MG PO BID omeprazole 20mg po bid, amitriptyline 12.5 mg po daily</t>
  </si>
  <si>
    <t>she ha sno new complaints</t>
  </si>
  <si>
    <t>LFT= is normal</t>
  </si>
  <si>
    <t xml:space="preserve">Rt lower extremity burning pain </t>
  </si>
  <si>
    <t xml:space="preserve">Bp-106 / 70 mmHg </t>
  </si>
  <si>
    <t>left femoral head AVN with secondary hip OA(moderate)</t>
  </si>
  <si>
    <t xml:space="preserve">? IBD + ? </t>
  </si>
  <si>
    <t>for re fill medication</t>
  </si>
  <si>
    <t>hyperlipidemia + DM + HTN</t>
  </si>
  <si>
    <t>re fill medication</t>
  </si>
  <si>
    <t xml:space="preserve">poor controlled HTN + ? Dyspepsia </t>
  </si>
  <si>
    <t xml:space="preserve">S/E, H. Pyloric , abdplvic U/S </t>
  </si>
  <si>
    <t xml:space="preserve">poor controller HTN + ? Dyspepsia </t>
  </si>
  <si>
    <t>SHE HAS LOW BACK PAIN AND HIP PAIN BILATERALLY IT DOESNOT RADIATE</t>
  </si>
  <si>
    <t>BP=126/77   PR=89_x000D_
STRAIGHT LEG RAISE TEST=NEGATIVE_x000D_
NS=NAD</t>
  </si>
  <si>
    <t>REFILL_x000D_
ADD INDOMETHACIN SUPPOSITORY 100MG/DAY</t>
  </si>
  <si>
    <t>BP=120 / 76, PR=77_x000D_
EEG on 23-Feb-22= This is abnormal Wake EEG tracing due to the presence of left focal temporal epileptiform discharges &amp; Left temporal mild slowing; Recomm= Clinical &amp; imaging ( Brain MRI with epilepsy protocol)</t>
  </si>
  <si>
    <t>Controlled Left Temporal Lobe Epilepsy</t>
  </si>
  <si>
    <t>CARBAMAZEPIN 200 MG PO BID</t>
  </si>
  <si>
    <t>P=Left Temporal Lobe Epilepsy( for the past 1 yr &amp; 7 mons) on CARBAMAZEPIN 200 MG PO BID</t>
  </si>
  <si>
    <t>she has intermittent productive cough</t>
  </si>
  <si>
    <t>BP= 151/83_x000D_
Home BP=137-150/75-90</t>
  </si>
  <si>
    <t>Left side hemiparesis 2o to Ischemic stroke + HTN + Acute bronchitis</t>
  </si>
  <si>
    <t>Continue ASA 81mg PO daily, Atrovastatin 40 mg PO daily, Amlodipine 5mg PO daily, Klamox 1 gm PO BID x 07 days, azithromycin 500mg PO daily for 03 days,guafenosin 10ml TID, come with home BP measurement</t>
  </si>
  <si>
    <t>Left side hemiparesis 2o to Ischemic stroke + HTN_x000D_
Brain CT scan= Right upper basal ganglia and corona radiata hypodensity likely acute infarction_x000D_
ECHO= Severe Concentric LVH, EF= 60</t>
  </si>
  <si>
    <t xml:space="preserve">he had 3 epipod of seizure </t>
  </si>
  <si>
    <t>uncontrolled Seizure</t>
  </si>
  <si>
    <t xml:space="preserve">bilateral buring on the LL _x000D_
no other concern </t>
  </si>
  <si>
    <t xml:space="preserve">149 / 64_x000D_
cr = 1.7   bun= 28 _x000D_
ldl= 60  hdl=27  a1c= 6.6 _x000D_
home fasting in range </t>
  </si>
  <si>
    <t>same with in target fbs a1c + ? DKD</t>
  </si>
  <si>
    <t xml:space="preserve">refill_x000D_
lisnopril to amlod _x000D_
inv </t>
  </si>
  <si>
    <t xml:space="preserve">p1 HTN + DM + ? focal sezure _x000D_
on Inuline (nph + reg)   14/8 morning and 12/8 eveing _x000D_
mtf 500 mg po bid _x000D_
atrovov 10 lisnopril 5 mg po bid _x000D_
valproate 300 mg po bid </t>
  </si>
  <si>
    <t>she has 3 episodes of  ABM in the past 1 mon. She still claim no improvement of ABM</t>
  </si>
  <si>
    <t>BP=17/75,                    PR=104</t>
  </si>
  <si>
    <t>Phenytoin 100 mg po TID, Phenobarbital 200 mg po BID_x000D_
Add Valporate 200 mg po/d _x000D_
Link to Neurology clinic ; send EEG</t>
  </si>
  <si>
    <t>P=GTC(for 10 yrs) seizure; on Phenytoin 100 mg po TID, Phenobarbital 200 mg po BID</t>
  </si>
  <si>
    <t xml:space="preserve">numbness over the lowe extremities </t>
  </si>
  <si>
    <t xml:space="preserve">bp =137/80 </t>
  </si>
  <si>
    <t xml:space="preserve">SAME + controlled HTN+? PN </t>
  </si>
  <si>
    <t xml:space="preserve">REFIL _x000D_
AMITRYPTYLINE 12.5 MG PO/D </t>
  </si>
  <si>
    <t xml:space="preserve">BP-103 / 75 mmHg </t>
  </si>
  <si>
    <t>LDL=140MG/DL  OFT &amp; CBC=NORMAL RANGE_x000D_
VIT D=6.37ng/ml_x000D_
uric acid=6.85mg/dl_x000D_
echo=degenerative valvular heart disease with trace aortic regurgitation; mild pulmonary hypertension with trace tricuspid regurgitation grade 1 diastolic dysfunction</t>
  </si>
  <si>
    <t>hold allopurinol_x000D_
complete vit D_x000D_
REFILL OTHERS</t>
  </si>
  <si>
    <t>RIGHT CAROTID BODY TUMOR ON FOLLOW UP+DYSPEPSIA+PN ON PREGABLIN 75 MG PO BID; SHE IS STARTED ON ATORVASTATIN 20MG PO/DAY ;ALLUPURINOL 100MG PO/DAY AND VIT D 50000IU WEEKLY</t>
  </si>
  <si>
    <t>FBS= 120, 119_x000D_
BP=125/90, 120/90</t>
  </si>
  <si>
    <t xml:space="preserve">well controlled DM  and HTN. </t>
  </si>
  <si>
    <t>1. HTN with HHD; on Atenolol 25 mg po/d, ASA 81 mg po/d, Spironolactone 25 mg po/d _x000D_
2. TIIDM on MTF 500 mg po/ BID</t>
  </si>
  <si>
    <t>follow up and refill medication</t>
  </si>
  <si>
    <t>HE HAS SYMPTOMATIC HYPOGLYCEMIC SINCE THE LAST VISIT</t>
  </si>
  <si>
    <t>FBS=140-153-222-204-138-204-83MG/DL_x000D_
BD=105-89-125-68-69MG/DL</t>
  </si>
  <si>
    <t>SUOPTIMAL GLYCEMIC  CONTROL</t>
  </si>
  <si>
    <t>REFILL_x000D_
DO HGA1C AND LIPID PANAL</t>
  </si>
  <si>
    <t>P=Known type 1 DM on NPH=34/14 MAKE NPH AT 10pm</t>
  </si>
  <si>
    <t>good controlled Seizure</t>
  </si>
  <si>
    <t xml:space="preserve">bp =113/60 FBS= 140 -165 </t>
  </si>
  <si>
    <t>Morbid obesity( BMI 35) HTN+DM+NYHA class 4 stage c HF secondary to cor pulmonale secondary to OSA r/o obesity hypoventilation syndrome +dyslipidemia p8 metabolic syndrome currently on NPH 16/16 with regular insuline 4/4 pregabaline 75 mg bid aspirine 81 mg po daily atorvastatin 40mg po daily omeprazole 40 mg PO daily lasix _x000D_
 40 mg _x000D_
 po/d atacand(candesartan 16/HCT 12.5 mg PO daily) GALVUS MET (50/1000). CPAP intermittently</t>
  </si>
  <si>
    <t>she has cough when she took enalapril</t>
  </si>
  <si>
    <t xml:space="preserve">BP= 98/62, PR= 87_x000D_
Chest= clear_x000D_
MSS= trace pretibial edema_x000D_
ECHO result on 27/9/23 Dilated cardiomyopathy with moderate LV and mild RV systolic dysfunction, moderate MR and severe TR with mild pulmonary hypertension. EF= 30-35%_x000D_
</t>
  </si>
  <si>
    <t>HFrEF (30-35%) 2o to DCMP ( moderate MR and severe TR) + AF with FVR (Controlled)</t>
  </si>
  <si>
    <t>change enalapril to losartan 50mg PO daily, refill other meds</t>
  </si>
  <si>
    <t>HFrEF (30-35%) 2o to DCMP ( moderate MR and severe TR) + AF_x000D_
On Lasix 40mg PO BID, Metoprolol 25mg PO daily, Spironolactone 25mg PO daily,Enalapril 5mg PO daily, warfarin 2.5mg PO daily_x000D_
_x000D_
ECHO result on 27/9/23 Dilated cardiomyopathy with moderate LV and mild RV systolic dysfunction, moderate MR and severe TR with mild pulmonary hypertension</t>
  </si>
  <si>
    <t xml:space="preserve">left leg discomfort </t>
  </si>
  <si>
    <t xml:space="preserve">repeat BP = 125/95 _x000D_
a1c 6 _x000D_
left dorsalis pedis is feable right is palpable </t>
  </si>
  <si>
    <t xml:space="preserve">same + ? lrf LL PAD </t>
  </si>
  <si>
    <t xml:space="preserve">refill all inc enalp to 10 bid _x000D_
left ll doppler _x000D_
b comple </t>
  </si>
  <si>
    <t>Problem List_x000D_
P1 RVI on ART p2 IHD ( EF 38%, anterior hypokinesis) p3 ischemic stroke P4 Erectile dysfunction D p5 HTN On ASA atrovastatin 40 mg PO/day metop 25 enalapril 5 mg PO BID ATROVATSTINE 40MG PO DAILY</t>
  </si>
  <si>
    <t>HE HAD ONE EPISODE OF SEIZURE 4 MONTH BACK AFTER SHORT TIME DISCONTINUATION OF MEDICATIONS</t>
  </si>
  <si>
    <t>REFILL_x000D_
ADHERANCE COUNSELING</t>
  </si>
  <si>
    <t xml:space="preserve">she came for refill </t>
  </si>
  <si>
    <t>HE DID NOT CAME HIS DAUGHTER SAID HE CAME ON HIS LAST MONTH VISIT AND HE HAS NO COMPLIANT</t>
  </si>
  <si>
    <t>BP=109/78   PR=85   FBS=135MG/DL</t>
  </si>
  <si>
    <t>REFILL_x000D_
TOLD TO BRING HIM ON HIS NEXT APPOINTEMENT</t>
  </si>
  <si>
    <t>P=ISCHEMIC STROKE+ HTN + HHD on ASPRIN 81 MG PO DAILY,ATORVASTATIN 40 MG PO DAILY,ENALAPRIL 10 MG PO BID,HYDROCHLOROTIZID 25 MG PO DAILY</t>
  </si>
  <si>
    <t>HTN with LVH + VHD</t>
  </si>
  <si>
    <t>refill a medication</t>
  </si>
  <si>
    <t xml:space="preserve">she has a hx of intermittent leg swelling of 6 mons duration. NO SOB, PND, orthopenia or  chest pain </t>
  </si>
  <si>
    <t xml:space="preserve">BP=134 / 64, PR=64_x000D_
HBPM= 114-130/60-66_x000D_
FBS=57-76-199_x000D_
MSS= G-I pitting edema </t>
  </si>
  <si>
    <t>poorly controlled T2 DM( Hypoglycemic episodes) + Controlled HTN + Bilateral leg edema 2 to ? Amlodipine side effect</t>
  </si>
  <si>
    <t xml:space="preserve">Send EEG, ECHO, serum ele, RFT, HgA1c_x000D_
Consider changeing amlodipine to ACEI after result_x000D_
NPH=42/20  RI=2/2 AM/PM until Ixs_x000D_
</t>
  </si>
  <si>
    <t>P=known T2 DM(for &gt; 9 years) + HTN(for 4 yrs); on amlodipine 5 mg po daily , NPH - 45/24[ But she took NPH=42/22 AM/PM], RI 6/6 IU SC BID[ But she took RI=2/2 AM/PM], Atrovastatin 20 mg po/d, Amlodipine 5 mg po/d</t>
  </si>
  <si>
    <t xml:space="preserve">pain over the rt toe , NO SWELLING </t>
  </si>
  <si>
    <t xml:space="preserve">BP =132/74  FBS = 130 </t>
  </si>
  <si>
    <t xml:space="preserve">REFIL MEDS , update ua  meloxicam 15 mg po prn  </t>
  </si>
  <si>
    <t xml:space="preserve">1-KNOW RVI ON HAART 2-TYPE 2 DM 3-HTN 4-DYSLIPEDEMIA 5-GOUT HE IS ON AMLODIPINE 10 MG PO/DAY enalapril 10 mg po bid,ATROVASTATIN 20 ,MG PO/DAY METFORMIN 1000 MG PO BID NPH 36/ 20  HCT 25 MG PO/DAY AMITRYPTHYLINE 25 MG P/DAY;ALLUPURINOL 100MG PO/  BID </t>
  </si>
  <si>
    <t xml:space="preserve">no any concern _x000D_
had hypo sm past mid night </t>
  </si>
  <si>
    <t xml:space="preserve">has hypo episodes _x000D_
post p blood g has been  in 230s </t>
  </si>
  <si>
    <t xml:space="preserve">same with hypo episodes an deleva ppbg </t>
  </si>
  <si>
    <t xml:space="preserve">refill all_x000D_
dc clopidogrell _x000D_
echo </t>
  </si>
  <si>
    <t>BP=120/70   PR=75/MIN</t>
  </si>
  <si>
    <t xml:space="preserve">she has tinnitus but no vertigo. she also has dull aching headache. </t>
  </si>
  <si>
    <t xml:space="preserve">tinnitus secondary to ? </t>
  </si>
  <si>
    <t xml:space="preserve">CBC.( to rule out anemia) </t>
  </si>
  <si>
    <t>wax impaction</t>
  </si>
  <si>
    <t>BP=138 / 73</t>
  </si>
  <si>
    <t>P1=B. Asthma; on Beclomethasone 2 puff bid Salbutamol 6 puff PRN</t>
  </si>
  <si>
    <t xml:space="preserve">nop new compliant </t>
  </si>
  <si>
    <t>BP=95/58, PR=70</t>
  </si>
  <si>
    <t>Known RVI On HAART + HTN with HHD</t>
  </si>
  <si>
    <t>Enalapril 5 mg po day, Lasix 20 mg po/d</t>
  </si>
  <si>
    <t>P=Known RVI on TDF+3TC+DTG + HTN with HHD+ NYHA Class 2 Stage B CHF 2ry to HHD + Moderate PHTN; on Enalapril 10 mg po day, Lasix 20 mg po/d</t>
  </si>
  <si>
    <t>bp 109 / 75 pr 80</t>
  </si>
  <si>
    <t>the            same</t>
  </si>
  <si>
    <t xml:space="preserve">P- B.Asthma_x000D_
</t>
  </si>
  <si>
    <t>she has reduced vision; LEFT KNEE PAIN NO SWELLING</t>
  </si>
  <si>
    <t>FBS=141-148mg/dl_x000D_
bp=111/65</t>
  </si>
  <si>
    <t xml:space="preserve">Refill_x000D_
Do HgA1C_x000D_
MELOXICAM  AND DO LEFT KNEE X RAY_x000D_
</t>
  </si>
  <si>
    <t>P=Stage T4 RVI + DM + POST Cholecystectomy for GB adenoma ON 1g,METFORMIN 1000MG PO BID GLIBENCLAMIDE 5 MG PO BID</t>
  </si>
  <si>
    <t>BP=143 / 56, PR=98</t>
  </si>
  <si>
    <t>Radiculopathy 2 to CLBP 2 to ? LS degenerative spondylosis +? HTN</t>
  </si>
  <si>
    <t xml:space="preserve">Meloxicam 15 mg po PRN _x000D_
Advised on LSM &amp; serial BP measurement </t>
  </si>
  <si>
    <t>P= Radiculopathy 2 to CLBP 2 to ? LS degenerative spondylosis +? HTN; Meloxicam 15 mg po/d</t>
  </si>
  <si>
    <t xml:space="preserve">complain urinary freq, </t>
  </si>
  <si>
    <t>BP=127 / 64</t>
  </si>
  <si>
    <t xml:space="preserve">send UA                </t>
  </si>
  <si>
    <t>P1=Thyrotoxicosis  PTU 100MG TID _x000D_
P2= NYHA Class III Stage C HF  Frusemide 40mg daily,Metoprolol 25mg daily_x000D_
P3=HTN on amlodipine 10mg BID, Frusemide 40mg daily, , Nurobin 1tab po daily</t>
  </si>
  <si>
    <t>BP= 123 / 85; FBS= 147-172</t>
  </si>
  <si>
    <t>T2 DM + BOO 2 to BPH</t>
  </si>
  <si>
    <t>MTF 1000 mg po bid, ASA 81 mg po/d_x000D_
Appt after 3 mon with Lipid profile &amp; RFT</t>
  </si>
  <si>
    <t>P=Type II DM on MTF 850 mg po bid, ASA 81 mg po/d_x000D_
P2= BOO 2 to BPH on follow up at Surgical OPD</t>
  </si>
  <si>
    <t xml:space="preserve">she has joint pain over multiple site( knee ankel ,elbow ) back pain  .has swelling  over rt ankel  she was on diclo- dexa(  OCT) frequently </t>
  </si>
  <si>
    <t xml:space="preserve">bp=100/70  pr=80  no active joint _x000D_
anti-ccp=pos, ESR=30 </t>
  </si>
  <si>
    <t xml:space="preserve">SAME+? fibromyalgia </t>
  </si>
  <si>
    <t xml:space="preserve">escalate propranolol 40 mg po bid ,amitryptyline 25 mg po/d </t>
  </si>
  <si>
    <t>P=HTN+ ?ESSENTIAL TREMOR; on Propranolol 20 mg po bid</t>
  </si>
  <si>
    <t>STABLE VITAL TSH=2.66IU/ML_x000D_
FBS=172-152-146-141MG/DL</t>
  </si>
  <si>
    <t>P=TYPE 2 DM_x000D_
ON DAPAGLIFLOZIN 10MG PO/DAY_x000D_
METFORMIN 500MG PO/DAY_x000D_
ATROVASTATIN 20MG PO/DAY</t>
  </si>
  <si>
    <t>NONPRODUCTIVE COUGH_x000D_
NIGHT SWEAT_x000D_
CHEST  PAIN_x000D_
WT LOSS_x000D_
LOA_x000D_
BACK PAIN</t>
  </si>
  <si>
    <t>CXR= BILAT MULTIPLE NODULE SEC TO BRONCHOPNEUNONIA ? PTB_x000D_
ESR=50  LDH=311  CBC=NR    GENE XPERT=NOT DETECTED _x000D_
CHEST CT_x000D_
THEN START ANTITB WITH PYRIDOXINE</t>
  </si>
  <si>
    <t>DISS TB (LUNG AND SPINAL CORD)   R/O ILD</t>
  </si>
  <si>
    <t>DISS TB (LUNG AND SPINAL CORD)</t>
  </si>
  <si>
    <t>PALPTATION</t>
  </si>
  <si>
    <t xml:space="preserve">TSH &gt; 100  HIGH  _x000D_
FNAC=COLLOID GOITER_x000D_
NECK U/S= TIRAD III NODULES </t>
  </si>
  <si>
    <t>CBC,LFT_x000D_
PTU _x000D_
PROPRANOLOL</t>
  </si>
  <si>
    <t>ABD BLOATING_x000D_
BURNING SENSATION ON URINATION _x000D_
TINGLLING_x000D_
NUMBNESS</t>
  </si>
  <si>
    <t xml:space="preserve">BP=130/70 </t>
  </si>
  <si>
    <t xml:space="preserve">RADICULOPATHY SEC ? DEGENERATIVE SPONDYLOSIS  + ? IP  + ? UTI </t>
  </si>
  <si>
    <t>TL XRAY,CBC,S/E,U/A</t>
  </si>
  <si>
    <t>ABD BLOATING_x000D_
INDIGESTION_x000D_
EPIGASTRIC BURNING _x000D_
HAS TAKEN MULTIPLE ANTIBIOTICS FOR PNEUMONIA AND DYSPASIA WORSEND</t>
  </si>
  <si>
    <t xml:space="preserve">BP=120/82  </t>
  </si>
  <si>
    <t>U/A,S/E,H PYLORI</t>
  </si>
  <si>
    <t>HAS NUMBNESS AND TINGLING OF RT LIMBS</t>
  </si>
  <si>
    <t xml:space="preserve">BP=129/74_x000D_
HAS INCREASED ABD GIRTH ( LIPODYSTROPHY) </t>
  </si>
  <si>
    <t>KNOWN RVI ON HAART + RT HAND AND RT LEG RADICULOPATHY ( ?RVI INDUCED PLEXOPATHY)</t>
  </si>
  <si>
    <t>TL AND CERVICAL X RAY</t>
  </si>
  <si>
    <t>KNOWN RVI ON HAART +KNOWN HTN ON Rx + RT HAND AND RT LEG RADICULOPATHY</t>
  </si>
  <si>
    <t xml:space="preserve">PRODUCTIVE COUGH OF 2 WEEKS </t>
  </si>
  <si>
    <t>BP=138/95_x000D_
ANT NECK SWELLING 2 BY 2 CM SMOOTH NON TENDER _x000D_
CLEAR CHEST BILAT GOOD AIR ENTRY</t>
  </si>
  <si>
    <t>ACUTE BRONCHITIES + ANT NECK WELLING SEC TO ? GOITER</t>
  </si>
  <si>
    <t>AUGMENTIN _x000D_
NECK U/S</t>
  </si>
  <si>
    <t xml:space="preserve">ACUTE BRONCHITIES + ANT NECK WELLING SEC TO ? GOITER_x000D_
</t>
  </si>
  <si>
    <t xml:space="preserve">HAS NUMBNESS , TINGLING </t>
  </si>
  <si>
    <t>BP=140/80- 170/70</t>
  </si>
  <si>
    <t>RADICULOPATHY SEC DEGENERATIVE SPONDYLOSIS  + KNOWN HTNIVE</t>
  </si>
  <si>
    <t>AMLODIPINE 10 MG PO/D_x000D_
ATENOLOL 50 PO/D  DESCALATE TO 25 MG PO/D  FOR 3 DAYS  THEN DISCONTINUE _x000D_
ECHO,ECG</t>
  </si>
  <si>
    <t xml:space="preserve">RADICULOPATHY SEC DEGENERATIVE SPONDYLOSIS  + KNOWN HTN </t>
  </si>
  <si>
    <t>FBS-144-184 mg/dl &amp; BP-117 / 82 mmHg</t>
  </si>
  <si>
    <t>BP-131/67_x000D_
pr 80_x000D_
FBS 130, 131</t>
  </si>
  <si>
    <t>T2DM + HTN; on Metformin 1/1 gm po BID glibenclamide 5 mg po BID Amlodipine 10 mg mg po/d and HCT 25 mg po/d</t>
  </si>
  <si>
    <t>Bp-168/71_x000D_
pr 80</t>
  </si>
  <si>
    <t xml:space="preserve">FBS-70-150 mg/dl </t>
  </si>
  <si>
    <t>T1DM on NPH 28/8 IU SC BID</t>
  </si>
  <si>
    <t>HAS NO NEW COMPLAINT EXCEPT HE CAME WITH ECHOCARDIOGRAPHY RESULT</t>
  </si>
  <si>
    <t>ECHOCARDIOGRAPHY CONCLUSION=GRADE 2 DIASTOLIC DYSFUNCTION</t>
  </si>
  <si>
    <t>SAME AS ABOVE+GRADE 2 DIASTOLIC DYSFUNCTION</t>
  </si>
  <si>
    <t>LASIX 20MG PO  DAILY,SPIRANOLACTONE 12.5MG PO DAILY</t>
  </si>
  <si>
    <t>KNOWN HTN(CONTROLLED) + KINOWN DM (CONTROLLED) + PERIPHERAL NEPHROPATHY  ON   amlodipine TO 2.5 mg po/d , METFORMIN 500 MG PO DAILIY,NEUROBIN 1 TAB PO DAILY</t>
  </si>
  <si>
    <t xml:space="preserve">FBS-125 mg/dl, ALT-9.5,AST-25,ALP-228,albumin-3.3, BilD-0.1 &amp; BilT-0.6 </t>
  </si>
  <si>
    <t xml:space="preserve">BP - 117 / 70 PR-81 </t>
  </si>
  <si>
    <t>HTN + Old Ischemic stroke &gt; 4 YEARS ; on Amlodipine 10 mg po/d HCT 25 mg po/d ASA 81 mg po/d Atorvastatin 20 mg po/d</t>
  </si>
  <si>
    <t xml:space="preserve">she had cough and chest pain 1 weeks back for which she was diagnosed with CAP and put on Augmentin and Azithromycin of 5 th day. _x000D_
cough and chest pain subsided, lower back pain improved_x000D_
has urinary frequency and dysuria of 2 weeks which is improving </t>
  </si>
  <si>
    <t xml:space="preserve">BP- 122/79, PR- 89 _x000D_
has no leg edema _x000D_
</t>
  </si>
  <si>
    <t xml:space="preserve">NYHA class IV stage C CHF 2ry to Corpulmonale + Afib + severe Pulmonary hypertension + Severe Functional TR+ Moderate RV systolic dysfunction with EF 60% TAPSE14 + Sub Clinical Hypothyroidism + Old ischemic stroke + therapeutic INR (now 2.0) + Hypoalbuminemia - 2.5 +CAP +? UTI + Mild DDD </t>
  </si>
  <si>
    <t xml:space="preserve">continue antibiotics for 10 days _x000D_
continue pother meds as well _x000D_
encourage po feeding </t>
  </si>
  <si>
    <t>NYHA class IV stage C CHF 2ry to Corpulmonale + Afib + severe Pulmonary hypertension + Severe Functional TR+ Moderate RV systolic dysfunction with EF 60% TAPSE14 + Sub Clinical Hypothyroidism + Old ischemic stroke + therapeutic INR (now 2.0) + Hypoalbuminemia - 2.5 + UTI +?DDD_x000D_
On: Warfarin 2.5mg PO/Daily -Atrovastatin 40mg PO daily, - Digoxin 0.25mg PO DAILY, -Metoprolol 50mg PO BID, -furosemide 40 mg PO/daily, -High protein diet, - amitriptyline 25/12.5 mg po daily</t>
  </si>
  <si>
    <t>BP-115/70_x000D_
pr 80_x000D_
FBS-???</t>
  </si>
  <si>
    <t xml:space="preserve">T1DM          </t>
  </si>
  <si>
    <t>send FBS HGBA1C</t>
  </si>
  <si>
    <t xml:space="preserve">Problem List T1DM on NPH 42/28 IU SC BID </t>
  </si>
  <si>
    <t>BP-130/82_x000D_
pr 80</t>
  </si>
  <si>
    <t>Bp-140/72, 100/80_x000D_
pr 80_x000D_
FBS- 110</t>
  </si>
  <si>
    <t>refill and advise on LSM</t>
  </si>
  <si>
    <t>known RVI on HAART ON FOLLOW UP AT TALEHAYMANOT HEALTHCENTER + T2 DM ON MTF 1.5 gm/ 1GM PO BID AND DAONIL 10MG PO BID</t>
  </si>
  <si>
    <t xml:space="preserve">follow up     </t>
  </si>
  <si>
    <t>BP-151 / 93 mmHg (130-140/90 mmHg)</t>
  </si>
  <si>
    <t xml:space="preserve">Refill &amp; continue  LSM </t>
  </si>
  <si>
    <t>HTN on Amlodipine 5 mg po/d and HCT 25 mg po/d</t>
  </si>
  <si>
    <t xml:space="preserve">has no new complaint _x000D_
has stopped drinking alcohol </t>
  </si>
  <si>
    <t xml:space="preserve">BP- 123/86 , PR- 68_x000D_
no edema or ascites </t>
  </si>
  <si>
    <t xml:space="preserve">CLD sec to CVH (hep C) + Type II DM + Cholelithiasis </t>
  </si>
  <si>
    <t xml:space="preserve">continue meds _x000D_
_x000D_
DO CBC, OFT, Abdominal U/S, HgA1C </t>
  </si>
  <si>
    <t xml:space="preserve">A known CLD sec to CVH (hep C) + Type II DM + Cholelithiasis _x000D_
on Lasix 20 mg po/day , spironolactone 50 mg po/day, propranolol 20 mg po/day and atrovastatin 20 mg po/day, MTF 500 mg po/day </t>
  </si>
  <si>
    <t>bp=157 / 64 PR=70 RR=17 fbs=110</t>
  </si>
  <si>
    <t>known DM + PN +raised BP</t>
  </si>
  <si>
    <t xml:space="preserve">mTF 500 mg po daily, doanil 5mg po daily, ASA 81mg po daily and neurobin,come up with serial bp_x000D_
Initiate amitriptline 12.5 mg po daily </t>
  </si>
  <si>
    <t>known DM + PN on follow up MTF 500 mg po daily, doanil 5mg po daily, ASA 81mg po daily and neurobin</t>
  </si>
  <si>
    <t xml:space="preserve">urinary color change </t>
  </si>
  <si>
    <t xml:space="preserve">FBS-109 mg/dl, T.chol-144, HDL-33, LDL-75.4, TG-178, uric acid-6.6---Urine analysis--blood-+++ &amp; RBC-Many </t>
  </si>
  <si>
    <t>Do Abdominopelvic U/S &amp; RFT</t>
  </si>
  <si>
    <t>T2 Dm + HTN + Gout MTF 1 gm/500 mg po bid Enalapril 10 mg po bid Amlodipine 5 mg po/day Allopurinol 50 mg po/day</t>
  </si>
  <si>
    <t xml:space="preserve">BP-130/80, 137/69_x000D_
pr 80_x000D_
</t>
  </si>
  <si>
    <t xml:space="preserve">TYPE II DM +htn_x000D_
</t>
  </si>
  <si>
    <t>BP-124/68_x000D_
pr 80_x000D_
FBS 150, 130,147, 180</t>
  </si>
  <si>
    <t xml:space="preserve">NPH 30/24 </t>
  </si>
  <si>
    <t>She has epigastric pain. She has also leg edema due to amlodipine.</t>
  </si>
  <si>
    <t xml:space="preserve">BP= 127/73   PR= 74_x000D_
FBS= 112, 120, 125, 115_x000D_
</t>
  </si>
  <si>
    <t>Metabolic syndrome (T2DM- 13 years + Class III Obesity + HTN- 13 years + Dyslipidemia) + HFpEF 2o to HHD + Stage 1 CKD + PN</t>
  </si>
  <si>
    <t>change amlodipine 10mg PO to Nifedipine 20mg PO BID, advised on dietary modification, exercise, refill other meds,add omeprazole 20mg PO BID</t>
  </si>
  <si>
    <t>Metabolic syndrome (T2DM- 13 years + Class III Obesity + HTN- 13 years + Dyslipidemia) + HFpEF 2o to HHD + Stage 1 CKD + PN_x000D_
On MTF 500mg PO BID, NPH 24/12, Amlodipine 10mg PO daily, Enalapril 10mg PO BID, Lasix 80mg PO BID, Atorvastatin 40mg PO daily, Carbamzepine 200mg PO BID, Pregabaline 75 mg PO/day_x000D_
_x000D_
Lumbosacral xray= Lumbar degenerative spondylitis</t>
  </si>
  <si>
    <t>VS BP137/89  PR 88 RR 20</t>
  </si>
  <si>
    <t xml:space="preserve">BP-197 / 84 mmHg </t>
  </si>
  <si>
    <t>T2DM on MTF 750mg po BID and doanil 5mg po daily</t>
  </si>
  <si>
    <t>BP-140/80_x000D_
pr 80_x000D_
FBS- 170,150, 140</t>
  </si>
  <si>
    <t>NPH 30/ 20 iu BID</t>
  </si>
  <si>
    <t xml:space="preserve">No abnormal finding </t>
  </si>
  <si>
    <t>BP- 132 / 66 mmHg (100-140/63-90 mmHg )</t>
  </si>
  <si>
    <t>BP- 150/74,149/86, 150/74_x000D_
pr 80_x000D_
FBS- 150, 142,  170, 160</t>
  </si>
  <si>
    <t xml:space="preserve">poor bp and glycemic </t>
  </si>
  <si>
    <t>Metformin 1.5 gm/1gm_x000D_
Amlodipine 10mg/5mg</t>
  </si>
  <si>
    <t>BP-137 / 72mmHg ( 117-123/67-76 mmHg)</t>
  </si>
  <si>
    <t>has right flank and back pain with burning  burning sensation of the right part of the body since twenty days.</t>
  </si>
  <si>
    <t>PR=60/M  BP=134 / 89MMHG</t>
  </si>
  <si>
    <t>Same as above +with suboptimal  BP  control+Right right renal colic 2?+radiculopathy 2?</t>
  </si>
  <si>
    <t>investigate,then manage.</t>
  </si>
  <si>
    <t>Problem List HTN P2. Mild to moderate TR with mild Pulmonary HTN on Lasix 20 mg po/d  on Enalapril 5mg po bid</t>
  </si>
  <si>
    <t>parastesia and numbness</t>
  </si>
  <si>
    <t>BP- 127/67_x000D_
pr 80_x000D_
FBS- 133, 120,140</t>
  </si>
  <si>
    <t>glibenclamide 5 mg po daily</t>
  </si>
  <si>
    <t xml:space="preserve">BP-98 / 61 mmHg </t>
  </si>
  <si>
    <t xml:space="preserve">Dc Lasix          </t>
  </si>
  <si>
    <t>P=HTN with HHD; on Amlodipine 5 mg po/d, Lasix 20 mg po/d</t>
  </si>
  <si>
    <t>no cough, no SOb, no edema, right flank pain rsadiating to right leg, no fever, no dysuria, intermittent hematuria, back pain, paresthasioa, clinging sensation of knees, good dietary habit, good hygien, adherent to medication, touileting 9squatin g problem), good social interaction. remakjs (no breast mass, no vaginal dischargre0, FBS 120 mg/dl</t>
  </si>
  <si>
    <t>sleeps well, walking distance good, muscle strength good, no emotional change (depressive symptom s are subsided), good judgement</t>
  </si>
  <si>
    <t>good disease course+ renal; stone</t>
  </si>
  <si>
    <t>salt restriction, be actiove, minimize coffee, prevention of fall, vegitable and fruit dish, legues dish, use only liquid oil, get adfequate sun light, walk for 20 minutes 5 times per week, foot care (keep hygien, becvareful while cutting nail, keep moisurizing legs with vaslin, wear loose shoe)</t>
  </si>
  <si>
    <t>diabetes, dyslipidemia, MDD</t>
  </si>
  <si>
    <t xml:space="preserve">fbs- 208 - _x000D_
</t>
  </si>
  <si>
    <t xml:space="preserve">send hga1c  and serial fbs records _x000D_
- send lipid  profile _x000D_
</t>
  </si>
  <si>
    <t xml:space="preserve">known dm pt for the past  7 years on mtf - 500 mg po bid  for the past 3 months </t>
  </si>
  <si>
    <t>BP-168 / 75 mmHg &amp; FBS-</t>
  </si>
  <si>
    <t>TIIDM + Hyperthyroidism; on MTF 1000 mg PO BID, PTU 100 mg Tid, Propranolol 40 mg/d, Glimepride 2 mg po/day</t>
  </si>
  <si>
    <t>Bp-_x000D_
pr_x000D_
FBS 130, 140, 120</t>
  </si>
  <si>
    <t>DM on NPH 60/50 iu</t>
  </si>
  <si>
    <t xml:space="preserve">has  urgency and frequency of urination with difficulty of voiding since three months </t>
  </si>
  <si>
    <t>PR=83/M ,BP=167 / 66MMHG,FBS=69MG/DL AT NEAR BY CLINIC,TODAY FBS?</t>
  </si>
  <si>
    <t>Same as above+?UTI+?OBSTRUCTIVE UROPATHY</t>
  </si>
  <si>
    <t>Problem List P=T2DM + HTN on NPH 24/14 IU SC BID , metformin 500 mg po daily +  HTN  on Amlodipine 10 mg po daily,Atorvastatin 20 mg po daily</t>
  </si>
  <si>
    <t>BP-140/90, 120/90,  100/90_x000D_
pr 80_x000D_
FBS_105, 109</t>
  </si>
  <si>
    <t>refill and advise on LSM of HTN</t>
  </si>
  <si>
    <t>fbs- 77 _x000D_
 bp -  69  132 / 80</t>
  </si>
  <si>
    <t xml:space="preserve">BP-129 / 70 mmHg &amp; FBS-105 mg/dl </t>
  </si>
  <si>
    <t xml:space="preserve">Good glycemic Control + controlled HTN </t>
  </si>
  <si>
    <t xml:space="preserve">she complains of lower back pain after pregabalin d/c_x000D_
has no SOB, chest pain or leg swelling </t>
  </si>
  <si>
    <t xml:space="preserve">BP- 111/59 , PR- 58_x000D_
flat JVP, no leg edema </t>
  </si>
  <si>
    <t>Mild Aortic root aneurysm with moderate AR + HTN + mild DDD</t>
  </si>
  <si>
    <t xml:space="preserve">continue meds _x000D_
appoint after 3 months </t>
  </si>
  <si>
    <t xml:space="preserve">P- Mild Aortic root aneurysm with moderate AR + HTN _x000D_
P- mild DDD_x000D_
On: lasix 40mg PO daily, bisoprolol 10 mg po/day , NSAID, pregabalin 75 mg po/day </t>
  </si>
  <si>
    <t>no cough, no SOB, no edema, no visual problem, no back pain, paresthasia, joint mobility good, good balance, good understanding, cooperative, no stress, no psychosocial distress, good dietary habit, good hygien, asdgherent to medication, toileting good, good social interaction. remsarks (no breast mass, no vaginal discharghe) FBS 190 mg/dl</t>
  </si>
  <si>
    <t>sleeps well, walking distance good, muscle strength good, no emotional change, no memory loss, but forgetfulness, good judgement</t>
  </si>
  <si>
    <t>good disease course + persistent back pain+ poor gluycemic control</t>
  </si>
  <si>
    <t>salt restriction, be active, minimize coffee, prevention of fall, vegitable and fruit dish, legumes dish, use liquiuid oil, gety adequate sun light, wwalk for 20 minutes 5 times per week, foot care (keep hygien, keep moisurizing legs with vaslin, wear loose sjhoe, becareful while cutting), keep canmdy in pocket</t>
  </si>
  <si>
    <t>diabetes , hpertension, dyslipidemia</t>
  </si>
  <si>
    <t>Ha no new complaint</t>
  </si>
  <si>
    <t>PR=97  BP=117 / 79MMHG</t>
  </si>
  <si>
    <t>SAME AS ABOVE  WITH GOOD BP CONTROL</t>
  </si>
  <si>
    <t>REFILL WITH THE ABOVE MEDICATION,LINK TO PHYSIOTHERAPY CLINIC</t>
  </si>
  <si>
    <t>46 yrs old 8th DOA P1-left side hemiplegia 2ry to hemorrhagic stroke (right basal ganglia acute ICH with left sub falcine herniation) with mid line shift ICH score 1 P2- newly diagnosed HTN on amlodipine 10 mg po once daily and enalapril 5 mg po  BID</t>
  </si>
  <si>
    <t xml:space="preserve">bp =138/81  pr= 80 _x000D_
ixs=cr=1 urea=47 hga1c=5  fbs=134 </t>
  </si>
  <si>
    <t xml:space="preserve">HTN for the last 2 months Type 2 DM for the last 7 years on Amlodipine - 5mg, lasix 40 mg po per day and Metformin 500 mg po bid creatinine 2.6 --1.5-1.6 Nephrolithiasis current cr=1 </t>
  </si>
  <si>
    <t>her cough has improved. She was told to make predinsolon 2.5mg PO daily but she is taking 5mg PO daily. She is not taking MTX 5mg PO weekly as she feels good.</t>
  </si>
  <si>
    <t>BP= stable vitals</t>
  </si>
  <si>
    <t>RA with low disease activity</t>
  </si>
  <si>
    <t xml:space="preserve">Continue MTX 5 mg PO weekly, Folic acid 5mg PO daily, predinsolon 5mg PO daily </t>
  </si>
  <si>
    <t>RA patient for 4 yrs on MTX 5 MG PO/Week , prednisone 5 mg PO every other day, Folic acid 1 mg po/day</t>
  </si>
  <si>
    <t>BP 117 / 74 PR 68</t>
  </si>
  <si>
    <t>Hypertension for the last 2 year/ Nephrotic syndrome recovered new dyslipedemia for the last 2 years she is on spironolactone 12.5mg started some time and continued and atorvastatin 20mg po per day</t>
  </si>
  <si>
    <t xml:space="preserve">has fatigue but no other compalints </t>
  </si>
  <si>
    <t>HE DIDN'T SHOW UP FOR FOLLOW UP _x000D_
hGa1c - 6%</t>
  </si>
  <si>
    <t xml:space="preserve">Corpulmonale 2ry to PHTN + known Type 2 DM + Known Hypertensive +diabetic nephropathy + ?AKI R/O CKD+ ?Lipoma, </t>
  </si>
  <si>
    <t xml:space="preserve">continu meds_x000D_
advice on salt restriction </t>
  </si>
  <si>
    <t>Corpulmonale 2ry to PHTN + known Type 2 DM + Known Hypertensive + diabetic nephropathy + ?AKI R/O CKD+ ?Lipoma, on AMLODIPINE 2.5MG DIALY, FURSOMINDE 40MG PO BID,MTF 500 MG PO/day ,Losartan 50mg po daily, Sipronolactone 25mg po daily. _x000D_
on AMLODIPINE 5MG DIALY, FURSOMINDE 40MG PO BID,MTF 500 MG PO BID ,Losartan 50mg po daily, Spironolactone 25mg po daily. amitryptline 25 mg po daily</t>
  </si>
  <si>
    <t>she has fatigue but she has no leg swelling, orthopnea or PND</t>
  </si>
  <si>
    <t>BP= 121/72_x000D_
CVS= Flat JVP, murmur of M</t>
  </si>
  <si>
    <t>CRVHD (mild MR AND AR)</t>
  </si>
  <si>
    <t>Lasix 20 mg PO/day, Metoprolol 12.5mg PO daily, B.Penicillin 1.2M IU IM monthly.</t>
  </si>
  <si>
    <t>CRVHD (mild MR AND AR) On: Lasix 20 mg PO/day, Metoprolol 12.5mg PO daily, B.Penicillin 1.2M IU IM monthly._x000D_
_x000D_
Echo - CRVHD WITH MILD MR and AR</t>
  </si>
  <si>
    <t>BP-155/90, 147/84_x000D_
pr_x000D_
FBS 146, 160,142, 170</t>
  </si>
  <si>
    <t>poor bp and glyecemic control</t>
  </si>
  <si>
    <t>Metformin 1.5gm/ 1gm_x000D_
Amlodipine 10 mg/ 5mg</t>
  </si>
  <si>
    <t>HTN + DM on Metformin 1 g po bid, ( he was taking glibenclamide 5 mg po daily)  Atrovastatine 20mg po daily,Amlodipine 10 mg po/d &amp; Rt hip OA + Calceneal spur</t>
  </si>
  <si>
    <t>no cough, no SOB, no edema, multuifocal joint pain (no swealling, worse WITH COLD WEATJHER), no visual problem, no bacvk pain, parersthasia, claudication, good balance, good underrstanding, cooperative, good dioetary habiot, giood hygien, adherent to medication, toiletig good (constipation0, good social interaction. BP 145/100 mmHg</t>
  </si>
  <si>
    <t>sleeps well, walkin g distance gopod, muscle strength good, no emotional change, no memory loss but forgetfulness, good judgement</t>
  </si>
  <si>
    <t>good diosease course + osteoarthrites</t>
  </si>
  <si>
    <t>salt restyriction, be active, moin imize coffee, prevenmtion of fall, vegitable and fruit dish, leguumes dish, use only liquid oil, get adequate sun light, walk for 20 minutes 5 times per week, eat (banana , pottato and tomatto for pottasium supplement)</t>
  </si>
  <si>
    <t xml:space="preserve">VS BP160/100   PR 88 RR 20_x000D_
</t>
  </si>
  <si>
    <t xml:space="preserve">poor control  HTN </t>
  </si>
  <si>
    <t xml:space="preserve">DO OFT  U/A  </t>
  </si>
  <si>
    <t xml:space="preserve">known hypertensives on nifedipine 20mg po bid now just came for follow up_x000D_
</t>
  </si>
  <si>
    <t>BP-147/90_x000D_
pr 80</t>
  </si>
  <si>
    <t>refill and advise on LSM and adherence</t>
  </si>
  <si>
    <t>known HTN on losartan 50 mg po daily</t>
  </si>
  <si>
    <t xml:space="preserve">BP-110 / 74 mmHg </t>
  </si>
  <si>
    <t xml:space="preserve">Amlodipine 10 mg po/d </t>
  </si>
  <si>
    <t>HTN + Symptomatic cholilihtiasis</t>
  </si>
  <si>
    <t xml:space="preserve">BP-121 / 95 mmHg_x000D_
</t>
  </si>
  <si>
    <t xml:space="preserve">Controlled HTN_x000D_
_x000D_
</t>
  </si>
  <si>
    <t xml:space="preserve">Left lower extremity unprovoked extensive proximal acute DVT </t>
  </si>
  <si>
    <t>After consulting senior (Dr Sebrina ) it was decided to discontinue rivaroxaban and advice on compression stocking</t>
  </si>
  <si>
    <t>P- Left lower extremity unprovoked extensive proximal acute DVT ON Rivaroxaban 20mg po daily on 6th month_x000D_
_x000D_
Control Doppler venography= LT CFV and SFV chronic thrombus with recanalization. reticular veins seen_x000D_
D-dimer= &amp;lt; 150 (Normal)</t>
  </si>
  <si>
    <t>BP-138/84_x000D_
pr 80</t>
  </si>
  <si>
    <t>P1:Known Hypertensive currently on Amlodipine 5 mg/d, Enalapril 10 mg/bid</t>
  </si>
  <si>
    <t xml:space="preserve">BP- 148 / 89 mmHg ( 114-129/79-89 mmHg) </t>
  </si>
  <si>
    <t>P=HTN on Amlodipine 5 mg po/d and HCT 25 mg po/d</t>
  </si>
  <si>
    <t>BP_119/70_x000D_
pr 78_x000D_
FBS-100, 90, 67</t>
  </si>
  <si>
    <t xml:space="preserve">NPH 20/16      </t>
  </si>
  <si>
    <t>TIDM on NPH 20/18 IU , RI 4/4 IU + HTN ON HCT 25 MG PO/D</t>
  </si>
  <si>
    <t xml:space="preserve">FBS-120/75 mmHg &amp; FBS-121-138 mg/dl </t>
  </si>
  <si>
    <t>T2DM + HTN ON ASA 81 MG PO DAILY,MTF 1GM/500MG,NIFEDIPINE 20 PO BID,ENALAPRIL 10MG PO BID</t>
  </si>
  <si>
    <t>BP=179 / 87 (OFFICE)   BP2=140/90 (HOME)  PR=60 RR=17</t>
  </si>
  <si>
    <t>HTN(FAIR CONTROL) +HHD+DYSLIPIDEMIA</t>
  </si>
  <si>
    <t>ATROVASATIN 40 MG PO DAILY , ASA 81 MG PO DAILY , HCT 25 MGPO DAILY, ENALAPRIL 5 MG PO DAILY,SERIAL BP AT NEXT VISIT</t>
  </si>
  <si>
    <t>BP              92 / 56               PR 101</t>
  </si>
  <si>
    <t>Type 2DM for the last 7 years with chronic complication retinopathy and nephropathy_x000D_
 Hypertension for the last 1 year_x000D_
 ESRD on haemodialysis 2 times per wk_x000D_
 CKD anemia _x000D_
 CKD  MBD_x000D_
 has adequate  urine output_x000D_
 Amlodipine 5mg po pre day_x000D_
 frusemide 40mg po TID_x000D_
 Atorvastatin 20 mg po per day</t>
  </si>
  <si>
    <t>BP-109 / 80 mmHg &amp; FBS-142 mg/dl &amp; ECHO-Grade I Diastolic Dysfunction</t>
  </si>
  <si>
    <t>T2 DM + HTN + Old stroke ; on MTF - 500 MG PO BID , NPH 20/10 IU SC BID , ENALAPRIL 10 MG PO/BID , ATROVASTATIN 20 MG PO DAILY , ASA - 81 MG PO/D , HCT - 25 MG PO/D</t>
  </si>
  <si>
    <t>no cough, no SOB, no edema, no visual problem, mild back pain, mild paresthasia, joint mobilit y good, good balance , good understandin g, cooperastive, no ovbesity, no stress, psychosocial; distress (conflict with neighnbour), good dietary habit, good hygien, adherent to medication, toileting good, good social interaction. remarks (no breast mass, no vaginal discharge)</t>
  </si>
  <si>
    <t>slee[ps poorl;y, walking distance good, muscle strength weak, emotional change (anger, psychosocial distress), no memory loss but forgetfulness, good judgement</t>
  </si>
  <si>
    <t>salt restrictiobn, be actiove, minim ize coffee, prevention of fall, vegitable and gfruitt dish, get adequate sun light, legumes dish, use onl;y liquid oil, foot care (wear loose shoe, becareful while cutting naiil, keep moisturizing lehgs with vasdlin)</t>
  </si>
  <si>
    <t>BP-145/85, 135/90_x000D_
pr 80_x000D_
FBS 155, 165</t>
  </si>
  <si>
    <t>metformin 1gm/ 500 mg</t>
  </si>
  <si>
    <t>1. TIIDM on MTF 500 mg Bid, Glibenclamide 5 mg d 2. HTN on Enalapril 5 mg Bid, HCT 25 mg po daily, Atrovostatin 20 mg</t>
  </si>
  <si>
    <t>BP=107 / 65     _x000D_
FBS=223 MG/DL,RBS=218 MG DL</t>
  </si>
  <si>
    <t>T1 Dm(POOR CONTROL)</t>
  </si>
  <si>
    <t>UKBDATE HGA1C</t>
  </si>
  <si>
    <t>Decreased discharge from fistula site,  RUQ pain but decreased from previous time. He has 1x a day bowl habit</t>
  </si>
  <si>
    <t>V/S: BP-140 / 72, pr-74 HCT-45.8%, colonoscopy-ileum-multiple aphtous ulcers with inflamed mucosa finding-terminal ileitis 2ry to ?IBD/CD r/o infctious ileitis, GII internal hemorrhoid, biopsy(from ileum)-chronic inactive ileitis(microscopy-multiple ileal mucosal fragments with mild to moderate crypt architectural distortion, lamina propria expanded by lyphmoid inflamatory cell infiltrates along with germinal centers. no granuloma or feature of malignancy is seen)_x000D_
CDAI= 210.7 - Mildly to Moderately active CD_x000D_
Liver enzymes and RFT= WNR</t>
  </si>
  <si>
    <t>CD with Mildly to Moderately active disease activity</t>
  </si>
  <si>
    <t>Continue predinsolone 40mg PO daily for 02 extra week and start tapering if he gets improvement, Consult GI side</t>
  </si>
  <si>
    <t>Known Crohn's disease (colonoscopy and biopsy proven) +8th POD after EUA for Transphincteric fistula_x000D_
On Predinsolon 40mg PO daily</t>
  </si>
  <si>
    <t xml:space="preserve">DRY COUGH AND SNEEZING </t>
  </si>
  <si>
    <t xml:space="preserve">BP - 140/80  130/80 -   120/75 _x000D_
 FBS - 105 </t>
  </si>
  <si>
    <t xml:space="preserve">SAME  + ALLERGIC RHINITIS  </t>
  </si>
  <si>
    <t>no new complaint (attendant came for refill)</t>
  </si>
  <si>
    <t>Came with Home BP measurements 135/79- 127/77mmhg and FBS -144-124mg/dl</t>
  </si>
  <si>
    <t>known T2DM + HTN + Ischemic  stroke on NPH 34/30, nifedipine 20 mg po/d, atrovastatin 20 mg po/d and ASA 81 mg po/d</t>
  </si>
  <si>
    <t>CAME BACK TO MAKE THE PRESCRIPTION OOOF THE MEDICATIONS FOR TWO MONTHS ONLY</t>
  </si>
  <si>
    <t>PR=63 BP=132 / 77MMHG</t>
  </si>
  <si>
    <t>ATORVASTATIN 20 MG PO DAILY,ENALAPRIL 5MG PO DAILY,ATENOLOL 25MG PO DAILY,PANTOPRAZOLE 20 MG  PO DAILY FOR TWO MONTHS</t>
  </si>
  <si>
    <t>HTN + VITAMINE D DEFICIENCY</t>
  </si>
  <si>
    <t>BP-140/83,_x000D_
pr 80_x000D_
FBS- 140, 138, 128</t>
  </si>
  <si>
    <t>DM + HTN on MTF 1 gm po BID, Glibenclemide 10 mg BID, Amlodipine 10 mg/day and Atrovastatin 20 mg/day</t>
  </si>
  <si>
    <t>started speaking well, no weakness, memory is reciovering and recently diagnosed for breast cancer on chemotheraophy , no cough,no SOB, no edema, no visual problem, no back pain,  no paresthasia, joinrt mobility good, good dietary habit, adherent to medication , toileting good, good social interaction. BP 110/70 mmHg</t>
  </si>
  <si>
    <t>sleeps well, walking distance good, muscle strength good, no emotional change, no memory loss, good judgementy</t>
  </si>
  <si>
    <t>adviced to wear mask, keep sanitizer, wash hand frequenmtly with soap, avoid coughing person, take enough fluid, red sign told (cough, fever, vomiting, diarrhea, dyspnea, jaundice) to immideately visit physian</t>
  </si>
  <si>
    <t xml:space="preserve">BP-152 / 84 mmHg </t>
  </si>
  <si>
    <t xml:space="preserve">Refill &amp; Advice him LSM </t>
  </si>
  <si>
    <t xml:space="preserve">HTN with HHD + IHD on Medications </t>
  </si>
  <si>
    <t xml:space="preserve">HEADACHE   </t>
  </si>
  <si>
    <t>BP -  161 / 97 PR - 102_x000D_
 FBS - 120</t>
  </si>
  <si>
    <t xml:space="preserve">SEND HGA1C , RFT , UPDATE CBC , SE </t>
  </si>
  <si>
    <t>Hypertension + Dm NPH insulin 30/20 iu sc am/pm MTF 500 mg po bid enalapril 10 mg po/day amlodipine 10 mg po/day atrovastatin 20 mg po /day</t>
  </si>
  <si>
    <t>HAS PRODUCTIV COUGH OF WHITISH SPUTUM AND CHEST PAIN ,HAS ALSO HASUNSPECEFIED AMOUNT OF WEIGHT LOSS,NO HISTORY OF CONTACT WITH TB PATIENT OR CHRONIC COUGHER</t>
  </si>
  <si>
    <t>BP=120/71MMHG,PR=55/M,ESR= 5MM/HR</t>
  </si>
  <si>
    <t>SAME +R/O PUL TBC+BRADYCARDIA 2?</t>
  </si>
  <si>
    <t>DO ECG,GENE EXPERT,PIHCT,THEN MANAGE,BLOOD GROUP ON PATIENT REQUEST</t>
  </si>
  <si>
    <t>ACUTE SINUSITIS (TREATED)</t>
  </si>
  <si>
    <t>he has leg edema due to Nifedipine and he is taking Nifedipine 20mg PO daily and his leg swelling decreased.</t>
  </si>
  <si>
    <t>BP= 123/78  PR= 86   HBPM= 110-130/68-86_x000D_
Serum cortisol= 380.46 (Ref 134-522)</t>
  </si>
  <si>
    <t xml:space="preserve">IHD /7 years/ + Controlled HTN + Prediabetes </t>
  </si>
  <si>
    <t>Enalapril 10mg po BID, HCT 25 mg po daily, metoprolol 25mg, Spironolactone 25 mg po daily, po daily ASA 81mg po daily atrovastatin 40mg po daily, Nifedipine 20mg PO daily, add pantoprazole 40mg PO daily</t>
  </si>
  <si>
    <t>P1- IHD /7 years/ + RESISTANT HTN + prediabetes - enalapril 10mg po BID, HCT 25 mg po daily, metoprolol 25mg, Spironolactone 25 mg po daily, po daily ASA 81mg po daily atrovastatin 40mg po daily, Nifedipine 20mg PO BID_x000D_
_x000D_
FBS 125mg/dl_x000D_
HgA1C - 5.9%</t>
  </si>
  <si>
    <t>no cough, no SOb, no edema, no visual problem evaluated, no back pain , paresthasia, joint monbiility good, good balance, good understanding, cooperative, no stress, no psychosocial distress, good dietary habit, good hygien, adherent to meication, toiletin g good, good social interaction. remarks 9nno breast mass, no vaginal discharge)</t>
  </si>
  <si>
    <t>sleeps well, walking distance good, muscle strength good, no emotional change, no memotry loss , good judgem,ent. remarks (has gastrites)</t>
  </si>
  <si>
    <t xml:space="preserve">salt restriction, be active, minimize cogffee. ptrevention of fall, vegitable and fruit dish, legumes dishh, use only liqyiuuid oil, get adequate sun light, get a cup of juice made of (banana, avoccado, oats and milk), twice per  week, foot care (keep hygien, wear loose shoe, becareful while cutting nail), </t>
  </si>
  <si>
    <t xml:space="preserve">FB S-  137 - 140 - 135 - 127 - 103  154 </t>
  </si>
  <si>
    <t xml:space="preserve">SEE MANAGEMENT _x000D_
- LINK TO OPTHA CLINIC FO EVALUATION </t>
  </si>
  <si>
    <t xml:space="preserve">FBS-160-260 mg/dl &amp; RBS-194-302 mg/dl </t>
  </si>
  <si>
    <t xml:space="preserve">NPH 44/24 IU &amp; RI 8/8 IU SC BID </t>
  </si>
  <si>
    <t>P1=T1DM on NPH 42/22 IU  SC BID and regular insulin 6/6 IU SC BID</t>
  </si>
  <si>
    <t>BP 140/88_x000D_
pr 80_x000D_
FBs- 79, 89, 80, 92</t>
  </si>
  <si>
    <t>NPH 28/18_x000D_
Amlodipie to HCT 25 mg po daily</t>
  </si>
  <si>
    <t>P=T2 DM + HTN onon NPH 30/20, RI 6/6,Atrovastatin 20mg po daily, amlodipine 20mg po daily, enalapril 10mg po BID</t>
  </si>
  <si>
    <t xml:space="preserve">she has hx of bilateral joint pain and swelling over the wrsit and PIP joints hair loss,hx of recurrent oral ulcer and facial puffiness and rash  for which she was investigated and start pridinsolone at privte clinic_x000D_
 also has bilateral leg claudication  </t>
  </si>
  <si>
    <t xml:space="preserve">bp =160/80   fbs  224,248  hga1c=10.63 ca(total)=2.29 albumin=4.27 total protien=7.87,ALP=90 Cr=1  ESR= 39  ECHO =NORMAL  LFT = N CBC=N electrolyte =N  LIPID PROFILE  T.chol= 274 tgl=265 LDL= 187 HDL=42 </t>
  </si>
  <si>
    <t xml:space="preserve">POOR control ( glycemic and BP)+r/o SLE </t>
  </si>
  <si>
    <t xml:space="preserve">Escalate nph 28 / 16  RI 2/2   add enalapril  5mg po /d collect ixs done at private  do doppler us(arterial and venous) appt after 2 wks  atrovastain 20 mg po/d </t>
  </si>
  <si>
    <t>P1 :- Type 1 diabetes P2 :- CKD secondarily DKD P3 :- RVI on HAART for the --last 8 years CD4 800 undetectable viral load --ON RI 2IU BID NPH 24/14 --ATROVASTATIN 20MG PO/D --AMLIODIPNE 5MG PO/D - ON PREDNISOLONE 5MG PO/D (STARTED AT PRIVATE CLINIC TAPPERED FROM 20MG )</t>
  </si>
  <si>
    <t>no new complaint but she is not taking salt free diet.</t>
  </si>
  <si>
    <t>BP = 151/77_x000D_
HBPM   112/71, 162/77, 138/81, 140/65</t>
  </si>
  <si>
    <t>advise On dietary modification</t>
  </si>
  <si>
    <t>HTN (1 year) on amlodipine 5 mg PO daily</t>
  </si>
  <si>
    <t>BP                 116 / 75                  PR 64</t>
  </si>
  <si>
    <t>Left atrophied kidney most likely genetic and small stone/ no hypertension and DM/ creatine 0.9</t>
  </si>
  <si>
    <t>Left atrophied kidney most likely genetic and small stone no hypertension and DM creatine 0.9</t>
  </si>
  <si>
    <t>HEADACHE -  TINGLING AND BURNING SENSATION  AND BILATERAL HEARI</t>
  </si>
  <si>
    <t>BP - 124/57</t>
  </si>
  <si>
    <t xml:space="preserve">SEND NEUROBION 1 TAB PO DAILY ,_x000D_
 LINK TO ENT </t>
  </si>
  <si>
    <t xml:space="preserve">? PN      </t>
  </si>
  <si>
    <t>cough produiucrtive of sputum, drenchin g night sweatr, no chest pain, no edema, no sob, fever, no visual problem, (no creptation, JVP rasised, no pretivbial edema, good air entry bilaterally)</t>
  </si>
  <si>
    <t>sleeps well, walking distance weak, fatigue, muscle strengthn good, no emotional change, no memory loss, good judgement</t>
  </si>
  <si>
    <t xml:space="preserve">pneumonia r/o TB </t>
  </si>
  <si>
    <t>diabetes, hypertension, dyslipiudemia</t>
  </si>
  <si>
    <t xml:space="preserve">BP-120/80, 130/80, 140/80_x000D_
pr 72_x000D_
FBS 119, </t>
  </si>
  <si>
    <t>T2 DM+ HTN ON MTF - 500 MG PO BID , ENALAPRIL 5 MG PO DAILY</t>
  </si>
  <si>
    <t>leg rash _x000D_
 has adequate urine out put</t>
  </si>
  <si>
    <t>BP                 108 / 73             PR</t>
  </si>
  <si>
    <t>NO NEW COMPALEINT</t>
  </si>
  <si>
    <t>BP=157 / 87</t>
  </si>
  <si>
    <t xml:space="preserve">Left side hemiparesis secondary to ischemic stroke </t>
  </si>
  <si>
    <t xml:space="preserve"> Amlodipine 5mg po daily,Atrovastatin 40mg po daily,ASA 81 mg po daily,Phenytoin 100mg po tid,Haloperidol 1.5mg po daily</t>
  </si>
  <si>
    <t xml:space="preserve">FBS-111-163 mg/dl &amp; BP-110-130/70-80 mmHg </t>
  </si>
  <si>
    <t>T2 DM on Mixtard 46/30 IU SC BID, Metformin 500 mg po BID, Atrovastatin  20 mg po/d and Neurobin 1 tab po/d</t>
  </si>
  <si>
    <t xml:space="preserve">easy fitigue Tingling and burning pain over the bilateral lower extremities _x000D_
</t>
  </si>
  <si>
    <t>bp =126/61  pr= 69 _x000D_
ixs= cr=0.4 BUN=35</t>
  </si>
  <si>
    <t xml:space="preserve">CONTROLLED  HTN +? PN </t>
  </si>
  <si>
    <t xml:space="preserve">REFIL MEDS,HAVE FBS RECORDINGS FOR NXT VISIT </t>
  </si>
  <si>
    <t xml:space="preserve">Hypertension for the last 2 years amlodipine 10 mg po per day Told to have diabetes but now sugar is normal AKI on CKD on lasix 40mg po per day resolved AKI creatine 0.9  CURRENT Cr=0.4 </t>
  </si>
  <si>
    <t>complains about an intermittent dry cough (which has improved after taking cough syrup)_x000D_
-The joint pain has improved and she only complains about lt knee joint pain up on exercise and an occasional neck and shoulder pain</t>
  </si>
  <si>
    <t>Has conjunctival injection</t>
  </si>
  <si>
    <t>Add neurobin and appoint</t>
  </si>
  <si>
    <t>?OA of the Lt. knee + Vit D deficiency (rxed)</t>
  </si>
  <si>
    <t>PR=61 BP=124 / 79MMHG</t>
  </si>
  <si>
    <t>REFILL WITH ATORVASTATIN 20 MG PO DAILY,DO LIPID PROFILE</t>
  </si>
  <si>
    <t>P KNWON RVI ON HAART +DYSLPEIDMA ON RX +CRS</t>
  </si>
  <si>
    <t xml:space="preserve">has improvement in lower back pain _x000D_
RIGHT LEG PAIN persisted_x000D_
has hypoglycemic episodes 2 times per month around mid night _x000D_
</t>
  </si>
  <si>
    <t>BP- 142/79 , PR- 68 _x000D_
FBS  -  80 - 160</t>
  </si>
  <si>
    <t xml:space="preserve">P1 - T2 DM (40 yrs) P2 - HTN + P3. Gouty Arthritis P4. TINY RENAL CYST P5. L1 vertebral wedge fracture m+ DDD P6. LBBB ( ECG of 1 year back) P7- Stage 1 CKD </t>
  </si>
  <si>
    <t xml:space="preserve">CONTINUE MEDS _x000D_
add indomethacin suppository _x000D_
</t>
  </si>
  <si>
    <t>P1 - T2 DM (40 yrs) P2 - HTN + P3. Gouty Arthritis P4. TINY RENAL CYST P5. L1 vertebral wedge fracture m+ DDD P6. LBBB ( ECG of 1 year back) P7- Stage 1 CKD _x000D_
On: RI=6/6 NPH 20/12 , ENALAPRIL 5 MG PO BID , ASA 81 MG PO DAILY, Amlodipine 5mg PO daily ATROVASTATIN 20 MG PO DAILY, ALLOPURINOL 100 MG PO BID, Amitriptyline 25mg PO noc.</t>
  </si>
  <si>
    <t>no cough, no SOb, no edema, no visual problem, no back pain, no patresthasias,  hjoint mobility good, good balance, good understanding, cooperative, no stress, no psychodsocial distress, good dietary habit, no addiction, adherent to medication, toileting good, good socioal interacvtion. remaks (no BPH sympytom)FBS 147 mg/dl BP 110/70 mmHg</t>
  </si>
  <si>
    <t>sleeps well, walking distance good, muscle strength good , no emotional change, no memory loss, good judgement</t>
  </si>
  <si>
    <t>good diseaser copurse</t>
  </si>
  <si>
    <t>salt restriction,  minimize coffee, prevcention of fall, vegitable and fruit dish, legumes dish, get adequate sun light</t>
  </si>
  <si>
    <t>IHD, diabetes, hypertension, dyslipidemia</t>
  </si>
  <si>
    <t>has right  foot pain of a month duration</t>
  </si>
  <si>
    <t>PR=78/M ,BP=165 / 86MMHG,FBS=159MG/DL</t>
  </si>
  <si>
    <t>SAME  AS ABOVE WITH SUB OPTIMAL GLYCEMIC CONTROL+?OSTEOARTERITIS</t>
  </si>
  <si>
    <t>REFILL,NPH 22IU,DO RIGHT FOOT X-RAY</t>
  </si>
  <si>
    <t>known T2 DM for the past 6 yrs on MTF 1 gm po bid &amp;  NPH 20 IU</t>
  </si>
  <si>
    <t xml:space="preserve">bp =143/59 pr=87 fbs= 130-150 </t>
  </si>
  <si>
    <t>Problem List_x000D_
P1= Known T2DM for the past 10 years P2= Known HTN p3= CKD ESRD 2ry to DKD/HKD p3= Internal Hemorrhoid (post op) on LASIX 40MG PO BID , AMLODPINE 10MG PO/D NPH-  10 IU</t>
  </si>
  <si>
    <t xml:space="preserve">she is getting improvement regarding rt side weakness </t>
  </si>
  <si>
    <t>BP= 119/63_x000D_
 Chest CT angiography (06/09/2023)= Bilateral basal focal fibrosis likely postinfarction, No sign of acute orn chronic pulmonary embolism + Significant interval radiologic improvement of bilateral Pulmonary embolism and pulmonary infarctions_x000D_
Abdominopelvic US= Unremarkable_x000D_
HgA1c= 8.9% _x000D_
Liver enzymes, CBC= WNR_x000D_
CNS Power= RUE=1+/5, RLE= 1/5, LUE &amp; LLE= 5/5</t>
  </si>
  <si>
    <t xml:space="preserve">P1: Break Through PE P2: Right-sided hemiplegia and uncrossed supranuclear facial n palsy 2ndary to Hemorrhagic stroke P3: T2DM P4= HTN P5= HAI (TREATED) + Post Stroke depression_x000D_
</t>
  </si>
  <si>
    <t>HCT 25mg PO daily, Amlodipine 10mg PO daily, Enalapril 15mg PO BID, Atrovastatin 40mg PO daily, Pregabalin 75mg PO BID, MTF 500mg PO daily, NPH 20/8 IU sc BId, Plan in the next visit to change to Oral hypoglycemic agent. Current HgA1c= 8.9%</t>
  </si>
  <si>
    <t>P1: Break Through PE P2: Right-sided hemiplegia and uncrossed supranuclear facial n palsy 2ndary to Hemorrhagic stroke P3: T2DM P4= HTN P5= HAI (TREATED) + Post Stroke depression_x000D_
_x000D_
 Chest CT angiography (06/09/2023)= Bilateral basal focal fibrosis likely postinfarction, No sign of acute orn chronic pulmonary embolism + Significant interval radiologic improvement of bilateral Pulmonary embolism and pulmonary infarctions_x000D_
Abdominopelvic US= Unremarkable_x000D_
HgA1c= 8.9% _x000D_
Liver enzymes, CBC= WNR</t>
  </si>
  <si>
    <t>BP          149 / 93                         PR 84 HBPM 120/80</t>
  </si>
  <si>
    <t>Complains about lt heel pain which is exacerbated during walking</t>
  </si>
  <si>
    <t>refill and update IX</t>
  </si>
  <si>
    <t>Known hypertensive + MNG +LPR + Vitamin D Deficency_x000D_
-Taking Losartan 50mg PO/D</t>
  </si>
  <si>
    <t>no new complaint. She did not use salbutamol puff in the last month, no day and night symptom in the past 04 weeks</t>
  </si>
  <si>
    <t>BP= 145/79</t>
  </si>
  <si>
    <t>Controlled asthma + Newly Dx HTN</t>
  </si>
  <si>
    <t>put her on lifestyle modification</t>
  </si>
  <si>
    <t xml:space="preserve">Has raised blood glucose but no hypoglycemia </t>
  </si>
  <si>
    <t>HFBS- 89, 120, 271, 233, 316_x000D_
2 HOURS POST PRANDIAL- 132, 279, 469, 373</t>
  </si>
  <si>
    <t xml:space="preserve">P - T1 DM on NPH 42/22 HGA1C=7.5 </t>
  </si>
  <si>
    <t xml:space="preserve">add RI 6/6_x000D_
CONTINUE MIXTRAD _x000D_
if hyperglycemia continues consult endocrinologist </t>
  </si>
  <si>
    <t xml:space="preserve">P - T1 DM on NPH 42/22 HGA1C=7.5 On - mixtard 40/20(1.5 iu /kg)_x000D_
wt - 40 kg </t>
  </si>
  <si>
    <t>FBS=92,103,106,111,117,125,128</t>
  </si>
  <si>
    <t>Newly diagnosed T-2 DM (GOOD CONTROL)</t>
  </si>
  <si>
    <t xml:space="preserve">MTF 500 MG PO DAILY,ASPRIN 81 MG PO DAILY,ATROVASTATIN 40 MG PO DAILY </t>
  </si>
  <si>
    <t>- Newly diagnosed T-2 DM ON MTF 500 MG PO DAILY,ASPRIN 81 MG PO DAILY,</t>
  </si>
  <si>
    <t>BP-134/87_x000D_
pr 80_x000D_
FBS, 186, 173, 123</t>
  </si>
  <si>
    <t>NPH 22/12 iu</t>
  </si>
  <si>
    <t>DM NPH 20/10</t>
  </si>
  <si>
    <t>vomiting and chest pain_x000D_
 no cough_x000D_
 no leg swelling</t>
  </si>
  <si>
    <t>BP                     144 / 72                       PR 68</t>
  </si>
  <si>
    <t>PR=80  BP=142 / 73MMHG,FBS=210MG/DL</t>
  </si>
  <si>
    <t>SAME AS ABOVE WITH POOR GLYCEMIC +SUB OPTIMAL BP CONTROL</t>
  </si>
  <si>
    <t>REFILL,NPH 14 IU PM ,MTG 1GM PO  BID,AMLODIPINE 10 MG PO DAILY,SALT RESTRICTION</t>
  </si>
  <si>
    <t>has pain on the surgical scar on the anterior neck</t>
  </si>
  <si>
    <t xml:space="preserve">BP= 121/87, PR= 108_x000D_
LGS= there is transverse and 2*2 cm surgical scar on the anterior neck </t>
  </si>
  <si>
    <t>KNOWN RVI ON HAART + Post thyroidectomy + Hypocalcemia + 2o Hypoparathyroidism + Hypertrophic scar on the anterior neck</t>
  </si>
  <si>
    <t>Continue vitamin D 50,000 IU PO weekly, Calci-denk 1 tab PO daily, Levothyroxine 50mcg PO/day, Pantoprazole 40mg PO daily for 02 weeks</t>
  </si>
  <si>
    <t>5 MONTHS  AND 11 DAYS POD AFTER SUBTOTAL THYROIDECTOMY WAS DONE FOR AN INDICATION OF CONTROLLED TOXIC MNG + KNOWN RVI ON HAART + Hypocalcemia + 2o Hypoparathyroidism ON calci-denk 1 TAB PO/D, CALCIVIT 1TAB/ DAY, and vitamin D3 50,000 ONCE WEEKLY, ON LEVOTHYROXINE 50mcg PO/DAY</t>
  </si>
  <si>
    <t xml:space="preserve">complains about burning sensations over the bilateral thigh extending up to the heels ,more on the left foot_x000D_
-he also has bilateral tinnitus </t>
  </si>
  <si>
    <t>add neurobin, refill and link to ENT for evaluation</t>
  </si>
  <si>
    <t xml:space="preserve">DM + HTN on NPH= 32/22 u metformin 500 gm po BID, amlodipine 10 mg po/d, HCT 25 mg po/d, Atrovastatin 20mg/d ,amitriptyline 12.5 po/d </t>
  </si>
  <si>
    <t>no cough, no edema, no SOb, no visual problem, no  bac pain, no paresthasia, joint mobility good, good balance,walk with stick support (right hip osteoarthrites evaluated at orthopedics), good dietary habit, good dietary habit, adherent to medication, toileting good 9constipatrion), good social interaction. remarks ( has urgency, no drippling, good stream, nocturia (not on diuretics, no protein urea, ctreatinine 1.1 mg/dl, urea 22)</t>
  </si>
  <si>
    <t>sleeps well, walking distance good, muscle strength good, no emotionalm change, no memory loss, good judghement</t>
  </si>
  <si>
    <t>salt restriction,  be active, mini mize coffee, prevention of fall, vegitabnle and fruit dish, avoid beef and organic meat, legumes dish, get adequate sun light, use only liquid oil, walk for 20 minutes 3 times per week, get a cup of juice made of (banana, avocado, oats and milk ) twice per week, foot care (keep hygien, wear loose shoe, keep moituriizing legs with vasdlin, becareful while cutting nail)</t>
  </si>
  <si>
    <t>hypertension, duiabetes, gout</t>
  </si>
  <si>
    <t xml:space="preserve">UPBDATE HGA1C(COUDN'T AFFORD THE PAYMENT)_x000D_
NPH 34/16 RI 8/6_x000D_
RETUN WITH SERIAL FBS AND HGA1C </t>
  </si>
  <si>
    <t>she has left side leg pain with intermittent swelling</t>
  </si>
  <si>
    <t>Unprovoked DVT ( 3 years) + RVI ON HAART on Rivaroxaban 20 mg/d</t>
  </si>
  <si>
    <t>Control doppler US of left leg, continue meds</t>
  </si>
  <si>
    <t xml:space="preserve">Decreased uop </t>
  </si>
  <si>
    <t xml:space="preserve">bp =126/74 fbs= 90-103  NO EDEMA _x000D_
updated ixs , cr=3.98  BUN=47.4 K+=4.9 NA+=132  HGB=10.1  eGFE=17_x000D_
</t>
  </si>
  <si>
    <t xml:space="preserve">Type 2 DM for the last 6 years with chronic complication /Hypertension for the las 1 year Chronic kidney disease creatinine 2.5 eGFR /Dyslipidaemia today creatinine 3.98 K5.17 HGB 10.1 CKD anemia eGFR 17 </t>
  </si>
  <si>
    <t xml:space="preserve">continue meds .appoint after 2 month with repeated cr </t>
  </si>
  <si>
    <t xml:space="preserve">Type 2 DM for the last 6 years with chronic complication /Hypertension for the las 1 year Chronic kidney disease creatinine 2.5 eGFR /Dyslipidaemia today creatinine 3.25 K5.17 HGB 9.1 CKD anemia eGFR 22_x000D_
</t>
  </si>
  <si>
    <t>no cough, recently admitted at private hospital for (GI bleeding , aDMITTED FORV 6 DAYS ), currentlyu (dizziness, FBS 280  mg/dl), back pain, lost  weight, no fever, no joint pain, no diarrhea, stool color normal</t>
  </si>
  <si>
    <t>sleeps poorly, walking distance weak, muscle strength weak, nop emotional change  no memory loss, good judghement</t>
  </si>
  <si>
    <t>good disease course + (IBD + anem,ia+ diabeyes on follow up at BLH)</t>
  </si>
  <si>
    <t>adviced to haver a regulart follow up at BLH,  salt restriction, minimize coffee, eat only cvookerd, get adequate suin light, abvoid heavy diets, avoid stress</t>
  </si>
  <si>
    <t>low back pain, (IBD, diabetes on follow up at BLH)</t>
  </si>
  <si>
    <t xml:space="preserve">send strovastatin 20 mg po daily </t>
  </si>
  <si>
    <t>Complains about nausea ,loss of appetite, RUQ pain ,Decreased UOP of 1 wk duration , He also has syncopal attacks multiple times with in the past week</t>
  </si>
  <si>
    <t>Bradycardic + irregular Heart sounds</t>
  </si>
  <si>
    <t>same as above + Bradycardia</t>
  </si>
  <si>
    <t>IHD +T2DM+ HTN+ CKD + GOUTHY arthritis</t>
  </si>
  <si>
    <t>no cough, no SOb, no edema, , no visual problem (lacrimation to be evaluated), no back pain, no paresthasia, joint mobility good, good balance , good understanding, cooperastive, good dietary habit, no stress, no psychosocial distress, adherent to medication, addiction (cigaret smoking 5 piece per day, no alcohol, no khat)FBS 97 mg/dl BP 150/80 mmHg</t>
  </si>
  <si>
    <t xml:space="preserve">sleeps poorly, walking distance good, muscle strength good but  has intermittenmt joint pain, </t>
  </si>
  <si>
    <t>sleep hygien adviced (avoid stimulant after mid day, get a cup ogf milk at nmight, use bed only for sleeping, sleep at a fixed hours ), salt restriction, minimize coffee, prevention of fall, addiction (no reason to stop, no motivation to take measure)get vegitable and friuit dish, legunmes dish, foot care (keep hygien , keep moituirizing legs with vaslin, wear loose shoe, becare while cutting nail)</t>
  </si>
  <si>
    <t>no cough, no SOB, no edema, no visual problem, no back pain, no paresthasia, joint mobilit y good, good balance, good unmderstanding, ciooperative, no stress, good dietary habit, adherent to medixcationFBS 105 mg/dl</t>
  </si>
  <si>
    <t>sleeps well, walking distance good, muscle strength good, no emotion al change, no mem,ory loss, good judghement</t>
  </si>
  <si>
    <t>salt restriction, be acvtive, minimize coffee prevention of fall, vegitable and fruit dish, get adequate sun light, legumes dish</t>
  </si>
  <si>
    <t>diabetes, disease</t>
  </si>
  <si>
    <t>HTN+TYPE2 DM</t>
  </si>
  <si>
    <t xml:space="preserve">send Atrovastatin 20 mg po daily </t>
  </si>
  <si>
    <t>INVESTIGATE RESULT=Right simple renal cyst_x000D_
Iâ€¢ Enlarged prostate secondary to BPH</t>
  </si>
  <si>
    <t>SAME AS ABOVE+BOO 2?BPH+RIGHT SIMPLE RENAL CYST</t>
  </si>
  <si>
    <t>Well controlled T2 DM + HTN + Right renal stones + Right renal cyst + BPH + Rt hand Dupuytren contracture + ? Lt hand ganglion</t>
  </si>
  <si>
    <t xml:space="preserve">DRY COUGH  ASSOCIATED WITH  DRUG </t>
  </si>
  <si>
    <t xml:space="preserve">FBS - 120-90- 120- 140- 150_x000D_
  BP - 78  162 / 76 - OFFCIE RECORD _x000D_
 - BP HOME RECORD -  145/81 - 153/ 74 - 175 /90 </t>
  </si>
  <si>
    <t xml:space="preserve">- D/C ENALAPRIL - LOSARTAN 50 MG PO DAILY _x000D_
 HCT25 MG PO DAILY  - APPT 1 MONTH - RMOPD  </t>
  </si>
  <si>
    <t>. T2DM on NPH 38/28, MTF 500 mg Bid 2. HTN on(ENALAPRIL 10 MG PO DAILY    + Bilateral knee OA(mild)</t>
  </si>
  <si>
    <t>PR=51/M  BP=150 / 68MMHG</t>
  </si>
  <si>
    <t>Same as above+bradycardia 2?</t>
  </si>
  <si>
    <t>PN neurobin 1 tab po/d , pregabalin 75 mg po daily + BOO 2 to BPH (on alfuzosin) on</t>
  </si>
  <si>
    <t>urinary hesitancy, burnning pain during urination, muscle cramp</t>
  </si>
  <si>
    <t xml:space="preserve">BP:  150/80,  140/70  155 / 70_x000D_
FBS: 144   124  118_x000D_
</t>
  </si>
  <si>
    <t>Sub optimal bp control + fair glycaemic control + ? UTI</t>
  </si>
  <si>
    <t>U/A,  s/e, lipi profile</t>
  </si>
  <si>
    <t>DM + HTN +PN on metformin 1000 mg po BID, doanil 10 mg po BID and enalapril 5 mg po BID and atrovastatin 20mg po daily</t>
  </si>
  <si>
    <t>no new complain. she had ABM two years back</t>
  </si>
  <si>
    <t>BP: 118 / 76</t>
  </si>
  <si>
    <t xml:space="preserve">seizure disorder ( controlled) + well controlled bp </t>
  </si>
  <si>
    <t>refill with tapering of sodium valporate</t>
  </si>
  <si>
    <t>Old IS+ seizure Disorder + HTN on Amlodipine 5 mg po/d ( But  she took 10mg po daily) , ASA 81 mg po/d, Rosuvastatin 20 mg po/d and sodium Valproate 200 mg po/d</t>
  </si>
  <si>
    <t xml:space="preserve">BP = 133 / 83, </t>
  </si>
  <si>
    <t>HTN ON AMLODIPINE 5 MG PO DAILY, HCT 25 MG PO DAILY, Neurobin 1 tab po daily</t>
  </si>
  <si>
    <t xml:space="preserve">bp 136 / 76 PR 69 fbs 106,117 ,126,129 </t>
  </si>
  <si>
    <t>well bp and glycemic 1 control</t>
  </si>
  <si>
    <t>TII DM on MTF 500 mg po bid, Glibenclamide 5 mg po/d 2. HTN on Enalapril 2.5 mg po d, Atorvastatin 20 mg po d, ASA 81 mg po d + Retinopathy on follow up at private clinic</t>
  </si>
  <si>
    <t>he was changed from insulin to metformin 500 mg po BID but his sugar control has been not so good for the past 1 month. so that he added insulin by him self intermittently. but his FBS has been &gt;200</t>
  </si>
  <si>
    <t xml:space="preserve">BP=125 / 74_x000D_
FBS= &gt;200_x000D_
bun= 17, creatinine 0.9 A month back. </t>
  </si>
  <si>
    <t xml:space="preserve">change to insuliin 18/10 _x000D_
appoint after 1 month with serial measurement of FBS. </t>
  </si>
  <si>
    <t xml:space="preserve">T2DM on metformin 500 mG PO BID_x000D_
</t>
  </si>
  <si>
    <t>BP: 130/89_x000D_
FBS: 160-200mg _x000D_
HgAlc: 7.9%</t>
  </si>
  <si>
    <t>make MTF 1000/500mg po , doanil 5mg po daily</t>
  </si>
  <si>
    <t xml:space="preserve">p1: T2DM on MTF 500mg po bid and doanil 2.5mg po daily ( who lost follow up for the last three yrs)_x000D_
p2: known asthmatic pt on symbicort 2puff bid_x000D_
p3: liver abscess on follow up at surgical side </t>
  </si>
  <si>
    <t xml:space="preserve">BP=125 / 74_x000D_
FBS= &gt;200_x000D_
ASCVD risk 14.7 ( statin is recommended)_x000D_
bun= 17, creatinine 0.9 A month back. </t>
  </si>
  <si>
    <t>left upper extremities  pain</t>
  </si>
  <si>
    <t>bp 147 / 76 PR 69</t>
  </si>
  <si>
    <t>he had fall down accident 0n Meskerem 21, 2016 EC. For this he haas follow up at Sty Peter hospital</t>
  </si>
  <si>
    <t>stable vitals_x000D_
FBS= 110</t>
  </si>
  <si>
    <t>NPH= 12/10, RI 12/10 IU</t>
  </si>
  <si>
    <t>P=known diabetic patient for the past 2yrs on NPH= 12/10, RI 12/10 IU</t>
  </si>
  <si>
    <t xml:space="preserve">fbs= 80 -195  2 hr post prandial 95-145   it usually increases at night time ,but he also has somr hypo records after mid ngt </t>
  </si>
  <si>
    <t xml:space="preserve">poor control ( usually at night </t>
  </si>
  <si>
    <t xml:space="preserve">add RI 2 IU night time </t>
  </si>
  <si>
    <t xml:space="preserve">Type 1 DM for the last 1year on NPH 10/10 iu sc </t>
  </si>
  <si>
    <t>bp  151  / 84 PR 86</t>
  </si>
  <si>
    <t xml:space="preserve">poorly bp control  + Right mild hydro nephrosis </t>
  </si>
  <si>
    <t>Known HTN on HTC 12.5mg</t>
  </si>
  <si>
    <t>she has no complaint but she did not bring INR as she was informed that the sample was clotted and due to that it was not done.</t>
  </si>
  <si>
    <t xml:space="preserve">BP= 127/80_x000D_
</t>
  </si>
  <si>
    <t>SLE + DVT with Chronic venous insufficiency + Stasis Ulcer on the left leg</t>
  </si>
  <si>
    <t>appoint her after 03 weeks with INR since she has appointment on that day to Plastic side</t>
  </si>
  <si>
    <t>P1=known SLE ( 21 YrS) P2 :- left leg DVT (15yrs ) on warfarin with ? chronic venous insuficiency on warfarin 5 mg /7.5mg alternativly prednisolone 5 mg po daily_x000D_
She has follow up at Plastic side for her stasis ulcer on the left leg</t>
  </si>
  <si>
    <t xml:space="preserve">BP: 108 / 68_x000D_
FBS: 114mg/dl </t>
  </si>
  <si>
    <t>RVI on HAART + T2DM on MTF 850 mg po BID, Doanil 5 mg po BID, Amitriptyline 25 mg</t>
  </si>
  <si>
    <t xml:space="preserve">complains about pain and swelling over the lt big toe area of 5 days which improved after taking Meloxicam </t>
  </si>
  <si>
    <t>Mildly swollen and tender lt 1st digit @ the joint</t>
  </si>
  <si>
    <t>refill and update investigations</t>
  </si>
  <si>
    <t>P1: A known HTN with HHD (concentric Mild LVH with EF:60)_x000D_
-On Amlodipine 5 mg po per/d</t>
  </si>
  <si>
    <t>bp 148/66 PR 72   FBS 109-130</t>
  </si>
  <si>
    <t>well glycemic &amp; fairly bp control</t>
  </si>
  <si>
    <t xml:space="preserve">bp= 137/77  FBS= 90 </t>
  </si>
  <si>
    <t>KNOWN T2DM+ HTN + P-2 IHD w rEF45%+ P3- ? CKD P4- DYSLIPEDMIA HE IS ON ENALAPRIL 10 MG PO BID, METOROLOL 12.5MG PO/D, LASIX 40MG PO/BID ,ASA 81MG PO/D, ATORVASTATIN 40MG PO/D, MTF 1G PO BID, GLIBENCLAMID 10/5 MG PO BID,AMITRYPTRINE 12.5 MG PO/D</t>
  </si>
  <si>
    <t>she has very mild action tremor but no other complaints</t>
  </si>
  <si>
    <t xml:space="preserve">sam e                 </t>
  </si>
  <si>
    <t>Problem List Essential tremor on propranolol 40 mg po/d and AMT 25mg po daily</t>
  </si>
  <si>
    <t>BP= 153/75</t>
  </si>
  <si>
    <t>Poorly controlled HTN + IHD</t>
  </si>
  <si>
    <t>Have ECHO and ECG, ASA 81mg PO daily, Atorvastatin 40mg PO daily, , Metoprolol 25mg PO daily, Enalapril 5mg PO daily. After ECHO plan to optimize the meds.</t>
  </si>
  <si>
    <t>P- HTN + IHD (MODERATE TO SEVERE LV SYSTOLIC DYSFUNCTION) ON:- ASA 81MG PO DAILY, ATROVASTATINE 40MG PO DAILY METOPROLOL 25MG PO DAILY, enalapril 5mg po daily</t>
  </si>
  <si>
    <t>bp 141 / 80 PR 90 FBS 135</t>
  </si>
  <si>
    <t>known TIIDM for the last 20 yrs on NPH 38/12 R 20/8 HTN + Dyslipidemia on Atrovastatin 20 mg po/d, + HTN PT Enalapril 10 po BID, HCT 25 mg po/</t>
  </si>
  <si>
    <t xml:space="preserve">BP:  127 / 73_x000D_
RBS: 282mg/dl_x000D_
FBS:? </t>
  </si>
  <si>
    <t xml:space="preserve">Hga1c       </t>
  </si>
  <si>
    <t>bp 120 / 73 PR 71</t>
  </si>
  <si>
    <t xml:space="preserve">he has bilateral pain and mild swelling on his bilateral breast tissue. _x000D_
he was told to take metformin 1g/500 mg  but he has beent aking 500 bid. </t>
  </si>
  <si>
    <t xml:space="preserve">FBS=213 2 weeks </t>
  </si>
  <si>
    <t>poorly controlled DM + CLD + gyneacomastia.</t>
  </si>
  <si>
    <t xml:space="preserve">CLD with Spleenomegaly + Ascites + umbilical hernia + DM </t>
  </si>
  <si>
    <t xml:space="preserve">he has improvement.  </t>
  </si>
  <si>
    <t>BP= 98/53_x000D_
CVS= Flat JVP_x000D_
MSS= No edema</t>
  </si>
  <si>
    <t>HFrEF (25</t>
  </si>
  <si>
    <t>ASA 81MG PO DAILY ATROVASTATIN 4O MG PO DAILY metoprolol succinate 25mg po daily, enalapril 5mg po BID, furosemide 20mg po bid, Spironolactone 12.5 mg po daily, add dapagliflosin 10mg PO daily</t>
  </si>
  <si>
    <t>NYHA CLASS 3 stage c HF secondary IHD with EF 25% on ASA 81MG PO DAILY ATROVASTATIN 4O MG PO DAILY metoprolol succinate 25mg po daily, enalapril 5mg po BID, furosemide 20mg po bid, Spironolactone 12.5 mg po daily</t>
  </si>
  <si>
    <t xml:space="preserve">easy fatigability, no orthopenia pnd or body swelling </t>
  </si>
  <si>
    <t xml:space="preserve">BP =87 / 59 PR=76  _x000D_
US= 1.8cmx1.9cm well defined hyper echoic nodule in segment VI of liver .solid abdominal organ are unremarkable  index= hepatic hemangioma   TFT  =not done </t>
  </si>
  <si>
    <t xml:space="preserve">Post Covid State + Hypothyroidism (post-thyroidectomy) Liver Hemangioma_x000D_
_x000D_
</t>
  </si>
  <si>
    <t xml:space="preserve">continue med update TFT ON NXT  visit </t>
  </si>
  <si>
    <t>P1- Post Covid State + p2- hypothyroidism (post-thyroidectomy) on levothyroxine on follow up is at surgical side P3+ Liver Hemangioma</t>
  </si>
  <si>
    <t xml:space="preserve">has diarrhea and abdominal pain of 1 week duration , has left palm swelling and numbness </t>
  </si>
  <si>
    <t xml:space="preserve">bp 124/64 PR 73 </t>
  </si>
  <si>
    <t>same + GE + PN</t>
  </si>
  <si>
    <t>NAFLD + left renal upper pole cortical exophyte cyst (BOSNIAK -II) + BPH(small middle lobe) + degenerative C spine disease</t>
  </si>
  <si>
    <t>joint pain, Tingling pain associated numbness of the exrimitisvertigo and bilateral lower extrimity edema. associated with she also claims easy fatiguability</t>
  </si>
  <si>
    <t xml:space="preserve">BP: 120/70   143 / 73_x000D_
</t>
  </si>
  <si>
    <t>HTN ( Faie bp control) ? HHD +? PN + vertigo 20?</t>
  </si>
  <si>
    <t>CBC, RFT, U/A, S/E</t>
  </si>
  <si>
    <t>CBC, RFT, U/A, S/E, ECG</t>
  </si>
  <si>
    <t>make atrovastatin 20mg PO /d, Abdominal U/S</t>
  </si>
  <si>
    <t>she claims her abdominal swelling has ruptured and fluid has leaked. ( more than 2 liters)</t>
  </si>
  <si>
    <t>massively distended abdomen, with epigastric hernia and fresh scar on the midline. _x000D_
grade 3 leg edema</t>
  </si>
  <si>
    <t>link her to ER for diuresis and possible surgical consultation</t>
  </si>
  <si>
    <t>Cor pulmonale 2ry to severe PHTN 2ry AF with CHA2DS2-VAS=2 (age 63yrs) currently on Lasix 40 mg po daily spironolactone 12.5 mg po daily digoxin 0.125 mg po daily ASA 81 mg Po daily atenolol 25 mg po daily echo showed dilated RA, LA and RV - severe PHTN + grade II diastolic dysfunction abdominal u/s Congested liver with gross ascites</t>
  </si>
  <si>
    <t xml:space="preserve">- left flank pain _x000D_
- no cardiorespiratory complaint _x000D_
- no leg swelling _x000D_
- exercising regularly _x000D_
- no other complaint </t>
  </si>
  <si>
    <t xml:space="preserve">BP_139 / 77 128-139/68-79 _x000D_
home measurement - 131-139mg/dl RBS- 135- 151 _x000D_
no investigation done </t>
  </si>
  <si>
    <t xml:space="preserve">Fair BP control + Glycaemic control  </t>
  </si>
  <si>
    <t>- Do CMP, hgbA1c, Lipid P, urine analysis_x000D_
- Ophthalmic evaluation _x000D_
- see after 2weeks</t>
  </si>
  <si>
    <t>P1- HTN (2yrs) on Candesartan/HCT 12.5mg PO daily 16/12.5 P2- T2DM (2yrs) Metformin 1000mg PO BID,Dapagliflozin 10mg PO daily - Daonil 5mg PO BID P3- Dyslipidemia Atorvastan 40mg PO Daily P4-LEFT PROVOKED PROXIMAL DVT (Post traumatic) completed treatment(1YR) P5-RIGHT HUMERAL SHAFT FRACTURE (Managed conservatively) P6- Right Supraspinatous Tendinites ,subacromial bursities +Deltoid Tendinities +Frozen shoulder on physiotheraphy</t>
  </si>
  <si>
    <t>bp 126/75 PR 62</t>
  </si>
  <si>
    <t>HTN ON ENALAPRIL 5 MG PO DAILY , AMLODIPINE 5 MG PO DAILY -</t>
  </si>
  <si>
    <t xml:space="preserve">anal painwhich worsen  during defication </t>
  </si>
  <si>
    <t xml:space="preserve">BP:146 / 85 </t>
  </si>
  <si>
    <t xml:space="preserve">poor bp control +? anal fissure </t>
  </si>
  <si>
    <t>refill with 25mg po daily and appoint_x000D_
link to surgical side</t>
  </si>
  <si>
    <t>p1: -Rt knee and Ankle OA + peripheral neuropath, neurobin 1 tab po daily, AMT 25mg po daily_x000D_
P2- _x000D_
P3 --HTN HCT 12.5mg po daily</t>
  </si>
  <si>
    <t>Came with home records of BP-140/90-110/80 and FBS- 158-124mg/dl</t>
  </si>
  <si>
    <t>P=HTN+T2 DM on enalapril 10 mg po BID , metformin 1000/500 mg po bid, Daonil 5 mg po daily and atorvastatin 20mg po daily</t>
  </si>
  <si>
    <t>bp  137 / 93 PR 73 HBPM 124/83-130/90</t>
  </si>
  <si>
    <t>HTN on amlodipine 10 mg po day</t>
  </si>
  <si>
    <t>BP: 108 / 72</t>
  </si>
  <si>
    <t>Known ASTHMA patient for the past five yrs on sulbutamol 4-6 puff PRN and Belometasone 2 puff Bid</t>
  </si>
  <si>
    <t xml:space="preserve">fatigue lower extremity swelling </t>
  </si>
  <si>
    <t>bp =116/76  pr=88 (apical) fbs= 99-109  bilateral GI pitting edema _x000D_
ixs ,cr= 0.9  lipid profile all in normal range HGA1C=6.1 TFT (done a month back were in normal range )</t>
  </si>
  <si>
    <t xml:space="preserve">make lasix 40 mg po bid </t>
  </si>
  <si>
    <t xml:space="preserve">P- NYHA Class 4 Stage C HF SEC?THYROCARDIAC DISEASE + AF+ Thyrotoxicosis + Type 2 DM ON : -APIXABAN 5MG PO DAILY -METFORMIN 250MG PO DAILY, -ATEROZ 40 MG PO DAILY, -DIGOXINE 0.125MG PO DAILY - METOPROLOL 25 MG PO DAILY, -PTU 50 MG PO - Lasix 40mg po/d </t>
  </si>
  <si>
    <t>no new complain. They had Ix which the result is pending. PTH, Vit D, Ca+2</t>
  </si>
  <si>
    <t>BP= 154/88_x000D_
Lab on 19/07/2015: Cr 1.59_x000D_
On sene, 2015: TG= 152, HDL= 24, LDL= 130</t>
  </si>
  <si>
    <t>Since he can not afford Carvidilol, add metoprolol 25mg PO daily. Collect the result, Do CBC, Cr, BUN, Lipid profile, Urine analysis</t>
  </si>
  <si>
    <t xml:space="preserve">HTN+ DM + Ischemic stroke + CKD ( CR= 2, eGFR= 42) on NPH 14 IU( PM) , ASA 81 mg po/d, atrovastatin 80 mg po daily, amlodipine 10 mg po/d, enalapril  10 mg po BID, </t>
  </si>
  <si>
    <t>bp 123 / 73 PR 81 FBS 84</t>
  </si>
  <si>
    <t xml:space="preserve">bp- 103 / 62 home measurement - 129/68, 88/50 ECHO-= borderline wall thickness with G2 DD_x000D_
hgbA1c- 4.78 Cr- 0.74_x000D_
10year CVD risk- 10.8 </t>
  </si>
  <si>
    <t>hold ASA_x000D_
spironolactone 12.mg PO daily_x000D_
refill others - Enalapril, Frusemide, Ateroz _x000D_
see after 1month</t>
  </si>
  <si>
    <t xml:space="preserve">P1 :- HTN for the last 10 years with HHD _x000D_
on _x000D_
Enalapril 5 mg po per day _x000D_
Lasix 40mg po per day, _x000D_
spironolactone 25mg po per day_x000D_
ASA 81mg PO daily_x000D_
PPI PRN _x000D_
Ateroz 20mg PO daily </t>
  </si>
  <si>
    <t xml:space="preserve">bp =117/59 fbs= 101  hga1c=5.6 t.chole=103  ua= unremarkable </t>
  </si>
  <si>
    <t xml:space="preserve">controlled HTN+DM </t>
  </si>
  <si>
    <t xml:space="preserve">REFIL        </t>
  </si>
  <si>
    <t>BP= 117/65_x000D_
PR= 72_x000D_
CVS= Flat JVP</t>
  </si>
  <si>
    <t xml:space="preserve">DCMP (EF 15% ) </t>
  </si>
  <si>
    <t>Lasix 40mg PO BID,  spironolactone 25mg PO daily Digoxin 0.25mg PO daily Enalapril 5mg PO bid,  METOPROLOL 25MG PO BID, Forxiga 10mg PO daily</t>
  </si>
  <si>
    <t>P=DCMP (EF 15% ) Lasix 40mg PO BID,  spironolactone 25mg PO daily Digoxin 0.25mg PO daily Enalapril 5mg PO bid,  METOPROLOL 25MG PO BID, Forxiga 10mg PO daily</t>
  </si>
  <si>
    <t>has epigastric pain , has productive cough</t>
  </si>
  <si>
    <t>bp 136 / 84 PR 78</t>
  </si>
  <si>
    <t xml:space="preserve">FBS= 75-150  BP =120/60 </t>
  </si>
  <si>
    <t>P- T1 DM NPH 30/20 IU SC BID</t>
  </si>
  <si>
    <t>no new complain. he had hx of ABM year back</t>
  </si>
  <si>
    <t>BP: 109 / 68</t>
  </si>
  <si>
    <t>bp  116 / 74 fbs 25-134_x000D_
Urea 11.3 Cr 0.79 chole 138 LDFL 105 HDL 39.7 TG 103  Na 139 K 4.33 cl 105.7  U. acid 3.8 protean 7.30</t>
  </si>
  <si>
    <t>TIDM for the past 7 yr on NPH 32/16 IU SC BID</t>
  </si>
  <si>
    <t>Stable vitals_x000D_
Lt Cervical LN= Small to medium size, blastoid, NHL</t>
  </si>
  <si>
    <t xml:space="preserve">NHL           </t>
  </si>
  <si>
    <t>Discharged from Medical ward 05 days back with ASSt of ?Lymphoma (wbc-18.6k lymphocyte- 67% (12,462), neut-27.2 (5059) + r/o pulmonary TB + Known HTN_x000D_
_x000D_
Non hodgkin Lymphoma_x000D_
_x000D_
Lt Cervical LN= Small to medium size, blastoid, NHL</t>
  </si>
  <si>
    <t>bp 135 / 66 PR 63</t>
  </si>
  <si>
    <t>HTN on HCT 25mg po daily, enalapril 5mg po daily and meloxicam 15mg po PRN</t>
  </si>
  <si>
    <t>he has exertional SOB. he has bilateral leg edema. INR is not done</t>
  </si>
  <si>
    <t>BP= 119 / 72  PR= 87_x000D_
MMS= Grade 2 edema</t>
  </si>
  <si>
    <t>NYHA Class III Stage C HFpEF (55</t>
  </si>
  <si>
    <t>escalate lasix to 40mg PO BID, warfarin 5mg PO daily, digoxin 0.125, Benathine penicillin 1.2M IU IM monthly, Come with INR</t>
  </si>
  <si>
    <t>P- Atrial fibrillation + Chronic rheumatic valvular heart disease ( sever MS &amp; TR ) , EF - 55 % + pulmonary hypertension on LASIX 20MG PO BID, DIGOXIN 0.125 BZP 1.2 MIU IM monthly, warfarin 5mg PO daily</t>
  </si>
  <si>
    <t xml:space="preserve">- has polysymptoms _x000D_
- adherent _x000D_
- no other complaint _x000D_
</t>
  </si>
  <si>
    <t>Bp-  141 / 89 FBS- 301- 394mg/dl _x000D_
ECG=Sinus rhythm, ECHO=moderate concentric LVH with grade 1 DIASTOLIC DYSFUNCTION,EF=60%,Serum cr,1,urea-36HGA 1C10.7</t>
  </si>
  <si>
    <t xml:space="preserve">Poor glycaemic control + Poor BP control </t>
  </si>
  <si>
    <t>- NPH 8/4IU SC BID_x000D_
- Hold Daonil_x000D_
- Metformin 500mg PO noct_x000D_
- HBGM_x000D_
- Enalapril 10mg PO BID_x000D_
- refill Ateroz, asa, Lasix_x000D_
- see after 2 weeks</t>
  </si>
  <si>
    <t>T2DM . P2- HTN with HHD/IHD Metformin 1gm/1gm po BID _x000D_
Daonil 10mg po BID _x000D_
Enalapril 10/5mg PO BID_x000D_
ASA _x000D_
Atorvastatin 20mg PO daily _x000D_
Lasix 20mg PO daily</t>
  </si>
  <si>
    <t xml:space="preserve">epigastric burning pain _x000D_
 no edema ,adequate uop </t>
  </si>
  <si>
    <t xml:space="preserve">bp =97/60 pr=90 </t>
  </si>
  <si>
    <t>HFpEF 2ndry HHD+? AGN</t>
  </si>
  <si>
    <t xml:space="preserve">CONtinue meds  update ua cr </t>
  </si>
  <si>
    <t xml:space="preserve">generalised body swelling secondary to AGN Heart failure grade 3 diastolic dysfunction FF 60% urinalysis protien and blood and Many RBC 24 hours urine protein 2gm all viral markers negative_x000D_
 ON enalapril 2.5 mg po/d lasix  40 mg po/d </t>
  </si>
  <si>
    <t xml:space="preserve">she has now global headache and bilateral le g swelling. associated with foul smelling vaginal discharge for the past 7 months. </t>
  </si>
  <si>
    <t>no leg edema_x000D_
abdomen is full and non tender</t>
  </si>
  <si>
    <t>same + PID.</t>
  </si>
  <si>
    <t xml:space="preserve">pcm 1 gm po PRN_x000D_
abdominla u's, u'a, cbc, refer to OBGYN. </t>
  </si>
  <si>
    <t>simple ovarian cyst + fatty liver</t>
  </si>
  <si>
    <t>BP= 115-125/60-80_x000D_
FBS= 130, 108, 133, 159, 105, 95, 112, 110, 103,105, 79</t>
  </si>
  <si>
    <t>BILATERAL RENAL SANDY STONES + KNOWN DIABETIC + KNOWN HYPERTENSIVE</t>
  </si>
  <si>
    <t>NPH 30/20, LOSARTAN 50 MG PO daily, ATROVATSTIN 40MG PO DAILY</t>
  </si>
  <si>
    <t>P- BILATERAL RENAL SANDY STONES + KNOWN DIABETIC + KNOWN HYPERTENSIVE ON NPH 30/20 LOSARTAN 50 MG PO daily ATROVATSTIN 40MG PO DAILY</t>
  </si>
  <si>
    <t>loss of vision over the left eye with blurring of vision on right with itching sensation _x000D_
- no cardiorespiratory complaint</t>
  </si>
  <si>
    <t>BP_ 145/55 PR- 44</t>
  </si>
  <si>
    <t>Hypertension + 1st degree AV block +HF sec ?</t>
  </si>
  <si>
    <t>- Have proper ECG_x000D_
- continue antiHTN_x000D_
Ophthalmic evaluation_x000D_
cardiologist evaluation</t>
  </si>
  <si>
    <t>1: NYHA Class IV HF secondary to ?Restrictive cardiomyopathy _x000D_
-P2: 1st degree AV nodal block _x000D_
P3: Known HTN ON_x000D_
 -Furosemide 20mg po/d,_x000D_
 HCT 25mg daily _x000D_
enalapril 10 mg po BID</t>
  </si>
  <si>
    <t>BP= 108-137/77-94_x000D_
FBS= 164, 169, 359, 228, 152, 213, 313_x000D_
RBS= 246, 332, 314, 378, 158, 170, 299</t>
  </si>
  <si>
    <t>ACUTE RT CEREBELLAR INFRACTION WITH HEMORRAGIC TRANSFORMATION (02 weeks ago) + OBSTRUCTIVE HYDROCEPHALUS +KNOWN HTN +NEWLY DX T2 DM (Poorly controlled)</t>
  </si>
  <si>
    <t>Make MTF 500mg PO BID, NPH 16/8, Amlodipine 10mg PO daily, Atorvastatin 80mg PO daily, Enalapril 5mg PO BID, Omeprazole 20 mg PO BID</t>
  </si>
  <si>
    <t>PI=ACUTE RT CEREBELLAR INFRACTION WITH HEMORRAGIC TRANSFORMATION (02 weeks ago) + OBSTRUCTIVE HYDROCEPHALUS +KNOWN HTN +NEWLY DX T2 DM _x000D_
HgA1c= 13%</t>
  </si>
  <si>
    <t xml:space="preserve">some improvment in cogh,has wgt gain night sweat subsided .currently .hecompleted intiaton phase . COMPLETED STEROID </t>
  </si>
  <si>
    <t>bp =92/70 pr=109 rr=20</t>
  </si>
  <si>
    <t xml:space="preserve">continue anti TB ,DEXTRO SYRUP LINK TO TB CLINIC </t>
  </si>
  <si>
    <t>P1 - Disseminated TB (to the lungs, brain and meninges) P2 - ?TB IRIS P3 - Severe hypoalbuminemia (2.2) P4 - Hyponatremia (corrected) P5 - Pyogenic meningitis (treated) P6 - ?HAI( treated)</t>
  </si>
  <si>
    <t>complains about dull aching type of pain over her rt thigh area extending up to her heels and accompanied by tingling sensations</t>
  </si>
  <si>
    <t>CAME WITH HOME FBS measurements RANGING 98-136MG/DL</t>
  </si>
  <si>
    <t>Add Amitriptyline and refill</t>
  </si>
  <si>
    <t>Type 2 DM + HTN with HHD +PN on metformin 500mg po BID , Enalapril 5 mg po BID ,Atrovastatin 20mg PO /d</t>
  </si>
  <si>
    <t>Stable vitals_x000D_
INR= 3.18</t>
  </si>
  <si>
    <t>LEFT limb proximal DVT 2ry to myoma + Supratherapautic INR</t>
  </si>
  <si>
    <t>make warfarin 10mg Po daily 6x a week and 12.5mg PO 1x a week</t>
  </si>
  <si>
    <t>P- LEFT limb proximal DVT 2ry to myoma on warfarin 10 mg PO 5x a week and 12.5 mp PO 2x a week</t>
  </si>
  <si>
    <t>he has leg edema when he takes 10 mg amlodipine and he decreased it to 5 mg for 10 days</t>
  </si>
  <si>
    <t>BP=140/78 129/70</t>
  </si>
  <si>
    <t xml:space="preserve">P - HTN ON Amlodipine 5 mg po per day </t>
  </si>
  <si>
    <t>stable vitals_x000D_
INR= 3.6</t>
  </si>
  <si>
    <t>Supratherapautic INR</t>
  </si>
  <si>
    <t>make warfarin 10mg PO daily on week days and 7.5 mg PO daily weekends</t>
  </si>
  <si>
    <t xml:space="preserve">- no complaint _x000D_
- still taking salt </t>
  </si>
  <si>
    <t>BP- 133/90 FBS- 80mg/dl RBS- 120mg/dl</t>
  </si>
  <si>
    <t xml:space="preserve">suboptimal BP control </t>
  </si>
  <si>
    <t>Do CMP, urine analysis, HGbA1c, echo _x000D_
salt restriction</t>
  </si>
  <si>
    <t xml:space="preserve">P- Hypertension - 20years_x000D_
Nifedipine 40mg PO daily _x000D_
atenolol -not taking it because of dyspepsia </t>
  </si>
  <si>
    <t>she has symptoms of hypoglycemia during lunch time other wise no new complaints</t>
  </si>
  <si>
    <t>FBS= 106, 126</t>
  </si>
  <si>
    <t>make NPH 16/8</t>
  </si>
  <si>
    <t>she has no nwe complaints</t>
  </si>
  <si>
    <t xml:space="preserve">FBS: 109    126   173   108   169   </t>
  </si>
  <si>
    <t>T1DM on NPH 30/18 and RI 16/12 BID</t>
  </si>
  <si>
    <t xml:space="preserve">FBS= 178_x000D_
   </t>
  </si>
  <si>
    <t xml:space="preserve">POORLY CONTROLLED md </t>
  </si>
  <si>
    <t>infcrease dose of NPH to 40/28</t>
  </si>
  <si>
    <t>LBP 2 To Lumbar Degenerative Spondylosis + DM + Dyslipidaemia + On NPH 38 / 26iu BID, Atorvastatin 20 mg</t>
  </si>
  <si>
    <t xml:space="preserve">She has dry intermittent cough and sneezing for many years. </t>
  </si>
  <si>
    <t>FBS= 120_x000D_
BP= 130/80</t>
  </si>
  <si>
    <t>well controlled DM + HTN + allergic rhinitis</t>
  </si>
  <si>
    <t xml:space="preserve">refill and appoint _x000D_
loratadine 10 mg po daily for 2 weeks. </t>
  </si>
  <si>
    <t xml:space="preserve">buring sensation on torso ant and post for 4 years _x000D_
has no weight change _x000D_
no recent weight change _x000D_
has constpation _x000D_
no poly smx _x000D_
no alcohol use _x000D_
on amlodipine 5 mg po od for htn_x000D_
was told to have disk ds by MRI and surgery was deffered 6 yrs back _x000D_
has fatigue _x000D_
no headache </t>
  </si>
  <si>
    <t xml:space="preserve">chest cvs _x000D_
nad cotpp </t>
  </si>
  <si>
    <t xml:space="preserve">p1 HTN _x000D_
p2 ? deg disck ds _x000D_
p3 ? Vid d def </t>
  </si>
  <si>
    <t xml:space="preserve">lab _x000D_
pregabalin 75 mg po od </t>
  </si>
  <si>
    <t>lab _x000D_
pregabalin 75 mg po od _x000D_
see mri</t>
  </si>
  <si>
    <t>bp 151 / 77 PR 72 FBS 120 HBPM 130/75</t>
  </si>
  <si>
    <t>P1=T2DM on NPH 42/24 AM/PM, P2 = HTN with HHD ON Enalapril 5 mg po Bid, Nifedipine 20 mg po Bid, Atenolol 50 mg po/d P3= PN ON Neurobin 1tab/day, Amitriptyline 25 mg po/d</t>
  </si>
  <si>
    <t>bp 136/81 PR 81</t>
  </si>
  <si>
    <t xml:space="preserve">headache of 3 days </t>
  </si>
  <si>
    <t xml:space="preserve">BP-123-150/77-91 mmHg </t>
  </si>
  <si>
    <t xml:space="preserve">Refill &amp; HgA1C for next visit </t>
  </si>
  <si>
    <t>bp 148 / 75 PR 64</t>
  </si>
  <si>
    <t>bp 131 / 78 PR 81 fbs not done</t>
  </si>
  <si>
    <t>T2DM on NPH 20/10 P2. HTN ,enalapril 5 mg po/day and neurobin 1 tab po/d,  Atorvastatin 40 mg po daily</t>
  </si>
  <si>
    <t>bp  98 / 69 PR 66  HBPM 110/70-120/87</t>
  </si>
  <si>
    <t>HTN (late pre eclampsia) on enalapril 5 mg po day</t>
  </si>
  <si>
    <t>she has insomnia and depression</t>
  </si>
  <si>
    <t>BP= 113/75   PR= 88_x000D_
there is anterior neck swelling , non tender, firm moves with respiration about 3x3 _x000D_
TSH=1.34 NORMAL, FREE T3= 2.97 NORMAL, FREE T4=1.06 /25/03/2023/ NORMAL _x000D_
NECK US=TIRAD III Nodular thyroid disease _x000D_
FNAC=BENIGN NODULAR COLLOID GOITER WITH CYSTIC DEGENERATION / 15/07/2015/ ECG=SINUS RHYTHM, _x000D_
ECHO - normal</t>
  </si>
  <si>
    <t>Colloid Goiter with cystic degeneration,eu thyroid.</t>
  </si>
  <si>
    <t>Amitriptyline 25mg PO noc daily, update TFT, appoint her after 03 months</t>
  </si>
  <si>
    <t xml:space="preserve">fbs=112 bp =112/70 </t>
  </si>
  <si>
    <t>KNOWN TYPE II DIABETES On NPH 24/16 ,metformin 500 mg po at night atrovastatin 40 mg po/d</t>
  </si>
  <si>
    <t xml:space="preserve">he has rt flank pain, was once told to have kidney stones._x000D_
</t>
  </si>
  <si>
    <t>88 17 150 / 93</t>
  </si>
  <si>
    <t>ro recurrent urolithiasis</t>
  </si>
  <si>
    <t>work up_x000D_
  ultrasound, rft</t>
  </si>
  <si>
    <t>type 02 dm/glaucoma metformin 1gm po bid glimepiride 2mg po qod, asa 81mg po daily, atorvastatin 20mg po daily</t>
  </si>
  <si>
    <t>bp 128 / 63 PR 67 fbs 97-125</t>
  </si>
  <si>
    <t>TYpe 2 DM ON LSM + HTN + BOO 20 BPH Enalapril 5 mg po bid HCT 25 mg po/d Meloxicam 15 mg po/d</t>
  </si>
  <si>
    <t xml:space="preserve">abd pain and diahrrea 2times for 1 days </t>
  </si>
  <si>
    <t>FBS = 149mg/dl</t>
  </si>
  <si>
    <t xml:space="preserve">good controlld T2 DM + AGE + Abdo MRI = Lt renal mass 2ry to ? RCC stage 3 </t>
  </si>
  <si>
    <t>CBC, S/E, U/A,</t>
  </si>
  <si>
    <t>headache &amp; dizziness of 6 months</t>
  </si>
  <si>
    <t xml:space="preserve">BP-105/80 mmHg </t>
  </si>
  <si>
    <t xml:space="preserve">DC Amlodipine 5 mg po/d </t>
  </si>
  <si>
    <t>BP=109/63,PR=73</t>
  </si>
  <si>
    <t>Fairly controlled BP+Euthyroid</t>
  </si>
  <si>
    <t>Continue Aspirin 81 mg PO daily 2. Atorvastatin 40 mg PO daily 3. PTU 50 mg PO daily 4. Lasix 40 mg PO daily 5. Enalapril 5 mg PO daily 6. Amlodipine 10 mg PO daily,update cbc,oft,TFT Appoint after 3 month</t>
  </si>
  <si>
    <t>P1 =old ischemic stroke(4 yrs) P2 TMNG P3 hypertension( 6 yrs) on 1. Aspirin 81 mg PO daily 2. Atorvastatin 40 mg PO daily 3. PTU 50 mg PO daily 4. Lasix 40 mg PO daily 5. Enalapril 5 mg PO daily 6. Amlodipine 10 mg PO daily</t>
  </si>
  <si>
    <t>bp 166 / 80 PR 88 fbs 128,132,135,140 HBPM 120/78-120/80</t>
  </si>
  <si>
    <t>he has epigastric pain and has constipation</t>
  </si>
  <si>
    <t>BP= 108/69_x000D_
Last updated Ix: Cr= 1.2, Urea= 62,  INR updated= 2.81_x000D_
FBS= 111</t>
  </si>
  <si>
    <t>HFpEF 2ry to HHD (Controlled BP) + T2DM + Afib + Parkinsons disease + RVI + BPH + Dyspepsia</t>
  </si>
  <si>
    <t xml:space="preserve">Amlodipine 5mg po daily, hct 25mg po daily, Lasix 40 mg po/d, metformin 500mg po bid, warfarin 2.5mg po/d, levocarbidopa 250mg+25mg po bid Atorvastatin 40 mg po/d, alfuzosin 10 mg po/day, pantoprazole 40mg PO daily, bisacodyl 5mg PO daily </t>
  </si>
  <si>
    <t>P1 HFpEF 2ry to HHD P2 T2DM P3 Afib P4 Parkinsons disease P5 RVI on HAART(DTG,3TC,TDF) P6 BPH:- on Amlodipine 5mg po daily, hct 25mg po daily, Lasix 40 mg po/d, metformin 500mg po bid, warfarin 2.5mg po/d, levocarbidopa 250mg+25mg po bid Atorvastatin 40 mg po/d, alfuzosin 10 mg po/day_x000D_
_x000D_
Last updated Ix: Cr= 1.2, Urea= 62,  INR updated= 2.81_x000D_
FBS= 111</t>
  </si>
  <si>
    <t>feels alright_x000D_
walks 02 flights of stairs non-stop_x000D_
no congestive symptoms</t>
  </si>
  <si>
    <t>72 17 159 / 62 _x000D_
hgb-10.1, mcv -85, cr-2.1</t>
  </si>
  <si>
    <t>compensated heart failure, stable ckd</t>
  </si>
  <si>
    <t>continue_x000D_
serial follow up rft, electrolyte,lipid_x000D_
reduce lassix to 60mg po tid</t>
  </si>
  <si>
    <t>DM, HTN, IHD, CKD early stages on insulin glargine 6u/d, atorvastatin 40mg po daily, hct 25mg po daily, amlodipine 10mg daily, frusemide 80mg po tid ,metoprolol 25mg po daily, asa 81mg po daily, isosorbide dinitrate 5mg mg po daily.</t>
  </si>
  <si>
    <t xml:space="preserve">bp 120 / 65 fbs 120,130 ,140 </t>
  </si>
  <si>
    <t>T2 DM + HTN on MTF 500 Mg /  day, Atrovastatin 20 mg day, Amlodipine 5 mg day</t>
  </si>
  <si>
    <t>no new finding, HbA1c 7.7</t>
  </si>
  <si>
    <t xml:space="preserve">P-1: known diabetic on premixed insulin 70/30, 32 IU AM, 16 IU PM and metformin 1 gm BID_x000D_
P-2: known hypertensive on amlodipine/valsartan 5/160 mg po daily and bisoprolol 2.5 mg po daily_x000D_
</t>
  </si>
  <si>
    <t xml:space="preserve">intermittent vomitting of ingested matter later w/c became yellowish for the past 1 mon. No hx of Diarrhea, wt loss, Fever, or cough   </t>
  </si>
  <si>
    <t>PR=112/61, PR=64, regular_x000D_
HBPM= 98-139/52-75_x000D_
ECHO on 9/10/2023= Good LV Systolic function[LVEF=55%, TAPSE=28]</t>
  </si>
  <si>
    <t xml:space="preserve">HTN with HHD +? PUD to r/o Gastric mass </t>
  </si>
  <si>
    <t>Stool H.Pylori stool Ag, Abdominal U/s, Hold Amlodipine , Make Enalapril 5 mg po bid,  Atrovasttatin 20 mg po/d, ASA 81 mg po/d</t>
  </si>
  <si>
    <t>P=HTN with HHD + IHD + easy fatigability 20 to ?; on Amlodipine mg po/d, Enalapril 5 mg po/d, Atrovasttatin 20 mg po/d, ASA 81 mg po/d</t>
  </si>
  <si>
    <t>BP= 118-130/ 69-78_x000D_
FBS= 150, 112, 126, 121, 117</t>
  </si>
  <si>
    <t>Controlled BP and DM</t>
  </si>
  <si>
    <t>metformin 1gm po bid, Glibenclamide 5mg po bid, Atorvastatin 40mg po/d, Update lipid profile</t>
  </si>
  <si>
    <t>bp  112 / 62 PR 74 fbs 97,105,107,99,115,111,119  HbA1c 6.6 U.acid 2.4 TGN159 CHOLE 211 HDL 42 LDL137</t>
  </si>
  <si>
    <t xml:space="preserve">FBS_119 mg/dl -332 mg/dl </t>
  </si>
  <si>
    <t xml:space="preserve">NPH 22/18 IU SC BID </t>
  </si>
  <si>
    <t xml:space="preserve">T2DM + Simple MNG on 20/16 IU SC BID &amp; MTF 1gm po BID &amp; Atrovastatin 20 mg po/d </t>
  </si>
  <si>
    <t xml:space="preserve">well controled HTN </t>
  </si>
  <si>
    <t xml:space="preserve">has abdominal crampy stool darkening for past 2 months and also wgt loss pain ,easy fatigue ,blurring of vission </t>
  </si>
  <si>
    <t xml:space="preserve">bp = 141/58 _x000D_
cbc= hgb=9.5 mcv=81 lft ,U/A ,STOOL EXAM , OCCULT BLOOD H.PYLORI= NEG_x000D_
 ABDOMINAL US=there is intermediated segment bowel wall thickening measuring  0.6 cm in diameter _x000D_
other abdominal organ are unremarkable =abdominal ct with contrast is recommeneded </t>
  </si>
  <si>
    <t xml:space="preserve">controlled +same +m.anemia 2ndry? GI LOSS r/o colonic CA </t>
  </si>
  <si>
    <t xml:space="preserve">CONTINUE MEDS.DO ABDOMINAL CT with contrast ,consider endoscopy then after </t>
  </si>
  <si>
    <t>P-1 hypertension /IHD /stable ckd/prostatectomy-07 years/urethral stricture -dilated- RX asa 81mg po daily omeprazole 20mg po daily enalapril 10mg po bid, atorvastatin 20mg po daily, amlodipine 5mg daily</t>
  </si>
  <si>
    <t>BP==112/61, PR=64, regular_x000D_
HBPM= 98-139/52-75_x000D_
ECHO on 9/10/2023= Good LV Systolic function[LVEF=55%, TAPSE=28]</t>
  </si>
  <si>
    <t>Stool H.Pylori stool Ag, Abdominal U/s, FBS, Amlodipine 2.5 mg po/d , Make Enalapril 5 mg po daily,  Atrovasttatin 20 mg po/d, ASA 81 mg po/d</t>
  </si>
  <si>
    <t>P=HTN with HHD + IHD + easy fatigability 20 to ?; on Amlodipine 5 mg po/d, Enalapril 5 mg po/d, Atrovasttatin 20 mg po/d, ASA 81 mg po/d</t>
  </si>
  <si>
    <t>she complian right side shouldar pain dull aching type of pain and she had also lower back pain</t>
  </si>
  <si>
    <t>BP=126/64,PR=82 MSS=Bilatral pitting edema no shoulder joint tenderness Updated investigation=Vitamin D=20.1(10-29)insufficiency,ECHO=NORMAL done onoct11,2023,PAP Smear=low grade squamous intraepithial lesion(LSIL)</t>
  </si>
  <si>
    <t>Vitamin D deffisioncy + CIN(LISL)+ Fairy  controlled BP</t>
  </si>
  <si>
    <t>Add vitamin D 50,000IU Weakly for 12 month,lasix 20mg po daily,pregabaline 75 mg po daily,continue other mangement</t>
  </si>
  <si>
    <t>B.Asthma + HTN ?HHD taking Amlodipine 10 mg po/d, ASA 81 mg po/d Atorvastatin 20mg po/d, enalapril 5 mg po bid , Beclamethasone 2 puff BID, SABA 2 puff PRN</t>
  </si>
  <si>
    <t xml:space="preserve">Back pain and joint pain of 1 months </t>
  </si>
  <si>
    <t xml:space="preserve">? PN + ? Dyspepsia </t>
  </si>
  <si>
    <t xml:space="preserve">CBC, FBS, Hgb A1 C, U/A OFT, Elect , Abd Pelvic U/S </t>
  </si>
  <si>
    <t xml:space="preserve">she has pain on her gluteal area on both side , right knee joint pain </t>
  </si>
  <si>
    <t>bp 122 / 59 PR 81</t>
  </si>
  <si>
    <t xml:space="preserve">well bp control  + ? OA </t>
  </si>
  <si>
    <t xml:space="preserve">P=HTN; on Amlodipine 5 mg po/d, Enalapril 5 mg po/d 2. Degenerative lumbar spondylosis on Meloxicam 15 mg po/d, ASA 81 mg po day, atrovastatin 80 mg po day </t>
  </si>
  <si>
    <t>bp  133 / 78 PR 61 fbs 144,149,158 HBPM 120/80-130/70</t>
  </si>
  <si>
    <t>T2DM fpr the last 4 years On MTF 1 gm BID and Glibenclamide 10 mg BID, Atrovastatin 20mg po day</t>
  </si>
  <si>
    <t>Stool H.Pylori stool Ag, Abdominal U/s, Dec. Amlodipine 2.5 mg po/d , Enalapril 5 mg po daily,  Atrovasttatin 20 mg po/d, ASA 81 mg po/d</t>
  </si>
  <si>
    <t xml:space="preserve">bp =147/82  pr= 58 </t>
  </si>
  <si>
    <t xml:space="preserve">refil meds ,update serum vit .d </t>
  </si>
  <si>
    <t xml:space="preserve">well controlled T2 Dm +? AKI </t>
  </si>
  <si>
    <t xml:space="preserve">RFT ,  Abd Pelvi U/S </t>
  </si>
  <si>
    <t>No complaint. Took KCL 600mg PO BID for 01 month</t>
  </si>
  <si>
    <t>BP= 111/68  PR= 86_x000D_
Chest= clear_x000D_
K= 3.13, Na+= 134, CL= 92_x000D_
Cr= 1.1_x000D_
Urea= 39_x000D_
INR= 2.33</t>
  </si>
  <si>
    <t xml:space="preserve">Cor pulmonale 2ry to PH 2ry ? post TB fibrosis + Afib </t>
  </si>
  <si>
    <t>on warfarin 5 mg po 5x/wk and 2.5 mg 2x/wk, lasix 80mg po TID, HCT 25 mg po/d, Metoprolol 12.5mg po bid, advised to eat banana and Potato to correct the hypokalemia (3.13)</t>
  </si>
  <si>
    <t>P1. cor pulmonale 2ry to PH 2ry ? post TB fibrosis P2 Afib CHAd2VASC score 3, on warfarin 5 mg po 5x/wk and 2.5 mg 2x/wk, lasix 80mg po TID, Hct 25 mg po/d, Metoprolol 12.5mg po bid,</t>
  </si>
  <si>
    <t xml:space="preserve">has crampy pain on rt side extremity and intermittently on the left side , easyfatigbility </t>
  </si>
  <si>
    <t>bp 137/80,max 150/90,  ionized ca  3.04, TSH  9.63H,T3, 3.18N, T4 1.23N</t>
  </si>
  <si>
    <t>HTN + HYPOTHYROIDISM POST SURGERY</t>
  </si>
  <si>
    <t>SEE MEDICATION LINK TO ENDOCRINE  AFTER SENIOR WAS CONSULTED AND SUGGESTED TO LINK TO ENDOCRINE AND REFILL</t>
  </si>
  <si>
    <t>HTN + HYPOTHYROIDISM POST SURGERY; ON Enalapril 10 mg po per day, HCT 25 mg po per day, Atrovastatin 20 mg po per day, Levothyroxine 0.1 mg po bid, Ca carbonate 350 mg po per day</t>
  </si>
  <si>
    <t xml:space="preserve">has itching sensation of the skin and has also discharge </t>
  </si>
  <si>
    <t xml:space="preserve">bp  124 / 68 PR 88 fbs 124, 116,131,113,141 </t>
  </si>
  <si>
    <t>well glycemic control+ T. capitis</t>
  </si>
  <si>
    <t xml:space="preserve">Refill and link to dermatology clinic </t>
  </si>
  <si>
    <t xml:space="preserve">DM for 9 years on NPH 36/24 IU but she took 40/30 iu sc bid , atrovastatin 20mg po day, AMT 25mg po day, neurobin 1 tab po day </t>
  </si>
  <si>
    <t>previous complaints have subsided, no cough, no SOB, no edema, no visual problem evaluatrted, no back pain, no paresthasia, joint mobility good, good balance, good underfstanding, cooperative, no obesuity, no stress, no psychosocial distress, good dietary habit, adherent to medication,  toiletiong good, good social interaction. remarks I(no breast mass, no vaghinal discvhjarge)</t>
  </si>
  <si>
    <t>no wheezing, no creptation, sleeps poorly, walking distance good, muscle strength good, no emotional change,no memory loss but forgheyfulness, good judghement</t>
  </si>
  <si>
    <t>avoid (dirt, perfume, kokoroches, dye, feather pillow, domestic animals feces) salt restriction, be acvtive,minim ize coffee, prevention of fall, vegitable and fruit dish, legumes dish, use only liquiod oil, eat (banana, tomatto and pottato for pottasium supplementation)</t>
  </si>
  <si>
    <t>pneumonia, asthma</t>
  </si>
  <si>
    <t>constipation... passes every 4th day_x000D_
luts</t>
  </si>
  <si>
    <t xml:space="preserve">occult blood- positive_x000D_
cbc-normal,mcv-72_x000D_
us- normal_x000D_
</t>
  </si>
  <si>
    <t>iron defecient erythropeiesis, occult gi bleeding, seconday constipation</t>
  </si>
  <si>
    <t>fiber rich diet_x000D_
bisacodyl _x000D_
iron study_x000D_
norfloacin for 05 days</t>
  </si>
  <si>
    <t>HYPERTENSION/HHD/DYSLIPIDEMIA/??osteoarthritis+ vitamin d defeciency, RX FRUSEMIDE 40MG PO DAILY ATORVASTATIN 20MG DAILY AMLODIPINE 5MG PO DAILY meloxicam 15mg po prn,</t>
  </si>
  <si>
    <t xml:space="preserve">FBS-107,108,121,123,128,129, 131, 132, 142,148 &amp;171mg/dl </t>
  </si>
  <si>
    <t>T2DM on NPH on 28/14 IU SC BID, MTF 500 mg po/d &amp; Atrovastatin 20 mg po/d</t>
  </si>
  <si>
    <t>T2DM on NPH on 32/18 IU SC BID, MTF 500 mg po/d &amp; Atrovastatin 20 mg po/d</t>
  </si>
  <si>
    <t xml:space="preserve">FBS = 186mg/dl , BP = 140/90mmgh </t>
  </si>
  <si>
    <t xml:space="preserve">Hgb A1C     </t>
  </si>
  <si>
    <t>painfull ruq breast mass</t>
  </si>
  <si>
    <t>benign breast MASS</t>
  </si>
  <si>
    <t>jhx of breast mass</t>
  </si>
  <si>
    <t>No new compliant,Home sugar measurment FBS108-137,RBS-86-157</t>
  </si>
  <si>
    <t>BP=143/93,PR=72</t>
  </si>
  <si>
    <t>Fairly controlled blood sugar+ Newly diagnosed HTN on life style modification</t>
  </si>
  <si>
    <t>Refill NPH 26/16 IU SC BID,Continue life style modification</t>
  </si>
  <si>
    <t>P1. known type 2 DM P2- known asthmatic on NPH 26/16 IU SC BIDP3- Newly diagnosed HTN on life style modification</t>
  </si>
  <si>
    <t xml:space="preserve">better_x000D_
                 </t>
  </si>
  <si>
    <t>tsh 3.76(0.3-4.2)</t>
  </si>
  <si>
    <t>continue_x000D_
reduce amlodipine to 5mg daily</t>
  </si>
  <si>
    <t>TMNG AND HTN ON PTU 50 MG PO QOD, amlodipine 10mg po dailyATENOLOL 50 MG PO DAILY</t>
  </si>
  <si>
    <t xml:space="preserve">pain over the lt shoulder joint_x000D_
 no swelling  </t>
  </si>
  <si>
    <t xml:space="preserve">bp =150/89 pr=66 _x000D_
tft= tsh=0.144,FT3=3.28 ,FT4=not done _x000D_
_x000D_
</t>
  </si>
  <si>
    <t xml:space="preserve">poor bp control+same </t>
  </si>
  <si>
    <t xml:space="preserve">make ptu 250/200 /250 enalapril 5 mg po bid  update lft  and tft </t>
  </si>
  <si>
    <t>Thyrocardiac disease/htn/ Atrial fibrillation ON PTU 200mg po tid ATENOLOL 25mg po daily ENALAPRIL 5mg po daily ASA 81mg po daily FRUSEMIDE 20mg po daily....TSH=&amp;lt;0.1H,FT3=4.92H,FT4=12.74N LFT=N</t>
  </si>
  <si>
    <t>BP-145 / 78 mmHg (126/79 mmHg)</t>
  </si>
  <si>
    <t>P=VHD+HTN; ON Enalapril 5 mg po/d, ASA 81 mg po/d &amp; Atrovastatin 20 mg po/d</t>
  </si>
  <si>
    <t xml:space="preserve">BP 148/77, PR UPDATE IX SHOW CBC NORMAL,  HGBA1C 7.3%,  URINE NON REVEALING FBS 174,  TG 134, CHOLESTEROLE 162, HDL 43, LDL 92, </t>
  </si>
  <si>
    <t>TIIDM on MTF 1000 mg/ 500 mg po bid, Glibenclamide 10 mg po bid P2. HTN ON Amlodipine 5 mg po/d</t>
  </si>
  <si>
    <t xml:space="preserve">warfarin  7.5 mg PO daily, after 01 month with INR, Plan to have ECHO </t>
  </si>
  <si>
    <t>Provoked PE (3 months) + Rt femur # (healed) on warfarin  7.5 mg PO daily_x000D_
_x000D_
_x000D_
Updated INR= 2.10</t>
  </si>
  <si>
    <t>79 17 158 / 81</t>
  </si>
  <si>
    <t>No complaint. No noctuiria</t>
  </si>
  <si>
    <t>B/P--150/80 , FBS--115 , 135 ,</t>
  </si>
  <si>
    <t>?HPN + good glycemia .</t>
  </si>
  <si>
    <t>BP 120/70, 140/80, PR 80</t>
  </si>
  <si>
    <t xml:space="preserve">ISCHEMIC STROKE+HTN WITH HHD </t>
  </si>
  <si>
    <t>SEE MEDICATION  BRING UPDATE IX  HE SAIID HE HAS IX PAPER AT HOME</t>
  </si>
  <si>
    <t>KNOWN ISCHEMIC  STROKE PATIENT ON ASA AND ATORVASTATINE 40MG PO PER DAY AND HYPERTENSIVE PATIENT ON AMILODIPIN 10MG AND HCT 12.5 MG PO PER DAY</t>
  </si>
  <si>
    <t>she compain tooth ache,No new compliant ,no bedsore,no cough, no fever</t>
  </si>
  <si>
    <t>BP=112/64,PR-75</t>
  </si>
  <si>
    <t xml:space="preserve">Fairly controlled BP+ old I.stroke </t>
  </si>
  <si>
    <t>REFILL ASA 81 mg po/d , atorvastatin 40mg po/d , amlodipine 5mg/d,Continue physiotherapy</t>
  </si>
  <si>
    <t>P=old I.stroke + HTN + broca's aphasia on ASA 81 mg po/d , atorvastatin 40mg po/d , amlodipine 5mg/d</t>
  </si>
  <si>
    <t>bp 163/70, 150/90,  138/62, fbs 157, 137, 120,140</t>
  </si>
  <si>
    <t xml:space="preserve">UPDATE IX NEXT VISIT BECAUSE PT CAN NOT DO THE UPDATE NOW </t>
  </si>
  <si>
    <t>Advanced breast CA with ? liver secondary</t>
  </si>
  <si>
    <t>Send CBC,OFT</t>
  </si>
  <si>
    <t>BP=145 / 73 , PR=76 _x000D_
FBS=127</t>
  </si>
  <si>
    <t xml:space="preserve">T2 DM ( Good glycemic control) + ? Isolated Systolic HTN </t>
  </si>
  <si>
    <t>LSM advised _x000D_
NPH 14/12 IU BID, Atrovastatin 20 mg po/d</t>
  </si>
  <si>
    <t>P=T2DM( 5 yrs) on NPH 14/12 IU BID, Atrovastatin 20 mg po/d</t>
  </si>
  <si>
    <t xml:space="preserve">she has dypspnea on moderate exertion  ,intermittent leg swelling palpitation ,also has burning epigastric pain </t>
  </si>
  <si>
    <t xml:space="preserve">bp =123/77 pr= 108 _x000D_
 chest clear  no perpheral edema </t>
  </si>
  <si>
    <t xml:space="preserve">controlled bp +? HHD </t>
  </si>
  <si>
    <t xml:space="preserve">continue meds  do echo ,ecg add pantoprazole 40 mg po/d </t>
  </si>
  <si>
    <t>HYPERTENSION HAAWD?? BRONCHIAL ASTHMA PRECIPITATED BY BB ENALAPRIL 10/5 BID</t>
  </si>
  <si>
    <t>no cough, no SOb, no edema, no visual problem ,  recently had one excarbation anmd treatremt, no back pain, no paresthasia, joint mobility good, but fatigue, good balance, good understanding, cooperative, asthma sympoms (no nocturnal symptonm), no obesity, no stress, no psychosocial distress, good dietary habit, good hygien, adhjerent to medication, toileting good, good social interacvtion. remarks (CBC requested to look for polycythemia, no tinites, no cyanosis, no clubbing)</t>
  </si>
  <si>
    <t>sleeps well, walking distance good, muscle strength good, no emotional chanbge, no memory loss, good judhe,ment</t>
  </si>
  <si>
    <t>good disease coursed</t>
  </si>
  <si>
    <t xml:space="preserve">salt restriction, miniize coffee, prevention of fall, avoifd (dirt, perfume, dye, feather pillow, kokroches, cats and dogs feces), </t>
  </si>
  <si>
    <t xml:space="preserve">FBS-150 mg/dl &amp; BP-152 / 81 mmHg </t>
  </si>
  <si>
    <t>Type II DM + HTN on NPH 30/18 IU SC BID, Metformin 500 mg po BID , Enalapril 10 mg po BID HCT 25 mg po daily &amp; amlodipine 5 mg po/d</t>
  </si>
  <si>
    <t>there was prescription error i.e patient was give carbamazepine 200mg po qid on top of the above rx</t>
  </si>
  <si>
    <t>80 18 147 / 81_x000D_
echo- calcific av changes, no significant hemodynamic changes, grade 1 lvdd</t>
  </si>
  <si>
    <t>good_x000D_
stable</t>
  </si>
  <si>
    <t>refill_x000D_
mmm</t>
  </si>
  <si>
    <t xml:space="preserve">cough of  3wks  which is dry with occasional  scanty sputum ,no fever ngt sweats or wgt loss  no orthopnea pnd or body swelling </t>
  </si>
  <si>
    <t xml:space="preserve">bp =152/82 pr= 69 rr=20 ,chest creps over rt lower 1/3 </t>
  </si>
  <si>
    <t xml:space="preserve">same +?atypical pneumonia </t>
  </si>
  <si>
    <t xml:space="preserve">refil meds  cbc.esr cxr </t>
  </si>
  <si>
    <t xml:space="preserve">G 1 LV  Diastolic dysfunction </t>
  </si>
  <si>
    <t xml:space="preserve">HAS LEFT SIDE CHEST DISCOMFORT  WITH , NO SOB , NO BODY SWELLING </t>
  </si>
  <si>
    <t>BP 150/70 ,135/75, 140/70, FBS 120,115, 125</t>
  </si>
  <si>
    <t xml:space="preserve">FAIR CONTROLL HTN+DM +? IHD </t>
  </si>
  <si>
    <t xml:space="preserve">DO ECG THEN ECHO ACCORDINGLY </t>
  </si>
  <si>
    <t>bp 184 / 74          fbs 120</t>
  </si>
  <si>
    <t xml:space="preserve">known DM + HTN on NPH=44/30 , Atrovastatin 20mg/day, Amlodipine 5mg/day, losartan 50mg po bid ,and ASA 81mg/day, metformin 500mg po bid  </t>
  </si>
  <si>
    <t xml:space="preserve">BP 137/80 FBS241, 142, 189, 135, 156, 143, </t>
  </si>
  <si>
    <t xml:space="preserve">SEE MEDICATION ADD ATROVASTATIN </t>
  </si>
  <si>
    <t>TYPE 2DM ON NPH 32/22IU,MTF 850 MG PO BID</t>
  </si>
  <si>
    <t xml:space="preserve">BP-133 / 59 mmHg </t>
  </si>
  <si>
    <t xml:space="preserve">HTN with HHD + PN on Amlodipine 5 mg po/d, Atrovastatin 20 mg po/d &amp;  ASA 81 mg po/d </t>
  </si>
  <si>
    <t>pt didnt come ( home bp =145/83  fbs=140 )</t>
  </si>
  <si>
    <t xml:space="preserve">refil       </t>
  </si>
  <si>
    <t>roblem List METABOLIC SYNDROME (hypertension diabetes mellitus(NEPHROPATHY,NEUROPATHY) dyslipidemia/ HFpEF /OSA chronic low back pain on NPH58/48 metformin 1000mg po bid atrovastatin 80 po daily Aspirin 81mg po daily Nifedipine 40mg po bid Atenolol 50mg po daily losartan 50 mg po daily furosemide 40mg po tid amitryptilline 50 mg po dailyon</t>
  </si>
  <si>
    <t>FBS= 119_x000D_
BP= 179/100</t>
  </si>
  <si>
    <t>Poorly controlled HTN + T2DM Bilateral BKA Sec To PAD</t>
  </si>
  <si>
    <t>Nifedipine 20mg PO BID, Enalapril 5mg PO BID, NPH 24/12 IU sc BID - ASA 81 mg po/d, Atrovastatin 40 mg po daily</t>
  </si>
  <si>
    <t>P- HTN Type 2 DM BILATERAL BKA SEC TO PAD ON: - NPH 24/12 IU sc BID - ASA 81 mg po/d - Atorovastatin 40 mg po daily - Nifedipine 20 mg po daily - Enalapril 5 mg po daily</t>
  </si>
  <si>
    <t>no cough, no SOB, no edema, visual problem ob follow up (glaucoma), no back pain, paresthassia, joint mobil;ity good, good balance, good understanding, cooperastibve, no obesity, no stress, no psychosocial distress, good dietary habnit, good hygien, no addiction, adherent to medication, toileting good, good social interaction. remarks (retinopathy, paresthasia, no BPH symmptom)</t>
  </si>
  <si>
    <t>sleeps well, walking distance good, muscle strength good, fatigue, no emotional change, no memory loss, good judgement. remarks (erectile dysfunction,  warm extrinmmites, no nail cornification, no carotid bruit, no murmur, no foot deformity)</t>
  </si>
  <si>
    <t>salt restriction, min im ize coffee, prevention of fall, vegitable and fruit dish, legumes dish, use only liquid oil, get adequate sun light, walk for 20 minutes 5 times per week, get a cup of juice made of (banana, avocado, oats and milk) ttwice per week, foot care (keep hygien, keep moisurzing legs with valin, becareful while cutting mnail, wear loose shoe)</t>
  </si>
  <si>
    <t>She complain lower back pain, no joint pain,No cough,SOB</t>
  </si>
  <si>
    <t>BP-132/74,PR-96,CHEST CLEAR,MSS=NO EDEMA</t>
  </si>
  <si>
    <t xml:space="preserve">Fairly controlled BP+Lower back pain 2ry to?+HF 2ry Cor pulmonale 2ry to COPD + HTN </t>
  </si>
  <si>
    <t>CONTINUE,Enalapril 2.5 mg po/d, lasix 20mg po daily, sprinolactone 12.5mg po daily,add ibuprofine 400mg po daily</t>
  </si>
  <si>
    <t>P1=HF 2ry Cor pulmonale 2ry to COPD + P2=HTN on Salbutamlol 4puffs PRN, Enalapril 2.5 mg po/d, lasix 20mg po daily, sprinolactone 12.5mg po daily,</t>
  </si>
  <si>
    <t xml:space="preserve">bp 128 / 83 PR 86 fbs  110  chole 262  TG 142 HDL 61.7 LDL 166 </t>
  </si>
  <si>
    <t>TYPE 2 DM ON MTF 500mg po day, Atrovastatin 20mg po day</t>
  </si>
  <si>
    <t>Controlled HTN + Proximal DVT + PE</t>
  </si>
  <si>
    <t>Continue rivaroxaban 20 mg po/d, amlodipine 5mg po/d</t>
  </si>
  <si>
    <t>P1: known Hypertensive patient, P2: acute proximal and distal unprovoked DVT P3: massive BILATERAL pulmonary embolism (01 year Back) on rivaroxaban 20 mg po/d, amlodipine 5mg po/d</t>
  </si>
  <si>
    <t xml:space="preserve">has easyfatigibilty , sob </t>
  </si>
  <si>
    <t xml:space="preserve">BP 124/64,PR 80 </t>
  </si>
  <si>
    <t xml:space="preserve">HTN+DCMP on medication </t>
  </si>
  <si>
    <t xml:space="preserve">to bring echo result </t>
  </si>
  <si>
    <t>HTN ON ENALAPRIL 10MG PO BID p2. DCMP on ASA 81 MG PO D, DIGOXIN 0.125 MIC D, LASIX 40 MG PO D , SPIRONLACTON 25 MG PO D</t>
  </si>
  <si>
    <t>Stool H.Pylori stool Ag, Abdominal U/s, Amlodipine 2.5 mg, Make Enalapril 5 mg po daily ,  Atrovasttatin 20 mg po/d, ASA 81 mg po/d</t>
  </si>
  <si>
    <t xml:space="preserve">FBS=140/160/170 BP= 120/70 </t>
  </si>
  <si>
    <t xml:space="preserve">NPH 24/12  SEE AFTER 1 MONTH </t>
  </si>
  <si>
    <t>T2DM on NPH 20/10</t>
  </si>
  <si>
    <t>frequent falls with up-rolling of the eyes but no drolling of saliva,Post-ictal confusion</t>
  </si>
  <si>
    <t>BRAIN MRI- FEW SCATTERED SUBCORTICAL T2 HYPERINTENSE WHITE MATTER CHANGES LIKELYTO BE MICROANGIOPATHY/MIGRAIN RELATED CHANGES_x000D_
LEFT MDDLE CEREBELLAR PEDUNCLE NON RESTRICTING SUBTLE HYPERINTENSITY POSSIBLY CHRONIC DEMYELINATION_x000D_
ldl 53,tg-94,hdl-39, cbc-normal</t>
  </si>
  <si>
    <t>epilepsy/atonic remote from ischemic event</t>
  </si>
  <si>
    <t>reduce statin to 20mg daily_x000D_
valproic acid 200mg bid_x000D_
see after 01 month</t>
  </si>
  <si>
    <t>BP=142/78,PR=87</t>
  </si>
  <si>
    <t xml:space="preserve">Fairly controlled BP+known HTN P2:known DM, +Ischemic stroke 2ry to left cerebellar hemisphere acute lacunar infarction </t>
  </si>
  <si>
    <t>Continue Atorvastatin 80mg PO/D, Aspirin 81mg PO/D enalapril 15mg PO BID, amlodipine 10mg po/d, NPH 14/8iu sc bid,appoint after 3 month with RFT,Home blood sugar measurmrnt</t>
  </si>
  <si>
    <t>P1:known HTN P2:known DM, P3:Ischemic stroke 2ry to left cerebellar hemisphere acute lacunar infarction on Atorvastatin 80mg PO/D, Aspirin 81mg PO/D enalapril 15mg PO BID, amlodipine 10mg po/d, NPH 14/8iu sc bid</t>
  </si>
  <si>
    <t>has abdominal pain &amp; feeling of digestion</t>
  </si>
  <si>
    <t>bp 139 / 79 PR 86 fs 85,130,115 , 110 ,100 HBPM 127/85-135/85</t>
  </si>
  <si>
    <t>P=T2DM + HTN on NPH 42/32 IU, metformin 1 gm po BID, amlodipine 10 mg po/d, losartan 50mg po/d ,  ASA 81 mg po/d , atrovastatin 20 mg po day</t>
  </si>
  <si>
    <t>no postivew</t>
  </si>
  <si>
    <t>type II DIABETES MELITUS</t>
  </si>
  <si>
    <t>bp 120 / 70 PR 63</t>
  </si>
  <si>
    <t>no cough, no SOb, no edema, no visual problem (glaucoma on follow up), bacvk pain, paresthasia, joint mobility good, good balance, good understanding, cooperative, no obesity, no stress, psychosocial distress (his wife is very sick has follow up at BLH), good dietary habit, good huygien, adherent to medication, toileing good, good social interaction. remarks ( BPH on medication)FBS 110 mg/dl</t>
  </si>
  <si>
    <t>sleeps well, walkin g distance good, muscle strength good, no emotional change, no memory loss, good judghement</t>
  </si>
  <si>
    <t>sal;t restriction, be active, mini iize coffee, prevention of fall, vegitable and fruit dish, legumes dish, use only liqyuid oil, get adequate sun light, get a cup of juivce madfe of (avocado, banana, oats and milk), twice per week, foot catre (keep hygien, keep moityurizing legs with vaslin, becareful while cutting nail,  wear loose shoe)</t>
  </si>
  <si>
    <t xml:space="preserve">agressive behaviour_x000D_
repeated epileptic events despite adherence to medication._x000D_
forgetfullness_x000D_
</t>
  </si>
  <si>
    <t>add phenobarbital 100mg po daily</t>
  </si>
  <si>
    <t>epilepsy-13 years_x000D_
sodium valproate 200mg/400mg bid</t>
  </si>
  <si>
    <t>she has audible wheezing. She is not taking ICS since she is not getting it.</t>
  </si>
  <si>
    <t>BP= 137 / 87 _x000D_
Chest= Wheezing</t>
  </si>
  <si>
    <t>Uncontrolled Asthma</t>
  </si>
  <si>
    <t>Predinsolon 40mg Po daily x 05 days. salbutamol puff 4 puffs PRN, Budesonide-Formetrol 160/4.5 mcg 2 puff BID,  lasix 40mg/d, atorvastatin 20mg po/d</t>
  </si>
  <si>
    <t>Cor pulmonale 2o ACOS+ corpulmonale + T2DM(drug induced) on beclametasone 2 puff bid, sulbuthamol prn, lasix 40mg/d, atorvastatin 20mg po/d</t>
  </si>
  <si>
    <t xml:space="preserve">BP-113/67 mmHg </t>
  </si>
  <si>
    <t>Rt side Hemiparesis 2nd to ischemic Stroke(3 years)+ HTN(3years) On Enalapril 5mg po bid, Atorvastatin 40mg/day, ASA 81mg/day and Amlodipine 5mg/day.</t>
  </si>
  <si>
    <t>stable vitalsigns</t>
  </si>
  <si>
    <t xml:space="preserve">stable _x000D_
                  </t>
  </si>
  <si>
    <t xml:space="preserve">refil_x000D_
               </t>
  </si>
  <si>
    <t xml:space="preserve">bp ,pr not done </t>
  </si>
  <si>
    <t>T2DM, HTN , diabetic neuropathy, osteoarthritis</t>
  </si>
  <si>
    <t>no cough, no SOB, exertional dyspnea, no edema,, no chest pain, no light heafdaedness, tinites, no virtigo (evakluated at ENT clinic), no bacvk pain, paresthasia, fatigue feeling,right joinbt mobilirty pain (no sewelling, no creptation), good bnalance, good understanding, cooperative, no obesiuty, no stress, no psychosocial distress, good dietary habit, good hygien, adherent to medication , toileting good, good social interaction. remarks (no fever, no  weight loss, no vaginal discharge, no breast mass, no rash, )</t>
  </si>
  <si>
    <t>sleeps well, walking distance good,  muscle styrengthn good, no emotional change, no memory loss, good judgement</t>
  </si>
  <si>
    <t>salt restriction,be acvtive, minimize coffee, preventio of fall, vegitable and fruit dish, legumes disgh, use onl y liqiod oil, get adequate sun light</t>
  </si>
  <si>
    <t>RVI on HAART, MDD, back pain</t>
  </si>
  <si>
    <t xml:space="preserve">he has been addmited 1 weak back with dx ofHFrEF(40%) 2ry to ? DCMP ppted CAP + Afib with controlled response + Known hypertensive + Known gouty arthritis + ?CKD and manged withMLODIPINE 5MG PO ONCE DAILY, FUROSEMIDE 60MG IV BID, WARFARIN 2.5MG PO EVERY OTHER DAY, ALLOPURINOL 100MG PO ONCE DAILY, CEFTRIAXONE 1GM IV BID, ( Took for 5 days) COMPLETED AZITROMYCINE ENALAPRIL 5 MG PO DAILY METOPROLOL 6.25 MG PO DAILY stayed for 5 days and discharged with  Lasix 80 mg po tid, continue alopurinol 100mgpo/day, amlodipine 5 mg po/day, enalapril 5 mg po/day, metoprolol 6,25 mg po/day. warfarin 2.5 mg every other day, Have abdominal ultrasound, lipid profile, FBS on appointed day.with improvement but pt took lasix 40mg po bid and alloprenole 50mg po daily currently he complian bilatral leg swelling but no cough,orthopnia,PND </t>
  </si>
  <si>
    <t>BP= 98/54,PR=60 Chest =Decreased air entry bilaral lower 1/3 chest ,MSS=there is nodular mas over the around 6by 4 cm over the wrist area,Gade 2 billatral pitting edema,upated investigation done 11/10/2023=Abdomino pelvic u/s=congested liver +bilatral pleural effusion,kidney normal size and normal echo pattern,AST-32,ALT-27,TB-0.74,B.D-0.31,NA-133,K-4.5,CL-99.9CHOL-103,HDL48,LDL-48</t>
  </si>
  <si>
    <t xml:space="preserve">HFrEF(40%) 2ry to ? DCMP + Afib with controlled response + Known hypertensive + Known gouty arthritis + ?CKD </t>
  </si>
  <si>
    <t>escalet frusomide 40mg po tid ,make alloprenol 100mg po daily,continue other mgt,appoint after 1 month with INR,RFT,serum electrolyte</t>
  </si>
  <si>
    <t xml:space="preserve">HFrEF(40%) 2ry to ? DCMP ppted CAP + Afib with controlled response + Known hypertensive + Known gouty arthritis + ?CKD </t>
  </si>
  <si>
    <t xml:space="preserve">she has right middle finger PIP </t>
  </si>
  <si>
    <t>Stable vitals_x000D_
MSS= Right middle finger PIP swelling and tenderness</t>
  </si>
  <si>
    <t>Rheumatoid Arthritis  with low disease activity</t>
  </si>
  <si>
    <t>make predinsolon 5mg PO every other day and escalate MTX 15mg PO daily</t>
  </si>
  <si>
    <t>1 : Rheumatoid Arthritis P2 : HTN On Amliodipine 10mg PO daily, Methotrexate 12.5 mg po weekly, Folic Acid 5 mg PO daily meloxicam 15 mg Po daily, prednisone 5 mg po daily</t>
  </si>
  <si>
    <t xml:space="preserve">? UTI + ? Allergic Dermatitis </t>
  </si>
  <si>
    <t xml:space="preserve">CBC , ECG , OFT </t>
  </si>
  <si>
    <t xml:space="preserve">has burning sensation of lower extremity  has lower leg swelling intermittent , lower back pain , dysuria frequency </t>
  </si>
  <si>
    <t>bp 100/64, 120/80, 120/60</t>
  </si>
  <si>
    <t>HTN with HHD + ISCHEMIC STROKE +</t>
  </si>
  <si>
    <t xml:space="preserve">update ix cbc oft urine lipid fbs ultrsound </t>
  </si>
  <si>
    <t>bp 150/90, most record are 130/80, 111/70</t>
  </si>
  <si>
    <t xml:space="preserve">P=HTN on Enalapril 10 mg po/d, </t>
  </si>
  <si>
    <t>no cough, no SOB, no edema, no visual problem,(one eye blind glaucoma related) no back pain, no paresthassia,joint mobility good, good balance, good understanding, cooperatuiive, obesity, no stress, no psychosocial distress, good dietary habit, good hygien, asdgherent to medication, toiletin g good, no social interaction (old age)BP 100/60 mmHg</t>
  </si>
  <si>
    <t>sleeps well, walking distance good, muscl;e strength good, no emotional; change, no memory loss, good judghement</t>
  </si>
  <si>
    <t>salt restriction, minimize coffee, prebvention of fall, vegitable and fruit dish, legumes dish, use only liquid oil, get adequiate sun light,eat (banana, tomatto, pottato for pottasium supplementation)</t>
  </si>
  <si>
    <t>still claim fatigue &amp; intermittent vomiting of ingested matter</t>
  </si>
  <si>
    <t>BP=126 / 82, PR=106_x000D_
Ixs on 12/10/23=&gt;  Cr=0.7, BUN= 8; HgA1c=8.6%_x000D_
On 30/1/16=&gt; 4.18</t>
  </si>
  <si>
    <t>T2 DM( poorly controlled) +  Disseminated TB (bilateral lungs, lymph nodes and pleura) + Dyspepsia</t>
  </si>
  <si>
    <t xml:space="preserve">Continue Anti-TB _x000D_
pantoprazole 40 mg po daily _x000D_
Plasil 10 mg po PRN _x000D_
</t>
  </si>
  <si>
    <t>P1-Known T2 DM; on MTF 1 gm po bid _x000D_
P2-Disseminated TB (bilateral lungs, lymph nodes and pleura) [after sputum gene Xpert and chest CT result] ; on RHZE 3 tab po/d &amp; Pyridoxine 50 mg po/d _x000D_
P3-moderate hypokalemia(corrected)</t>
  </si>
  <si>
    <t>stable_x000D_
               vital signs</t>
  </si>
  <si>
    <t>type 1 diabetes mellitus-4 YEARS NPH 40/26 RI 08/08/08</t>
  </si>
  <si>
    <t xml:space="preserve">She has pedal edema due to amlodipine </t>
  </si>
  <si>
    <t>BP= 118/68  PR==85_x000D_
fbs= 114, 91</t>
  </si>
  <si>
    <t>Controlled HTN + HHD + T2DM + ?OA of knees</t>
  </si>
  <si>
    <t>Change amlodipine to nifedipine 20mg PO daily, Metformin 500mg po bid, Atrovastatin 40mg po daily, losartan 25 mg po daily, Amitrlyptline 12.5mg po daily, lasix 40mg PO BID, add PCM 1gm PO PRN</t>
  </si>
  <si>
    <t>Hypertension with HHD + T II DM + ?OA of Knee On Metformin 500mg po bid, Amlodipin 5mg po daily, Atrovastatin 40mg po daily, losartan 25 mg po daily, Amitrlyptline 25mg po daily, lasix 40mg PO BID</t>
  </si>
  <si>
    <t>still complian anal discharg</t>
  </si>
  <si>
    <t>BP=94/71,pr-95,updated investigation=INR 1.88</t>
  </si>
  <si>
    <t>Acute Rt Lower Extremity DVTON WARFARIN 5MG PO DAILY +Trans sphincter Fistula In Ano(follow up at surgical side)+Subtherapeutic INR</t>
  </si>
  <si>
    <t>make Warfarin 5mg weak day and 7.5mg po weak end appoint after 1 month with INR</t>
  </si>
  <si>
    <t>P=Acute Rt Lower Extremity DVTON WARFARIN 5MG PO DAILY Since 24/12/2015  +Trans sphincter Fistula In Ano(follow up at surgical side)</t>
  </si>
  <si>
    <t>no cough, no SOB, no edema, eye pain with itching sensation with discvharge (bavcterial conjictivites), no back pain, paresthasia, burning sensation of feet (has recurrent gastrites, no tarry stool, no weight loss, no vircos node), joint mobility good, good balance, good understanding, cooperative, no obesity, no stress, no psychjosocial distress, has tinites (had virtigo recvently, no murmur, no carotid bruit, no headache), good dietary habit, adfherent to medication, toileting good, (constiopation), good social interaction, (left mastictomy doine one year ago)</t>
  </si>
  <si>
    <t>slweeps well, walking distance good (no claudication), muscle strength goiod, no emotional change, no memory loss, good judhgement</t>
  </si>
  <si>
    <t>salt restriction, minimize coffee, prevention of fall, vegitable and fruit  dish, legumes dish, get adequate sun light, eat (bananma, tomatto, pottato for pottassium supplementation)</t>
  </si>
  <si>
    <t xml:space="preserve">contiue medication </t>
  </si>
  <si>
    <t>easy fatigability,chest tightness_x000D_
wheeze</t>
  </si>
  <si>
    <t>stable_x000D_
              _x000D_
b</t>
  </si>
  <si>
    <t>exacerbated asthma</t>
  </si>
  <si>
    <t>add beclomethasone 2puffs bid</t>
  </si>
  <si>
    <t>IHD WITH MODERATE LVH/bronchial asthma ON CLOPIDOGREL 75MG PO DAILY, METOPROLOL 25MG PO BID, FUROSEMIDE 40MG PO DAILY, SPIRONOLACTONE 25MG PO DAILY, ATORVASTATIN 20MG PO DAILY, SALBUTAMOL PUFF PRN.</t>
  </si>
  <si>
    <t>BP-143 / 84 mmHg ( 120-158/77-90 mmHg )</t>
  </si>
  <si>
    <t>HTN on Amlodipine 5mg po day</t>
  </si>
  <si>
    <t>no new compliant has no sleep pattern disturbance, has 2 loose stool/d, no fatigue-ability</t>
  </si>
  <si>
    <t>BP 100 / 58 mmHg, _x000D_
_x000D_
Abdomen=  No sign of fluid collection_x000D_
MSS= no peripheral edema _x000D_
Updated Ix: Na+= 136, K+= 4.13, Cr=0.92, Urea= 16_x000D_
Previous Ix_x000D_
PLT 62K, Na 134( aug 28 23), Cr 0.97( aug 30 23), viral amrkers neg(HBsAg and anti C Ab) no peripheral edema or sign of fluid collection(abdomen)</t>
  </si>
  <si>
    <t>CLD 2ry to ALD + HE (Improved) + EV</t>
  </si>
  <si>
    <t>spironolactone 100mg/d, propranolol 20 mg po bid, lactulose 10ml po BID</t>
  </si>
  <si>
    <t>P CLD 2o to ALD + HE (improved) + EV on spironolactone 100mg/d, propranolol 20 mg po bid, lactulose 10ml po BID,</t>
  </si>
  <si>
    <t>BP 120/80, 125/85, ,PR 80</t>
  </si>
  <si>
    <t xml:space="preserve">UPDATE IX NEXT VISIT </t>
  </si>
  <si>
    <t>P -HTN with HHD on Nifedipine 20mg BID, Enalapril 5mg BID and Atenolol 50mg/day.</t>
  </si>
  <si>
    <t xml:space="preserve">Bilateral leg &amp; Rt arm burning &amp; tingling pain of 1 mon duration       </t>
  </si>
  <si>
    <t>BP=128/75, PR=78_x000D_
FBS=132</t>
  </si>
  <si>
    <t xml:space="preserve">Known Type 2 DM( good glycemic control) +? PN </t>
  </si>
  <si>
    <t>NPH=28/18 AM/PM, MTF 500 mg po bid, atrovastatin 20 mg po/d ._x000D_
Appt with RFT &amp; HgA1c</t>
  </si>
  <si>
    <t>P=Known Type 2 DM( for 16 yrs); on NPH 28/16 IU SC BID[ But she took NPH=28/18 AM/PM], MTF 500 mg po bid, atrovastatin 20 mg po/d .</t>
  </si>
  <si>
    <t>No new complliant home bp measurment127/70-134/93,blood sugar measurment FBS-171-124</t>
  </si>
  <si>
    <t>BP=114/65,PR=66,CHEST CLEAR,MSS TRACE EDEMA,UPDATED INVESTIGATION=INR 2.8,PT-35</t>
  </si>
  <si>
    <t xml:space="preserve">Fairly controlled BP+Target INR(2.8)+T2 DM + HTN with HHD+ HFpEF +AFib </t>
  </si>
  <si>
    <t>refillmetformin 1gm po BID, glibenclamide 10mg po BID, atorvastatin 20mg po/d on Amlodipine 5mg po/d, atenolol 50mg po/d on lasix 60mg po/Tid, Spirolacton 25 mg/d, enalapril 5 mg po/d warfarin to 7.5/10mg  mg/d alternativly</t>
  </si>
  <si>
    <t>P1 =T2 DM P2= HTN with HHD P3= HFpEF P4=AFib on metformin 1gm po BID, glibenclamide 10mg po BID, atorvastatin 20mg po/d on Amlodipine 5mg po/d, atenolol 50mg po/d on lasix 60mg po/Tid, Spirolacton 25 mg/d, enalapril 5 mg po/d warfarin to 7.5/10mg  mg/d alternativly</t>
  </si>
  <si>
    <t>BP 144/70, PR 80</t>
  </si>
  <si>
    <t>P=HTN on amlodipine 10 mg po daily. Enalapril 5 mg po/d</t>
  </si>
  <si>
    <t>post nasal drip, sneezing</t>
  </si>
  <si>
    <t>home bp is normal</t>
  </si>
  <si>
    <t>mometasone nasal spray</t>
  </si>
  <si>
    <t>1-HYPERTENSION p2- osteoarthritis SHE IS ON hct 25 mg po daily, amlodipine 5mg po daily</t>
  </si>
  <si>
    <t>FBS 106, 96, 116</t>
  </si>
  <si>
    <t>T2 DM; On MTF 500 mg po daily</t>
  </si>
  <si>
    <t xml:space="preserve">Well controlled HNT </t>
  </si>
  <si>
    <t>Contione mediction</t>
  </si>
  <si>
    <t>persistent loose stool but no weight loss, abdominal pain or swelling_x000D_
stool culture was done and is negative</t>
  </si>
  <si>
    <t>chronic diarrhea se to ?</t>
  </si>
  <si>
    <t>refill_x000D_
consider colonoscopy</t>
  </si>
  <si>
    <t>RVI on HAART P2- TII DM P3- MILD ANEMIA (?ACD) P4- On - NPH 20/8</t>
  </si>
  <si>
    <t>currently she has no SOB, cough, Bodyswelling, orthopenia or PND</t>
  </si>
  <si>
    <t xml:space="preserve">BP=142 / 71; PR=72, regular _x000D_
MSS= no edema _x000D_
</t>
  </si>
  <si>
    <t xml:space="preserve">HFmrEF(40-45%) 2ry to dilated cardiomyopathy </t>
  </si>
  <si>
    <t>Dec. Lasix 40 mg po daily, Spironolactone 12.5 mg po/d, Metoprolol 12.5 mg po/d &amp; Enalapril 5 mg po bid_x000D_
Appt after 2 wks with Serum ele, RFT</t>
  </si>
  <si>
    <t>P= HFmrEF(40-45%) 2ry to dilated cardiomyopathy ppted by CAP; She was discharged 1 mon back with Lasix 40 mg po tid, Spironolactone 12.5 mg po/d, Metoprolol 12.5 mg po/d &amp; Enalapril 5 mg po bid; But she discontinued her medications for the past 19 days due to personal problem.</t>
  </si>
  <si>
    <t xml:space="preserve">transfer for the complain of deviation of mouth to left and difficulty to close eye has headache, has no abm , no loc no weakness of extremity no other complain  </t>
  </si>
  <si>
    <t>bp110/70 ,pr 80</t>
  </si>
  <si>
    <t xml:space="preserve">Breast Ca post MRM, Post Adjuvant CTx, On hormonal therapy+ bellys palsy </t>
  </si>
  <si>
    <t xml:space="preserve">continue medication advsie on eye care </t>
  </si>
  <si>
    <t>Breast Ca post MRM, Post Adjuvant CTx, On hormonal therapy</t>
  </si>
  <si>
    <t xml:space="preserve">leg pain         </t>
  </si>
  <si>
    <t xml:space="preserve">BP-139 / 93 mmHg </t>
  </si>
  <si>
    <t xml:space="preserve">?PN on amitriptyline 25 mg po/d  </t>
  </si>
  <si>
    <t>P1. Old stroke patient P2. Hyperttension on medication</t>
  </si>
  <si>
    <t>he was started on high dose statin, phenytoin 10mg bid for no justifiable reason</t>
  </si>
  <si>
    <t xml:space="preserve">83 17 137 / 78 </t>
  </si>
  <si>
    <t>statin myopathy</t>
  </si>
  <si>
    <t>refill previous outpatient regimen_x000D_
see after 02 weeks</t>
  </si>
  <si>
    <t>Type 02dm(20 years) with neuropathy dyslipidemia / hypertension( &gt;20 years/ seizure disorder /major depression, SEVERE VITAMIN D DEFECIENCY, Currently on enalapril 10mg po daily atorvastatin 20mg po daily furosemide 40mg po daily, NPH 30/20 regular insulin 4/4 phenytoin 100mg po daily serteraline 100mg po daily , uritab 10mg po, vitamin d3 50k weekly</t>
  </si>
  <si>
    <t>FBS-130 mg/dl &amp; BP-163 / 103 mmHg, HgA1C-5.8</t>
  </si>
  <si>
    <t xml:space="preserve">Esomeprazole 20 mg po BID </t>
  </si>
  <si>
    <t xml:space="preserve">T2DM + ?HTN with HHD </t>
  </si>
  <si>
    <t xml:space="preserve">came for biopsy </t>
  </si>
  <si>
    <t>right scrotal and right flank swelling ?hernea</t>
  </si>
  <si>
    <t>link to surgical referal clinic</t>
  </si>
  <si>
    <t>BP=126 / 74</t>
  </si>
  <si>
    <t>Amlodipine 5 mg PO daily</t>
  </si>
  <si>
    <t>P=symptomatic Cholelithiasis + Newly Diagnosed HTN ; on Amlodipine 5 mg PO daily</t>
  </si>
  <si>
    <t>BP=169 / 93 _x000D_
FBS=68-149</t>
  </si>
  <si>
    <t xml:space="preserve">poorly controlled T2 DM + Uncontrolled HTN </t>
  </si>
  <si>
    <t xml:space="preserve">DEC. NPH=22/10 AM/PMN,MTF 500 mg po BID,amlodipine 10 mg po daily, enalapril 10 mg po per bid, HCT 25 mg po/d, D/C Lasix </t>
  </si>
  <si>
    <t>p1: amlodipine 10 mg po daily, enalapril 10 mg po per bid, HCT 25 mg po/d,ON NPH=22/12 AM/PMN, MTF 500 mg po BID P2. HTN ON amlodipine 10 mg po daily, enalapril 10 mg po per bid, HCT 25 mg po/d, furosemide 20 mg po/day</t>
  </si>
  <si>
    <t xml:space="preserve">she is absent from follow up for the past 8 mons but not discontinued her medications. Currently no body swelling or SOB or Chest pain </t>
  </si>
  <si>
    <t xml:space="preserve">BP=  178 / 93         PR= 64 </t>
  </si>
  <si>
    <t>hypertension/ copd with pulmonary hypertension and corpulmonale</t>
  </si>
  <si>
    <t xml:space="preserve">Appt with RFT, serum ele </t>
  </si>
  <si>
    <t>P =hypertension/ copd with pulmonary hypertension and corpulmonale; on hctz 25mg po daily losartan 50mg po daily asa 81mg po daily furosemide 40mg po bid atorvastatin 20mg po daily atenolol 50mg po daily salbutamol 2 puffs prn beclomethasone 2 puffs bid[ She is not taking medications for the past 3 days]</t>
  </si>
  <si>
    <t>BP=110/77MMHG PR=76B/MIN</t>
  </si>
  <si>
    <t xml:space="preserve">migrane headache </t>
  </si>
  <si>
    <t xml:space="preserve">patient complains  of nausea, watery diarrhea 2 times days, loss of appetite, </t>
  </si>
  <si>
    <t>BP-134/86_x000D_
pr 80_x000D_
FBS -182</t>
  </si>
  <si>
    <t xml:space="preserve">T2DM Metformin 1gm po BID, glibenclamide 5 mg po daily, </t>
  </si>
  <si>
    <t>BP=127/90MMHG PR =78B/MIN</t>
  </si>
  <si>
    <t>SAME + ?HIGH CHOLESTROL</t>
  </si>
  <si>
    <t xml:space="preserve">AGE                       </t>
  </si>
  <si>
    <t xml:space="preserve">BP=149/83 MMHG </t>
  </si>
  <si>
    <t>Difficulty to fall asleep</t>
  </si>
  <si>
    <t>Bp- 102/65, P-70, regular_x000D_
Pinc conj, NIS_x000D_
Clear chest,_x000D_
JVP flat_x000D_
No edema</t>
  </si>
  <si>
    <t>The same + Therapeutic INR</t>
  </si>
  <si>
    <t xml:space="preserve">Refill the medications_x000D_
Advice danger signs_x000D_
</t>
  </si>
  <si>
    <t>NYHA CLASS II HF 2O TO CRVHD (HAD VALVE REPLACEMENT FOR SEVERE MS ONE YEAR BACK _x000D_
On _x000D_
1. METOPROLOL 25MG PO BID,_x000D_
 2. WARFARIN 5MG/d for two days then alternate with 7.5mgpo/d Alternatively, _x000D_
3. Amitriptylin 25 MG PO DAILY, _x000D_
_x000D_
INR- 3.0</t>
  </si>
  <si>
    <t xml:space="preserve">NONE                                    </t>
  </si>
  <si>
    <t xml:space="preserve">BP=110/70MMHG PR= 78B/MIN   </t>
  </si>
  <si>
    <t>MODERATE ASTHMA</t>
  </si>
  <si>
    <t>FOLLOW UP        TITRATEMDICATION</t>
  </si>
  <si>
    <t>ASTHMA + VIT D deficiency on symbicort 160/4.5 vit d 50,000 iu po/wk</t>
  </si>
  <si>
    <t>complains about dull aching pain and numbness over the right foot toe extending up to the post. leg and exacerbated with walking</t>
  </si>
  <si>
    <t>No gross deformity, Mild tenderness over the 1st digit of the rt foot</t>
  </si>
  <si>
    <t xml:space="preserve">P1-Chronic DVT(Lt Leg)-off OAC for &gt;1yr_x000D_
P2-Nummular eczema on beproson ointment </t>
  </si>
  <si>
    <t>The pt did not come</t>
  </si>
  <si>
    <t>Cor pulm 2o to Severe Pulm HTN 2o to ? + HTN + DVHD (mild MS,MR,AR,AS, Sever TR) with preserved EF+ sever PHTN with sever RV systolic dysfunction (TAPSE =11) + AFIB</t>
  </si>
  <si>
    <t>Furosemide 40 po daily, spironolactone 12.5 po daily, metoprolol 25mg po daily, Rivaroxaban 20mg PO daily, Sildinafil 50mg PO daily</t>
  </si>
  <si>
    <t xml:space="preserve">HF 2o to cor pulm 2o to Severe Pulm HTN 2o to ? + HTN + DVHD (mild MS,MR,AR,AS, Sever TR) with preserved EF+ sever PHTN with sever RV systolic dysfunction (TAPSE =11) + AFIB with CHA2DS2-VAS=3) On furosemide 40 po daily, spironolactone 12.5 po daily, metoprolol 25mg po daily, Rivaroxaban 20mg PO daily, Sildinafil 50mg PO daily,_x000D_
ECG-AFIB + LVH with LV strain </t>
  </si>
  <si>
    <t xml:space="preserve">cough of 15 days </t>
  </si>
  <si>
    <t>HgA1C-7.4% &amp; BP-</t>
  </si>
  <si>
    <t>T2DM + HTN on Metformin + Doanil 500+5 mg , (2 tab po BID) + MTF - 500 MG PO DAILY + , Amlodipine 10 mg po/d , ENALAPRIL 5 MG PO BID + ATROVSATATIN - 40 MG PO DAILY -</t>
  </si>
  <si>
    <t>WORK,UP FURTHER</t>
  </si>
  <si>
    <t>sore throat.dry cough,sneezing ,rhinor</t>
  </si>
  <si>
    <t xml:space="preserve">BP =130/88 ( home recordings) fbs= 126 _x000D_
 chest =clear </t>
  </si>
  <si>
    <t xml:space="preserve">good control +?allergic rhnitis </t>
  </si>
  <si>
    <t xml:space="preserve">continue meds .loratidine 10 mg po/d 10 days </t>
  </si>
  <si>
    <t xml:space="preserve">P-1 TYPE 2 DM P-2 HYPERTENSION P-3 TIA P-4 Bipolar 1 P-5 osteoarthritis ON - - -ENALAPRIL 20/10 MG PO BID, -ASA 81MG PO DAILY, -ATORVASTATIN 40MG/D, -METFORMIN 1000MG PO BID, -Glibenclamide 5mg qod, -SODIUM VALPROATE 400MG BID - AMITRYPTILLINE 50 MG PO/d -Meloxicam 15mg po prn </t>
  </si>
  <si>
    <t>she has epigastric pain which improves with PPI</t>
  </si>
  <si>
    <t>BP= 118 / 62</t>
  </si>
  <si>
    <t xml:space="preserve">Disseminated TB to the peritoneum, Lung and Pleura (on antiTB 10 weeks) </t>
  </si>
  <si>
    <t xml:space="preserve">The patient insisted to get her meds from the place where she lives outside of Addis. </t>
  </si>
  <si>
    <t>P1. Disseminated TB to the peritoneum Lung and Pleura (on antiTB 3weeks) P2.MODERETE HYPOKALEMIA P3.SEVERE HYPONATREMIA P4.CHOLITIIEASIS_x000D_
_x000D_
Electrolyte was not updated</t>
  </si>
  <si>
    <t>bp-121/71_x000D_
PR 80_x000D_
FBS-121 128</t>
  </si>
  <si>
    <t>good glycemic and BP control control</t>
  </si>
  <si>
    <t>KNOWN DM FOR THE LAST TEN YEARS ON MTF 500 MG PO DAILY,KNOWN HTN ON AMLODIPINE 10 MG PO DAILY</t>
  </si>
  <si>
    <t xml:space="preserve">bp =132/82  pr=73 </t>
  </si>
  <si>
    <t xml:space="preserve">good control         </t>
  </si>
  <si>
    <t>P1=HFpEF 2ry to HHD P2-HTN P3=Pre dibetes on -lasix 40mg po/day, -Amlodipine 10mg po/day, -enalapril 5mg po bid, -carvedilol 6.25 mg po/day_x000D_
 updated HGA1C= 5.1 (a month  back)</t>
  </si>
  <si>
    <t>BP=160/90MMHG PR=88B/MIN</t>
  </si>
  <si>
    <t xml:space="preserve">DO ECHO                            </t>
  </si>
  <si>
    <t>KNOWN HYPERTENSIVE  + HIGH CHOLESTROL + ?LVH</t>
  </si>
  <si>
    <t>Bilateral knee pain and bilateral joints sparing DIP joints, morning stiffness for about 60mins</t>
  </si>
  <si>
    <t>BP- 120/70, p-81 regular_x000D_
Pinc conj, NIS_x000D_
Clear chest_x000D_
JVP flat_x000D_
MSS- Nabutian cysts of the bilateral fingers</t>
  </si>
  <si>
    <t>the same + RA + CKD? 2o to HTN/DM</t>
  </si>
  <si>
    <t>Refill_x000D_
Methotrexate 7.5mg po weekly_x000D_
Ibuprofen 400mg po BID_x000D_
Omeprazole 20mg po BID</t>
  </si>
  <si>
    <t>T2DM + HTN + HFrEF 2o to IHD (EF- 30-35%) + Post Angio(Result?) + Dyspesia 2o to PUD_x000D_
 Ix:Echo-IHD with severe LV dysfunction + grade II LV DD + EF-30-35%_x000D_
 RFT-Cr=0.94 ......1.8?_x000D_
Serum electrolyte : K+-3.93 Lipid panel:- LDL 36, HDL-54, T-C-114, HbA1C-5.6 _x000D_
_x000D_
On_x000D_
 MTF 1000 mg Bid,_x000D_
 Glimepiride 2mg po daily. _x000D_
Metoprolol 50 mg d, _x000D_
Clopidegrol 75mg po daily _x000D_
Dapagliflozin 10mg po daily _x000D_
Spironolactone 25mg po daily _x000D_
Sacubutril-Valsartan 50mg po daily Atrovastatin 40 mg d</t>
  </si>
  <si>
    <t>claims she has increased leg swelling in the past 1 month, but claims she has good urine amount, no SOB, orthopnea, PND</t>
  </si>
  <si>
    <t>BP=127/61   PR=76  RR=16      MSS= Grade 2 bilateral pitting edema</t>
  </si>
  <si>
    <t>make lasix 40mg po bid, appoint 1 month</t>
  </si>
  <si>
    <t>P1: nephrolithiasis + passed GB stone + hypertension with HHD ECHO 12/12/14 Mild LVH GI Diastolic dysfunction EF 65% On amlodipine 10mg po daily, Frusemide 20mg po BID Metoprolol 12.5mg/po/d, Spironolactone 12.5mg/po/d, Omeprazole 20mg po BID</t>
  </si>
  <si>
    <t>she is complaining of ankle edema after she started Amlodipine.</t>
  </si>
  <si>
    <t>BP= 144/90_x000D_
HMBPM= 110-133/ 75-86_x000D_
FBS= 198_x000D_
HgA1c= 7.6%</t>
  </si>
  <si>
    <t>Change Amlodipine to Nifedipine 20mg PO BID, HCT 25mg PO daily, make MTF 500mg PO BID.</t>
  </si>
  <si>
    <t>HTN + T2DM On Amlodipin 10mg po daily HCT 25mg po daily, MTF 500mg PO daily._x000D_
 Abd US-Cholilihiasis + Normal Kidney size RFT- Cr-0.8</t>
  </si>
  <si>
    <t>Dicontinued medication due to finishing complains of SOB</t>
  </si>
  <si>
    <t>BP_134/87_x000D_
pr 80_x000D_
FBS--139</t>
  </si>
  <si>
    <t>refill medcation and tell them to come on theiir appointment</t>
  </si>
  <si>
    <t>No documentation on the chart according to the patient, T2DM on Metformin 500 mg po BID, HTN on am;odipine 5 mg po daily Allopurinol 100 mg po BID, Indometahcin 100 mg po daily, Astham on salbutamol 4 puff, symbicort 3 puffs BID</t>
  </si>
  <si>
    <t>PR=82/M BP=116 / 68MMHG ,FBS=138MG/DL</t>
  </si>
  <si>
    <t>SAME AS ABOVE WITH GOOD GLYCEMIC AND BP CONTROL</t>
  </si>
  <si>
    <t>CERTIFICATE GIVEN DESCRIBING THAT HE IS ON FOLLOW UP AT OUR HOSPITAL MEDICAL COLLEGE  FOR THE LAST EIGHT YEARS</t>
  </si>
  <si>
    <t>HTN and DM on MTF 500mg BID, ASA 81 mg daily and Nifedipine 20mg BID ,</t>
  </si>
  <si>
    <t>bp=129/80   pr=76   rr=18</t>
  </si>
  <si>
    <t>still complains about abdominal distension, bloating , loss of appetite, nausea and intermittent diarrhea for the past 3wks</t>
  </si>
  <si>
    <t xml:space="preserve">Slightly pale conj, Muddy brown sclera_x000D_
CHEST/CVS-NAD_x000D_
Grossly distended abdomen with +ve SIAFC_x000D_
MSS-G-I bilateral pitting edema </t>
  </si>
  <si>
    <t>-Stool ex ,HBSAG ,HCAB,ESR, CYTOLOGY FROM Ascites_x000D_
-Add PPI and appoint to come with IX</t>
  </si>
  <si>
    <t>P1-Known Hypertensive (on Enalapril 10mg PO BID and Amlodipine 5 mg PO /D)_x000D_
P2-Intramural Myoma_x000D_
P3- Ascites 2ry to?? R/O TB_x000D_
P4-Mild anemia</t>
  </si>
  <si>
    <t>EPIGASTRIC BURNING PAIN AND URGE INCONTINENCE 2 ?UTI</t>
  </si>
  <si>
    <t>DO U/A , OCCULT BLOOD TEST</t>
  </si>
  <si>
    <t>BP-140/90, _x000D_
pr  87</t>
  </si>
  <si>
    <t xml:space="preserve">she has multiple joint pain  and swelling over the rt knee,and rt mcp joints .morning stiffness </t>
  </si>
  <si>
    <t xml:space="preserve">bp= 119/71 pr= 93 _x000D_
lt knee swelling .decrease range of motion both active and passive ) as well as tenderness  and rt mcp swelling _x000D_
cbc,lft electrolyte with in normal range , rbs= 118 </t>
  </si>
  <si>
    <t>active diseases</t>
  </si>
  <si>
    <t xml:space="preserve">start  predinsolone 20/15 /10/5 mg  po tapppered q wkly .continue mtx 10 mg po/wk follic acid 5 mg po 3x/wk ,meloxicam 15 mg po /d pantoprazole  40 mg /d appoint after 1month with esr crp </t>
  </si>
  <si>
    <t>POLYARTTHRITIS 2RY ?seronegative RA refill, escalate MTX 10mg po week</t>
  </si>
  <si>
    <t>CERTIFICATE GIVEN DESCRIBING THAT HE IS ON FOLLOW UP AT OUR HOSPITAL MEDICAL COLLEGE  FOR THE LAST EIGHT YEARS CURRENTLY ON ASA81MG PO DAILY,MTF 500 MG PO BID,NIFEDIPINE 20 MGPO BID.</t>
  </si>
  <si>
    <t xml:space="preserve">she wants referral </t>
  </si>
  <si>
    <t xml:space="preserve">BP- 135 / 80 mmHg </t>
  </si>
  <si>
    <t xml:space="preserve">Transfer her to Alert Hospital </t>
  </si>
  <si>
    <t>Renal sandy stones + Cholelithiasis+ asthma</t>
  </si>
  <si>
    <t>she has left leg pain due to IV line.</t>
  </si>
  <si>
    <t>BP= 127 / 76_x000D_
FBS= 73-326_x000D_
RBS= 22-344_x000D_
NA+= 130, K= 4.3, Ca++= 1.42_x000D_
Cr= 1.27_x000D_
Hg= 8_x000D_
PLT= 498k, MCV= 76, WBC=5k</t>
  </si>
  <si>
    <t>Post PCI for STEMI + T2DM + HTN + HFrEF(35-40%) 2o HHD + old ischemic stroke + DYSLIPIDEMIA + Hypothyroidism + Anemia 2o to ?IDA (has hx of UGI bleeding due to ASA)</t>
  </si>
  <si>
    <t>After consulting Senior (Dr Mekoya) the plan is to decrease Mixtard Insulin to 40/30 IU sc BID, ecalate MTF 1000mg PO BID, add Feso4 1 tab PO BID, Pantoprazole 40mg PO daily and continue other meds (1. Levothyroxine 100 mcg PO daily 2. Atorvastatin 40 mg PO daily 3. Clopidegrol 75mg po daily 4. Metoprolol 25mg po daily 5. Frusemide 40mg po daily 6.Amlodipine 10 mg PO daily, 7. HCT 25mg PO/d. 8. Amitriptyline 25mg po/d 9. enalapril 5 mg po bid</t>
  </si>
  <si>
    <t>Post PCI for STEMI + T2DM + HTN + HFrEF(35-40%) 2o HHD + old ischemic stroke + DYSLIPIDEMIA + Hypothyroidism _x000D_
On 1. Levothyroxine 100 mcg PO daily _x000D_
2. Atorvastatin 40 mg PO daily _x000D_
3. Clopidegrol 75mg po daily 4. Metoprolol 25mg po daily 5. Frusemide 20mg po daily 6.Amlodipine 10 mg PO daily, 7. HCT 25mg PO/d 8. metformin 500mm PO BID , 9. Insulin Mixtard 50/40IU 10. Amitriptyline 25mg po/d 11. enalapril 5 mg po bid</t>
  </si>
  <si>
    <t>Came with home FBS and post prandial measurements (3 days) _x000D_
FBS -110-75mg/dl  post -86-180mg/dl</t>
  </si>
  <si>
    <t>Deescalate night time NPH</t>
  </si>
  <si>
    <t>P=type 1 DM_x000D_
-On NPH 20/6</t>
  </si>
  <si>
    <t>BP- 133/74, P- 101, regular_x000D_
Pinc conj, NIS_x000D_
No LAP_x000D_
Clear chest_x000D_
Mid systolic G3 M " Aortic, Grade 3 HSM at the Tricuspid and apex_x000D_
no Pedeam edema</t>
  </si>
  <si>
    <t>the same + ?DVHD</t>
  </si>
  <si>
    <t>Refill + Fairly Controlled T2DM and HTN</t>
  </si>
  <si>
    <t>TYPE 2 DM+ Class III HFpEF 2o to HHD +  DVHD(Moderate AS) + Asthma since child hood _x000D_
On _x000D_
NPH 10IU AM/PM _x000D_
Metformin 1gm po BID _x000D_
Atorvastatin 40mg po/d _x000D_
lasix 40mg p.o. daily_x000D_
Spironolactone - 12.5mg _x000D_
Amlodipine 5mg p.o. daily_x000D_
salbutamol puff PRN _x000D_
Beclomethasone puff 100mcg/dose 2 puffs BID _x000D_
FBS-130mg/dl/ Ix- Cr-0.56, LDH- 139 Cr-0.57 Na+-142, K+-4.1</t>
  </si>
  <si>
    <t xml:space="preserve">edema subsided  has adequeate uop </t>
  </si>
  <si>
    <t>bp =143/90  fbs=116  hga1c=5.9 cr=1.23 bun=33  electolyte ,lft u/a unremarkable _x000D_
 CXR( on 26/12/15 )=-Cardiomegaly + left lower lung zone pneumonia Abdominal U/S(on 26/12/15)=Bilateral small kidneys with lost CMD, Ddx: renal parenchymal disease ? CKD [Kidneys appear small in size (RTK: 7.5cm and LTK: 8.4cm), shape, outline, position and loss of CMD] Ix on 6/9/23=&gt; Mg=1.84, Phosphorus= 4.77[2.5-4.5], PTH=203[15-65] ECHO( on Sep 6,2023)= Grade I Diastolic Dysfunction[LVEF=65%, TAPSE=24] ECG=Sinus Rhythm, Left Ventricular Hypertrophy</t>
  </si>
  <si>
    <t xml:space="preserve">good control+ ?DKD  e GFR=44 </t>
  </si>
  <si>
    <t xml:space="preserve">CONTINUE ,MEDS, 24 HR URINE PROTIEN  e GFR=44 </t>
  </si>
  <si>
    <t xml:space="preserve">BP-121/70_x000D_
pr 80\_x000D_
FBS 180, 150, </t>
  </si>
  <si>
    <t>add on metformin 500 mg po daily</t>
  </si>
  <si>
    <t xml:space="preserve">KNOWN T2 DM patient on NPH 20/10 </t>
  </si>
  <si>
    <t>BP= 125 / 56</t>
  </si>
  <si>
    <t>HFrEF (EF= 30%) 2o to IDCMP + Severe PHT</t>
  </si>
  <si>
    <t>add dapagliflosin 10mg PO daily, descalate lasix 40mg PO BID, spironolactone 25x1, betaloc 25x2 and envas 5x2, ASA 81x1, ateroz 40x1</t>
  </si>
  <si>
    <t>problem List: P1: IDCM with rEF=30% ( sever MR, sever TR) + sever pulmonary HTN On Frusemide 40x3, spironolactone 25x1, betaloc 25x2 and envas 5x2, ASA 81x1, ateroz 40x1_x000D_
_x000D_
echo (25/4/2023)= ischemic dilated cardiomyopathy with sever LV systolic dysfunction GII diastolic dysfunction , sever MR, sever TR and sever pulmonary HTN EF= 30 %</t>
  </si>
  <si>
    <t>bp=110=140/65-80  FBS=259</t>
  </si>
  <si>
    <t>GOOD BP CONTROL AND POOR GLYCEMIC CONTROL</t>
  </si>
  <si>
    <t>Make NP28/14, COUNSEL ON ADHERANCE, DIABETIC EDUCATION , APPOINT WITH  SBGM, UPDATE CBC, U/A, RFT</t>
  </si>
  <si>
    <t xml:space="preserve">PR=125  BP=161 / 100MMHG </t>
  </si>
  <si>
    <t>AMLODIPINE 5MG PO BID,SALT RESTRICTION.</t>
  </si>
  <si>
    <t>Gestational HTN ON AMLODIPINE 5 MG PO DAILY</t>
  </si>
  <si>
    <t xml:space="preserve">bp =100/80 pr=104 fbs=58 </t>
  </si>
  <si>
    <t xml:space="preserve">HFeEF 2ndry IHD+ KNOWN T2DM+HTN + hypoglycemia </t>
  </si>
  <si>
    <t xml:space="preserve">nph  18/14  spironolactone 12.5 mg po/d continue others </t>
  </si>
  <si>
    <t>Known DM + Known HTN + NYHA class IV stage C HFrEF(30%) 2ry to IHD precipitated by SCAP (treated) on asa 81 mg po/d atrovastatin 40 mg p/d metoprolol 25 ,mg po /d enalapril  10 mg po bid  amlodipine  5 mg po/d  nph 20/16</t>
  </si>
  <si>
    <t>Old ischemic stroke + Controlled HTN (On LSM)</t>
  </si>
  <si>
    <t>ASA 81mg po/d, Atorvastatin 40mg po/d</t>
  </si>
  <si>
    <t>TIA (Old ischemic stroke/one yr back) On ASA 81mg po/d, Atorvastatin 40mg po/d</t>
  </si>
  <si>
    <t>PR=91  BP=114 / 66,INR=1.25</t>
  </si>
  <si>
    <t>refill,appoint after two months,do,INR</t>
  </si>
  <si>
    <t>DVT (Rt leg) patient on Warfarin 7.5/5 mg po very other day</t>
  </si>
  <si>
    <t>BP- 134/60, P- 82 regular_x000D_
Hpermic conjuctiva, NIS_x000D_
No LAP_x000D_
Clear chest_x000D_
JVP flat_x000D_
No pedal edemqa</t>
  </si>
  <si>
    <t>Refill  the mefd</t>
  </si>
  <si>
    <t>HTN + Dyslipidaemia +Type 2 DM _x000D_
On _x000D_
Atorvastatin 20 mg po daily _x000D_
Amlodipine 5 mg po daily, _x000D_
MTF 500mg po BID_x000D_
_x000D_
FBS-138, HBA1C-6.8_x000D_
Cr- 0.7_x000D_
CBC-11.94K, N-50%, L-20%, E-24.8%_x000D_
LIPID panel: LDL-82, HDL-51, TG-180, TC-155</t>
  </si>
  <si>
    <t xml:space="preserve">bp =122/69  pr =70 </t>
  </si>
  <si>
    <t xml:space="preserve">KNOWN DVT(RECURRENT) </t>
  </si>
  <si>
    <t xml:space="preserve">KNOWN DVT(RECURRENT) ON RIVAROXABAN 20mg po daily </t>
  </si>
  <si>
    <t>Focal seizure 2ry to Brain abscess-treated P2 :- HTN with HHD</t>
  </si>
  <si>
    <t>HCT 25mg/day, Enalapril 10mg/day (Patient preferred to take enalapril daily than 5mg BID)</t>
  </si>
  <si>
    <t>P1 :- Focal seizure 2ry to Brain abscess-treated P2 :- HTN with HHD On HCT 25mg/day, Enalapril 10mg/day</t>
  </si>
  <si>
    <t>bp123/63 ( home )  pr=89  rr-16   FBS=- 84 creat=2.2    e GFR= 22</t>
  </si>
  <si>
    <t>SAME-----------------</t>
  </si>
  <si>
    <t>APPOINT WITH REPEAT RFT, 24HRS URINE PROTEIN, CA+2, PHOSPHORUS, PTH, ABD US</t>
  </si>
  <si>
    <t>P1: known HTN + T2DM + OLD STOKE + CKD( STAGE 4) on: - AMLODIPINE 10 MG PO/D, - Enalapril 5 mg po bid - ASA 81 mg po /d, - atorvastatin 40 mg po/d, - amitriptyline 50 mg po /d, - lasix 40mg po/bid, - hct 12.5 mg po/d and - metformin 500/1000 mg po bid</t>
  </si>
  <si>
    <t xml:space="preserve">FBS=116  BP = 159/77 </t>
  </si>
  <si>
    <t>ITCHING AND FLANK PAIN</t>
  </si>
  <si>
    <t>BP=110/78MMHG PR=78B/MIN</t>
  </si>
  <si>
    <t xml:space="preserve">SAME + VERTIGO                 </t>
  </si>
  <si>
    <t>DO U/S RFT  ,CBC,U/A</t>
  </si>
  <si>
    <t>UTI + R/O PYELONEPHRITIS</t>
  </si>
  <si>
    <t>BP- 130-135/70-84</t>
  </si>
  <si>
    <t>BP- 146/78, P- 97, regular_x000D_
Pinc conj, NIS_x000D_
No LAP_x000D_
Clear chest_x000D_
JVP flat_x000D_
No pedal edema</t>
  </si>
  <si>
    <t>the same med_x000D_
Salt restriction</t>
  </si>
  <si>
    <t>HTN with HHD + PAD (Bilateral) + Auditory vertigo _x000D_
ECHO: Calcified AV + GIDD ECG- LVH _x000D_
Doppler U/S: Bilateral lower extremity diffuse atherosclerosis + Mild bilateral distal ATA and PTA stenosis _x000D_
_x000D_
On_x000D_
HCT 25 mg po/d _x000D_
ASA 81mg po/d_x000D_
Atorvastatin 20mg po/d</t>
  </si>
  <si>
    <t>HTN with HHD + PAD (Bilateral) + Auditory vertigo _x000D_
ECHO: Calcified AV + GIDD ECG- LVH _x000D_
Doppler U/S: Bilateral lower extremity diffuse atherosclerosis + Mild bilateral distal ATA and PTA stenosis _x000D_
Cr- 1.1_x000D_
On_x000D_
HCT 25 mg po/d _x000D_
ASA 81mg po/d_x000D_
Atorvastatin 20mg po/d</t>
  </si>
  <si>
    <t>fbs= 62,96 ,82,111, 156</t>
  </si>
  <si>
    <t>T1 DM on NPH 25 /10, SC BID</t>
  </si>
  <si>
    <t xml:space="preserve">BURNING/PARESTHESIA PAIN </t>
  </si>
  <si>
    <t>BP=120/88MG PR=98B/MIN</t>
  </si>
  <si>
    <t xml:space="preserve">?PN                            </t>
  </si>
  <si>
    <t>BP= 101-121/67-73_x000D_
FBS= 126-142_x000D_
HgA1c= 7.3%</t>
  </si>
  <si>
    <t>HFrEF 2o to DCMP WITH SEVER LV systolic ( EF 25-30%) + Controlled HTN +T2DM</t>
  </si>
  <si>
    <t>Told the patient to bring ECHO result and consider to discontinue ASA 81mg PO daily if there is no indication after seeing ECHO result, Add dapagliflosin 50mg PO daily, MTF 1 gm PO BID, Atorvastatin 20mg PO daily, ASA 81mg PO daily, Metoprolol 25mg PO BID, Spironolactone 25mg PO daily, Enalapril 5mg PO BID</t>
  </si>
  <si>
    <t>HFrEF 2o to DCMP WITH SEVER LV systolic ( EF 25-30%) +Known HTN +T2DM_x000D_
On MTF 1 gm PO BID, Atorvastatin 20mg PO daily, ASA 81mg PO daily, Metoprolol 25mg PO BID, Spironolactone 25mg PO daily, Enalapril 5mg PO BID_x000D_
_x000D_
HgA1c= 7.3</t>
  </si>
  <si>
    <t>left flank  and back pain  with numbness of the left lower exterimityof a month duration</t>
  </si>
  <si>
    <t xml:space="preserve">PR=89  BP=98 / 70MMHG </t>
  </si>
  <si>
    <t>SAME AS ABOVE+LEFT RENAL COLIC 2?+RADICULOPATHY/</t>
  </si>
  <si>
    <t>KNONW DM +PN ON NPH 26/20(BUT SHE IS TAKING NPH 38/28IU) IU SC BID , MTF 500 MG PO BID , ATROVASATATIN20 MG PO/D amt - 25 mg po/d</t>
  </si>
  <si>
    <t>she discontinued diuretics, and mild pedal edema</t>
  </si>
  <si>
    <t>BP- 147/96, P- 78_x000D_
Pic Conj, NIS_x000D_
Clear chest_x000D_
HJR +ve_x000D_
Trace pedal edemA</t>
  </si>
  <si>
    <t>THE SAME + UNCONTRO</t>
  </si>
  <si>
    <t>Amlodipin 10mg po/d_x000D_
Lassix 40mg po/d_x000D_
Spironolacton 12.5mg po/d</t>
  </si>
  <si>
    <t>HTN/10yrs + CHF with pEF 2o to ?HHD + Lt Hemiparesis 2o old Hemorrhagic stroke _x000D_
On _x000D_
Furosemide 40mg po daily_x000D_
 Amlodipine 10mg po/day _x000D_
Spironolacton 12.5mg po/d_x000D_
_x000D_
Echo= mild concentric LVH _x000D_
RFT-Cr-0.6mg/dl_x000D_
FBS- 72mg/dl_x000D_
Lipid Panel: LDL-124, HDL- 68, TG-79, TC-206</t>
  </si>
  <si>
    <t>complains joint pain</t>
  </si>
  <si>
    <t>BP= 120/70  PR= 83_x000D_
Lipid profile TC= 91, TG= 68, HDL= 44, LDL= 33</t>
  </si>
  <si>
    <t xml:space="preserve">chemic stroke 2ry cardio embolic + Left supranuclear uncrossed facial palsy + DVHD(MILD MR, TR, AR)+ Restrictive cardiomyopathy + Atrial fibrillation + TMNG ( TI-RADS 3) </t>
  </si>
  <si>
    <t>descalate Atorvastatin 20mg PO daily, Metoprolol 25mg PO daily, Frucemide 20mg PO daily, PTU 100mg PO BID, Rivaroxaban 20mg PO daily, Spironolactone 25mg PO daily</t>
  </si>
  <si>
    <t>Ischemic stroke 2ry cardio embolic + Left supranuclear uncrossed facial palsy + DVHD(MILD MR, TR, AR)+ Restrictive cardiomyopathy + Atrial fibrillation + TMNG ( TI-RADS 3) chadvasc : 6 point no updated ixs_x000D_
On Metoprolol 25mg PO daily, Frucemide 20mg PO daily, PTU 100mg PO BID, Atorvastatin 40mg PO daily,Rivaroxaban 20mg PO daily, Spironolactone 25mg PO daily</t>
  </si>
  <si>
    <t>bp=130/72   pr=90  rr=16_x000D_
cbc=wnr   K+=3.38   Na+=140   ca+2=2.44 (rr2.1-2.55), mg +2=0.93 (0.62-0.91)_x000D_
TSH, T3,T4= NORMAL_x000D_
ECHO=NORMAL</t>
  </si>
  <si>
    <t>dc HCT, Start Amlodipine 5mg po/day, Encourage eating banana, avocado</t>
  </si>
  <si>
    <t>p1. known Hypertensive _x000D_
p2. Recurrent hypokalemia  2ry ?_x000D_
on Losartan 50mg po/day_x000D_
     HCT 12.5 MG Po/day</t>
  </si>
  <si>
    <t>complains about LBP and mouth dryness of 4 days duration</t>
  </si>
  <si>
    <t xml:space="preserve">same + LBP  2ry to </t>
  </si>
  <si>
    <t>Patient came for refill</t>
  </si>
  <si>
    <t>P1=HTN on amlodipine 10 mg po/d, HCT 25 mg po/d, enalapril 5 mg po/ bid, P2= ?Hemangioma + BPH( On follow UP at surgical side</t>
  </si>
  <si>
    <t>Hx of alcohol intake, areke, beer, frequently, no to the level of intoxication, currently reduced intake_x000D_
Hx of chat, currently reduced chat chewing</t>
  </si>
  <si>
    <t>BP- 93/64, p- 94 regular</t>
  </si>
  <si>
    <t>Titrate Enalapril 5mg po BID_x000D_
Spironolacton 25mg po/d_x000D_
Metoprolol 25mg po/d_x000D_
DO Lipid panel, HbA1c, K+</t>
  </si>
  <si>
    <t>P=HFrEF (35%) 2ry IHD _x000D_
_x000D_
ECHO=Ischemic heart disease with moderate LV systolic dysfunction + grade 2 diastolic dysfunction_x000D_
Abd U/S:  symptomatic cholelithiasis _x000D_
_x000D_
ON _x000D_
ASA 81x1, _x000D_
atrovastatin 40x1, _x000D_
enalapril 2.5x2, _x000D_
metoprolol 25 mg po daily, _x000D_
spironolactone 12.5x1</t>
  </si>
  <si>
    <t>BP- 93/64, p- 94 regular_x000D_
pinc conj, nis_x000D_
clear chest_x000D_
JVP flat_x000D_
No pedal edema</t>
  </si>
  <si>
    <t>she is not taking ICS, she is only taking salbutamol</t>
  </si>
  <si>
    <t>BP= 125/65</t>
  </si>
  <si>
    <t xml:space="preserve">Controlled HTN + dyslipidemia + Known Asthmatic pt + LS Radiculopathy + Symptomatic cholelithiasis </t>
  </si>
  <si>
    <t>Enalapril 5mg x2, HCT 25mg PO daily, atrovastatin 40 PoX1, salbutamol 4 puffs PRN, Beclomethasone 2 puffs BID, Pregabalin 75mg PO daily, voltarin gel PRN</t>
  </si>
  <si>
    <t>P- Known HTN + dyslipidemia + Known Asthmatic pt + LS Radiculopathy + Symptomatic cholelithiasis on enalapril 5mg x2, HCT 25mg PO daily, atrovastatin 40 PoX1, salbutamol 4 puffs PRN, Pregabalin 75mg PO daily,</t>
  </si>
  <si>
    <t>bp=110/60mmhg pr=75b/min</t>
  </si>
  <si>
    <t>cxr and antitussive</t>
  </si>
  <si>
    <t>intermitent dry cough of 2 mointh</t>
  </si>
  <si>
    <t>presented with left chest pain of 03 months duration</t>
  </si>
  <si>
    <t>BP= 96/82_x000D_
Chest= clear_x000D_
CVS= Flat JVP, Active pericordium_x000D_
MSS= No edema_x000D_
_x000D_
ECG = RSR' pattern</t>
  </si>
  <si>
    <t>?Iatrogenic thyrotoxicosis</t>
  </si>
  <si>
    <t>TSH, free T4, T3</t>
  </si>
  <si>
    <t>4 YEARS OVER TOTAL THYRODECTOMY ON LEVOTHYROXIN 25MCG PO/ DAILY</t>
  </si>
  <si>
    <t xml:space="preserve">nonew                </t>
  </si>
  <si>
    <t>bp=88/56mmhg pr=76b/min</t>
  </si>
  <si>
    <t>same   + r/o a.fib</t>
  </si>
  <si>
    <t xml:space="preserve">do ecg                   </t>
  </si>
  <si>
    <t>A known T2DM patient for 12 yrs on MTF 1G PO BID AND GLIBENCLAMIDE 10mg po bid presented with epigastric pain and indigestion symptoms of few months but no vomiting and diarrhea. _x000D_
He presented with urinary frequency and urgency of 1 week but no hematuria_x000D_
came with results (seen 3days back )</t>
  </si>
  <si>
    <t xml:space="preserve">US- cholelithiasis_x000D_
Urine volume 2100 protein - 468mg/24hours  _x000D_
HgbA1c- 6.5 Creatinine - 1.6 _x000D_
ECHO- NR_x000D_
ECG- sinus tachycardia, LA enlargement _x000D_
urine- leucocyte +2, protein trace, RBC- 5-7 WBC- many many bacteria blood +3 stool exam - NR, h.pylori negative _x000D_
 LFT- NR _x000D_
</t>
  </si>
  <si>
    <t>- Add statin_x000D_
- PO Antibitics _x000D_
- repeat CReatinine and K and consider ACEI_x000D_
- see after 1 week with results</t>
  </si>
  <si>
    <t xml:space="preserve">P- T2 DM + ? AKI R/O CKD sec ? DKD + UTI _x000D_
</t>
  </si>
  <si>
    <t>- headacheof 1year, global involving the occipital area more at night and morning, no vomiting, visual complaint _x000D_
- no exacerbating symptoms _x000D_
- no lateralizing signs_x000D_
- no alcohol or smoking history _x000D_
no chronic illness</t>
  </si>
  <si>
    <t xml:space="preserve">BP- 110/60 PR- 88_x000D_
no pertinent physical finding </t>
  </si>
  <si>
    <t xml:space="preserve">headache sec ? </t>
  </si>
  <si>
    <t>- General work up _x000D_
- asked for brain imaging</t>
  </si>
  <si>
    <t xml:space="preserve">P- Headache sec ? </t>
  </si>
  <si>
    <t>bp( home)=80-120/50-80  bp=112 / 56  pr=61 rr=17 _x000D_
psa=1.2ng/ml</t>
  </si>
  <si>
    <t>HTN with HHD + DVHD(AV sclerosis with Mild AR) + ? BPH +? UTI + ? Cholelithiasis</t>
  </si>
  <si>
    <t>INVESTIGATE(CBC,ECG)_</t>
  </si>
  <si>
    <t xml:space="preserve">P=HTN with HHD + AV sclerosis with Mild AR on Lasix 40 mg po/d, Atenolol 50 mg po/d,Neurobin 1 tab po/d, Amitriptyline 25 mg po/d_x000D_
---&amp;gt;&gt; Losartan 100 mg po/d AND HCT 25 mg po/d(DISCONTINUED 6 MONTHS BACK ), </t>
  </si>
  <si>
    <t>fbs -  ? 170 - _x000D_
 bp -  bp - 140/80 - 123 / 71</t>
  </si>
  <si>
    <t xml:space="preserve">send Hga1c for next appt  3 MONTH_x000D_
 </t>
  </si>
  <si>
    <t xml:space="preserve">T2DM + HTN on metformin 1 gm po BID doanil 10mg po BID and amlodipine 5 mg po daily </t>
  </si>
  <si>
    <t xml:space="preserve">bp - 112 / 60  PR - 66_x000D_
HRCT - UNREMARKABLE </t>
  </si>
  <si>
    <t xml:space="preserve">SEND ECG                                      </t>
  </si>
  <si>
    <t xml:space="preserve">CAP On treatment + ? </t>
  </si>
  <si>
    <t>BP-135 / 92  PR-89 RR-18 _x000D_
FBS=98</t>
  </si>
  <si>
    <t>metformin 500 mg po BID,SERIAL FBS AT NXT VISIT</t>
  </si>
  <si>
    <t>BP= 180/84  PR=78_x000D_
FBS= 78 mg/ml</t>
  </si>
  <si>
    <t>Poorly controlled HTN + T2DM + PN</t>
  </si>
  <si>
    <t xml:space="preserve">escalate losartan 100mg PO daily, bisoprolol 10mg PO daily, add HCT 25mg PO daily, continue MTF 500mg PO daily, NPH 20/10IU sc BID, consider Statin after ASCVD risk assessment, lipid profile </t>
  </si>
  <si>
    <t>T2 DM + HTN + HHD + PN ON: -Amlodipine 10mg po/d (not taking b/c of side effect) -losartan 75mg po daily -bisoprolol 5 mg po daily -metformin 500mg po/d -NPH 20/10 IU</t>
  </si>
  <si>
    <t>Decreased UOP_x000D_
FBS 89-162</t>
  </si>
  <si>
    <t xml:space="preserve">BP 160/80 PR 78 BPM Regular_x000D_
+1 pedal edema _x000D_
</t>
  </si>
  <si>
    <t xml:space="preserve">RFT/HGa1c/ RFT/U/A_x000D_
SMBG_x000D_
52/48_x000D_
</t>
  </si>
  <si>
    <t xml:space="preserve">P; TYpe 2DM + HTN + Open heart surgery + Ischemic stroke + PAD ON mIxtard 50/48MTF 500mg /D Clopidogrel 75 mg/day Bisoprolol 3.25 mg/day Atrova 40mg/d and ASA 81 mg/d , amlodipine 2.5 mg po daily, pregabalin 75 mg/d, furosemide 40 mg po/d, dapagliflozin 10 mg/d, _x000D_
</t>
  </si>
  <si>
    <t>BP - 141 / 98 PR - 95</t>
  </si>
  <si>
    <t xml:space="preserve">-See management. _x000D_
_x000D_
</t>
  </si>
  <si>
    <t>HTN on amlodipine 5 mg po daily.</t>
  </si>
  <si>
    <t>BP=134/73 ,PR=71</t>
  </si>
  <si>
    <t>good BP CONTROL</t>
  </si>
  <si>
    <t>P1= HTN + HHD on Enalapril 5mg po daily and Lasix 20mg po daily</t>
  </si>
  <si>
    <t xml:space="preserve">( d/c hct  for   for the last  1 weeks )  , </t>
  </si>
  <si>
    <t>echo---&amp;gt;mild LT Ventricular hypertrophy grade LT diastolic dysfunction ,degenerative aortic valve with mild AS N.B few extra systolic beats wer seen during examination_x000D_
  bp - 92 18 156 / 74 , 80/56  - _x000D_
 fbs - 200-111-83-103-142-147-</t>
  </si>
  <si>
    <t xml:space="preserve">glimipride - 2mg po bid  , refill others _x000D_
 - link to optha for evaluation </t>
  </si>
  <si>
    <t>T2 DM + HTN + B.Asthma( since childhood); on Beclomethasone 2 puff BID, Salbutamol 6 puffs PRN, Metformin 850 mg PO BID, GLIMEPRIDE 2 mg po bid  ,  enalapril 5 mg po/ bid  ****Hydrochlorothiazide 25 mg PO/d</t>
  </si>
  <si>
    <t>right SIDE SHOLDER AND UPPER EXTRIMITY PARASTESHIA AND TINGLING SENSATION</t>
  </si>
  <si>
    <t xml:space="preserve">bp=107 / 74   pr=77  rr=17 </t>
  </si>
  <si>
    <t>same + ?P. neuropathy</t>
  </si>
  <si>
    <t>FBS,LIPID PROFILE,</t>
  </si>
  <si>
    <t xml:space="preserve">dyslipidemia on atrovastatin 20 mg po daily, </t>
  </si>
  <si>
    <t>BP=107-126/67-79  PR=60-74 _x000D_
FBS=72-125</t>
  </si>
  <si>
    <t>NPH=24/16 Am/Pm MTF 500 mg po d , Atorvastatin 20 mg po/d , amlodipine 5 mg po/d</t>
  </si>
  <si>
    <t>T2DM; on NPH=24/16 Am/Pm MTF 500 mg po d , Atorvastatin 20 mg po/d , amlodipine 5 mg po/d</t>
  </si>
  <si>
    <t>BP=120/80MMHG PR=80B/MIN</t>
  </si>
  <si>
    <t xml:space="preserve">FOLLOW UP     </t>
  </si>
  <si>
    <t>BP = 155 / 50</t>
  </si>
  <si>
    <t>fbs- 105-95-83</t>
  </si>
  <si>
    <t xml:space="preserve">TYPE 1 DM on NPH 38/26 BID , ri - 2 /2 iu sc bid </t>
  </si>
  <si>
    <t>EPIGASTRIC BURNING SENSATION,LIGHT HEADEDNESS</t>
  </si>
  <si>
    <t>BP=120-130/50-60 MMHG_x000D_
FBS=83-118</t>
  </si>
  <si>
    <t xml:space="preserve">Type 2 DM(FAIR CONTROL) + IHD + Gout Arthritis </t>
  </si>
  <si>
    <t xml:space="preserve">-----&amp;gt;CBC,STOOL FOR  H.PYLORI, _x000D_
---&amp;gt;mixtard 40/30 IU , allopurinol 100 mg po lovastatin 20 mg po/d and ASA 81 mg po/d , lisinopril/hct - 10mg/12.5 mg po daily - for the last 3 months_x000D_
</t>
  </si>
  <si>
    <t>Type 2 DM + IHD + Gout Arthritis on mixtard 40/30 IU , allopurinol 100 mg po lovastatin 20 mg po/d and ASA 81 mg po/d , lisinopril/hct - 10mg/12.5 mg po daily - for the last 3 months</t>
  </si>
  <si>
    <t xml:space="preserve">she has light headedness </t>
  </si>
  <si>
    <t>BP= 120/70, 122 / 80</t>
  </si>
  <si>
    <t>make amlodipine 2.5 mg po daily and appoint after 1 month</t>
  </si>
  <si>
    <t>BP= 128/79-141/89 PR=95, FBS=141mg /dl</t>
  </si>
  <si>
    <t>fair  glycemic and BP control</t>
  </si>
  <si>
    <t>refill the medication and advice on diet and add  omiprazole 20 mg PRN b/c she is complaining dyspepsia</t>
  </si>
  <si>
    <t>Problem List T2DM + HTN on metformin 1000mg po BID, GLIBENICLAMID 10 mg po BID and enalapril 5 mg po/d</t>
  </si>
  <si>
    <t>BP= 127/73</t>
  </si>
  <si>
    <t>well controlled HTN .+ dyspepsia</t>
  </si>
  <si>
    <t>pantoprazole 40 mg po daily for 1 month</t>
  </si>
  <si>
    <t xml:space="preserve">P=HTN not on medication </t>
  </si>
  <si>
    <t xml:space="preserve">Chronic cough_x000D_
Dysnea </t>
  </si>
  <si>
    <t xml:space="preserve">BP 140/90 _x000D_
HGa1c 12.9   LDL 119  TG 138    HDL 40  </t>
  </si>
  <si>
    <t xml:space="preserve">POOR GLYCEMIC CONTROL_x000D_
</t>
  </si>
  <si>
    <t xml:space="preserve">Escalate Atrova 80 mg/day_x000D_
NPH  52/42 _x000D_
Add RI 4-4 _x000D_
MTF 1 gm PO BID </t>
  </si>
  <si>
    <t xml:space="preserve">P1: TYPE 2 DM for 5 years P2: OLD ISCHEMIC STROKE 5 years P3: HFpEF - -ATORVASTATIN 40MG PO DAILY -ASA 81MG PO DAILY -METFORMIN 1000MG PO BID -NPH 52/42 IU_x000D_
_x000D_
</t>
  </si>
  <si>
    <t xml:space="preserve">nop cough,  exertional dyspnea, no edema, no visual problem,intermittenmt back pain, paresthasia, jopint mobility good, good balance, good understanding, cooperative, no stress, no psychosocial distress, good dietary habit,  good hygien, adherent to medication, toileting good, good social interaction. remarkls (no breast mass, no vaginal discharge)FBS </t>
  </si>
  <si>
    <t>sleeps well, wa;king distance good, muscle strength weak, no emotional change, no memory loss, good judghementy</t>
  </si>
  <si>
    <t>salt restriction, be active, minim ize coffee, preventioof fall, vegitabl;e anmd fruit dish, legumes dish,get adequate sun light, avoid heavy durties</t>
  </si>
  <si>
    <t>diabetes , dyslipidemia, myocardial infarction</t>
  </si>
  <si>
    <t>refill the medication and advice on diet and add  omeprazole 20 mg po PRN b/c she is complaining dyspepsia</t>
  </si>
  <si>
    <t>TINGLING ,BURNING SENSATION OVER UPPER EXTRIMITY BILATERALLY</t>
  </si>
  <si>
    <t xml:space="preserve">BP=151 / 67 PR-76 RR-18_x000D_
FBS-&gt;90-110 MG/DL </t>
  </si>
  <si>
    <t xml:space="preserve">KNOWN HTN+DIABETUS MELLITUS + PN </t>
  </si>
  <si>
    <t>UPDATE HGA1C,SERUM VITAMIN D ,CERVIAL X/RAY</t>
  </si>
  <si>
    <t>KNOWN HTN+DIABETUS MELLITUS + PN ON NPH 20/10 IU SC BID,AMLODIPINE 5 MG PO DAILY ,ENALAPRIL 10 MG PO DAILLY,NEUROBIN 1 TAB PO DAILY, PREGABALINE 75 MG PO DAILY, ATROVASTATIN 20 MG PO DAILY</t>
  </si>
  <si>
    <t>BP=120/80MMHG PR=86B/MIN</t>
  </si>
  <si>
    <t xml:space="preserve">PROXIMAL DVT CONTROLLED </t>
  </si>
  <si>
    <t>DO INR AND APPOINT</t>
  </si>
  <si>
    <t xml:space="preserve">P=left leg proximal and distal DVT (provoked) + 3 mon &amp; 13 days post-partum day; </t>
  </si>
  <si>
    <t xml:space="preserve">BP=137 / 76 PR-71  RR=17 </t>
  </si>
  <si>
    <t>HTN (FAIR CONTROL)</t>
  </si>
  <si>
    <t>Amlodipine 10 mg d, Enalapril 10 mg po bid, HCT 25 mg d</t>
  </si>
  <si>
    <t>BP=110/60-120/60 ,FBS=140-169</t>
  </si>
  <si>
    <t>good BP control but poor  glycemic</t>
  </si>
  <si>
    <t>Problem List_x000D_
DM + HTN on MTF 1 gm po BID, Glibenclamide 2.5 mg d, and HCT 25 mg po daily, meloxicam 15 mg po daily</t>
  </si>
  <si>
    <t>Amlodipine 10 mg d, Enalapril 5 mg po bid, HCT 25 mg d</t>
  </si>
  <si>
    <t>HTN on Amlodipine 10 mg d, Enalapril 5 mg po bid, HCT 25 mg d</t>
  </si>
  <si>
    <t xml:space="preserve">BP - 127 / 80 - 137/82 - 126/77 </t>
  </si>
  <si>
    <t xml:space="preserve">Left side hemiparesis 2 Hemorrhagic stroke + Known HTN ON AMLODIPINE - 10 MG PO DAILY + ON PHYSIOTHERAPY </t>
  </si>
  <si>
    <t xml:space="preserve">FBS= ?                  </t>
  </si>
  <si>
    <t>T2 DM on MTF 1 gm BID and Glibenclemide 10mg BID</t>
  </si>
  <si>
    <t xml:space="preserve">ASymptomatic _x000D_
Hga1c 8.2 %  RFT WNR </t>
  </si>
  <si>
    <t>BP 130/80_x000D_
INj site hyperpigmentation</t>
  </si>
  <si>
    <t>TYpe 2 DM with sub-optimal control</t>
  </si>
  <si>
    <t xml:space="preserve">Refill_x000D_
Inj site rotation_x000D_
Neurobion </t>
  </si>
  <si>
    <t xml:space="preserve">P=Type 2 DM on 12years on Mixtrad 40/32_x000D_
Atrova 20mg/day_x000D_
MTF 1 gm PO BID </t>
  </si>
  <si>
    <t xml:space="preserve">occasional tingling sensation of her hands. </t>
  </si>
  <si>
    <t>TSH= 2.67, T3= 0.9   T4. 1.24</t>
  </si>
  <si>
    <t xml:space="preserve">euthyroid  substernal goiter </t>
  </si>
  <si>
    <t>BP=120/80_x000D_
FBS=130</t>
  </si>
  <si>
    <t>T2DM (&gt;4 YEARS ) GOOD CONTROL + HTN(2 YEARS)GOOD CONTROL</t>
  </si>
  <si>
    <t>metformin 1 gm mg po BID, doanil 5 mg po BID, amlodipine 5 mg po/d, atrovastatin 20 mg po/d, and neurobin 1 tab po/d</t>
  </si>
  <si>
    <t xml:space="preserve">T2DM &gt;4 YEARS + HTN(2 YEARS) on metformin 1 gm mg po BID, doanil 5 mg po BID, amlodipine 5 mg po/d, atrovastatin 20 mg po/d, and neurobin 1 tab po/d_x000D_
_x000D_
</t>
  </si>
  <si>
    <t>bp=140/90mmhg pr=78b/min</t>
  </si>
  <si>
    <t xml:space="preserve">follow up          </t>
  </si>
  <si>
    <t>she has tooth pain_x000D_
she was seen yesterday and her ECG was normal</t>
  </si>
  <si>
    <t>ECHO (11/10/23)= GOOD LV SYSTOLIC FUNCTION  , MILD LVH   EF=50% TAPSE+28</t>
  </si>
  <si>
    <t>she can undergo tooth extraction</t>
  </si>
  <si>
    <t>no cough, no weight gain, no hair loss, no pigmentation on body skin, or nail, no hypercholestrolemia, BP 110/70 mmHg, has a regular mensus, FBS not elevated, no depressuive symptom</t>
  </si>
  <si>
    <t>sleeps well, walking distance good, muscle sttrength good, no emotional change, no memory loss, good judgement</t>
  </si>
  <si>
    <t>salt restriction, use iodnized salt, be active, minim ize coffee , prevention of fall, vegitable and fruit dish</t>
  </si>
  <si>
    <t>hashimoto tyrodites</t>
  </si>
  <si>
    <t xml:space="preserve">Feels  better_x000D_
Regular menses_x000D_
</t>
  </si>
  <si>
    <t xml:space="preserve">Objective Finding_x000D_
BP- 130 / 78 PR- 76 LGS- anterior neck swelling moving with deglutination_x000D_
_x000D_
</t>
  </si>
  <si>
    <t>Toxic TI_RAD III MNG with retrosternal extension with toxic feature</t>
  </si>
  <si>
    <t>Free T4 with TSH_x000D_
D/C Propranolol_x000D_
Surgical consultation</t>
  </si>
  <si>
    <t xml:space="preserve">P: MNG for &gt; 20 years_x000D_
Toxic MNG_x000D_
_x000D_
</t>
  </si>
  <si>
    <t>bp=150/69mmhg pr=78b/min</t>
  </si>
  <si>
    <t xml:space="preserve">follow up                          </t>
  </si>
  <si>
    <t>she was diagnosed with stroke 3 weeks back and shwe was admitted for 2 weeks. currently her weaknes has improved but she still has aphasia (brokas)</t>
  </si>
  <si>
    <t xml:space="preserve">ischemic stroke  ( treated ) + htn </t>
  </si>
  <si>
    <t>P= hypertension+ HHD; on Enalapril 10mg po bid, HCT 25 mg po/d and ASA 81 mg po/d,  amlodipine 10 mg po daily, atrovastatin 40 mg po daily</t>
  </si>
  <si>
    <t>FBS- 160_x000D_
Normal finding</t>
  </si>
  <si>
    <t>Add statins, refill, Update IX</t>
  </si>
  <si>
    <t>P1-Known T2DM+ PN_x000D_
P2- HTN with HHD  _x000D_
-On Metformin 500mg PO daily, Amlodipine 10mg PO daily, Amitriptyline 12.5mg PO Daily</t>
  </si>
  <si>
    <t xml:space="preserve">D/C FOLLOW UP FOR THE LAST 1 YEAR </t>
  </si>
  <si>
    <t xml:space="preserve">FBS - NOT DONE _x000D_
 BP -  117 /60 _x000D_
 BRAIN MRI -  avidly enhancing extraxial sphenoid ridge mass with significant perilesional edema likely diagnosis is sphenoid ridge meningioma - </t>
  </si>
  <si>
    <t xml:space="preserve">SEND UPDATED INX - LINK BACK TO NEUROSURGERY SIDE </t>
  </si>
  <si>
    <t xml:space="preserve">DM + PN + Dyslipidemia on mixtard 30\26IU ,  , </t>
  </si>
  <si>
    <t>BP=126/81,PR=76 ,RBS=140</t>
  </si>
  <si>
    <t>refill the medication and advice on diet and tell her to come for next follow up time wiht HgbA1c FBS RESULT  and serial RBS and BP MEASUREMENT</t>
  </si>
  <si>
    <t>Problem List_x000D_
Known T2 DM on mtf 1000/500 mg po bid , daonil 5 mg po bid ,</t>
  </si>
  <si>
    <t xml:space="preserve">Asymptomatic _x000D_
LAstt retinal screening normal </t>
  </si>
  <si>
    <t>BP 110/80  I_x000D_
nj site clear</t>
  </si>
  <si>
    <t xml:space="preserve">24 hrs UP_x000D_
Hga1c Lipid panel </t>
  </si>
  <si>
    <t xml:space="preserve">Type 2 DM for 1 year_x000D_
NPH 30/20_x000D_
MTF 1000 mg PO BID_x000D_
Atrova 20mg PO/day </t>
  </si>
  <si>
    <t>she has riight pelvic pain when sh walks</t>
  </si>
  <si>
    <t>FBS= 150-220_x000D_
BP=157 / 92</t>
  </si>
  <si>
    <t xml:space="preserve">poorly controlled DM + ? newely diagnosed HTN. </t>
  </si>
  <si>
    <t xml:space="preserve">make metformin 500 mg po BID. _x000D_
serial measurement of BP and appoint after 2 weeks. </t>
  </si>
  <si>
    <t xml:space="preserve">P1=DM on metformin 500 mg po daily  _x000D_
P2=Mild fatty liver disease on atrovastatin 20 mg mg daily </t>
  </si>
  <si>
    <t>bp=128/80mmhg pr=68b/min</t>
  </si>
  <si>
    <t>no cough, no SOB, no edema, no visual problem (cataract surgery done), no back pain, no paresthasioa, right sided body pain, no weakness, joint mobility good, good balance, good undertanding, coopertive, no obesity, no stress, no psychosocial distress, good dietary habit, good hygien, adherent to medication, toileting good, good social interaction. remarks (no breast mass, no vahginal discharge)</t>
  </si>
  <si>
    <t>salt restriction, be active, minimize coffee, prevention of fall, vegitable and fruiyt dish, legumes dish, get adequate sun light, use only liquid oil, get a cup of juice made of (banana, avocado, oats and milk), twicve per week, foot care (keep hygien, keep moisturing with vaslin, becareful ewhile cutting nail , wear loose shoe)</t>
  </si>
  <si>
    <t>diabetyes, hypertension, old sroke</t>
  </si>
  <si>
    <t>bp=121 / 67         pr=80</t>
  </si>
  <si>
    <t xml:space="preserve">htn(good control)   + dyslipidemia </t>
  </si>
  <si>
    <t xml:space="preserve">Amlodipine 10 mg po/d, HCT 25 mg po/d ,ATROVASTATIN 20 MG PO D </t>
  </si>
  <si>
    <t>--------- FBS-120-135mg/dl</t>
  </si>
  <si>
    <t>add statins, Refill ,Update Ix</t>
  </si>
  <si>
    <t>P1.Known TIIDM on _x000D_
P2-Known HTN_x000D_
-On Metformin 500 MG PO BID Glibenclamide 10 mg Bid, Amlodipine 10mg PO daily</t>
  </si>
  <si>
    <t>bp=120/80mmhg pr=78b/min</t>
  </si>
  <si>
    <t>bp=108 / 72 pr=81 rr=17 _x000D_
fbs=85</t>
  </si>
  <si>
    <t>NPH 7 IU D, RI 3 IU SC D</t>
  </si>
  <si>
    <t xml:space="preserve">she has tingling sensatrion on her bilateral feet. </t>
  </si>
  <si>
    <t>LBP 2 to lumbar spondylosis + dyslipidemia on meloxicam 15 mg po PRN and atrovastatin 20 mg po/d</t>
  </si>
  <si>
    <t>previous complaints have subsided, no cough, no SOB, no edema, no visual problem to be evaluated, mild back pain while sitting, paresthasia, medication id discontined on last visit</t>
  </si>
  <si>
    <t>sleeps well, walking distance good, muscl;e strength good, no emotional chanmge, no memory loss , good judghement</t>
  </si>
  <si>
    <t>salyt restricvtion, be active, minim ize coffee, preventionof fall, veghitable andb fruit dish, legumes dish, get adequate sun ,light, sit obn dry chair, sleep on dry bed mattres (cotton mattress), avpooid standing longer hourse, avoid heavy duties, get a cup of milk dail</t>
  </si>
  <si>
    <t>back pain with radiciulopathy</t>
  </si>
  <si>
    <t xml:space="preserve">complains about belhcing ,nausea ,for the past 01 month_x000D_
-Has D/C Beclemethasone </t>
  </si>
  <si>
    <t>came with home bp and fbs _x000D_
FBS-180-154mg/dl bp-140/60-130/70mmhg</t>
  </si>
  <si>
    <t>refill, Add Symbicort, update Ix</t>
  </si>
  <si>
    <t>P-T2DM with Diabetic eye disease_x000D_
P2-Known HTN_x000D_
P3-known Asthma_x000D_
-on NPH= 26/10 AM/PM, MTF 500 mg po/d, Salbutamol 4 puffs PRN. Beclometasone 2 Puffs bid, Enalapril 5 mg po/d</t>
  </si>
  <si>
    <t>BP = 142 / 75, 158/88, 143//86, 130/80</t>
  </si>
  <si>
    <t xml:space="preserve">same    + newely diagnosed HTN.                          </t>
  </si>
  <si>
    <t>start her on amlodipine 2.5 mg po daily, atrovastatin 20 mg po daily , neurobin</t>
  </si>
  <si>
    <t>lower back pain 1 month</t>
  </si>
  <si>
    <t>bp=107/53mmhg pr=75b/min</t>
  </si>
  <si>
    <t>do lumbar x ray</t>
  </si>
  <si>
    <t>p1 known rvi P2=-B. Asthma on Beclomethasone 2 puffs Bid, Salbutamol 4 puffs PRN</t>
  </si>
  <si>
    <t>BP 154/88 PR= 116 regular,  RR 20 TO 37 SPO2 98_x000D_
FBS= 180, 200, 196, 200, 208_x000D_
RBS (preparandial ) = 204, 209, 103, 160_x000D_
HGBA1C = 5.3_x000D_
TSH= 4.39 (N)_x000D_
Cr= 0.91 urea = 27 _x000D_
choles/TGA/HDL/LDL = 168/134/39/102</t>
  </si>
  <si>
    <t>poor fasting glycemic control + knewly diagnosed HTN + knwon schizophrenia</t>
  </si>
  <si>
    <t>escalate night NPH, add metformin,  start on antihypertensive and statin after communicating to endocrinolgist by dr H/Eyesus IMR3</t>
  </si>
  <si>
    <t xml:space="preserve">TYpe 2 DM for 2 months ON NPH 14-8 _x000D_
known schizophrenai on Resperidone </t>
  </si>
  <si>
    <t xml:space="preserve">he has left knee pain </t>
  </si>
  <si>
    <t>same + uric acid</t>
  </si>
  <si>
    <t>CBC, URIC ACID</t>
  </si>
  <si>
    <t>RVI + ? Secondary polycythemia on intermittent therapeutic phlebotomy.</t>
  </si>
  <si>
    <t>HYPO GLYCEMIA EPISODES</t>
  </si>
  <si>
    <t>BP=107 / 75 PR=110 RR=17 _x000D_
FBS=120-140</t>
  </si>
  <si>
    <t>t1 DM(???)</t>
  </si>
  <si>
    <t>UPDATE HGA1C</t>
  </si>
  <si>
    <t>T1DM on NPH 20/12 IU TAKIN 8/5 IU BID</t>
  </si>
  <si>
    <t xml:space="preserve">LEFT FLANK PAIN &gt; 1 MONTH , URGENCY </t>
  </si>
  <si>
    <t xml:space="preserve">FBS- 150 - 151 </t>
  </si>
  <si>
    <t xml:space="preserve">SAME + UTI ?  R/O </t>
  </si>
  <si>
    <t xml:space="preserve">SEND U/A , RFT , SE ,  ABDOMINAL  PELVIC U/S </t>
  </si>
  <si>
    <t>Type 2 DM on NPH 24/12 IU BID, and metformin 500 mg po/d +  Intramural/Subserous Myomas</t>
  </si>
  <si>
    <t>Came with home BP measurements ranging-150/70- 100/70_x000D_
FBS-95-88mg/dl</t>
  </si>
  <si>
    <t>Refill and update Ix</t>
  </si>
  <si>
    <t>P1-Known HTN _x000D_
-on Nifedipine 20 mg po BID and Enalapril 10 mg po BID , AMT - 12.5 MG PO/D</t>
  </si>
  <si>
    <t>she is complaining cough with whitish sputum and intermitant fever of 2 weeks duration assosiated with this she  has chest pain</t>
  </si>
  <si>
    <t>BP=165/94 PR=109</t>
  </si>
  <si>
    <t>poor BP control +?CAP r/o PTB</t>
  </si>
  <si>
    <t>refill the medication and advice on diet AND TO BRING SERIAL bp measurement and send CBC,CXR</t>
  </si>
  <si>
    <t>Problem List_x000D_
HTN + degenerative spondylopathy + dyslipidemia +Migrain+ retinopathy(treated with leaser ) ; on Enalapril 10 mg po bid, atorvastatin 20 mg po/d and Amitriptilin 25 mg po/d Neurobin 1 tab po/d ,pcm 1gm po prn for migrain</t>
  </si>
  <si>
    <t>she currently has shortness of breath during the night time and dry intermittent cough. she also has left sided chest and back stabbing pain. she has headache of 2 weeks which responds to tramadol. _x000D_
she has been taking carbamazepine and tramadol. _x000D_
She has improvement of her back pain</t>
  </si>
  <si>
    <t xml:space="preserve">NO PERTINE T FINDINGS. </t>
  </si>
  <si>
    <t xml:space="preserve">ECG, CXR. </t>
  </si>
  <si>
    <t>this is a 42years old F patient presenting with 5 years HX of lower back pain with progressive worsening. since the past 1 year she has been having constipation but no significant urinary compliant. MRI aug 10 2023 Degenerative lumbar spndylosisis</t>
  </si>
  <si>
    <t>no cough, no SOB, no edema, no visual problem evaluated, back pain, paresthasia, craw;ling sensation of body, _x000D_
 joinrt mobility good, good bal;ance, good spinal range of motion, good undetrsnding, cooperative, nrative, no obesity, no stress, no psychoscial distress, good dietary habit, good huygien, adjherent to medication, toilerting good (hemorrjhoid), good social interaction. remarks (exertional dyspnea, intermittent palpitation , BP 100/60 mmHg, PR 60, oxygen saturation 90 %)</t>
  </si>
  <si>
    <t>sleeps well, walking distance good, muscle strength good but feels fatigue, no emotional change , no memory loss, good judgement</t>
  </si>
  <si>
    <t>salty restriction ,be active, minimize coffee, prevention of fall, vegitable and fruit dish, legumes disgh, get adequate sun  light, avoid heavy duties, eat (banana, pottato, tomatto for pottasium supplementation)</t>
  </si>
  <si>
    <t>FBS= 120-140_x000D_
RBS= 140-190</t>
  </si>
  <si>
    <t>T1DM On NPH 30 / 28 IU SC BID</t>
  </si>
  <si>
    <t xml:space="preserve">he has epigastric pain of burining sensation </t>
  </si>
  <si>
    <t xml:space="preserve">BP 117/100 _x000D_
PR 88 _x000D_
FBS/RBS = not done (prevsioly good control)_x000D_
</t>
  </si>
  <si>
    <t>same + dypsepsia</t>
  </si>
  <si>
    <t>add omeprazole 20 mg po bid, continue other managemrnts</t>
  </si>
  <si>
    <t>p1: Parkinson disease p2: HTN p3: t2dm ON= MTF 500 mg po BID on Levo/carbidopa 250 mg/25 mg PO TID</t>
  </si>
  <si>
    <t>bp=160/80mmhg pr=78b/min</t>
  </si>
  <si>
    <t>WORSENING BILATERAL KNEE PAIN 2 MONTHS</t>
  </si>
  <si>
    <t xml:space="preserve">BP=144 / 93 PR=96 RR=17 </t>
  </si>
  <si>
    <t>HTN +HHD + ??OA</t>
  </si>
  <si>
    <t>BILATERAL KNEE X/RAY_x000D_
Enalapril 10mg BID, ASA 81mg/day and HCT 25mg/day</t>
  </si>
  <si>
    <t>bp=124/76mmhg pr=80b/min</t>
  </si>
  <si>
    <t xml:space="preserve">advise on diet            </t>
  </si>
  <si>
    <t>P=T2 DM( for 10 yrs on Insulin for 1 yr) + HTN( for 2 yrs); on NPH 38/20 IU SC BID[ But he took NPH=40/18 AM/PM], RI 6/6 IU SC BID , Losartan 50 mg po/d , HCT 25 MG PO/D, ATROVASTATIN</t>
  </si>
  <si>
    <t>No new complaint_x000D_
-Had hx of an acute chest pain 6 wks back  (Has follow up at St. peters cardiac unit, appointed for Angiography)</t>
  </si>
  <si>
    <t>Normal Physical finding</t>
  </si>
  <si>
    <t xml:space="preserve">P1-Known HTN _x000D_
P2-CRVHD(Mod. MR)_x000D_
P3-Unstable Angina(Has follow up at st. peters cardiac unit)_x000D_
-On enalapril 10 mg po BID and HCT 12.5 mg po/d, Metoprolol 50mg PO Daily, ASA 81mg PO/D Atrovastatin 40mg PO </t>
  </si>
  <si>
    <t>FBS=116-134</t>
  </si>
  <si>
    <t>T1DM(GOOOD CONTROL)</t>
  </si>
  <si>
    <t xml:space="preserve"> NPH 32/28 IU SC BID</t>
  </si>
  <si>
    <t>bp -  150/80 - _x000D_
office record bp  - 171 / 80_x000D_
Echocardiography: mild concentric left ventricular hyperthrophy. _x000D_
Abd U/s: Moderate fatty liver with cholelithiasis (8mm sized with murphy's sign negative)_x000D_
 RFT: Cr: 0.87 and BUN:7</t>
  </si>
  <si>
    <t xml:space="preserve">appt after 2 weeks - RMOPD _x000D_
</t>
  </si>
  <si>
    <t xml:space="preserve">known HTN  &gt;7 years on  amlodipine 10 mg po daily ,  atrovastatin 40 mg po daily ,  lasix  40 mg po daily </t>
  </si>
  <si>
    <t>REFILL Update IX</t>
  </si>
  <si>
    <t>P1-Known T1DM _x000D_
-ON NPH ON 26/24 IU sc bid</t>
  </si>
  <si>
    <t xml:space="preserve">she has decreased sleep and headache. </t>
  </si>
  <si>
    <t>FBS= 105, 110_x000D_
bp= 120/80</t>
  </si>
  <si>
    <t xml:space="preserve">well controlled DM and AHTN. </t>
  </si>
  <si>
    <t>refill medications_x000D_
add amitryptiline 12.5 mg po daily</t>
  </si>
  <si>
    <t>!. TIIDM on MTF 1000 mg po bid _x000D_
2. HTN with ?HHD on Enalapril 5 mg d, Furosemide 20 mg d</t>
  </si>
  <si>
    <t>BP=130/70 PR=76 ,cr=0.8,urea=18</t>
  </si>
  <si>
    <t>refill the medication and and tell her to bring serial BP measurement for next follow up time</t>
  </si>
  <si>
    <t>P1= HTN ON ENALPRIL 20MG PO BID , AMLODPINE 10MG PO</t>
  </si>
  <si>
    <t>bp=140/80mmjhg pr=78b/min</t>
  </si>
  <si>
    <t>Rt knee OA ON FOLLOW UP AT OR4THO SIDE + HTN amlodipine 5 mg po/day</t>
  </si>
  <si>
    <t>No episodes of hypoglycemia or other complaints</t>
  </si>
  <si>
    <t>Stable vitals (BP: 130/80)</t>
  </si>
  <si>
    <t>Fair glycemic control (A1c= 7)</t>
  </si>
  <si>
    <t>1. Advise her on life style and consider statin_x000D_
2. Screen for albuminuria_x000D_
3. Continue her medications</t>
  </si>
  <si>
    <t>P: T2DM_x000D_
Done: Metformin 1500mg PO BID_x000D_
_x000D_
Hx: Post GDM 3 years NPH= 1o u AM only NIght dose d/c 1 month ago New Complaint HAS NO NEW COMPLAIN Objective Finding FBS MAX 95 MOST AT NIGHT HAS HYPOGLYCEMIA Assessment GOOD CONTROL DM Plan SKIP night doese came with RBS and fbs record do hgba1c link endocrine for decision_x000D_
_x000D_
IX: Total Chil: 157, LDL: 112, HDL: 44, TG: 149, A1c: 7, RFT: Normal</t>
  </si>
  <si>
    <t xml:space="preserve">he has epigastric burning pain </t>
  </si>
  <si>
    <t>BP = 114 / 69</t>
  </si>
  <si>
    <t xml:space="preserve">bp =140/80 pr= 92  </t>
  </si>
  <si>
    <t>precvious complsints have subsided, no cough, no SOb, no edema, no visual problem  (no evidence for vitamin B12 deficency, no hypoertension, no diabetes, no glauconma evaluated, has short sighted on eye glass, no cataract), joint mobility good, good balance, good understanding, cooperative, mild back pain (no  vitamin B 12 deficency, no vitamin C deficency (no nail skin pelling, no gum bleeding, no recurrent respirator y infection), on vitamin D and calcium supplementation, no depression , no traunma, obesity, no atherscloresis, no lyme disese (recurrent typhoid fever))</t>
  </si>
  <si>
    <t>salt restriction, minimize coffee, preventiobn of fall, vegitable and fruit duish , minimize stress, legumes dish, get adequate sun light, use only liquid oil, loose weight, walk for 20 minutes 5 times per week, eat (banmana, tomatto, pottato for pottasum supplementation)</t>
  </si>
  <si>
    <t xml:space="preserve">BP - 69 17 167 / 83_x000D_
 FBS -  NOT DONE </t>
  </si>
  <si>
    <t xml:space="preserve">HTN + DM + DCMP + dyslipidaemia on ASA 81 mg daily, Atorvastatin 20 mg, enalapril 10 mg daily, metformin 500 mg po BID, Neurobin 1 TAB PO DAILY </t>
  </si>
  <si>
    <t>-complains about tearing of both eyes and burning sensation over the left eye_x000D_
-he also complains about inability to widely open his mouth and intermittent global headache</t>
  </si>
  <si>
    <t>Minimal pain upon palpation of the TMJ area_x000D_
Has obliterated rt nasolabial fold and his face is slightly deviated to the left side.</t>
  </si>
  <si>
    <t>Refill , Amitriptyline ,update Ix</t>
  </si>
  <si>
    <t>P1-Old ischemic stroke (Lt frontal white matter infarct)_x000D_
P2-Chronic Lt Maxillary sinusitis_x000D_
-On ASA 81 mg po/d Atrovastatin 40 mg po/d</t>
  </si>
  <si>
    <t>1. Advise her on life style and consider statin 2. Screen for albuminuria 3. Continue her medications</t>
  </si>
  <si>
    <t>P: T2DM Done: Metformin 1500mg PO BID Hx: Post GDM 3 years NPH= 1o u AM only NIght dose d/c 1 month ago New Complaint HAS NO NEW COMPLAIN Objective Finding FBS MAX 95 MOST AT NIGHT HAS HYPOGLYCEMIA Assessment GOOD CONTROL DM Plan SKIP night doese came with RBS and fbs record do hgba1c link endocrine for decision IX: Total Chil: 157, LDL: 112, HDL: 44, TG: 149, A1c: 7, RFT: Normal</t>
  </si>
  <si>
    <t>bp=152 / 77    pr=89 rr=17 _x000D_
fbs=148,173108</t>
  </si>
  <si>
    <t>HPN(sub optimal ) + DM</t>
  </si>
  <si>
    <t>Enalapril 10mg BID and NPH 16/10 IU BID</t>
  </si>
  <si>
    <t>BP  126 / 61 PR  - 69</t>
  </si>
  <si>
    <t xml:space="preserve">?PN  ON AMT - 25 MG PO DAILY ,  NEUROBION 1 TAB PO DAILY  + Early degenerative spondylosis L/S </t>
  </si>
  <si>
    <t xml:space="preserve">HGa1c 10 %  HDL 45  LDL 84  tG 116_x000D_
PD on laser treatment </t>
  </si>
  <si>
    <t xml:space="preserve">bp 171 / 82 pr 97 HgA1c 10.33, fbs 200, TSH 1.3 NL, FT4 14 [ 12-22], CR 0.7, LDL 113_x000D_
_x000D_
</t>
  </si>
  <si>
    <t xml:space="preserve">Assessment_x000D_
POORLY CONTROLLED DM + HTN_x000D_
_x000D_
</t>
  </si>
  <si>
    <t>metformin 1gm po bid,  amlodipine 10 mg po daily, HCT 25 mg po daily,Escalate Artova 40mg PO/day _x000D_
Enalaril 10 mg PO/day _x000D_
NPH 58/38</t>
  </si>
  <si>
    <t xml:space="preserve">P: TYPE 2 DM 25years + HTN + LBP _x000D_
ON NPH=58/38, RI=4/2 Atrovastatin 20 mg po/d ASA 81 mg po/d Nifedipine 20 mg po bid, Enalapril 10 mg po/d, Propranolol 40mg/.day, metformin 1000/ 500 mg po bid_x000D_
_x000D_
</t>
  </si>
  <si>
    <t xml:space="preserve">she has faling down accident ( light headedness) of 2 episodes _x000D_
she has headache. _x000D_
she has palpitation, she has weight gain after she started taking insuline. </t>
  </si>
  <si>
    <t xml:space="preserve">FBS = 46-150_x000D_
bp=140/70_x000D_
</t>
  </si>
  <si>
    <t>ECG, HGA1C, RFT, lipid profile</t>
  </si>
  <si>
    <t>T2DM + HTN on NPH 30/28 IU SC BID, MTF 500 mg po BID, &amp; Enalapril 10 mg po/d</t>
  </si>
  <si>
    <t>BP=148/90,PR=71,RBS=70-250</t>
  </si>
  <si>
    <t>refill the medication and advice on diet and tell her to come up with serial BP and RBS  measurement and with HgbA1c and FBS results</t>
  </si>
  <si>
    <t>P1=T2DM on NPH 40/30 IU BID and mtf 500mg daily</t>
  </si>
  <si>
    <t xml:space="preserve">FBS -  180 - 170 - _x000D_
 BP -  146 / 87 PR - 74 </t>
  </si>
  <si>
    <t xml:space="preserve">NPH - 48/26 IU SC BID  - 1 MONTH -  RMOPD </t>
  </si>
  <si>
    <t>-Complains about irregular menstrual bleeding for the past year and Amenorrhea and abdominal bloating of 4months_x000D_
-Currently not on any contraceptives</t>
  </si>
  <si>
    <t>Protuberant abdomen, no palpable mass</t>
  </si>
  <si>
    <t>same + AUB 2ry to ??(r/o Pregnancy ??Premenopausal)</t>
  </si>
  <si>
    <t>Investigate ,make enalapril 10mg PO Daily</t>
  </si>
  <si>
    <t>P1-Known HTN _x000D_
-on enalapril 5 mg po/d</t>
  </si>
  <si>
    <t>bp=135-160/90-93_x000D_
fbs=70-130</t>
  </si>
  <si>
    <t>T2DM + HTN + Old Stroke + Small hepatic haemangioma</t>
  </si>
  <si>
    <t>metformin 500 mg po/d, atenolol 50 mg po/d, losartan 50 mg po/d, atorvastatin 20 mg po/d, ASA 81 mg po/d</t>
  </si>
  <si>
    <t>P: T2DM + HTN + Old Stroke + Small hepatic haemangioma; on metformin 500 mg po/d, atenolol 50 mg po/d, losartan 50 mg po/d, atorvastatin 20 mg po/d, ASA 81 mg po/d</t>
  </si>
  <si>
    <t xml:space="preserve">FBS - 100-95- 120 - _x000D_
 HGA1C - 8.7 % </t>
  </si>
  <si>
    <t xml:space="preserve">ADVICE ON DIET AND  RX - ADHERENCE_x000D_
 - REFILL AND APPT </t>
  </si>
  <si>
    <t>TYPE 1 DM ON NPH 16/4 IU SC BID,</t>
  </si>
  <si>
    <t xml:space="preserve">taper prednisolone to 20 mg/d for 2 weeks then 10 mg for 2 weeks then 5 mg  daily_x000D_
continue other medications. </t>
  </si>
  <si>
    <t xml:space="preserve">RA with flares; on Methotrixate 10 mg po/WK, Folic acid 5 mg po/d. Predinsolone 40 mg po/d( for 1 month) Indometacin 25 mg po/d, </t>
  </si>
  <si>
    <t>BP=160/80MMHG PR=76B/MIN</t>
  </si>
  <si>
    <t>DO LFT BILIRUBIN DIRECT AND TOTAL, U/A</t>
  </si>
  <si>
    <t>ACUTE HEPATITIS 2 TO ? HEP-A + HYPERTENTION</t>
  </si>
  <si>
    <t>ASymptomatic_x000D_
No recent hypo</t>
  </si>
  <si>
    <t>v/s sTABLE_x000D_
iN SITE CLEAR</t>
  </si>
  <si>
    <t>TYPE 1 DM WITH POOR CONTROL</t>
  </si>
  <si>
    <t>start RI 4-4_x000D_
NPH 46-24</t>
  </si>
  <si>
    <t xml:space="preserve">Type 1 DM for 1 year_x000D_
NPH 45/24_x000D_
</t>
  </si>
  <si>
    <t>same + (?prediabetic FBS-140)</t>
  </si>
  <si>
    <t>Refill and Update IX</t>
  </si>
  <si>
    <t>P1:Known HTN +Dyslipidemia _x000D_
on Nifedipine 20 mg BID and atorvastatin 20 mg/day, enalapril 10mg po day(was not taking)</t>
  </si>
  <si>
    <t>BP=152/88,PR=88,RBS=80-200</t>
  </si>
  <si>
    <t>refill the medication and advice on diet and to bring serial BP and RBS measurement for next follow up time</t>
  </si>
  <si>
    <t>P1=T1 DM NPH 46/36 Iu sc bid + KNOWN HTSIVE ON DIETARY MODIFICATION</t>
  </si>
  <si>
    <t>bp=120/73_x000D_
fbs--78</t>
  </si>
  <si>
    <t>nph 36/26 iu bid 1 month</t>
  </si>
  <si>
    <t xml:space="preserve">bp =106/80 pr= 110  chest =clear no edema </t>
  </si>
  <si>
    <t xml:space="preserve">HF r EF 2ndry DCMP+? subclinical hypothyroidism </t>
  </si>
  <si>
    <t xml:space="preserve">continue meds ,TFT  make metoprolol 25 mg po/d appt afte 1 month </t>
  </si>
  <si>
    <t xml:space="preserve">CHFrEF(20-25%) 2ry to  DCM +SEVER PHTN+subclinical hypothyroidism (TSH 16.5 ,FREE T3 AND T4 IN NORMAL RANGE)_x000D_
 On lasix 20 mg po bid spironolactone 25 mg po/d enalapril 5 mg po/d metprolol 12.5 mg po/d </t>
  </si>
  <si>
    <t>BP=140/70MMHG PR=76B/MIN</t>
  </si>
  <si>
    <t>no cough, no SOB, no edema, nop visual problem (no vitamin B 12 deficency (MCV 83 fl), no alcohol, no hypertension (110/80 mmHg), good glycemic control, no cataract, no glaucoma, no alcohol intake),  back painm and no paresthasia (no vitamin C deficenmcy (no nail bed skin pilling), no gum bleeding, nom recurrent respiratory tract infection), no trauma, no evidence of atherosclerosos (warm extrimites, no nail cornification, no claudication), to do L-S x-ray), no evoidence of lyme disease (no recurrent typhoid fever), menopose related ostyeoporosis on calcium and vbitamin D supplementation, no eviodence for osteomyelites (no tenderness, no fever, no sinus discharge), to do VDRL and no RVI infection, no incontinenmce top feces or urine, no weakness, sensaery intact, position sense intact), joint mobility good, good balance, good understanding, coopperative, no obesity, no stress, no sycvhosocial distress, good hygien,adherent to medication, toileting good, good social interaction (no breast massm,, no vaginal discharge)FBS 108 mg/dl</t>
  </si>
  <si>
    <t>sleeps well, walkinmg distance good, muscler strength good, no emotional  change,. no mem,ory loss, good judghement</t>
  </si>
  <si>
    <t>salt restriction, minimize coffee, preventiooof fall, vegitable and fruit dish, leghumes dish, use only liquid oil, avoid heacvy duty, sit on chair, abvoid suitting ofn coutch, sleep onm dry matress,  avoid stress, fget a cup of juice made of (banana, avocado, oats and milk), twice per week, foot care (keerp moisurizing legs with vaslin, wear loose shoe, becaredful while cutting nail, keep hygien of feet)</t>
  </si>
  <si>
    <t>she has bilateral burning pain on her feet associated with tingling sensation</t>
  </si>
  <si>
    <t>FBS=163, 140, 85, 87, 180, 157</t>
  </si>
  <si>
    <t xml:space="preserve">improving.              </t>
  </si>
  <si>
    <t>make NPH 32/22_x000D_
add pregabalin 75 mg po daily and neurobin 1 tab po daily</t>
  </si>
  <si>
    <t>poor controlled T2 DM NPH 32/20, metformin 1g po daily and atrovastatin 20 mg po daily</t>
  </si>
  <si>
    <t>BP=150/80MMHG PR=76B/MIN</t>
  </si>
  <si>
    <t>DO ELECTROLYTE AND RFT</t>
  </si>
  <si>
    <t>icheing on the trunk and thorasic  areas</t>
  </si>
  <si>
    <t>BP=138/62,PR=81,FBS=100MG/DL</t>
  </si>
  <si>
    <t>good glycemic control+?atopic dermatitis</t>
  </si>
  <si>
    <t>refill the medication and advice on diet  and to bring serial RBS measurements and link to dermatology clinic</t>
  </si>
  <si>
    <t>known T2 DM ON NPH 26/12 IU + HTN on Amlodipine 5mg/D ,Enalapril 10 MG D,ASPRIN 81 MG D,ATROVASTATIN 20 D</t>
  </si>
  <si>
    <t>bp=162 / 88   pr=80  rr=17 _x000D_
fbs=113-150</t>
  </si>
  <si>
    <t>type 2 dm(fair control) + htn (good control)</t>
  </si>
  <si>
    <t>mtf 1 gm po bid, daonil 5 mg po bid, enalapril 10 mg bid, atrovastatin 20 mg po daily,neurobin 1 tab po daily</t>
  </si>
  <si>
    <t>T2 DM + htn</t>
  </si>
  <si>
    <t xml:space="preserve">-Complains about lightheaded ness and vertigo due to this she sustained a falling down accident 1 month ago_x000D_
-She also complains about intermittent diarrhea </t>
  </si>
  <si>
    <t>PCT,NIS_x000D_
CHEST/CVS-NAD_x000D_
Has moderate lumbosacral area tenderness</t>
  </si>
  <si>
    <t>P1-Known HTN _x000D_
P2-Osteoporosis_x000D_
P3-Dyslipidemia _x000D_
on Enalapril 5mg po bid, amlodipine 10 mg po daily, Metoprolol 25 mg po/d ,Atorvastatin 20 mg po/d, , Warfarin 2.5 mg po/d +</t>
  </si>
  <si>
    <t>Secondary amenorrhea 2ry to ? Hyperprolactinoma</t>
  </si>
  <si>
    <t xml:space="preserve">Bromocripitine 2.5mg/5mg PO BID_x000D_
OCP 1 tab PO daily_x000D_
FSH, LH, TSH, Estradiol, prolactin, basal cortisol_x000D_
See her after 3 months_x000D_
</t>
  </si>
  <si>
    <t>P: Secondary amenorrhea 2ry to ? Hyperprolactinoma_x000D_
Done: Bromocripitine 2.5mg PO BID_x000D_
_x000D_
Hx: She presented with amenorrhea for the past 4 years. She gave birth to a healthy girl 5 years back and she had regular menses before that. she was seen at health center and her TFT, FSH results are normal.. her prolactine is found to be very high 250 ( normal is 3-26). brain MRI showed pan sinusitis (chronic, associated diffuse mucosal polyposis) and left sphenoid sinus chronic sinusitis other wise unremarkable brain MRI no intracranial mass, no hydrocephalous seen. She is currently taking bromocriptin 2.5 mg po daily for the past 3 months and she has seen menses for only one day. she has no headache or visual field diefects. or gallactorrhea she doesn't take any medication. she is reffered for endocrinology evaluation.</t>
  </si>
  <si>
    <t xml:space="preserve">BP=102/68MMHG PR=87B/MIN     </t>
  </si>
  <si>
    <t>START ON LEVOTHYROXINE AND FOLLOW UP AFTER 6 WEEK WITH TSH RESULT</t>
  </si>
  <si>
    <t xml:space="preserve">OVERT HYPOTHYRODISM </t>
  </si>
  <si>
    <t>rt knee pain 3 days after sustained fall down accident</t>
  </si>
  <si>
    <t xml:space="preserve">bp=156 / 75  pr=64 rr=17 </t>
  </si>
  <si>
    <t xml:space="preserve">HTN (fair control)+ ?PN </t>
  </si>
  <si>
    <t>---rt knee x/ray_x000D_
Suboptimal HTN Control</t>
  </si>
  <si>
    <t xml:space="preserve">he has improvement. no swelling. _x000D_
his cough ahs subsided. </t>
  </si>
  <si>
    <t xml:space="preserve">reassurance. </t>
  </si>
  <si>
    <t>Rt thigh cellulitis ( treated)</t>
  </si>
  <si>
    <t>BP=119/65-136/70PR=87</t>
  </si>
  <si>
    <t>good BPcontrol</t>
  </si>
  <si>
    <t>refill the medication and advice on diet and to bring serialBP measurement for next follow up time</t>
  </si>
  <si>
    <t>p1=HPN on HCT 25 mg daily, Amlodipine 5mg daily, Atrovastatin 20mg daily and ASA 81 mg daily</t>
  </si>
  <si>
    <t>he has artralgia of his knees, low grade intermittent fever. , dry intermittent cough, for 3 days</t>
  </si>
  <si>
    <t>BP =132 / 77</t>
  </si>
  <si>
    <t>wellcontrolled HTN + bacterial pneumonia</t>
  </si>
  <si>
    <t>AZITHROMYCINE 500 MG PO DAILY FOR 3 DAY, ANALGESICS AND REFILL AMLODIPINE</t>
  </si>
  <si>
    <t xml:space="preserve">she has right sided shooting sharp facial pain for the past 1 week  which lasts for about 20 seconds. she has no fever. no trauma history. </t>
  </si>
  <si>
    <t xml:space="preserve">BP = 150/90, </t>
  </si>
  <si>
    <t xml:space="preserve">suboptimal BP control + trigeminal neuralgia </t>
  </si>
  <si>
    <t xml:space="preserve">carbamazepine 100 mg po daily and appoint after 2 weeks_x000D_
make enalapril 5 mg po BID. </t>
  </si>
  <si>
    <t>Know HTN on HCT 25 mg daily Amlodipine 10mg daily,enalapril 5 mg po daily</t>
  </si>
  <si>
    <t xml:space="preserve">LOW BACK PAIN  , _x000D_
 EASY FATIGABILITY  , </t>
  </si>
  <si>
    <t xml:space="preserve">BP - 156 / 87  PR - 76_x000D_
 BP - HOEM RECOR D- 137/88 </t>
  </si>
  <si>
    <t xml:space="preserve">SAME + LBP 2 TO ? HTN W ?HHD  +?UTI </t>
  </si>
  <si>
    <t xml:space="preserve">SEND ECG , U/A _x000D_
  L/S XRAY BUT  PT CANT AFFORD </t>
  </si>
  <si>
    <t xml:space="preserve">UNILATERAL HEADACHE AGGRAVATED WITH NOISE AND ABM(GENERALIZED) AND LOC OF 2 TIMES </t>
  </si>
  <si>
    <t>BP=101/65MMHG   PR=87B/MIN</t>
  </si>
  <si>
    <t>DO EEG AND ELECTROLYTE</t>
  </si>
  <si>
    <t>MIGRANE HEADACHE AND R/O EPILIPSY</t>
  </si>
  <si>
    <t>P1=T2DM on NPH 43/32 IU BID and mtf 500mg daily</t>
  </si>
  <si>
    <t>BP=145/77MMHG PR=80B/MIN</t>
  </si>
  <si>
    <t>-BP- 130/80_x000D_
- PR- 80</t>
  </si>
  <si>
    <t>- HTN_x000D_
- Dyslipidemia</t>
  </si>
  <si>
    <t xml:space="preserve">bp, pr not done </t>
  </si>
  <si>
    <t xml:space="preserve">T2DM + OA on medication </t>
  </si>
  <si>
    <t>pt is not presented</t>
  </si>
  <si>
    <t xml:space="preserve">BP = 180/109 mmgh </t>
  </si>
  <si>
    <t xml:space="preserve">Nifdepin 20 mg po stat </t>
  </si>
  <si>
    <t>Bp = 160mg/90mmgh</t>
  </si>
  <si>
    <t>Newly Dx Stage 1 HTN</t>
  </si>
  <si>
    <t>ECHO,, Abdpelvic U/S , ECG</t>
  </si>
  <si>
    <t>Stage 1 Newly Dx HTN</t>
  </si>
  <si>
    <t xml:space="preserve">no chest compliant ,has abdominal crampy pain ,one episoded of diarrhea ,burning epigastric pain _x000D_
 stool exam =ur </t>
  </si>
  <si>
    <t xml:space="preserve">bp =112/70 pr= 90 rr=20 </t>
  </si>
  <si>
    <t>dyspepsia 2ndry?IP</t>
  </si>
  <si>
    <t xml:space="preserve">TINIDAZOLE 2GM PO STAT omeprazole 20 mg po bid 2wks _x000D_
stool exam h.pylori </t>
  </si>
  <si>
    <t>SCAP (multifocal pneumonia)( completed abs )</t>
  </si>
  <si>
    <t xml:space="preserve">BP: 124 / 74_x000D_
Brain MRI: Bilateral frontal and parietal lobes periventricular white mater few scattered non specific lesions probably migraine headache related white matter changes or mild degree chronic small vessel ischemic white matter change._x000D_
RFT: cr: 1.6   and bun: 31 </t>
  </si>
  <si>
    <t>well controlled bp + ? AKI r/o HTN nephropathy + migraine  headache + chronic sinusitis</t>
  </si>
  <si>
    <t>serum electrolyte, U/A, Repeat RFT</t>
  </si>
  <si>
    <t xml:space="preserve">p1: HTN ( for the past 8yrs) on HCT 25mg po daily_x000D_
p2: psychiatric disorder on AMT 75 mg po daily_x000D_
p3: chronic sinusitis on Almetamin 1 tab po PRN </t>
  </si>
  <si>
    <t xml:space="preserve">bp =130/97( claimes it was fine in home measurment )  fbs=125-150 </t>
  </si>
  <si>
    <t xml:space="preserve">refil meds advice on dietary mgt  see after 1 month  have bp recorings for nxt visit </t>
  </si>
  <si>
    <t xml:space="preserve">bp  137/68   </t>
  </si>
  <si>
    <t xml:space="preserve">send  fbs ,rft  lipid profile   </t>
  </si>
  <si>
    <t>- a 75years old male patient who presented with non specific dull aching chest pain with no association with breathing or exertion and no radiation_x000D_
- he complains exertional Shortness of breath but no body swelling cough, orthopnoea and PND_x000D_
- he has gen</t>
  </si>
  <si>
    <t>Vital signs -  stable_x000D_
chest- clear and resonant_x000D_
CVS- s1 and s2 are heard _x000D_
no murmur or gallop</t>
  </si>
  <si>
    <t>Costochondritis + R/O IHD</t>
  </si>
  <si>
    <t>P- Costochondritis + R/O IHD</t>
  </si>
  <si>
    <t xml:space="preserve">she has a hx of palpitation. no chest painor edema </t>
  </si>
  <si>
    <t xml:space="preserve">BP=  177 / 100, PR=124 </t>
  </si>
  <si>
    <t xml:space="preserve">B.asthma + Uncontrolled HTN + Tachycardia 2 to ? </t>
  </si>
  <si>
    <t xml:space="preserve">ECG, RFT &amp; serum ele _x000D_
Add HCT 25 mg po/d _x000D_
Amlodipine 10 mg PO daily_x000D_
beclomethasone 2 puffs BID, Salbutamol 2 puff PRN </t>
  </si>
  <si>
    <t>P1 - B.asthma P2 - CHTN; ON beclomethasone 2 puffs BID, Salbutamol 2 puff PRN and the amlodipine 10 mg PO daily</t>
  </si>
  <si>
    <t xml:space="preserve">has left flank pain and fever of three days duration. </t>
  </si>
  <si>
    <t>PR=67/M  BP=122 / 61MMHG ,FBS=105MG/DL</t>
  </si>
  <si>
    <t>Same with good glycemic control+?acute pyelonephritis</t>
  </si>
  <si>
    <t>Known Type 2 DM+ Recurrent UTI (with E.coli growth from urine culture) +vulvovaginal candidiasis</t>
  </si>
  <si>
    <t xml:space="preserve">intermittent palpitaton </t>
  </si>
  <si>
    <t xml:space="preserve">bp 91/64 pr=74  FT4=19.75(N)  FT3==8.27(2.8-7.1)_x000D_
</t>
  </si>
  <si>
    <t xml:space="preserve">near euthyroid state </t>
  </si>
  <si>
    <t xml:space="preserve">continue meds ,update cbc lft and TFT for nxt  visit </t>
  </si>
  <si>
    <t>Left Ventricular Hypertrophy</t>
  </si>
  <si>
    <t xml:space="preserve">has black discoloration of stool </t>
  </si>
  <si>
    <t xml:space="preserve">PR=96/M  BP=139 / 97MMHG </t>
  </si>
  <si>
    <t>do  cbc,stool exam for occult blood,stool antigen for h-pylori,then manage</t>
  </si>
  <si>
    <t xml:space="preserve">no chest compliant other than intermitent dry cough during cold ,no orthopenia pnd body swelling </t>
  </si>
  <si>
    <t xml:space="preserve">bp =128/71 pr=75 rr=20 chest= clear no edema  no positive finding on other systems </t>
  </si>
  <si>
    <t>SCAP( COMPLETED RX)+asymptomatic cholelethiasi</t>
  </si>
  <si>
    <t xml:space="preserve">Link to surgical side for cholelithiasis </t>
  </si>
  <si>
    <t xml:space="preserve">scap( copmleted rx) at ward + asymptomatic cholelethiasis </t>
  </si>
  <si>
    <t xml:space="preserve">Nad          </t>
  </si>
  <si>
    <t xml:space="preserve">continue mediction  </t>
  </si>
  <si>
    <t xml:space="preserve">she come after she disappear from follow up due to personal reasons. </t>
  </si>
  <si>
    <t>BP=99 / 63_x000D_
FBS=??</t>
  </si>
  <si>
    <t xml:space="preserve">? Poorly controlled T1 DM + ? Dyslipidemia </t>
  </si>
  <si>
    <t xml:space="preserve">RFT, FBS, HgA1c, Lipid profile </t>
  </si>
  <si>
    <t>P=DM(for 12 yrs) on NPH 42/24 IU BID[ But she took NPH=44/32 IU SC BID]</t>
  </si>
  <si>
    <t xml:space="preserve">Occasional cough of 01 month more at the night times with decreased appetite_x000D_
Blurring of vision of 01 month  </t>
  </si>
  <si>
    <t>BP - 121/71      PR - 101 _x000D_
FBS - 95-124mg/dl _x000D_
Cr - 1.45, BUN - 14.2, HbA1C - 6.6%, INR - 1.62</t>
  </si>
  <si>
    <t xml:space="preserve">Good BP Control + Newly Diagnosed T2DM + ?Retinopathy </t>
  </si>
  <si>
    <t xml:space="preserve">Amlodipine 10mg PO/d, lasix 40mg PO/d, propranolol 20mg PO/d, warfarin 2.5mg PO/d 3x/week and warfarin 5mg PO/d 4x/week, life style changes are advised, ophthalmic evaluation, RTC 2/12 with serial FBS records </t>
  </si>
  <si>
    <t xml:space="preserve">RVI + HF 2ry to HHD + VHD (Severe MS with MVA of 0.1cm2) with Moderate PHTN + Atrial Fibrillation + Cardioembolic Stroke + Essential Tremor </t>
  </si>
  <si>
    <t>BP: 124/70_x000D_
IXNS( on 11/10/23):_x000D_
                                   serum electrolytes:  ca ionized: 4.6   Mg: 1.84     phosphorus: 2.87_x000D_
                                   RFT: Cr: 1.9,   1.9    urea: 34_x000D_
                                  24hr protein: 1380    urine volume: 4000    and urine protein: 34.5</t>
  </si>
  <si>
    <t xml:space="preserve">HF 20 VHD( Moderate MR) + AKI 20? </t>
  </si>
  <si>
    <t>Continue Lasix 20mg po daily _x000D_
consider renal biopsy _x000D_
appoint at nephrologist</t>
  </si>
  <si>
    <t xml:space="preserve">CHF 20 to VHD  ( moderate MR) with mild pulmonary HTN+ ? AKI 20? r/o CKD on Lasix 20mg po daily </t>
  </si>
  <si>
    <t>has global type of headache</t>
  </si>
  <si>
    <t>PR=47/M  BP=151 / 79MMHG</t>
  </si>
  <si>
    <t>SAME AS ABOVE + BRADYCARDIA 2?</t>
  </si>
  <si>
    <t>hold propranolol, see mgt</t>
  </si>
  <si>
    <t>HTN on HCT 25 mg po daily, enalapril 5 mg po daily+ +migraine headache on propranolol</t>
  </si>
  <si>
    <t xml:space="preserve">BP: 111 / 92_x000D_
FBS: 164   126   87   171   223   148   231   123   127mg/dl </t>
  </si>
  <si>
    <t>T1DM on NPH 26/14 IU, RI: 22/ 10 IU BID</t>
  </si>
  <si>
    <t xml:space="preserve">no new compliant  no leg swelling or pain no sob chest pain </t>
  </si>
  <si>
    <t xml:space="preserve">vs stable other systems are ur </t>
  </si>
  <si>
    <t xml:space="preserve">follow up for symptoms ,adviced on danger signs follow up q 3-6 months _x000D_
senior was consulted </t>
  </si>
  <si>
    <t>Acute Left Leg Proximal DVT (Provoked) - not on medication ( was not on follow up for the past 10 months ) + Type 2 DM ON FOLLOW UP AT HC</t>
  </si>
  <si>
    <t>complain  dharma</t>
  </si>
  <si>
    <t>?acute  gastro  enteritis</t>
  </si>
  <si>
    <t>stool  analysis  normal  so  the  plan is  give  ciprofloxacillin  500 mg po  bid for  7  days</t>
  </si>
  <si>
    <t>came for medication only for two months</t>
  </si>
  <si>
    <t xml:space="preserve">PR=60/M, BP=134 / 89MMHG </t>
  </si>
  <si>
    <t>Problem List HTN P2. Mild to moderate TR with mild Pulmonary HTN on Lasix 20 mg po/d on Enalapril 5mg po bid</t>
  </si>
  <si>
    <t xml:space="preserve">Frequency of urine and dysuria of 20 days </t>
  </si>
  <si>
    <t xml:space="preserve">Lumbar spine MRI - diffuse disc bulge with moderate spinal canal and neural foraminal stenosis (L2 -L4)_x000D_
Urine culture and sensitivity reveals growth of E.coli, which is sensitive to nitrofurantoin, chloramphenicol, gentamycin and meropenem. </t>
  </si>
  <si>
    <t xml:space="preserve">Post Left Nephrectomy + Degenerative Disc Disease + UTI </t>
  </si>
  <si>
    <t xml:space="preserve">Nitrofurantoin 100mg PO BID for 05 days, amitriptyline 25mg Po/d for 02 months, RTC 2/12 </t>
  </si>
  <si>
    <t>the patient is not present_x000D_
echo: ECHO GEGENERATIVE VAVULAR HEART DISEASE WITH AORTIC SCLEROSIS AND MILD MITRAL REGURGITION , MILD PULMNARY HTN WITH MILD TR EF 60%</t>
  </si>
  <si>
    <t xml:space="preserve">same   + Degenerative VHD </t>
  </si>
  <si>
    <t>HTN + DVHD on Amlodipine 5mg d, Metoprolol 50 mg d, Furosemide 20 mg/d, ASA 81 mg d, Atorvastatin 20 mg/d</t>
  </si>
  <si>
    <t>PR=88  BP=110 / 70MMHG</t>
  </si>
  <si>
    <t>HTN WITH GOOD BP CONTROL</t>
  </si>
  <si>
    <t xml:space="preserve">FBS: 105 -118mg/dl </t>
  </si>
  <si>
    <t>MTF 500 daily, NPH 10 IU</t>
  </si>
  <si>
    <t xml:space="preserve">T2DM  on NPH 14/6 IU BID </t>
  </si>
  <si>
    <t xml:space="preserve">fbs= not done bp =100.60 pr= 90 </t>
  </si>
  <si>
    <t xml:space="preserve">T2DM+HTN( controlled)+?HHD </t>
  </si>
  <si>
    <t xml:space="preserve">COntinue meds ,see after 1 month with FBS recordings .serum electrolyte cr </t>
  </si>
  <si>
    <t xml:space="preserve">T2 DM +HTN  with  HHD_x000D_
 on metformin 500 mg po bid  nph 38/ 34( But she took 32/28)  iU sc bid  lasix  60 mg po TID enalapril 10 MG PO BID AMLODIPINE 5 MG PO/D </t>
  </si>
  <si>
    <t>BP - 160/81     PR - 87 _x000D_
HbA1c - 7.1%, Cr - 3.14, BUN - 45, Ca (total) - 8.4 (8.5-10.1), phosphorus - 6.2 (2.4-5.1), PTH - 143 (18.5-88)</t>
  </si>
  <si>
    <t>T2DM with CKD (Diabetic Nephropathy)-BMD + HTN with HHD + Hypocalcemia (Mild) + Hyperphosphatemia + Hyperparathyroidism + Ischemic stroke 2ry to watershed infarction (old and acute) + Seizure disorder + Carotid artery stenosis (25-50% of arterial lumen)</t>
  </si>
  <si>
    <t xml:space="preserve">Valproate 200mg PO BID, ASA 81mg PO/d, atrovastatin 40x1, amlodipine 5x1, calcidenk 1 tab PO/d, NPH 22/12, RTC 2/12 with CBC, RFTs and serum electrolytes </t>
  </si>
  <si>
    <t xml:space="preserve">complain that  she  has  improvement  </t>
  </si>
  <si>
    <t xml:space="preserve">FBS  131    TSH  1.1  </t>
  </si>
  <si>
    <t xml:space="preserve">refill   and  appoint  after 1  month with    serum  vitamin  d  level    neck    u/s   </t>
  </si>
  <si>
    <t xml:space="preserve">PR=47/M  BP=151 / 79MMHG </t>
  </si>
  <si>
    <t>DO ECG,THEN MANAGE</t>
  </si>
  <si>
    <t>HTN , enalapril 10 mg po daily+ ON OPTHALMOLOGY FOLLOW UP</t>
  </si>
  <si>
    <t xml:space="preserve">She d/c follow up for the past 15 mons due to personal reasons. but she still take Enalapril  5 mg po/d. Currently she presented with worsening of LBP associated with pain radiating to the rt leg of 4 mons duration. </t>
  </si>
  <si>
    <t>BP= 144/74_x000D_
HBPR=130/80_x000D_
LS MRI on 10/10/22= Mild lumbar vertebral disc dehydration + L3-4 right foraminal mild disc protrusion &amp; Ligamentum flavum thickening  + L4-5 concentric disc bulge &amp; Ligamentum flavum thickening + Posterior lumbar subcutaneous edema; No spinal canal or foraminal narrowing; Myomatous uterus _x000D_
ECHO( on 9/9/22)= Normal[LVEF=60%; TAPSE= 24]</t>
  </si>
  <si>
    <t>Controlled HTN + CLBP 2 to L3-4 right foraminal mild  disc protrusion &amp;  L4-5 concentric disc bulge &amp; Ligamentum flavum thickening</t>
  </si>
  <si>
    <t xml:space="preserve">Amitriptyline 25 mg po/d, Enalapril 5 mg po/d _x000D_
Repeat LS MRI </t>
  </si>
  <si>
    <t>P=HTN +PN; on Enalapril 5 mg po/day</t>
  </si>
  <si>
    <t>she has low back pain</t>
  </si>
  <si>
    <t>thoracolumbar kyphoscoliosis + LBP + Sinusitis</t>
  </si>
  <si>
    <t>Diclofenac Diethylamine 10gm Gel, link to surgery for lipoma, betamethasone-dexchlorpherinamine (0.25 + 2mg) 1 tab PO BID for 10 days</t>
  </si>
  <si>
    <t>thoracolumbar kyphoscoliosis + LBP + cavovarus foot radicular pain on left leg and LBP + RUQ lipoma</t>
  </si>
  <si>
    <t xml:space="preserve">bilateral  leg swelling </t>
  </si>
  <si>
    <t xml:space="preserve">bp =111/58  pr=78 fbs= 85 no  hyporecords _x000D_
msk =bilateral  G I piting edema _x000D_
chest clear </t>
  </si>
  <si>
    <t xml:space="preserve">collect echo ,refil meds add lasix 40 mg po/d,link to optha for opthalmologic evaluation </t>
  </si>
  <si>
    <t>BP - 144/87,  PR - 85_x000D_
T.chol/TGs/HDL/LDL = 186/82/50/120, Cr - 1.0</t>
  </si>
  <si>
    <t>HTN + Dyslipidemia + Prediabetes + Cholelithiasis</t>
  </si>
  <si>
    <t xml:space="preserve">Amlodipine 5X1, RTC 2/12 with serial BP records </t>
  </si>
  <si>
    <t xml:space="preserve">Painful swelling of the 4th digit of the right foot of 01 month _x000D_
Occasional fatigue </t>
  </si>
  <si>
    <t xml:space="preserve">BP - 110/54          PR - 72 _x000D_
Distal part of the 4th digit of the rt foot is swollen and tender </t>
  </si>
  <si>
    <t xml:space="preserve">HF 2 to Ischemic DCMP + Right foot infection </t>
  </si>
  <si>
    <t xml:space="preserve">ASA 81 mg po/d, atorvastatin 40 mg po/d, enalapril 5 mg po/d, lasix 40 mg po/d, spironolactone 12.5 mg po/d, amoxicillin-clavulanic acid 1000mg PO BID for 07 days, RTC 3/12 with FBS, RFTs and lipid profile </t>
  </si>
  <si>
    <t xml:space="preserve">well controlled T2 DM  + HTN  + Psychitric Disorder     </t>
  </si>
  <si>
    <t xml:space="preserve">Contine mediction    </t>
  </si>
  <si>
    <t>she had hx of nasal bleeding 7 days back at AEOP and given iv Vitamin k and discharged. during the attack her INR: 6.02. Now she had not new complain and the bleeding subsides</t>
  </si>
  <si>
    <t>BP: 140 / 87_x000D_
Coagulation profile &amp;#40; 12/10//2023&amp;#41;: INR: 1.45</t>
  </si>
  <si>
    <t>reinitiate with low dose warfarin ( 2.5MG po daily) and appoint after 5 days with INR_x000D_
continue PTU 100mg po bid, carvedilol 12.5/6.25mg po every other day and Lasix 40mg po daily</t>
  </si>
  <si>
    <t xml:space="preserve">p1: HF 2? thyro-cardial disease precipitated by AFIB _x000D_
p2: POSTTHYRODECTOMY MASS on warfarin 7.5/5mg every other day, PTU 100mg po bid and carvedilol 12.5/6.25mg po every other day ( but she took 12.5/6.25mg po bid) </t>
  </si>
  <si>
    <t>HAS STILL GLOBAL TYPE OF HEADACHE</t>
  </si>
  <si>
    <t>PR=88 BP=110 / 76MMHG</t>
  </si>
  <si>
    <t>DOSEE MGT,DO BLODD CULTURE</t>
  </si>
  <si>
    <t>Left leg swelling of 03 months Frequency of urine for the last 03 months Left thigh localized swelling of 03 months Weight loss of 2kg No constipation</t>
  </si>
  <si>
    <t xml:space="preserve">bp =143/75 pr=74 _x000D_
ixs=abd us= multiple hepstic echogenic nodules ?hemangiomas _x000D_
 ddx = mets _x000D_
border line prostate enlargement with small prosatic cyst _x000D_
PSA=1.26(4-10)  thigh us=lt anterior thigh intramuscular mass _x000D_
 INR = not determined </t>
  </si>
  <si>
    <t xml:space="preserve">Cor pulmonale 2ry Severe Pulmonary HTN 2ry PTE + ?BPH+prostaic cyst + HTN + Left proximal and distal DVT + Left thigh intramuscular mass+?hepatic mass 2ndry?hemangomas r/o mets </t>
  </si>
  <si>
    <t xml:space="preserve">continue meds ,triphasic CT  link  to surgical side for excisonal biopsy  update INR </t>
  </si>
  <si>
    <t>Cor pulmonale 2ry Severe Pulmonary HTN 2ry PTE + ?Prostatic Ca + HTN + Left proximal and distal DVT + Left thigh lipoma_x000D_
on Warfarin 10mg PO/d for 02 days a week and 7.5mg PO/d 5 times a week and amlodipine 5mg PO/d</t>
  </si>
  <si>
    <t>HTN on HCT 25 mg po daily, enalapril 5 mg po daily+ ON OPTHALMOLOGY FOLLOW UP</t>
  </si>
  <si>
    <t xml:space="preserve">Fatigue and decreased appetite </t>
  </si>
  <si>
    <t xml:space="preserve">BP - 123/74           PR - 89    </t>
  </si>
  <si>
    <t>Treated Pneumonia + Resolving Hepatitis</t>
  </si>
  <si>
    <t>RTC 1/12 with LFTs, RFTs and viral markers</t>
  </si>
  <si>
    <t xml:space="preserve">Treated Pneumonia + Resolving Hepatitis </t>
  </si>
  <si>
    <t xml:space="preserve">complain  still  dysuria   </t>
  </si>
  <si>
    <t xml:space="preserve">urinary  tract  infection  </t>
  </si>
  <si>
    <t xml:space="preserve">give  cefixime  400mg  po/day  for  7  days  if  no  response  the  plan is  to  have  culture  </t>
  </si>
  <si>
    <t>BP: 122 / 79</t>
  </si>
  <si>
    <t>HTN with HHD + Pulmonary hypertension; on lasix 40mg po daily, enalapril 5 mg po daily and ASA 81 mg po daily and atrovastatin 20mg po daily</t>
  </si>
  <si>
    <t>FBS = 289mg /dl</t>
  </si>
  <si>
    <t>has head ache with epigastric pain with nausea with syncopal attack</t>
  </si>
  <si>
    <t>PR=64/M  BP=116 / 78MMHG</t>
  </si>
  <si>
    <t>HTN WITH GOOD BP CONTROL+SYNCOPAL ATTACK 2?</t>
  </si>
  <si>
    <t>REFILL,DO ECG,ADD PPI,PARACETAMOL 1GM PO PRN</t>
  </si>
  <si>
    <t>HTN on HCT12.5mg po/d</t>
  </si>
  <si>
    <t>Painful swelling of the 4th digit of the right foot of 01 month Occasional fatigue</t>
  </si>
  <si>
    <t>BP - 110/54 PR - 72 Distal part of the 4th digit of the rt foot is swollen and tender</t>
  </si>
  <si>
    <t>HF 2 to Ischemic DCMP + Right foot infection</t>
  </si>
  <si>
    <t>ASA 81 mg po/d, atorvastatin 40 mg po/d, enalapril 5 mg po/d, lasix 40 mg po/d, spironolactone 12.5 mg po/d, amoxicillin-clavulanic acid 1000mg PO BID for 07 days, RTC 3/12 with FBS, RFTs and lipid profile</t>
  </si>
  <si>
    <t>FBS = 170mg/dl</t>
  </si>
  <si>
    <t xml:space="preserve">poo controlled T 1  DM </t>
  </si>
  <si>
    <t xml:space="preserve">well controlled Seizuer </t>
  </si>
  <si>
    <t>Contine mediction</t>
  </si>
  <si>
    <t xml:space="preserve">intermittent claudicaton </t>
  </si>
  <si>
    <t xml:space="preserve">bp =133/83 fbs=192  HGA1C= 7.7 T.Chole=221 tgl=76 LDL=142 HDL=76 Cr=1.2 bun=14.5 uric acid=8.6 _x000D_
dorsalis pedis and pos tibilais are palpable ,skin hypopigmentation over the lt lower extremity </t>
  </si>
  <si>
    <t>controlled BP +newly dxed TII dm+ dyslipidemia + AKI r/o ckd +?PAD</t>
  </si>
  <si>
    <t xml:space="preserve">continue ANTI HTNSIVES ,start metformin 500 mg po/d atrovasttin 20 mg po/d diabetic education, do 24 hr urine protien U/a ,cbc  electrolytes abdominal us ,doppler us of lower extremities  update s cr </t>
  </si>
  <si>
    <t>HTN on enalapril 10x2, HCT 25x1 amlodipine 5mg po daily</t>
  </si>
  <si>
    <t xml:space="preserve">complain   head  ache   </t>
  </si>
  <si>
    <t xml:space="preserve">bp  120/79   </t>
  </si>
  <si>
    <t>vertigo  ?+ vitamin  d  deficiency</t>
  </si>
  <si>
    <t>link  to  ENT  AND  SEND  VITAIMIN  D  LEVEL</t>
  </si>
  <si>
    <t>BP=143 / 85 _x000D_
FBS=94</t>
  </si>
  <si>
    <t>NPH 12/8 iu SC BID</t>
  </si>
  <si>
    <t>P=known T1 DM (for 6 yrs); on NPH 12/8 iu SC BID</t>
  </si>
  <si>
    <t xml:space="preserve">continue mediction   </t>
  </si>
  <si>
    <t xml:space="preserve">BP =142/72  FBS =119 </t>
  </si>
  <si>
    <t xml:space="preserve">GOOD CONTROLL </t>
  </si>
  <si>
    <t>BP=145/87, PR=78</t>
  </si>
  <si>
    <t xml:space="preserve">Fair BP +? Knee OA </t>
  </si>
  <si>
    <t>amlodipine 5 mg po/day, Amt 25 mg po/day</t>
  </si>
  <si>
    <t>P=known HTN + PN patient on amlodipine 5 mg po/day, Amt 25 mg po/day</t>
  </si>
  <si>
    <t>- known RVI on HAART for 18years on 1J regimen with unknown CD4 and viral load_x000D_
- history of smoking history for 20years , 5-6pieces per day, history of repeated malarial attack, last being 6months back _x000D_
- currently he came for general check up and was s</t>
  </si>
  <si>
    <t xml:space="preserve">Vitals - stable _x000D_
no pertinent physical finding _x000D_
HgbA1c- 6.5 Cr- 1.2 LFT- NR </t>
  </si>
  <si>
    <t xml:space="preserve">RVI on HAART + Prediabetes </t>
  </si>
  <si>
    <t xml:space="preserve">- Strict life style modification (exercise, dietary advice)_x000D_
- Frequent monitoring _x000D_
- Link him to ART for med refill_x000D_
</t>
  </si>
  <si>
    <t xml:space="preserve">BP =112/77 FBS=140 </t>
  </si>
  <si>
    <t xml:space="preserve">Bilateral mild to moderate Hydronephrosis + Right Nephrolithiasis + T1DM (15 years) + HTN (7 months) on Amlodipine 5mg PO/d and NPH 24/14, RI 4/4( but she didnt took the RI </t>
  </si>
  <si>
    <t xml:space="preserve">bun  18  Cr   1.3    </t>
  </si>
  <si>
    <t xml:space="preserve">the  same    </t>
  </si>
  <si>
    <t xml:space="preserve">so the plan  is    resent  RFT  </t>
  </si>
  <si>
    <t xml:space="preserve">Rheumatoid Arthritison methotrexate 10 mg po weekly prendisolone 10 mg po daily folic acid 5 mg po daily  she started  medication  5  month  bck   </t>
  </si>
  <si>
    <t xml:space="preserve">complain   bilateral  flank pain  with  dysuria   </t>
  </si>
  <si>
    <t>the  same+ uti</t>
  </si>
  <si>
    <t xml:space="preserve">send  ,u/a  abdominopelvic  u/s  lipid profile  </t>
  </si>
  <si>
    <t>still complains of exertional dyspnea, upper back pain, left shoulder pain, stiffness and intermittent swelling associated with crepitus. claims of difficulty climbing down the stairs due to thigh weakness</t>
  </si>
  <si>
    <t>BP:  105 / 76</t>
  </si>
  <si>
    <t>known RVI on HAART + NYHA CLASS II STAGE C HF 2RY Cor pulmonale 2ry to CHRONIC PTE + CHRONIC DVT. New Complaint currently on Lasix 40mg po BID, spironolactone 25mg po daily, warfarin 2.5 mg EVERY OTHER DAY day CPT 960mg po daILY</t>
  </si>
  <si>
    <t xml:space="preserve">BP =100 / 64 FBS=110 _x000D_
SE=WNR UA=UR </t>
  </si>
  <si>
    <t xml:space="preserve">Well controlled HTN + Mild LVH and G1 Distolic dysfuction </t>
  </si>
  <si>
    <t xml:space="preserve">complain  redish  discolouration  to  bilateral  arms  and  chest  </t>
  </si>
  <si>
    <t>bp   133/71    pr  69</t>
  </si>
  <si>
    <t>the  same  petechial  rash?</t>
  </si>
  <si>
    <t>send  cbc  and  coagulation profile    and  refill  after the  result</t>
  </si>
  <si>
    <t xml:space="preserve"> Known HTN + PN +?COPD( Chronic Bronchitis+ DVHD with mild AS and Mild</t>
  </si>
  <si>
    <t xml:space="preserve">BP =140/82 FBS = NO MEASURMENT </t>
  </si>
  <si>
    <t xml:space="preserve">REFIL    Home BP and BGM                    </t>
  </si>
  <si>
    <t xml:space="preserve">- right anterior chest pain with no radiateion _x000D_
no cough, fever or CV complaint_x000D_
</t>
  </si>
  <si>
    <t>good air entry bilaterally_x000D_
localized tenderness over the RIGht anterior chest</t>
  </si>
  <si>
    <t xml:space="preserve">Costochondritis + R?O rib fracture </t>
  </si>
  <si>
    <t>Chest X-R, CBC</t>
  </si>
  <si>
    <t>- abdominal distention of 1 month with abdominal pain preciding it _x000D_
- cough (dry) of 3 months treated repeatdly for 1 month as an outpatient but no improvementm, SOB, _x000D_
- night sweat, LGF, chills, loss of appetite, weight loss_x000D_
- no previous tb tt_x000D_
- dys</t>
  </si>
  <si>
    <t xml:space="preserve">CSL PR_ 124b/m feeble RR -24 _x000D_
Chest- absent air entry and dullness over righ tlower 3rd_x000D_
Abd- distended abdomen with signs of fluid collection_x000D_
mild tenderness_x000D_
</t>
  </si>
  <si>
    <t>Diss TB (invoving pleura, lung, Peritoneum) + intractable vomiting with ketosis + dyspepsia + UTI</t>
  </si>
  <si>
    <t xml:space="preserve">Diss TB (invoving pleura, lung, Peritoneum) + intractable vomiting with ketosis + dyspepsia + UTI </t>
  </si>
  <si>
    <t>- low back pain of 1year which worsened for the last 2months _x000D_
- has neuropathic pain in the lower extremities_x000D_
- no other complaint</t>
  </si>
  <si>
    <t xml:space="preserve">Vitals- Normal _x000D_
NO pertinent physical exam findings _x000D_
LS spine MRI - severe degenerative spondylosis with multilevel L2-L3, L4-5 small posterior central broad based disc protrusion, facet degenerations and ligamentum flave buckling cause sever spinal canal and bilateral foramen stenosis _x000D_
L5-S1 small posterior central broad based disc protrusion and facet degeneration caused cause moderate bilateral neural foramen stenosis_x000D_
</t>
  </si>
  <si>
    <t>Chronic low back pain sec DDD</t>
  </si>
  <si>
    <t>- indomethacin 100mg suppository PR daily for 5days _x000D_
- Amitriptyline 12.5mg PO daily (Noct)_x000D_
- Neurosurgical evaluation</t>
  </si>
  <si>
    <t>- epigastric burning sensation following meal more worse with fatty meal_x000D_
- no vomiting _x000D_
- low grade fever with sweating _x000D_
- no diarrhea_x000D_
- frequency, dysuria, reddish urine but no urgenc, flank pain _x000D_
- alcoholic - 2-4 bottle per day _x000D_
- no other chroni</t>
  </si>
  <si>
    <t>BP- 126/76 PR- 62 ATT_x000D_
HEENT- NIS , PC _x000D_
direct epigastric tenderness, no RUQ tenderness_x000D_
no CVAT</t>
  </si>
  <si>
    <t xml:space="preserve">Dyspepsia + symptomatic Cholelithiasis + UTI </t>
  </si>
  <si>
    <t xml:space="preserve">P- Dyspepsia + symptomatic cholelithiasis + UTI </t>
  </si>
  <si>
    <t xml:space="preserve">An 18years old male presented with abnomla movement of the head, mouth and upper extremities which he cant control, more worse with stressful conditions _x000D_
- he has history seizure disorder (GTC type from his description) at age of 7-8, was on treatment but he discontinued by himself _x000D_
- he has _x000D_
- </t>
  </si>
  <si>
    <t xml:space="preserve">BP_ 110/70 PR- 78 _x000D_
NS- COTTP _x000D_
No CN palsy_x000D_
no motor or sensory deficit </t>
  </si>
  <si>
    <t xml:space="preserve">P- Seizure disorder + Movement disorder </t>
  </si>
  <si>
    <t>- CMP, CBC, Brain MRI, EEG_x000D_
- link him to Neurology (regular)</t>
  </si>
  <si>
    <t xml:space="preserve">P- seizure disorder +movement disorder </t>
  </si>
  <si>
    <t>BP_ 134/81, 127/93, 131/80_x000D_
pr 80_x000D_
FBS 111, 92,84, 90</t>
  </si>
  <si>
    <t>P=HTN + IHD + Fatty liver + Nephrolithiasis + T2DM; ON metformin 500 mg po BID, Amlodipine 5 mg d, Metoprolol 12.5 mg d, ASA 81 mg d, Atorvastatin 20 mg</t>
  </si>
  <si>
    <t>BP-102, 72_x000D_
pr 80_x000D_
FBS 110, 150, 130,140, 100, 90, 106</t>
  </si>
  <si>
    <t xml:space="preserve">BP-140/90,_x000D_
pr 80_x000D_
</t>
  </si>
  <si>
    <t>refill and advise n adherence and monitoring</t>
  </si>
  <si>
    <t>PR=79/M  BP=168 / 79MMHG ,FBS=138MG/DL,URIC ACID=6.68MG/DL,BUN=6.56MG/DL,CR=1MG/DL</t>
  </si>
  <si>
    <t>REFILL WITH  ALLOUPRINOL 100MG PO DAILY</t>
  </si>
  <si>
    <t>Gout on Allouprinol 100 mg po daily+ HTN + T2 DM on follow  at health center</t>
  </si>
  <si>
    <t>PR=83  BP=138 / 50MMHG,FBS=155MG/DL</t>
  </si>
  <si>
    <t>SAME WITH SUB OPTIMAL BP AND GLYCEMIC CONTROL</t>
  </si>
  <si>
    <t>NPH 32/24IU,AMLODIPINE 5MG PO DAILY,REFILL.</t>
  </si>
  <si>
    <t>BP_140/90, 130/70_x000D_
pr 80_x000D_
FBS-153, 147</t>
  </si>
  <si>
    <t>advise on LSM of HTN and refill_x000D_
Glibenclamide 5 mg po bid</t>
  </si>
  <si>
    <t>p1: T2 DM on MTF 500mg po bid and daonil 5mg po daily</t>
  </si>
  <si>
    <t>PR=65 BP=136 / 75MMHG</t>
  </si>
  <si>
    <t>Same with  good BP control</t>
  </si>
  <si>
    <t>Problem List HTN+ Dyslipidemia on Nifedipine 20mg po BID, enalapril 10mg po daily Atorvastatin 20 mg po</t>
  </si>
  <si>
    <t>BP 140/70_x000D_
pr 80_x000D_
FBS_??</t>
  </si>
  <si>
    <t xml:space="preserve">send FBS      </t>
  </si>
  <si>
    <t>known type2DM on NPH 10/6 IU and metformin 500 mg po/d HTN on enalapril  5mg po BID, amlodipine 5 mg po daily</t>
  </si>
  <si>
    <t xml:space="preserve">right thigh pain for the last one week </t>
  </si>
  <si>
    <t>BP: 139 / 93</t>
  </si>
  <si>
    <t>Poor bp control + ? avascular necrosis</t>
  </si>
  <si>
    <t>hip x ray, OFT</t>
  </si>
  <si>
    <t xml:space="preserve"> HTN on amlodipine 5 MG PO daily</t>
  </si>
  <si>
    <t>BP_161/75, 140/83, 150/93_x000D_
pr _x000D_
FBS 130</t>
  </si>
  <si>
    <t>enalapril 10 mg po daily and appoint after 1 month</t>
  </si>
  <si>
    <t xml:space="preserve">bp =148/87 FBS =148 ,220 _x000D_
HGA1C=9.4  cr=1.64 bun=18 na=137 ,k+=5.9 cl=107  UA= protien=+3 ,blood =+3,many RBC </t>
  </si>
  <si>
    <t xml:space="preserve">poor control +AKI r/o ?DKD+M.hyperkalemia(5.9) egfr=53 </t>
  </si>
  <si>
    <t xml:space="preserve">make NPH 36/22 ,deescalte  enalapril to 10 mg po bid make carvdiliol 12.5 mg po bid  do 24 hr urine protine,scr.bun electrolytes give short appointment  </t>
  </si>
  <si>
    <t>Problem List_x000D_
TYPE 2 DM+HTN+DR(RETINAL DETACHMENT-BILATERAL for 3yrs) Rx: on -NPH 34/20, RI 20/14 IU -Metformin 500 mg po BID -Enalapril 20 mg po BID -HCT 25 mg PO daily -carvidelol 6.25 BID -Amlodipine 10 mg po daily Echo= mild concentric LVH with GI LV Diastolic dysfunction</t>
  </si>
  <si>
    <t>PR=60 RR=18 BP=108 / 65   T=35</t>
  </si>
  <si>
    <t>Ass't-   Stage T1RVI  + T2DM (controlled)</t>
  </si>
  <si>
    <t>Plan- make NPH 18/6_x000D_
       - MTF 1000mg BID_x000D_
       - Atrova 10mg PO /day</t>
  </si>
  <si>
    <t>p1- Stage T1RVI _x000D_
p2-T2DM _x000D_
On NPH 20/8_x000D_
     MTF 1000 mg po BID _x000D_
     Atorvastatin 10 mg po day_x000D_
_x000D_
updated Ix results_x000D_
HgA1c=5.4 _x000D_
TG=127_x000D_
 HDL=22_x000D_
 LDL=69_x000D_
_x000D_
FBS- b/n 98-129 , RBS- b/n 75- 147</t>
  </si>
  <si>
    <t>has intermitant dizziness and has hiccough with epigastric pain  of two months</t>
  </si>
  <si>
    <t xml:space="preserve">PR=78/M  BP=133 / 66MMHG </t>
  </si>
  <si>
    <t>Same as above+chronic dyspepsia 2?</t>
  </si>
  <si>
    <t xml:space="preserve">refill,add ppi &amp; plasil,investigate </t>
  </si>
  <si>
    <t>BP-123/87, 128/99_x000D_
pr 80_x000D_
FBS- 126, 119, 120, 110</t>
  </si>
  <si>
    <t>Plan- make NPH 18/6_x000D_
       - MTF 500mg BID_x000D_
       - Atrova 10mg PO /day</t>
  </si>
  <si>
    <t>p1- Stage T1RVI _x000D_
p2-T2DM _x000D_
On NPH 20/8_x000D_
     MTF 500 mg po BID _x000D_
     Atorvastatin 10 mg po day_x000D_
_x000D_
updated Ix results_x000D_
HgA1c=5.4 _x000D_
TG=127_x000D_
 HDL=22_x000D_
 LDL=69_x000D_
_x000D_
FBS- b/n 98-129 , RBS- b/n 75- 147</t>
  </si>
  <si>
    <t>BP_100/60, 120/80, 100/70_x000D_
pr 80</t>
  </si>
  <si>
    <t>refill and advise on Adherence and dietary control</t>
  </si>
  <si>
    <t xml:space="preserve">dizziness   </t>
  </si>
  <si>
    <t>BP 130/70, 131/78_x000D_
pr 80</t>
  </si>
  <si>
    <t>PR=86 RR=18 BP=114 / 62   T=ATT</t>
  </si>
  <si>
    <t>Ass't-  Controlled HTN</t>
  </si>
  <si>
    <t>Plan- Refile medications_x000D_
        - Update RFT, Lipid profile, U/A, FBS</t>
  </si>
  <si>
    <t>P1= HTN _x000D_
P2=DYSLIPIDEMIA _x000D_
ON= AMLODPINE 10 MG PO DAILY AND ATORVATATIN 20 MG PO DAILY</t>
  </si>
  <si>
    <t xml:space="preserve">has rhinorhea sneezing facial pain headache </t>
  </si>
  <si>
    <t>bp=124/71/134/75/127/65 fbs=112 124,92,83,92</t>
  </si>
  <si>
    <t xml:space="preserve">good control+ allergic rhinosinusitis </t>
  </si>
  <si>
    <t>refil meds ,</t>
  </si>
  <si>
    <t>PR=89  BP=145 / 96MMHG</t>
  </si>
  <si>
    <t>Same s above with suboptimal BP control</t>
  </si>
  <si>
    <t>refill,monitor BP</t>
  </si>
  <si>
    <t>BP= 131/64</t>
  </si>
  <si>
    <t>B.Asthma +left side hemiparesis 2o to ?Ischemic stroke + HTN with HHD</t>
  </si>
  <si>
    <t>add lasix 40mg PO daily, make amlodipine 5mg PO daily, ASA 81 mg Po daily, Atorvastatin 40mg PO daily, omeprazole 20mg PO daily, Salbutamol 4 puffs PRN, Beclomethasone 2 puff BID</t>
  </si>
  <si>
    <t>B.Asthma +left side hemiparesis 2o to ?Ischemic stroke + HTN with HHD ON: amlodipine 10mg PO daily, ASA 81 mg Po daily, Atorvastatin 40mg PO daily, omeprazole 20mg PO daily, Salbutamol 4 puffs PRN, Beclomethasone 2 puff BID</t>
  </si>
  <si>
    <t>BP-107/81_x000D_
pr 80_x000D_
FBS 110, 105,</t>
  </si>
  <si>
    <t>Poor controlled T2 DM +</t>
  </si>
  <si>
    <t xml:space="preserve">Urinary bladder stone </t>
  </si>
  <si>
    <t xml:space="preserve">Tr To Surgical </t>
  </si>
  <si>
    <t>PR=63  BP=110 / 58MMHG</t>
  </si>
  <si>
    <t>SAME  WITH GOOD BP CONTROL</t>
  </si>
  <si>
    <t>REFILL,HOLD NIFEDIPINE</t>
  </si>
  <si>
    <t>BP- 140/70_x000D_
pr 80_x000D_
FBS 98, 100, 110, 105</t>
  </si>
  <si>
    <t>advise on LSM on HTN and refill</t>
  </si>
  <si>
    <t>Problem List T2DM on Metformin 500 mg po/d</t>
  </si>
  <si>
    <t xml:space="preserve">CHEST  CT   DIFFUSE  BILATERAL  GGO  WITH  FAINT  CENTRILOBULAR  NODULES      ?HYPERSENSITIVE  PNEUMONITIS    </t>
  </si>
  <si>
    <t>APPOINT  AFTER 2 WEEKS</t>
  </si>
  <si>
    <t>Atypical Pneumonia R/O PTB</t>
  </si>
  <si>
    <t xml:space="preserve">bp =112/81 pr=72 _x000D_
cr=0.85 bun=30 lipid profile in normal range </t>
  </si>
  <si>
    <t xml:space="preserve">bp: 131 / 80_x000D_
fbs: 215 mg/dl </t>
  </si>
  <si>
    <t>lipid profile, Hgalc, U/A</t>
  </si>
  <si>
    <t>T2DM on  NPH 26/16IU SC BID, MTF 500MG PO BID</t>
  </si>
  <si>
    <t>no new compliant_x000D_
no SOB on exertion</t>
  </si>
  <si>
    <t>PR=92 RR=18   BP= 145 / 79</t>
  </si>
  <si>
    <t>Ass;t- Same  + stable</t>
  </si>
  <si>
    <t>Plan- Refile medications_x000D_
        - update RFT, lipid profile , U/A</t>
  </si>
  <si>
    <t>P= IHD + HTN+TII DM _x000D_
on ASA 81 mg d, _x000D_
Atorvastatin 20 mg d , _x000D_
Amlodipine 10 mg d, _x000D_
Metoprolol 25 mg po/d, _x000D_
Enalapril 10 mg Bid, _x000D_
Furosemide 40 mg d, _x000D_
NPH 16/4 IU, _x000D_
MTF 1000 mg Bid_x000D_
_x000D_
FBS b/n 90,110,150, _x000D_
(most measurments &amp;lt; 110)</t>
  </si>
  <si>
    <t xml:space="preserve">PR=62  BP=117 / 54MMHG </t>
  </si>
  <si>
    <t>Same as above with suboptimal BP control</t>
  </si>
  <si>
    <t>REFILL,HOLD  NIFEDIPINE</t>
  </si>
  <si>
    <t>Problem List HTN + DVHD on Nifedipine 20 mg/day, Enalapril 5 mg po daily , HCT 25mg/day and Atenolol 50mg/day</t>
  </si>
  <si>
    <t>palpitation, light headedness and easy fatigability</t>
  </si>
  <si>
    <t xml:space="preserve">BP-136/81_x000D_
pr 80_x000D_
</t>
  </si>
  <si>
    <t>seen recently, pelvic X-ray done 9noemal), no incontinence to urine or feces., no hematuriua, no weakness</t>
  </si>
  <si>
    <t>right upper pelvic area tenderness</t>
  </si>
  <si>
    <t>right gluteal muscle pain post traumatic</t>
  </si>
  <si>
    <t>topical; antipain given</t>
  </si>
  <si>
    <t>post fallinmg dowm accidenmt pelvic pain</t>
  </si>
  <si>
    <t>cough , LGIF, loss of appetite</t>
  </si>
  <si>
    <t>BP- 160//76_x000D_
pr 80_x000D_
FBS-??</t>
  </si>
  <si>
    <t xml:space="preserve">No new complaint                   </t>
  </si>
  <si>
    <t>BP=120/70_x000D_
FBS- 77</t>
  </si>
  <si>
    <t xml:space="preserve">well CONTROLLED               </t>
  </si>
  <si>
    <t>refill_x000D_
RTC- 1/12</t>
  </si>
  <si>
    <t>T2 DM + HTN + HHD ON: NPH 18/8 U , MTF 1gm BID, Ateroz 20/d, enalapril 5 mg po BID, ASA 81 /d</t>
  </si>
  <si>
    <t xml:space="preserve">PR=83  BP=111 / 71MMHG,FBS=110MG/DL,HGA1C=8.6% </t>
  </si>
  <si>
    <t>Same as above with  suboptimal glycemic control</t>
  </si>
  <si>
    <t>He is uses salbutamol 1 canister in a week</t>
  </si>
  <si>
    <t>BP= 106/65  Wt= 58kg_x000D_
Updareted Cr= 1.1_x000D_
HgA1c= 9.8</t>
  </si>
  <si>
    <t>Uncontrolled asthma + Poorly controlled DM</t>
  </si>
  <si>
    <t>Make NPH 32/16, RI= 6/4, advised on life style modification and inhalation techniques, come with HBGM</t>
  </si>
  <si>
    <t>B.Asthma (25 years) + T2DM (2 years) + HTN (newly Dx) + ? Vocal coed Paralysis_x000D_
He was admitted to ICU and was On MV and discharged 02 weeks back. On Beclomethasone 2 puffs BID, Salbutamol puff 4 puffs PRN, Amlodipine 5mg PO daily, HCT 25mg PO daily, NPH 32/16, RI 4/2, Atrovastatin 20mg PO daily</t>
  </si>
  <si>
    <t xml:space="preserve">complain  easy  fategability  </t>
  </si>
  <si>
    <t>fbs  206   ,198      250  255</t>
  </si>
  <si>
    <t>poorly controlled  t2  dm</t>
  </si>
  <si>
    <t xml:space="preserve">start  insulin her  weight   54  kg   so  start  with  0.5  iu  /kg    so    strted   18  am  /10  pm    and appoint  after  1  week  with  sereal  fbs  record  </t>
  </si>
  <si>
    <t>hypertension + type 2 DM</t>
  </si>
  <si>
    <t>no cough, no SOB, extrtional dyspnea, intermittent edema, nop visual [problem, back pain,no paresthjasia, joint mobility good, good balance, good un derstanding, cooperative, obesity, no stress, no psychoscial distress, good  dietary habit, good hygen, agfdherent to medication, toleting good, good social interaction. remarlks (no breast mass, no vginal discharge)BP 140/70  mmHg</t>
  </si>
  <si>
    <t>sleeps well, walkiong distance good,muscle strength good, no emotionmal chjange, no memory loss, good judghement</t>
  </si>
  <si>
    <t>salt resstrictioon, be active, minimize coffee, prevention of fall, vegitable and fruit dish, legumes dish, get adequate sunlight, eart (banana, tomatoo and pottato for pottasium supplementation)</t>
  </si>
  <si>
    <t>loss of appetite, hasnt eaten in 3 days, repeated vomiting 4x times daily, hasnt been taking medication, decreased mentation</t>
  </si>
  <si>
    <t>good bp control + ?</t>
  </si>
  <si>
    <t>DM+HHD+PN; SPIROLACTONE 12.5 MG PO/DAY MTF 500MG PO/DAY, LASIX 40 MG PO/DAY , LOSARTAN 50 MG PO DAILY ATROVASTATIN 20MG PO/DAY Enalapril 5 mg po/d</t>
  </si>
  <si>
    <t>BP-127/84_x000D_
pr 80_x000D_
FBS-87, 112, 124</t>
  </si>
  <si>
    <t>Known T1DM + Epilepsy_x000D_
EEG- abnormal waking EEG tracing due to prescience of focal epileptiform  discharges</t>
  </si>
  <si>
    <t>PR=83 BP=138 / 50MMHG,FBS=155MG/D</t>
  </si>
  <si>
    <t>DM + HTN (20 + YEARS )on NPH 30/22, Amlodipine 10 mg d, Enalapril 10 md (BID), ASA 81 mg d, Atorvastatin 20 mg</t>
  </si>
  <si>
    <t xml:space="preserve">PR=78 RR=17 BP=135 / 74  T=36 </t>
  </si>
  <si>
    <t>Ass't- Controlled HTN and Type IIDm uncontrolled</t>
  </si>
  <si>
    <t>Plan- Refile medications_x000D_
       - lifestyle modification</t>
  </si>
  <si>
    <t>P1= TYPE II DM _x000D_
P2=HTN _x000D_
on NPH 14IU SC DAILY Morning _x000D_
MTF 500 MG PO DAILY Nocturnal AMLODPINE 10 MG PO DAILY_x000D_
_x000D_
Ix Updated_x000D_
FBS=148mg/day_x000D_
LDL=119, TG=199, Choles=190_x000D_
U/A= non revealing</t>
  </si>
  <si>
    <t>bp =126/ 88  FBS= 126,130,140  LIPID PROFILE  T.chole.=108  tgl= 167, LDL 55  HDL= 25  UA= UR</t>
  </si>
  <si>
    <t>: TYPE II DM MTF 1000 MG PO DAILY AND NPH 18/10 IU SC AM/PM Atorvastatin 20 mg daily.</t>
  </si>
  <si>
    <t>HAS NON NEW COMPLAIN</t>
  </si>
  <si>
    <t>BP 110/70 FBS 130</t>
  </si>
  <si>
    <t>WELL GLYCEMIC + BP CONTROL</t>
  </si>
  <si>
    <t xml:space="preserve">SEE MGT                  </t>
  </si>
  <si>
    <t>TYPE 2DM + HTN ON MEDICATION</t>
  </si>
  <si>
    <t>BP-123/'83, 120/80,130/90_x000D_
pr 80</t>
  </si>
  <si>
    <t>good contrrol</t>
  </si>
  <si>
    <t>Ass't- Controlled HTN and Type IIDm uncontrolled + Dyslipidemia</t>
  </si>
  <si>
    <t xml:space="preserve">uric acid </t>
  </si>
  <si>
    <t xml:space="preserve">HTN + gout on amlodipine 10 mg po daily. allopurinol 100 mg po daily( He discontinues for the one week) </t>
  </si>
  <si>
    <t xml:space="preserve">BP= 90/60_x000D_
PR= 96          </t>
  </si>
  <si>
    <t>escalate lasix, avoid salt_x000D_
optimize antiremodeling agents_x000D_
RTC- 1/12</t>
  </si>
  <si>
    <t>CHF 2ry to IHD (EF=35%) Coagulopathy 2ry to Congestive hepathopathy_x000D_
 on ASA 81X1, atorvastatin 40x1, lasix 40x2, spironolactone 25x1, Enalapril 5x2 and metoprolol 50x1, Omeprazole 20x1</t>
  </si>
  <si>
    <t>no cough, nop SOB, no edema, no visual [problem (right eye visual problem retinopathy0, dyspeptic synmptom, no back pain, no paresthasia, joint mobilityu good,good balance but has fatigue, good un derstanding,cooperative, no opbesity, no stress, no [psychosocial; distress, good dietary habit, adherent to medication, toileting good (constipation), good social interaction. remarks9(no breast mass, no vaginal discharghe)FBS 89 mg/dl BP 140/90 mmHg</t>
  </si>
  <si>
    <t>sleeps we;ll, walking distance good, muscle strength weak, poor hand  grip strength, no emotional change, no memory loss, good judghement</t>
  </si>
  <si>
    <t>good diseae cpourse</t>
  </si>
  <si>
    <t>salt restriction, be active, minimize coffee, prevenmtion of fall, vegitable and fruit dish, legumes dish, get adequate sun light, walk for 20 minutes 3 times per week, get a cup of juice made of (banana, avocado, oats and milk) twice per week, foot care (keep hygien, wear loose shoe, keepm moisurizing leghs with vasl;in, becareful while cutting nail)</t>
  </si>
  <si>
    <t>she is not taking Beclomethasone inhalation. She is using SABA frequently</t>
  </si>
  <si>
    <t>BP= 97/66_x000D_
Chest= Scattered wheeze _x000D_
FBS= 154, Total cholestrol= 133, TG= 154, HDL= 44, LDL= 58, Na= 142, K= 4.38</t>
  </si>
  <si>
    <t>Uncontrolled B.Asthma, Poorly controlled DM</t>
  </si>
  <si>
    <t>MTF 1gm PO BID, advised on drug adherance, beclomethason 2 Puffs BID, SABA PRN, Atorvastatin 40mg PO daily</t>
  </si>
  <si>
    <t>T2 DM + B.Asthma ON beclomethason 2 Puffs BID (Currently not taking due to unavailability), SABA PRN, Metformin 1 gm/500mg and atrovastatin 40x1</t>
  </si>
  <si>
    <t xml:space="preserve">bp =132/80 pr=72 </t>
  </si>
  <si>
    <t>p- IHD(2 yrs) on: METOPROLOL SUCCINATE 50 MG PO daily, ENALAPRIL 10 /5 mg  po bid , ASA 81 MG PO DAILY, ATORVASTATIN 40 MG PO DAILY, Lasix 20 mg po/d spironolactone 25 mg po/d</t>
  </si>
  <si>
    <t>BP-145/68, 127/66,157/69, 139/68_x000D_
pr 80_x000D_
FBS- 150,187, 159, 152</t>
  </si>
  <si>
    <t>poor glycemic cntrol- sub-optimal b</t>
  </si>
  <si>
    <t>NPH 24/14 iu_x000D_
advise on LSM of HTN</t>
  </si>
  <si>
    <t>P=T2DM + HTN+ trigger finger+ PN; on NPH 22/12IU SC BID, MTF 500 mg po/d , Enalapril 10 mg po/d ,Atrovastatin 20 po daily, neurobn, AMT</t>
  </si>
  <si>
    <t>P1: Known HTN on amlodipine 5mg po daily, Enalapril 10 mg PO Bid, HCT 25 mg po daily, Atorvastatin 20 mg po daily p2: Hypothyroidism on Levothyroxine 75 mcg po daily</t>
  </si>
  <si>
    <t>BP 140/90-150/90  FBS 130</t>
  </si>
  <si>
    <t xml:space="preserve">known type 2 dm + HTN on NPH 34/ 20 IU SC BID , AMLODIPINE 5 MG PO BID , ATROVSATATIN 20 MG PO DAILY , MTF 500 MG PO BID , LOSARTAN 50 MG PO DAILY ,HCT 25 MG PO DAILY , ATENOLOL 50 MG PO DAILY </t>
  </si>
  <si>
    <t xml:space="preserve">NUMBNESS TO  LOWER  EXTREMITIES  </t>
  </si>
  <si>
    <t xml:space="preserve">FBS  114      BP  130/60   </t>
  </si>
  <si>
    <t>FAIRLY CONTROLLED  T2DM +?OSTEOPOROSIS</t>
  </si>
  <si>
    <t xml:space="preserve">SEND  VITAMIN  D   AND  RFT  </t>
  </si>
  <si>
    <t>known hypertension</t>
  </si>
  <si>
    <t xml:space="preserve">vomiting, loss of appetite, easy fatiguability and indigestion </t>
  </si>
  <si>
    <t>BP: 101/83_x000D_
Abdominal u/s: mil;d fatty liver + moderate ascites + peritoneal and omental thickening? peritoneal TB+ Mild right pleural effusion_x000D_
pleural fluid analysis:  cell count: 3450 ( 21%N, 75%L, 4%M)_x000D_
                                     Glucose: 69.8    protein: 7.01    LDH: 835_x000D_
                                       no AFB or gram stain _x000D_
RFT: Cr: 0.58   BUN: 7.2   _x000D_
PICT: NR</t>
  </si>
  <si>
    <t>collect CXR and manage accordingly</t>
  </si>
  <si>
    <t>? Diss TB (invoving pleura, lung, Peritoneum) + intractable vomiting with ketosis</t>
  </si>
  <si>
    <t xml:space="preserve">No new complaint                  </t>
  </si>
  <si>
    <t>BP=140/80 _x000D_
PR= 102</t>
  </si>
  <si>
    <t xml:space="preserve">fair                        </t>
  </si>
  <si>
    <t>RTC- 1/12, ECHO, RFT</t>
  </si>
  <si>
    <t>HTN  + dyspepsia._x000D_
Enalapril 5 mg po daily, omeprazole 20 mg po daily</t>
  </si>
  <si>
    <t>refill for three months</t>
  </si>
  <si>
    <t xml:space="preserve">dry cough  worsened over 2days  no fever ,sneezing rhinorrhea </t>
  </si>
  <si>
    <t xml:space="preserve">bp =125/76 pr=72 rr=20  chest scattered wheeze and rhonchi bilaterally no creps </t>
  </si>
  <si>
    <t xml:space="preserve">same+? URTI </t>
  </si>
  <si>
    <t xml:space="preserve">continue simbicort and salbutamol .pcm 1gm po prn guanfensine syrup 10 ml tid for 1wk </t>
  </si>
  <si>
    <t xml:space="preserve">B. ASTHMA on simbicort 1 puff bid salbutaml puff prn (completed augmentin after discharge from ward ) </t>
  </si>
  <si>
    <t>BP-150/80_x000D_
pr 80_x000D_
FBS-120, 123</t>
  </si>
  <si>
    <t>poor bp control and good glyecemic control</t>
  </si>
  <si>
    <t>Amlodipine 10mg /5 mg</t>
  </si>
  <si>
    <t>She has sleep disturbance and epigastric pain</t>
  </si>
  <si>
    <t>BP= 107/68_x000D_
PR= 105_x000D_
Free T4= 1.07 ng/ml (Ref 0.89-1.76)</t>
  </si>
  <si>
    <t>Toxic MNG (Euthyroid state FT4= 1.07)) + HF 2ry to DVHD (Moderate AS &amp; AR) &amp; Thyrocardiac disease</t>
  </si>
  <si>
    <t>Adjust PTU 100mg PO BID, add Pantoprazole 40mg PO daily, Amitryptyline 25mg PO noc, lasix 20x1, atorvastatin 20x1, atenolol 50x1</t>
  </si>
  <si>
    <t xml:space="preserve">Toxic MNG + HF 2ry to DVHD (Moderate AS &amp; AR) &amp; Thyrocardiac disease On - PTU 100X3, lasix 20x1, atorvastatin 20x1, atenolol 50x1, </t>
  </si>
  <si>
    <t>complains about lt leg burning sensation and discomfort extending from the toes to the knee joint in the past 06 months_x000D_
-no active wound</t>
  </si>
  <si>
    <t>Came with home FBS measurements ranging from 70-150mg/dl</t>
  </si>
  <si>
    <t>same as above + PN + Hypoglycemia unawareness</t>
  </si>
  <si>
    <t xml:space="preserve">Refill, update IX, add amitriptyline </t>
  </si>
  <si>
    <t>P1. TIIDM on Mixtard 44/32 IU SC BID, MTF 1000 mg PO Bid, Atrovastatin 20 mg /d P2. HTN on Amlodipine 10 mg PO daily, HCT 25 mg PO daily, Enalapril 10 mg PO daily</t>
  </si>
  <si>
    <t>no new compliant_x000D_
had insomnia_x000D_
on salty diet</t>
  </si>
  <si>
    <t>PR=74 RR=17 BP=172 / 90  T=36</t>
  </si>
  <si>
    <t>Ass;t- Uncontrolled HTN ( ? stress induced)</t>
  </si>
  <si>
    <t>Plan- Salt reduction_x000D_
        - adviced to reduce stress_x000D_
        - update RFT,Lipid profile, U/A</t>
  </si>
  <si>
    <t>P1-METABOLIC SYNDROME ( HTN, DYSLIPIDEMIA AND CENTRAL OBESITY), P2-STAGE T1 RVI,_x000D_
P3- RADICULOPATHY SECONDARY TO LUMBAR SPODYLOSIS _x000D_
ON HAART, _x000D_
   -IMIPRAMINE 25 MG PO DAILY,_x000D_
   -EXFORGEHCT (amlodipine/valsartan/hydroclorthiazide) 5mg/160mg/12.5 mg, ASA 81 MG PO DAILY, _x000D_
 -ATORVASTATIN 40 MG PO DAILY_x000D_
_x000D_
Home measurment of  BP mostly in the range of (125-145/ 60-80)</t>
  </si>
  <si>
    <t xml:space="preserve">exertional dyspnea  </t>
  </si>
  <si>
    <t xml:space="preserve">bp =112/62 pr=72 </t>
  </si>
  <si>
    <t xml:space="preserve">Severe Pulmonary HTN + dextrocardia on sildenafil 25 mg po/d </t>
  </si>
  <si>
    <t>BP: 90-150/ 60-80_x000D_
FBS: 85   128    90   82    54</t>
  </si>
  <si>
    <t xml:space="preserve">Good glycemic control + fair bp control </t>
  </si>
  <si>
    <t xml:space="preserve">T2DM( 13yrs) + HTN(3yrs) + Ischemic stroke( 3  months)   + AKI 20?  (resolved ) on NPH - 28/1iu bid, MTF 500mg po bid, enalapril 10/5mg po bid, atrovastatin 40mg po daily, ASA 81 mg po daily, neurobin and amt 25mg po daily </t>
  </si>
  <si>
    <t>P1-METABOLIC SYNDROME ( HTN, DYSLIPIDEMIA AND CENTRAL OBESITY), P2-STAGE T1 RVI,_x000D_
P3- RADICULOPATHY SECONDARY TO LUMBAR SPODYLOSIS _x000D_
ON HAART, _x000D_
   -IMIPRAMINE 25 MG PO DAILY,_x000D_
   -EXFORGEHCT (amlodipine/valsartan/hydroclorthiazide) 5mg/160mg/12.5 mg, ASA 81 MG PO DAILY, _x000D_
 -ATORVASTATIN 40 MG PO DAILY_x000D_
 - ASA 81mg po/day_x000D_
Home measurment of  BP mostly in the range of (125-145/ 60-80)</t>
  </si>
  <si>
    <t xml:space="preserve">BP: 90-150/ 60-80_x000D_
FBS: 85   128    90   82    54_x000D_
FNAC ( popliteal area): benign spindle cell lesion </t>
  </si>
  <si>
    <t xml:space="preserve">Good glycemic control + fair bp control + benign spindle cell lesion </t>
  </si>
  <si>
    <t>refill      and link to orthopedics</t>
  </si>
  <si>
    <t xml:space="preserve">multiple hypoglycemic </t>
  </si>
  <si>
    <t>BP-120/60_x000D_
pr 80_x000D_
FBS- 60, 67, 87</t>
  </si>
  <si>
    <t>Hypoglycemic attacks</t>
  </si>
  <si>
    <t>24/10 and advise on dietary  control and appoint 2 weeks</t>
  </si>
  <si>
    <t>BP 122/69, 138/80, 135, 78_x000D_
pr 80</t>
  </si>
  <si>
    <t xml:space="preserve">complains about lt side flank pain ,urinary urgency and global type of headache for the past 15days_x000D_
-She also complains about bilateral leg and arm burning/tingling sensation </t>
  </si>
  <si>
    <t>Home FBS measurements 180-105mg/dl</t>
  </si>
  <si>
    <t>P1-T2DM + PN _x000D_
P2-HTN  on metformin 500 mg po BID, doanil 10/5 mg po BId, HCT 25 mg po/d and atorvastatin 20 mg po/d</t>
  </si>
  <si>
    <t>Has bloating, loss of appetite, worried about her family</t>
  </si>
  <si>
    <t xml:space="preserve">BP= 135/84           </t>
  </si>
  <si>
    <t>abdominopelvic, OFT, CBC, U/A,S/E, Lipid panel, RBS</t>
  </si>
  <si>
    <t>Functional Dyspepsia r/o PUD</t>
  </si>
  <si>
    <t>no cough,no SOb, no edema, no visual problem, fatigue, no back pain, no paresthasia, joint mobility good, crawlingh senmsation, good balasnce , good undertanding, cooperative, no stress, no psychosocial distress, good dietary habit, adherent to mediocation, toileting good, good social interacvtion</t>
  </si>
  <si>
    <t>sleeps well, walking distance weak, muscler strength good, no emotional change, no memory loss, good judgement</t>
  </si>
  <si>
    <t>salt restriction, be active, minimize coffee, prebvenmtion of fall, vegitable and fruit dish,legumes dish, get adequate sun light, eat (banana , eat and pottato for pottasium supplementaytion)</t>
  </si>
  <si>
    <t>degerative vavular heart disease</t>
  </si>
  <si>
    <t>BP_125/89, 124/85, 140/90_x000D_
pr 80</t>
  </si>
  <si>
    <t xml:space="preserve">HTN On Amlodipine 5 mg/day &amp; Enalapril 5mg po BID_x000D_
_x000D_
</t>
  </si>
  <si>
    <t>Add Statins, refill and update Ix</t>
  </si>
  <si>
    <t>DM + HTN ON NPH 22/12iu, MTF 1gm BID and Enalapril 10mg BID+ HCT 25mg/day , amlodipine 5 mg po/d</t>
  </si>
  <si>
    <t xml:space="preserve">no new  seizure  attack </t>
  </si>
  <si>
    <t xml:space="preserve">eeg  done    14/1/15      normal  wake  eeg    </t>
  </si>
  <si>
    <t>controlled  epelepsy +HTN</t>
  </si>
  <si>
    <t>refill  and  appoint  to  neurologist</t>
  </si>
  <si>
    <t xml:space="preserve">HTN + Seizure D/O On Phenytoin 100MG PO BID and Enalapril 10 mg BID and  valporate  200 mg  po  bid  </t>
  </si>
  <si>
    <t>Palpitation, easy fatigability,  she went to private clinic with elevated BP and she was given amlodipine/valsartan  5mg/160 mg po daily atenolol 25 mg po daily for the past 1 month</t>
  </si>
  <si>
    <t>BP_130/66,140/70_x000D_
pr 80_x000D_
FBS- 100, 105</t>
  </si>
  <si>
    <t xml:space="preserve">T2 DM + HTN_x000D_
</t>
  </si>
  <si>
    <t xml:space="preserve">FBS = 170mg /dl </t>
  </si>
  <si>
    <t xml:space="preserve">poor Controlled DM </t>
  </si>
  <si>
    <t>PR= 36/min regular  BP=160/70</t>
  </si>
  <si>
    <t>Ass;t-  Same</t>
  </si>
  <si>
    <t>Plan- link to cardiologist_x000D_
        - she was  told about the need for cardiac pacemaker</t>
  </si>
  <si>
    <t xml:space="preserve">P- HTN for 03 years_x000D_
 on spironolactone 25mg po daily and _x000D_
   enalapril 20mg po BID _x000D_
P2- Symptomatic bradycardia_x000D_
</t>
  </si>
  <si>
    <t>COULD NOT AFFORD TO BUY ENALAPRIL 5MG FROM OUT SIDE PHARNACY</t>
  </si>
  <si>
    <t>ENALAPRIL 5MG PO DAILY,HOLD NIFEDIPINE</t>
  </si>
  <si>
    <t>complain of anterior neck swelling</t>
  </si>
  <si>
    <t>LINKE TO SURGICAL UNIT</t>
  </si>
  <si>
    <t>no cough, no SOB, no edema, no visual probnlem, no back pain, no paresthasia, joint mobnility good, good balance, good understanding, cooperative, no obesity, ghood dietary habit, no stress,no psychosocial distress, good hygien, adherent to medfication, toileting good, good social interaction. remarks (no breast massd, no vaginal discharge)FBS 130 mg/dl</t>
  </si>
  <si>
    <t>salt restriction, be active, minimize coffee, prevntion of fall, vegitable anfd fruit dish, leghumes dish, get adequiate sun light, walk for 30 minutes 5 times per week, get a cup of juice made of (banana, avocado, oats amnd milk )twice per week, foot care (keep hygien, wear loose shoe, keep moiosturizing legs with vaslin, becareful while cutting nails) use only liqyuid oil</t>
  </si>
  <si>
    <t>diabnetes disease</t>
  </si>
  <si>
    <t xml:space="preserve">severe burning epigastric pain ,abdominal distension,post prandial  fullness,easy fatigability ,cough subsided </t>
  </si>
  <si>
    <t xml:space="preserve">bp =-150/94 pr =120 chest =slightly decreased air entry over rt lower 1/3 </t>
  </si>
  <si>
    <t>- Known HTN P2- SCAP WITH BILATERAL PARAPNEUMONIC EFFUSION P3- Dyspepsia 2o Erosive gastritis +P5= MILD PHTN, P6=?PTB</t>
  </si>
  <si>
    <t xml:space="preserve">continue meds ,do H.pylori stool antigen </t>
  </si>
  <si>
    <t xml:space="preserve">- Known HTN P2- SCAP WITH BILATERAL PARAPNEUMONIC EFFUSION P3- Dyspepsia 2o Erosive gastritis +P5= MILD PHTN, P6=?PTB on anti tb  pantoprazole 40 mg po/d  amlodipine 5 mg po/d pyridoxine 25 mg po/d </t>
  </si>
  <si>
    <t>she visited ED 03 weeks back and she was Ix with CBC, Electrolyte, U/A, HsTroponin, ECHO</t>
  </si>
  <si>
    <t xml:space="preserve">BP= 166/63_x000D_
Cr= 0.54 (done on 09/08/15 E.C)_x000D_
CBC- WBC= 6.28k, Hg= 11.6, MCV= 75, PLT= 350k, U/A= unremarkable, Na= 120, K= 4.86_x000D_
ECHO= Mild LVH, Grade II LV diastolic dysfunction with increased LV filling pressure, Mild PHTN, EF= 60%, Tr velocity= 3.1 m/sec_x000D_
</t>
  </si>
  <si>
    <t>Poorly controlled BP + T2DM + ?IDA</t>
  </si>
  <si>
    <t>escalate Enalapril 10mg PO BID, Amlodipine 10mg PO daily, HCT 25mg PO daily, MTF 1gm PO BID, Glibenclamide 5mg PO daily, Atorvastatin 40mg PO daily, Decision on issue of ASA as she has no current indication. Occult blood test, Peripheral morphologt, start her on Feso4 1 tab PO daily.</t>
  </si>
  <si>
    <t>P1. HTN P2. T2DM P3. DIABETIC NEPHROPATHY_x000D_
ON ENALAPRIL 10 MG PO/D, AMLODIPIN 10 MG PO DAILLY, HCT 25MG PO/D, DAONIL 5 MG PO Daily, MTF1G MG PO BID, ATOROVASTATIN 40MG PO/D, ASA 81MG PO/D</t>
  </si>
  <si>
    <t>complains about hunger sensation after taking the night dose of NPH and Has FBS record as low as 50mg/dl</t>
  </si>
  <si>
    <t>same as above + Hypoglycemia</t>
  </si>
  <si>
    <t xml:space="preserve">Omit the night dose of NPH, Refill and update Ix appoint after a month to come with serial FBS measurements </t>
  </si>
  <si>
    <t>T2DM + HTN on NPH 12/4 iu, enalapril 10mg po BID,</t>
  </si>
  <si>
    <t>BP_118/68, 118/64_x000D_
pr 80_x000D_
FBS 191, 187, 156</t>
  </si>
  <si>
    <t>T2 DM &gt; 12 YEARS + HTN &gt; 2 YEARS ; on MTF 1000 mg po bid daonil 5 mg po bid Amlodipine 5 mg po/d</t>
  </si>
  <si>
    <t>bilateral leg swelling since amlodipin started month</t>
  </si>
  <si>
    <t xml:space="preserve">BP = 137/82mmgh </t>
  </si>
  <si>
    <t xml:space="preserve">DC amlodipin 5mg po and change to HCT 12.5mg po daily </t>
  </si>
  <si>
    <t xml:space="preserve">PR=84/M  BP=136 / 69MMHG </t>
  </si>
  <si>
    <t>Same  as above with good BP control</t>
  </si>
  <si>
    <t xml:space="preserve">she was seen at emergency .currently she is complain of abdominal cramp of 1 days durations he also complain headache  </t>
  </si>
  <si>
    <t xml:space="preserve">complain head ache  with  numbness to  lower extremities  </t>
  </si>
  <si>
    <t>PN?OSTEOPOROSIS</t>
  </si>
  <si>
    <t xml:space="preserve">SEND  SERUM  VITAMIN  D  LEVEL  </t>
  </si>
  <si>
    <t xml:space="preserve">vertigo       </t>
  </si>
  <si>
    <t>Problem List_x000D_
STAGE T1 RVI ON 2ND LINE ART AND COR-PULMONALE SECONDARY TO POST TB FIBROSIS ON LASIX 20 MG PO DAILY AND BECLOMETHAZONE 2 puff BID , SALBUTAMOL PUFF PRN , AND HAART</t>
  </si>
  <si>
    <t xml:space="preserve">Came with ECHO Result </t>
  </si>
  <si>
    <t>workup for tachycardia</t>
  </si>
  <si>
    <t>CLBP 2o to lumbar spondylosis on meloxicam 15 mg po day</t>
  </si>
  <si>
    <t xml:space="preserve">No new complaint           </t>
  </si>
  <si>
    <t>BP= 124 / 93_x000D_
PR= 80</t>
  </si>
  <si>
    <t>RTC-  2/12_x000D_
lipid profile</t>
  </si>
  <si>
    <t xml:space="preserve">Known HTN + Dyslipidemia + Left nephrolithiasis+erectile dysfunction _x000D_
ON: HCT 25 mg po daily, Amilodipine 5 mg po daily </t>
  </si>
  <si>
    <t>no cough, bno SOB, no edema, no visual problem, (cataract surgery done), no back pain, no paresthasia, joint mobility good, good balance, good understanding, cooperative, no obesity, no stress,no psychosocial disteress, good dietary hab it, good hygien, no addiction, adfherent to medication, toileting good, ghood socvial interaction. renmarks (prostate remove 2 yrs ago)</t>
  </si>
  <si>
    <t>sleeps well, walking distance ghood but has claudication (warm extrinmites, dorsalis pedis [ls felt, no nail cornficvation), no emotional chanmge, no memor loss but forgetfulness, good judgemenmt</t>
  </si>
  <si>
    <t>good disease control + claudication</t>
  </si>
  <si>
    <t>salt restriction, be active, minimize coffee, preventionof fall, vegitable and fruit dish, get adequate sunlight, legumes dishm,, use only liquid oil, walk for 20 minutes 3 tiomes per  week, foot care (hygiren, keep moisturizing legs with vaslin, wear loose shoem,, becareful while cutting nail), eat (sweet pottato)</t>
  </si>
  <si>
    <t>FBS=61,180MG/DL BOTH ARE HOME MEASURMENTS.,PR=80 BP=144 / 89MMHG</t>
  </si>
  <si>
    <t>SAME WITH SUBOPTIMAL GLYCEMIC CONTROL</t>
  </si>
  <si>
    <t>REFILL WITH NPH36/24IU,ADVISED ON LIFE STYLE  MODIFICATION,DO FBS</t>
  </si>
  <si>
    <t>TIDM on NPH 36/22 iu sc bid but he is taking 36/24iu</t>
  </si>
  <si>
    <t>easy fatigabilty and leg swelling of 1 yr duration. No Chest pain. She had follow up at private hospital for her kidney condition as she claimed &amp; on Lasix 80/40 po bid and HCT 25 mg po/d for the past 1 yr.</t>
  </si>
  <si>
    <t>BP= 178/70  PR= 42_x000D_
Chest= clear_x000D_
CVS= S1 &amp; S2 well heard, No M or G_x000D_
MSS= Grade 1 edema_x000D_
_x000D_
ECG(28/3/15)=Sinus Bradycardia, Left Axis Deviation, with 2nd Degree A-V Block</t>
  </si>
  <si>
    <t>Poorly controlled HTN with ?HHD + T2DM + ? CKD</t>
  </si>
  <si>
    <t xml:space="preserve">Amlodipine 10 mg, NPH= 60/50 IU, Atrovastatin 20 mg po/d, Levothyroxine 100 mcg po daily, Lasix 80 mg BID, HCT 25mg PO daily. </t>
  </si>
  <si>
    <t>P1= Known HTN( for 40 yrs);  po/d P2=T2DM( for 28 yrs)_x000D_
P3= ?CKD _x000D_
on Amlodipine 5 mg, NPH= 60/50 IU, Atrovastatin 20 mg po/d, Leveothyroxin 100 mcg po daily for the past 1 yr, Lasix 80/40mg BID, HCT 25mg PO daily. She has a hx of neck surgery 10 yrs back._x000D_
_x000D_
Cr on 27/03/15= 2.49</t>
  </si>
  <si>
    <t xml:space="preserve">bp =118/70 pr=70 </t>
  </si>
  <si>
    <t>P1: Known HTN P2: Old hemorrhagic stroke P3: UGIB 2ry to Cameroon ulcer(Forrest class IB)</t>
  </si>
  <si>
    <t>P1: Known HTN P2: Old hemorrhagic stroke P3: UGIB 2ry to Cameroon ulcer(Forrest class IB)Done: 1. Amlodipine 5mg PO daily 2. Atorvastatin 20mg PO daily 3. Omeprazoole 20mg PO BID</t>
  </si>
  <si>
    <t>no cough, no SOB, no edema, no visual problem on follow up (right eye optic bnerve inhjury glaucoma related), back pain, paresthasia (burning sensation worse at nmight, walking intolerabnce , walk with stick support, no incontinence, no  weakness, no vitamoin c deficvenmcy (no gum bleeding, no nail bed pelling of skin, no recurrent respiratory tract ingfection), no evidence for lyme diseasde, MCV (90 fl), no RVI infection, no trauma)</t>
  </si>
  <si>
    <t>sleeps well, walking distance weak, muscl;er strength good, no emotional change, no memoru loss, good judghement</t>
  </si>
  <si>
    <t xml:space="preserve">relapse of symptoms </t>
  </si>
  <si>
    <t>investigation reqyuested</t>
  </si>
  <si>
    <t xml:space="preserve">BP: 115/73  </t>
  </si>
  <si>
    <t xml:space="preserve">P1: known HTNpt for the past 3 years on HCT 25 mg po/day and  atrovastin 20 mg po/day for the past 1 month_x000D_
p2: cholelithiasis on follow up at SRC </t>
  </si>
  <si>
    <t>P1-RA _x000D_
-on methotrexate 7.5 mg po weekly, prednisolone 5 mg po daily and folic acid 5 mg po every other day (Has been taking MTX on and off due to availability)</t>
  </si>
  <si>
    <t xml:space="preserve">complain  night  sweating  loss of  appetite  and  low  grade  fever  other  wise  no  hx  of  orthopenea    pnd  </t>
  </si>
  <si>
    <t xml:space="preserve">bp  120/70,140,80  130  70     </t>
  </si>
  <si>
    <t xml:space="preserve">SEND  ECG  ,ECHO  ABDOMENOPELVIC  U/S   VITAMIN  D  LEVEL  </t>
  </si>
  <si>
    <t>REFILL WITH NPH 36/24 IU,ADVISED ON LIFE STYLE MODIFICATION,DO FBS</t>
  </si>
  <si>
    <t>_x000D_
TIDM on NPH 36/22 iu sc bid but he is taking 36/24iu</t>
  </si>
  <si>
    <t xml:space="preserve">mild pain over the lt lower leg </t>
  </si>
  <si>
    <t xml:space="preserve">vs are stable </t>
  </si>
  <si>
    <t>P-1 Provoked left lower limb subacute proximal DVT P-2 Known burn ON wound care and rivaroxaban 20 mg/day</t>
  </si>
  <si>
    <t xml:space="preserve">continue anticoagulation  and d/c after 3 month </t>
  </si>
  <si>
    <t xml:space="preserve">New complain </t>
  </si>
  <si>
    <t>BP: 161 / 85_x000D_
Hga1c: 9.85</t>
  </si>
  <si>
    <t>poor glycemic control + poor bp control</t>
  </si>
  <si>
    <t xml:space="preserve">update TSH, Free T3 and free T4, RFT and manage accordingly </t>
  </si>
  <si>
    <t>T2DM + HTN + Dyslipedmia + Hyperthyroidism on-- NPH 20 /12 iu, MTF 500MG po BID, enalapril 10mg po bid, amlodipine 5mg po daily, atorvastatin 20 mg po daily, ASA 81 mg po daily, PTU 100mg po bid, propranolol 20mg po daily</t>
  </si>
  <si>
    <t>pale conj, NIS ,WBM</t>
  </si>
  <si>
    <t>P1-CLBP 2to ?(on pain mgt)_x000D_
P2--Anemia 2ry to ??</t>
  </si>
  <si>
    <t>BP_161/91, 130/90, 165/90_x000D_
pr 80</t>
  </si>
  <si>
    <t>HAS EPIASTRIC PAIN OCURRING INTERMITANTLY</t>
  </si>
  <si>
    <t>FBS=116MG/DL,PR=69 BP=121 / 64MMHG</t>
  </si>
  <si>
    <t>KNOWN TYPE 1DM WITH GOOD GLYCEMIC CONTROL+DYSPEPSIA</t>
  </si>
  <si>
    <t xml:space="preserve">P1=T1 DM - NPH 24/12 AM/PM; RI=10/8 </t>
  </si>
  <si>
    <t>complains about rt leg pain which is exacerbated with cold weather</t>
  </si>
  <si>
    <t>Anterior neck mass + Ophthalmopathy</t>
  </si>
  <si>
    <t>P1 HFpEF (EF=60) 2RY THYROCARDIAC DISEASE P2 GRAVES DISEASE WITH OPTHALMOPTHY on LASIX 40MG PO DAILY, PROPRANOLOL 40MG PO DAILY,[ discontinued for the past 4 days ] PTU 100MG PO BID,_x000D_
-Pt disnt bring TFT due to financial issue</t>
  </si>
  <si>
    <t xml:space="preserve">BP: 144/63    _x000D_
FBS: 167    146    145    117    80   188mg/dl </t>
  </si>
  <si>
    <t xml:space="preserve">T2DM oN MTF 1000 mg po bid and doanil 5mg po bid </t>
  </si>
  <si>
    <t xml:space="preserve">BP: 122 / 83_x000D_
FBS: 145mg/dl ( 4 days back) </t>
  </si>
  <si>
    <t>T1DM on 26/14 iu bid</t>
  </si>
  <si>
    <t xml:space="preserve">dry cough of one month 1 </t>
  </si>
  <si>
    <t xml:space="preserve">ccontinue medication </t>
  </si>
  <si>
    <t xml:space="preserve">lowe back pain associated with left side flank pain and right lower extrimity numbness, tingling pain </t>
  </si>
  <si>
    <t xml:space="preserve">BP: 130 / 71_x000D_
</t>
  </si>
  <si>
    <t>Same + LBP 20? + ? nephrolithiasis</t>
  </si>
  <si>
    <t>u/a, abdominal u/s, LS-X  RAY</t>
  </si>
  <si>
    <t>? meralgia parasthetica ( lateral femoral cutaneous nervce neuropathy) on neurobin 1 tab po daily</t>
  </si>
  <si>
    <t xml:space="preserve">wt gain          </t>
  </si>
  <si>
    <t>BURNINING SENSATION AT PRERINEAL AREA</t>
  </si>
  <si>
    <t xml:space="preserve">PR=76  BP=129 / 86MMHG </t>
  </si>
  <si>
    <t>SAME WITH GOOD BP CONTROL+?RECTAL CA</t>
  </si>
  <si>
    <t>REFILL ,LINK TO SURGICAL OPD</t>
  </si>
  <si>
    <t>HYPERTENSION ON ENALAPRIL10 MG PO BID</t>
  </si>
  <si>
    <t>Same with good  glycemic control</t>
  </si>
  <si>
    <t xml:space="preserve">still complain  abnormal  body  moment while  she  walk </t>
  </si>
  <si>
    <t xml:space="preserve">?essential  tremor   ?drug  induced  </t>
  </si>
  <si>
    <t>send to  internist</t>
  </si>
  <si>
    <t>FBS = 169mg/dl</t>
  </si>
  <si>
    <t>come with fbs after a week</t>
  </si>
  <si>
    <t>Problem List_x000D_
P=T2DM( for 11 yrs) on NPH 24/22 IU SC BID</t>
  </si>
  <si>
    <t xml:space="preserve">BP  90/62  0R  89  THE REPEATED  BP    98  /68  </t>
  </si>
  <si>
    <t xml:space="preserve">REFILL  AND  APPOINT  AFTER 2 MONTH    WITH  SERIAL  BP  RECORD  </t>
  </si>
  <si>
    <t>IHD WITH DCM+HTN</t>
  </si>
  <si>
    <t>PR=96 BP=135 / 82MMHG,FHGA1C= 9%,FBS=165,186,204,161MG/DL,ALL DONE AT HOME</t>
  </si>
  <si>
    <t>SAME  WITH POOR GLYCEMIC CONTROL</t>
  </si>
  <si>
    <t>NPH 14/8 IU,SEE AFTER AMONTH WITH SERIAL FBS</t>
  </si>
  <si>
    <t>type 1dm on nph 12/6iu</t>
  </si>
  <si>
    <t xml:space="preserve">? UTI + Dyspesia </t>
  </si>
  <si>
    <t xml:space="preserve">PR=88  BP=122 / 67MMHG,FBS=120MG/DL </t>
  </si>
  <si>
    <t xml:space="preserve">? Abdominal Trauma </t>
  </si>
  <si>
    <t>Tr To Surgical</t>
  </si>
  <si>
    <t xml:space="preserve">FBS  95    110  ,138  </t>
  </si>
  <si>
    <t xml:space="preserve">fairlly  controlled  t2dm  </t>
  </si>
  <si>
    <t xml:space="preserve">refill  and  appoint after 2  month with  serial fb  record  and  her  anti  epileptic  medication  taking  from  amanuel  hospital </t>
  </si>
  <si>
    <t>p1: TIIDM on MTF 500 mg PO BID and Glibenclamide 5 mg BID p2: status epileptics (since childhood) on Valporic acid on phenytoin 600 mg po bid and phenytoin 150mg po bid</t>
  </si>
  <si>
    <t>the swelling has subside_x000D_
has no new compliant</t>
  </si>
  <si>
    <t>BP=145/90, PR=96_x000D_
Cr=1.05(0.5-1.3)_x000D_
BUN=9.46(18-45)_x000D_
ANA= non reactive</t>
  </si>
  <si>
    <t>Same +  stage 1 HTN</t>
  </si>
  <si>
    <t>appoint after 15 day with seral BP record</t>
  </si>
  <si>
    <t xml:space="preserve">P1= ? GN                             </t>
  </si>
  <si>
    <t xml:space="preserve">P1= ? Nephrotic syndrome                             </t>
  </si>
  <si>
    <t>BP- 126/74 mmHg</t>
  </si>
  <si>
    <t>P- DM+ HTN(controlled)</t>
  </si>
  <si>
    <t xml:space="preserve">Refill_x000D_
advive on LSM </t>
  </si>
  <si>
    <t>P- DM+ HTN</t>
  </si>
  <si>
    <t xml:space="preserve">bp =98/65 pr=98 </t>
  </si>
  <si>
    <t>refil meds (she cant afford simbi cort)</t>
  </si>
  <si>
    <t>has one episode of seizure episode</t>
  </si>
  <si>
    <t xml:space="preserve">intact neuro exam </t>
  </si>
  <si>
    <t>refill _x000D_
RTC 4/12</t>
  </si>
  <si>
    <t>bp 160/88 PR 99 FBS 210</t>
  </si>
  <si>
    <t>HTN +T2DM On Enalapril 10mg BID, Amlodipine 10 mg/day, HCT 25 mg po/d, MTF 1.5gm/1gm BID, Glibenclamide 10mg BID and Amitriptyline 12.5mg/day</t>
  </si>
  <si>
    <t>BP-100/58_x000D_
pr 80_x000D_
FBS- 110</t>
  </si>
  <si>
    <t>Problem List_x000D_
P1: T2DM (36 yrs) P2: HTN, P3: IHD, P4: CKD( Stage G3b), P5. GA, LASIX 40x2, AMLODIPINE 10x1, ASA 81x1, LOSARTAN 50x, Atrovastatin  40x1, Bisoprolol  5mg x1,  NPH 64/48 ,RI-6/4cv ALLOPURINOL 100x1,follow up for CKD at BLH</t>
  </si>
  <si>
    <t xml:space="preserve"> THYROCARDIAC DISEASE </t>
  </si>
  <si>
    <t>P1 HFpEF (EF=60) 2RY THYROCARDIAC DISEASE P2 GRAVES DISEASE WITH OPTHALMOPTHY on LASIX 40MG PO DAILY, PROPRANOLOL 40MG PO DAILY,[ discontinued for the past 4 days ] PTU 100MG PO BID, -Pt disnt bring TFT due to financial issue</t>
  </si>
  <si>
    <t>BP- 133/88</t>
  </si>
  <si>
    <t xml:space="preserve">B.Asthma  +  HTN + RA  </t>
  </si>
  <si>
    <t xml:space="preserve">Beclomethasone 1 puff BID_x000D_
Salbutamol 2 puff pRN_x000D_
Prednisone 5 mg po /week </t>
  </si>
  <si>
    <t xml:space="preserve">dyspepsia ,headache  blurring of vission </t>
  </si>
  <si>
    <t xml:space="preserve">bp= 128/71  FBS=92.,84,95 _x000D_
plethoric conjunctiva </t>
  </si>
  <si>
    <t xml:space="preserve">controlled  BP and glycemia+ same +r/o symptomatic polycythemia </t>
  </si>
  <si>
    <t xml:space="preserve">continue meds ,update cbc  and consider phlebotomy </t>
  </si>
  <si>
    <t xml:space="preserve">Bp- 148/73 mm Hg </t>
  </si>
  <si>
    <t>p1= HTN + Left Leg Acute DV</t>
  </si>
  <si>
    <t>bp 140/70  fbs 91</t>
  </si>
  <si>
    <t xml:space="preserve">see mgt                                                           </t>
  </si>
  <si>
    <t>known IHD + HTN + type 2 dm + Gouty arthritis on metformin 500mg po day ,ASA 81 mg po day , atrovastatin  20 mg po day , allopurinol 100mg po day , losartan 50mg po bid, metoprolol 25 mg po day, Lasix 40 mg po day</t>
  </si>
  <si>
    <t xml:space="preserve">Bp - 116/69 mm Hg </t>
  </si>
  <si>
    <t>P - CORPULMONALE WITH POST TB FIBROSIS + Severe Pulm HTn 20 to ? COPD</t>
  </si>
  <si>
    <t xml:space="preserve">continue home oxygen_x000D_
Refill </t>
  </si>
  <si>
    <t>Same..............</t>
  </si>
  <si>
    <t>Bp: 120/80 pr: 86</t>
  </si>
  <si>
    <t>1. Thyroid function:_x000D_
2. Thyroid ultrasound</t>
  </si>
  <si>
    <t xml:space="preserve">This a 39 yrs old female patient who previously was told she has hypothyroidism and was inconsistently taking levothyroxine 100mcg/BID but stopped taking it for past 2 month. Currently she complains of mood disorder, easy fatigability, weight increase about 2kg, has skin hyperpigmentation on her face. </t>
  </si>
  <si>
    <t>vs=stable _x000D_
ixs= ionized ca=1.15 mmol (1.13-1.32)</t>
  </si>
  <si>
    <t>P1=PN 2ry to Vitamin D deficiency (improved )</t>
  </si>
  <si>
    <t xml:space="preserve">d/c calcidenk   and appoint after 2month with ionized ca </t>
  </si>
  <si>
    <t xml:space="preserve">bp 133 / 68 PR 63 fbs 180-,200, 230 </t>
  </si>
  <si>
    <t xml:space="preserve">BP- 115/71 mm Hg </t>
  </si>
  <si>
    <t>TIIDM + CVT + Seizure disorder ON NPH 36/26 +POORLY CONTROLLED GLUCOSE+SUBTHERAPEAUTIC INR</t>
  </si>
  <si>
    <t xml:space="preserve">warfarin 7.5 mg po daily </t>
  </si>
  <si>
    <t xml:space="preserve">ha significant improvement in joint pain </t>
  </si>
  <si>
    <t xml:space="preserve">vs =stable , no active joint </t>
  </si>
  <si>
    <t xml:space="preserve">d/c prednisone,indomethacin 25 mg po/d  </t>
  </si>
  <si>
    <t xml:space="preserve">?RA   on predinsolone 10/5mg  tappered over 2wk ,pregabaline 75 mg po bid </t>
  </si>
  <si>
    <t>BP= 90/66 PR= 110</t>
  </si>
  <si>
    <t>appoint after 1 month _x000D_
Send Multivitamin_x000D_
Advice on HPD</t>
  </si>
  <si>
    <t>P1=KNOWN BRONCHIECTASIS + SEVERE HYPOALBUMINEMIA_x000D_
P2= Adult onset Malnutritionn</t>
  </si>
  <si>
    <t>Problem List HTN + Dyslipidemia on Amlodipine 10 mg/d, HCT 25 mg d, Atrovastatin 20 mg po/d</t>
  </si>
  <si>
    <t xml:space="preserve">has productive whitish sputum cough , easy fatigue, blurring of vision, change of voice   of 3 days </t>
  </si>
  <si>
    <t>bp fbs 168</t>
  </si>
  <si>
    <t>acute bronchitis + poorly glycemic control</t>
  </si>
  <si>
    <t>Type II Diabetic + HTN on MTF- 1gm po bid , daonil 5 mg po/d , enalapril 10 mg po/d, pneumonia ( Rxed)</t>
  </si>
  <si>
    <t xml:space="preserve">Bp- 105 / 73 </t>
  </si>
  <si>
    <t xml:space="preserve">Beclomethasone 2 puff BID _x000D_
Salbutamol 2 puff PRN </t>
  </si>
  <si>
    <t>B.Asthma + Raised BP</t>
  </si>
  <si>
    <t xml:space="preserve">Bp 118/81_x000D_
pr 80_x000D_
</t>
  </si>
  <si>
    <t>refill and advise dangers signs</t>
  </si>
  <si>
    <t>Known RVI on HAART( 12 yrs) +? Nephrotic Syndrome Enalapril 5 mg po/d</t>
  </si>
  <si>
    <t>bp  150 / 87 PR 71</t>
  </si>
  <si>
    <t xml:space="preserve">RVI on HAART + rt frontal lobe encephalomalacia ( seizure) on carbamazepine 200mg po bid, anemia on ferrous sulfate </t>
  </si>
  <si>
    <t>bp  142 / 85         PR 98         HbA1c 9%           cr 0.91         urea 18</t>
  </si>
  <si>
    <t>poorly glycemic control + dyspepsia</t>
  </si>
  <si>
    <t xml:space="preserve">has frequent day and night symptoms ,daily use of SABA ,frequent night time awakening , also has dyspnea on moderate exertion ,bilateral leg swelling  and orthopenia </t>
  </si>
  <si>
    <t xml:space="preserve">bp =120/62 pr=72 rr=24 chest= bilateral creps over the lower1/3 of post.chest </t>
  </si>
  <si>
    <t xml:space="preserve">poorly controlled asthma+? HHD </t>
  </si>
  <si>
    <t xml:space="preserve">beclomethasone 4 puff bid( she cant afford simbi cort)  do echo .cxr </t>
  </si>
  <si>
    <t>BP=133 / 73_x000D_
HGA1C=6.2</t>
  </si>
  <si>
    <t>Send FBS and collect RFT</t>
  </si>
  <si>
    <t>P1- HTN (15years)_x000D_
 P2- Type 2 DM (8years) _x000D_
P3 - AKI(resolved) ON CKD sec to ?DKD on - NPH 12/4 -Enalapril 10mg PO BID -Atorvastatin 20mg PO/D and dapagliflozin 5 mg po daily and amlodipine 5mg po daily</t>
  </si>
  <si>
    <t>no seizure for the past 03 months</t>
  </si>
  <si>
    <t>Phenytoin 100 MG PO TID, avoid stress and sleep disturbance</t>
  </si>
  <si>
    <t>Epilepsy on phenytoin 100 MG PO TID</t>
  </si>
  <si>
    <t>She was linked from Surgical referral to our side, to evaluate her for elevated BP. She was Dxd there with lt hand liposarcoma to r/o Lipoma, and they are planning to do Surgery and found raised BP</t>
  </si>
  <si>
    <t xml:space="preserve">BP 158/88mmhg </t>
  </si>
  <si>
    <t xml:space="preserve">left hand liposarcoma r/o lipoma + ?Newly Dxd Stage 1 HTN </t>
  </si>
  <si>
    <t>Do ECG, SCr, RBS</t>
  </si>
  <si>
    <t>P1: left hand liposarcoma r/o lipoma</t>
  </si>
  <si>
    <t xml:space="preserve">bp 124 / 91 PR 93 fbs 170 </t>
  </si>
  <si>
    <t>DM and HTN taking NPH 26/ 14, Metformin 500mg po bid , Enalapril 10mg po day, atrovastatin 20 mg po / day , HCT 25 mg po day</t>
  </si>
  <si>
    <t>one episode of ABM since last appointment</t>
  </si>
  <si>
    <t>BP=105 / 69, PR=</t>
  </si>
  <si>
    <t>appoint after 2month _x000D_
refill medication</t>
  </si>
  <si>
    <t>P1=Seizure disorder on phenytoin 100mg PO daily</t>
  </si>
  <si>
    <t>no other comaplaint</t>
  </si>
  <si>
    <t xml:space="preserve">BP 164/97, 160/100_x000D_
pr </t>
  </si>
  <si>
    <t>Newly  diagnosed HTN</t>
  </si>
  <si>
    <t>amlodipine 10 mg po daily and after 1 week</t>
  </si>
  <si>
    <t>This is a 42 year old female patient who had elective surgery with raised BP</t>
  </si>
  <si>
    <t xml:space="preserve">has numbness of both extremities </t>
  </si>
  <si>
    <t>bp  101 / 70 PR 90</t>
  </si>
  <si>
    <t xml:space="preserve">PN 2o to ?? </t>
  </si>
  <si>
    <t xml:space="preserve">send for vitamin b 12 </t>
  </si>
  <si>
    <t>Early degenerative lumbar spondylosis + LPR- has follow up at ENT and neurosurgery AMT 25 mg po/day pantoprazole 40 mg po/day</t>
  </si>
  <si>
    <t xml:space="preserve">Has bilateral flank burning pain ,dysuria and suprapubic pain of 4 days duration </t>
  </si>
  <si>
    <t xml:space="preserve">vs are stable . mild CVAT </t>
  </si>
  <si>
    <t xml:space="preserve">?UTI                      </t>
  </si>
  <si>
    <t xml:space="preserve">U/A ,CBC ABDOMINOPELVIC US </t>
  </si>
  <si>
    <t xml:space="preserve">BPPV                </t>
  </si>
  <si>
    <t>LBP, Numbness of Rt lower extrimity, pain on the left lower extrimity of long standing duration, the pain starts from her lower back and radiated down ward</t>
  </si>
  <si>
    <t>pr 101 bp 122 / 72 FBS 152mg/dl, 3days back</t>
  </si>
  <si>
    <t>do U/A, SCr, Rheumatoid factor, ESR</t>
  </si>
  <si>
    <t>Type 2 DM (6 years) + PN on metformin 1000 mg/500 mg po BID, doanil 5 mg po BID, atrovastatin 20 mg po/d, amitriptyline 25 mg po/d, and neurobin 1 tab po/d</t>
  </si>
  <si>
    <t>NO SEIZURE  FOR THE PAST 1 MONTH</t>
  </si>
  <si>
    <t>POST CVT SEIZURE DISORDER</t>
  </si>
  <si>
    <t>P-1 CVT ( post partal ) _x000D_
P2- seizure disorder _x000D_
p-3 migraine headache on-valporate 800 mg po TID -phenytoin 100 mg po DAILY</t>
  </si>
  <si>
    <t>swelling at the upper border of gluteal region</t>
  </si>
  <si>
    <t>BP-121/80_x000D_
pr 80</t>
  </si>
  <si>
    <t>easy fatigability, difficulty of walking</t>
  </si>
  <si>
    <t>BP-105/73_x000D_
pr 80</t>
  </si>
  <si>
    <t>burning sensation under his feet on both sides, long standing...No risk for the poorly controlled DM identified, and he is adherent to his drug</t>
  </si>
  <si>
    <t>FBS 211mg/dl</t>
  </si>
  <si>
    <t>Make NPH 36/28</t>
  </si>
  <si>
    <t>Bp-148/91, 130/80_x000D_
pr 80_x000D_
FBS 180,200</t>
  </si>
  <si>
    <t xml:space="preserve">metformin 1.5/1gm po bid_x000D_
</t>
  </si>
  <si>
    <t xml:space="preserve">light headedness _x000D_
</t>
  </si>
  <si>
    <t>BP=90/61 PR=77 strong _x000D_
Chest= clear chest with good air entry,no wheeze</t>
  </si>
  <si>
    <t xml:space="preserve">Appoint after 3 month _x000D_
_x000D_
</t>
  </si>
  <si>
    <t>P1= Bronchial Asthma salbutamol puff PRN</t>
  </si>
  <si>
    <t xml:space="preserve">WORSENING OF GLOBAL HEEADACHE _x000D_
--WORSENING OF LIGHT HEADEDNESS 1 WEEK </t>
  </si>
  <si>
    <t>BP= 108 / 76  PR=63 RR=17</t>
  </si>
  <si>
    <t xml:space="preserve">dyslipidemia + anemia patient </t>
  </si>
  <si>
    <t>INVESTIGATE(CBC,LIPID PROFILE,OFT)</t>
  </si>
  <si>
    <t>--dyslipidemia + anemia patient on follow up_x000D_
ON Ferrous Sulfate - 325mg PO TID,ATROVA 40 MG PO DAILY</t>
  </si>
  <si>
    <t>No Hx of ABM since the last visit</t>
  </si>
  <si>
    <t>pr 79 bp 106 / 65</t>
  </si>
  <si>
    <t>do OFT, Scr, Serum Electr</t>
  </si>
  <si>
    <t>repeated episodes seizure the past month_x000D_
 productive cough, HGIF, shortness of breatrh</t>
  </si>
  <si>
    <t>Bp-121/87_x000D_
pr 80</t>
  </si>
  <si>
    <t xml:space="preserve">BP=123 / 75  PR= 85 RR=17  </t>
  </si>
  <si>
    <t>HF 2 RY TO DCMP + A.Fib + SUB THERAPUTIC RANGE</t>
  </si>
  <si>
    <t>Lasix 40 mg po/d , Spironolactone 25 mg po/day, digoxin 0.125/day and  metoprolol 12.5 mg PO daily,_x000D_
re initiate warfarin 2.5 mg po/day with heparin overlap, link to emopd</t>
  </si>
  <si>
    <t>HF 2 RY TO DCMP+A.Fib on: Lasix 40 mg po/d , Spironolactone 25 mg po/day, digoxin 0.125/day and metoprolol 12.5 mg PO daily,warfarin 2.5 mg po/day but not taking daily for the last 2 wks_x000D_
INR=1.25</t>
  </si>
  <si>
    <t xml:space="preserve">BP 160/76_x000D_
pr 80_x000D_
</t>
  </si>
  <si>
    <t>linked to surgical side  for raised bp</t>
  </si>
  <si>
    <t>New Complaint_x000D_
Has bilateral flank burning pain ,dysuria and suprapubic pain of 4 days duration</t>
  </si>
  <si>
    <t>vs are stable . mild CVAT</t>
  </si>
  <si>
    <t xml:space="preserve">?UTI                             </t>
  </si>
  <si>
    <t>U/A ,CBC ABDOMINOPELVIC US</t>
  </si>
  <si>
    <t xml:space="preserve">BPPV                            </t>
  </si>
  <si>
    <t>BP=94 / 62</t>
  </si>
  <si>
    <t>P1=CRVHD ( MR , AR) + DILATED LA &amp; LV on B. penicilin 1.2 m iu IM 1/month for the past 2 yr</t>
  </si>
  <si>
    <t>BP=121 / 76</t>
  </si>
  <si>
    <t xml:space="preserve">MODERATE ANEMIA 2RY TO ?CKD + BPH </t>
  </si>
  <si>
    <t>INVESTIGATE(UPDATE S.ELECTROLYTE,CA++,PO4,VIT D)</t>
  </si>
  <si>
    <t>this is a known BPH PT APPOINTED FOR SURGICAL INTERVENTION LINKED TO MOPD AFTER AFTER HAVING MODERATAE ANEMIA HGB --8.7,HCT--26.4,MCV--87.4 AND RAISED RFT_x000D_
RFT-CR --2.4,  BUN--79 (RAISED)</t>
  </si>
  <si>
    <t>BP-122 / 78 MMHG</t>
  </si>
  <si>
    <t>AMLODIPINE 10 MG PO DAY</t>
  </si>
  <si>
    <t>- Bilateral flank pain of 2 months, on and off, suprapubic pain, frequency, urgency, dysuria, offensive smell _x000D_
- Intermittent occipiatl headache 3 weeks, blurring of vision, blurring of vision_x000D_
- known DM on MTF and Daonil, on follow up at HC every 3mont</t>
  </si>
  <si>
    <t xml:space="preserve">BP- 137/81 PR- 91 FBS- 260mg/dl_x000D_
no pertinent physical finding </t>
  </si>
  <si>
    <t xml:space="preserve">Type 2 DM + PN _+UTI R/O Nephrolithiasis </t>
  </si>
  <si>
    <t xml:space="preserve">P1- Type 2 DM _x000D_
P2- PN_x000D_
P2- UTI R/O Nephrolithiasis </t>
  </si>
  <si>
    <t>vs= stable  _x000D_
abdomen= mid epigastric and ruq tenderness, no organomegally  or sign of fluid collection  ,mild rt CVAT _x000D_
msk=deformity over the lt 4 th DIP (heberdens node)</t>
  </si>
  <si>
    <t xml:space="preserve">dyspepsia 2ndry? +r/o cholelithiasis+r/o acute pyelonephritis+OA </t>
  </si>
  <si>
    <t xml:space="preserve">do cbc U/A  oft  Viral markers  serum elcetolyte abdominopelvic us h.pylori stool antigen _x000D_
 </t>
  </si>
  <si>
    <t xml:space="preserve">these is a 52 ye old female pt presented with severe burning epigastric pain.,ruq pain  radiating to the back and aggravated by fatty meal.she also has early satiety,post orandial fullness.she also has urinary frequency and mild supra pubic pain ,urgency and rt side flank pain  other wise no chronic medical illness,no vx discharge or bleeding  no cough sob or chest pain </t>
  </si>
  <si>
    <t xml:space="preserve">known asthmatic patient for 8-9years on puff for 3years, since last 3 months on Beclo PRN + seretide intermittently _x000D_
- currently presented with easy fatiguability of 3months with exertional SOB, wheezing,but no significant cough _x000D_
- no body swelling_x000D_
- has recent decremtn in urine but no other urinary complaint_x000D_
has visual loss on right side </t>
  </si>
  <si>
    <t xml:space="preserve">BP- 114/70 PR- 75 RR- 23 SaO2- not measured_x000D_
Chest - wheeze over the posterior chest _x000D_
CVS- JVP- flat_x000D_
accentuated P2 _x000D_
no edema _x000D_
ECHO- Severe PHTN with Dilated RA and RV  </t>
  </si>
  <si>
    <t xml:space="preserve">P- ? Corplmonale sec PHTN sec ? ACOS </t>
  </si>
  <si>
    <t xml:space="preserve">CBC, CXR_x000D_
predinsolone 40mg PO daily _x000D_
salbutamol 4puff PRN _x000D_
lasix 40mg PO daily </t>
  </si>
  <si>
    <t>P- ? Corplmonale sec PHTN sec ? ACOS</t>
  </si>
  <si>
    <t xml:space="preserve">ant chest swelling since oct _x000D_
no other concern </t>
  </si>
  <si>
    <t xml:space="preserve">3 by 3 and 2 by 1 cm ant chest wall fluctulent swelling </t>
  </si>
  <si>
    <t>chest wall absess</t>
  </si>
  <si>
    <t xml:space="preserve">tap the chjets wall swellingfro analysis </t>
  </si>
  <si>
    <t xml:space="preserve">p1 diss TB on rx 17 days (lung pleura ? chest wass </t>
  </si>
  <si>
    <t>bp 141 / 86  HBPM 130/90 -137/85 PR 90</t>
  </si>
  <si>
    <t>HTN on atenolol 50 mg, enalapril 10 mg po day, atrovastatin 20 mg po day, HCT 25 MG PO/DAY</t>
  </si>
  <si>
    <t xml:space="preserve">BP=126 / 62    PR=57 RR=17  </t>
  </si>
  <si>
    <t xml:space="preserve">Type 2 DM + HTN + IHD </t>
  </si>
  <si>
    <t>CAME FOR ECHO APPOINTMENT</t>
  </si>
  <si>
    <t>has lower leg swelling and epigastric pain</t>
  </si>
  <si>
    <t>bp 135 / 78 PR 73_x000D_
echo which is done on 27/10/15 degenerative changes aortic valve with no hemodynamic changes and grade I LV DD</t>
  </si>
  <si>
    <t>known HTN with ? HHD + OA + LBP with degenerative spondylosis with radiculopathy ON AMILODIPIN 5 MG PO DAILY AND ATENOLOL 50MG PO DAILY</t>
  </si>
  <si>
    <t xml:space="preserve">bp  127 / 79 PR 83        HBPM 124/74- 134/79 </t>
  </si>
  <si>
    <t>Known HTN on Amlodipine 10 mg po/day, enalapril  5 mg po daily</t>
  </si>
  <si>
    <t>bp 118/85   FBS 128</t>
  </si>
  <si>
    <t>BP=144 / 91  PR=80  RR=18</t>
  </si>
  <si>
    <t>HTN (GOOD CONTROL) + OLD HEMORRHAGIC STROKE +  ?PN</t>
  </si>
  <si>
    <t>amt 25 mg po /d , neurobion - 1 tab po /d, enalapril 10 mg po/bid , nifedipine 20 mg po/BID</t>
  </si>
  <si>
    <t>constipation for the last two weeks. She tooks coffee frequently</t>
  </si>
  <si>
    <t>BP: 140/90    140/90   186/78_x000D_
FBS: 151 mg/dl     107 mg/dl      111 mg/dl   _x000D_
ECHO: Grade I diastolic dysfunction. Infrequent premature beat seen</t>
  </si>
  <si>
    <t xml:space="preserve">good glycemic control + poor bp control + ? PVC + constipation </t>
  </si>
  <si>
    <t>add HCT 12.5 mg po daily_x000D_
add bisacodyl 5 mg po_x000D_
consider exercise stress  test on next visit</t>
  </si>
  <si>
    <t xml:space="preserve">p1: T2DM on MTF 1000 mg po bid, doanil 10 mg po bid and atrovastain 20 mg po daily_x000D_
p2: HTN on enalapril 10 mg po bid </t>
  </si>
  <si>
    <t xml:space="preserve">bp 140 / 75 fbs not done </t>
  </si>
  <si>
    <t>- abdominal swelling with distention following meal , bloating, burning sensation with no radiation, intermittent stool color change_x000D_
- no vomiting, has weight gain _x000D_
- no jaundice _x000D_
- no significant alcohol intake_x000D_
- right ear tinnitus, no discharge_x000D_
- n</t>
  </si>
  <si>
    <t xml:space="preserve">PR- 78 _x000D_
HEENT- PC, NIS_x000D_
distended abdomen_x000D_
visible intraabdominal mass_x000D_
there is non tender, hard intraabdominal mass, along the line of growth of spleen _x000D_
no edema </t>
  </si>
  <si>
    <t xml:space="preserve">Dyspepsia + Huge  Intrabdominal mass sec ? </t>
  </si>
  <si>
    <t>CBC, stool occult, ABd pelvic US, FBS</t>
  </si>
  <si>
    <t xml:space="preserve">Dyspepsia + Intrabdominal mass sec ? </t>
  </si>
  <si>
    <t>FBS= 120-130</t>
  </si>
  <si>
    <t>T1 DM on NPH 34/18 iu</t>
  </si>
  <si>
    <t>bp 127 / 79 PR 93     fbs 120-130</t>
  </si>
  <si>
    <t>well glycaemic  control</t>
  </si>
  <si>
    <t>Known type 2 dm Metformin 500 mg po bid, atrovastatin 20 mg po/day,  daonil 5 mg po/day</t>
  </si>
  <si>
    <t>TOOTH ACHE 3 DAYS</t>
  </si>
  <si>
    <t xml:space="preserve">BP=130 / 88 PR=94 RR=17 _x000D_
FBS=130,165_x000D_
</t>
  </si>
  <si>
    <t>Type 2 DM(SUB OPTIMAL CONTROL) + PN</t>
  </si>
  <si>
    <t>MTF 500 mg po bid, Daonil 5 mg po/d, Amitriptyline 25 mg po/d, Neurobion 1 tab po/d, Atrovastatin20 mg po/d_x000D_
LINK TO DENTAL CLINIC</t>
  </si>
  <si>
    <t xml:space="preserve">BP: 125 / 70_x000D_
FBS: 300 mg/dl ( three days back) </t>
  </si>
  <si>
    <t xml:space="preserve">well controlled bp + poor glycemic control + ? Dyslipidemia </t>
  </si>
  <si>
    <t>FBS, U/A, lipid profile, s/e</t>
  </si>
  <si>
    <t>T2DM on MTF 500 mg po BID ( but she took 500mg po daily) _x000D_
 p2: HTN on Candesartan/HCT-16/12.5mg po daily _x000D_
p3: CTMNG on PTU 200mg po TID on follow up at SRC</t>
  </si>
  <si>
    <t>bp 145 / 78 PR 79      fbs 80 , 90 ,120  , 130</t>
  </si>
  <si>
    <t>well glycemic + bp   control</t>
  </si>
  <si>
    <t>she has constipation</t>
  </si>
  <si>
    <t>BP= 134/81   PR= 120_x000D_
INR= 2.6</t>
  </si>
  <si>
    <t>Controlled HTN + Old stroke + DVHD (moderate MR,, Mild AR, Moderate TR) + Moderate PHTN + AF with FVR</t>
  </si>
  <si>
    <t>escalate Metoprolol 75mg PO BID, Bisacodyl 5mg PO daily, Lasix 40 mg PO BID, amlodipine 5mg PO daily, Digoxin 0.125 mg po/d, warfarin 2.5mg PO daily, atorvastatin 40 mg po dialy, come with INR</t>
  </si>
  <si>
    <t>HTN + OLD STROKE (5 yrs)+ DVHD (MODERATE MR AND MILD AR +MODERATE TR MODERATE PHTN ) + A.FIB - ON Lasix 40 mg PO BID, amlodipine 5mg PO daily, Digoxin 0.125 mg po/d, Metoprolol 50mg PO BID, warfarin 2.5mg PO daily, atorvastatin 40 mg po dialy.</t>
  </si>
  <si>
    <t>she has fractured her forearm  a month back and she is on cast. she has mild pain_x000D_
otherwise she feels fine</t>
  </si>
  <si>
    <t xml:space="preserve">right forearm has shortarm cast. _x000D_
no deformity on her wrist and fingers. </t>
  </si>
  <si>
    <t>refill medications_x000D_
diclofenac 50 mg po BID for 1 week.</t>
  </si>
  <si>
    <t>RA on prednisolone 5mg po daily</t>
  </si>
  <si>
    <t>no new compliant  phlebotomy was done last month (currently he is assymptomatic)</t>
  </si>
  <si>
    <t xml:space="preserve">bp =124/84  pr=92 </t>
  </si>
  <si>
    <t>1=KNOWN HTN( good control) P2= HHD + CORPULMONALY 2RY TO pulmonary HTN 2RY ACOS+2ndry Polycythaemia</t>
  </si>
  <si>
    <t xml:space="preserve">continue meds  update cbc </t>
  </si>
  <si>
    <t xml:space="preserve">BP=135 / 83,(HOME 118-141/84-96 MMHG) PR=67 RR=18 </t>
  </si>
  <si>
    <t xml:space="preserve"> enalapril 10mg po BID, amlodipine 10mg po daily</t>
  </si>
  <si>
    <t>HTN on enalapril 10mg po BID, amlodipine 10mg po daily</t>
  </si>
  <si>
    <t>has frontal headache of 1 day duration</t>
  </si>
  <si>
    <t>bp 113 / 67         PR 64</t>
  </si>
  <si>
    <t>FBS=106, _x000D_
BP=150/90</t>
  </si>
  <si>
    <t>make enalapril 5 mg po BID and continue other medications</t>
  </si>
  <si>
    <t xml:space="preserve">DM + HTN on MTF 1 g po BID, glibenclamide 5mg po daily, enalapril 5 mg po daily and amlodipine 5 mg po daily. </t>
  </si>
  <si>
    <t>62 yr old known HTN patient for past 5 yrs on enalapril 10 mg po/day presented with dry cough of 1 month duration associated with sob at ordinary activity,palpitation and easy fatibability.he also has loss of appetite but no weight loss or fever.ECHO Ischemic heart disease with reduced left ventricular systolic function,severe pulmonary hypertension,CXR right side pleural effusion,Abdomaino/pelvic u/s right pleural effusion+bilateral sandy renal stones.BP 160/95,PR 105,S02 94%.</t>
  </si>
  <si>
    <t xml:space="preserve">fbs=96-150 post prandial= 1110-180  bp =130/89 </t>
  </si>
  <si>
    <t>TYPE1 DM on NPH 46/36 IU</t>
  </si>
  <si>
    <t xml:space="preserve">bp  105 / 67 PR 66 </t>
  </si>
  <si>
    <t>Known HTN+ lower back pain 2 to degenerative spondylosis Levothyroxine 50 mcg po/daily Hydrochlorothiazide - 25mg po/day, Enalapril 5mg po/bid AMT 25 mg po/day</t>
  </si>
  <si>
    <t>she complains of isolated left leg swelling of 08 months duration._x000D_
Left leg doppler US= subcutaneous tissue swelling seen at the leff foot and leg area. Left leg swelling of non vascular origin</t>
  </si>
  <si>
    <t>BP= 116/68_x000D_
Home BP= 114-140/70-73_x000D_
MSS= Grade I edema</t>
  </si>
  <si>
    <t xml:space="preserve">LT sided hemiparesis 2nd to Ischemic stroke (8 months) +T2 DM +HTN WITH HHD </t>
  </si>
  <si>
    <t>Add lasix 40mg PO BID, ASA 81 MG PO/D, ATORVASTATIN 40 MG PO/D, METFORMIN 500 MG PO BID, ENALAPRIL 5 MG PO/bid, amlodipine 10 mg/day</t>
  </si>
  <si>
    <t>LT sided hemiparesis 2nd to Ischemic stroke (8 months) +T2 DM +HTN WITH HHD ON ASA 81 MG PO/D, ATORVASTATIN 40 MG PO/D, METFORMIN 500 MG PO BID, ENALAPRIL 5 MG PO/bid, amlodipine 10 mg/day</t>
  </si>
  <si>
    <t>she has no seizure for the past 7 months</t>
  </si>
  <si>
    <t xml:space="preserve">fbs=102-119 bp =153/79 </t>
  </si>
  <si>
    <t xml:space="preserve">good glycemic but poor bp control </t>
  </si>
  <si>
    <t xml:space="preserve">continue meds escalate enalapril 5 mg p bid advice on dietary mgt </t>
  </si>
  <si>
    <t>T2DM + Newly dx HTN + 80 th POD after TVP  on  MTF 1000mg PO BID, enalapril 5 mg po/day, atrovastatin 40 mg po daily</t>
  </si>
  <si>
    <t>bp 135/60-140/70 HbA1c 10.5 %</t>
  </si>
  <si>
    <t>BP=130-160MMHG/75-97 MMHG  FBS=112,128,124,146,155 MG/DL</t>
  </si>
  <si>
    <t>HTN(FAIR CONTROL) + TIIDM (FAIR CONTROL)</t>
  </si>
  <si>
    <t>Enalapril 10 per bid, Amlodipine 5 mg po per day, MTF 1500mg/ 1000 mg Bid, Glibenclamide 10 mg Bid, Atorvastatin 20 mg d, ASA 81 mg po per day</t>
  </si>
  <si>
    <t>Problem List P1. HTN on Enalapril 10 per bid, Amlodipine 5 mg po per day P2. TIIDM on MTF 1500mg/ 1000 mg Bid, Glibenclamide 10 mg Bid, Atorvastatin 20 mg d, ASA 81 mg po per day</t>
  </si>
  <si>
    <t>constipation for the last one month. Associated with she also had hx mass per rectum for the last 2 yrs which occurs# while she toilets and returns back spontaneously. otherwise sensation of numbness and tingling sensations are subsided</t>
  </si>
  <si>
    <t>bp: 109 / 62</t>
  </si>
  <si>
    <t>dyslipidemia + constipation 20? + grade I internal hemorrhoid</t>
  </si>
  <si>
    <t>s/e, stool, lipid profile _x000D_
link to surgical side</t>
  </si>
  <si>
    <t xml:space="preserve">Dyslipidemia + PN on neurobin 1 tab po daily, and atrovastatin </t>
  </si>
  <si>
    <t>BP=177 / 98  HOME (140/90 MMHG) PR=106 RR=17 _x000D_
FBS=100-135MG/DL</t>
  </si>
  <si>
    <t>T2 DM(FAIR CONTROL) + HTN(SUB OPTIMAL)</t>
  </si>
  <si>
    <t>metformin 500 mg po BID, doanil 5 mg po BID and atorvastatin 20 mg po/d, amlodipine 5mg po day_x000D_
SERIAL BP AND FBS AT NEXT VISIT</t>
  </si>
  <si>
    <t>bp 125 / 76 PR 78  fbs   104-128-144</t>
  </si>
  <si>
    <t>known T2DM metformin 500 mg po bid , atorvastatin 20 mg po/day, AMT 25 mg po day , neurobin 1tab po day</t>
  </si>
  <si>
    <t xml:space="preserve">he ha sno new complaints_x000D_
he has head bobbing /tremor which is familial. </t>
  </si>
  <si>
    <t>FBS= 129, 216, 178_x000D_
BP= 110/80 PR= 84</t>
  </si>
  <si>
    <t xml:space="preserve">poorly  controlled DM. </t>
  </si>
  <si>
    <t>make MTF 1g po BID, add propranolol 20 po daily</t>
  </si>
  <si>
    <t>T2DM on metformin 1g/500 mg po BID</t>
  </si>
  <si>
    <t xml:space="preserve">BP: 137 / 82_x000D_
FBS: 128 mg/dl ( week back) </t>
  </si>
  <si>
    <t>p1: Type II DM on  NPH=18/8 AM/PM; MTF 500 mg PO/D, Atrovastatin 20 mg po/d  _x000D_
p2: HTN on Enalapril 10 mg po/d, ASA 81 mg po/d,  Neurobin 1 tab po/d and meloxicam 15 mg po daily _x000D_
p3:  late onset schizophrenia on Risperidone 1 mg po nocturnal</t>
  </si>
  <si>
    <t>He brought Viral load_x000D_
Viral load= 18,700 IU?ml plasma_x000D_
Copies= 121,550 COPIES/ml_x000D_
LOG10= 4.27 C.High  LOG10/ml</t>
  </si>
  <si>
    <t>1. Poorly control HTN 2. Gouty arthritis, 3. Dyslipidemia 4. HBSAg +ve 5. Prediabetis (HgA1c= 6.3%) (Metabolic syndrome)</t>
  </si>
  <si>
    <t>Liver enzymes, Abdominal US, Bil-T, Bil-D, ALP</t>
  </si>
  <si>
    <t>1. HTN on enalapril 10mg PO daily 2. Gouty arthritis- UA= 12, currently UA= 4.8 currently discontinued and (on life style modification) 3. Dyslipidemia on Atrovastatin 40mg PO daily 4. HBSAg +ve 5. Prediabetis (HgA1c= 6.3%) AST=59, ALT= 94, Bil-T= 0.2, Bil-D= 0.1, HgA1c=6.3</t>
  </si>
  <si>
    <t>FBS= 112, 130</t>
  </si>
  <si>
    <t xml:space="preserve">FBS.              </t>
  </si>
  <si>
    <t>DM on NPH 18/10 IU SC BID</t>
  </si>
  <si>
    <t>bp 120 / 80    PR 78  fbs 135 HbA1c 6.13  uric acid 8.3</t>
  </si>
  <si>
    <t>well glycemic + bp control + hyperuricaemia</t>
  </si>
  <si>
    <t>known dm and hypertensive patient on medication</t>
  </si>
  <si>
    <t xml:space="preserve">BP:  170 / 80_x000D_
FBS: 137 mg/dl </t>
  </si>
  <si>
    <t>HgA1c, lipid profile, s/e,  U/A</t>
  </si>
  <si>
    <t>T2DM + HTN  on NPH 36/24 IU( but she took 30/24iu bid) , ,MTF 1gm/850 mg PO BID,atrovastatin 20 mg po daily,amlodipine 5 mg</t>
  </si>
  <si>
    <t xml:space="preserve">BP=129 / 79 PR=72 RR=17 </t>
  </si>
  <si>
    <t>HTN (CONTROLLED)</t>
  </si>
  <si>
    <t>Amlodipine 10 mg po/d, ASA 81 mg po/d and Atorvastatin 20 mg po/d , NEUROBIN 1 TAB PO /D</t>
  </si>
  <si>
    <t>she has pain of the surgical scar</t>
  </si>
  <si>
    <t>BP= 123/76,   PR= 68</t>
  </si>
  <si>
    <t>P1: sever pulmonary HTN with corpulmonale P2: Controlled Hypertension</t>
  </si>
  <si>
    <t>frusemide 40mg po/d, enalapril 5mg po BID</t>
  </si>
  <si>
    <t>P1: sever pulmonary HTN with corpulmonale P2: Hypertension P3 breast ca(resected) on frusemide 40mg po/d, enalapril 5mg po BID, Anastrozole 1mg po daily (follow up at TASH)</t>
  </si>
  <si>
    <t xml:space="preserve">dry cough  no sputum production ( she was discharged from ward 1 wk back after she was admitted for acute exacerbation) she had two admissions for exacerbation in 1 yr period </t>
  </si>
  <si>
    <t xml:space="preserve">bp =153/74 pr=84 spo2=77% at rest   fbs= not determined  _x000D_
lipid profile =cholest=127 ,tgl=142 HDL=36  ,LDL=92 </t>
  </si>
  <si>
    <t>COPD(c) +known type 2 DM + known cor-pulmonale 2ry to ACOS</t>
  </si>
  <si>
    <t xml:space="preserve">continue  meds ,carbocystien syrup 10 ml po /d   start azithromycin prophylaxis 3x/wk </t>
  </si>
  <si>
    <t xml:space="preserve">acute exacerbation of COPD pptd by ?SCAP ( treated) +known type 2 DM + known cor-pulmonale 2ry to ACOS+known HTN_x000D_
 on metformin 500 mg po bid atrovastatin 20 mg po /d enalapril 5 mg po bid  simbicort 2 puff bid </t>
  </si>
  <si>
    <t>cough dry intermittent, no SOB, no edema, no visual problem, (cataract), no back pain, no paresthasioa, joint mobility good, good balance, good un derstanding, cooperative,  no obesity, no stress, no psychosocial distress, good dietary habit, good hygien, adherent to medication, toileting good, good sociual iteractin. rematrks (no breast mass, no vaginal dischjarge0</t>
  </si>
  <si>
    <t>sleeps well, walking distance good, muscle sttrength good, no emotional change, no memopry loss but forgetfumlness, good judgement</t>
  </si>
  <si>
    <t>avoid processed salty foods, mini ize salt, minimize coffee, prevention of fall, vegitable and fruit dish, legumes dish, use only liquid oil, avoid heavy duty , abvoid cough, avoid constipation, get adequate sun light</t>
  </si>
  <si>
    <t>BP: 129 / 72_x000D_
Chest: wheeze over posterior chest</t>
  </si>
  <si>
    <t>Known Asthmatic ( for 30 yrs); on Beclomethasone 2 Puffs BID Salbutamol 6 puffs PRN</t>
  </si>
  <si>
    <t>B/P--130/80 , CBNC-*-WNL &amp;lt; RFT--WNL , LFT--WNL , U/sound---few small size nodules</t>
  </si>
  <si>
    <t>Controlled pressure + ??? HCC</t>
  </si>
  <si>
    <t>Tenofovir 300 mg po /d + CT scan .</t>
  </si>
  <si>
    <t xml:space="preserve">Dx--chronic viral hepatitis ( HBV ).+ HPN on medicatio0n </t>
  </si>
  <si>
    <t xml:space="preserve">left foot heel pain of 2 weeks </t>
  </si>
  <si>
    <t>bp 139 / 69 PR 61</t>
  </si>
  <si>
    <t>well bp control + ? calcaneus spur</t>
  </si>
  <si>
    <t>P=HTN +PN on amlodipine 5 mg po/d, amitriptyline 25 mg po/d ,  neurobin 1 tab po/d , atrovastatin 20n mg po day</t>
  </si>
  <si>
    <t>BP=140 / 94   PR=104 RR=17 _x000D_
FBS==??</t>
  </si>
  <si>
    <t>TYPE 2 DM (??CONTROL)</t>
  </si>
  <si>
    <t>UPDATE FBS</t>
  </si>
  <si>
    <t xml:space="preserve">TYPE 2 DIABETES MELITES </t>
  </si>
  <si>
    <t>HAS RIGHT SHOULDER PAIN FOR TEN DAYS.</t>
  </si>
  <si>
    <t>BP=127/70MMHG,PR=70/M,cxr= pneumonia,cardiomegally ,left plural effusion</t>
  </si>
  <si>
    <t>SAME AS ABOVE+?HEART FAILURE +LEFT PLURAL EFFUSION</t>
  </si>
  <si>
    <t>DO RIGHT SHOLDER X-RAY,GENE EXERT,ESR,PIHCT,PLURAL FLUID ANALYSIS,ADD AZITHROMYCINE 500 MG PO DAYILY FOR THREE DAYS.</t>
  </si>
  <si>
    <t>COMMUNITY ACQIURED PNEUMONIA ON AUGUMENTIN 625 MG PO TID9 TREATED  AT EMERGENCY MEDICAL OPD)</t>
  </si>
  <si>
    <t>Stable vitals_x000D_
Albumin= 3.2, AST, ALT, Bil = WNR_x000D_
Total Proten= 5.6_x000D_
WBC= 5.44k, L= 29%, N= 60%, Hg= 12.7, MCV= 84, PLT= 456k_x000D_
Vitamin B12= 538.9 (Ref 197-866)</t>
  </si>
  <si>
    <t xml:space="preserve">IBD (?CD)+IDA (corrected) + PN </t>
  </si>
  <si>
    <t>AZA 100x1, Pregabalin 75mg Po daily, come with CBC, ESR</t>
  </si>
  <si>
    <t xml:space="preserve">IBD (?CD)+IDA( corrected) + PN _x000D_
ON AZA 100x1, Pregabalin 75mg Po daily_x000D_
_x000D_
Albumin= 3.2, AST, ALT, Bil = WNR_x000D_
Total Proten= 5.6_x000D_
WBC= 5.44k, L= 29%, N= 60%, Hg= 12.7, MCV= 84, PLT= 456k_x000D_
Vitamin B12= 538.9 (Ref 197-866)_x000D_
</t>
  </si>
  <si>
    <t>BP=138 / 73  PR=72 RR=17 _x000D_
FBS=83</t>
  </si>
  <si>
    <t>Type II Diabetic  + HTN (FAIR CONTROL)</t>
  </si>
  <si>
    <t xml:space="preserve">NPH 60 /40 iu, ASA 81 mg po daily, amlodipine 5 day , metformin 500 mg po day </t>
  </si>
  <si>
    <t xml:space="preserve">Type II Diabetic on NPH 60 /40 iu, ASA 81 mg po daily HTN on amlodipine 5 day , metformin 500 mg po day </t>
  </si>
  <si>
    <t>bp 130/80 - 144 / 86   PR 89 fbs 130, 109 ,115 ,100, 106</t>
  </si>
  <si>
    <t>well glycaemic + bp  control</t>
  </si>
  <si>
    <t>P=T2 DM + Dyslipidaemia; ON METFORMIN 1000mg PO BID, Atrovastatin 20 mg po/d , daonil 5mg po day</t>
  </si>
  <si>
    <t>He is not able to come to hospital B/C of  security  issue .</t>
  </si>
  <si>
    <t>stable  ( Verbally )</t>
  </si>
  <si>
    <t>has blurring of vission of two years</t>
  </si>
  <si>
    <t>PR=73/M  BP=142 / 80MMHG,FBS=?</t>
  </si>
  <si>
    <t>Problem List P1: T2DM (on metformin 1000 mg PO BID, glibenclamide 10 mg po BID, atrovastatin 20 mg po daily and ASA 81 mg po daily) P2: hypertension ? HHD on enalapril 10 mg po daily and metoprolol 50mg po daily</t>
  </si>
  <si>
    <t>no cough, no edema, no SOB,  no visual problem on follow up, back pain ,(pelvic pain, suprapul;vic tenderness,  dysuria, no fever, no fouil smelling urine, no hematuria), paresthasia, joint mobility good, good balance, good understanmding, cooperative, no obesity, no stress, no psychosocial distress, good dietary habit, giood hygien, toileting good (consyipation), good social interaction. remarkls (no breast mass, no vaginal discharge), FBS 120 mg/dl</t>
  </si>
  <si>
    <t>good disease corse + cystoites</t>
  </si>
  <si>
    <t>avoid processed salty foods,avoid fried food, small frequent diet, minim ize coffee, prevention of fall, vegitabler and fruit dish, prevention of fall, legumes dish, use only liquid oil, avoid fatty meaL, FOOT CARE (keep hygien, wear loose shoe, becareful while cutting nail;, keep moisturionmg leghs with vaslin), sleep hygien (abvoid stimulate after mid day, get a cup of milk, keep regular hour for sleeping)</t>
  </si>
  <si>
    <t>diaBETES, HYPERTENSION, HHD</t>
  </si>
  <si>
    <t xml:space="preserve">bp =118/68 pr=68 </t>
  </si>
  <si>
    <t xml:space="preserve">continue meds          </t>
  </si>
  <si>
    <t>BP = 169 / 79</t>
  </si>
  <si>
    <t xml:space="preserve">add enalapril 5 mg po daily and refill other medications. </t>
  </si>
  <si>
    <t>Known Asthmatic +Newly Dxed HTN on beclometasone and salbutamol + amlodipine 5 mg po daily</t>
  </si>
  <si>
    <t xml:space="preserve">bp 146 / 71 PR 76 fbs 125 HBPM 117/62 </t>
  </si>
  <si>
    <t>Problem List_x000D_
Type II DM + HTN + Dyslipidimia on metformin 500 mg po BID, losartan 50 mg po daily, Amlodipine 10 mg po daily but she took amlodipine 5 mg po day  and Atrovastatin 20 mg po daily</t>
  </si>
  <si>
    <t>BP=128 / 80 PR=72 RR=17 _x000D_
FBS=104,96,98 MG/DL</t>
  </si>
  <si>
    <t>T2DM + HTN(CONTROLLED)</t>
  </si>
  <si>
    <t>Metformin - 850mg  PO BID 3 months ,Glibenclamide - 5mg PO BID,Amlodipine  5 mg PO Once daily,</t>
  </si>
  <si>
    <t>B/P--145/93 , U/sound-- multiple liver lesion ? Nodules .</t>
  </si>
  <si>
    <t>Stable  + ??HCC</t>
  </si>
  <si>
    <t>Tenofovir + CT scan .</t>
  </si>
  <si>
    <t>Dx---chronic viral hepatitis ( HBV ) on medication  and controlled replication In June 2015  + HPN.</t>
  </si>
  <si>
    <t xml:space="preserve">PR=87/M  BP=144 / 80MMHG </t>
  </si>
  <si>
    <t>refill with the above medications,monitor BP</t>
  </si>
  <si>
    <t>HTN on AMLODIPINE 5 MG PO/d, HCT 25 mg po/d &amp; Atrovastatine 20 mg po/d</t>
  </si>
  <si>
    <t>she has left paraumblical swelling 01 week. She is on home oxygen and she complains of unavailability of beclomethasone inhalation and requested to change to available medication</t>
  </si>
  <si>
    <t>BP= 137/66_x000D_
Abdomen: there is 4x3cm firm, tender mass on the left paraumblical area_x000D_
MSS= No edema</t>
  </si>
  <si>
    <t>ACOS +Cor-Pulmonale 2nd ACOS + Controlled HTN + Reterosternal goiter ( SUBCLINICAL HYPERTHYROIDISM) + ?Para umblical abscess</t>
  </si>
  <si>
    <t>Link to Surgical side, TSH, FT4, Change beclomethasone to symbicort 160/4.5mcg 1 puff BID, Furosemide 40mg po bid, Spironolactone 25mg po daily, amlodipine 10 mg po daily, Amitriptyline 12.5mg noc, Salbutamol 4 puffs PRN</t>
  </si>
  <si>
    <t>ACOS +Cor-Pulmonale 2nd ACOS + CHTN +HTN + Reterosternal goiter ( SUBCLINICAL HYPERTHYROIDISM):- Home oxygen, Furosemide 40mg po bid, Spironolactone 25mg po daily, amlodipine 10 mg po daily, Amitriptyline 12.5mg noc, Beclomethasone MDI 100mcg 2 puffs bid Salbutamol 4 puffs PRN</t>
  </si>
  <si>
    <t>complains about bilateral lower leg swelling which is more pronounced during morning times_x000D_
-and intermittent tingling sensation over the left side of his face</t>
  </si>
  <si>
    <t>PR-67 BP-120 / 70 FBS-200-135mg/dl</t>
  </si>
  <si>
    <t>P1- Known T IDM on NPH 38/18 _x000D_
P2- Left hemiparesis 2ndry to Hemorrhagic stroke _x000D_
P3-Newly diagnosed HTN_x000D_
On Amlodipine 10mg po daily - Pregabalin 75 mg po bid</t>
  </si>
  <si>
    <t>no cough, no SOB, no edema, no vishual problem to be ebvaluated, no back pain, no paresthasia, joint   mobnility good, good balance, good understandin g, cooperative, no ovbesity, no stress, no psychosopcial distress, good hybgien, adherenmt to medication, nmo addiction, toileting good,good social interaction. remarks (no BPH  symptom)FBS 78 mg/dl, BP 130/80 mmHg</t>
  </si>
  <si>
    <t xml:space="preserve">avoid processed salty food, avoid fried food, small freqent diet , avoid large portion  of food at a time, minim ize coffee, prevention of fall, vegitable and fruity dish, legumes dish, get adequiate sun light, usre only liqyuid oil, walk for 20 minutes 5 times, foot care (wear loose shoe, keep hygien, kee[p moisturing legs with vaslin, bvecareful while cuttin g nails), keep candy in pocket </t>
  </si>
  <si>
    <t>bp  130/89  PR  88</t>
  </si>
  <si>
    <t xml:space="preserve">gestational dm + HTN on amlodipine 5 mg po day, </t>
  </si>
  <si>
    <t xml:space="preserve">BP=124 / 83   PR= 81 RR=17 </t>
  </si>
  <si>
    <t>Known HTN (GOOD CONTROL)</t>
  </si>
  <si>
    <t>Enalapril 10 mg BID, Amlodipine 10mg/day</t>
  </si>
  <si>
    <t xml:space="preserve">bp =140/58 pr=70 _x000D_
cbc lft rft serum electrolyte  u/a with in normal range  </t>
  </si>
  <si>
    <t>RVI on HAART(undetected viral load on 5/1/2014) + Asthma-COPD Overlap syndrome with Cor-pulmonale(with sever pulmonary HTN TAPSE 9 PASP 66 EF 60) + Ovarian cyst adenoma</t>
  </si>
  <si>
    <t>RVI on HAART(undetected viral load on 5/1/2014) + Asthma-COPD Overlap syndrome with Cor-pulmonale(with sever pulmonary HTN TAPSE 9 PASP 66 EF 60) + Ovarian cyst adenoma+ Hypokalemia(corrected) + mild hyponatremia . ON lasix 40 mg po BID, Spironolactone 50 mg po/d 2 ,salbutamol puff PRN, Symbicort 2 puff BID, Montelucast 5 mg po/d, Home oxygen</t>
  </si>
  <si>
    <t xml:space="preserve">PR=90  BP=182 / 82MMHG </t>
  </si>
  <si>
    <t>refill with omperazole 20mg po bid,antacid syrup 10ml po daily</t>
  </si>
  <si>
    <t>BP=120 / 74 PR=73 RR=17_x000D_
FBS=156 MG/DL</t>
  </si>
  <si>
    <t>TYPE 2 DM(FAIR CONTROL)</t>
  </si>
  <si>
    <t>NPH 18/8 IU SC AM/PM</t>
  </si>
  <si>
    <t>BP= 122/60_x000D_
Chest= clear_x000D_
MSS= no edema</t>
  </si>
  <si>
    <t>Furosemide 20 mg po/day, Spironolactone 25 mg po/day, Enalapril 5 mg po/day, ASA 81 mg po/day, Atorvastatin 20 mg po/day, Metoprolol 25 mg po/day</t>
  </si>
  <si>
    <t>IHD + PHTN On Furosemide 20 mg po/day, Spironolactone 25 mg po/day, Enalapril 5 mg po/day, ASA 81 mg po/day, Atorvastatin 20 mg po/day, Metoprolol 25 mg po/day</t>
  </si>
  <si>
    <t>Normal finding   FBS-180-170mg/dl</t>
  </si>
  <si>
    <t xml:space="preserve">Update IX and refill appoint to come with serial blood glucose measurements </t>
  </si>
  <si>
    <t>known TIDM_x000D_
-On NPH 22/18 U</t>
  </si>
  <si>
    <t xml:space="preserve">BP: 145 / 89_x000D_
FBS: 130 mg/dl ( three days back) </t>
  </si>
  <si>
    <t>s/e, stool, fbs</t>
  </si>
  <si>
    <t xml:space="preserve">T2DM + HTN+? Ischemic stroke on ASA  81mg po daily, atrovastatin 40 mg po daily, MTF 850 mg po bid, doanil 5mg po bis, amlodipine 10mg po daily and HCT 25 mg po daily </t>
  </si>
  <si>
    <t xml:space="preserve">poor bp control + sub optimal glycemic control + constipation 20? </t>
  </si>
  <si>
    <t>He has still cough  on and off .He of  allergy6.</t>
  </si>
  <si>
    <t>V/S--WNL ,chest-- creps on the LT upper  CXR--normal .</t>
  </si>
  <si>
    <t>RAWD /Allergy</t>
  </si>
  <si>
    <t>Methotrexate  + prednisolone 30 mg po /d .</t>
  </si>
  <si>
    <t>bp  122 / 77  PR 82    fbs  96-130</t>
  </si>
  <si>
    <t>HTN+T2DM; on MTF 500mg po/d , ASA 81 mg po/d Atorvastatin 20 mg po/d Atenolol 50 mg po/d , meloxicam 15 mg po day</t>
  </si>
  <si>
    <t xml:space="preserve">numbness over lt upper and lower extremities </t>
  </si>
  <si>
    <t xml:space="preserve">bp=112/70 </t>
  </si>
  <si>
    <t xml:space="preserve">CONTINUE MEDS add neurobin 1tab po/d </t>
  </si>
  <si>
    <t>bp 102 / 69  PR 82 fbs   88,97,105,110 ,115</t>
  </si>
  <si>
    <t>bp 110/80 -130/80 85-124</t>
  </si>
  <si>
    <t>P=T1 DM( For 12 yrs) + HTN; on NPH= 28/22, amlodipine 5 mg  po/d</t>
  </si>
  <si>
    <t xml:space="preserve">bp =111/83  fbs =not determined  </t>
  </si>
  <si>
    <t>left heel pain of 1 years</t>
  </si>
  <si>
    <t>bp 146 / 71 PR 76 fbs 125 HBPM 117/62</t>
  </si>
  <si>
    <t xml:space="preserve">same + ? calcareous spur </t>
  </si>
  <si>
    <t>Problem List Type II DM + HTN + Dyslipidimia on metformin 500 mg po BID, losartan 50 mg po daily, Amlodipine 10 mg po daily but she took amlodipine 5 mg po day and Atrovastatin 20 mg po daily</t>
  </si>
  <si>
    <t>BP: 130 / 76</t>
  </si>
  <si>
    <t xml:space="preserve">Hypertensive + peripheral neuropathy amlodipine 5 mg po daily, enalapril 5 mg po daily and AMT 25 mg po daily </t>
  </si>
  <si>
    <t>same similar .</t>
  </si>
  <si>
    <t>V/SW--WNL , chest--clear , Abdomen--  u8nremarkable .</t>
  </si>
  <si>
    <t xml:space="preserve">Irritable bowel syndrome /FD </t>
  </si>
  <si>
    <t>U/sound + ;lab</t>
  </si>
  <si>
    <t>she has recurrent abdominal pain with vomiting after meal .On and off diarrhea .Insomnia.</t>
  </si>
  <si>
    <t xml:space="preserve">chest thightness cough and wheezing for 3 days </t>
  </si>
  <si>
    <t xml:space="preserve">bp =122/89 pr=110 rr=24  ( laboured)  spo2= 70-75% chest =diffuse wheeze </t>
  </si>
  <si>
    <t xml:space="preserve">acute exacerbation of  B.ASTHMA </t>
  </si>
  <si>
    <t>he is fatigue and SOB on stepping up.</t>
  </si>
  <si>
    <t>BP= 111/69_x000D_
PR= 54 (Irregularly irregular)_x000D_
Chest= Clear_x000D_
MSS= No edema_x000D_
Current Ix TSH= 0.44 miUL (ref 0.3-4.2)_x000D_
FT4= 13.68 pmol/L (Ref 12-22)_x000D_
FT3= 5.05 pmol/L (Ref 2.8-7.1)_x000D_
ECHO (01-06-2015 E.C)= Normal except AF</t>
  </si>
  <si>
    <t>NYHA Class 2 Stage B HF 2o to ?Thyrocardiac disease (thyrotoxicosis) + AF with Slow ventricular response (VR= 54) CHA2DS2-VASc = 1</t>
  </si>
  <si>
    <t>Neck US, Update ECG,  PTU 100 mg po daily, propranolol 40 mg po/d, spironolactone 12.5 mg po/d, lasix 40 mg po/d</t>
  </si>
  <si>
    <t>NYHA Class 2 Stage B HF 2o to ?Thyrocardiac disease (thyrotoxicosis) + AF with Slow ventricular response (VR= 54) _x000D_
on medication PTU 100 mg po daily, propranolol 40 mg po/d, spironolactone 12.5 mg po/d, lasix 40 mg po/d_x000D_
CHA2DS2-VASc = 1_x000D_
_x000D_
Current Ix TSH= 0.44 miUL (ref 0.3-4.2)_x000D_
FT4= 13.68 pmol/L (Ref 12-22)_x000D_
FT3= 5.05 pmol/L (Ref 2.8-7.1)_x000D_
ECHO (01-06-2015 E.C)= Normal except AF</t>
  </si>
  <si>
    <t>no cough, no SOB, no edema (sodium 1470, no visual problem (no alcoholicm, no vitamin B12 deficenmcy (MCV 88), no lacrimation, no red eye), no bacvk pain (no vitamin c deficency (no gum bleedin g, no nail bed skin pelling, no recurrent respiratory infection, no RVI, no obesity), paresthasia (HgbA1c 6%), joint mobility good (but has right knee pain with creptation,no swelling), good balance (no tinites, no virtigo, position sense intact), good understanding, cooperative, no obesity, no stress, no psychosocial distress, good diretary habvit (no anemia, no weight loss, no salty food), good hygien, no addiction, adherent to medication, toileting good (squating problem), good social interaction. remarks (no BPH sympytoms)FBS 78 mg/dl</t>
  </si>
  <si>
    <t>sleeps poorly, walking distance good, muscle strength good,no emotional change, no memory loss, good judghement</t>
  </si>
  <si>
    <t>avoid priocessed salty food, avoid fried food, eat small anmd frequent, avoid large portionof a meal at a time, minimize coffee, prevention of fall, vegitable and fruit dish, legumes disjh, use only liquid oil, walk for 20 minyutes 3 times poer week, foot care (keep hygien,keep moisuring legs vaslin, becareful while cuttuing nail, wear looese shoe) keep in candy in pocket</t>
  </si>
  <si>
    <t xml:space="preserve">Came with home BP measurements BP-140/90 -127/80mmhg </t>
  </si>
  <si>
    <t>Update Ix and refill</t>
  </si>
  <si>
    <t xml:space="preserve">P1-Known HPN on amlodipine 10mg _x000D_
P2-OA of the Left knee </t>
  </si>
  <si>
    <t>Sexual dysfunction .</t>
  </si>
  <si>
    <t>B/P--- 130/80 , U/sound --Normal study</t>
  </si>
  <si>
    <t xml:space="preserve">Sexual dysfunction </t>
  </si>
  <si>
    <t xml:space="preserve">Tenofovir 300 mg po /d + sildenafil </t>
  </si>
  <si>
    <t>BP=104 / 73  PR=81 RR=17 _x000D_
FBS=96 MG/DL</t>
  </si>
  <si>
    <t>T2 DM (FAIR CONTROL)</t>
  </si>
  <si>
    <t xml:space="preserve">UPDATE HGA1C </t>
  </si>
  <si>
    <t>KNOWN T2 DM PT</t>
  </si>
  <si>
    <t>mass through the incisional area</t>
  </si>
  <si>
    <t xml:space="preserve">BP: 122/75,   124/83   128 / 86_x000D_
TFT: TSH: 0.810    total T3: 1.54     total T4: 13.2 </t>
  </si>
  <si>
    <t>sub optimal bp control + thyriod nodule( non toxic)+?  incisional herinia</t>
  </si>
  <si>
    <t>refill_x000D_
link Surgical side</t>
  </si>
  <si>
    <t xml:space="preserve">P1: HTN + IHD on Amlodipine 10 mg po/d Enalapril 10/5 mg po/bid ASA 81 mg po/d_x000D_
P2: thyroid Nodule_x000D_
P3: Recurrent incisional hernia (on follow up ) </t>
  </si>
  <si>
    <t xml:space="preserve">TINGLING SENSATION OVER LOWER EXTRIMITY </t>
  </si>
  <si>
    <t>BP=137 / 62 PR= 76  RR=17</t>
  </si>
  <si>
    <t>Enalapril 10/5mg BID, HCT 25 mg daily_x000D_
INITIATE NEUROBIN 1 TAB PO DAILY,ATROVASTATIN 20 MG PO DAILY</t>
  </si>
  <si>
    <t xml:space="preserve">Complains about productive cough of yellowish sputum for the past 04 days associated with LGIF, diaphoresis, chest tightness and intermittent  SOB </t>
  </si>
  <si>
    <t>CHEST-has diffuse expiratory wheezing over the ant and post chest</t>
  </si>
  <si>
    <t>Mild AEBA pptd by ? URTI</t>
  </si>
  <si>
    <t>Investigate, start salbutamol challenge</t>
  </si>
  <si>
    <t>P1:-Known Asthmatic on Symbicort 2 puffs bid and salbutamol prn</t>
  </si>
  <si>
    <t>no major new complaint</t>
  </si>
  <si>
    <t>see medication sheet, ECHO</t>
  </si>
  <si>
    <t>no cough , no SOB, no edema , no visual problem (no lacrimation, no red eye, no vitamin B12 deficency , ), no back pain, no paresthasia , joint mobility painful 9no swelling, bbut has creptation),  good balance, good understanding, cooperatibve, no obesity, no stress, no psychosocial distress, good dietary habit,  good hygien, adherent tom medication, toileting 9squating probl;em0, good social intetraction. remarks 9no breast mass, no vaginal discharge)BP 100/50 mmhg, PR 70 beats/minutes</t>
  </si>
  <si>
    <t>good disease course + sever AS with mild systolic dysfunction , EF 40 %</t>
  </si>
  <si>
    <t>salt restriction,avoid processed salty food, small frequent diet,minimize coffee, prevention of fall, vegitable and fruit dish, get adequate sunlight, legumes dish, avoid heavy dutry, to discontinue diuretics (risk of hypotension Aortic Stenosis related)</t>
  </si>
  <si>
    <t>hypertension , HHD , dyslipidemia</t>
  </si>
  <si>
    <t xml:space="preserve">bp=163/68 ( home recordings 174/85.160/72/180/90  fbs= 206 ,Total Cholesterol=92  tgl=89_x000D_
HDL 30 ,LDL 43 ua= protien= +3  lft =wnr  electrolytes=wnr _x000D_
</t>
  </si>
  <si>
    <t xml:space="preserve">poor bp and glycemic control </t>
  </si>
  <si>
    <t xml:space="preserve">make amlodipine 10 mg po/d hct 12.5 mg po/d advice on adherence (strictly) continue others  do  scr </t>
  </si>
  <si>
    <t>T2 DM P2=HTN P3=Rx induced hypothyroidism ON Irbesartan/HCT 150MG/12.5MG PO/D( she was not taking due to unavailability), Pre-Mix insulin 64/44 IU9 but she took 60/40) BID, ASA 81 MG PO/D,MTF 1GM mg po bid,( poor adherence due to dyspepsia) Thyroxin 100 mcg/d , Atenolol 50 mg bid, amlodipin 5 mg po daily,atrovastatine 20mg po daily</t>
  </si>
  <si>
    <t>He has still insomnia  and abdominal pain .</t>
  </si>
  <si>
    <t>B/P-- 140/85 , unremarkable .</t>
  </si>
  <si>
    <t xml:space="preserve">Amlodipine 5 mg po /d + Bromazepam </t>
  </si>
  <si>
    <t>BP:  110 / 65</t>
  </si>
  <si>
    <t>Well controlled bp + Hepatic steatosis? dyslipidemia</t>
  </si>
  <si>
    <t xml:space="preserve">lipid profile, FBS   </t>
  </si>
  <si>
    <t xml:space="preserve">p1: HTN( 6 months) on unspecified medication and on fololw up at Minilik hospital_x000D_
p2: Hepatic steatosis(Garde I toII) </t>
  </si>
  <si>
    <t>complains about cough of 01 day and bilateral shoulder pain with tingling sensations_x000D_
she also complains about carpopedal spasms</t>
  </si>
  <si>
    <t>chest is clear bilaterally</t>
  </si>
  <si>
    <t xml:space="preserve">Investigate ,add pain management </t>
  </si>
  <si>
    <t xml:space="preserve">P1=COPD P2= hiatal hernia P3 =degenerative lumbar spondylitis P4 =peripheral neuropathy ON BECLOMETASON 2 PUFF BID ,SALBUTAMOL PUFF PRN </t>
  </si>
  <si>
    <t>he is not taking meds due to lack of access.</t>
  </si>
  <si>
    <t>T2DM (25 years) + HTN (25 years) + B.Asthma (40 years) + Gouty arthritis (2 years) + Dyspepsia</t>
  </si>
  <si>
    <t>MTF 500mg PO BID, Atorvastatin 20mg PO daily, Amlodipine 5mg PO daily, Allopurinol 100mg PO BID, Salbutamol puff 4 puffs PRN, Symbicort 160/4.5 mcg 2 puffs BID, Pantoprazole 40mg PO daily, CBC, OFT, U/A, Uric acid, lipid profile</t>
  </si>
  <si>
    <t>T2DM (25 years) + HTN (25 years) + B.Asthma (40 years) + Gouty arthritis (2 years) + Dyspepsia_x000D_
On MTF 500mg PO BID, Atorvastatin 20mg PO daily, Amlodipine 5mg PO daily, Allopurinol 100mg PO BID, Salbutamol puff 4 puffs PRN, Symbicort 160/4.5 mcg 2 puffs BID, Pantoprazole 40mg PO daily</t>
  </si>
  <si>
    <t xml:space="preserve">he has no cough but bilateral leg swelling </t>
  </si>
  <si>
    <t>B/P---120/87 , chest--fair air entry,  CVS--- JUP raised , extremity---pittibg edema .</t>
  </si>
  <si>
    <t xml:space="preserve">Rt heart failure </t>
  </si>
  <si>
    <t>prednisolone + Furosemide 120 mg BID + Aldactone 50 mg po /d .+ Alfonsine 10mg + lab</t>
  </si>
  <si>
    <t xml:space="preserve">SAME AS ABOVE_x000D_
_x000D_
_x000D_
_x000D_
_x000D_
_x000D_
_x000D_
</t>
  </si>
  <si>
    <t xml:space="preserve">P= HTN with mild LVH + LBBB on losartan 50 mg po/day, HCT 25mg PO daily, Aspirin 81mg PO daily, atorvastatin 20 mg po/day_x000D_
</t>
  </si>
  <si>
    <t>no cough, no SOB,no edema, no visual problem, no back pain, no paresthasia, jopint mobility good, good balance , good understanmding, cooperative, no obesity, no stress, no psychosocial distress, good dietary habit, good hygien, adherent to medication,no addiction,  toileting good, good social interaction. remarks (no BPH symptom, no history of hypoglycemia, no history of fungal; infection, no RVI)BP 140/80 mmHg , FBS 160 mg/dl</t>
  </si>
  <si>
    <t>sleeps well, walking diustance good, muscle strength good,no emotional change,no memory loss, good judgement</t>
  </si>
  <si>
    <t>salt restriuction, avoid processed salty food, avoid fried food, eat small frequent diet, abvoifd large portion of meat at meal, minimize coffee, prevention of fall, vegitable and fruit dish, leghumes dish, get adequate sun light, use only liquid oil, walk for 30 mintes 5 times per week, keep canduy in pocket, get a cup of juice made of (banana, avocado, oats and milk) twice per week, foot care 9keep hygien, wear loose shoe, keep moisturizing leg wiuth vaslin, becareful while cutting nails)</t>
  </si>
  <si>
    <t>she has pain on her lips and tongue</t>
  </si>
  <si>
    <t xml:space="preserve">BP = 142 / 72_x000D_
she has flattening of her tongue papillae on the tip and lateral sides. </t>
  </si>
  <si>
    <t>well controlled HTN + glossitis/chelitis</t>
  </si>
  <si>
    <t xml:space="preserve">reifll medications and add vitamin B complex. </t>
  </si>
  <si>
    <t>P:= HTN _x000D_
P2 = Chronic Gastritis _x000D_
P3 = ? PN on omeprazole 20 mg po per day, Neurobin 1 tab po per day, Amitriptyline 25 mg po/d, Amlodipine 10 mg po per day, HCT 25 mg po per day</t>
  </si>
  <si>
    <t xml:space="preserve">has symptomatic improvement </t>
  </si>
  <si>
    <t>vs are stable   ixs =abdominal us = Well defined solid lesion at the posterior wall of the stomach measuring 0.9x0.4cm. =Focal gastric wall thickening (Dxx: GIST, gastric CA)</t>
  </si>
  <si>
    <t xml:space="preserve">CD+ r/o gastric ca </t>
  </si>
  <si>
    <t>continue AZA .do UGI endoscopy update cbc  esr</t>
  </si>
  <si>
    <t xml:space="preserve">CRONS DISEASE CDAI 55 ON REMMSSION_x000D_
 on AZA 50 mg po/d steroid tappered and d/c </t>
  </si>
  <si>
    <t>PR=78  BP=141 / 97MMHG,FBS=115MG/DL</t>
  </si>
  <si>
    <t>REFILL,APPOINT AFTER THREE  MONTHS</t>
  </si>
  <si>
    <t>T2DM + PN on metformin 1 gm po BID , amitriptyline 25mg mg po/d and neurobin 1 tab po/d</t>
  </si>
  <si>
    <t>work  up,further</t>
  </si>
  <si>
    <t>INTERMITTENT JOINT PAIN  OVER HANDS ,WIRIST,ELBOW AND KNEES WITH LAST EPISODE 10 DAYS BACK</t>
  </si>
  <si>
    <t>PR=81 RR=17 BP=107 / 73_x000D_
FBS=122</t>
  </si>
  <si>
    <t>SYMPTHOMATIC CHOLELENTHIASIS + T2 DM + ??RA</t>
  </si>
  <si>
    <t>MTF - 850 MGPO BID,MELOXICAM 12 MG PO PRN , ACPA(ANTI-CITRULLINATED PROTEIN AB TEST</t>
  </si>
  <si>
    <t>SYMPTHOMATIC CHOLELENTHIASIS + T2 DM ON MTF - 850 MGPO BID_x000D_
_x000D_
RF-REACTIVE</t>
  </si>
  <si>
    <t>she still  has cough with  yellowish sputum .</t>
  </si>
  <si>
    <t>BP---11870 , chest--creps on the LT lateral CBC--WNL ( 6 weeks ) , ESR--72 mm/hr , BUN--7 , creatinine 0.8 mg</t>
  </si>
  <si>
    <t>R/o--pulmonary TB</t>
  </si>
  <si>
    <t>CXR  + lab</t>
  </si>
  <si>
    <t>Dx-- SS with Raynaud phenomenon + previous Bell*s palsy. she is on Nifedipine.</t>
  </si>
  <si>
    <t xml:space="preserve">he has fatigue on his bilateral upper arms_x000D_
</t>
  </si>
  <si>
    <t>no pertinent fiindings</t>
  </si>
  <si>
    <t>discontinue fluconazole_x000D_
refill other medications_x000D_
add neurobin tablet</t>
  </si>
  <si>
    <t>P1-STAGE T4 RVI ON HAART ; _x000D_
P2:-CRYPTOCOCCAL MENINGITIS(CONSOLIDATION PHASE)  fluconazole 200 mg po/day for the past 2 months. _x000D_
P4:-CHRONIC SMALL VESSEL DISEASE; ASA 81mg po/day atrovastatin 00 mg po/day</t>
  </si>
  <si>
    <t xml:space="preserve">currently he has numbness on his right lower extremity on L5 dermatome. he also has numbness on his upper right extremity. </t>
  </si>
  <si>
    <t xml:space="preserve">straight leg raise test is negative. </t>
  </si>
  <si>
    <t>spinal MRI_x000D_
pregabalin 75 mg po daily</t>
  </si>
  <si>
    <t>T2DM + Dyspepsia secondary to ? ON METFORMIN 500 MG PO DAILY</t>
  </si>
  <si>
    <t xml:space="preserve">BP=122 / 56 PR=88 RR=17_x000D_
FBS=70-90MG/DL </t>
  </si>
  <si>
    <t xml:space="preserve">T2 DM(GOOD CONTROL)  + PN </t>
  </si>
  <si>
    <t>metformin 1/1 gm po BID , doanil 10 mg po BID, neurobin 1 tab po/d\,AMITRIPTLINE 12.5 MG PO DAILY</t>
  </si>
  <si>
    <t xml:space="preserve">P=T2 DM + PN on metformin 1/1 gm po BID , doanil 10 mg po BID, neurobin 1 tab po/d </t>
  </si>
  <si>
    <t>PR=81/M  BP=138 / 84MMHG</t>
  </si>
  <si>
    <t>P1= grade 2 mitral regurgitation with mild pulmonary hypertension P2= known hypertensive on Amlodipine 10 mg po daily</t>
  </si>
  <si>
    <t>B/P--113/*70 , chest--clear , Abdomen--splenomegaly, trace leg edema ./CBC--WNL AST--133 , ALT--54 , Albumin---2.6 , BUN--20 mg , creatinine---0.57, HCV--negative , HBsAg--positive  HBV- DNA---957 iu/ml , U/sound ---coarse liver  and splenomegaly .</t>
  </si>
  <si>
    <t>cirrhosis  with decompensation  ( ascites + splenomegaly + ? varices ) post viral ( HBV )</t>
  </si>
  <si>
    <t>Tenofovir  300 mg po /d .</t>
  </si>
  <si>
    <t>He came with bilateral leg swelling and  yellow eyes with no noticeable abdominal swelling .</t>
  </si>
  <si>
    <t>BP=148/93 MM HG</t>
  </si>
  <si>
    <t>SAME  + RAISED BP</t>
  </si>
  <si>
    <t xml:space="preserve">AMLODIPNE 5 MG PO DAILY </t>
  </si>
  <si>
    <t>ON FOLLOW UP AT ORTO SIDE  10th month after TBW was done for left patellar fracture AND LINKED TO MOPD FOR RAISED BP</t>
  </si>
  <si>
    <t xml:space="preserve">BP=143 / 87 PR-94  RR-17_x000D_
HGA1C=7.3% </t>
  </si>
  <si>
    <t>T2 DM (FAIR CONTROL) + DISLIPEDEMIA</t>
  </si>
  <si>
    <t>MTF 500 MG PO DAILY,ATROVA 20 MG PO DAILY</t>
  </si>
  <si>
    <t>known diabetic and hypercholesterolemia patient who came for follow up he also has neuroendocrine gastric tumor who had surgery at surgical side</t>
  </si>
  <si>
    <t>HCV -RNA--307 609 IU/ml-</t>
  </si>
  <si>
    <t xml:space="preserve">Viremic hepatitis ( HCV ) </t>
  </si>
  <si>
    <t>EPCLUSA 1 tab po /d for 3 months.</t>
  </si>
  <si>
    <t xml:space="preserve">Dx--- chronic viral  hepatitis ( HBV) </t>
  </si>
  <si>
    <t xml:space="preserve">On and off back pain </t>
  </si>
  <si>
    <t>B/P-- 14070 , PR--74 , FBS-- 119 , 123 , 102 , 133 , 111 , 78 , 120 .</t>
  </si>
  <si>
    <t>Fair glycemia  + pressure .</t>
  </si>
  <si>
    <t>PR=105 BP=153 / 78MMHG,FBS=153MG/DL</t>
  </si>
  <si>
    <t>REFILL,MTF  500 MG PO BID,APPOINT AFTER 03 MONTHS.</t>
  </si>
  <si>
    <t>V/S--WNL , chest--clear , Abdomen--*unremarkable  HBV -DNA-----32 IU/ml.</t>
  </si>
  <si>
    <t>Fibro scan + lab</t>
  </si>
  <si>
    <t xml:space="preserve">Dx--  chronic viral hepatitis ( HBV )   since 2 years butt she was not in any form of care </t>
  </si>
  <si>
    <t>has bilateral leg swellingand left sided chest pain of two days duration</t>
  </si>
  <si>
    <t xml:space="preserve">pr=69 bp=147 / 76mmhg </t>
  </si>
  <si>
    <t>same +ACUTE CHORNARY SYNDROME+?HHD</t>
  </si>
  <si>
    <t xml:space="preserve">the cough has decreased claims good appetite </t>
  </si>
  <si>
    <t xml:space="preserve">B/p--80/57 , chest---creps on the LT side </t>
  </si>
  <si>
    <t>? Better but poor attendants</t>
  </si>
  <si>
    <t>Tenofovir 300 mg po /d + Anti - TB + lab</t>
  </si>
  <si>
    <t>Dx---Chronic viral hepatitis ( HBV ) with compensated cirrhosis .+ Pulmonary TB</t>
  </si>
  <si>
    <t xml:space="preserve">- a known HTN for 8months, diabetic  for 16years on NPH 40/20 IU SC BID, Sarcoidosis patient for 8months on predinsolone dc since 2months back, Gabapentine ,carbimazole 10mg PO daily Propranolol 20mg PO daily, ateroz 20mg PO daily, Amlodipine 5mg po/d_x000D_
- </t>
  </si>
  <si>
    <t xml:space="preserve">BP-178100 PR- FBS not done _x000D_
LS xray - Lumbar spondylophyte suggestive of degenerative changes_x000D_
CT with contrast- _x000D_
Neck US- MNG _x000D_
Cervical X ray - unremarkable cervical spine _x000D_
HgbA1C- 7.1 03/9/23 TSH- 0.041 FTÂ£- 6.034 FT4- 1.13 _x000D_
thyroid FNAC - Benign nodular colloid goiter with degenerative Chages _x000D_
Lung FNAC - hemorrhage _x000D_
us- Hepatomegally with mild steatosis _x000D_
Ct with contrast - bilateral mid and upper lung zone scattered perilymphatic nodules, bilateral upper lobe reticulation with fibrotic bands likely sarcoidosis (early fibrotic stage) DDX - post Tb scar (less likely), multiple small thyroid nodules </t>
  </si>
  <si>
    <t xml:space="preserve">Type 2 DM + Sarcoidosis + Toxic MNG + OA  +  HTN </t>
  </si>
  <si>
    <t xml:space="preserve">- patient is counselled to have regular follow up in our hospital for board certificate _x000D_
- link to Endocrine clinic for follow up_x000D_
- Amlodipine 10mg PO daily </t>
  </si>
  <si>
    <t xml:space="preserve">P- Type 2 DM + Sarcoidosis + Toxic MNG + OA  +  HTN </t>
  </si>
  <si>
    <t xml:space="preserve">r/o pneumonia </t>
  </si>
  <si>
    <t>augmentin 625mg po tid for 10days</t>
  </si>
  <si>
    <t>she has left knee pain and lwoer back pain. she also has common cold like symptoms. other wise she has no other complains.</t>
  </si>
  <si>
    <t>FBS=120, 110_x000D_
BP =100/70</t>
  </si>
  <si>
    <t xml:space="preserve">refill medications and give analgesics. </t>
  </si>
  <si>
    <t xml:space="preserve">mild headache  </t>
  </si>
  <si>
    <t xml:space="preserve">bp - 153/90 _x000D_
cbc -  wbc - 2.77 , n - 22.9 % , l -  66.7 % , hgb - 13.2 , hct - 39.1 , plt - 243 _x000D_
RFT - cr - 0.64 , urea -  13 _x000D_
 Abdominal u/s -  unremarkable - _x000D_
 echo - mild  conccetric lv wall hyperthrophy  and g 1 lv diastolic  dysfun , ef -  60 % </t>
  </si>
  <si>
    <t>known htn &gt; 6 + years on lsm + hhd +PN</t>
  </si>
  <si>
    <t>- APPT AFTER 1 WEEK  - WITH  SERIAL BP RECORDS , - PCM 1 GM PO PRN - APPT</t>
  </si>
  <si>
    <t>linked from Aeopd - with ass;t  - Known HTN &gt; - + ?Anemia 2ry to ?ABL + ?HHD + ?Peripheral neuropathy</t>
  </si>
  <si>
    <t xml:space="preserve">FBS -  146 -  90 _x000D_
 BP-  78 135 / 64 , - 120/ 70 -  130/64 </t>
  </si>
  <si>
    <t xml:space="preserve">Well controlled T2 DM + HTN ON HCT - 12.5 MG PO DAILY ,  NPH - 56/34 IU SC BID , MTF - 500 MG PO BID , ATROVASTATIN - 20 MG PO DAILY , - </t>
  </si>
  <si>
    <t>BP116/ PR 80 , FBS 116</t>
  </si>
  <si>
    <t>FAIR  CONTROL DM+HTN</t>
  </si>
  <si>
    <t>FBS=97,94,57,98</t>
  </si>
  <si>
    <t>Send HGBA1C,RFT</t>
  </si>
  <si>
    <t>P1=T2DM on metformin 1000/500 mg po BID and doanil 5 mg po BID</t>
  </si>
  <si>
    <t xml:space="preserve">FBS - 110 -  57*     - 76 -100 _x000D_
PR - 84 -BP-138 / 73_x000D_
 ECHO -  BORDERLINE LV - WALL THICKNESS AND G1 LV DIASTOLIC DYSFUN - EF - 60 % </t>
  </si>
  <si>
    <t xml:space="preserve">MAKE - NPH - 40/20 -  RI - 4/2 IU -  WITH HGA1C :1 MONTH - RMOPD _x000D_
</t>
  </si>
  <si>
    <t>known T2 DM(for &gt; 9 years) + HTN(for 4 yrs); on amlodipine 5 mg po daily , NPH=40/20 AM/PM], RI 4/4 IU SC BID, Atrovastatin 20 mg po/d, Amlodipine 5 mg po/d</t>
  </si>
  <si>
    <t>BP=160/90, 180/90_x000D_
FBS= 160, 170</t>
  </si>
  <si>
    <t>sub optimal BP and sugar control</t>
  </si>
  <si>
    <t xml:space="preserve">add amlodipine 5 mg po daily make MTF 1g po BID.  continue other medications. </t>
  </si>
  <si>
    <t>T2 DM + HTN on MTF 1000/500 MG po bid, Daonil 5mg po daily, enalapril 10mg po BID, HCT 25mg po daily, Atrovastatin 20 mg po/d</t>
  </si>
  <si>
    <t xml:space="preserve">easy fatigability and    and hx   shortness of breath   at  exertion for the last   1 month  NUMBNESS of lower extremity    OF   2 WEEKS DURATION               </t>
  </si>
  <si>
    <t xml:space="preserve">BP 153/83      PR 90    HGA1C  6.3 </t>
  </si>
  <si>
    <t xml:space="preserve">SAME +  R/O HHD   </t>
  </si>
  <si>
    <t xml:space="preserve">ECG ECHO        LIPID  PROFILE      </t>
  </si>
  <si>
    <t>HTN + ?PN +IMPAIRED GLUCOSE  TOLERANCE  ( HGA1C 6.3)+ DEGENERATIVE LUMBAR SPONDYLOSIS ON AMT 25 MG PO /D , MELOXICAM 15 mg po/day Losartan 50 MG PO/D</t>
  </si>
  <si>
    <t>he has intermittent cough but no anorexia, wt loss and night sweeting</t>
  </si>
  <si>
    <t>BP= 107 / 79_x000D_
Chest= Clear</t>
  </si>
  <si>
    <t>Controlled Hypertension + Old Haemorrhagic stroke + CAP</t>
  </si>
  <si>
    <t>amlodipine 5 mg po daily, atrovastatin 20 mg po daily, Klamox 625mg PO TID for 07 days, Azithromycin 500mg PO daily for 03 days</t>
  </si>
  <si>
    <t>Hypertension + Old Haemorrhagic stroke with left sided hemiparesis for the last 10 years, Dyslipidaemia, post TB bronchiectasis + Nephrectomy was done 20 years on amlodipine 5 mg po daily, atrovastatin 20 mg po daily, SALBUTAMOL PUFF PRN (currently he is not taking)</t>
  </si>
  <si>
    <t>bp=127/77 pr= 76   RR-15   FBS=176-189</t>
  </si>
  <si>
    <t>POOR GLYCEMIC CONTROL  + GOOD GLYCEMIC CONTROL</t>
  </si>
  <si>
    <t>MAKE MTF 500MG PO BID, APPOINT WITH HGA1C,RFT, U/A</t>
  </si>
  <si>
    <t>T2DM + KNOWN HTN ON MTF 1000 MG PO AM/500MG , DAONIL 5 MG MG PO/ BID,  ENALAPRIL 5MG PO/DAY, ATROVASTATIN 20MG PO/DAY+ HTN ON LSM</t>
  </si>
  <si>
    <t xml:space="preserve">Swelling subsided </t>
  </si>
  <si>
    <t xml:space="preserve">INR=2.5  vitals stable </t>
  </si>
  <si>
    <t xml:space="preserve">REFIL MEDS       </t>
  </si>
  <si>
    <t>Known RVI ON HAART + LT lower limb proximal recanalized thrombus with bilateral lower limb varicose vein.,  on WARFARIN 5 Mg PO /day</t>
  </si>
  <si>
    <t>complans about profuse watery diarrhea of 02 wks 3-4x/day associated with crampy lower abdominnal pain and nausea of same duration._x000D_
-also complains about fatigue and decreased appetite</t>
  </si>
  <si>
    <t xml:space="preserve">HEENT-PCT,NIS WBM ,Partially healed aphotus ulcer on the lt corner of the mouth_x000D_
GI-Longitiudinal abdominal surgical scar, has diffuse tenderness </t>
  </si>
  <si>
    <t>-P1-Crohn's Disease_x000D_
-P2-Post REEA for Ileocecal mass(5th post op month)</t>
  </si>
  <si>
    <t>her bp was found raised at orthopedic clinic and she is referred for evaluation</t>
  </si>
  <si>
    <t>BP=127 / 79 (repeated)_x000D_
TSH= 1.9, T3, 1.55, T4, 13.9_x000D_
TROPONIN &amp;lt;2.5_x000D_
BUN 7 CREATININE 0.6</t>
  </si>
  <si>
    <t xml:space="preserve">return to orthopedic clinic. </t>
  </si>
  <si>
    <t>10 month after K wire insertion for an indication of Cpd Bimalleolar fracture IO</t>
  </si>
  <si>
    <t>BP 144/70, 160/70, PR 80 FBBS 144, 139</t>
  </si>
  <si>
    <t>TIIDM +HTN+PROSTATIC CA</t>
  </si>
  <si>
    <t xml:space="preserve">SEE MEDICATION ADD AMLODPINE 5MG PO 1X </t>
  </si>
  <si>
    <t>TIIDM +HTN+PROSTATIC CA on MTF 1 gm Bid, Glibenclamide 5 mg Bid, Atorvastatin 20 mg/d</t>
  </si>
  <si>
    <t>BP= 138/78</t>
  </si>
  <si>
    <t>CLBP 2ry to degenerative spondylosis + PAD</t>
  </si>
  <si>
    <t xml:space="preserve">ASA 81mg po/d ATROVASTATIN 20 MG PO/DAY; Amitriptyline 25mg po/d </t>
  </si>
  <si>
    <t>P=CLBP 2ry to degenerative spondylosis + PAD amputated right digits ( 5 years back ) he is on ASA 81mg po/d ATROVASTATIN 20 MG PO/DAY; Amitriptyline 25mg po/d DOPPLER LOWER EXTREMITY - arteries of right lower extremities with thickening intima-media complex calcification and luminal irregularities SFA- 85-91% ATA- 72-75% DPA- 65-70%</t>
  </si>
  <si>
    <t xml:space="preserve">bp =130/70 </t>
  </si>
  <si>
    <t xml:space="preserve">refil                                 </t>
  </si>
  <si>
    <t>Stable vitals_x000D_
INR= 2.03</t>
  </si>
  <si>
    <t>Proximal DVT of left lower extremity (2 years) + Therapautic INR</t>
  </si>
  <si>
    <t>warfarin 10mg PO daily, update doppler US  of lower extremity</t>
  </si>
  <si>
    <t>Proximal DVT of left lower extremity (2 years) ON WARFARIN 10 MG PO/DAY_x000D_
Updatd INR= 2.03</t>
  </si>
  <si>
    <t xml:space="preserve">she has hx of  shortness  of  breath and  joint pain of   1 week  duration   </t>
  </si>
  <si>
    <t>BP  143/86    pr  80</t>
  </si>
  <si>
    <t xml:space="preserve">same  + peripheral pneuropathy </t>
  </si>
  <si>
    <t xml:space="preserve">cxr   ecg </t>
  </si>
  <si>
    <t>Hypertension+ CHF 2 to ? DCMP; On Frusemide 20 PO/day, Spironolactone 12.5mg/day ASA 81mg/day, Enalapril10mg/da,y Digoxin 0.125mg/day</t>
  </si>
  <si>
    <t>he has no new compliant;HE DISCONTINUED ENALAPRIL DAYS DUE TO COUGH._x000D_
HE REFUSED TO CHANGE METFORMIN TO NPH-RISK OF METFORMIN TOLD TO THE PT</t>
  </si>
  <si>
    <t>stable vital sign_x000D_
FBS=97mg/dl_x000D_
U/S=ENALARGED PROSTATE 2RY ?BPH- 39CM3both kidney smooth contour and normal size shape and position_x000D_
CR=2 BUN=62MG/DL   K=3.63MG/DL     URINE PROTIEN=600mg/24 hour._x000D_
EGFR=37/ML/MIN/1.73M2_x000D_
BP=118/84</t>
  </si>
  <si>
    <t>SEEE HIM NEXT MONTH-SHIFT TO NPH BY THEN_x000D_
REFILL OTHERS_x000D_
LOSARTAN 50MG PO/DAY</t>
  </si>
  <si>
    <t>P=TYPE 2 DM+ HTN+ DKD ON MTF 500MG PO/bid; HCT 25 MG PO DAILY, ATROVASTATINE 20 MG ;ASA 81MG PO DAILY P2: Mild to moderate hydrophones + Bilateral small renal sinus</t>
  </si>
  <si>
    <t>complains about LBP (more on the left side) and pain and tingling sensation over the bilateral lower extrimities</t>
  </si>
  <si>
    <t>Has lt ASIS mild tenderness, protuberant abdomen ,with old transverse surgical scar</t>
  </si>
  <si>
    <t>Start Pregabalin, add statins ,and refill</t>
  </si>
  <si>
    <t>P1-Known T2 DM _x000D_
p2-known HTN _x000D_
P3-BRONCHITIS; _x000D_
P4- CLBP 20 to Degenerative spondylosis;_x000D_
-on NPH=40/20 IU SC BID MTF 500 mg po/ BID Enalapril 10 mg po bid , HCT 25 MG PO/D , AMLODIPINE 10 MG PO/D ,Amitriptyline 25 mg po/d</t>
  </si>
  <si>
    <t xml:space="preserve">BP - 142/60 - PR - 78 _x000D_
 T CHOLE - 181 , LDL - 95 , HDL - 54 _x000D_
 SE -  108 , K - 4.1 , CL - 108 _x000D_
- HGA1C - 8.3 % , FBS - 178 _x000D_
 T PRO - 7.1 , ALB - 3.2 ,  BILT - 0.4  ,  AST - 41 , ALT - 13 , ALP - 14  _x000D_
 RFT - 0.9 , _x000D_
 URIC ACID - 5.4 _x000D_
 CBC - NORMAL _x000D_
 U/A - LEUC +2 _x000D_
 HBSAG  &amp; HCV - NEG _x000D_
 CA125 - 0.76 - (0- 35 ) </t>
  </si>
  <si>
    <t>Known T2DM on NPH : 34/24 IU SC BID and MTF 500mg po bid</t>
  </si>
  <si>
    <t xml:space="preserve">HAS NO NEW COMPLAIN BUT SHE WANT TO CONCIEVE </t>
  </si>
  <si>
    <t xml:space="preserve">BP124 ,MAX 220, 126, 180, </t>
  </si>
  <si>
    <t>SEE MEDICATION ADVISE ON DIET AND TO CONTROLL FBS BEFORE PX AND ON FOLIC ACID ADMINSTRATION LINK ENDOCRIN</t>
  </si>
  <si>
    <t>known type 1 dm on nph 22/14iu sc bid</t>
  </si>
  <si>
    <t xml:space="preserve">NO NEW COMPLAINT ,NO EDMA ,NO ORTHOPNEA, PND </t>
  </si>
  <si>
    <t xml:space="preserve">BP =117/68 FBS=96,124,164,108  HGA1C=5.9 % </t>
  </si>
  <si>
    <t xml:space="preserve">CONTROLLED bp +fair glycemic control </t>
  </si>
  <si>
    <t xml:space="preserve">continue meds  make lasix 40 mg po bid .update serum elctrolytes and cr </t>
  </si>
  <si>
    <t>P1;- HFpEF 2RY TO HHD + KNOWN HTN +T2DM  on -Metformin 1.5/1 gm po BID, -Doanil 10 mg po BID, -Amlodipine 5 mg po/d -spironolactone 25mg po/d -enalapril 5mg po bid -furosemide 40mg po tid -Atrovastatin 20 mg po/d</t>
  </si>
  <si>
    <t>no cough, SOB, orthopenia, PND, body swelling, decreased urine amount</t>
  </si>
  <si>
    <t>v/s-bp-110/70, pr-86, rr-18, t-36.3, sao2-96%, Brain MRI(done 3yrs back)-conclusion- bilateral deep and periventricular white matter non specific symmetrical T2/FLAIR hyperintensities likely small vessel disease; no evidence of acute ischemia</t>
  </si>
  <si>
    <t>CBC, OFT, U/A, FBS, lipid profile, serum electrolyte, ECG, ECHO, continue amlodipine 5mg po daily, come with HBPM, see after 3wks</t>
  </si>
  <si>
    <t>p1-HTN(3yrs), p2-old stroke(3yrs) on amlodipine 5mg po daily</t>
  </si>
  <si>
    <t xml:space="preserve">BP120/83,  140/83, 110/70,PR 80 </t>
  </si>
  <si>
    <t>FAIR CONTROLL HTN +OA</t>
  </si>
  <si>
    <t>HYPERTENSTION +OA</t>
  </si>
  <si>
    <t>BP= 128/74,  PR= 74_x000D_
Total chol= 192, TG= 115, HDL= 36, LDL= 128, U/A= unremarkable</t>
  </si>
  <si>
    <t xml:space="preserve">T2DM (8 years) + RA + ASCVD 10 years risk of 5.4% </t>
  </si>
  <si>
    <t xml:space="preserve">add atorvastatin 20mg PO daily, NPH 6/3 IU, methotrexate 7.5 mg po/wk, Folic acid 5mg PO daily, prednisolone 5 mg po/d </t>
  </si>
  <si>
    <t xml:space="preserve">T2DM (8 years) + RA on NPH 6/3 IU, methotrexate 7.5 mg po/wk, Folic acid 5mg PO daily, prednisolone 5 mg po/d (she is taking it over 12 years)_x000D_
ASCVD 10 years risk= 5.4% </t>
  </si>
  <si>
    <t>add glibenclimide 5 mg PO BID,refill, update Ix</t>
  </si>
  <si>
    <t>known T2DM on MTF _x000D_
-On 1000mg po BID</t>
  </si>
  <si>
    <t>BP 112/80, PR 80</t>
  </si>
  <si>
    <t>claims he had covid infection 3 years back and after that has intermittent dry cough, rt side chest pain that radiates to the back . he claims he took covid vaccine 3 years back on his rt arm after that he  had pain and numbness over left side of body</t>
  </si>
  <si>
    <t>bp= 133/67  pr=78  rr=16 CBC= WNR  LFT =WNR    CREAT=1.22  TROPONIN=0.1(WNR)   CXR= PNEUMONIA, LUNG FIBROSIS, ECG=SINUS RHYTHM, RBB  ECHO= NORMAL</t>
  </si>
  <si>
    <t>same--------------</t>
  </si>
  <si>
    <t xml:space="preserve">appoint with Chest CT result,appoint to neurology side </t>
  </si>
  <si>
    <t>P1. ILD 2ry ?Post covid lung fibrosis_x000D_
p2. PN_x000D_
p3.? UA_x000D_
ON- Metoprolol 25mg po/day_x000D_
      -ASA 81mg po/day_x000D_
      - Gabapentin 300mg po/day_x000D_
      - Meloxicam 15 mg po/day</t>
  </si>
  <si>
    <t xml:space="preserve">headache easy fatigubality </t>
  </si>
  <si>
    <t xml:space="preserve">bp =111/58 pr= 80 _x000D_
ixs= hgb=18.4  hct=56%  wbc and plt=normal </t>
  </si>
  <si>
    <t xml:space="preserve">same +secondary symptomatic polycythemia </t>
  </si>
  <si>
    <t xml:space="preserve">continue meds ,do phlebotomy and update cbc ,advice on appropriate home o2  rx </t>
  </si>
  <si>
    <t>P1-Cor pulmonale 2ry to Asthma copd P2-HTN and dyslipidemia -on lasix po 40daily -Spirolactone 25 daily -atorvastatin 40mg po daily, -amlodipine 5mg po daily -beclomethasone 2puff bid and -salbutamol puff prn, -on home oxygen 1 lit</t>
  </si>
  <si>
    <t xml:space="preserve">he has hypoglycemia episode; he discontinued metformin; </t>
  </si>
  <si>
    <t>79-85-71-78-114-119-190-176-170-195mg/dl_x000D_
BP=120/70-110/65-130/70</t>
  </si>
  <si>
    <t>make NPH 30/20_x000D_
CONTINUE ENALAPRIL_x000D_
DO HGA1C_x000D_
RFT CBC U/A</t>
  </si>
  <si>
    <t>known DM +known HTN+ know BOO sec to BPH on medical management +ED on NPH 30/18; ENALAPRIL 5 MG PO/DAY</t>
  </si>
  <si>
    <t xml:space="preserve">LOWER BACK PAIN OF  2 WEEKS DURATION  and   hx   numbness of lower extremity </t>
  </si>
  <si>
    <t xml:space="preserve">BP   98/80   PR 90       </t>
  </si>
  <si>
    <t xml:space="preserve">SAME  +THORACOLUMBAR DEGENERATIVE spondylosis  </t>
  </si>
  <si>
    <t xml:space="preserve">TLS  MRI    REFILL MEDICATION  </t>
  </si>
  <si>
    <t>She was taking MTX previously and due to her severe dyspepsia she refused to take it and she is on analgesics (indomethacin 100mg Sup daily) and predinsolon 10mg PO daily. She is also on pantoprazole 40mg PO daily and antacid syrup</t>
  </si>
  <si>
    <t>BP= 119/79_x000D_
She was taking MTX previously and due to her severe dyspepsia she refused to take it and she is on analgesics (indomethacin 100mg Sup daily) and predinsolon 10mg PO daily. She is also on pantoprazole 40mg PO daily and antacid syrup</t>
  </si>
  <si>
    <t>HTN (10 years) + TIIDM (2 years)+ RA (5 years) + SMALL VESSEL DISEASE</t>
  </si>
  <si>
    <t>make enalapril 5mg PO BID, MTF 500mg PO BID, ASA 81mg PO daily, Predinsolon 10mg PO daily, Atorvastatin 40mg PO daily, indomethacin 100mg Sup daily, Pantoprazole 40mg PO daily</t>
  </si>
  <si>
    <t>HTN (10 years) + TIIDM (2 years)+ RA (5 years) + SMALL VESSEL DISEASE ON MTF 500 MG PO BID, ENALAPRIL 10 MG PO/D, ASA 81 MG PO/D, INDOMETHACIN SUPP 100MG/D, prednisolone 10 mg po per day, atrovastatin 40 mg po daily_x000D_
_x000D_
She was taking MTX previously and due to her severe dyspepsia she refused to take it and she is on analgesics (indomethacin 100mg Sup daily) and predinsolon 10mg PO daily. She is also on pantoprazole 40mg PO daily and antacid syrup</t>
  </si>
  <si>
    <t xml:space="preserve">bp= 96/62 pr= 50  cbc= wnr cr=0.65 urea=24 pt==31 inr=2.73 </t>
  </si>
  <si>
    <t xml:space="preserve">same + therapeutic inr  _x000D_
</t>
  </si>
  <si>
    <t>bp=92/65   pr=97  pr=16  o2sat=95</t>
  </si>
  <si>
    <t>Cor Pulmonale + Ebstein anomaly with mild PHTN on lasix 40 mg po tid ,spironolactone 25 mg po daily, sildenafil 12.5 mg po daily</t>
  </si>
  <si>
    <t>bp=105/70    pr=81   rr-16</t>
  </si>
  <si>
    <t>improving...........</t>
  </si>
  <si>
    <t>refill and appoint with update cd4</t>
  </si>
  <si>
    <t xml:space="preserve">New RVI + CNS TB ? Toxo_x000D_
on .HAART_x000D_
   .ANTITB(6TH MONTH_x000D_
   .CPT960MG PO/DAY/_x000D_
    .FLUCONAZOLE 200MG PO/DAY_x000D_
</t>
  </si>
  <si>
    <t>BP= 123/88_x000D_
FBS= 89-115</t>
  </si>
  <si>
    <t>Controlled T2DM</t>
  </si>
  <si>
    <t>metformin 1000mg po bid and atrovastatin 20 mg po/day</t>
  </si>
  <si>
    <t>T2DM on metformin 1000mg po bid and atrovastatin 20 mg po/day</t>
  </si>
  <si>
    <t>Complains about heart burn after taking HCT</t>
  </si>
  <si>
    <t>Change HCT to enalapril and appoint with RFT and electrolytes</t>
  </si>
  <si>
    <t>HTN ON AMLODIPINE 10 MG PO DAILY + HCT 25 MG PO DAILY</t>
  </si>
  <si>
    <t>vit.b level=394(wnr )</t>
  </si>
  <si>
    <t xml:space="preserve">anemia ( megaloblastic  )( corrected) </t>
  </si>
  <si>
    <t xml:space="preserve">completed cobalamin ,appoint after 3 month with  updated cbc  and vit.b12 </t>
  </si>
  <si>
    <t>anemia ( megalob ) on rx on cyanocobalamin IM monthly- completed</t>
  </si>
  <si>
    <t xml:space="preserve">BP - 83 173 / 83_x000D_
 FBS - ?_x000D_
 HGA1C - 7.3 % - 08/2015 </t>
  </si>
  <si>
    <t xml:space="preserve">SAME V      </t>
  </si>
  <si>
    <t xml:space="preserve">SEND RBS - THEN MANAGE ACCORDINLGY </t>
  </si>
  <si>
    <t xml:space="preserve">HTN p2= DM on ASA 81 mg po daily Atrovostatin 20 mg po/d Losartan HCT (50/12.5) Metformin 500 mg po/ bid,amlodipine 5 mg po daily </t>
  </si>
  <si>
    <t>SHE HAS SWELLING PAIN FROM PIP JOINTS OF BOTH HAND; HER HEELS</t>
  </si>
  <si>
    <t>BP=91/60   PR=77</t>
  </si>
  <si>
    <t>RESTART MTX 5 MG PO WEEKLY_x000D_
PREDINSOLONE 10 MG PO/DAY_x000D_
FOLIC ACID 5 MG PO/DAY</t>
  </si>
  <si>
    <t>P=RA SHE GAVE BIRTH  19 MONTH BACK;SHE WAS NOT TAKING MTX FOR THE LAST 30 MONTHS</t>
  </si>
  <si>
    <t>he has no complaint. No abdominal swelling or leg edema</t>
  </si>
  <si>
    <t xml:space="preserve">BP= 87/60                   </t>
  </si>
  <si>
    <t xml:space="preserve">P=ALD+ ILEOSTOMY CLOSED AFTER INTERVENTION FOR INCARCERATED UMBILICAL HERNIA </t>
  </si>
  <si>
    <t>Continue spironolactone 12.5mg PO daily, have abdominal US</t>
  </si>
  <si>
    <t>P=ALD+ ILEOSTOMY CLOSED AFTER INTERVENTION FOR INCARCERATED UMBILICAL HERNIA ; HE USED TO TAKE ALCOHOL ON DAILY BASES AND STOPED IT 3 YEAR BACK HE WAS ON SPIRONOLACTON 100MG PO/DAY LASIX 40 MG PO/DAY. HE WAS TREATED FOR GI TB AND COMPLETED 18 MONTHs back Currently he is ON spironolactone 12.5 mg po daily</t>
  </si>
  <si>
    <t>multivitamins</t>
  </si>
  <si>
    <t>left pulsatile subjuctive tinnitis 2ndry ? mild atherosclerotic left CCA</t>
  </si>
  <si>
    <t>BP=93 / 72 PTR=91  RR=16  FBS=98-120</t>
  </si>
  <si>
    <t>Type 1 DM ( for the past 5 yr) on NPH 18 / 18 iu sc BID</t>
  </si>
  <si>
    <t>BP=120/60   PR=62</t>
  </si>
  <si>
    <t xml:space="preserve">the productive cough has subsided_x000D_
no new compliment </t>
  </si>
  <si>
    <t>BP=.............................................................</t>
  </si>
  <si>
    <t>Atypical pnemonia(treated)</t>
  </si>
  <si>
    <t>Follow up  CXR</t>
  </si>
  <si>
    <t>P1=Atypical Pnemonia</t>
  </si>
  <si>
    <t>bp =137 / 73 pr=109 fbs= not determined but claimed that ngt time is as high as 300 ( frequently )</t>
  </si>
  <si>
    <t>P1 killip class II MI (inferior STEMI) P2: 3rd degree AV block(resolved) P3 known type II DM( poor control) p4: known hypertensive p5 ? diabetic neuropathy p6 non alcoholic fatty liver disease</t>
  </si>
  <si>
    <t xml:space="preserve">refil meds make  NPH 36/10 IU SC BID </t>
  </si>
  <si>
    <t>BP=123 / 81 PR=84 RR=17</t>
  </si>
  <si>
    <t>Unprovoked?? Acute PE ( Submassive ) on RIVAROXABAN 20MG PO/DAY</t>
  </si>
  <si>
    <t>came with home BP records of 160/100 -130/90mmhg</t>
  </si>
  <si>
    <t>Start low dose antihypertensives</t>
  </si>
  <si>
    <t>Newly Dx HTN + ? anemia</t>
  </si>
  <si>
    <t>BP= 127 / 75_x000D_
WBC= 4.4k, N= 36%, L= 56% Hg= 16.1, MCV= 84, plt= 181k, _x000D_
AST= 17, ALT= 17, TBil= 0.92, DBil= 0.23</t>
  </si>
  <si>
    <t>Controlled HTN + CHBV + Lymphocytosis</t>
  </si>
  <si>
    <t>Abdominal US, viral load was planned but he can not afford it, Peripheral morphology, amlodipine 10mg PO daily</t>
  </si>
  <si>
    <t>P: Known HTN on Amildipine 10 mg po daily + Chronic Hepatitis (HBV) not on medication HBV DNA LEVEL 3,840 5 YEARS BACK HB ENVELOP antigen negative</t>
  </si>
  <si>
    <t>HTN+DM+AKI ABOVE KNEE AMPUTATION</t>
  </si>
  <si>
    <t>common cold to r/o cap</t>
  </si>
  <si>
    <t>BP=116 / 55_x000D_
BP home record=140/70</t>
  </si>
  <si>
    <t>P1=HTN with ?HHD on Amlodipin 10mg  BID, Atenolol 25 mg d, Furosemide 40 mg per day _x000D_
P2. Rt hand OA on Meloxicam 15 mg daily</t>
  </si>
  <si>
    <t>HE HAS NO COMPLIANT;HE REFUSED TO TAKE NPH</t>
  </si>
  <si>
    <t>BP=131/72  PR=97_x000D_
HGA1C=9.3%     CR=0.77MG/DL    TAG=149MG/DL    CHOLESTEROL=107MG/DL_x000D_
LDL-C=55MG/DL_x000D_
24 HOUR URINE=192MG/24HRS_x000D_
FBS=135-154MG/DL</t>
  </si>
  <si>
    <t>REFILL_x000D_
SHORT APPOINTEMENT WITH SMBG</t>
  </si>
  <si>
    <t xml:space="preserve">No new complaints, Claims he missed 1 day of anti hypertensive meds, has family issue </t>
  </si>
  <si>
    <t>bp= 164 / 89  pr=  67  rr=16    HGA1C=6.1   CREAT=1.2</t>
  </si>
  <si>
    <t>poor bp control + pre diabetes</t>
  </si>
  <si>
    <t>refill and counsel on adherance, home bp measurement</t>
  </si>
  <si>
    <t>she has intermittent palpitation</t>
  </si>
  <si>
    <t>BP= 118 / 76_x000D_
FBS= 160-165mg/dl</t>
  </si>
  <si>
    <t xml:space="preserve">PORTAL VEIN ANURESUM +uncpntrolled T2 DM +Controlled HTN </t>
  </si>
  <si>
    <t>escalate glibenclamide 10mg PO BID, METOFROMIN 1000MG PO BID, amlodipine 5mg PO daily, atorvastatin 20mg PO daily</t>
  </si>
  <si>
    <t>PORTAL VEIN ANURESUM +T2 DM +CHTN ON METOFROMIN 1000MG PO BID, DAONIL 7.5 MG PO BID AMLODIPINE 5 MG PO daily, atorvastatin 20mg PO daily</t>
  </si>
  <si>
    <t>IDA (treated)</t>
  </si>
  <si>
    <t xml:space="preserve">NO NEW COMPLAINT -  LAST  EPISODE BEING 3 YEARS BACK </t>
  </si>
  <si>
    <t xml:space="preserve">BP - 110/73 </t>
  </si>
  <si>
    <t xml:space="preserve">SEND  EEG  FOR NEXT APPT _x000D_
- REFILL AND APPT </t>
  </si>
  <si>
    <t>SHE HAS RIGHT SIDE CHEST PAIN SHE HAS TINGGLING SENSATION ON HER RIGHT SIDE OF HER BODY; NO SYMPTOME AT DAY TIME ONE EPISODE OF SOB AT NIGHT/WEEK</t>
  </si>
  <si>
    <t>BP=108/74  PR=81 O2 SAT=95%</t>
  </si>
  <si>
    <t>MAKE BECLOMETHASONE 200U BID_x000D_
PREGABALIN 75MG PO/DAY_x000D_
DO CHEST CT</t>
  </si>
  <si>
    <t xml:space="preserve">HTN p2= DM on ASA 81 mg po daily Atrovostatin 20 mg po/d  Metformin 500 mg po/ bid,amlodipine 5 mg po daily </t>
  </si>
  <si>
    <t>HTN with HHD +DM +PD</t>
  </si>
  <si>
    <t>- known hypertensive patient for 4 years on Nifedipine 20mg PO daily, Propranolol 40mg PO Daiy for 2years _x000D_
- palpitation, shortness of breath on exertion but no body swelling, good urine output_x000D_
- no chest pain _x000D_
- A day before, she has left side body nu</t>
  </si>
  <si>
    <t xml:space="preserve">BP- 138/90 141/92 PR-  96b/m Regular _x000D_
Chest - clear chest _x000D_
CVS- JVP flat _x000D_
S1 and s2 are heard no murmur_x000D_
no edema _x000D_
no motor or sensory deficit </t>
  </si>
  <si>
    <t xml:space="preserve">- FBS, Lipid P, RFT, ECHO, ECG, </t>
  </si>
  <si>
    <t xml:space="preserve">- dyspeptic symptoms _x000D_
- neuropathic pain in the lower extremity </t>
  </si>
  <si>
    <t xml:space="preserve">BP at home - 119-146/64-78 _x000D_
ECG-PAC_x000D_
ECHO- moderate concentric LVH wiht DVHD (mild MR and Moderate AR) with mild TR and mild PHTN+ G2 DD_x000D_
LFT- NR_x000D_
LDL- 104 _x000D_
vitamin D- 24.3 HgbA1c- 5.7 _x000D_
uric acid - 5.8 creatinine 0.9 </t>
  </si>
  <si>
    <t xml:space="preserve">Good BP control + PN + Dyspepsia </t>
  </si>
  <si>
    <t xml:space="preserve">- Amitryptylline 12.5mg PO daily _x000D_
- omeprazole 20mg PO BID _x000D_
- salt restriction _x000D_
- counsel on warning symptoms _x000D_
- see after 1months </t>
  </si>
  <si>
    <t xml:space="preserve">P1- RADICULOPATHY SEC DEGENERATIVE SPONDYLOSIS  P2- KNOWN HTN _x000D_
AMLODIPINE 10 MG PO/D_x000D_
</t>
  </si>
  <si>
    <t xml:space="preserve">- low back pain 15days back with radiation to left lower extremity _x000D_
- no urinary complaint _x000D_
- known hypertensive on unspecified meds for 10years on follow up at health center, no history of DM_x000D_
- no history of trauma </t>
  </si>
  <si>
    <t xml:space="preserve">Bp-145/71 _x000D_
has tenderness at lumbar vertebra  _x000D_
US - NR </t>
  </si>
  <si>
    <t xml:space="preserve">Low back pain sec ? DDD with radiculopathy + Hypertension </t>
  </si>
  <si>
    <t xml:space="preserve">P- Low back pain sec ? DDD with radiculopathy + Hypertension </t>
  </si>
  <si>
    <t xml:space="preserve">- Bilateral flank pain of 1year, no urinary complain _x000D_
- low back pain_x000D_
- no other complaint </t>
  </si>
  <si>
    <t xml:space="preserve">BP- 113/80 _x000D_
No pertinent physical finding </t>
  </si>
  <si>
    <t xml:space="preserve">? Urolithiasis </t>
  </si>
  <si>
    <t>urine analysis, RFT, US</t>
  </si>
  <si>
    <t xml:space="preserve">P- ? urolithiasis </t>
  </si>
  <si>
    <t>- left side abdominal pain and skin rash of 2weeks duration after she applied hot water beucase of pain treated at halth center with acyclovir 800mgPO every 5hours, acyclovir cream_x000D_
- the rash improved but pain persisted_x000D_
- known hypertensive patient on u</t>
  </si>
  <si>
    <t xml:space="preserve">BP- 145/79_x000D_
healing rash over the left flank area, doesnt cross midline </t>
  </si>
  <si>
    <t>Herpes Zoster</t>
  </si>
  <si>
    <t xml:space="preserve">P- Herpes zoster </t>
  </si>
  <si>
    <t xml:space="preserve">epigastric and left side abdominal pain of 1year duration, early satiety, no vomiting, no jaundice _x000D_
-no stool color change _x000D_
- alcoholic 2-3 times per time, draft-5-6 jambo per day _x000D_
- no travel history for malaria endemic area _x000D_
-dysuria,reddish urine  no frequency, no urine amount change _x000D_
- no smoking </t>
  </si>
  <si>
    <t xml:space="preserve">BP- 103/56 _x000D_
no pertinent </t>
  </si>
  <si>
    <t xml:space="preserve">Dyspepsia+ UTI </t>
  </si>
  <si>
    <t>Stool ocult blood, h. Pylori  urine, Abd pelvic US</t>
  </si>
  <si>
    <t xml:space="preserve">P- Dyspepsia + UTI </t>
  </si>
  <si>
    <t xml:space="preserve">- bilateral nasal bleedings since 2013, fatigue, vertigo, no other site of bleeding _x000D_
- right knee and shoulder pain with radiation to UE_x000D_
- sore throat with morning yellowish sputum production_x000D_
- has skin rash over her chest_x000D_
- fatigue, anorexia, weight </t>
  </si>
  <si>
    <t>BP- 100/49 PR- 60 _x000D_
PC, NIS_x000D_
1*1 cm Bilateral submandibular LAP_x000D_
Abd- healed surgical scar _x000D_
no other pertinent finding</t>
  </si>
  <si>
    <t xml:space="preserve">Bilateral Epistaxis + Bilateral SM LAP sec ? </t>
  </si>
  <si>
    <t>- CBC, RFT, US, FNAC, RF, Uric acid, LDH, _x000D_
- ENT evaluation</t>
  </si>
  <si>
    <t xml:space="preserve">Bilateral Epistaxis + BIlateral SM LAP sec ? </t>
  </si>
  <si>
    <t>FBS = 124mg/dl    BP = 140/90mmgh</t>
  </si>
  <si>
    <t xml:space="preserve">poor controlled HTN+ good controlled T2 DM </t>
  </si>
  <si>
    <t xml:space="preserve">FB S- 106 - 78 - _x000D_
BP -  121/80 , 110/80 </t>
  </si>
  <si>
    <t xml:space="preserve">SEE MANAGEMENT _x000D_
- UPDATE INX ON NEXT APPT </t>
  </si>
  <si>
    <t xml:space="preserve">HTN on Amlodipine 5 mg po/d + type 2 dm on metformin 500mg po bid , DAONIL 5 MG PO DAILY </t>
  </si>
  <si>
    <t xml:space="preserve">FBS - 106-114-96-90-_x000D_
 BP -  110/70 - 110/60 _x000D_
 RFT-CR - 1.4** , BUN -39 _x000D_
</t>
  </si>
  <si>
    <t xml:space="preserve">SEND URINE ANALYSIS , SE , LIPID PROFILE </t>
  </si>
  <si>
    <t>Known T2DM &gt;10 YEARS + PN on MTF 500 MG po daily , GLIBENCALMIDE 5 MG PO DAILY ,  and amitriptyline 25mg po daily, Atrovastatin 20 mg po d</t>
  </si>
  <si>
    <t xml:space="preserve">DRY COUGH ,  AND WEAKNESS </t>
  </si>
  <si>
    <t>BP - 73 148 / 97</t>
  </si>
  <si>
    <t xml:space="preserve">SAME         +?DM                                           </t>
  </si>
  <si>
    <t xml:space="preserve">SEND ECG , FBS _x000D_
-  THEN MANAGE RX ACCORIDINLGY </t>
  </si>
  <si>
    <t>HTN&gt; 2 YEARS  on  AMLODIPINE 10 MG PO DAILY + ??NIFEDIPINE 20 MG PO D</t>
  </si>
  <si>
    <t xml:space="preserve">BP = 135/70mmgh </t>
  </si>
  <si>
    <t xml:space="preserve">BP - 69 18 114 / 77  - _x000D_
 BP - 130/70 -130/90 </t>
  </si>
  <si>
    <t xml:space="preserve">UPDATE INX , </t>
  </si>
  <si>
    <t>HTN +? HHD, atenolol 50 mg po/day Amlodipine 10mg po/day ,atrovastatin 20 mg po /day , ASA 81 mg po/day</t>
  </si>
  <si>
    <t xml:space="preserve">cough of 2 wks ,productive with minimal sputum production ,no fever chest pain sob ,orthopnea or pnd,she claimed that has leg swelling since amlodipine started </t>
  </si>
  <si>
    <t xml:space="preserve">bp =111/60  pr=83   chest coarse creps over rt lower 1/3 post.chest </t>
  </si>
  <si>
    <t xml:space="preserve">controlled HTN+ ?CAP </t>
  </si>
  <si>
    <t xml:space="preserve">REFIL LOSARTAN ,d/c amlodipine ,start hct 12.5 mg po/d  azithromycin 500 mg po/d 3 days ,augmentin 625 mg po tid /7 days  </t>
  </si>
  <si>
    <t xml:space="preserve">- HYPERTENSION  on LOSARTAN 50 mg po/d amlodipine 5 mg po/d and atrovastatin 20 mg po/d </t>
  </si>
  <si>
    <t>BP=145/61,PR=94 FBS=94</t>
  </si>
  <si>
    <t>Fsairly controlled blood sugar and BP+T2 DM + HTN + Post COVID fibrosis</t>
  </si>
  <si>
    <t>continue metformin 500 mg po BID, amlodipine 10 mg po/d, enalapril 10mg morning and 5 mg at night po BID ,HCT 25 mg po/d ASA 81 mg po/d and rosuvastatin 10 mg po/d,appoint after 3 month with ECHO</t>
  </si>
  <si>
    <t>T2 DM + HTN + Post COVID fibrosis on : metformin 500 mg po BID, amlodipine 10 mg po/d, enalapril 10mg morning and 5 mg at night po BID ,HCT 25 mg po/d ASA 81 mg po/d and rosuvastatin 10 mg po/d</t>
  </si>
  <si>
    <t>NO NEW COMPLIJNAT</t>
  </si>
  <si>
    <t xml:space="preserve">FBS = 127, 119, 119, 118, _x000D_
RBS= 215, 140_x000D_
BP= 160/90_x000D_
</t>
  </si>
  <si>
    <t>fairly controlled DM  + poorly controlled HTN</t>
  </si>
  <si>
    <t>hypertensive for the last 11 years on enalapril 10 mg po BID, and known diabetic for the last 5 years on MTF 1gm po BID. glibenclamide 5 mg po Daily</t>
  </si>
  <si>
    <t xml:space="preserve">Bp = 98/78 mmgh   </t>
  </si>
  <si>
    <t xml:space="preserve">tingling sensation and numbing type of pain of extremities &gt; </t>
  </si>
  <si>
    <t xml:space="preserve">FB S- 128--89--186* _x000D_
</t>
  </si>
  <si>
    <t xml:space="preserve">SAME +?HHD +? pn </t>
  </si>
  <si>
    <t xml:space="preserve">UPDATE BASELININX - COLLECT PRESVIOUD ECHO IF POSSOIBLE - SEND ECG AND ECHO _x000D_
- hga1c </t>
  </si>
  <si>
    <t xml:space="preserve">TIIDM + HTN&gt;3 + YEARS ; on NPH 10\6 IU BID,  ASA 81 mg po/d, Atrovastatin 20 mg po/d, Atenolol 50 mg po/d, Enalapril 5 mg po/d PN on Amitriptyline 25 mg po/d Neurobion 1 tab po/d +  bilateral knee Osteoarthritis ON follow up at ortho clinic </t>
  </si>
  <si>
    <t>she has numbness and burning sensation.</t>
  </si>
  <si>
    <t>BP= 128 / 73</t>
  </si>
  <si>
    <t>T2DM + Stable angina + PN</t>
  </si>
  <si>
    <t>MTF 500mg PO BID, Glibenclamide 5mg PO daily, ASA 81mg PO daily, Metoprolol 12.5mg PO daily, Atorvastatin 20mg PO daily, add amitriptyline 12.5mg PO noc.</t>
  </si>
  <si>
    <t>bp - 103 145 / 80</t>
  </si>
  <si>
    <t>Known Hypertensive  amlodipine 10 mg po daily , enalapril 10/5 mg po daily( enalapril 5 mg po bid  + on follow up at urology side</t>
  </si>
  <si>
    <t>continue meidica</t>
  </si>
  <si>
    <t>vs are stable  updtaed ixs cbc lft rft u/a lipid profile serum electrolyte all in normal range  serum albumin,=3.9</t>
  </si>
  <si>
    <t xml:space="preserve">well controlled asthma </t>
  </si>
  <si>
    <t xml:space="preserve">continue simbicort 1  puff bid d/c ASA and atrovastatin  update echocardiography </t>
  </si>
  <si>
    <t>Known B.Asthma(40 Year) on -symbicort 1 puff bid -ASA 81mg po/d........... -Atrovastatin 40mg po/d......... (started 4 months ago after discharge from ward after he was  admitted for severe acute exacerbation of asthma)  echo done at admission =grade I  DD no other evidence for ASA and atrovastatin (lipid profiles were also in normal range ) hga1c was=5.5</t>
  </si>
  <si>
    <t xml:space="preserve">he has been addmited at icu with dx ofT2RF 2ry to GBS , P2 - Dysautonomia , P3 - Tracheostomy site infection (treated),= p=4- HAP(treated) and has been manged with gabapentin 300mg po tid bid,labetolol 250 mg po bid,omeprazole 20mg po bid and he was discharged wiith improvement with tha same medication Currently he complain lower abdomminal pain and urine clour chang 3 days back for this resoune he visit private clinic and investigated with cbc and u/a and un remarkable started iv ceftraxone 1gm iv bid currently no new compliant </t>
  </si>
  <si>
    <t>BP=102/71,pr=103 chest clear trachio stomy tube is intact, CNS=GCS15/15,POWER 1/5 UPPER EXTRIMITY LOWER EXTRIMITY 1/5 THROUGH OUT</t>
  </si>
  <si>
    <t>131th post-tracheostomy day for an indication of prolonged Intubation 2ry to T2RF 2ry to GBS , P2 - Dysautonomia , P3 - Tracheostomy site infection (treated),= p=4- HAP(treated</t>
  </si>
  <si>
    <t>contnue gabapentin 300mg po tid bid,labetolol 250 mg po bid,omeprazole 20mg po bid continue physio therapy appoint at neuro side after one month</t>
  </si>
  <si>
    <t xml:space="preserve">complain numbness to  lower  extremities    </t>
  </si>
  <si>
    <t xml:space="preserve">fbs  142     bp 125/62  </t>
  </si>
  <si>
    <t>the  same+?g.arthritis+?osteoporosis</t>
  </si>
  <si>
    <t>send  lipid  profile  ,RFT  uric  acid  serum  vitamin  d  level</t>
  </si>
  <si>
    <t xml:space="preserve">INR= 2.59 </t>
  </si>
  <si>
    <t xml:space="preserve">refil     </t>
  </si>
  <si>
    <t xml:space="preserve">Recurrence unprovoked DVT ON warfarin 5 mg po/d </t>
  </si>
  <si>
    <t>epigastric burning pain post prandial fullness,</t>
  </si>
  <si>
    <t xml:space="preserve">bp = 138/69 pr= 84 </t>
  </si>
  <si>
    <t xml:space="preserve">continue eds add pantoprazol 40 mg po/d </t>
  </si>
  <si>
    <t>well controlled HTN + OA</t>
  </si>
  <si>
    <t>Continue mediction</t>
  </si>
  <si>
    <t>no cough, no SOB, no edema, no visual problem, no back pain, no paresthasia, joint mobility good, good balance, good understanding, cooperative, no obesity, no stress, no psychosocial distressd, good dietary habit, good hygiemn, no addiction, toileting good, good social interasction. remarka (no BPH symptoms)FBS 100 mg/dl</t>
  </si>
  <si>
    <t>sleeps well, walking distance good, musckle strength good, no emotional change, no memory loss, good judgement</t>
  </si>
  <si>
    <t>salt restriction, be avctoive, minimize coffee, avoid processed salty foods, asvoid fried food, small frequent diet, avoid havinga large portion of a meal; at a time,  [vegitable and fruit dish, legumes dishprebvvention of fall, get adequate sun light, walk for 30 minutes 3 times per week, foot care (keep hygien, wear loose shoe, keep moisurizing legs with vaslin, beccareful while cuttin g nails)</t>
  </si>
  <si>
    <t xml:space="preserve">he compian unsepsiphied type of pain over right side upper and lower extrimity </t>
  </si>
  <si>
    <t>BP=112/70,PR-60 CHEST CLEAR GCS 15/15,POWER 5/5 THROUGH OUT Updted investigatio FBS =87</t>
  </si>
  <si>
    <t xml:space="preserve">Fairly controlled BP +HTN + hemorrhagic stroke (resolved) </t>
  </si>
  <si>
    <t>Contnue amlodipine 5mg po daily ,add gapapentine 75 mg po daily upodated  cbc,oft appoinet after 3 month</t>
  </si>
  <si>
    <t>HTN + hemorrhagic stroke (resolved) On: Amlodipine 5 mg po/day : on physiotherapy</t>
  </si>
  <si>
    <t>he has severe rt flank pain</t>
  </si>
  <si>
    <t xml:space="preserve">BP= 126/69_x000D_
CR=1.4    urea=33_x000D_
RETROPERITONEAL ORGANS_x000D_
Both kidneys are mildly echogenic otherwise have normal size, shape, position and there are sandy stones _x000D_
Pancreas is normal in size, it has homogeneous echo. No focal lesion, calcifications or dilatation of the duct seen.  The abdominal aorta and IVC are also normal in caliber. No focal dilatation or intra-luminal thrombus seen. No para-aortic lymphadenopathy seen._x000D_
_x000D_
CONCLUSION: _x000D_
               Medical nephropathy _x000D_
Renal sandy stones </t>
  </si>
  <si>
    <t>known RVI on HAART + Known HTN + known CKD + Nephrolithiasis</t>
  </si>
  <si>
    <t>amlodipine 2.5mg PO daily, link to urology</t>
  </si>
  <si>
    <t xml:space="preserve">known RVI on HAART + Known HTN + known CKD he is on amlodipine 2.5mg po daily._x000D_
RETROPERITONEAL ORGANS_x000D_
Both kidneys are mildly echogenic otherwise have normal size, shape, position and there are sandy stones _x000D_
Pancreas is normal in size, it has homogeneous echo. No focal lesion, calcifications or dilatation of the duct seen.  The abdominal aorta and IVC are also normal in caliber. No focal dilatation or intra-luminal thrombus seen. No para-aortic lymphadenopathy seen._x000D_
_x000D_
CONCLUSION: _x000D_
               Medical nephropathy _x000D_
Renal sandy stones </t>
  </si>
  <si>
    <t>BP:  122 / 68_x000D_
FBS: 145 mg/dl_x000D_
ECHO: Good LV systolic function, mild LVH</t>
  </si>
  <si>
    <t>well controlled bp + sub optimal glycemic control</t>
  </si>
  <si>
    <t>T2DM and HTN on NPH 58/38iu _x000D_
 MTF 500mg po BID, HCT 25mg po daily, ASA 81mg po daily and atrovastatin 20mg po daily</t>
  </si>
  <si>
    <t>no cough, no SOB, no edema, no visual; problem, no back pain, no parersthasia, joint mobility good, good balance, good understanding, cooperatibve, no obesity, no stress, no psychosocial distress, good dietary habit, good hygien, adherent to medixcation, toileting good, good social i nteraction. remarks (no BPH symptoms)BP 160/100 mmHg</t>
  </si>
  <si>
    <t>slee[ps well, walking distance good, muscle strength good, no emotionmal change, no memoryu loss, good judghement</t>
  </si>
  <si>
    <t>good  disease course + raised BP</t>
  </si>
  <si>
    <t>avoid processed salty food, avoid fried foods, salt restriction, minimize coffee, optrebvenmtion of fakll, vegitable anmd fruit dish, legumes dish, walk for 20 times 5 time per week, eat (banana, tomatto, pottato for pottasium suplementation)</t>
  </si>
  <si>
    <t>FB = 89mg/dl</t>
  </si>
  <si>
    <t xml:space="preserve">well controlled T2 DM + HTN   </t>
  </si>
  <si>
    <t>Currently she complian urinary urgency and pain during urination ,but no frequency on las visit she treated for UTI after U/A Result  which leukocyte posetive and she was treated with ciprofloxacciline 500mg po bid for one weak but after she complete medication still she complian urinary symptom and she has also ankle edema and pain  HOME BP MEASURMENT 140/87,130/70</t>
  </si>
  <si>
    <t>BP-157 / 66,PR-70</t>
  </si>
  <si>
    <t>HTN + Compressive myelopathy 2 DDD + Billateral knee joint OA +fairly controlled bp +Ankle edema 2ry to amlodipine side effect</t>
  </si>
  <si>
    <t xml:space="preserve">continue HCT 25 MG PO/DAY, Atenolol 50 mg po/day,ischalet enalaprile 10mg po bid ,D/C Amlodipine appoint after 2 month with RFT </t>
  </si>
  <si>
    <t xml:space="preserve">back painof 1 week </t>
  </si>
  <si>
    <t xml:space="preserve">well controlled HTN + low back pain </t>
  </si>
  <si>
    <t>no complaint. Last visit he was councelled about AV fistula and went Menelik but they refused to do the procedure</t>
  </si>
  <si>
    <t>BP= 164 / 93</t>
  </si>
  <si>
    <t>HHD +Poorly controlled HYPERTENSION + KNOWN DM {NOT ON ANY MEDICATION} + CKD (cr 5.3 eGFR= 12) + 2o TO ? Diabetic nephropathy R/O HIVAN + KNOWN RVI ON HAART + MODERATE ANEMIA 2NDARY TO ?ACD</t>
  </si>
  <si>
    <t>Update CBC, U/A, RFT, serum electrolyte, escalate Carvidilol 12.5mg PO BID, LASIX 40MG PO DAILY, AMLODIPINE 10MG PO DAILY, HCT 25MG daily, enalapril 2.5 mg po bid, Vitamin D 50,000IU/WKLY, CALCIUM CARBONATE 1000mg/d</t>
  </si>
  <si>
    <t>HHD +KNOWN HYPERTENSIVE +KNOWN DM{ NOT ON ANY MEDICATION} + CKD cr 5.3 eGFR= 12 ..2NDARY TO ? diabetic nephropathy R/O HIVAN + KNOWN RVI ON HAART + MODERATE ANEMIA 2NDARY TO ?ACD ON Carvidilol 6.25mg PO BID, LASIX 40MG PO DAILY, AMLODIPINE 10MG PO DAILY, HCT 25MG daily, enalapril 2.5 mg po bid,CALCIDOL 50,000IU/WKLY(not taking it) CALCIUM CARBONATE 1000mg/d</t>
  </si>
  <si>
    <t>FBS = 115mg /dl</t>
  </si>
  <si>
    <t>fbs - 120 - 180* -150-132-_x000D_
 pr - 68  bp-111 / 63</t>
  </si>
  <si>
    <t xml:space="preserve">LINK TO DENTAL CLINIC  , _x000D_
 REFILL AND APPT </t>
  </si>
  <si>
    <t xml:space="preserve">Type 1 diabetes mellitus ON NPH - 30/20 IU SC BID </t>
  </si>
  <si>
    <t>SAME(Type 2 DM)</t>
  </si>
  <si>
    <t>REFILL Metformin 1gm po bid Glimepride 2mg po/day Atrovastatin 20mg po/day,APPOINT AFTER 3 MONTH WITH RFT HGA1C,</t>
  </si>
  <si>
    <t>p1. Type 2 DM On Metformin 1gm po bid Glimepride 2mg po/day Atrovastatin 20mg po/day</t>
  </si>
  <si>
    <t xml:space="preserve">comfortable v/s stable _x000D_
no edema _x000D_
cr- 1.2 </t>
  </si>
  <si>
    <t xml:space="preserve">improved                </t>
  </si>
  <si>
    <t>- tapper lasix 20mg po/d_x000D_
- continue weekly vit-D _x000D_
- short appointment</t>
  </si>
  <si>
    <t xml:space="preserve">AKI 2 AIN vs RPGN  + vid deficiency_x000D_
On: -lasix 40mg po/d -prednisolone 10mg daily(3 months) _x000D_
_x000D_
</t>
  </si>
  <si>
    <t xml:space="preserve">Knee pain ( right sided) for the last two months </t>
  </si>
  <si>
    <t xml:space="preserve">BP: 174 / 98_x000D_
FBS; 124      132    130   140   157mg/dl </t>
  </si>
  <si>
    <t>poor bp control + poor glycemic control +? gout</t>
  </si>
  <si>
    <t>OFT, Lipid profile, uric acid, RF, Knee x ray</t>
  </si>
  <si>
    <t>p1: T2DM  on  NPH 30/16 IU  , MTF 500 mg po bid_x000D_
 P2. HTN ON Enalapril 15/10 mg po bid _x000D_
P3. post thyroidectomy hypothyroidism ON Levothyroxine 50 mcg PO day ( on follow up at SRC)</t>
  </si>
  <si>
    <t>she has joint pain and swelling for the past 08 years. She has sbucutanous nodule over the right arm and right leg. She has also intermittent pain and darkening of tip of her fingers.</t>
  </si>
  <si>
    <t xml:space="preserve">BP= 121 / 87_x000D_
MSS= Subcutanous node with scar over rt arm and thigh_x000D_
Cr= 0.5,  Urea= 32_x000D_
ANA HEP 2 pattern: Nucleoplasm, fine granular, nucleoli positive (AC-4)_x000D_
WBC= 3.22k, N= 52%, N= 32%, Hg= 12.1, MCV= 88.9, PLT= 270, Total Chol= 178, TG= 171, HDL= 33, LDL= 113_x000D_
U/A Blood +3, Urine protein +2, RBC= 10-15_x000D_
</t>
  </si>
  <si>
    <t>?SLE (Arthralgia, malar rash, ANA 1:320) R/O Overlap syndrome + lupus panniculitis with dystrophic calcification</t>
  </si>
  <si>
    <t>Predinsolon 5mg PO daily (08 years), Chloroquine phosphate 150mg PO daily, CXR, Abdominopelvic US, 24 hr urine protein</t>
  </si>
  <si>
    <t>?SLE (Arthralgia, malar rash, ANA 1:320, leukopenia 3.22k) R/O Overlap syndrome_x000D_
Cr= 0.5,  Urea= 32_x000D_
ANA HEP 2 pattern: Nucleoplasm, fine granular, nucleoli positive (AC-4)_x000D_
On Predinsolon 5mg PO daily (08 years), Chloroquine phosphate 150mg PO daily</t>
  </si>
  <si>
    <t xml:space="preserve">BP: 117 / 66_x000D_
FBS: 134 ( day back) </t>
  </si>
  <si>
    <t xml:space="preserve">well controlled bp + sub optimal glycemic control </t>
  </si>
  <si>
    <t>T2 DM( for 25 yrs) + HTN( for 20 yrs) + dyslipidemia; metformin 500 mg po bid, Glibenclamide 5 mg Bid, Amlodipine 10 mg/d, Losartan 50 mg/d and atrovastatin 20mg po daily</t>
  </si>
  <si>
    <t>well controlled HTN  +LBP +  difficulty of Vision + head trauma 2ry to Falling down</t>
  </si>
  <si>
    <t xml:space="preserve">well controlled HTN  +LBP +  difficulty of Vision </t>
  </si>
  <si>
    <t xml:space="preserve">BP- 117/76 wT- 55KG_x000D_
cbc= wbc= 5.86  hgb=15.3 mcv=90 plt=363 </t>
  </si>
  <si>
    <t xml:space="preserve">P1 - TB enteritis P2 - moderate anemia 2 ?IDA R/O ACD( corrected)  On Anti Tb (3 tabs), pyridoxine and FESO4 tablets - 3 months </t>
  </si>
  <si>
    <t>d/c iron tablets ,continue anti tb  see after 3 month with updated cbc</t>
  </si>
  <si>
    <t>P1 - TB enteritis P2 - moderate anemia 2 ?IDA R/O ACD On Anti Tb (3 tabs), pyridoxine and FESO4 tablets - 2 MONTHS AND 2 weeks</t>
  </si>
  <si>
    <t xml:space="preserve">NO NEW COMPLAINT                </t>
  </si>
  <si>
    <t>RFT - 1.5 , UREA - 35 _x000D_
 BP  -  128 / 80 - PR - 72 _x000D_
 BP - 140/70 - 140/90 _x000D_
 ABDOMINAL U/S -  2013 - RT  SMALL KIDNEY ,_x000D_
 2014 - Mild fatty liver + tiny GB polys(benign) , RECO: Right relatively small kidney ? partial nephrectomy  ? Renal artery stenosis consider renal artery doppler</t>
  </si>
  <si>
    <t xml:space="preserve">SAME + RIGHT SMALL KIDNEY </t>
  </si>
  <si>
    <t xml:space="preserve">SEND  ABDOMINAL -PELVIC U/S - SE ,  RBS  : _x000D_
- </t>
  </si>
  <si>
    <t xml:space="preserve">HTN&gt;10 YEARS  on amlodipine 10 mg po/d and HCT 25 mg po/d + AKI 2 TO ?? </t>
  </si>
  <si>
    <t>no new compliant no hypoglycimmia after discaleting insulin</t>
  </si>
  <si>
    <t>BP=165/74,PR=76 CHEST CLEAR,MSS= NO EDEMA</t>
  </si>
  <si>
    <t xml:space="preserve">P - DM + HTN + NYHA class 2  stage c DCMP, EF 35% + ?CKD </t>
  </si>
  <si>
    <t>CONTINUE NPH 20/8 IU SC BID, Enalapril 5mg po bid, metoprolol 12.5mg po bid, spironolactone 25mg po daily, lasix 40mg/20 po bid,amlodipine 10mg po daily, atrovastatin 40mg po daily,ADDVISE ON LIFE STYLE MODIFICATION,APPOINT AFTER 3 MONTH WITH RFT,ELECTROLYTE</t>
  </si>
  <si>
    <t>P - DM + HTN + NYHA class 2  stage c DCMP, EF 35% + ?CKD On - NPH 20/8 IU SC BID, Enalapril 5mg po bid, metoprolol 12.5mg po bid, spironolactone 25mg po daily, lasix 40mg/20 po bid,amlodipine 10mg po daily, atrovastatin 40mg po daily</t>
  </si>
  <si>
    <t xml:space="preserve">fbs  120  ,150 </t>
  </si>
  <si>
    <t>/poorly controlled  t2dm</t>
  </si>
  <si>
    <t>send  hemog  a1c  lipid profile  rft  u/a</t>
  </si>
  <si>
    <t>: TYPE2 DM on MTF 1.5/1 GM PO BID,GLIBINCLAMIDE 10 MG PO BID on Atrovastatin 20 mg po per day P2: HTN ON HCT 25mg po day</t>
  </si>
  <si>
    <t>no cough, no SOB, no edema, no visual problem (cataract surgery dione, glauconma on followw up0, back pain, paresthasia (squating problem), joint mobility good, good balance, good undertsnding, cooperatibve, no obesity, no stress , no psychosocial fdistress, good dietary habit, no addiction, adherent to medication, toiletinbg good. remarks (no breasy mas, no vaginal discharge)FBS 158 mg/dl</t>
  </si>
  <si>
    <t>sleeps poorly, walking distance good, muscle strength weak, no emotional change, no memory loss, good judgement</t>
  </si>
  <si>
    <t>good disease coutrrse</t>
  </si>
  <si>
    <t>salt restriction, avoid processed salty food, avoid friued food, eat small frequent diet, avoid eating a large portionof a meal at a time, minmimize coffee, prevntion of fall, vegitable and fruit dish, legumes dish, get adequate sun light, waklk for 20 minutes 3 time per week,  get a ciup of juice made of 9banana, avocado, oats and milk ) twice per week, foot care (keep hygien, wear loose shoe, becatreful while cutting nail, keep moisurizing legs with vaslin), keep candy in pockets</t>
  </si>
  <si>
    <t xml:space="preserve">BP: 124/83    125/82    121/82  ( Hbm),  139 / 92 </t>
  </si>
  <si>
    <t>make enalapril 10/5mg po bid</t>
  </si>
  <si>
    <t xml:space="preserve">p1: Newly dx HTN on enalapril 5mg po bid (  but he took 10mg po daily) _x000D_
p2: Symptomatic Cholelithiasis + Fistula in Ano ( on follow up at SRC)  </t>
  </si>
  <si>
    <t xml:space="preserve">FBS-  140 - 120 - 130 - </t>
  </si>
  <si>
    <t xml:space="preserve">SEE MANAGEMENT _x000D_
HGA1C ,RFT, FOR NEXT APPT _x000D_
- LINK TO OPTHA CLINIC </t>
  </si>
  <si>
    <t xml:space="preserve">BP- 120/66     PR- 80    _x000D_
MSS - no edema_x000D_
invs - not updated </t>
  </si>
  <si>
    <t>- update U/A , RFT, abdominal u/s _x000D_
- work ups for ckd _x000D_
- omeprazole 20mg po/ d</t>
  </si>
  <si>
    <t xml:space="preserve">Good controlled HTN + ? CKD_x000D_
- u/s shows bilaterally small kidneys  right renal cyst _x000D_
on : _x000D_
-amlodipine 5 mg po/d _x000D_
-enalapril 5mg po bid _x000D_
-amitryptiline 12.5mg po/d _x000D_
_x000D_
_x000D_
</t>
  </si>
  <si>
    <t>FBS= 147, 225, 145, 148</t>
  </si>
  <si>
    <t>suboptimal  sugar control</t>
  </si>
  <si>
    <t>make metformin 750 mg po BID_x000D_
continue atrovastatin and appoint after 3 months</t>
  </si>
  <si>
    <t>no cough, no SOB, no edema, no visual problem ,  hypertension diagnosed 6 months ago and not obn medication , has myoma, no headache, no hematuria, no flank pain, no goitor, no diabetes, family histotry of hypertension, BP 170/ 90 mmHg, ECHO normal, ECG ( normal rate, reguilar, normal axis , good R wave progression) urin analysis (no protein urea 0, creatinine requested, pottasium (4 u/l), lipid profile normal</t>
  </si>
  <si>
    <t xml:space="preserve">salt restriction, minmize coffee, avoid processed salty foor, abvoid fried food, preventionof fall, vegitable and fruit dish, legumes dish, get adequate sun light, eat (banana, tomatto and pottato for pottasium supplementaion) , have a regular chjeck up for BP </t>
  </si>
  <si>
    <t>Came with the complaint of left ear sharp pain which is followed by left side neck swelling with draining fistula of 02 months._x000D_
He also complains about difficulty of swallowing solid foods and voice change of same duration._x000D_
-Linked from ENT side for preop evaluation._x000D_
-No hx of CMI</t>
  </si>
  <si>
    <t>There is anterior neck mass measuring 3x4cm with draining sinus</t>
  </si>
  <si>
    <t xml:space="preserve">?Hypoglossal Ca </t>
  </si>
  <si>
    <t xml:space="preserve">Lt hang pain of intermittently </t>
  </si>
  <si>
    <t xml:space="preserve">well controlled HTN + ? Lt  wrist ganglion </t>
  </si>
  <si>
    <t xml:space="preserve">she has dry intermittent cough for more than 1 week associated with artralgia, and LGIF. she also has decreased appetite. </t>
  </si>
  <si>
    <t>FBS = ?_x000D_
BP= 133 / 77</t>
  </si>
  <si>
    <t xml:space="preserve">FBS,                  </t>
  </si>
  <si>
    <t xml:space="preserve">FBS-  133- 154 - 140 - _x000D_
 BP -189 / 109 PR - 92  RPEATED - &gt; 176/90 PR - 94 </t>
  </si>
  <si>
    <t xml:space="preserve">ADD AMLODIPINE 5 MG PO DAILY , _x000D_
SERIAL BP RECORD AND APPT AFTER 1 MONTH  , WITH RFT AND HGA1C FOR NEXT APPT _x000D_
</t>
  </si>
  <si>
    <t xml:space="preserve">T2DM + HTN on metformin 500 mg po BID, doanil 5 mg po/d and enalapril 10 mg po BID, ATROVASTATIN 20 MG PO DAILY , </t>
  </si>
  <si>
    <t xml:space="preserve">FBS = ?_x000D_
BP= 133 / 77_x000D_
she has very fine crackles more on the right upper chest. but scattered. </t>
  </si>
  <si>
    <t>Investigate, Start anti ischemic managements</t>
  </si>
  <si>
    <t xml:space="preserve">?Hypoglossal Ca_x000D_
+IHD (with mrEF 45%) </t>
  </si>
  <si>
    <t xml:space="preserve">complain  numbness to  lower extrimities  </t>
  </si>
  <si>
    <t>the  same  +?vitamin  D defficency</t>
  </si>
  <si>
    <t>give   calsedenk  1  tab  po/day  for 1 month</t>
  </si>
  <si>
    <t>he has dry intermittent cough for the apst 1 week but no fever. but has mild shortness of breath_x000D_
he has been taking salbutamol 2 puffs bid daily and beclomethasone PRN by mistake</t>
  </si>
  <si>
    <t>BP= 173 / 84</t>
  </si>
  <si>
    <t>poorly controlled HTN + mild acute exacerbation of B. asthma</t>
  </si>
  <si>
    <t>salbutamol challenge_x000D_
add amlodipine 5 mg po daily_x000D_
refill other rmedications with appropriate instructions</t>
  </si>
  <si>
    <t>Asthma + HTN enalapril 5 mg po daily</t>
  </si>
  <si>
    <t>she has corn on the right sole of feet</t>
  </si>
  <si>
    <t>Stable vitals_x000D_
FBS= she has multiple records of above 140mg/dl_x000D_
RBS= she has multiple records of above 200mg/dl</t>
  </si>
  <si>
    <t>Poorly controlled T1DM + Rt plantar corn</t>
  </si>
  <si>
    <t>add RI 4/2, continue NPH 40/20, link to dermatology</t>
  </si>
  <si>
    <t xml:space="preserve">Hypertension for the last 10 years /Type 2 DM for the last 10 years/ CKD stage secondary to diabetic nephropathy </t>
  </si>
  <si>
    <t>Losartan 50mg PO daily, Atorvastin 40mg PO daily, NPH 12/6, ASA 81mg PO daily, Dapagliflosin 10mg PO daily, Lasix 40mg PO daily</t>
  </si>
  <si>
    <t>Hypertension for the last 10 years /Type 2 DM for the last 10 years/ CKD stage secondary to diabetic nephropathy creatinine 2.5 eGFR 30ml/min_x000D_
On Losartan 50mg PO daily, Atorvastin 40mg PO daily, NPH 12/6, ASA 81mg PO daily, Dapagliflosin 10mg PO daily, Lasix 40mg PO daily</t>
  </si>
  <si>
    <t xml:space="preserve">TINGLING AND NUBMING SENSATION OF EXTERMITES - BILATERAL KNEE PAIN KNEE </t>
  </si>
  <si>
    <t xml:space="preserve">BP-135 / 88   , PR - 88 _x000D_
 FB S- 97 </t>
  </si>
  <si>
    <t>SEND VIT D LEVEL FOR NEXT APPT , ADD MELOXICAM 15 MG PO DAILY ,  NEUROBION 1TAB PO DAILY - APPT</t>
  </si>
  <si>
    <t xml:space="preserve">known HTN + Chronic DVT + RVI HAART + + GOUTY ARTRITHIS - ON ENALAPRIL 10 MG PO BID , AMT - 25 MG PO DAILY ,  ASA - 81 MG PO DAILY , ATROVASTATIN 20 MG PO DAILY , AMODIPINE 5 MG PO DAILY ,  ALLUPRINOL - 100 MG PO DAILY </t>
  </si>
  <si>
    <t xml:space="preserve">COMPLAIN  EPEGASTRIC  PAIN  WITH  ASSOCIATED  URGENCY  AND  RIGHT  FLANK PAIN  OTHER  WISE  NO  FEVER  </t>
  </si>
  <si>
    <t>FBS  120 ,118   BP  126/81</t>
  </si>
  <si>
    <t xml:space="preserve">THE  SAME=?UTI  +?DYSPEPSEA?PUD  </t>
  </si>
  <si>
    <t xml:space="preserve">SEND  U/A  , ABDOMENOPELVIC  U/S   FBS   STOOL  H  PYLORI   </t>
  </si>
  <si>
    <t>BP - 108 169 / 88</t>
  </si>
  <si>
    <t xml:space="preserve">UPDATE  BASELIN INX  AND ECHO FOR NEXT APPT WITH SERIAL BP RECORDS  - APPT 1 MONTH </t>
  </si>
  <si>
    <t>P1. HTN W ?HHD ON ENALAPRIL 10 MG PO BID, METOPROLOL 25 MG PO/DAY, HCT 12.5mg</t>
  </si>
  <si>
    <t xml:space="preserve">falling down accident on neck collar, no cough, no SOB, no edema, no visual problem, back pain post traumation, no paresthasia, no sdiabnetes, no known kidnety diusease, no headche, no follow up since hypertension known 4 yrs ago , BP 190/110 mmhg </t>
  </si>
  <si>
    <t>sleeps well, wal;king distyance good, muscle strength good, no emotion al change, no memory loss, good judgement</t>
  </si>
  <si>
    <t xml:space="preserve">hypertensicve urgency </t>
  </si>
  <si>
    <t>salt restriction, be active, abvoid eating processed salty food, avoid fried food, mnmize coffee,prevenmtion of fall, vegitable and fruit dish, legumes dish, do exercise regularlky, check BP regularly, eat (banana, tomatto, pottato for posttassium supplementation)</t>
  </si>
  <si>
    <t xml:space="preserve">BP: 116 / 82     PR: 80_x000D_
INR: 1.89    Uric acid: 4.2    _x000D_
RFT: Cr: 2.3   urea: 43   _x000D_
lumbosacral x ray; vertebral degenerative chenges_x000D_
</t>
  </si>
  <si>
    <t>same + Sub therapeutic range INR</t>
  </si>
  <si>
    <t>continue same magement _x000D_
add indometacin 100mg suppository</t>
  </si>
  <si>
    <t xml:space="preserve">HF sec IHD + A fibrillation + pulmonary hypertension on lasix 80 mg tid amlodipine 5mg po daily, metoprolol 5omg/d, Atorvastatin 20mg/d,  warfarin 5 mg po  day,  alluprinol 100mg po bid </t>
  </si>
  <si>
    <t>complains about lightheadedness, vertigo and foreign body sensation in the rt ear _x000D_
-She also complains about CLBP</t>
  </si>
  <si>
    <t>same AS ABOVE</t>
  </si>
  <si>
    <t>INVESTIGATE ,LINK TO ENT</t>
  </si>
  <si>
    <t>P- known type 2 DM +PN + mild pulmonary HTN + A FIB on: -NPH 20/10 IU - Metformin 1gm po BID -Carbamazepine 200 mg Po/d -Metoprolol 50 mg po/d -Rivaroxaban 20mg Po/d -Lasix 40mg Po/d -amitriptyline 25mg po/d</t>
  </si>
  <si>
    <t xml:space="preserve">FBS-  173 - 170 - _x000D_
 BP- 146 / 95 PR- 76_x000D_
 BP - HOME RECOR D- 130/80 - 120/80 </t>
  </si>
  <si>
    <t xml:space="preserve">D/C NIFEDIPINE MAKE - AMLODIPINE 10 MG PO DAILY </t>
  </si>
  <si>
    <t>T2DM + HTN + Dyslipidemia on MTF 1.5/1GM gm po BID,( BUT TAKING 1GM PO BID ) Daonil 10 mg po BID, , Atorvastatin 20 mg po/d, nifedipine 20 mg po BID</t>
  </si>
  <si>
    <t>FBS = 131_x000D_
BP= 133 / 77</t>
  </si>
  <si>
    <t>advise on LSM and refill</t>
  </si>
  <si>
    <t>known Hypertensive _x000D_
on amlodipine 5 mg PO Daily</t>
  </si>
  <si>
    <t xml:space="preserve">RFT - CR - 0.9 , BUN - 1-0 , _x000D_
 SE - K - 3.51 , N A- 137 \_x000D_
 BP - 72 158 / 87_x000D_
 BP - 140- 150/80 - 87 </t>
  </si>
  <si>
    <t xml:space="preserve">SEE MANAGEMENT - APPT WITH 3 MONTH - _x000D_
  MAKE ENALAPRIL 10/15 MG PO BID -  WITH SERIAL BP RECORDS _x000D_
- LINK TO OPHTA FOR EVALUATION </t>
  </si>
  <si>
    <t>KNOWN HTN on lasix 40 mg po/d , enalapril 15 mg po BID( BUT TAKING  10 MG PO BID )and HCT 25 mg po/d</t>
  </si>
  <si>
    <t>still he complains chest pain ( left anterior. _x000D_
otherwise he had no cough, fever, sob</t>
  </si>
  <si>
    <t>CXR: Unremarkable_x000D_
CK-MB: 6.17_x000D_
Troponin: &amp;lt;0.01</t>
  </si>
  <si>
    <t>repeat cxr</t>
  </si>
  <si>
    <t xml:space="preserve">chest pain 20? on azithromycin 500mg po daily ( completed for five days) </t>
  </si>
  <si>
    <t xml:space="preserve">she has hypoglycemia for the past 2 days. </t>
  </si>
  <si>
    <t>FBS= 123, 90, 77, 324, 97, 192, 102, 97, 109, 95, 75, 47, 48_x000D_
BP =106/53</t>
  </si>
  <si>
    <t>suboptimal Sugar control</t>
  </si>
  <si>
    <t xml:space="preserve">U'A, hga1c, RFT. _x000D_
make insulin 14/6. make metformin 500 mg po BID. </t>
  </si>
  <si>
    <t xml:space="preserve">P=HTN + T2DM( for 20 yrs on po medication for the first 9 yrs); on NPH 18/8 iu sc bid, MTF 500 mg po/d , Amlodipine 10 mg po daily, enalapril 10/5 mg po BID and atrovastatin 20mg po daily </t>
  </si>
  <si>
    <t xml:space="preserve"> FBS - 69-87-267-217- RBS- 170-335-400- 291- 280_x000D_
(06/02 -16) -300_x000D_
 - </t>
  </si>
  <si>
    <t xml:space="preserve">PLAN - SEND URINE KETONE - LINK TO MRC - ENDOCRINOLOGIST </t>
  </si>
  <si>
    <t xml:space="preserve">Known T1DM with poor glycemic control  ON MIXTARD - 34/14 IU SC BID _x000D_
</t>
  </si>
  <si>
    <t xml:space="preserve">BILATYERAL FLANK PAIN &gt; AND BURNING SENSATION DURING MICTURATION &gt; 3 MONTHS </t>
  </si>
  <si>
    <t>FB S- 142                 _x000D_
 BP -62 17 115 / 71</t>
  </si>
  <si>
    <t xml:space="preserve">RFT , U/A , CBC , ABDOMINAL U/S -SE </t>
  </si>
  <si>
    <t xml:space="preserve">DM+ on NPH 32/28 IU SC BID </t>
  </si>
  <si>
    <t>cough, SOB on exertion, bilateral leg edema up to bilateral knee, no visual problem, no hemoptysis, oxygen saturation 75%, PR 80, ECHO doner (sever TR with sever pulmonary hypertension)EF 60%, INR (2.2 ), PTT 49, )PT 27, on medications (warfarin 5 mg po daily,  frusomide 40 mg po bid, )</t>
  </si>
  <si>
    <t>bilateral; pretibial edema, cyanmosis peripheral , TR murmor, JVP raised</t>
  </si>
  <si>
    <t>salt restriction , minminze coffee, be active, avoid heavy duty, adher to medicatiobn</t>
  </si>
  <si>
    <t xml:space="preserve">chronic PE with pulmonary hypertension with corepulnmonary  , bil;atweral DVT </t>
  </si>
  <si>
    <t xml:space="preserve">Complains about bilateral leg swelling after starting Amlodipine and reliefd after discontinuation </t>
  </si>
  <si>
    <t>Do HGA1C and consider INSULIN RX</t>
  </si>
  <si>
    <t>T2 DM+HTN + Dyslipidemia; on metformin 1500mg/1000mg, Daonil 10 mg BID, enalapril 10 mg PO BID Atrovastatin 20 m po/d and meloxicam 15mg po daily</t>
  </si>
  <si>
    <t xml:space="preserve">BILATERAL FLANK PAIN &gt; 6 MONTHS ,  TINGLIGN AND BURNING SENSATION OF EXTERMITES </t>
  </si>
  <si>
    <t xml:space="preserve">FB S- 117 - 127 _x000D_
 BP - 76  123 / 52_x000D_
 BP - 128/62 </t>
  </si>
  <si>
    <t>SEND ABDOMINAL U/S ,  RFT , U/A</t>
  </si>
  <si>
    <t xml:space="preserve">T2 DM + HTN; on MTF - 500 MG PO BID , ATROVSATIN 20 M GPO DAILY , ATENOLOL 50 G PO DAILY , + HCT 25 MG PO DAILY </t>
  </si>
  <si>
    <t>This is a 55 yrs old female presented with a complaint of left side facial deviation and frequent contractions for 7 years which exacerbated in the past 3 months . initially starts as witching of the eyelid and tingling sensation - but no headache or change in mentation - no ear complaint - no history of trauma</t>
  </si>
  <si>
    <t xml:space="preserve">there is left side facial deviation with frequent twitching of face. _x000D_
BRAIN MRI with out contrast=global brain atrophy likely age related, bilateral periventricular white matter T2/FLAIR hyper intensities. ddx. chronic small vessel disease.   bilateral ethmoid and maxillary sinusitis with left maxillary retention cyst. </t>
  </si>
  <si>
    <t xml:space="preserve">right sided facial nerve palsy secondary to ? </t>
  </si>
  <si>
    <t xml:space="preserve">consult neurologist on friday </t>
  </si>
  <si>
    <t>Hemifacial Spasm 2ry r/o Facial nerve compression</t>
  </si>
  <si>
    <t xml:space="preserve">NO New compliant  no bleeding </t>
  </si>
  <si>
    <t xml:space="preserve">INR =3.02 </t>
  </si>
  <si>
    <t>Supratherapeutic  INR(3.02)</t>
  </si>
  <si>
    <t xml:space="preserve">make  warfarin 5mg po /5xwk and 7.5 mg po 2x/wk  </t>
  </si>
  <si>
    <t>P- 6th AFTER IVC INJURY REPAR DONE p- CHRONIC IVC AND RT ILIAC VEIN THROMBOSIS + RIGHT MID URETERIC STRICTURE WITH MILD HYDROURETHRONEPHROSIS ON : WARFARINE 5mg /7.5  po alternatively   daily with INR =1.5</t>
  </si>
  <si>
    <t xml:space="preserve">BP- 100/80   PR-  80_x000D_
HEENT- PC NIS _x000D_
MSS-  PIP JOINT SWELLING _x000D_
INV:   ESR 60, RF NR, Uric acid 4.1, ANA postive, p-ANCA neg, c-ANCA neg, atypical ANCA pos,Titre 1:20. </t>
  </si>
  <si>
    <t xml:space="preserve">?SLE                   </t>
  </si>
  <si>
    <t>- Send ANA quantitative, Anti smith, Anti DSDNA_x000D_
- CBC, U/A , _x000D_
- prednisolone 20mg po/d</t>
  </si>
  <si>
    <t>P- ?SLE _x000D_
- had chronic multiple joint pain of 4 years duration which is intermittent. the pain is worse on the elbow and knee joints and the finger joints have swelling._x000D_
on : _x000D_
-prednisolone 30mg po/d _x000D_
-hydroxychloroquine (n/a)</t>
  </si>
  <si>
    <t>Problem List_x000D_
KNOWN HTN+DIABETUS MELLITUS + PN ON NPH 20/10 IU SC BID,AMLODIPINE 5 MG PO DAILY ,ENALAPRIL 10 MG PO DAILLY,NEUROBIN 1 TAB PO DAILY, PREGABALINE 75 MG PO DAILY, ATROVASTATIN 20 MG PO DAILY</t>
  </si>
  <si>
    <t>seen by orthopedic physcian, MRI done (adhasive capsulites0 current symptoms (left shioulder pain, lim ited elevation, painful shoulder movement, no weaknessno swel;ling)</t>
  </si>
  <si>
    <t>axillaRY NERRVE FUNCTION test sensation of left shoulder intact</t>
  </si>
  <si>
    <t>adhasicve capsul;ites</t>
  </si>
  <si>
    <t>NSAID given</t>
  </si>
  <si>
    <t>left shouilder pain (subluxation)</t>
  </si>
  <si>
    <t xml:space="preserve">he has right sided pulsatile tinnitus and throbbing headache. _x000D_
he has trauma history to his head 8 months ago </t>
  </si>
  <si>
    <t>no pertinet findings_x000D_
CT scan 6 months ago was normal</t>
  </si>
  <si>
    <t>amitryptiline 12.5 mg po daily_x000D_
diclofenac PRN_x000D_
appoint after 1 month</t>
  </si>
  <si>
    <t>OTITIS EXTERNA (treated) + headache 2ry ?</t>
  </si>
  <si>
    <t xml:space="preserve">swelling below the RT breast </t>
  </si>
  <si>
    <t xml:space="preserve">FBS 144mg/dl </t>
  </si>
  <si>
    <t xml:space="preserve">Sub optimal controlled T2 DM + HTN ? boils below Rt Breast </t>
  </si>
  <si>
    <t xml:space="preserve">FBS ,       </t>
  </si>
  <si>
    <t xml:space="preserve">well controlled T2 DM + HTN ? boils below Rt Breast </t>
  </si>
  <si>
    <t xml:space="preserve">SHE HAS SEVERE DYSEPTIC SYMPTOMS FOR 10 DAYS. </t>
  </si>
  <si>
    <t>BP = 122 / 78</t>
  </si>
  <si>
    <t xml:space="preserve">well controlled HTN + dyspepsia. </t>
  </si>
  <si>
    <t>refill medications and add omeprazole 20 mg po DAILY_x000D_
STOOL HPYLORY</t>
  </si>
  <si>
    <t>HTN on Nifedipine 20 mg daily MDD on AMT. she also takes meloxicam for back pain intermittently</t>
  </si>
  <si>
    <t>Cough which is productive assocated with SOB, HGIF</t>
  </si>
  <si>
    <t xml:space="preserve">bp: 133 / 92_x000D_
chest; scattered wheeze all over the chest </t>
  </si>
  <si>
    <t>acute exacerbation of b.astham ppted? CAP</t>
  </si>
  <si>
    <t>Link to AEOPD for better mgt and work up</t>
  </si>
  <si>
    <t xml:space="preserve">bronchial asthma on beclametasone 2 puff bid ( but she didnt take because she cant get it) , salbutamol 6puff PRN </t>
  </si>
  <si>
    <t xml:space="preserve">,headache   nausea  easy fatigability  last session of dialysis was yesterday </t>
  </si>
  <si>
    <t xml:space="preserve">bp =110/46  pr=74  fistula site is functional </t>
  </si>
  <si>
    <t xml:space="preserve">continue meds        </t>
  </si>
  <si>
    <t>P=known Hypertension (10 years) P=Type 2 DM for the last 30 years P= ESRD on Hemodialysis "2x per week /CKD anemia and MBD atrial fibrillation Peripheral neuropath</t>
  </si>
  <si>
    <t xml:space="preserve">BP - 130\90-130/80-_x000D_
 FBS- 121- 115  HGA1C - 6.5 % 1 MONTH BACK </t>
  </si>
  <si>
    <t xml:space="preserve">SAME + PRE DIABETIC </t>
  </si>
  <si>
    <t>HTN on Enalapril 10/5 MG PO BID  (  and atrovastatin 20mg po daily P2- keliod on silcon gel</t>
  </si>
  <si>
    <t xml:space="preserve">back pain, lower extrimity pain </t>
  </si>
  <si>
    <t xml:space="preserve">CD4: 503 ( three months) </t>
  </si>
  <si>
    <t>continue pregabalin 75mg po daily and neuobin 1 tab po daily_x000D_
link to neuro surgery</t>
  </si>
  <si>
    <t xml:space="preserve">Known RVI on HAART + Radiculopathy 2 to  Mild Degenerative Lumbar spondylosis with  L4/L5 diffuse disc bulge &amp; facete joint degeneration, causing mild bilateral neural foraminal narrowing </t>
  </si>
  <si>
    <t xml:space="preserve">INTERMITTENT  FATIGUE </t>
  </si>
  <si>
    <t xml:space="preserve">BP =56  115 / 77_x000D_
 TFT (10/10 2023 ) - TSH -  45.9 , TT3 - 0.936 , T4 - 1.06 </t>
  </si>
  <si>
    <t xml:space="preserve">UPDATE INX ON NEXT APPT _x000D_
- LEVOTHYROXINE - 100 Mcg PO BID - APPT AFTER 3 MONTHS WITH  TFT </t>
  </si>
  <si>
    <t xml:space="preserve">she has  improvement    but  complain  epegastric pain </t>
  </si>
  <si>
    <t xml:space="preserve">atypecal  pneumonea  +?pul tb  </t>
  </si>
  <si>
    <t xml:space="preserve">gene  expert   tb  not detected   </t>
  </si>
  <si>
    <t>? PTB atypecal  cap</t>
  </si>
  <si>
    <t xml:space="preserve">fb s- 140 - 135 _x000D_
 bp - 98 17 134 / 75_x000D_
</t>
  </si>
  <si>
    <t xml:space="preserve">see management _x000D_
- UPDATE INX FOR NEXT APPT </t>
  </si>
  <si>
    <t xml:space="preserve">DM+IHD+RVI on  daonil - 10 mg po bid - mtf - 1gm po bid ,  metoprolol 25 mg po daily , Asa 81 mg po daily , atrovastatin 20 mg po daily </t>
  </si>
  <si>
    <t xml:space="preserve">vitamin  D  LLEVEL    13.6   BUN   16.6 cr  0.89     </t>
  </si>
  <si>
    <t>the same  +vitamin  d  deficiency  +dyspepsea?pud</t>
  </si>
  <si>
    <t xml:space="preserve">treat  with  vitamin  D </t>
  </si>
  <si>
    <t>Same [Known RVI + Renal colic]+RIGHT HYDRONEPHROSIS</t>
  </si>
  <si>
    <t>pain at wound site and intermittent cough</t>
  </si>
  <si>
    <t>BP: 110 / 85</t>
  </si>
  <si>
    <t>controlled x ray, cbc</t>
  </si>
  <si>
    <t>p1: known RVI on HAART ( for the last 10yrs) _x000D_
p2: rt side stage 2 empyema  for which she was admitted drainage  was done and treated with antibiotics and discharged improved</t>
  </si>
  <si>
    <t xml:space="preserve">FB S- 115 - 120 - _x000D_
 BP - 72 17 188 / 117 - REPEATED AFETR 30 MIN - 154/89_x000D_
BP - 140/90   </t>
  </si>
  <si>
    <t xml:space="preserve">SEE MANAGEMENT - SEND HGA1C FOR NEXT APPT  AND SERIAL BP RECORD _x000D_
 ENALAPRIL 10/5 MG PO BID  REFILL OTHERS _x000D_
</t>
  </si>
  <si>
    <t>BP: 114 / 74_x000D_
FBS: 55 ( 25/`01/16), 90</t>
  </si>
  <si>
    <t xml:space="preserve">Well controlled bp and glycemia </t>
  </si>
  <si>
    <t>T2DM + HTN on NPH 26/18IU, enalapril 5mg po/d, nifedipine 20 mg po/d,  atorvastatin 20 mg po/d, HCT 25mg po daily</t>
  </si>
  <si>
    <t>BP=120/70MMHG PR=86B/MIN</t>
  </si>
  <si>
    <t>SAME + VIT D INSUFFICIENCY</t>
  </si>
  <si>
    <t>DO ESR, TFT, URIC ACID ,ANA</t>
  </si>
  <si>
    <t xml:space="preserve">DEGENERATIVE SPONDYLOSIS+FAIR CONTROLL HTN </t>
  </si>
  <si>
    <t>SEE MEDICATION TRANSFER HC PT INTEREST</t>
  </si>
  <si>
    <t xml:space="preserve">lower back pain + known hpt on medicatione </t>
  </si>
  <si>
    <t>STILL HAS NUMBNES OF EXTERMITY, TINGLING SENSTION  AND DIFFICULTY TO WALK MORE LEFT LOWER LEG , HE HAS NO IMPOROVMENT DESPITE TRETMENT</t>
  </si>
  <si>
    <t xml:space="preserve">BP 106/70, PR 80 </t>
  </si>
  <si>
    <t>PN+BPH ABD</t>
  </si>
  <si>
    <t>v/s-stable, INR-2.78</t>
  </si>
  <si>
    <t>refill, see after 1month with INR</t>
  </si>
  <si>
    <t>P: Recurrent DVT on Warfarin 7.5/7.5/10 mg po daily</t>
  </si>
  <si>
    <t>v/s-bp-123 / 83, home-120-130/80, pr-96 FBS-109-135</t>
  </si>
  <si>
    <t>p1 :T2DM P2 :- HTN P3 : IHD on ASA 81 PO/DAY, ATROVASTATIN 40 MG PO/DAY DAPAGLIFLOZINE 10 MG PO DAY, METFORMIN 1000 MG PO BID METOPROLOL 50 MG PO DAILY ENALPRIL 10 MG BID</t>
  </si>
  <si>
    <t>VS BP 110/7 0P R 88 RR 20</t>
  </si>
  <si>
    <t xml:space="preserve">Type 2 DM+HTN+PN </t>
  </si>
  <si>
    <t>contuin e the same mgt</t>
  </si>
  <si>
    <t>Type 2 DM+HTN+PN ON MTF 1.5/1gm po bid Daonil 10mg po bid Enalapril 5 mg po/d ,Atorvastatin 20 mg po daily , neurobion 1 tab po daily</t>
  </si>
  <si>
    <t xml:space="preserve">BP= 154 / 71_x000D_
WBC= 9.8k, Hg=9.2, MCV= 92, PLT= 402,Ca total= 7.1, Mg= 2, PO4= 4, Cholestrol= 112, TG= 125, HDL=30, LDL= 64, VLDL= 25, Na= 137, K= 5.3, Urine analysis= unremarkable, VDRL= negative, TSH= normal_x000D_
Brain MRI= Marked brain atrophy likely age related with ventriculomegally, Left basal ganglia old infarction (Oct 16, 2023)_x000D_
LS MRI= Degenerative lumbar spondylosis with L5-S1 level broad based central disc protrusion, L4-5 level mild &amp; L5-S1 level moderate spinal canal stenosis, L4-5 level mild left neural foraminal stenosis_x000D_
Abdominal US= Bilateral mildly increased parenchymal echogenecity likely renal parenchymal disease, Mild prostatic enlargement- likely benign. Rt kidney= 9.6,Lt kidney= 9.7cm </t>
  </si>
  <si>
    <t>T2DM + HTN + DSPN + CKD (Previous Cr= 4.16 (Sep 16, 2023) currently done (13/10/2023) = 2.6) + Anemia 2o to ? ACI+ Vit D deficiency (on Rx)</t>
  </si>
  <si>
    <t>Escalate Carvidilol 12.5mg PO BID, MTF 500mg PO BID, Amlodipine 10mg PO daily, , Atorvastin 20mg PO daily, ASA 81mg PO daily, Amitriptyline 25mg PO noc, Vitamin D3 50,000 IU PO/week, Calci-denk 1 tab PO daily</t>
  </si>
  <si>
    <t xml:space="preserve">T2DM + HTN + DSPN + CKD (Previous Cr= 4.16 (Sep 16, 2023) currently done (13/10/2023) = 2.6) + Anemia 2o to ? ACI+ Vit D deficiency (on Rx)_x000D_
On MTF 500mg PO BID, Amlodipine 10mg PO daily, Carvidilol 6.25mg PO BID, Atorvastin 20mg PO daily, ASA 81mg PO daily, Amitriptyline 25mg PO noc, Vitamin D3 50,000 IU PO/week, Calci-denk 1 tab PO daily_x000D_
Brain MRI= Marked brain atrophy likely age related with ventriculomegally, Left basal ganglia old infarction (Oct 16, 2023)_x000D_
LS MRI= Degenerative lumbar spondylosis with L5-S1 level broad based central disc protrusion, L4-5 level mild &amp; L5-S1 level moderate spinal canal stenosis, L4-5 level mild left neural foraminal stenosis_x000D_
Abdominal US= Bilateral mildly increased parenchymal echogenecity likely renal parenchymal disease, Mild prostatic enlargement- likely benign. Rt kidney= 9.6,Lt kidney= 9.7cm </t>
  </si>
  <si>
    <t xml:space="preserve">---&amp;gt;DECREASED VISION_x000D_
---&amp;gt;DIFFICULTY SPEAKING  </t>
  </si>
  <si>
    <t>BP=110 / 60 PR= 88 RR=20 T-36.3</t>
  </si>
  <si>
    <t xml:space="preserve">SAME + disartheria </t>
  </si>
  <si>
    <t>COUNSEL ON DANGER SIGNS ,LINK TO SPEECH THERAPY,continue follow up at neuro surgical side,consult neuro side for further mgt</t>
  </si>
  <si>
    <t>this is a 32 yrs old male pt on 1month and 14 days POD after right side craniotomy was done for an indication of right side epidural hematoma 2ry to RTA_x000D_
p2-left Homonyous hemianopia</t>
  </si>
  <si>
    <t>v/s-bp-148 / 76, pr-102</t>
  </si>
  <si>
    <t>P1 - Left Sided hemiparesis 2ry to Hemorrhagic stroke P2 Hypertension ON AMLODIPINE 10 MG po/d, and HCT 25MG po/d</t>
  </si>
  <si>
    <t>BP=120/70MMHG PR=76B/MIN</t>
  </si>
  <si>
    <t xml:space="preserve">FOLLOW UP              </t>
  </si>
  <si>
    <t>T2DM + PN + small calcaneal spur; on NPH 52/30 IU SC BID[ But she took NPH=52/32], MTF 500 mg po/d</t>
  </si>
  <si>
    <t xml:space="preserve">Refill Metoprolol </t>
  </si>
  <si>
    <t>she is taking MTX 2.5mg po/wk and she is not taking chloroquine for 2months b/c of unavialablity. she has intermittent joint pain over the both hands and feet</t>
  </si>
  <si>
    <t>v/s-stable,  MSS- swans neck deformity, LFT-normal, urea-16</t>
  </si>
  <si>
    <t>advice on adherance, CBC, OFT, ESR, CRP, refill, see after 2months</t>
  </si>
  <si>
    <t>P- RA (Rheumatoid Arthritis )  On MTX:- 5 mg PO/ WK Po daily folic acid 5 mg po daily, Choloroquine 250mg PO daily</t>
  </si>
  <si>
    <t>this is a 54 yrs old known DM pt for the past 11 yr on Glebenclamide 5mg po bid for the past 1month and known HTN for the past one yr on amilodipin 10mg po daily. currently presented with a compliant of bilateral leg swelling to the level of the abd. he drinks habesha areke 2-3 melekia pre day for the past 20yrs. other wise no hx of orthopenia, pnd no hx of fever no hx of yellowish discoloration of the eye, no hx of decreased urine out put, urine color change</t>
  </si>
  <si>
    <t>FBS 140 BP 150/80, 130/80</t>
  </si>
  <si>
    <t xml:space="preserve">DM+HTN+ALCHOLIC LIVER  DISEASE </t>
  </si>
  <si>
    <t>BP=110/67MMHG PR=67B/MIN</t>
  </si>
  <si>
    <t xml:space="preserve">SAME       + RHEUMATOID ARTHRITIS                      </t>
  </si>
  <si>
    <t>DO CBC , ESR  , URIC ACID , RHEUMATROID FACTOR XRAY OF THE RIGH ANKLE</t>
  </si>
  <si>
    <t xml:space="preserve">PARESTHESIA LOWER EXTERMITY AND LOWER BACK OF 7 MONTH </t>
  </si>
  <si>
    <t>she has still back pain</t>
  </si>
  <si>
    <t>BP= 130 / 64_x000D_
Abd CT: (10years back)- Mild OA changes of dorsolumbar spine with diffuse bulge at L4/5 level abutting the thecal sac and nerve roots_x000D_
LS x ray= mild degenerative changes</t>
  </si>
  <si>
    <t>Controlled HTN (40years)+ Hypothyroidism + DVHD with mild MR (10years) + CLBP 2o to Mild degenerative endplate changes</t>
  </si>
  <si>
    <t xml:space="preserve">Levothyroxine 50mcg daily - Losartan 50mg BID - Metoprolol 25mg daily - amlodipine 5mg PO daily - Atorvastatin 20mg daily, Pregabalin 75mg PO BID </t>
  </si>
  <si>
    <t>P- HTN (40years)+ Hypothyroidism + DVHD with mild MR (10years) + CLBP 2o to Mild degenerative endplate changes (has follow up at Neuro-surgery)_x000D_
On - Levothyroxine 50mcg daily - Losartan 50mg BID - Metoprolol 25mg daily - amlodipine 5mg PO daily - Atorvastatin 20mg daily, Pregabalin 75mg PO BID (initiated at Neuro surgery side)</t>
  </si>
  <si>
    <t>He DC the medications b/ce he was at Amhara region &amp; can not access the medications &amp; come back to Addis</t>
  </si>
  <si>
    <t xml:space="preserve">FBS-180 mg/dl &amp; BP-170/82 mmHg </t>
  </si>
  <si>
    <t xml:space="preserve">Poor Glycemic Control + uncontrolled HTN </t>
  </si>
  <si>
    <t xml:space="preserve">Refill &amp; advice him on Adherance &amp; link him back to MRC </t>
  </si>
  <si>
    <t>P1:Type 2 DM 13 years on NPH 26/8 P2: Hypertension on P3 :-CKD on Amlodipin 5 mg po daily,Atenolol 50 mg po bid,lasix 40 mg po daily ,HCT 25 mg po daily,,Atrovasatin 40 mg</t>
  </si>
  <si>
    <t>P1:Type 2 DM 13 years on NPH 14/6 IU SC BID P2: Hypertension on P3 :-CKD on Amlodipin 5 mg po daily,Atenolol 50 mg po bid,lasix 40 mg po daily ,HCT 25 mg po daily,,Atrovasatin 40 mg</t>
  </si>
  <si>
    <t>refil meds _x000D_
rtc 3/12 _x000D_
update rft, lft , cbc, urine analysis</t>
  </si>
  <si>
    <t xml:space="preserve">P-T2DM(5 YEARS ) + IHD(1 YEAR) on metoprolol 25mg po bid,_x000D_
 lasix 40mg po daily, _x000D_
atorvastatin 40mg po daily, _x000D_
enalapril 5mg po daily, _x000D_
spironolactone 25mg po daily, _x000D_
metformin 750mg po bid, _x000D_
digoxin 0.125mg po daily, _x000D_
NPH 38/22iu daily, _x000D_
ASA 81mg po/day_x000D_
atrovastatine 40mg po daily </t>
  </si>
  <si>
    <t xml:space="preserve">HAS DRY COUGH AGGRAVATED BY ODOUR AND COLD ENVIROMENT HE WAS TREATED WITH  AMOXACILLIN NO CHNAGE FOR COUGH </t>
  </si>
  <si>
    <t xml:space="preserve">BP 120/80, 130/80  CHEST CLEAR </t>
  </si>
  <si>
    <t>HTN +ALLERGIC BRHONCHITIS</t>
  </si>
  <si>
    <t>CXR , OFT  LIPID, FBS ELECTROLYTE</t>
  </si>
  <si>
    <t>BP=160/80MMHG PR=86B/MIN</t>
  </si>
  <si>
    <t xml:space="preserve">FOLLOW UP            </t>
  </si>
  <si>
    <t>v/s-bp-120 / 90, pr-80, U/A-NR, urea-19, LFT-normal</t>
  </si>
  <si>
    <t>advised on LSM,  continue others, see after 1month with home bp and BG measurement, update ixs</t>
  </si>
  <si>
    <t>P- T2DM + HTN + RA on metfomin 1gm po bid, atorvastatin 20mg p daily, amlodipine 10mg po daily, predinisolone 5mg po every other day, amitriptyline 25 mg po daily, MTX 5 mg po weekly, glibenclamide 5mg po bid</t>
  </si>
  <si>
    <t xml:space="preserve">- No new complaint_x000D_
Previously she was started on Enalapril but she developed cough_x000D_
</t>
  </si>
  <si>
    <t>BP-ECHO- G1 DD, with mild LVH _x000D_
CBC- NR FBS- 95 _x000D_
BP at home - 101-150/75-96</t>
  </si>
  <si>
    <t>- bring RFT result_x000D_
- Add Losartan _x000D_
- Hold Atenolol_x000D_
- consider changing Nifedipine _x000D_
- see after 2weeks</t>
  </si>
  <si>
    <t>P- Hypertension - 20years _x000D_
Nifedipine 40mg PO daily _x000D_
atenolol -not taking it because of dyspepsia</t>
  </si>
  <si>
    <t>BP= 125/65  PR= 90_x000D_
INR= 1.48</t>
  </si>
  <si>
    <t xml:space="preserve">CRVHD (severe TR. severe MR, moderate AR) + AF + Subtherapautic INR </t>
  </si>
  <si>
    <t>warfarin 5mg PO daily, digoxin 0.125mg Po/d, frusemide 20 po/day. -metoprolol 25 mg PO daily, spironolactone 25mg PO daily, Enalapril 10 mg PO BID</t>
  </si>
  <si>
    <t>P1:- CRVHD (severe TR. severe MR, moderate AR) P2 :- AF On- digoxin 0.125mg Po/d -warfarin 5 and 2.5mg po daily on alternatively days -frusemide 20 po/day. -metoprolol 25 mg PO daily, spironolactone 25mg PO daily, Enalapril 10 mg PO BID</t>
  </si>
  <si>
    <t>BP=110/80MMHG PR=90B/MIN</t>
  </si>
  <si>
    <t xml:space="preserve">FOLLOW UP                                 </t>
  </si>
  <si>
    <t>FBS 105, 140,</t>
  </si>
  <si>
    <t>FAIR CONTROLL TYPE1DM</t>
  </si>
  <si>
    <t xml:space="preserve">SEE MEDICATION NEXT TIME UPDATE OFT LIPID HGBA1C </t>
  </si>
  <si>
    <t>TYPE 1DM  ON NPH 14/12IU</t>
  </si>
  <si>
    <t xml:space="preserve">no finding _x000D_
cbc, rft, serum electrolyte - all within normal range </t>
  </si>
  <si>
    <t xml:space="preserve">refil meds    </t>
  </si>
  <si>
    <t xml:space="preserve">HF2o to HHD ON _x000D_
Lasix 40 MG P O DAILY_x000D_
 AMLODIPINE 10 MG PO DAILY _x000D_
Echo: Mild Concentric LVH with GI </t>
  </si>
  <si>
    <t>he has right side of  back pain</t>
  </si>
  <si>
    <t>BP= 135 / 86_x000D_
Chest= clear</t>
  </si>
  <si>
    <t>Hypothyroidism + Chondritis</t>
  </si>
  <si>
    <t>Levothyroxine 50mcg Po every other day, Tramadol 50mg PO TID</t>
  </si>
  <si>
    <t>HAS COUGH WITH SOB WITH EXERTION</t>
  </si>
  <si>
    <t xml:space="preserve">CHEST- CREPTATION IN BILATERAL LOWER LUNG FIELD  </t>
  </si>
  <si>
    <t xml:space="preserve">NYHA CLASS 2 HF </t>
  </si>
  <si>
    <t xml:space="preserve">LLASIC 80MG PO TID_x000D_
UPDATE SERUM ELECTROLYTE , INR </t>
  </si>
  <si>
    <t>P-CRVHD( severe MS, severe TR, moderate MR, mild AR, with severe PUL HTN P2: atrial fibrillation on furosemide 40 mg po TID , spironolactone 25 mg po/day digoxin 0.125 mg po/day and B .penicillin1.2 iu im monthly and warfarin 5 mg/2.5MG po</t>
  </si>
  <si>
    <t xml:space="preserve">- last Phlebotomy 7months back_x000D_
- no new complaint </t>
  </si>
  <si>
    <t>BP_ 132 / 72 FBS=153, 99,140, 135, 154,_x000D_
HCT- 61.3 (1month back)</t>
  </si>
  <si>
    <t xml:space="preserve">Fair Glycemic control + Good BP control </t>
  </si>
  <si>
    <t xml:space="preserve">- Refill meds _x000D_
- Repeat CBC and consider Phlebotomy_x000D_
- Bring ECHO result _x000D_
</t>
  </si>
  <si>
    <t>P- HTN +T2DM + B. Asthma + Bilateral visual loss _x000D_
On Mixtard 38/20iu _x000D_
Enalapril 10mg BID_x000D_
Atorvastatin 40mg/day_x000D_
ASA 81mg/day_x000D_
HCT 25mg/day_x000D_
Salbutamol 6puffs PRN _x000D_
Symbicort 2puffs BID</t>
  </si>
  <si>
    <t>--&amp;gt;PRODUCTIVE COUGH YELLOWISH SPUTUM OF 1 MONTH DURATION ASS WITH NIGHT SWEATING OF SAME TIME DURATION FOR THIS COMPLAINT TREATED WITH UNSPECIFIED 2 types of Abcs one for 7days and other for 3 days ,also took cough syrup but have no improvement</t>
  </si>
  <si>
    <t>bp=123 / 74 pr=74 rr=21  t=36_x000D_
chest--CLEAR AND RESONANT</t>
  </si>
  <si>
    <t>incisional hernia + r/o P.TB</t>
  </si>
  <si>
    <t>INVESTIGATE(CBC,ESR,GENE X.PERT,CHEST X/RAY)</t>
  </si>
  <si>
    <t>P1=follow up for incisional hernia at surgical opd</t>
  </si>
  <si>
    <t xml:space="preserve">GOOD                                </t>
  </si>
  <si>
    <t xml:space="preserve">REFIL MEDS _x000D_
HOLD ENALAPRIL </t>
  </si>
  <si>
    <t xml:space="preserve">She had on episode of ABM </t>
  </si>
  <si>
    <t xml:space="preserve">BP-127 / 74 mmHg </t>
  </si>
  <si>
    <t xml:space="preserve">Uncontrolled Seizure d/O </t>
  </si>
  <si>
    <t>Refill &amp; appoint a/r a month</t>
  </si>
  <si>
    <t>BP= 119 / 75_x000D_
VDRL= non reactive</t>
  </si>
  <si>
    <t xml:space="preserve">Known RVI on HAART (21 years) + _x000D_
Left side monoparesis with uncrossed facial palsy 2ry to ischemic stroke + Newly Dx T2DM </t>
  </si>
  <si>
    <t>MTF 500mg PO daily, enalapril 2.5mg PO BID, ASA 81mg PO daily, Atorvastain 80mg PO daily</t>
  </si>
  <si>
    <t>Discharged from ward 12 days back._x000D_
Known RVI on HAART (21 years) + _x000D_
Left side monoparesis with uncrossed facial palsy 2ry to ischemic stroke + Newly Dx T2DM _x000D_
On MTF 500mg PO daily, enalapril 2.5mg PO BID, ASA 81mg PO daily, Atorvastain 80mg PO daily</t>
  </si>
  <si>
    <t>DYSLIPDIMA ......</t>
  </si>
  <si>
    <t>DYSLIPDIMA ...</t>
  </si>
  <si>
    <t>complains about bilateral lower leg swelling and epigastric discomfort_x000D_
-Has discontinued her meds for the past 5 days due to the diarrhea.</t>
  </si>
  <si>
    <t xml:space="preserve">Grade 1 bilateral pitting edema </t>
  </si>
  <si>
    <t xml:space="preserve">Initiate Diuretics </t>
  </si>
  <si>
    <t>P1-DVHD (mod AS)_x000D_
P2-PN</t>
  </si>
  <si>
    <t>she was admitted 1wk back with the asst of KNOWN T2DM + KNOWN HTN + HHS ( COORECTED ) + AKI 2 TO ? + ? DIABETIC NEPHROPATHY + DIABETIC RFETINOPATY and discharged improved</t>
  </si>
  <si>
    <t>V/S-bp-146 / 65 pr-90 ha1c-7.7%, 24 hr urine protein=752.8mg/24hrs trop quant=0.51, cr-1mg/dl_x000D_
brain CT-unremarkable</t>
  </si>
  <si>
    <t>update ixs, refill, come with home BG and bp monitoring, see after 1month</t>
  </si>
  <si>
    <t>P1-T2DM(15yrs)_x000D_
P2-HTN(10yrs) _x000D_
P3-AKI(resolved)_x000D_
P4-?DIABETIC NEPHROPATHY _x000D_
P5-DIABETIC RFETINOPATHY on NPH 38/30iu sc bid, enalapril 5mg po daily, atorvastatin 20mg po daily</t>
  </si>
  <si>
    <t>BP- 123 / 85 130-135/80-90</t>
  </si>
  <si>
    <t xml:space="preserve">Good BP measurement </t>
  </si>
  <si>
    <t>- spironolactone 25mg PO daily_x000D_
- refill others</t>
  </si>
  <si>
    <t>P1- Refractory hypertension R/O Secondary HTN 6years _x000D_
P2: GTC seizure 2ry to hypertensive hemorrhagic stroke 20months _x000D_
P3: Hypertensive Encephalopathy (improved) on _x000D_
Nifedipine 40mg PO bid Spironolactone 50mg PO Daily Atenolol 50mg PO daily _x000D_
Enalapril 20 mg PO BID _x000D_
Phenytoin 100 mg PO /D _x000D_
HCT 25mg po daily</t>
  </si>
  <si>
    <t>P- CRVHD ( (moderate MS, Mild AR, Trace MR)(for &gt; 7yrs) ; on B. Penicillin 1.2 MIU IM Q 1month, Metoprolol 25 mg po/d and ASA 81 mg po/d</t>
  </si>
  <si>
    <t>BP=125/76MMHG PR=67B/MIN</t>
  </si>
  <si>
    <t xml:space="preserve">FOLLOW UP          </t>
  </si>
  <si>
    <t>P=MILD ASTHMA ( for 13 yrs); ON BECLOMETHASONE PUFF 2 PUFFS BID, SALBUTAMOL 6 PUFFS PRN</t>
  </si>
  <si>
    <t xml:space="preserve">has lower back pain , bilateral flank pain , lower leg intermiittent swelling , hematuria , has no cough  </t>
  </si>
  <si>
    <t xml:space="preserve">bp 116/80 ,pr 80  chest </t>
  </si>
  <si>
    <t xml:space="preserve">ultrsound ,rft  urrine bring mri result for board </t>
  </si>
  <si>
    <t>she complains of bilateral leg edema. She is not taking Galvus/Met (Vildagliptin/MTF 50mg/1000mg po bid) instead she is taking MTF 1gm PO BID</t>
  </si>
  <si>
    <t>BP= 147 / 93_x000D_
FBS 130, 141_x000D_
Home BP= 156/89, 149/84</t>
  </si>
  <si>
    <t xml:space="preserve">T2DM (3 years) + Poorly controlled Hypertension (20 years) </t>
  </si>
  <si>
    <t>escalate amlodipine 10mg PO daily, MTF 1gm PO BID, Enalapril 10mg po BID, Glibenclamide 5mg PO daily, Atorvastatin 40mg PO daily, Dapagliflozin 10mg PO daily</t>
  </si>
  <si>
    <t>P1-T2DM (3 years), P2 Hypertension (20 years) ON Galvus/Met (Vildagliptin/MTF 50mg/1000mg po bid, Enalapril 10mg po BID Amlodipine 5mg po daily Glibenclamide 5mg PO daily Atorvastatin 40mg PO daily Dapagliflozin 10mg PO daily</t>
  </si>
  <si>
    <t>update CBC, refill, see after 1month</t>
  </si>
  <si>
    <t>pancytopenia 2ry to megaloblastic anemia + dyspepsia on vit b 12 1mg im once a week(completed daily for 1wk and will start weekly tomorrow), folic acid 5mg po once daily, ferrous sulphate 325 mg po once daily, omeprazole 20mg po daily</t>
  </si>
  <si>
    <t xml:space="preserve">- easy fatigability, Shortness of breath on exertion_x000D_
- bilateral lower extremity swelling </t>
  </si>
  <si>
    <t xml:space="preserve">BP-103 / 68 PR- 80R _x000D_
Chest - clear _x000D_
G1 bilateral leg edema _x000D_
INR- 2.86 </t>
  </si>
  <si>
    <t xml:space="preserve">Same + therapeutic INR </t>
  </si>
  <si>
    <t>- Frusemide 40/20mg PO BID _x000D_
- see after 1 month with INR</t>
  </si>
  <si>
    <t>P- Corpulmonale sec to Bilateral PTE on warfarin 2.5mg po / day and frusemide 40mg po per day and digoxin 0.125mg po daily</t>
  </si>
  <si>
    <t>BP=120/80MMHG PR=78B/MIN</t>
  </si>
  <si>
    <t xml:space="preserve">EPILIPSY COMPLETED MEDICATION PAST 6 MONTH AND SEIZURE FREE FOR 5YEAR </t>
  </si>
  <si>
    <t>T2 DM + HTN;- NPH - 56/36 AM/PM; RI= 4/4 AM/PM , MTF - 500 MG PO DAILY , ASA 81 mg po/d Atrovastatin 20 mg po/d , . Enalapril 10/15 mg po bid HCT25 M GPO DAILY</t>
  </si>
  <si>
    <t xml:space="preserve">BP- 101 / 87 PR - 72 </t>
  </si>
  <si>
    <t xml:space="preserve">- Refill meds_x000D_
- TFT </t>
  </si>
  <si>
    <t>P1- Right Cerebellar Infarction _x000D_
P2- Hypertension _x000D_
P3- Toxic MNG _x000D_
Atorvastatin 80mg PO daily _x000D_
ASA 81mg PO daily _x000D_
PTU 100mg PO TID _x000D_
Propranolol 40mg PO daily _x000D_
Enalapril 10mg PO daily</t>
  </si>
  <si>
    <t>no new complaints _x000D_
Seizure free for the past 02 yrs</t>
  </si>
  <si>
    <t>Refill and link back to neurology</t>
  </si>
  <si>
    <t>Know Epileptic on phenobarbital 100mg po/d</t>
  </si>
  <si>
    <t xml:space="preserve">BP= 147/79_x000D_
Updated Ix on 05/02/2016 EC_x000D_
U/A= only glu +1 other wise unremarkable_x000D_
Total cholestrol= 144, TG= 92, HDL= 33.6, LDL= 89.2, Na= 141, K- 5.33, Cl= 112.2_x000D_
Cr= 2.3_x000D_
WBC- 8.9k, Hg= 12.3, MCV= 97 PLT= 214k_x000D_
</t>
  </si>
  <si>
    <t>P1-known IHD with (EF= 32) P2- Type 2 DM (20years) P3-HTN P4-Stage 3b CKD sec to Diabetic Kidney Disease P5- DM retinopathy P6-Ischemic stroke ( PCA territory)</t>
  </si>
  <si>
    <t>Change metoprolol to Carvidilol 6.25mg PO BID, NPH 24/8IU SC BID, escalate Enalapril 5mg PO BID, Frusemide 40mg PO daily ASA 81 MG PO DAILY Atrovastatin 40mg po/d, Dapaglifozin 10 mg po daily, serum K+, RFT after 03 weeks</t>
  </si>
  <si>
    <t>P1-known IHD with (EF= 32) P2- Type 2 DM (20years) P3-HTN P4-Stage 3b CKD sec to Diabetic Kidney Disease P5- DM retinopathy P6-Ischemic stroke ( PCA territory) NPH 24/8IU SC BID Enalapril 2.5mg PO bid Frusemide 40mg PO daily ASA 81 MG PO DAILY Atrovastatin 40mg po/d, Metoprolol 25mg PO daily, Dapaglifozin 10 mg po daily_x000D_
Current Cr= 2.3 previous was also 2.3 04 months</t>
  </si>
  <si>
    <t>V/S-stable, INR-2.11 MSS-no descrepancy</t>
  </si>
  <si>
    <t>D/C warfarin, advice on post-thrombotic syndrome, see after 3months, senior is involved</t>
  </si>
  <si>
    <t>P- ACUTE RT LL PROXIMAL DVT (6th month POST PARTAUM) on warfarin 5 mg for 5 days and.7.5mg for next 2 days for 6months</t>
  </si>
  <si>
    <t xml:space="preserve">BP-164/103 mmHg </t>
  </si>
  <si>
    <t xml:space="preserve">Add HCT            </t>
  </si>
  <si>
    <t xml:space="preserve">HTN on Amlodpine 10 mg po/d </t>
  </si>
  <si>
    <t xml:space="preserve">good                               </t>
  </si>
  <si>
    <t>REFIL MEDS, HOLD ENALAPRIL</t>
  </si>
  <si>
    <t xml:space="preserve">Bp-133 / 85 mmHg </t>
  </si>
  <si>
    <t xml:space="preserve">Adive her on LSM </t>
  </si>
  <si>
    <t>- Patient was repeatedly counselled on insulin initiation for last 1 year but refused and she is sent to endocrinologist for further evaluation</t>
  </si>
  <si>
    <t xml:space="preserve">BP- 137 / 77_x000D_
Cr- 0.62 HGBA1c- 11.3 LFT- NR, Vitamin D - 11.1 low _x000D_
urine analysis - glucose +3, albumin negative LDL- 102, CHol- 170 HDL -33 TG- 175_x000D_
ECHO- Moderate concentric LVH, G1 DD_x000D_
US- hepatomegaly with mild Diffuse steatosis_x000D_
Right renal Upper pole non obstructive calculus_x000D_
Empty GB fossa </t>
  </si>
  <si>
    <t>- Vitamin D 50,000IU PO every week for 3 months_x000D_
- link her to Endocrinologist (linked to Dr. Rediet at private (patient request)</t>
  </si>
  <si>
    <t>P1- HTN (2yrs) on Candesartan/HCT 12.5mg PO daily 16/12.5mg PO daily  _x000D_
P2- T2DM (2yrs) _x000D_
Metformin 1000mg PO BID, Dapagliflozin 10mg PO daily _x000D_
- Daonil 5mg PO BID _x000D_
P3- Dyslipidemia _x000D_
Atorvastan 40mg PO Daily _x000D_
P4-LEFT PROVOKED PROXIMAL DVT (Post traumatic) completed treatment(1YR) _x000D_
P5-RIGHT HUMERAL SHAFT FRACTURE (Managed conservatively) P6- Right Supraspinatous Tendinites ,subacromial bursities +Deltoid Tendinities +Frozen shoulder on physiotheraphy</t>
  </si>
  <si>
    <t>currently he has bilateral leg swelling, SOB on exertion</t>
  </si>
  <si>
    <t>BP= 146 / 92_x000D_
Chest= Clear_x000D_
CVS= S1 &amp; S2 well heard_x000D_
MSS= Grade I edema</t>
  </si>
  <si>
    <t xml:space="preserve">Poorly controlled HTN + NYHA  Class 2 Stage C HFpEF (EF 60%) 2o to HHD + AKI on ?CKD </t>
  </si>
  <si>
    <t>Discontinue enalapril until his Cr is stablized, amlodipine 10mg PO daily, HCT 25mg PO daily, atrovastatin 40mg PO daily (Optimize based of lipild profile and ASCVD risk), ECG, Abdominal US, CBC, OFT, Urine analysis, HgA1c, consider ACEI after Cr stablization</t>
  </si>
  <si>
    <t>Transfered from ROPD _x000D_
A Known HTN (15 years) _x000D_
On Nifedipine 20mg PO BID, Enalapril 5mg PO BID, Atorvastatin 40mg PO daily, Metoprolol 25mg PO daily _x000D_
ECHO= moderate concentric LVH with grade 2 diastolic dysfunction_x000D_
LVEF 60  tapse 24_x000D_
_x000D_
creatinine=1.5   urea = 24 _x000D_
urine protein- trace</t>
  </si>
  <si>
    <t>Discontinue enalapril until his Cr is stablized, add lasix 40mg PO daily, amlodipine 10mg PO daily, HCT 25mg PO daily, atrovastatin 40mg PO daily (Optimize based of lipild profile and ASCVD risk), ECG, Abdominal US, CBC, OFT, Urine analysis, HgA1c, consider ACEI after Cr stablization</t>
  </si>
  <si>
    <t xml:space="preserve">Refill Losartan 50 mg po/d </t>
  </si>
  <si>
    <t>he has abdominal bloating, early satiety and constipation</t>
  </si>
  <si>
    <t>v/s-bp-162 / 86  home-147-158/88-94, pr-90, FBS-144-201</t>
  </si>
  <si>
    <t>make enalapril 15/10mg po bid, and glibenclamide 10mg po bid, continue others, update ixs, see after 2months</t>
  </si>
  <si>
    <t>P1 - DM for 20yrs P2- HTN 20yrs P3- Bilateral visual loss sec to Diabetic Retinopathy 10years P4- Lt side hemiparesis 2to ischemic Stroke with CN VII palsy(1yr) P5- BPH On Enalapril 10mg PO BID, Atorvastatin 20mg PO Daily Amlodipine 10mg PO daily ASA 81mg PO daily Metformin 1000mg PO BID Daonil 5 mg PO BID, HCT 25 mg po daily, spironolactone 12.5mg po daily</t>
  </si>
  <si>
    <t>no complaint. she burning sensation of feet</t>
  </si>
  <si>
    <t>BP= 123 / 64_x000D_
HgA1c= 7.7</t>
  </si>
  <si>
    <t>T2DM (7 years) + RVI On HAART for 3 years + MB Anemia (treated) + PN</t>
  </si>
  <si>
    <t>Metformin 1000 mg PO BID, Glibenclamide 5mg PO bid, amitriptyline 25mg po nocturnal, continue HAART, advised on life style and dietary modification</t>
  </si>
  <si>
    <t>Complains about LBP and easy fatigability and intermittent SOB_x000D_
-He also has tingling sensation and numbness over the left leg</t>
  </si>
  <si>
    <t>same + Peripheral neuropathy + CLBP 2ry to ??</t>
  </si>
  <si>
    <t>Refill and appoint, add pain mgt</t>
  </si>
  <si>
    <t>P1-Seizure disorder 2ry to meningoencephalitis _x000D_
P2.Known T2 DM_x000D_
-On Phenytoin 100mg PO daily, MTF 1GM PO BID GLEBINCLAMID 10MG BID</t>
  </si>
  <si>
    <t xml:space="preserve">- shortness of breath on mild exertion _x000D_
- no body swelling_x000D_
- no symptoms at rest _x000D_
 </t>
  </si>
  <si>
    <t xml:space="preserve">BP_115 / 58 PR- 72 R_x000D_
LFT- NR, CBC- NR_x000D_
anterior neck swelling which moves with respiration, non tender._x000D_
ECHO-0 CRVHD with moderate MS _x000D_
other ECHO- Concentric LVH, Mitral calcification but no valvular insufficiency or stenosis_x000D_
</t>
  </si>
  <si>
    <t xml:space="preserve">- TFT, ECG, repeat ECHO_x000D_
- see after 2months with result </t>
  </si>
  <si>
    <t xml:space="preserve">P-  Toxic MNG 2years _x000D_
 PTU 100mg BID_x000D_
Propranolol 40mg/day _x000D_
P2-  CRVHD (Moderate MS) + HTN with HHD </t>
  </si>
  <si>
    <t xml:space="preserve">bp128/80 ,pr 80 </t>
  </si>
  <si>
    <t xml:space="preserve">COPD ON MEDICATION </t>
  </si>
  <si>
    <t xml:space="preserve">COPD ON SYMBICORT </t>
  </si>
  <si>
    <t xml:space="preserve">HAS SLIGHTLY IMPROVED ANDOMINAL DESTENSTION BUT HAS INSOMINA ,  NOURINARY COMPLAIN </t>
  </si>
  <si>
    <t>BP111/70 ,PR 80</t>
  </si>
  <si>
    <t xml:space="preserve">Decompensated CLD (Ascites + ?Esophageal varice) 2o to ?ALD+HEPATIC STAGE 2  ENCEPHALOPATHY +?SEVERE HYPONATERMIA </t>
  </si>
  <si>
    <t>UPDATE ELECTROLYTE LFT, LINK ER</t>
  </si>
  <si>
    <t>Decompensated CLD (Ascites + ?Esophageal varice) 2o to ?ALD on Spironolactone 150mg PO daily, Lasix 60mg PO daily + Umblical hernia</t>
  </si>
  <si>
    <t>BP=133 / 80 PR-75 RR-17</t>
  </si>
  <si>
    <t>HTN(GOOD CONTROL) + HHD</t>
  </si>
  <si>
    <t>Amoilodipine 10mg Po/day</t>
  </si>
  <si>
    <t>post BMG urethroplasty was done for penile urethral stricture + HTN on Amoilodipine 10mg Po/day_x000D_
ECHO--MILD LVH AND GRADE 1 DIASTOLIC DYSFUNCTION</t>
  </si>
  <si>
    <t xml:space="preserve">Do Serum electrolyte </t>
  </si>
  <si>
    <t xml:space="preserve">- history of tb Lymphadenitis treated 5years back diagnosed with FNAC, completed treatment _x000D_
- currently complains left submandibular swelling, no system complex no respiratory complaint_x000D_
- no sore throat_x000D_
- Came for general check up </t>
  </si>
  <si>
    <t>BP-PR-_x000D_
1*1cm non mobile non tender firm Left submanibular and axillary LN</t>
  </si>
  <si>
    <t xml:space="preserve">? reactive Lymphadenitis R/O Tb Lymphadenitis </t>
  </si>
  <si>
    <t>CBC, ESR, FNAC, PICT, OFT, FBS</t>
  </si>
  <si>
    <t xml:space="preserve">P- ? reactive Lymphadenitis R/O Tb Lymphadenitis </t>
  </si>
  <si>
    <t xml:space="preserve">- Symptoms of anemia - 1year _x000D_
took iron fo a year for anemia dc 2years back _x000D_
- Undergone colonoscopy and endoscopy and negative _x000D_
- Poor appetite_x000D_
- left flank pain with radiation to lower extremity, hisotry of Stone </t>
  </si>
  <si>
    <t xml:space="preserve">BP- 100/58 PR- 86 _x000D_
pale conjuctiva_x000D_
No LAP _x000D_
</t>
  </si>
  <si>
    <t>?Iron deficiency anemia sec ?</t>
  </si>
  <si>
    <t xml:space="preserve">iron study, PM, US, CBC </t>
  </si>
  <si>
    <t xml:space="preserve">P- ?Iron deficiency anemia sec ?_x000D_
</t>
  </si>
  <si>
    <t>patient came with result</t>
  </si>
  <si>
    <t xml:space="preserve">results_x000D_
WBC- 5.3 Hgb- 15 Plt- 308 ESR-25 fT3- 4.07 N_x000D_
creatinine - 0.96 TSH-1.12 N uric acid - 5.5 Ft4- 1.32 N_x000D_
US- fatty liver _x000D_
FBS- 146 T chol- 230 LDL- 152 TG-151 HDL_ 49 _x000D_
stool exam - no o/p_x000D_
urine - WBC- 12-15 leucocyte -pos_x000D_
HBsag, HCV=- negative </t>
  </si>
  <si>
    <t>?IBS R/O IBD + DYSPEPSIA 2NDRY?+R/O GOUT +STAGE I HTN</t>
  </si>
  <si>
    <t xml:space="preserve">- HGBA1c, _x000D_
- PPI, Abc_x000D_
- Statin_x000D_
- weightloss_x000D_
- </t>
  </si>
  <si>
    <t>HTN + DM + Dyslipidemia on NPH 36/14 IU SC BID, amlodipine 5 mg po/d, enalapril 10 mg po BID, atrovastatin 20 mg po/d, and ASA 81 mg po/d</t>
  </si>
  <si>
    <t xml:space="preserve">BP-137 / 71 mmHg &amp; FBS-96 mmHg </t>
  </si>
  <si>
    <t>P=T2 DM + PN; On MTF 850 mg BID, Glibenclamide 5mg BID MG, Neurobin 1tab/day</t>
  </si>
  <si>
    <t xml:space="preserve">INTERMITTENT KNEE  JOINT PAIN </t>
  </si>
  <si>
    <t xml:space="preserve">BP - 66 18 127 / 89_x000D_
 BP HOME RECORD- 132/89 _x000D_
 FBS 92 - 153 </t>
  </si>
  <si>
    <t xml:space="preserve">SEE MANAGEMENT _x000D_
- SEND URIC ACID AND UPDATE INX ON NEXT APPT </t>
  </si>
  <si>
    <t xml:space="preserve">P=HTN + T2 DM;on MTF 500 mg poBIDdaonil 5 mg po/day, amlodipine 5 mg po/day+?GA </t>
  </si>
  <si>
    <t xml:space="preserve">difficulty of hearing </t>
  </si>
  <si>
    <t xml:space="preserve">HTN on Enalapril 5mg/day &amp; HCT 25 mg po/d( he is not taking HCT) </t>
  </si>
  <si>
    <t>BP 122 / 62_x000D_
SMBG 73- 129, three records of 134,139 and 140 in  one month_x000D_
HbA1c 4 months back 12.7, recent Oct 17 2023 -- 7.5</t>
  </si>
  <si>
    <t>good glycemic ocntrol</t>
  </si>
  <si>
    <t>put him on glibenclamide 5 mg ppo BID, continue Metformin 1000mg po bid</t>
  </si>
  <si>
    <t>T2DM on NPH 8/4 am/pm, metformin 1000mg po BID</t>
  </si>
  <si>
    <t xml:space="preserve">headache of 2 days </t>
  </si>
  <si>
    <t xml:space="preserve">BP-110-132/70-75 mmHg </t>
  </si>
  <si>
    <t>HTN with HHD + Bilateral small renal stones; on Enalapril 5 mg po/d</t>
  </si>
  <si>
    <t xml:space="preserve">bp =132/92 </t>
  </si>
  <si>
    <t>he has left medial aspect of ankle wound</t>
  </si>
  <si>
    <t>BP= 117 / 87_x000D_
MSS= There dressing on the medial aspect of the left ankle._x000D_
_x000D_
Doppler US of lower extremity: Left CFV area sequele of chronic DVT, Left proximal GSV and SFJ insufficiency, Left lower extremity varicose vein, Right SPJ insufficiency.</t>
  </si>
  <si>
    <t xml:space="preserve">RVI ON HAART+ BRONCHIAL ASTHMA + POSTTHROMBOTIC SYNDROME WITH VENOUS ULCER + lt lower extremity varicose vein </t>
  </si>
  <si>
    <t>Tapper predinsolon 5mg PO daily for 02 weeks then Q other day. symbicort 2 puff BID, Salbutamol puff 4 puffs PRN, compressive stokings. link to surgical side</t>
  </si>
  <si>
    <t>RVI ON HAART+ BRONCHIAL ASTHMA + POSTTHROMBOTIC SYNDROME WITH VENOUS ULCER + lt lower extremity varicose vein _x000D_
On symbicort 2 puff BID, Salbutamol puff 4 puffs PRN, compressive stokings. Due to unavailablity of ICS he was put on predinsolon 10mg PO daily for the past 02 months. Now, he confirmed the availability of Symbicort and requested the prescription and the plan is to tapper predinsolon and reinitiate symbicort</t>
  </si>
  <si>
    <t>Hypertension postlaminectomy</t>
  </si>
  <si>
    <t>Hypertension postlaminectomy for chronic low back pain/ severe vitamin d defeciency, ??hypothyroidism HCT 25mg po daily LOSARTAN 50MG PO DAILY NIFEDIPINE 40MG PO BID vit1000mg po daily, vitamin d 1000u po daily,</t>
  </si>
  <si>
    <t>P= DM NPH 12/8 IU SC BID, MTF 500 mg, Atrovastatin - 20mg po/d</t>
  </si>
  <si>
    <t>dry cough of 12 weeks duration and headache</t>
  </si>
  <si>
    <t>BP=137/80, PR=84.ECHO result grade I LV diastolic dysfunction,EF=60%</t>
  </si>
  <si>
    <t>refill the medication andadvice on diet and add hydrobromid syrup</t>
  </si>
  <si>
    <t>BP-140/86, 116/76, 160/80 ( she didnt take medication)_x000D_
pr 80_x000D_
FBS- 110, 120</t>
  </si>
  <si>
    <t>BP-115/73, 130/90, 140/85_x000D_
pr 80</t>
  </si>
  <si>
    <t>food bp control</t>
  </si>
  <si>
    <t>HTN+ OLD ISCHEMIC STROKE ON MEDICATIONS</t>
  </si>
  <si>
    <t xml:space="preserve">TYPE 2 DIABTIC MILTUSE </t>
  </si>
  <si>
    <t>P1=T2DM ( 10 PLUS YEARS) + P2=HTN ( 6 YERAS) + HHD MIXTARD 72/52 MTF 1250mg PO BID,LOSARTAN 50MG PO DAILY,ASA 81 MG PO DAILY ATROVASTATIN 40MG PO DAILY,METOPROLOE 50MG PO DAILY,LASIX 40MG PO TID</t>
  </si>
  <si>
    <t>Stable vitals_x000D_
FBS= 80, 129, 103, 122, 176, 181, 78_x000D_
Abdomino-pelvic US= Intra-mural myoma</t>
  </si>
  <si>
    <t>NPH 34/24, RI 4/4, link to gyne OPD</t>
  </si>
  <si>
    <t>T1DM (18 years) On NPH 34/24, RI 4/4</t>
  </si>
  <si>
    <t>BP 159 / 84mmhg, PR 68 regular_x000D_
motor power LLE 3+/5 , LUE 3/5( shoulder muscles) _x000D_
tone increase_x000D_
gait hemiplagic gait_x000D_
Lab: Na+ 144, K+ 3.4, Ca++ total 11.4(high)_x000D_
       TSH 0.1(0.3-4.2), fT4 20.23, fT3 6.11_x000D_
      Cr 0.85, BUN 16.9</t>
  </si>
  <si>
    <t xml:space="preserve">poor BP control, </t>
  </si>
  <si>
    <t>salt restriction, escalate amlodipine to 10 mg po daily, Hct 25 mg po BID, Enalapril 5 mg po bid, descalate PTU to 100 mg po BID, continue propranolol 40 mg po TID, Atorvastatin 40 mg /d, ASA 81 mg daily</t>
  </si>
  <si>
    <t>P HTN + Ischemic stroke + TMNG on ASA + 81mg po/d, Atorvastatin 40mg po/d, Amlodipine 5mg po, HCT 12.5mg/d , PTU 100mg po TID, Propranolol 40mg po tid</t>
  </si>
  <si>
    <t>complains of left limb edema which is dependent and improve with elevation, has tingling sensation on the sole of the feet. she was treated for DVT for 6 month completed 9  months back</t>
  </si>
  <si>
    <t>doppler us=lt lower limb chronic DVT ( venous wall thickening,narrowing and obliterations on irregular basis),no active thrombosis seen ,no 2ndry venous insufficiency seen</t>
  </si>
  <si>
    <t xml:space="preserve">lt lower limb chronic DVT </t>
  </si>
  <si>
    <t xml:space="preserve">advice on leg elevation ,compression stocking  and follow up </t>
  </si>
  <si>
    <t>P ? posthrombotic syndrome DVT for 6 month completed 8 months back</t>
  </si>
  <si>
    <t>BP=93 / 60  PR=69 RR=18_x000D_
FBS=110-120MG/DL</t>
  </si>
  <si>
    <t>TYPE 2 DM(FAIR CONTROL) + DISPEPSIA R/O PUD</t>
  </si>
  <si>
    <t>METFORMIN 500MG PO BID GLIBENCLAMIDE 5 MG PO/DAY,OMEPRAZOLE 20 MG PO BID</t>
  </si>
  <si>
    <t xml:space="preserve">HGA1C - 6.4 % _x000D_
 BP - 140/90 _x000D_
 BP -   OFFICE RECORD - 80 17 154 / 85_x000D_
</t>
  </si>
  <si>
    <t xml:space="preserve">HTN ON  ENALAPRIL 10 MG PO BID    + TYPE 2 DM ON LSM </t>
  </si>
  <si>
    <t>no cough, no SOB, no edema,  no visual problem evaluated, no back pain, no paresthasia, joint mobility good, good balance, good understanding, cooperative, no obnesity, no stress, no psychosocial distress,good dietary hait, fgood hygien, adherent o medicvation, toiletiong good, good social interaction. remasrks (no breast mas, no vaginal discharge)FBS 149mg/dl BP 140/70 mmHg</t>
  </si>
  <si>
    <t>salt restriction, avoid processed salty good, abvoid fried food, small frequent diet, min9imize coffe,prevention of fall, vegitable and fruit dish, legumes dish, get adequiate sun ligbhh, use onl;y liquid oil, foot care (keep hygien, keep moisturizing legs with vaslin, becareful while cutting nail, wear loose shoe)</t>
  </si>
  <si>
    <t xml:space="preserve">diabetes, hypertension, simple renal cyst_x000D_
</t>
  </si>
  <si>
    <t>bilateral leg swelling since the initiation of amlodipine. no justification to switch from lisnopril 10mg po daily</t>
  </si>
  <si>
    <t>bp-180/79_x000D_
ecg_x000D_
echo-mild lvh, mild tr, mild pulmonary htn_x000D_
creatinine 0.58_x000D_
LFT- NORMAL</t>
  </si>
  <si>
    <t>POOR BP CONTROL_x000D_
CCB- SIDE EFFECT</t>
  </si>
  <si>
    <t>DC AMLODIINE_x000D_
RESUME LISINOPRIL 10MG DAILY_x000D_
LIPID, FBS, URIC ACID</t>
  </si>
  <si>
    <t>post left MRM for invasive ductal carcinoma + post Right Fibroadenoma excision p2= SSI p3= known HTN</t>
  </si>
  <si>
    <t>BP= 102 / 56  PR= 78_x000D_
Chest= clear_x000D_
MSS= Trace pretibial edema_x000D_
_x000D_
ECHO (Oct 18, 2023)= DCMP with Moderately LV systolic dysfunction with mild functional MR. (EF= 35-40%, TAPSE= 24). LV in diastole= 57mm, LV in systol= 42mm</t>
  </si>
  <si>
    <t>HFrEF (35-40%) 2o to DCMP</t>
  </si>
  <si>
    <t>Enalapril 5mg po daily, metoprolol 100mg po bid, furosemide 80mg po bid, spironolactone 25mg po daily, digoxin 0.125mg po daily</t>
  </si>
  <si>
    <t>PERIPARTUM DCMP WITH MILDLY REDUCED LV FUNCTION (03 years) on enalapril 5mg po daily metoprolol 100mg po bid furosemide 80mg po bid spironolactone 25mg po daily, digoxin 0.125mg po daily_x000D_
ECHO (Oct 18, 2023)= DCMP with Moderately LV systolic dysfunction with mild functional MR. (EF= 35-40%, TAPSE= 24). LV in diastole= 57mm, LV in systol= 42mm</t>
  </si>
  <si>
    <t>BP=135/74,PR=82</t>
  </si>
  <si>
    <t>good BP and glycemic  control</t>
  </si>
  <si>
    <t>P=HTN+T2 DM + Ostioarthrities of knee, on amlodipin 10 mg po once daily,atrovastatin  20 mg po onnce daily,meloxican 15 mg po once daily and metiformin 500mg po BID</t>
  </si>
  <si>
    <t xml:space="preserve">BP-147 / 89 mmHg( 120-140/70-90 mmHg </t>
  </si>
  <si>
    <t>HTN + HYPOTHYROIDISM 2 to POST THYROIDECTOMY[on follow up at surgical side]; on HCT 25 mg po/d, Enalapril 10 mg po/d</t>
  </si>
  <si>
    <t>BP=135/74,PR=82 ,FBS=192</t>
  </si>
  <si>
    <t>good BP and poor glycemic  control</t>
  </si>
  <si>
    <t xml:space="preserve">NONE_x000D_
          </t>
  </si>
  <si>
    <t>CR-2.1_x000D_
UREA 14.9_x000D_
HOME BP 110-1230/80</t>
  </si>
  <si>
    <t>STABLE _x000D_
BBBBBBBBBBBB</t>
  </si>
  <si>
    <t xml:space="preserve">REFILL_x000D_
               </t>
  </si>
  <si>
    <t>Hypertension/CHOLELITHIASIS stage 3b ckd on nifedipine 20mg po bid enalapril 10mg po daily</t>
  </si>
  <si>
    <t xml:space="preserve">bp =150/88  pr=102  hga1c= 5.6 FBS=  80-90 </t>
  </si>
  <si>
    <t xml:space="preserve">d/c  nph make metformin 1 gm po bid and continue others advice on life style modification </t>
  </si>
  <si>
    <t>HTN with HHD+ T2 DM( newly dxed) 3 month back + Pul HTN 2ry to ?? + multinodular goiter with retrosternal extension + subclinical hyperthyroidism on Atorvastatin 40 mg po daily, frusomide 20 mg po bid, NPH 14/8 units am/pm, metformin 500mg po/d</t>
  </si>
  <si>
    <t>nop cough, no SOB, no edema, no visual problem, back pain, no paresythasia,  joint paoin, no swellinmg, clinging sensation of knee mobvement, walk with suppoert, good balance, good understanmding cooperative, no obnesity, no stress,n o psychosocial distress, gioood dietary habit, good hygien, adherent to medication, toileting (sqating problem), good socialm interaction. remarkass (no breast mass, no vaghinal discharge)FBS 110/60 mmhg</t>
  </si>
  <si>
    <t>sleeps well, walking distance good, muiscle strength good, no emotional change, no memotry loss, good judgement</t>
  </si>
  <si>
    <t xml:space="preserve">salt restriction,avoid salty procssed food, minim ize coffee, prev ention of fall, vegitabl;e and fruit dish, leghumes dish, gety adequate sun light, use only liqyuid oil, eat (pottato, tomatoo and banana( for pottasium supplementation) </t>
  </si>
  <si>
    <t>hypertension, gout, back pain, dyslipidemia</t>
  </si>
  <si>
    <t xml:space="preserve">bilateral flank pain ,  chest pain , productive cough  of over 4 days duration </t>
  </si>
  <si>
    <t xml:space="preserve">bp - _x000D_
 fbs - not done </t>
  </si>
  <si>
    <t xml:space="preserve">same ?                                  </t>
  </si>
  <si>
    <t xml:space="preserve">send CXR  ,   Se  , update RFT , u/a  , ECG _x000D_
-  COLLECT CA AND  MG PREVIOUS  RESULT </t>
  </si>
  <si>
    <t>KNOWN TYPE 2 DM ON LSM + AKI 2TO ? ( RESOLVED )   +uti ( treated )</t>
  </si>
  <si>
    <t>TYPE 2 DM + HYPERTESION</t>
  </si>
  <si>
    <t>TYPE II DIABETES MELLITUS+PSVT + ? Bells polsy NPH 48/44 SC bid, metoprolol 25 mg po daily, ASA 81 mg po daily, atrovastatin 40 mg po daily, metformin 1gm bid ON NPH 46/44 SC bid, metoprolol 25 mg po BID, ASA 81 mg po daily, atrovastatin 20 mg po daily, metformin 500gm bid</t>
  </si>
  <si>
    <t xml:space="preserve">BP-110-160/60-80 mmHg &amp; FBS-130-159 mg/dl </t>
  </si>
  <si>
    <t xml:space="preserve">Refill &amp; advice her on serious LSM </t>
  </si>
  <si>
    <t>Currently she is taking MTF 500mg PO daily, glibenclamide 5mg PO daily, enalapril 5mg PO daily, ASA 81mg PO daily</t>
  </si>
  <si>
    <t>BP= 153/90_x000D_
HgA1c= 6.9%, Total chol= 121, TG= 61, HDL= 48, LDL= 60.8, LDL/HDL ratio= 1.2, Cr= 1.4, BUN= 6_x000D_
CBC: WBC= 6.63, N= 33.5%, L= 54, Hg= 17, MCV= 81.9, PLT= 250k,  Urine analysis= leukocyte positive</t>
  </si>
  <si>
    <t>RVI ON HAART + T2DM (3 years) + Poorly controlled HTN + UTI</t>
  </si>
  <si>
    <t>MTF 500mg PO daily, glibenclamide 5mg PO daily, enalapril 5mg PO daily, ASA 81mg PO daily, Norfloxacin 400mg PO BId for 05 days</t>
  </si>
  <si>
    <t>RVI ON HAART + T2DM (3 years) + HYPRTENSIVE ON ASA 81 MG PO DAILY, ATORVASTATIN 20MG PO DAILY, METFORMIN 1000MG/500mg PO, ENALAPRIL 5MG bid,</t>
  </si>
  <si>
    <t>PR-92 BP-118 / 65</t>
  </si>
  <si>
    <t>add bisacodyl 10 mg po daily - 4 days _x000D_
-  refill and appt _x000D_
- update baselininx for next appt -  (cbc , oft ,s e , lipid profile , )</t>
  </si>
  <si>
    <t>VHD on lasix 20 mg po/d ,, enalapril 2.5 mg po/d, atorvastatin 20 mg po/d and ASA 81 mg po/d</t>
  </si>
  <si>
    <t xml:space="preserve">complains of productive cough, </t>
  </si>
  <si>
    <t>GA stable BP 106 / 66mmhg, PR 80, SpO2 92%_x000D_
chest diffuse wheeze_x000D_
contrast CTbilateral bronchial thickening with adjucent minimal GGO, mucoid impaction and bronchocele and diffuse air trapping, bronchitis/bronchopneumonea with small airway disease, DDX change of bronchial asthma with supper imposed infection_x000D_
HRCT as above( contrast CT)_x000D_
SPIROMETRY obstruction with posible restriction, NO SIGNIIFICANT, FEF2575  24% predicted</t>
  </si>
  <si>
    <t>COPD with fetures of restrictive disease ? hypersensitivity pneumonitis</t>
  </si>
  <si>
    <t>predinsolone 40 mg po daily 5 days, continue symbicort 160/4.5mcg bid, advised on techniques of inhaler</t>
  </si>
  <si>
    <t>P  ?B Athsma R/O ILD (Hypersensitivity pneumonitis) on symbicort puff</t>
  </si>
  <si>
    <t xml:space="preserve">bp =124/78 pr= 80 _x000D_
updated ixs cbc u/a lft serum electrolyte lipid profile all in normal range  fbs= 95 </t>
  </si>
  <si>
    <t>BP-130/70, 138/76_x000D_
pr 80_x000D_
FBS 102</t>
  </si>
  <si>
    <t>INEVESTIAGTE</t>
  </si>
  <si>
    <t xml:space="preserve">T2 DM +HTN ON NIFEDIPINE 20 MG PO BID,ENALAPRIL 10 MG PO BID,GLIBINCLAMIDE 5MG PO DAILY,MTF 500 MG PO DAILY,ATORVASTATIN 20 MG PO DAILY_x000D_
abd U/S- HEPATIC STEATOSIS_x000D_
</t>
  </si>
  <si>
    <t>bilateral ankle pain of 3 months</t>
  </si>
  <si>
    <t xml:space="preserve">Do Ankle X-ray </t>
  </si>
  <si>
    <t>T2 DM + HTN; On MTF 1 gm BID, Glibenclamide 10 mg BID, Amlodipine 5 mg/day, Enalapril 5 mg/day, ASA 81 mg/day, pregabalin 75 mg po bid</t>
  </si>
  <si>
    <t>INTERMITTENT RT KNEE PAIN_x000D_
WHICH RESPONDS WEL FOR DICLOFENAC JEL</t>
  </si>
  <si>
    <t xml:space="preserve">STABLE_x000D_
                 </t>
  </si>
  <si>
    <t xml:space="preserve">THE_x000D_
 SAME  </t>
  </si>
  <si>
    <t>COLLECT IRON STUDY_x000D_
CONSIDER INTRAARTICULAR STEROID INJECTION</t>
  </si>
  <si>
    <t>Problem List_x000D_
HYPERTENSION/HHD/DYSLIPIDEMIA/??osteoarthritis+ vitamin d defeciency, RX FRUSEMIDE 40MG PO DAILY ATORVASTATIN 20MG DAILY AMLODIPINE 5MG PO DAILY meloxicam 15mg po prn,</t>
  </si>
  <si>
    <t>dry intermittent cough, easy fatigability, shortness of breath</t>
  </si>
  <si>
    <t>p1= CAP + dyspepsia ( TREATED)</t>
  </si>
  <si>
    <t xml:space="preserve">bp -  150/80 - </t>
  </si>
  <si>
    <t xml:space="preserve">SEND RFT ,  SE , LIPID PROFILE , U/A - SERIAL BP RECORDS </t>
  </si>
  <si>
    <t xml:space="preserve">linked from ENT  side for NEWLY DX  HTN  ON LSM </t>
  </si>
  <si>
    <t>BP=120/80-150/80</t>
  </si>
  <si>
    <t>Refill the medication and advice on dieat and to bring serial BP measurement for next follow up time</t>
  </si>
  <si>
    <t>P=HTN  on losartan 50 mg po once daily  ,hydrochlorothiazide 25 mg po once daily,amitriptine 25 mg po once daily</t>
  </si>
  <si>
    <t>worsening of resting tremor,bradikinesia 1 yr duration</t>
  </si>
  <si>
    <t>BP=157 / 71 PR=73 RR=17 _x000D_
FBS=128-145MG/DL_x000D_
CNS-masked facial expression, dysarthria_x000D_
----&amp;gt;tone--rigidity to passive movement</t>
  </si>
  <si>
    <t>HTN(SUB OPTIMAL) + DM(SUB OPTIMAL) + PARKINSONS DISEASE</t>
  </si>
  <si>
    <t xml:space="preserve">Metformin 1000 mg PO BID, Acetylsalicylic Acid -81 mg PO Once daily, Atrovastatint 20 mg PO Once daily, Atenolol -50mg PO Once daily, Hydrochlorothiazide 25 mg PO Once daily,counsel senior and initiate levodop/carbidopa _x000D_
 12.5/50 mg po tid with meals. </t>
  </si>
  <si>
    <t xml:space="preserve">BP -104 / 75 PR 66 _x000D_
 BP - 120-119 70- 80 -  HOME RECORD _x000D_
</t>
  </si>
  <si>
    <t xml:space="preserve">UPDATE INX FOR NEXT APPT  WITH SERIAL BP RECORD _x000D_
- REFILL AND APPT. </t>
  </si>
  <si>
    <t>Metformin 1000 mg PO BID, Acetylsalicylic Acid -81 mg PO Once daily, Atrovastatint 20 mg PO Once daily, Atenolol -50mg PO Once daily, Hydrochlorothiazide 25 mg PO Once daily,counsel senior to initiate  medications for parkinsons</t>
  </si>
  <si>
    <t>Bp= 133/80_x000D_
FBS= 140,133, 123, 116, 155, 149</t>
  </si>
  <si>
    <t xml:space="preserve">Controlled TYPE 2 DM/03 YEARS/ </t>
  </si>
  <si>
    <t>METFORMIN 1000MG PO BID, Atorvastatin 20mg PO daily</t>
  </si>
  <si>
    <t>TYPE 2 DM/03 YEARS/ METFORMIN 1000MG PO BID, Atorvastatin 20mg PO daily, SHE USED TO TAKE GALVUSMET WHICH DCED BECAUSE OF COST</t>
  </si>
  <si>
    <t>She had reaction during Metformin she had sitagliptin / metformin 50 mg/1gm_x000D_
1 tab po daily</t>
  </si>
  <si>
    <t xml:space="preserve">BP-140/77_x000D_
pr 80_x000D_
FBS- 140, 130, </t>
  </si>
  <si>
    <t>refill and continue medication</t>
  </si>
  <si>
    <t>new T2DM+HYPERLIPEDEMEA + Migraine</t>
  </si>
  <si>
    <t>no cough, no SOB, no edema,  visual probl;em (lacrimation, no red eye, cl;ouding of viosuion0, )no back paion, no paresthasioa,  claudication,jopin t mobility good, good balance but qswinging sensation (tinites, no vitigo), walk wioth stick support, good undertsanding, no obesity, no stress, no psychosocial distress ,coopertive, good dietary habit, good hygien,adherrenty to medication, toileting good, no sovcial interaction (old age, no breast mass, no vaginal discharge)BP 140/70 mmHg</t>
  </si>
  <si>
    <t>sleeps well, walking distance good,  muscle strength weak, no emotional change, no memory loss, good judgenment</t>
  </si>
  <si>
    <t>salt restriction, avoid salty processed food, minim ize coffee, prevention of fall, vegitablr and fruit ish, get adequate sun light, eat (banana, tomatto, pottato for pottasium supplement)</t>
  </si>
  <si>
    <t>hypertension, HHd</t>
  </si>
  <si>
    <t xml:space="preserve">BP =170/108  CHEST =CLEAR </t>
  </si>
  <si>
    <t xml:space="preserve">POORLY CONTROLED HTN </t>
  </si>
  <si>
    <t xml:space="preserve">HCT 25 MG PO /D AMLODIPINE 10 MG PO/D ADVICED ON LIFE STYLE MODIFICATION </t>
  </si>
  <si>
    <t xml:space="preserve">BP-107-130/64-75 mmHg&amp; FBS-112,120 &amp; 130 mg/dl </t>
  </si>
  <si>
    <t xml:space="preserve">Refill &amp; Decrease amlodipine 5 mg po/d </t>
  </si>
  <si>
    <t>Dyslipidemia + Simple goiter( no local compressive symptoms) + T2DM + HTN; MTF 500mg po bid, HCT 25 mg po/d , Amlodipine 10 mg po daily and Enalapril 10 mg po bid</t>
  </si>
  <si>
    <t>FBS 131,_x000D_
Lipid panal T chol 215, TG 170, HDL 63, LDL 120</t>
  </si>
  <si>
    <t>good glycemic ocntrol + dyslipidemia</t>
  </si>
  <si>
    <t>continue medication, atorvastatin 40 mg po/d, lifestyle modification</t>
  </si>
  <si>
    <t>NO NEW_x000D_
 COMPLAINT</t>
  </si>
  <si>
    <t>ESR - 100_x000D_
CRP 8 ( &amp;lt;1)_x000D_
COLONOSCOPIC TISSUE BIOPSY -CHRONIC INACTIVE COLITIS_x000D_
COLONOSCOPY- FOCAL COLONIC EROSIUON??NSAID ASSOCIATED??IBD_x000D_
RECOMM- ABDOMINAL CT SCAN, STOP NSAID ,IRON THERAPY, INFLAMMATORY MARKERS_x000D_
EGD- NORMAL</t>
  </si>
  <si>
    <t>RESULTS PENDING</t>
  </si>
  <si>
    <t xml:space="preserve">REFILL_x000D_
ADD TRAMADOL 50MG PO PRN </t>
  </si>
  <si>
    <t>DM /HTN CKD/MALROTATED,ECTOPIC KIDNEY, persistent ida despite iron treatment  ,ASA (discontinued due to bleeding), ATORVASTATIN 40MG PO DAILY, LOSARTAN 50MG PO BID METFORMIN 500MG PO BID NPH 16/12 AMITRYPTILLINE 25MG PO DAILY</t>
  </si>
  <si>
    <t xml:space="preserve">FBS-95,130, 174 mg/dl </t>
  </si>
  <si>
    <t>TYPE 1 DM ON NPH 26/16 IU SC BID AM/PM</t>
  </si>
  <si>
    <t>TYPE 1 DM ON NPH 26/14 IU SC BID AM/PM</t>
  </si>
  <si>
    <t>sneezinng,runny nose and headache 5 days duration</t>
  </si>
  <si>
    <t>bp=110 / 74 pr=72 rr=21 _x000D_
fbs=201</t>
  </si>
  <si>
    <t>type 1 dm (poor control)</t>
  </si>
  <si>
    <t xml:space="preserve">update hga1c,RFT_x000D_
PT COULDNT UPDATE CLAIMING SHE DID NOT BRING MONEY WITH HER </t>
  </si>
  <si>
    <t>known type 1 DM for last 5 yrs ON nph 40/24 iu bid</t>
  </si>
  <si>
    <t>DRY COUGH of 2 months duration other wise no Hx of fever, night sweating,no significant wt loss</t>
  </si>
  <si>
    <t>BP=139/82,PR=72 FBS=76</t>
  </si>
  <si>
    <t>GOOD glycemic control+?CAP r/o PTB</t>
  </si>
  <si>
    <t>REFILL THE MEDICATION AND SEND   CBC and CXR</t>
  </si>
  <si>
    <t>P=DM + ?PN on metformin 500 mg po BID, doanil 5 mg po BID, amitriptyline 25 mg po/d, Neurobin 1 tab po/d and atorvastatin 20 mg po/d+ HTN on enalapril 5mg po daily</t>
  </si>
  <si>
    <t>no cough, no SOb, no edema, no visual problem, glaucoma on follow up, no back , no paresthasia , claudication, joint mobility good, good balance (tinites, light headaedness, no virtigo), good understanding, cooperative, nom obesity, no stress, no psychosocial distress, good hygien, good dietary hjabit, adherenmt to medication, no addiction, toileting good (constipation), good social interaction. remarkls (no BPH symptoms()BP 140/70 mmHg</t>
  </si>
  <si>
    <t>slereps well, walking distance good, muscle strength good, no emotional change, no memory loss, good judgement</t>
  </si>
  <si>
    <t>salt restriction, avoid salty processed food, minimize coffee , ptrevention of fall, vegiotabler and fruit dish, use only liquid oil;, get adequate sun light, be active (walk for 20 munites 3 times per week, eat (banana, tomatto , pottato for pottasium supplementation)</t>
  </si>
  <si>
    <t>hypertension, back pain with radiculopathy, gout</t>
  </si>
  <si>
    <t xml:space="preserve">BP- 133 / 60 mmHg &amp; FBS-102 mg/dl </t>
  </si>
  <si>
    <t>P=T2DM P2: HTN on MTF 1000mg/500mg BID, Glimpiride 4 mg po once daily and Enalapril 10mg BID, Atrovastatin 20mg po daily, ASA 81mg po daily, Metoprolol 25 mg po/d</t>
  </si>
  <si>
    <t xml:space="preserve">PRODUCTIVE COUGH &gt;  1 WEEKS . </t>
  </si>
  <si>
    <t xml:space="preserve">BP -95  109 / 73_x000D_
 CHEST-  DIFFUSED WHEEZING  , SO2 - 89 =-90 %  ATM </t>
  </si>
  <si>
    <t xml:space="preserve">SEND CXR  , CBC     </t>
  </si>
  <si>
    <t>DM + Asthma on NPH 33/22, Beclomethasone 2puffs BID( NOT TAKING ) and Salbutamol 4-6puffs PRN</t>
  </si>
  <si>
    <t>has URTI( common cold)</t>
  </si>
  <si>
    <t xml:space="preserve">BP 98 / 62mmHg, PR 70_x000D_
CR NA, Urea 28.5, K+ 4.37, Na 142_x000D_
</t>
  </si>
  <si>
    <t xml:space="preserve">HFimpEF   </t>
  </si>
  <si>
    <t xml:space="preserve">P1  HFimpEF 2ry to? PPDCM on (initial ECHO EF 40-45) on enalpril 5 po bid , metoprolol succ 25 mg po/d, spironolactone 12.5 mg po/d._x000D_
 P 2 Vit D deficeiency on treatment_x000D_
 P3 post tracheal resection and anstomosis( 10 months)_x000D_
</t>
  </si>
  <si>
    <t>bp =120/74  FBS=140-230 Pre dinner =240-360</t>
  </si>
  <si>
    <t xml:space="preserve">escalate metformin to 1 gm po bid  do hga1c see after 1 month </t>
  </si>
  <si>
    <t>Right sided hemiparesis 2ry to recurrent ischemic stroke (left MCA territory) , P2 - Known T2DM P3 ,IHD ON METFORMIN 750 MG PO BID LOSARTAN 50 MG PO/D DAPA 10 MG PO/D CLOPIDOGREL 75 MG PO/D atrovastain 80 mg po/d spironolactone 25 mg po/d</t>
  </si>
  <si>
    <t>ECHO- NORMAL STUDY</t>
  </si>
  <si>
    <t>PARTLY CONTROLLED ASTHMA</t>
  </si>
  <si>
    <t>REFILL_x000D_
LIFESTYLE MODIFICATION</t>
  </si>
  <si>
    <t>BRONCHIAL ASTHMA -MILD PERSISTENT,PARTLY CONTROLLED WITH RECURRENT ADMISSION_x000D_
RX SYMBIICORT 160/4.5 02 PUFFS BID_x000D_
SALBUTAMOL PRN</t>
  </si>
  <si>
    <t>seen recently, metforming was missing to dispense</t>
  </si>
  <si>
    <t>already given</t>
  </si>
  <si>
    <t xml:space="preserve">BP-146 / 80 mmHg (115-138/66-79 mmHg ) &amp; FBS-100-150 mg/dl </t>
  </si>
  <si>
    <t>T2DM + HTN on NPH 30/20 IU SC BID, Dapagliflozin, Irbesartan/ Hydrochlorothiazide 150 mg / 12.5 mg po/d</t>
  </si>
  <si>
    <t>BP= 105/70</t>
  </si>
  <si>
    <t>symbicort 160/4.5 mcg 2 Puff bid, salbutamol puff 4 puffs PRN</t>
  </si>
  <si>
    <t>Bronchial asthma symbicort 160/4.5 mcg 2 Puff bid</t>
  </si>
  <si>
    <t>Complains about right thigh pain and cold sensation over her old surgical scar_x000D_
-She also has intermittent belching and epigastric discomfort which is relieved with antacid</t>
  </si>
  <si>
    <t>same as above + Dyspepsia + PN</t>
  </si>
  <si>
    <t>Refill, add pain mgt and update Ix</t>
  </si>
  <si>
    <t>HTN + DVHD (aortic valve sclerosis) Amlodipine 5 mg po/d, Spironolactone 12.5 mg po/d and Lasix 40 mg po/d</t>
  </si>
  <si>
    <t xml:space="preserve">Seizure D/O + rt arm </t>
  </si>
  <si>
    <t>contuine the sane mgt</t>
  </si>
  <si>
    <t xml:space="preserve">BP  133 / 79 PR - 92 , _x000D_
 so2 -  8 2 - 88 off o2 </t>
  </si>
  <si>
    <t xml:space="preserve">refill  medication advice on rx adherence , _x000D_
 link back to  MRC - 1month </t>
  </si>
  <si>
    <t xml:space="preserve">P1-Focal bronchiectasis( RUL) P2: bronchial asthma(30yrs) - ON SALBUTAMOL  4-6 PUFFS  PRN ,   Symbicort 2 puff bid  ( BUT  NOT TAKING )  + Home  Oxygen </t>
  </si>
  <si>
    <t>BP 113 / 68mmHg,_x000D_
CVS S1 and S2 well heard no murmur</t>
  </si>
  <si>
    <t>suficient Vit D level(improved)</t>
  </si>
  <si>
    <t>continue calcidenk 1 tab a day for one month, advised to have sun bath and dietary intake</t>
  </si>
  <si>
    <t>P vit D deficiency  took D3 50,000unit 12 weeks, VID level current 56.2</t>
  </si>
  <si>
    <t xml:space="preserve">BP  133 / 79 PR - 92 , _x000D_
 so2 -  86 - 88% off o2 </t>
  </si>
  <si>
    <t xml:space="preserve">INR= 2.29 PT=27.2 APTT=48.1 </t>
  </si>
  <si>
    <t xml:space="preserve">P1= RT LOWER EXTREMITY DVT P2: ?Right Thigh SOFT TISSUE SARCOMA having start follow up at TASH on warfarin 5mg po /d </t>
  </si>
  <si>
    <t>no cough, no SOB, no edema, no visual problem, no bacvk pain, no paresthasia, left leg weakn ess (pain worse at cold weather, no hip swelling , n o hip pain, hip range of motion intact), good understanding, cooperative, no obesity, no stress, no psychosocial distress, good dietary habit, good hygien, no addiction, adherent to medication, toileting good, good social interaction. remarks (prostate was remobved )</t>
  </si>
  <si>
    <t>sleeps well, walking distance good, muscle strength weak (lefty leg weakness, spina;l range of motion good, hip x-ray done (OA), no emotional change, no memory loss, good judghementr</t>
  </si>
  <si>
    <t>sal;t restriction, be active, minimizr coffee, avoid satly provcessed food, minimize coffee, prevention of fall, vegitable and fruit dish, legumes dish, get adequate sun light, use only liquid oil, eat (banana, tomatto, pottato for pottasium supplementastion)</t>
  </si>
  <si>
    <t>hypertension disease, radiculopathjy</t>
  </si>
  <si>
    <t>BP=120/80         rbs=120</t>
  </si>
  <si>
    <t xml:space="preserve">Good home BP measurement_x000D_
Previous Cr= 1.8 (on Sep 18, 2023 GC)_x000D_
Current Cr= 1.54 (on oct 17, 2023) </t>
  </si>
  <si>
    <t>AMILODIPNE 5 MG PO DAILY ENALAPRIL 5MG PO DAILY, come with FBS</t>
  </si>
  <si>
    <t xml:space="preserve">BP_123 / 73 mmHg &amp; FBS-119 mg/dl </t>
  </si>
  <si>
    <t xml:space="preserve">Refill &amp; add Meloxicam </t>
  </si>
  <si>
    <t>T2DM + HTN + dyslipidemia; on Metformin 500 mg po/d, Amlodipine 10 mg po/d and She has also follow up at TASH &amp; took ASA 81 mg po/d, atrovastatin 20 mg po/d and other unspecified Po medication bid</t>
  </si>
  <si>
    <t>NO SEIZURE EPISODE IN THE PAST 01 MONTH_x000D_
EPISODEIC PERIUMBILICAL CRAMP NO DANGER SIGN</t>
  </si>
  <si>
    <t>STABLE_x000D_
 VITAL SIGNS</t>
  </si>
  <si>
    <t>SEE AFTER 01 MONTH_x000D_
CONSIDER STOOL OCCULT AND ULTRASOUND IF PAIN PERSISTS</t>
  </si>
  <si>
    <t>EPILEPSY-TYPICAL FEATURE_x000D_
EEG,MRI- NON REVEALING_x000D_
RX-SODIUM VALPROATE 200MG PO BID.</t>
  </si>
  <si>
    <t xml:space="preserve">HGA1C - 6.6 % - 1 MONTH BACK  (FB S- 159 )_x000D_
 BP -  121/74 </t>
  </si>
  <si>
    <t xml:space="preserve">SEND  RBS ,       - THEN MANAGE ACCORDINGLY </t>
  </si>
  <si>
    <t>p1:NAFLD P2. ?Rt leg radiculopathy;+? DM  -  ATROVASTATIN 20 MG PO DAILY(  NOT TAKING )  , VITAMIN D SUPPLEMENT -</t>
  </si>
  <si>
    <t>BP=140 / 85 PR=88 RR=17 _x000D_
FBS=????</t>
  </si>
  <si>
    <t>HTN(GOOD CONTROL) +T2 DM(???CONTROL)</t>
  </si>
  <si>
    <t>SERIAL BP AND FBS MEASURMENT</t>
  </si>
  <si>
    <t>P=HTN +?HHD + G 1 HYPERTENSIVE RETINOPATHY on Medications</t>
  </si>
  <si>
    <t xml:space="preserve">FBS-42-131 mg/dl </t>
  </si>
  <si>
    <t xml:space="preserve">Refill &amp; make R/I 10/6 IU SC BID </t>
  </si>
  <si>
    <t>Type 1 DM on NPH 26/12 &amp; RI 10/ 7 IU SC BID</t>
  </si>
  <si>
    <t>burning sensation during urination, vaginal painurinary frequence</t>
  </si>
  <si>
    <t>BP -110/80pr 77_x000D_
pr 77</t>
  </si>
  <si>
    <t>UTI + syphilis (treated)</t>
  </si>
  <si>
    <t>BP=118/77-125/86PR=79,RBS=98-110</t>
  </si>
  <si>
    <t>refill the medication and advice on diet and tell her to bring serial BP and RBS measurements for next follow up time</t>
  </si>
  <si>
    <t>P=HTN with Mild LVH + DM</t>
  </si>
  <si>
    <t>episodic hand and head tremor</t>
  </si>
  <si>
    <t>stable _x000D_
vital signs_x000D_
home fbs and rbs are on target</t>
  </si>
  <si>
    <t xml:space="preserve">wel-controlled diabetes_x000D_
</t>
  </si>
  <si>
    <t>refill_x000D_
psychiatric evaluation</t>
  </si>
  <si>
    <t>type 01 dm recurrent iron defeciency anemia ro celiac disease on nph 28/04 regular insulin 04/04</t>
  </si>
  <si>
    <t>BP_146/75, 120/60, _x000D_
pr 80</t>
  </si>
  <si>
    <t>nown hypertensive on amlodipine 10 mg po daily, HCT 25mg po daily</t>
  </si>
  <si>
    <t xml:space="preserve">BP- 114 / 76 mmHg </t>
  </si>
  <si>
    <t>abd pelvic U/S ?? unremarkable_x000D_
U/A +1 urobilinogen, +1bilirubin . other investigations unremarkable</t>
  </si>
  <si>
    <t>determine sr bilirubin</t>
  </si>
  <si>
    <t xml:space="preserve">palpitation and easyfatigability &gt; 1 mnth duration - worsenign int he past weeks </t>
  </si>
  <si>
    <t xml:space="preserve">tft - tsh -&amp;lt; 0.1 , f t3 - 4.68 (1.4-3.5), f t4 - 21.42 ( 12-22 ) _x000D_
 fb s- 243  bp - 73 17 156 / 75* _x000D_
 rft - cr - 0.52 _x000D_
 cbc - normal </t>
  </si>
  <si>
    <t xml:space="preserve">same + hyperthyrodism </t>
  </si>
  <si>
    <t xml:space="preserve">send se , ecg ,   u/a _x000D_
 manage accordingly after results </t>
  </si>
  <si>
    <t>-complains about slurred speech gait disturbance and generalized weakness _x000D_
-head ache and neck stiffness has resolved_x000D_
-has been on amlodipine 10mg PO/D for the past 4 days</t>
  </si>
  <si>
    <t xml:space="preserve">PCT,NIS,WBM_x000D_
Chest is bilaterally clear_x000D_
CVS- S1 and S2 well heard ,regular HR, no M/G_x000D_
CNS-COTPP _x000D_
Power is comparable </t>
  </si>
  <si>
    <t>-Continue the above mgts ,send for Brain MRI, ECHO,ECG, Hga1c,</t>
  </si>
  <si>
    <t>no cough, no SOB, rxertional dyspnea, no edema, visual pronlem (lacrimation, clouding of visuion , ), no back pain, paresthasia, joint mobility good, walk with stick, good understanding, cooperative,  has tinites, no virtigo, light headedness, HCT (52%), good dietary habit, recently diagonsed BPH, adherent to medication, toileting good, good social interaction.</t>
  </si>
  <si>
    <t>sleeps well, walking distancwe good, muscle strength weak (feels fatigue), no emotional change, no memory loss, good judghement</t>
  </si>
  <si>
    <t xml:space="preserve">good disease course + BPH </t>
  </si>
  <si>
    <t>salt restriction, avoid salty processed food, minimize coffee, prevention of fall, vegitabl;e and fruit dish, legumes dish, get adequate sun light, use only, foot care (keep hygien, kep moisturizing legs with vaslin, wear loose shoe, becaredful while cutting nail), get a cup of juice made of (banana, avocad, oats and milk ) twice per week</t>
  </si>
  <si>
    <t>diabetes, hypertension, IHD, dyslipidem,ia</t>
  </si>
  <si>
    <t>T2DM on NPH 50/48 IU SC BID, MTF 500mg po/d</t>
  </si>
  <si>
    <t xml:space="preserve">bp - 131/77 - pr - 80 _x000D_
 fb s- not done </t>
  </si>
  <si>
    <t xml:space="preserve">SEND RBS                     </t>
  </si>
  <si>
    <t>T2 DM( for 30yrs) + PN; On NPH 22/18 iu sc bid , MTF 500mg BID, Amitriptline 12.5mg/day, and Vitamin B1 + Vitamin B6 + Vitamin B12 - (100mg + 200mg + 1000mcg) 1 tab/day , Atrovastatin - 20mg</t>
  </si>
  <si>
    <t>BP - 140/81 - PR - 90 -92</t>
  </si>
  <si>
    <t xml:space="preserve">HF 2 to IHD + DVHD on metoprolol 12.5 mg po/d, lasix 40 mg po/d, spironolactone 25 mg po/d, ASA 81 mg po/d and atorvastatin 20 mg po/d , enalapril 2.5 mg po/day , </t>
  </si>
  <si>
    <t>TIDM on NPH 28/12, RI 12/8 IU SC BID</t>
  </si>
  <si>
    <t>BP-150/95,_x000D_
pr 80_x000D_
FBS- 180, 190, 170</t>
  </si>
  <si>
    <t>Metformin 1.5gm/1gm_x000D_
amlodipine 5 mg po daily</t>
  </si>
  <si>
    <t>TIIDM on MTF 1000 mg Bid, Glibenclamide 10 mg Bid+ HTN on Enalapril 10 mg po Bid 3. ?PN on AMT 25 mg d</t>
  </si>
  <si>
    <t xml:space="preserve">complains about bilateral burning sensation on his feet </t>
  </si>
  <si>
    <t>Start pregabalin 75 mg PO/D and refill ,_x000D_
update IX</t>
  </si>
  <si>
    <t>P1-Known HTN_x000D_
P2- PN _x000D_
P3-Nephrolithiasis_x000D_
-On Amlodipine 10mg PO/D, _x000D_
Amitriptyline 25 mg po/d, Neurobin 1 tab po/d and follow up at SRC</t>
  </si>
  <si>
    <t xml:space="preserve">BP - 84 17 100 / 68_x000D_
 FBS - 241- 235 </t>
  </si>
  <si>
    <t xml:space="preserve">POOR GLYCEMIC CONTROL - </t>
  </si>
  <si>
    <t xml:space="preserve">ADVICE ON DIET AND PHYSICAL EXCERSICE_x000D_
-  CONTINUE NPH -  40/26 IU SC BID - 1 MONTH </t>
  </si>
  <si>
    <t>TYPE 2 DM ON NPH - 40/26 IU SC BID  +  IHD on ASA 81 mg d, Metoprolol 50 mg/d, Atrovastatin 20 mg po daily</t>
  </si>
  <si>
    <t xml:space="preserve">P=BOO 2 BPH( has follow at Surgical side &amp; ON ALFUZOSIN) + ASTHMA </t>
  </si>
  <si>
    <t>P=BOO 2 BPH( has follow at Surgical side &amp; ON ALFUZOSIN) + ASTHMA + HTN; on SALBUTAMOL 4 PUFFS PRN , BECLOMETHASONE 2 puffs bid HCT 25 mg po/day, HCT 25 mg po/d[ But not taking HCT ]</t>
  </si>
  <si>
    <t>complains about occipital type of headache and left ear throbbing sensation and tinnitus as well as decreased hearing</t>
  </si>
  <si>
    <t>Clear external ear canal</t>
  </si>
  <si>
    <t>same as above + r/o foreign body(ear)</t>
  </si>
  <si>
    <t>Refill and link to ENT</t>
  </si>
  <si>
    <t>she is complaining joint pain on all exteremities and back pain of 6 months duraton</t>
  </si>
  <si>
    <t>BP=140/79,PR=90 RBS=46-300</t>
  </si>
  <si>
    <t>good BP control but poor  glycemic control+? osteoarthrites</t>
  </si>
  <si>
    <t>send RFT,U/A,HgA1C AND  hand and knee X-RAY</t>
  </si>
  <si>
    <t xml:space="preserve">P1: Type 1DM currently on NPH 30/20+Known Hypertensive currently on Enalapril 10 mg po BID,amlodipin 5 mgpo/daily, Atrovastatin 20 mg po/day. </t>
  </si>
  <si>
    <t>CYSTITITS + UTI</t>
  </si>
  <si>
    <t xml:space="preserve">BP-130-140/76-80 mmHg </t>
  </si>
  <si>
    <t>Hypertension + type 2 dm</t>
  </si>
  <si>
    <t>Came with FBS measurement of 62mg/dl_x000D_
Has anterior neck mass, mobile, non tender measuring 4x6cm</t>
  </si>
  <si>
    <t xml:space="preserve">Same as above + Hypoglycemia </t>
  </si>
  <si>
    <t>TFT, D/C metformin, decrease night dose of NPH, RFT,HGa1c_x000D_
-Hypoglycemic ssx education</t>
  </si>
  <si>
    <t>-Known-T2DM_x000D_
-On NPH 26/14 SC BID and MTF 500mg PO BID_x000D_
-MNG</t>
  </si>
  <si>
    <t>BP_130/80_x000D_
pr 80_x000D_
_x000D_
FBS 146, 130,</t>
  </si>
  <si>
    <t>palpitation, heat intolerance, weight loss, headache</t>
  </si>
  <si>
    <t>PR 130,_x000D_
LGS, 8x6 cm firm non tendor anterior neck mass_x000D_
CVS S1 and S2 well heard no murmur_x000D_
TSH  0.005(L), fT3 6.60 (H), fT4 17.5(H)</t>
  </si>
  <si>
    <t>neck U/S, FNAC, escalate propranolol to 40 mg po BID, continue PTU _x000D_
to come with TFT in two weeks, LFT</t>
  </si>
  <si>
    <t xml:space="preserve">P toxic nodular Goiter on PTU 150 mg po TID, Propranolol 40mg po/d_x000D_
</t>
  </si>
  <si>
    <t xml:space="preserve">MILD HEADACHE  TINGLING SENSATION OF OEXTERMITES , EASYFATIGABILITY OF OVER &gt; _x000D_
 REDDISH DISCOLORATION OF URINE &gt; </t>
  </si>
  <si>
    <t xml:space="preserve">BP -  131/74 </t>
  </si>
  <si>
    <t xml:space="preserve">SEND CBC , ECG , SE , U/S RFT . </t>
  </si>
  <si>
    <t xml:space="preserve">Bilateral OA  ON FOLLOW UP AT  SRC + ?DYSLIPEDMIA </t>
  </si>
  <si>
    <t xml:space="preserve">BP- 110/80_x000D_
pr 80_x000D_
</t>
  </si>
  <si>
    <t xml:space="preserve">imporved      </t>
  </si>
  <si>
    <t>Pale conj, NIS_x000D_
Chest clear_x000D_
COTPP</t>
  </si>
  <si>
    <t>advise on drug adherence, refill and appoint</t>
  </si>
  <si>
    <t>p1=Known RVI on HAART p2=Pancytopenia 2ndary to? p3=OJ 2ndary to ?_x000D_
-On FeSo4 325mg Po TID</t>
  </si>
  <si>
    <t xml:space="preserve">mild headache and easyfatigability </t>
  </si>
  <si>
    <t xml:space="preserve">bp - 140/90 -= 160/90 - 130/90 - 150/80 _x000D_
 bp - office record -  81 17 167 / 94_x000D_
</t>
  </si>
  <si>
    <t xml:space="preserve">appt echo -  refill - enalapril 10/5 mg po bid - add hct 25 mg po daily - appt 3 month with serial bp record _x000D_
</t>
  </si>
  <si>
    <t>HTN w ?hhd on enalapril 5 mg po BID, and atrovastatin 20 mg po/d</t>
  </si>
  <si>
    <t>bp =165/71  fbs = not determined _x000D_
 cr=1.1( 1.05)  24 hr urine protin= 23310 urine volume =3000 ml  UA= protien +1</t>
  </si>
  <si>
    <t xml:space="preserve">P1 known HTN with HHD P2= Type 2 DM+? DKD r/o PLASMA CELL DYSCARIASIS + poor bp control </t>
  </si>
  <si>
    <t xml:space="preserve">refil meds  do cbc u/a serum electrolytes  see after 1wk </t>
  </si>
  <si>
    <t>P1 known HTN with HHD P2= Type 2 DM pt P3- Lt side sensorineural hearing loss. p4= peripheral neuropathy on Amlodipine 10mg and and atorvastatin 40 mg po /DAILY Lasix 60mg BID( but she too k 40 tid)  amitriptyline 25mg d. and NPH 30/20  ASA81 MG PO DAILY</t>
  </si>
  <si>
    <t>BP=120/72-140/95 PR=90 RBS=120-135</t>
  </si>
  <si>
    <t>GOOD  BP AND GLYCEMIC CONTROL</t>
  </si>
  <si>
    <t>refill the medication and advice on diet and tell her to bring serial BP and RBS measurement for next follow up time</t>
  </si>
  <si>
    <t xml:space="preserve">bp - 156(  17 89 / 72) _x000D_
 fbs - 70 - 55 - 64 - 63 - 60 - _x000D_
 inr -2.44 , pt - 35.9 , ptt - 31.5 _x000D_
 </t>
  </si>
  <si>
    <t xml:space="preserve">same +?                                             </t>
  </si>
  <si>
    <t xml:space="preserve">send , ecg , se   , hold mtf _x000D_
 manage accordinlgy then link back to mrc </t>
  </si>
  <si>
    <t xml:space="preserve">HF 2RY TO DVHD (MR ,TR) WITH mrEF(40-45%) P2 :- CORPUMONALE with MILD PHTN &amp; SEC polycythemia P3 :- B ASTHMA P4 :- T2 DM P5 :- Afib on - Atrovastatin 20mg po/d - Metoprolol succinate 50mg po/d - Metformin 250 mg  po/daily -Spironolactone 25mg po/d -frusamide 40mg po/d -warfarrin 2.5/5mg po/d , lasix 20 mg po daily </t>
  </si>
  <si>
    <t xml:space="preserve">fbs -  122 </t>
  </si>
  <si>
    <t xml:space="preserve">poor controlloed T 2 DM + HTN on nph - 20/10 iu sc bid </t>
  </si>
  <si>
    <t>BP=114/88,RBS=135-140</t>
  </si>
  <si>
    <t>fb s- 130- 135 - 140 _x000D_
 bp - 75 17 113 / 63</t>
  </si>
  <si>
    <t xml:space="preserve">see management _x000D_
 send hga1c and update rft </t>
  </si>
  <si>
    <t xml:space="preserve">type 2 dm on mtf - 500 mg po bid +pn on neurobion 1 tab po daily </t>
  </si>
  <si>
    <t>COMPLAINS RT CALF PAIN WORSE WITH WALKING AND RELEIVED BY RESTING</t>
  </si>
  <si>
    <t xml:space="preserve">BP158 / 88   PR=89 RR=17 </t>
  </si>
  <si>
    <t>SAME + ?? PAD + RAISED BP</t>
  </si>
  <si>
    <t>SERIAL BP ,UPDATE CBC,DOPPLER US OF THE RT LOWER LED</t>
  </si>
  <si>
    <t xml:space="preserve">this is 80 yrs old known PN AND MODERATE ANEMIA TAKING FESO4 325 MG PO TID ,ATROVASTATIN 20 MG PO DAAILY ,AMITRIPTLINE 25 MG PO DAILY </t>
  </si>
  <si>
    <t>BP=122/92.PR=70,FBS=78,RBS=97-103</t>
  </si>
  <si>
    <t>advice on diet physical exercise</t>
  </si>
  <si>
    <t xml:space="preserve">p=T2DM +HTN on diatery modification </t>
  </si>
  <si>
    <t xml:space="preserve">INTERMITTENT JOINT PAIN - HAND </t>
  </si>
  <si>
    <t xml:space="preserve">fbs - 164-  178 _x000D_
 bp - 121 / 78 PR - 87  </t>
  </si>
  <si>
    <t xml:space="preserve">NPH 16/10 IU   SC BID , MTF - 1GM PO BID - REFILL OTHERS _x000D_
-  REFILLAND APPT </t>
  </si>
  <si>
    <t xml:space="preserve">TIIDM on nph12/10    iu sc bid , mtf 1gm po  BID  ( ( BUT TAKING 1GM PO DAILY ) , ATROVASATATIN 20 MG </t>
  </si>
  <si>
    <t>HAS BACK PAIN SINCE THREE WEEKS</t>
  </si>
  <si>
    <t>PR=63  BP=102 / 65MMHG</t>
  </si>
  <si>
    <t>SAME AS ABOVE +?DEGENERATIVE  LUMBAR SPONDYLOSIS</t>
  </si>
  <si>
    <t>DO  L/SACRAL X-RAY,THEN MANAGE</t>
  </si>
  <si>
    <t>p1: 2 month post expulsion for an indication of ? preclampsia + LBP 20? on ibuprofen 400mg po bid</t>
  </si>
  <si>
    <t>Runny nose sneezing, Chest tightness, dry cough and wheezing during cold season the last one was 2weeks ago. Has similar asthma symptoms during cold sesons</t>
  </si>
  <si>
    <t>V/S- stable_x000D_
Pinc conjuctiva, NIS_x000D_
Scattered wheezing over posterior lung field</t>
  </si>
  <si>
    <t>Mild intermitant B. Asthma + Allegic Sinusitis</t>
  </si>
  <si>
    <t>SABA PRN_x000D_
Beclomethasone 1puff BID_x000D_
Loratidin 10mg po/d for 3days then PRN</t>
  </si>
  <si>
    <t>Allegric sinusitis + Mild intermitant  Asthma</t>
  </si>
  <si>
    <t xml:space="preserve">FBS = 104 mg/dl </t>
  </si>
  <si>
    <t xml:space="preserve">well controlled glycaemia  </t>
  </si>
  <si>
    <t>fb s- 197-205-185-210-190-235 - 165- rbs - 275-290-275_x000D_
 bp -75 -122 / 76</t>
  </si>
  <si>
    <t>nph 20/10 iu sc bid - appr after 2 weeks  with serial fbs records _x000D_
- advice on diet and  rx adhrnece .</t>
  </si>
  <si>
    <t xml:space="preserve">known T2DM on nph  18/8 iu sc bid </t>
  </si>
  <si>
    <t xml:space="preserve">diabetic on nph  18/8 iu sc bid  </t>
  </si>
  <si>
    <t xml:space="preserve">bp -  170/84 </t>
  </si>
  <si>
    <t>T2DM + HTN ; on MTF 500mg po bid &amp; Enalapril 10/5 mg po BID</t>
  </si>
  <si>
    <t xml:space="preserve">hemog  a1c     7.4   </t>
  </si>
  <si>
    <t>the  same+t2dm</t>
  </si>
  <si>
    <t xml:space="preserve">told  to  bring  serial fbs  record  after 2  weeks  and  advised on  life  style  modification  if  not controlled  the  plan is to  start  medication  and  send  to do  RFT  </t>
  </si>
  <si>
    <t xml:space="preserve">he had hx of behavioral change and </t>
  </si>
  <si>
    <t xml:space="preserve">BP -  100/54 </t>
  </si>
  <si>
    <t xml:space="preserve">LINK TO PYCHIATRY FOR  EVALUATION _x000D_
 SEND LFT </t>
  </si>
  <si>
    <t>HEP B POSTIVE = DYSPEPSIA 2 TO ?</t>
  </si>
  <si>
    <t>complains about bilateral leg swelling of 1 wk duration associated with productive cough of yellowish sputum, intermittent sob and LGIF of 4 days</t>
  </si>
  <si>
    <t>PCT,NIS,WBM_x000D_
CHEST IS CLEAR_x000D_
S1 AND S2 ARE WELL HEARD _x000D_
MOD RUQ TENDERNESS_x000D_
G-II BILATERAL PITTING EDEMA</t>
  </si>
  <si>
    <t>Same as above + CHF 2ry to ?HHD pptd by ?CAP</t>
  </si>
  <si>
    <t>P1-known hypertensive P2-symptomatic cholelithiasis</t>
  </si>
  <si>
    <t>she has itching on her neck</t>
  </si>
  <si>
    <t>BP= 177 / 86_x000D_
good home FBS= 99</t>
  </si>
  <si>
    <t xml:space="preserve">Newly Dxed DM (?KPD) + Poorly controlled HTN </t>
  </si>
  <si>
    <t>escalate Enalapril 15mg/10mg BID, HCT 25mg PO daily, change NPH to MTF 500mg PO BID, Atrovastatin 20 mg po daily, come with home blood sugar measurement.</t>
  </si>
  <si>
    <t xml:space="preserve">P= Newly Dxed DM (?KPD) + Known HTN (8 yrs); on NPH 6/6 IU; MTF-500MG PO DAILY, Enalapril 10mg PO BID, HCT 25 MG PO DAILY, Atrovastatin 20 mg po daily </t>
  </si>
  <si>
    <t xml:space="preserve">has 3 episodes of GTC  yesterday no fever ,neck pain change in mentation  headache ,vomiting </t>
  </si>
  <si>
    <t xml:space="preserve">bp =120/90 pr= 100 _x000D_
gcs=15/15 pupils mid sized and reactive bilaterally power 0/5 in rt upper and 4/5  and rt side is 5/5 </t>
  </si>
  <si>
    <t xml:space="preserve">same +uncontrolled sz + fair BP  control  </t>
  </si>
  <si>
    <t xml:space="preserve">continue meds  make valproic acid 400/200/400  cbc serum electrolyte ,FBS </t>
  </si>
  <si>
    <t xml:space="preserve">controlled  Parkinson's  </t>
  </si>
  <si>
    <t xml:space="preserve">refill and  appoint  after 3  month </t>
  </si>
  <si>
    <t xml:space="preserve">Excessive fatigue, can not go even to toilet because of fatigue_x000D_
No constipation, fevere, cough, night sweating_x000D_
</t>
  </si>
  <si>
    <t xml:space="preserve">BP_ 132/92, P-140, regular_x000D_
Pinc conj, NIS_x000D_
Clear chest_x000D_
JVP flat_x000D_
No HSM_x000D_
</t>
  </si>
  <si>
    <t>The Same + Tachycardia 2o to ?</t>
  </si>
  <si>
    <t>Do ECG, RBS, U/A, CBC, CXR, ESR_x000D_
Digoxin 0.125mg po/d_x000D_
Metoprolol 50mg po BID_x000D_
Enalapril 50mg po BID_x000D_
Lassix 40mg po/d_x000D_
ASA 81mg po/d_x000D_
Atrovastatin 20mg po/d</t>
  </si>
  <si>
    <t>HF 2o to IHD+HTN + PAD _x000D_
_x000D_
ON_x000D_
 ASA 81 MG PO DAILY, ATORVASTATIN 40 MG PO DAILY LASSIX 40 MG PO DAILY, ENALAPRIL 5 MG PO BID, METOPROLOL 50 MG PO DAILY _x000D_
Ix:_x000D_
Doppler U/S of legs: Bilateral atherosclerosis with significant hemodynamic abnormality _x000D_
PM: Hypochromic, Macrocytic V12-Normal range _x000D_
A1C-6 RFT-cr-0.8</t>
  </si>
  <si>
    <t>BP= 120 / 85_x000D_
FBS= 110-130_x000D_
Previous Ix_x000D_
hgbA1c- 7.3 LDL - 99 Chol- 152 HDL- 43 Urine analysis- NR, 24hour urine protein - 188mg/dl in 1330ml urine</t>
  </si>
  <si>
    <t>Type 2 DM (controlled)</t>
  </si>
  <si>
    <t>escalate MTF 1000 mg po bid, descalate NPH 14/12, Atorvastatin 20mg PO daily, life style modification</t>
  </si>
  <si>
    <t>P- Type 2 DM (3 years) MTF 500 mg po bid, NPH 18/16, Atorvastatin 20mg PO daily</t>
  </si>
  <si>
    <t>She has bilateral leg swelling but the rt side swelling is more(there is 4 cm discrepancy), on the right leg also has ulceration that is healing for one duration. She also has dry cough at night, she also has epigastric discomfort. She also complains of on her back itching and burning sensation.</t>
  </si>
  <si>
    <t>Bp:93 / 62 Pr: 77_x000D_
MSK: has bilateral swelling more on the right(4cm), there is tendency and ulceration and hyperpigmentation on the right leg._x000D_
Skin: the scratch marks on the back with hyperpigmentation.</t>
  </si>
  <si>
    <t>Same+Rt leg cellulites r/o DVT</t>
  </si>
  <si>
    <t xml:space="preserve">1. Doppler Rt U/S, CBC,_x000D_
2. Lasix 40mg/po/d- 1 month_x000D_
</t>
  </si>
  <si>
    <t>bp =121/80 pr=88 +updated ixs= k+=5.03( it was 5.6)</t>
  </si>
  <si>
    <t>same+ well controlled  bp</t>
  </si>
  <si>
    <t>HFmrEF 2o to IHD (EF-45-50%) + HTN ON Pantoprazole 40mg po/d, Atorvastatin 20mg po/d ASA 81mg po daily, amlodipine 5mg po/d Metoprolol  25mg  po/d ECHo: septal hypokinesis (Septal dyskinesis with EF-45-50%) ECG- ST depression on Inferior leads + LBBB</t>
  </si>
  <si>
    <t>BP=110/62MMHG PR=90B/MIN</t>
  </si>
  <si>
    <t xml:space="preserve">SAME + GOOD GLYCEMIC CONTROL                       </t>
  </si>
  <si>
    <t>p1; T2DM on MTF 500mg po daly p2: Stage 4 breast CA chemotherapy and follow up at oncology side</t>
  </si>
  <si>
    <t>PR=66/M  BP=108 / 64MMHG</t>
  </si>
  <si>
    <t>DO INR,THEN MANAGE</t>
  </si>
  <si>
    <t>chronic thrombus +known RVI+moderate anemia (CORRECTED) ON warfarine  7.5mg po daily</t>
  </si>
  <si>
    <t>HA, Palpitation but no sweating, _x000D_
Polyphagia, decreasaed wt, hot intolerant</t>
  </si>
  <si>
    <t>BP-= 130/80., 74 re3gular_x000D_
Pinc conj, NIS_x000D_
Clear chest_x000D_
JVP flat</t>
  </si>
  <si>
    <t>The same + Controlled HTN R/O Thyrotoxicosis</t>
  </si>
  <si>
    <t>Do TSH, Abd U/S</t>
  </si>
  <si>
    <t>Hypertension for the last3 years rulout secondary_x000D_
On_x000D_
 HCT 12.5mg po/d</t>
  </si>
  <si>
    <t>she has still burning sensation of the feet</t>
  </si>
  <si>
    <t>BP= 141 / 84</t>
  </si>
  <si>
    <t>Hypothyroidism 2ry to TT</t>
  </si>
  <si>
    <t>esclate amitriptyline 25mg PO noc, levothyroxine 100 mcg po daily</t>
  </si>
  <si>
    <t xml:space="preserve">2 years post total thyroidectomy done for CTMNG on levothyroxine 100 mcg po daily, Amitriptyline 12.5mg PO noc </t>
  </si>
  <si>
    <t>No new complaint_x000D_
FBS- 120mg</t>
  </si>
  <si>
    <t>BP- 103/87, P- 81, Regular_x000D_
Pinc Conj, NIS_x000D_
Clear chest_x000D_
JVP flat</t>
  </si>
  <si>
    <t>Atrovastatin 20mg po/d</t>
  </si>
  <si>
    <t>T2DM + RVI on HAART_x000D_
_x000D_
 Taking _x000D_
NPH 20/10 _x000D_
MTF 1gmg po bid_x000D_
Atorvastatin 20mg po/d</t>
  </si>
  <si>
    <t xml:space="preserve">type 2 diabetic mill_x000D_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tuse_x000D_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</si>
  <si>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has dyspnea on moderate exertion </t>
  </si>
  <si>
    <t>bp =126/72  pr=98  FBS= 130  ixs=  cr=0.98  echo= ischemic dilated CMP with mild LV systolic dysfunction and trace MR (EF=40%)</t>
  </si>
  <si>
    <t xml:space="preserve">Controlled HTN+ Glycemic   control +ISCHEMIC DCMP </t>
  </si>
  <si>
    <t xml:space="preserve">ASA 81  mg po/d atrovastatin n 40 mg po/d enalapril 5mg po bid metoprolol 12.5 mg po /d spironolactone 12.5 mg po/d  metformin 500 mg po bid doanil 5 mg po bid  amlodipine  d/c hct  </t>
  </si>
  <si>
    <t>Came with home BP measurements ranging from 100/80-140/80mmhg</t>
  </si>
  <si>
    <t>P1-HTN with HHD on HCT 25 mg po/d_x000D_
P2-CLBP 2ry to ?</t>
  </si>
  <si>
    <t>the same + Controlled T2DM</t>
  </si>
  <si>
    <t>T2DM + RVI on HAART_x000D_
_x000D_
 Taking _x000D_
NPH 20/10 _x000D_
MTF 1gmg po bid_x000D_
Atorvastatin 20mg po/d_x000D_
_x000D_
A1C-7</t>
  </si>
  <si>
    <t>he has loss of appetite, and parasthesia on the feet, otherwise no other complaint</t>
  </si>
  <si>
    <t xml:space="preserve">BP:120 / 63 Pr: 77_x000D_
HgA1c: 8.9, cr:0.6 (02/02/2016)_x000D_
</t>
  </si>
  <si>
    <t>Same........</t>
  </si>
  <si>
    <t>1. Home FBS monitoring, RFT, Lipid profile, ECHO_x000D_
2. MTF 1grm/po/BID, Atorvastatin 40mg/po/d,  Amitriptyline 50mg/po/d</t>
  </si>
  <si>
    <t xml:space="preserve">P1: Known DM _x000D_
P2: Asymptomatic Cholelithiasis _x000D_
P3: mild anemia _x000D_
P4: peripheral neuropathy _x000D_
P5: Dental caries _x000D_
</t>
  </si>
  <si>
    <t>BP= 117/93,  PR=65_x000D_
FBS= 105, 102, 120, 105, 109, 113, 110</t>
  </si>
  <si>
    <t>Lasix 20 mg po daily and Spirolactone 50 mg po daily, pantoprazole 40 g po daily, CPZ 12.5 mg po bid, propranolol 20 mg po bd</t>
  </si>
  <si>
    <t>KNOWN T2DM+ KNOWN HTN+ Decompensated CLD( AScites +EV)2RY TO ALD+? type 2 HRS r/o diabetic nephropathy+MILD ANEMIA 2RY TO ?+ CHOLELITHIASIS On, Lasix 20 mg po daily and Spirolactone 50 mg po daily, pantoprazole 40 g po daily, CPZ 12.5 mg po bid, propranolol 20 mg po bd</t>
  </si>
  <si>
    <t>Hx of bone fracture_x000D_
No adheremnt to the htn medication</t>
  </si>
  <si>
    <t>150/81, P- 76 regular</t>
  </si>
  <si>
    <t>The same + Suprathrapeutic IBR</t>
  </si>
  <si>
    <t>Warfarin 2.5/5mg Po/O alternatively_x000D_
Enalapri l10mgb po IND</t>
  </si>
  <si>
    <t>P1=HTN on Enalapril 10 mg po daily P2= Severepulmonary Hypertension secondary to ? chronic PE_x000D_
_x000D_
On_x000D_
Enalapril 10mg po_x000D_
Warfarin 5mg po/d_x000D_
_x000D_
INR- 3.56</t>
  </si>
  <si>
    <t xml:space="preserve">bp =116/60 pr=83  fbs= 148-160 </t>
  </si>
  <si>
    <t xml:space="preserve">refil  make metformin 1000 mg po bid </t>
  </si>
  <si>
    <t>T2DM+ IHD WITH MOD LV DYSFUNCTION+ SCLEROTIC CALCIFIC OARTIC VALVE( MOD AS/ MILD AR) + GRADE 1 DD+ DYSLIPEDEMIA ON ATEROZ 40MG PO DAY, ASA 81MG PO DAILY , ENALEPRIL 2. 5 MG PO BID, METOPROLOL SUCCINATE 12.5 MG PO,Metformin 850</t>
  </si>
  <si>
    <t>-Bilateral leg swelling and numbness of 01 month duration_x000D_
Has FBS record as low as 23mg/dl with symptoms of hypoglycemia</t>
  </si>
  <si>
    <t>Grade 1 pitting pretibial edema</t>
  </si>
  <si>
    <t xml:space="preserve">TIDM on NPH 42/24U SC BID </t>
  </si>
  <si>
    <t>HYPOGLYCEMIC EVENTS</t>
  </si>
  <si>
    <t>BP=140/60MMHG PR=60B/MIN</t>
  </si>
  <si>
    <t>TITRATE MEDICATION</t>
  </si>
  <si>
    <t xml:space="preserve">his  mother  came  b/c  he is  in  holly  water  </t>
  </si>
  <si>
    <t xml:space="preserve">fbs   120,150  </t>
  </si>
  <si>
    <t xml:space="preserve">fairly  controlled  t1 dm  </t>
  </si>
  <si>
    <t xml:space="preserve">refill  and  appoint  after 1  month  with  serial  fbs  record  </t>
  </si>
  <si>
    <t>well controlled T1</t>
  </si>
  <si>
    <t>Easy fatigability otherwise no other complaint</t>
  </si>
  <si>
    <t>BP:127 / 69 Pr:65_x000D_
ECHO : Concentric LVH, Mild MR, grade 1 diastolic dysfunction, EF:60_x000D_
UA: protein +1,blood +1, FBS: 97, HDL:44, LDL: 88, TC:145</t>
  </si>
  <si>
    <t>Refill: ASA 81mg/po/d, metoprolol 25mg/po/d, NEUROBION 1 TAB PO DAILY</t>
  </si>
  <si>
    <t>P!: ?UNSTABLE Angina AND FREQUENT PVCs _x000D_
P2: Impaired glycemia_x000D_
ON ASA 81MG PO DAILY, METOPROLOLOL 25MG PO DAILY + PN ON NEUROBION 1 TAB PO DAILY</t>
  </si>
  <si>
    <t>BP -  135/84 - 128/90 - _x000D_
86 136 / 96_x000D_
 RFT - CR - 0.54</t>
  </si>
  <si>
    <t xml:space="preserve">SEE MANAGEMENT - APPT AFTER 1 MONTH </t>
  </si>
  <si>
    <t>HTN on amlodipine 5mg po D</t>
  </si>
  <si>
    <t xml:space="preserve">dental pain( evaluated at dental side ) and planned for extraction </t>
  </si>
  <si>
    <t xml:space="preserve">bp = 123/79 pr= 84 </t>
  </si>
  <si>
    <t>same + irreversible pulpitis +ROOT STUMP</t>
  </si>
  <si>
    <t xml:space="preserve">continue meds ,and dental side mgt </t>
  </si>
  <si>
    <t>Class III CHF 20 to Very severe AS + HHD (EF-55%) On Lasix 40mg po TID Spironolactone 12.5mg/po/d Digoxin 0.125mg po/d ._x000D_
 Echo: Very severe AS( Vmax and MPG across AV are 5.4m/s and 68mmHg), Moderate MR, Sever Concentric LVH, EF-65% RFT:- Cr- 0.41mg/dl</t>
  </si>
  <si>
    <t>No new  complaing, Edema disappeared, Improved symptoms</t>
  </si>
  <si>
    <t>BP- 117/71, P- 66, _x000D_
Pinc conj, NIS_x000D_
Clear chesat_x000D_
JVP flat</t>
  </si>
  <si>
    <t>The same + Controlled HTN + I mproving</t>
  </si>
  <si>
    <t>Refill_x000D_
Dapagliflozin 10mg po/d_x000D_
Do RFT, Electrolyte</t>
  </si>
  <si>
    <t>HTN + HFrEF 2o to DCMP R/O IDCMP + HHD _x000D_
On _x000D_
Metoprolol 25 mg po BID, _x000D_
Frusemide 40 mg po daily, _x000D_
Enalapril 10 mg po Bid _x000D_
Spironolacton 25mg po daily _x000D_
_x000D_
Echo:-DCMP with Moderate LV dysf(EF-35%) (Biventricular stst dysf) with Severe Pulm HTN + TAPSE-12 _x000D_
ECG-LBBB+ T-wave inversion on the inferolateral leads _x000D_
RFT: Cr 1.00 urea 40</t>
  </si>
  <si>
    <t>Valvular heart disease + HTN + Ischemic stroke</t>
  </si>
  <si>
    <t>Valvular heart disease + HTN + Ischemic stroke on ASA 81 mg daily, HCT 25 mg daily and Atrovastatin 40 mg daily p2: TMNG on PTU 100 mg po bid ( on follow up at SRC)</t>
  </si>
  <si>
    <t xml:space="preserve">160/94mmgh </t>
  </si>
  <si>
    <t>PR=101 BP=183 / 89MMHG</t>
  </si>
  <si>
    <t>Has cold sensation on the back and extends to the Lower back</t>
  </si>
  <si>
    <t>BP:166 / 100 Pr:94(she said she didn't take medication because it was finish)</t>
  </si>
  <si>
    <t>1. ECHO, HgA1c_x000D_
2. Amlodipine 10mg/po/d, Atorvastatin 20mg/po/d ,  ASA 81mg/po/d</t>
  </si>
  <si>
    <t>P1: SCAP (treated) _x000D_
P2: Newly dx htn_x000D_
P3: Old Septal infract</t>
  </si>
  <si>
    <t xml:space="preserve">FB S- -150- 200 </t>
  </si>
  <si>
    <t xml:space="preserve">MAKE NPH 16/14 IU  SC BID - REFILL AND APPT _x000D_
</t>
  </si>
  <si>
    <t>T1DM (for 4 +yrs) onON NPH 16/14 IU SC BID (BUT TAKING  NPH 12/10 IU SC BID)</t>
  </si>
  <si>
    <t>Asthma symptoms during cold and exertion, _x000D_
_x000D_
Thyroid enlarment of one yr duration, hot intolerant</t>
  </si>
  <si>
    <t xml:space="preserve">BP- 150/90, P-90, regular_x000D_
Pinc conj, NIS_x000D_
No LAP, 3x3com Thyroid mass, non tender, firm_x000D_
</t>
  </si>
  <si>
    <t>the same + ?TNG</t>
  </si>
  <si>
    <t>Refill_x000D_
FNAC of thyroid mass</t>
  </si>
  <si>
    <t>Persistent B. Asthma_x000D_
On_x000D_
Symbicort 2puff BID_x000D_
SABA PRN</t>
  </si>
  <si>
    <t xml:space="preserve">this  is a 23 years old  female  presented with   dry intermittent  cough of  1  month duration    </t>
  </si>
  <si>
    <t xml:space="preserve">clear chest   with  good air  entry    </t>
  </si>
  <si>
    <t xml:space="preserve">cxr   ( done )       azithromycin  500 mg po /day     almetamin 1 tab/day   </t>
  </si>
  <si>
    <t xml:space="preserve">anterior chest lipoma +  ? bronchitis  </t>
  </si>
  <si>
    <t>Stable vitals_x000D_
Chest= clear</t>
  </si>
  <si>
    <t xml:space="preserve">?Asthma         </t>
  </si>
  <si>
    <t>Spirometry</t>
  </si>
  <si>
    <t>She was discharged from ward 01 week back after she was admitted with ASST of ?Asthma after she presented with dry cough and required oxygen 02 days. She was discharged with Amoxacilin-clavulanic acid 625mg PO TID, predinsolon 40mg PO daily for 05 days, Salbutamol puff PRN. Currently she completed her meds and now improved and symptom free. Genexpert was non revieling.</t>
  </si>
  <si>
    <t>pr=78  bp=129 / 92mmhg</t>
  </si>
  <si>
    <t>appoint after amonth.</t>
  </si>
  <si>
    <t>well controlled 1 DM</t>
  </si>
  <si>
    <t xml:space="preserve">tinnitus ,headache  epigastric discomfort </t>
  </si>
  <si>
    <t xml:space="preserve">bp =102 / 60 pr=62   cr=0.9 lipid profile =wnr   rbs= 118 serum electrolytes in normal range ,ecg= afi with controlled rate  slightly pale conjunctiva </t>
  </si>
  <si>
    <t xml:space="preserve">afib with controlled rate </t>
  </si>
  <si>
    <t xml:space="preserve">REFIL MEDS ,cbc </t>
  </si>
  <si>
    <t>Afib ((CHADS2-VAS=2)-has been on Rivaroxaban-20mg po/d, Atenolol- 25mg po/d 2. Dyspepsia on Pantoprazole 40mg po/d ECHO Degenerative VHD mild MREF 60% + Afib ) TFI-Normal</t>
  </si>
  <si>
    <t xml:space="preserve">complain that  perianal swelling  with  pussy  discharge  of  5  days   duration  other  wise she  has  no  hx  of  fever  or  perianal  bleeding  </t>
  </si>
  <si>
    <t xml:space="preserve">intersphinicteric fistulas+?super  infection    send  to  surgical  referral  </t>
  </si>
  <si>
    <t>link  to  surgical  referral</t>
  </si>
  <si>
    <t xml:space="preserve"> intersphinicteric fistulas</t>
  </si>
  <si>
    <t xml:space="preserve">unilateral facial spasm </t>
  </si>
  <si>
    <t xml:space="preserve">Hemifacial spasm </t>
  </si>
  <si>
    <t xml:space="preserve">ANSOMNIA _x000D_
</t>
  </si>
  <si>
    <t>BP=120/76MMHG PR=87B/MIN</t>
  </si>
  <si>
    <t>?TRIGERMINAL NEURALGIA</t>
  </si>
  <si>
    <t>APPOINT TO NEUROLOGY</t>
  </si>
  <si>
    <t xml:space="preserve">UNILATERAL HEADACHE OF 12 DAYS_x000D_
</t>
  </si>
  <si>
    <t>PR=86 BP=161 / 93MMHG ,FBS=83MG/DL</t>
  </si>
  <si>
    <t>SAME WITH GOOD GLYCEMIC WITH POOR BP CONTROL+DYSPEPSIA</t>
  </si>
  <si>
    <t>REFILL,ENALAPRIL 10MG PO BID,ADD PPI</t>
  </si>
  <si>
    <t>known htn (sub optimal) + old ischemic stroke + ?rt lower leg lymph edema ??subcutaneous edema</t>
  </si>
  <si>
    <t xml:space="preserve">intermitant abd pain </t>
  </si>
  <si>
    <t xml:space="preserve">Bp at home has been 120s and 80s </t>
  </si>
  <si>
    <t>HTN on methyl dopa 250 mg po bid + sec TMP</t>
  </si>
  <si>
    <t xml:space="preserve">refill _x000D_
methyldopa 250 mg po bid </t>
  </si>
  <si>
    <t>BP: 147/73_x000D_
Chest Xray: 1. LV enlargement 2nd ?cardiomyopathy 2. retrosternal goiter 3. Scares and fibrosis_x000D_
Esr: 20, hgb:13, wbc: 7.3k , FBS:115_x000D_
Chest- clear_x000D_
CVS: s1 and s2 well heard</t>
  </si>
  <si>
    <t>?HHD+ Multinodular goiter+?newly dx HTN</t>
  </si>
  <si>
    <t>1.ECG, ECho, TFT, thyroid ultrasound, OFT</t>
  </si>
  <si>
    <t>This is a 60yrs old female pt that was relatively health a month back then she had pleurtic chest pain and went to private clinic and she was treated with pneumonia with Augmentine. currently she still has the pleurtic chest pain on her chest, she has anterior neck swelling that is increasing for unspecified period of time and she also complains of easy fatiguibility. Otherwise no leg swelling, pnd, orthpnea, night sweat, loss of appetite, no signs of hypo or hyperthyroid.</t>
  </si>
  <si>
    <t>BP: 173/79 pr: 77</t>
  </si>
  <si>
    <t>Osteoarthritis+ newly dx HTN+LBP</t>
  </si>
  <si>
    <t xml:space="preserve">1. CBC, ESR, OFT, ECHO, FBS_x000D_
2. Link to dental  </t>
  </si>
  <si>
    <t>This is 68 yr old female that presented with generalized body itchiness, joint pains, very frequent headaches, pleurtic back pain, easy fatigubility otherwise no sob, loss of appetite, orthnpnea, pnd. She also complains of lack of sleep</t>
  </si>
  <si>
    <t>A known T2DM patient for 12 yrs on MTF 1G PO BID AND GLIBENCLAMIDE 10mg po bid presented with epigastric pain and indigestion symptoms of few months but no vomiting and diarrhea. He presented with urinary frequency and urgency of 1 week but no hematuria came with results (seen 3days back )</t>
  </si>
  <si>
    <t xml:space="preserve">US- cholelithiasis Urine volume 2100 protein - 468mg/24hours HgbA1c- 6.5 Creatinine - 1.6 ECHO- NR ECG- sinus tachycardia, LA enlargement urine- leucocyte +2, protein trace, RBC- 5-7 WBC- many many bacteria blood +3 stool exam - NR, h.pylori negative LFT- NR_x000D_
repeat creatinine - 1.2 K- 4.79 </t>
  </si>
  <si>
    <t>Good Glycemic control + AKI (resolved)</t>
  </si>
  <si>
    <t xml:space="preserve">- refill meds_x000D_
- life style modification_x000D_
- continue statin _x000D_
- continue follow up at near by hospital _x000D_
</t>
  </si>
  <si>
    <t>P- T2 DM + ? AKI R/O CKD sec ? DKD + UTI</t>
  </si>
  <si>
    <t xml:space="preserve">bp - 78 17 121 / 71 ( home record- 111/68 -- 119/70 - 113/68  pr - 78-79 ) </t>
  </si>
  <si>
    <t xml:space="preserve">SEE MANAGEMENT _x000D_
 ADD INDOMETHACINE 25 MG PO TID </t>
  </si>
  <si>
    <t>. HTN + Bilateral Knee OA- on nifedipine 20mg po bid, Meloxicam 15 mg po prn , Amitriptyline 12.5 mg po/d.</t>
  </si>
  <si>
    <t>Feels better_x000D_
regular menses but scanty in amount_x000D_
Free T4 1.0 [ 0.9-1.7 ]</t>
  </si>
  <si>
    <t xml:space="preserve">Bp 147/93   PR  88  BPm regular_x000D_
2x3 cm nodular anterior neck swelling_x000D_
</t>
  </si>
  <si>
    <t>Reduce PTU 100 mg PO BID_x000D_
Propranolol 40 mg PO/day AM_x000D_
decrease salt Intake and serial BP measurements</t>
  </si>
  <si>
    <t xml:space="preserve">Toxic nodular goiter for 3 months  +Left kidney nephrolithiasis on PTU 100 mg PO TID , propranolol 40 PO/day </t>
  </si>
  <si>
    <t xml:space="preserve">fbs   115,  120  </t>
  </si>
  <si>
    <t>REFILL  AND  APPOINT  AFTER  2 MONTH</t>
  </si>
  <si>
    <t xml:space="preserve">FBS - _x000D_
 BP - 97 18 118 / 83 </t>
  </si>
  <si>
    <t>P=HTN + PN; On nifedipine 20mg po bid, enalapril 10mg po daily, AMT 25mg po daily and neurobin 1 tab po daily</t>
  </si>
  <si>
    <t>BP 130/90, 120/80_x000D_
pr 80</t>
  </si>
  <si>
    <t xml:space="preserve">HTN +?HHD        </t>
  </si>
  <si>
    <t>FBS 134,109  100  115  91</t>
  </si>
  <si>
    <t>P1. DM on NPH 40/36 IU SC BID , MTF 500 mg Bid &amp; Atorvastatin 20 mg d</t>
  </si>
  <si>
    <t>BP-127/81,164/93, 154/75,150/90, 140/80_x000D_
pr 78_x000D_
FBS-181, 192, 239, 20`</t>
  </si>
  <si>
    <t>type II DM _+chronic htn</t>
  </si>
  <si>
    <t>work up ,furtther</t>
  </si>
  <si>
    <t xml:space="preserve">Retinal screening 1 month ago normal </t>
  </si>
  <si>
    <t xml:space="preserve">BP: 120 / 80 FBS:  105_x000D_
</t>
  </si>
  <si>
    <t>Ix_x000D_
Life style MX</t>
  </si>
  <si>
    <t xml:space="preserve">Type 2 Dm for 2 years On MTF 1000 mg PO BID, Glimepiride 2 mg po daily and Atrovastatin 20 mg /day PM_x000D_
</t>
  </si>
  <si>
    <t xml:space="preserve">complain  his  fbs    range  below  80  </t>
  </si>
  <si>
    <t xml:space="preserve">FBS  75   80  </t>
  </si>
  <si>
    <t>make  metformin  500  mg  am  250  mg  pm</t>
  </si>
  <si>
    <t>BP- 150/80, 160/90_x000D_
pr 76_x000D_
FBS 105, 110, 107</t>
  </si>
  <si>
    <t>escalate amlodipine 10 mg po daily</t>
  </si>
  <si>
    <t>Problem List Known HTN + T2DM pt on NPH 20/10IU, Enalapril 10mg po bid, Amlodipine 5 mg po daily, HCT 25 mg po daily , metformin 500mg po daily, atrovastatin 20mg po daily</t>
  </si>
  <si>
    <t>no p[ostive</t>
  </si>
  <si>
    <t>type ii dm+chronic htn on medication</t>
  </si>
  <si>
    <t>CTMNG on PTU 100mg PO BID and Propranolol 40mg PO daily + T2 dm</t>
  </si>
  <si>
    <t>BP_100/60, 100, 60, 110/70, 110/60, 90/60_x000D_
pr 80</t>
  </si>
  <si>
    <t>deescalate  enalapril 5 mg po daily</t>
  </si>
  <si>
    <t>P=HTN + ? PN;ON NIFEDIPINE20 MG PO BID, ENALAPRIL 5MG PO BID, Neurobin 1 tab po/d[ D/c Nurobion by himself due to gastric discomfort</t>
  </si>
  <si>
    <t xml:space="preserve">ECG--Sinus Rhythm, Bifascicular Block: Complete Right Bundle Branch Block with Left Anterior_x000D_
Hemiblock. Concordant T waves noted in anterior leads. Rule out IHD &amp; Troponin-&amp;lt;0.006) &amp; CK-MB-5.34(0-5) </t>
  </si>
  <si>
    <t xml:space="preserve">Add ASA &amp; Atrovastatin 20 mg po/d </t>
  </si>
  <si>
    <t xml:space="preserve">HTN on Amlodipine 5 mg po day + OA  </t>
  </si>
  <si>
    <t>BP-140/84, 121/81_x000D_
pr 77_x000D_
FBS-240, 202, 190</t>
  </si>
  <si>
    <t xml:space="preserve">complain  that   right  flank  pain  with  associated  with  burning  sensation  while   she  urinate  with  associated  sudden  vaginal  bleeding  4  days  back   but  stopped  by  itself  with  associated    vaginal  swelling    which  is  non  tender  </t>
  </si>
  <si>
    <t>the  same+? vaginal  vulval  mass  ?cyst  +?myoma+?endometritis+?uti</t>
  </si>
  <si>
    <t xml:space="preserve">send abdomenopelvic  u/s  U/A   lipid profile   electrolyte  </t>
  </si>
  <si>
    <t>Bp-130/60, 140/70, 135/78_x000D_
pr_x000D_
Bs 85, 79, 92, 104</t>
  </si>
  <si>
    <t>deescalate metformin 1gm/500 mg</t>
  </si>
  <si>
    <t>Problem List p1: TIIDM on MTF 1000 mg Bid p2: HTN on Lisinopril 20 mg daily and HCT 25 mg/d</t>
  </si>
  <si>
    <t xml:space="preserve">ASymptomatic _x000D_
</t>
  </si>
  <si>
    <t>V/s Stable_x000D_
Inj site clear_x000D_
Inj site clear</t>
  </si>
  <si>
    <t>SMBG_x000D_
TSH_x000D_
Retinal screening</t>
  </si>
  <si>
    <t xml:space="preserve">P: Type 1 DM for 13 years_x000D_
ON RI 14/12/18_x000D_
       GLargine 18_x000D_
</t>
  </si>
  <si>
    <t>no neww compllaint</t>
  </si>
  <si>
    <t>Bp 130/80, 120/80_x000D_
pr 80_x000D_
FBS 101, 97</t>
  </si>
  <si>
    <t>DM + Gout Arthritis on metformin 500 mg po BID</t>
  </si>
  <si>
    <t xml:space="preserve">bp  125/75  bp  105/70   ,115/74   </t>
  </si>
  <si>
    <t xml:space="preserve">refill  and  appoint  after 2  month  and  lipid profile  rft  electrolyte  u/a   </t>
  </si>
  <si>
    <t>BP-130/80_x000D_
pr 80_x000D_
FBS 174, 130, 134, 150</t>
  </si>
  <si>
    <t xml:space="preserve">metformin 1000mg/ 850 mg_x000D_
Neurobin </t>
  </si>
  <si>
    <t>BP-130/72, 128/87_x000D_
pr 80_x000D_
FBS 140,68, 130,90</t>
  </si>
  <si>
    <t>Problem List p1: TIIDM on NPH: 28/18u (but she was taking 28/24)p2: HTN on Enalapril 10 mg Bid, Nifedipine 20 mg Bid, HCT 25 mg po day &amp; atrovastatin 20 mg po/d</t>
  </si>
  <si>
    <t xml:space="preserve">fbs  89     BP  110/80  </t>
  </si>
  <si>
    <t>REFILL  AND  APPOINT  AFTER  3 MONTH WITH  SEREAL  FBS RECORD</t>
  </si>
  <si>
    <t xml:space="preserve">BP-125/90 mmHg </t>
  </si>
  <si>
    <t>HTN ENALAPRIL 5MG PO BID &amp; Amlodipine 5 mg po/d</t>
  </si>
  <si>
    <t>BP-125/78, 110/72, 118/76_x000D_
pr 78_x000D_
FBS 85, 113, 114, 120</t>
  </si>
  <si>
    <t xml:space="preserve">SMBG;FBS 80-147_x000D_
POst meal 100-255 </t>
  </si>
  <si>
    <t>INj site clear</t>
  </si>
  <si>
    <t>Type 1 DM with Improving control</t>
  </si>
  <si>
    <t>RI 4-2 NPH 14-18</t>
  </si>
  <si>
    <t xml:space="preserve">P- T1DM for 13 years on NPH18/20 IU SC BID_x000D_
_x000D_
New Complaint_x000D_
No recent hypoglycemic episodes LAst retinal screening 6 months normal_x000D_
_x000D_
Objective Finding_x000D_
Bp 140/60 Inj site clear Hyperpigmented scattered lesions over the anteriolateral area_x000D_
_x000D_
Assessment_x000D_
Type 1 DM with sub-optimal glycemic control_x000D_
_x000D_
</t>
  </si>
  <si>
    <t xml:space="preserve">COMPLAIN  EPEGASTRIC  PAIN   WITH  DYSPEPTIC  YMPTOM </t>
  </si>
  <si>
    <t xml:space="preserve">fbs  81  ,    bp  160/80    135/81  </t>
  </si>
  <si>
    <t xml:space="preserve">controlled  htn+t2d  +RVI  on  HAART  </t>
  </si>
  <si>
    <t xml:space="preserve">CHANGE  NIFIDIPINE  WITH  AMLODIPINE   5  MG  PO/DAY  AND  ENALAPRIL  5   MG  PO/DAY  </t>
  </si>
  <si>
    <t xml:space="preserve">TIIDM on MTF 500 mg d, Atrovastatin 20 mg d 2. HTN on Nifedipine 20 mg d+RVI  on  HAART  diagnosed  6  month  back  </t>
  </si>
  <si>
    <t>productive cough, easy fatigability, shortness of breath</t>
  </si>
  <si>
    <t>BP-152/80_x000D_
pr 80_x000D_
FBS 96, 104, 116</t>
  </si>
  <si>
    <t>sub-optimal  BP control</t>
  </si>
  <si>
    <t>TYPE 2 DM+?DM NEPHROPATHY on NPH 32/16 R/I 10/10, Enalapril 5 mg po daily</t>
  </si>
  <si>
    <t xml:space="preserve">BP = 153/89mmgh   </t>
  </si>
  <si>
    <t xml:space="preserve">? Hypersalvation 2ry to ? + HHD </t>
  </si>
  <si>
    <t xml:space="preserve">transfer to ENT = </t>
  </si>
  <si>
    <t>he has improvement on his leg weakness. he can now lift his left leg. but his upper extremity weakness has not improved. he has no facial deviation</t>
  </si>
  <si>
    <t xml:space="preserve">BP= 106/75_x000D_
</t>
  </si>
  <si>
    <t>continue medciations and physiotherapy_x000D_
appoint after 2 months</t>
  </si>
  <si>
    <t>p1: left side hemiparesis 2ry to ischemic stroke on ASA 81mg po daily, Atrovastatin 40 mg po daily</t>
  </si>
  <si>
    <t>BP_130/81, 150/90, 160/78_x000D_
pr _x000D_
FBS 119, 115, 120</t>
  </si>
  <si>
    <t>P1. DM On NPH 56/40 IU SC BID, MTF 500 mg po BID P2. HTN Enalapril 10mg BID, Nifedipine 20mg BID</t>
  </si>
  <si>
    <t>no cough, no SOBN, no edema, no visual probl;em evaluated, no back pain, no paresthasia, joint m obnility good, good balanmce, good understanding, cooperative, no obesity, no stress, no psycvhosocial distress, good dietary habit, no addiction, toileting good, good social interaction. remarks (BPH on follow up)FBS 181 mg/dl</t>
  </si>
  <si>
    <t>sleeps well, walking distance ghood, muscle strength good, no emotional change, no memory loss, good judgement</t>
  </si>
  <si>
    <t>good disease course+ poor glycvemic</t>
  </si>
  <si>
    <t>salt rstriction, avoid processed salty food, avoid fried foiod, minimize coffee, prevdention o f fall, vegitable and fruit dish, legumes dish, get adequat sun light, walk for 20 minutes 5 times, get a cup of juice made of (banana, avocado, oats and milk0twuice per week, foot care 9keep hyghien, keepo moiturizing legs with vaslin, wear loose shoe, becareful wghile cutting nail), keep xcandy in pocket</t>
  </si>
  <si>
    <t xml:space="preserve">she is not taking Glimepride 2 mg po/d </t>
  </si>
  <si>
    <t xml:space="preserve">FBS-277 mg/dl </t>
  </si>
  <si>
    <t xml:space="preserve">DM + HTN with HHD on Medications </t>
  </si>
  <si>
    <t xml:space="preserve">BP  139/83    PR  84  BUN  22   cr 0.9   </t>
  </si>
  <si>
    <t xml:space="preserve">refill  and  appoint  after 1  month    with  serial  bp  record  and ecg  result  </t>
  </si>
  <si>
    <t>Optimize medical management</t>
  </si>
  <si>
    <t>dental pain( evaluated at dental side ) and planned for extraction</t>
  </si>
  <si>
    <t>bp = 123/79 pr= 84</t>
  </si>
  <si>
    <t>continue meds ,and dental side mgt</t>
  </si>
  <si>
    <t>Class III CHF 20 to Very severe AS + HHD (EF-55%) On Lasix 40mg po TID Spironolactone 12.5mg/po/d Digoxin 0.125mg po/d . Echo: Very severe AS( Vmax and MPG across AV are 5.4m/s and 68mmHg), Moderate MR, Sever Concentric LVH, EF-65%</t>
  </si>
  <si>
    <t>BP_110/70_x000D_
pr 80</t>
  </si>
  <si>
    <t>prednisolone 10 mg po dialy</t>
  </si>
  <si>
    <t>Problem List P1:?Tb spondylodiscitis(cervical MRI conclusion c6-c7spondylodiscitis with adjacent anterior epidural collection severely compromising the spinal canal and compromising the cord and sign of post-compressive myelomalacia likely represent tuberculosis on anti TBC ,pyridoxine 1tab po daily and prednisone 15mg po daily</t>
  </si>
  <si>
    <t>BP-133/84_x000D_
pr 80_x000D_
FBS- 158/155, 162</t>
  </si>
  <si>
    <t>NPH 24/ 16</t>
  </si>
  <si>
    <t>P1. T1 DM( for 1 yr &amp; 4 mon) ON NPH 22/14 AM/PM</t>
  </si>
  <si>
    <t>complains about an intermittent dry cough</t>
  </si>
  <si>
    <t>normal physical finding_x000D_
FBS-126MG/DL</t>
  </si>
  <si>
    <t xml:space="preserve">Same as above </t>
  </si>
  <si>
    <t>Update IX refill</t>
  </si>
  <si>
    <t>Type 2 DM + HTN + Mod TR with mod Pulm HTN_x000D_
-On MTF 500 mg BID, Amlodipine 10 mg/day, Atrovastatin 20mg/day, Enalapril 10mg BID and ASA 81mg/day</t>
  </si>
  <si>
    <t xml:space="preserve">PR = 88b/mit regular </t>
  </si>
  <si>
    <t xml:space="preserve">Atrial fibrillation+ HHD </t>
  </si>
  <si>
    <t xml:space="preserve">ECHO =     </t>
  </si>
  <si>
    <t>no cough, no SOB, no edema, visual problem lacrimation, cataact surgery done, no back pain, no paresthasia, jioont mobility good, good bal;anmce, good un derstasnding, cooperative, no stress, obesity, no psychosocial distress, good dietary habit, good hygien, no addiction, adgherent to medication, toileting good, (constipation), good social interaction. remarks (no breast mass, no vaginal discharge)FBS 233 mg/dl (no dysuria,no flank pain, no hematria, no fever)</t>
  </si>
  <si>
    <t>good disease course+ poor glycemic control (multivitamin discontinued)</t>
  </si>
  <si>
    <t>salt errestriction, avoid salty processed food, minimize coffee, poreverntion of fall, vegitabl;er and fruit dish,legumes dish, get adequate sun light, loose weighjt, walk for 20 minutes 5 times per week, use only liquid oil, avoid fried food, foot care (keep moiturizing legs with vaslin, becareful while cutting nail, wear loose shoe, keep hygien), keep candy in pocket, HgbA1c requested</t>
  </si>
  <si>
    <t xml:space="preserve">asthma exacerbation </t>
  </si>
  <si>
    <t>BP-122/72_x000D_
pr 80_x000D_
FBS-  187, 180, 168, 161, 158</t>
  </si>
  <si>
    <t>Beclomethasone 2 puffs BID_x000D_
Metformin 1gm/ 500 mg po BID</t>
  </si>
  <si>
    <t>Known Asthma + Newly Dx T2 Dm + ?PN_x000D_
Salbutamol 1 tab po daily</t>
  </si>
  <si>
    <t>numbness and Tingling ver the extremities HGA1C 9 %</t>
  </si>
  <si>
    <t xml:space="preserve">bp 120/80_x000D_
vIBRATION INTACT_x000D_
MONOFILAMENT 7/10_x000D_
DPA PALPABLE _x000D_
</t>
  </si>
  <si>
    <t>P.. NEUROPATHY + tYPE 2 dm POORLY CONTROLLED + Glaucoma+ Cataract</t>
  </si>
  <si>
    <t xml:space="preserve">SWITCH TO amLODIPINE 5 MG po/DAY_x000D_
Insulin couldnt be started becuse of compromised vision and no attendant at home_x000D_
Switch TO Galvus-met 50-1000 mg PO BID_x000D_
Life style MX_x000D_
Optha follow up </t>
  </si>
  <si>
    <t xml:space="preserve">HTN+ Type 2 DM for 20 years+SPINAL STENOSIS metformin 1500-1000 gm po bid , daonil 10 mg po bid; and ASA,indomethacin 100 mg suppository,gapapentine 300 mg po bid,enalapril 5 mg po bid aTROVA 20 MG/DAY_x000D_
_x000D_
</t>
  </si>
  <si>
    <t>BP_160/80, 150/62,_x000D_
pr 80_x000D_
FBS- 125, 98, 53, 78</t>
  </si>
  <si>
    <t>Amlodipine 5 mg po daily_x000D_
NPH 70/40</t>
  </si>
  <si>
    <t>Problem List T2DM + HTN + Old Stroke ON NPH: 72/42 IU BID Nifedipine 20 mg/BID and Enalapril 10 mg BID</t>
  </si>
  <si>
    <t xml:space="preserve">he has intermittent SOB during night time. </t>
  </si>
  <si>
    <t>well controlled HTN + bronchial asthma</t>
  </si>
  <si>
    <t xml:space="preserve">P1 = HTN on amlodipine 5 mg po daily_x000D_
P2 = bronchial asthma on symbicort 1 puff BID. and almetamin 1 tab intermittently. </t>
  </si>
  <si>
    <t xml:space="preserve">optimize medical medication                  </t>
  </si>
  <si>
    <t>HFrEF HF 2ry to IHD+ A.Fib + Mild Pul.HTN Frusemide - 40mg/d, Spironolactone - 25mg/d, Enalapril - 5mg /d, Metoprolol 50mg/D, Warfarin 5mg PO/D</t>
  </si>
  <si>
    <t xml:space="preserve">complaining of  aggravation of Lt flank pain &amp; he was treated for UTI for 7 days but no improvement </t>
  </si>
  <si>
    <t xml:space="preserve">Bp-126 / 84 mmHg </t>
  </si>
  <si>
    <t xml:space="preserve">?Recurrent UTI </t>
  </si>
  <si>
    <t>BP_142/69, 130/60_x000D_
pr 76_x000D_
FBS 115, 100, 110</t>
  </si>
  <si>
    <t xml:space="preserve">Link her to MRC </t>
  </si>
  <si>
    <t xml:space="preserve">Autoimmune Hepatitis currently not on medications </t>
  </si>
  <si>
    <t xml:space="preserve">Feels better_x000D_
regular menses_x000D_
Weight gain </t>
  </si>
  <si>
    <t>TSH 1.5_x000D_
Ft4 WNR</t>
  </si>
  <si>
    <t>Hypothyroid</t>
  </si>
  <si>
    <t xml:space="preserve">Thyroxin 50 ug daily _x000D_
</t>
  </si>
  <si>
    <t xml:space="preserve">HYpothyroidism Evidence Diffue thyroiwith nodule .. FNAC chronic thyroiditis TSH 75 Free T4 and T3 very low_x000D_
_x000D_
New Complaint_x000D_
Anterior neck sweliing 1 year weight gain regular menses_x000D_
_x000D_
Objective Finding_x000D_
2x2 cm anterior neck swelling S 1an s2 well herard no m no edema_x000D_
_x000D_
Assessment_x000D_
HYpothyroidism_x000D_
_x000D_
</t>
  </si>
  <si>
    <t>Sent from surgical side for raised BP</t>
  </si>
  <si>
    <t>BP- 190/104mmhg</t>
  </si>
  <si>
    <t>same + hypertensive Urgency</t>
  </si>
  <si>
    <t xml:space="preserve">P1-SCC of the Tongue _x000D_
P2-Known hypertensive for the past 03 months (started on Nifedipine 20mg PO/D recently but has not been adherent) </t>
  </si>
  <si>
    <t xml:space="preserve">bilateral Knee pain </t>
  </si>
  <si>
    <t>FBS =202mg/dl</t>
  </si>
  <si>
    <t xml:space="preserve">poor controoled T2 DM + ? OA </t>
  </si>
  <si>
    <t>FBS, Uric acid , RF</t>
  </si>
  <si>
    <t xml:space="preserve">complain   dry  cough      and  sleeplessness  and  numbness to  lower extremities   with  easy  fatigability  while she  walk   other  wise  no  hx of orthopnoea  PND  </t>
  </si>
  <si>
    <t xml:space="preserve">bp  181/91     175  /76   </t>
  </si>
  <si>
    <t xml:space="preserve">poorly  controlled   HTN+?HHD  </t>
  </si>
  <si>
    <t xml:space="preserve">SEND  CHEST  X  RAY  ,ECG   LIPID PROFILE RFT    SERUM  VITAMIN  D    ELECTROLYTE </t>
  </si>
  <si>
    <t>PR 92 RR 17 BP 134 / 86  T 36 NO HOME GLYCEMIC RECORDING</t>
  </si>
  <si>
    <t>SAME +POOR GLYCEMIC RECORDING</t>
  </si>
  <si>
    <t>APPOINT WITH GLYCEMIC RECORDING,HGA1C,RETINAL SCREENING,24 HOUR URINE PROTEIN,ADVICED ON LIFE STYLE MODIFICATION AND APPOINT AFTER 1 MONTH WITH RESULTS.REFILL THE OTHER MEDICATION AND ADD ATROVASTATIN 40 MG PO DAILY.</t>
  </si>
  <si>
    <t>P1- LEFT SIDE HEMIPLEGIA SECONDARY TO HEMORRGIC STROKE P2-Known RVI ON HAART P3- KNOWN HYPERTENSIVE P4- KNOWN DM P5- HEP B +VE Patient on Metformin 500mg PO OnceBID Gilebenclamid 5 mg po daily,amlodipin 10 mg ,fluconazole 200 mg po daily,cotrimoxazole 960 mg po daily,carvidolol 6.25 mg po daily,</t>
  </si>
  <si>
    <t xml:space="preserve">Previous thyroidectomy 20 years ago </t>
  </si>
  <si>
    <t>Multinodular anterior swelling</t>
  </si>
  <si>
    <t xml:space="preserve">Toxic MNG on PTU 100 mg po/d _x000D_
Type 2 DM with Metabolic Syndrome_x000D_
D/C Losartan.. taking both ACEI/ARB_x000D_
Escalate Enalpril 10 mg PO BID_x000D_
_x000D_
</t>
  </si>
  <si>
    <t xml:space="preserve">Free T4/Lipid/ Hga1c/RFT_x000D_
</t>
  </si>
  <si>
    <t xml:space="preserve">P=Recurrent Toxic MNG on PTU 100 mg po/d P2: HTN + Thyro-cardiac D on , losartan 50 mg po daily , Enalapril 5 MG Po/d amlodipine 10mg po/d Propranolol 40mg/day P3. Degenerative lumbar spondylosis P4: T2DM on metformin 1000 MG po BID and Atrovastatin 40mg po/d  Pregabalin _x000D_
</t>
  </si>
  <si>
    <t xml:space="preserve">well controlled T2 DM = </t>
  </si>
  <si>
    <t xml:space="preserve">Retinal screening normal </t>
  </si>
  <si>
    <t xml:space="preserve">FBS 140-175_x000D_
</t>
  </si>
  <si>
    <t xml:space="preserve">DM with sub optimal control euTHYROID TIRAD II nodular thyroid disease_x000D_
</t>
  </si>
  <si>
    <t>Plan_x000D_
smbg TFT AFTER 2 MONTHS</t>
  </si>
  <si>
    <t xml:space="preserve">- Type 2  DM ON- NPH 26/12_x000D_
ON MTF 500 mg PO/day _x000D_
Atrova 20mg PO/day _x000D_
</t>
  </si>
  <si>
    <t xml:space="preserve">insomnia                      </t>
  </si>
  <si>
    <t xml:space="preserve">HFrEF (30%) 2o to IDCMP (Mild 2o MR) + Hx of HTN on GDMT_x000D_
_x000D_
</t>
  </si>
  <si>
    <t xml:space="preserve">Has LBP of 3 months duration associated with night sweating and tingling and numbness over the lower extremities bilaterally_x000D_
-No bowel or bladder incontinence _x000D_
</t>
  </si>
  <si>
    <t>PCT,NIS_x000D_
Has a 1cmx1cm left ant cervical non tender LAP_x000D_
Chest is clear bilaterally_x000D_
Has LBP tenderness(L-S area)_x000D_
Power is comparable (difficult to do full neurologic exam)</t>
  </si>
  <si>
    <t>-LBP 2ry to ? R/o Bone TB_x000D_
-(L3/L4 Spondylodiscitis with paravertebral and left psoas collection)</t>
  </si>
  <si>
    <t xml:space="preserve">Itching sensation over the torso no other compliant _x000D_
</t>
  </si>
  <si>
    <t>stable vs _x000D_
PR- 88 regular full in volume</t>
  </si>
  <si>
    <t>plan is to bring the TFT on the comming follow up</t>
  </si>
  <si>
    <t>P1- 3rd mo after  TT on thyroxin 50mcg</t>
  </si>
  <si>
    <t xml:space="preserve">BP_126/74_x000D_
pr 80_x000D_
FBS 116,117, </t>
  </si>
  <si>
    <t xml:space="preserve">FBS = 90 mg/dl </t>
  </si>
  <si>
    <t>no cough, no SOb, no edema, no visual problem, mild backl pain, paresthasia, joint mobility good, good balance, good understasnding, cooperative, obesity, no stress but has symptom of gastritesm,  no psychosocial distress, good dieretaery habit, good hygien, adherrent to medicatiobn, toileting good, good social interaction. remarkls (left hand distal metacarpal bone pain anmd swelling, not pasinful ,no tenderness but warm to palpation, no pulsation sensation)FBs 144 mg/dl, BP 140/80 mmHg</t>
  </si>
  <si>
    <t>skleeps well, walking distance good, muscle strength good, no em,otional change,no memory loss, good judgement</t>
  </si>
  <si>
    <t>good disease course + ?sooft tissue mass (x ray requested)</t>
  </si>
  <si>
    <t>salt restriction, avoid processed salty food, minminize coffee, prverntioon of fall, vegitable and fruit dish, legues dishj, get adequate sun light, walk for for 10 minutes 5 times per week escalta to 15 minutes escalate 20 minutes  if not symptomatic maintain to 20 minutes 3 times per week after one month, foot care (keep hygien, moistuirizing legs with vaslin, becareful while cutting nail, wear loose shoe)</t>
  </si>
  <si>
    <t>diabeters, dyslipidemia, hypertension, IHD</t>
  </si>
  <si>
    <t>she has has bilateral leg burning sensation</t>
  </si>
  <si>
    <t>BP- 111/70  pr- 84</t>
  </si>
  <si>
    <t>DM eye examination, and 24hr urine protein, HGA1C</t>
  </si>
  <si>
    <t>p1-left breast ca mastectomy (2 years)_x000D_
p2- TII  DM (on NPH 20/10 ),atrovastatin 20mg po daily.</t>
  </si>
  <si>
    <t>?PITUTARY ADENOMA</t>
  </si>
  <si>
    <t>31 yrs old female pt came with persistent bilateral breast milk for the past 06 yrs after she gave birth via SVD. she has also wt gain and amenorrhea. she didn't use any contraceptives</t>
  </si>
  <si>
    <t xml:space="preserve">CLBP _x000D_
Poor glycemic control </t>
  </si>
  <si>
    <t xml:space="preserve">HGa1c 7.5  Chol; 144 LDL 78  RFT WNR _x000D_
INj site clear </t>
  </si>
  <si>
    <t>Type 2 DM poorly controlled</t>
  </si>
  <si>
    <t>Restart MTF 1 gm PO/day PM for 1 week then 1 gm BID_x000D_
Atrova 20mg PM_x000D_
retinal screening</t>
  </si>
  <si>
    <t>post traumatic seizure disorder for 3 yrs old on phenytoin 150 mg po BID and valproic acid 200 PO bid _x000D_
P2; Type 2 DM POst panceatectomy for 15 years ON NPH 86/80 AND REGULAR INSULIN 48/40 -_x000D_
MTF 1 gm BID not taking _x000D_
Atrova 20 mg PO/day AMITRIPTYLINE 25MG PO/D</t>
  </si>
  <si>
    <t>spontaneous bruising on lower leg, she went to private clinic and told she had thrombocytopenia_x000D_
no ABM</t>
  </si>
  <si>
    <t>BP 121/89_x000D_
pr 80</t>
  </si>
  <si>
    <t>same + Thrombocytopenia</t>
  </si>
  <si>
    <t>change ASA to clopidogrel and carbamazepine for 3 month</t>
  </si>
  <si>
    <t>OLD STROKE + PN + ? seizure d/o Atrovastatin 20 mg po/d , phenytoin 100 mg po/d , ASA - 81 mg po/d,</t>
  </si>
  <si>
    <t xml:space="preserve">HTN with HHD + DVHD on medications </t>
  </si>
  <si>
    <t>CHRONIC LIVER DIEASE</t>
  </si>
  <si>
    <t>RT flank pain of one month</t>
  </si>
  <si>
    <t xml:space="preserve">? UTI         </t>
  </si>
  <si>
    <t xml:space="preserve">U/A , abd pelvic U/S </t>
  </si>
  <si>
    <t>no cough, no SOB, no edema, no visual problem tio be ebvaluated, back pain (painful, woith no linmited spinal range of motion, no area of tenderness, no paraspinal muscle spasm, has paresthasia, right knee pain), joint mobility good (squating problem), good bal;ance (tinites, no virtigo, no light headedness), good understanding, cooperative, no stress, no psychosocial distyress, good dietary habit, adhjerenmt to mefication, good social interaction. remarks (no breast mass, no vaginal discvharge)FBS 150 mg/dl,</t>
  </si>
  <si>
    <t>sleeps well, walking distancve weak, muscler strength good, no emotional change, no mem,ory loss, good judghemenmt</t>
  </si>
  <si>
    <t>good disease course + low back pain</t>
  </si>
  <si>
    <t>salt restriction, avoid salty provccessed food, nmminimize coffee, prebvenmtion of fall, vegitable and fruit dish, leghumes disgh, get adequate sun light, sit only dry chair, sleep on dry mattress, disc belt givemn, avoid heavy diuty</t>
  </si>
  <si>
    <t>diabetes, hypertyenmsion, dyslipidemia</t>
  </si>
  <si>
    <t xml:space="preserve">BP-129 / 84 mmHg </t>
  </si>
  <si>
    <t xml:space="preserve">Do CBC         </t>
  </si>
  <si>
    <t xml:space="preserve">HTN on Amlodipine 5mg daily P2. IDA ON Iron tablet (1tab po/d) </t>
  </si>
  <si>
    <t>complains about LBP associated with burning sensation and dull aching pain radiating up to the heel of the right foot</t>
  </si>
  <si>
    <t>Has deformed MCP joints</t>
  </si>
  <si>
    <t>same + lumbar RADICULOPATHY 2 ry to??</t>
  </si>
  <si>
    <t>Update OFTS ,Refill and add pain mgt</t>
  </si>
  <si>
    <t>-Known RA o MTX 7.5mg po weekly, folic acid 5 mg po every other day and prednisone 5 mg po daily</t>
  </si>
  <si>
    <t>umbness of left upper and lower extrimity and burning sensation she had previous hx of pn and given neurobin for 3 month and had improvement but d/c follow up</t>
  </si>
  <si>
    <t xml:space="preserve">stable                                        </t>
  </si>
  <si>
    <t>DCMP ( peri-partal) with reduced EF</t>
  </si>
  <si>
    <t xml:space="preserve">fbs  105   bp 127/67  </t>
  </si>
  <si>
    <t>controlled  htn+ty2dm</t>
  </si>
  <si>
    <t xml:space="preserve">refill  and  appoint  after 3  month  with  sereal  bp  and  fbs  record  and  link  to  ophta  for  check  up  </t>
  </si>
  <si>
    <t>T2DM + HTN on NPH 34/16 IU SC BID and Enalapril 10 mg po BID</t>
  </si>
  <si>
    <t xml:space="preserve">weight gain and bilateral leg edema (amlodipine induced)_x000D_
</t>
  </si>
  <si>
    <t>stable _x000D_
self monitoring blood glucose FBS- 79-134MG/DL</t>
  </si>
  <si>
    <t xml:space="preserve">plan to do 24hr urine protein </t>
  </si>
  <si>
    <t xml:space="preserve">T2 DM for 10 years and Known Hypertensive patient on Amlodipine 10 mg po daily and enalapril 10 po daily and metformin 1000 mg po daily, NPH 16/18, Atrovastatin 20 mg po/d and Glibenclamide 5 mg BID, last HgA1c 9.6%....invn=TC=204 HDL=42 LDL=121,CR=0.64._x000D_
</t>
  </si>
  <si>
    <t xml:space="preserve">GIIAI_x000D_
24 weeks of GA </t>
  </si>
  <si>
    <t>FBS 120-135 _x000D_
lower leg edema_x000D_
Inj site clear</t>
  </si>
  <si>
    <t>Pregestational poor glycemic control</t>
  </si>
  <si>
    <t>Proper SMBG_x000D_
NPH 26/14</t>
  </si>
  <si>
    <t xml:space="preserve">P1-Type 1 DM 2 years +HTN on NPH 26/12 METHYL DOPA 250MG PO BID ASA 81MG PO DAILY ANTENATAL 1 TAB PO DAILY_x000D_
_x000D_
</t>
  </si>
  <si>
    <t xml:space="preserve">FBS-58 mg/dl </t>
  </si>
  <si>
    <t>T1 DM for the past 16 year on NPH 36/20 IU SC BID</t>
  </si>
  <si>
    <t>T2 Dm + Newly diagnosed HTN</t>
  </si>
  <si>
    <t>FBS = 194mg/dl</t>
  </si>
  <si>
    <t>decrease visual acuity, bilateral eye pain</t>
  </si>
  <si>
    <t>BP-100/60_x000D_
pr 80</t>
  </si>
  <si>
    <t>good control + ? glucoma</t>
  </si>
  <si>
    <t>refill and advise and link to optha</t>
  </si>
  <si>
    <t xml:space="preserve">she has productive cough of 2 weeks duration and shortness of breath. _x000D_
she has polydipsia, polyuria and and dryness of mouth of few days. </t>
  </si>
  <si>
    <t xml:space="preserve">FBS = 250 </t>
  </si>
  <si>
    <t>poorly controlled DM rule out DKA + mild acute exacerbation of bronchial asthma</t>
  </si>
  <si>
    <t xml:space="preserve">U'A, CXR, salbutamol challenge, </t>
  </si>
  <si>
    <t>T2DM + Asthma on metformin 1g mg po BID, doanil 10 mg PO BID , salbutamol puff PRN and Beclomethasone 2 puffs BID</t>
  </si>
  <si>
    <t xml:space="preserve">BP-122-138/84-85 mmHg &amp; FBS-85-108 mg/dl </t>
  </si>
  <si>
    <t>DM + HTN on Metformin 500 mg po BID, Doanil 5 mg po BID, Amlodipine 5 mg po/d, Atenolol 50 mg po/d, Atrovastatin 20 mg po/d, and neurobin 1 tab po/d</t>
  </si>
  <si>
    <t>she has productive cough of 2 weeks duration and shortness of breath. _x000D_
she has polydipsia, polyuria and and dryness of mouth of few days. _x000D_
she also has stabbing type epigastric and RUQ abdominal pain</t>
  </si>
  <si>
    <t>U'A, CXR, salbutamol challenge, Abdominal U'S</t>
  </si>
  <si>
    <t>no fatigue, no obesity, viral markers negative, no jaundice, no hypercholestrolimia, liver enzymes are not elevbated, MCV (95 fl), avoided fatty meal, right upper quadrant pain subsided</t>
  </si>
  <si>
    <t>sleeps well, walking distance good, muscle strength good, no emotional change,.no memory loss, good judgemenmt</t>
  </si>
  <si>
    <t>follow up ultrasound</t>
  </si>
  <si>
    <t>complains about bilateral leg swelling after starting amlodipine</t>
  </si>
  <si>
    <t>came with home BP measurements ranging from 125/90- 130\95</t>
  </si>
  <si>
    <t xml:space="preserve">D/C Amlodipine and change to Enalapril </t>
  </si>
  <si>
    <t>HTN on Amlodipine 5 mg PO /D</t>
  </si>
  <si>
    <t xml:space="preserve">complain watery  nasal discharge  </t>
  </si>
  <si>
    <t xml:space="preserve">bp   120/80    139/93      </t>
  </si>
  <si>
    <t>REFILL  AND APPOINT  AFTER 2   MONTH</t>
  </si>
  <si>
    <t>HTN + + ? Osteoporosis + allergic rhinitis with allergic conductivities amlodipine 10 mg po/day enalapril 5 mg po bid and vit d3 weelky for 2 months</t>
  </si>
  <si>
    <t>cURRENTLY ASYMPTPMATIC</t>
  </si>
  <si>
    <t>no PALPABLE THYROID ENALRGEMENT_x000D_
u/s tHYROID SMALL NODULES WITH ENLARGEMENT</t>
  </si>
  <si>
    <t>Sub-Clinical Hypothyroidism With MNG</t>
  </si>
  <si>
    <t>Anti-TPO and TSH after 2 month_x000D_
Elective Surgery can be done no contarindication</t>
  </si>
  <si>
    <t xml:space="preserve">Stable weight_x000D_
Menses_x000D_
cAME FOR THYROID EVALUATION </t>
  </si>
  <si>
    <t xml:space="preserve">palpitation of 15 days </t>
  </si>
  <si>
    <t xml:space="preserve">BP-142 / 81 mmHg(110-140/60-90 mmHg &amp; FBS-103-152 mg/dl </t>
  </si>
  <si>
    <t xml:space="preserve">Do ECG         </t>
  </si>
  <si>
    <t>FBS = 85mg/dl</t>
  </si>
  <si>
    <t>BP_128/73_x000D_
pr 80_x000D_
FBS 126/90</t>
  </si>
  <si>
    <t>type 2 DM patient on medication and follow up</t>
  </si>
  <si>
    <t>chronic htn+diabetes mellitus</t>
  </si>
  <si>
    <t xml:space="preserve">BP-120-132/80-84 mmHg &amp; FBS-117-134 mg/dl </t>
  </si>
  <si>
    <t xml:space="preserve"> Type 2 DM on metformin 850 mg po BID and atrovastatin 20mg po daily</t>
  </si>
  <si>
    <t>seen recenty  , came for medicatioon request (losartan  not available )</t>
  </si>
  <si>
    <t>advice al;ready given</t>
  </si>
  <si>
    <t>duiabetes, gout, hypertension</t>
  </si>
  <si>
    <t>CHF 2ry to diastolic dysfunction</t>
  </si>
  <si>
    <t xml:space="preserve">Continue medication    </t>
  </si>
  <si>
    <t>Acute moderate to high risk PE ( risk = pregnancy and delivery), on Warfarin 5/7.5 mg PO daily. INR = 2.34</t>
  </si>
  <si>
    <t>Linked fro ortho side for elevated records of FBS 134-138mg/dl</t>
  </si>
  <si>
    <t>P1- right shoulder adhesive capsulitis_x000D_
P2-?Newly diagnosed T2DM</t>
  </si>
  <si>
    <t>frequency, dysuria U/a trace leukocyte</t>
  </si>
  <si>
    <t>BP-139/72, 137/79, 154/85, 151/79, 167/98_x000D_
pr 80</t>
  </si>
  <si>
    <t>enalapril 15 mg/10 mg po BID</t>
  </si>
  <si>
    <t>HTN for the past 8 yr on Amlodipine 5 mg po per day, Enalapril 15 mg po bid HCT 25 mg po/day</t>
  </si>
  <si>
    <t xml:space="preserve">upper extremity pain </t>
  </si>
  <si>
    <t xml:space="preserve">BP-118 / 70 mmHg </t>
  </si>
  <si>
    <t>HTN with HHD on Enalapril 5mg BID, Atrovsatatin 20 mg dialy and ASA 81 MG daily</t>
  </si>
  <si>
    <t xml:space="preserve">?LPR            </t>
  </si>
  <si>
    <t>BP-140/79, 140/80, 134/89, 136/83_x000D_
pr 80_x000D_
FBS - 101</t>
  </si>
  <si>
    <t>Problem List OA of the right knee + HTN on amlodipine 5mg po daily, HCT 25mg po daily and meloxicam 15mg po daily</t>
  </si>
  <si>
    <t xml:space="preserve">Start ACEIs, spironolactone ,Lasix </t>
  </si>
  <si>
    <t>P1-Newly diagnosed HTN  P2-DCMP with preserved EF(55%)_x000D_
P3-Solitary thyroid nodule</t>
  </si>
  <si>
    <t>BP= 102/68_x000D_
ECHO= Normal ECHO and Doppler study</t>
  </si>
  <si>
    <t>KLIIP CLASS I STEMI</t>
  </si>
  <si>
    <t>ASA 81mg PO daily, Clopidogren 75mg PO daily, Enalapril 2.5mg PO BID, Metoprolol 12.5mg PO daily, Atorvastatin 80mg PO daily</t>
  </si>
  <si>
    <t>Known RVI on HAART + KLIIP CLASS I STEMI_x000D_
On ASA 81mg PO daily, Clopidogren 75mg PO daily, Enalapril 2.5mg PO BID, Metoprolol 12.5mg PO daily, Atorvastatin 80mg PO daily</t>
  </si>
  <si>
    <t>dry intermittent cough, no SOB, no edema, short sighted, no lacrimation, no red eye, no hearing problem, difficulty of speaking (difficulty of longer duration speach engament, fluenmcy intact, no word poverty but has robotic flow, comphrenmsion intact, no memory loss), right sided body weakness (sensory intact, no hemineglect, home physiotheraphy and weakness has improved , able to button and unbotten shirts, avbble to make foist and release fingers  , difficlt to malke OK sign (partial meadian nerve injury, sensation intact), adduction and abduction of dfigits of hands intact (ulnar nerve function intact 80-%), sensation at right hand web space intact (radial nerve sensation function intact but has wrist drop (motor function of radial nerve affected), right arm and fore arm gross motor function intact (80%), right leg sensory functioln intact, but has laging of walking of right leg, reaching raising from siting position with no support intact (90%)</t>
  </si>
  <si>
    <t>sleeps well, walking dfistance good, muscle strength good, no emotional change, no memory loss, good judgement</t>
  </si>
  <si>
    <t>salt restriction, avoid salty processd food, mini mize coffee, vegitable and fruit dish, prevention of fall, get adequate sun m light,  continue home physiotheraphty</t>
  </si>
  <si>
    <t>hypertension disease , old stroke</t>
  </si>
  <si>
    <t xml:space="preserve">FBS-143-179 mg/dl  &amp; BP-135-143/69-87 mmHg </t>
  </si>
  <si>
    <t xml:space="preserve">Refill &amp; NPH 34/24 IU SC BID </t>
  </si>
  <si>
    <t>P=T2 DM + HTN  on NPH 32/22 IU SC BID, MTF 500 mg d, Amlodipine 5 mg po/d &amp; Atrovastatin 20 mg po/d</t>
  </si>
  <si>
    <t>GIIAI 24 weeks of GA</t>
  </si>
  <si>
    <t>FBS 120-135 lower leg edema Inj site clear</t>
  </si>
  <si>
    <t>Proper SMBG NPH 26/14</t>
  </si>
  <si>
    <t>P1-Type 1 DM 2 years +HTN on NPH 26/12 METHYL DOPA 250MG PO BID ASA 81MG PO DAILY ANTENATAL 1 TAB PO DAILY</t>
  </si>
  <si>
    <t>she has now shortness of breath and dry intermittent cough. other wise her rash has subsided</t>
  </si>
  <si>
    <t xml:space="preserve">Good air entry bilaterally. </t>
  </si>
  <si>
    <t>loratadine 10 mg po dily for 5 days_x000D_
cough syrup</t>
  </si>
  <si>
    <t>Erythema multiforme secondary to drug allergy + Dyspepsia</t>
  </si>
  <si>
    <t xml:space="preserve">BP-166 / 86 mmHg </t>
  </si>
  <si>
    <t xml:space="preserve">bring health insurance, FBS,ECG &amp; RFT </t>
  </si>
  <si>
    <t>T2DM + HTN + BOO 2ry to BPH  on medications</t>
  </si>
  <si>
    <t>BP = 128 / 80</t>
  </si>
  <si>
    <t xml:space="preserve">back pain and bilateral leg swelling of 15 days </t>
  </si>
  <si>
    <t xml:space="preserve">? UTI + LBP + Ddyspepsia </t>
  </si>
  <si>
    <t xml:space="preserve">CBC, OFT, Lipid profile , lumbosacral xray , </t>
  </si>
  <si>
    <t>FBS= 130, 140</t>
  </si>
  <si>
    <t xml:space="preserve">hga1c          </t>
  </si>
  <si>
    <t>T2DM on metformin 1g po BID daonil 5 mg po daily.</t>
  </si>
  <si>
    <t xml:space="preserve">Do CBC with blood film </t>
  </si>
  <si>
    <t xml:space="preserve">Cholelithiasis + Borderline splenomegaly </t>
  </si>
  <si>
    <t xml:space="preserve">complain   numbness to   lower  extremities    and  complain  right  lower  leg swelling   with  blackish  skin  colour  change  </t>
  </si>
  <si>
    <t>acute  gastritis+ ?osteoporosis+/right  lower leg  lesion  ?</t>
  </si>
  <si>
    <t xml:space="preserve">send stool  h pylori  lipid profile   </t>
  </si>
  <si>
    <t>difficulty to see? +?colles fructure hilled</t>
  </si>
  <si>
    <t>P1- DM (8 years) P2- HTN (9 years P3- Left hemiparesis sec ? I. Stroke( 7 years) -ATROVASTATIN 40MG PO/D -ASA 81MG PO/d -Amlodipine/Valsartan 10/160 mg PO daily -NPH 14/12</t>
  </si>
  <si>
    <t>she has polydipsia but no poly uria or dry mouth</t>
  </si>
  <si>
    <t>FBS=270, _x000D_
hga1c=14.5</t>
  </si>
  <si>
    <t>poorly controlled DM rule out DK.</t>
  </si>
  <si>
    <t>T1 DM on NPH 44/34</t>
  </si>
  <si>
    <t xml:space="preserve">the patient is not available for evaluation. she is in war area. </t>
  </si>
  <si>
    <t xml:space="preserve">Degenerative heart diseases on amlodipine 5 mg po BID, lasix 20 mg po/d and atrovastatin 40 mg po/d_x000D_
_x000D_
</t>
  </si>
  <si>
    <t xml:space="preserve">he has productive cough and shortness of breath for the past 1 week. _x000D_
he has leg edema, ortopnea of 2 pillows </t>
  </si>
  <si>
    <t>chest xray  (yesterday)= gross cardiomegally + grade 1 pulmonary edema + pneumonia</t>
  </si>
  <si>
    <t>decompensated NYHA class 4 CHF + pneumonia</t>
  </si>
  <si>
    <t>link him to ER for IV diuresis _x000D_
amoxicillin and doxycycline (avoid azithromycin)</t>
  </si>
  <si>
    <t>px with hx cough</t>
  </si>
  <si>
    <t>LEFT KNEE JOINT PAIN OF AMONTH DURATION</t>
  </si>
  <si>
    <t>BP=120/88 MMHG,FBS=200MG/DL</t>
  </si>
  <si>
    <t>SAME WITH POOR GLYCEMIC CONTROL+?LEFT KNEE JOINT  OSTEOARTERITIS</t>
  </si>
  <si>
    <t>NPH 24/16IU,MTF 500 MG PO DAILY,HGA1C,DO LEFT LEFT KNEE JOINT X-RAY</t>
  </si>
  <si>
    <t>TYPE 2DM ON NPH 22/14</t>
  </si>
  <si>
    <t xml:space="preserve">bp123/60,  , pr 80 fbs 103, 130110, 156, 122, max 299 one record </t>
  </si>
  <si>
    <t>type2 dm she is on metformin 1 gm bid glibanclamide 10 mg po bid</t>
  </si>
  <si>
    <t>BP96/80, CR 0.8, TG 150,  HGBA1C 7.2%</t>
  </si>
  <si>
    <t xml:space="preserve">abdominal crampy , bloating no other complain </t>
  </si>
  <si>
    <t xml:space="preserve">bp ,pr endoscopy resultt show  GASTRITIS , DUODENITIS </t>
  </si>
  <si>
    <t>anemia 2ry to UGIB 2ry to treated ? PUD</t>
  </si>
  <si>
    <t xml:space="preserve">SEE MEDICATION, UPDATE CBC , ALBENDAZOLE </t>
  </si>
  <si>
    <t>he has left upper extremity joint pain with out stiffness</t>
  </si>
  <si>
    <t>BP= 125 / 69  PR= 71 (irregularly irregular)_x000D_
Chest= clear_x000D_
MSS= No edema</t>
  </si>
  <si>
    <t>Change atenolol to metoprolol 25mg PO daily, Furosemide 40x1, spironolactone 25x1 &amp; enalapril 5x2</t>
  </si>
  <si>
    <t>DCMP with Severe LV &amp; Moderate RV Systolic Dysfunction + A.Fib Furosemide 40x1, spironolactone 25x1, atenolol 50x1&amp; enalapril 5x2_x000D_
CHA2DS2-VASc = 1 (No HTN, No DM, age is &amp;lt;64, No stroke) Only HF</t>
  </si>
  <si>
    <t xml:space="preserve">HAS RECURRENT CONSTIPATION AFTER SURGICAL CORRECTION LAST 4 YEARS HAS ABDOMINAL DESTENSTION </t>
  </si>
  <si>
    <t>BP116/76 ,PR 80,</t>
  </si>
  <si>
    <t xml:space="preserve">Symptomatic cholelithiasis + 4th year post sigmoid resection and anastomosis + ?Brain tumor + Hydrocephalus+? ADHESTION </t>
  </si>
  <si>
    <t>LINK TO SURGICAL REFERAL ,</t>
  </si>
  <si>
    <t>Symptomatic cholelithiasis + 4th year post sigmoid resection and anastomosis + ?Brain tumor + Hydrocephalus</t>
  </si>
  <si>
    <t xml:space="preserve">BP-117 / 67 mmHg &amp; Head CT -unremarkable </t>
  </si>
  <si>
    <t>she no new complaint</t>
  </si>
  <si>
    <t>To= 36.3_x000D_
Chest= clear</t>
  </si>
  <si>
    <t>Right side hemiplegia 2ry to ischemic stroke (bilateral periventricular hypo density suggestive of cerebral microangiopathy)</t>
  </si>
  <si>
    <t>ASA 81mg PO daily, Atorvastatin 40mg PO daily, Amlodipine 5mg PO daily, Phenytoin 100mg PO TID</t>
  </si>
  <si>
    <t xml:space="preserve">P1- right side hemiplegia 2ry to ischemic stroke (bilateral periventricular hypo density suggestive of cerebral microangiopathy) P2- moderate hyponatremia (127 ) on 21/1/16 P3- known HTN patient +post traumatic seizure disorder </t>
  </si>
  <si>
    <t xml:space="preserve">complains about left ear tinnitus and left side headache </t>
  </si>
  <si>
    <t>appoint and refill, continue ENT follow-up</t>
  </si>
  <si>
    <t xml:space="preserve">P1-HTN + ?SNHL + subjective non pulsatile tinnitus_x000D_
-On Amlodipine 5mg PO Daily </t>
  </si>
  <si>
    <t>EMERGENCY HISTORY  presented with high blood glucose level referred from a a local health center after he presented with poly symptoms and significant amount of weight loss with in the past 3 months on arrival his RBS was 437 and ketone +3 he was managed with DKA management and become ketone free other wise he have no hx of nausea or vomiting , LOC , ABM , headache , fever family hx of DM or known chronic medical illness currently ketone is -ve</t>
  </si>
  <si>
    <t xml:space="preserve">BP125/80 ,PR 80, HGBA1C 15.2%, BUN 31, CR  0.9, </t>
  </si>
  <si>
    <t xml:space="preserve">POOR CONTROLL NEWLY DX DM </t>
  </si>
  <si>
    <t xml:space="preserve">START INSULIN  MORING 16/8IU SC BID SERIAL FBS  AND LINK TO OPTHALMOLOGY </t>
  </si>
  <si>
    <t>NEWLY DX DM WITH TREATED DKA</t>
  </si>
  <si>
    <t xml:space="preserve">BP= 148/90_x000D_
Home BP measurement is below 140/90 </t>
  </si>
  <si>
    <t xml:space="preserve">HTN With HHD + B.Asthma-COPD Overlap Syndrome with Polycythemia </t>
  </si>
  <si>
    <t>Beclomethasone 3 puffs BID, Salbutamol Puff 4 puff PRN, Amlodipine 10 mg PO daily, HCT 25mg PO daily</t>
  </si>
  <si>
    <t>HTN With HHD + B.Asthma-COPD Overlap Syndrome with Polycythemia On Beclomethasone 3 puffs BID, Salbutamol Puff 4 puff PRN, Amlodipine 10 mg PO daily, HCT 25mg PO daily_x000D_
_x000D_
HgA1c= 4.7%</t>
  </si>
  <si>
    <t xml:space="preserve">Burning sensation of his foot on the ipsilateral side of the body weakness </t>
  </si>
  <si>
    <t xml:space="preserve">BP -  162/88         PR - 65 </t>
  </si>
  <si>
    <t xml:space="preserve">HTN + IDCMP (EF of 15-20%) + Left side Hemiparesis 2ry to Ischemic Stroke with Hemorrhagic Transformation </t>
  </si>
  <si>
    <t xml:space="preserve">Atorvastatin 40x1, amlodipine 5x1, metoprolol succinate 25 x1, spironolactone 25x1, enalapril 5x1, rivaroxaban 20mg PO/d, RTC 1/12 </t>
  </si>
  <si>
    <t xml:space="preserve">she has improvent of the symptoms </t>
  </si>
  <si>
    <t>Stable vitals_x000D_
HBSAg= negative, Hep C antibody= negative</t>
  </si>
  <si>
    <t>Acute viral hepatitis 2ry to ?HAV +MODERATE HYPOKALEMIA (3.98)+HYPONTREMIA(136) + HYPERTHYROIDISM(FT4-19.13) +HAI- Discharged from ward 02 weeks back._x000D_
_x000D_
Treated Pneumonia + Resolving Hepatitis_x000D_
CBC= WNR, Cr= 0.8_x000D_
TSH= 1.395 in the normal range , FT4= 1.21 in the normal range</t>
  </si>
  <si>
    <t>BP - 117/81       PR - 84</t>
  </si>
  <si>
    <t xml:space="preserve">3rd TM Px + Prior Peripartum CMP </t>
  </si>
  <si>
    <t>Update ECG and Echo, consider discontinuation of ASA</t>
  </si>
  <si>
    <t>complains about hypoglycemic episodes as low as 60mg /dl and bilateral numbness on her hands</t>
  </si>
  <si>
    <t>same as above + hypoglycemia</t>
  </si>
  <si>
    <t>Deescalate the dose of NPH, GIVE SHORT APPOINTMENT WITH FBS measurements</t>
  </si>
  <si>
    <t>P1: Type 1DM currently on NPH 30/20+Known Hypertensive currently on Enalapril 10 mg po BID, amlodipine 5 mg po/daily, Atrovastatin 20 mg po/day.</t>
  </si>
  <si>
    <t>KNOWN ASTHEMATIC &amp;TYPE II DM</t>
  </si>
  <si>
    <t>BP= 150 / 67_x000D_
Previous Ix=  24hrs urine protein - 572mg/24hrs LDL-C - 41.5mg/dl</t>
  </si>
  <si>
    <t>T2DM + HTN with controlled BP</t>
  </si>
  <si>
    <t>add enalapril 5mg PO BID, MTF 1 gm PO BID, Glibenclamide 5mg PO daily, Amlodipine 10mg PO daily, HCT 25mg PO daily, Atorvastatin 20mg PO daily</t>
  </si>
  <si>
    <t>T2DM (7 years) + HTN (7 years)_x000D_
On MTF 1 gm PO BID, Glibenclamide 5mg PO daily, Amlodipine 10mg PO daily, HCT 25mg PO daily, Atorvastatin 20mg PO daily_x000D_
Updated Ix Cr= 0.97, BUN= 16.7, HgA1c= 5.7%</t>
  </si>
  <si>
    <t>BP=170/72,PR-74_x000D_
RBS-177,177,132,139,125</t>
  </si>
  <si>
    <t>Problem List_x000D_
P=T2 DM( for 10 yrs) + Known RVI on HAART; On NPH 38/24iu[ But she took NPH=34/24 AM/PM], RI 10/10iu, MTF 500mg BID, and Atorvastatin 20mg/day</t>
  </si>
  <si>
    <t xml:space="preserve">BP - 140/76          PR - 79_x000D_
Echo (6 months back) - IHD with moderate LVSD (EF of 30-35%) and severe Pul.HTN </t>
  </si>
  <si>
    <t>HTN + IHD with Severe Pul.HTN</t>
  </si>
  <si>
    <t xml:space="preserve">Metoprolol 25X1 and enalapril 5x2, RTC 2/12 with FBS, lipid profile and RFTs </t>
  </si>
  <si>
    <t xml:space="preserve">back pain of 2 years </t>
  </si>
  <si>
    <t xml:space="preserve">BP-105 / 73 mmHg </t>
  </si>
  <si>
    <t xml:space="preserve">CHRONIC LOWER BACK PAIN 2RY TO ??DEGENERATIVE DISC DISEASE </t>
  </si>
  <si>
    <t xml:space="preserve">was discharged from ward 1 month ago and referred to TASH for possible surgical mgt of severe symptomatic carotid artery stenosis and has follow up there </t>
  </si>
  <si>
    <t xml:space="preserve">bp =100/50 ,114/58 , pr=120 fbs= 160-190 rbs=200-360 _x000D_
motor=0/5 in LUE AND LLE AND 5/5 IN rt side ,facial deviation to rt side </t>
  </si>
  <si>
    <t xml:space="preserve">continue meds.make metformin 1000 mg po bid amlodipine 5 mg po/d  physiotherapy  ,speech therapy  see after 1 month with updated ixs </t>
  </si>
  <si>
    <t xml:space="preserve">P1: T2DM (16 yr, recent HgA1C 7.2) with poor glycemic control P2: known HTN  P3: Right-sided hemiplegia and Broca's aphasia 2ndary to left MCA territory ischemic stroke P4: severe DKA (corrected) P5: HAI (treated) P6: AKI (resolved, most recent SCr 0.4) P7: moderate hypokalemia (corrected, 2.9-&gt;4.13) P8: symptomatic severe carotid artery stenosis (left CCA, ICA, ECA totally occluded, normal Rt carotid Doppler study) P9: inter-trochanteric fracture of the right femur .he was on enalapril 5 mg po/d ,amlodipine 10 mg po/d ASA 81 mg  po/d atrovastatin 80 mg po/d  clopidogrel 75 mg po/d metformin 1000 mg po bid ( but he took 500 mg po bid ) glimipiride 2 mg po bid  omeprazole 20 mg po/d </t>
  </si>
  <si>
    <t xml:space="preserve">Anterior chest tightness and SOB has improved _x000D_
Has history of passive smoking </t>
  </si>
  <si>
    <t>BP - 103/65          PR -115 _x000D_
Spirometry: FEV1/FVC - 60%, mild obstruction and no significant bronchodilation</t>
  </si>
  <si>
    <t>B.Asthma-COPD Overlap</t>
  </si>
  <si>
    <t xml:space="preserve">Salbutamol puff PRN, Symbicort 1 puff BID for 02 months, RTC 2/12 </t>
  </si>
  <si>
    <t xml:space="preserve">Bp-107 / 69 mmHg </t>
  </si>
  <si>
    <t>MILD  FATTY  LIVER + DYSPEPSEA</t>
  </si>
  <si>
    <t xml:space="preserve">Bp-118 / 77 mmHg </t>
  </si>
  <si>
    <t>she has frequent ecacerbation</t>
  </si>
  <si>
    <t>BP= 131 / 63</t>
  </si>
  <si>
    <t xml:space="preserve">T2DM + Asthma-COPD + cor pulmonale 2o to Asthma-COPD + Left sided HF 2o to HHD + class II obesity </t>
  </si>
  <si>
    <t>MTF 500mg PO BID, Dapagliflosisn 10mg PO daily, Atorvastatin 20mg PO daily, Lasix 40mg PO daily, Amlodipine 5mg PO daily, Metoprolol 12.5mg PO daily, Symbicort 160/4.5mcg BID, salbutamol puff 4 puff PRN, advise on inhalation technique</t>
  </si>
  <si>
    <t>T2DM + Asthma-COPD + cor pulmonale 2o to Asthma-COPD + Left sided HF 2o to HHD + class II obesity _x000D_
On MTF 500mg PO BID, Dapagliflosisn 10mg PO daily, Atorvastatin 20mg PO daily, Lasix 40mg PO daily, Amlodipine 5mg PO daily, Metoprolol 12.5mg PO daily, Symbicort 160/4.5mcg BID, salbutamol puff 4 puff PRN</t>
  </si>
  <si>
    <t xml:space="preserve">bilateral leg pain which is burning in type associated with numbness </t>
  </si>
  <si>
    <t xml:space="preserve">BP; 130/62   PR: 110_x000D_
</t>
  </si>
  <si>
    <t xml:space="preserve">Add AMT 25 mg po daily </t>
  </si>
  <si>
    <t>P1: Asymptomatic cholelithiasis on follow up at SRC_x000D_
P2: Lower back pain 2ry to ?on meloxicam 15 mg po daily and multivitamin 1 tab po daily</t>
  </si>
  <si>
    <t>BP - 117/81 PR - 84</t>
  </si>
  <si>
    <t>3rd TM Px + Prior Peripartum CMP</t>
  </si>
  <si>
    <t xml:space="preserve">they came only with ixs _x000D_
 cr=0.6 esr=9   bun=15 u/a ur (except bilurubin=+2) electrolyte =wnr AST,ALT= WNR. T.bilu=1.8 direct= 0.8 </t>
  </si>
  <si>
    <t>The Same + Tachycardia 2o to ?+hyperbilurubinemia 2ndry?</t>
  </si>
  <si>
    <t xml:space="preserve">collect ecg cxr abdominal us viral markers </t>
  </si>
  <si>
    <t>HF 2o to IHD+HTN + PAD ON ASA 81 MG PO DAILY, ATORVASTATIN 40 MG PO DAILY LASSIX 40 MG PO DAILY, ENALAPRIL 5 MG PO BID, METOPROLOL 50 MG PO DAILY Ix: Doppler U/S of legs: Bilateral atherosclerosis with significant hemodynamic abnormality PM: Hypochromic, Macrocytic V12-Normal range A1C-6 RFT-cr-0.8</t>
  </si>
  <si>
    <t>Normal  &amp; RPR-reactive, titer 1:2-1:16</t>
  </si>
  <si>
    <t xml:space="preserve">Benzathine penicillin 1.2m Iu IM/week for 3 weeks </t>
  </si>
  <si>
    <t>STI -------</t>
  </si>
  <si>
    <t xml:space="preserve">no hx ABM     </t>
  </si>
  <si>
    <t>BP: 118/66   PR: 71_x000D_
EEG ( On 11/01/2016): abnormal wake EEG tracing due to the presence of left focal fronto temporal epileptiform discharge</t>
  </si>
  <si>
    <t>Seizure disorder on sodium valproate 200/400 mg po BID</t>
  </si>
  <si>
    <t>BP - 146/92       PR - 89_x000D_
RFTs: BUN - 55mg/dl, Cr - 1.5mg/dl, eGFR - 38.4</t>
  </si>
  <si>
    <t xml:space="preserve">Left Lower Limb Deep Vein Thrombosis  + Bilateral Hydronephrosis + R/O CKD </t>
  </si>
  <si>
    <t xml:space="preserve">Continue rivaroxaban 15mg PO/d (renal adjusted), RTC 1/12 with RFTs </t>
  </si>
  <si>
    <t xml:space="preserve">Left Lower Limb Deep Vein Thrombosis (01 month) + Bilateral Hydronephrosis + R/O CKD </t>
  </si>
  <si>
    <t>HAS POLYDYPSIA</t>
  </si>
  <si>
    <t>PR=107  BP=141 / 91,HGA1C=7.1%</t>
  </si>
  <si>
    <t>SAME WITH POOR GLYCEMIC CONTROL+?NEWLY DIAGNOSED HTN</t>
  </si>
  <si>
    <t>MTF 500MG PO DAILY,APPOINT AFTER AWEEK WITH FBS,BP</t>
  </si>
  <si>
    <t xml:space="preserve">easyaftigibility, bilateral flank pain , has frequency has , burring sensation , numbness ox extremity she took chemo 9days back rivarxo 500mg iv  has follow up at black lion for chemotherapy </t>
  </si>
  <si>
    <t xml:space="preserve">BP 108/59, PR 100, cbc wbc 8800, hgb 9.6,plt 264000, gus rt cvat </t>
  </si>
  <si>
    <t>left axilla mass sec ? breast ca ? lymphoma+rlo uti +ANEMIA2 CHRONIC ILLNESS+PN</t>
  </si>
  <si>
    <t xml:space="preserve">urine , HEMUP SYRUP </t>
  </si>
  <si>
    <t>she has SOB and palpitation</t>
  </si>
  <si>
    <t>BP= 113 / 74_x000D_
PR= 116_x000D_
Chest= clear_x000D_
MSS= No edema</t>
  </si>
  <si>
    <t>HFmrEF( 45%) 2ry to CRVHD + AF with FVR</t>
  </si>
  <si>
    <t>make metoprolol 25mg PO daily, lasix 40mg PO daily, B.pencilline 1.2iu im every month, Discontinue spironolactone, start her warfarin in the next visit after coagulation profile. Refer her to TASH for Valve replacement.</t>
  </si>
  <si>
    <t>HFmrEF( 45%) 2ry to CRVHD(MODERATE TO SEVER MR, MILD MS MODERATE AR, MILD TR WITH MILD PULHTN)  + AF_x000D_
_x000D_
On Metoprolol 12.5mg PO daily, spironolactone 12.5mg PO daily, lasix 20mg PO daily, B.pencilline 1.2iu im every month</t>
  </si>
  <si>
    <t>BP 142/90, PR 80</t>
  </si>
  <si>
    <t xml:space="preserve">no hx ABM    </t>
  </si>
  <si>
    <t>BP: 118/66 PR: 71 EEG ( On 11/01/2016): abnormal wake EEG tracing due to the presence of left focal fronto temporal epileptiform discharge</t>
  </si>
  <si>
    <t xml:space="preserve">Sinus Rhythm, Borderline Left Ventricular Hypertrophy suspected. Please correlate clinically.,HGA1C=10%_x000D_
</t>
  </si>
  <si>
    <t>NPH 26/20IU,RI 10/8IU,MTF 500MG PO BID,AMITRYPTYLLINE 25 MG PO DAILY,DO FBS,DO ECHO</t>
  </si>
  <si>
    <t>TYPE 2DM +PN ON MEDICATION</t>
  </si>
  <si>
    <t xml:space="preserve">had hx ABM two days back. Associated to this she also complains left lower extremity pain more on sole </t>
  </si>
  <si>
    <t xml:space="preserve">BP: 120/81 _x000D_
Ankel x ray: unremarkable </t>
  </si>
  <si>
    <t xml:space="preserve">make sodium valporate 200 mg po BID _x000D_
Add ibuprofen 400 mg po PRN </t>
  </si>
  <si>
    <t>Seizure disorder (2 years) on Valproate 200 mg PO daily, Phenobarbitone 100 mg PO BID</t>
  </si>
  <si>
    <t>complains of neck pain which is s insidious throbbing type with limitation of neck movement involving the shoulder , the pain is induced and aggravated by cold weather and relieved by analgesics(ibuprofen) other wise no associated  fever,headache or visual disturbance she is on her 18th post partal day(SVD) _x000D_
she has increased thirst  and increased urine out put, dry mouth_x000D_
she was being seen at St peter and claim  told investigation to be normal</t>
  </si>
  <si>
    <t>BP 143/86, PR 86_x000D_
chest clear_x000D_
CVS S1 and S2 well heard no murmur_x000D_
MSS  no neck stifness, no limited joint movement( she took anti pain)</t>
  </si>
  <si>
    <t xml:space="preserve">?myalgia        </t>
  </si>
  <si>
    <t xml:space="preserve">CBC, cervical x ray, FBS, serial BP measure_x000D_
</t>
  </si>
  <si>
    <t xml:space="preserve">??myalgia       </t>
  </si>
  <si>
    <t xml:space="preserve">no new compliant_x000D_
she is a known hypertensive was on medication for a month and discontinues she claim she has variable measurement </t>
  </si>
  <si>
    <t>BP 131/87, _x000D_
U/S ( from documentation) Few hypoerechoic small liver lesions(haemangioma)+cystitis+thickened endometrium(need follow up scan)+small few intramural myoma</t>
  </si>
  <si>
    <t>HTN +myoma</t>
  </si>
  <si>
    <t>amlodipine 5 mg po/d , abdominopelvic U/S, refer to gyn side</t>
  </si>
  <si>
    <t>P HTN + myoma</t>
  </si>
  <si>
    <t xml:space="preserve">complains of cracking type pain on his neck with neck movement and his temporal area with swallowing, other wise no pain no headache, no nasal congestion no history of trauma_x000D_
</t>
  </si>
  <si>
    <t>BP 128/76mmhg</t>
  </si>
  <si>
    <t>cervical X ray</t>
  </si>
  <si>
    <t>BP, wt 69kg_x000D_
ECG sinus, troponin 0.1, HbA1c 11.6, TSH 6.16, ft3 4.72,ft4 11.62_x000D_
Cr 1.33, TCHOL 202,, TG, 61 LDL, 169 HDL 21</t>
  </si>
  <si>
    <t>plan start him on NPH 12/6 unit am/pm, continue metformin 1000mg po bid, Atorvastatin 40 mg po/d</t>
  </si>
  <si>
    <t>P T2DM on metformin 1000mg po BID, glimperide 2 mg po BID</t>
  </si>
  <si>
    <t>BP - 123/61         PR - 92_x000D_
HbA1c - 9%</t>
  </si>
  <si>
    <t>Good BP Control + Dyslipidemia + Newly Diagnosed T2DM</t>
  </si>
  <si>
    <t>Enalapril 10x2, HCT 25x1, atrovastatin 20x1, meformin 500mg PO BID, RTC 1/12 with LDL-C, Cr and Urine/A</t>
  </si>
  <si>
    <t>HTN + Dyslipidemia + Newly Diagnosed T2DM</t>
  </si>
  <si>
    <t xml:space="preserve">Left 2nd and 3rd MTP joint pain of 03 months after sustaining twisting trauma to her distal foot area </t>
  </si>
  <si>
    <t xml:space="preserve">BP - 120/80,  PR - 66_x000D_
Mild tendernes over the tendens of her left 2nd and 3rd MTP joint regions </t>
  </si>
  <si>
    <t xml:space="preserve">Tendenitis </t>
  </si>
  <si>
    <t xml:space="preserve">CBC, ESR, RBS and left foot x-ray </t>
  </si>
  <si>
    <t>BP126/66  ( office 91 / 76)  FBS 136,137,148,126,162,178 HOME RECORD</t>
  </si>
  <si>
    <t>refill medications,lsm</t>
  </si>
  <si>
    <t xml:space="preserve">He had one episode of ABM on 6/2/16 </t>
  </si>
  <si>
    <t xml:space="preserve">Bp-101 / 72 mmHg </t>
  </si>
  <si>
    <t xml:space="preserve">Uncontrolled S/D </t>
  </si>
  <si>
    <t xml:space="preserve">Refill &amp; phenytoin 100 mg po TID </t>
  </si>
  <si>
    <t xml:space="preserve">OLD ISCHEMIC STROKE + hypertension </t>
  </si>
  <si>
    <t>no new complainbt</t>
  </si>
  <si>
    <t xml:space="preserve">VS BP 110/70 PR 80 PR 88 </t>
  </si>
  <si>
    <t>bp=90-110/60-70 mmhg pr=86  rr=16</t>
  </si>
  <si>
    <t>HTN (+ DCMPcontrolled)</t>
  </si>
  <si>
    <t>Lasix 20 mg po/d, Spironolactone 12.5 mg po/d, Enalapril 5 mg po/d</t>
  </si>
  <si>
    <t xml:space="preserve"> HTN + DCMP on Lasix 20 mg po/d, Spironolactone 12.5 mg po/d, Enalapril 5 mg po/d</t>
  </si>
  <si>
    <t>INTERMITTENT palpitation</t>
  </si>
  <si>
    <t>BP=135 / 64         FBS=  138 mg/dl</t>
  </si>
  <si>
    <t>metformin 1 gm po BID, doanil 10/5 mg po BID,</t>
  </si>
  <si>
    <t>T2DM on metformin 1 gm po BID, doanil 10/5 mg po BID,</t>
  </si>
  <si>
    <t>complains fatigue and toothache</t>
  </si>
  <si>
    <t>BP= 118 / 63 PR= 62</t>
  </si>
  <si>
    <t>Hypothyroidism + Lt shoulder and elbow OA</t>
  </si>
  <si>
    <t>Escalate Levothyroxine 125mcg PO daily, add PCM 1gm PO PRN, Link to dental clinic</t>
  </si>
  <si>
    <t>P- Hypothyroidism+ Lt shoulder and elbow OA on Levothyroxine 100 mcg/d _x000D_
Updated Ix (On 20-10-2023 GC)_x000D_
TSH= 7.24 uIU/ml (Ref 0.3-4.5)_x000D_
FT4= 1.16 ng/dl (Ref 0.9-1.72)</t>
  </si>
  <si>
    <t xml:space="preserve">bp =117/68  pr=88 fbs= 122,110  </t>
  </si>
  <si>
    <t>known type 2 DM + known HTN + Breast Ca ( post surgery) + post DVT+ cataract + DR + ? diabetic nephropathy ON- -ATROVASTATIN 20x1, -RIVAROXAN 10x1, - -AMLODIPINE 10x1, -Amitryptillin 25x1, NPH- 20/6 hct 25mg po/d</t>
  </si>
  <si>
    <t>G/App- not in Cardiorespiratory distress_x000D_
PR=71 RR=17 BP=117 / 74 T=36</t>
  </si>
  <si>
    <t>Ass't- Same</t>
  </si>
  <si>
    <t>Plan- Continue the same  managment_x000D_
       - Add Gabapentin 75mg PO/day</t>
  </si>
  <si>
    <t>P1- known HTN _x000D_
P2 - Known Parkinson's disease _x000D_
P3- Dyslipidemia _x000D_
P4- Thyrotoxicosis _x000D_
On- Amlodipine 5mg PO/D, _x000D_
  - Amitriptyline 25mg PO/D,_x000D_
  -Carbidopa/Levodopa (25/250mg) PO TID _x000D_
 -Atorvastatin 20 mg po daily, _x000D_
- Propranolol 20 mg PO BID,_x000D_
- PTU 100 mg po BID_x000D_
_x000D_
No updated  Ix</t>
  </si>
  <si>
    <t xml:space="preserve">BP=144 / 73 PR=67 RR=17 </t>
  </si>
  <si>
    <t>Hypertension with HHD(fair control) + Old Ischemic stroke</t>
  </si>
  <si>
    <t>Hypertension with HHD + Old Ischemic stroke; currently on ASA 81 mg po/d Atorvastatin 20 mg po/d Amlodipine 5 mg po/d, Lasix 40 mg po/d Spironolactone 25 mg po daily, meloxicam 15 mg po/day.</t>
  </si>
  <si>
    <t xml:space="preserve">hemog  a1c  7.8   fbs  ranges  from  87  -148    </t>
  </si>
  <si>
    <t xml:space="preserve">refilll  and  add  atrovastatin  20  mg  po/day    </t>
  </si>
  <si>
    <t>1 year after post necrosectomy for the the diagnosis of necrotizing pancreatitis + DM on NPH + metformin + Incisional Hernia+poor DM control HA1C 8.5</t>
  </si>
  <si>
    <t xml:space="preserve">bp =118/70 pr=89 </t>
  </si>
  <si>
    <t xml:space="preserve">same+ controlled  BP </t>
  </si>
  <si>
    <t xml:space="preserve">refil meds pdate TFT </t>
  </si>
  <si>
    <t>HTN+HYPOTHYROIDISM ON LEVOTYROXINE 50 MCG PO/DAY AND AMLODIPINE 10 MG PO/DAY...invn=TSH=0.104 L ,free T3=2.5 N,free (T4=0.94 N(  done 3 month back)</t>
  </si>
  <si>
    <t>Hypertension/I</t>
  </si>
  <si>
    <t>Hypertension/Ischemic stroke-chronic low back pain on ASA 81mg po daily atorvastatin 40 mg po daily amlodipine 5mg po daily Sertraline 50MG PO DAILY</t>
  </si>
  <si>
    <t>bp=104 / 60  pr=102  rr=17_x000D_
FBS-93_x000D_
RFT-CR (0.7),UREA (10),VIT. D(15.6)INSUFFICENCY</t>
  </si>
  <si>
    <t xml:space="preserve">hypertension + dm + OLD ISCHEMIC STOKE  + VITAMIN D INSUFFICENCY </t>
  </si>
  <si>
    <t>ATORVASTATIN 40 mg po per day, Asprin 81 mg po per day, Amlodipine 5 mg po per day, Vitamin  50 000 IU WEEKLY _x000D_
,</t>
  </si>
  <si>
    <t xml:space="preserve">hypertension + dm + OLD ISCHEMIC STOKE ON ATORVASTATIN 40 mg po per day, Asprin 81 mg po per day, Amlodipine 5 mg po per day_x000D_
</t>
  </si>
  <si>
    <t xml:space="preserve">NO NIGHT TIME AWAKENING NO IMPAIRMENT IN DAILY ACTIVITY,LESS THAN 2X/WK OF SABA USE </t>
  </si>
  <si>
    <t xml:space="preserve">BP =99/62 PR=77 </t>
  </si>
  <si>
    <t>BP=135-155/80-90 MMHG ,OFFICE(144 / 76MMHG)</t>
  </si>
  <si>
    <t>HTN + R/O LT NEPHROLITHIASIS</t>
  </si>
  <si>
    <t>HTN on amlodipine 10 mg PO daily</t>
  </si>
  <si>
    <t>he has worsening of edema</t>
  </si>
  <si>
    <t>BP= 128/75   PR= 80_x000D_
CBC- WBC= 11.6k, N= 67%, Hg= 17.5, MCV= 95.6, PLT= 238k_x000D_
Uric acid= 7_x000D_
HgA1c= 7%_x000D_
UA= Protein +3, Nitrate= +ve, Leucocyte esterase= +ve_x000D_
Lipid profile: Total chol=95, HDL= 27, LDL= 48</t>
  </si>
  <si>
    <t>HTN with HHD+ P2- Type 2 DM + A.Fib+ P3 - GA+ DNP + UTI</t>
  </si>
  <si>
    <t>Add Norfloxacin 400mg PO BID for 05 days, add HCT 25mg PO daily, Lasix 100mg PO TID, Allopurinol 100 mg po/day, Amlodipine 10 mg po/day, Enalapril 10 mg po BID, Atenolol 50 mg po/day, Furosemide 100 mg PO TID, Metformin 1000 mg PO BID, NPH 6/4 sc BID, Pregabalin 150/75 mg PO BID and Warfarin 2.5/5 mg po/day, descalate Atrovastatin 20 mg/day. appointed after 01 month for urine analysis result. If UA is still shows protein consider 24hrs urine protein.</t>
  </si>
  <si>
    <t xml:space="preserve">P1-HTN with HHD+ P2- Type 2 DM + A.Fib+ P3 - GA+ DNP on Allopurinol 100 mg po/day, Amlodipine 10 mg po/day, Enalapril 10 mg po BID, Atenolol 50 mg po/day, Furosemide 100 mg po TID, Metformin 500 mg po/day, NPH 22/18 sc bid, Pregabalin 150/75 mg po BID and Warfarin 2.5/5 mg po/day. Atrovastatin 40 mg/day _x000D_
Updated Ix_x000D_
INR= 2.2_x000D_
Cr= 1.3_x000D_
</t>
  </si>
  <si>
    <t xml:space="preserve">complain  incontinency  for  fesses  and  urine    and  numbness to   lower  extremities  </t>
  </si>
  <si>
    <t>ECHO   GRADE   2   DIASTOLIC  DYSFUNCTION      LVEF    60  %</t>
  </si>
  <si>
    <t xml:space="preserve">REFILL  AND    ENALAPRIL  10  MG  PO/DAY   AND  APPOINT  AFTER   1  MONTH  WITH   SEREAL  BP RECORD  AND  SERUM  VITAMIN  D  RESULT   </t>
  </si>
  <si>
    <t xml:space="preserve">palpitation, easy fatiguability </t>
  </si>
  <si>
    <t xml:space="preserve">BP: 130/90    130/90     120/80    120/80   144 / 78_x000D_
</t>
  </si>
  <si>
    <t>HTN (Sub optimal bp control) ? HHD</t>
  </si>
  <si>
    <t>FBS, lipid profile, ECG</t>
  </si>
  <si>
    <t>P1: Radiculopathy 2 to ? Cervical spine disc protrusion; on Pregabalin 75 mg po folowup at SPHMMC_x000D_
P2:  HTN on amlodipine 10 mg po daily,  HCT 25mg po daily and enalapril 5mg po daily</t>
  </si>
  <si>
    <t>headache, light headedness, sweating ( hypoglycemic symptoms)</t>
  </si>
  <si>
    <t xml:space="preserve">BP-128/89_x000D_
pr 80_x000D_
FBS 78, 86, 90, </t>
  </si>
  <si>
    <t>T2DM + Hypoglycemic episodes</t>
  </si>
  <si>
    <t>decrease Metformin 1gm/500 mg po BID</t>
  </si>
  <si>
    <t>Known T2 DM on medication</t>
  </si>
  <si>
    <t xml:space="preserve">RT knee joint pain of 1 month duration , no swelling </t>
  </si>
  <si>
    <t xml:space="preserve">BP =166/100   pr=95  _x000D_
knee xray=rt knee joint OA _x000D_
CR=0.9ure=16  TSH= 8.37(H) FT4=1.1(N) HGA1C=8 T.chol=156 tgl=122 ldl=51 hdl=41 </t>
  </si>
  <si>
    <t xml:space="preserve">POOR BP CONTROL +rt knee OA ,MELOXICAM 15 MG PO PRN  </t>
  </si>
  <si>
    <t xml:space="preserve">REFIL  MEDS  make enalapril  5 mg po bid </t>
  </si>
  <si>
    <t xml:space="preserve">FBS-170-180 mg/dl </t>
  </si>
  <si>
    <t xml:space="preserve">NPH 24/20 IU SC BID </t>
  </si>
  <si>
    <t>T2DM( for 11 yrs) on NPH 22/18 IU SC BID</t>
  </si>
  <si>
    <t>decreased vision for the last one month</t>
  </si>
  <si>
    <t>BP: 130 / 78_x000D_
FBS: 147   147    174   167</t>
  </si>
  <si>
    <t>Poor glycemic control + ? diabetic retinopathy</t>
  </si>
  <si>
    <t>fbs, lipid profile_x000D_
link to ophtalmology</t>
  </si>
  <si>
    <t>p1: TIIDM on MTF 1000mg po BiD, Atorvastatin 20 mg po/d _x000D_
P2:  PN on AMT 25 mg/d,Neurobin 1 tab po/d</t>
  </si>
  <si>
    <t xml:space="preserve">he wants beclomethasone 2 puffs BID to be changed b/ce it is not available </t>
  </si>
  <si>
    <t xml:space="preserve">Prescribe simbicort </t>
  </si>
  <si>
    <t>HYPERTHYROIDSIM O</t>
  </si>
  <si>
    <t xml:space="preserve">BP=151 / 85  PR- 73  RR-17  </t>
  </si>
  <si>
    <t>HTN (FAIR CONROL) + LIGHT HEADEDNESS 2RY TO ??</t>
  </si>
  <si>
    <t>KNOWN HTN on ENALAPRIL 5 MG PO once daily, AMITRIPTLINE 25 MG PO D,MELOCICAM 15 MG PO DAILY + ?NEPHROLITHIASIS + ?PN</t>
  </si>
  <si>
    <t>she got improvement after she took  Klamox 1gm PO BID x07 days, Azithromycin 500mg PO daily for 03 days, Carbocystein 10ml TID</t>
  </si>
  <si>
    <t>Acute bonchitis (improving)</t>
  </si>
  <si>
    <t>Subsequent follow up</t>
  </si>
  <si>
    <t>Acute bonchitis_x000D_
Spirometry:FEV1/FVC= 79.58% (80.19), FEV1= 3.16 (Pre 3.10), FVC= 4.02 (Pre 3.71) _x000D_
_x000D_
HRCT= Bilateral bronchial wall thickening + Left lower lobe GGO and subsegmental atelectasis DDx= OInfectious bronchiolitis_x000D_
ESR= 25_x000D_
Sputum genexpert= MTB not detected</t>
  </si>
  <si>
    <t xml:space="preserve">BP= 106 / 68_x000D_
_x000D_
_x000D_
_x000D_
_x000D_
_x000D_
</t>
  </si>
  <si>
    <t>20 Amenorrhea + HTN + CLBP 2ry lumbar spine degenerative spondylosis wih radiculopathy Currently on: - Amitriptyline 25x1, -Pregabalin 75 mg daily, -Amlodipine 5 mg po/day</t>
  </si>
  <si>
    <t xml:space="preserve">- has no compliant_x000D_
- has gained 12kg over the past 2months (after Anti-TB initiation)_x000D_
</t>
  </si>
  <si>
    <t>G/App- well looking_x000D_
V/S- PR=113   RR=17 BP=99 / 68 T=36</t>
  </si>
  <si>
    <t>Ass't - Same + subtheraputic INR</t>
  </si>
  <si>
    <t>Plan- Increase warfarin to 7.5 mg/day_x000D_
       - told about interaction of warfarin with drugs and food_x000D_
       - continue Anti-TB</t>
  </si>
  <si>
    <t>p:intestinal TB (on ANTI TB 1 MONTH) p2:chronic DVT(2 MONTHS) _x000D_
P3:?IBD/CROHNS DISEASE _x000D_
ON - ANIT TB PYIDOXIE_x000D_
      -WARFARIN 5/7.5 MG PO EVERY OHTER DAY_x000D_
_x000D_
Updated INR= 1.02_x000D_
Biopsy Report- Small intestine - /Resction/ IBD consistent with Crohns disease</t>
  </si>
  <si>
    <t>Ass't - Same + subtheraputic INR +Iron deficiency Anemia</t>
  </si>
  <si>
    <t>Plan- Increase warfarin to 7.5 mg/day_x000D_
       - told about interaction of warfarin with drugs and food_x000D_
      - Iron sulfate 325mg Po every other day_x000D_
       - continue Anti-TB</t>
  </si>
  <si>
    <t>p:intestinal TB (on ANTI TB 1 MONTH) p2:chronic DVT(2 MONTHS) _x000D_
P3:?IBD/CROHNS DISEASE _x000D_
ON - ANIT TB PYIDOXIE_x000D_
      -WARFARIN 5/7.5 MG PO EVERY OHTER DAY_x000D_
_x000D_
CBC- WBC- 5K, Hgb=9, Plt=333k_x000D_
Updated INR= 1.02_x000D_
Biopsy Report- Small intestine - /Resction/ IBD consistent with Crohns disease</t>
  </si>
  <si>
    <t>complaint of headache and increase bp</t>
  </si>
  <si>
    <t>VS BP 170/110 PR 88 RR 20</t>
  </si>
  <si>
    <t>hypertension urgency r/o emergency</t>
  </si>
  <si>
    <t>BP= 148 / 78</t>
  </si>
  <si>
    <t>Therapeutic INR + Poorly controlled BP</t>
  </si>
  <si>
    <t>advised on Lifestyle modification, amlodipine 10mg PO daily, warfarin 2.5mg for 04 days and 5mg PO daily for 03 days</t>
  </si>
  <si>
    <t>P1-CHRONIC VENOUS INSUFFICIENCY + Newly Dx HTN (2months) On -warfarin 2.5mg for 04 days and 5mg PO daily for 03 days, amlodipine 5mg PO daily_x000D_
Updated INR= 2.12</t>
  </si>
  <si>
    <t xml:space="preserve">FBS-140-254 mg/dl &amp; RBS-301-166 mg/dl </t>
  </si>
  <si>
    <t xml:space="preserve">Start her NPH </t>
  </si>
  <si>
    <t xml:space="preserve">BP=128 / 74 PR=82 RR=17 </t>
  </si>
  <si>
    <t>ASA 81mg/day, Enalapril 5mg BID, Metoprolol 12.5mg/day, Atrovastatin 40mg/day and Salbutamol 4 Puffs PRN</t>
  </si>
  <si>
    <t>complain of right forearm pain of 2 day duration.</t>
  </si>
  <si>
    <t>right forearm pain 2 to ???</t>
  </si>
  <si>
    <t>RIGHT FORARM X RAY</t>
  </si>
  <si>
    <t>headache, worsening of epigastric pain</t>
  </si>
  <si>
    <t xml:space="preserve">R/o PUD      </t>
  </si>
  <si>
    <t xml:space="preserve">? GERD r/o PUD + ? Hemorroid +? Non Toxic Goiter ( folowup at hospital) </t>
  </si>
  <si>
    <t>LBP?DEGENERATIVE  L/S  SPONDYLOSIS</t>
  </si>
  <si>
    <t xml:space="preserve">SEND  TO  NEUROLOGIST </t>
  </si>
  <si>
    <t>LOWER  BACK  PAIN  ?</t>
  </si>
  <si>
    <t xml:space="preserve">still she cant ambulate and complains pain on the affecyed limb ( right lower extrimity) </t>
  </si>
  <si>
    <t xml:space="preserve">BP: 88/66    PR: 70_x000D_
CNC: Motor ( power): 0/5 ( RLE) </t>
  </si>
  <si>
    <t>collect Lumbosacral MRI and repeat CBC</t>
  </si>
  <si>
    <t xml:space="preserve">p1: monoplegia 20? _x000D_
p2: sever anemia 20? </t>
  </si>
  <si>
    <t xml:space="preserve">BP-120/80, 110/70_x000D_
pr 81_x000D_
FBSA 114, 113,108_x000D_
</t>
  </si>
  <si>
    <t xml:space="preserve">BP= 154 / 84           PR=88_x000D_
FBS=85-130 MG/DL </t>
  </si>
  <si>
    <t>NPH 24/16 IU and enalapril 5 mg po daily,. atrovastatin 20 mg daily</t>
  </si>
  <si>
    <t>T2DM + HTN on NPH 24/16 IU and enalapril 5 mg po atrovastatin 20 mg</t>
  </si>
  <si>
    <t>Bilateral tingling pain over hands and foot</t>
  </si>
  <si>
    <t xml:space="preserve">BP= 104 / 92_x000D_
FBS- 129 </t>
  </si>
  <si>
    <t xml:space="preserve">Refill_x000D_
RTC- 2/12                     </t>
  </si>
  <si>
    <t>nown DM +HTN + Lt renal Hypoplasia On: ASA 81x1, ATEROZ 40x1, NPH 34/28 , MTF 1 gm BID, ATENONOL 50.D, AMLODIPINE 5x1/D, ENALAPRIL 5 MG /D</t>
  </si>
  <si>
    <t>BP= 163 / 90_x000D_
FBS= 280_x000D_
Cr= 0.7_x000D_
BUN= 23.6</t>
  </si>
  <si>
    <t>Poorly controlled T2DM and BP</t>
  </si>
  <si>
    <t>add HCT 25mg PO daily, MTF 1000MG PO BID, Glimepride 4mg Po daily, AMLODIPINE 10 MG PO DAILY, ENALAPRIL 10MG PO BID, AND ATORVASTATIN 40x1</t>
  </si>
  <si>
    <t>TII DM+HTN + DYSLIPIDEMIA On AMLODIPINE 10 MG PO DAILY, ENALAPRIL 10MG PO BID, MTF 500MG PO BID ,AND ATORVASTATIN 40x1_x000D_
_x000D_
Updated Ix_x000D_
Cr= 0.7_x000D_
BUN= 23.6</t>
  </si>
  <si>
    <t xml:space="preserve">bp =157 /87  pr= 115 fbs=110.140.150 </t>
  </si>
  <si>
    <t>refil meds  hga1c rft  have home bp recordings</t>
  </si>
  <si>
    <t>linked from Surgical for cardiac evaluation</t>
  </si>
  <si>
    <t>BP 131/90_x000D_
pr80</t>
  </si>
  <si>
    <t>no new complaints_x000D_
-Has Wt loss of around 5kgs in the past 3 monthd\s</t>
  </si>
  <si>
    <t>normal finding--</t>
  </si>
  <si>
    <t>update ix (LFT LIPID)</t>
  </si>
  <si>
    <t>Moderate Fatty liver</t>
  </si>
  <si>
    <t xml:space="preserve">BP-93 / 60 mmHg </t>
  </si>
  <si>
    <t>P1: Newly diagnosed HTN on Amlodipine 10mg po daily P2: BOO 2ry to ? BPH on follow up at urology</t>
  </si>
  <si>
    <t xml:space="preserve">bp=   146 / 77           pr= 77 rr=17 </t>
  </si>
  <si>
    <t>HTN (sub optimal)+ PN</t>
  </si>
  <si>
    <t>Amlodipine 10mg po daily, HCT 25mg po daily, and Amitriptyline 25mg po daily,neurobin 1 tab po dai.ly</t>
  </si>
  <si>
    <t>HTN + PN on Amlodipine 10mg po daily, HCT 25mg po daily, and Amitriptyline 25mg po daily.</t>
  </si>
  <si>
    <t>BP 130/90, 140/80, 137/83_x000D_
pr 80</t>
  </si>
  <si>
    <t>HTN on AMlodipine 10 mg po daily</t>
  </si>
  <si>
    <t>G/App- well looking_x000D_
PR=99 RR=17 BP=135 / 93  T=36_x000D_
MSS/INT - Trace edema</t>
  </si>
  <si>
    <t>Ass't- Same + Target INR + New HTN</t>
  </si>
  <si>
    <t>Plan- Reduce salt_x000D_
       - Refile medications</t>
  </si>
  <si>
    <t>P1= IHD with improved EF _x000D_
P2= Nonvalvular AF _x000D_
On ASA 81 mg po/d, #_x000D_
Metoprolol succinate 25mg /day_x000D_
warfarin 5 mg PO/day, _x000D_
Frusemide 20mg daily, _x000D_
Atrovastatin 20mg/day_x000D_
INR=2.64</t>
  </si>
  <si>
    <t xml:space="preserve">BP  149/79    130/74  </t>
  </si>
  <si>
    <t>BP=100/67_x000D_
PR= 72 _x000D_
INR= 2.6</t>
  </si>
  <si>
    <t>P- HF 2ry to IHD + Severe Pul .HTN + A.Fib on_x000D_
 Atorvastatin 40mg po daily, -warfarin 2.5/2.5mg /5mg mg po day, -Bisoprolol 10mg po daily</t>
  </si>
  <si>
    <t>BP:  140 / 90</t>
  </si>
  <si>
    <t>p1: HTN on losartan 50mg po daily</t>
  </si>
  <si>
    <t xml:space="preserve"> 1 year after post necrosectomy for the the diagnosis of necrotizing pancreatitis + DM on NPH + metformin + Incisional Hernia</t>
  </si>
  <si>
    <t>complains about numbness and dull aching pain in her rt lower extremity</t>
  </si>
  <si>
    <t>came with home BP records ranging from-130/78 -155-90mmhg</t>
  </si>
  <si>
    <t xml:space="preserve">Refill,  update Ix </t>
  </si>
  <si>
    <t>Known Hypertensive ( Poor control) + ?HHD</t>
  </si>
  <si>
    <t xml:space="preserve">has 2 episodes of focal sz </t>
  </si>
  <si>
    <t xml:space="preserve">bp =130/90 140/90 </t>
  </si>
  <si>
    <t>controlled BP +Poorly controlled SZ</t>
  </si>
  <si>
    <t xml:space="preserve">Continue meds +escalate carbamazepine 400/200/400 see after 3 month </t>
  </si>
  <si>
    <t>Left Hemiparesis 2ry to Hemorrhagic Stroke + Acute symptomatic Sz+ HTN ON amlodipine 10mg po daily, enalapril 10mg po bid, HCT 25mg po daily valproate 200mg po bd, carbamazepine 200mg po tid</t>
  </si>
  <si>
    <t>left sided flank pain, blood in sputum/saliva</t>
  </si>
  <si>
    <t xml:space="preserve">bp: 104 / 69_x000D_
fbs: 108, 189mg/dl </t>
  </si>
  <si>
    <t xml:space="preserve">poor glycemic control + ? nephrolitiasis + ? UGB </t>
  </si>
  <si>
    <t>FBS, Stool, u/a, abdominal u/s</t>
  </si>
  <si>
    <t>T2DM on NPH 14/8 iu sc bid</t>
  </si>
  <si>
    <t>Has intermittent palpitation</t>
  </si>
  <si>
    <t>BP=117 / 85_x000D_
PR- 80_x000D_
CR= 0.9_x000D_
LDL=126</t>
  </si>
  <si>
    <t xml:space="preserve">r/o IHD                                                        </t>
  </si>
  <si>
    <t>Echo, ECG_x000D_
RTC- 1/12</t>
  </si>
  <si>
    <t>p1- Hemorrhoid on conservative mgt. has hx of perianal discharge P2- Peripheral neuropathy</t>
  </si>
  <si>
    <t xml:space="preserve">COMPLAIN  NUMBNESS TO  LOWER  EXTRIMITIES  </t>
  </si>
  <si>
    <t xml:space="preserve">FBS    145  BP  133/68  </t>
  </si>
  <si>
    <t>REFILL  AND  APPOINT  AFTER 3  MONTH  WITH  RFT  AND  VITAMIN  D  RESULT</t>
  </si>
  <si>
    <t>Bp- 120/67, 100/60, 130/78, 100/80_x000D_
pr 78_x000D_
FBS- 95, 119, 99, 124, 130</t>
  </si>
  <si>
    <t>T2 DM + HTN on metformin 850 mg po BID, doanil 10/ mg5 mg po/d and enalapril 10 mg po BID, AMlodipine 5 mg po daily, Atrovastatin 20 mg po dails</t>
  </si>
  <si>
    <t>Bp-130/80_x000D_
pr 80_x000D_
FBS-121/104, 128, 108,124, 104</t>
  </si>
  <si>
    <t>DYSPEPISA...</t>
  </si>
  <si>
    <t>dyspepisa...</t>
  </si>
  <si>
    <t>no new xcomplaint</t>
  </si>
  <si>
    <t>VS VBP 110/70 PR 88 RR 20</t>
  </si>
  <si>
    <t xml:space="preserve">BP  158/89    130   81   133/74   </t>
  </si>
  <si>
    <t xml:space="preserve">NO  new complain </t>
  </si>
  <si>
    <t>send  fbs    lipid profile  electrolyte    u/a</t>
  </si>
  <si>
    <t>P=HTN on enalapril 10 mg po/d, amlodipine 10 mg po/d, HCT 25 mg po/d</t>
  </si>
  <si>
    <t xml:space="preserve">BP= 121 / 76_x000D_
FBS- 102                       </t>
  </si>
  <si>
    <t xml:space="preserve">Well controlled DM                </t>
  </si>
  <si>
    <t>Refill_x000D_
RTC- 3/12 ( HbA1C)</t>
  </si>
  <si>
    <t>P--T2 DM + Dyslipidemia NPH 32/30, Atorvastatin 40 mg po daily, Metformin 1 gm po BID for 1 month</t>
  </si>
  <si>
    <t xml:space="preserve">BP-121/80_x000D_
pr 107_x000D_
</t>
  </si>
  <si>
    <t xml:space="preserve">send ECG    </t>
  </si>
  <si>
    <t>Tachycardia_x000D_
ECHO- NORMAL_x000D_
ESR  8</t>
  </si>
  <si>
    <t>-complains about urinary urgency, burning sensation with tea colored urine in the past 02 days with lower abdominal vague discomfort.</t>
  </si>
  <si>
    <t>no CVAT, no abdominal tenderness</t>
  </si>
  <si>
    <t>low back pain of 2 yr duration, numbness and tingling sensation on bilateral leg of similar duration, mild bilateral trace pedal and pretibial edema</t>
  </si>
  <si>
    <t xml:space="preserve">bp =150/80 pr=80  bilateral pittingedma (GII)_x000D_
IXS= MRI (LUMBOSACRAL)= severe degenerative lumbar spondylosis- straighted curvature and diffuse lower thoracic and lumbar spine IV disc moderate to marked dessication,disc hgt loss with en plate irregularities and marignal osteophytes,l1/l2 to ls/s1 disc bulge,facet joint degeneration,ligamentum flavum thickening causing significant spinal canal and neural foraminal stenosis _x000D_
 vt.d=14.6_x000D_
</t>
  </si>
  <si>
    <t xml:space="preserve">known hypertensive + DVHD +CLBP+ Paraparesis 2ry to ?severe degenerative lumbar spondylosis + VIT .D deficciency </t>
  </si>
  <si>
    <t xml:space="preserve">continue meds ,make lasix 20 mg po bid  vit,d 50,000 iu po/wk pregabalin 75 mg po bid see after 2 months  serum electrolyte .rft </t>
  </si>
  <si>
    <t xml:space="preserve">known hypertensive + DVHD + Paraparesis 2ry to ? Amlodipine 5 mg/day Amitriptyline 12.5 mg PO/day HCT 25 mg PO/day,frusemide 20 mg po /d </t>
  </si>
  <si>
    <t>TYPE 2 DM............</t>
  </si>
  <si>
    <t>she was taking enaklapril but due to drycough changed to To HCT 25 mg po daily</t>
  </si>
  <si>
    <t xml:space="preserve">BP_120/80, 110/78, 130/80_x000D_
pr80 </t>
  </si>
  <si>
    <t>BP:166 / 86</t>
  </si>
  <si>
    <t xml:space="preserve">p1: newly diagnosed (on LSM) _x000D_
P2: Symptomatic cholelithiasis on follow up at SRC_x000D_
P3: BPH on tamsulosin 1 tab po daily and on  follow up at urology </t>
  </si>
  <si>
    <t>update IX and Refill</t>
  </si>
  <si>
    <t>known DM + HTN on NPH 38IU/28IU, Enalapril 10 mg po BID, Atorvastatin 20 mg po daily, Neurobin 1 tab daily.</t>
  </si>
  <si>
    <t>BP=131 / 75_x000D_
echo--- Normal  _x000D_
Cr==normal</t>
  </si>
  <si>
    <t xml:space="preserve">RTC--2/12_x000D_
D/C---Lasix </t>
  </si>
  <si>
    <t>P: HTN, HHD, PD on: 1. Levo/carbidopa 250/25mg PO BID 2.  Metoprolol 25mg PO daily 4. Amlodipine10mg PO daily</t>
  </si>
  <si>
    <t xml:space="preserve">hemog  a1c  6.7   112   </t>
  </si>
  <si>
    <t>refill  and    and  appoint  after  3  month</t>
  </si>
  <si>
    <t xml:space="preserve">BP-129 / 60 mmHg </t>
  </si>
  <si>
    <t>P1-HTN W HHD + Seizure D/O - Amlodipine 5 mg po/d &amp; Phenytoin 100 mg po/d  + P2- LBP</t>
  </si>
  <si>
    <t>He has cough and SOB. He has history of work in factory.</t>
  </si>
  <si>
    <t xml:space="preserve">`BP= 135 / 85_x000D_
</t>
  </si>
  <si>
    <t>Bronchiectasis + BPH + T2DM + ?DLD (diffuse lung disease)</t>
  </si>
  <si>
    <t>MTF 500mg PO BID, salbutamol puff PRN, azithromycin 500mg PO daily for 03 days, carbocystein syrup 10ml BID, repeat Spirometry, come with old HRCT result</t>
  </si>
  <si>
    <t xml:space="preserve">P1= Bronchiectasis WITH volume loss and fibrosis P2= BPH ( on medical RX) p3-newly T2DM Rx; MTF 500mg PO BID, salbutamol puff PRN, Guiafenicin syrup_x000D_
_x000D_
Spirometry: FEV1/FVC= 100% (pred 68.4-80.2), FVC= 1.8 (Pred 2.83-3.84), FEV1= 1.8 (Pred 2.36-3.2)  _x000D_
FVC= low_x000D_
FEV1/FVC= Normal_x000D_
Conclusion= Non specific_x000D_
</t>
  </si>
  <si>
    <t>BP: 110 / 70</t>
  </si>
  <si>
    <t>Decompensated CLD (Ascites + ?Esophageal varice) 2o to ?ALD</t>
  </si>
  <si>
    <t>update serum electrolyte, LFT, U/A</t>
  </si>
  <si>
    <t>Bp-110/78_x000D_
pr 80</t>
  </si>
  <si>
    <t>allergic reaction+Asthma</t>
  </si>
  <si>
    <t>complains about hypoglycemic symptoms in the past 2 weeks</t>
  </si>
  <si>
    <t>came with home FBS measurements ranging from 42-124mg/dl</t>
  </si>
  <si>
    <t>same + Hypoglycemia</t>
  </si>
  <si>
    <t>T2DM + HTN on amlodipine 5mg po daily, atrovastatin 20mg po daily and NPH - 36/18iu sc BID and MTF 500mg po bid</t>
  </si>
  <si>
    <t xml:space="preserve">pain over the right lower extrimity ( sole) for the last three months for which she took diclofenac gel topical medication but no improvement. </t>
  </si>
  <si>
    <t>bp: 144/94</t>
  </si>
  <si>
    <t>MDD + Newly diagnosed HTN + ? OA r/o PN</t>
  </si>
  <si>
    <t>Lipid profile, FBS, S/e, foor x ray, OFT</t>
  </si>
  <si>
    <t xml:space="preserve">p1: MDD on Amitriptyline 50 mg po daily ( on follow up at psychiatry side) </t>
  </si>
  <si>
    <t xml:space="preserve">easy fatigability ,dizziness ,vertigo ,epiagastric pain </t>
  </si>
  <si>
    <t xml:space="preserve">bp =90/53 pr= 73 chest =clear no peripheral edema </t>
  </si>
  <si>
    <t xml:space="preserve">make  lasix 20 mg po/d do ecg RFT Lipid profile </t>
  </si>
  <si>
    <t xml:space="preserve">HF 2 to Ischemic DCMP_x000D_
ASA 81 mg po/d, atorvastatin 40 mg po/d, enalapril 5 mg po/d, lasix 40 mg po/d, spironolactone 12.5 mg po/d, metoprolol 12.5 mg po/d </t>
  </si>
  <si>
    <t>HYPERTESION + TYPE 2 DM</t>
  </si>
  <si>
    <t>bp=138 / 76  pr= 74 rr=17 fbs=95mg/dl</t>
  </si>
  <si>
    <t>Amlodipine 10mg po /d &amp; HCT 25 mg po/d</t>
  </si>
  <si>
    <t>bp-140/78, 128/82, 138/867_x000D_
pr 78_x000D_
FBS 104,130, 124, 96</t>
  </si>
  <si>
    <t>Type 2 Dm + HTN + Dyslipedmia on MIx Tard 46/36 IU Metformin 1GM/500 mg po BID, Atrovastastin 20 mg, HCT 25 mg Po /D Enalapril 10 mg po BID, Amlodipine 10 mg po D, Asiprin 81 mg po daily</t>
  </si>
  <si>
    <t>she had hx of hypoglycemic attack</t>
  </si>
  <si>
    <t xml:space="preserve">BP: 116 / 69_x000D_
FBS: 161   150    140    162    136    125  </t>
  </si>
  <si>
    <t>TIIDM + HTN + Dyslipidemia for the past 5 yr on MTF 1000 mg po Bid,Doanil 5mg po daily ( But she discontinues),  Enalapril 5 mg po/d Atorvastatin 20 mg po/d</t>
  </si>
  <si>
    <t>BP=136 / 74_x000D_
INR= 47</t>
  </si>
  <si>
    <t>decrease dose of warfarin 2.5 mg po daily_x000D_
refill - others_x000D_
RTC- 1/12</t>
  </si>
  <si>
    <t>P- T2DM + HTN + Old stroke with right hemiparesis + Right leg DVT Amlodipine - 10mg/d, Warfarin 2.5 mg po daily, Atorvastatin - 20mg/d, Metformin - 500mg/d</t>
  </si>
  <si>
    <t>BP-134/90, 128/80_x000D_
pr 80</t>
  </si>
  <si>
    <t>BOO 2ry to BPH+HTN</t>
  </si>
  <si>
    <t>she has itching</t>
  </si>
  <si>
    <t>BP= 146/93</t>
  </si>
  <si>
    <t xml:space="preserve">Poorly controlled HTN + HHD + Inter atrial septal Aneurism + mild PHTN +T2DM </t>
  </si>
  <si>
    <t>add HCT 25mg Po daily, Frusemide 40mg/day, Enalapril 10mg BID, Amitriptyline 50mg/day, Ateroz 20mg/d, Metformin 500 mg/d, link to derma</t>
  </si>
  <si>
    <t>HTN with HHD + Inter atrial septal Aneurism + mild PHTN +T2DM (hga1c 7.3); on Frusemide 40mg/day, Enalapril 10mg BID, Amitriptyline 50mg/day, Ateroz 20mg/d, Metformin 500 mg/d</t>
  </si>
  <si>
    <t xml:space="preserve">NO NEW COPMLIANT </t>
  </si>
  <si>
    <t xml:space="preserve">BP =101/67 PR=53 </t>
  </si>
  <si>
    <t>type2 + hypertension</t>
  </si>
  <si>
    <t>bp=134 / 90 pr=65 rr=17 fbs=84</t>
  </si>
  <si>
    <t>T1DM (fair control)</t>
  </si>
  <si>
    <t>NPH 24/12 IU SC BID</t>
  </si>
  <si>
    <t xml:space="preserve">bun    bun  38  Cr  6.7      ldl  55    hdl  46    calcium  9.47  </t>
  </si>
  <si>
    <t xml:space="preserve">the  same+?CKD  </t>
  </si>
  <si>
    <t xml:space="preserve">REFILL  AND  SEND  TO    NEPHROLOGIST  </t>
  </si>
  <si>
    <t>P1-CHTN 5 years P2- ADPKD and multiple liver cyst P3- hemiparesis secondary to hemorrhagic stroke + CKD (CR 1.5..1.6 eGFR 47), on enalapril 10X2, HCT 25X1, Atrovastatine 20x1, amitryptline 25x1</t>
  </si>
  <si>
    <t>VS BP 110/70 PR 88 ER R20</t>
  </si>
  <si>
    <t>tingling and numbness over upper extremity, itching sensation over throat</t>
  </si>
  <si>
    <t>bp=    pr=      rr=</t>
  </si>
  <si>
    <t xml:space="preserve">Asthma(controllec) + DVHD  + PN </t>
  </si>
  <si>
    <t>Beclomethasone 2 puffs BID, Lasix 20 mg po/d and spironolactone 12.5 mg po/d, citrizine 10 mg po daily for 7 days</t>
  </si>
  <si>
    <t xml:space="preserve">Refill &amp; Lifestyle modification </t>
  </si>
  <si>
    <t>bp= 147 / 67   pr=79      rr=17</t>
  </si>
  <si>
    <t xml:space="preserve">he missed his anti- hynsive for  one day </t>
  </si>
  <si>
    <t xml:space="preserve">bp =160/100 ( home recordings were 135/90 frequentl)_x000D_
cr=1.1  bun=6 u/a  protien =+1 blood=+2 rbc=15-20 </t>
  </si>
  <si>
    <t xml:space="preserve">have repeated home recordings </t>
  </si>
  <si>
    <t>BP: 110 / 62</t>
  </si>
  <si>
    <t>Known Epileptic patient on Carbamazepine 200 mg BID and sodium valproate 200 mg day</t>
  </si>
  <si>
    <t>Bp-110/70_x000D_
Pr 80</t>
  </si>
  <si>
    <t>complains about Dry cough after starting enalapril</t>
  </si>
  <si>
    <t>D/C Enalapril and change back to Amlodipine and appoint the pt to come with ECHO</t>
  </si>
  <si>
    <t>Known Hypertensive + Known Asthmatic _x000D_
-On Enalapril 5mg PO /D and Beclemethasone 2puffs (NA) ,Salbutamol PRN</t>
  </si>
  <si>
    <t xml:space="preserve">BP-114 / 71 mmHg &amp; FBS-111 mg/dl </t>
  </si>
  <si>
    <t>P=known type 2 dm(&gt;1 &amp;1/2 yr) + HTN(&gt;1 &amp;1/2 yr); Known RVI on HAART (for &gt; 3 yrs); on MTF 500 mg po bid, Enalapril 5 mg po/d &amp; HCT 25 mg po/d</t>
  </si>
  <si>
    <t>bp=147 / 67     pr= 79     rr=17</t>
  </si>
  <si>
    <t xml:space="preserve">Asthma(controlled) + DVHD  +  PN </t>
  </si>
  <si>
    <t>VS BP 110/70 PR 88R 20</t>
  </si>
  <si>
    <t>TYPE 2 DM.........</t>
  </si>
  <si>
    <t>BP: 103 / 75</t>
  </si>
  <si>
    <t>p1: dyslipidemia on atrovastatin 20mg po daily</t>
  </si>
  <si>
    <t>RA on methotrexate 7.5 mg po /week, folic acid 5mg po every other day, prednisone 5mg po every other day</t>
  </si>
  <si>
    <t>type 2 dm.........</t>
  </si>
  <si>
    <t>complains about being unable to lose wt despite LSM</t>
  </si>
  <si>
    <t>Change MTF to DAPA</t>
  </si>
  <si>
    <t>headache and heaviness ofb2mounths</t>
  </si>
  <si>
    <t>the same 2 days</t>
  </si>
  <si>
    <t>A known HTN+DM+sundural Hematoma 2ry to Trauma</t>
  </si>
  <si>
    <t>came with home FBS measurements ranging from 83-189mg/dl</t>
  </si>
  <si>
    <t>T1DM on NPH 32/18 IU SC BID</t>
  </si>
  <si>
    <t>she has edema and skin rash on the extensor surface of the extremity</t>
  </si>
  <si>
    <t xml:space="preserve">BP= 117 / 71_x000D_
</t>
  </si>
  <si>
    <t xml:space="preserve">HFrEF 2ry DCM ( EF=30-35%) + Stage 5 CKD (ESRD) + HTN + Cholilithiasis + Dyslipidemia </t>
  </si>
  <si>
    <t>add dapagliflosin 10mg PO daily, consider escalation of enalapril after serum k+ determination, Metoprolol - 50 mg bid , Frusemide - 40mg PO BID, Enalapril - 5mg PO BID, Atorvastatin - 20mg/d, ASA - 81mg/d, decision on spironolactone renal adjusted dose initiation in her next visit</t>
  </si>
  <si>
    <t>P1- HFrEF 2ry DCM ( EF=35-40%) + Stage 5 CKD (ESRD) + HTN + Cholilithiasis + Dyslipidemia on Metoprolol - 50 mg bid , Frusemide - 40mg/d, Enalapril - 5mg PO BID Atorvastatin - 20mg/d, ASA - 81mg/d_x000D_
Unpdated Ix_x000D_
ECHO= IDCM with EF 30-35%. Lt atriam and ventricle are dilated. There is anteroseptal and anterior walls hypokinesis._x000D_
On 22-0902023 Cr= 5.4_x000D_
Urine analysis= Protein +ve_x000D_
Ca+2 ionized= 2.28 (Ref 4.4-5.6)</t>
  </si>
  <si>
    <t>tremor of upper extremties</t>
  </si>
  <si>
    <t xml:space="preserve">vs are stable  gcs=15/15   motor power5/5 tone =normotonic knee   reflex=1/4 bilaterally </t>
  </si>
  <si>
    <t xml:space="preserve">same+? essential tremor </t>
  </si>
  <si>
    <t xml:space="preserve">start propranolo 20 mg po/d link to neurology </t>
  </si>
  <si>
    <t xml:space="preserve">bp =127/67 pr=68  fbs=105 </t>
  </si>
  <si>
    <t>BP= 105/71_x000D_
 FBS= 119 RBS=132-147</t>
  </si>
  <si>
    <t>STEMI (EF=45%) P2- Newly Dx Type 2 DM</t>
  </si>
  <si>
    <t>ASA 81mg PO daily -Atorvastatin 40mg PO daily, - -Clopidegrol 75mg PO daily -Metoprolol succinate 25 mg po bid, - Enalapril 5mg po bid, -metformin 500mg po bid</t>
  </si>
  <si>
    <t>BP 111/60_x000D_
pr 80</t>
  </si>
  <si>
    <t>send  coagulation profile</t>
  </si>
  <si>
    <t xml:space="preserve">Acute hepatitis 2ndry to DILI + Neurocognitive disorder with perceptual disterbance </t>
  </si>
  <si>
    <t xml:space="preserve">BP-173/80 mmHg </t>
  </si>
  <si>
    <t>STROKE AND HTN + DM ON MTF1gm / 500 MG PO BID) ,ATORVASTATIN 40 MG PO DAILY, ASA 81MG PO DAILY, ENALAPRIL 10MG PO BID, HCT 25 mg po /d</t>
  </si>
  <si>
    <t xml:space="preserve">bp =168/84 ( home recordigs145-175/80-92) fbs=12-150 </t>
  </si>
  <si>
    <t xml:space="preserve">poor bp control+fair glycemic control </t>
  </si>
  <si>
    <t xml:space="preserve">make enalapril 20 mg po bid ,strict dietary advice </t>
  </si>
  <si>
    <t>ISCHEMIC STROKE+POORLY CONTROLLED TYPE 2 DM+ HTN On Amlodipine 10mg po daiy , Atenolol 50 mg po daily, Enalapril 15 mg po BID , ASA 81 mg po daily, Atorvastatin 40mg po daily, Galvus Met 50/1000 mg 1 tab bd,</t>
  </si>
  <si>
    <t>COTPP with GCS 15/15; Power-5/5 on right extremities, LL-1/5, LU-0/5; Reflex-Right extremities-2/4, LU and LL-1/4 with equivocal plantar reflex; Tone-LU-hypotonic and LL- hypertonic</t>
  </si>
  <si>
    <t>Collect IX ,continue the above mgts do ECHO</t>
  </si>
  <si>
    <t xml:space="preserve">-Left side hemiparesis 2ry to chronic Ischemic Stroke + A. Fib+ TMNG R/O Neoplastic Goite + ? R/O Thyrocardiac disease _x000D_
-On ASA-81 mg PO/D,AtrovSTTIN 20 MG PO /D, metoprolol 12.5mg PO/D ,PTU 100mg PO/D_x000D_
</t>
  </si>
  <si>
    <t>Collect IX ,continue the above mgts do ECHO, Anticoagulation</t>
  </si>
  <si>
    <t>Type 2 DM; ..........................</t>
  </si>
  <si>
    <t>p1: Type 2 DM; on Mixtard=34/14 IU SC BID, MTF 500mg po bid &amp; p2: dyslipidemia on Atrovastatin 20 mg po daily</t>
  </si>
  <si>
    <t>she has epigastric pain and heart burn</t>
  </si>
  <si>
    <t>Acute hepatitis sec to viral hepatitis (HCV)</t>
  </si>
  <si>
    <t>have updated  Ix, antacid syrup</t>
  </si>
  <si>
    <t>Acute hepatitis sec to viral hepatitis (HCV)_x000D_
Hep C antibody= Positive_x000D_
MRCP= Unremarkable</t>
  </si>
  <si>
    <t>complains about slurred speech gait disturbance and generalized weakness -head ache and neck stiffness has for which he visited AEOPD and started amlodipine 10mg po daily</t>
  </si>
  <si>
    <t xml:space="preserve">BP: 152/68_x000D_
CNS: Motor ( power): 3/5 and 4/5 LLE and RLE respectilvly _x000D_
Brain CT: Normal non contrast CT, no intra or extraaxial hyper or hypodense lesion/collection seen_x000D_
Brain MRI: Left posterior fossa acute or sub acute infarction, left superior cerebellar artery territory. bilateral frontal and parital lobes periventricular and subcortical white matter confluent non specific lesions likely chronic small vessle ischemic white matter disease; Fazaas scale 3. right peripheral basal ganglia old lacunar infarctio. Bilateral maxilarry sinus atlectai._x000D_
CBC ( on 14/10/23) _x000D_
     Hgb: 19.8   HCT: 61.5    RBC: 6.96_x000D_
     Hgb: 20    HCT: 60.99      RBC: 6.91 </t>
  </si>
  <si>
    <t xml:space="preserve">paraplegia 20 ischemic stroke + newly diagnosed HTN ( Sub optimally controlled) + polycytemia 20? </t>
  </si>
  <si>
    <t xml:space="preserve">ASA 81 mg po daily and atrovastatin 80mg po daily, clopidogril 75 mg po daily_x000D_
continue amlodipine 10mg po daily _x000D_
link to AEOPD for possible philibotomy_x000D_
physiotherapy </t>
  </si>
  <si>
    <t xml:space="preserve">p1: -Known Hypertensive ( LSM) </t>
  </si>
  <si>
    <t xml:space="preserve">complain  numbness  to  lower  extrimities  and  has  also  bilteral  leg  swelling   other  wise  no  hx of orthopnoea  and  pnd  </t>
  </si>
  <si>
    <t xml:space="preserve">98 / 65  PR  104 </t>
  </si>
  <si>
    <t xml:space="preserve">the  same+?  osteoporosis+?HEART  FAILURE  </t>
  </si>
  <si>
    <t xml:space="preserve">SEND SERUM  VITAMIN  D LEVEL ,,LIPID  PROFILE  ELECTROLYTE   , ECG  </t>
  </si>
  <si>
    <t>Known RVI on HAART + Right sided hemiparesis 2 to recurrent hemorrhagic stroke(RESOLVED) + Secondary hypertension 2ry to Hyperaldosteronism + ?R/O ANEMIA +??ORTOSTATIC HTN</t>
  </si>
  <si>
    <t>BP=144/72   PR=85 RR=18   WT--- 69KG</t>
  </si>
  <si>
    <t>KNOWN HTN + ISECHEMIC STROKE PT</t>
  </si>
  <si>
    <t>AMLODIPINE 10 MG PO DAILY,ATROVASTATIN 40 MG PO DAILY,ACETYLCYSTINE 81 MG PO DAILY,_x000D_
COLLECT CREATININE KINASE(CK)</t>
  </si>
  <si>
    <t>KNOWN HTN + ISECHEMIC STROKE 1 WEEK PT ON AMLODIPINE 10 MG PO DAILY,ATROVASTATIN 40 MG PO DAILY(WAS TAKING 80 DAILY BY MISTAKE),ACETYLCYSTINE 81 MG PO DAILY</t>
  </si>
  <si>
    <t xml:space="preserve">complain  dry cough   with  orthopenea   of  2 pillow  with  PND   other  wise  no  fever  </t>
  </si>
  <si>
    <t xml:space="preserve">bp  118/73  </t>
  </si>
  <si>
    <t>the  same+?  HTN  +?ACUTE  EXACERBATION  OF  BRONCHEAL  ASTHMA</t>
  </si>
  <si>
    <t>NO NEW COMPLAPLAINT</t>
  </si>
  <si>
    <t xml:space="preserve">BP=140 / 89, BP --107-111/67-71 PR=71 RR=17 </t>
  </si>
  <si>
    <t>Amlodipine 10 mg po/d &amp; Enalapril 5 mg po/d</t>
  </si>
  <si>
    <t xml:space="preserve"> HTN ; on Amlodipine 10 mg po/d &amp; Enalapril 5 mg po/d</t>
  </si>
  <si>
    <t>presented with a complain of epigastric pain associated with vomiting of the ingested matter for the last two months</t>
  </si>
  <si>
    <t xml:space="preserve">Schizophrenia  + dyspepsia </t>
  </si>
  <si>
    <t xml:space="preserve">stool       </t>
  </si>
  <si>
    <t>p1: Schizophrenia- On- Risperidone 2mg po noct</t>
  </si>
  <si>
    <t>Complains about generalized body swelling and decreased UOP with red discoloration</t>
  </si>
  <si>
    <t>PCT,NIS _x000D_
Bibassaly decreased air entry_x000D_
Distended abdomen with +VE signs of fluid collection(ANASARCA)_x000D_
Grade 3 bilateral edema</t>
  </si>
  <si>
    <t>Link to ER for Optimization of diuresis</t>
  </si>
  <si>
    <t>Nephrotic syndrome minimal change disease on predinsolone 20 mg po y lasix 20 mg po b day omeprazole 20 mg po daily atorvastatin 40 mg po daily enalapril 5mg po bid CPT 480 mg po daily</t>
  </si>
  <si>
    <t xml:space="preserve">HAS  IMPROVMENT  </t>
  </si>
  <si>
    <t xml:space="preserve">BP  130/85  PR  78  </t>
  </si>
  <si>
    <t>REFILL  AND  LINK  TO  SENIOR</t>
  </si>
  <si>
    <t>HYPERTENSIVE HEMOORRHAGIC STROKE+ Chronic Htn RX NIFEDIPINE 20MG PO BID</t>
  </si>
  <si>
    <t>---DIFFICULTY OF SWALLOWING SOLID AND LIQUID FOOD_x000D_
---EASY FATIGABLITY</t>
  </si>
  <si>
    <t xml:space="preserve">BP=112 / 63 PR=77 RR=17 </t>
  </si>
  <si>
    <t>RVI on HAART + Degenerative Spondylosis + GERD</t>
  </si>
  <si>
    <t>OMEPRAZOLE 20 MG PO DAILY FOR 8 WEEKS,LINK TO ART FOR TREATMENT OF AI,</t>
  </si>
  <si>
    <t>RVI on HAART + Degenerative Spondylosis + GERD on Medications</t>
  </si>
  <si>
    <t>BP= 142 / 83   PR= 94          RR=18_x000D_
FBS-117,120,240 MG/DL</t>
  </si>
  <si>
    <t>T2DM(SUB OPTIMAL) +  HTN (FAIR CONTROL)+ PN</t>
  </si>
  <si>
    <t xml:space="preserve"> NPH 30/20 IU SC BID , Enalapril 5 mg po BID , Amt - 25 mg po/d</t>
  </si>
  <si>
    <t>BP=116-121/76-79</t>
  </si>
  <si>
    <t>RVI  + HTN(GOOD CONTROL)</t>
  </si>
  <si>
    <t xml:space="preserve"> Enalapril 10mg po daily</t>
  </si>
  <si>
    <t>BP=126/62     FBS 132 MG/DL</t>
  </si>
  <si>
    <t>htn(GOOD CONTROL) +ISC. stroke + t2dm</t>
  </si>
  <si>
    <t>MTF 850 mg po/d Daonil 5 mg po/d ASA 81 mg po/d Atorvastatin 20 mg po/d Enalapril 10/5 mg po bid Phenytoin 100 mg po bid INC ,LFT</t>
  </si>
  <si>
    <t xml:space="preserve">htn +I stroke + t2dm - on MTF 850 mg po/d Daonil 5 mg po/d ASA 81 mg po/d Atorvastatin 20 mg po/d Enalapril 10/5 mg po bid Phenytoin 100 mg po bid </t>
  </si>
  <si>
    <t xml:space="preserve">Do RBS            </t>
  </si>
  <si>
    <t>T2DM + HTN with HHD on NPH= 10/4IU SC BID, MTF 500 mg po bid; Enalapril 5 mg po/d, HCT 25 mg po/d</t>
  </si>
  <si>
    <t xml:space="preserve">back pain                        </t>
  </si>
  <si>
    <t xml:space="preserve">BP=165 / 76_x000D_
</t>
  </si>
  <si>
    <t>cont the medication_x000D_
appoint after 1month with serial BP record</t>
  </si>
  <si>
    <t xml:space="preserve">P1= HTN on Amilodipin 5mg podaily_x000D_
P2 = Vitamin D deficiency( serum Vit D 16.85) </t>
  </si>
  <si>
    <t xml:space="preserve">BP-140/67_x000D_
pr 78_x000D_
RBS-161, </t>
  </si>
  <si>
    <t>Problem List P=TYPE 2 DM + HTN + DYSLIPIDEMIA; NPH=22/10 AM/PM, amlodipine 5 mg/day, enalapril 10mg Po/day, atrovastatin 20 mg po/day, ASA 81 mg po/day</t>
  </si>
  <si>
    <t xml:space="preserve">FBS-55-220 mg/dl </t>
  </si>
  <si>
    <t xml:space="preserve">Refill &amp; serial FBS &amp; RBS </t>
  </si>
  <si>
    <t xml:space="preserve">T2DM on Insulin 22/10 IU SC BID </t>
  </si>
  <si>
    <t>Bp- 110/70_x000D_
pr 80</t>
  </si>
  <si>
    <t>degenerative cervical spondylosis C5/C6 level cord compresion +HTN+</t>
  </si>
  <si>
    <t>epigastric pain on pantoprazol  currently symt has resolved now</t>
  </si>
  <si>
    <t>cont the medication _x000D_
appoint after 2 month with serial BP recording</t>
  </si>
  <si>
    <t>P1=HTN with HHD on Losartan 50mg PO daily(experiance side effect od Amlodipin and Enalapril)_x000D_
P2=? CHRONIC SINUSITUS _x000D_
P3= Post MI (IHD) on ASA 81 mg po day, Atorvastatin 40 mg po day_x000D_
 P4= left mild hydronephrosis</t>
  </si>
  <si>
    <t xml:space="preserve">Lt sided body numbness </t>
  </si>
  <si>
    <t xml:space="preserve">BP-106 / 72 mmHg </t>
  </si>
  <si>
    <t xml:space="preserve">Refill &amp; carbamazepine </t>
  </si>
  <si>
    <t>HTN + old ischemic stroke Neuropathic pain (post stroke) on AMILODIPNE 10MG PO/D ENALPRIL 10MG PO/D, ASA 81MG PO/D, AMITRIPLYNI 25MG PO/D</t>
  </si>
  <si>
    <t>no new compliant,he complain loss of appetite</t>
  </si>
  <si>
    <t>bp=118/66,pr-88</t>
  </si>
  <si>
    <t xml:space="preserve">P: Parkinson's disease P- ISCHEMIC STROKE (RT INSULAR CHRONIC INFARCTION, BILATERAL FRONTAL CORTICAL ATROPHY) </t>
  </si>
  <si>
    <t>continue Levo/carbidopa 250/25 mg PO TID , ASA 81 mg po daily, atorvastatin 40 mg po daily,add multivitamin 1tab po daily</t>
  </si>
  <si>
    <t>P: Parkinson's disease P- ISCHEMIC STROKE (RT INSULAR CHRONIC INFARCTION, BILATERAL FRONTAL CORTICAL ATROPHY) Levo/carbidopa 250/25 mg PO TID , ASA 81 mg po daily, atorvastatin 40 mg po daily</t>
  </si>
  <si>
    <t xml:space="preserve">BP- 130/90 mm Hg - 150/90 mm Hg_x000D_
FBS - 143 ,166 ,  214 </t>
  </si>
  <si>
    <t>DM+Htn(uncontrolled)</t>
  </si>
  <si>
    <t>NPH16/8_x000D_
 update Cr ,BUN</t>
  </si>
  <si>
    <t>Refill, advise on LSM</t>
  </si>
  <si>
    <t>he has worsening of cough and increased sputum production. He has also high grade fever</t>
  </si>
  <si>
    <t>BP= 83 / 59   PR= 131  T= 38oC_x000D_
Chest= decreased air entry on the right lower posterior 1/3rd and bilateral basal creptation</t>
  </si>
  <si>
    <t>RVI ON HAART + PTB on AntiTB with superimposed SCAP + Bronchiectasis exacerbation</t>
  </si>
  <si>
    <t>P1: known Stage IV T3 RVI on HAART +PTB (URIN LAM) ON ANTI TB 3 MONTHS AND 4 DAYS) P2=bronchiectasis ON CPT_x000D_
_x000D_
Recent CD4= 17</t>
  </si>
  <si>
    <t xml:space="preserve">BUN  30 CR  0.7    HEMOG  A1C  8.9    BP  116/68  </t>
  </si>
  <si>
    <t>ACS  +  T2DM</t>
  </si>
  <si>
    <t xml:space="preserve">REFILL   AND  MAKE  METFORMIN    500MG  PO  BID   AND  SEND AGAIN TO  SENEOUR   </t>
  </si>
  <si>
    <t xml:space="preserve">This is a 63 yo male pt who presented with stabbing type chest pain of 4 days duration after he had a meal. Associated with this, he has LOA and 3 episodes of vomiting of ingested matter and epigastric pain of the same duration. He smoked for the past 35 years around 2 packs per day (70 pack years). Otherwise, he has no SOB, orthopnea, PND, leg swelling, other known CMI. He went to a LHC where he was advised to rest and was investigated with: -Troponin- 7.5 CKMB- 31.4 -Echo: IHD with preserved left ventricular systolic function (EF of 60%) and mild rt ventricular sytolic dysfunction TAPSE of 15mm + borderline lt ventricular hypertrophy_x000D_
  ACS   +T2DM  ON  DAPAGLIFOZINE   5  MG PO/DAY    METOPROLOL   12.5    ENALAPRIL    5  MG  PO/DAY    ATROVASTATIN  40 MG PO  BID   CLOPIDOGRIL   75 75  MG    METFORMIN  500 MG   BID    ASA   81  MG PO/DAY  </t>
  </si>
  <si>
    <t>Bp- 137/93, 128/87_x000D_
pr 80</t>
  </si>
  <si>
    <t>Home BP= 124/79</t>
  </si>
  <si>
    <t>Acute ischemic infraction(right PCA territory) p2= GTC p3= HTN</t>
  </si>
  <si>
    <t>ASA 81mg Po daily, Atorvastatin 20mg Po daily, Amlodipine 10mg Po daily, Phenytoin 100mg PO BID, Atenolol 50mg PO daily</t>
  </si>
  <si>
    <t>P- Acute ischemic infraction(right PCA territory) p2= GTC p3= HTN_x000D_
On ASA 81mg Po daily, Atorvastatin 20mg Po daily, Amlodipine 10mg Po daily, Phenytoin 100mg PO BID, Atenolol 50mg PO daily</t>
  </si>
  <si>
    <t>-Left side hemiplegia 2ry to ?ischemic r/o Cardioembolic stroke</t>
  </si>
  <si>
    <t>P-Left side hemiplegia 2ry to ?ischemic r/o Cardioembolic stroke with uncrossed SNFP p2:atrial fibrillation p3;multinodular goiter on warfarin 2.5 mg/5mg po/day alternatively, atorvastatin 40 mg po daily,</t>
  </si>
  <si>
    <t>she has SOB and cought</t>
  </si>
  <si>
    <t>BP= 122 / 84_x000D_
Chest= scattered wheeze</t>
  </si>
  <si>
    <t>Acute exacerbation of B.asthma + DCMP WITH SEVERE LVD P2= POST TB FIBROSIS</t>
  </si>
  <si>
    <t>add predinsolon 40mg PO daily for 05 days, challenge salbutamol puff 6 puffs Q20' for 01 hr and then Q01 hr then Q4 hr and PRN, continue Beclomethasone 2 puff BID, METOPROLOL SUCCINATE 25 MG PO BID, ENALALPRIL 5 MG PO DAILY, LASIX 20 MG PO DAILY, ALDACTONE 25 MG PO DAILY, ASA 81 MG PO DAILY, ATORVASTATIN 40 MG PO DAILY</t>
  </si>
  <si>
    <t>P1=DCMP WITH SEVERE LVD P2= POST TB FIBROSIS P3= known Asthmatic patient ON METOPROLOL SUCCINATE 25 MG PO BID, ENALALPRIL 5 MG PO DAILY, LASIX 20 MG PO DAILY, ALDACTONE 25 MG PO DAILY, ASA 81 MG PO DAILY ATORVASTATIN 40 MG PO DAILY</t>
  </si>
  <si>
    <t xml:space="preserve">Nop new complaint </t>
  </si>
  <si>
    <t xml:space="preserve">BP-131 / 87 mmHg &amp; FBS-169 mg/dl </t>
  </si>
  <si>
    <t xml:space="preserve">COMPLAIN  HEAD  ACHE  WITH  ASSOCITED  NUMBNESS TO  LOWER  EXTRIMITIES   WITH  POLYSYMPTOMS </t>
  </si>
  <si>
    <t xml:space="preserve">BP  158/98  </t>
  </si>
  <si>
    <t xml:space="preserve">THE  SAME+?T2DM+?VITAMIN  D  DEFFICENCY  </t>
  </si>
  <si>
    <t>SEND  RFT  ,SERUM  VITAMIN  DLIPID PROFILE   LEVEL    AND  MAKE  AMLODIPINE  10  MG  PO/DAY</t>
  </si>
  <si>
    <t xml:space="preserve">Dyspepsia 2ndry to? + R/O ACS+HTN </t>
  </si>
  <si>
    <t xml:space="preserve">Bp- 140/87 mm Hg </t>
  </si>
  <si>
    <t xml:space="preserve">NYHA CLASS2 HF 2?+ AFIB+Thyrotoxicosis+ HTn </t>
  </si>
  <si>
    <t xml:space="preserve">warfarin 2.5 mg / 5 mg on alternative days </t>
  </si>
  <si>
    <t>BP-138/75, 140/78_x000D_
pr 64</t>
  </si>
  <si>
    <t>HCT 25MG PO DAILY, ENALARPRIL 5 MG P DAILY ( she was not taking HCT)</t>
  </si>
  <si>
    <t>bp 138/76_x000D_
pr 80</t>
  </si>
  <si>
    <t>refill and add analegesic</t>
  </si>
  <si>
    <t xml:space="preserve">HTN on HCT 25MG PO DAILY, ENALARPRIL 5 MG P DAILY </t>
  </si>
  <si>
    <t xml:space="preserve">Cor pulmonale 2ry to severe PHTN </t>
  </si>
  <si>
    <t xml:space="preserve">bp  180/90   </t>
  </si>
  <si>
    <t>refill  and  appoint  after  3 month</t>
  </si>
  <si>
    <t>p-1 ESRD ON HD P-2 T2 DM +HTN</t>
  </si>
  <si>
    <t>Stable vital</t>
  </si>
  <si>
    <t>provoked left leg distal and proximal DVT</t>
  </si>
  <si>
    <t xml:space="preserve">continue rivaroxaban 15mg PO BID until 21st day and make it 20mg PO daily </t>
  </si>
  <si>
    <t>provoked left leg distal and proximal DVT on Rivaroxaban (Loading) 15mg BID on her 15th day.</t>
  </si>
  <si>
    <t xml:space="preserve">146/85 mm hg </t>
  </si>
  <si>
    <t xml:space="preserve">P- NSTEMI + T2DM + HTN + pud + duodenitis + Anemia </t>
  </si>
  <si>
    <t>BP-100/60_x000D_
FBS- 104, 111, 106_x000D_
pr 80</t>
  </si>
  <si>
    <t>Known T2DM + dyspepsia on metformin 1gm po bid , daonil 5mg po day</t>
  </si>
  <si>
    <t xml:space="preserve">FBS-87 mg/dl </t>
  </si>
  <si>
    <t>Link to M.Board</t>
  </si>
  <si>
    <t xml:space="preserve">fbs   192   ,196  </t>
  </si>
  <si>
    <t xml:space="preserve">poorly controlled  t2dm  </t>
  </si>
  <si>
    <t xml:space="preserve">adjust  medication   to  metformin  850 mg po  bid  and  appoint  after 2  weeks  with  sereal  fbs record  </t>
  </si>
  <si>
    <t>Epigastric hernia + T2DM on LSM</t>
  </si>
  <si>
    <t xml:space="preserve">BP-130 / 82 mmHg (105-133/71-87 mmHg ) </t>
  </si>
  <si>
    <t xml:space="preserve">BP - 100/60 mm Hg </t>
  </si>
  <si>
    <t>currently she has no diarrhea, abdominal pain</t>
  </si>
  <si>
    <t>come with ESR and CRP</t>
  </si>
  <si>
    <t>54th POD after appendectomy was done + 64th POD after ileotransverse anastomosis done for chron's disease - ON FOLLOW UP AT SRC - (PT WAS ON PREDNISOLONE 10 MG PO DAILY - 4 YEARS AND D/C FOR THE LAST 2 YEARS )</t>
  </si>
  <si>
    <t xml:space="preserve">no sbjective complaint </t>
  </si>
  <si>
    <t>b/p 130/70mmhg,_x000D_
p/r 72 beat/minute</t>
  </si>
  <si>
    <t>known hypertensive on amlodipine5mg symptomatic cholelithiasis</t>
  </si>
  <si>
    <t>Bp-110/70_x000D_
pr 80</t>
  </si>
  <si>
    <t>continue phenytoin 100 mg po tid</t>
  </si>
  <si>
    <t>P=KNOWN EPILEPTIC DAILY, kept with an ass't of P2 = 2nd TM pregnancy P3 =? Viral meningitis ( TREATED) P4= ?pyogenic meningitis( ATRAETED) P5= Bilateral hydronephrosis (Mild Lt side &amp; Moderate Rt side) ON LAMOTRIGINE 200 MG PO BID during pregnancy w/c was changed post-partal to phenytoin 100 mg po TID. sodium valpoirate  200/400 ( for 2 weeks) she didnt take the last 2 weeks</t>
  </si>
  <si>
    <t xml:space="preserve">Refill Carbamazepine </t>
  </si>
  <si>
    <t>CLBP secondary to mild b/l neural stenosis</t>
  </si>
  <si>
    <t>no new complaints(has been referred for opthalmologic evaluation)</t>
  </si>
  <si>
    <t>Update IX and refill</t>
  </si>
  <si>
    <t>known DM +Diabetic Eye disease _x000D_
-on insulin 24/12 IU in BID,HTN on enalapril 5 mg po day, HCT 12.5mg  PO/D</t>
  </si>
  <si>
    <t>P1 - Lt-sided hemiparesis 2ry to CVT with right frontal lobe venous infarction P2- Lt-sided uncrossed supranuclear facial palsy P3 - controlled GTC seizure + Subtherapeutics INR</t>
  </si>
  <si>
    <t>Phenytoin 100mg BID - Warfarin 5mg po daily</t>
  </si>
  <si>
    <t>P1 - Lt-sided hemiparesis 2ry to CVT with right frontal lobe venous infarction P2- Lt-sided uncrossed supranuclear facial palsy P3 - controlled GTC seizure ON - Phenytoin 100mg BID - Warfarin 2.5/5mg po alternative day. INR= 2.3 (01 month back)_x000D_
_x000D_
Updated INR= 1.22</t>
  </si>
  <si>
    <t xml:space="preserve">Normal             </t>
  </si>
  <si>
    <t>bp-123/75_x000D_
pr 80</t>
  </si>
  <si>
    <t>change  AMLODIPINE/VALSARTAN TO Amlodipine 10 mg po daily and enalapril 5 mg po dialy</t>
  </si>
  <si>
    <t>Asymptomatic cholelithiasis + known cardiac patient and HTN Pts amlodipine vlsartan 5/160</t>
  </si>
  <si>
    <t>enalapril 5mg PO BID, AMILODIPINE 10mg PO DAILY</t>
  </si>
  <si>
    <t>P1 :- HTN with HHD ON AMILODIPINE 10mg PO DAILY, enalapril 5mg PO daily</t>
  </si>
  <si>
    <t>FBS= 103, 128, 132, 105, 108, 135, 111</t>
  </si>
  <si>
    <t xml:space="preserve">T1DM                   </t>
  </si>
  <si>
    <t>NPH 10IU morning</t>
  </si>
  <si>
    <t>T1DM ON NPH=10IU morning</t>
  </si>
  <si>
    <t>complains about worsening of exertional dyspnea</t>
  </si>
  <si>
    <t>BP- 104/64mmhg</t>
  </si>
  <si>
    <t xml:space="preserve">Do ECHO,ECG,RFT,      </t>
  </si>
  <si>
    <t>-Known T2DM, HTN, +Dyslipidemia +OA + BPH +Diabetic eye disease _x000D_
ON MTF 500 MG PO BID,ASA 81MG PO DAILY,,ENALAPRIL 10MG PO BID,AMLODIPINE 10 MG PO DAILY,AMITRYPTYLLINE 25 MG PO DAILY,INDOMETHACIN 25 MG PO PRN</t>
  </si>
  <si>
    <t>Bp - 120/80_x000D_
pr 80</t>
  </si>
  <si>
    <t>has numbiness of lower extermity and joint pain .</t>
  </si>
  <si>
    <t xml:space="preserve">B/P 120/70mmhg ,_x000D_
p/r 86 beat/minute </t>
  </si>
  <si>
    <t xml:space="preserve">Refill and follow up </t>
  </si>
  <si>
    <t>? PNP on Vitamin B1 + Vitamin B6 + Vitamin B12 - (100mg + 200mg + 1000mcg) - Tablet</t>
  </si>
  <si>
    <t xml:space="preserve">fair controlled type 1 DM </t>
  </si>
  <si>
    <t>P-1: known type 1 DM on isophane insuline 14/12 IU SC, well controlled</t>
  </si>
  <si>
    <t xml:space="preserve">hemog  a1c   7.2     bp  138/73       </t>
  </si>
  <si>
    <t xml:space="preserve">hemog  a1c   7.2     bp  138/73      </t>
  </si>
  <si>
    <t>BP=132 / 76,_x000D_
home BP record=130/81,149/100,130/81_x000D_
Cr=1 (0.5-1.2), BUN=12</t>
  </si>
  <si>
    <t>appoint after 3month with serial BP recording_x000D_
refill medication</t>
  </si>
  <si>
    <t>P1=Known HTN on Amlodipin 10mg PO daily, Enalapril 5mg PO daily_x000D_
P2=BPH ON DODART HAS SYMPTOME IMPROVEMENT</t>
  </si>
  <si>
    <t>Bp 121/71_x000D_
pr 80_x000D_
FBS-90, 135, 121</t>
  </si>
  <si>
    <t>No NEW FINDING</t>
  </si>
  <si>
    <t>BP-123/8PR-86</t>
  </si>
  <si>
    <t>RA + osteo arthritis + Diffuse osteoporosis follic acid 5 mg po/every otherday methotrexate 7.5 mg po/wk</t>
  </si>
  <si>
    <t>BP-130/72_x000D_
pr 80_x000D_
FBS-121, 124</t>
  </si>
  <si>
    <t>Problem List T2DM + HTN on metformin 500 mg po BID, amlodipine 10 mg po/d and enalapril 5 mg po BID</t>
  </si>
  <si>
    <t>BP 120/60, 120/80 pr 82</t>
  </si>
  <si>
    <t>Newly diagnosed HTN patient</t>
  </si>
  <si>
    <t>Newly diagnosed HTN patient on losartan 50 mg po daily</t>
  </si>
  <si>
    <t>Headche of 2 days</t>
  </si>
  <si>
    <t xml:space="preserve">BP-150 / 105 </t>
  </si>
  <si>
    <t xml:space="preserve">continue Atenolol 25 mg po/d </t>
  </si>
  <si>
    <t xml:space="preserve">HTN with HHD on medications </t>
  </si>
  <si>
    <t xml:space="preserve">BP: 137/102 </t>
  </si>
  <si>
    <t xml:space="preserve">P-1: poorly controlled hypertension on nifedipine 20 mg PO BID and HCT 25 mg PO daily </t>
  </si>
  <si>
    <t>B/P 140/70_x000D_
P/R 84beat/minute</t>
  </si>
  <si>
    <t>control DM and HTN</t>
  </si>
  <si>
    <t>Come with urine analysis and RFT and HA1C</t>
  </si>
  <si>
    <t>DM + HTN on nsulin Isophane Human - 100IU/ml in 10ml Vial -Injection(Suspension )Amlodipine - 5mg â€“ Tablet,Lasix 40mg po</t>
  </si>
  <si>
    <t xml:space="preserve">Headche of 2 days( he DC Atenolol b/ce his PR drops to 54) </t>
  </si>
  <si>
    <t>HCt 12.5 mg po/d</t>
  </si>
  <si>
    <t>BP- 130/80, 120/70, 134/85_x000D_
pr 80</t>
  </si>
  <si>
    <t xml:space="preserve">Cr: 1.1 _x000D_
BUN: 20 </t>
  </si>
  <si>
    <t>fairly controlled hypertension</t>
  </si>
  <si>
    <t>P-1: known hypertensive on amlodipine 5 mg PO daily and atenolol 50 mg PO daily</t>
  </si>
  <si>
    <t xml:space="preserve">complain   epigastric pain  with   burning  sensation </t>
  </si>
  <si>
    <t xml:space="preserve">?dyspepsia ?pud  </t>
  </si>
  <si>
    <t>send  stool  h pylori and  occult  blood</t>
  </si>
  <si>
    <t>? primary hyperhidrosis + pitted keratolytic</t>
  </si>
  <si>
    <t>SHE HAS HEADACHE OFTWO DAYS DURATION</t>
  </si>
  <si>
    <t>BP-144/100 PR-86</t>
  </si>
  <si>
    <t xml:space="preserve">newly diagnosed HTNpatient </t>
  </si>
  <si>
    <t>send Investigate</t>
  </si>
  <si>
    <t>no new finding, today's BP is 135/83</t>
  </si>
  <si>
    <t>P-1: known hypertensive on  amlodipine 10 mg PO daily and HCT 25 mg PO daily</t>
  </si>
  <si>
    <t>BP=140 / 85</t>
  </si>
  <si>
    <t>Cont the medication_x000D_
Appoint after 3 month with serial BP record</t>
  </si>
  <si>
    <t>P1= well controlled HTN Amlodipine 5mg PO Daily_x000D_
P2= lt knee OA (moderate -Sever)</t>
  </si>
  <si>
    <t>bp-110/80 pr-86</t>
  </si>
  <si>
    <t>lower back pain2?ddd</t>
  </si>
  <si>
    <t>lower back pain+abdominal pain</t>
  </si>
  <si>
    <t xml:space="preserve">she complains of frequent syncopal episodes </t>
  </si>
  <si>
    <t>fairly controlled diabetes + syncopal attacks 2ry to ?</t>
  </si>
  <si>
    <t xml:space="preserve">investigate with CBC, UA, HbA1c, and ECG </t>
  </si>
  <si>
    <t xml:space="preserve">P-1: known diabetic patient on metformin 500mg PO BID and glibenclamide 5 mg PO BID _x000D_
p-2: known dyslipidemia pt on atrovastatin 20 mg PO BID </t>
  </si>
  <si>
    <t xml:space="preserve">FBS: 130                 </t>
  </si>
  <si>
    <t xml:space="preserve">fairly controlled diabetes </t>
  </si>
  <si>
    <t xml:space="preserve">refill and send investigations for 3 months </t>
  </si>
  <si>
    <t>P-1: known type one diabetic on isophane insulin on 46/26 IU SC BID</t>
  </si>
  <si>
    <t>BP=132 / 72</t>
  </si>
  <si>
    <t>Appoint after 1month_x000D_
refill medication</t>
  </si>
  <si>
    <t>P1= Known HTN Amlodipine 10mg PO days_x000D_
P2=Symptomatic cholilihtiasis</t>
  </si>
  <si>
    <t>failure to conceive/1  year</t>
  </si>
  <si>
    <t xml:space="preserve">CBC, RBS, Abdominal U/S, RFT, TSH,U/A_x000D_
</t>
  </si>
  <si>
    <t>infertitlity 2ry to ?</t>
  </si>
  <si>
    <t xml:space="preserve">COUGH, NASAL STUFFINESS, HEADACHE AND EYE ICTHING          </t>
  </si>
  <si>
    <t xml:space="preserve">CBC                              </t>
  </si>
  <si>
    <t xml:space="preserve">right flank pain since past 5 months </t>
  </si>
  <si>
    <t>Abdominal U/S, u/a, cbc</t>
  </si>
  <si>
    <t>Right flank pain 2ry to r/o nephrolithiasis</t>
  </si>
  <si>
    <t>low back pain, limping, colostomy, MRI was done at othr clinic</t>
  </si>
  <si>
    <t>bring MRI_x000D_
DO rft, cbc, U/A</t>
  </si>
  <si>
    <t>CRC on colostomy+ low back pain with radiculopathy 2ry to ??Mets_x000D_
DICLO 100 MG PO DAILY, PADEN 150 MG PO DAILY</t>
  </si>
  <si>
    <t>bp  136 / 82 PR 73 HbA1c 7.5</t>
  </si>
  <si>
    <t>well bp +fairly glycemic control</t>
  </si>
  <si>
    <t xml:space="preserve">Bp-  128/92  pr - 77 </t>
  </si>
  <si>
    <t>HTN on Enalapril 10 mg po bid, HCT 25 mg po/d</t>
  </si>
  <si>
    <t>bp 166 / 97 PR 90 fbs 130-140 RBS 180</t>
  </si>
  <si>
    <t>T2DM on NPH 24/18 IU +HTN not on medication</t>
  </si>
  <si>
    <t>fb s-  110 - 131- 124 - 132 _x000D_
 bp -  85  140 / 79</t>
  </si>
  <si>
    <t xml:space="preserve">see management - update hga1c , RFT for next appt </t>
  </si>
  <si>
    <t>KNOWN DM + IHD + DYSLIPEDMIA+ PN on MTF 1GM po/bid, GLIBENCLAMIDE 105  MG PO/bid , metoprolol 50 mg po/d , atorvastatin 20 mg po/d , ASA 81 mg po/d,neurobine 1 tab po daily</t>
  </si>
  <si>
    <t>has anal sphincter pain of 1 week duration</t>
  </si>
  <si>
    <t xml:space="preserve">bp 128 / 77 PR 62 </t>
  </si>
  <si>
    <t xml:space="preserve">well bp control + ? hemorrhoid's </t>
  </si>
  <si>
    <t xml:space="preserve">see mgt and link to surgical side </t>
  </si>
  <si>
    <t>p1: HTN for the past 5 yr on HCT 25 mg po daily p2:C5 and C6 degenerative endplate changes on neurobin 1 tab po daily</t>
  </si>
  <si>
    <t>BP: 124 / 71</t>
  </si>
  <si>
    <t>Well controlled bp control</t>
  </si>
  <si>
    <t xml:space="preserve">p1: HTN on Amlodipine 5mg/,day, Atorvastatin 20mg/day_x000D_
p2: Lumbar Degenerative spondylosis on Meloxicam 15 mg po daily_x000D_
P3: Bilateral sacroiliitis (has follow up at Ortho side)  </t>
  </si>
  <si>
    <t>BP - 74 17 118 / 73</t>
  </si>
  <si>
    <t xml:space="preserve">LINK TO ENT FOR EVALUATION _x000D_
- REFILL AND APPT  _x000D_
-UPDATE INX FOR NEXT APPT </t>
  </si>
  <si>
    <t>RA  on methotrexate 7.5 po weekly , folic acid 5mg po daily</t>
  </si>
  <si>
    <t>bp 125 / 72 PR 70</t>
  </si>
  <si>
    <t>HTN + DVHD on Enalapril 10/5 mg po  BID</t>
  </si>
  <si>
    <t>bp 97 / 65 PR 69 FBS 108</t>
  </si>
  <si>
    <t>T2DM on metformin 500 mg po daily and NPH 38/24 iu SC BID</t>
  </si>
  <si>
    <t>BP: 137 / 77_x000D_
Arterial doppler of lower limb: normal doppler study_x000D_
Vit D: 65 ( Sufficient) , serum calcium: 1.14</t>
  </si>
  <si>
    <t>lipid profile, serum electrolyte, FBS</t>
  </si>
  <si>
    <t xml:space="preserve">p1: Known HTN on enalapril 10mg po daily, spironolactone 25mg po daily and lasix 20mg po daily_x000D_
p2: OA of knee  on meloxicam 15mg po daily, AMT 25mg po daily _x000D_
p3: dyslipidemia on atrovastatin 20mg po daily </t>
  </si>
  <si>
    <t>has epigastric pain , dry intermittent cough of 1 week duration</t>
  </si>
  <si>
    <t xml:space="preserve">bp  130 / 70   PR 86 </t>
  </si>
  <si>
    <t>well bp control + Dyspepsia + URTI</t>
  </si>
  <si>
    <t>KNONW HTN O NIFEDIPINE 20 MG PO BID</t>
  </si>
  <si>
    <t xml:space="preserve">BP: 145 / 85_x000D_
FBS: 131 mg/dl </t>
  </si>
  <si>
    <t>sub optimal glycemic control + newly diagnosed HTN</t>
  </si>
  <si>
    <t>T2DM on  MTF 1gm po BID,DAONIL 5MG PO DAILY+ATORVASTATIN 20 MG PO DAILY</t>
  </si>
  <si>
    <t>she has cough with sore throat</t>
  </si>
  <si>
    <t>BP= 90 / 60 PR= 63</t>
  </si>
  <si>
    <t>Asthma + DCMP + Acute tonsilopharingitis</t>
  </si>
  <si>
    <t>Amox 500mg PO TID for 07 days and azithromycin 500mg PO for 05 days. Metoprolol 12.5mg PO daily, Enalapril 5x1, Spironolactone 25 mg po/day, Frusemide 40mg daily, Beclomethasone 2 puff bid, Salbutamol puff PRN</t>
  </si>
  <si>
    <t>Asthma + DCMP(EF=45% &amp;TAPSE=28mm) _x000D_
On Metoprolol 12.5mg PO daily, Enalapril 5x1, Spironolactone 25 mg po/day, Frusemide 40mg daily, Beclomethasone 2 puff bid, Salbutamol puff PRN</t>
  </si>
  <si>
    <t xml:space="preserve">BP - 82 137 / 65 </t>
  </si>
  <si>
    <t xml:space="preserve">bp  130 / 73 PR 80 fbs 114,124 ,125 128 139 </t>
  </si>
  <si>
    <t xml:space="preserve">BP: 163 / 86 </t>
  </si>
  <si>
    <t xml:space="preserve">Poor bp control + ? frozen shoulder </t>
  </si>
  <si>
    <t xml:space="preserve">lipid profile, OFT, Shoulder x ray </t>
  </si>
  <si>
    <t>HTN - HCT - 25 MG PO/D, ATROVASTATIN 20 MG PO daily,  ASA- 81 mg po/d neurobin 1 tab ,Candesartan 8 mg po/d</t>
  </si>
  <si>
    <t>bp =189/109 ,183/113</t>
  </si>
  <si>
    <t>hypertensive urgency r/o emergeny</t>
  </si>
  <si>
    <t xml:space="preserve">P-1 Post op (LBO) P-2 HTN On- Amlodipine 10 mg po/d - enalapril  10 mg po bid </t>
  </si>
  <si>
    <t>PR=109 BP=168 / 94MMHG</t>
  </si>
  <si>
    <t>THE PLAN IS  TO REFILL,ENALAPRIL 10 MG PO BID</t>
  </si>
  <si>
    <t>Asthma + HTN ON AMLODIPINE 10MG PO DAILY,ENALAPRIL 10 MG PO DAILY,BECLOMETHASON 2PUFF PO BID,SALBUTAMOL 4 PUFFF  PRN</t>
  </si>
  <si>
    <t xml:space="preserve">bp 140 / 74 fbs 80-90_x000D_
abd us mild fatty liver +left renal sandy stone </t>
  </si>
  <si>
    <t>no new complaint130</t>
  </si>
  <si>
    <t xml:space="preserve">FBS:130           </t>
  </si>
  <si>
    <t>joint pain, urinary frequency and headache</t>
  </si>
  <si>
    <t xml:space="preserve">BP: 118 / 70_x000D_
FBS: 230-234mg/dl  ( home measurement) </t>
  </si>
  <si>
    <t>T2DM; on NPH : 32/20 AM/PM</t>
  </si>
  <si>
    <t xml:space="preserve">BURNING SENSATION /  DYSURIA </t>
  </si>
  <si>
    <t>BP -  160/809 - 140/90 - 140/80 - _x000D_
 FBS- 162 , 156, 136 _x000D_
21/08/2023 -  - 24 HRS /URINE - 179.8  MG , URINE PROTIEN - 6,2 MG/DL - _x000D_
 HGA1C - 8.4%</t>
  </si>
  <si>
    <t xml:space="preserve">SEND U/A - ADUST ANTI HYPERTESIVE MEDICATION </t>
  </si>
  <si>
    <t>T2DM + HTN on NPH 40\30 IU BID, metformin 500 mg po BID, enalapril 10/5 mg po BID  and atorvastatin 20 mg po/d HCT 25 mg po daily</t>
  </si>
  <si>
    <t xml:space="preserve">she has left breast pain for the past 1 month but no swelling or nipple discharge. </t>
  </si>
  <si>
    <t xml:space="preserve">BP = 100 / 63 </t>
  </si>
  <si>
    <t xml:space="preserve">refill medications_x000D_
link her to surgical side for evaluation. breast ultrasound     </t>
  </si>
  <si>
    <t>BP= 1201-29/75-80_x000D_
Home FBS= 110-128 mg/dl_x000D_
Updated Ix_x000D_
Urine analysis= trace protein, granular cast_x000D_
FBS= 101_x000D_
Na+= 139, K+= 5.63_x000D_
CBC- WBC=8k, N= 47%, L= 19%, Eosinophil= 27%, Hg= 9.5, HCT= 28.8, MCV=99</t>
  </si>
  <si>
    <t>Controlled BP and DM + Old ischemic stroke + Stage 3 CKD 2o to DKD + Moderate anemia 2o ?ACI</t>
  </si>
  <si>
    <t>add Feso4 1 tab PO daily, work up for cause of anemia, ASA 81 MG PO/DAY, ATROVASTATIN 40 MG PO/D, METFORMIN 500 MG PO BID, AMLODIPINE 10mg po daily, enalapril 5mg PO daily, Lasix 40mg PO TID, come with Peripheral morphology, Cr, stool exam, occult blood test</t>
  </si>
  <si>
    <t>P1-HTN P2- T2DM P3- Ischemic stroke P4-Stage 3 CKD 2nd diabetic nephropathy _x000D_
ON ASA 81 MG PO/DAY, ATROVASTATIN 40 MG PO/D, METFORMIN 500 MG PO BID, AMLODIPINE 10mg po daily, enalapril 5mg PO daily, Lasix 40mg PO TID</t>
  </si>
  <si>
    <t xml:space="preserve">has cervical neck pain of 1week </t>
  </si>
  <si>
    <t xml:space="preserve">bp 117 / 82 PR 98  fbs 136 </t>
  </si>
  <si>
    <t>Type 2 DM on metformin 750 mg po bid Doanil 5 mg po bid</t>
  </si>
  <si>
    <t xml:space="preserve">bp =104/60 pr=64 </t>
  </si>
  <si>
    <t>has blurring of vision ( prominent for near objects)</t>
  </si>
  <si>
    <t>BP= 130/88                                _x000D_
PR= 100</t>
  </si>
  <si>
    <t>Do lipid panel, FBS, RFT, U/A_x000D_
Link to ophthalmology_x000D_
RTC- 1 WEEK</t>
  </si>
  <si>
    <t>HTN +  Previous stroke (unspecified) + ? HTN Retinopathy on amlodipine 10 mg p[o daily, HCT 25 mg po daily</t>
  </si>
  <si>
    <t xml:space="preserve">BP: 161 / 87_x000D_
FBS: 126 mg/dl </t>
  </si>
  <si>
    <t xml:space="preserve">poor bp control + fair glycemic control </t>
  </si>
  <si>
    <t>lipid profile, s/e, OFT, U/A, FBS</t>
  </si>
  <si>
    <t xml:space="preserve">P1: T2DM On NPH 18/10iu SC BID, MTF 500mg/day _x000D_
P2: HTN Amlodipine 10mg/day,  Enalapril 5mg po/d, HCT 25mg po daily, ASA 81mg/day and Atrovastatin 20mg/day, </t>
  </si>
  <si>
    <t xml:space="preserve">bp 108 / 77 PR 90 fbs not done </t>
  </si>
  <si>
    <t>TYPE 2DM ON MTF 500 MG PO BID,GLIBINCLAMIDE 5MG PO BID,NEUROBION 1TAB PO DAILY + SOMATIC DELUSION. On Risperidone 1 mg po noct.</t>
  </si>
  <si>
    <t xml:space="preserve">He has productive cough of whitish sputum but no leg swelling orthopnea or PND. _x000D_
he has not been taking lisinopril for raised potassium. bur now his potassium is corrected. _x000D_
</t>
  </si>
  <si>
    <t xml:space="preserve">troponin I ^ normal (0.1-34)  Potassium 5.1 _x000D_
ECG. lateral ischemia suspected and poor R-R progression on anterior leads. _x000D_
ECHO= boarderline LV wall thickness, calcific mitral and aortic valcves with mild MR and mild AR. LVEF 60 % and TAPSE 21. </t>
  </si>
  <si>
    <t>HFpEF secondary to valvular heart disease</t>
  </si>
  <si>
    <t>refill medications_x000D_
make enalapril 2.5 mg and spironolactone 12.5 mg daily; continue other medications</t>
  </si>
  <si>
    <t>HF 20 to ?</t>
  </si>
  <si>
    <t xml:space="preserve">bloating, night sweating, blurring of vision </t>
  </si>
  <si>
    <t>BP: 149/85  161 / 74_x000D_
 FBS:189  200   181</t>
  </si>
  <si>
    <t>poor glycemic control + poor bp control + dyspepsia r/o IP</t>
  </si>
  <si>
    <t>Stool, u/a, lipid profile, FBS, OFT_x000D_
Link to ophtalmology</t>
  </si>
  <si>
    <t xml:space="preserve">P1: T2DM on NPH - 16/10, MTF 500 mg po BID _x000D_
P2: HTN  on amlodipine 10 mg po/d, HCT 25 mg po/d and atrovastatin 20 mg po/d, </t>
  </si>
  <si>
    <t>poor glycemic control + poor bp control + dyspepsia r/o IP + ? Diabetic retinopathy</t>
  </si>
  <si>
    <t>bp 153 / 98 PR 100</t>
  </si>
  <si>
    <t xml:space="preserve">BP - .120/68 PR - 76 _x000D_
 ECG - Left Ventricular Hypertrophy, Incomplete Right Bundle Branch Block._x000D_
 ECHO - MILD PULMONARY HTN WITH MILD TR _x000D_
</t>
  </si>
  <si>
    <t xml:space="preserve">APPT TO MRC - 15/02/16 -  REFILL  MEDICATION UNTIL APPT DATE </t>
  </si>
  <si>
    <t xml:space="preserve">HF 2 ?HHD  +MILD P HTN WITH MILD TR- ON LASIX 20 MG PO DAILY ,  SPIROLACTONE 12.5 MG PO DAILY </t>
  </si>
  <si>
    <t xml:space="preserve">bp=124/78 pr=78 _x000D_
updated ix= echo= basal to  apical hypokinesis of anterior and anteroseptal lv wall motion conc= IHD  with mildly reduced systolic dysfunction and grade II DD(EF=45%) HGA1C= 9.4  FBS=160 </t>
  </si>
  <si>
    <t xml:space="preserve">IHD with mildly reduced EF+ Poorly controlled T2DM </t>
  </si>
  <si>
    <t xml:space="preserve">continue meds  metformin 1250 mg po bid </t>
  </si>
  <si>
    <t>P-1 HFrEF (EF - 10-15%) 2ry TO NON-DILATED CARDIOMYOPATHY WITH SEVERE BIVENTRICULAR DYSFUNCTION (MILD MR &amp; SEVERE TR + SEVERE PHTN) P-2 T2 DM - Enalapril 5 mg po bid, - Metformin 1g PO BID, - Glibenclimide 10mg po bid, - Dapagliflozin 10mg PO daily (not taking) - Spironolactone 25mg PO/d, - bisprolol 10 mg po/d  - Atorvastatin 40 mg PO/d , - ASA 81mg PO/d ,</t>
  </si>
  <si>
    <t xml:space="preserve">vertigo associated with headache and decreased vision. she also complains loss of appetite </t>
  </si>
  <si>
    <t>BP: 103 / 62</t>
  </si>
  <si>
    <t xml:space="preserve">Well controlled bp + vertigo 20? </t>
  </si>
  <si>
    <t xml:space="preserve">add multivitamin and link to ENT </t>
  </si>
  <si>
    <t xml:space="preserve">she has productive cough and shortness of breath on ordinary activities for 2 weeks. she has no leg edema. no orthopnea or PND. </t>
  </si>
  <si>
    <t>pulse is full and regular_x000D_
she has grade 2 AR, grade 2 TR and grade 2 MR. _x000D_
no leg edema</t>
  </si>
  <si>
    <t xml:space="preserve">NYHA class 2 HF secondary to CRVHD </t>
  </si>
  <si>
    <t xml:space="preserve">CXR, ECG, ECHO. </t>
  </si>
  <si>
    <t>has itching sensation of whole body and dry cough of 1 week</t>
  </si>
  <si>
    <t>bp 139 / 90  PR 99</t>
  </si>
  <si>
    <t>well bp + asthma control+ All. dermatitis + URTI</t>
  </si>
  <si>
    <t>P=HTN( for &gt; 25 yrs) + asthma( for 8yrs)+ LS degenerative spondylopathy on Losartan 50 mg po/d, HCT 25 mg po/d, salbutamol 2 puffs PRN, beclomethasone 2 puffs daily, Amitriptyline 25 mg po/d,  Meloxicam 15 mg po/d], Neurobin 1 tab po/d</t>
  </si>
  <si>
    <t>no ABM in the past 3 months</t>
  </si>
  <si>
    <t>same (well controlled)</t>
  </si>
  <si>
    <t>BP: 133 / 65</t>
  </si>
  <si>
    <t>Controlled bp</t>
  </si>
  <si>
    <t>P1: HTN ON ENALAPRIL 10/5 MG PO BID, HCT 25 MG PO/D_x000D_
P2. OLD ISCHEMIC STROKE(&gt; 5 yrs);, ASPIRIN 81 MG PO/DAY AND ATORVASTATIN 40 MG P/DAY.</t>
  </si>
  <si>
    <t xml:space="preserve">BURNING AND  NUBMING TYPE OF PAIN OVER EXTERMITES </t>
  </si>
  <si>
    <t xml:space="preserve">bp - 76  128 / 85_x000D_
 bp - home record -  130/90 , 140/100 - 131/89 </t>
  </si>
  <si>
    <t xml:space="preserve">SEND RBS -  MANAGE ACCORDINGLY </t>
  </si>
  <si>
    <t xml:space="preserve">known htn &gt; 3  + years + pn ?8 + years - on amlodipine 5 mg po daily , amt - 25 mg po daily  + ?dyslipedmia </t>
  </si>
  <si>
    <t xml:space="preserve">She complains financial issue and her all ECG shows MAT. </t>
  </si>
  <si>
    <t>BP= 120/64, PR= 91 (regular)</t>
  </si>
  <si>
    <t>Cor pulmonale 2o to ACOS + MAT</t>
  </si>
  <si>
    <t>Discontinue warfarin as there no indication. Have new ECG, lasix 40 mg po bid, metoprolol 12.5 mg po daily, atorvastatin 40 mg po daily, beclomethasone 2 puff bid, salbutamol puff 4 PUFF PRN, home o2,</t>
  </si>
  <si>
    <t>Cor pulmonale 2o to ACOS + MAT (Previous ECG) Discharged 3 months back on lasix 40 mg po bid, metoprolol 12.5 mg po daily, atorvastatin 40 mg po daily, warfarin 2.5 po daily, beclometason 2 puff bid,on home o2 (3 years), salbutamol puff 4 PUFF PRN_x000D_
_x000D_
Previous ECHO= Severe P.HTN with RV systolic dysfunction (dilated RA, RV hypertrophy, Severer TR)</t>
  </si>
  <si>
    <t xml:space="preserve">P1:Hemorrhagic Stroke + P2: HTN P3-DYSLIPIDEMIA ON:AMILODIPNE 10MG PO DAILY, HCT 25MG PO DAILY, atorvasstatin 20mg po/d ,_x000D_
</t>
  </si>
  <si>
    <t xml:space="preserve">BP--130 / 70 PR---90 FBS--120 mg/dl_x000D_
</t>
  </si>
  <si>
    <t xml:space="preserve">? SNHL + type 2 dm NPH 30/20 iu sc am/pm candesartan 16 mg po/day ASA 81 mg po/day rosuvastatin 5 mg po/day_x000D_
</t>
  </si>
  <si>
    <t>PR=84  BP=123 / 77MMHG</t>
  </si>
  <si>
    <t>Problem List DCMP on Lasix 20mg po daily, metoprolol 25 mg po daily and spironolactone 25mg po daily</t>
  </si>
  <si>
    <t>BP: 129/82    110/80   110/80  143 / 83_x000D_
FBS: 101    95   83    86 mg/dl _x000D_
lipid profile: total cholesterol: 152    TGA: 279     HDL: 31    LDL: 91</t>
  </si>
  <si>
    <t xml:space="preserve">Well control glycemic control + dyslipidemia </t>
  </si>
  <si>
    <t>add atrovastatin 20mg po daily</t>
  </si>
  <si>
    <t xml:space="preserve">p1: T2DM + PN on metformin 500 mg po daily, AMT 25 po/day_x000D_
p2: Vit D deficiency ( treated with Vit D 50, 000iu weakly  for two months) </t>
  </si>
  <si>
    <t>Problem List DCMP on Lasix 20mg po daily, metoprolol 12.5 mg po daily and spironolactone 25mg po daily</t>
  </si>
  <si>
    <t xml:space="preserve">bp 140 / 95 PR 99 </t>
  </si>
  <si>
    <t>Known HTN on amlodipine 5 mg po daily</t>
  </si>
  <si>
    <t xml:space="preserve">B/P-- 100/66, ,chest--clear , abdomen -- tender Rt lower quadrant . colonoscopy--ascending colon lesion with lumen stenosis . CT scan --diffuse circumferential ascending colon lesion but terminal ileum is normal . </t>
  </si>
  <si>
    <t>crohn's disease with partial obstruction  is likely</t>
  </si>
  <si>
    <t>back to SRC laparotomy is needed .</t>
  </si>
  <si>
    <t>A young man who has been complaining of chronic abdominal pain followed  by constipation and alternating dirrhea and constipation .</t>
  </si>
  <si>
    <t>BP - 73  161 / 82 -_x000D_
 BP - 180/86 - HOME RECORD  , _x000D_
 CT SCAN - bilateral periventricular hypo densities 2ndary to small vessel diseases + lacunar infarcts otherwise no evidence of intracranial bleeding or ischemia seen</t>
  </si>
  <si>
    <t xml:space="preserve">REFILL MEDICATION  MAKE - AMLODIPINE 10 MG PO DAILY , ADD ENALAPRIL 5 MG PO BID - APPT AFTER 2 WEEKS WITH SERIAL BP RECORDS AND  RFT </t>
  </si>
  <si>
    <t xml:space="preserve">known hypertension+ left sided hemiparesis 2ry to ischemic stroke - AMODIPINE 5 MG PO DAILY ,  ASA - 81 MG PO DAILY ,  ATROV  40 MG PO DAILY </t>
  </si>
  <si>
    <t>she has improvement after taking pregabalin 150mg PO BID</t>
  </si>
  <si>
    <t>P-1 Known RVI P-2 Liver hemangioma P-3 PN</t>
  </si>
  <si>
    <t>PREGABALINE 150MG PO BID -CARBAMAZEPINE 200 MG PO BID, Amitriptyline 12.5 mg PO noc, continue physiotherapy</t>
  </si>
  <si>
    <t>P-1 Known RVI P-2 Liver hemangioma P-3 PN RX- ON HAART -PREGABALINE 150MG PO BID -CARBAMAZEPINE 200 MG PO BID, Amitriptyline 12.5 mg PO noc.</t>
  </si>
  <si>
    <t xml:space="preserve">bp =160 80 fbs= 306 _x000D_
ixs= cr=1.6  bun=44 ca=1.15 mmol(n),alk.phos=149(n) cbc= wbc=7.4 hgb=10.9 mcv=76 plt=294  u/a= prot=+2  eectrolye=enr lft=wnr </t>
  </si>
  <si>
    <t xml:space="preserve">poor bp and glycemic control+?DKD +M.anemia 2ndry?IDA </t>
  </si>
  <si>
    <t xml:space="preserve">ADVICED ON LIFE STYLE MODIFICATION ,ESCALATE NPH  20/10 continue others  feso4 1 tab po/d  24 hr urine protien update cbc and cr on nxt visit </t>
  </si>
  <si>
    <t>NYHA class 4 stage c CHF 2ry HHD + T2 DM+CHTN +above knee amputation + hypoalbuminemia(2.2)+ ?AKI on CKD on lasix 60 mg po tid, atrovastatin 40 mg po daily, amlodipine 10 mg po daily, ENALAPRIL 5 MG PO BID DAPA 10 MG PO/D  ASA 81 mg po daily, NPH 16/8....invn cr=1.33 it was 1.9 a month back Na 132 k=3.7 ca,p,TFT=N ECHO=IHD with red EF ALT=142(4.3X) AST=33 HGBA1C=9.9</t>
  </si>
  <si>
    <t>pt not present ,  attendant come</t>
  </si>
  <si>
    <t>bp 130/90 PR 92 fbs 130</t>
  </si>
  <si>
    <t>BP: 133 / 58</t>
  </si>
  <si>
    <t>Well controlled bp + ? dental carries</t>
  </si>
  <si>
    <t>refill_x000D_
link to dental clinic</t>
  </si>
  <si>
    <t>HTN on Enalapril 10 mg BID, HCT 25 mg D, Amlodipine 10 mg po daily</t>
  </si>
  <si>
    <t>PR=73  BP=128 / 80MMHG</t>
  </si>
  <si>
    <t xml:space="preserve">B/P-- 125/80 ,BUN--19 mg , creatinine --0.65 mg </t>
  </si>
  <si>
    <t>DX--- chronic viral hepatitis with high viremia ( 100279iu/ml ) and moderate fibrosis</t>
  </si>
  <si>
    <t>BP= 130 / 57 PR= 63_x000D_
Chest= clear</t>
  </si>
  <si>
    <t>P1- T2DM (9 yrs) P2- Atrial fibrillation + Moderate PHTN</t>
  </si>
  <si>
    <t>Frusemide 40/BID, Spironolactone 25mg /day, Bisoprolol 5MG PO /day, Digoxin 0.125/day, warfarin 5 mg/2.5 mg alternatively po/d, NPH 24/10IU and metformin 500 mg PO/d</t>
  </si>
  <si>
    <t>P1- T2DM (9 yrs) P2- Atrial fibrillation + Moderate PHTN On Frusemide 40/BID, Spironolactone 25mg /day, Bisoprolol 5MG PO /day, Digoxin 0.125/day, warfarin 5 mg/2.5 mg alternatively po/d, NPH 24/10IU and metformin 500 mg PO/d_x000D_
_x000D_
Previous CXR (2 month back)= chronic bronchitis with super-infection</t>
  </si>
  <si>
    <t xml:space="preserve">bp  126 / 68 PR 86 </t>
  </si>
  <si>
    <t>well Bp control + PN</t>
  </si>
  <si>
    <t>BP: 190 / 86</t>
  </si>
  <si>
    <t xml:space="preserve">OFT, S/E, lipid profile </t>
  </si>
  <si>
    <t>HTN + old stroke  + PN; on ASA 81 mg po/day,  enalapril 10 mg po bid, atrovastatin 40 mg po/day</t>
  </si>
  <si>
    <t>BP= 125 / 79</t>
  </si>
  <si>
    <t>knee pain has improved</t>
  </si>
  <si>
    <t xml:space="preserve">no gross deformity_x000D_
</t>
  </si>
  <si>
    <t xml:space="preserve">improved , oligoarthritic_x000D_
_x000D_
</t>
  </si>
  <si>
    <t>BP= 117 / 72</t>
  </si>
  <si>
    <t>P=NYHA CALSS 3 HF2 DCMP; on Lasix 20 mg po/d[ but dhe took lasix 40 mg po/d], Spironolactone 25 mg po/d, Enalapril 10 mg po bid[ But she took Enalapril 5 mg po/d], ASA 81 mg po/d, Atrovastatin 20 mg po/d</t>
  </si>
  <si>
    <t>she had a fall accident and found to have disc herniation . .</t>
  </si>
  <si>
    <t>B/p---130/70 , PR--67 , BUN--11 , creatinine---?? AST--61 , ALT--130 , U/A--negative . U/sound--normal study .</t>
  </si>
  <si>
    <t>? Hepatitis + controlled pressure .</t>
  </si>
  <si>
    <t>Nifedipine 20 mg po BID. + LFT.</t>
  </si>
  <si>
    <t xml:space="preserve">BP - 127/83 </t>
  </si>
  <si>
    <t xml:space="preserve">LINK TO PHYSIOTHERAPY  </t>
  </si>
  <si>
    <t xml:space="preserve">KNOWN HTN  +  RIGHT HEMIPARESIS 2 TO ? ISCHEMIC STROKE- ON ASA - 81 MG PO  DAILY , ATROVASTATIN - 80 MG PO DAILY  , FLUXETINE - 20 MG  PO DAILY  -  ON FOLLOW UP AT PRIVATE HOSPITAL </t>
  </si>
  <si>
    <t xml:space="preserve">bp 141 / 95 PR 82 Fbs 114,128, 93 104 </t>
  </si>
  <si>
    <t>T2DM on NPH 30/12 IUSC BID + HTN ON LSM</t>
  </si>
  <si>
    <t xml:space="preserve">bilateral leg edema for the last two weeks </t>
  </si>
  <si>
    <t>BP: 157/77    165/75   172/69  166 / 76</t>
  </si>
  <si>
    <t xml:space="preserve">Isolated systolic HTN </t>
  </si>
  <si>
    <t xml:space="preserve">RFT, U/A   </t>
  </si>
  <si>
    <t>HTN  on amlodipine 5 mg po/d,  Enalapril 10 mg po daily, and HCT 12.5 mg po daily</t>
  </si>
  <si>
    <t>FBS= 92, 118, 128</t>
  </si>
  <si>
    <t>Known type 1 DM who is on follow up currently taking NPH 44/18IU BID</t>
  </si>
  <si>
    <t xml:space="preserve">presented after sustaining a falling down accident 05 days back on his right side, after the incident he us complaining about pleuritic type of chest pain over the site of injury </t>
  </si>
  <si>
    <t>bilaterally comparable air entry, mod tenderness over the rt costal margin</t>
  </si>
  <si>
    <t>same as above to r/o rib FX</t>
  </si>
  <si>
    <t xml:space="preserve">Do CXR, Investigate </t>
  </si>
  <si>
    <t>P=HTN + ? OA +? PN + Dyslipidemia; on Amlodipine 5 mg po daily, Enalapril 5 mg po BID[ But he took Enalapril 5mg po/day], Atorvastatin 20 mg po/day, Meloxicam 15 mg po PRN</t>
  </si>
  <si>
    <t>V/S: BP-140 / 72, pr-74 HCT-45.8%, colonoscopy-ileum-multiple aphtous ulcers with inflamed mucosa finding-terminal ileitis 2ry to ?IBD/CD r/o infctious ileitis, GII internal hemorrhoid, biopsy(from ileum)-chronic inactive ileitis(microscopy-multiple ileal mucosal fragments with mild to moderate crypt architectural distortion, lamina propria expanded by lyphmoid inflamatory cell infiltrates along with germinal centers. no granuloma or feature of malignancy is seen) CDAI= 210.7 - Mildly to Moderately active CD Liver enzymes and RFT= WNR</t>
  </si>
  <si>
    <t>Predinsolon 40mg PO daily, pantoprazole 40mg PO daily, come after 02 weeks</t>
  </si>
  <si>
    <t>Known Crohn's disease (colonoscopy and biopsy proven) +8th POD after EUA for Transphincteric fistula On Predinsolon 40mg PO daily, pantoprazole 40mg PO daily</t>
  </si>
  <si>
    <t xml:space="preserve">( D/C FOLLOW UP 2 YEARS BACK ) _x000D_
- NAUSEA ,VOMITING &gt; 2 MONTH DURATION </t>
  </si>
  <si>
    <t xml:space="preserve">BP -   136/63 </t>
  </si>
  <si>
    <t xml:space="preserve">SAME + ? DYSPEPSIA </t>
  </si>
  <si>
    <t xml:space="preserve">SEND BASELIN INX - ABDOMINAL U/S </t>
  </si>
  <si>
    <t>2nd TMPx + HepB +ve</t>
  </si>
  <si>
    <t xml:space="preserve">has epiagastric pain,post prandial fullnes bloating cough with scanty sputum </t>
  </si>
  <si>
    <t xml:space="preserve">chest =clear vs=bp =124/80 pr=120  </t>
  </si>
  <si>
    <t>BRONCHIAL ASTHMA+mild traction bronchoectasis</t>
  </si>
  <si>
    <t xml:space="preserve">simbicort 1 puff bid salbutamol puff prn carbocystien syrup 10 ml po/d pantoprazole 40 mg po/d </t>
  </si>
  <si>
    <t xml:space="preserve">he has a complained of both bilateral upper extremity numbness  </t>
  </si>
  <si>
    <t xml:space="preserve">FBS :160  </t>
  </si>
  <si>
    <t xml:space="preserve">advise medication adherence </t>
  </si>
  <si>
    <t>BP= 133 / 79</t>
  </si>
  <si>
    <t>p1 BPH p2 VHD ( mild MR)</t>
  </si>
  <si>
    <t>Lasix 40mg PO daily, spironolactone 12.5mg PO daily</t>
  </si>
  <si>
    <t>p1 BPH p2 VHD ( mild MR)_x000D_
on Lasix 40mg PO daily, spironolactone 12.5mg PO daily</t>
  </si>
  <si>
    <t xml:space="preserve">no new compliant  adherent to her meds  no ascites or edema </t>
  </si>
  <si>
    <t xml:space="preserve">continue meds update electrolytes </t>
  </si>
  <si>
    <t>Decompensated CLD( Ascites) 2ry CVHB On TDF 300x1 ,Lasix 40 x1,Aldactone 100x1</t>
  </si>
  <si>
    <t xml:space="preserve">old stroke + HTN poor adherence_x000D_
</t>
  </si>
  <si>
    <t>B/p--97/68 , PR--90 , Abdomen -- shifting dullness , Creatinine--1.2 , BUN--24 , Na+--139 , K+--4.32</t>
  </si>
  <si>
    <t>still ascites .</t>
  </si>
  <si>
    <t>Frusemide 40 mg po BID + spironolactone 100 mg po BID + Cipro floxacillin  + lab.</t>
  </si>
  <si>
    <t>BP= 120 / 80</t>
  </si>
  <si>
    <t>bisacodyl 5mg PO daily for 15 days</t>
  </si>
  <si>
    <t>PR=81  BP=120 / 92MMHG,T3=3.93,T4=222,.05TSH LESSTHAN0.2MIU/L</t>
  </si>
  <si>
    <t>Same as above+?goiter</t>
  </si>
  <si>
    <t>Refill,do neck u/sound,propranolol 20 mg po bid</t>
  </si>
  <si>
    <t>Dyslipidemia + lumbar spondylosis +essential tremor(improving) lower ext swelling 2ry to lymph edema + peripheral neuropathy on atorvastatin 20 mg po daily,propranololol 20 mg po daily,(ptu 100 mg po BID,ASA 81 MG PO DAILY STARTED AT PRIVATE CLINIC)</t>
  </si>
  <si>
    <t xml:space="preserve">bilateral leg swelling and easy fatigability &gt; 1 weeks duration </t>
  </si>
  <si>
    <t xml:space="preserve">bp -  153.67 PR - 80 _x000D_
 fbs -  ? </t>
  </si>
  <si>
    <t>same +?HHD</t>
  </si>
  <si>
    <t xml:space="preserve">send  ECG , ECHO  , BASELIN INX </t>
  </si>
  <si>
    <t>Type 2 DM + HTN for the past 5 years  on NPH 30/15 IU SC BID , Atrovastatin 20 mg po day, Amlodipine 10 mg po day, Amitriptyline 25 mg po/d &amp; Neurobin</t>
  </si>
  <si>
    <t>bp 112 / 79 PR 99  HbA1c 5.4%</t>
  </si>
  <si>
    <t xml:space="preserve">Gestational DM on LSM </t>
  </si>
  <si>
    <t xml:space="preserve">FATIGUE                              </t>
  </si>
  <si>
    <t xml:space="preserve">FBS-?_x000D_
 HGA1C - 7.2 % _x000D_
 BP -  191/73**  REPEATED  169/58   PR - 44  **  _ RFT - CR -  2.2(Cr on 27/03/15= 2.49) , UREA - 115  , _x000D_
 TSH - 3.606 % </t>
  </si>
  <si>
    <t xml:space="preserve">SEND FBS- </t>
  </si>
  <si>
    <t xml:space="preserve">= Known HTN( for 40 yrs); po/d P2=T2DM( for 28 yrs) P3= ?CKD on Amlodipine 10 mg, _x000D_
NPH= 60/50 IU, Atrovastatin 20 mg po/d, Leveothyroxin 100 mcg po daily for the past 1 yr, Lasix 80mg BID ( BUT TAKING 80/40 MG PO BID ) , HCT 25mg PO daily. . </t>
  </si>
  <si>
    <t>HAS DRY COUGH SINCE AWEEK</t>
  </si>
  <si>
    <t>PR=97  BP=127 / 100MMHG,CHEST X-RAY  UNREMARKABEL,WBC=9100,HG/HCT-=16.6/49.8,PLT=268 000</t>
  </si>
  <si>
    <t>DEXTROMETROPHEN COUGH SYRUP  10ML PO TID FOR A WEEK.</t>
  </si>
  <si>
    <t>?CAP WAS SEEN AT EMERGENCY MEDICALOPD FOUR DAYS BACK</t>
  </si>
  <si>
    <t>bp 141 / 71 PR 76</t>
  </si>
  <si>
    <t>HTN ENALAPRIL 10 MG PO BID, AMLODIPINE 10MG PO DAILY</t>
  </si>
  <si>
    <t xml:space="preserve">she has dryness of eyes bilaterally. </t>
  </si>
  <si>
    <t>TSH= 2.108</t>
  </si>
  <si>
    <t>refill medication_x000D_
link her to ophtha</t>
  </si>
  <si>
    <t>TOXIC MULTINODULAR GOITER on PTU 150 MG PO TID , PROPRANOLOL 40 MG PO/D</t>
  </si>
  <si>
    <t>she low FBS records.</t>
  </si>
  <si>
    <t>B/P--115/67 , PR--67 , FBS--49 , 162 , 148 , 101 , 57 , 71 , 46 , 54 .</t>
  </si>
  <si>
    <t>Tight  control</t>
  </si>
  <si>
    <t xml:space="preserve">link her to ophtha_x000D_
make PTU 100 mg po TID. </t>
  </si>
  <si>
    <t xml:space="preserve">tingling sensation of extermites and loss of appetite </t>
  </si>
  <si>
    <t>FBS-  135 - 130 _x000D_
 pr 86 BP -  125 / 73_x000D_
 ECHO -  Moderate concentric lvh  with g1 lv  diatolic dysfun , calcefic  aortic  valve with out hemodynamic  signanifance - ef -  60 % _x000D_
 se - ca ++ - 0.98  ( 1.13- 1.32 ) _x000D_
 hga1c - 5.1 % , *** _x000D_
 po4 - 4.9 , _x000D_
 vitamin d- 14.3 ** _x000D_
 24 hr urine protien -  60 mg /24 hr , protien - 6  --- n ormal _x000D_
PTH-  34,2 (N)</t>
  </si>
  <si>
    <t xml:space="preserve">same + hypocalcemia +  vit d deficiency </t>
  </si>
  <si>
    <t xml:space="preserve">VIT D SUPPLEMENT -  WITH CALCIUM ,_x000D_
- ENALAPRIL 5 MG PO DAILY ,   HOLD MTF ,  ATROVASTATIN 20 MG PO DAILY ,  LASIX 40 MG PO DAILY , AMT - 25 MG PO DAILY NOCT ,   NEUROBION 1 TAB PO DAILY - _x000D_
- UPDATE CBC , SE ( Na ) </t>
  </si>
  <si>
    <t>DM+HHD+PN;   MTF 500MG PO/DAY, LASIX 40 MG PO/DAY , ATROVASTATIN 20MG PO/DAY Enalapril 5 mg po/d</t>
  </si>
  <si>
    <t>has dry cough of 4 days duration</t>
  </si>
  <si>
    <t xml:space="preserve">bp 134 / 85 PR 97 fbs 174 , 152 , 211 ,251 </t>
  </si>
  <si>
    <t xml:space="preserve">poorly glycemic control + bronchitis </t>
  </si>
  <si>
    <t>Known TYPE 2 DM+HTN on medication</t>
  </si>
  <si>
    <t>she has improvement regarding her asthma symptoms but feels palpitation. she has also bilateral swelling of legs</t>
  </si>
  <si>
    <t>BP= 133/79_x000D_
PR= 109</t>
  </si>
  <si>
    <t>Controlled Asthma and BP + ?HHD</t>
  </si>
  <si>
    <t>add bisoprolol 5mg PO daily, lasix 20mg PO daily, change beclomethasone to symbicort 2 puffs BID, Salbutamol 4 puff PRN and the amlodipine 10 mg PO daily, HCT 25mg PO daily</t>
  </si>
  <si>
    <t>P1 - B.asthma P2 - CHTN P2- Sinus tachycardia 2o to ?; ON beclomethasone 2 puffs BID, Salbutamol 4 puff PRN and the amlodipine 10 mg PO daily, HCT 25mg PO daily</t>
  </si>
  <si>
    <t>chronic viral hepatitis 2nd to HBV</t>
  </si>
  <si>
    <t>hronic viral hepatitis 2nd to HBV</t>
  </si>
  <si>
    <t>HBV VIRAL LOAD</t>
  </si>
  <si>
    <t>known HB Virus positive</t>
  </si>
  <si>
    <t>bp 141 / 62 PR 97</t>
  </si>
  <si>
    <t>KNOWN HTN AMLODIPINE 10 MG PO DAILY</t>
  </si>
  <si>
    <t>PR=87/M  BP=132 / 90MMHG</t>
  </si>
  <si>
    <t>Same as above   with suboptimal BP control</t>
  </si>
  <si>
    <t>refill with the above medications,salt restriction.</t>
  </si>
  <si>
    <t>HTN + ON amlodipine 5 mg po/day for the past 3 years and also known MDD patient for the past 7 years on carbamazepine 400 mg po bid , ASA - 100 MG (BUT HE IS TAKING 81MG)PO DAILY +? PAD</t>
  </si>
  <si>
    <t>-Had 01 episode of ABM _x000D_
-She also complains about increased thirst and dry mouth</t>
  </si>
  <si>
    <t>FBS-106-134 mg/dl   BP-140/70mmhg</t>
  </si>
  <si>
    <t>Same as above +?Prediabetic</t>
  </si>
  <si>
    <t>Refill, Do Hga1c,U/A, Pt has been taking phenytoin 50mg/100mg (ADJUST DOSE)</t>
  </si>
  <si>
    <t>P1-Seizure disorder 2ry to ?_x000D_
P2-Known HTN_x000D_
-On HCT 25 mg PO Daily and Phenytoin 100mg/50mg PO BID</t>
  </si>
  <si>
    <t>she still has cough with sputum .</t>
  </si>
  <si>
    <t>CBC---WNL , CXR--- ???</t>
  </si>
  <si>
    <t>CXR report</t>
  </si>
  <si>
    <t>knee joint pain and swelling of 1 month duration .for which he was at emergency and discharged with augmentin for 1 wk but still he has sever pain and swelling of lt knee</t>
  </si>
  <si>
    <t xml:space="preserve">bp =128/76( home recordings=142/90 ) fbs=161-174) cr=2.6   uric acid=12 </t>
  </si>
  <si>
    <t>NYHA class II stage C CHF 2ry to HHD p2= CKD(stage 4) egfr=27 , p3=known DM,(poor control)+acute gouty arthrihis</t>
  </si>
  <si>
    <t xml:space="preserve">make nph=24/16 predinsolone 30 mg po/dfor 1 wk d/c meloxicam alluporinol 100 mg po/d link to renal side </t>
  </si>
  <si>
    <t>P1= NYHA class II stage C CHF 2ry to HHD p2= CKD, p3=known DM, p4=known HTN P5=Peripheral neuropathy  NPH 22/14 and amlodipine 10mg po daily, envas 10 mg po bid, atrovastatin 20 mg po/day, ASA 81 mg po/day, lasix 80 mg po TID, amitriptyline 25mg po daily</t>
  </si>
  <si>
    <t>complex fistula + DM + HTN</t>
  </si>
  <si>
    <t>BP 149 / 74 PR  83 HBPM  110/60 MMHG</t>
  </si>
  <si>
    <t xml:space="preserve">KNOWN HTN + HYPERTHYRODISM ON AMLODPINE 10MG PO 1X, LEVYTHYROXINE 100MCG 1X, MELOXICAM 15MG PO </t>
  </si>
  <si>
    <t>V/S--WNL , chest--clear , Abdomen --no organomegally. CBC--WNL BUN--8.3 , creatinine - 0.44 , ALT--11 ,AST--14 , albumin--4.5 , INR--1.08,</t>
  </si>
  <si>
    <t>chronic viral hepatitis ( HBV ) .phase ??</t>
  </si>
  <si>
    <t>U/sound + viral load .</t>
  </si>
  <si>
    <t xml:space="preserve">she is found to have reactive for HBV while undergoing medical  check during ANC .No previous jaundice </t>
  </si>
  <si>
    <t>HTN +Dyslipidemia ON Hydrochlorothiazide 25 mg po day, Atrovastatin -20mg po day , Amlodipine 10 mg po day</t>
  </si>
  <si>
    <t xml:space="preserve">she has pain relief when she takes analgesics. </t>
  </si>
  <si>
    <t xml:space="preserve">ESR= 17.         </t>
  </si>
  <si>
    <t>BP= 127 / 62_x000D_
PM= Hypochromic microcytic to normocytic, Platelate decreased, wbc decreased_x000D_
Alfa fetoprotein= 8.626 (ref 0-6.05)_x000D_
WBC= 1.52k, N= 36%, L= 49%, Hg= 9.1, PLT= 125k_x000D_
PT= 18.3, INR= 1.51, Vitamin 12= 678.58 (ref 180-916)_x000D_
Abdominal US= Liver is normal in size and has coarse parenchymal echogenicity. It has smooth contour and no focal lesion seen. The portal and hepatic veins are also normal. Spleen is normal in size and echo.        ? Early CLD_x000D_
_x000D_
Hep C antibody= positive, HBSAg= negative_x000D_
AST-SGOT 71 IU-L (Ref 0-40)_x000D_
ALT-SGPT 64 IU-L (Ref 0-40)_x000D_
Total Bilirubin 0.76 mg-dl (Ref 0-1.2)_x000D_
Direct Bilirubin 0.37 mg-dl (Ref â‰¤ 0.30)_x000D_
Albumin 3.1_x000D_
Sodium(Na) 139 u-l  (Ref 136-145)_x000D_
Potasium(K+) 3.62 u-l  (Ref 3.5-5.2)_x000D_
Chloride(Cl-) 106.2 mmole-l (Ref 98-107)</t>
  </si>
  <si>
    <t>known RVI on HAART( TDF ,3TC DTG ) + known HTN + pancytopenia 2ry to ? + CLD 2o to HCV R/O HHC</t>
  </si>
  <si>
    <t>bone marrow aspiration, hepatitis C viral load, triphasic Abdominal US</t>
  </si>
  <si>
    <t>known RVI on HAART( TDF ,3TC DTG ) + known HTN + pancytopenia 2ry to ? _x000D_
 cd4=240 ( 6 month back)_x000D_
_x000D_
CD4 this month= 279_x000D_
PM= Moderate anisopoikilocytosis, microcytic &amp; hypochromic RBCs. Platelet count â€“ Inadequate WBC count and differential estimated count â€“ Below normal range - Neutrophils (35%) - Lymphocytes (60%) - Monocytes (4%) - Eosinophils(1%) - No immature cells seen_x000D_
Alfa fetoprotein= 8.626 (ref 0-6.05)_x000D_
WBC= 1.52k, N= 36%, L= 49%, Hg= 9.1, PLT= 125k_x000D_
PT= 18.3, INR= 1.51, Vitamin 12= 678.58 (ref 180-916)_x000D_
Abdominal US= Liver is normal in size and has coarse parenchymal echogenicity. It has smooth contour and no focal lesion seen. The portal and hepatic veins are also normal. Spleen is normal in size and echo.        ? Early CLD_x000D_
_x000D_
Hep C antibody= positive, HBSAg= negative_x000D_
AST-SGOT 71 IU-L (Ref 0-40)_x000D_
ALT-SGPT 64 IU-L (Ref 0-40)_x000D_
Total Bilirubin 0.76 mg-dl (Ref 0-1.2)_x000D_
Direct Bilirubin 0.37 mg-dl (Ref â‰¤ 0.30)_x000D_
Albumin 3.1_x000D_
Sodium(Na) 139 u-l  (Ref 136-145)_x000D_
Potasium(K+) 3.62 u-l  (Ref 3.5-5.2)_x000D_
Chloride(Cl-) 106.2 mmole-l (Ref 98-107)</t>
  </si>
  <si>
    <t>bp 100/70 fbs 111 ,220</t>
  </si>
  <si>
    <t>P1= T2DM on NPH 22/12 IU and atrovastatin 20 mg po daily P2= HTN on LSM</t>
  </si>
  <si>
    <t>Complains about constipation</t>
  </si>
  <si>
    <t>add BBs and Bisacodyl, update IX, Refill</t>
  </si>
  <si>
    <t>P1-HFrEF 2ry to IHD (25%)_x000D_
P2-Known HTN _x000D_
--_x000D_
-ONLASIX 40MG PO 1X, SPIROLACTONE 25MG PO 1X, DIGIOXIN 0.125G PO 1X, ASA, ATROVASTATIN,ENALAPRIL 5MG PO DAILY</t>
  </si>
  <si>
    <t>REFIL FOR 1 MONTH</t>
  </si>
  <si>
    <t>problem List severe pulmonary HTN with Severe TR on Sildenafil 25 mg po per day New Complaint extensional, sob, easy fatigablity</t>
  </si>
  <si>
    <t xml:space="preserve">still has diarhhea 2-3 episodes ,still has abdominal cramps but he has minimal improvemnet intially ,has improvment in appetite </t>
  </si>
  <si>
    <t xml:space="preserve">vitals are stable  </t>
  </si>
  <si>
    <t>Iliocollitis 2NDRY? CD</t>
  </si>
  <si>
    <t xml:space="preserve">continue  predinsolone  40 mg po/d for 1wk and appoint after 1 wk with updated cbc esr </t>
  </si>
  <si>
    <t xml:space="preserve">Iliocollitis 2NDRY? CD on  predensolone 1 mg /kg ( 40 mg ) took for 2wk </t>
  </si>
  <si>
    <t xml:space="preserve">B/P--96/44 , PR--67 , Abdomen -- liver 4cm , spleen  tipped </t>
  </si>
  <si>
    <t>Spironolactone 100 mg po QOD + frusemide 40 mg po QOD  + lab</t>
  </si>
  <si>
    <t>no petinent finding</t>
  </si>
  <si>
    <t xml:space="preserve">send echo      </t>
  </si>
  <si>
    <t>Had multiple symptomatic hypoglycemic episodes esp. in the morning.</t>
  </si>
  <si>
    <t>FBS-180-36mg/dl</t>
  </si>
  <si>
    <t>Update IX rft hga1c</t>
  </si>
  <si>
    <t>P1-Known T1DM_x000D_
-On NPH 35/2U  and RI- 10/2</t>
  </si>
  <si>
    <t>came for medications</t>
  </si>
  <si>
    <t>pr=85  bp=132 / 91mmhg</t>
  </si>
  <si>
    <t xml:space="preserve">FBS-  90 - 83 - 110 - 108 - 107 - 90 - 83 - 121 _x000D_
 HGA1C - 5,6  % </t>
  </si>
  <si>
    <t xml:space="preserve">PUT ON MTF 500 MG PO  BID _x000D_
- APPT AFTER  1 MONTH - RMOPD  </t>
  </si>
  <si>
    <t xml:space="preserve">- GESTATIONAL DM ON  ON NPH - 6/6 IU SC BID </t>
  </si>
  <si>
    <t xml:space="preserve">HF 2o to cor pulm 2o to Severe Pulm HTN 2o to ? + HTN + DVHD (mild MS,MR,AR,AS, Sever TR) with preserved EF+ sever PHTN with sever RV systolic dysfunction (TAPSE =11) + AFIB with CHA2DS2-VAS=3) On furosemide 40 po daily, spironolactone 12.5 po daily, metoprolol 25mg po daily, Rivaroxaban 20mg PO daily, Sildinafil 50mg PO daily, ECG-AFIB + LVH with LV strain_x000D_
</t>
  </si>
  <si>
    <t>FBS -  112 - _x000D_
 BP - 130/73 - _x000D_
 BP - 68 123 / 68</t>
  </si>
  <si>
    <t xml:space="preserve">LINK TO DERMA FOR EVALUATION _x000D_
-  REFILL AND APPT </t>
  </si>
  <si>
    <t xml:space="preserve">Type 2 DM + HTN with HHD; on MTF 500mg po DAILY  enalapril 10mg po DAILY ,  Amlodipine 5 mg po/d  , MULTI- VIT 1 TAB PO DAILY </t>
  </si>
  <si>
    <t>HAS PAIN IN THE EYE SINCE  THREE YEARS DURATION</t>
  </si>
  <si>
    <t>PR=62  BP=127 / 78MMHG</t>
  </si>
  <si>
    <t>SAME AS  ABOVE+?TRACHOMA</t>
  </si>
  <si>
    <t>LINK TO GENERAL OPTHALMOLOGY CLINCI.REFILL</t>
  </si>
  <si>
    <t>T2DM on LSM+PN ON NEUROBION 1TAB PO DAILY</t>
  </si>
  <si>
    <t>she has bilateral burning and tingling sensation on her bilateral lower extremities. but no pain</t>
  </si>
  <si>
    <t>neurobin tablet_x000D_
amitryptiline</t>
  </si>
  <si>
    <t xml:space="preserve">? PN            </t>
  </si>
  <si>
    <t>V/S--WNL chest--clear , abdomen--unremarkable .N/S-- absent gag reflex , mouth deviation to the Rt.</t>
  </si>
  <si>
    <t>previous Bell's palsy + Bulbar palsy. cause ??</t>
  </si>
  <si>
    <t>To neurologist.</t>
  </si>
  <si>
    <t>He has throat pain /discomfort with no hoarseness of voice and regurgitation of meal .No history of allergy.He had previous history of Rt sided facial palsy</t>
  </si>
  <si>
    <t xml:space="preserve">NO NEW COMPLAINT  D/C FOLLOW UP  FOR 3 MONTHS  </t>
  </si>
  <si>
    <t xml:space="preserve">BP - HOME RECORD - 120/80 - 120/74 - </t>
  </si>
  <si>
    <t xml:space="preserve">UPDATE INX  </t>
  </si>
  <si>
    <t>FBS=  125-150 (mostly in 130s) _x000D_
BP= 120-140/70-80</t>
  </si>
  <si>
    <t xml:space="preserve">well contorlled DM + HTN. </t>
  </si>
  <si>
    <t>T2DM for the past 6 yr + HTN; On MTF 1gm BID, Glibenclamide 10mg BID and Amlodipine 5mg/day</t>
  </si>
  <si>
    <t>PR=81  BP=121 / 78MMHG,FBS=116.35MG/DL</t>
  </si>
  <si>
    <t>Refill,do fbs</t>
  </si>
  <si>
    <t>HTN with HHD + DVHD + Dilated LA + DM on Enalapril 5mg po BID, Metformin 500 mg po BID&amp; atrovastatin 20 mg po/day, frusemide 40 mg po/day, AMT 25 mg po/day</t>
  </si>
  <si>
    <t>CBC---WNL , CXR--- LT lower lobe air space opacity .</t>
  </si>
  <si>
    <t>CT scan of the chest</t>
  </si>
  <si>
    <t>pr=76 bp=103 / 62mmhg</t>
  </si>
  <si>
    <t>refill,do cbc</t>
  </si>
  <si>
    <t>Problem List_x000D_
RA on , methotrexate 7.5 mg po week, folic acid 5 mg po day ,</t>
  </si>
  <si>
    <t>known viral hepatitis 2nd to HBV</t>
  </si>
  <si>
    <t>COLLECT VL</t>
  </si>
  <si>
    <t>known viral hepatitis</t>
  </si>
  <si>
    <t>same symptom's .</t>
  </si>
  <si>
    <t>V/S--WNL ,  U/sound of the abdomen --normal study.</t>
  </si>
  <si>
    <t xml:space="preserve">Functional disease </t>
  </si>
  <si>
    <t>Dx--FD/IBS</t>
  </si>
  <si>
    <t>HBV Viral load</t>
  </si>
  <si>
    <t>he is found to have reactive for HBV while undergoing medical check during ANC .No previous jaundice</t>
  </si>
  <si>
    <t xml:space="preserve">she is having good sleep </t>
  </si>
  <si>
    <t>B/P--123/80 , PR--58 , unremarkable  P/E ,.</t>
  </si>
  <si>
    <t xml:space="preserve">she  has dyspnea on moderate exertion </t>
  </si>
  <si>
    <t>B/*P--130/80 , PR--86 , chest-- low pitched wheezes and moderate globally decreased air entry , abdomen-- no organomegally. CNBC--WNL &amp;lt; AST--25 , ALT--11 , BUN--17 , creatinine 0.7 , HBV--positive , HCV --negative .</t>
  </si>
  <si>
    <t>COPD + controlled pressure  + chronic viral hepatitis  ( HBV ) .</t>
  </si>
  <si>
    <t>Viral load + fibro scan.</t>
  </si>
  <si>
    <t xml:space="preserve">Dx--B.asthma + HPN  on ,medication and recently found be reactive for HBV </t>
  </si>
  <si>
    <t xml:space="preserve">fb s- 126 - 130 - </t>
  </si>
  <si>
    <t xml:space="preserve">s ame            </t>
  </si>
  <si>
    <t xml:space="preserve">see management _x000D_
- appt with rft and hga1c . </t>
  </si>
  <si>
    <t>TIDM &gt; 3 years on NPH 20/14 IU SC BID</t>
  </si>
  <si>
    <t xml:space="preserve">BP home record = 136-166/69-83, At OPD= 151/78_x000D_
FBS= 101-111_x000D_
</t>
  </si>
  <si>
    <t>Refill medication_x000D_
Appoint after 3 month with serial BP and  FBS record</t>
  </si>
  <si>
    <t>P1=T2 DM( for 6 yrs)  Metformin 500mg PO BID_x000D_
P2= HTN Amlodipine 10 mg po/d , Carvidolol 6.5mg daily PO ASA 81 mg po/d Atrovastatin 20 mg po/d_x000D_
P3= BPH + LT RENAL MASS WITH ?METS on follow up at TASH;(on chemo)</t>
  </si>
  <si>
    <t xml:space="preserve">she was started on amlodipine 5 mg po daily but she developed bilateral leg edema and she discontinued </t>
  </si>
  <si>
    <t>BP= 130/80_x000D_
T3 0.9 T4= 6.8, tsh 9.5. hgaqc= 6.5</t>
  </si>
  <si>
    <t xml:space="preserve">well controlled HTN + low TSH + well controlled DM. </t>
  </si>
  <si>
    <t xml:space="preserve">refill medications, make PTU 50 mg po Every other day. </t>
  </si>
  <si>
    <t>HTN+TYPE2 DM +HYPOTHYROIDISM + OSTEOPROSIS ON ENALAPRIL 5 MG PO BID ,GLIMIPRIDE 2MG PO DAILY, METFORMINE 500MG PO BID,,LEVOTHYROXINE 50MCG PO DAILY,ASA81 MG PO DAILY, CALCI DENK 1000MG, MELOXICAM 15MG PO DAILY</t>
  </si>
  <si>
    <t>P1=T2 DM( for 6 yrs)  Metformin 500mg PO BID_x000D_
P2= HTN Amlodipine 10 mg po/d , Carvidolol 6.5mg daily PO ASA 81 mg po/d (discon. due to chemo) Atrovastatin 20 mg po/d_x000D_
P3= BPH + LT RENAL MASS WITH ?METS on follow up at TASH;(on chemo)</t>
  </si>
  <si>
    <t xml:space="preserve">bilateral leg swelling   of 2 weeks duration </t>
  </si>
  <si>
    <t>bp - 75 17 107 / 73</t>
  </si>
  <si>
    <t xml:space="preserve">same \+  r/o drug side effect </t>
  </si>
  <si>
    <t xml:space="preserve">send se , ecg , oft , u/a -_x000D_
 hold amlodipine , lasix  20 mg po bid - 1 weeks </t>
  </si>
  <si>
    <t>HTN W HHD + on ATENOLO 25 MG PO/D AMLODPINE 5MG PO/D</t>
  </si>
  <si>
    <t>BP= 148 / 83, 140/80</t>
  </si>
  <si>
    <t>has improvement after discharge</t>
  </si>
  <si>
    <t>BP= 103 / 62</t>
  </si>
  <si>
    <t>Cor-pulmonale 2o to COPD C + Duodenal ulcer</t>
  </si>
  <si>
    <t>lasix 40mg PO BID, Spironolactone 25mg PO daily, Symbicort 160/4.5 mcg 2 puffs BID, Salbutamol PRN, Pantoprazole 40mg PO daily</t>
  </si>
  <si>
    <t>Cor-pulmonale 2o to COPD C + Duodenal ulcer on lasix 40mg PO BID, Spironolactone 25mg PO daily, Symbicort 160/4.5 mcg 2 puffs BID, Salbutamol PRN_x000D_
_x000D_
Echo= Shows severe pulmonary HTN, severe TR, Right ventricular systolic dysfunction TAPSE= 10 CM EF= 55%</t>
  </si>
  <si>
    <t xml:space="preserve">bp controlled _x000D_
had recent inv cr lipid and fbs </t>
  </si>
  <si>
    <t xml:space="preserve">refilll all _x000D_
TFT </t>
  </si>
  <si>
    <t xml:space="preserve">p1 HTN + Dyslipidemia + Hyperthyroidism PTU 50 mg po bid Amlodipine 10 mg od lisnopril 10 po od atrovo 40 pro 20 od propranolol 20 mg po od </t>
  </si>
  <si>
    <t xml:space="preserve">fatigue , headache </t>
  </si>
  <si>
    <t>pr115 bp -  96 / 67</t>
  </si>
  <si>
    <t xml:space="preserve">same +? sinusitus </t>
  </si>
  <si>
    <t xml:space="preserve">update cbc , U/A -  THEN PM _x000D_
  RFT - </t>
  </si>
  <si>
    <t xml:space="preserve">moderate thrombocytopenia (  82 _&gt; 95 k ) </t>
  </si>
  <si>
    <t xml:space="preserve">presented with sharp type of chest pain , epigastric burning pain, has  lower back pain , no hx dm+htn, </t>
  </si>
  <si>
    <t xml:space="preserve">bp120/74, pr 80,  BMI </t>
  </si>
  <si>
    <t xml:space="preserve">Lumbar spondylosis(moderate)  + Multilevel lumbar endplate degenerative changes + Mild DDD+epilepsy +vitamin d deficiency +MORBID OBESITY </t>
  </si>
  <si>
    <t xml:space="preserve">CBC , OFT , LIPID  FBS,,vitamin d  </t>
  </si>
  <si>
    <t xml:space="preserve">Lumbar spondylosis(moderate)  + Multilevel lumbar endplate degenerative changes + Mild DDD+epilepsy ON PHENOBARBRITOLE 200MG PO AT NIGHT </t>
  </si>
  <si>
    <t xml:space="preserve">bp =99/49  pr= 92 </t>
  </si>
  <si>
    <t xml:space="preserve">continue meds  make amlodipine 5 mg po /d </t>
  </si>
  <si>
    <t>P1 - Known HTN with HHD ( ECHO on 28/4/21 Mild concentric LVH with GI diastolic dysfunction + mild pulmonary HTN EF 60% ) -P2 ?post covid fibrosis -P3- ?CKD Currently on Lasix 40mg PO/day, Enalapril 2.5mg PO daily - Amlodipine 10mg PO daily. Cr done 1 year back - 1.73,</t>
  </si>
  <si>
    <t>she has watery diarrhea after she ate food outside</t>
  </si>
  <si>
    <t>BP= 123 / 75</t>
  </si>
  <si>
    <t>HTN + Cor pulmonale 2o to PAH</t>
  </si>
  <si>
    <t>lasix 20 mg po od, sildenafil 12.5mg PO daily, amlodipine 5 mg po od</t>
  </si>
  <si>
    <t>p1 HTN on amlodipine 5 mg po od And cor pul sec ? PAH on lasix 20 mg po od, sildenafil 12.5mg PO daily, amlodipine 5 mg po od</t>
  </si>
  <si>
    <t>Objective Finding_x000D_
BP=120 / 78; PR=74 HEENT= Lt posterior neck non tender, small(1*1) swelling, Chest : Clear  MSK:no edema _x000D_
FBS today : 119 mg/dl _x000D_
 ECHO( on 8/5/2023)= Normal except impaired relaxation; LVEF=52%_x000D_
TSH 1.39(0.3-4.5) and Total T3 1.24 (0.69- 2.15)</t>
  </si>
  <si>
    <t>Good glycemic control + Optimal BP + Lt Posterior neck swelling 2 to ?</t>
  </si>
  <si>
    <t xml:space="preserve">Metformin 1gm / 500 mg po BID and atorvastatin 20 mg po per day_x000D_
Continue Life style modifications _x000D_
Adviced on salt free diet and exercise </t>
  </si>
  <si>
    <t xml:space="preserve">bp = 122 / 65 pr= 91 </t>
  </si>
  <si>
    <t>he got difficulty of vision while he tries to read</t>
  </si>
  <si>
    <t>BP= 151 / 85</t>
  </si>
  <si>
    <t>Poorly controlled BP + Old ischemic stroke</t>
  </si>
  <si>
    <t>add amlodipine 5mg PO daily, ASA 81 mg po daily, Atrovastatin 40 mg po daily ,Enalapril 5 mg bid</t>
  </si>
  <si>
    <t>P=Old Ischemic stroke+ HTN, on ASA 81 mg po daily, Atrovastatin 40 mg po daily ,Enalapril 5 mg bid</t>
  </si>
  <si>
    <t xml:space="preserve">presented with hematuria which is  blood came during urination at first then latera urine become clear , has lower abdominal pain , fever, wt loss, easyfatigibility, , no cough no other complain </t>
  </si>
  <si>
    <t xml:space="preserve">bp 110/74, pr 80, heent pink conjuctiva, </t>
  </si>
  <si>
    <t xml:space="preserve">Rheumatic arthritis +rlo bladder stone </t>
  </si>
  <si>
    <t xml:space="preserve">abdpelvic ultrsound , cbc, oft ,urine </t>
  </si>
  <si>
    <t>Rheumatic arthritis pt on follow up and methotrexate 5mg po weekly, folic acid 5mg po daily and meloxicam 15mg po daily s- pain of rt + LT hand, forearm</t>
  </si>
  <si>
    <t>he was started on spironolactone but he has gynecomastia and pain on his left breast</t>
  </si>
  <si>
    <t>bp=90/60   pr=62_x000D_
urine glucose =+2</t>
  </si>
  <si>
    <t>refill same medications_x000D_
hold spironolactone_x000D_
do fbs</t>
  </si>
  <si>
    <t>P=DCMP -ON LASIX 40 MG PO DAILY -ENALAPRIL 10 MG PO BID, -METOPROLOLE 125. MG PO/day, -ASPRINE 81 MG PO DAILY, -ATROVASTATINE 40 MG PO DAILY</t>
  </si>
  <si>
    <t>FBS = ?_x000D_
BP= 103/72</t>
  </si>
  <si>
    <t xml:space="preserve">FBS?         </t>
  </si>
  <si>
    <t xml:space="preserve">has global headache no fever. had vomitin and diarhhea loosestool but stoped) no cough no chest pain _x000D_
no visual problem </t>
  </si>
  <si>
    <t xml:space="preserve">BP 142/101  (repeat 142/95 ) _x000D_
PR 104 reg _x000D_
s1 and 2 heared no m or g_x000D_
cotpp _x000D_
a1c 5 mo back 6.8 </t>
  </si>
  <si>
    <t xml:space="preserve">RFT,  ua a1c uric acid ecg _x000D_
amlodipine 5 mg po od can achange after lab </t>
  </si>
  <si>
    <t>P-T1DM Done 1 NPH 50 /30 IU SC BID 2 RI 4/2 iu sc bid atrovastatin 40mg PO day</t>
  </si>
  <si>
    <t>BP= 100/62_x000D_
INR= 3.41</t>
  </si>
  <si>
    <t xml:space="preserve">PTE ( unprovoked) with Supratherapeutics INR+ Controlled HTN </t>
  </si>
  <si>
    <t>warfarin 2.5mg po daily 5x a week and 5mg PO daily 2x a week -Enalapril 10 mg po bid - HCT 25 mg po/d, come with INR</t>
  </si>
  <si>
    <t>P- PTE ( unprovoked) + HTN Rx- On -warfarin 2.5mg/5mg daily alternatively -Enalapril 10 mg po bid - HCT 25 mg po/d</t>
  </si>
  <si>
    <t xml:space="preserve">bp122/76, pr 80 fbs 150 , 174,  other range  120 upto  136 </t>
  </si>
  <si>
    <t xml:space="preserve">mild burning type of pain over lower extremies , mild  headache _x000D_
no chest pain , no hematuria </t>
  </si>
  <si>
    <t xml:space="preserve">Vital signs  Bp: 158/81 PR:82  RR:20 T:36.1 _x000D_
Home Bp: 145/80 12/02/2016_x000D_
chest: clear _x000D_
Msk: no edema </t>
  </si>
  <si>
    <t xml:space="preserve">uncontrolled HTN plus Peripheral neuropathy </t>
  </si>
  <si>
    <t xml:space="preserve">Amytrptine 25 mg po per day _x000D_
Amilodipine 5mg po per day _x000D_
Have renal function test </t>
  </si>
  <si>
    <t xml:space="preserve">This is a known HTN for the past 3 years but not on medication on LSM, plus ? peripheral Neuropathy on Amytrptiline 25 mg po per day_x000D_
no documentaton of antihypertensives on the system _x000D_
patient doesn't know what medications she is taking </t>
  </si>
  <si>
    <t>She had ophthalmic surgery at alert 8 months back.SHE HAS BACK PAIN;</t>
  </si>
  <si>
    <t>BP=139/60   PR=94_x000D_
FBS=130-140-160-130MG/DL</t>
  </si>
  <si>
    <t>Refill same medications_x000D_
HGA1C_x000D_
ADD ENALAPRIL 5MG PO BID_x000D_
RFT AND ELECTROLYTE</t>
  </si>
  <si>
    <t>P-1 IHD P-2 HTN P-3 TYPE 2 DM ON -NPH 38/20 -METOPROLOL12.5MG PO BID -ENALAPRIL 2.5MG PO BID -SPIRONOLACTONE 25 MG PO/DAY -FRUSEMIDE 20MG PO BID -ASA 81 MG PO/DAY</t>
  </si>
  <si>
    <t xml:space="preserve">he was treated with augmentin and azithromycin his cough had subsided initially but reappeared now before 4 days. he also has loss of appetite but no fever. </t>
  </si>
  <si>
    <t>Dysepsia r/o PUD ? ALD + CAP r/o PTB</t>
  </si>
  <si>
    <t xml:space="preserve">has right side urning and  sweating._x000D_
has gained 5 kg_x000D_
has vx itching no dischargee _x000D_
no lower abd pain_x000D_
no cough _x000D_
abd swelling and pian has decreased </t>
  </si>
  <si>
    <t xml:space="preserve">PV has cord like whitish discharge n oswelling or tenderness </t>
  </si>
  <si>
    <t xml:space="preserve">improving + Vx candidiasis </t>
  </si>
  <si>
    <t xml:space="preserve">cont anti TB _x000D_
clotrimazole vx </t>
  </si>
  <si>
    <t xml:space="preserve">GI TB on Rx since June </t>
  </si>
  <si>
    <t>----------------came with FBS records of 125-135mg/dl</t>
  </si>
  <si>
    <t>Problem List T2DM on metformin 500 mg po BID and atrovastatin 20 mg po/d</t>
  </si>
  <si>
    <t xml:space="preserve">thse is a47 yr old female pt presented with abdominal swelling of 1 yr duration and also lt upper quadrant pain .she was told to have liver diseses and took unspecifed diuretics 4 yrs ago ,,,,, no hx of alcohol intake ,no hx of any drug intake no hx of chronic illnesses  </t>
  </si>
  <si>
    <t xml:space="preserve">bp =106/59 pr=112  pc muddy sclera  abdomen = splenomegally 8 cm below LCM  NO SIGN OF FLUID COLLECTION _x000D_
 US done 3 month ago= echogenic liver with features of cirrhosis(ascites and splenomegally) cbc= wbc= 2.97 neut= 67% hgb= 11.2 plt= 41k rft= wnr lft = AST=52 ALT=32 ALP=281 DB=0.65 </t>
  </si>
  <si>
    <t xml:space="preserve">DECOMPENSETATED CLD 2NDRY? +UMBLICAL HERNIA+ PANCYTOPENIA 2NDRY? </t>
  </si>
  <si>
    <t xml:space="preserve">CONTINUE LASIX AND SPIRONOLACTONE , DO VIRAL MARKERS FBS ANA,PERIPHERAL MORPHOLOGY UPDATE LFT AND ELECTROLYTES </t>
  </si>
  <si>
    <t xml:space="preserve">splenomegaly+ acsites 2ndry? CLD + umblical hernia  on lasix 40 mg po/d and spironolactone 100 mg po/d </t>
  </si>
  <si>
    <t>he has burning type of pain on the urethral orifice. he has urethral catheter insitu for BPH</t>
  </si>
  <si>
    <t>BP= 100/60</t>
  </si>
  <si>
    <t>Lt hemiparesis 2ry to Ischemic stroke + Carotid artery stenosis</t>
  </si>
  <si>
    <t>ASPIRIN 81 MG DAILY, ATROVASTATIN 40 MG DAILY ENALAPRIL 2.5 MG PO BID, PHYSIOTHERAPY</t>
  </si>
  <si>
    <t>Lt hemiparesis 2ry to Ischemic stroke + Carotid artery stenosis(referred to TASH) on ASPIRIN 81 MG DAILY, ATROVASTATIN 40 MG DAILY ENALAPRIL 2.5 MG PO BID, PHYSIOTHERAPY</t>
  </si>
  <si>
    <t>BP= 124/56, 122/67  pr= 60 and regular_x000D_
PT= 20.8, INR= 1.5</t>
  </si>
  <si>
    <t xml:space="preserve">subtherapeutic INR. + well controlled HT. </t>
  </si>
  <si>
    <t>continue other medications and make WARFARIN 2.5/5 mg PO daily</t>
  </si>
  <si>
    <t>NON NEW COMPLAINT</t>
  </si>
  <si>
    <t xml:space="preserve">BP=139/82 MMHG(OFFICE)-- 145-149/94-102(HOME)  PR=97 </t>
  </si>
  <si>
    <t>Right retroperitoneal extrarenal cystic mass + HTN( SUB OPTIMAL)</t>
  </si>
  <si>
    <t xml:space="preserve">MAKE AMLODIPINE 10 MG P0 DAILY </t>
  </si>
  <si>
    <t>P=Right retroperitoneal extrarenal cystic mass + ?HTN</t>
  </si>
  <si>
    <t xml:space="preserve">ASPIRIN 81 MG DAILY, ATROVASTATIN 40 MG DAILY ENALAPRIL 2.5 MG PO BID, PHYSIOTHERAPY, </t>
  </si>
  <si>
    <t>Lt hemiparesis 2ry to Ischemic stroke + Carotid artery stenosis(referred to TASH) + BPH has follow up at urology _x000D_
on ASPIRIN 81 MG DAILY, ATROVASTATIN 40 MG DAILY ENALAPRIL 2.5 MG PO BID, PHYSIOTHERAPY</t>
  </si>
  <si>
    <t xml:space="preserve">MAKE ENALAPRIL 10 MG P0 DAILY </t>
  </si>
  <si>
    <t xml:space="preserve">HAS SHARP TYPE OF RT SIDE CHEST PAIN , AND CRAMP RT LOWER EXTREMITY PAIN  1 DAY DURATION NO NUMBNESS AND WEAKNESS NO SOB NO COUGH NO OTHER COMPLAIN </t>
  </si>
  <si>
    <t xml:space="preserve">BP 149/99, ,PR 120, RESP DECREASE AIR ENTERY ON RT CHEST </t>
  </si>
  <si>
    <t>HTN+HHD+RLO IHD +PN</t>
  </si>
  <si>
    <t>OFT CXR ECG ELECTROLYTE URINE LIPID</t>
  </si>
  <si>
    <t xml:space="preserve">HTN ON NIFEDIPINE 20MG PO 1X, </t>
  </si>
  <si>
    <t xml:space="preserve">Currently presented wiht Headache and Abdomianl Crampy pain with bloating over the past 3 days _x000D_
LNMP was 6 days back, no abnormality _x000D_
no urinary compaints </t>
  </si>
  <si>
    <t xml:space="preserve">Vital signs _x000D_
Heent: Pink conj and Nics _x000D_
Chest: Clear_x000D_
Abdmomen: Flat abdomen, No tenderness _x000D_
no organomegally _x000D_
MSk: no eema and no deformity </t>
  </si>
  <si>
    <t xml:space="preserve">AV plus ?IP </t>
  </si>
  <si>
    <t xml:space="preserve">Do CBC,Stool examination </t>
  </si>
  <si>
    <t xml:space="preserve">AV on follow up at Derma Clinic </t>
  </si>
  <si>
    <t xml:space="preserve">HAS some symptomatic  improvment _x000D_
</t>
  </si>
  <si>
    <t xml:space="preserve">continue clonazepam 1 mg po noct link to neurology </t>
  </si>
  <si>
    <t>he claim she has involuntary chewing type mouth movement for the past 12 yrs w/c was initially during night time but for the last 6 months nature changed &amp; occurs during day time and it became subsided when she talk &amp; eat and its more on resting stage. Asst=? Dystonia ?ET she was started on propranolol but she has no improvement. on clonazepam  1 mg po noct</t>
  </si>
  <si>
    <t xml:space="preserve">has buring sensation on soles _x000D_
had hypo smx and re takes the noct NPH only intermitantly ( 2 times a week ) </t>
  </si>
  <si>
    <t xml:space="preserve">a1c 6.5 %   uic acid 5.9   ldl=36  hdl=33   tc=88 cr 0.9 _x000D_
both dorsalis pedis are strong _x000D_
has callous </t>
  </si>
  <si>
    <t xml:space="preserve">same with PN </t>
  </si>
  <si>
    <t xml:space="preserve">make np 10 nct mtf 1 g po od _x000D_
refill others </t>
  </si>
  <si>
    <t>P1=DM  MTF 500 mg od and NPH 14/4 + gout (uric acid was 9 with pinna tophi) Allopurinol100 mg po d,atrovastatin 20 mg po</t>
  </si>
  <si>
    <t>BP100/72, ,PR 80</t>
  </si>
  <si>
    <t>Genitourianry TB TREATED + TIIDM+RVI</t>
  </si>
  <si>
    <t xml:space="preserve">she has sore throat </t>
  </si>
  <si>
    <t>FBS - 241 mg/dl _x000D_
ABDOMINAL U/S - Sever fatty liver with increased liver size _x000D_
T CHOLE - 194 , TSH -3.2 , F T4 - 1.40 _x000D_
CXR - 01 month BACK - UNREMARKABLE _x000D_
ECG -Sinus Rhythm, Borderline Left Ventricular Hypertrophy_x000D_
BP= 142 / 81</t>
  </si>
  <si>
    <t>add HCT 25mg Po daily, MTF 1gm PO BID, Amlodipine 10mg PO daily, Atorvastatin 40mg PO daily, loratidine 10mg PO daily for 10 days, Azithromycin 500mg PO daily</t>
  </si>
  <si>
    <t>HTN (10 YRS) + T2DM (4 YEARS)_x000D_
On MTF 1gm PO BID, Amlodipine 10mg PO daily, Atorvastatin 40mg PO daily</t>
  </si>
  <si>
    <t>Complains about symptomatic hypoglycemia</t>
  </si>
  <si>
    <t>FBS -76-128mg/dl</t>
  </si>
  <si>
    <t>Update IX and Refill</t>
  </si>
  <si>
    <t>P1-Known T2DM_x000D_
P2-HFrEF 2ry to DCMP (EF-15-20%) with severe pulm. htn_x000D_
P3-?DKD_x000D_
-On NPH 8IU daily on Metoprolol 50mg PO daily, Spironolactone 25mg PO daily, Lasix 40mg PO BID, Enalapril 2.5 mg PO daily, atrovastatin 20mg PO daily</t>
  </si>
  <si>
    <t xml:space="preserve">bilateral wrist joint pain  no swelling  </t>
  </si>
  <si>
    <t>bp =119/73 fbs= 118-150</t>
  </si>
  <si>
    <t>fair glycemic control +good bp control</t>
  </si>
  <si>
    <t xml:space="preserve">refil meds  diclofenac jel prn           </t>
  </si>
  <si>
    <t>SHE HAS EASY FATIGABILITY; EPIGHASTRIC DISCOMFORT  WEIGHT LOSS.DRY COUGH NO FEVER NO OTHER COMPLIANT</t>
  </si>
  <si>
    <t xml:space="preserve">BP=164/89   PR=84 </t>
  </si>
  <si>
    <t>SAME+ CAP + DYSPEPSIA?GASTRIC CA</t>
  </si>
  <si>
    <t xml:space="preserve">DO CXC RFT  CBC STOOL OCCULT </t>
  </si>
  <si>
    <t>P=HTN+HTN+ VIT D DEFICENCY+CKD_x000D_
SHE IS ON ENALAPRIL 5 MG PO BID_x000D_
AMLODIPINE 5 MG PO/DAY_x000D_
FRUSEMIDE 40MG PO/DAY_x000D_
VIT D 50000 WEEKLY_x000D_
PANTOPRAZOLE 40 MG PO/DAY</t>
  </si>
  <si>
    <t>edema has subsided, no new compliant</t>
  </si>
  <si>
    <t>BP(home)=107-134/72-89_x000D_
FBS=94-233</t>
  </si>
  <si>
    <t xml:space="preserve">appoint after 1 month with serial BP and FBS_x000D_
refill medication </t>
  </si>
  <si>
    <t>P1=poorly controlled DM P2=newely diagnosed HTN  P3=NYHA grade 3 class c CHF secondary to DCMP + MR.</t>
  </si>
  <si>
    <t xml:space="preserve">no new complaints _x000D_
good appetite _x000D_
</t>
  </si>
  <si>
    <t xml:space="preserve">Bp : 100/70 Pr:76 RR: 18 T: 35.8 _x000D_
HEENT: Pink conj and NICs _x000D_
Chest: Clear and comparable _x000D_
Abdomen : Dull Abomen percussion note , no shifting dullness and no fluid thrill _x000D_
no hepatomegally or splenomegally _x000D_
MSK: No edema _x000D_
CNS: OTPP no Asterexis </t>
  </si>
  <si>
    <t xml:space="preserve">Alcohol Associated Liver disease </t>
  </si>
  <si>
    <t>Follow up with Liver Tests _x000D_
Smoking cessation an Alcohol abistence (already started 2nd week)</t>
  </si>
  <si>
    <t xml:space="preserve">Alcohol Associated Liver disease _x000D_
known alcoholic and smoker _x000D_
LFT ast=95,,alt --&amp;gt;63 ,,alp--&amp;gt;278_x000D_
Currently : AST-SGOT45-ALT 72_x000D_
Total Bilirubin 1.15 mg-d_x000D_
Direct Bilirubin 0.48_x000D_
couldn't do Coagulation Profile _x000D_
Ultrasound : No Ascites; no Portal HTN,No cirrhosis , moderate fatty liver </t>
  </si>
  <si>
    <t xml:space="preserve">had dc meds since sep 23 ec as she had gyn op at AGH _x000D_
has global headache no vomiting _x000D_
no fever _x000D_
has multiple joint discomfort </t>
  </si>
  <si>
    <t xml:space="preserve">no actively inflammed joint </t>
  </si>
  <si>
    <t xml:space="preserve">reinitiate _x000D_
pcm _x000D_
reevaluate if nworsen image brain </t>
  </si>
  <si>
    <t xml:space="preserve">RA on MTX 10 mg po weekly </t>
  </si>
  <si>
    <t xml:space="preserve">he has bilateral leg swelling and fatigue and shortness of breath. but no orthopnea or PND. </t>
  </si>
  <si>
    <t>FBS= 110_x000D_
BP=125 / 51</t>
  </si>
  <si>
    <t xml:space="preserve">well controlled DM + HTN + ? HHD. </t>
  </si>
  <si>
    <t xml:space="preserve">echo, ecg, rft. </t>
  </si>
  <si>
    <t xml:space="preserve">T2DM for the last 12 years/ HTN for the last 10 years, ? AKI R/O CKD on NPH 8/4 IU, MTF 500mg po daily, losartan 100mg po daily, HCT 25mg po/d , </t>
  </si>
  <si>
    <t xml:space="preserve">poorly bp + well glycemic control_x000D_
_x000D_
</t>
  </si>
  <si>
    <t xml:space="preserve">bp =139/86 fbs= 100-140 pre dinner=135-150 </t>
  </si>
  <si>
    <t xml:space="preserve">T2DM on metformin 1gm po BID, NPH -4/16 IU SC  bid </t>
  </si>
  <si>
    <t>Complains about global type of headache and an intermittent RUQ pain</t>
  </si>
  <si>
    <t>Update IX OFT AND U/S</t>
  </si>
  <si>
    <t>P1- Hepatic hemangioma + Renal AML_x000D_
P2-Chronic headache</t>
  </si>
  <si>
    <t>POOR APPETITE_x000D_
HYPOPIGMENTATION OVER LOWER LIP 1 YRS DURATION,INTERMITTEN PILLING OF  SKIN OVER FINGER 4 YRS DURATION</t>
  </si>
  <si>
    <t>BP= 111 / 81 PR=121 RR=17_x000D_
FBS=80 MG/DL</t>
  </si>
  <si>
    <t>Known TYPE 1 diabetic(?FAIR CONTROL)</t>
  </si>
  <si>
    <t xml:space="preserve">UPDATE  HGA1C, LINK TO DERMA CILINC, AT NEXT VISIT,NPH 20/10 IU BID, MULTI VITAMIN 1 TAB PO DAILY </t>
  </si>
  <si>
    <t xml:space="preserve">Known TYPE 1 diabetic for the past 10 yrs ON NPH 20/10 IU BID, MULTI VITAMIN 1 TAB PO DAILY </t>
  </si>
  <si>
    <t xml:space="preserve">has dry cough, easyfatigibilty, sneezing , no chest pain, no fever  no other complain </t>
  </si>
  <si>
    <t xml:space="preserve">7TH MONTHS POSTOP after Post auricular tympanoplasty+ BRHONCHITIS  </t>
  </si>
  <si>
    <t xml:space="preserve">CXR , CBC, </t>
  </si>
  <si>
    <t>7TH MONTHS POSTOP after Post auricular tympanoplasty was done for an indication of Rt com +CHL + allergic rhiniopharyngiti</t>
  </si>
  <si>
    <t>SHE HAS MARKED IMPROVEMENT</t>
  </si>
  <si>
    <t>REFILL_x000D_
SEE HER AFTER 1/12</t>
  </si>
  <si>
    <t>P=RA ON MTX 7.5MG PO WEEKLY; FOLIC ACID 5 MG PO/DAY AND PREDINSOLONE 10 MG PO/DAY</t>
  </si>
  <si>
    <t xml:space="preserve">TINGLING AND NUBMING SENSATION OF EXTERMITES  , MUTIPLE JOINT PAIN </t>
  </si>
  <si>
    <t xml:space="preserve">BP - 117/70 </t>
  </si>
  <si>
    <t xml:space="preserve">SEND RF , URIC ACID AND LIPID PROFILE AND FBS , SE </t>
  </si>
  <si>
    <t xml:space="preserve">PNP 2 ? + ?knee OA + ? calcanean spur + varicose vein( ON FOLLOW UP AT  SRC </t>
  </si>
  <si>
    <t>she has pain on the hand joint</t>
  </si>
  <si>
    <t>RA with moderate disease activity (CDAI= 1)</t>
  </si>
  <si>
    <t>Make MTX 12.5mg PO weekly, Folic acid 10mg PO 01 day before MTX, Counselled about pregnancy</t>
  </si>
  <si>
    <t>RA ( RF positive : result came back last month)_x000D_
MTX 10 mg po weekly folic acid 10 mg p o weekly 01 day before MTX</t>
  </si>
  <si>
    <t xml:space="preserve">INR=1.96 BP =150/75 </t>
  </si>
  <si>
    <t>near therapeutic INR( 1.96)</t>
  </si>
  <si>
    <t xml:space="preserve">MAKE WARFARIN 10MG PO6X/WK AND 12.5 MG 1X/WK  REFIL OTHERS </t>
  </si>
  <si>
    <t>P- Recurrent DVT + RV DYSFUNCTION + HTN +CONCENTRIC LVH + secondary polycythaemia HE IS ON Amlodipine 10 MG PO/ day WARFARIN 10MG PO/D- lasix 40 mg PO BID</t>
  </si>
  <si>
    <t>Refill and appoint with Updated IX</t>
  </si>
  <si>
    <t>P1-known HTN _x000D_
P2-DVHD(calcific aortic valve +mild AR +mild AS)_x000D_
-On atenolol 25 mg po daily, lisinopril 10 mg po daily and furosemide 40 mg po daily.</t>
  </si>
  <si>
    <t xml:space="preserve">Mod peristent  headache , no chest pain, no hematuria </t>
  </si>
  <si>
    <t>Bp:150/80 PR:76 RR:20 T:36.1 _x000D_
Home Bp:140/90 _x000D_
Chest: Clear _x000D_
Abd:No finding _x000D_
Msk: no edema _x000D_
CNS: OTPP 15/15</t>
  </si>
  <si>
    <t xml:space="preserve">Start Amilodipine 5mg po per day , salt free diet and excercise _x000D_
appoint 1 week </t>
  </si>
  <si>
    <t xml:space="preserve">Known HTN on LSM </t>
  </si>
  <si>
    <t xml:space="preserve">FBS-130 mg/dl &amp; ECHO-Mild LVH, Grade I LVDD, Mild pulmonary HTN_x000D_
</t>
  </si>
  <si>
    <t>the             same</t>
  </si>
  <si>
    <t xml:space="preserve">p1: TIIDM on MTF 500 mg Bid p2. HTN + IHD on Amlodipine 10 mg po/d, Enalapril 10mg po daily, Atorvastatin 20 mg d, ASA 81 mg po/d p3: Gouty Arthritis on Allopurinol 100 mg po/d_x000D_
</t>
  </si>
  <si>
    <t>BP= 121 / 77 _x000D_
FBS= 125</t>
  </si>
  <si>
    <t xml:space="preserve">TYPE I DM             </t>
  </si>
  <si>
    <t>NPH=24/10 RI=4/2</t>
  </si>
  <si>
    <t>TYPE I DM ON NPH=24/10 RI=4/2</t>
  </si>
  <si>
    <t>SHE HAS PAIN ON HER HEEL;SHE HAS NO OTHER COMPLIANT</t>
  </si>
  <si>
    <t>PR=100  BP=101 / 67 _x000D_
WBC=3.53K;HGB=13.1G/DL  PLT=315K ALP=149.9IU/L   CHOLESTEROL =127MG/DL   HDL=59MG/DL    LDL=55MG/DL TAG=65MG/DL FBS=110MG/DL</t>
  </si>
  <si>
    <t>P= Known HTN + known asthmatic on: -Amlodipine 5 mg po daily -Enalapril 2.5 MG PO /d -Atorvastatin 20 mg po daily, -Symbicort 1 puff bid(160MCG/4.5MCG)</t>
  </si>
  <si>
    <t xml:space="preserve">HE WAS TOLD TO HAVE RENAL STONE , HAS INTERMITTENT  RT FLANK PAIN , HAS NO URINARY COMPLAIN </t>
  </si>
  <si>
    <t>BP 120/70  PR 80</t>
  </si>
  <si>
    <t>UPDATE ABDPELVIC  ULTRSOUND , URINE UREA,CR</t>
  </si>
  <si>
    <t xml:space="preserve">TRANSFER FROM OPTHA </t>
  </si>
  <si>
    <t>the          same</t>
  </si>
  <si>
    <t>gabapentin 300 mg po daily carbamazepine 200 mg po bid for 3 months</t>
  </si>
  <si>
    <t>right facial pain of 8 years she was on carbamazepine 300 mg po bid but she had no significant improvemnt</t>
  </si>
  <si>
    <t>he is not measuring his blood sugar</t>
  </si>
  <si>
    <t>BP= 112 / 67</t>
  </si>
  <si>
    <t>NPH 52/34, HgA1c</t>
  </si>
  <si>
    <t>P=T1DM ON NPH 52/34</t>
  </si>
  <si>
    <t>rhnorhea,sneezing ,itching sensation over the nose and eye  ,headache  hoarsness of voice which is agravated by cold weather ,has similar family hx,no personal or family hx of asthma ..</t>
  </si>
  <si>
    <t xml:space="preserve">vs= stable chest clear  no sinus tendernes </t>
  </si>
  <si>
    <t>?allergic rhnitis</t>
  </si>
  <si>
    <t xml:space="preserve">fbs:120        </t>
  </si>
  <si>
    <t xml:space="preserve">Good Glycemic Control_x000D_
_x000D_
</t>
  </si>
  <si>
    <t xml:space="preserve">RVI on HAART + T2DM On MTF 500 mg po BID_x000D_
</t>
  </si>
  <si>
    <t xml:space="preserve">Improved symptons </t>
  </si>
  <si>
    <t xml:space="preserve">Bp 108/70 pr:76 RR:20 T:35.7_x000D_
Chest: clear , movable soft small 1 by 3 cm swelling over rt. ant lateral chest _x000D_
Abd: Full mov with respiration no organomegally _x000D_
no sign of fluid collection _x000D_
MSk: No edma _x000D_
</t>
  </si>
  <si>
    <t xml:space="preserve">Mild Anemia (10.7) + Minimal Pleural effusion +?GN  </t>
  </si>
  <si>
    <t xml:space="preserve">Do RFT and Urine analysis _x000D_
continue Iron sulphate 325mg po per day _x000D_
Follow Up after 1 month_x000D_
advised on signs and symptoms </t>
  </si>
  <si>
    <t xml:space="preserve">Mild Anemia (10.7) + Minimal Pleural effusion +?GN  _x000D_
she came to thishopital with generalized body swelling , Nausea,SOB and Palpitations . she claims she was given diuretics and symptoms resolved _x000D_
Echo: Normal  (08/02.2016|)_x000D_
U/s: Mild pleural effusion (18/01/2016)_x000D_
EKG:normla _x000D_
_x000D_
no record of RFT and Urine Analysis </t>
  </si>
  <si>
    <t xml:space="preserve">vs =bp =110/70 pr =110 </t>
  </si>
  <si>
    <t xml:space="preserve">propranolol  40 mg po bid continue others  diclofenac jel prn  update TFT ON NXT VISIT </t>
  </si>
  <si>
    <t>P- Mild Fatty liver + PN + hyperthyroidism on PTU 100mg po BID, amitriptyline to 25mg ,atrovastatin 20mg daily, Propranolol 20mg po bid</t>
  </si>
  <si>
    <t xml:space="preserve">last attack was 4 months back </t>
  </si>
  <si>
    <t>bp110/60 ,pr 80</t>
  </si>
  <si>
    <t xml:space="preserve">SEE MEDICATION LINK BACK TO ROOM 3 DR MEDINA </t>
  </si>
  <si>
    <t xml:space="preserve">Attendant Came for Carbamazepine refill only </t>
  </si>
  <si>
    <t xml:space="preserve">p- known T2DM MTF 500 MG PO BID, ateroz 20 mg po daily, p2- known Epileptic (focal with intact awareness and motor onset carbamazepine 400 mg po bid P3- Known AUTISTIC P4- Diss TB (LUNG AND PLEURA) completed 6 months back p5- Post COVID Fibrosis P6- HTN on amlodipine 10mg po daily </t>
  </si>
  <si>
    <t xml:space="preserve">Refill Carbamazepine 400mg po per day </t>
  </si>
  <si>
    <t xml:space="preserve">BP 140/80     </t>
  </si>
  <si>
    <t>Known DVHD+ severe pulmonary HTN + Ischemic Heart disease( EF is 10%) on ASA 81 mg po d, lasix 40 mg po/d, Spirolactone 25 mg po/d, atorvastatin 20mg po/d, enalapril 5 mg po/d CKD and recurrent hyperkalemia recent creatinine 1.53 eGFR ECHO: IHD WITH PRESERVED LVH &amp;GRADE 2 DIASTOLIC DYSFUNCTION</t>
  </si>
  <si>
    <t xml:space="preserve">bp =152/100 pr=102  hga1c=10  not  determined lipid profile =t.chole=189 tgl=322  hdl=26 ldl 103 </t>
  </si>
  <si>
    <t xml:space="preserve">poor glycemic control +dyslipidemia </t>
  </si>
  <si>
    <t xml:space="preserve">make ateroz=40 m p/d make vildagliptin with metformin 50/850mg combinations or if not available planned  to start nph update lipid profile after 3 month </t>
  </si>
  <si>
    <t>P=TYPE 2 DM ON METFORMIN 850MG PO BID atrovostatin 20 mg po/day</t>
  </si>
  <si>
    <t xml:space="preserve">falling down accident 1 day ago ,has pain over the lt thigh area </t>
  </si>
  <si>
    <t>bp =119/64 pr=100  inr=1.07</t>
  </si>
  <si>
    <t xml:space="preserve">make warfarin 15 mg po5x/wk and 12.5 mg po2x/wk ,anti pain </t>
  </si>
  <si>
    <t>P- CRVHD (SEVER MS,MR, AR) + AFIB on warfarin (12.5mg po/d ) every other day furosemide 40 mg po daily, aldactone 25 mg po daily, envas 5 mg po bid, BZP 1.2M IU im monthly</t>
  </si>
  <si>
    <t>SHE HAS CARPAL SPASM OCCASIONALLY;</t>
  </si>
  <si>
    <t>BP=116 / 78  PR=86_x000D_
TSH=0.017UIU/ML     FT3=4.95PG/ML</t>
  </si>
  <si>
    <t>HYPERTYROIDISM-NOT CONTROLLED</t>
  </si>
  <si>
    <t>PTU 250/150/250MG_x000D_
REFILL OTHERS</t>
  </si>
  <si>
    <t>P1- TMNG P2- Hypocalcemia Rx: - on propranolol 40 mg po bid -PTU 200/100/200MG TID -Calcidenk 1 tab po/d</t>
  </si>
  <si>
    <t>STILL HAVE INTERMITTENT GLOBAL HEADACHE _x000D_
--&amp;gt; TINGLING AND BURNING SENSATION THROUGH OUT THE BODY</t>
  </si>
  <si>
    <t>bp - 130-160/88-90 MMHG_x000D_
cbc - wbc - 2.77 , n - 22.9 % , l - 66.7 % , hgb - 13.2 , hct - 39.1 , plt - 243 RFT_x000D_
 - cr - 0.64 , urea - 13 Abdominal u/s - unremarkable - echo - mild conccetric lv wall hyperthrophy and g 1 lv diastolic dysfun , ef - 60 %</t>
  </si>
  <si>
    <t xml:space="preserve">Known HTN WITH HHD  + ?Peripheral neuropathy + POST MENOPAUSAL BLEEDING 2RY TO ?? </t>
  </si>
  <si>
    <t>INITIATE AMLODIPINE 5 MG PO DAILY FOR 2 WEEKS,NEUROBIN 1 TAB PO DAILY ,LSM</t>
  </si>
  <si>
    <t>linked from Aeopd - with ass;t - Known HTN &gt; - + ?Anemia 2ry to ?ABL + ?HHD + ?Peripheral neuropathy_x000D_
P3-- POST MENOPAUSAL AVB 2RY TO ?? ON FOLLW UP AT ALERT HOSPITAL</t>
  </si>
  <si>
    <t>global moderate headache and epigastric discomfort</t>
  </si>
  <si>
    <t xml:space="preserve">BP=140/90_x000D_
PR= 97 </t>
  </si>
  <si>
    <t xml:space="preserve">HTN +Dyspepsia </t>
  </si>
  <si>
    <t>Neck US/TFT, RFT, CBC,U/A, H.pylori,abdominal U/S_x000D_
Salt restriction and excercise</t>
  </si>
  <si>
    <t>known hyperthyroid patient since past 5 years who took PTU for 1st 1 year and discontnued after achieving euthyroid for unspecified deason. Currently presented 01 episode of epistaxis which was self limiting.</t>
  </si>
  <si>
    <t xml:space="preserve">fb s- 109 - 139 - 113-125_x000D_
 bp -  118 /69 -  - 127/80 - - 160/85  - pr - 70 - 76 </t>
  </si>
  <si>
    <t xml:space="preserve">see management _x000D_
- send ha1c and rft for next appt </t>
  </si>
  <si>
    <t>PR=68 BP=123 / 66MMHG,FBS=102,86,81MG/DL,RESPECTIVELY</t>
  </si>
  <si>
    <t>REFILL,APPOINT AFTER A MONTH,DO HGA1C</t>
  </si>
  <si>
    <t>Known Asthmatic + Pulmonary HTN + T2 DM on MTF 500 MG O DAILY</t>
  </si>
  <si>
    <t>viral load objective finding</t>
  </si>
  <si>
    <t>Dx--B.asthma + HPN on ,medication and recently found be reactive for HBV</t>
  </si>
  <si>
    <t xml:space="preserve">BP - 75   138 / 65_x000D_
</t>
  </si>
  <si>
    <t xml:space="preserve">FBS , - THEN MANAGE ACCORDINLGY </t>
  </si>
  <si>
    <t>HTN + GA on Nifedipine 20 mg po BID, Enalapril 5 mg po/d , Indomethacin 25 mg po/d</t>
  </si>
  <si>
    <t>PR=81 BP=128 / 71MMHG,FBS=125MG/DL</t>
  </si>
  <si>
    <t>SAME AS ABOVE+GOOD BP CONTROL</t>
  </si>
  <si>
    <t>REFILL,DO HGA1C,APPOINT AFTER THREE MONTHS.</t>
  </si>
  <si>
    <t>T2 DM+PN( for 6 yrs);+HYPOCALCIMA ON NPH 34/26 IU SC BID,METFORNIN 500 MG PO BID,ATORVASTATIN 40 MG PO/DAY,AMT 25 MG PO/DAY AND NEUROBIN 1 TAB PO/DAY,CALCIUM+VITAMINE D3</t>
  </si>
  <si>
    <t xml:space="preserve">FBS- 110 - 135 - </t>
  </si>
  <si>
    <t xml:space="preserve">HGA1C AND RFT FOR NEXT APPT _x000D_
- APPT AND REFILL </t>
  </si>
  <si>
    <t xml:space="preserve">T2 DM ON  MTF  - 1.5/1 gm PO BID , DAONIL 10 MG PO BID </t>
  </si>
  <si>
    <t>she has intermittent symptom of hypoglycemia</t>
  </si>
  <si>
    <t>BP= 110/79_x000D_
U/analysis= unremarkable</t>
  </si>
  <si>
    <t>Faily controlled BP and DM + AF + Subtherapautic INR (1.68) + Dyspepsia</t>
  </si>
  <si>
    <t>descalate RI 12/12, add pantoprazole 40mg PO daily, multivitamin 01 tab PO daily, plasil 10mg PO PRN, warfarin 5mg PO daily, dapagliflosin 10mg PO daily, NPH 58/32 IU, Metoprolol 50mg BID MTF 1000 mg PO BID , Aspirin 81mg po daily, Enalapril 10 mg PO BID Amlodipine 10mg PO daily, Lasix 40mg BID, Spironolactone 25mg daily, Atrovastatin 40mg PO/day.</t>
  </si>
  <si>
    <t>P1-IHD(EF= 60%) P2-A. Fib P3-TYPE II DM P4- HTN On-NPH 58/32 IU,RI16/16 Metoprolol 50mg BID MTF 1000 mg PO BID , Aspirin 81mg po daily, Enalapril 10 mg PO BID Amlodipine 10mg PO daily, Lasix 40mg BID Spironolactone 25mg daily, Atrovastatin 40mg PO/day Warfarin 5mg/2.5mgAm/Pm  Cr=1.01 Serum electro- normal_x000D_
IX updated - INR=1.68_x000D_
4 hr urine protein= 176mg/24 hrs_x000D_
HgA1c= 5.4%</t>
  </si>
  <si>
    <t xml:space="preserve">? CKD + T2 DM + HTN </t>
  </si>
  <si>
    <t xml:space="preserve">OFT,          </t>
  </si>
  <si>
    <t>fbs - 95-117-163-168-130-143_x000D_
 bp - 130\70 - 110/70-120\70</t>
  </si>
  <si>
    <t>known HTN on lsm  + known T2 DM PT 5+ years ON METFORMIN 5OOMG PO DAILY</t>
  </si>
  <si>
    <t>FBS = 129mg/dl</t>
  </si>
  <si>
    <t xml:space="preserve">OFT        </t>
  </si>
  <si>
    <t>bp - 120/70 - home rcord - (pr - 69  bp - 107 / 71)</t>
  </si>
  <si>
    <t>serial  bp record and update inx on next appt</t>
  </si>
  <si>
    <t xml:space="preserve">HTN + ? HHD on HCT 25 mg/day, amlodipine 5 mg po daily </t>
  </si>
  <si>
    <t>productive yellowish suputum cough and chest pain</t>
  </si>
  <si>
    <t>bp 109/72 PR 102_x000D_
ECHO CRVHD with moderatwe MR  LVEF 60% TAPSE 26</t>
  </si>
  <si>
    <t xml:space="preserve">same +? atypical pneumonia </t>
  </si>
  <si>
    <t xml:space="preserve">inx                                </t>
  </si>
  <si>
    <t>known  ASTHMA+CRVHD  on metoprolol 25 mg po day, lasix 20mg po day , salbutamol puff</t>
  </si>
  <si>
    <t xml:space="preserve">has raised blood glucose measurments the past 1 month since he started taking MTF only. _x000D_
he couldn't find vildagliptin on the market </t>
  </si>
  <si>
    <t>FBS- 121 - 203 mg /dl _x000D_
HBPM- 125-142/79-90_x000D_
BP- 129/81</t>
  </si>
  <si>
    <t xml:space="preserve">T2 DM + HTN + Parkinson disease </t>
  </si>
  <si>
    <t xml:space="preserve">Make MTF 1 g po bid and glimepride 2 mg po bid _x000D_
continue other meds </t>
  </si>
  <si>
    <t>p- T2 DM + HTN + Parkinson disease ON METFORMIN-VILDAGLIPTIN(50/1000MG) PO NOCT, ASA 81 MG PO daily, valsartan160 mg/amlodipine 10 mg po daily, levodopa/ carbidopa 250/25 mg po QID and benzhexol 1mg po/bid</t>
  </si>
  <si>
    <t xml:space="preserve">joint pain and swelling </t>
  </si>
  <si>
    <t xml:space="preserve">Bilateral hand joints swelling </t>
  </si>
  <si>
    <t xml:space="preserve">well controlled T2 DM + HTN + Gout </t>
  </si>
  <si>
    <t xml:space="preserve">OFT , Abdpelv U/S </t>
  </si>
  <si>
    <t>well controlled T2 DM + HTN + Gout + ? AKI</t>
  </si>
  <si>
    <t>has LEFT EAR PAIN SINCE TWO MONTHS</t>
  </si>
  <si>
    <t>PR=78/M  BP=110 / 70MMHG</t>
  </si>
  <si>
    <t>SAME AS ABOVE+?LEFT EAR  OTITIS MEDIA</t>
  </si>
  <si>
    <t>REFILL WITH BECLOMETHASONE 2PUFF PO BID,SALBUTAMOL 6 PUFF PO PRN,NIFEDIPINE 20 MG PO DAILY,LINK TO ENT CLINIC</t>
  </si>
  <si>
    <t>NCG+HTN+ asmatic on medication</t>
  </si>
  <si>
    <t>no cough, no SOB, no edema,  visual problem (glacoma on follow up), no back pain, no paresthasia, jpint mobilit good, good balance, good understanding, cooperative, no obesity, no stress, no psychosocvcial distress, goo d dietary habit, good hygien, adherent to medication, no addiction, toileting good,  good social interaction. remarks (no BPH)</t>
  </si>
  <si>
    <t>sleeps well, walking distance good with assistance,muscle strength good, no emotional change, no memory loss, good judgement</t>
  </si>
  <si>
    <t>salt rerstriction, avoid salty processed food, minimize coffee, prevenmtion of fall, vegitabl;e and fruit dish, legumes dish, use only liquid oil, eat (banana, tomatto, pottato) get adequate sun light</t>
  </si>
  <si>
    <t>HHD, hypertension, dyslipidemia</t>
  </si>
  <si>
    <t>bp 146 / 81 PR 79_x000D_
WBC 8.4 Hgb 19.9 HCT 54.8 PLT 208</t>
  </si>
  <si>
    <t>polyceythemia not on medication</t>
  </si>
  <si>
    <t>BP= 133 / 82_x000D_
MSS= Trace pretibial edema_x000D_
24hrs urine protein= 617mg/24hrs</t>
  </si>
  <si>
    <t>Fair control of HTN with HHD+ T2DM (HgA1c= 13%)</t>
  </si>
  <si>
    <t>start NPH 28/12 IU BID, add lasix 40mg PO daily, enalapril 10mg PO BID, Atorvastatin 80 mg po daily, Amlodipine 10 mg PO daily</t>
  </si>
  <si>
    <t xml:space="preserve">HTN WITH HHD + TYPE II DM (8 yrs) ON Atorvastatin 80 mg po daily, Amlodipine 10 mg po daily, Metformin 500 mg po BID, Daonil 5 mg po / day, enalapril 5 mg po BID, pregabalin 75mg PO daily, ASA _x000D_
_x000D_
Updated Ix_x000D_
HgA1c= 13%_x000D_
</t>
  </si>
  <si>
    <t>fb s-  115 - 120 - 110 -</t>
  </si>
  <si>
    <t xml:space="preserve">see management _x000D_
- update inx on next appt </t>
  </si>
  <si>
    <t>T2DM( for &gt; 10 yrs) on NPH 30/20 IU SC BID</t>
  </si>
  <si>
    <t xml:space="preserve">HAS DRY COUGH , SNEEZING , AGGRAVATED BY COLD WEATHER  NO CHANGE WITH TREATMENT </t>
  </si>
  <si>
    <t xml:space="preserve">BP145/88,  ,PR 80 , </t>
  </si>
  <si>
    <t xml:space="preserve">HTN+AORTIC ECTASIA +ALLERGIC BRHONCHTITIS / DRUG SIDE EFFECT </t>
  </si>
  <si>
    <t xml:space="preserve">SEE MEDICATION  CHANGE ENELAPRIL TO LOSARTATN </t>
  </si>
  <si>
    <t>Hypertension+aortic ectasia currently on amlodpine 5mg po/day and enalapril 5mg po/day.</t>
  </si>
  <si>
    <t>fbs -  120 -  160 - 170 * -_x000D_
 bp - 71 17 128 / 76</t>
  </si>
  <si>
    <t xml:space="preserve">serial fbs -  record_x000D_
- update ix on next appt _x000D_
- refill and appt </t>
  </si>
  <si>
    <t>known DM( for 7 yrs); on NPH=38/26 AM/PM</t>
  </si>
  <si>
    <t>start NPH 28/12 IU BID, add lasix 40mg PO daily, MTF 500mg PO noc, enalapril 10mg PO BID, Atorvastatin 80 mg po daily, Amlodipine 10 mg PO daily, come with home blood glucose measurement</t>
  </si>
  <si>
    <t xml:space="preserve">come to have medical certeficate </t>
  </si>
  <si>
    <t>bp 100/70 PR 78</t>
  </si>
  <si>
    <t>certfeficate given</t>
  </si>
  <si>
    <t xml:space="preserve">vitamin D defiency </t>
  </si>
  <si>
    <t xml:space="preserve">start NPH 28/12 IU BID, MTF 500mg PO noc, add lasix 40mg PO daily, enalapril 10mg PO BID, Atorvastatin 80 mg po daily, Amlodipine 10 mg PO daily, come with blood sugar </t>
  </si>
  <si>
    <t xml:space="preserve">has lower back pain of 2 months radiating to the right thigh </t>
  </si>
  <si>
    <t>BP- 129/69_x000D_
HFBS - 120 - 185_x000D_
HgA1C- 8.7%</t>
  </si>
  <si>
    <t>P1 vertigo 2ry to idiopathic intracranial hypertension + known DM(sub optimal control) + garde 2 Diabetic foot ulcer +  HTN (well contolled)</t>
  </si>
  <si>
    <t xml:space="preserve">Refill meds _x000D_
on diabetic foot care _x000D_
</t>
  </si>
  <si>
    <t>P1 vertigo 2ry to idiopathic intracranial hypertension BRAIN MRI 3/4/23 .. empty sella and bilateral prominent perioptic sheath CSF space .. suggesting idiopathic intracranial hypertension syndrome P2 known DM + diabetic foot ulcer P3 Known HTN(BRAIN MRI 3/4/23 .. empty sella and bilateral prominent perioptic sheath CSF space .. suggesting idiopathic intracranial hypertension syndrome)_x000D_
 P2 known DM + diabetic foot ulcer _x000D_
P3 Known HTN_x000D_
On : MTF 1G PO BID, vildagliptin 50 mg po/day, atroz 20 mg po/day, enalapril 5 mg po bid, amlodipine 5 mg po/day, lasix 40 mg po bid, spironolctone 25 mg po/day, meloxicam 15</t>
  </si>
  <si>
    <t xml:space="preserve">fb s- not done _x000D_
 bp -  120 /70 </t>
  </si>
  <si>
    <t xml:space="preserve">send baseline inx - _x000D_
 refill MTF - 500 mg po bid </t>
  </si>
  <si>
    <t xml:space="preserve">known type 2 DM  on  MTF  - 500 mg po bid </t>
  </si>
  <si>
    <t>BP                 121 / 77           PR 80</t>
  </si>
  <si>
    <t>Hypertension for the last 5 years/ Ischemic stroke for the last 5 years /resolved weakness/ peripheral neuropathy ASA81mgpo, Atorvastatin 20mg po per day Amlodipine 5mg po per day, pregabalin 75 mg po per day eco cardio graphy mild LVH and degenerative aortic disease creatine is normla</t>
  </si>
  <si>
    <t>Hypertension for the last 5 years/ Ischemic stroke for the last 5 years /resolved weakness/ peripheral neuropathy ASA81mgpo, Atorvastatin 20mg po per day Amlodipine 5mg po per day, pregabalin 75 mg po per day eco cardio graphy mild LVH and degenerative aortic disease</t>
  </si>
  <si>
    <t>cough, sweating , bilateral leg edema, chest [pain, exertional dyspnmea, blurrinmg of vision, no ;lacriation, no fecvver, no weight loss, cold sensation o f ecxtrimities, back pain lower segmenmt, paresthasia, FBS 215 mg/dl, clampsy hands , no joint swelling, PR 115 irregular, strong pulse, beats/minutes, oxygen saturation (90%0, chest decreased air entry on left lower third, no creptation, JVP raised, pretibbial; edema present, no cyanosios, warm extrmities, no murmur, good dietary habit, adherent to medication, toiletin g good. eremarks (no breast mass, no vaginal discharge)</t>
  </si>
  <si>
    <t>sleeps well, walking distance weak ([paresthasia and back pain related), muscle strength good, no emotional change, no memory loss, good judgement</t>
  </si>
  <si>
    <t>hypertensive heart diseasde with coingestion</t>
  </si>
  <si>
    <t>salt restriction, avoid salty processed food, minim ize coffee,,prevention of fall, vegitable and friit dish, legumes dishj, use obnly only liquid oil, get adequate sunlight, get moisturizing legs with vaslin, get a cup of juice made of (banana, avocado, oats anmd milk) twice per week</t>
  </si>
  <si>
    <t>diabetes, back pain with radiculopathy, dyslipiudemia</t>
  </si>
  <si>
    <t xml:space="preserve">bp 137/68,  132/66,  bp 140/80 fbs 118, 119, 134, 97,  </t>
  </si>
  <si>
    <t xml:space="preserve">TRANSFER TO HC PT REQUEST </t>
  </si>
  <si>
    <t>bp  128 / 65 PR 88 fbs 129-181</t>
  </si>
  <si>
    <t>BRHONCHIAL ATSHMA + left proximal DVT + HTN + Known T2DM + DVHD( mild MR) + Symptomatic Cholelithiasis + Fatty liver + morbid obesity on Medication</t>
  </si>
  <si>
    <t>A man from AA who complains of non specific abdominal pain and ,diarrhea and found to be reactive for HBV . No previous jaundice</t>
  </si>
  <si>
    <t>B/P--145/100 , tonsillar hypertrophy, chest--clear , CVS--unremarkable , Abdomen---obese, splenic dullness. CBC--WNL , RFT--WNL , HBVsAg---positive , HCV Abs--negative, FBS---151 mg</t>
  </si>
  <si>
    <t>viral hepatitis (HBV) + HTN+ T2DM</t>
  </si>
  <si>
    <t>bp - 84 17 130 / 82</t>
  </si>
  <si>
    <t xml:space="preserve">HTN on Amlodipine 2.5 mg po per day+  on follow up at orhto/neurosurgey side </t>
  </si>
  <si>
    <t xml:space="preserve">bp =147/60 fbs= 90-112  cr=1.5 bun= 18 echo= mild lvh grade i DD CALCIFIC CHANGES OF MITRAL AND AORTIC VALVE MILD AR  HGA1C=5.4  ,EF=60 U/A PROTIN+1 SERUM ELCETROLYTES LIPID PROFILE WNR </t>
  </si>
  <si>
    <t xml:space="preserve">GOD CONTROL+AKI ON CKD </t>
  </si>
  <si>
    <t xml:space="preserve">metformin 500 mg po bid atrovatatin 20 mg p/d losartan 50 mg p/d amlodipine 10 mg po/d  update rft on nxt visit </t>
  </si>
  <si>
    <t xml:space="preserve">TIIDM with nephropathy + HTN + DYSLIPDEMIA , Atorvastatin 20mg po/d Amlodipine 10mg po/d Losartan 50mg po BID meformin 500 mg po bid </t>
  </si>
  <si>
    <t>tr to Neurology</t>
  </si>
  <si>
    <t>no cough, no SOB, no edema, no visual problem (cataract on follow up), no back pain,  paresthasia , joint mobility painful joint (left knee swelling , tender, hot , painful)good doietary habit, , adherenmt to medication, toileting good., good social interaction. remarks (no breast mass, no vaginal discharge)</t>
  </si>
  <si>
    <t>sleeps well, walking distance good, muscle strength weak, no emotional change, no memory loss but forgetfulness, good judghement</t>
  </si>
  <si>
    <t>good disease course+ sysmptomatic OA</t>
  </si>
  <si>
    <t>salt restriction, avoid salty processed food, minim ize coffee, prevenmtion of fall, vegitable and fruit dish, legumes diosh, get adequate sun light, eat (banana, tomatto anfd pottato for pottasium supplementation)</t>
  </si>
  <si>
    <t>hypertenmsion, dyslipidemia, osteoarthrites</t>
  </si>
  <si>
    <t xml:space="preserve">?bilateral flank pain &gt;  </t>
  </si>
  <si>
    <t xml:space="preserve">bp - 145/70 -- _x000D_
</t>
  </si>
  <si>
    <t xml:space="preserve">same _+? recurrent uti </t>
  </si>
  <si>
    <t xml:space="preserve">send badominal elvic u/s , u/a rft </t>
  </si>
  <si>
    <t xml:space="preserve">HTN + Dyslipidemia; on Enalapril 10mg BID, HCT 25mg/day, Amlodipine - 5mg po daily and Atorvastatin 20mg/day </t>
  </si>
  <si>
    <t xml:space="preserve">rbs -  160 -  fb s- 130 - _x000D_
 bp - 65  149 / 62( home record - 140/80 ) _x000D_
</t>
  </si>
  <si>
    <t xml:space="preserve">send lipid profile , se </t>
  </si>
  <si>
    <t>T2 DM&gt; 6 + years  ON MTF  1gm po bid, daonil 5 mg po bid P2. HTN&gt; 3 years  on Enalapril 5 mg po bid</t>
  </si>
  <si>
    <t xml:space="preserve">has numbness of rt upper extremity, </t>
  </si>
  <si>
    <t>bp 110/80,pr 80 FBS 273, 210, 169, 163</t>
  </si>
  <si>
    <t xml:space="preserve">poor controls DM +PN </t>
  </si>
  <si>
    <t xml:space="preserve">UPDATE IX, OFT LIPID FBS </t>
  </si>
  <si>
    <t>DM NPH 22/12,, metformin 850mg po bid (but she was taking only insulin BECAUSE OF ALLERGIC RXN )</t>
  </si>
  <si>
    <t>BP                          134 / 70               PR 79</t>
  </si>
  <si>
    <t>Hypertension for the last 2 years Enalapril 10mg po per day Type2 DM for the last 2 years Mixitard16/6 ADPKD for the last 2 years FBS 104 creatinene 2.98 eGFR 18 ml/min diabetic nephropathy_x000D_
 FBS 96mg/dl</t>
  </si>
  <si>
    <t>24 hours urine protein _x000D_
 Calcium PTH phosphorus and vitamin D</t>
  </si>
  <si>
    <t>Hypertension for the last 2 years Enalapril 10mg po per day Type2 DM for the last 2 years Mixitard16/6 ADPKD for the last 2 years FBS 104 creatinene 2.98 eGFR 18 ml/min</t>
  </si>
  <si>
    <t>no objective abnormal finding</t>
  </si>
  <si>
    <t>chronic viral hepatitis(HBV)</t>
  </si>
  <si>
    <t>Viral Load</t>
  </si>
  <si>
    <t>BP 150/80mmgh, FBS = 115mg/dl</t>
  </si>
  <si>
    <t>well controlled T2 DM + poor controlled HTN</t>
  </si>
  <si>
    <t>no cough, no SOB, no edema, no visual problem, no back pain, no paresthasia, joint mobility giood, good balance, good understanding, cooperati e, no stress, no obesity, no psychosocial distress, good dietary habit, good hygienm,  smokes daily  ,drinks local gin, chew khat daily (want to quiet all reason (doesn't want any pleasure or ephoric effcect nor get help from it, motivation factor no peer influence made possiblre to reduce doses), adherent to medication, toileting good, good social interaction. remarks (no history of STI, no RVI, married since 6 yrs)</t>
  </si>
  <si>
    <t>salt restriction, minimize coffee, keep reduceing addiction, vegitable and fruit dish, legumes dish, use only liquid oil, get adequate sun light, walk for 30 minutes 3 toimes per week, foot care (keep hygien, keep moisturizing legs with vaslin, becarel while cutting nails, wear loose shoe), keep candy in pocjkets</t>
  </si>
  <si>
    <t>she has difficulty of swallowing</t>
  </si>
  <si>
    <t>Her current CD4 count is 580 (6/2/16) cbc (12/10/23) WBC- 8.01k N- 78.3% hgb-11.6 HCt- 37.5 MCV-94 Coagulation profile &amp;#40;12/10/23&amp;#41; PLT-461k PT- 21 INR-1.68 ECHO - borderline LV wall thickness and Grade I LV wall dysfunction PTT-42.8_x000D_
UGI endoscopy= Esophageal stricture at 25cm and 30cm with ulcerated mucosa. Ballon dilation of upper stricture upto 10mm and lower stricture to 9mm performed.</t>
  </si>
  <si>
    <t>HTN +Known Old stroke Pt (Rt side ) on aspirin and Atorvastatin +.Known RVI pt on HAART + Acute Poisoning 2ry (Acidic ceramic cleaning chemical HCL ) +Aspiration Pneumonia + UGIB 2 Stress ulcer + Acute PE (right lower lobe and segmental branches) after he presented with ingestion of ceramic cleaning chemical (Acidic ceramic cleaning chemical )</t>
  </si>
  <si>
    <t>change omeprazole to esmoprazole 40mg PO BID, antipain PRN, Rivaroxaban 20mg PO daily, Metoclopromide 10mg PO PRN, Atorvastatin 20mg PO daily, amlodipine 5mg PO daily, Fluconazole 200 mg PO BID</t>
  </si>
  <si>
    <t>HTN +Known Old stroke Pt (Rt side ) on aspirin and Atorvastatin +.Known RVI pt on HAART + Acute Poisoning 2ry (Acidic ceramic cleaning chemical HCL ) +Aspiration Pneumonia + UGIB 2 Stress ulcer + Acute PE (right lower lobe and segmental branches) after he presented with ingestion of ceramic cleaning chemical (Acidic ceramic cleaning chemical )_x000D_
Discharged 20 days back_x000D_
On Rivaroxaban 20mg PO daily, Metoclopromide 10mg PO PRN, Atorvastatin 20mg PO daily, amlodipine 5mg PO daily, Fluconazole 200 mg PO BID, Omeprazole 40mg PO BID_x000D_
UGI endoscopy= Esophageal stricture at 25cm and 30cm with ulcerated mucosa. Ballon dilation of upper stricture upto 10mm and lower stricture to 9mm performed.</t>
  </si>
  <si>
    <t xml:space="preserve">has lower back pain but no weakness of extremities has no change in mentation </t>
  </si>
  <si>
    <t>Lumbosacral MRI - MILD TO MODERATE SPONDYLOSIS(L4-S1) with moderate neural foraminal stenosis</t>
  </si>
  <si>
    <t xml:space="preserve">P- T2DM + Known HTN +? Pyogenic Meningitis + CHRONIC SMALL VESSEL ISCHEMIA </t>
  </si>
  <si>
    <t xml:space="preserve">DO LIP, HgA1C, LIP, U/A, OFT_x000D_
CONTINUE MEDS </t>
  </si>
  <si>
    <t xml:space="preserve">P- T2DM + Known HTN +? Pyogenic Meningitis + CHRONIC SMALL VESSEL ISCHEMIA _x000D_
On: MTF 1G po bid, glibenclamide 5 mg po bid, envas 5 mg po bid , atroz 20 mg po bid </t>
  </si>
  <si>
    <t xml:space="preserve">abdominal distension and easy statity and fatigue </t>
  </si>
  <si>
    <t>bp 118 / 66 PR 102 RR 17_x000D_
WBC 6.1 Hgb 11.7 PLT 262 MCV 85.9</t>
  </si>
  <si>
    <t xml:space="preserve">same + mild anemia of chronic illness           </t>
  </si>
  <si>
    <t>Known RVI on HAART+ Ascites ? 2oDisseminated TB(Peritoneum and Intestine) plus ? Cirrhosis 2^ to ? plus G-2 Hepatic Encephalopathy(ResolvED)</t>
  </si>
  <si>
    <t xml:space="preserve">change omeprazole to esmoprazole 40mg PO BID, antipain PRN, Rivaroxaban 20mg PO daily, Metoclopromide 10mg PO PRN, Atorvastatin 20mg PO daily, amlodipine 5mg PO daily, Discontinue Fluconazole </t>
  </si>
  <si>
    <t>PR=75/M  BP=123 / 82MMHG,HGA1C=12.11%</t>
  </si>
  <si>
    <t>SAME AS ABOVE +POOR GLYCEMIC CONTROL</t>
  </si>
  <si>
    <t>KNOWN DIABETIC ON MTF 500MG PO BID</t>
  </si>
  <si>
    <t>known HYPERTENSIVE PATIENT</t>
  </si>
  <si>
    <t>ENALAPRIL 10 MG PO BID, HCT 25 MG PO/DAY</t>
  </si>
  <si>
    <t xml:space="preserve">multiple joint pain &gt; _x000D_
 DYSURIA </t>
  </si>
  <si>
    <t xml:space="preserve">fbs- 94-90- 96 - 148 *_x000D_
 bp - 140/80 - 150/90 - 130/90 - 160/90 _x000D_
 esr - 10 </t>
  </si>
  <si>
    <t xml:space="preserve">same + RECURRENT UTI </t>
  </si>
  <si>
    <t>collect rft , uric acid , RF , U/A -&amp; URINE CULTURE</t>
  </si>
  <si>
    <t>HTN+DM+ Parkinsons disorder</t>
  </si>
  <si>
    <t>HTN+DM+PD on enalapril 10mg po BID,metformin 500 mg bid , Amlodipine 10 mg poo per day levodopa + carbidopa (250 + 25 mg ) 1 tab po TID, Atrovastatin 40 mg po daily.enalapril 5 mg po bid</t>
  </si>
  <si>
    <t xml:space="preserve">she has back pain </t>
  </si>
  <si>
    <t>BP= 130/77</t>
  </si>
  <si>
    <t>Well controlled HTN + ?Degenerative spondylitis</t>
  </si>
  <si>
    <t>amlodipine 5mg PO daily, Lumbosacral xray</t>
  </si>
  <si>
    <t>HTN On: amlodipine 5 mg po/day + COMMINUTED HUMERAL NECK FRACTURE WITH POSTERIOR SHOULDER DISLOCATION (has follow up at Ortho side)</t>
  </si>
  <si>
    <t xml:space="preserve">FBS - 60 - 100 -_x000D_
 BP -  179/95  PR - 83 </t>
  </si>
  <si>
    <t xml:space="preserve">ENALAPRIL 10/5 MG PO BID -  NPH - 50/36 IU SC BID REFILL OTHER - UPDATE RFT  FOR NEXT APPT </t>
  </si>
  <si>
    <t>DM + Hypertension + Asthma on NPH 50/40 IU, Enalapril 5mg BID and Amlodipine 10mg daily</t>
  </si>
  <si>
    <t>DIDN'T SHOW UP</t>
  </si>
  <si>
    <t>P- RHEUMATOID ARTHRITIS</t>
  </si>
  <si>
    <t>P- RA on MTX 2.5 MG PO/week , folic acid 5 mg po/day</t>
  </si>
  <si>
    <t>BP 114/74, ,PR 80, FBS 351, 117, 108, 77, 117, 204,182</t>
  </si>
  <si>
    <t xml:space="preserve">SEE MEDICATION ADVISE ON DIET </t>
  </si>
  <si>
    <t>T2DM NPH 22/12 IU SC BID + HTN AMLODIPINE 5 MG PO/D , ATROVASTATIN 20 MG PO/D , NEUROBION 1 TAB PO/D , AMT - 1 TAB PO/D , Right Mild Hydronephrosis ON FOLLOW UP AT UROLOGY clinic)</t>
  </si>
  <si>
    <t>BP               116 / 69             PR 72</t>
  </si>
  <si>
    <t>Nephritic  syndrome secondary to lupus nephritis    ANA positive_x000D_
 on Lasix and Enalapril_x000D_
 recurrent Abortion_x000D_
 24 hours urine protein  not documented_x000D_
 Anti DS DNA not done_x000D_
 C3 and C4</t>
  </si>
  <si>
    <t>refill and work up_x000D_
 lupus nephritis</t>
  </si>
  <si>
    <t>HAS NECK PAIN SINCE THREE MONTHS</t>
  </si>
  <si>
    <t>PR=63/M  BP=137 / 74MMHG ,FBS=74MG/DL</t>
  </si>
  <si>
    <t>SAME WITH GOOD GLYCEMIC CONTROL+?CERVICAL SPONDYLOSIS</t>
  </si>
  <si>
    <t>NPH26/16IU,REFILL,DO HGA1C,DO  NECK X-RAY,DO SERUM VITAMINE D</t>
  </si>
  <si>
    <t>Dry cough and  running nose</t>
  </si>
  <si>
    <t>WHEEZING SOUND</t>
  </si>
  <si>
    <t>known asthmatic + common cold R/O CAP</t>
  </si>
  <si>
    <t xml:space="preserve">BP -  136/83 - PR - 85 _x000D_
 RFT - CR - 0.7 , - 3 MONTH BACK _x000D_
 </t>
  </si>
  <si>
    <t>HTN + Dyslipidemia ; ON Enalapril 5 mg po  DAILY , HCT 25 mg po/d, Atrovastatin 20 mg po/d</t>
  </si>
  <si>
    <t>NPH26/16IU,REFILL,DO HGA1C,DO  cervical X-RAY,DO SERUM VITAMINE D</t>
  </si>
  <si>
    <t>no cough,no SOB, no edema, no visual probl;em, no back pain, no paresthasia, good self care BP 140/90 mmHg FBs 123  mg/dl</t>
  </si>
  <si>
    <t>salt restriction, avoid salty [processed food, minimize coffee, prevention of fall, vegutable and fruit dish, legumes dish, use only liqyuid oil, get adequate sun light, eat (banana, tomatto and pottato)</t>
  </si>
  <si>
    <t>has abdominal distension , excessive gas and constipiation</t>
  </si>
  <si>
    <t>bp  120 / 80 PR 78</t>
  </si>
  <si>
    <t>Dyspepsia +MDD with anxious distress on- Fluoxetine 20mg po morning</t>
  </si>
  <si>
    <t>no cough, no SOB, no edema, left eye markedly decreased in vision (glaucoma related had follow up), no back pain, nom paresthasia, good self care, BP 130/80 mmHg, FBS 99 mg/dl</t>
  </si>
  <si>
    <t>sleeps well, walking distance good, muscle strenmgth good, no em,otional chabnge, no memory loss, good judgement</t>
  </si>
  <si>
    <t>salt restriction, be active, minimze coffee, vegitable and fruit dish, lehgumes dish, perevention of fall,get adequate sun light, eat (banana, tomatto and pottato for pottasium supplemention)</t>
  </si>
  <si>
    <t>BP         105 / 71                             PR 104</t>
  </si>
  <si>
    <t>Known T2 DM; on MTF 1 gm po bid P2-Disseminated TB (bilateral lungs, lymph nodes and pleura) [after sputum gene Xpert and chest CT result] ; on RHZE 3 tab po/d &amp; Pyridoxine 50 mg po/d P3-moderate hypokalemia(corrected) FBS115mg/dl</t>
  </si>
  <si>
    <t>P1-Known T2 DM; on MTF 1 gm po bid P2-Disseminated TB (bilateral lungs, lymph nodes and pleura) [after sputum gene Xpert and chest CT result] ; on RHZE 3 tab po/d &amp; Pyridoxine 50 mg po/d P3-moderate hypokalemia(corrected)</t>
  </si>
  <si>
    <t xml:space="preserve">has left lower leg pain of 10 days </t>
  </si>
  <si>
    <t>bp 110 / 72 PR 92</t>
  </si>
  <si>
    <t>send for INR</t>
  </si>
  <si>
    <t xml:space="preserve">PR=74  BP=149 / 85MMHG </t>
  </si>
  <si>
    <t>Same as above+suboptimal BP control</t>
  </si>
  <si>
    <t>Enalapril 10mg po bid,Amlodipine 5mg po daily,ASA 81 mg po daily</t>
  </si>
  <si>
    <t>HTN on enalapril 15/10 mg po bid(but she is taking enalapril 5mg po bid)amlodipine 5mg po daily,ASA 81mg po daily</t>
  </si>
  <si>
    <t xml:space="preserve">FB S- 127 - 118 - 132 - 132 _x000D_
 BP -  BP - 120/80 - 140/90 - 130/80 _x000D_
 VITAMIN  D -  73 .01 ( 30- 100 ) </t>
  </si>
  <si>
    <t xml:space="preserve">ENALAPEIL 10 MG PO BID  ADD MELOXCIAM 15 MG PO DAILY , _x000D_
  REFILL AND APPT - LINK TO OPTHA FOR EVALUATION </t>
  </si>
  <si>
    <t xml:space="preserve">HPN + DM + Left hip avascular necrosis on Metformin 500 mg BID, Daonil 5mg po/bid , Enalapril 10 mg DAILY , ASA 81 mg daily, and Atrovastatin 40mg Daily ,AMLODIPINE 10 MG PO DAILY </t>
  </si>
  <si>
    <t xml:space="preserve">no cough, no SOB, no edema, no visual problem, no back pain, no paresthasia, good self care, operated recetly 3 months ago for intestinal obestriuction, BP 130/70 mmHg, </t>
  </si>
  <si>
    <t>sleeps well, walking distance, muscle strength good, no emotional change, no memory loss, good judgem,ent</t>
  </si>
  <si>
    <t>salt restriction, minimize coffee, preventrion of fall, vegitable and fruit dish, legumes dish, get adequate sun light, use only liquid oil, get a cup of juice made of (banana, avocado, oats and milk ) twice per week,  foot care (keep hygioen, keep moisturinmg legfs with vaslin, bec areful while cutting nail, wear loose shoe)</t>
  </si>
  <si>
    <t>BP=137 / 80 FBS=120-125</t>
  </si>
  <si>
    <t>has  intermittent left chest pain of a month</t>
  </si>
  <si>
    <t>PR=73  BP=166 / 73MMHG,FBS=326MG/DL</t>
  </si>
  <si>
    <t>DO URINE GLUCOSE&amp;KETONE,ECG ,THEN MANAGE</t>
  </si>
  <si>
    <t>RVI+TYPE 2DM+ IHD+HHD ON NPH 12/10iu, metoprolo25mg po daily , atrovastatin 40mg po daily, enalapril 2.5mg po daily, carbamazepine 200mg po 1x, ASA 81mg po daily</t>
  </si>
  <si>
    <t>he is known HTN for the past 1 years  and on amlodpine 10mg p 1x</t>
  </si>
  <si>
    <t>BP 145/92_x000D_
PR-117</t>
  </si>
  <si>
    <t>known HTN + Dyslipidemia +HHD</t>
  </si>
  <si>
    <t>CBC,LFT, creatinine and U/A</t>
  </si>
  <si>
    <t xml:space="preserve">FBS 95     </t>
  </si>
  <si>
    <t>PR-61 BP-149 / 90mmhg</t>
  </si>
  <si>
    <t>P1-Known HTN _x000D_
P2-Intramural Myoma + Ovarian cyst(on follow up)_x000D_
-ON AMLODIPINE 10 MG PO DAILY,ENALAPRIL 10 MG PO BID HCT 25 mg po/day</t>
  </si>
  <si>
    <t xml:space="preserve">Known Type 2 DM +Known Hypertensive Patient On Metformine1gm BID, Glibenclemide 10mg BID, Enalapril 10mg BID and Nifedipine 20mg BID._x000D_
_x000D_
</t>
  </si>
  <si>
    <t>no cough, no SOB, no edema, no visuakl problem evaluated, no back pain, paresthasia, good self care, BP 120/70 mmHg, FBS</t>
  </si>
  <si>
    <t>sleeps well, walking distance good, muscle strength good, no emotional change, no memory loss but forgetfiulness, good judgeent</t>
  </si>
  <si>
    <t>salt restriction,be acvtiove, minimize coffee, prevenmtion of fall, vegitable anmd fruit dish, avoid  legumes, avoid organic meats, avoid beef, avoid alcohol, avoid stress, get adequate sun light, use only liqyuid ioil</t>
  </si>
  <si>
    <t>hypertension, diabetes, gout</t>
  </si>
  <si>
    <t xml:space="preserve">bp 126 / 68 PR 91 FBS 170,177,175,204 174 188 170 160 </t>
  </si>
  <si>
    <t xml:space="preserve">poorly glycemic + well bp control + PN </t>
  </si>
  <si>
    <t>see mgt &amp; send RFT , HbA1c</t>
  </si>
  <si>
    <t>FOLLOW UP.,,</t>
  </si>
  <si>
    <t>4th MONTH AND 14 DAYS POst op after craniotomy for evacuation of ASDH was done for an indication of severe TBI with ASDH + Bi frontal contusion severe TBI with ASDH + Bi frontal contusion+KNOWN EPILEPTIC PT (3 YRS)</t>
  </si>
  <si>
    <t xml:space="preserve">good bp and glycemic control_x000D_
_x000D_
</t>
  </si>
  <si>
    <t xml:space="preserve">P1 hypertension, P2 diabetes mellitus, P3 cardiac disease?2RY IHD on: MTF 1gm BID, Amlodipin 5/d, atenolol 50/d, ASA 81 /d, ateroz 40 /d, enalapril 10 /d, Omeprazole 20/d_x000D_
</t>
  </si>
  <si>
    <t>no cough, no SOB,no ecedema, no visual problem, no back pain,  paresthasia, good self care, BP 160/90 mmHg, FBS 116 mg/dkl</t>
  </si>
  <si>
    <t>sleeps well, walking distance good, muscvle strength good, no emotionasl change, no memory loss, good jusdgement</t>
  </si>
  <si>
    <t>salt restriction, avoid salty provcessed food, minim ize coffee, prevention of fall, vegitable and fruit dishj, legumes dish, use only liqyuid oil, get a cup of juice made of (banana, avocado, oats anmd milk ), twice per week, foot (keep hygien, lkeep moisturiz legs with vaslin, becaredful while cutting nail, wear loose shoe)</t>
  </si>
  <si>
    <t>hypertensuion, diabetes, dyslipidemia</t>
  </si>
  <si>
    <t>PR=75  BP=158 / 83MMHG</t>
  </si>
  <si>
    <t>Enalapril 10 mg po bid, hold Frusemide HCT 12.5 mg po daily</t>
  </si>
  <si>
    <t>HTN with HHD + DVHD + Type 2 DM on medication_x000D_
On- Doanil 10mg PO BID ,MTF 500mg PO BID, Enaalpril 5mg PO daily, Atrovastatin 20 mg PO /D,ASA 81 mg po daily ,lasix 40 mg po daily ,spironolactone 25mg po daily</t>
  </si>
  <si>
    <t xml:space="preserve">bp 163 / 66 PR  66  </t>
  </si>
  <si>
    <t>A Hypertension with HHD + PN currently on Enalapril 5 mg po/day , Furosemide 40 mg Bid, Spironolactone 25 mg po/day, atenolol 50 mg po/d, Atorvastatin 20 mg/d ,AMT 25 mg/d, Neurobin 1 tab PO/d</t>
  </si>
  <si>
    <t>PR=99  BP=137 / 75MMHG</t>
  </si>
  <si>
    <t>FBS-130mg/dl-75 mg /dl</t>
  </si>
  <si>
    <t xml:space="preserve">Refill  Add BBs for BP control, and Atrovastatin </t>
  </si>
  <si>
    <t>HTN + T2 DM_x000D_
-NPH 12/6 U ,Losartan 50 mg po daily, HCT 25mg po daily</t>
  </si>
  <si>
    <t xml:space="preserve">FBS=160                                                    </t>
  </si>
  <si>
    <t>NPH 44/22 IUSC BID; Add RI 2/2 AM/PM _x000D_
SEND RFT, HgA1c</t>
  </si>
  <si>
    <t>P=T1 DM ON NPH 44/22 IUSC BID</t>
  </si>
  <si>
    <t>PR=99  BP=137 / 75MMHG,total cholestrol=209mg/dl,hdl=34.9mg/dl,ldl=141.5,otherinvestigation done are with in normal range.</t>
  </si>
  <si>
    <t>HTN WITH GOOD BP CONTROL+DYSLIPEDEMIA</t>
  </si>
  <si>
    <t>REFILL WITH THE ABOVE MEDICATIONS,ADD ATORVASTATIN 20 MG PO DAILY</t>
  </si>
  <si>
    <t xml:space="preserve">bp 121 / 81 PR 94 fbs 80 ,108 , 55     Hbpm 120/80-130/80 </t>
  </si>
  <si>
    <t>well bp + hypoglycemia</t>
  </si>
  <si>
    <t>has bilateral leg swelling since two months</t>
  </si>
  <si>
    <t>PR=65  BP=124 / 52MMHG</t>
  </si>
  <si>
    <t>HOLD NIFEDIPINE ,REFILL</t>
  </si>
  <si>
    <t>FBS-147mg/dl- 247mg/dl</t>
  </si>
  <si>
    <t>Increase the night time dose of insulin ,refill and appoint with Ix</t>
  </si>
  <si>
    <t>known T2DM _x000D_
-ON Mixtard 30/16iu</t>
  </si>
  <si>
    <t xml:space="preserve">cough (history of athma), nop SOB, no edema, no visual problem (right eye markedly decreased viion glaucoma related operated 11 yrs ago), no back pain, nop paresthasia, BP 130/80 mmHg, good self care, reting tremor, no rigidity, can grip object, can eat fiood, nocturnal salivation, </t>
  </si>
  <si>
    <t>cough variant asthma</t>
  </si>
  <si>
    <t>salt restriction, be active, minimize coffee, prevenmtion of fall, vegitable and fruit dish, legumes dish, avoid salty processed food, get adequate sun l;ight</t>
  </si>
  <si>
    <t>essential tremor r/o parkinson's disease</t>
  </si>
  <si>
    <t>BP=130-75 hgba1c=5%(3 months back)</t>
  </si>
  <si>
    <t xml:space="preserve">refill med and see after 3 months </t>
  </si>
  <si>
    <t xml:space="preserve">HTN+OLD ISCHEMIC STROKE ASA 81 MG ATROVASTATIN 20 MG PO/D COMBISAR 10/160 MG PO/D_x000D_
</t>
  </si>
  <si>
    <t>has burning sensation of left foot since a month duration  and has epigastric pain when taking metformin</t>
  </si>
  <si>
    <t>PR=81/M  BP=123 / 75MMHG,FBS=128MG/DL</t>
  </si>
  <si>
    <t>SAME WITH GOOD GLYCEMIC CONTROL+DYSPEPSIA+PERIPHERAL NEUROPATHY</t>
  </si>
  <si>
    <t>Refill,add neurobin 1tab po daily,add PPI</t>
  </si>
  <si>
    <t>KNOWN T2 DM FOR THE LAST 6 YEARS NPH 34/18 IU and metformin 1 gm po BID</t>
  </si>
  <si>
    <t>FBS- 105-135mg/dl BP-140/70- 115-65mmhg</t>
  </si>
  <si>
    <t>Refill, Update Ix, appoint</t>
  </si>
  <si>
    <t xml:space="preserve">HAS STILL  LOWER BACK PAIN </t>
  </si>
  <si>
    <t>BP 154/67, FBS 180, 220, 188</t>
  </si>
  <si>
    <t>T2DM + HTN + hyperthyrodism</t>
  </si>
  <si>
    <t>T2DM + HTN + hyperthyrodism on NPH - 22/12 IU SC BID , metformin 500 MG po BID, enalapril 10 mg po BID, amlodipine 5 mg po/d, atrovastatin 20 m gpo/d and PTU 100 mg po BID + DEGENRATIVE LUMBAR SPNDYLOSIS</t>
  </si>
  <si>
    <t>Refill,add neurobin 1tab po daily,add PPI,do hga1c</t>
  </si>
  <si>
    <t xml:space="preserve">constipation and dryness of mouth </t>
  </si>
  <si>
    <t xml:space="preserve">RT side Hemiparisis 2ry to Stroke + constipaton </t>
  </si>
  <si>
    <t xml:space="preserve">still claim joint pain and fingers tingling &amp; burningpain </t>
  </si>
  <si>
    <t xml:space="preserve">BP=111 / 75, PR=88                    </t>
  </si>
  <si>
    <t xml:space="preserve">OSTEOARTHRITIS+ MIGRAINE HEADACHE +  Vit-D deficiency on Rx + left IMCOM + ? Dyslipidemia </t>
  </si>
  <si>
    <t xml:space="preserve">continue Amitriptyline 25 mg po/d; Meloxicam 15 mg po PRN  Continue Vit-D Rx for the next 1 mon , Send FBS, Lipid profile </t>
  </si>
  <si>
    <t>P= OSTEOARTHRITIS+ MIGRAINE HEADACHE +  + Vit-D deficiency on Rx + left IMCOM on follow up at ENT side; on Amitriptyline 25 mg po/d; Meloxicam 15 mg po/d</t>
  </si>
  <si>
    <t>REFIL  FOR 2 MONTH</t>
  </si>
  <si>
    <t xml:space="preserve">T2DM + HTN on NPH 40/30 IU BID, valsartan + HCT (80+12.5 mg ) 1 tab po/d, atrovastatin 40 mg po/d and ASA 81 mg po/d_x000D_
</t>
  </si>
  <si>
    <t>bp  98 / 62 PR 68 fbs 90 -98</t>
  </si>
  <si>
    <t>type 1 dm on nph 12/4 iu sc bid</t>
  </si>
  <si>
    <t>no cough, no SOB, no edema, no visual problem evaluated , no back pain, no paresthasia, good self care, FBS 210 mg/dl (adherence problem)</t>
  </si>
  <si>
    <t>sleeps well,  walking distance good, muscle strength good, no emotional; change, no memory loss, good judgement</t>
  </si>
  <si>
    <t>salt restriction, be active, minimize coffee, prevention of fall, vegitable and fruit dish, lefgumes dish, foot care 9wear loose shoe, becareful while cutting nail, keep moisturizing egs with vaslin)</t>
  </si>
  <si>
    <t>BP110/75, 104/71, FBS 156, 149 ,PR 80</t>
  </si>
  <si>
    <t>SUBOPTIMAL CONTROL T2DM + HTN +VV</t>
  </si>
  <si>
    <t>T2DM + HTN +VV on insulin 25/10 IU SC am/pm enalapril 10 mg po/day vit d 300,000 iu im weekly for 8 wk</t>
  </si>
  <si>
    <t>complains about lower abdominal dull aching pain ,more on the left side ,associated with bilateral lower leg swelling</t>
  </si>
  <si>
    <t>Has lower abdominal tenderness ,no CVAT</t>
  </si>
  <si>
    <t xml:space="preserve">Recurrent UTI + LT Nephrolithiasis </t>
  </si>
  <si>
    <t xml:space="preserve">bp 94 / 72 PR 95    urea 13 cr 1.2 </t>
  </si>
  <si>
    <t xml:space="preserve">bp 132 / 76 PR 96 fbs 94,98,102,104,112 , 114 </t>
  </si>
  <si>
    <t>known diabetic and hypertensive on Metformin 1000 mg po bid Glbenclamide 5 mg po bid, Amlodipine 10 mg po per day</t>
  </si>
  <si>
    <t>BP:130/85    fbs:135</t>
  </si>
  <si>
    <t xml:space="preserve">GOOD GLYCEMI_x000D_
_x000D_
</t>
  </si>
  <si>
    <t>REFILL for 2 month</t>
  </si>
  <si>
    <t>P1=T2 DM + HTN NPH INSULIN 26/22 iu sc am/pm Nifedipine 20 mg po/day</t>
  </si>
  <si>
    <t>back pain, paresthjasia, no coufgh, no SOB, no edema, no visual peroblem,, took calcium and vitamin D and responded well, PSA (2.99 normal)</t>
  </si>
  <si>
    <t>sit on dry chair, sleep on dry matress, disc vbelt given, avoid heavy duty</t>
  </si>
  <si>
    <t xml:space="preserve">fbs - 160 - 137 _x000D_
 - bp - office record pr  72 bp- 137 / 72( home record -132-142-131138/78-79-74-80 ) pr -  66- 70 </t>
  </si>
  <si>
    <t xml:space="preserve">- update rft , nph - 34/20 iu sc bid , mtf - 500 mg po bid - refill and appt  with rft and hga1c </t>
  </si>
  <si>
    <t>T2 DM( for the past 32  + yrs on medication for the past 27 yrs) + HTN + Dyslipidemia ; on NPH=34/22  iu sc bid , Enalapril 10 mg po/ BID , amlodipine 10mg po daily, Atorvastatin 40 mg po/d</t>
  </si>
  <si>
    <t xml:space="preserve">HTN + DM + DCMP + dyslipidaemia on ASA 81 mg daily, Atorvastatin 20 mg, enalapril 10 mg daily, metformin 500 mg po BID, Neurobin 1 TAB PO DAILY_x000D_
</t>
  </si>
  <si>
    <t>BP-138/80mmhg PR-86 bpm</t>
  </si>
  <si>
    <t>Refill, advise on drug adherence ,update Ix</t>
  </si>
  <si>
    <t xml:space="preserve">P1-Known B. Asthma (not on medication) _x000D_
P2- Known HTN _x000D_
-On Amlodipine 5mg PO daily_x000D_
</t>
  </si>
  <si>
    <t xml:space="preserve">BP 112/73,PR 80, FBS NOT DONE </t>
  </si>
  <si>
    <t xml:space="preserve">UPDATE IX, OFT LIPID URINE FBS </t>
  </si>
  <si>
    <t>T2 DM on NPH on 42/22IU SC BID &amp; MTF 500 mg po d P2. HTN ON Amlodipine 10mg po day , atrovastatin - 20 mg po daily</t>
  </si>
  <si>
    <t>PR=100  BP=160 / 89MMHG,FBS=132mg/dl</t>
  </si>
  <si>
    <t>Same with good glycemic with poor BP control</t>
  </si>
  <si>
    <t>NPH  30/20 IU,AMITRYPTYLLINE 12.5MG PO DAILY,ATORVASTATIN 20 MG PO DAILY,ENALAPRIL 10 MG PO BID,HCT 12.5MG PO DAILY</t>
  </si>
  <si>
    <t>T2 DM + HTN ON MEDICATION</t>
  </si>
  <si>
    <t xml:space="preserve">HAS BURNING SENSATION OF FOOT , TINNITUS </t>
  </si>
  <si>
    <t xml:space="preserve">BP 129/80, FBS 265, 145, 138, 165, 130, 127, 147 </t>
  </si>
  <si>
    <t xml:space="preserve">SUBOPTIMAL CONTROLL DM+ASTHMA+PN </t>
  </si>
  <si>
    <t>T2DM on MTF 500mg po bid and doanil 2.5mg po daily ( who lost follow up for the last three yrs) p2: known asthmatic pt on symbicort 2puff bid p3: liver abscess on follow up at surgical side</t>
  </si>
  <si>
    <t>no cough, no SOB, feels fatigue, no edema, constipation, tremor persisted , no rigidity, good body direction turns speed , feels depressed, excessive sleepnmuing, loss of interest to engage with frends, mostly spent his time at home, slow speech, low tone of voice</t>
  </si>
  <si>
    <t>sleeps well, walking distance weak, muscvle strength weak, no memory loss but forgetfulness, good judgement</t>
  </si>
  <si>
    <t>major dippressive disorder</t>
  </si>
  <si>
    <t>take enough fluid, vegitable and fruit dish, ptrevention of fall, get adequate sun light</t>
  </si>
  <si>
    <t xml:space="preserve">no cough, no SOb, no edema, no visual problem (cataractn on follow up), good family care, </t>
  </si>
  <si>
    <t>sleeps well, walking distance weak, muscl strngth weak, on physioherapghy , no emotional change, no memory loss, good judgement</t>
  </si>
  <si>
    <t>salt restriction, minimize coffee, have fanmily care (brush tooth, get adequate sun light, wash body, continue physiotheraphy, support with toileting, have ebnough fluid)</t>
  </si>
  <si>
    <t xml:space="preserve">rt side body weakness 2nd to Ischemic stroke + Newly diagnosed HTN + ? restless leg syndrome ON amlodipine 10 mg po/day ASA 81 mg po/day atorvastatin 40 mg po/day,_x000D_
</t>
  </si>
  <si>
    <t xml:space="preserve">no cough, no SOB, no edema, no visual problem evaluated,  back pauin, paresthasia,  good self care, FBS 200 mg/dl, on mixtard 34/24 </t>
  </si>
  <si>
    <t>salt restriction, bre active, minimize coffee, prevention of fall, vegitable and fruit dish, legumes dish, get adequate sun light</t>
  </si>
  <si>
    <t>BP-130/90_x000D_
pr 80_x000D_
FBS ??</t>
  </si>
  <si>
    <t xml:space="preserve">send ix       </t>
  </si>
  <si>
    <t>T2 DM + HTN; on Insulin 20/12  but he was takng  12/20 am/pm, Metformin 500 mg,, ASA 81 mg daily ( Not taking ASA) and Atrovastatin 20mg daily, Enalapril 10 mg/ 5 mg po/d</t>
  </si>
  <si>
    <t>parastesia  and numbness of lower extremities</t>
  </si>
  <si>
    <t>BP- 90/69, 133/93, 192/89_x000D_
pr 80</t>
  </si>
  <si>
    <t>advise about adherence  and short appointment</t>
  </si>
  <si>
    <t>HTN &gt; 20 YEARS + ? PN on AMLODIPINE 10 MG PO/D , enalapril 10 MG PO/D ,_x000D_
( she was missing medication)</t>
  </si>
  <si>
    <t>Bp-120/80_x000D_
pr 80_x000D_
FBS - 77, 105,99, 87, 102, 104, 78</t>
  </si>
  <si>
    <t>escalate regular insulin 2 and advise about monitoring and adherence</t>
  </si>
  <si>
    <t xml:space="preserve">aching pain over the leg </t>
  </si>
  <si>
    <t>BP=110/68MMHG PR=76B/MIN</t>
  </si>
  <si>
    <t>DO HGA1C AND RBS</t>
  </si>
  <si>
    <t>BP: 104 / 73</t>
  </si>
  <si>
    <t>BP_100/62_x000D_
pr 80_x000D_
FBS-163, 226, 191_x000D_
RBS 294, 277</t>
  </si>
  <si>
    <t>increase Mixtard 26/16 iu advise about adherence</t>
  </si>
  <si>
    <t>KNOWN TYPE 2 DM+ SEVERE DKA (Treated) Mixtard 24/14</t>
  </si>
  <si>
    <t>BP: 149 / 73</t>
  </si>
  <si>
    <t>HTN ON enalapril 5 mg po/day and amlodipine 10 mg po/day</t>
  </si>
  <si>
    <t xml:space="preserve">currently still he has weakness of left extermity has left facial nubmness difficulty to swallow and drink properly  no abm has headcahe  no other complain </t>
  </si>
  <si>
    <t xml:space="preserve">bp ,pr , not done </t>
  </si>
  <si>
    <t xml:space="preserve">Stage 4 RVI P2= TUBERCULOMA  treated+pn </t>
  </si>
  <si>
    <t xml:space="preserve">consult neuro on friday  update ix </t>
  </si>
  <si>
    <t xml:space="preserve">Stage 4 RVI P2= TUBERCULOMA ? CNS TOXO P3 = primary syphilis , On MRI There is Thalamic ting enhancing lesion 36*26*46mm , Rt thalamic, Lt inferior temporal &amp; insular lesion ..likely tuberculoma he was  onn antitb  finished 4days back </t>
  </si>
  <si>
    <t>Bp- 100/60_x000D_
pr 80_x000D_
FBS-???</t>
  </si>
  <si>
    <t>send       ix</t>
  </si>
  <si>
    <t>bp=100-130/70-90 mmhg(home)  , 135 / 78(office)    pr=70 rr=17</t>
  </si>
  <si>
    <t>amlodipine 10 mg po/d , hct 25 mg po/d ,hot compress,physiotherapy</t>
  </si>
  <si>
    <t xml:space="preserve">URINARY FREQUENCY                       </t>
  </si>
  <si>
    <t>BP=143/64MMHG PR=75B/MIN</t>
  </si>
  <si>
    <t>DO CR,U/A,ELECTROLYTE , LIPID PROFILE</t>
  </si>
  <si>
    <t>TIIDM + DIABETEIC RETINOPATHY AND NEPHROPATHY + HYPERRENSION+ CKD</t>
  </si>
  <si>
    <t>BP_108/60, 110/70,_x000D_
pr 80</t>
  </si>
  <si>
    <t xml:space="preserve">no new complaint increased thirst </t>
  </si>
  <si>
    <t xml:space="preserve">fbs= 190.,229 bp =113/86  electrolyte,u/a lft lipid profile  wnr </t>
  </si>
  <si>
    <t xml:space="preserve">add doanil 5mg po/d  do do  rft </t>
  </si>
  <si>
    <t>P1 :- HTN P2 :- TII DM - on MTF 1 gm po bid, -  Atrovastatin 20 mg po day, - Amlodipine 10 mg po day - HCT 25 mg po/d - ASA 81 mg po/d - Enalapril 5mg po BID</t>
  </si>
  <si>
    <t xml:space="preserve">proudactive cough whtish sptum has no fever no headche no chest pain no other complain </t>
  </si>
  <si>
    <t>BP148/9,  ,PR 80 , RESP CLEAR</t>
  </si>
  <si>
    <t xml:space="preserve">SUBOPTIMAL CONTROLL HTN +RT hemiparesis 2ry to haemorrhagic stroke +BRHONCHTITIS </t>
  </si>
  <si>
    <t xml:space="preserve">SEE MEDICATION  ALMETAMINE AND AZTHROMYCIN </t>
  </si>
  <si>
    <t>HTN P2- RT hemiparesis 2ry to haemorrhagic stroke (3 years back) +ATSHMA Currently on -Enalapril 10mg BID -Amlodipine 10mg /day</t>
  </si>
  <si>
    <t>bp= 150 / 76    pr=63 rr=17_x000D_
fbs=154</t>
  </si>
  <si>
    <t>DM (FAIR CONTROL)</t>
  </si>
  <si>
    <t>CCONTINUE mixtard 26/ 18 iu</t>
  </si>
  <si>
    <t>DM (FAIR CONTROL) + RAISED BP</t>
  </si>
  <si>
    <t>CCONTINUE mixtard 26/ 18 iu,LSM</t>
  </si>
  <si>
    <t>productive cough still persists mildly and sputum decreases, lgif</t>
  </si>
  <si>
    <t xml:space="preserve">send investigation      </t>
  </si>
  <si>
    <t>?CAP+?PUL TBC +CHRONIC VIRAL HEPATITIS 2? HBV Pneumonia treated</t>
  </si>
  <si>
    <t xml:space="preserve">HAS EYE PAIN </t>
  </si>
  <si>
    <t xml:space="preserve">BP 120/77, 140/100 120/90 PR 80 FBS 240 , 180, 115, </t>
  </si>
  <si>
    <t xml:space="preserve">POOR CONTROLL HTN+DM +TMNG </t>
  </si>
  <si>
    <t xml:space="preserve">SEE MEDICATION  LINK TO OPTHALMOLOGY </t>
  </si>
  <si>
    <t xml:space="preserve">bp =121/75  fbs=167 hga1c= 7.8 cr=0.8 electeolyte =wnr ,u/a= ur  cbc= wnr  lipid profile  ldl==53 hdl=26 tgl=192 t.chole=118 </t>
  </si>
  <si>
    <t xml:space="preserve">good bp +poor glycemic control </t>
  </si>
  <si>
    <t>metformin 1000 mg po bid amlodipine  5 mg po/d atrovasatin  20 mg po/d</t>
  </si>
  <si>
    <t>P1- Type 2 DM P2- HTN -On Metformin 500/1000mg PO BID Amlodipine 5mg PO DAILY Atorvastatin 20mg PO daily</t>
  </si>
  <si>
    <t xml:space="preserve">INR -1.63 _x000D_
- She was  on warfarin 7. 5 mg PO daily for the last  two months but  not  on target INR </t>
  </si>
  <si>
    <t>Bp-120/60, pr-60</t>
  </si>
  <si>
    <t xml:space="preserve">Subtherautic INR INR </t>
  </si>
  <si>
    <t xml:space="preserve">-Make   warfarin 10 mg po daily for 3 days and 7.5 mg po daily for  4 days _x000D_
- like to the  cardiac side for  better follow up  and management.  She  wants to  be  pregnant and I consulted about  the complication. _x000D_
- Appoint after  2 weeks    </t>
  </si>
  <si>
    <t>P- CRVHD((SEVER MS,TRACE MR,MILD AR,MODERATE TR)) + AF+ Sever pulmonary hypertension ON warfarin 7.5 mg po daily atenolol 25mg po daily benzanthin 1.2M iu monthly</t>
  </si>
  <si>
    <t xml:space="preserve">Headache  and vertigo on the right ear  </t>
  </si>
  <si>
    <t xml:space="preserve">BP: 135/78    131/63 </t>
  </si>
  <si>
    <t xml:space="preserve">same   +? migraine headache        </t>
  </si>
  <si>
    <t xml:space="preserve">start ASA 81 mg po daily, atrovastatin 40mg po daily and amlodipine 5mg po daily, PCM 1gm po PRN </t>
  </si>
  <si>
    <t xml:space="preserve">p1: known HTN+ known old stroke on ASA, atrovastatin and unknown anti hypertensive ( who discontinued her medications for the last one week)_x000D_
P2- ? SNHL on follow up at ENT  </t>
  </si>
  <si>
    <t xml:space="preserve">BP =138/83 FBS= 110-132 </t>
  </si>
  <si>
    <t xml:space="preserve">REFIL, UPDATE SCR </t>
  </si>
  <si>
    <t>Type 2 DM + HTN+ 5 month after uroplasty was done for recurrent urethral stricture + RT Sever hydronephrosis MTF 1gm po bid Daonil 5 mg po/bid, Enalapril 10 mg po bid, Amlodipine 10 mg po /day, Atrovastatin 20 mg po/day, ASA 81 mg po/day</t>
  </si>
  <si>
    <t xml:space="preserve">has epigastric burning pain, nausea rt upper qudarnt pain lower backpain dysuria, DRY COUGH </t>
  </si>
  <si>
    <t xml:space="preserve">bp 95/62 ,pr 80 , resp SCATRED  WHEEZING ON POS CHEST </t>
  </si>
  <si>
    <t>ASTHMA+? DYSLIPIDEMIA+UTI+DYSPEPSIA</t>
  </si>
  <si>
    <t xml:space="preserve">URINE STOOL OFT LIPID FBS </t>
  </si>
  <si>
    <t xml:space="preserve">Asthma not on medication +MILD FATTY LIVER  ON atrovastatin 20mg po 1x, </t>
  </si>
  <si>
    <t xml:space="preserve">v/s-bp-132 / 77 home-120-130/78-82, FBS-107-138, HA1C-8.7%, OGTT-112(74-106)CBC-wbc-3.7k, N-40, L-47, hb-17.9, MCV-81, plt-238k, INR-1.11, aPTT-34.4, TC/TG/HDL/LDL-116/75/46/55, Ca-t-9.1, iCa-4.68, folate-9.06(&gt;5.21), vitamin B12-472(192-827), iron-total-143(70-180), Transferin-273(200-360), TIBC-193(261-462), ferritin-130(25-350), Mg-1.6(1.8-2.6), cr-0.8, urea-13, U/A-NR, serum electrolyte-normal abdominopelvic U/S-Normal </t>
  </si>
  <si>
    <t>advise on LSM, come with home bp and BG level,  refill, see after 3months</t>
  </si>
  <si>
    <t>BP-130/96, 106/78_x000D_
pr 80</t>
  </si>
  <si>
    <t>Problem List HTN on Amlodipine  5 mg daily</t>
  </si>
  <si>
    <t>there is increament of abdominal girth.</t>
  </si>
  <si>
    <t xml:space="preserve">BP-107 / 72mmHg  PR-79   </t>
  </si>
  <si>
    <t>-Improving  .</t>
  </si>
  <si>
    <t>-Escalate the diurtics to frusemide 60mg and spironolactone 75mg po daily and monitor weight and urine output with serum electrolyte and RFT and on the next appointment to escalate Propranolol when he tolreates .</t>
  </si>
  <si>
    <t xml:space="preserve">HFpEF 2ry to HHD + Known HTN + MDD WITH Psychotic features On AMLODIPINE 10 &amp; Enalapril 5mg po/d MG PO/D, follow up at psychiatry side_x000D_
</t>
  </si>
  <si>
    <t xml:space="preserve">bp: 110/79   125/80    134 / 89_x000D_
</t>
  </si>
  <si>
    <t xml:space="preserve">p1: HTN on amlodipine 10mg po daily and HCT 25 mg po daily </t>
  </si>
  <si>
    <t xml:space="preserve">Has no improvement </t>
  </si>
  <si>
    <t>Bp-127 / 7, pr-90</t>
  </si>
  <si>
    <t xml:space="preserve">p1: left side hemiplegia secondary to haemorrhagic stroke.( 4TH MONTHS)_x000D_
 p2: HTN( 14+ YRS) ON ENALAPRIL 5 BID AMLODIPINE 10/DAY_x000D_
 ATROVASTATINE 40 MG PO DAILY_x000D_
_x000D_
</t>
  </si>
  <si>
    <t>BP: 121/75_x000D_
fbs: 103-135</t>
  </si>
  <si>
    <t>DM on MTF - 1GM PO BID , GLIBENCLAMIDE 5 MG PO DAILY , ATROVASTATINE 20 MG PO DAILY</t>
  </si>
  <si>
    <t>No new Compalint.</t>
  </si>
  <si>
    <t>BP-108 / 65 mmHg   PR-98.</t>
  </si>
  <si>
    <t>-Update LFT. and appoint after 02 months.</t>
  </si>
  <si>
    <t xml:space="preserve">good glycemic and BP Control_x000D_
_x000D_
</t>
  </si>
  <si>
    <t xml:space="preserve">p= HTN +T2 DM on amilodipin 5 mg po once, NPH=18/10, ATROVASTATIN 40 MG PO ONCE, vit B1+VitB6+vit B12, enalapril 5 mg po once, acetylsalisalicacid 81 mg po once, metformin 500 mg po once and omiprazol 20 mg bid_x000D_
</t>
  </si>
  <si>
    <t>he was discharged 2wks back after he stayed at ward for 1wk with the asst of P1=ACUTE EXACERBATION OF BRONCHIAL ASTHMA PPTED BY ?URTI  P2=known HTN currently he complains SOB with mild exertion, productive cough of whitish sputum</t>
  </si>
  <si>
    <t>v/s-bp-123 / 84, home-120-140/80-90 pr-100, rr-18 sao2-85% with RA, chest-scattered wheeze over all LF</t>
  </si>
  <si>
    <t>the same + acute exacerbation of B.asthma ppted by ?</t>
  </si>
  <si>
    <t>link to EOPD, put on INO2, challenge with salbutamol, refill and appoint after 1month</t>
  </si>
  <si>
    <t>HTN + BRHONICHAL ASTHMA ( 17 yr) + 12th month post op after FESS  on Beclomethasone 2 puff bid ,salbutamol 4 -6 puff prn amlodipine 5 mg po/day</t>
  </si>
  <si>
    <t xml:space="preserve">bp =120/80 fbs= not determined  prior cr=1.2  u/a protien=+2 electrolyt=wnr lipid profile= LDL= 106 others wnr  lft wnr </t>
  </si>
  <si>
    <t>T2DM+PN+ Dyslipidemia+AKI R/O CKD(?DKD)</t>
  </si>
  <si>
    <t xml:space="preserve">continue meds do 24 hr urine protine have fbs home recordings ,collect echo </t>
  </si>
  <si>
    <t>DM + PN + Dyslipidemia on mixtard 40/30 IU ,atrovastatin 20 mg po/d enalapril 2.5 mg po/d  ,</t>
  </si>
  <si>
    <t xml:space="preserve">Has  no  new  compliant except intermittent dry  </t>
  </si>
  <si>
    <t>bp-110/70, pr-90</t>
  </si>
  <si>
    <t xml:space="preserve">Optimized  diuretics </t>
  </si>
  <si>
    <t xml:space="preserve">P= CRVHD (SEVRE MS, moderate MR, AR, MILD TO MODERATE AS and mild TR with severe PHTN) EF- 65% -has follow up at cardiac center currently on - lasix 40 mg po bid -metoprolol 37.5 mg po bid, -B. penicillin 1.2 million IU IM monthly, - spironolactone 25mg po/d_x000D_
_x000D_
</t>
  </si>
  <si>
    <t>BP=133/79MMHG PR=94B/MIN</t>
  </si>
  <si>
    <t xml:space="preserve">DO HGA1C               </t>
  </si>
  <si>
    <t>T2DM on metformin 1 gm po BID, doanil 10 mg po BID and atrovastatin 20 mg po/d</t>
  </si>
  <si>
    <t>FBS :130,135 180</t>
  </si>
  <si>
    <t xml:space="preserve">HHD + T1DM (20 years) + DKD + Rt retinopathy on ENALAPRIL 10 mg DAILY, ATORVASTATIN 20 MG PO DAILY ASA 81 MG PO DAILY, HCT 25 mg PO DAILY and NPH 32/18 IU SC BID, Dapagliflozin 5 mg PO daily_x000D_
</t>
  </si>
  <si>
    <t>STILL COMPLAINS RIGHT SIDE PIERCING AND TINGLING SENSATION OVER SCALP AND NECK</t>
  </si>
  <si>
    <t xml:space="preserve">BP=125 / 88  PR=80 RR=17 </t>
  </si>
  <si>
    <t xml:space="preserve">KNOWN HTN (CONTROLLED) + Old Ishemic Stroke </t>
  </si>
  <si>
    <t>ASA 81mg Po daily, Atrovastatin 40mg Po daily, amlodipine 5mg Po daily, VIT D JEL  DAILY,GABAPENTIN 300 MG PO DAILY</t>
  </si>
  <si>
    <t>KNOWN HTN  + Old Ishemic Stroke + VIT D DEFICENCY, ON ASA 81mg Po daily, Atrovastatin 40mg Po daily, amlodipine 5mg Po daily, VIT D JEL  DAILY</t>
  </si>
  <si>
    <t>v/s-bp-113 / 60 home-110-120/60-70, pr-66</t>
  </si>
  <si>
    <t>advise on on LSM, HA1C, refill, appoint after 3months</t>
  </si>
  <si>
    <t>P=Hypertension WITH HHD HCT 25mg PO daily Amlodipine 5mg PO Daily Atorvastatin - 20mg PO daily</t>
  </si>
  <si>
    <t>BP_100/66_x000D_
pr 80_x000D_
FBS 118, 220, 230, 198</t>
  </si>
  <si>
    <t>Insulin, 14/ 10 iu appoint after 2 weeks</t>
  </si>
  <si>
    <t>P1=Type 2 dm(7yrs) on MTF - 500 mg po bid , Insulinj NPH 12/8 iu</t>
  </si>
  <si>
    <t>BP-96 / 68mmHg   PR-100b/m</t>
  </si>
  <si>
    <t>-NPH 20/8 IU SC  BID._x000D_
-Link to Endocrine Clinic.</t>
  </si>
  <si>
    <t>KNOWN TYPE 1 DM WITH SEVERE DKA CORRECTED PPTD BY DRUG DISCONTINUATION</t>
  </si>
  <si>
    <t>stable vitals_x000D_
INR= 1.61</t>
  </si>
  <si>
    <t>make warfarin 7.5mg PO daily on Monday, wednsday and friday and 5mg daily on the remaining days_x000D_
come with INR</t>
  </si>
  <si>
    <t>P- splenic artery and vein thrombosis +abdominal aortic thrombosis +splenic infarction sec to ?APS cardiolipin iga: 12.92(&amp;lt;12) cardiolipin ig g 17.32 (&amp;lt;15) cardiolipin ig m 21.02(12.5) beta 2 glycoprotein iga:33.72(&amp;lt;20) phosopholipid igm: 27.49 (&amp;lt;12) ON WARFARIN 5MG PO/D_x000D_
Updated INR (oct, 2023)Sub</t>
  </si>
  <si>
    <t>GENERALIZED HEADACHE WITH ABDOMINAL CRAMPY PAIN AND NASL AND THROAT CONGESTION</t>
  </si>
  <si>
    <t>BP=100/67MMHG PR=78B/MIN</t>
  </si>
  <si>
    <t xml:space="preserve">URTI                                </t>
  </si>
  <si>
    <t xml:space="preserve">bp =141/84 fbs=245-300 rbs=385-400 </t>
  </si>
  <si>
    <t xml:space="preserve">make nph 12/6 sc bid metformin 500 mg po bid see after 2wk </t>
  </si>
  <si>
    <t>T2DM . P2- HTN with HHD/IHD on  NPH 8/4IU SC BID - Hold Daonil - Metformin 500mg PO noct - - Enalapril 10mg PO BID - Ateroz,20 mg po/d  asa, Lasix - 20 mg po/d</t>
  </si>
  <si>
    <t>BP=142 / 80(110-128/63-79) PR=81 RR=18 _x000D_
--&amp;gt;Tortious dialated vein over lower extrimity</t>
  </si>
  <si>
    <t>HTN(controlled)</t>
  </si>
  <si>
    <t xml:space="preserve"> enalapril 10 mg po bid, HCT 25 mg po/d,</t>
  </si>
  <si>
    <t>CAME FOR  MEDICAL CERTIFCATE  TO WRITE SHE HAS FOLLOW UP HERE</t>
  </si>
  <si>
    <t>BP140/80 ,PR 80</t>
  </si>
  <si>
    <t xml:space="preserve">SUBOPTIMAL CONTROLL HTBN+DM </t>
  </si>
  <si>
    <t xml:space="preserve">MEDICAL CERTFICATE GIVEN </t>
  </si>
  <si>
    <t>BP= 137 / 74</t>
  </si>
  <si>
    <t>RVI+T2DM (16 years)+ Fairly controlled HTN (8 months)</t>
  </si>
  <si>
    <t>collect HgA1c, NPH 18/10, amlodipine 5mg PO daily, enalapril 5mg PO daily</t>
  </si>
  <si>
    <t>RVI+T2DM (16 years)+ HTN (8 months)_x000D_
NPH 18/10, amlodipine 5mg PO daily, enalapril 5mg PO daily</t>
  </si>
  <si>
    <t xml:space="preserve">transferred from urology side with high HgA1c </t>
  </si>
  <si>
    <t xml:space="preserve">BP: 151/91_x000D_
Abdominopelvic u/s: enlarged prostate 20? BPH, Acute urinary retention and catheter is inflated at prostate urethra_x000D_
RFT: Cr: 1.2   BUN: 29     _x000D_
HgA1c: 9.2%  </t>
  </si>
  <si>
    <t xml:space="preserve">AUR 20 BOO 20? BPH + Newly diagnosed T2DM + Newly diagnosed HTN </t>
  </si>
  <si>
    <t>MTF 500mg po daily _x000D_
salt restriction _x000D_
serial BP and FBS measurement</t>
  </si>
  <si>
    <t xml:space="preserve">P1: AUR 20 BOO 20? BPH ( catheter in situ) _x000D_
</t>
  </si>
  <si>
    <t>BP= 137 / 74_x000D_
_x000D_
Total Cholesterol 117 mg-dl _x000D_
Triglycerides 100 mg-dl _x000D_
HDL 29.8 mg-dl  _x000D_
LDL 63 mg-dl</t>
  </si>
  <si>
    <t>collect HgA1c, NPH 18/10, amlodipine 5mg PO daily, enalapril 5mg PO daily, add atorvastatin 20mg PO daily</t>
  </si>
  <si>
    <t>BP-100/60_x000D_
pr 80_x000D_
FBS-134</t>
  </si>
  <si>
    <t>P1 Known Type 2 on metformin 500mg PO BID ( she was taking 500 mg po daily because of dyspepesia foe the past 2 days) P2= CAP( on TX)</t>
  </si>
  <si>
    <t xml:space="preserve">bp= 160 / 91 pr=75 rr=19_x000D_
_x000D_
rft=cr=1.30,urea-57.89(on 8/23/23) </t>
  </si>
  <si>
    <t xml:space="preserve">Known RVI on HAART  + CKD + LVH </t>
  </si>
  <si>
    <t>,NIFEDIPINE 40 MG PO BID, lisinopril 20 mg bid, carvedilol 12.5 mg bid, ASA 81 mg daily, Atrovastatin 40 mg daily_x000D_
update RFT AT NEXT VISIT</t>
  </si>
  <si>
    <t>1:Known RVI on HAART P2:CKD +LVH ON NIFEDIPINE 40 MG PO BID, lisinopril 20 mg bid, carvedilol 12.5 mg bid, ASA 81 mg daily, Atrovastatin 40 mg daily</t>
  </si>
  <si>
    <t>No new  complaint.</t>
  </si>
  <si>
    <t>BP-132 / 81mmHg      PR-69b/m _x000D_
HgA1C-9.4%</t>
  </si>
  <si>
    <t xml:space="preserve">-Escalate NPH 22/12 IU </t>
  </si>
  <si>
    <t>CRVHD + TYPE 2 DM ON NPH 20/10 IU + HTN on ENALAPRIL 2.5 MG PO DAILY SPIRONOLACTONE 25 MG PO DAILY LASIX 40MG PO DAILY MONTHLY B.PENCILLIN 1.2M IU IM MONTHLY</t>
  </si>
  <si>
    <t>come with CBC</t>
  </si>
  <si>
    <t>High output HF sec to Sever anemia sec ? IDA(TREATED)_x000D_
Updated CBC_x000D_
WBC=5.4k, N= 73%, L= 19%, Hg= 14, MCV= 88, PLT= 207k</t>
  </si>
  <si>
    <t>BP: 130 / 60_x000D_
FBS: 74mg/dl</t>
  </si>
  <si>
    <t xml:space="preserve">well controlled glycemic level </t>
  </si>
  <si>
    <t>p1: RVI on HAART_x000D_
p2:  TIIDM on NPH 30/14iu bid_x000D_
p3: HTN on amlodipine 5mg po daily and atrovastatin 20mg po daily ( but she didn't start both medications syet)</t>
  </si>
  <si>
    <t>she has rt upper extremity tremor for the past 3yrs both on activity and at rest, which is associated with back pain(upper and lower). she has also  tingling and burning sensation over the lower extremities. _x000D_
otherwise no hx of body weakness, ABM, trauma, other chronic illness</t>
  </si>
  <si>
    <t xml:space="preserve">v/s-bp-120 / 80, pr-86_x000D_
mss-there is tenderness over cervical and lumbar area_x000D_
motor examination-tone-normotonic over all extremities power-5/5 over all extremities, reflex-+2, _x000D_
rt hand tremor noticed_x000D_
TFT-TSH-4.19(0.3-4.2), fT3-4.06(2.8-7.1), fT4-20.18(12-22), FBS-87_x000D_
</t>
  </si>
  <si>
    <t>make propranolol 20mg po bid, continue pregabalin 75mg po daily, neurobion 1tab po daily, Diclofenac 50mg po prn, cervical and lumbar MRI(can't afford)</t>
  </si>
  <si>
    <t xml:space="preserve">p1-Dyslipidemia _x000D_
p2-PN _x000D_
p3-cervical degenerative spondylosis _x000D_
p4-?essential tremor_x000D_
 on propranolol 20 mg po daily pregabalin 75 mg po daily._x000D_
</t>
  </si>
  <si>
    <t>BP-90 / 57 mmHg   PR-86 b/m</t>
  </si>
  <si>
    <t>-Make Warfarin 7.5mg  po daily. and update INR.</t>
  </si>
  <si>
    <t xml:space="preserve">he is taking NPH 40/38IU bid_x000D_
</t>
  </si>
  <si>
    <t>FBS:95, 120</t>
  </si>
  <si>
    <t xml:space="preserve">good glycemic control_x000D_
_x000D_
</t>
  </si>
  <si>
    <t xml:space="preserve">PRESENTED with abdominal distension of 4 month duration ,wgt los loss of apetite no cough nght sweats_x000D_
also has vaginal discharge which is yellowish,foul smelling and lower abdominal pain of the same days  duration  NO HX OF alchol or any othr  drug use </t>
  </si>
  <si>
    <t xml:space="preserve">bp =101/72 pr=92  abdomen = grossly distended abdomen with +ve sign of fluid collection . mild suprapubic tendernes,no periperal edema _x000D_
Peritoneal fluid : lymphocytic effusion_x000D_
OCCULT= +VE ,viral markers =negative  RBS= 85 ast=130 ,alt=70 _x000D_
ixs= abdominal us= gross ascites,liver =17 cm irregular out line hetrogenous parenchymal echogenecity. esr=80 cr=0.7 albumin=2.8 .PT=14.8d collecton  no tenderness,liver 4 cm below rcm _x000D_
 INR=1.2 </t>
  </si>
  <si>
    <t xml:space="preserve">MASSIVE ASCITES 2NDRY CLD 2NDRY?+VX discharge syndrome </t>
  </si>
  <si>
    <t>spironolactone 100 mg po/d ceftriaxone 250 mg im stat,metronidazole 500 mg po bid for 7 days ,azithromycin 1gm po stat</t>
  </si>
  <si>
    <t xml:space="preserve">massive ascites 2ndry? CLD on spironolactone 100 mg po/d for 2wks  _x000D_
</t>
  </si>
  <si>
    <t>Bp-100/60_x000D_
pr 80</t>
  </si>
  <si>
    <t>give ppi  for dyspepsia</t>
  </si>
  <si>
    <t>? nephritic syndrome on investigation_x000D_
Cr 0.7_x000D_
urea 7</t>
  </si>
  <si>
    <t>this is 24yrs old fmale patient presented with a complain of cough which is dry associated with this she also had hx of loss of appetite, loss of unquantified weight, Night sweating, fatiguability and headache. She also claims to have LGIF. Otherwise: no hx of chronic illness no hx of previous TB treatment, contact with chronic cougher CXR: Bilateral milate sized nodules 20? likely miliary TB</t>
  </si>
  <si>
    <t>BP PR NOT DONE  PIHCT NR</t>
  </si>
  <si>
    <t xml:space="preserve">MILLIRAY TB </t>
  </si>
  <si>
    <t xml:space="preserve">LINK TO TB CLINIC </t>
  </si>
  <si>
    <t xml:space="preserve">? MILLARY TB </t>
  </si>
  <si>
    <t xml:space="preserve">NONE                                        </t>
  </si>
  <si>
    <t>BP=123/63MMHG PR=58B/MIN</t>
  </si>
  <si>
    <t>=HTN +PN; on Enalapril 5 mg po/day</t>
  </si>
  <si>
    <t>BP=133/60MMHG PR=77B/MIN</t>
  </si>
  <si>
    <t xml:space="preserve">FOLLOW UP                          </t>
  </si>
  <si>
    <t>T2DM + HTN on NPH 48/28 IU, enalapril 10 mg po BID, ASA 81mg po/d METFORMIN 500 MG PO BID and atrovastatin 20 mg po/d P2 - blindness 2 to glaucoma (on opthalmologic side P3 - left knee contracture 2 to RTA</t>
  </si>
  <si>
    <t>easy fatigablity, ataxia</t>
  </si>
  <si>
    <t>bp= 130-150/70-80  PR=78_x000D_
fbs-90-180</t>
  </si>
  <si>
    <t>t2dm(?control) + HTN(SUB OPTIMAL) + HHD + 2:1AVB +</t>
  </si>
  <si>
    <t xml:space="preserve">UPDATE HGA1C,RFT,SERIAL BP _x000D_
--NPH 22/12 IU SC BID </t>
  </si>
  <si>
    <t xml:space="preserve">known t2dm &gt;20 + years on NPH 22/12 iu sc bid + HTN ON LSM </t>
  </si>
  <si>
    <t xml:space="preserve">back pain 1 mo _x000D_
no danger snx _x000D_
has burning sensation on legs </t>
  </si>
  <si>
    <t xml:space="preserve">mssk nad _x000D_
nomotor  def </t>
  </si>
  <si>
    <t xml:space="preserve">chronic lower back pain </t>
  </si>
  <si>
    <t xml:space="preserve">pregabaline vit d  diclo gel _x000D_
reevaluate </t>
  </si>
  <si>
    <t xml:space="preserve">back pain 1 mo </t>
  </si>
  <si>
    <t xml:space="preserve">complains of easy fatiguability, palpitation,ankle edema none position_x000D_
 dependent, dark stool color, _x000D_
she had history of anemia treatment for past 8 months and had history of transfusions 3 unit and was 9.2 mg post transfusion(4.2 pre transfusion)_x000D_
hysterectomy done 14 yrs back 2ry to POP_x000D_
</t>
  </si>
  <si>
    <t xml:space="preserve">BP !33/59 mmHg PR 76 regulR_x000D_
pale conjunctiva, slight icterus_x000D_
chest clear_x000D_
CVS S1 and S2 well heard, no murmur_x000D_
Abdomen soft, non tender no mass or organomegally_x000D_
intigumentary xanthomas_x000D_
MSS trace ankle edema bilateral_x000D_
_x000D_
CBC  5.94 N 60%, L 25.8%, M 9.8%,Hgb 6.4,  PLT 589K, MCV 122.5, MCH, MCHC high, </t>
  </si>
  <si>
    <t>Anemia 2ry to ??</t>
  </si>
  <si>
    <t>ESR, periphral morhology, RFT, Sr alb,INR, LFT, Lipid panal , S/E with occult blood, Hpylori test, Abdomino pelvic U/S</t>
  </si>
  <si>
    <t>P Anemia 2ry to?? on ferrous sulfate 325 mg po BID, folic acid _x000D_
 DVT on warfarin( for 8 months)</t>
  </si>
  <si>
    <t>Abdominal distesion which increse after meal associated with fatiguability ,bloating , reflux and burping_x000D_
has constipation same duration</t>
  </si>
  <si>
    <t>Stable_x000D_
Abdomen distended, soft and none tender, no mass or organomegally</t>
  </si>
  <si>
    <t>old stroke + dyspepsia</t>
  </si>
  <si>
    <t>Omeperazole 40 mg po BID, S/E H.pylori stool Ag</t>
  </si>
  <si>
    <t>P ischemic stroke on follow up at st peter Hospital</t>
  </si>
  <si>
    <t xml:space="preserve">CT ill defined mass lesion located posterior to rh neck of the pancreas and anerior to aorta, inferior to he lt renal vein and rt renal artery measuring 3.9x 3.6cm, </t>
  </si>
  <si>
    <t>? retroperitoneal paraanglioma</t>
  </si>
  <si>
    <t>P ? Retroperitoneal paraganglioma</t>
  </si>
  <si>
    <t xml:space="preserve">bp=149 / 84    pr=118 rr=18  </t>
  </si>
  <si>
    <t>HTN(sub optimal control)</t>
  </si>
  <si>
    <t>known HyperTensive pt</t>
  </si>
  <si>
    <t>BP=115/86, PR=68_x000D_
FBS=149</t>
  </si>
  <si>
    <t>fair Glycemic control + Optimal BP</t>
  </si>
  <si>
    <t xml:space="preserve">MTF 1GM PO BID, Daonil 10 mg po bid Enalapril 5 mg/d, Atrovastatin 20 mg po/d_x000D_
Advised ON LSM </t>
  </si>
  <si>
    <t>P=TII DM( for 15 yrs) + HTN(for ) on MTF 1GM PO BID , Daonil 10 mg po bid Enalapril 5 mg/d , Atrovastatin 20 mg po/d</t>
  </si>
  <si>
    <t>BP: 130/80  FBS:?</t>
  </si>
  <si>
    <t>IHD with moderate LVSD + T2 DM + PAD</t>
  </si>
  <si>
    <t>update HGA1C,LILNK TO SENIOR</t>
  </si>
  <si>
    <t>IHD with moderate LVSD + T2 DM + PAD. substance use Smoking on spironolactone 25mg po daily, atrovastatin 40mg po daily, MTF 1gm po bid, metoprolol 25mg po daily, ASA 81 mg po daily.</t>
  </si>
  <si>
    <t>he has bilateral pretibial edema</t>
  </si>
  <si>
    <t>BP= 129/91  PR= 72</t>
  </si>
  <si>
    <t>P1 Ischemic Stroke( cardio embolic?) 3 years P2 AFib P3 Hypertensive P4 newly diagnosed T2DM</t>
  </si>
  <si>
    <t>Rivaroxaban 10 mg po/d, Atrovastatin 40 mg po/d, --Metoprolol 12.5 mg po/d, ---Phenytoin 50 mg po daily &amp; --Amlodipine/Valsartan 10/160 mg po/d, Metformin 500mg p/d</t>
  </si>
  <si>
    <t>P1 Ischemic Stroke( cardio embolic?) 3 years P2 AFib P3 Hypertensive P4 newly diagnosed T2DM on -Rivaroxaban 10 mg po/d, Atrovastatin 40 mg po/d, --Metoprolol 12.5 mg po/d, ---Phenytoin 50 mg po daily &amp; --Amlodipine/Valsartan 10/160 mg po/d, Metformin 500mg p/d</t>
  </si>
  <si>
    <t>BP=168 / 81  PR=68 RR=18 _x000D_
FBS=107</t>
  </si>
  <si>
    <t>MTF 1000mg po bid, doanil 10mg po bid, atrovastatin 40mg po daily, ASA 81mg po daily,_x000D_
 losartan 50mg po daily and enalapril 10/15mg po BID</t>
  </si>
  <si>
    <t>T2 DM + HTN + Dyslipidaemia patient on MTF 1000mg po bid, doanil 10mg po bid, atrovastatin 40mg po daily, ASA 81mg po daily, losartan 50mg po daily and enalapril 10/15mg po BID</t>
  </si>
  <si>
    <t>continous fatigue with blurring of vision, ocassional vertigo. stool color normalized</t>
  </si>
  <si>
    <t>91 17 141 / 60  CR-1.41_x000D_
abdominal ct scan bowel loops showed no remarkable abnormlity. no abnormal wall thickening or mass lesion. prostate 42ml ro prostatic ca. diffuse osteosclerosis secondary to??metastasis NB PATIENT HAD PROSTATECTOMY 08 YEARS BACK</t>
  </si>
  <si>
    <t>RO PROSTATIC CA_x000D_
CASE DISCUSSED WITH UROSURGEON AND TRANSFERREFD TO SURGIAL OPD FOR BETTER EVALUATION AND MANAGEMENT</t>
  </si>
  <si>
    <t xml:space="preserve">WORK UP_x000D_
                </t>
  </si>
  <si>
    <t xml:space="preserve">hypertension /IHD /stable ckd/prostatectomy-07 years/urethral stricture -dilated/ultrasound features of segmental bowel wall thickening measuring 0.6 cm in diameter / IDA with danger features- RX asa 81mg po daily omeprazole 20mg po daily enalapril 10mg po bid, atorvastatin 20mg po daily, amlodipine 5mg daily_x000D_
</t>
  </si>
  <si>
    <t>BP= 143 / 74_x000D_
FBS= 125-135</t>
  </si>
  <si>
    <t>good glycemic control T2DM +well controlled HTN + Well controlled asthma</t>
  </si>
  <si>
    <t>NPH 10/10 units, Metformin 1000mg po BID, Amlodipin 10 mg po /D, Enalpril 5 mg po BID, atorvastatin 20 mg po /d, Beclamethasone 2 puffs BID and albuterol puff PRN</t>
  </si>
  <si>
    <t>T2DM on NPH 10/10 units,Metformin 1000mg po BID, P2 HTN on Amlodipin 10 mg po /D and Enalpril 5 mg po BID, atorvastatin 20 mg po /d P3 B asthma on Beclamethasone 2 puffs BID and albuterol puff PRN</t>
  </si>
  <si>
    <t xml:space="preserve">BP=166 / 95 PR=87 PR=18 </t>
  </si>
  <si>
    <t>HTN (POOR CONTROL)</t>
  </si>
  <si>
    <t>enalapril 10/5mg PO BID, atrovastatin 40 mg po daily</t>
  </si>
  <si>
    <t>None_x000D_
feels alright</t>
  </si>
  <si>
    <t>DID NOT BRING SMBG</t>
  </si>
  <si>
    <t>do smbg thrice per week_x000D_
seecafter 01 month</t>
  </si>
  <si>
    <t>BP=119 / 83 PR=79 RR=17 _x000D_
FBS=74-,90,110</t>
  </si>
  <si>
    <t>HTN(GOOD CONTROL) + DM (GOOD CONTROL)</t>
  </si>
  <si>
    <t>NPH 24/12 IU SC BID and amlodipine 10mg po daily</t>
  </si>
  <si>
    <t>Problem List HTN + DM ON NPH 24/12 IU SC BID and amlodipine 10mg po daily</t>
  </si>
  <si>
    <t>Newly diagnosed type I DM on NPH - 36/20, regular insulin 04/04</t>
  </si>
  <si>
    <t>currently she has no SOB, no leg edema</t>
  </si>
  <si>
    <t>BP= 101 / 69   PR= 92</t>
  </si>
  <si>
    <t>PERIPARTUM DILATED CARDIOMYOPATHY</t>
  </si>
  <si>
    <t>escalate metoprolol 25mg PO daily, enalapril 5mg PO BID, lasix 20mg PO daily, spironolactone 25mg PO daily, consider dapagliflosin after she completes issue of CBHI, link to Cardiology side</t>
  </si>
  <si>
    <t xml:space="preserve">PERIPARTUM DILATED CARDIOMYOPATHY_x000D_
On Lasix 20mg PO BID, Enalapril 5mg PO BID, Metoprolol 12.5mg PO daily, Spironolactone 25mg PO daily._x000D_
Echocardiography;Conclusion=Dilated Cardiomyopathy with moderate to severe LV systolic dysfunction +Moderate MR,severe TR with moderate Pulmonary HTN+Grade 1 LV Diastolic dysfuction; Ejection Fraction=30-35%,TAPSE=19._x000D_
CXR=Cardiomegally+Bilateral miniminal pleural effusion_x000D_
</t>
  </si>
  <si>
    <t xml:space="preserve">BP=162 / 87  (OFFICE)   108-164/57-94(HOME)   PR=83 RR=17_x000D_
FBS=93 </t>
  </si>
  <si>
    <t xml:space="preserve">MTF 500 mg po BID, Enalapril 10 mg po BID., hct 25 mg po/d, atrovastatin 20 mg po daily, AMLODINE 5MG PO </t>
  </si>
  <si>
    <t>BP=146 / 70, PR=77</t>
  </si>
  <si>
    <t>CHRONIC HTN(Fair BP))+ Ischemic stroke + Degenerative lumbar spondylosis</t>
  </si>
  <si>
    <t>ASA 81MG PO DAILY, CARBAMEZAPINE 200MG PO BID, ATENOLOL 50MG PO DAILY,ATORVASTATIN 20MG PO DAILY,AMLODIPINE 5MG PO DAILY, Enalapril 10 mg po bid</t>
  </si>
  <si>
    <t>P=CHRONIC HTN+ ISCHEMIC STROKE+ Degenerative lumbar spondylosis( on follow up at surgical side); ON ASA 81MG PO DAILY, CARBAMEZAPINE 200MG PO BID, ATENOLOL 50MG PO DAILY,ATORVASTATIN 20MG PO DAILY,AMLODIPINE 5MG PO DAILY, Enalapril 10 mg po bid</t>
  </si>
  <si>
    <t xml:space="preserve">better_x000D_
           </t>
  </si>
  <si>
    <t>98 17 80 / 53</t>
  </si>
  <si>
    <t xml:space="preserve">refill_x000D_
         </t>
  </si>
  <si>
    <t>resume digoxin</t>
  </si>
  <si>
    <t>HFrEF 2 to DCMP +chronic AFIB hyperthyroidism on warfarin 5 mg po/d, PTU 100 mg po TID, digoxin 0.125 mg po/d and Metoprolol 12.5 mg po/d, frusemide 80mg qod, spironolactone_x000D_
NB: she discontinued digoxin inadvertently</t>
  </si>
  <si>
    <t xml:space="preserve">NO NEW COMPLIANT ON PTU 100 MG PO TID AND PROPRANOLOL 40 MG PO/D </t>
  </si>
  <si>
    <t xml:space="preserve">bp =135/98 pr= 80  ech o=mildly thickened aortic valve with mild AR,grade I LV DD EF=60-65% TFT  LFT WNR </t>
  </si>
  <si>
    <t xml:space="preserve">CONTROLLEDRATE </t>
  </si>
  <si>
    <t xml:space="preserve">CONTINUE MEDS  update  TFT  LFT ON NXT VISIT </t>
  </si>
  <si>
    <t>Atrial fibrillation+Thyrotoxicosis  CHADVASC=1</t>
  </si>
  <si>
    <t>BP=125/70-135/80, PR=75,RBS=75-125</t>
  </si>
  <si>
    <t>P=T2DM on NPH 34/22 IU SC BID,METFORMIN 500 MG PO/DAY, P2= HTN; ON AMLODIPINE 10 MG PO/DAY. HCT 25 MG PO/D</t>
  </si>
  <si>
    <t xml:space="preserve">hip joint pain since 3 months which started gradually </t>
  </si>
  <si>
    <t>BP  120 / 70mmHg,_x000D_
FBS 131( a week back)_x000D_
Tender lubosacral interveral area and the paravertebra, limited hip range of motion</t>
  </si>
  <si>
    <t>indomethacin, Lumbosacral and pelvic Xray</t>
  </si>
  <si>
    <t>P T2DM on NPH 34/24 , metformin 500mg po/g, Atorvastatin 40mg_x000D_
P IHD follow up at St peter( extent of diseae not known, she claim she is waiting for procedure)</t>
  </si>
  <si>
    <t>NAUSEA,VOMITING,EPIGASTRIC BURNING SENSATION WORSE WHEN TAKING NEUROBIN_x000D_
JOINT PAIN</t>
  </si>
  <si>
    <t xml:space="preserve">BP=147 / 71  PR=77 RR=17 FBS=70,90.100,115,120_x000D_
VIT D-7.28 </t>
  </si>
  <si>
    <t>T2 DM + HTN + Gout + VIT D DEFICENCY</t>
  </si>
  <si>
    <t>D/C NEUROBIN,VIT D 50,000IU WEEKLY ,REFILL ANTI DIABAETIC AND HTN MEDS</t>
  </si>
  <si>
    <t>KNOWNT2 DM + HTN + Gout</t>
  </si>
  <si>
    <t>no cough, no SOb, bilateral intermittent edema, visual problem  to be evaluated, klower back pain, no paresthasia,, swelling hand joints, no joint knee pain and swelling, good balance but swinging sensation (no tinites, no virtigo), good undferstanding, cooperative, obesity, no stress, no psyxchosocial distress, good dietary habit, adherent to medication, toileting good, good social interaction. remarks (no  breast mass, no vaginal dischjarge)</t>
  </si>
  <si>
    <t>good disease course + OA</t>
  </si>
  <si>
    <t>salt restriction, be active, min mize coffee, prevention of fall, vegitable and fruit dish, legumes dish, get adewaqte sun expoosure, use only liqyuuid oil, foot care (keep hygien,  keep moiturizing legs with vaslin, becareful while cuttin g nails, wear loose shoe)</t>
  </si>
  <si>
    <t>home bp &amp;lt;140/90</t>
  </si>
  <si>
    <t>90 17 163 / 77_x000D_
new lab - bun 29, cr-0.7, total cholesterol-140, ldl-70, tg-118, hdl-46, urinalysis-negative, cbc-normal</t>
  </si>
  <si>
    <t xml:space="preserve">refill medications_x000D_
                         </t>
  </si>
  <si>
    <t>Hypertension/old ischemic stroke+ Aspirin induced asthma+ aceI INDUCED COUGH+ Old Ischemic Stroke + NEW T2DM On: HCT25mg po daily, Clopidegrol 75mg po daily Atorvastatin 20mg po daily, Nifedipine 20mg po daily, METFORMIN 500MG DAILY, ATENOLOL 50MG PO DAILY</t>
  </si>
  <si>
    <t>cough, wheezing,  daily symptoms, ranmy noser, no sinusites, sneezing, no fever, no chjest pain, no edema, mild peripheral cyanosis, no obesity, precipitatin g facvtor (walking fast) difficuty of smelling , has diffuse wheezing</t>
  </si>
  <si>
    <t>slee[ps poorly, walking distance weak, muscle strength giood, no emotional change, no memory loss</t>
  </si>
  <si>
    <t>symptomatic bronchial sthma</t>
  </si>
  <si>
    <t>avoid (perfume, bad smell, cold air, feather , dye, kokroches, adherent to medication)</t>
  </si>
  <si>
    <t>BP=133/70,PR=91 ,RBS=70- 300</t>
  </si>
  <si>
    <t>p= T2 DM on NPH=38/22IU sc</t>
  </si>
  <si>
    <t>VS BP 110/7 0 PR 88  RR 20</t>
  </si>
  <si>
    <t>worsening of nape pain associted with radiation of pain to the shoulders &amp; posterior part of head and limitation of movement to both rt &amp; lt side of 1 wk duration. She has the same compliant for the past 2 wks. Otherwise no hx of trauma to the body</t>
  </si>
  <si>
    <t>BP=127 / 73, PR=73</t>
  </si>
  <si>
    <t>Controlled HTN + Radiculopathy 2 to ? Cervical Spondylosis</t>
  </si>
  <si>
    <t xml:space="preserve">Cervical X ray, RFT, DICLOFENAC GEL Applied BID </t>
  </si>
  <si>
    <t>P=HTN; ON Amlodipine 5 MG PO DAILY, HCT 25 mg po/d, Atrovastatin 40 mg po/d( she is not taking Atrovastatin for the last 1 mon]</t>
  </si>
  <si>
    <t>TINGLING SENSATION OVER EXTRIMITIES_x000D_
WORSENING OF LEFT KNEE PAIN,LOWER BACK PAIN</t>
  </si>
  <si>
    <t>BP=105 / 65 PR=77 RR=17 _x000D_
Lumbo-sacral X/RAY--DEGENERATIVE SPINE DISEASE</t>
  </si>
  <si>
    <t>HYPERTESNION (CONTROLLED)+ T2DM + LBP 2RY TO DEGENERATIVE SPINE DISEASE</t>
  </si>
  <si>
    <t>Atenolol 50 mg po daily, Enalapril 5 mg po BID, HCT 25mg po daily, Amitriptyline 25 mg po daily ,INDOMETACIN 100 MG RECTAL PRN_x000D_
LINK TO SURGICAL OPD</t>
  </si>
  <si>
    <t>BP 149 / 79mmHG, SMBG  FBS 180,163,148,148,231,177  RBS 220,173,148,89,146,187_x000D_
Cr 1.67 ( 1.4 at discharge)_x000D_
chest clear</t>
  </si>
  <si>
    <t>poor glycemic control, well controlled Asthma</t>
  </si>
  <si>
    <t>repeat RFT,abdominopelvic U/S, to bring his previous spirometry, escalate NPH to 14/10, continiue Amlodipine 10/d and sy,bicort,D/C predinsolone after 2 dose</t>
  </si>
  <si>
    <t>T2DM on NPH 12/8, _x000D_
HTN on amlodipin 10mg po/D_x000D_
B.Asthma on symbicort 160/4.5mcg, pridinsolone 30mg /d</t>
  </si>
  <si>
    <t>has iching and burning pain over the lower extremity bilatrally ,and has lession over the rt lower extremity</t>
  </si>
  <si>
    <t xml:space="preserve">BP =138/76 PR=92 FBS =394 (claimed that it was persistently above _x000D_
250) there is dry skin with loss of hair and has black discoluration over the lower extremities bilaterally  ,there are multiple excoriaton marks and there is 1x1 cm superficial wound with minimal discharge_x000D_
dorsalis pedis and posterior tibilalis are palpable bilaterally  </t>
  </si>
  <si>
    <t>poor glycemic control +DD</t>
  </si>
  <si>
    <t xml:space="preserve">Escalate nph 34/22 RI 4/4  pregabaline 75 mg po bid  refil others  come with HBGM </t>
  </si>
  <si>
    <t xml:space="preserve">feels alright_x000D_
              </t>
  </si>
  <si>
    <t xml:space="preserve">stable_x000D_
75 18 126 / 83_x000D_
cbc normal, cr-0.8_x000D_
</t>
  </si>
  <si>
    <t xml:space="preserve">good bp control_x000D_
                 </t>
  </si>
  <si>
    <t xml:space="preserve">refill_x000D_
                  </t>
  </si>
  <si>
    <t>T2DM/HTN /lt side hemiparesis 2ndary to ischemic stroke- ON ASA 81 mg po, atrovastatin 40mg po daily, enalapril 5mg po bid, amlodipine 5mg po daily metformin 500mg po bid,</t>
  </si>
  <si>
    <t>no ciough, no SOB, no edema, no visiual problem, no back pain, no parersthadioa, joint mobility good, good balance, good understanfing, cooperative,, no obesity, no stress,  no psychosocial distress, good dietary habit, afdherent to medication, toileting good, good socialk interaction</t>
  </si>
  <si>
    <t>sleeps well, walking distance good, muscle strength good, no emortional change, no memory loss,m good judgement</t>
  </si>
  <si>
    <t>salt restrioction, be active, min mize copffee, prevention of fall, vegitable and fruit disjh, legumes dish, use only liqyuid oil, eat (banana, tomatto, pottato for pottasium supplementation)</t>
  </si>
  <si>
    <t>hypertenmsiobn disease</t>
  </si>
  <si>
    <t>refill the medication and advice on diet and physical exercise  told to bring HgbA1C,RFT ,FBS AND u/a to bring serial RBS mesurements results and</t>
  </si>
  <si>
    <t>p= T2 DM on NPH=42/24IU sc</t>
  </si>
  <si>
    <t xml:space="preserve">poor glycemic control +DD+CELLULITIS </t>
  </si>
  <si>
    <t xml:space="preserve">Escalate nph 34/22 RI 4/4  pregabaline 75 mg po bid  refil others  come with HBGM  CEPALEXIN 500 MG PO BID 7 DAYS </t>
  </si>
  <si>
    <t>BP=163 / 93(OFFICE)  121-138/71-84(HOME) PR=101 RR=17 _x000D_
FBS=109-124 MG/DL</t>
  </si>
  <si>
    <t>HTN (GOOD CONTROL)? WHITE COAT + IBD</t>
  </si>
  <si>
    <t>Amlodipine + Valsartan(5/160 mg) 1 tab po/d HCT 25 mg po/d , Atrovastatin 20mg po/d,LSM_x000D_
UPDATE HGA1C AT NXT VISIT</t>
  </si>
  <si>
    <t>nnnnnnnnnnnnnnnnnn</t>
  </si>
  <si>
    <t>mmmmmmmmmmmmmmmmmmm_x000D_
mmmmmmmmmmmmmmmmm</t>
  </si>
  <si>
    <t xml:space="preserve">bbbbbbbbbbbbbb_x000D_
           </t>
  </si>
  <si>
    <t>bbbbbbbbbbbbb_x000D_
nnnnnnnnnnnnn</t>
  </si>
  <si>
    <t>P-1 HYPERTENSION /DYSLIPIDEMIA ON NIFEDIPINE 20MG PO BID ATORVASTATIN 20MG PO DAILY ASA 81MG PO DAILY ATENOLOL 50MG PO DAILY</t>
  </si>
  <si>
    <t>refill the medication and advice on diet and physical exercise and send HgbA1C,RFT, U/A,FBS AND TOLD to bring serial RBS measurement for next follow up time</t>
  </si>
  <si>
    <t>p= T2 DM on NPH=42//24IU sc</t>
  </si>
  <si>
    <t>chronic viral hepatitis (HBV)</t>
  </si>
  <si>
    <t>VIRAL LOAD</t>
  </si>
  <si>
    <t>thus is known chronic viral hepatitis</t>
  </si>
  <si>
    <t>no cough, no edema, exertional dyspnea, no visual problem evaluated, back pain, paresthasia left sided of the body, intermitten headache (BP 110/80 mmHg), joint mobility good, good balance ,(tiniters, no virtigo), good understanding, cooprerative, no obesity, good dietaryb habit, no stress, no psychosocial distres, adherent to medication, toileting (constipartion), good social interaction. rem,arkls (no breast mass, no vaginal discharge)</t>
  </si>
  <si>
    <t>sleeps well, walking distance weak, muscle strength but hass fatigue, no emotional change, no memory loss, good judgement</t>
  </si>
  <si>
    <t>salyt restriction, avoid heavy duity, minimize coffee, prevention of fall, vegitable and fruit disjh, legumes dish, use only liqyuid oil, get adequate sun light, eat (bananma, tomatoo, pottato for pottasium supplementation)</t>
  </si>
  <si>
    <t>hypertemsion disease , HHD</t>
  </si>
  <si>
    <t>has abdominal swelling and sob with moderate exercise of one month duration</t>
  </si>
  <si>
    <t>pr=69  bp=120 / 69mmhg,JUP IS RAISED P2 ACCENTUATED,DECEREAS AIR ENTERY AT RIGHT AND LEFT ANTERIOR LOWER 2/3,GROSSELY DISTENDED ABDOMEN ,POSITIVE SIGN OF FLUID COLLECTION</t>
  </si>
  <si>
    <t>same as above +?HHD+?PLURAL +?PERICARDIAL EFFUSION+?PUL HTN</t>
  </si>
  <si>
    <t>BP= 165 / 114  PR=93 RR=17 _x000D_
FBS=88,110,145,152,161,171</t>
  </si>
  <si>
    <t>type1 DM  + ??RAISED BP</t>
  </si>
  <si>
    <t>UPDATE HGA1C,REPEAT BP</t>
  </si>
  <si>
    <t>P1 type1 DM on NPH 26/8 IU</t>
  </si>
  <si>
    <t>BP=125/65,PR=67</t>
  </si>
  <si>
    <t>P=T2 DM + HTN on NPH18/   8iu sc,metformin 500mg po _x000D_
 once /day ,atrovastatin 20 mg po once/day, ASA 81 MG po  once ,amilodipin 10 mg po once /day ,enalapril 5 mg po bid,</t>
  </si>
  <si>
    <t xml:space="preserve">BP 134/62 FBS=143  CBC =WNR IONIZED CA =4.4 MG /DL(N)(4.4-5.4) PO4=3.94 K+ =3.76 NA=133  U/A = PROTIEN +2 </t>
  </si>
  <si>
    <t xml:space="preserve">P1 known HTN with HHD P2= Type 2 DM( FAIR CONTROL) +? DKD </t>
  </si>
  <si>
    <t>CONTINUE MEDS ADD ENALAPRIL 5 MG PO BID HAVE HBGM</t>
  </si>
  <si>
    <t>P1 known HTN with HHD P2= Type 2 DM pt P3- Lt side sensorineural hearing loss. p4= peripheral neuropathy on Amlodipine 10mg and and atorvastatin 40 mg po /DAILY Lasix 60mg BID( amitriptyline 25mg d. and NPH 30/20 ASA81 MG PO DAILY cr=1.1( 1.05) 24 hr urine protin= 23310 ( Ihave communicated laoratories) urine volume =3000 ml UA= protien +1</t>
  </si>
  <si>
    <t>pr=66 bp=136 / 64mmhg</t>
  </si>
  <si>
    <t>same as above+?CAP</t>
  </si>
  <si>
    <t>- boo 2ry to bph+ ? neurogenic bladder + ? catheter associated uti+DISC PROLAPSE</t>
  </si>
  <si>
    <t>complains about epigastric burning sensation, indigestion and nausea which is exacerbated after taking Aspirin.</t>
  </si>
  <si>
    <t>PR-64 BP-129 / 66mmhg</t>
  </si>
  <si>
    <t>D/C anti ischemic mgt (since pt doesn't  have evidence -Normal ECHO studies) ,Continue with Amlodipine 5mg PO daily, Add PPI</t>
  </si>
  <si>
    <t>P1-Known Hypertensive_x000D_
P2-Erosive Esophagitis_x000D_
-On Amlodipine mg po/d, Enalapril 5 mg po/d, Atorvastatin 20 mg po/d, ASA 81 mg po/d</t>
  </si>
  <si>
    <t>no cough, no SOB, no edema, no visual problem, mild back pain, no paresthasia, intermittent stiffed joints, good dietary habit, good un derstanding, giood balance, cooperative, no obesity, good dietary habit, afdherent to medication, no stress, no psychosocial disress, toileting good, good social interaction. remarlks (no breasd mas, no vaghinal dischjarge)</t>
  </si>
  <si>
    <t>sleeps well, walking distance good, muscle strength good, no emotional change, no memory loss butforghetfulness, good judgement</t>
  </si>
  <si>
    <t>salt restriction, be active, miniize coffee, prevention of fall, vegitable and fruit dish, legumes dish, get adequate suin light, get a cup of juice made of (avocado, bananma, oats and milk) twice per week</t>
  </si>
  <si>
    <t>RVI on HAARt, back pain</t>
  </si>
  <si>
    <t>contolled HTN</t>
  </si>
  <si>
    <t>appoint 3month_x000D_
diclofenac 50mg po prn_x000D_
amlodipine10mg po daily</t>
  </si>
  <si>
    <t>BP=140/80,78</t>
  </si>
  <si>
    <t>bilateral burning thigh pain radiating to the feet, tingling sensation._x000D_
SNORES AT NIGHT</t>
  </si>
  <si>
    <t>ECHO- MODERATE CONCENTRIC LVH WITH GRADE 1 DD_x000D_
ULTRASOUND- NORMAL ABDOMINOPELVIC US_x000D_
_x000D_
CREATININ-0.8, _x000D_
A1C-6.2_x000D_
CBC-NORMAL_x000D_
CHEST CT- DILATED PULMONARY TRUNK AND RIGHT CARDIAC CHAMBERSSUGGESTING PULMONARY ARTERIAL HTN, RT PERIHILAR PATCHY GG LESIONS ??PNEUMONIA</t>
  </si>
  <si>
    <t>PHTN SEC TO OBSTRUCTIVE SLEEP APNEA_x000D_
RO HYPOTHYROIDISM_x000D_
CCB RELATED EDEMA</t>
  </si>
  <si>
    <t>CONSERVATIVE MANAGEMENT OF OSA_x000D_
UPDATE ELECTROLYTE_x000D_
TSH, LIP[ID,URIC ACID_x000D_
CONSIDER SWITCHING CCB TO ACEI</t>
  </si>
  <si>
    <t>hypertension/20 years_x000D_
HHD/HFpEF_x000D_
IFG_x000D_
RX- AMLODIPNE 10MG PO DAILY_x000D_
FRUSEMIDE 40MG PO DAILY_x000D_
HCT 25MG PO DAILY</t>
  </si>
  <si>
    <t>BP= 134 / 77</t>
  </si>
  <si>
    <t>Supratherapautic INR (INR= 4.22) + Rt proximal lower limb DVT + PE</t>
  </si>
  <si>
    <t>miss warfarin for 2 days and start him warfarin 5mg PO daily, amlodipine 5 mg PO daily</t>
  </si>
  <si>
    <t xml:space="preserve">HTN + COPD P2-Acute right lower limb DVT + Acute PE(Evedensed by CT angio)_x000D_
On warfarin 5mg/7.5mg Po daily alternatively, amlodipine 5mg PO daily_x000D_
</t>
  </si>
  <si>
    <t>left leg pain of 1 year _x000D_
this a 47 years female patient presentwith right leg pain years which is on and off types and she has history ofnumbness of leg,tingling sensation _x000D_
otherwise she has no other complai</t>
  </si>
  <si>
    <t xml:space="preserve">??platar fascitis </t>
  </si>
  <si>
    <t>to cbc,oft,uric acid,foot include ankle xray</t>
  </si>
  <si>
    <t xml:space="preserve">left leg pain of 1 year _x000D_
this a 47 years female patient presentwith right leg pain years which is on and off types and she has history ofnumbness of leg,tingling sensation _x000D_
otherwise she has no other complain </t>
  </si>
  <si>
    <t xml:space="preserve">no cough, no SOB, no edema, no visual problem ebvaluated, gastrites recurrenty (endioscophy done), mild back pain, no paresthasia, joit mobility good, good balance, good understanding,  cooperative, no stress, no psychosocial; distress, no obesity, good dietar y habit, adherent to medication, good hygien, toileting (constipation0, good social interaction. remarks (no breast mass, no vaginal discharge) </t>
  </si>
  <si>
    <t>sleeps poorly9intermittent headache , BP 160/80 mmHg), walking distancer good, muscle strength good, no emotional chanmge, no memory loss, good judghemenmt</t>
  </si>
  <si>
    <t>salt restriction, be active, minim ize coffee, prevenmtion of fall, vegitable and fruit dish, legumes dish, get adequate sun light, use only liquid oil, walk for 20 minutes 5 times, foot care (keep hygien, keepo moiturizing legs with vaslin, becareful while cutting nail, wear loose shoe)</t>
  </si>
  <si>
    <t>diabetes, hypertesion, dyslipidemia</t>
  </si>
  <si>
    <t>BP=107/64,PR=82</t>
  </si>
  <si>
    <t>refill the medication and advice on diet band physical exercise</t>
  </si>
  <si>
    <t>P=HTN ON AMIODIPIN 5 MG PO ONCE /DAY</t>
  </si>
  <si>
    <t>Has grade 2 bilateral pitting edema</t>
  </si>
  <si>
    <t>Came to renew his prescription prescription_x000D_
-Do RFT Electrolytes ,hga1c</t>
  </si>
  <si>
    <t>P1-Known HTN_x000D_
P2-Known T2DM _x000D_
P3-OA_x000D_
-on Metformin 1 g po bid, Glibenclamide 5 mg po daily Atrovastatin 20mg po daily, Amlodipine 10 mg, Losartan 50mg PO daily, Meloxicam 15mg po PRN</t>
  </si>
  <si>
    <t>refill the medication and advice on diet band physical exercise and to bring serial BP measurement for next follow up time</t>
  </si>
  <si>
    <t>has neck pain with fatigability</t>
  </si>
  <si>
    <t>BP=179/100MMHG</t>
  </si>
  <si>
    <t>same as above+stage 2  HTN</t>
  </si>
  <si>
    <t>investigate,Amlodipine 5mg po daily</t>
  </si>
  <si>
    <t xml:space="preserve">Right scarred kidney_x000D_
Left mild hydronephrosis and nephrolithiasis _x000D_
                                                                    </t>
  </si>
  <si>
    <t xml:space="preserve">he has right flank pain,dysuria,frequency </t>
  </si>
  <si>
    <t>ga asl_x000D_
ABDOMINAL NO Organomegally</t>
  </si>
  <si>
    <t>same +UTI +BOO ON FOLLOW UP</t>
  </si>
  <si>
    <t>TO DO ABDOMINAL UTRASOUND,URINE ANAYSIS_x000D_
RBS</t>
  </si>
  <si>
    <t>KNOWN HTN  BOO 2ND BPH +UTI</t>
  </si>
  <si>
    <t>previous complaints have reduced, new complaints (none)no depressive symptoms, engaes in both domestic an social actyivites, dressed neatly, nail are cut, clothes are well dressed, her mood is good</t>
  </si>
  <si>
    <t>sleeps well, wal;ing distance good, muscle strength good, no emotional change, no memory loss, good judgement</t>
  </si>
  <si>
    <t>salt restriction, be acvtive, minmize coffee, prevention of fall vegitable and fryuit dish, leghgumes dish, get adequate sun light</t>
  </si>
  <si>
    <t>low back pain, dysthemia</t>
  </si>
  <si>
    <t>BP=120/80-135/86,PR=91 ,FBS=142,HgbA1C=7, RBS=87-140</t>
  </si>
  <si>
    <t>P=KNOW T1 DM PT ,NPH 22/12 IU</t>
  </si>
  <si>
    <t>ga well looking_x000D_
vital sign stable</t>
  </si>
  <si>
    <t xml:space="preserve">knwon asthmatic patient </t>
  </si>
  <si>
    <t>salbutaamol 4 puuff prn_x000D_
belcomethasone bid</t>
  </si>
  <si>
    <t>no cough, no SOB, no edema, no visual problem, no bacvk pauin, no paresthjasia, good self care, BP 120/80 mmHg</t>
  </si>
  <si>
    <t>salt restriction, be active, minim ize coffee, prevenmtion of fall, vegitabl and fruit dish, leghumes dish, get adequate sun light, eat (banana, tomatoo,  pottato for pottasium supplementatyion)</t>
  </si>
  <si>
    <t>CAME FOR APPOINTMENT ONLY FOR AMONTH</t>
  </si>
  <si>
    <t>PR=105  BP=126 / 66MMHG</t>
  </si>
  <si>
    <t>RVI on HAART P2. PN ON AMITRYPTYLLINE 25MG PO DAILY, neuroscot 1 tab daily p3. Cervical spondylosi</t>
  </si>
  <si>
    <t>Complains about an intermittent dry cough_x000D_
-Edema has resolved</t>
  </si>
  <si>
    <t xml:space="preserve">PR-100(peripheral, irregularly irregular) BP-175 / 97mmhg </t>
  </si>
  <si>
    <t>Same as above + poorly controlled HTN + HR</t>
  </si>
  <si>
    <t xml:space="preserve">Do Coagulation ,profile and start anticoagulation (CHADVASC score is 6-) ,increase the dose of BB and ACEI </t>
  </si>
  <si>
    <t>P1-HFrEF 2ry to VHD(severe TR ,mod MR with Severe pulm htn)_x000D_
P2-A.fib with RVR</t>
  </si>
  <si>
    <t xml:space="preserve">bilateral flankl pain_x000D_
she has histroy of right upper quadrant_x000D_
faigatibilty </t>
  </si>
  <si>
    <t>she has follow up for renal cysts and hepatic cysts</t>
  </si>
  <si>
    <t>abdominal utrasound urine anaysis_x000D_
oft</t>
  </si>
  <si>
    <t>no cough, no SOB, no edema, no visual problem,, no back pain, no paresthasia, joint mobility good, good balance,good understanding, cooperative,obesity, no stress, no psycvhosocial distress, good dietary habit, good hygien, ano addiction, adherent to medicatioon, toileting good, good social interaction. rematrks (no breassyt massm, no vaginal discharge)FBS 120 mg/dl BP 140/80 mmhg</t>
  </si>
  <si>
    <t>sleeps well, walking distance good, muscle strength , no emotional chanmge, no memory loss, good judghement</t>
  </si>
  <si>
    <t>salt rstriction, be active,mini ize coffee, prebvenmtionof fall, vegitable and fruit dish, legumes dish, get adequate sun light, walk for 30 minuters 5 times per week, get a cup of juice made of (banmana, avocadfo, oats and milk) twice per week, foot care (keep hygien, keep moiturizing legs with vaslin, becvareful while cutting nail, wear loose shoe)</t>
  </si>
  <si>
    <t>Ga well looking_x000D_
vital sign stable</t>
  </si>
  <si>
    <t>UTI +heP  b POSITIVE</t>
  </si>
  <si>
    <t xml:space="preserve">TO ABDOMINAL ULTRASOUND,LIVER ENZYMES_x000D_
</t>
  </si>
  <si>
    <t xml:space="preserve">UTI +hep B positive </t>
  </si>
  <si>
    <t>swollen rt leg with healed wound over the medial aspect of the ankle joint with obvious size discrepancy from the left</t>
  </si>
  <si>
    <t>Start antibiotics, Link to surgical side for evaluation</t>
  </si>
  <si>
    <t>P1-Rt. CFV,SFV and SFJ severe insufficiency _x000D_
P2-Lt. Leg great saphenous vein distal segment acute venophlebitis with cellulitis</t>
  </si>
  <si>
    <t>BP=108/56,PR=80,FBS=120-142</t>
  </si>
  <si>
    <t>refill the medication and advice  on diet and physical exercise tell her to bring serial BP  AND RBS MEASUREMENT FOR NEXT FOLLOW UP TIME</t>
  </si>
  <si>
    <t>HF 20 to IHD + HTN + T2DM on MTF 500 mg po bid atrovastatin 20 mg po/day,  spironolactone 12.5 mg/day, LASIX 20 MG PO DAILY, enalapril 10 mg p/day, metoprolol 12.5 mg po/day</t>
  </si>
  <si>
    <t xml:space="preserve">no cough, no edema, no visual problem (left eye post traumatic cataract since childhood), bacvk pain, patresthasia, joint mobility good, good balance, good understanding, cooperastibve, no obesity, no stress, no psychosocial distress, good dietary habit, dherent to medication, good hygien, toileting good, goiod social interacvtion. remarks (no breast mass,  vaginal discharge foul smellin g, no itching, bnom coital history recently (PAP smear  done negative  and vaginal; discharge analysis) </t>
  </si>
  <si>
    <t>sleeps poorly, walking distance good, muscle strength good, no emotional change, no mem,ory loss but forgetfulbness, good judghement</t>
  </si>
  <si>
    <t>good disease course + vaginal dischare syndrome</t>
  </si>
  <si>
    <t>salt restriction, minimizer coffee, vegitable and fruit dish,prevenmtion of fall, get adequate sun light , use only liquid oil</t>
  </si>
  <si>
    <t>dyslipidemia, back pain, RVIm on HAARt</t>
  </si>
  <si>
    <t>1ST TMPX + DYASPISAA.....</t>
  </si>
  <si>
    <t xml:space="preserve"> HTN + T2 Dm + Disc Herniation + </t>
  </si>
  <si>
    <t>Problem List HTN + T2 Dm + Disc Herniation + BPH ON Metformin 1000mg PO BID, Glibenclamide 10mg PO BID, rosuvastatin 20mg PO/d, amlodipine 10mg po/d, HCT 25mg PO/d, pregabalin 100mg PO BID, and Alfuzosin 10mg PO/d Doppler U/S for PAD-Unremarkable Echo-G1DD HbA1C-7.8% HGA1C 7.17 % Scr 1.07/15 24hr protien 150mg/24hr retinal screening 2 month back = totd to be normal</t>
  </si>
  <si>
    <t>no cough,  no SOB, no edema, no visual problem to be evaluatedc, no back pain, no paresthasia, good self care, FBS 130 mg/dl BP 170/100 mmHg , adherent to medication, good dietasry habit,  no strerss</t>
  </si>
  <si>
    <t>sleeps well, walkinmg distance good, muscle strength good, no emotional change, no memory loss, good judghemenmt</t>
  </si>
  <si>
    <t>salt restriction, be active, minmize coffee, prev ntion of fall, veghitable and fruiit dish, leghumes dish, get adequate sun light, avoid beef and oraganic meat, avoid alcohol</t>
  </si>
  <si>
    <t>diabetes, hypertension, dysklipidemia, gout</t>
  </si>
  <si>
    <t xml:space="preserve">dry cough associated with lt side Chest pain  of 2 wks duration. No Fever, SOB, Orthopenia. he has also claim PND._x000D_
Lt ear deceased hearing </t>
  </si>
  <si>
    <t>BP=?    PR=-80, regular _x000D_
FBS=160</t>
  </si>
  <si>
    <t xml:space="preserve">Poorly controlled T2 DM + LT BKA( for an indication of PAD) + HTN + Lt ear partial hearing loss 2 to ? </t>
  </si>
  <si>
    <t>RFT, Serum ele, CXR, ECG</t>
  </si>
  <si>
    <t>P=known T2DM + Post Amputation (at the level of the Knee) 2o to PAD;  On Metformin 500 mg po BID,  NPH=30/18 AM/PM[ But he took NPH=36/26 AM/PM], Dapagliflozin 10 mg po/d, Enalapril 10 mg po daily, ASA 81mg po/d,  Atrovastatin 40mg po/d Pantoprazole 40mg po/d _x000D_
_x000D_
RFT-cr=1.02, K+-4.7 24HrsUrine Proteine-450mg/3000ml of urine Recent RFT-Cr-1.5, Urea-23</t>
  </si>
  <si>
    <t>bp=135/80 pr=87</t>
  </si>
  <si>
    <t>fair BP CONTROL</t>
  </si>
  <si>
    <t>send creatinine</t>
  </si>
  <si>
    <t>CLAIMS SHE COULDN'T AFFORD CANDESARTAN AND HAD SIDE EFFECT WITH CA++ CHANNEL BLOCKERS AND ACEI</t>
  </si>
  <si>
    <t xml:space="preserve">bp   132 / 99   PR= 79 RR=17 _x000D_
LIPID PROFILE--T.CHOL--172,HDL--30,LDL--88,TGL--187_x000D_
</t>
  </si>
  <si>
    <t xml:space="preserve">INITIAE LOSARTAN 50 MG PO DAILY,CONTINUE ATROVA ,ATENOLOL AND </t>
  </si>
  <si>
    <t xml:space="preserve">known htn ON CANDESARTAN,ATROVASTATIN,ASC,ATENOLOL,_x000D_
_x000D_
</t>
  </si>
  <si>
    <t xml:space="preserve">bloating associated with epigastric burning pain </t>
  </si>
  <si>
    <t xml:space="preserve">BP=144 / 76 Pr= 76 </t>
  </si>
  <si>
    <t>Pantoprazole 40 mg po/d for 2 wks</t>
  </si>
  <si>
    <t>P=HTN on amlodipine 10 mg PO daily</t>
  </si>
  <si>
    <t xml:space="preserve">FBS-98-135mg/dl </t>
  </si>
  <si>
    <t>P1-Known T2DM _x000D_
P2-Known HTN _x000D_
-On NPH- 20U daily,  Amlodipine + Valsartan 5mg + 160mg tablet, ASA 81 mg PO daily ,Atrovastatin 20mg PO daily</t>
  </si>
  <si>
    <t>no cough, no SIOB, no edema,  no visual [problem, bacvk pain, paresthasia</t>
  </si>
  <si>
    <t>sleeps well, waling distance good, muscle strength good, no emotional change, no memory loss, good judgement</t>
  </si>
  <si>
    <t>good disease course + tooth fracture+ gronic gastrites+ restless leg sybndrome</t>
  </si>
  <si>
    <t>salt restriction, avoid spirts, minim ize coffee, prevenmtion of fal;l, vehitabl;e and fruit dish, get adequatye sun light, legum,es dish</t>
  </si>
  <si>
    <t>back pain , multiple somatric complaints</t>
  </si>
  <si>
    <t>has vomiting of ingested since fifteen days and has blurring of vission since aweek</t>
  </si>
  <si>
    <t>PR=121  BP=141 / 57MMHG</t>
  </si>
  <si>
    <t>Same as above+AGE 2?</t>
  </si>
  <si>
    <t>Link to emergency medical opd for better managemnt</t>
  </si>
  <si>
    <t>on follow up for AGN ?LUPUS NEPHRITIS ?PSGN EARLY MS - on enalapril 5mg po /day, prednisolone tapering, chloroquine 250mg po /d)</t>
  </si>
  <si>
    <t>PR-95 BP-112 / 68</t>
  </si>
  <si>
    <t>HTN with HHD+ ?ACO +Cervical vertebral degenerative spondylosis + Cholelithiasis ON SALBUTAMOL PUFF BECLEAMTHASONE 1 PUFF BID AMILODIPINE 5MG PO/D,spironolactone 12.5mg PO daily, Lasix 40mg po daily</t>
  </si>
  <si>
    <t>joint pain on the right hand and burning sensation and epigastric pain and bloating</t>
  </si>
  <si>
    <t>BP=116/67,PR=74,RBS=156-161</t>
  </si>
  <si>
    <t>poor glycemic control+ ?OA of rt hand+dyspepsia</t>
  </si>
  <si>
    <t>refill the medication and advice on  diet and   send rh hand X -ray and H.pylory test</t>
  </si>
  <si>
    <t>T2 DM on metformin 1000 mg po bid, glibenclamide10 mg po bid ,pregabaline 75 mg po  once /day ,amitripytine 25 mg po once / day</t>
  </si>
  <si>
    <t>T2DM + HTN + RIGHT SIDE HEMIPARESIS 2RY TO ISCHEMIC STROKE</t>
  </si>
  <si>
    <t>bp =135/89 fbs=86,-146 , predinner =153-237</t>
  </si>
  <si>
    <t>make nph 42/28 continue others</t>
  </si>
  <si>
    <t>P- TII DM - Poor control - NPH 40/28 -ATROVASTATIN 20G PO/D- MTF 500MG PO/D</t>
  </si>
  <si>
    <t>no cough, no SOB, no edema, no visual problem, no back pain, no paresthasia, slow gate, slow walking BP 120/80 mmHg</t>
  </si>
  <si>
    <t>sleeps well, walking distance weak, muscle strength good, no emotional chanmge, no memory loss, good judghement</t>
  </si>
  <si>
    <t>salt restriction, be active, minimize coffee, prevention of fall, vegitable and fruit dish, legumes dish, get adequate sun light</t>
  </si>
  <si>
    <t>old stroke, hypertension, physical disability stroke related</t>
  </si>
  <si>
    <t>vomiting of ingested matter since a week</t>
  </si>
  <si>
    <t xml:space="preserve">PR=87  BP=133 / 77MMHG </t>
  </si>
  <si>
    <t>HTN WITH GOOD BP CONTROL+AGE 2?</t>
  </si>
  <si>
    <t>fbs-130,170 mg/dl</t>
  </si>
  <si>
    <t>Type 1 DM(??control)</t>
  </si>
  <si>
    <t xml:space="preserve">Type 1 DM on MIXTARD 32/22 IU_x000D_
_x000D_
</t>
  </si>
  <si>
    <t>refill the medication and advice on  diet and   send rh hand X -ray and H.pylori test</t>
  </si>
  <si>
    <t xml:space="preserve">intermittent dry cough ,headache </t>
  </si>
  <si>
    <t xml:space="preserve">bp =124/65  chest clear </t>
  </si>
  <si>
    <t xml:space="preserve">continue same mgt ,carbocystien 250 mg /5ml  5 ml po tid pcm 1 gm po prn </t>
  </si>
  <si>
    <t>previous complaints have reduced markedly, no new complaints</t>
  </si>
  <si>
    <t>sleeps well, walking distance good, muscle strength good, no emotional change, no memory loss, good judghmnt</t>
  </si>
  <si>
    <t>good diseser course</t>
  </si>
  <si>
    <t>salt restriction, be active, minmize coffee, prevention of fal;l, vegitable and fruit dish, legumes dish, get adequate sun light</t>
  </si>
  <si>
    <t xml:space="preserve">COPD disease, macrocytosis </t>
  </si>
  <si>
    <t>Known HTN +HF 2nd DVHD</t>
  </si>
  <si>
    <t>HTN + HF to DVHD  she iis on follow up</t>
  </si>
  <si>
    <t>BP=134/62,PR=67</t>
  </si>
  <si>
    <t>refill the medication and advise on diet , tell her to bring serial RBS measurement and HgbA1c  and FBS results for next follow up time</t>
  </si>
  <si>
    <t>P=T2 DM on MTF 1000 mg Bid, Glibenclamide 10 mg Bid</t>
  </si>
  <si>
    <t>urine tract infection</t>
  </si>
  <si>
    <t>urine tract infecation</t>
  </si>
  <si>
    <t>no cough, no SOB, no edema,no visual pronlem, no back pain, no paresthasia, good self care BP 110/ 70 mmHg, FBS 110 mg/dl</t>
  </si>
  <si>
    <t>salt restriction, bed active, minmize copffee, prevention of fall, vegitable and gfruit dish, legumes dish, get adequate sun light</t>
  </si>
  <si>
    <t xml:space="preserve">intermittent foreign body sensation ,anterograde and retrograde amnesia </t>
  </si>
  <si>
    <t>bp=119-157/68-87 mmhg_x000D_
fbs=149,163,166,217</t>
  </si>
  <si>
    <t>htn(suboptimal control)  + type 2 dm(sub optimal) + alzimer disease</t>
  </si>
  <si>
    <t>enalapril 10 mg po/bid, HCT 25mg po daily Atrovastatin 20 mg po/d, ASA 81 mg po/d p2. TIIDM on MTF 500 mg po BID and Doanil 5mg po daily</t>
  </si>
  <si>
    <t xml:space="preserve"> HTN with HHD Enalapril 10 mg po/bid, HCT 25mg po daily Atrovastatin 20 mg po/d, ASA 81 mg po/d p2. TIIDM on MTF 500 mg po BID and Doanil 5mg po daily</t>
  </si>
  <si>
    <t xml:space="preserve">GA WELL LOOKING_x000D_
RBS 85 </t>
  </si>
  <si>
    <t>goood control TYPE 2 DM</t>
  </si>
  <si>
    <t>to docontinue medication_x000D_
metformin 500mg po bid</t>
  </si>
  <si>
    <t xml:space="preserve">worsening of Lt side chet pain of 15 days duration. he has the same compliant intermittently for the past 3 mons.  No hx of orthopenia, fatigue or orthopenia </t>
  </si>
  <si>
    <t>BP=140/104, PR=80, regular, HBPM=133/97</t>
  </si>
  <si>
    <t xml:space="preserve">Uncontrolled HTN + Dyslipidemia </t>
  </si>
  <si>
    <t xml:space="preserve">ECG, FBS, Lipid profile _x000D_
Add Enalapril 5 mg po/d  on HCT 25 mg po/d, &amp; Amlodipine 10 mg po/d then prescibed for him tomorrow _x000D_
</t>
  </si>
  <si>
    <t xml:space="preserve">P= Known HTN ( for 3 yrs) + Dyslipidemia ; on HCT 25 mg po/d, Amlodipine 10 mg po/d &amp; Atrovastatin 20 mg po/d </t>
  </si>
  <si>
    <t>previous complaints have subsided, new complaints (BP 150/80 mmHg twice onn different daiy)</t>
  </si>
  <si>
    <t>sleeps well, walking distyance good, muscle strength good, no emiotional change, no memory loss,good judhgementy</t>
  </si>
  <si>
    <t xml:space="preserve">good disease curse + possibly hypertension </t>
  </si>
  <si>
    <t>salt restriction, minmize coffee, loose weight, vegitable and fruit dish, prevention of fall, get adequate sun lightg</t>
  </si>
  <si>
    <t>Complains about Rt knee joint pain with associated burning sensation associated with burning sensation radiating to the heels</t>
  </si>
  <si>
    <t>BP-156 / 86 PR-70</t>
  </si>
  <si>
    <t>Refill, add pain mgt</t>
  </si>
  <si>
    <t xml:space="preserve">KNOWN HTN + T2DM ON RX + ? DYSLIPIDEMIA </t>
  </si>
  <si>
    <t>no cough, no SOB, no edema,  back pain , no paresthasia, BP 130/80 mmHg, good self care</t>
  </si>
  <si>
    <t>sleeps well, walkin g distance good, muscle strength good, no emotional chanmge, no memory loss,good judghemenmt</t>
  </si>
  <si>
    <t>salt restriction, be active, minmize coffee, prevention of fall, veghitable and fruit dish, leghumes dish</t>
  </si>
  <si>
    <t>hypertension, dyslipidemia, OA</t>
  </si>
  <si>
    <t>BP=129/66,PR=81</t>
  </si>
  <si>
    <t>refill the medication  and advice on diet and physical exercise and add omiprazol 20 mg po/ PRN</t>
  </si>
  <si>
    <t>Problem List HTN + B.asthma + Lumbar Degenerative spondylosis; ON enalapril 10 mg po daily , atrovastatin 20 mg po/d , amlodipine 5 mg po d , meloxicam 15 mg po/d and salbutamol puff PRN</t>
  </si>
  <si>
    <t xml:space="preserve">still claim epigastric abdominal pain associated with hoarseness of voice. </t>
  </si>
  <si>
    <t>BP=151 / 76 ; PR= 93</t>
  </si>
  <si>
    <t xml:space="preserve">? Gastritis +  ? Chronic laryngitis + ? Isolated Systolic HTN </t>
  </si>
  <si>
    <t xml:space="preserve">Upper GI endoscopy_x000D_
LSM advised _x000D_
Serial BP measurement </t>
  </si>
  <si>
    <t>P=? CHRONIC LARYNGITIES + DYSPESIA TO R/O GERD; Pantoprazole 40 mg po/d</t>
  </si>
  <si>
    <t>cough productive of whitsh sputium, intermnittent fever, drenbching night sweat, no chest pain, fatigue, , FBS 130 mg/dl</t>
  </si>
  <si>
    <t>sleeps well, walking distanmce good, muscle strength giood, no emotional change, no memory loss, good judghemenr</t>
  </si>
  <si>
    <t>sal;t restriction, be active, minmize coffee, prevention of fall, vegitable dish, fruit dish, legumes dish, ches X ray requested with CBC and Genexepert</t>
  </si>
  <si>
    <t xml:space="preserve">fbs -  125 - 117-118_x000D_
 bp -  88 17 152 / 69_x000D_
</t>
  </si>
  <si>
    <t xml:space="preserve">see management - send rft for next appt </t>
  </si>
  <si>
    <t xml:space="preserve">T2DM on NPH 40/30 IU sc  bid , atrovastatin 20 mg po daily , mtf - 500 mg po bid </t>
  </si>
  <si>
    <t>fbs - 145 -  165 - 130 -</t>
  </si>
  <si>
    <t xml:space="preserve">see managemaent _x000D_
hga1c for next appt . </t>
  </si>
  <si>
    <t xml:space="preserve">TYPE 1 DM On NPH 26/14 IU sc bid </t>
  </si>
  <si>
    <t xml:space="preserve">INTERMITTENT TINNITIS </t>
  </si>
  <si>
    <t xml:space="preserve">BP=130 / 67  PR-68 RR-17 </t>
  </si>
  <si>
    <t>HTN + IMPAIRED BLOOD GLUCOSE ON AMLODIPINE 5 MG PO DAILY</t>
  </si>
  <si>
    <t>no cough, no SOB, no edema, no visual problem to be ebvaluated, FBS 170 mg/dl BP  150/80 mmHg</t>
  </si>
  <si>
    <t>sleeps well, walking distance weak, muscle strength weak, no emotional change, no mem,ory loss, good judghemenmt</t>
  </si>
  <si>
    <t>salt restriction, minimize coffee, prevenmtion of fall, vegitable and fruit dish, leghumes dishj, get adequate sun light, use only liqwuid oil, foot care (keep hygien, keep moiturizing legs with vaslin, wear looser shoe, becareful while cutting nmails, )</t>
  </si>
  <si>
    <t>diabetes,, hypertension, HHD</t>
  </si>
  <si>
    <t>AMLODIPINE 5 MG PO DAILY,INITIATE MTF 500MG/DL DAILY</t>
  </si>
  <si>
    <t>HTN + IMPAIRED BLOOD GLUCOSE ON AMLODIPINE 5 MG PO DAILY_x000D_
FBS--183,109,116 MG/DL</t>
  </si>
  <si>
    <t>fb s-  138 - 140 -  168 _x000D_
bp - 97 160 / 88 ( home record  140/90 150/89 )</t>
  </si>
  <si>
    <t xml:space="preserve">add daonil 5 mg po bid  , enalapril 10/15 mg po bid _x000D_
-  see management - advice on diet and excerise </t>
  </si>
  <si>
    <t>HTN + TYPE 2 DM + dyslipidemia on nifedipine 20 mg po BID, enalapril 10 mg BID, metformin 500 mg po bid,  atorvastatin 20 mg po/d , HCT - 25 MG PO DAILY +</t>
  </si>
  <si>
    <t>BP=133 / 74 PR=75 RR=18 FBS-91</t>
  </si>
  <si>
    <t>HTN(GOOOD CONTROL)</t>
  </si>
  <si>
    <t>enalaprine 10 mg po bid amlodipine 5mg po/day</t>
  </si>
  <si>
    <t>HTN On enalaprine 10 mg po bid amlodipine 5mg po/day</t>
  </si>
  <si>
    <t>BP=102/70-130/73,PR=,FBS=148,161,205,265</t>
  </si>
  <si>
    <t>refill the medication and advice on diet and tell her to bring serial  RBS measurement and HgbA1C a results</t>
  </si>
  <si>
    <t>bp - 82  111 / 6</t>
  </si>
  <si>
    <t xml:space="preserve">see management _x000D_
- appt with serial bp records and update inx on next appt </t>
  </si>
  <si>
    <t>HTN + PN on Nifedipine 20mg po daily, enalapril 5mg po daily, AMT 25mg po daily and meloxicam 15mg po daily</t>
  </si>
  <si>
    <t>BP-137 / 77   FBS-80</t>
  </si>
  <si>
    <t>T1DM(GOOD CONTROL)</t>
  </si>
  <si>
    <t>NPH 26/18 IU SC BID ,AMT - 25 MGPO/D + ENUROBION 1 TAB PO/D</t>
  </si>
  <si>
    <t>bp - 60  126 / 70(  home record 130/80 )</t>
  </si>
  <si>
    <t xml:space="preserve">HTN + LBP 2 to degenerative lumbar spondylosis on Enalapril 10 mg po/d and HCT 25 mg po/d , atenolol 25 mg po daily </t>
  </si>
  <si>
    <t xml:space="preserve">no new complaitn </t>
  </si>
  <si>
    <t xml:space="preserve">bp - 96 17 149 / 93 (  home records  145/90 - 148/95 ) </t>
  </si>
  <si>
    <t xml:space="preserve">enalapril 10/5 mg po bid - refill others and appt after 3 months _x000D_
- collect recent echo result </t>
  </si>
  <si>
    <t>HTN + Dyslipidemia ON Amlodipine 10 mg/d, _x000D_
 enalapril 5 mg po bid , Metoprolol 25 mg/d Atorvastatin 20 mg/d</t>
  </si>
  <si>
    <t xml:space="preserve">she has worsening of  rt lower tooths pain of 1 wk duration. Todat she is linked from dental clinic after her BP record becomes 160/110 mmhg. </t>
  </si>
  <si>
    <t>BP=187/102     PR=76</t>
  </si>
  <si>
    <t>HTN Urgency to r/o HTN ER + Dental carries</t>
  </si>
  <si>
    <t>Nifedipine 20 mg po stat then measure BP after 30 mins; Send RFT</t>
  </si>
  <si>
    <t xml:space="preserve">P=newly diagnosed HTN; on LSM </t>
  </si>
  <si>
    <t>BP=130/80 PR=87, FBS=125</t>
  </si>
  <si>
    <t>P1=T2 DM on metformin 1000mg po bid, glibenclamide 10 mg po bid</t>
  </si>
  <si>
    <t>BP=120/63MMHG PR=76B/MIN</t>
  </si>
  <si>
    <t xml:space="preserve">Rt flank pain of 4 months </t>
  </si>
  <si>
    <t xml:space="preserve">BP-130 / 72 mmHg </t>
  </si>
  <si>
    <t>HTN AND THYRTOXICOSIS + STROKE NOT KNOWN HEMRRAGIC OR ISCHEMIC + CHOLETHISIS ON PTU 50MG O 1X , AMLODPINE 5MG PO 1X</t>
  </si>
  <si>
    <t>d/c followup for the last year but on medication (  2nd mrn - 900664 )</t>
  </si>
  <si>
    <t xml:space="preserve">bp - 106/78 p r- 78 _x000D_
  ecg - normal -_x000D_
 rrft  cr -- 1.1 </t>
  </si>
  <si>
    <t xml:space="preserve">serial bp records _x000D_
-  appt after 2 weeks , -  refill </t>
  </si>
  <si>
    <t xml:space="preserve">Rt Side hemiparasis 2ry to Ischemic Stroke P2= known HTN  on on ASA 81mg/day, Atorvastatin 40mg/day and Amlodipine 5mg/day( buttaking 10 mg po bid ) + Psychotic disorder  on follow up at pyschiatry side </t>
  </si>
  <si>
    <t xml:space="preserve">BP=110/67MMHG PR=76B/MIN                                </t>
  </si>
  <si>
    <t xml:space="preserve">FOLLOW UP                                                </t>
  </si>
  <si>
    <t xml:space="preserve">Rt sided abdominal burning sensation </t>
  </si>
  <si>
    <t xml:space="preserve">BP-104 / 63 mmHg  &amp; FBS-79-88 mg/dl </t>
  </si>
  <si>
    <t xml:space="preserve">Impoving        </t>
  </si>
  <si>
    <t xml:space="preserve">Add Amitriptiline </t>
  </si>
  <si>
    <t xml:space="preserve">bp =138/93  fb not determined </t>
  </si>
  <si>
    <t xml:space="preserve">refil  have home HBGM </t>
  </si>
  <si>
    <t>BP= 196/108</t>
  </si>
  <si>
    <t>hypertensive urgency R/O Emergency</t>
  </si>
  <si>
    <t xml:space="preserve">link to Adult emergency for BP lowering and Ix her for hypertensive Emergency </t>
  </si>
  <si>
    <t>Post TB bronchiectasis + UGIB 2o to ? PUD + CLBP_x000D_
_x000D_
02 month back she was admitted to ward for the UGI bleeding and discharged improved after she stayed for 09 days.</t>
  </si>
  <si>
    <t xml:space="preserve">complain  poly symptoms  for  the  past  1  month  with  dry  mouth  </t>
  </si>
  <si>
    <t xml:space="preserve">fbs  313        </t>
  </si>
  <si>
    <t>the  same+t2dm+?DKA</t>
  </si>
  <si>
    <t xml:space="preserve">SEND  U/A  RBS  </t>
  </si>
  <si>
    <t xml:space="preserve">dyspepsia n  </t>
  </si>
  <si>
    <t xml:space="preserve">fbs-136-203_x000D_
rbs - 245-150-142-199-243_x000D_
 hgha1c - 10.1 % </t>
  </si>
  <si>
    <t xml:space="preserve">refill mtf and make glimipride 2 mg po bid - appt after  1 month - rmopd </t>
  </si>
  <si>
    <t xml:space="preserve">type 2 dm  pt for the past 7 years on mtf - 850 mg po bid  for the last 3 + months  , glimipride - 2 mg po daily , </t>
  </si>
  <si>
    <t>complian easy fatigablity,palpitation no swelling no orthopnia,PND</t>
  </si>
  <si>
    <t>BP=118 / 61PR=76 CHEAT CLEAR,CVS =S1 S2 WELL HEARD MSS-NO EDEMA,ECHO DONE 2023/10/07=MILD PHTN WITH MILD TR,TPSA-25,EF-60%,CR-O.88,BUN 5.5,ECG IVH AND INCOMPLETE RBB</t>
  </si>
  <si>
    <t>HF 2 ?HHD +MILD P HTN WITH MILD TR-</t>
  </si>
  <si>
    <t>Contiue  LASIX 20 MG PO DAILY , SPIROLACTONE 12.5 MG PO DAILY</t>
  </si>
  <si>
    <t>HF 2 ?HHD +MILD P HTN WITH MILD TR- ON LASIX 20 MG PO DAILY , SPIROLACTONE 12.5 MG PO DAILY</t>
  </si>
  <si>
    <t>no new complaint except eye irritation and itchiness but has appointment with opthalmologist.</t>
  </si>
  <si>
    <t xml:space="preserve">BP: 144 / 63 Pr:84, home BP140/70_x000D_
FBS:202, 170, </t>
  </si>
  <si>
    <t xml:space="preserve">1. Refill meds: Amlodipine 10mg po daily, Enalapril 15/10 mg po BID, Mixtard 50/48 IU SC BID, lasix 80mg po BID , Atorvastatin 20mg/po/d , allopurinol 100mg po/day, </t>
  </si>
  <si>
    <t>P1. HTN W HHD Amlodipine 5 mg po daily+ Enalapril 10mg/15 mg po BID P2:DM ( 20yrs) taking Mixtard 50/45 IU SC BID P3:DM nephropathy+ P4: CKD ( cr 3.1-2.6-2.2-2.1, 3.9..3.6, 2.9) on lasix 80mg po BID + HCT 25 MG PO/D P5: Dyslipidaemia on ateroz P6:-gouty arthritis on allopurinol 100mg po/day</t>
  </si>
  <si>
    <t>BP= 124 / 76</t>
  </si>
  <si>
    <t>IBS + Dyspepsia + CLBP</t>
  </si>
  <si>
    <t>Omeprazole 20mg PO BID, Amitriptyline 25mg PO noc, multivit 01 tab PO daily, LS xray</t>
  </si>
  <si>
    <t>IBS R/O IBD + Dyspepsia 2o to ?PUD Cholelithiasis(Incidental finding) + Bilateral simple cortical cysts on omeprazole 20 mg po BID multivitamin 1 tab po daily, amitriptyline 12.5mg PO noc._x000D_
_x000D_
Abd U/S: Cholelithiasis + Bilateral simple cortical cysts_x000D_
Colonoscopy= Colonic polyp</t>
  </si>
  <si>
    <t>1. Refill meds: Amlodipine 10mg po daily, Enalapril 15/10 mg po BID, Mixtard 50/48 IU SC BID, lasix 80mg po BID , Atorvastatin 20mg/po/d , allopurinol 100mg po/day, _x000D_
2. Cr, Bun, Lipid profil, hgA1c, uric acid- update</t>
  </si>
  <si>
    <t xml:space="preserve">BP=85/62MMHG PR=78B/MIN                  </t>
  </si>
  <si>
    <t>CDJUST MEDICATION</t>
  </si>
  <si>
    <t xml:space="preserve">KNOWN EPILIPTIC  ON PHENOBARBITOL FOR 1 WEEK </t>
  </si>
  <si>
    <t xml:space="preserve">has recurrent hypoglycemia </t>
  </si>
  <si>
    <t xml:space="preserve">bp =138/70 pr =78 _x000D_
 cr= 1.7 ( egfr=44) k+= 5.39 </t>
  </si>
  <si>
    <t>P1: DM P2: HTN P3: Anterior STEMI MI P4: Gout P5: CKD( stage  III) EGFR=44+ recurrent hypoglycemia</t>
  </si>
  <si>
    <t xml:space="preserve">make nph 8/6 iu sc bid .allopurinol 50 mg po/d continue others _x000D_
update rft electrolytes on nxt visit .have HBGM </t>
  </si>
  <si>
    <t>P1: DM P2: HTN P3: Anterior STEMI MI P4: Gout P5: CKD On Esomeprazole 20MG PO/D, Clopidogrel 75x1,Atorvastatin 40 mg po/day Allopurinol 100 mg po/day, Amlodipine 5 mg po/day, losartan 50 mg po daily, spironolactone 25 mg po/day, NPH 10/8 SC BID regular 4/4, Lasix 40 mg po bid, metoprolol 25 mg po bid</t>
  </si>
  <si>
    <t>BP: 112 / 73_x000D_
doppler u/s : No DVT, suggest of cellulitis</t>
  </si>
  <si>
    <t>Same +cellulitis</t>
  </si>
  <si>
    <t>1. Amoxicillin 625mg/po/tid)</t>
  </si>
  <si>
    <t>P1: HF 2o to cor pulmonale 2o to Pulmonary HTN on lasix 20 mg po daily and sildenafil 25mg po daily</t>
  </si>
  <si>
    <t>1. Augmentin  625mg/po/Tid)-10</t>
  </si>
  <si>
    <t xml:space="preserve">no new compliant ,no swelling,no cough sob HOME BP MEASURMENT RANG FROME=138/81-142/85,BLOOD SUGAR MEASURMENT FBS-98-104,RBS-72-128 </t>
  </si>
  <si>
    <t>BP=115/72,PR=80,CHEST= CLEAR,RESUNT CR-1.9,UREA-25,</t>
  </si>
  <si>
    <t>CONTINUE Enalapril 10mg po BID 2. Amlodipine 10mg po/d 3. MTF 1gm po BID 4. Daonil 10mg po BID 5. Dapagliflozin 10mg po/d 6. Atorvastatin 40mg po/d 7. Allopurinol 100mg po BID,APPOINT AFTER 3 MONTH WITH RFT,HOME BP MEASURMENT AND BLOOD SUGAR MEASURMENT</t>
  </si>
  <si>
    <t>PARESTESIA OVER THE LOWER EXTERMITY</t>
  </si>
  <si>
    <t>BP=114/79MMHG PR=71B/MIN</t>
  </si>
  <si>
    <t xml:space="preserve">he has dry cough of 02 weeks_x000D_
CXR= interstitial pneumonia + cardiomegally_x000D_
</t>
  </si>
  <si>
    <t>BP= 138/65  PR= 88</t>
  </si>
  <si>
    <t xml:space="preserve">T2DM + Post Amputation (at the level of the Knee) 2o to PAD + CAP </t>
  </si>
  <si>
    <t xml:space="preserve">klamox 625mg PO TID x07 days, Azithromycin 500mg PO, loratidine 10mg PO daily for 10 days, dextromethorphan syrup 10ml TID, Metformin 1gm po BID Mixtard 30/18IU AM/PM, Enalapril 2.5mg po daily, ASA 81mg po/d, Atrovastatin 40mg po/d, Pantoprazole 40mg po/d, dapagliflosin 10mg PO daily </t>
  </si>
  <si>
    <t>known T2DM + Post Amputation (at the level of the Knee) 2o to PAD _x000D_
On Metformin 1gm po BID Mixtard 30/18IU AM/PM, Enalapril 2.5mg po daily, ASA 81mg po/d, Atrovastatin 40mg po/d, Pantoprazole 40mg po/d, dapagliflosin 10mg PO daily _x000D_
previous Ix_x000D_
RFT-cr=1.02, K+-4.7 24HrsUrine Proteine-450mg/3000ml of urine Recent RFT-Cr-1.5, Urea-23_x000D_
_x000D_
Updated Ix= Cr= 1.34, _x000D_
Sodium(Na) 138 u-l  _x000D_
Potasium(K+) 4.63 u-l  _x000D_
Chloride(Cl-) 99_x000D_
RBS= 207</t>
  </si>
  <si>
    <t xml:space="preserve">has  improvement    and  complain   left  red eye </t>
  </si>
  <si>
    <t>the  same+controlled  epilepsy</t>
  </si>
  <si>
    <t>told  the  medication  by  tomorrow  and refill</t>
  </si>
  <si>
    <t>known epileptic + hypertensive urgency R/O emergency</t>
  </si>
  <si>
    <t>bp - 63 107 / 61</t>
  </si>
  <si>
    <t xml:space="preserve">- pt linked to ptha ( appted ) _x000D_
- refill and appt </t>
  </si>
  <si>
    <t>Cor pulmonary 2ry COPD( With severe pulmonary PHTN)+ Rt traumatic vs pathologic patellar fracture on Frusemide 40 mg po daily , spironolactone 25 mg po/day, Symbicort MDI 160/4.5 mcg 2 puff bid , salbutamol PRN and Home oxygen</t>
  </si>
  <si>
    <t xml:space="preserve">dyspnea  on minimal exertion  trace pedal edma chest bilateral creps over lower 1/3 </t>
  </si>
  <si>
    <t xml:space="preserve">bp =121/75 pr= 100 </t>
  </si>
  <si>
    <t xml:space="preserve">lasix 40 mg po bid spironolactone 25 mg po /d simbicort 2 puff bid salbutamol prn </t>
  </si>
  <si>
    <t xml:space="preserve">P Cor pulmonale 2ry to PH + ?COPD on lasix 40 mg po/d, spirano lactone 25 mg po/d simbicort   2 puff bid  salbutamol on home o2 </t>
  </si>
  <si>
    <t>she has rt knee pain</t>
  </si>
  <si>
    <t>BP= 122 / 62</t>
  </si>
  <si>
    <t>HTN with HHD (MODERATE LVH , EF-65%) + Small vessel ischemic changes +TIIDM + ?OA</t>
  </si>
  <si>
    <t>Atorvastatin - 20mg/d, Enalapril - 10mg/d, MTF 500MG /1GM, ASA 81MG/D</t>
  </si>
  <si>
    <t>P1: HTN with HHD( MODERATE LVH , EF-65%) + Small vessel ischemic changes +TIIDM on Atorvastatin - 20mg/d, Enalapril - 10mg/d, MTF 500MG /1GM, ASA 81MG/D</t>
  </si>
  <si>
    <t>She complian intermittent Hiccup</t>
  </si>
  <si>
    <t>BP=99 / 64,Radial pulse=72 regular rythm</t>
  </si>
  <si>
    <t>P1-Palpitation/6months 2ry to ?R/O PSVT</t>
  </si>
  <si>
    <t>Continue Atenolol 25mg po/bid,addvise to reduse caffine,appoint after 3 month</t>
  </si>
  <si>
    <t>P1-Palpitation/6months 2ry to ? On Atenolol 25mg po/bid ECG: Sinus rythm with HR of 85bpm and Early R-wave progression, no axis deviation, No AV block, BBB, and ST-T wave abnormalities, no gross P-wave abnormalities TFT-Normal Echo_ Unremarkable</t>
  </si>
  <si>
    <t>Lt shoulder blade sharp pain of 01 month radiating to the neck_x000D_
-She also complains about Lt hip joint pain with an associated burning sensation</t>
  </si>
  <si>
    <t>Has Lt scapular area mod tenderness</t>
  </si>
  <si>
    <t>same as above +? Costochondritis</t>
  </si>
  <si>
    <t>P1-Known HTN_x000D_
P2-CLBP 2ry to Degenerative Spondylosis</t>
  </si>
  <si>
    <t xml:space="preserve">NONE                             </t>
  </si>
  <si>
    <t>BP=116/67MMHG PR=76B/MIN</t>
  </si>
  <si>
    <t>T2 DM on metformin 1000 mg po bid, glibenclamide10 mg po bid ,pregabaline 75 mg po once /day ,amitripytine 25 mg po once / day</t>
  </si>
  <si>
    <t>pt did not come. Attendant said he is doing fine.</t>
  </si>
  <si>
    <t>Amlodipine 10 mg po daily, Enalapril 10 mg PO BID, Atorvastatin 40 mg po daily, ASA 81 mg po daily, Omeprazole 20 mg po BID, Metformin 1 gram PO BID, Alfuzosin 10mg po daily</t>
  </si>
  <si>
    <t>Right sided hemiparesis 2ry to hypertensive hemorrhagic stroke + Left sided old ischemic stroke + Known HTN with HHD + Known T2DM (good control) + Dyslipidemia + BOO 2ry to BPH _x000D_
On Amlodipine 10 mg po daily, Enalapril 10 mg PO BID, Atorvastatin 40 mg po daily, ASA 81 mg po daily, Omeprazole 20 mg po BID, Metformin 1 gram PO BID, Alfuzosin 10mg po daily</t>
  </si>
  <si>
    <t>there is an  the infected wart over the posterior chest and still discharges pus and blood discharge, and a foul smell as well and is causes discomfort while sleeping and sitting down.</t>
  </si>
  <si>
    <t>Bp:180 / 89, repeated _x000D_
FBS: 300</t>
  </si>
  <si>
    <t>Poorly controlled BP and Glycemic control</t>
  </si>
  <si>
    <t>1. Link to Plastic OPD and ophthalmology OPD_x000D_
2. MTF 1gram/po/BID, Glibenclamide 10mg/po/bid_x000D_
3. Add Enalapril 10mg/po/BID_x000D_
4. update CR, Bun_x000D_
_x000D_
Previous HGA1C done on 24/1/2016 is :10.1_x000D_
-Plan to initiate NPH on the next appointment( to day he said he has very poor eye sight and there was no one that lives with him so he has agreed to start insulin after ophthalmology consultation.</t>
  </si>
  <si>
    <t>P1: Known RVI (on HAART) + Known DM + Known HTN + Left sided hemiparesis 2ry to Ischemic stroke_x000D_
Currently on : Amlodipine 10mg/po/d, MTF 500mg/po/d, Glibenclamide 10mg/po/bid, Aspirin 81mg/po/d, atorvastatin 40mg/po/d,</t>
  </si>
  <si>
    <t>no complaint. she has no exacerbation symptoms for the past 01 month</t>
  </si>
  <si>
    <t xml:space="preserve">BP= 94 / 64 </t>
  </si>
  <si>
    <t>Controlled B.asthma</t>
  </si>
  <si>
    <t>SABA puff PRN Symbicort 160/4.5 mcg 3 puffs BID</t>
  </si>
  <si>
    <t xml:space="preserve">Bronchial Asthma (Hx of ICU admission for RF 2o to acute exacerbation) On SABA puff PRN Symbicort 160/4.5 mcg 3 puffs BID </t>
  </si>
  <si>
    <t xml:space="preserve">- low back pain &gt;  3 years duration  + primary headache  +  after  delivery  via c/s ,  worsening in the past few months - unable to do simple task </t>
  </si>
  <si>
    <t xml:space="preserve">bp- 120/70 - </t>
  </si>
  <si>
    <t xml:space="preserve">send baselin inx - send l/s mri </t>
  </si>
  <si>
    <t xml:space="preserve">linked from dermatology  clinic ''focal keratoderma '''  + lbp 2 to ?  - </t>
  </si>
  <si>
    <t>has no symptoms of HF after she discontinued her lasix, enalapril for the past 08 months.</t>
  </si>
  <si>
    <t>BP= 102 / 76</t>
  </si>
  <si>
    <t>CRVHD (Mod MR, Mild AR)</t>
  </si>
  <si>
    <t>B.Penicillin G 1.2 IU IM once monthly_x000D_
ECHO</t>
  </si>
  <si>
    <t>CRVHD on B.Penicillin G 1.2 IU IM once monthly_x000D_
_x000D_
ECHO( 02/06/2020) - CRVHD - (MODERATE MR , MILD AR )</t>
  </si>
  <si>
    <t xml:space="preserve">bp =130/90 fbs= 167-273 2 hr post prandial= 198-340  ,predinner=87-176  2hr post dinner=235-260 </t>
  </si>
  <si>
    <t xml:space="preserve">nph 20/10 RI 2/2 atrovastati 20 mg po/d,enalapril 10x2,amlodpine 10/x2_x000D_
 come with updated rft  and HBGM </t>
  </si>
  <si>
    <t xml:space="preserve">DM+ HTN + ? CKD + VDRL +VE on  enalapril 10mg po/Bid ,Amlodipine 10 mg po/day, atrovastatin 20 mg po/d  nph 18/10 </t>
  </si>
  <si>
    <t>CONTROL  HTN</t>
  </si>
  <si>
    <t>REFILL  AND  ADVISE  ON  LSM   AND  APPOINT  AFTER  1  MONTH</t>
  </si>
  <si>
    <t>stage 1 HTN+?CERVICAL AND L/S SPONDYLOSIS+PN</t>
  </si>
  <si>
    <t>as attendat complian pt has billatral hand darkness since 2 month,and he has cough which is prodactive yellowish sputum</t>
  </si>
  <si>
    <t>pt didnt come upadtae investigation-CXR=Plumonary consuldation,DDX-PNEUMONIA,ABDOMINAL U/S-Bright faty liver</t>
  </si>
  <si>
    <t>HF 2o to IHD+HTN + PAD+pnuemonia</t>
  </si>
  <si>
    <t>No new complaint..</t>
  </si>
  <si>
    <t>BP:  120 / 79 pr;86_x000D_
Home BP recording is also Similar120/80</t>
  </si>
  <si>
    <t>Refill: Enalapril 5 mg po daily, ASA 81 mg d, Atorvastatin 20 mg po daily</t>
  </si>
  <si>
    <t xml:space="preserve">nad                                       </t>
  </si>
  <si>
    <t xml:space="preserve">attendant came  for rx - resend enalapril  and meloxciam 15 mg po daily - until appt date </t>
  </si>
  <si>
    <t xml:space="preserve">HPN + DM on Enalapril 10mg BID and NPH 16/10 IU BID meloxciam 15 mg po daily </t>
  </si>
  <si>
    <t xml:space="preserve">JOINT PAIN DIFFUSE ,LOWER BACK PAIN  </t>
  </si>
  <si>
    <t>BP =125 / 58  PR= 90</t>
  </si>
  <si>
    <t xml:space="preserve">GOOD  BP CONTROL +?CLBP </t>
  </si>
  <si>
    <t>continue  meds ibuprofen 400 mg po prn PPI</t>
  </si>
  <si>
    <t>Problem List_x000D_
P1; BOO 2 to BPH on ALFUZOSIN 10MG PODAILY P2: Known HTN on Enalapril 10mg PO/D and amilodipine 10mg po/d</t>
  </si>
  <si>
    <t xml:space="preserve">BP= 105 / 72 </t>
  </si>
  <si>
    <t>Rt side hemiparesis 2ry to Ischemic stroke (LEFT MCA TERRITORY) + CRVHD (VERY SEVERE MS-MVA-0.85cm2) + AF</t>
  </si>
  <si>
    <t xml:space="preserve">warfarin 2.5mg po daily, Digoxin 0.125mg po/d, Atenolol 25mg po/d </t>
  </si>
  <si>
    <t>Rt side hemiparesis 2ry to Ischemic stroke (LEFT MCA TERRITORY) + CRVHD (VERY SEVERE MS-MVA-0.85cm2) + AFIB On warfarin 2.5mg po daily, Digoxin 0.125mg po/d, Atenolol 25mg po/d _x000D_
Current INR= 2</t>
  </si>
  <si>
    <t xml:space="preserve">NONE                                </t>
  </si>
  <si>
    <t xml:space="preserve">BP=124/88MMHG PR=93B/MIN                       </t>
  </si>
  <si>
    <t xml:space="preserve">SAMDE                                             </t>
  </si>
  <si>
    <t xml:space="preserve">FOLLOW UP                               </t>
  </si>
  <si>
    <t>KNOWN T2 DM patient on NPH 20/10</t>
  </si>
  <si>
    <t xml:space="preserve">easyfatigability ,  flank pain  of over &gt;5 months duration </t>
  </si>
  <si>
    <t>bp-  80 110 / 70</t>
  </si>
  <si>
    <t xml:space="preserve">same  r/o  tb </t>
  </si>
  <si>
    <t xml:space="preserve">send rft , se , abdominal u/s ,  cxr </t>
  </si>
  <si>
    <t>Urethral discharge syndrome on follow up</t>
  </si>
  <si>
    <t>BP=126 / 80,PR-73</t>
  </si>
  <si>
    <t>Continue Lasix 40mg po once daily, ASA 81mg po/d Atorvastatin 40mg po daily, Neurobin 1 tab/d Amitriptyline 25 mg po/d, Enalapril 5mg po daily, Metoprolol 25 mg po BID, Spironolactone 25mg po daily, DO ECG,COAGULATION PROFILE ,Consider starting warfarine after Seening ECG Result ,</t>
  </si>
  <si>
    <t>HF 2ry to IHD + Known HTN + ? Peripheral Neuropathy ON Lasix 40mg po once daily, ASA 81mg po/d Atorvastatin 40mg po daily, Neurobin 1 tab/d Amitriptyline 25 mg po/d, Enalapril 5mg po daily, Metoprolol 25 mg po BID, Spironolactone 25mg po daily, ECHO IHD WITH MODERATE LV SYSTOLIC DYSFUNCTION AND MILD CONCENTRIC LVH EF 30-35%+ HYPOKINESIS OF ANTERIOR AND ANTROSEPTAL WALL 5. Old ECG documentation- ATRIAL FLUTTER (?)-CHA2DS2-VAS-5</t>
  </si>
  <si>
    <t>-NO NEW COMPLIANT - COULDNT AFFORD FOR THE REMAINNG WORK UPS FOR 2RY HTN</t>
  </si>
  <si>
    <t>BP: 154 / 83 pr: 120_x000D_
Home BP: 139/88-158/83</t>
  </si>
  <si>
    <t xml:space="preserve">1. Spironolactone 25mg/po/d_x000D_
2. D/C Carvedilol12.5mg/po/d, Metoprolol 25mg/po/d_x000D_
3. refill: Amlodipine 10 mg po d - Carvedilol 12.5 mg po daily - HCT 25 mg po daily - Enalapril 15 mg po bid - NPH 26/12_x000D_
</t>
  </si>
  <si>
    <t>P1 - Type 1 DM_x000D_
P2 - Hypertension On - Amlodipine 10 mg po d - Carvedilol 12.5 mg po daily - HCT 25 mg po daily - Enalapril 15 mg po bid - NPH 26/12_x000D_
but he doesn't take carvedilol because he cant find</t>
  </si>
  <si>
    <t xml:space="preserve">epigastric burning pain knee joint pain and limitation of movt </t>
  </si>
  <si>
    <t>bp =159/73 pr=82 _x000D_
MINIMAL LIMITATION OF PASIVE MOVT IN LT KNEE NO SWELLING</t>
  </si>
  <si>
    <t xml:space="preserve">? OA                       </t>
  </si>
  <si>
    <t xml:space="preserve">INDOMETACIN 25 MG PO/D WITH PPI KNEE JOINT XRY </t>
  </si>
  <si>
    <t>SCAP ( treated and discharged from ward  2wks ago)</t>
  </si>
  <si>
    <t>her symptoms improved with motoprolol. She has epigastric pain</t>
  </si>
  <si>
    <t>BP= 110/65_x000D_
PR= 81</t>
  </si>
  <si>
    <t>Intermittent palpitation 2o to ? PSVT + Dyspepsia</t>
  </si>
  <si>
    <t>Continue metoprolol 12.5 mg PO BID, stool h.pylori</t>
  </si>
  <si>
    <t>Intermittent palpitation 2o to ? PSVT 1. Echo-normal 2. Mamography-unremarkable 3. NORMAL TFT 4. Neck U/S- Left thyroid small nodule (TIRAD III) size 6.7mm. 5. FNAC was not done because of its size and 3-6month of follow up U/S was recommended.</t>
  </si>
  <si>
    <t>bp - (145/86  ), 102 18 132 / 96</t>
  </si>
  <si>
    <t>HTN on Amlodpine 10 mg po/d ,hct 25 mg po</t>
  </si>
  <si>
    <t xml:space="preserve">HRCT  â€“ Bilateral lung multilobular emphysema + RT apical lung old fibrotic bands Dialated MPA likely pulmonary HTN _x000D_
ECHO Bilateral lung multifocal thickened peribronchial wall with multifoacal tree in bud opacity + multiple mediastinal LAP suggesting bronchopneumonia with reactive mediastinal LAP _x000D_
BP -126/80 PR=80  CHEST =CLEAR _x000D_
</t>
  </si>
  <si>
    <t xml:space="preserve">COPD+CHTN </t>
  </si>
  <si>
    <t xml:space="preserve">SIMBICORT 2 PUFF BID .AMLODIPINE 5 MG PO/D </t>
  </si>
  <si>
    <t xml:space="preserve">Acute exacerbation of COPD + SCAP( treated and discharged from ward awk back ) + known Hypertensive  on amlodipine 5 mg po/d simbicort 2 puff  bid salbutamol prn </t>
  </si>
  <si>
    <t>there is an the infected wart over the posterior chest and still discharges pus and blood discharge, and a foul smell as well and is causes discomfort while sleeping and sitting down.</t>
  </si>
  <si>
    <t>Bp:180 / 89, repeated FBS: 300</t>
  </si>
  <si>
    <t>1. Link to Plastic OPD and ophthalmology OPD 2. MTF 1gram/po/BID, Glibenclamide 10mg/po/bid 3. Add Enalapril 10mg/po/BID 4. update CR, Bun Previous HGA1C done on 24/1/2016 is :10.1 -Plan to initiate NPH on the next appointment( to day he said he has very poor eye sight and there was no one that lives with him so he has agreed to start insulin after ophthalmology consultation.</t>
  </si>
  <si>
    <t>P1: Known RVI (on HAART) + Known DM + Known HTN + Left sided hemiparesis 2ry to Ischemic stroke Currently on : Amlodipine 10mg/po/d, MTF 500mg/po/d, Glibenclamide 10mg/po/bid, Aspirin 81mg/po/d, atorvastatin 40mg/po/d,</t>
  </si>
  <si>
    <t>NECK AND SHOULDE RPAIN</t>
  </si>
  <si>
    <t xml:space="preserve">STABLE v/s   </t>
  </si>
  <si>
    <t xml:space="preserve">PN               </t>
  </si>
  <si>
    <t>METABOLIC PANEL AND X-RAY (FBS, RFT, LIPID , CERVICAL  X-RAY,ESR,CBC)</t>
  </si>
  <si>
    <t>right sided shoulder and neck pain since past 1 year with radicalr sign. She is a bus driver. No fever, joint motion limitation and swelling.</t>
  </si>
  <si>
    <t xml:space="preserve">vomiting and epigastric pain              </t>
  </si>
  <si>
    <t xml:space="preserve">tachycardiac and fatigued_x000D_
                        </t>
  </si>
  <si>
    <t>Dyspepsia      +   Stage 4 Pancreatic ca</t>
  </si>
  <si>
    <t>NEXIUM 20 MG PO BID_x000D_
PEPTICA GEL 10 ML PO prn _x000D_
plasil 5 mg po PRN_x000D_
LINK HER TO ONCO</t>
  </si>
  <si>
    <t>epigastric pain and vomiting of ingested mattter since past 03 days (Known stage 4 pancreatic ca completed chemo)</t>
  </si>
  <si>
    <t xml:space="preserve">BP- 121/78 PR- 78 R_x000D_
- Urine - WBC- 14-16 RBC- 2-3 _x000D_
Stool - Stool H.Pylori negative _x000D_
US- Cholelithiasis, left small smooth kidney, urinary bladder stone_x000D_
CBC- NR _x000D_
Renal Doppler US - normal bilateral Renal Artery Doppler US, left hypo plastic kidney_x000D_
Creatinine - Normal _x000D_
_x000D_
</t>
  </si>
  <si>
    <t>Dyspepsia +S. Cholelithiasis + Left small kidney + UTI (on treatment)</t>
  </si>
  <si>
    <t>- Continue PO antibiotics (for UTI)_x000D_
- Advice on renal protective life style and have follow up at Nephrology side_x000D_
- consider Renal CT angiography_x000D_
- To Surgical side for S. Cholelithiasis</t>
  </si>
  <si>
    <t>P- Dyspepsia +S. Cholelithiasis + Left small kidney + UTI</t>
  </si>
  <si>
    <t xml:space="preserve">BP-100-120/70-80 mmHg </t>
  </si>
  <si>
    <t>P1: Known HTN on enalapril 10mg po BID and HCT 25mg po daily P2: Post rt Nephrectomy 3 years back + Lt solitary kidney (on follow up at urology side)</t>
  </si>
  <si>
    <t xml:space="preserve">BP-139 / 93 mmHg( 128-147/87-90 mmHg ) &amp; FBS-121-147 mg/dl </t>
  </si>
  <si>
    <t>P1=T2 DM ( for 12 yrs) on MTF 850 mg po bid Daonil 5 mg po/d + P2=Hypertension; ON Amlodipine 10 mg po/d ,ENALALPLRIL 5 mg po bid</t>
  </si>
  <si>
    <t>bp - 63 17 102 / 72</t>
  </si>
  <si>
    <t>BP-134 / 57 mmHg &amp; FBS-50-195 mg/dl</t>
  </si>
  <si>
    <t xml:space="preserve">Refill &amp; Advice her on diet </t>
  </si>
  <si>
    <t>TYPE 2 DM + HTN + POST MASTECTOMY OF LEFT BREAST(1 yr back); On NPH= 48/36 IU SC BID for the lst 3 mons] MTF 500 mg po 1X, Enalapril 10 mg po bid</t>
  </si>
  <si>
    <t xml:space="preserve">bp - 132 / 78 pr - 67 _x000D_
 chest clear </t>
  </si>
  <si>
    <t>Asthma on beclomethasone  2 PUFFS BID -( not taking ) and salbutamol 6puffs PRN,</t>
  </si>
  <si>
    <t xml:space="preserve">BP-135 / 88 mmHg &amp; FBS-128-160 mg/dl </t>
  </si>
  <si>
    <t>DM + HTN + Dyslipidemia patient on MTF - 1GM PO BID, DAONIL 10 MG PO BID , ATROVSATSTIN 20 MG PO/D , ASA - 81 MG PO/D , ENALAPRIL 10 MG PO BID , AMLODIPINE 10 mg PO /D , HCT 25 MG PO/D</t>
  </si>
  <si>
    <t xml:space="preserve">HAD HYPO RECORDS </t>
  </si>
  <si>
    <t xml:space="preserve">Objective Finding BP; 130/70 PR 78 BPM Inj site clear </t>
  </si>
  <si>
    <t xml:space="preserve">TYPE 1 dm WITH OPTIMAL GLYCEMIC CONTROL + cLASS III Obesity </t>
  </si>
  <si>
    <t>REDUCE RI 6-4_x000D_
NPH 24-18</t>
  </si>
  <si>
    <t xml:space="preserve">IDM( 7months) </t>
  </si>
  <si>
    <t xml:space="preserve">type II DM+HTN </t>
  </si>
  <si>
    <t>he has bilateral leg edema which worsen from previous visit</t>
  </si>
  <si>
    <t>BP= 147 / 81_x000D_
FBS= 106-143_x000D_
Post beak fast, Pre and post dinner= 136- 228</t>
  </si>
  <si>
    <t>T2DM for 20 years + Stage 3 CKD (eGFR= 39) + HTN with HHD + DAIBETIC RETINOPATHY</t>
  </si>
  <si>
    <t>add dapa 10mg PO daily, Lasix 40mg PO daily, enalapril 10mg PO BID, RI 4-4, NPH 40/18, Amilodipine 5 mg/day, Atrova 20 mg PO/day ASA 81 mg/day</t>
  </si>
  <si>
    <t>P1; TYpe 2 DM for 20 years P2; CKD P3; HTN with HHD P4; DAIBETIC RETINOPATHY_x000D_
Updated Ix_x000D_
Cr= 1.81_x000D_
eGFR= 39.73_x000D_
HgA1c= 7.33_x000D_
Urine analysis- Protein 1+_x000D_
LDL= 49</t>
  </si>
  <si>
    <t>blurrnig of vision associated with numbness of lower extrimity</t>
  </si>
  <si>
    <t>BP:  132/77     137/79    138 / 83</t>
  </si>
  <si>
    <t xml:space="preserve">HTN ( sub optimal bp control+ old ischemic stroke + ? PN </t>
  </si>
  <si>
    <t>Update lipid profile, oft, FBS, U/A_x000D_
Link to ophtalmology</t>
  </si>
  <si>
    <t>HTN + OLD ISCHEMIC STROKE ON ASA 81 MG PO DAILY, ATORVASTATIN 20 MG PO DAILY, ENALAPRIL 10 MG PO BID , AMT 25 MG PO/D</t>
  </si>
  <si>
    <t xml:space="preserve">FATIGUE AND INTERMITTENT  DRY COUGH </t>
  </si>
  <si>
    <t>BP - 84 17 151 / 89</t>
  </si>
  <si>
    <t xml:space="preserve">SEND FBS - LIPID PROFILE , RFT , SE </t>
  </si>
  <si>
    <t xml:space="preserve">UTI + CAP  ( TREATED )  + HYPONATERMIA (119 FROM AEOPD ) </t>
  </si>
  <si>
    <t xml:space="preserve">BP-120-145/85-95 mmHg &amp; FBS-105-140 mg/dl </t>
  </si>
  <si>
    <t>DM + HTN on NPH 30/20 IU SC BID, Enalapril 10mg po bid, Atenolol 50mg po daily and HCT 25mg po daily</t>
  </si>
  <si>
    <t xml:space="preserve">has complain  2 epiosode of hypoglcemia </t>
  </si>
  <si>
    <t xml:space="preserve">fbs 110, 150, 168, 130, 100  bp 134/74, 143/89, </t>
  </si>
  <si>
    <t>DM + HTN On MTF 1000 po BID, Glibenclamide 5mg po BID, Nifedipine 20mg po BID and Atrovastatin 40 mg po/</t>
  </si>
  <si>
    <t>Feels better Regular menses. 02 weeks back the plan was to do FT4 with TSH but it was not done due to financial issue</t>
  </si>
  <si>
    <t>BP- 107 / 65 PR- 82 _x000D_
LGS- anterior neck swelling moving with deglutination</t>
  </si>
  <si>
    <t>Free T4 with TSH then Surgical consultation. continue PTU 100mg PO daily</t>
  </si>
  <si>
    <t>P: MNG for &gt; 20 years Toxic MNG</t>
  </si>
  <si>
    <t xml:space="preserve">ASymptomatic_x000D_
SMBG FBS 98-101_x000D_
Post b. fast/pre and post dinner 150-180_x000D_
_x000D_
</t>
  </si>
  <si>
    <t xml:space="preserve">V/s Stable _x000D_
 Inj site clear_x000D_
_x000D_
</t>
  </si>
  <si>
    <t xml:space="preserve">TYpe 1 DM with optimal control  HGa1c 6 %_x000D_
_x000D_
</t>
  </si>
  <si>
    <t xml:space="preserve">SMBG _x000D_
TSH _x000D_
Retinal screening_x000D_
RI 14/12/18 GLargine 18_x000D_
_x000D_
</t>
  </si>
  <si>
    <t xml:space="preserve">P: Type 1 DM for 13 years _x000D_
ON RI 14/12/18 GLargine 18_x000D_
_x000D_
</t>
  </si>
  <si>
    <t>joint pain over the upper hand. Epigastric pain associated with abdominal distention</t>
  </si>
  <si>
    <t xml:space="preserve">bp: 100 / 64_x000D_
fbs: 135 ( usually 68-140) </t>
  </si>
  <si>
    <t>sub optimal glycemic control + dyspepsia +  ? RA</t>
  </si>
  <si>
    <t xml:space="preserve">FBS, RF, CRP   </t>
  </si>
  <si>
    <t xml:space="preserve">known T1DM for the last 14 yrs on NPH 38/18iu SC bid </t>
  </si>
  <si>
    <t xml:space="preserve">BP-110-136/80-94 mmHg </t>
  </si>
  <si>
    <t>bp 110/70, fbs 174, 114, HGBA1C  5.9%</t>
  </si>
  <si>
    <t>TYPE 1DM+1ST TM +</t>
  </si>
  <si>
    <t xml:space="preserve">SEE MEDICATION LINK TO ANC , LINK TO OPTHALMOLOGY </t>
  </si>
  <si>
    <t xml:space="preserve">T1DM ON NPH-34/24 iu sc bid+1tm px </t>
  </si>
  <si>
    <t xml:space="preserve">edema  subsided  has bilateral lower extremity numbness and tingling sensation </t>
  </si>
  <si>
    <t xml:space="preserve">bp =122/96 pr= 79 rr=20 _x000D_
no edma ,chest is clear </t>
  </si>
  <si>
    <t>HFrEF (15%)EF 2o to DCMP +?PN</t>
  </si>
  <si>
    <t xml:space="preserve">continue GDMT,AMT 25 MG PO/D  see 1/12  FBS,LIPID PROFILE </t>
  </si>
  <si>
    <t xml:space="preserve">CHFr(15%)EF 2o to DCMP on lasix 40 mg po tid spironolactone 25 mg po/d enalapril 5 mg po bid metoprolol 25 mg po/d DAPA 10 mg po/d </t>
  </si>
  <si>
    <t xml:space="preserve">FBS- 128 mg/dl         </t>
  </si>
  <si>
    <t>Type 2 dm on Metformin 500mg po bid</t>
  </si>
  <si>
    <t xml:space="preserve">BP - 90  BP - 130 / 71( HOME RECORD 164/78**  -  137/66 - 136/78 ) _x000D_
 FB S-  137 -  128 - 148 </t>
  </si>
  <si>
    <t xml:space="preserve">ADD MELOXICAM 15 MG PO DAILY , - REFILL AND APPT  HGA1C  FOR NEXT APPT </t>
  </si>
  <si>
    <t xml:space="preserve">HTN with HHD +DM + old stroke + BPH; on MTF 1gm BID, Daonil 5 mg po/d, Atrovastatin 20mg/day, ASA 81mg/day, Amlodipine 10 mg po/d, Losartan 100 mg po/d, Metoprolol 50 mg/day . </t>
  </si>
  <si>
    <t>numbness, parastesia and burning sensation of extrimities</t>
  </si>
  <si>
    <t>Bp-138/69_x000D_
pr 80</t>
  </si>
  <si>
    <t xml:space="preserve">add on Amitryptline </t>
  </si>
  <si>
    <t>LBP 20 to degenerative spondylosis + VIT D deficiency + ? DYSLIPIDEMIA</t>
  </si>
  <si>
    <t>BP= 134 / 76_x000D_
FBS= 156mg/dl</t>
  </si>
  <si>
    <t>T2DM + known HTN + diabetic NP(24hrs urine proten-342) + PN + Cholangiocarcinoma on chemotherapy(2nd cycle) follow up at Oncology side + pancytopenia 2 to ?</t>
  </si>
  <si>
    <t>MTF 1gm PO BID, Gliclazide 30mg PO noc, Atorvastatin 20mg PO daily, Atenolol 50mg PO daily, Enalapril 10mg PO BID</t>
  </si>
  <si>
    <t>T2DM + known HTN + diabetic NP(24hrs urine proten-342) + PN + Cholangiocarcinoma on chemotherapy(2nd cycle) follow up at Oncology side + pancytopenia 2 to ?(wbc-2.79, Hgb-10.6, plt-72k)_x000D_
On MTF 1gm PO BID, Gliclazide 30mg PO noc, Atorvastatin 20mg PO daily, Atenolol 50mg PO daily, Enalapril 10mg PO BID</t>
  </si>
  <si>
    <t>FBS 124-134 _x000D_
Lower back pain radiating to the lower extremities</t>
  </si>
  <si>
    <t>Inj site clear</t>
  </si>
  <si>
    <t>escalate  enalapril 15 mg PO BID , atorvastatin 40mg po daily,</t>
  </si>
  <si>
    <t xml:space="preserve">P1. T2DM(10yrs) on NPH 18/10 iu sc bid P2: HTN ON Enalapril 10-15 mg po bid, metformin 500mg po/d, atorvastatin 20mg po/d, P3: Degenerative spondylosis P4: PN ON Neurobion 1 tab po/day. Meloxicam and pregabalin 75mg po daily_x000D_
_x000D_
</t>
  </si>
  <si>
    <t xml:space="preserve">BP-111 / 76 mmHg (101-107/75-76 mmHg) </t>
  </si>
  <si>
    <t xml:space="preserve">Epigastric pain associated with nausea and vomiting </t>
  </si>
  <si>
    <t xml:space="preserve">BP: 98 / 62_x000D_
FBS:  ? </t>
  </si>
  <si>
    <t>Borderline  bp + dyspepsia</t>
  </si>
  <si>
    <t>HTN + DM + dyslipidaemia +DVHD(Mild AS, Mild AR) on NPH 50/38, Lasix 40 mg po/d ,enalapril 10 mg po bid , ASA 81 mg po/d, Atrovastatin 20 mg po/d and Metoprolol 12.5 mg po daily</t>
  </si>
  <si>
    <t>grade I PIIITNG EDEMA OVER THE ANKLE</t>
  </si>
  <si>
    <t>HYPOTHRODISM+GOUTY ARTRITIS+VARICOSE PAIN</t>
  </si>
  <si>
    <t>pain over the lower leg,edema+thyroid disorder on ptu</t>
  </si>
  <si>
    <t xml:space="preserve">FBS-  76* - 66  - 216 - 96 - 94 _x000D_
 BP - 100 17 124 / 77_x000D_
</t>
  </si>
  <si>
    <t xml:space="preserve">MAKE MPH -  62/32 IU SC BID _x000D_
- HGA1C  FOR NEXT APPT - UPDATE INX  ON THE NEXT APPT </t>
  </si>
  <si>
    <t xml:space="preserve">type 2 DM for the past 13 yr NPH 66/36 IU SC BID , ATROVASTATIN 20 MG PO DAILY </t>
  </si>
  <si>
    <t xml:space="preserve">HAS  NEW COMPLAIN , DIFFICULTY TO CONTROLL BALANCE , DIZZINESS ,  </t>
  </si>
  <si>
    <t>BP 120/80, 140/80,  CT WAS PLANNED PT CAN NOT AFFORD TO RLO ISCHEMIS STROKE</t>
  </si>
  <si>
    <t xml:space="preserve">BP: 127/81  162/77_x000D_
FBS: 80, 110  115mg /dl </t>
  </si>
  <si>
    <t>sub optimal bp control + good glycemic control</t>
  </si>
  <si>
    <t xml:space="preserve">P1: T2DM on NPH 24/12 IU P2: HTN on amlodipine 10mg po daily ( but she took 5mg po daily) </t>
  </si>
  <si>
    <t xml:space="preserve">P1: T2DM on NPH 26/12 IU P2: HTN on amlodipine 10mg po daily ( but she took 5mg po daily) </t>
  </si>
  <si>
    <t xml:space="preserve">hyoppertensuion with deenerative heart diseae and sensory rafdiculpathy </t>
  </si>
  <si>
    <t xml:space="preserve">hyoppertensuion with deenerative heart diseae and sensory </t>
  </si>
  <si>
    <t xml:space="preserve">BP-117 / 72 mmHg &amp; FBS-126 mg/dl </t>
  </si>
  <si>
    <t>T2DM + P. neuropathy on MTF 1 gm po bid, Daonil 10 mg mg po bid &amp; AMT 25 mg po/day</t>
  </si>
  <si>
    <t>came to give viral load testing</t>
  </si>
  <si>
    <t>all are in the normal range</t>
  </si>
  <si>
    <t>hepatitis C positive</t>
  </si>
  <si>
    <t>send hep viral load</t>
  </si>
  <si>
    <t xml:space="preserve">known hepatits C positive patient , </t>
  </si>
  <si>
    <t xml:space="preserve">constipation, abdominal distension. </t>
  </si>
  <si>
    <t>BP:   141/87    145 / 75_x000D_
FBS: 151</t>
  </si>
  <si>
    <t xml:space="preserve">Poor bp control + poor glycemic control + constipation 20? </t>
  </si>
  <si>
    <t>make amlodipine 5mg po bid and NPH: 46/34Iu</t>
  </si>
  <si>
    <t>p1: Known HTN on enalapril 10 mg po BID and amlodipine 5 mg BID ( But he took 5mg  po daily)  _x000D_
p2: Known T2DM on NPH 44/34iu sc bid, MTF 500 mg po daily_x000D_
P3: BOO 2o to BPH on medication and follow up at urology</t>
  </si>
  <si>
    <t xml:space="preserve">epigastric burning pain  easy fatigue </t>
  </si>
  <si>
    <t xml:space="preserve">bp =162/80 pr= 60 </t>
  </si>
  <si>
    <t>corpulmonale 2ndry COPD with  pulmonary HTN+CHTN( poor control)</t>
  </si>
  <si>
    <t xml:space="preserve">continue meds have ecg echo cbc,rft  and consider d/c ASA and statin after echo  add amlodipine 5 mg po/d </t>
  </si>
  <si>
    <t xml:space="preserve">hypertension/ copd with pulmonary hypertension and corpulmonale on  hctz 25mg po daily losartan 50mg po daily asa 81mg po daily furosemide 40mg po bid atorvastatin 20mg po daily atenolol 50mg po daily salbutamol 2 puffs prn beclomethasone 2 puffs bid[ </t>
  </si>
  <si>
    <t>JOINT PAIN,LOWER LEG SWELLING</t>
  </si>
  <si>
    <t>Type 2 diabetes mellitus ?GOUTY ARTHITIS</t>
  </si>
  <si>
    <t>symptoms improves but comaplains of nocturnal productive cough</t>
  </si>
  <si>
    <t>BP_110/65_x000D_
pr 80</t>
  </si>
  <si>
    <t>CAP On treatment + ?</t>
  </si>
  <si>
    <t xml:space="preserve">NO NEW COMPLAINT _x000D_
- </t>
  </si>
  <si>
    <t xml:space="preserve">bp - 75 171 / 82 (  home record - 147/69 -  160/ 76 ) _x000D_
 fbs- 110 - 123 _x000D_
 rft -  cr - 4.6**_x000D_
</t>
  </si>
  <si>
    <t xml:space="preserve">UPDATE RFT ,  SE , U/A  , _x000D_
- 24 HR URINE PROTEIN </t>
  </si>
  <si>
    <t>known DM(for 27+ yrs) +HTN( for 17 + yrs);+ BPH -  (90 cc)( ON FOLLOW UP AT PRIVATE HOSPITAL -  on candesartan 16 mg po/d( not taking ) , lasix 40mg po daily, Metoprolol 25 mg po daily , HCT 25 mg po/d, NPH=30/20 iu sc bid , RI 8/8 iu sc bid ,  atrovstatin 10 mg po daily , asa - 81 mg po daily , +aki  2 to ?DKD +</t>
  </si>
  <si>
    <t xml:space="preserve">BP-163 / 90 mmHg &amp; FBS-83-147 mg/dl </t>
  </si>
  <si>
    <t xml:space="preserve">Uncontrolled HTN + Fair Glycemic control </t>
  </si>
  <si>
    <t xml:space="preserve">T2DM + HTN On NPH 30/20 IU SC BID, Enalapril 10 mg po bid, HCT 25mg po/d &amp; Amlodipine 5 mg po/d </t>
  </si>
  <si>
    <t>HX OF GASTRITIS</t>
  </si>
  <si>
    <t>1ST TM PX+HX OF PUD</t>
  </si>
  <si>
    <t>BP_147/90, 160/87_x000D_
pr 80</t>
  </si>
  <si>
    <t>Known HTN on Amilodipine 5mg PO daily +Infra umbilical Incision Hernia</t>
  </si>
  <si>
    <t>TPE II DM+CHRONIC HTN</t>
  </si>
  <si>
    <t xml:space="preserve">BURNING TYPE OF   SENSATION OF LOWER EXTERMITES </t>
  </si>
  <si>
    <t>FBS- 123                _x000D_
 BP - 91 18 124 / 64</t>
  </si>
  <si>
    <t xml:space="preserve">SEND OFT , U/S - SE ,LIPID PROFILE </t>
  </si>
  <si>
    <t xml:space="preserve">T2DM O  N MTF - 1GM PO BID + BOO 20 TO BPH ( ON FOLLOW UP AT UROLOGY SIDE ) + VITAMIN D Completed treatment - CURRENTLY ON _x000D_
ON METFORMIN 1GM PO BID, ATROVA  40MG PO PO DAILY , ,GABAPENTIN 300MG PO TID </t>
  </si>
  <si>
    <t>FBS 139, 37, 207,</t>
  </si>
  <si>
    <t xml:space="preserve">RECURRENT HYPOGLYCEMIA+DM </t>
  </si>
  <si>
    <t xml:space="preserve">ADVISE ON DIET MEDICATION DECRESAE DOSE </t>
  </si>
  <si>
    <t>Known diabetic on NPH=20/10</t>
  </si>
  <si>
    <t>headache, anger, has lost weight, no history of abortion, no oral; lsesion, recurrent hypotension, has buttefly lesion on face inviolving both cheeks and nassal septum, no hematuria, no cough, no SOB, no joint swelling, has haior loss recurrently while combing</t>
  </si>
  <si>
    <t>BP 90/60 mmHg, chest clear bilaterally, no murmur, pulse strong full and refgula,r, no carotid bruit, MCV 95 fl, Hg 14 gm/dl, pink comnjictivi, no tongue darking (vitamibn deficemncy related0, no oral thrush (lucopenic pt) TSH (normal) PICT (NR)</t>
  </si>
  <si>
    <t>melasma r/o lupus lesion</t>
  </si>
  <si>
    <t>ANA requested</t>
  </si>
  <si>
    <t xml:space="preserve">HGa1c 7 % LDL-C 46_x000D_
FBS 102-145 </t>
  </si>
  <si>
    <t>Objective Finding_x000D_
BP: 170/70 .. Home records  100-130/70-80 PR 78 BPm regular_x000D_
 _x000D_
_x000D_
A</t>
  </si>
  <si>
    <t xml:space="preserve">Type 2 DM well controlled HGa1c 7 %  LDL-C 72 _x000D_
_x000D_
</t>
  </si>
  <si>
    <t>MTF 500 mg PM_x000D_
Losartan 50 mg PM_x000D_
Reduce Rosuva 10 mg PO/day</t>
  </si>
  <si>
    <t xml:space="preserve">P1; HTN + T2DM for 1 year + Diabetic Neuropathy FOR THE LAST 1 YEAR ON METFORMIN 850 MG PO/day AND LOSARTAN 50 MG PO DAILY,_x000D_
</t>
  </si>
  <si>
    <t>BP_150/77, 168/80,150/89_x000D_
pr 80</t>
  </si>
  <si>
    <t>known HTN &gt;7 years on amlodipine 10 mg po daily , atrovastatin 40 mg po daily , lasix 40 mg po daily</t>
  </si>
  <si>
    <t xml:space="preserve">BP 99/70, 120/90 </t>
  </si>
  <si>
    <t>RA+FAIR CONTROLL HTN</t>
  </si>
  <si>
    <t>RA + HTN on methotrexate 7.5 mg po/day follic acid 5 mg po every other day amlodipine 5 mg po/day predinsolone 5 mg po every other day</t>
  </si>
  <si>
    <t xml:space="preserve">stress                                             </t>
  </si>
  <si>
    <t>FB S- 210  , 200 - _x000D_
 bp - 90  104 / 69</t>
  </si>
  <si>
    <t xml:space="preserve">see management  for  1 month . _x000D_
- daonil 10 mg po bid - strictly follow a diet plan and advice on rx adherence </t>
  </si>
  <si>
    <t xml:space="preserve">DM pt on MTF 1.5/1gm po bid &amp; Daonil10/ 5 mg po/BID( but taking 5 mg po bid )  . </t>
  </si>
  <si>
    <t>she has no joint pain</t>
  </si>
  <si>
    <t>BP= 105 / 71_x000D_
TSH= 9.13 miUL (Ref 0.3-4.9)</t>
  </si>
  <si>
    <t>Left hip joint avascular necrosis (AVN) + right proximal thigh soft tissue calcification + HYPOTHYROIDISM</t>
  </si>
  <si>
    <t>Levothyroxine 50mcg PO daily from monday to thursday and 100mcg PO daily on friday, saturday and sunday, calcidenk 01 tab PO daily, add meloxicam 15mg PO daily</t>
  </si>
  <si>
    <t xml:space="preserve">P1- Left hip joint avascular necrosis (AVN) right proximal thigh soft tissue calcification P2- HYPOTHYROIDISM for 1 years On LEVOTHYROXIN 50 MICROGM PO DAILY </t>
  </si>
  <si>
    <t xml:space="preserve">NO  new compliant </t>
  </si>
  <si>
    <t xml:space="preserve">BP =160/83 9( All prior bp records are with normal range ) PR=86 </t>
  </si>
  <si>
    <t xml:space="preserve">NYHA Class IV stage C HFrEF (20%) 2ry to DCMP + A-fib +stage II HTN </t>
  </si>
  <si>
    <t xml:space="preserve">lasix 40 mg po/d spironolactone 12.5 mg po/d enalapril 5mg po bid bisoprolol 2.5 mg po/d  </t>
  </si>
  <si>
    <t>NYHA Class IV stage C HFrEF (20%) 2ry to DCMP + A-fib ON - -ENALAPRIL - 2.5 MG PO bid  -BISOPROLOL 1.25 MG Po/d, -Spironolactone 12.5mg PO daily, LASIX 40 MG PO /d chadvas- 1</t>
  </si>
  <si>
    <t>easy fatigability of 1 month</t>
  </si>
  <si>
    <t xml:space="preserve">BP-143 / 77 (140-150/80-90 mmHg)  </t>
  </si>
  <si>
    <t>WORK UP,UP</t>
  </si>
  <si>
    <t xml:space="preserve">excessive sweating and   epiagstric pain &amp;lt;&gt;_x000D_
 - low back pain </t>
  </si>
  <si>
    <t xml:space="preserve">bp -65 17 142 / 78( 135- 137/78-80 - home record ) </t>
  </si>
  <si>
    <t xml:space="preserve">same + dyspepsia 2 to ? r/o pud +  lbp 2 to ? </t>
  </si>
  <si>
    <t xml:space="preserve">send stool exam , h pylori , fbs  , l/s xray </t>
  </si>
  <si>
    <t>Gouty Arthritis on allopurinol 100 mg po/day P2: Newly Dx HTN (LSM)</t>
  </si>
  <si>
    <t xml:space="preserve">no new complain. But he had hx of hypoglycemic attack ( fbs: 50mg/dl)  for which he discontinues his medications for one week </t>
  </si>
  <si>
    <t>BP: 125 / 67_x000D_
FBS: 195.5mg/dl _x000D_
lipid profile: total cholesterol: 118    HDL: 20    LDL: 77</t>
  </si>
  <si>
    <t xml:space="preserve">HgAlc            </t>
  </si>
  <si>
    <t>DM + dyslipidemia On NPH 54/34iu, MTF 500mg BID , Atrovastatin 20mg/day and ASA 81mg/day</t>
  </si>
  <si>
    <t>body swelling, orthopnea, bilateral flank pain, urgency and frequency</t>
  </si>
  <si>
    <t>BP-140/75_x000D_
pr 80_x000D_
FBS- 125</t>
  </si>
  <si>
    <t>POOr bp control+ Hepatic stetososi+ Nephroloithiasis</t>
  </si>
  <si>
    <t>enalpril 10 mg po daily, add on atrovastatin 20 mg po daily send RFT and link to urology after result</t>
  </si>
  <si>
    <t>urniary frequency</t>
  </si>
  <si>
    <t>BP 143/64_x000D_
pr 78</t>
  </si>
  <si>
    <t>send RFT, electrolyte, u/a</t>
  </si>
  <si>
    <t>TYPE 1 DM; on NPH=12/8 IU SC AM/PM</t>
  </si>
  <si>
    <t xml:space="preserve">Has nocturia and increased thirst at night </t>
  </si>
  <si>
    <t>Came with FBS- 258 BP-123/86</t>
  </si>
  <si>
    <t>Adjust the dose of MTF</t>
  </si>
  <si>
    <t xml:space="preserve">P1-Known T2DM _x000D_
Started on  Metformin 500mg PO Daily for the past week </t>
  </si>
  <si>
    <t xml:space="preserve">fbs- 135  -114  - _x000D_
 bp- 92 19 138 / 92( 125/90 -) _x000D_
 </t>
  </si>
  <si>
    <t xml:space="preserve">update  rft , u/a se , _x000D_
- </t>
  </si>
  <si>
    <t>TYPE 2 DM+HTN ON Mtf 1 GM PO BID,GLIBINCLAMIDE 10 MG PO BID, AMLODIPINE 10 MG PO DAILY ,ATROVASTATIN 20 MG PO/D</t>
  </si>
  <si>
    <t xml:space="preserve">BP:123 / 69_x000D_
FBS: 38   134   142  </t>
  </si>
  <si>
    <t>refill and advice on strict  with LSM and and medication adherence</t>
  </si>
  <si>
    <t>T2 DM  on MTF 1000 mg po bid po bid,  Daonil 10mg po bid and atrovastatin 20mg po daily</t>
  </si>
  <si>
    <t>TYPE II DM+HTN</t>
  </si>
  <si>
    <t xml:space="preserve">stable           _x000D_
FBS not determined  </t>
  </si>
  <si>
    <t xml:space="preserve">unknown glycecmia </t>
  </si>
  <si>
    <t>RFT, SMBG.HA1c,  U/A</t>
  </si>
  <si>
    <t xml:space="preserve">P  T1DM on NPH 24/16 RI 6/4_x000D_
P2 visual  loss 2ry to? diabrtic rethinopathy </t>
  </si>
  <si>
    <t xml:space="preserve">bp - 92  141 / 84_x000D_
 fbs - 110 -120 </t>
  </si>
  <si>
    <t xml:space="preserve">UPDATE INX_x000D_
 - LINK TO OPTHALMOLOGY FOR EVALUATION _x000D_
- LINK TO HGA1C - FOR NEXT APPT </t>
  </si>
  <si>
    <t>T2DM +HTN&gt; 4 years + ON MTF - 500 MG PO bid  , AMLODIPINE 10 MG PO/D</t>
  </si>
  <si>
    <t>no cough, no SOB, no edema, no visual [problem,  no back paion, no paresthasia, joint mobility good (glinging sensation of kneess, no creptation), good balance (tinites, no virtigo,), good understanding, cooperative, no obesity, no stress, no psychosocial distress, good dietary habit, good hygien, adherent to medication, toileting good. remarks (no RVI, no goitor, no BPH symptoms, old history of renal stone) BP 140/90 mmHg</t>
  </si>
  <si>
    <t>sleeps well, walking distance good, muscle strenmgth good, no em,otional change, no memory loss, good judgementr</t>
  </si>
  <si>
    <t>salt restyriction, be activem,minimzer coffee, prebventio n of fall, vegitable and fruit dish, legumes dish, get adequate sun light, use only liquid oil, eat (banana, tomatyoo,  pottato for pottasium supplementation)</t>
  </si>
  <si>
    <t>BP-140/77, 120/80_x000D_
pr 80_x000D_
FBS 101, 108</t>
  </si>
  <si>
    <t>good Bp and glyemic control</t>
  </si>
  <si>
    <t xml:space="preserve">28 weeks of GA _x000D_
LFT  WNR_x000D_
TSH 0.8   U/A protein -ve  no cast </t>
  </si>
  <si>
    <t>FBS 100-130_x000D_
POst meal 140-180</t>
  </si>
  <si>
    <t>Pregestational DM with poor control</t>
  </si>
  <si>
    <t>Start RI 4-4-2 _x000D_
NPH 26/16_x000D_
RTC after 1 week</t>
  </si>
  <si>
    <t>P1-Type 1 DM 2 years +HTN on NPH 26/14METHYL DOPA 250MG PO BID ASA 81MG PO DAILY ANTENATAL 1 TAB PO DAILY</t>
  </si>
  <si>
    <t>BP - 100 17 117 / 84_x000D_
 FBS-  156- 128 -</t>
  </si>
  <si>
    <t xml:space="preserve">SEND HGA1C FOR NEXT APPT _x000D_
- SEND  INX </t>
  </si>
  <si>
    <t xml:space="preserve">TYPE 1 DM ON NPH = 36/36  RI - 24 /24 IU  SC BID </t>
  </si>
  <si>
    <t>Bp 151/69, 150/70, 155/70, 146/68, 160/78_x000D_
pr _x000D_
FBS 89, 120, 133, 83, 106, 98</t>
  </si>
  <si>
    <t>add on Enalapril 10 mg po daily</t>
  </si>
  <si>
    <t>she feels fatigue.</t>
  </si>
  <si>
    <t xml:space="preserve">BP= 128 / 87_x000D_
 Updated Ix_x000D_
HgA1c= 9.24_x000D_
HDL= 45.9, Total Chol= 143.5_x000D_
LDL= 68.1_x000D_
TG= 146.3 </t>
  </si>
  <si>
    <t>make mixtard 26/20 IU BID, advised on exercise, come with RFT, TSH, HgA1c</t>
  </si>
  <si>
    <t xml:space="preserve">P1.T2 DM P2. Dyslipidemia for 10 years initially on PO Meds on ..Mixtard 22/18, MTF 1gm BID, atorvastatin 20mg po daily_x000D_
 Updated Ix_x000D_
HgA1c= 9.24_x000D_
HDL= 45.9, Total Chol= 143.5_x000D_
LDL= 68.1_x000D_
TG= 146.3 </t>
  </si>
  <si>
    <t>no cough, exertional dyspnea, no edema, no visual problem, no back pain, no paresthasia, joint mobility good, right flank pain  9recvurrent UTI ), good bnalance, good understanding, cooperatibve, no obesity, no stress, no psychosocial distress (on grief had lost her bel;ioved son ), good dietary habit, adherent to medication, toileting good, good social; interactioon. remarks (no breast mass, no vaghinal discharge)</t>
  </si>
  <si>
    <t>sleeps well, walking distance good,musckle strength good, no emotional chanmge (sadness gone), no memory loss, good judghement. remarks (no horseness of voice, no LN enlarment, carotid pulse fel;t bilaterally)</t>
  </si>
  <si>
    <t>salt restriction, be active, minim ze coffee, prevenmtion of fall, vegitable and fruit dish, leghumes dish, get adequiate sun light, use only liqyuid oil,abvoid fried food</t>
  </si>
  <si>
    <t>toxic goitor, secondary heart fauilare</t>
  </si>
  <si>
    <t>CHRONIC HTN+ACUTE EXACERBATION OF PUD</t>
  </si>
  <si>
    <t xml:space="preserve">CHRONIC HTN  </t>
  </si>
  <si>
    <t xml:space="preserve">didnt take for 6 weeks due ti financial reason _x000D_
Prolactin 116 _x000D_
</t>
  </si>
  <si>
    <t xml:space="preserve">V/S Stable_x000D_
No galacthorrea </t>
  </si>
  <si>
    <t xml:space="preserve">Hyperprolactinemia_x000D_
_x000D_
</t>
  </si>
  <si>
    <t>Bromocriptine 2 .5 Mg PO BID</t>
  </si>
  <si>
    <t xml:space="preserve">P= Hyperprolactinemia ON Bromocripine 2.5 mg [ 1 and 1/2tab AM and 1 and 1/2 tab PM] po BID_x000D_
</t>
  </si>
  <si>
    <t xml:space="preserve">FBS-110-119 mg/dl &amp; BP-107-123/70-73 mmHg </t>
  </si>
  <si>
    <t>T2DM and HTN on NPH 20/10 IU SC am/pm Enalapril 10 mg po bid</t>
  </si>
  <si>
    <t>BP- 156/78, 145/74,154/73, 156/77_x000D_
pr 80_x000D_
FBS- 79,122, 106, 98</t>
  </si>
  <si>
    <t>hold nefidipine, start Enalapril 5 mg po daily and HCT 25 mg po daily</t>
  </si>
  <si>
    <t>T2 DM + HTN on metformin 750 mg po bid atrovastatin 20 mg po/day  atenolol 25 mg po /day Amlodpine 10 mg po daily ( she was taking Nifedipine 20 mg po daily on her own)</t>
  </si>
  <si>
    <t xml:space="preserve">14 months post partum ASymptomtic_x000D_
TSH 7  Chol 144   LDL  67 </t>
  </si>
  <si>
    <t xml:space="preserve">THyroid U/.S: The right thyroid lobe measuring 1.37cmx1.43 cm in size.no solid or focal lesions . left thyroid lobe and isthmus are not seen._x000D_
_x000D_
Objective Finding_x000D_
BP 100/70 NO palpable thyroid swellling TSH 23_x000D_
_x000D_
</t>
  </si>
  <si>
    <t xml:space="preserve">hypothyroidism_x000D_
POst partum thyroiditis </t>
  </si>
  <si>
    <t>Adjust thyroxin 100 ug 4x/week</t>
  </si>
  <si>
    <t xml:space="preserve">Hypothyroidism for 5 years ; Post THyroidectomy on thyroxin 25 ug po/day AM_x000D_
_x000D_
</t>
  </si>
  <si>
    <t>FBS = 185 - 250 -_x000D_
 BP -  87  137 / 88</t>
  </si>
  <si>
    <t xml:space="preserve">SEND RBS - URINE KETONE ,  UPDATE RFT </t>
  </si>
  <si>
    <t>TIIDM On NPH 46 / 34  IU SC BID , MTF 500mg d + PN on Amitriptyline 25mg/day,</t>
  </si>
  <si>
    <t>BP- 114 / 70 mmHg (100-120/60-80 mmHg )</t>
  </si>
  <si>
    <t>HTN on Enalapril 10 mg po/d and HCT 25 mg po/d</t>
  </si>
  <si>
    <t>BP= 127 / 83_x000D_
home record FBS = 94 - 120, Predinner 92118-110 Inj site clear</t>
  </si>
  <si>
    <t>NPH 12/12 IU SMBG, HgA1c, RFT, lipid profile</t>
  </si>
  <si>
    <t>Type 1 DM for =1 year and 4 month On NPH 12/12 iu_x000D_
_x000D_
Previous HgA1c= 5.1%</t>
  </si>
  <si>
    <t>e is a known diabetic for the past 06 years and is on metformin 1gm po bid and daonil 10 mg po bid</t>
  </si>
  <si>
    <t>right ear tinnitus, decreased hearing ability and ear pain of 4 days duration</t>
  </si>
  <si>
    <t>Bp 140/80, 120/80, 138/60, 110/70_x000D_
pr 80</t>
  </si>
  <si>
    <t>refilla nd advise_x000D_
Link to ENT</t>
  </si>
  <si>
    <t xml:space="preserve">Feels better after RI </t>
  </si>
  <si>
    <t xml:space="preserve">Inj site clear_x000D_
FBS   100-130_x000D_
POst meal 220-345 </t>
  </si>
  <si>
    <t>TYPE 1 DM WITH sub-optimal  CONTROL</t>
  </si>
  <si>
    <t xml:space="preserve">Escalate RI 6-4 NPH 46-20 </t>
  </si>
  <si>
    <t xml:space="preserve">Type 1 DM for 1 year NPH 45/24_x000D_
RI 4-4 added last week_x000D_
</t>
  </si>
  <si>
    <t>cough which is productive associated with audible wheeze. otherwise: no fever or night sweating. For which he visit near by private medical center ang given azithromycin 50mmg po daily and cefpodoxime 20mg po bid but no improvement</t>
  </si>
  <si>
    <t>BP:    129/87     137 / 93_x000D_
CXR: Un remarkable and _x000D_
CBC: WNL_x000D_
Chest: scattered wheeze all over the chest</t>
  </si>
  <si>
    <t>HTN ( sub optimal bp control)+ old ischemic stroke + acute exacerbation of COPD</t>
  </si>
  <si>
    <t>known HTN + known ischemic stroke ( for the last 3 yrs) + epistaxis 2ndary to ? Asprin ( Which was discontinued for the last one month) enalapril 5mg po bid, HCT 25 mg po daily and atrovastatin 20 mg po daily</t>
  </si>
  <si>
    <t xml:space="preserve">pt didnt come but attendant claimed no bleeding from any site and no new compliant </t>
  </si>
  <si>
    <t xml:space="preserve">bp =130/90 pr=78 ( home recordings ) _x000D_
INR= 3.32 PT=41.8 </t>
  </si>
  <si>
    <t xml:space="preserve">Same +supra therapeutic INR </t>
  </si>
  <si>
    <t xml:space="preserve">refil others,make warfarin 5mg po 3x/wk and 7.5 mg 4x/wk  see after 1 month with updated INR </t>
  </si>
  <si>
    <t>Lt side hemiplegia 2ndry ischemic stroke +CRVHD +AFib  on_x000D_
 AMT 12.5MG PO Metoprolol 12.5 MG PO /d, ENALAPRIL 5 MG PO BID, Lasix 40 MG PO DAILY, DAPAGLIFLOZIN 10MG PO OD,WARFARINE 5 mg po2x/wk /7.5MG PO 5x/wk ,ATROVASTATIN 40MG PO ONCE DAILY ASA 81 mg po/d _x000D_
ECHO:EF=25%, ISCHAEMIC DCMP WITH SEVERE LEFT VENTRICULAR DYSFUNCTION, GRADE 2 DIASTOLIC DYSFUNCTION, SEVERE TR AND SEVERE PULMONARY HYPERTENSION, CHRONIC RHEUMATIC VALVULAR HEART DISEASE WITH MODERATE MS AND M</t>
  </si>
  <si>
    <t>nown HTN pt not on medication presented</t>
  </si>
  <si>
    <t xml:space="preserve">no cough, no SOB, no edema, no visual problem, no back pain, no paresthasia, joint mobility good, good balance, good understanding,  cooperatibve, no obesity, no stress, no psychosocial distress, good dietary habnit, good hygien, toileting good, good social interaction. remarks (no breast mass, no vaginal discharge) </t>
  </si>
  <si>
    <t>sleeps well, walking distyance good, muscle strength good, no emotional change, no memory loss, good judgement. renmarks (can chew soft food, masicutor musckller contraction good and sustained, no facial nerve injury)</t>
  </si>
  <si>
    <t xml:space="preserve">salt restruiction, minimize coffee, prevention of fall, vegitable and fruit dish, prevenmtion of fall, get adequate sun light, </t>
  </si>
  <si>
    <t>trigeninal neuralgia, dyslipidemia, hyperten sion</t>
  </si>
  <si>
    <t xml:space="preserve">complaining of RUQ pain of 4 days </t>
  </si>
  <si>
    <t xml:space="preserve">BP-169 / 88 mmHg, FBS-144 &amp; HgA1C-6.9% </t>
  </si>
  <si>
    <t xml:space="preserve">Uncontrolled HTN + T2DM </t>
  </si>
  <si>
    <t xml:space="preserve">HTN + Dyslipidemia + PN on Medications </t>
  </si>
  <si>
    <t>numbness of upper extrimity_x000D_
Neurobin causes discomfort</t>
  </si>
  <si>
    <t>Bp- 110/80_x000D_
pr 80</t>
  </si>
  <si>
    <t>add on amitryptline 12.5 mg po once daily</t>
  </si>
  <si>
    <t>? RA + ? PN</t>
  </si>
  <si>
    <t xml:space="preserve">Came with home FBS- 188-108mg/dl </t>
  </si>
  <si>
    <t>Add statins, refill, do Hga1c</t>
  </si>
  <si>
    <t>P1-T2DM _x000D_
P2-HTN_x000D_
-On NPH 32/18U SC BID, Enalapril 10mg PO BID ,Amlodipine 5mg PO daily</t>
  </si>
  <si>
    <t>no new compalaint</t>
  </si>
  <si>
    <t>BP- 129/69, 148/68, 150/70, 150/69_x000D_
pr 80_x000D_
FBS 104</t>
  </si>
  <si>
    <t>poor bb control</t>
  </si>
  <si>
    <t>BP: 105 / 68</t>
  </si>
  <si>
    <t>p1: HTN; on Nifedipine 20 mg po bid, Enalapril 10 mg po bid ( but she did not take and not provided)  and HCT 25mg po daily_x000D_
p2:? OA on meloxicam 15mg po prn</t>
  </si>
  <si>
    <t xml:space="preserve">BP-141 / 96 mmHg </t>
  </si>
  <si>
    <t>HTN on Amlodipine 5 mg po 1x, Enalapril 5mg po bid</t>
  </si>
  <si>
    <t>BP 113/76, FBS 99, 91, 140, 200</t>
  </si>
  <si>
    <t xml:space="preserve">SUBOPTIML CONTROLL DM </t>
  </si>
  <si>
    <t>DM;on NPH=16/10 IU SC BID, Atrovastatin 20 mg po/d, Meloxicam 15 mg po/d</t>
  </si>
  <si>
    <t>has  of atrial febrillation</t>
  </si>
  <si>
    <t>had hx of atrial febrillation</t>
  </si>
  <si>
    <t>BP-136/88_x000D_
pr 80</t>
  </si>
  <si>
    <t>Hypertensive + Polycytemia on enalapril 5 mg po daily, ASA81 mg po daily and atrovastatin 20mg po daily.</t>
  </si>
  <si>
    <t xml:space="preserve">BP: 120/60     133 / 81_x000D_
FBS: 119mg/dl </t>
  </si>
  <si>
    <t>add multivitamin and omeprazole</t>
  </si>
  <si>
    <t>T2DM + HTN On MTF 500 mg BID, Glibenclamide 5 mg BID, Enalapril 10 mg BID and HCT 25mg po/d</t>
  </si>
  <si>
    <t xml:space="preserve">BP 129/78, PR 80 </t>
  </si>
  <si>
    <t>SUBOPTIMAL CONROLL HTN</t>
  </si>
  <si>
    <t>Problem List HTN on amlodipine 2.5 mg po/d and enalapril 10 mg po/d</t>
  </si>
  <si>
    <t>heel pain and numbness and parasetesia of lower extrimity</t>
  </si>
  <si>
    <t xml:space="preserve">bp - 110/70_x000D_
pr 80_x000D_
</t>
  </si>
  <si>
    <t>add on Amitryptline 12.5 mg</t>
  </si>
  <si>
    <t>BP: 150-170/80-105  ( home measurement), 126/79     132/79</t>
  </si>
  <si>
    <t>refill and come with lipid profile, OFT, Uric acid on next visit</t>
  </si>
  <si>
    <t xml:space="preserve">p1: HTN? HHD on amlodipine 10 mg po BID, atrovastatin 20mg po daily, atenolol 50mg po daily _x000D_
P2: LBP 2ry to on neurobin 1 tab po daily_x000D_
p3: Intraocular HTN ? Glaucoma 0n timolol 0.5% drop bid </t>
  </si>
  <si>
    <t xml:space="preserve">BP-121 / 75 mmhg </t>
  </si>
  <si>
    <t>P=HTN + Dyslipidemia; Amlodipine 10 mg, Atrovastaitin 40 mg po per day</t>
  </si>
  <si>
    <t>no cough, no SOB, exertional dyspnea, no edema, no visual probnlem, mild back pain, paresthasia, multifiocal joint pain, no swelling, good balance, good un derstanding, cooperative, no obesity, no stress, no psychosocial distress, good dietary habit, adherent to medication, toiletin g good, good social interaction. remarks (no BPH symptoms)</t>
  </si>
  <si>
    <t>sleeps well, walking fdustance good, muscle strengt h good, no emotional change, no memory loss, good judghement</t>
  </si>
  <si>
    <t>saltyt restriction, be active, minimze coffee, prevenmtion of fall, vegitable and fruit dish, get adequate sun light, no beef , avoid alcohol, no stress</t>
  </si>
  <si>
    <t>asthma, hypertension, gout</t>
  </si>
  <si>
    <t xml:space="preserve">BP:128 / 77_x000D_
FBS: 131mg/dl  </t>
  </si>
  <si>
    <t>DM on NPH 30/22 IU, Metformin 500 mg daily, atrovastatin 20mg po daily</t>
  </si>
  <si>
    <t xml:space="preserve">has tongling senstion of head, numnbess </t>
  </si>
  <si>
    <t xml:space="preserve">bp 144/74, pr 80 </t>
  </si>
  <si>
    <t>SUB OPTIMAL CONTROLL HTN</t>
  </si>
  <si>
    <t>HTN on Amlodipine 10 mg PO daily</t>
  </si>
  <si>
    <t>BP-204/88,201/73_x000D_
pr 80_x000D_
FBS 138, 73, 104, 120, 105</t>
  </si>
  <si>
    <t>hypertensive urgency r/o emergence</t>
  </si>
  <si>
    <t>Type 2 dm + HTN on NPH - 42/32 iu sc bid , MTF - 500 mg po bid , ASA - 81 mg po daily , HCT 25 MG PO DAILY , ATROVASTATIN 20 MG PO DAILY</t>
  </si>
  <si>
    <t xml:space="preserve">Refill &amp; DO Lipid profile </t>
  </si>
  <si>
    <t>NYHA class Staga A HF 20?</t>
  </si>
  <si>
    <t>no cough, no SOB, no edema, no visual problem , no back pain, no paresthasia, good self care, FBS 257 mg/dl (no disuria, no fever, adherent to medication, good dietary habit, no stress)</t>
  </si>
  <si>
    <t>sleeps well, walking distance good but has foot fungal infection  on treatment, muscle strength good, no emotional; change, no memory loss, good judghement</t>
  </si>
  <si>
    <t>poor glycemioc control</t>
  </si>
  <si>
    <t>salt restriction, get enmoiugh fluid, avoid stress, minmize coffee, prevenmtion of fall, vegitable and fruit dish, legumes dish, use only liquid oil , foot care (keep hygien, keep moisturizing legs with vaslin, wear loose shoe, becvareful while cutting nail)</t>
  </si>
  <si>
    <t>Bp-113/79_x000D_
pr 80_x000D_
FBS 185</t>
  </si>
  <si>
    <t>poor glycemic conrtrol</t>
  </si>
  <si>
    <t>NPH 44/32_x000D_
atrovastatin 20 mg po daily</t>
  </si>
  <si>
    <t xml:space="preserve">productive &amp; chest pain of 1 week </t>
  </si>
  <si>
    <t xml:space="preserve">BP-124 / 70 mmhg </t>
  </si>
  <si>
    <t xml:space="preserve">The Same + ? CAP </t>
  </si>
  <si>
    <t>P=HTN + HHD (?DCMP) + ? AF on Enalapril 5 mg po/d, Digoxin 0.125 mg po/d, Lasix 20 mg po/d , ASA 81 mg po/d+ VIT B COMPLEX 1 TAB PO DAILY</t>
  </si>
  <si>
    <t xml:space="preserve">BP: 123 / 63_x000D_
FBS:? </t>
  </si>
  <si>
    <t xml:space="preserve">T1DM on NPH 22/10iu sc bid </t>
  </si>
  <si>
    <t>BP-128/82,113/88_x000D_
pr 80</t>
  </si>
  <si>
    <t xml:space="preserve">BILATERAL KNEE PAIN - NOT IMPROVING </t>
  </si>
  <si>
    <t xml:space="preserve">BP - 64 18 133 / 89_x000D_
RF (Rheumatoid factor) Non-Reactive , _x000D_
 VIT D - 100 * </t>
  </si>
  <si>
    <t xml:space="preserve">LINK BACK  TO ORHTO- CLINIC _x000D_
-  ADD MELOXICAM 15 MG PO DAILY ,  INDOMETHACIN 25 MG PO TID._x000D_
- SEND SE , RFT , RBS _x000D_
</t>
  </si>
  <si>
    <t>Bilateral Knee OA   -methotrexate 7.5mg po weekly , folic acid , predinisolone 10mg po daily 10mg po daily and indomethacin 25mg daily</t>
  </si>
  <si>
    <t>nown RVI on HAART + HTN with HHD on follow up</t>
  </si>
  <si>
    <t xml:space="preserve">CAME FOR MEDICATION TO CHANGE PRESCRPTION </t>
  </si>
  <si>
    <t xml:space="preserve"> HTN on Enalapril 10 per bid, Amlodipine 5 mg po per day P2. TIIDM on MTF 1500mg/ 1000 mg Bid, Glibenclamide 10 mg Bid, Atorvastatin 20 mg d, ASA 81 mg po per day</t>
  </si>
  <si>
    <t xml:space="preserve">POORLY CONTROLLED SEIZURE (MIXED TYPE + ABSENCE SEIZURE) </t>
  </si>
  <si>
    <t>BP- 135/85, 125/77, 121/78_x000D_
pr 80_x000D_
FBS 202, 243, 230</t>
  </si>
  <si>
    <t>Metformin 500 mg po BID and advise on adherence</t>
  </si>
  <si>
    <t>T2DM 14 years + HTN 27 + years on NPH 20/12 IU SC BID , Metformin 500 mg po daily Enalapril 10 mg po BID, Atrovastatin 20 mg po/d, Amlodipine 10 mg po/d, ASA 81 mg po/d , hct - 25 mg po daily</t>
  </si>
  <si>
    <t>bp - 95 18 92 / 62</t>
  </si>
  <si>
    <t>seizure disorder + asthma on phenytoin 100 mg po TID , Beclomethasone 2 puffs BID and salbutamol puff</t>
  </si>
  <si>
    <t xml:space="preserve">right foot pain, swelling associated with pussy discharge for which she was on amoxacillin and meloxicam </t>
  </si>
  <si>
    <t>BP: 137 / 76_x000D_
HgA1c: 10.09% _x000D_
lipid profile: HDL: 49.2   LDL: 78</t>
  </si>
  <si>
    <t>TSH, Free T3 and free T4</t>
  </si>
  <si>
    <t>T2DM + MNG on NPH 32/20 IU BID, PTU 100 mg daily and Atrovastatin 20mg daily</t>
  </si>
  <si>
    <t>HAS RECURRENT HYPOGLYCEMIA</t>
  </si>
  <si>
    <t xml:space="preserve">FBS 144, 155, 133, 46, </t>
  </si>
  <si>
    <t>FAIR CONTROLL TYPE 2DM +RECUURENT HYPOGLYCEMIA</t>
  </si>
  <si>
    <t>T2DM Metformin 850 mg po bid,</t>
  </si>
  <si>
    <t>cough,flue like symptom</t>
  </si>
  <si>
    <t>no cough, no SOB, no edema, right eye visyual problem stroke rel;ated, right sided body weakness,  is on home physiotheraphy improved muscle functions (sensory function intact, ulnar nerve, radial nerve, meduiian nerve function improved, flexion and extension movement of joinyts habve improved but butoning, fine motor function are not well done )</t>
  </si>
  <si>
    <t>sleeps well, walking distance improved but slugish on the rigght side, no emotional changfe, no memory loss, good judgement. eremarks (mem,ory intacvt,, cognition good, speech fluent,, comphresion intact)</t>
  </si>
  <si>
    <t>goiod disease course</t>
  </si>
  <si>
    <t>salt restriction, be acticve, , minmize coffee, prevention of fall, vegitable and fruit dish, legumes disgh, use only liquid oil, continue hom,e physiotheraphy</t>
  </si>
  <si>
    <t>knee arthralgia, and pain during walking</t>
  </si>
  <si>
    <t>BP_140/82_x000D_
pr 86_x000D_
FBS 120, 124, 117</t>
  </si>
  <si>
    <t>good control+ Vit d deficiency</t>
  </si>
  <si>
    <t>add on vit d 50, 000 iu po once weekly and refill</t>
  </si>
  <si>
    <t>T2DM _ HTN + PN on NPH 30/20 IU SC BID , Enalapril 5 mg po BID , Amt - 25 mg po/d_x000D_
VIT D-  2.6 deficinet</t>
  </si>
  <si>
    <t>Complains about recurrent oral ulcers in the past 02 weeks</t>
  </si>
  <si>
    <t xml:space="preserve">herpetic skin lesion over the upper gingiva </t>
  </si>
  <si>
    <t>Same as above + Herpes</t>
  </si>
  <si>
    <t>P1-Known HTN_x000D_
P2-PN + Dyslipidemia_x000D_
-on Amitriptyline 25mg/day and Atrovastatin 20mg/day, Enalapril 5 mg PO daily</t>
  </si>
  <si>
    <t xml:space="preserve">neck pain for the last one week </t>
  </si>
  <si>
    <t>BP: 146/77</t>
  </si>
  <si>
    <t>Fair bp control +mild fatty liver+bilateral renal cyst + BPH +? Cervical spondylosis</t>
  </si>
  <si>
    <t xml:space="preserve">lipid profile, RFT, Cervical x ray </t>
  </si>
  <si>
    <t>P1: HTN on enalapril 10mg po bid and AMT 12.5mg po daily_x000D_
p2: mild fatty liver _x000D_
p2:  Bilateral renal cyst + BPH on follow up at urology side</t>
  </si>
  <si>
    <t>fatigue, bno cough, no SOB, no edema, no visual problem to be evaluated, tremor has reduced, no rigidity, adheren to medication, good diretary habit, no depressive symptoms, no dyslipemia, no hypoertension, no weight gain BP 110/70 mmHg</t>
  </si>
  <si>
    <t>sleeps well, walking distance good, muscvle strength good, no em,otional; change, no mem,ory loss but forgetfulnes</t>
  </si>
  <si>
    <t>good diseasase course</t>
  </si>
  <si>
    <t>salt restriction, be active, minimize coffee, prevention of fall, vegitable and fruit fdish, legumes dish, use onnly liquiod oil</t>
  </si>
  <si>
    <t>FBS 103-97 mg/dl BP- 130/70MMHG</t>
  </si>
  <si>
    <t>controlled BP and Glycemic control</t>
  </si>
  <si>
    <t>HTN + T2 DM , MTF - 500 MG PO BID , DAONIL 5 MG PO/BID , ENALAPRIL 5 MG PO BID , ATENOLOL 50 MG PO/D</t>
  </si>
  <si>
    <t>FBS: 72  98</t>
  </si>
  <si>
    <t xml:space="preserve">Good glycemic control    </t>
  </si>
  <si>
    <t>T1DM ON NPH  30/18</t>
  </si>
  <si>
    <t>no cough, no SOB, positional edema, cataract surgery done, , mild back pain, paresthasia, good self care FBS 195 mg/dl mostly below 130 mg/dl</t>
  </si>
  <si>
    <t>sleeps well, walking distance good, fastigue, no emotional change, no memory loss, good judfgement</t>
  </si>
  <si>
    <t>ECG, ECHO requested</t>
  </si>
  <si>
    <t>no postetive</t>
  </si>
  <si>
    <t xml:space="preserve">Presented with a complain of pain during urination associated with nocturia ( 5-6*) </t>
  </si>
  <si>
    <t>BP: 133 / 82_x000D_
ECHO: IHD with moderately reduced LV systolic function (LVEF: 35-40%)</t>
  </si>
  <si>
    <t xml:space="preserve">HTN + IHD+ ? LUTS r/o  BPH </t>
  </si>
  <si>
    <t>RFT, U/A, Abdominal u/s S/E</t>
  </si>
  <si>
    <t>HTN + HHD on ASA 81 mg po daily, atrovastatin 20mg po daily, enalapril 10mg po daily, metoprolol 25mg po daily and lasix 40mg po daily</t>
  </si>
  <si>
    <t>?chronic htn on medication</t>
  </si>
  <si>
    <t>she went to the EOPD over the weeknd WIth SOB, productive cough with whitish sputum, easy fatigability. after  frusem,ide 40 mg po bid ands pirinolactone 25 mg po daily and she was told to come with ECHO_x000D_
ECHO_degenerative aortiv valve changes  bradycardia</t>
  </si>
  <si>
    <t>bp- 131/80_x000D_
pr 80</t>
  </si>
  <si>
    <t>same + Bradycardia</t>
  </si>
  <si>
    <t>make atenolol and linkto medical referal</t>
  </si>
  <si>
    <t xml:space="preserve">BP -  171/112 ( HOME 160/113 ) - _x000D_
 repeated bp after 30 min -  138/97 </t>
  </si>
  <si>
    <t xml:space="preserve">INC ENALAPRIL 10 MG PO BID , AMLODIPINE 10 MG PO DAILY AND ADD HCT - 25 MG PO DAILY - APPT AFTER 2 WEEKS WITH SERIAL BP RECORD AND UPDATE RFT , SE  ON THE NEXT APPT </t>
  </si>
  <si>
    <t xml:space="preserve">HTN on amlodipine 10mg po daily , Enalapril Maleate - 10mg  PO DAILY + bronchial asthma on salbutamol puff prn , beclomethasone 2 puffs bid </t>
  </si>
  <si>
    <t xml:space="preserve">type ii diabetes mellitus </t>
  </si>
  <si>
    <t xml:space="preserve"> known diabetic patient on Metformin with no new complaint come for regular check up and medication refill.</t>
  </si>
  <si>
    <t>KNOWN CHRONIC VIRAL HEPATITS</t>
  </si>
  <si>
    <t>KNOWN CHRONIC VIRAL HEPATITS(HBV)</t>
  </si>
  <si>
    <t>type ii dm +seizure disorder</t>
  </si>
  <si>
    <t>BP=126/80, PR=94</t>
  </si>
  <si>
    <t>Controlled HTN + ? HHD + ? knee OA</t>
  </si>
  <si>
    <t xml:space="preserve">Nifedipine 20 mg po/day, Enalapril 5 mg po/d, Atorvastatin 20 mg/d_x000D_
Appt with Lipid profile, RFT &amp; ECG </t>
  </si>
  <si>
    <t xml:space="preserve">P=HTN with HHD + ? knee OA; on Nifedipine 20 mg po/day, Enalapril 5 mg po/d, Atorvastatin 20 mg/d, meloxicam 15 mg po PRN </t>
  </si>
  <si>
    <t>PR=73/M BP=120 / 81MMHG,FBS=2OOMG/DL</t>
  </si>
  <si>
    <t>Same asabove+poor glycemic control+kNown RVI on HAART for the last 8years</t>
  </si>
  <si>
    <t>MTF 1500/1000 MG PO DAILY,,REFILL THE REST,DO HGA1C,APPOINT AFTER THREE MONTHS</t>
  </si>
  <si>
    <t xml:space="preserve">poor apitite and generalized body weaknes </t>
  </si>
  <si>
    <t xml:space="preserve">CBC,        </t>
  </si>
  <si>
    <t xml:space="preserve">burning &amp; tingling pain of forearm, fingers &amp; below knee of 44 mons duration._x000D_
She claimed improved </t>
  </si>
  <si>
    <t>BP= 106 / 70 , PR=77</t>
  </si>
  <si>
    <t>Moderate fatty liver + Dyspepsia + PN 2 to ? Vit-D deficiency</t>
  </si>
  <si>
    <t xml:space="preserve">FBS, Lipid profile, serum 25 (OH) Vit-D3_x000D_
Consider holding Pantoprazole &amp; neurobion after the result </t>
  </si>
  <si>
    <t xml:space="preserve">P=Moderate fatty liver + Dyspepsia; on Atrovastatin 20 mg po/d, Neurobion 1 tab po/d, Pantoprazole 40 mg po/d </t>
  </si>
  <si>
    <t xml:space="preserve">she has headache and tingling sensation on her bilateral lower extremities and hands. </t>
  </si>
  <si>
    <t>BP= 100-120 / 55-65 , 120 / 67 (today) pulse is full and regular. _x000D_
FBS =140-200</t>
  </si>
  <si>
    <t xml:space="preserve">well controlled HTN + poorly controlled DM. + ? neuropathy. </t>
  </si>
  <si>
    <t xml:space="preserve">make metformin 1g/500mg po bid, continue antihypertensives, add neurobin tablets and PCM. </t>
  </si>
  <si>
    <t>T2 DM + HTN + BRONCHIAL ASTHMA; on MTF 500 mg po, bid Enalapril 10 mg po/bid , Amlodipine 10 mg po daily, ASA 81 mg po/d</t>
  </si>
  <si>
    <t>PR=99 BP= 172 / 88MMHG</t>
  </si>
  <si>
    <t>SAME AS ABOVE+POOR BP CONTROL+?ARRYTHEMIA</t>
  </si>
  <si>
    <t>REFILL,ADD AMLODIPINE 5MG PO DAILY ,DO ECG</t>
  </si>
  <si>
    <t>HTN on HCT 25 mg po DAILY , enalapril 10mg PO BiD</t>
  </si>
  <si>
    <t xml:space="preserve">she has headache and tingling sensation on her bilateral lower extremities and hands. _x000D_
she has been taking metformin 1g PO BID for the past 2 weeks by her self_x000D_
she has poor dietary adherence. </t>
  </si>
  <si>
    <t xml:space="preserve">BP= 100-120 / 55-65 , 120 / 67 (today) pulse is full and regular. _x000D_
FBS =140-200   125, 142, 147, after she started taking 1g BID. </t>
  </si>
  <si>
    <t xml:space="preserve">continue medications add neurobin tablets and PCM., dietary modifications. </t>
  </si>
  <si>
    <t>T2 DM + HTN + BRONCHIAL ASTHMA; on MTF 500 mg po, bid Enalapril 5 mg po/bid , Amlodipine 10 mg po daily, ASA 81 mg po/d</t>
  </si>
  <si>
    <t xml:space="preserve">bp =111/90 pr= 89  no edma </t>
  </si>
  <si>
    <t xml:space="preserve">lasix 40 mg po bid ,spironolactone 25 mg po/d metoprolol 25 mg po/d enalapril  5mg po bid </t>
  </si>
  <si>
    <t>P= HFmrEF(40-45%) 2ry to dilated cardiomyopathy ppted by CAP; She was discharged 1 mon back with Lasix 40 mg po tid, Spironolactone 12.5 mg po/d, Metoprolol 12.5 mg po/d &amp; Enalapril 5 mg po bid.</t>
  </si>
  <si>
    <t>has burning sensation with urination with difficulty of controlling urine since eight years.</t>
  </si>
  <si>
    <t>PR=67  BP=144 / 73MMHG,LDL=108MG/DL,U/A=BLOOD +3,OTHERWISE,NORMAL INVESTIGATIONS DONE</t>
  </si>
  <si>
    <t>Same as above+urine incontienance 2?</t>
  </si>
  <si>
    <t>refill,do abdomino-pelvic u/sound,appoint after three months.</t>
  </si>
  <si>
    <t>Hypertension with HHD + Old Ischemic stroke; currently on ASA 81 mg po/d Atorvastatin 20 mg po/d Amlodipine 5 mg po/d, Lasix 40 mg po/d Spironolactone 25 mg po daily, meloxicam 15 mg po/da</t>
  </si>
  <si>
    <t xml:space="preserve">SOB and cough of 1 month and generalized body weakness </t>
  </si>
  <si>
    <t xml:space="preserve">Ches = Dulness 2/3 of bilateral lower lung _x000D_
Abd = destended , fluid thrill , _x000D_
MSS  = Bilateral piiting edema _x000D_
</t>
  </si>
  <si>
    <t xml:space="preserve">Acites 2ry to ? + seconday Carcinoma 2ry to ?  + IHD + Mild TR  + mild pulmonary HTN + Mild LVH and DVHD ( AR ) </t>
  </si>
  <si>
    <t xml:space="preserve">CBC, OFT, Electr, ECG, CXR </t>
  </si>
  <si>
    <t xml:space="preserve">bp =112/67  pr =69 _x000D_
ixs= ecg =sinus rythm ,LVH   Cr=0.6  electrolyte =wnr </t>
  </si>
  <si>
    <t>refil ,pantoprazole 40 mg po/d</t>
  </si>
  <si>
    <t>HAS NO  NEW COMPLAINT</t>
  </si>
  <si>
    <t>PR=81  BP=121 / 72MMHG ,FBS=?</t>
  </si>
  <si>
    <t>KNOWN DM ON MTF 1500/1000MG PO BID,DAONIL 10 MG PO BID</t>
  </si>
  <si>
    <t xml:space="preserve">dry intermittent cough for the past 1 year. he was given unspecified PO medication but he has no  relief. </t>
  </si>
  <si>
    <t xml:space="preserve">he has diffuse wheezing bilaterally. </t>
  </si>
  <si>
    <t xml:space="preserve">? bronchial asthma. </t>
  </si>
  <si>
    <t>salbutamol 4 puffs PRN_x000D_
beclomethasone 2 puffs BID for 3 months</t>
  </si>
  <si>
    <t>Nummular eczema + Actinic chelitis DDX- LP (follow up at derma)</t>
  </si>
  <si>
    <t>BP = 130/85mmgh</t>
  </si>
  <si>
    <t xml:space="preserve">Good Controlled HTN </t>
  </si>
  <si>
    <t xml:space="preserve">BP  120/85  ,,144/92  </t>
  </si>
  <si>
    <t>fairly  controlled   HTN</t>
  </si>
  <si>
    <t>SEND  RFT   AND  LIPID PROFILE  AND  RBS</t>
  </si>
  <si>
    <t xml:space="preserve">bp= 124/76 pr=87  INR =2.21 </t>
  </si>
  <si>
    <t>has left flank pain and numbness of left lower exterimity since aweek</t>
  </si>
  <si>
    <t>PR=94/M  BP=122 / 86MMHG,HEENT= PINK CONJUCTIVA,NIS,GUS=LEFT CVAT</t>
  </si>
  <si>
    <t>HTN  with good BP CONTROL+ Left Renal colic 2?+peripheral neuropathy</t>
  </si>
  <si>
    <t>refill,add neurobion 1tab po daily,investigate</t>
  </si>
  <si>
    <t>P= HTN with LVH ; on Amlodipine 10 mg po/d, Enalapril 5 mg po/d</t>
  </si>
  <si>
    <t xml:space="preserve">heartburn and epigastric pai of 1 monrth duration </t>
  </si>
  <si>
    <t xml:space="preserve">well controlled T2 DM +HTN  + Dyspepasia </t>
  </si>
  <si>
    <t xml:space="preserve">well controlled T2 DM +HTN  </t>
  </si>
  <si>
    <t xml:space="preserve">BP =116/70 PR=66  INR NOT determined ,prior INR=2.5 </t>
  </si>
  <si>
    <t xml:space="preserve">controlled BP +AFIB with controlled rate </t>
  </si>
  <si>
    <t xml:space="preserve">refil meds  see after 1 month with INR </t>
  </si>
  <si>
    <t>Atrial Fibrillation with Rapid Ventricular Response, with Premature Ventricular or Aberrantly Conducted Complexes.Aberrantly Conducted Complexes.+ HTN with mild LVH + on Enalapril 10 mg/d, Atenolol 50 mg and warfarin 5/2.5mg po/ d....INR=2.51 (prev 1.9)</t>
  </si>
  <si>
    <t>HE IS A KNOWN DIABETES PATIENT FOR THE PAST 10 YEARS ON FOLLOW TAKING METFORMIN 500MG PO BID AND GLIBENCLAMIDE.NO URINARY COMPLAINT</t>
  </si>
  <si>
    <t>he has action tremor otherwise no complaint.</t>
  </si>
  <si>
    <t>BP= 131 / 84_x000D_
PR= 94</t>
  </si>
  <si>
    <t>T2DM + HTN + Parkinson disease</t>
  </si>
  <si>
    <t>benzhexol 2mg PO BID</t>
  </si>
  <si>
    <t>p- T2 DM + HTN + Parkinson disease _x000D_
ON METFORMIN-VILDAGLIPTIN(50/1000MG) PO NOCT, ASA 81 MG PO daily, valsartan160 mg/amlodipine 10 mg po daily, levodopa/ carbidopa 250/25 mg po QID and benzhexol 1mg po/bid</t>
  </si>
  <si>
    <t xml:space="preserve">BP  133/76  </t>
  </si>
  <si>
    <t xml:space="preserve">FATTY  LIVER  +MENOPOSAL  SYMPTOMS  </t>
  </si>
  <si>
    <t xml:space="preserve">SEND    LIPID PROFILE ,ELECTROLYTE  RFT   </t>
  </si>
  <si>
    <t>? liver mass 2 to ? + ? hyperthyroidims + 2 amenorrhea</t>
  </si>
  <si>
    <t>bilateral knee pain of 1 moth duration</t>
  </si>
  <si>
    <t xml:space="preserve">BP 140/77mmgh </t>
  </si>
  <si>
    <t xml:space="preserve">Well controlled HTN + ? RT + ? OA of Knee </t>
  </si>
  <si>
    <t xml:space="preserve">bilateral Knee xray </t>
  </si>
  <si>
    <t xml:space="preserve">fbs  174,176  264    ,74   </t>
  </si>
  <si>
    <t xml:space="preserve">Polly  controlled  t1dm </t>
  </si>
  <si>
    <t xml:space="preserve">RFT  ,LIPID  PROFILE  U/A  RBS  </t>
  </si>
  <si>
    <t xml:space="preserve">BP =95/63 PR=76 _x000D_
IXS AST=13  ALT= 13  FBS= 91  HCV viral Load not detected  TFT NOT DONE </t>
  </si>
  <si>
    <t xml:space="preserve">continue mgt  update TFT ON NXT VISIT </t>
  </si>
  <si>
    <t xml:space="preserve">RVI on HAART + Toxic Goiter  on ptu 100 mg po tid </t>
  </si>
  <si>
    <t xml:space="preserve">she has fall down injury and hit her head 4 days ago. she had stitches at health center. now she has headache. but no LOC, ABM or confusion.  </t>
  </si>
  <si>
    <t xml:space="preserve">BP=151 / 85_x000D_
clean suture on her scalp, no signs of infection. </t>
  </si>
  <si>
    <t xml:space="preserve">add amlodipine 5 mg po Daily, PCM 1g po PRN for 5 days.  continue other medications. </t>
  </si>
  <si>
    <t>has bilateral flank pain with leg swelling of aweek duration.Associated with this has sob with moderate exercise</t>
  </si>
  <si>
    <t>PR=89/M  BP=175 / 90MMHG,na+=134,+k+=5.99,total cholestrol=173mg/dl,triglyceride=210mg/dl,ldl=161mg/dl,fbs=169mg/dl,wbc=522000,hg/hct=14.1/42.2,plt=206 000,wbc=6-10,rbc=5-8,blood+2,urine protein=+3,glucose=+3,fbs=87mg/dl</t>
  </si>
  <si>
    <t>Same as above+dyslipedemia+?pseudohyperkalemia+nephrotic syndrome+?heart failure with pul  HTN</t>
  </si>
  <si>
    <t>update investigations,do cbc,abdominopelvic u/sound,ecg,echocardiography</t>
  </si>
  <si>
    <t>Hypertension for the last 8 months on enalapril 5 mg po per day carvedilol 6.25 mg po per day Type 2 DM for the last 18 years on NPH 4iu s/c am,Dyslipidaemia atorvastatin 40 mg po per day AKI on CKD DKD FBS 160 creatinine 2.8</t>
  </si>
  <si>
    <t>bp =991/59 pr=66 INR=2.4 PT=23</t>
  </si>
  <si>
    <t>CONROLLED RATE+ THERAPHEUTIC INR</t>
  </si>
  <si>
    <t>VI + CRVHD (Severe MS, Moderate MR &amp; Moderate AR) with Severe Pul HTN + A.Fib + Cardioembolic Stoke ON Warfarin 7.5mg PO/d 4x/week and 5mg PO/d 3x/week, and metoprolol 25x1</t>
  </si>
  <si>
    <t xml:space="preserve">she has no new complaints_x000D_
she has pain on her injection site. </t>
  </si>
  <si>
    <t>FBS= 136, 200, 189, 190</t>
  </si>
  <si>
    <t xml:space="preserve">suboptimal sugar control. </t>
  </si>
  <si>
    <t xml:space="preserve">make NPH 26/16 iu_x000D_
diclofenac ointment. </t>
  </si>
  <si>
    <t>P=T 2 DM; on NPH 24/14 iu SC BID, metformin 500 mg po bid</t>
  </si>
  <si>
    <t>BP - 122/84                 PR - 76_x000D_
HbA1c - 5.3%, Cr - 0.96</t>
  </si>
  <si>
    <t xml:space="preserve">Good BP Control + T2DM in ?Remission </t>
  </si>
  <si>
    <t xml:space="preserve">Amlodipine 5mg PO/d for 03 months, hold MTF, RTC 3/12 with HbA1c </t>
  </si>
  <si>
    <t>FBS = 90mg/dl</t>
  </si>
  <si>
    <t xml:space="preserve">Good controlled T1 DM </t>
  </si>
  <si>
    <t>BP=134/78, PR=_x000D_
HBPM117-135/67-89</t>
  </si>
  <si>
    <t>P=HTN on amlodipine 5 mg po/day</t>
  </si>
  <si>
    <t xml:space="preserve">FBS-98-300mg/dl   BP-125 / 82mmhg </t>
  </si>
  <si>
    <t>Update IX, and adjust medications</t>
  </si>
  <si>
    <t xml:space="preserve">P1-Known TIIDM_x000D_
p2-HTN _x000D_
-ON MTF 1gm PO BID NPH 33/26 AMLODPINE 10 MG PO DAILY Enalapril 10 MG PO BID </t>
  </si>
  <si>
    <t xml:space="preserve">Good controlled T2 DM </t>
  </si>
  <si>
    <t>NO ABM for the last 1 yrs</t>
  </si>
  <si>
    <t>BP= 113 / 80</t>
  </si>
  <si>
    <t>phenobarbital 30mg po daily</t>
  </si>
  <si>
    <t>P=known epileptic patient( for the past 2 yrs) on phenobarbital 30mg po daily</t>
  </si>
  <si>
    <t xml:space="preserve">BP - 91/53                  PR -62 _x000D_
INR - 1.63 </t>
  </si>
  <si>
    <t>HFrEF (20-25%) 2ry to Ischemic Dilated cardiomyopathy (severe LV systolic dysfunction, G-1 diastolic dysfunction, moderate MR, severe TR, severe pulmonary hypertension+ LV apical thrombus) + Mild PHT</t>
  </si>
  <si>
    <t xml:space="preserve">Warfarin 5x1, furosemide 40x1, spironolactone 25x1, atorvastatin 40x1, enalapril 5x2, metoprolol succinate 25x1, RTC with RFTs, serum electrolytes and INR </t>
  </si>
  <si>
    <t>he has cough associated with enalapril</t>
  </si>
  <si>
    <t>BP= 104 / 62</t>
  </si>
  <si>
    <t>P1- Ischemic stroke + HTN (Controlled)</t>
  </si>
  <si>
    <t>asprin 81mg po/d Amlodipine 5mg PO daily and atrovastatin 40 mg po daily</t>
  </si>
  <si>
    <t xml:space="preserve">Hgb A 1C      </t>
  </si>
  <si>
    <t xml:space="preserve">Left side upper extremity pain of 01 year </t>
  </si>
  <si>
    <t>BP - 125/95           PR - 77</t>
  </si>
  <si>
    <t xml:space="preserve">Ischemic DCMP with Severe LV Systolic Dysfunction + G2DD + Moderate TR + Severe Pulmonary HTN _x000D_
+ R/O Peripheral Neuropathy </t>
  </si>
  <si>
    <t xml:space="preserve">Frusemide 40x1, ASA 81x1, enalapril 5x2, atorvastatin 40x1, amitriptyline 25x1, RTC 2/12_x000D_
</t>
  </si>
  <si>
    <t xml:space="preserve">Ischemic DCMP with Severe LV Systolic Dysfunction + G2DD + Moderate TR + Severe Pulmonary HTN  </t>
  </si>
  <si>
    <t xml:space="preserve">Continue medical Therapy and link to derma </t>
  </si>
  <si>
    <t xml:space="preserve">P1-T2DM_x000D_
P2-HTN_x000D_
P3-Known RA _x000D_
P4-?Herpes Zoster _x000D_
-On Acyclovir 400mg PO daily, MTF 850mg po BID, nifedipine 20mg po BID, MTX 7.5mg po weekly, folic acid 5mg po daily, AMT 25mg po daily, Neurobin 1 tab po daily, Amitriptyline 12.5mg PO daily </t>
  </si>
  <si>
    <t>she has follow up at neurosurgery side and planned for elective surgery</t>
  </si>
  <si>
    <t>L4/5 LEFT SIDE DISC CAUSING left foraminal stenosis</t>
  </si>
  <si>
    <t>Gabapentine 300mg capsule 300mg PO Once daily</t>
  </si>
  <si>
    <t>RVI ON HAART + left lower limb radicluar pain</t>
  </si>
  <si>
    <t xml:space="preserve">HAS NAUSEA AND VOMITING  has recurrent hypoglycemia symptoms </t>
  </si>
  <si>
    <t xml:space="preserve">Bilateral echogenic kidneys with loss of CMD_x000D_
CR=1.75 BP =170/110  PR= 97  TRACE EDEMA  U/A= PROTIENE=+3  leukocyte+1 wbc=10-15  lipid profile =ldl= 133 hdl=43 t.chole=216 tgl=147  na=142 k+ =3.14  HGA1C=4.9 _x000D_
 fbs=50,63 94  </t>
  </si>
  <si>
    <t xml:space="preserve">poor BP CONTROL+RECURENT HYPOGLYCEMIA + AKI ON CKD +MILD HYPOKALEMIA +UTI </t>
  </si>
  <si>
    <t xml:space="preserve">ADD HCT 25 MG PO/D HOLD NPH ,HAVE FREQUENT  FBS RECORDINGS (HOME) DO 24 HR URINE PROTIN UPDATE SCR CIPROFLOXACIN 500 MG PO/D FOR 7 DAYS  </t>
  </si>
  <si>
    <t xml:space="preserve">P1: known T2DM(5years) P2: known HTN P3: AKI on CKD (G1A3) P4: Right maxillary sinus mucous retention cyst ON: -atorvastatin 20 mg po once daily - -amlodipine 10mg PO daily - NPH 18/8,PLASIL 10 MG PO PRN,ENALAPRIL 5 MG PO BID  </t>
  </si>
  <si>
    <t xml:space="preserve">she has not been taking metformin for the past 2 weeks. </t>
  </si>
  <si>
    <t>BP = 140/100, 150/100, 129/78_x000D_
FBS= 230, 157, 158</t>
  </si>
  <si>
    <t xml:space="preserve">poorly controlled DM  (due to poor adherance) + newly diagnosed HTN. </t>
  </si>
  <si>
    <t xml:space="preserve">refill medications with counseling. _x000D_
add amlodipine 5 mg po daily. </t>
  </si>
  <si>
    <t>P1=DM on metformin 500 mg po daily _x000D_
P2 =Mild fatty liver disease on atrovastatin 20 mg mg daily</t>
  </si>
  <si>
    <t>BP -  119/68          PR - 93_x000D_
FBS - 84-107mg/d</t>
  </si>
  <si>
    <t xml:space="preserve">T2DM with Good Glycemic Control + Moderate Anemia ?IDA </t>
  </si>
  <si>
    <t xml:space="preserve">MTF 500x2, RTC with RFTs and CBC </t>
  </si>
  <si>
    <t xml:space="preserve">T2DM (3 months) + Moderate Anemia ?IDA </t>
  </si>
  <si>
    <t xml:space="preserve">NO NEW COMPLAIN  BUT  BECLOMETASON  LOST  FROM  MARKET  </t>
  </si>
  <si>
    <t xml:space="preserve">CHANGE  WITH  SYNBICORT  2 PUFF  BID </t>
  </si>
  <si>
    <t>1:-Known Asthmatic on Symbicort 2 puffs bid and salbutamol pr</t>
  </si>
  <si>
    <t>has epigastric pain with sob mild exercise, and left knee joint pain since aweek duartion</t>
  </si>
  <si>
    <t>PR=99  BP=92 / 7OMMHG,FBS=190MG/DL</t>
  </si>
  <si>
    <t>TYPE 2dm with poor glycemic control+?+?left knee joint  osteoarteritis+?ACS</t>
  </si>
  <si>
    <t>mtf 1.5gm/1gm po bid,refill,investigate.</t>
  </si>
  <si>
    <t>T 2 dm on Metformin 1000gm po bid glibenclamide 10 mg po bid</t>
  </si>
  <si>
    <t xml:space="preserve">Milder left knee joint pain of 01 week </t>
  </si>
  <si>
    <t xml:space="preserve">BP - 106/66         PR - 82_x000D_
Cr - 0.9, uric acid - 5.7, ESR - 45 mm/hr </t>
  </si>
  <si>
    <t xml:space="preserve">?Left Knee OA </t>
  </si>
  <si>
    <t>Continue diclofenac gel, consider left knee joint x-ray</t>
  </si>
  <si>
    <t xml:space="preserve">BP =137/64 PR=66  NO FBS MEASURMENT ,NO UPDATED IXS </t>
  </si>
  <si>
    <t xml:space="preserve">SAME  +GOOD BP CONTROL </t>
  </si>
  <si>
    <t>REFIL HAVE HBGM ,opthalmologic evaluation - update cbc, RFT hgba1c</t>
  </si>
  <si>
    <t>PR-86  BP-111 / 70</t>
  </si>
  <si>
    <t>REFILL AND APPOINT BACK TO NEUROLOGY</t>
  </si>
  <si>
    <t>BP = 121 / 74</t>
  </si>
  <si>
    <t xml:space="preserve">well controlled HTN,. </t>
  </si>
  <si>
    <t xml:space="preserve">Heptities B postive + seizure disorder </t>
  </si>
  <si>
    <t xml:space="preserve">Hep B viral load </t>
  </si>
  <si>
    <t xml:space="preserve">BP =120/76  PR=90 FBS=95-159 _x000D_
 CBC =WNR </t>
  </si>
  <si>
    <t xml:space="preserve">FAIR GLYCEMIC AND GOOD BP CONTROL </t>
  </si>
  <si>
    <t>FBS= 104, HGA1C= 5.5_x000D_
BP =  140/100, 130/90</t>
  </si>
  <si>
    <t xml:space="preserve">well controlled DM + HTN. </t>
  </si>
  <si>
    <t>HTN + Type 2 DM ON MTF - 500 MG PO/D , HCT - 25 mg   po every other day.</t>
  </si>
  <si>
    <t xml:space="preserve">Bilateral feet swelling of 02 weeks </t>
  </si>
  <si>
    <t>BP - 120/80           PR - 68_x000D_
BUN - 16, Cr - 1.9</t>
  </si>
  <si>
    <t xml:space="preserve">T2DM (10 years) + HTN (5 years) + RVI  + CKD (Stage 3bA3 with eGFR of 39mL/min/1.73m2) 2ry to ?Diabetic Nephropathy </t>
  </si>
  <si>
    <t xml:space="preserve">Amlodipine 10x1, HCT 25x1, atenolol 50x1, NPH 14 PM, MTF 500x2, atorvastatin 20x1, losartan 50x1, consider dapagliflozin 10x1 (when available for free), RTC 6/12, link him to nephrologist and endocrinologist </t>
  </si>
  <si>
    <t xml:space="preserve">Has multiple ABM episodes </t>
  </si>
  <si>
    <t>Attendants came , pt was not present</t>
  </si>
  <si>
    <t>Increase the dose of Carbamazepine , add 2nd AED</t>
  </si>
  <si>
    <t>Psychosis 2 to GMC + R/O EPILEPSY on Carbamazepine 100mg /200mg PO BID ,RISPERIDONE 1MG PO NOCT</t>
  </si>
  <si>
    <t xml:space="preserve">t4  0.96   TSH  2.488      HEMOG  15.8  </t>
  </si>
  <si>
    <t xml:space="preserve">CONTROLLED  TOXIC  GOITER    </t>
  </si>
  <si>
    <t xml:space="preserve">SEND  TO  SURGEON </t>
  </si>
  <si>
    <t xml:space="preserve">INR= 1.42 </t>
  </si>
  <si>
    <t xml:space="preserve">RIVAROXABAN  20 MG PO/D </t>
  </si>
  <si>
    <t xml:space="preserve">P=DVT(2 month) on warfarin 12.5 mg po 5X/WK AND 15 MG PO 2X/WK </t>
  </si>
  <si>
    <t xml:space="preserve">Heartburn </t>
  </si>
  <si>
    <t xml:space="preserve">BP - 131/82     _x000D_
FBS - 130mg/dl </t>
  </si>
  <si>
    <t xml:space="preserve">Left sided Hemiplegia 2ry to Ischemic stroke + T2DM + HTN + MNG </t>
  </si>
  <si>
    <t xml:space="preserve">Metformin 500x2, enalapril 5x2, ASA 81x1, atorvastatin 20x1, pantoprazole 20mg PO BID for 02 weeks, RTC 2/12 </t>
  </si>
  <si>
    <t>HAS BLEEDING PER MOUTH ONCE TODAY</t>
  </si>
  <si>
    <t>PR=96 BP=119 / 63MMHG,INR=?</t>
  </si>
  <si>
    <t>SAME AS ABOVE +?WARFARINE OVER DOSAGE</t>
  </si>
  <si>
    <t>REFILL,HOLD WARFARINE DO INR,APPOINT AFTER  AMONTH.</t>
  </si>
  <si>
    <t>Problem List_x000D_
HTN + HHD + AF ON LASIX 40MG PO BID AMLODIPINE 10MG PO DAILY WARFARINE 10/12.5MG PO ALTERNATIVE DA</t>
  </si>
  <si>
    <t>BP =133/64 PR=68</t>
  </si>
  <si>
    <t>P1=HTN WITH HHD +P2= PRE DM P3: P.Neuropathy ON LASIX ,40 MG PO BID AMLODIPINE 10/DAY</t>
  </si>
  <si>
    <t xml:space="preserve">Medical certificate is given </t>
  </si>
  <si>
    <t>PR=87  BP=136 / 74MMHG,FBS=</t>
  </si>
  <si>
    <t>ET on propranolol 40mg po daily</t>
  </si>
  <si>
    <t xml:space="preserve">No ABM . She has epigastric burning pain of 1 mon duration                      </t>
  </si>
  <si>
    <t xml:space="preserve">BP= 109 / 75;_x000D_
No ABM              </t>
  </si>
  <si>
    <t>Epilepsy + MDD + Dyspepsia</t>
  </si>
  <si>
    <t>phenytoin 100mg PO BID</t>
  </si>
  <si>
    <t>P1=MDD sec to GMC P2 =Epilepsy on phenytoin 100mg PO BID</t>
  </si>
  <si>
    <t>she has cough for the past 2 weeks. which is dry</t>
  </si>
  <si>
    <t>symbicort puffs BID refill salabutamol</t>
  </si>
  <si>
    <t>P1: Bronchial asthma</t>
  </si>
  <si>
    <t xml:space="preserve"> so  refereed  to  s .p hospital  for  o.g  specialist evaluation and  management</t>
  </si>
  <si>
    <t>endometrial  mass?hematoma</t>
  </si>
  <si>
    <t>Problem List Intervertebral disc degeneration on neurobin, Meloxicum 25mg po daily and AMT 25 mg daily ( but she discontinue)</t>
  </si>
  <si>
    <t>known RVI ON HAART + THYROTOXICOSIS</t>
  </si>
  <si>
    <t>known RVI ON HAART THYROTOXICOSIS</t>
  </si>
  <si>
    <t xml:space="preserve">BP =137/87  PR=48 </t>
  </si>
  <si>
    <t xml:space="preserve">Hypertension + 1st degree AV block +HF sec </t>
  </si>
  <si>
    <t>Have ,ECG - continue meds  , cardiologist evaluation</t>
  </si>
  <si>
    <t>: NYHA Class IV HF secondary to ?Restrictive cardiomyopathy -P2: 1st degree AV nodal block P3: Known HTN ON -Furosemide 20mg po/d, HCT 25mg daily enalapril 10 mg po BID</t>
  </si>
  <si>
    <t>PR-61 BP-121 / 79 FBS-94-106mg/dl</t>
  </si>
  <si>
    <t>P1- known T1DM on NPH 16/14 IU</t>
  </si>
  <si>
    <t>PR 74 RR 18 BP 114 / 68 T 36</t>
  </si>
  <si>
    <t>portal HTN 20 to alcoholic liver disease</t>
  </si>
  <si>
    <t>PR=128  BP=145 / 83MMHG</t>
  </si>
  <si>
    <t>HTN  with suboptimal BP control</t>
  </si>
  <si>
    <t>Update IX and adjust Medications</t>
  </si>
  <si>
    <t>T2DM + HTN on metformin 1 gm po BID, doanil 10 mg po BID and amlodipine 5 mg po BID, Atrovastatin 20mg po daily.</t>
  </si>
  <si>
    <t xml:space="preserve">The long acting glargine is not provided for the next 1 mon from the DM organization he collect his medications currently. </t>
  </si>
  <si>
    <t>BP=125/86_x000D_
FBS= 129-135</t>
  </si>
  <si>
    <t>T1 DM( Good glycemic control)</t>
  </si>
  <si>
    <t>NPH=16/10 AM/PM; RI=8/4 AM/PM</t>
  </si>
  <si>
    <t>P=T1 DM ON NPH 16/14; RI 10/8 AM/PM [ BUT he took NPH=16/10 AM/PM; RI=8/4 AM/PM]</t>
  </si>
  <si>
    <t xml:space="preserve">investigate                               </t>
  </si>
  <si>
    <t xml:space="preserve">complain  also  bilateral leg swelling  other  wise  no hx of  orthopenea  and  pnd  </t>
  </si>
  <si>
    <t xml:space="preserve">bp  112/80  esr  68  cbc  wbc    5.6     neut   60.8   lynph   32         hemog  15.4     plat   168       COVID  NEGATIVE  </t>
  </si>
  <si>
    <t xml:space="preserve">? CAP to r/o COVID pneumonia   </t>
  </si>
  <si>
    <t xml:space="preserve">treat  for  pneumonia  and  appoint  after 1  week  to  check  again  esr    and  send  chest  x  ray   gene  expert </t>
  </si>
  <si>
    <t>GRADE I BILATERAL EDEMA</t>
  </si>
  <si>
    <t>NYHA Class III HF 2ndry to ?HHD + ?AF</t>
  </si>
  <si>
    <t>CONTINUE HIS MEDICATION AND MAKE LASIX BID</t>
  </si>
  <si>
    <t xml:space="preserve">still claim headache associated with worsening when she sees light &amp; heard noise. She has also decreased Rt hearing of 3 mons duration. She has also claim dizziness.    </t>
  </si>
  <si>
    <t xml:space="preserve">-                                                                </t>
  </si>
  <si>
    <t xml:space="preserve">? migraine headache + partial hearing loss 2 to ? </t>
  </si>
  <si>
    <t>Amitriptyline 25 mg po/D_x000D_
Link to ENT _x000D_
CBC ( she cannot afford)</t>
  </si>
  <si>
    <t>P=? migraine headache + otitis externa on follow up at ENT side; on_x000D_
Amitriptyline 12.5 mg po/d</t>
  </si>
  <si>
    <t>HAS  LEFT FACIAL WEAKNESS</t>
  </si>
  <si>
    <t xml:space="preserve">PR=86/M  BP=114 / 74MMHG </t>
  </si>
  <si>
    <t>HTN WITH GOOD BP CONTROL+FACIAL PALSY</t>
  </si>
  <si>
    <t>REFILL,DO  IONIZED CALCIUM,THEN MANAGE</t>
  </si>
  <si>
    <t>diabetes +hypertention</t>
  </si>
  <si>
    <t xml:space="preserve">bp  111/79    hemog  a1c     14.5     </t>
  </si>
  <si>
    <t xml:space="preserve">told to  start  insulin  but  she  told  me  that  she  was  taking  only  metformin  500 mg po  /day  and  she  wants  to  try with  metformin  and  LSM    and   if not  controlled to  start  insulin   so  advised on  diet  and  appointed  after   2  weeks  with  serial  fbs  record </t>
  </si>
  <si>
    <t>TSH, FT3, FT4. _x000D_
Levothyroxine 100 mgm po daily for 2 months._x000D_
Link to MRC</t>
  </si>
  <si>
    <t xml:space="preserve">Known Hypothyroidism on follow up  </t>
  </si>
  <si>
    <t>she has 2-3 episodes of SOB on day times weekly. She has also exacerbation 3-4 times during night times/wk. _x000D_
She has loose stool of 2 yrs duration for w/c she started follow up at Paulos hospital.</t>
  </si>
  <si>
    <t>BP= 92 / 68, PR= 89</t>
  </si>
  <si>
    <t>persistent Asthma + ? IBS</t>
  </si>
  <si>
    <t>salbutamol 4 puffs prn, INC. beclomethasone 3 puffs bid</t>
  </si>
  <si>
    <t>P=Asthma(since childhood)) ON salbutamol 4 puffs prn, beclomethasone 2 puffs bid</t>
  </si>
  <si>
    <t xml:space="preserve">FBS = 200mg </t>
  </si>
  <si>
    <t>PR=89 BP=146 / 66MMHG</t>
  </si>
  <si>
    <t>subcutenoeus odema</t>
  </si>
  <si>
    <t>left flank pain intermitent and urge incontinence_x000D_
she is postmonoposal since 3 years</t>
  </si>
  <si>
    <t>BP 134/ 84MMhg, _x000D_
CVS S1 ans S2 well heard no murmur or gallop_x000D_
Abd  tenderness on left lower quadrant , no organomegally or mass</t>
  </si>
  <si>
    <t>hypertension with fair control</t>
  </si>
  <si>
    <t>U/A, RFT, RBS, abdominopelvic ultrasound</t>
  </si>
  <si>
    <t>P HTN 3 yrs on Amlodipine 5 mg po/d</t>
  </si>
  <si>
    <t>complains of headache which is unilateral and sometimes become global type since 3 years in association he has photophobia and phonophobia , bluring of vision. the head ache lasts at least an hour and currently has incresesd in frequency even ohter day. his symptom improve with Iboprofen and worse with load voice and cold weather _x000D_
he has history of sinusitis no current nasal congestion or rhinitis</t>
  </si>
  <si>
    <t xml:space="preserve">BP  135/85 mmHg _x000D_
</t>
  </si>
  <si>
    <t>?primary headache</t>
  </si>
  <si>
    <t>CBC, RFT, brain CT</t>
  </si>
  <si>
    <t>P Headache more than 3 years</t>
  </si>
  <si>
    <t>complain of urinary frequency , urgency and urge incontinence, dysuria of one week_x000D_
she has repeated treament history with improvement for the same compliant_x000D_
she has dysmenorrhea since one year she claim she menustrate Q 2 to 3 month and has increased amount and   lasts 10 days ( compared from previous)</t>
  </si>
  <si>
    <t xml:space="preserve">BP 106/ 60mmHg_x000D_
suprapubic tenderness </t>
  </si>
  <si>
    <t xml:space="preserve">recurrent UTI( cystitis) + Dysmenorrhea </t>
  </si>
  <si>
    <t>CBC, U/A, Urine culture, abdomnopelvic U/S</t>
  </si>
  <si>
    <t>P ?recurrent UTI</t>
  </si>
  <si>
    <t xml:space="preserve">complains of epigastric pain/ 5 years ha associated with bloating burping, reflux and indigestion, weight loss subjuctive, the pain is worse hunger than meal_x000D_
headache, easy fatiguability,_x000D_
has recurrent history of treatment </t>
  </si>
  <si>
    <t>dyspesia+ PUD</t>
  </si>
  <si>
    <t xml:space="preserve">CBC, S/E, ocult stool and H.pylori stool Ag. omeperazole 40 mg po bid </t>
  </si>
  <si>
    <t>P dyspepsia r/o  PUD</t>
  </si>
  <si>
    <t xml:space="preserve">heacdache which is unilatral initially then beacome global type associated with phonophobia and phonophobia, sees floaters which blurs her vision. she had the symptom since one years. she had ophthalmic evaluation and uses contact lest lense for ?_x000D_
she has intermitente nasal congestion, </t>
  </si>
  <si>
    <t>stable_x000D_
no maxilary or frontal tenderness</t>
  </si>
  <si>
    <t>? prImmary headache</t>
  </si>
  <si>
    <t>Iuprofen 400mg po , brain MRI( they have financial issue)</t>
  </si>
  <si>
    <t>P ? primary headache</t>
  </si>
  <si>
    <t>complains of RLQ pain of 10days which is burning type with burning sensation to the extrimity, the pain started after 3 to 4 days post medical abortion and she had ultrasound which state complex adenexal mass( patient repotrt)</t>
  </si>
  <si>
    <t>stable _x000D_
RLQ tenderness, _x000D_
pain with leg raise</t>
  </si>
  <si>
    <t>? adenexal mass</t>
  </si>
  <si>
    <t>right flank pain of 6months with low back pain radiating to the left leg worse with standing_x000D_
- she has dysuria but no urgency, frequency or change in urine color or amount_x000D_
- has dyspeptic symptoms with constipation but no stool color change, weight loss or vomiting_x000D_
- no jaundice_x000D_
- has no other CR complaint_x000D_
- last delivery was 4years back, unevent ful_x000D_
- no chronic illness</t>
  </si>
  <si>
    <t xml:space="preserve">BP- 100/68 PR-78 _x000D_
Abd- has RUQ tenderness_x000D_
No palpable mass or organ _x000D_
no SFC_x000D_
GUS- right CVAT (Mild)_x000D_
no edema _x000D_
hyperpigmentation over the right lateral distal leg_x000D_
</t>
  </si>
  <si>
    <t xml:space="preserve">Dyspepsia + ? Nephrolithiais </t>
  </si>
  <si>
    <t xml:space="preserve">uric acid (patient request), FBS, RFT, US, Urine analysis, viral markers </t>
  </si>
  <si>
    <t xml:space="preserve">P- Dyspepsia + ? Nephrolithiais </t>
  </si>
  <si>
    <t>BP=134 / 74,    PR=69, regular _x000D_
ECG(on 28/2/15)=Sinus Rhythm, Normal Axis, Left Ventricular Hypertrophy, Non-specific Intra-ventricular_x000D_
Conduction Block, Abnormal T waves suggestive of Anterolateral Ischemia._x000D_
ECHO recorded in the system 17/6/115)= Echo-Moderate Concentrate LVH with G II DD</t>
  </si>
  <si>
    <t>HTN + HHD + PN + Lt knee OA</t>
  </si>
  <si>
    <t>P=HTN + PN + Lt knee OA [ on follow up at orthopedics side] ; on HCT 25 mg po/d Amlodipine 5 mg po/d, Enalapril 5 mg po/d, Atrovastatin 20 mg po/d &amp; Amitriptyline 12.5 mg po/d</t>
  </si>
  <si>
    <t>FBS=80-119-124</t>
  </si>
  <si>
    <t xml:space="preserve">Controlled T1 DM </t>
  </si>
  <si>
    <t>NPH to 30/18 IU SC BID,RI 12/6 IU SC BID</t>
  </si>
  <si>
    <t>P=TYPE1 DM ON NPH to 30/18 IU SC BID,RI 12/6 IU SC BID</t>
  </si>
  <si>
    <t>bilateral eye tearing associated with itching of 2 mons duration</t>
  </si>
  <si>
    <t>BP= 160 / 95, PR=72 regular_x000D_
HBPM=100-127/70-84</t>
  </si>
  <si>
    <t xml:space="preserve">HTN With HHD +? Dry eye </t>
  </si>
  <si>
    <t>RFT, FBS, CRP, serum ele</t>
  </si>
  <si>
    <t xml:space="preserve">P=HTN With HHD on enalapril 10 mg po BID, amlodipine 5 mg po/d, ASA 81 mg po/d, AMT 25 MG PO/D[ But she is not taking for the past 3 mons] </t>
  </si>
  <si>
    <t xml:space="preserve">HTN With HHD +? White coat HTN +? Dry eye </t>
  </si>
  <si>
    <t>BP= 125 / 54_x000D_
PR= 66</t>
  </si>
  <si>
    <t>Hypothyroidism (On treatment)</t>
  </si>
  <si>
    <t>Levothyroxine 50 mcg PO/DAY</t>
  </si>
  <si>
    <t xml:space="preserve">Hypothyroidism on Levothyroxine 50 mcg PO/DAY_x000D_
TSH (done 2 months back) =3.24 </t>
  </si>
  <si>
    <t>burning sensation and parastesia of extremities and torso, loss of appetie</t>
  </si>
  <si>
    <t>BP 121/52_x000D_
pr 67</t>
  </si>
  <si>
    <t xml:space="preserve">same + PN       </t>
  </si>
  <si>
    <t>Amitriptyline 25 mg po daily_x000D_
multivitamin 1 tab po daily</t>
  </si>
  <si>
    <t>Problem List Dyspepsia to ? PUD + Sinus Bradycardia NYHA Class 1 stage C HF 2 to ? HHD r/o degenerative valvular heart disease on Neurobin, omeprazole 20mg po bid and frusemide 20mg po daily</t>
  </si>
  <si>
    <t xml:space="preserve">generalized body weakness and vertigo of 1 month </t>
  </si>
  <si>
    <t xml:space="preserve">CBC,           </t>
  </si>
  <si>
    <t>BP-119/66, 120/78_x000D_
pr 80</t>
  </si>
  <si>
    <t xml:space="preserve">no headache or BOV </t>
  </si>
  <si>
    <t>BP=153 / 95, FBS=95</t>
  </si>
  <si>
    <t xml:space="preserve">Controlled Glycemia +? HTN </t>
  </si>
  <si>
    <t xml:space="preserve">Mixtard 20/10 IU SC BID_x000D_
Appt after 2wks with Serial BP measurement _x000D_
LInc ophthalmology for DM eye evaluation </t>
  </si>
  <si>
    <t>P=TIDM(for 5 yrs) on Mixtard 20/10 IU SC BID</t>
  </si>
  <si>
    <t>she has dry cough of 01 week</t>
  </si>
  <si>
    <t>BP= 120/70_x000D_
Chest= clear</t>
  </si>
  <si>
    <t>enalapril 5/d, betalock 25 mg po/d, spironolactone 25 mg/d, klamox 1gm PO BID for 07 days, azithromycin 500mg PO daily</t>
  </si>
  <si>
    <t>P1=HTN P2= DCMP with Recovered EF (50%) On: enalapril 5/d,betalock 25 mg po/d, spironolactone 25 mg/d_x000D_
2 years ago ECHO= DCMP with mild systolic and mild diastolic dysfunction plus moderate MR. LV in diastole is 57 (Ref 35-55), LV in systole is 48 (Ref 21-40). EF= 46%. Degenerative aortic valve: Moderate AR and mild AS._x000D_
08 months back ECHO done a the same centre= Mild LVH with borderline systolic function and grade I diastolic dysfunction. Degenerative aortic and mitral valve: Moderate AR with mild AS and mild MR. EF= 50%_x000D_
6 months back HgA1c= 5.58%</t>
  </si>
  <si>
    <t>BP-130/78 , 190/97, 186/90_x000D_
pr 80_x000D_
FBS 140, 154, 150</t>
  </si>
  <si>
    <t xml:space="preserve">link to Adult emergency_x000D_
</t>
  </si>
  <si>
    <t>heartburn of 1 month</t>
  </si>
  <si>
    <t xml:space="preserve">BP + 138/92 mmgh </t>
  </si>
  <si>
    <t>BP=158/81, PR=78, Regular</t>
  </si>
  <si>
    <t>DCMP with IHD + HTN</t>
  </si>
  <si>
    <t>Appt with Lipid profile, RFT &amp; serum ele, then consider adding Statin low dose ; Update ECHO &amp; ECG _x000D_
 Lasix 40 mg po/d, ASA 81 mg po/d, Amlodipine 5 mg po/ d, Digoxin 0.125 mg po/d , INC. Enalapril 5 mg po bid, Spironolactone 25 mg d</t>
  </si>
  <si>
    <t>P=DCMP with IHD +HTN; on Lasix 40 mg po/d, ASA 81 mg po/d, Amlodipine 5 mg po/ d, Digoxin 0.125 mg po/d , Enalapril 5 mg d, Spironolactone 25 mg d</t>
  </si>
  <si>
    <t>BP-177/87_x000D_
pr 80</t>
  </si>
  <si>
    <t>amlodipine 10 mg po daily appoint after 2 weeks</t>
  </si>
  <si>
    <t>Problem List HTN + right kidney cyst ON Enalapril 10 bid, Nifedipine 20 mg po BID &amp; Furosemide 40 mg po per day., amlodipine 5 mg po daily</t>
  </si>
  <si>
    <t xml:space="preserve">cough which is dry for the last one month associated with night sweating </t>
  </si>
  <si>
    <t xml:space="preserve">BP: 175 / 114_x000D_
FBS: 146   130   136   140   142    </t>
  </si>
  <si>
    <t>Poor bp control  r/o emergency ? HHD+ poor glycemic control +? CAP r/o PTB</t>
  </si>
  <si>
    <t>FBS, lipid profile, OFT, S/E, CXR, ECG</t>
  </si>
  <si>
    <t>p1: T2DM + HTN on MTF500 mg po bid,  doanil 5 mg po BID, enalapril 10 mg po BID, amlodipine  10 mg po/d and atrovastatin 40 mg po/d _x000D_
P2: laryngeal mass 20 to capillary hemangioma (biopsy dx)</t>
  </si>
  <si>
    <t>BP= 139 / 75_x000D_
INR= 2.38</t>
  </si>
  <si>
    <t>Therapeutic INR + IDA(Corrected) + cholelithiasis + BPH + nephrolithiasis + Controlled HTN</t>
  </si>
  <si>
    <t>warfarin 2.5mg po/d and ferus gluconate 325mg p/d last, diclofenac suppository 100mg PRN</t>
  </si>
  <si>
    <t>Unprovoked Left DVT(&gt;2yrs) P-2 IDA(Corrected) + cholelithiasis + BPH + nephrolithiasis + HTN on warfarin on warfarin 2.5mg po/d and ferus gluconate 325mg p/d last</t>
  </si>
  <si>
    <t>episodic hypoglycemic symptoms</t>
  </si>
  <si>
    <t>BP-126/89_x000D_
pr 80_x000D_
RBS_  103, 83, 85, 136, 90</t>
  </si>
  <si>
    <t>descalate metformin to 850 mg po bid</t>
  </si>
  <si>
    <t>patient doesn't come for evaluation</t>
  </si>
  <si>
    <t>Plan- Refile medicatins_x000D_
        - show patient on the next visit</t>
  </si>
  <si>
    <t>P1-Rt hemiparesis 2nd Isch stroke _x000D_
On- ASA 81mg /day _x000D_
   - Atrovastatin 40mg/day</t>
  </si>
  <si>
    <t xml:space="preserve">FBS = 66mg/dl, 82mg/dl </t>
  </si>
  <si>
    <t xml:space="preserve">Hypoglycemic 2ry to ?+ Poor controlled HTN + HHD 2ry to Mild LVH and G1 LV dysfunction </t>
  </si>
  <si>
    <t xml:space="preserve">Hypoglycemic 2ry to ?+ Poor controlled HTN </t>
  </si>
  <si>
    <t xml:space="preserve">BP: 120 -160 /88-90 ( hbm),  144 / 88_x000D_
fbs: 120 - 140 mg/dl </t>
  </si>
  <si>
    <t>OFT, s/e, lipid profile</t>
  </si>
  <si>
    <t>T2DM + HTN + IDCMP with Severe LV systolic dysfunction; on MTF 500mg po daily, metoprolol 12.5mg po daily, atrovastatin 20mg po daily, ASA 81 mg po daily, lasix 40mg po daily, spironolactone 25mg po daily, enalapril 10mg po bid, amlodipine 10mg po daily</t>
  </si>
  <si>
    <t>her daughters came the pt is at home with i/ n oxygen. she has follow up at TASH for asthma. she said she has leg swelling on both legs</t>
  </si>
  <si>
    <t>home bp=139/90 _x000D_
off o2 her sat=50%</t>
  </si>
  <si>
    <t>same +HHD+POOR CONTROL ASTHMA R/O COPD</t>
  </si>
  <si>
    <t>TOLD TO COME WITH THE PATIENT;_x000D_
REFILL _x000D_
SHE COULD NOT CAME FOR SHORT APPOINTEMENT_x000D_
SEE HER AFTER 1/12</t>
  </si>
  <si>
    <t>HTN + Dyslipidemia; on Amlodipine 10 mg po/d, HCT 25 mg po/d, ASA 81 mg po/d Atorvastatin 20 mg po/d 2. B. Asthma on Beclomethasone 1 puff Bid, Salbutamol puff PRN ( follow up at BLH)</t>
  </si>
  <si>
    <t xml:space="preserve">bp =124/78 pr= 72 FBS=130,135,145,  prior ixs =HGA1C=9.4 cr=1.64 bun=18 na=137 ,k+=5.9 cl=107 UA= protien=+3 ,blood =+3,many RBC_x000D_
updated ixs =not done </t>
  </si>
  <si>
    <t>fair +AKI r/o ?DKD+M.hyperkalemia(5.9) egfr=53</t>
  </si>
  <si>
    <t>do 24 hr urine protine,scr.bun electrolytes give short appointment</t>
  </si>
  <si>
    <t>TYPE 2 DM+HTN+DR(RETINAL DETACHMENT-BILATERAL for 3yrs) Rx: on -NPH 36/22, RI 20/14 IU -Metformin 500 mg po BID -Enalapril 10 mg po BID -HCT 25 mg PO daily -carvidelol 6.25 BID -Amlodipine 10 mg po daily Echo= mild concentric LVH with GI LV Diastolic dysfunction</t>
  </si>
  <si>
    <t>patient did not come but the attendant said she is doing fine.</t>
  </si>
  <si>
    <t>amlodipine 5 mg po/day MTF 1 gm po bid ASA 81 mg po/day daonil 10 mg po bid Carvedilol 6.25mg po bid, enalapril 10 mg po/day dapagliflozin 10 mg po/day atrovastatin 40 mg po/day</t>
  </si>
  <si>
    <t>DM + HTN for the last 5 months amlodipine 5 mg po/day MTF 1 gm po bid ASA 81 mg po/day daonil 10 mg po bid Carvedilol 6.25mg po bid, enalapril 10 mg po/day dapagliflozin 10 mg po/day atrovastatin 40 mg po/day</t>
  </si>
  <si>
    <t xml:space="preserve">no new complain  and the abdominal distension subsided </t>
  </si>
  <si>
    <t>BP: 104 / 70</t>
  </si>
  <si>
    <t xml:space="preserve">CLD 20? ALD </t>
  </si>
  <si>
    <t xml:space="preserve">Update LFT, U,A and s/e </t>
  </si>
  <si>
    <t xml:space="preserve">massive ascites 20 CLD 20? ALD on spironolactone 100 mg po daily and Lasix 40mg po daily </t>
  </si>
  <si>
    <t xml:space="preserve">PR=65 RR=17 BP=125 / 89 T=36   _x000D_
FBS= 126-137_x000D_
</t>
  </si>
  <si>
    <t>Ass't- Uncontrolled T2 DM</t>
  </si>
  <si>
    <t>Plan- Increase MTF to 500 /1gm _x000D_
      - continue nlife style modifications</t>
  </si>
  <si>
    <t xml:space="preserve">P1-T2DM 2 and 1/2 yrs_x000D_
(NPH 10/8 and MTF 500 mg PO BID)_x000D_
HgA1C=8.2_x000D_
</t>
  </si>
  <si>
    <t xml:space="preserve">FBS = 150mg /dl </t>
  </si>
  <si>
    <t xml:space="preserve">poor controlledT2 DM + HTN </t>
  </si>
  <si>
    <t xml:space="preserve">Hgb A1 C= </t>
  </si>
  <si>
    <t xml:space="preserve">BP=125/60, PR=72_x000D_
HBPM= 120-130/70-80_x000D_
FBS=120-150_x000D_
IXs on 28/10/23=. TSH=0.028[ Lab ref= 0.3-4.5], FT3= 5.634[Lab ref= 2-4.2], FT4=1.654[Lab ref= 0.9-1.72]_x000D_
ECHO( recorded on the system on 12/1/15)= Degenerative Aortic &amp; mitral valve sclerosis with good LV systolic function, mild LVH </t>
  </si>
  <si>
    <t>T2DM(fair glycemic control) + Controlled HTN + Hyperthyroidism + DVHD</t>
  </si>
  <si>
    <t>serum ele, After the result Make PTU 100 mg PO TID, Refill others if K is in normal Range</t>
  </si>
  <si>
    <t>P=T2DM + HTN + Hyperthyroidism + DVHD; on MTF 850 mg po daily, Daonil 10 mg po bid , ASA 81 mg po/d, Atorvastatin 20 mg po/d Enalapril 10 mg po bid, Amlodipine 10 mg po/d, PTU 100 mg po BID , Atenolol 25 mg po/d</t>
  </si>
  <si>
    <t>bp =127/92 fbs=102-128</t>
  </si>
  <si>
    <t>BP-     145/78, 150/80, 137/73_x000D_
pr  80</t>
  </si>
  <si>
    <t>P1 T2 DM + DYSLIPIDEMIA; ON MTF 1 GM PO BID GLIBENCLAMIDE 10/5 mg MG PO BID, ATROVOV 40 MG PO OD, newly diagnosed HTN HCT 25 mg po daily</t>
  </si>
  <si>
    <t>came to give viral load for viral hepatitis campaign</t>
  </si>
  <si>
    <t xml:space="preserve">Dx---chronic viral hepatitis ( HBV ) in low replication ( viral load = 44 iu/ml ) + OA of the knees + L4/S1 focal </t>
  </si>
  <si>
    <t>send viral load</t>
  </si>
  <si>
    <t>Dx---chronic viral hepatitis ( HBV ) in low replication ( viral load = 44 iu/ml ) + OA of the knees + L4/S1 focal tear of the posterior annulus fibrosus .She took steroid injection to the Rt knee.</t>
  </si>
  <si>
    <t>SHE HAS BLOATING ; BURING EPIGASTRIC PAIN.SHE HAS SHOULDER PAIN</t>
  </si>
  <si>
    <t>BS=115-146MG/DL_x000D_
BP=130/80</t>
  </si>
  <si>
    <t>REFILL_x000D_
ADD OMEPRAZOLE_x000D_
IBUPROFEN</t>
  </si>
  <si>
    <t>P=Upper limb DVT+ CERVICAL SPONDYLOSIS+ NEWLY DIAGNOSED TYPE 2 DM SHE IS ON dapagliflozin 10 mg po/day METFORMIN 1000MG/1000MG PO AT PREGABALIN 75MG PO/DAY MULTIVITAMIN 1 TAB PO/DAY</t>
  </si>
  <si>
    <t xml:space="preserve">numbness on Lt lower extremity </t>
  </si>
  <si>
    <t xml:space="preserve">bp =114/70 pr=80 </t>
  </si>
  <si>
    <t>pregabalin 75 mg po bid enalapril 5x2, .hct 25x1</t>
  </si>
  <si>
    <t>P1-Old Hemorrhagic Stroke + P2- HTN On HCT 25 mg day Enalapril 5 mg BID, pregabalin 75 mg po daily</t>
  </si>
  <si>
    <t>no complaint but has left side anterior chest mass orginated from the cartilage</t>
  </si>
  <si>
    <t xml:space="preserve">Previous Ix 03 months back= AST=59, ALT= 94, Bil-T= 0.2, Bil-D= 0.1, HgA1c=6.3%, Platelate= 202k_x000D_
_x000D_
Updated Lab (Oct, 2023 GC)_x000D_
Viral load= 18,700 IU/ml _x000D_
Plasma Copies= 121,550 COPIES/ml _x000D_
LOG10= 4.27 C.High LOG10/ml_x000D_
AST= 33, ALT= 70, T Bil= 0.59, D Bil= 0.19_x000D_
CBC- WBC= 10.49k, N= 62.2%, L= 26.6%, Hg= 16.7, MCV= 87.3, PLT= 197k_x000D_
Fibroscan= Degree of fibrosis in kpal= 4.9kpa. The degree of fibrosis is mild._x000D_
Indication for initiation of treatment_x000D_
-Persistently high ALT (&gt; UNL)_x000D_
-Viral plasma copies = 121,550 copies/ml_x000D_
-sign of cirrhosis from fibroscan= mild degree of fbrosis (4.9kpal)_x000D_
-Age is above 30 (49 years)_x000D_
-Use of alcohol_x000D_
_x000D_
Updated Ix_x000D_
FBS= 103.1_x000D_
LDL= 38.5_x000D_
HDL= 40.9_x000D_
Total chol= 122_x000D_
TG= 213_x000D_
Uric acid= 5.48_x000D_
</t>
  </si>
  <si>
    <t>ASST= Chronic HBV (Persistently high ALT, Viral plasma copies = 121,550 copies/ml, sign of cirrhosis from fibroscan= mild degree of fbrosis (4.9kpal), Age is above 30 (49 years), Use of alcohol)</t>
  </si>
  <si>
    <t>descalate Atorvastatin 20mg PO daily, Enalapril 5mg PO BID, Amlodipine 5mg PO daily, TDF 300mg PO daily</t>
  </si>
  <si>
    <t xml:space="preserve">1. HTN 2. Gouty arthritis, 3. Dyslipidemia 4. Chronic HBV 5. Prediabetis (HgA1c= 6.3%) (Metabolic syndrome)_x000D_
On Enalapril 5mg PO BID, Amlodipine 5mg PO daily, Atorvastatin 40mg PO daily, TDF 300mg PO daily_x000D_
Ix 01 year back Viral load= 325 IU/ml_x000D_
_x000D_
Previous Ix 03 months back= AST=59, ALT= 94, Bil-T= 0.2, Bil-D= 0.1, HgA1c=6.3%, Platelate= 202k_x000D_
_x000D_
Updated Lab (Oct, 2023 GC)_x000D_
Viral load= 18,700 IU/ml _x000D_
Plasma Copies= 121,550 COPIES/ml _x000D_
LOG10= 4.27 C.High LOG10/ml_x000D_
AST= 33, ALT= 70, T Bil= 0.59, D Bil= 0.19_x000D_
CBC- WBC= 10.49k, N= 62.2%, L= 26.6%, Hg= 16.7, MCV= 87.3, PLT= 197k_x000D_
Fibroscan= Degree of fibrosis in kpal= 4.9kpa. The degree of fibrosis is mild._x000D_
Indication for initiation of treatment_x000D_
-Persistently high ALT (&gt; UNL)_x000D_
-Viral plasma copies = 121,550 copies/ml_x000D_
-sign of cirrhosis from fibroscan= mild degree of fbrosis (4.9kpal)_x000D_
-Age is above 30 (49 years)_x000D_
-Use of alcohol_x000D_
_x000D_
</t>
  </si>
  <si>
    <t>left sided flank pain and bilateral leg numbness since past 3 months.</t>
  </si>
  <si>
    <t>BP= 117 / 84</t>
  </si>
  <si>
    <t>Meloxicam 15 mg po daily for 10 days_x000D_
Refill_x000D_
CalciD denk 1 tab po daily for 1 month_x000D_
omeprazole 20 mg po daily for 2 weeks_x000D_
RTC- 3/12 with lipid and vit D level</t>
  </si>
  <si>
    <t>dyslipidemia + Right small renal stones taking Atorvastatin 40mg po daily ldl:169 hdl :80 triglycerides:128 fbg: 115mg/dl</t>
  </si>
  <si>
    <t xml:space="preserve">BP: 118 / 71 _x000D_
FBS: 120   116mg/dl  ( home measurement+) </t>
  </si>
  <si>
    <t>lipid profile, rft, FBS</t>
  </si>
  <si>
    <t xml:space="preserve">T2DM + dyslipidemia on MTF 1000mg po bid, doanil 5mg po bid, atrovastatin 20mg po daily </t>
  </si>
  <si>
    <t>vs  BP110/70 PR 88 RR 20</t>
  </si>
  <si>
    <t xml:space="preserve">DCM + LA thrombus+ severe Pulm HTN </t>
  </si>
  <si>
    <t>SOB, productive cough with whitish sputum, plueritic chest pain he went to LHC where he was given  amoxacillin to be take for 1 week and anti-tussive medication</t>
  </si>
  <si>
    <t>Bp 107/89, 123/90_x000D_
pr 80_x000D_
FBS 96</t>
  </si>
  <si>
    <t>Godd control + ? CAP</t>
  </si>
  <si>
    <t>T1DM + HTN + RA on NPH 30/20 IU, enalapril 5 mg po bid , folic acid 5 mg po/d,methotrexate 7.5 mg po weekly( was discontinue for the last 2 month but the problem woresening) ,</t>
  </si>
  <si>
    <t>PR=89 RR=17 BP=133 / 67 T=36_x000D_
Home BP b/n 124-144/64-79</t>
  </si>
  <si>
    <t>Ass't- Fairly controlled T2 DM and HTN</t>
  </si>
  <si>
    <t>Plan-  Refile medications_x000D_
        - return in 2 months</t>
  </si>
  <si>
    <t>P1=T2DM _x000D_
P2=HTN_x000D_
 on MTF 500 MG PO Day _x000D_
Glibenclamide 5 mg po daily _x000D_
ASA 81 mg po daily _x000D_
Enalapril 5 mg po daily _x000D_
Atorvastatin 40 mg po/d _x000D_
Amlodipine mg po d _x000D_
FBS- 114,156,113,69,130... mostly b/n 113-130_x000D_
 Updated Ix - 7.2</t>
  </si>
  <si>
    <t xml:space="preserve">patient didnt come. She had fall down accident 02 months back and discharged from AaBETH 10 days back </t>
  </si>
  <si>
    <t>Home BP= 149/77_x000D_
FBS= 130</t>
  </si>
  <si>
    <t>T2 DM(10yrs) + HTN with HHD + PN</t>
  </si>
  <si>
    <t>MTF 1 gm BID, Glibenclamide 10 mg BID, Metoprolol 25mg/day, Furosemide 40 mg TID , Pregabalin 150 mg/day , Amlodipine 10mg/day, Enalapril 2.5 mg po/d and Amitriptyline 25mG PO noc</t>
  </si>
  <si>
    <t>T2 DM(10yrs) + HTN with HHD + PN On MTF 1 gm BID, Glibenclamide 10 mg BID, Metoprolol 25mg/day, Furosemide 40 mg TID , Pregabalin 150 mg/day , Amlodipine 10mg/day, Enalapril 2.5 mg po/d and Amitriptyline 25mG PO noc</t>
  </si>
  <si>
    <t>BP_102/70_x000D_
pr 80_x000D_
FBS 213, _x000D_
RBS 294</t>
  </si>
  <si>
    <t>NPH 16/10_x000D_
Metformin 500 mg po daily</t>
  </si>
  <si>
    <t>T2DM on Medications Insulin 14/8 iu, atrovastatin 20 mg po daily</t>
  </si>
  <si>
    <t>BP=122/87, PR=78_x000D_
HBPM= 114-132/74-90</t>
  </si>
  <si>
    <t xml:space="preserve">Controlled HTN                       </t>
  </si>
  <si>
    <t xml:space="preserve">AMLODIPINEN 5 MG PO/D_x000D_
LSM advised </t>
  </si>
  <si>
    <t>P=HTN; ON AMLODIPINEN 5 MG PO/D</t>
  </si>
  <si>
    <t xml:space="preserve">has episodic athma symptoms                                               </t>
  </si>
  <si>
    <t>BP= 140 / 72_x000D_
PR= 72</t>
  </si>
  <si>
    <t>Refill_x000D_
RTC- 3/12 ( update RFT, FBS, Electrolyte,cbc)</t>
  </si>
  <si>
    <t>KNOWN HTN + ASTHMATIC +Dyslipidemia+ ?OA + IGT ON: LORSARTAN 50 MG PO/D + HCT 25 MG PO daily, Ateroz 20 mg po daily + Beclomethasone +omeprazole 20 mg po daily/ 2 weeks</t>
  </si>
  <si>
    <t>Patient didnt come but the attendant said she has left shoulder pain upon movement and burning sensation of the feet</t>
  </si>
  <si>
    <t>Patient didnt come.</t>
  </si>
  <si>
    <t>ASA 81 mg po/d, Atorvastatin 40 mg po/d</t>
  </si>
  <si>
    <t>PR-84 BP-164 / 78mmhg_x000D_
-She has home BP measurements in the range of  140-130/75-80mmhg</t>
  </si>
  <si>
    <t>P1-Known HTN_x000D_
P2-DISLIPEDEMIA _x000D_
-ON ENALAPRIL 10 MG PO BID , AMLODIPINE 10 MG PO/D , ATROVASTATIN 20 MG PO/D</t>
  </si>
  <si>
    <t>Bp-133/80, 134/89_x000D_
pr 80_x000D_
FBS- 150/200</t>
  </si>
  <si>
    <t>NPH 38/24  and appoint after 1 month</t>
  </si>
  <si>
    <t>minimal RT leg swelling_x000D_
no other compliant</t>
  </si>
  <si>
    <t>G/App- Well looking_x000D_
PR=103 RR=18 BP100 / 62 T=36 _x000D_
Chest- clear</t>
  </si>
  <si>
    <t>Plan- Continue Rivaroxaban 20mg Po/day</t>
  </si>
  <si>
    <t>Right LEG Acute proximal DVT + SUB MASSIVE PTE_x000D_
  RIVAROXABAN 20 MG PO /D</t>
  </si>
  <si>
    <t>FBS = 103mg/dl</t>
  </si>
  <si>
    <t>BP- 180/140mmhg - 90-65mmhg</t>
  </si>
  <si>
    <t>Add second antihypertensive(HCT)</t>
  </si>
  <si>
    <t>P1: Newly diagnosed HTN  P2: BOO 2ry to ? BPH_x000D_
-on Amlodipine 10mg po daily and  on follow up at urology</t>
  </si>
  <si>
    <t xml:space="preserve">Right LEG Acute proximal DVT + SUB MASSIVE PTE (1month and 10 days )_x000D_
  RIVAROXABAN 20 MG PO /D </t>
  </si>
  <si>
    <t>bp-139 / 83  pr-68 rr-17  _x000D_
 echo-normal 2d  and doppler echocardiography study</t>
  </si>
  <si>
    <t>HF 2 to ?(compensated)</t>
  </si>
  <si>
    <t>update serum electrolyte</t>
  </si>
  <si>
    <t>BP= 110-130/80-89_x000D_
FBS=122-161</t>
  </si>
  <si>
    <t>T2DM + Controlled HTN + Old ischemic stroke + Anemia</t>
  </si>
  <si>
    <t>make Metformin 500mg po BID, Amlodipine 5mg po daily, Atorvastatin 40mg po daily, Aspirin 81mg po daily RBS, ferrous sulphate 325mg po daily.</t>
  </si>
  <si>
    <t>1;Type 2 DM P2;HTN P3;Old ischemic stroke P4;Severe anemia P5; DVHD (MILD)  Amlodipine 5mg po daily, Atorvastatin 40mg po daily, Aspirin 81mg po daily RBS, Metformin 500mg po daily ferrous sulphate 325mg po daily.</t>
  </si>
  <si>
    <t xml:space="preserve">No new complaint                        </t>
  </si>
  <si>
    <t xml:space="preserve">BP= 136/78_x000D_
PR= 64                         </t>
  </si>
  <si>
    <t xml:space="preserve">well controlled HTN_x000D_
</t>
  </si>
  <si>
    <t>Refill_x000D_
RTC- 3/12 with Lipid, RFT, U/A</t>
  </si>
  <si>
    <t xml:space="preserve">bp =121/78  fbs=134,146 </t>
  </si>
  <si>
    <t xml:space="preserve">fair control+?PN </t>
  </si>
  <si>
    <t xml:space="preserve">REFIL  ,pregabalin 75 mg po/d </t>
  </si>
  <si>
    <t>T2DM + P2-HTN on metformin 1 gm po BID,  amlodipine  5 mg po/d, atrovastatin 40 mg po/d and ASA 81 mg po/d, neurobin 1 tab daily</t>
  </si>
  <si>
    <t>PR-73 PR-150 / 73mmhg</t>
  </si>
  <si>
    <t>Advise on drug adherence and refill, Update Ix</t>
  </si>
  <si>
    <t>P1-Known HTN _x000D_
P2-Essential tremor _x000D_
-on amlodipine 10 mg po/d, HCT 25 mg PRN, propranolol 40 mg po/d and ASA 81 mg po/d</t>
  </si>
  <si>
    <t>came to give viral load for the hepatitis campaign</t>
  </si>
  <si>
    <t>-chronic viral hepatitis ( HBV ) on medication since May 2014</t>
  </si>
  <si>
    <t>send viral load for hep B</t>
  </si>
  <si>
    <t>BP= 122/73, PR= 99_x000D_
FBS= 86mg/dl</t>
  </si>
  <si>
    <t>Metformin 500 mg po BID, NPH 16/8, atorvastatin 20 mg po daily</t>
  </si>
  <si>
    <t>throat pain and discomfort for 1 year</t>
  </si>
  <si>
    <t>FBS = 250mg/dl</t>
  </si>
  <si>
    <t>poor controlled T2 DM + PN</t>
  </si>
  <si>
    <t xml:space="preserve">still claim epigastric burning pain. She has also Loss of unquantified Wt loss in the past 2 mons </t>
  </si>
  <si>
    <t>BP=121/75, PR=85Abdominal U/S( on 11/12/15)= Antral gastric wall thickening + Omental &amp; Para-Aortic LAPs... Gastric Malignancy ? Lymphoma _x000D_
Endoscopy(on 19/12/15)= Big Stomach ulcer ? Malignancy); Biopsy taken_x000D_
Histopathology( on 26/8/23)= Gastric mucosa - Singnet ring cell Carcinoma _x000D_
Coagulation profile&amp;#40; on 24/8/23&amp;#41;=&gt;  PT=15.8, INR=1.35</t>
  </si>
  <si>
    <t xml:space="preserve">Gastric mucosa - Singnet ring cell Carcinoma </t>
  </si>
  <si>
    <t xml:space="preserve">Link to Surgical referral </t>
  </si>
  <si>
    <t>P=Dyspepsia to rule out PUD? _x000D_
Abdominal us=:Gastric antral wall thickening with peri gastric nodules ?</t>
  </si>
  <si>
    <t>PR=71 RR=18 BP=132 / 76  T=36</t>
  </si>
  <si>
    <t>Ass't - Well controlled HTN</t>
  </si>
  <si>
    <t>Plan- Refile medications_x000D_
      - Return in 3 months</t>
  </si>
  <si>
    <t>P1-chronic HTN_x000D_
   On Amlodipine 5mg PO/noct_x000D_
P2-Early stage left breast ca Post MRM</t>
  </si>
  <si>
    <t xml:space="preserve">epigastric pain. </t>
  </si>
  <si>
    <t>BP: 134 / 62_x000D_
FBS: 127, 145</t>
  </si>
  <si>
    <t xml:space="preserve">Fair bp cnd glycemic control + dyspepsia </t>
  </si>
  <si>
    <t>stool Ag, RFT, S/e</t>
  </si>
  <si>
    <t xml:space="preserve">No new complaint                       </t>
  </si>
  <si>
    <t xml:space="preserve">BP= 118 / 58_x000D_
PR= 69                            </t>
  </si>
  <si>
    <t xml:space="preserve">Refill_x000D_
RTC- 3/12                             </t>
  </si>
  <si>
    <t>IHD + HTN on ASA 81mg po daily , amlodipine 10mg po daily, enalapril 10mg po bid, metoprolol 100 mg po daily , atrovastatin 40mg po daily</t>
  </si>
  <si>
    <t xml:space="preserve">bp =117/66  pr=70 </t>
  </si>
  <si>
    <t xml:space="preserve">refil meds  </t>
  </si>
  <si>
    <t>BP-110/70, 120/80, 120/70, 110/70_x000D_
pr 78_x000D_
FBS 105, 99, 101</t>
  </si>
  <si>
    <t xml:space="preserve">patient didnt come since she is on weelchair. But the attendant said she </t>
  </si>
  <si>
    <t>P=RA + ? Drug induced DM</t>
  </si>
  <si>
    <t>MTX 20 MG PO WEEEKLY, PREDINSOLONE 10 MG PO DAILY FOLIC ACID 5 MG PO Q OTHER day AND DIETARY MX</t>
  </si>
  <si>
    <t>P=RA + ? Drug induced DM; ON MTX 20 MG PO WEEEKLY PREDINSOLONE 10 MG PO DAILY FOLIC ACID 5 MG PO Q OTHER day AND DIETARY MX</t>
  </si>
  <si>
    <t xml:space="preserve">none                                              </t>
  </si>
  <si>
    <t xml:space="preserve">BP126/89, PR=86 </t>
  </si>
  <si>
    <t>Enalapril 10/5 mg po BID</t>
  </si>
  <si>
    <t>P=HTN; on  Enalapril 10/5 mg po BID</t>
  </si>
  <si>
    <t>lower extremity burning sensation and aparasetesia</t>
  </si>
  <si>
    <t>add on Neurobin, refill and advise</t>
  </si>
  <si>
    <t xml:space="preserve">complains about intermittent global headache </t>
  </si>
  <si>
    <t>BP- 118/76mmhg PR- 86</t>
  </si>
  <si>
    <t>continue controller mediations, do ECHO</t>
  </si>
  <si>
    <t xml:space="preserve">P1-Post TB Bronchiectasis_x000D_
P2-Known Asthmatic_x000D_
P3-Secondary Polycythemia </t>
  </si>
  <si>
    <t xml:space="preserve">heartburn intermittently for 2 months </t>
  </si>
  <si>
    <t>FBS=110-120 MG/DL_x000D_
HGA1C- 6.9</t>
  </si>
  <si>
    <t>T2DM(GOOD CONTROL)</t>
  </si>
  <si>
    <t>UPDADTE LIPID PROFILE,RFT,LFT</t>
  </si>
  <si>
    <t>T2DM - MTF 1 gm po bid, Daonil 2.5 mg po/d &amp; Atrovastatin 20 mg po/d,</t>
  </si>
  <si>
    <t>NO NEW COMPLAINT,POOR URINE STREAM</t>
  </si>
  <si>
    <t>BP= 148 / 96</t>
  </si>
  <si>
    <t>Enalapril 5 mg po BID, amlodipine 5 mg po/d, Atenolol 25mg po daily</t>
  </si>
  <si>
    <t>HTN (15 years) on Enalapril 10 mg po/d, amlodipine 5 mg po/d, Atenolol 25mg po day</t>
  </si>
  <si>
    <t xml:space="preserve">BP = 121/74mmgh </t>
  </si>
  <si>
    <t xml:space="preserve">no fatigue, SOB or Chest pain </t>
  </si>
  <si>
    <t>BP= 141 / 71                  PR=56, regular</t>
  </si>
  <si>
    <t>HTN( fair BP) + Bradycardia 2 to ? + Post Thyroidectomy hypothyroidism</t>
  </si>
  <si>
    <t>ECG , Serum ele, RFT_x000D_
Nifedipine 20mg PO BID</t>
  </si>
  <si>
    <t>P1=Known HTN on Nifedipine 20mg PO BID + P2= Post Thyroidectomy hypothyroidism on Levothyroxine 100 micro gram PO daily and has follow at surgical side</t>
  </si>
  <si>
    <t>BP- 125-110mmhg/ 80-60mmhg</t>
  </si>
  <si>
    <t>Admit to Maxilo ward for surgical intervention</t>
  </si>
  <si>
    <t>P1- Known RVI on HAART P2- Newly diagnosed HTN P3-SCC of oral cavity (LT floor of the mouth ) _x000D_
-On Amlodipine 10mg PO /D</t>
  </si>
  <si>
    <t xml:space="preserve">no cough, no SOB, no edema, laxcrimation of eye, no red eye to be evaluated, back pain, clinging sernsation of joints, paresthasia, walk with stick support, walking intolerance , fatighue, good understanding, cooperativem, good dietary habit, good hgien, no stress, no psychosoicial diustress, adherent to medication, toileting 9(constipation, squating problem ) remarks (no breast mass, no vaginal discharge) </t>
  </si>
  <si>
    <t>sleeps well, wal;kinmg distance weak, muscle strength weak, no emotional change,no memory loss, good judgement</t>
  </si>
  <si>
    <t>salt restriction, be active, minimize coffee, prevention of fall, vegitable and fruit disjh, legumes dish, get adequate sun light, use only liquid oil, foot care (keep hygien, keep moisturizing legs wioth vaslin, wear loose shoe, becarefl while cutting nail), keep candy in pocket</t>
  </si>
  <si>
    <t>hypertension, diabeteas, dyslipidemia</t>
  </si>
  <si>
    <t>she claimed she had develop dyspnea during summer times( 3 times) but after that she has no SOB for the past 2 mons</t>
  </si>
  <si>
    <t>BP=103 / 64, PR=75_x000D_
FBS=92</t>
  </si>
  <si>
    <t xml:space="preserve">Controlled HTN + Controlled Asthma </t>
  </si>
  <si>
    <t>Enalapril 10 mg po bid, HCT 25 mg po/d, salbutamol  puffs PRN and beclomethasone 2 puffs BID</t>
  </si>
  <si>
    <t>P=HTN + Asthma; on Enalapril 10 mg po bid, HCT 25 mg po/d, salbutamol  puffs PRN and beclomethasone 2 puffs BID</t>
  </si>
  <si>
    <t xml:space="preserve">palpitation, chest tightness and SOB </t>
  </si>
  <si>
    <t xml:space="preserve">bp: 147/76_x000D_
fbs: 55mg, 145mg/dl ( home measurement) _x000D_
RFT: Cr: 0.9    BUN: 22_x000D_
FBS: 7.5mg/dl </t>
  </si>
  <si>
    <t>Same + fair bp+ poor glycemic control? HHD</t>
  </si>
  <si>
    <t>ECG,  CXR,   S/E</t>
  </si>
  <si>
    <t>p1: known asthmatic patient (not on medication) _x000D_
p2: T2 DM on NPH=55/45 AM/PM, MTF 500 mg po/d, Atrovastatin 20 mg po/d,_x000D_
p3: HTN + PN; Enalapril 10 mg po bid, Amlodipine 10 mg po/d, Neurobion 1 tab po/d</t>
  </si>
  <si>
    <t xml:space="preserve">RT shoulder and low back pain  </t>
  </si>
  <si>
    <t xml:space="preserve">Well controlled  HTN + LBP 2ry of OA </t>
  </si>
  <si>
    <t>RT Shoulder Xray , RF, Uric Acid</t>
  </si>
  <si>
    <t>BP-142/76mmhg</t>
  </si>
  <si>
    <t>Start ASA and statins</t>
  </si>
  <si>
    <t>p1- chronic small vessel Ischemia_x000D_
P2 vertigo 2ry to ?</t>
  </si>
  <si>
    <t xml:space="preserve">BP 146/79_x000D_
pr 80_x000D_
</t>
  </si>
  <si>
    <t>advise on LSM management HTN and appoint for 1 month</t>
  </si>
  <si>
    <t>?Tension Headache</t>
  </si>
  <si>
    <t>BP- 100/70, 130/90130/70_x000D_
pr 80</t>
  </si>
  <si>
    <t>p - old stroke = on ASA 81 mg po per day, Atrovastatin 20 mg po per day + HTn on enalapril 5 mg po daily</t>
  </si>
  <si>
    <t xml:space="preserve">No new complaint                              </t>
  </si>
  <si>
    <t>BP= 138/80_x000D_
PR= 87</t>
  </si>
  <si>
    <t xml:space="preserve">WELL CONTROLLED HTN                    </t>
  </si>
  <si>
    <t xml:space="preserve">well Controlled HTN </t>
  </si>
  <si>
    <t>he claimed no tingling pain on extremities</t>
  </si>
  <si>
    <t>BP=138/76, PR=93_x000D_
FBS=124_x000D_
Ix on 27/10/23=&gt; CBC=&gt; WBC= 11.58, N= 65%, L=  26.3, Hgb= 14.5, Plt=169</t>
  </si>
  <si>
    <t>Link to Ophthalmology for DM eye evaluation_x000D_
D/C Amitriptyline _x000D_
Refill others</t>
  </si>
  <si>
    <t xml:space="preserve">P=HTN( for 6 yrs) + T2 DM( for 6 yrs); On MTF 1 gm BID, Glibenclamide 10 mg BID, Enalapril 10 mg Bid and Amlodipine 10 mg/day, HCT 25 mg po/d, Atorvastatin 20 mg po/d. NEUROBION 1 TAB PO/D, Amitriptyline 12.5 mg po/d </t>
  </si>
  <si>
    <t>no evidence for systemic lupes erythematous (ANA negative)</t>
  </si>
  <si>
    <t>no seriosites, no history of abortion, no arthites</t>
  </si>
  <si>
    <t xml:space="preserve">melasema disease </t>
  </si>
  <si>
    <t xml:space="preserve">sun screen  given, adbviced to use umvbrella during sunny season </t>
  </si>
  <si>
    <t>melasma sun light burn</t>
  </si>
  <si>
    <t>Home BP= 111-126/65-75_x000D_
FBS= 110-120</t>
  </si>
  <si>
    <t>T2DM + HYPOTHYROIDISM + DYSLIPIDEMIA P4-HTN</t>
  </si>
  <si>
    <t>Metformin 850 mg po bid, atorvastatin 40 mg po daily, enalapril 5 mg po daily, amlodipine 5 mg po daily levothyroxine 100 mcg po daily</t>
  </si>
  <si>
    <t>T2DM P2-HYPOTHYROIDISM P3-DYSLIPIDEMIA P4-HTN p5 metabolic syndrome ON metformin 850 mg po bid atorvastatin 40 mg po daily enalapril 5 mg po daily amlodipine 5 mg po daily levothyroxine 100 mcg po daily</t>
  </si>
  <si>
    <t>Bp - 108/71_x000D_
pr 78_x000D_
FBS 151</t>
  </si>
  <si>
    <t>insulin opted but patient refused,  appoint for 2 weeks with HGBA1C and consider starting insulin after 2 weeks</t>
  </si>
  <si>
    <t>T2DM on Metformon 1.5gm/1gm, Glienclamide 10 mg po bid, atrovatstin 20 mg po daily</t>
  </si>
  <si>
    <t xml:space="preserve">BP= 146 / 71 (home- 110/70_x000D_
FBS= 102 </t>
  </si>
  <si>
    <t xml:space="preserve">RTC- 3/12_x000D_
</t>
  </si>
  <si>
    <t xml:space="preserve">FBS , 88mg/dl,  99mg/dl , 113mg/dl </t>
  </si>
  <si>
    <t xml:space="preserve">complain of sob ,chest pain and cough  </t>
  </si>
  <si>
    <t xml:space="preserve">bp: 139/83    140/80    125/78    122/68    130/72    120/72    130/80   136/82    </t>
  </si>
  <si>
    <t xml:space="preserve">known HTN on Amlodipine 10mg po daily, enalapril 5mg po daily and HCT 25mg po daily </t>
  </si>
  <si>
    <t>no cough, no SOB, no edem,a, no visual problem evaluated, no back pain, no paresthasia,. joint mobility good, good balance, good understandin g, cooperative, no stress, psychosocial distress , good dietary habitrt, good hygien, adherent to medicvation, toileting good, good social interaction. remarks (no breast mass, no vaginal discharge)FBS 112 mg/dl BP 150/80 mmHg</t>
  </si>
  <si>
    <t>sleeps well, walking distance good, muscle strength good, no emotional change, no mem,ory loss, good judghement</t>
  </si>
  <si>
    <t>salt restriction, avoid fried food, eat small frequenrt diet , avoid large portion of diet at a tiome, minimize coffee, prevention of fall, vegitable and fruit dish, legum es dish, use obnly liquid oil, foot care (keep hygien, keep moisturizinmg legs with vaslin, wear loose shoe, becareful while cutting nail), get adequate sun light</t>
  </si>
  <si>
    <t>diabetes , dyslipidem,ia</t>
  </si>
  <si>
    <t>bilateral leg swelling, dry intermittent cough, constipation, shortness of breath palpitation,</t>
  </si>
  <si>
    <t>BP 110/80_x000D_
pr 78</t>
  </si>
  <si>
    <t>same + ?CHF</t>
  </si>
  <si>
    <t>round hopopigmented lesion with central clearing</t>
  </si>
  <si>
    <t>bp=127 / 86_x000D_
fbs=119,122,150,152,172,175,180,187,195,200,215,254,</t>
  </si>
  <si>
    <t>KNOWN T2DM(poor control) + ??tinea facialis</t>
  </si>
  <si>
    <t>METFORMIN 500 MG PO DAILY ,GLICLIBIDE 5 MG PO DAILY,atrovastatin 20 mg po daily</t>
  </si>
  <si>
    <t>Bp-100/73_x000D_
pr 80_x000D_
FBS-360, 260</t>
  </si>
  <si>
    <t>send urine</t>
  </si>
  <si>
    <t>T2DM on Insulin 22/10 IU SC BID</t>
  </si>
  <si>
    <t>bp= 177/87_x000D_
PR= 40</t>
  </si>
  <si>
    <t>Compensatory HTN (Severe bradycardia)</t>
  </si>
  <si>
    <t>advised to have PM at private set up_x000D_
Opt5imizae anti HTN_x000D_
RTC- 3/12</t>
  </si>
  <si>
    <t>Hypertension (Essential (primary) hypertension), T2DM on insulin, RVI, SEVERE SYMPTOMATIC BRADICARDIA 2ry complete heart block on waiting for pacemaker NPH 20/16, AMLODIPINE 10MGX1, ENALAPRIL 20MG X2, SPIRONOLACTONE 25MG X2, MAKE HCT 25MG X1, ATROVASTATINE 40X1</t>
  </si>
  <si>
    <t>METFORMIN 1000 MG PO bid ,GLICLIBIDE 5 MG PO DAILY,atrovastatin 20 mg po daily</t>
  </si>
  <si>
    <t>KNOWN T2DM ON METFORMIN 500 MG PO bid,GLICLIBIDE 5 MG PO bid</t>
  </si>
  <si>
    <t>has burning senation of the feet and hand</t>
  </si>
  <si>
    <t xml:space="preserve">BP= 118/90_x000D_
CDAI= 10_x000D_
Total Cholesterol 235 mg-dl  _x000D_
Triglycerides 147 mg-dl  _x000D_
HDL 50 mg-dl  _x000D_
LDL 155 mg-dl  </t>
  </si>
  <si>
    <t>RA with low disease activity + Newly Dx T2DM ( steroid induced)+ Dyslipidemia + HTN</t>
  </si>
  <si>
    <t>decalate prednisolone 5 mg po every 02 days, add atorvastatin 20mg PO daily, Methotrexate 17.5 mg PO/weekly, Folic acid 5mg PO/d, chloroquine 250mgx1, , MTF 500mg PO daily, amlodipine 5mg PO daily_x000D_
Come with CBC, OFT, HgA1c, Urine analysis, lipid profile</t>
  </si>
  <si>
    <t>RA + Newly Dx T2DM ( steroid induced)+ Dyslipidemia + HTN On - Methotrexate 17.5 mg PO/weekly, Folic acid 5mg PO/d, chloroquine 250mgx1, prednisolone 5 mg po every other day, MTF 500mg PO daily, amlodipine 5mg PO daily_x000D_
Ophta Evaluation= dry eye syndrome</t>
  </si>
  <si>
    <t>NO NEW XCOMPLAINT</t>
  </si>
  <si>
    <t xml:space="preserve">P=KNOWN T2 DM + HTN; </t>
  </si>
  <si>
    <t xml:space="preserve">bilateral leg burning and tingling sensation </t>
  </si>
  <si>
    <t xml:space="preserve">FBS = 350mg/dl </t>
  </si>
  <si>
    <t xml:space="preserve">poor controlled T2 DM + HTN + ? OA + PN </t>
  </si>
  <si>
    <t xml:space="preserve">Hgb A1C , </t>
  </si>
  <si>
    <t>presented with frequent episodes of vertio which starts three weeks back. once it happens it colud continues for a day. Associated with this she also had hx of vomiting of the ingested matter which occurs during episode</t>
  </si>
  <si>
    <t xml:space="preserve">BP: 128/85_x000D_
Brain MRI: Bilateral parotid gland hypertrophy/enalargement with internal tinycystic spaces could suggest/suspicious for benign lyphoepithelial lesions in RVI ( Serology screening recommended) </t>
  </si>
  <si>
    <t xml:space="preserve">vertigo 20? + newly diagnosed HTN </t>
  </si>
  <si>
    <t xml:space="preserve">PICT        </t>
  </si>
  <si>
    <t xml:space="preserve">p1: Vertigo 20? </t>
  </si>
  <si>
    <t>BP-126/83_x000D_
pr 80_x000D_
FBS-153, 157, 186, 165</t>
  </si>
  <si>
    <t xml:space="preserve">T2DM MTF 850 mg po bid before pregancy ( 1 month post partum) </t>
  </si>
  <si>
    <t>Abdominal discomfort,RUQ pain_x000D_
ABD u/s Moderate fatty liver</t>
  </si>
  <si>
    <t xml:space="preserve">Bp- 119/79_x000D_
pr 80_x000D_
</t>
  </si>
  <si>
    <t>same + Fatty liver</t>
  </si>
  <si>
    <t>add on atrovastatin 20 mg po dailt</t>
  </si>
  <si>
    <t>poor apatite  of 2 days</t>
  </si>
  <si>
    <t>FBS = 130mg /dl</t>
  </si>
  <si>
    <t xml:space="preserve">joint pain more on the knee for the last one week </t>
  </si>
  <si>
    <t xml:space="preserve">BP: 129 / 69_x000D_
MSS: tender and swellon knee joint </t>
  </si>
  <si>
    <t xml:space="preserve">Fair bp control + acute flare up + asthmatic </t>
  </si>
  <si>
    <t xml:space="preserve">uric acid , x ray , s/e </t>
  </si>
  <si>
    <t>Known Hypertensive  +  Known Asthmatic + :Gout</t>
  </si>
  <si>
    <t>no coough, no SOB, no edema, no visual problem evaluated, right flank pain , back pain ,  no disuria, no fecver, hot flash, no behaviouralchange, BP 100/90 mmHg FBS (penmding)</t>
  </si>
  <si>
    <t>sleeps well, walking distance good, muscle strength good but has fatigue (recurrent gastrites, on aspirin, no hiostory of fatty l;iver)</t>
  </si>
  <si>
    <t>fatigue syndrom e + menopause related+ r/o renal stone</t>
  </si>
  <si>
    <t>minim ize coffee, vegitable and fruit dish, legumes dish, prevention of fall, get adequate sun light</t>
  </si>
  <si>
    <t>dyslipidemia, back pain,  recurrent bronchites</t>
  </si>
  <si>
    <t xml:space="preserve">diarrhea of 3 days duration and crampy abdominal pain </t>
  </si>
  <si>
    <t xml:space="preserve">bp =110/44 pr=73  chest=clear </t>
  </si>
  <si>
    <t>controlled HTN +ANTEROSEPTAL STEMI + p5-ischemic cardiomyopathy with ejection fraction of 35%</t>
  </si>
  <si>
    <t xml:space="preserve">REFIL       do stool  exam </t>
  </si>
  <si>
    <t>Bp-140/73_x000D_
pr 80_x000D_
FBS-201, 205</t>
  </si>
  <si>
    <t>P1 TYPE 2DM + p2 DYSLIPIDEMIA on metformin 1.5gm/1000mg po bid, glibclamide 10 mg/5mg po bid , atrovastatin 40mg po 1x</t>
  </si>
  <si>
    <t>Well controlled HTN + T2 DM</t>
  </si>
  <si>
    <t>Bp-116/67_x000D_
pr 80_x000D_
FBS 97, 140, 145, 130, 125</t>
  </si>
  <si>
    <t>refill and advise about dietary adhernce</t>
  </si>
  <si>
    <t xml:space="preserve">BP: 151 / 75_x000D_
FBS: 172    165  mg/dl </t>
  </si>
  <si>
    <t xml:space="preserve">poor glycemic and poor bp control </t>
  </si>
  <si>
    <t>OFT, LIPID PROFILE, S.E,  /U/A</t>
  </si>
  <si>
    <t>T2DM ( for 15 yrs) + HTN ( for 6 mons On NPH 44/38 IU SC BID, MTF 500mg po daily ( but she did not take) , Atrovastatin 20mg/day, Enalapril 10 mg BID, HCT 25mg po daily</t>
  </si>
  <si>
    <t xml:space="preserve">she claimed she has recurrent hypoglycemic Sxs during early morning &amp; during the afternoon[ She feels a hypoglycemic sxs when her RBS level is below 80]. She has no hx of Chest pain, Orthopenia or PND </t>
  </si>
  <si>
    <t xml:space="preserve">BP=150/79, PR=79_x000D_
HBPM=120/70_x000D_
FBS=64-132; </t>
  </si>
  <si>
    <t>Poorly controlled T2 DM( Recurrent Hypoglycemia) + HTN +? HHD to r/o IHD</t>
  </si>
  <si>
    <t xml:space="preserve">NPH 12 IU AM, Amitriptyline 12.5 mg po NOCT,  enalapril 5 mg po BID, Spironolactone 12.5 mg po/d, Hold Lasix ; Update Lipid profile, Serum ele, ECHO, send ECG   </t>
  </si>
  <si>
    <t>P1=HTN on enalapril 5 mg po BID, Lasix 20 mg po/d(she is not taking lasix) , spironolactone 12.5,Newly _x000D_
P2=Type 2 DM(for ) on NPH 12/4 IU sc BID, Amitriptyline 12.5 mg po NOCT</t>
  </si>
  <si>
    <t>BP- 123/87_x000D_
pr 80_x000D_
FBS-180, 160</t>
  </si>
  <si>
    <t>NPH- 22/14 iu</t>
  </si>
  <si>
    <t>known diabetic on medications NPH 22/12 but she wast taking 20/12</t>
  </si>
  <si>
    <t xml:space="preserve">well controlled HTN + ? Sinusitis </t>
  </si>
  <si>
    <t>Bp 130/80, 135/85_x000D_
por 80</t>
  </si>
  <si>
    <t>HTN on amilodipine 10 mg po/day hct 25 mg po/day</t>
  </si>
  <si>
    <t>no cough, no SOB, no edema, no visual problem to be evaluated, hot flash, burruiing sensation, clampsy  legs, right leg gets easily exhosted, no back pain, dysuria, urgency, reduiish discoloration of urine, no flank pain, no weight loss, right sided body weakness, proximal muscle weakness, no weight loss, no fever, no chilld anmd rigors, no headache, no creanine nerves palsy, loss of appetite dispite feeling hungry, no diarrhea, no rash, CD4 level (low) viral load unknown</t>
  </si>
  <si>
    <t>sleeps well, walking distance weak, muscle strenmgth weak, no emotion al change, no memory loss, good judgemenmt</t>
  </si>
  <si>
    <t>infectious neuriopathy possibly  AIDS</t>
  </si>
  <si>
    <t>VDRL, CRP , urion analysis, recently had whole investigation</t>
  </si>
  <si>
    <t>RVI on HAART , interactable radiculopathy</t>
  </si>
  <si>
    <t>BP 120/79_x000D_
pr 90_x000D_
FBS 170</t>
  </si>
  <si>
    <t>insulin 44/32iu  appoint after 1 month and advise</t>
  </si>
  <si>
    <t>P=TIIDM[ for 10 yrs on Insulin for 8 yrs] on NPH 40/30 AM/PM AGE=52yrs, metformin 500 mg po once daily</t>
  </si>
  <si>
    <t>FBS = 102mg/dl</t>
  </si>
  <si>
    <t>continue Medication</t>
  </si>
  <si>
    <t>no cough, no SOB, no edema, no visual problem, no back pain, no paresthasia, good self care, BP 160/90 mmHg (didn't take mornming dose)</t>
  </si>
  <si>
    <t>salt restriction, be active, minimize coffee, prevention of fall, vegitable and fruit dish, legumes dish, get adequate sun light, eat (banana,tomatto and pottato for pottasium supplementation)</t>
  </si>
  <si>
    <t>BP=190 / 96; Repeat BP= 172/80_x000D_
FBS=112</t>
  </si>
  <si>
    <t xml:space="preserve">Good glycemic control + Uncontrolled HTN + PN </t>
  </si>
  <si>
    <t>NPH 30/12 SC BID. Atrovastatin 20 mg PO Once daily, Enalapril 5 mg po bid, Amlodipine 5 mg PO Once daily, Amitriptyline 25 mg PO Once daily, NEUROBIN 1 tab PO Once daily</t>
  </si>
  <si>
    <t>P1.T2 DM ON NPH 30/12 SC BID. Atrovastatin 20 mg PO Once daily _x000D_
P2. HTN ON Enalapril 10 mg PO Once daily[ But she took Enalapril 5 mg po bid], Amlodipine 10 mg PO Once daily but she did not take her medication for 2weeks _x000D_
P3. PN ON Amitriptyline 25 mg PO Once daily NEUROBIN 1 tab PO Once daily</t>
  </si>
  <si>
    <t xml:space="preserve">BP:  112 / 79_x000D_
FBS: 325 mg/dl </t>
  </si>
  <si>
    <t xml:space="preserve">poor glycemic control + ? DKS </t>
  </si>
  <si>
    <t xml:space="preserve">known T2DM on NPH 18/10iu sc BID </t>
  </si>
  <si>
    <t>BP 140/78_x000D_
pr 80_x000D_
FBS 102, 105, 107</t>
  </si>
  <si>
    <t>advise on newly doagnosed HTN</t>
  </si>
  <si>
    <t xml:space="preserve">no new complaint but pt didnt come </t>
  </si>
  <si>
    <t xml:space="preserve">fbs=154 bp139-158/73-78 </t>
  </si>
  <si>
    <t xml:space="preserve">make enalapril 15 mg po bid .metformin 500 mg po bid   come with HBGM for nxt visit </t>
  </si>
  <si>
    <t>T2 DM + HTN +ischemic stroke (recurrent ) discharged from ward  On -ASA 81MG po/d -Atorvastatin 40mg po/d -enalapril 10mg po bid -amilodipine 10mg po/d -MTF 500mg po/d</t>
  </si>
  <si>
    <t>Bp-144/77_x000D_
pr 89_x000D_
FBS 94, 133, 140, 130, 128</t>
  </si>
  <si>
    <t>refill and advise on dietary  adherence</t>
  </si>
  <si>
    <t>1. TIIDM on MTF 1.5gm/1000 mg Bid, Glibenclamide 5 mg Bid 2. HTN on Amlodipine 5 mg d, Enalapril 5 mg Bid, Atrovastatin 20 mg d 3. PN on AMT 25 mg d</t>
  </si>
  <si>
    <t>abdominal pain for the last three days associated with blood in stool</t>
  </si>
  <si>
    <t xml:space="preserve">BP: 108 / 78_x000D_
HEENT: Pale conjuctive </t>
  </si>
  <si>
    <t xml:space="preserve">good glycemic control + ulcerative colitis+ ? anemia </t>
  </si>
  <si>
    <t xml:space="preserve">CBC, stool ( occult) </t>
  </si>
  <si>
    <t>Type 1 DM on NPH 18/10  + Ulcerative colitis + perianal abscess.</t>
  </si>
  <si>
    <t>BP=125 / 67, PR=76_x000D_
FBS=97-120</t>
  </si>
  <si>
    <t>Controlled T2 DM + Controlled HTN +Locally Advanced Rt Breast ca Post MRM - on adjuvant CTx</t>
  </si>
  <si>
    <t xml:space="preserve">NPH 20/10AM/PM, metformin 500 mg po/d, metoprolol 12.5 mg po/day, Amlodipine 5 mg po/d, Enalapril  5mg po/d </t>
  </si>
  <si>
    <t>P1.T2 DM ON NPH 20/10AM/PM, metformin 500 mg po/d_x000D_
P2. DVHD ON metoprolol 12.5 mg po/day P3. HTN ON nifedipine 20 mg po/d, Enalapril  5 mg po/d _x000D_
P4=Locally Advanced Rt Breast ca Post MRM - on adjuvant CTx(  And has follow up at Oncology clinic)</t>
  </si>
  <si>
    <t xml:space="preserve">BP=129/69 PR=87  TFT= TSH=1.24 T3=1.49 T4=8.62 all wnr </t>
  </si>
  <si>
    <t>Toxic MNG on PTU 50 mg Tid. Propranolol 20 mg po/D  Omeprazole 20 mg po daily</t>
  </si>
  <si>
    <t>no cough, no SOB, no edema, no visual problem, back pain, no paresthasia, good self care , BP 130/70 mmHg</t>
  </si>
  <si>
    <t>sleeps well, walking distance  good,muscle strength good, no emotional change, no memory loss, good judgement</t>
  </si>
  <si>
    <t>salt restriction, be active,  minimize coffee, vegitaBLE  anbd fruit dish, legumes dish, prevention o f fall, get adequte sun light, eat (banana, tomatto and pottato  for pottasium syupplementation)</t>
  </si>
  <si>
    <t>hypertension diseaase</t>
  </si>
  <si>
    <t>known T2 DM ON NPH 26/12 IU + HTN o</t>
  </si>
  <si>
    <t>no cough, nom SOB, no edema, no visual problem on follow up, good self care, Bp 130/80 mmHg</t>
  </si>
  <si>
    <t>sleeps well, walking distance good, muscle styrength good, no emotional change, no memory loss, good judghement</t>
  </si>
  <si>
    <t>salt restriction, avoid fried food, minimize coffee, vegitabvl;e and fruit dish,prevention of fall, get adequate sun light, legumes dish, minimize fatty meal</t>
  </si>
  <si>
    <t>dyslipidemia disease</t>
  </si>
  <si>
    <t xml:space="preserve">bp =100/70 pr=70 power- 3/5 LUE updated ixs  cbc oft lipid profile u/a non revealing </t>
  </si>
  <si>
    <t>amlodipine 5mg po/d continue physiotherapy.</t>
  </si>
  <si>
    <t>P1 --left hemiparesis secondary to haemorrhagic stroke + HTN (well controlled)on on: Amlodipine 5 mg po daily</t>
  </si>
  <si>
    <t>BP=172 / 104, PR=99_x000D_
FBS=140-160-178</t>
  </si>
  <si>
    <t>Uncontrolled T2 DM + Newly Dxed stage HTN</t>
  </si>
  <si>
    <t xml:space="preserve">LSM advised _x000D_
INC. NPH 44/25 iu SC bid , Start Enalapril  5 mg po/d _x000D_
Serial BP measurement  </t>
  </si>
  <si>
    <t>P=T2 DM( for 18 yrs) ON NPH 44/24 iu SC bid</t>
  </si>
  <si>
    <t>BP=114 / 74 PR=72 RR=19 _x000D_
FBS=130</t>
  </si>
  <si>
    <t>T2 DM (FAIR CONMTROL)</t>
  </si>
  <si>
    <t>METFORMIN 500 MG PO bid , DAONIL 5 MG PO BID</t>
  </si>
  <si>
    <t>p: T2 DM &gt; LAST 10 YEARS ON METFORMIN 500 MG PO bid , DAONIL 5 MG PO BID</t>
  </si>
  <si>
    <t>BP=139/64\_x000D_
ECHO--NORMAL ECHOCARDIOGRAPHY_x000D_
FBS=? _x000D_
FT4=1.315[ Lab ref=0.89-1.72][, FT3=3.627[ Lab ref= 2.0-4.2], TSH=0.256[ Lab ref=0.3-4.5]</t>
  </si>
  <si>
    <t>KNOWN type 2 DM + ? Toxic MNG</t>
  </si>
  <si>
    <t>Link Back to Surgery</t>
  </si>
  <si>
    <t>P1=KNOWN type 2 DM( has follow up at H/C) on METFORMIN 1GM PO BID,GLIBENCLAMIDE 5 MG PO DAILY, P2-,simple multinodular goiter</t>
  </si>
  <si>
    <t>STILL COMPLAINS BILATERAL KNEE PAIN</t>
  </si>
  <si>
    <t xml:space="preserve">BP=121 / 76   PR=83 RR=17 </t>
  </si>
  <si>
    <t xml:space="preserve">HTN + IHD + dyslipidemia + OA ? </t>
  </si>
  <si>
    <t>amlodipine 5 mg po/d, atrovastatin 20 mg po/d, ASA 81 mg po daily and meloxicam 15 mg po PRN</t>
  </si>
  <si>
    <t>p1: HTN + IHD + dyslipidemia + OA ? on amlodipine 5 mg po/d, atrovastatin 20 mg po/d, ASA 81 mg po daily and meloxicam 15 mg po/d</t>
  </si>
  <si>
    <t>TINGLING AND BURNING SENSATION OVER EXTRIMIITIES</t>
  </si>
  <si>
    <t xml:space="preserve">BP=133 / 72  PR=82 RR=18 </t>
  </si>
  <si>
    <t>nifdipine 20mg po daily,INITIATE ATROVASTIN 20 MG PO DAILY,NEUROBIN 1 TAB PO DAILY,OMEPRAZOLE 20 MG PO BID FOR 2 WEEKS</t>
  </si>
  <si>
    <t>BP=120-128/70-80 MMHG</t>
  </si>
  <si>
    <t>PN + +HTN ONM LSDM + DYSLIPIDEMIA</t>
  </si>
  <si>
    <t xml:space="preserve">CONTINUE ATROVASTATIN </t>
  </si>
  <si>
    <t>PN + +HTN ONM LSDM + DYSLIPIDEMIA ON ATROVASTATIN- 20 M GPO DAILY + C5-C6 Osteophyte Lesion + L4/L5 Disc bulge with mild to moderate foraminal stenosis ON FOLLOWE UP AT NRC</t>
  </si>
  <si>
    <t>fbs- 70-150-133</t>
  </si>
  <si>
    <t>known type 1 DM on NPH 14/8 iu</t>
  </si>
  <si>
    <t>PERI ANAL PAIN WHILE DEFICATION AND CONSTIPATION</t>
  </si>
  <si>
    <t xml:space="preserve">PN + HTN ON LSM + DYSLIPIDEMIA +ANAL FISSURE </t>
  </si>
  <si>
    <t>CONTINUE ATROVASTATIN ,LINK TO SURGICAL OPD</t>
  </si>
  <si>
    <t xml:space="preserve">V/s- stable </t>
  </si>
  <si>
    <t xml:space="preserve">Amytriptyline 12.5 mg po daily </t>
  </si>
  <si>
    <t xml:space="preserve">DYSPEPSIA              </t>
  </si>
  <si>
    <t xml:space="preserve">INR=2.27  VS=STABLE </t>
  </si>
  <si>
    <t xml:space="preserve">CONTINUE WARFARIN 5 MG PO/D,PANTOPRAZOLE 40 MG PO/D </t>
  </si>
  <si>
    <t>Problem List_x000D_
P1.Bilateral external jugular vein thrombosis P2.Pulmonary trhomboembolism with PHTN P3.Small colloid thyroid nodule ON WARFARIN 5MG PO /D</t>
  </si>
  <si>
    <t xml:space="preserve">BP=144 / 64 PR=86 17 </t>
  </si>
  <si>
    <t>KNOWN HTN ON AMLODIPINE 5 MG PO BID + Post CBD exploration and Choledochodeoudenostom(12 MONTH BACK)</t>
  </si>
  <si>
    <t>she went to the emergency  a week back with the diagnosis of hypoglycemica and wa streated</t>
  </si>
  <si>
    <t xml:space="preserve">BP-134/57_x000D_
pr 890_x000D_
FBS 91_x000D_
</t>
  </si>
  <si>
    <t>good glycmic control + hypoglycemic treated</t>
  </si>
  <si>
    <t>advise on danger signs_x000D_
Metformin 500 mg po daily</t>
  </si>
  <si>
    <t>Problem List P=T2DM + HTN on NPH 24/14 IU SC BID , metformin 500 mg po BID byt she as taking it daily + HTN on Amlodipine 10 mg po daily,Atorvastatin 20 mg po daily</t>
  </si>
  <si>
    <t xml:space="preserve">presented with  weakness of extermity with tremor of upper extermity , has difficulty to start walking has frequecy urgency , proudactive cough for last 4 month  headache no other complain </t>
  </si>
  <si>
    <t xml:space="preserve">bp98/88 , pr 100, resp creption on pos chests </t>
  </si>
  <si>
    <t>cervical spondylosis+PN +parkinson's diease +rlo tb</t>
  </si>
  <si>
    <t xml:space="preserve">cbc oft cxr urine rbs </t>
  </si>
  <si>
    <t xml:space="preserve">cervical spondylosis+PN </t>
  </si>
  <si>
    <t xml:space="preserve">bp -  65  162 / 77( 145/95 ) </t>
  </si>
  <si>
    <t>HTN + peripheral arterial insufficiency; on Atorvastatin 20 mg po/d, ASA 81 mg po daily, enalapril 5/10 mg po bid</t>
  </si>
  <si>
    <t xml:space="preserve">Bp- 88/60 mm Hg </t>
  </si>
  <si>
    <t xml:space="preserve">HFmrEF 2ndry to ? Tachycardia induced CMP + AFib + Metabolic syndrome (HTN + TIIDM + Obesity) + Supratherapeutic INR </t>
  </si>
  <si>
    <t xml:space="preserve">Link to INR </t>
  </si>
  <si>
    <t>BP=90/60_x000D_
INR=1.41( warfarin was made 7.5mg 2x a week)_x000D_
Cr=0.46_x000D_
BUN=12.4</t>
  </si>
  <si>
    <t>Refill the medication_x000D_
Appoint after  1month</t>
  </si>
  <si>
    <t xml:space="preserve">P=Known cardiac pt (CRVHD severe MS;MR, moderate pulmonary hypertension, EF 55%) (Cardiac surgery was done 6 months ago) has follow at cardiac center - on frusemide 20mg po/d, metoprolol 12.5mg po/d warfarin 5mg /7.5mg(2days a wk) po/d, ASA 81 mg po/d Enalapril 5 mg po/d ,Metoprolol 12.5mg </t>
  </si>
  <si>
    <t>NO NEW compliant  adherent to diet and her medications</t>
  </si>
  <si>
    <t xml:space="preserve">BP =161 / 97 home recordings are also 150-160/90 </t>
  </si>
  <si>
    <t xml:space="preserve">enalapril 15 mg po bid rft seru electrolyte short appointment </t>
  </si>
  <si>
    <t xml:space="preserve">HTn(uncontrolled) on amlodipine 10 mg po/d hct 50 mg po/d enalapril 10 mg po bid </t>
  </si>
  <si>
    <t>bp -  69 118 / 8</t>
  </si>
  <si>
    <t>dyslipedmia ?</t>
  </si>
  <si>
    <t>presented shortness of breath at rest of 3 weeks duration but no orthopnea or pnd but no other comaplaints</t>
  </si>
  <si>
    <t>BP-110/65_x000D_
pr 80_x000D_
HEENT- PC, NIS_x000D_
CVS s1 and s2 are well heard</t>
  </si>
  <si>
    <t xml:space="preserve">?HF        </t>
  </si>
  <si>
    <t xml:space="preserve">severe back pain with TB spondilodiscitis taking anti tb medication followup at surgical side </t>
  </si>
  <si>
    <t xml:space="preserve">multiple joint pain , dry cough &gt; 1 day duration </t>
  </si>
  <si>
    <t xml:space="preserve">na                                </t>
  </si>
  <si>
    <t xml:space="preserve">send analgesic </t>
  </si>
  <si>
    <t xml:space="preserve">myalgia                          </t>
  </si>
  <si>
    <t xml:space="preserve">HAS NO YELLOWISH DC OF EYE _x000D_
HAS NO HS OF BODY SWELLING PRIOR TO PREGANCY ( NOW HAS LEG SWELLING INTERMITANTLY) _x000D_
NO OTHER CONCERN_x000D_
NO DANGER SNX OF PREGANCY </t>
  </si>
  <si>
    <t xml:space="preserve">NO JAUNDICE _x000D_
TRACE BILATERAL PIITING EDEMA _x000D_
HBV LOAD = DONE = 27 / IU /ML </t>
  </si>
  <si>
    <t xml:space="preserve">SAME  WITH NO rX INDICATION PER VIRAL LOAD CRITERIA </t>
  </si>
  <si>
    <t xml:space="preserve">SHE HAS NO INDICATION PER VIRAL OAD CRITERIA _x000D_
PLAN us AND LIVER ENZYMES CBC _x000D_
CONT ANC CARE </t>
  </si>
  <si>
    <t xml:space="preserve">p1 HBSAG po ( since mo back) _x000D_
and late third trimester pregaNCY </t>
  </si>
  <si>
    <t xml:space="preserve">productive cough,headache, LGIF, joint pain of 15 days  </t>
  </si>
  <si>
    <t xml:space="preserve">BP-119 / 71 mmHg </t>
  </si>
  <si>
    <t xml:space="preserve">? SCAP           </t>
  </si>
  <si>
    <t xml:space="preserve">fbs- 174 -200 </t>
  </si>
  <si>
    <t xml:space="preserve">send hga1c for next appt - 1 month_x000D_
- mixtard - 52/32 iu  - refill others </t>
  </si>
  <si>
    <t xml:space="preserve">T2DM + SEVERE FATTY LIVER on mixtard 52/30 IU BID and atrovastatin 40 mg po/d, MTF 500MG PO DAILY_x000D_
_x000D_
</t>
  </si>
  <si>
    <t xml:space="preserve">bp -  120/97 - 120/90 - 120/80 - 130/93 </t>
  </si>
  <si>
    <t xml:space="preserve">htn on  amlodipine 5  mg po daily , </t>
  </si>
  <si>
    <t>worsening of yellowish discoloration of the eye, easy fatigability and indigestion, easy fatigability and bloating_x000D_
LFT elevated bilirubin levcels _x000D_
CBC-wbc. 2.7_x000D_
hgb 9.6_x000D_
hct 28.5_x000D_
plt 340</t>
  </si>
  <si>
    <t>? DILI+ Bicytopenia</t>
  </si>
  <si>
    <t xml:space="preserve">SHE HAS NO SMX OF CLD </t>
  </si>
  <si>
    <t xml:space="preserve">UNICTERIC SCLERA _x000D_
NO EDEMA VIRAL LOAD= 208 IU/ML </t>
  </si>
  <si>
    <t xml:space="preserve">SAME AS VL IS LOW NO pmtc INDICATION </t>
  </si>
  <si>
    <t>INV HER FOR FT OF CIRROSIS</t>
  </si>
  <si>
    <t xml:space="preserve">P1 CHRONIC hbv _x000D_
LATE THIRD TMP </t>
  </si>
  <si>
    <t>Bp- 160 / 80 mm Hg</t>
  </si>
  <si>
    <t>HTN (uncontrolled) with HHD+T2DM</t>
  </si>
  <si>
    <t xml:space="preserve">Enalapril 10mg /5 mg po BID </t>
  </si>
  <si>
    <t>BP- 167/102,145/90 135/80, 154/86_x000D_
pr 80</t>
  </si>
  <si>
    <t xml:space="preserve">vomiting of ingested matter , sevre epigastric pain </t>
  </si>
  <si>
    <t xml:space="preserve">UGIE-  duodentitis </t>
  </si>
  <si>
    <t xml:space="preserve">DUODENTITIS </t>
  </si>
  <si>
    <t xml:space="preserve">link to change to iv omeprazole - 40 mg iv daily - plasil 10 iv prn _x000D_
- link to aeopd  </t>
  </si>
  <si>
    <t xml:space="preserve">llinked from aeopd - dyspepsia 2 to ? - was on omperazole  20 m gpo bid - palsil 10 mg po prn </t>
  </si>
  <si>
    <t xml:space="preserve">no new compliant ,edema is subsiding has improvement in dyspnea </t>
  </si>
  <si>
    <t xml:space="preserve">bp =135/54 pr= 80  fbs= 116 </t>
  </si>
  <si>
    <t xml:space="preserve">CHF 2ndry HHD+TIIDM( good control)+HTN( good control)+ Gouty arthriths_x000D_
r/o lymphoma </t>
  </si>
  <si>
    <t xml:space="preserve">continue meds ,see after 1 month  with HBGM and updated ixs </t>
  </si>
  <si>
    <t xml:space="preserve">CHF 2RY TO HHD +  known  T II DM + KNOWN HTN +gouty arthritis + r/o lymphoma discharged from ward a wk ago  with lasix 60 mg po Bid atorvastatin 40 mg po/day NPH 40/20 IU SC BID SPIRONOLACTONE 25 MG PO/DAY ALLOPURINOL 100 MG PO/DAY PANTOPRAZOLE 40 MG PO/DAY metformin 500 mg po bid and appointed to TASH  for hematologic evaluation </t>
  </si>
  <si>
    <t xml:space="preserve">INTERMITANT HEADCAHE _x000D_
DELIVERED SEP 27 EC _x000D_
NO BODY SWELLING _x000D_
NO FAMILY HX OF CLD _x000D_
AGE IS 28 </t>
  </si>
  <si>
    <t xml:space="preserve">NO JAUNDICE _x000D_
VL = 15, 605,290 </t>
  </si>
  <si>
    <t xml:space="preserve">ABD US _x000D_
CBC LFT RFT _x000D_
NB AGE IS BELOW 30 AND NO KNOWN FAMILY HX  </t>
  </si>
  <si>
    <t xml:space="preserve">P1 CHRONIC HBV </t>
  </si>
  <si>
    <t>FBS-117-357   RBS --235-66mg/dl</t>
  </si>
  <si>
    <t>Adjust the dose of NPH, advise on dietary habit , do lipid profile</t>
  </si>
  <si>
    <t>Newly Dx T2DM_x000D_
-On NPH 22/10U BID</t>
  </si>
  <si>
    <t>VS BP 110/70 POR 88 RR 20</t>
  </si>
  <si>
    <t>yellowish discolation</t>
  </si>
  <si>
    <t>Acute viral hepatitis secondary to ? Hepatitis A virus infection</t>
  </si>
  <si>
    <t>P- Acute viral hepatitis secondary to ? Hepatitis A virus infection</t>
  </si>
  <si>
    <t xml:space="preserve">G 3 P2 LNMP 7 MO BACK _x000D_
NO CONCERN </t>
  </si>
  <si>
    <t xml:space="preserve">NO STIGMMATA OF CLD _x000D_
hbv LOAD = 581 IU/ ML </t>
  </si>
  <si>
    <t xml:space="preserve">SAME WITH NO VL IND FOR RX </t>
  </si>
  <si>
    <t xml:space="preserve">DO US AND LAB TO ASS ELIGIBILITY </t>
  </si>
  <si>
    <t>BP-130/85_x000D_
pr 80_x000D_
FBs 135, 119, 120, 140, 129</t>
  </si>
  <si>
    <t xml:space="preserve">refill and advise  on danger signs </t>
  </si>
  <si>
    <t>P1. T2 DM On NPH 26/16 IU SC BID ( but she wast taking 24/14</t>
  </si>
  <si>
    <t xml:space="preserve">ocassional easy fatigability </t>
  </si>
  <si>
    <t xml:space="preserve">INR-2.30  </t>
  </si>
  <si>
    <t>Heart failure with sever bi ventricular systolic dysfunction with mild MR (rEF = 25%) +P2= moderate to sever pulmonary HTN +P3= AF + supra therapeutic INR on enalapril 10mg po bid, atrovastatin 40mg po daily warfarin 5 po daily, lasix 20mg po daily, Spirolactone 25mg po daily digoxin 0.125mg po daily, bisoprolol 10mg po daily INR 1.99</t>
  </si>
  <si>
    <t xml:space="preserve">NO STIGMATA OF CLD _x000D_
VL = 219 </t>
  </si>
  <si>
    <t xml:space="preserve">P1 CHRONIC hbv ( 7 YEARS ) AGE 34 _x000D_
SEC TMP </t>
  </si>
  <si>
    <t xml:space="preserve">AS NO VL IND FOR ARX _x000D_
INV FOR CIRROSIS </t>
  </si>
  <si>
    <t>she has itching sensation of the lower extremity</t>
  </si>
  <si>
    <t xml:space="preserve">Controlled HTN + LBP SEC TO DDD </t>
  </si>
  <si>
    <t>Amlodipine 5mg PO daily, Pregabalin 75mg PO daily, diclofenac suppository 100mg PRN</t>
  </si>
  <si>
    <t>HTN+LBP SEC TO DDD _x000D_
ON Amlodipine 5mg PO daily, Pregabalin 75mg PO daily</t>
  </si>
  <si>
    <t xml:space="preserve">cough and sputum production ,decreased,has easy fatigue </t>
  </si>
  <si>
    <t xml:space="preserve">bp =89/64 pr= 99  rr=22 spo2=95% chest =scattered wheeze </t>
  </si>
  <si>
    <t xml:space="preserve">post  TB-bronchoectasis </t>
  </si>
  <si>
    <t xml:space="preserve">salbutamol  4 puff prn ,guafensin syrup 10ml /d chest physiotherapy,base line sputum culture  </t>
  </si>
  <si>
    <t xml:space="preserve">acute exacerbation of bronchiectasis pptd by multifocal pneumonia( HRCT confirmed) post TB bronchiectasis_x000D_
 completed antibiotics and discharged from ward 1 wk ago </t>
  </si>
  <si>
    <t xml:space="preserve">has improvement of the cough , sob  but still has nausea, loss of appeteies, </t>
  </si>
  <si>
    <t xml:space="preserve">bp116//64  ,pr  80 SERUM VATAMIN D 5. 449 </t>
  </si>
  <si>
    <t xml:space="preserve">HTN + Moderate Pulmonary HTN + Post TB-bronchiectasis + G1DD +TREATED PNEUMONIA+VITAMIN DEFICENCY </t>
  </si>
  <si>
    <t xml:space="preserve">SEE MEDICATION , START VITAMIN D , ADD PANTOPARAZOLE </t>
  </si>
  <si>
    <t xml:space="preserve">HAS NO COMLAINT _x000D_
DELIVERED 2 MO BACK _x000D_
NO FAMILY HX OF LIVER DISEASE </t>
  </si>
  <si>
    <t xml:space="preserve">NO STIGMATA OF CLD _x000D_
VL 1191 IU/ML </t>
  </si>
  <si>
    <t xml:space="preserve">P1 CHRONIC HBV _x000D_
AGE 25 </t>
  </si>
  <si>
    <t xml:space="preserve">US _x000D_
AND LAB </t>
  </si>
  <si>
    <t xml:space="preserve">P- 81/51 mm Hg </t>
  </si>
  <si>
    <t>P1:-known RVI on HAART P2:- High out put HF 2ndry to Thyro-cardiac disease P3:-known hyperthyroidism (on PTU 50 mg po TID) P4:-cardiac cirrhosis P7:-Moderate anemia (Hb=7.2g/dl with 2ry to ?chronic illness</t>
  </si>
  <si>
    <t>CBC,TFT,LFT</t>
  </si>
  <si>
    <t xml:space="preserve">BP-106-129/51-81 mmHg &amp; PR-40-48 </t>
  </si>
  <si>
    <t>The same + Bradycardia 2ndry to ?</t>
  </si>
  <si>
    <t>no bleeding or other comaplaint</t>
  </si>
  <si>
    <t>BP 121/80_x000D_
pr 80</t>
  </si>
  <si>
    <t xml:space="preserve">suratherapeutic INR </t>
  </si>
  <si>
    <t>Hold warfarin for 48 hours and give vitamin k 2.5 mg po and come with INR after 48 hours</t>
  </si>
  <si>
    <t>1 month POD +LEFT LOWER EXTREMITY ACUTE PROXIMAL DVT_x000D_
PT- 62_x000D_
INR 5.3</t>
  </si>
  <si>
    <t xml:space="preserve">bilateral pedal edema after Amlodipine and dry intermittent cough on enalapril </t>
  </si>
  <si>
    <t>BP=114 / 78</t>
  </si>
  <si>
    <t>discont. enalapril and add Losartan_x000D_
Advice to come on the appointment day with serial BP record</t>
  </si>
  <si>
    <t>P1=HTN_x000D_
P2= RVI on HAART _x000D_
P3= mild degenerative changes _x000D_
P4= BILATERAL NEPHROLITHIASIS _x000D_
P5= chronic pharyngitis</t>
  </si>
  <si>
    <t xml:space="preserve">NO CONCERN _x000D_
NO FAMLIL HX OF LIVER DX </t>
  </si>
  <si>
    <t xml:space="preserve">NO STIGMATA OF CLD _x000D_
HBV VITRA LLOAD 433 IU/ ML </t>
  </si>
  <si>
    <t xml:space="preserve">LAB US _x000D_
TO ASSESS FOR CIRROSIS </t>
  </si>
  <si>
    <t>he has 3 episodes in 2 months</t>
  </si>
  <si>
    <t xml:space="preserve">Epilepsy            </t>
  </si>
  <si>
    <t xml:space="preserve">Escalate Carbamezapine 400mg/200mg PO BID, valporate 1000mg po BID </t>
  </si>
  <si>
    <t>Epilepsy on valporate 1000mg po BID Carbamezapine 200MG PO BID</t>
  </si>
  <si>
    <t>BP-135/89_x000D_
pr 78</t>
  </si>
  <si>
    <t>reflll and advise on danger sign</t>
  </si>
  <si>
    <t>? EPILEPSY phenytoin 100  mg po daily</t>
  </si>
  <si>
    <t xml:space="preserve">Bp- 139/88 mm Hg </t>
  </si>
  <si>
    <t xml:space="preserve">T2 DM + HTN +NYHA CLASS IV STAGE C CHF 2 to?IHD R/O HHD + ? CAP to r/o PTB + OLD Stroke( ? IS) + R/O Diabetic Retinopathy </t>
  </si>
  <si>
    <t xml:space="preserve">NPH - 24/12 sc BID </t>
  </si>
  <si>
    <t>BP 110/70, ,PR 80 FBS 110, LIPID  CHOL 133, TG 69,  HDL 46, LDL 72, NA 147, K 2.52, CL 115</t>
  </si>
  <si>
    <t xml:space="preserve">FAIR CONTROLL HTN+DM +OLD ISCHEMC STROKE </t>
  </si>
  <si>
    <t>BP= 91 / 62</t>
  </si>
  <si>
    <t xml:space="preserve">Controlled HTN + SEIZURE D/O (post traumatic ) + migraine </t>
  </si>
  <si>
    <t xml:space="preserve">Phenytoin 100mg po tid -amilodipine 5mg/d </t>
  </si>
  <si>
    <t>HTN + SEIZURE D/O (post traumatic ) + migraine _x000D_
On -Phenytoin 100mg po tid -amilodipine 5mg/d -amitryptline 12.5mg/d</t>
  </si>
  <si>
    <t xml:space="preserve">BP =133/84 PR=105 RR=20  NO  edema  fbs=120.130 </t>
  </si>
  <si>
    <t>good glycemic and bp control +HFrEF(25-30%) 2ry to Ischemic Cardiomyopathy (EF25-30%) + anterolateral STEMI</t>
  </si>
  <si>
    <t xml:space="preserve">ASA 81X1,clopidogrel 75x1,metoprolol 25x2,enalapril 2.5x2,spironolactone 12.5x1,atrovastatin 80x1,DAPA10x1,metformin 1000 mg x2  return after 1 month with rft and serum electrlytes </t>
  </si>
  <si>
    <t>Killip Class 2 anterolateral STEMI + Known HTN + HFrEF(25-30%) 2ry to Ischemic Cardiomyopathy (EF25-30%) + Known HTN+known TII DM +PAD</t>
  </si>
  <si>
    <t xml:space="preserve">NO BODY SWELLING NO YELLOWISH DC OF EYE _x000D_
NO FAMILY HX OF LIVER DX _x000D_
AGE 35 </t>
  </si>
  <si>
    <t xml:space="preserve">NO PER STIGMATA OF CLD VL = 102 IU/ ML </t>
  </si>
  <si>
    <t xml:space="preserve">HEBP B VIRUS INF _x000D_
LATE 3RD TMP </t>
  </si>
  <si>
    <t xml:space="preserve">AS NO VL INDICATIION FOR RX _x000D_
DO US AND LAB </t>
  </si>
  <si>
    <t>recurrent hypoglycemia and easy fatigability</t>
  </si>
  <si>
    <t xml:space="preserve">FBS=105                                          </t>
  </si>
  <si>
    <t xml:space="preserve">Type 2 DM                   </t>
  </si>
  <si>
    <t xml:space="preserve">send RFT           </t>
  </si>
  <si>
    <t>TIIDM on NPH 24/10</t>
  </si>
  <si>
    <t xml:space="preserve">REFILL_x000D_
RTC 3 /12 </t>
  </si>
  <si>
    <t>PERIPHERAL NEUROPATHY_x000D_
PREGABLINE 75 MG PO PER DAY</t>
  </si>
  <si>
    <t xml:space="preserve">complains about multiple joint pain and numbness </t>
  </si>
  <si>
    <t xml:space="preserve">HAS TINGLING SENSTION OF LEG, </t>
  </si>
  <si>
    <t xml:space="preserve">BP 135/80, PR 80 </t>
  </si>
  <si>
    <t xml:space="preserve">Asthma + ? Lt Ankle OA + DVHD + Corpulmonale 2 to ? Severe PHTN+PN </t>
  </si>
  <si>
    <t>P=Asthma + ? Lt Ankle OA + DVHD + Corpulmonale 2 to ? Severe PHTN; on AMT 25 mg po/d and neurobin 1 tab po/d, ASA 81 mg po/d, Beclomethasone 1 puff BID, Salbutamol 4 puffs PRN</t>
  </si>
  <si>
    <t xml:space="preserve">NO COMPLAINT _x000D_
LNMP 2 MO BACK </t>
  </si>
  <si>
    <t>NO STIGMATA OF CLD _x000D_
VIRAL LOAD= 1232</t>
  </si>
  <si>
    <t xml:space="preserve">HEP B POS </t>
  </si>
  <si>
    <t xml:space="preserve">US _x000D_
LAB _x000D_
REEVALUATE </t>
  </si>
  <si>
    <t xml:space="preserve">dizziness &amp; epigastric pain of 1 week </t>
  </si>
  <si>
    <t xml:space="preserve">BP-151 / 93 mmHg </t>
  </si>
  <si>
    <t>IHD and HTN and on ASA 81 mg po/d, Atorvastatin 40 mg po/d, lasix 20 mg po/d, Metoprolol 25 mg po/d and Enalapril 5 mg po/d</t>
  </si>
  <si>
    <t xml:space="preserve">NO COMPALINT _x000D_
DELIVERED 6 MO BACK _x000D_
MOTHER HAS SIMILAR ILLNESS </t>
  </si>
  <si>
    <t xml:space="preserve">NO STIGMATA OF CLD _x000D_
VL = 175 IU/ML </t>
  </si>
  <si>
    <t xml:space="preserve">US _x000D_
LAB _x000D_
SEE HER AGAIN </t>
  </si>
  <si>
    <t xml:space="preserve">CHRONIC HBV ( MORE THAN 6 MO )_x000D_
AGE 23  </t>
  </si>
  <si>
    <t xml:space="preserve">Bp - 124/80 mm hg </t>
  </si>
  <si>
    <t xml:space="preserve">BP-136 / 84 mmHg ( 120-133/75-88 mmHg) </t>
  </si>
  <si>
    <t>P=HTN Nifedipine 20 mg po bid</t>
  </si>
  <si>
    <t>FBS-121   BP-160/80MMHG</t>
  </si>
  <si>
    <t>Update Ix and adjust meds</t>
  </si>
  <si>
    <t>P1. HTN ON Amlodipine 10mg/day and Enalapril 5mg BID P2. T2 DM On MTF 1gm BID, glimepiride 2 mg po/d atrovastatin 20 mg po/day</t>
  </si>
  <si>
    <t xml:space="preserve">NO COMPLAINT _x000D_
NO FAMILY HX OF LIVER DISEASE </t>
  </si>
  <si>
    <t xml:space="preserve">N O PER STIGMATA OF CLD _x000D_
VL 40 IU/ ML </t>
  </si>
  <si>
    <t xml:space="preserve">CHRONIC HBV ( SAG MORE THAN 17 YEARS ) _x000D_
AND 7 MO PREG </t>
  </si>
  <si>
    <t xml:space="preserve">US _x000D_
LAB REEVALUATEV </t>
  </si>
  <si>
    <t xml:space="preserve">NO COMPLAINT _x000D_
9 MO PREGANAT </t>
  </si>
  <si>
    <t xml:space="preserve">NO STIGMATA OF CLD _x000D_
VIRAL LOAD BELOW 10 IU/ML </t>
  </si>
  <si>
    <t xml:space="preserve">CHRONIC HEP B </t>
  </si>
  <si>
    <t xml:space="preserve">US _x000D_
LAB REEVALUATE _x000D_
VACCINATE CHILD _x000D_
</t>
  </si>
  <si>
    <t>he has no seizure for the past 1 year and 03 months</t>
  </si>
  <si>
    <t>SEIZURE DISORDERS</t>
  </si>
  <si>
    <t>PHENOBARBITONE 50MG PO PER DAY</t>
  </si>
  <si>
    <t>SEIZURE DISORDERS ON PHENOBARBITONE 50MG PO PER DAY</t>
  </si>
  <si>
    <t>BP=132 / 72_x000D_
FBS=180-206</t>
  </si>
  <si>
    <t>Appoint after 3month with serial BP and FBS record_x000D_
Make metformin 500mg PO BID_x000D_
refill other medication</t>
  </si>
  <si>
    <t xml:space="preserve">P1=KNONWN HTN +?HHD  Candesartan 8mg PO daily and Bisoprolol fumarate 5mg PO daily  P2= DM ON Metformin 500mg PO Daily </t>
  </si>
  <si>
    <t>HAS IMPROVEMENT ON HER SYMPTOMS_x000D_
COMPLAINING OF BACK PAIN</t>
  </si>
  <si>
    <t>BP - 120/75MMHG _x000D_
MILD RESTING TREMOR AND BRADYKINESIA</t>
  </si>
  <si>
    <t>Parkinson's disease +LBP SEC TO DDD</t>
  </si>
  <si>
    <t>REFILL_x000D_
PREGABALIN 75 MG PO DAILY</t>
  </si>
  <si>
    <t>Parkinson's disease taking LD/CD 250/25 _x000D_
1 TAB POTID</t>
  </si>
  <si>
    <t xml:space="preserve">NO COMPLAINT _x000D_
6 MO PREG </t>
  </si>
  <si>
    <t xml:space="preserve">NO PERIP STIGMATA OF CLD  VIRAL LOAD = 6,065 IU/ ML </t>
  </si>
  <si>
    <t xml:space="preserve">CHRONI HEP B ( 3 EYARS) </t>
  </si>
  <si>
    <t xml:space="preserve">US LAB _x000D_
REEVALUATE </t>
  </si>
  <si>
    <t>Bp-130/80, 140/80_x000D_
pr 80</t>
  </si>
  <si>
    <t>add on atrovastatin 20 mg po daily for 1 month for fatty liver_x000D_
advise LSM managemnt of HTN and monitoring</t>
  </si>
  <si>
    <t>knewly diagnosed HTN ? Oliguria 20? AKI + mild fatty liver</t>
  </si>
  <si>
    <t>COMPLAINS OF RIGHT UPPER QUADRANT AND EPIGASTRIC PAIN PAIN_x000D_
COMPLAINS OF DRIBBLING AND INCONTINANCE</t>
  </si>
  <si>
    <t>BP- _x000D_
120/80MMHG_x000D_
RIGHT HEMIPARESIS_x000D_
HEMIPLEGIC GAIT</t>
  </si>
  <si>
    <t>SAME +  DYSPEPSIA+BOO SEC TO ?BPH</t>
  </si>
  <si>
    <t>ABDOMENOPELVIC US_x000D_
BLOOD WORK UP _x000D_
DESCALATE ATORVASTATINE 20MG PO PER DAY</t>
  </si>
  <si>
    <t>P1-Right sided hemiparesis ischemic stroke P2-Right parotid gland cystic mass 2ry to ?(on ENT follow up) P3- T2DM P4:- HTN on ;- metformin 500mg po/day, amlodipine 5mg po day, atorvast 40mg po day, aspirn 81mg po/day</t>
  </si>
  <si>
    <t>flank pain of 1month duration</t>
  </si>
  <si>
    <t>BP=141 / 87</t>
  </si>
  <si>
    <t xml:space="preserve">Send UA     </t>
  </si>
  <si>
    <t>P1=TYPE 2DM ON MTF 1GM PO BID _x000D_
P2= HTN on LSM</t>
  </si>
  <si>
    <t xml:space="preserve">NO COMPLAINT _x000D_
NO FAMILY HX OF LIVER DISEASE_x000D_
8 MO PREGANT  </t>
  </si>
  <si>
    <t xml:space="preserve">NO PERIP STIGMATA OF CLD HBV VIRAL LOAD = 1,060 IU/ ML </t>
  </si>
  <si>
    <t xml:space="preserve">CHRONIC HBV ( 5 YEARS ) _x000D_
AGE 31 </t>
  </si>
  <si>
    <t xml:space="preserve">INR-1.29      </t>
  </si>
  <si>
    <t>Warfarine 10 mg po/d &amp; Advice her on S/E</t>
  </si>
  <si>
    <t>Chronic DVT  ON WARFARIN 7.5/10 MG PO DAY + RVI on HAART</t>
  </si>
  <si>
    <t xml:space="preserve">---------                           </t>
  </si>
  <si>
    <t>PR-84  BP-171 / 93mmhg</t>
  </si>
  <si>
    <t>Revise medications</t>
  </si>
  <si>
    <t>-P1-Known hypertensive _x000D_
P2-BOO 2ry to BPH_x000D_
-On enalapril 10mg PO/D</t>
  </si>
  <si>
    <t xml:space="preserve">NO COMPLAINT _x000D_
7 MO PREGANT _x000D_
NO FAMILY HX OF LIVRER DS </t>
  </si>
  <si>
    <t xml:space="preserve">NO PERI STIGMATA OF CLD _x000D_
VL = 49 IU/ML </t>
  </si>
  <si>
    <t xml:space="preserve">US _x000D_
LAB_x000D_
REEVALUATE </t>
  </si>
  <si>
    <t xml:space="preserve">BP-112 / 61 mmHg &amp; FBS-66-182 mg/dl </t>
  </si>
  <si>
    <t xml:space="preserve">Poor Glycemic Control R/O Parkinsons disease </t>
  </si>
  <si>
    <t xml:space="preserve">Refill &amp; appoint a/r a month </t>
  </si>
  <si>
    <t>T2DM + PN +? ESSENTIAL TREMOR - on NPH 62/42 PREGABELIN 75 MG PO BID ATROVASTATIN 20 MG PO/DAY AMITRIPTYLINE 25 MG PO/DAY PROPRANOLOL 40 MG PO/DAY METFORMIN 500 MG PO BID</t>
  </si>
  <si>
    <t xml:space="preserve">HAS NO COMPLAINT 3 MO AFTER PREG TOLD TO HAVE HBSAG POS HIV WAS NEG _x000D_
NO COMPLAINT _x000D_
IS NOW 7 MO _x000D_
FIRST PREGANNCY _x000D_
AND FEELS FETAL MOVT _x000D_
</t>
  </si>
  <si>
    <t xml:space="preserve">UNIC SCLEAR _x000D_
CHEST CLEAR_x000D_
CVS S EJ M _x000D_
ABD 28 WEEKS SIZE ON PE_x000D_
NO EDEMA _x000D_
VIRAL LOAD = 2,264,412 IU/ ML </t>
  </si>
  <si>
    <t xml:space="preserve">hbv WITH HIGH VIRAL LOAD AND  NEAR 28 WEEKS </t>
  </si>
  <si>
    <t xml:space="preserve">RFT CBC_x000D_
LIVER ENZYMES _x000D_
ABD US _x000D_
START TDF 300 MG PO OD _x000D_
NB IS HIV NEG </t>
  </si>
  <si>
    <t xml:space="preserve">HEP b S AG P </t>
  </si>
  <si>
    <t xml:space="preserve">no complaint _x000D_
is 7 mo pregnant _x000D_
feels fetal movt </t>
  </si>
  <si>
    <t xml:space="preserve">chest cvs nad_x000D_
abd nearc 30 weeks size on pe _x000D_
no edema _x000D_
cotpp _x000D_
viral load hbv = 444,535,210_x000D_
hiv neg _x000D_
</t>
  </si>
  <si>
    <t xml:space="preserve">chroni hbv with high vl </t>
  </si>
  <si>
    <t xml:space="preserve">start tdf _x000D_
inv reevaluate </t>
  </si>
  <si>
    <t xml:space="preserve">chronic hbv 2 years back ) </t>
  </si>
  <si>
    <t>No ABM for the last 6month</t>
  </si>
  <si>
    <t>BP=112 / 58</t>
  </si>
  <si>
    <t>well controlled SD</t>
  </si>
  <si>
    <t>P1=EPILEPSY ON Carbamazepine 200 mg po/d phenobarbitone 100 mg po bid</t>
  </si>
  <si>
    <t xml:space="preserve">NO STIGMATA CLD </t>
  </si>
  <si>
    <t xml:space="preserve">CHRONI HBV </t>
  </si>
  <si>
    <t xml:space="preserve">LAB _x000D_
US _x000D_
REEVALUATE </t>
  </si>
  <si>
    <t xml:space="preserve">CCHRONIC HBV ( SINCE 1999 EC) </t>
  </si>
  <si>
    <t>RUQ DISCMFORT _x000D_
NO OTHER CONCERN</t>
  </si>
  <si>
    <t xml:space="preserve">UNICTERIC SCLERA _x000D_
NO ASCITIS _x000D_
VIRAL LOAD = 31 IU/ ML </t>
  </si>
  <si>
    <t xml:space="preserve">NO COMPLAINT _x000D_
NO FAMIY HX OF CLD </t>
  </si>
  <si>
    <t xml:space="preserve">NO STIGMATA OF CLD _x000D_
VIRAL LOAD= 1384 IU /ML </t>
  </si>
  <si>
    <t xml:space="preserve">US LAB REEVALUATE </t>
  </si>
  <si>
    <t xml:space="preserve">HEP B POS 7 MO BACK </t>
  </si>
  <si>
    <t xml:space="preserve">NO COMPLAINT _x000D_
 7 MO PREGNANT </t>
  </si>
  <si>
    <t xml:space="preserve">NO PERI STIGMATA OF CLD _x000D_
VIRAL LOAD = 90 IU/ML </t>
  </si>
  <si>
    <t xml:space="preserve">CHRONIC HBV ( 1 YEAR) </t>
  </si>
  <si>
    <t>US _x000D_
LAB _x000D_
RE R=-EVA</t>
  </si>
  <si>
    <t xml:space="preserve">NO PERI STIGMATA OF CLD_x000D_
VIRAL LOAD HBV = 207 IU/ML </t>
  </si>
  <si>
    <t xml:space="preserve">CHRONIC HBV  11 MO BACK </t>
  </si>
  <si>
    <t xml:space="preserve">US _x000D_
LAB SEE HER AGAIN </t>
  </si>
  <si>
    <t xml:space="preserve">NO COMPLAINTS _x000D_
IS 9 MO PRG </t>
  </si>
  <si>
    <t xml:space="preserve">VL = 39 IU/ ML_x000D_
NO PERI STIGMATA OF  CLD _x000D_
</t>
  </si>
  <si>
    <t xml:space="preserve">HEP B POS  - LOW VREMIA </t>
  </si>
  <si>
    <t xml:space="preserve">US _x000D_
LAB AND REEVALUATE </t>
  </si>
  <si>
    <t xml:space="preserve">HEP B POS  </t>
  </si>
  <si>
    <t>BP=124 / 83_x000D_
FBS= 100 -140</t>
  </si>
  <si>
    <t>appoint after 3 month with serial FBS record_x000D_
refill medication</t>
  </si>
  <si>
    <t>FBS=104-145</t>
  </si>
  <si>
    <t>appoint after 3month with serial FBS _x000D_
refill medication</t>
  </si>
  <si>
    <t>P1= T2DM NPH 14/6. metformin 500 mg po bid atrovastatin 20 mg po daily</t>
  </si>
  <si>
    <t>P1= T2DM NPH 14/6. metformin 1000/500 mg po bid atrovastatin 20 mg po daily</t>
  </si>
  <si>
    <t xml:space="preserve">no complaints related to cld _x000D_
occ aBD DIS COMFORT _x000D_
TESTED POS DURING CHECKUPS FOR EDUC </t>
  </si>
  <si>
    <t xml:space="preserve">NO STIGMATA OF CLD </t>
  </si>
  <si>
    <t xml:space="preserve">heb b pos </t>
  </si>
  <si>
    <t xml:space="preserve">US _x000D_
LAB REEVALUATE </t>
  </si>
  <si>
    <t xml:space="preserve">has dyspeptic                      </t>
  </si>
  <si>
    <t xml:space="preserve">stable v/s         </t>
  </si>
  <si>
    <t>PPI for 4 weeks and abdominpelvic U/S_x000D_
consdier EGD after treatment</t>
  </si>
  <si>
    <t>complains of epigastric pain/ 5 years ha associated with bloating burping, reflux and indigestion, weight loss subjuctive, the pain is worse hunger than meal headache, easy fatiguability, has recurrent history of treatment</t>
  </si>
  <si>
    <t>Dyspeptic symptoms since past 3 weeks ( had on and off symptoms since past 1 year</t>
  </si>
  <si>
    <t>STABLE_x000D_
SOFET ABDOMEN</t>
  </si>
  <si>
    <t>h.pylori, CBC, ABDOMINAL u/s, LFT, Viral markers</t>
  </si>
  <si>
    <t xml:space="preserve">HgA1C-6.9% </t>
  </si>
  <si>
    <t xml:space="preserve">T1DM on NPH 44/36 IU SC BID &amp; RI 4/2 IU SC BID </t>
  </si>
  <si>
    <t>T2DM + HTN on metformin 1 gm po BID, Doanil 10 mg po BID, Enalapril 10 mg po BID, HCT 25 mg po/d, Atrovastatin 20 mg po/d, and ASA 81 mg po/d, AMT 25 MG PO/D</t>
  </si>
  <si>
    <t>bp 120/80 PR 65</t>
  </si>
  <si>
    <t>HTN with HHD on Lasix 40 mg po/d, Spironolactone 12.5 mg po/</t>
  </si>
  <si>
    <t xml:space="preserve">FBS-                     </t>
  </si>
  <si>
    <t>T2DM + HTN - ON ENALAPRIL 10 MG PO BID , AMLODIPINE - 5 MG PO/D DAONIL - 5 MG PO BID MTF -1GM PO BID , ATORVASTATIN 20 MG PO / D ,</t>
  </si>
  <si>
    <t xml:space="preserve">BP-126/78 pr 80 FBS 89_x000D_
</t>
  </si>
  <si>
    <t xml:space="preserve">good control_x000D_
_x000D_
</t>
  </si>
  <si>
    <t xml:space="preserve">pr-  96 bp-176 / 93_x000D_
 fbs - 130 -_x000D_
 rft -  cr - 0.9 , urea - 20 </t>
  </si>
  <si>
    <t xml:space="preserve">send hga1c and serial bp records after 1 month_x000D_
- refill and appt - </t>
  </si>
  <si>
    <t xml:space="preserve">HTN+ prediabetic  On- Amlodipine 10 mg po/d - enalapril 10 mg po bid , </t>
  </si>
  <si>
    <t xml:space="preserve">BP:144/75    </t>
  </si>
  <si>
    <t>bp 148 / 82 PR 86 fbs 162</t>
  </si>
  <si>
    <t>P= T2 DM + HTN + BRONCHIAL ASTHMA + PN on MTF 850 mg po/d, Enalapril 10/5 mg po BID and Amitriptyline 25 mg po/d</t>
  </si>
  <si>
    <t xml:space="preserve">BP-128 / 94 mmHg </t>
  </si>
  <si>
    <t>HTN + clavicular fracture</t>
  </si>
  <si>
    <t>BP=137 / 64</t>
  </si>
  <si>
    <t xml:space="preserve">electrolytes. </t>
  </si>
  <si>
    <t>HTN +HHD on ASA 81 mg po daily, metoprolol 25 mg daily, furosemide 40 mg daily, enalapril 5 mg daily, spironolactone 25 mg daily.</t>
  </si>
  <si>
    <t>bp 159 / 96 PR 78 HBPM 132/83 -130/78 PR 67</t>
  </si>
  <si>
    <t xml:space="preserve">HTN on HCT 25 mg po/d , Amlodipine 5 mg po/d , Enalapril 10 mg po bid, atrovastain 20 mg po day_x000D_
</t>
  </si>
  <si>
    <t>She was not taking the meds since she didnt find the meds.</t>
  </si>
  <si>
    <t>BP= 98 / 67</t>
  </si>
  <si>
    <t xml:space="preserve">P-1 Chronic PV thrombosis P-2 Cholelithiasis Abd u/s: -Huge splenomegally + Mild hepatomegally sec to likely portal hypertension sec to chronic portal vein thrombosis with cavernous transformation -Multiple Calcified uterine myomas </t>
  </si>
  <si>
    <t>Propranolol 20mg PO daily, warfarin 5mg PO daily, come with INR</t>
  </si>
  <si>
    <t>P-1 Chronic PV thrombosis P-2 Cholelithiasis Abd u/s: -Huge splenomegally + Mild hepatomegally sec to likely portal hypertension sec to chronic portal vein thrombosis with cavernous transformation -Multiple Calcified uterine myomas On Propranolol 20mg PO daily, warfarin 5mg PO daily (She was not taking the meds as per her claim she didnt find the meds)</t>
  </si>
  <si>
    <t>has dry cough of 1 week</t>
  </si>
  <si>
    <t>bp 143 / 77 PR 88</t>
  </si>
  <si>
    <t xml:space="preserve">BP-162 / 97 mmHg </t>
  </si>
  <si>
    <t xml:space="preserve">Refill, serial BP measurement &amp; Advice him on LSM </t>
  </si>
  <si>
    <t>HTN on Losartan 50 mg po/d, ASA 81 mg d, Atorvastatin 20 mg d</t>
  </si>
  <si>
    <t>FBS= 70, 90, 110, 209</t>
  </si>
  <si>
    <t xml:space="preserve">hga1c.                </t>
  </si>
  <si>
    <t xml:space="preserve">fbs=128,                     </t>
  </si>
  <si>
    <t>P1; T1DM on NPH 28/24 IU _x000D_
P2: Post Urethroplasty + Bilateral Nephrolithiasis on follow up at urology side</t>
  </si>
  <si>
    <t>she has left side chest pain during activity</t>
  </si>
  <si>
    <t>BP= 116 / 68  PR= 78_x000D_
WBC= 3.5k, N= 51.6%, L= 32%, HG= 14.6, PLT= 379k_x000D_
Total chol= 181, TG= 123, HDL= 58, LDL= 97</t>
  </si>
  <si>
    <t>Right sided hemiplegia sec to Hemorrhagic stroke + Controlled HTN + ?Stable angina</t>
  </si>
  <si>
    <t>ECG, ECHO, Consider initiation of statin after ECG and ECHO, AMLODIPINE 10 MG PO/D</t>
  </si>
  <si>
    <t>P1 - Right sided hemiplegia sec to Hemorrhagic stroke(1 yr) P2 - Known HTN RX ON :AMLODIPINE 10 MG PO/D</t>
  </si>
  <si>
    <t xml:space="preserve">bp  175 / 91 PR 75 FBS not done </t>
  </si>
  <si>
    <t>P=HTN + T2 DM(&gt; 2yrs) + Dyslipidemia; on Enalapril 10 mg po bid MTF 1 gm po bid daonil 10 mg po bid ASA 81 mg po/d Atrovastatin 20 mg po/d</t>
  </si>
  <si>
    <t xml:space="preserve">BP-110-134/71-84 mmHg &amp; FBS-115-147 mg/dl </t>
  </si>
  <si>
    <t>DM + HTN on Medications</t>
  </si>
  <si>
    <t>bp 140  / 80 PR 88 fbs 132</t>
  </si>
  <si>
    <t>bp  138 / 73 PR 82 fbs 86</t>
  </si>
  <si>
    <t>T2DM on MTF 1000 mg AM/PM, Glibenclamide 10 mg Bid , enalapril 10 mg po BID, atrovastatin 20mg po day</t>
  </si>
  <si>
    <t xml:space="preserve">HF SECONDARY TO EBSTEIN ANOMALIES WITH RT SYSTOLIC DYSFUNCTION + bilateral varicose vein </t>
  </si>
  <si>
    <t>LASIX 40 MG PO TID, AND ALDACTONE 25 MG PO Daily, metoprolol 12.5 mg po/d, link to Cardiology side</t>
  </si>
  <si>
    <t>HF SECONDARY TO EBSTEIN ANOMALIES WITH RT SYSTOLIC DYSFUNCTION AND BPH+ bilateral varicose vein _x000D_
ON LASIX 40 MG PO TID, AND ALDACTONE 25 MG PO Daily, metoprolol 12.5 mg po/d</t>
  </si>
  <si>
    <t xml:space="preserve">she has dry intermitttent cough but no fever or SOB. she has ear pain and discharge few weeks back and she was given otic drop which stopped the discharge but she still has mild pain. </t>
  </si>
  <si>
    <t xml:space="preserve">pc , NIS                  _x000D_
</t>
  </si>
  <si>
    <t xml:space="preserve">CBC.            </t>
  </si>
  <si>
    <t xml:space="preserve">BP-173/90 mmHg </t>
  </si>
  <si>
    <t>HTN + cor polumunale; on Frusemide 20 mg po/day, Spironolactone 12.5 mg po/day Atenolol 50 mg po /day &amp;  Enalapril 5 mg po bid</t>
  </si>
  <si>
    <t xml:space="preserve">fbs - 120-130-156-167_x000D_
 bp - 83  136 / 93_x000D_
</t>
  </si>
  <si>
    <t xml:space="preserve">update next for next appt _x000D_
- refill and appt </t>
  </si>
  <si>
    <t xml:space="preserve">T2DM on MTF 500mg po BID, Doanil 5 mg po bid p2: HTN on amlodipine 5mg po daily and  + Moderate to sever fatty liver-  atrovastatin 20mg po daily , pregabaln - 75 mg po prn </t>
  </si>
  <si>
    <t>bp 140/80 PR 76 fbs 132</t>
  </si>
  <si>
    <t>known type 2 dm + HTN + br. asthma + PN on NPH 38/28 iu bid, metformin 1000 mg po bid , enalapril 10 mg po bid, salbutamol 4 puff PRN, beclomethasone 200 mcg 2 puff bid, neurobin 1tab po day</t>
  </si>
  <si>
    <t xml:space="preserve">feels depressed _x000D_
has 10 kg weight loss_x000D_
no cough _x000D_
no chest pain_x000D_
no body swelling _x000D_
no gi gu concern_x000D_
no smoking _x000D_
</t>
  </si>
  <si>
    <t>BP 151/ 80 _x000D_
chest clear_x000D_
cvs s1 and 2 heraed no m or g _x000D_
no body swelling _x000D_
cotpp</t>
  </si>
  <si>
    <t xml:space="preserve">start atrovostatin 40 mg po od _x000D_
DASH _x000D_
cxr _x000D_
us _x000D_
colonoscopy </t>
  </si>
  <si>
    <t xml:space="preserve">p1 dyslipidemia _x000D_
p2 Bipolar disorder </t>
  </si>
  <si>
    <t>Type 2 DM on NPH 24/12 IU BID, and Metformin 500 mg po/d + Intramural/Subserous Myomas</t>
  </si>
  <si>
    <t xml:space="preserve">2 - episodes of diarrhea watery and abdominal cramp for the past 1 month </t>
  </si>
  <si>
    <t xml:space="preserve">bp =84/56 pr=74( strong)   cbc wnr,esr=8 electrolyte ,stool exam wnr ,CDAI-107 </t>
  </si>
  <si>
    <t xml:space="preserve">AZA 150 mg po/d  come with rft ,lft cbc ,see after 1 month  </t>
  </si>
  <si>
    <t xml:space="preserve">CHRONIC ACTIVE COLITIES ?(CD) + RECTAL TUBULAR ADENOMA (RESECTED) (BIOPSY PROVEN) RX: ON : -AZATHIOPRINE 150 MG PO/D </t>
  </si>
  <si>
    <t>BP= 116 / 94</t>
  </si>
  <si>
    <t>P1= TMNG on PTU 300mg po TI, propranol 40 mg po daily (follow up at surgical side)_x000D_
P2= HTN enalapril 10 mg Po daily</t>
  </si>
  <si>
    <t>He was not taking the above meds for the past 04 months.</t>
  </si>
  <si>
    <t>BP= 145/105 his BP records were in the hypertensive range which does not go with his EF= 30-35%</t>
  </si>
  <si>
    <t>make amlodipine 10mg PO daily, Bisoprolol 10mg PO daily, Enalapril 5mg PO BID, spironolactone 25mg PO daily, Have ECHO and appoint him after 02 weeks</t>
  </si>
  <si>
    <t>P-2 HFrEF 2ry DCMP ( EF= 30-35%) P-2 HTN RX- On - Enalapril 10mg po daily - Spironolactone 25MG po/d -Bisoprolol  10mg PO daily, Amlidipine 5mg po/d_x000D_
He was not taking the above meds for the past 04 months.</t>
  </si>
  <si>
    <t xml:space="preserve">FBS-93-140 mg/dl </t>
  </si>
  <si>
    <t xml:space="preserve">has dry  cough and epigastric pain </t>
  </si>
  <si>
    <t xml:space="preserve">bp 143 / 91 PR 92 </t>
  </si>
  <si>
    <t>DCMP + HTN with HHD on Medication</t>
  </si>
  <si>
    <t>bp 140\80-140\90-_x000D_
 fbs - 103-113-124</t>
  </si>
  <si>
    <t xml:space="preserve">send  rft , u/a </t>
  </si>
  <si>
    <t>poor controlled T2 DM + HTN + ? AKI(1.48 )  ON - MTF - 1GM PO BID , DAONIL 5 MG PO BID , , ATROVASTATIN 20 M GPO DAILY , AMLODIPINE 5 MG PO DAILY</t>
  </si>
  <si>
    <t xml:space="preserve">HAS EPIGASTRIC BURNIG PAIN </t>
  </si>
  <si>
    <t>BP117/77, 120/70, 140/80, 130/80  ,PR 80, FBS 99 , 121, 110, 170, 140, 112</t>
  </si>
  <si>
    <t xml:space="preserve">faircontroll htn+dm +pn +dyspepsia </t>
  </si>
  <si>
    <t>T2DM on MTF 1000 mg po BID, Doanil 5 mg po daily p2: HTN on losartan 50 mg po daily, metoprolol 25 mg po daily, p3: dyslipidemia on atrovastatin 20 mg po daily p4: ? PN on AMT 25 mg po daily and neurobin 1 tab po daily</t>
  </si>
  <si>
    <t>she has productive cough of 01 week</t>
  </si>
  <si>
    <t>BP= 126 / 86_x000D_
Chest= Clear</t>
  </si>
  <si>
    <t>Acute PE (On Rx) + CAP</t>
  </si>
  <si>
    <t>Continue rivaroxaban 15mg PO BID until 21st day and then continue 20mg PO daily, azithromycin 500mg PO daily for 05 days, klamox 1gm PO BID, guafenosin 10ml TID</t>
  </si>
  <si>
    <t>Acute PE on rivarixaban 15mg PO BID on her 5th day</t>
  </si>
  <si>
    <t xml:space="preserve">bp 166 / 86 PR 84  fbs 90 </t>
  </si>
  <si>
    <t>well glycaemic + poorly bp control</t>
  </si>
  <si>
    <t>DM + HTN on MTF 500 mg po BID, NPH 20/10 IU, Enalapril 10 mg po BID, ASA 81mg po/d &amp; Atrovastatin 20mg po/d, HCT 25 MG PO DAILY</t>
  </si>
  <si>
    <t xml:space="preserve">vs =stable  updated ixs= cbc=wbc=3.8k . gran=57% hgb=14.8 plt=206  u/a non reveling  electrolyte wnr </t>
  </si>
  <si>
    <t xml:space="preserve">low diseases activity </t>
  </si>
  <si>
    <t>azathiprine 50 mg po/d chloroquine 250 mg po/ 5x/wk  pridinsolone 5 mg po every other day  enalapril 2.5 mg po bid  see after 1 month with updated ixs</t>
  </si>
  <si>
    <t>- SLE+ Lupus nephritis+pulmonary TB on anti TB (completed a wk  back)) po daily Pyridoxine 50mg po per day , enalapril 2.5 mg po bid prednisolone 5 mg po daily (tappered),chloroquine 250 mg po daily, azathioprine 50 mg po/d has follow up at rheumatology B</t>
  </si>
  <si>
    <t xml:space="preserve">FBS-76-136 mg/dl &amp; BP-120-140/70-83 mmHg </t>
  </si>
  <si>
    <t>no cough, no SOB, no edema, visual [problem clouding of vision, floating of fly, no lacrimation, no red eye on follow up, no back pain, no paresthasia, joint mobility good, good balance, good understanding, cooperative, no obesity, nom stress, no psychosocial distress, good dietrary habit, good hygien, adherent to medication, no asddiction, toileting good, good social interaction. remarks (no BPH symptoms)FBS 160 mg/dl</t>
  </si>
  <si>
    <t>sleeps well, wa;lking distance good, miuscle strength good, nmo emotional change, no memory loss, good judgement</t>
  </si>
  <si>
    <t>salt restriction, be actiove,. minimze coffee, prevenmtion of gfall, vegitable and fruit dish, legumes dish, use nly l;iquid oil, getv adequate sun light, walk for 20 minutes 5 times per week, foot care (wear loose shoe, keep moiturizing legs with vaslin, keep hygien, becareful while cutting nails)</t>
  </si>
  <si>
    <t xml:space="preserve">bp -92 17 178 / 88( bp - 120/70 - 120/80 - home record ) _x000D_
 fbs  - ? _x000D_
 HGA1C - 9.6 % _ 3 MONTHS BACK </t>
  </si>
  <si>
    <t xml:space="preserve">send fbs  , RFT , SE , U/A </t>
  </si>
  <si>
    <t>TYPE 2 DM + HTN + DIABETIC NEUROPATHY; +? AKI  ( 1.38 )   ON NPH=32/22 Am/PM, Amlodipine 5 mg po/d Enalapril 5 mg po/bid Neurobion 1 tab po/d, AMT 12.5 mg po/day</t>
  </si>
  <si>
    <t xml:space="preserve">bp 110 / 74 PR 74 </t>
  </si>
  <si>
    <t>he has 3 loose stool per day, no sleep disturbance. He complains worsening of leg edema and abdominal distenstion</t>
  </si>
  <si>
    <t>BP= 108 / 83</t>
  </si>
  <si>
    <t>Acute decompensated CLD (ACITES ,GRADE II HEPATIC ENCEPAHLOPATHY ) 2 RY TO ?CHRONIC VIRAL HEPTATIES (HEP C) VS ALD PRECIPITATED BY ?+ severe hypoalbuminemia</t>
  </si>
  <si>
    <t>escalate Spironolactone 150mg PO daily, Lasix 60mg PO daily, lactulose 15ml QID-_x000D_
sofosbuvir (400mg+ velpatasvir 100mg ) PO once daily</t>
  </si>
  <si>
    <t>Acute decompensated CLD (ACITES ,GRADE II HEPATIC ENCEPAHLOPATHY ) 2 RY TO ?CHRONIC VIRAL HEPTATIES (HEP C) VS ALD PRECIPITATED BY ?+ severe hypoalbuminemia _x000D_
On spironolactone 100 mg po/d lasix 40 mg po daily, lactulose 15ml QID-_x000D_
sofosbuvir (400mg+ velpatasvir 100mg ) PO once daily</t>
  </si>
  <si>
    <t>has runny nose , dry cough and change of voice of 1 week</t>
  </si>
  <si>
    <t>bp 132 / 83 PR 65</t>
  </si>
  <si>
    <t>HTN on Amlodipine 5 mg po /day + Degenerative lumbar Spondylosis on meloxicam 15 mg po day</t>
  </si>
  <si>
    <t xml:space="preserve">BILATERAL LEG EDEMA &gt;  1 MONTH DURATION  , SOB AND EASYFATIGABLITY OF THE SAME DURATIOBN </t>
  </si>
  <si>
    <t xml:space="preserve">BP - 69 17 93 / 44** _x000D_
 </t>
  </si>
  <si>
    <t>-HF 2o to DVHD +HHD++ AKI 2 TO ?  Parkinson's disease on ASA 81 mg po/d, enalapril 10 mg po daily ,Lasix 40 mg po TID, carbidopa/levodopa(25/250 mg po daily</t>
  </si>
  <si>
    <t xml:space="preserve">B/P--10/60 , Gastroscopy---non specific gastritis at Antrum, FBS---130 , 128 , 140 , 160 , 145 , 140 , 160 , 220 ._x000D_
</t>
  </si>
  <si>
    <t>Daonil 10 mg po BID + Metformin 850 mg po BID + Cyanocobalamin 1mg IM month</t>
  </si>
  <si>
    <t xml:space="preserve">Dx----previous megaloblastic anaemia ( corrected ) + Type 2 DM on medication_x000D_
</t>
  </si>
  <si>
    <t xml:space="preserve">has bilateral hand pain with difficulty to flex and  tingling senstion </t>
  </si>
  <si>
    <t>bp144/88, 110/80,  ,pr 80, fbs 144, 1301 120 90 80</t>
  </si>
  <si>
    <t xml:space="preserve">FAIR CONTROLL HTN+DM +TREATED BELLY PALSY+PN </t>
  </si>
  <si>
    <t>T2 Dm + HTN+melasama</t>
  </si>
  <si>
    <t>no cough, no SOB, no edema, lacrimation of eye, red eye, to be evaluated, back pain, paresthassia, joint mobility good, good balance, nmo tinites, no virtigio, good understanding, cooperative, obesity, no stress, no psychosocioal; distress, good dietary habit, good hygien, adherenmt to medication, toileting good, good social interaction. remarkls (no breast massd, no vaginal discharge)</t>
  </si>
  <si>
    <t>salt restriction, be actiove, minimize coffee,prevenmtion of fall, vegitabl;er and fruit dish, legumes dish, use only liquid oil, get adfequate sun light, foot care (wear loose shoe, keep moisturizing legs fior vaslin, keep hygien,  becareful while cuyttinmg nails)</t>
  </si>
  <si>
    <t xml:space="preserve">bp 145 / 83 PR 97 </t>
  </si>
  <si>
    <t>no new complaint . No leg swelling.</t>
  </si>
  <si>
    <t>B/P-- 83/53 , chest--clear , CVS----unremarkable. no edema., N/S--  in catatonic state.</t>
  </si>
  <si>
    <t>saqme state .</t>
  </si>
  <si>
    <t>Levodopa ( 2, 1 ) + frusemide 40 mg po QOD + spironolactone 25 mg p QOD + Benzhexol 2.5 mg p /d. + lab.</t>
  </si>
  <si>
    <t xml:space="preserve">BP-126 / 77 mmHg &amp; FBS-78-95 mg/dl </t>
  </si>
  <si>
    <t>HTN ON AMLODIPIN 5 MG PO D + ? T2 DM</t>
  </si>
  <si>
    <t xml:space="preserve">BP - 145/80- PR - 59 </t>
  </si>
  <si>
    <t xml:space="preserve">SEND INX                        </t>
  </si>
  <si>
    <t xml:space="preserve">numbness over the lower  extremity nd tingling over the rt  hand </t>
  </si>
  <si>
    <t xml:space="preserve">bp =97 / 57 pr=105  fbs=154 156 no edema  chest=clear </t>
  </si>
  <si>
    <t>Type 2 DM ( poor control) + HHD( mild LVH on echo) +HFPEF secondary to HHD+?PN</t>
  </si>
  <si>
    <t xml:space="preserve">MTF 1GMX2 DOANIL 10/5x2 ateroz 20x1 losartan 50x1 ,spironolactone 12.5x1,lasix 40x1.AMT 25X1  HGA1C RFT </t>
  </si>
  <si>
    <t>Type 2 DM + HHD( mild LVH on echo) + NYHA class 3 stage c congestive heart failure with preserved ejection fraction secondary to HHD On: Spironolactone 12.5mg po daily, losartan 50mg po/d daily, Glibenclamide 5 mg po BID, metformin 1000 mg po bid, and atorvastatin 20mg po daily, lasix 40mg po BID</t>
  </si>
  <si>
    <t>FBS-157 mg/dl &amp; HgA1C-6.6 % &amp; BP-153 / 79 mmHg</t>
  </si>
  <si>
    <t xml:space="preserve">Good Glycemic Control + Uncontrolled HTN_x000D_
_x000D_
</t>
  </si>
  <si>
    <t>he has abdominal pain. 6 days back ascitic fluid analysis was done and it does not show SBP. He complains of abdominal distention and disconfort. Currently he is not taking propranolol and TDF.</t>
  </si>
  <si>
    <t>BP= 98 / 71</t>
  </si>
  <si>
    <t xml:space="preserve">Locally Advanced HCC + Chronic Viral Hepatitis(HBV) WITH acute venous thrombosis + portal hypertensive gastropathy </t>
  </si>
  <si>
    <t>propanolol 40mg/20mg po bid -tenofovir 300mg po/d</t>
  </si>
  <si>
    <t>P = Locally Advanced HCC + Chronic Viral Hepatitis(HBV) WITH acute venous thrombosis + portal hypertensive gastropathy - warfarrin - held at onco side -propanolol 40mg/20mg po bid -tenofovir 300mg po/d HBsAg = positive _x000D_
Triphasic CT = Suggestive of HCC with background cirrhosis _x000D_
AFP = 1210 Child Pugh class A ( 5) _x000D_
ECOG = I - he has follow up at onco the plan was to start him on sorafenib 400 mg PO BID for 03 weeks. Finally chemotherapy was deferred.</t>
  </si>
  <si>
    <t xml:space="preserve">HAS   vomiting of ingested matter and  epidgastric butring pain </t>
  </si>
  <si>
    <t>fbs 331, 211, bp 128/80,pr80</t>
  </si>
  <si>
    <t xml:space="preserve">POOR CONTROLL HTN+DM+CTMNG </t>
  </si>
  <si>
    <t xml:space="preserve">SEE MEDICATION ADD DAOINIL </t>
  </si>
  <si>
    <t>T2DM on MTF 500 mg po BID ( but she took 500mg po daily) p2: HTN on Candesartan/HCT-16/12.5mg po daily p3: CTMNG on PTU 200mg po TID on follow up at SRC</t>
  </si>
  <si>
    <t>- Left ankle,big toe pain and swelling of 2 days with worsening of pain with movement _x000D_
- left flank pain with reddish discoloration of urine, but no dysuria, urgency_x000D_
- didnt take urate lowering agent_x000D_
- but repeatdly take NSAIDS</t>
  </si>
  <si>
    <t xml:space="preserve">Vitals - NR_x000D_
Left CVAT _x000D_
left ankle, big toe is swollen, tender with skin color change, LOM at Left ankle joint </t>
  </si>
  <si>
    <t>Gout flare + ? Nephrolithiasis</t>
  </si>
  <si>
    <t>Uric acid, US, Urine, RFT</t>
  </si>
  <si>
    <t>Known Gout Patient</t>
  </si>
  <si>
    <t xml:space="preserve">headache ,   </t>
  </si>
  <si>
    <t xml:space="preserve">pr- 95 bp - 150 / 89_x000D_
</t>
  </si>
  <si>
    <t xml:space="preserve">same +                   </t>
  </si>
  <si>
    <t xml:space="preserve">link to dental clinic for evaluation _x000D_
send fbs </t>
  </si>
  <si>
    <t>LBP 20? Degenerative Lumbar Spondylosis + PN on Meloxicam 15 mg po/d Amitriptyline 25 mg po /d and Neurobin 1 tab d</t>
  </si>
  <si>
    <t xml:space="preserve">he was not taking  medication for  1 week, has  hedache no other complain </t>
  </si>
  <si>
    <t>BP 154/90, pr 80</t>
  </si>
  <si>
    <t>BP-138 / 96 mmHg ( Serum vit D--8.98(30-100)</t>
  </si>
  <si>
    <t>Refill &amp; Add vitamin D</t>
  </si>
  <si>
    <t>bp 130/70-130/90  fbs 130</t>
  </si>
  <si>
    <t>? viral pneumonia</t>
  </si>
  <si>
    <t>DO CBC ECG chest x-ray</t>
  </si>
  <si>
    <t xml:space="preserve">tingling sensation of extermites </t>
  </si>
  <si>
    <t xml:space="preserve">bp -  76 17 101 / 86( 120-130/70- 75 ) _x000D_
 </t>
  </si>
  <si>
    <t xml:space="preserve">send  fbs </t>
  </si>
  <si>
    <t>no cough, no SOB, no edema, no visual problem evaluated, mild back pain , no paresthasia, eright knee pain with crepoptation (suggestibve of OA), good balance, no tionites, no virtigo, good understanding, cooperative, obesity no stress, no psychosocial distress, good dietary habit, goodb hygien, adhrent to medicayion, toiletying good, good social interaction. remarks 9no breast mass, no vaginal discharge)</t>
  </si>
  <si>
    <t>sleeps well, walking distance weakk, muscle strength good, no emotion al change, no memory loss but forgetfulness, good judgement</t>
  </si>
  <si>
    <t>good disease course +OA</t>
  </si>
  <si>
    <t>salt restriction, be active, minimize coffee, prevention of fall, vegitable and fruit dish, legumes dish, get adequate sun light, use obnly liqiuid ouil, foot care (wear loose shoe, keep moisturizing les with vaslin, keep hygien, becareful while cuttin g nails)</t>
  </si>
  <si>
    <t>hypertension, dyslipidemia, HHD</t>
  </si>
  <si>
    <t xml:space="preserve">urgency            and  burning sensation     </t>
  </si>
  <si>
    <t>fbs - not done _x000D_
bp -  120 / 68 pr - 77</t>
  </si>
  <si>
    <t xml:space="preserve">send  rbs ,  rft , u/a </t>
  </si>
  <si>
    <t>she has 3-4 x a day loose stool but she has difficulty of passing it.</t>
  </si>
  <si>
    <t>BP= 84 / 60_x000D_
ESR= 5 WBC= 2.2k, N= 44%, L=44%, Hg= 10.8, PLT= 243k_x000D_
Difficult to score based on Myo score of UC disease activity as there is no endoscopic finding</t>
  </si>
  <si>
    <t>Recto-Sigmoid junction stricture 2o to IBD(ULCERATIVE COLITIES)</t>
  </si>
  <si>
    <t>SULFASALAZINE 1 GM PO/D, FOLIC ACID 5 MG PO/D, FeSO4 325 mg PO daily, link to surgical side</t>
  </si>
  <si>
    <t xml:space="preserve">Recto-Sigmoid junction stricture 2o to IBD(ULCERATIVE COLITIES) WITH PANCYTOPENIA(corrected) + ON SULFASALAZINE 1 GM PO/D, FOLIC ACID 5 MG PO/D, FeSO4 325 mg PO daily_x000D_
_x000D_
COLONOSCOPY ON (MAR 11/2020)= SIGMOID NARROWING AT 15 CM FROM ANAL VERGE BIOPSY ON 02/22/2021=FRAGMENTS OF COLONIC MUCOSA WITH PARTIALLY ERODED AND FIBROSED LAMINA PROPRIA HAVING DISTORTED CRYPTS WITH PLASMACYTOSIS WITH LITTLE HEMORRHAGE AND SCANT POLYMORPHS LIKELY IBD </t>
  </si>
  <si>
    <t>he has not taken the medication for pretast of  dyspepsia .</t>
  </si>
  <si>
    <t xml:space="preserve">b/P--126/88 , ALT--21 , AST--36 , Bilirubin ( T )--5,6 , ( D ) --0.4 , </t>
  </si>
  <si>
    <t xml:space="preserve">IsoLATED HYPERBILIRUBINEMIAQ .? Gilberts disease </t>
  </si>
  <si>
    <t xml:space="preserve">HAS FREQUENCY , DRIBBLIING DYSURIA, TOOTH PAIN , CONSTIPATION NO HEDACHE HAS SOB , HAS NO COUGH NO CHSET PAIN </t>
  </si>
  <si>
    <t>BP TODAY 190/90, 145/90,,PR 80FBS 126</t>
  </si>
  <si>
    <t>POOR CONTROLL HTN URGENCY RLO EMERGENCY +DM+BOO 2? BPH+UTI+ ? HHD+ABDOMINAL HERNIA</t>
  </si>
  <si>
    <t xml:space="preserve">ULTRSOUND CBC OFT ECG LIPID ELECTROLYTE URINE, LINK TO DENTAL </t>
  </si>
  <si>
    <t>Problem List T2DM + HTN; on MTF 500mg po bid Daonil 5 mg po bid Nifedipine 20mg po bid Enalapril 5 mg po/d</t>
  </si>
  <si>
    <t>BP = 128 / 93</t>
  </si>
  <si>
    <t>refill medication and link her to orthopedics clinic</t>
  </si>
  <si>
    <t xml:space="preserve">ABM of over 14 + YEARS DURATION. PT   WAS ON FOLLOW UP AT  AT AMANUEL HOSPITAL BUT D/C  FOLLOW UP - </t>
  </si>
  <si>
    <t>BP - 110/78</t>
  </si>
  <si>
    <t xml:space="preserve">SEND EEG - SE , RFT </t>
  </si>
  <si>
    <t xml:space="preserve">tinitus +R/O  seizure d/o 2 TO ? </t>
  </si>
  <si>
    <t xml:space="preserve">P- T2DM 4years MTF 500mg PO BID NPH 18/10 P2- RVI on HAART 16years P3- left hemiparesis sec to old Tuberculoma (treated on 1998E.C) P4- Known HTN for the past 1year P5- Treated for PTB on 2013 Amlodipine 5 mg daily Atorvastatin 20mg po daily_x000D_
</t>
  </si>
  <si>
    <t>she has good sleep with the medication .</t>
  </si>
  <si>
    <t>b/P--114/65 , unremarkable. U/sound of the breasts --normal</t>
  </si>
  <si>
    <t>stable and no active problem</t>
  </si>
  <si>
    <t>pantoprazole 40 mg po /d + Amitriptyline  50 mg po /d.</t>
  </si>
  <si>
    <t>diarhea is subsided one episodes of loss stool per wk ,mild cramp, and dyspeptic symptoms( post prandiaal fullness,bloating)</t>
  </si>
  <si>
    <t xml:space="preserve">bp =108/63 pr=94 CDAI =179.3 9( PRIOR was 286) updated ixs= cbc =wbc=11.8 hgb=12.8 hct=40.7 plt=418 ,ESR=5 </t>
  </si>
  <si>
    <t xml:space="preserve">mild to moderately active CD+improving </t>
  </si>
  <si>
    <t xml:space="preserve">start  AZA 100 mg po/d and tapper prednisone  and PPI see update cbc and oft after 1 month </t>
  </si>
  <si>
    <t>Iliocollitis 2NDRY? CD on predensolone 1 mg /kg ( 40 mg ) took for 3 wk</t>
  </si>
  <si>
    <t>PR-76 BP-104 / 79mmhg</t>
  </si>
  <si>
    <t>D/C Amlodipine and continue other meds</t>
  </si>
  <si>
    <t>P1-Known HTN with HHD ---ON LOSARTAN 50 MG PO/D and Amlodipine 5mg po/day. HCT 25mg po/d</t>
  </si>
  <si>
    <t xml:space="preserve">FBS = 130               </t>
  </si>
  <si>
    <t>refill and appoint_x000D_
serial BP measurement</t>
  </si>
  <si>
    <t>T2DM NPH 22/20 iu sc bid + RVI ON HAART</t>
  </si>
  <si>
    <t xml:space="preserve">P- T2DM +DYSLIPEDEMIA ON NPH 14/10, MTF 500MG PO BID; ATOROVASTAIN 20 MG PO/DAY + HTN on and enalapril 5 mg po bid +? cervical spondlites_x000D_
_x000D_
</t>
  </si>
  <si>
    <t>No new complaint came for prescription</t>
  </si>
  <si>
    <t>P1-Known T2DM_x000D_
P2-HTN_x000D_
P3-Lt renal Hypoplasia _x000D_
-On: ASA 81x1, ATEROZ 40x1, NPH 34/28 , MTF 1 gm BID, ATENONOL 50.D, AMLODIPINE 5x1/D, ENALAPRIL 5 MG /D</t>
  </si>
  <si>
    <t>no cough, no SOB, no edema, no visual problem on follow up (retinpathy), mild back pain, paresthasia, joint mobility good, good balance (tinites, no virtigo), good undrstanding, cooperative, no obesity, no stress, no psychosocial distress, good dietary habit, good hygien,no addiction, adherenty to medicastion, toileting good, good social interaction. remarks (no BPH symptoms) FBS 220 mg/dl mostlky b/n 140-180 mg/dl, BP 150/90 mmHg</t>
  </si>
  <si>
    <t>sleeps well, walking distance good, muscle strength good, feel fatigue, no emotional change,,no memory loss but forgetfulness, good judgement</t>
  </si>
  <si>
    <t>good disease course + retinopathy</t>
  </si>
  <si>
    <t>salt restriction, be actve, minimize coffere, preventioon of fall, vegitabl;e and fruiit dish, legumes dish, use only liquid oil,  get adequate sun light, walk for 30 minutes 5 times per week, get a cup of juice made of (banana, avocado, oats and milk) twice per week, foot care (keep hygien, wear loose shoe, keep moisturizing legs with vaslin, becareful while cutting nails) , have a tight glycemic control (,measure glucose level 3 times per week and bring on mnext follow up)</t>
  </si>
  <si>
    <t xml:space="preserve">FBS- 144- 90 - 182_x000D_
 BP - 75 17 151 / 95 ( HOME RECORD - 140/60 ) </t>
  </si>
  <si>
    <t xml:space="preserve">T2 DM + HTN on nph 16/10IU SC BID , metformin /500MG PO BID ,  ENALAPRIL 10MG PO BID  , carbamazipine 400/200 MG PO BID ,  amlodpine 5mg and atrovastatin 20 daily </t>
  </si>
  <si>
    <t>PR-75 BP-101 / 63mmhg</t>
  </si>
  <si>
    <t>Update TFTS and adjust medications</t>
  </si>
  <si>
    <t>P1-Hyperthyroidism _x000D_
on PTU 100 mg po Daily &amp; Propranolol 5 mg po daily</t>
  </si>
  <si>
    <t>B/P--110/75 , abdomen-- no  shifting dullness, spleen 6 cm. HBV DNA----544461 Iu/ml. BUN--- 11 , creatinine--1.03 mg.</t>
  </si>
  <si>
    <t>High viremia with decompensations</t>
  </si>
  <si>
    <t>Tenofovir 30o mg po /d +  frusemide 40 mg po /QOD + spironolactone 100 mg po / QOD.</t>
  </si>
  <si>
    <t>Dx---chronic viral hepatitis /Decompensated cirrhosis ( Ascites  + splenomegaly  + ? varices )</t>
  </si>
  <si>
    <t xml:space="preserve">swelling has now subsided and has no new complain </t>
  </si>
  <si>
    <t xml:space="preserve">bp pr ,  drepeat doppler show    rt superficial thrombosis , cbc normal </t>
  </si>
  <si>
    <t xml:space="preserve"> Post TB bronchiectasis P2- Superimposed bronchopneumonia treated P3- right forearm thrombophlebitis treated  + Right superficial venous thrombosis (Evidenced by Doppler of the forearm+</t>
  </si>
  <si>
    <t xml:space="preserve">senior was consulted  and suggested to follow serial after15 days with cbc , and sx now  do pihct and viral marker </t>
  </si>
  <si>
    <t>- Post TB bronchiectasis P2- Superimposed bronchopneumonia treated P3- right forearm thrombophlebitis treated  + Right superficial venous thrombosis (Evidenced by Doppler of the forearm+</t>
  </si>
  <si>
    <t>BP =142 / 82</t>
  </si>
  <si>
    <t xml:space="preserve">serum electrolytes. </t>
  </si>
  <si>
    <t>known HTN W HHD on enalapril 10mg/ 5 MG po BID, Atrovastatin 40mg daily and ASA 81mg daily, LASIX 40 MG PO/D , nifedipine 20 MG PO/D</t>
  </si>
  <si>
    <t>BP-101 / 74 mmHg &amp; FBS-</t>
  </si>
  <si>
    <t xml:space="preserve">Do FBS &amp; ECG </t>
  </si>
  <si>
    <t>Type 2 DM + HTN; On MTF 1gm BID, Glibenclamide 10mg BID, Enalapril 5 mg po bid and Amlodipine 10mg/day and Atrovastatin 20 mg po daily</t>
  </si>
  <si>
    <t>BP -  130/80 - _x000D_
 RFT  CR - 2.8 _&gt; 1.0</t>
  </si>
  <si>
    <t xml:space="preserve">HTN ON ENALAPRIL 10 MG PO DAILY + DYSLIPEDMIA ON ATRVSATIN 20 MG PO DAILY - 20 MG PO DAILY   + AKI_x000D_
 ( RESOLVED ) + CAP ( TREATED ) </t>
  </si>
  <si>
    <t xml:space="preserve">lower back pain despite on medication_x000D_
</t>
  </si>
  <si>
    <t xml:space="preserve">BP: 121 / 74 FBS: ?_x000D_
</t>
  </si>
  <si>
    <t>T2 DM + HTN + PN on NPH 64/52 ( But he took 64/54) , enalapril 10mg po bid, AMT 25 mg po daily, neurobin 1 tab po daily and meloxicam 15mg po dail</t>
  </si>
  <si>
    <t>Stable vitals_x000D_
HBSAg and Hep C antibody= negative, Tbil= 3.86, DBil= 1.05_x000D_
AST= 16, ALT= 14, ALP= 248_x000D_
Cr= 0.56_x000D_
Hg= 11.8, MCV= 77_x000D_
Occult blood= Negative, stool H.pylori= negative</t>
  </si>
  <si>
    <t>KNOWN  RVI ON HAART(Since birth)  + ?VIRAL HEPATITIS _x000D_
On 2nd line ART IDA 2o to menorrhagia</t>
  </si>
  <si>
    <t>Feso4 325mg PO daily, vitamin B complex 01 tab PO daily, AST, ALT, Bil level</t>
  </si>
  <si>
    <t xml:space="preserve">KNOWN  RVI ON HAART(Since birth)  + ?VIRAL HEPATITIS _x000D_
On 2nd line ART </t>
  </si>
  <si>
    <t xml:space="preserve">has GLOBAL TYPE OF HEDACHE, HAS INTERMITTENT BILATERAL LOWER WEAKNESS AND STILL HAS CHEST PAIN AND PALPTION </t>
  </si>
  <si>
    <t xml:space="preserve">BP 134/75, PR 80  </t>
  </si>
  <si>
    <t xml:space="preserve">HTN +DYSLIPIDEMIA +GOUT+? HHD </t>
  </si>
  <si>
    <t xml:space="preserve">URIC ACID , ECHO </t>
  </si>
  <si>
    <t xml:space="preserve">Bp 118/90,120/80, 118/70 pr 80_x000D_
</t>
  </si>
  <si>
    <t>no cough, no SOB, no edema, no visual problem pronblem , no back pain, no paresthasia, good self care, BP 130/80 mmHg, adherent to medication, good dietary habit, no stress, toileting good, good social interaction. remarlks (no BPH symptopms)</t>
  </si>
  <si>
    <t>sleeps well, walking distance good, muscle strength good, no emotional change,.no memory loss, good judghement</t>
  </si>
  <si>
    <t>salt restriction, be active, minimize coffee, vegitable and fruit dish, leguimes dish, get adequate sun light, eat (banmana, tomatto, pottato  for pottasium supplementation)</t>
  </si>
  <si>
    <t>PR-58 BP-134 / 83mmhg</t>
  </si>
  <si>
    <t>P1-Known HTN _x000D_
-On Amlodipine 10 mg po/d, HCT 25 mg po/d</t>
  </si>
  <si>
    <t xml:space="preserve">BP -76 17 114 / 72 _x000D_
</t>
  </si>
  <si>
    <t xml:space="preserve">PN on medication on pregbabalin 75 mg neorobin , meloxicam HTN - ON FOLLOW UP HC </t>
  </si>
  <si>
    <t xml:space="preserve">Asthmatic on medications and Diabetic on lifestyle modification_x000D_
</t>
  </si>
  <si>
    <t xml:space="preserve">EASY FATIGABILITY , LEFT CHEST PAIN </t>
  </si>
  <si>
    <t>BP - 124/74 _x000D_
 ECHO - ECHOCARDIOGRAPHY=DEGENERATIVE MITRAL AND AORTIC VALVE DISEASES WITH MILD MR_x000D_
 ECG -Atrial Fibrillation with Rapid Ventricular Response, Left Axis Deviation, Left Ventricular_x000D_
Hypertrophy.</t>
  </si>
  <si>
    <t xml:space="preserve">SAME + AFIB </t>
  </si>
  <si>
    <t xml:space="preserve">SEND COAGULATION PROFILE , TROPONIN I _x000D_
-  INITIATE WARFARIN </t>
  </si>
  <si>
    <t>HTN + HHD (?DCMP) + ? AF on Enalapril 5 mg po/d, Digoxin 0.125 mg po/d, Lasix 20 mg po/d , ASA 81 mg po/d+ VIT B COMPLEX 1 TAB PO DAILY</t>
  </si>
  <si>
    <t xml:space="preserve">she was treated for pyelonephritis with antibiotics and for nephritic syndrome with diuretic. she has finished medications and and her edema has subsided, urine color and amount has become normal._x000D_
she still has headache. her bp was found to be elevated. </t>
  </si>
  <si>
    <t xml:space="preserve">no edema. _x000D_
BP= 119/90_x000D_
Cr= 1.2 (one week back), bun, 7.9_x000D_
urine culture= no growth. </t>
  </si>
  <si>
    <t>? nephritic syndrome</t>
  </si>
  <si>
    <t xml:space="preserve">amlodipine 2.5 mg po daily and appoint after 2 weeks with RFT result. </t>
  </si>
  <si>
    <t>P1=? pylonephritis + nephrtic syndrome</t>
  </si>
  <si>
    <t xml:space="preserve">BP-92 / 53 mmHg </t>
  </si>
  <si>
    <t>Neurocognitive disorder with perceptual disturbance + Type II DM + HTN + Parkinsonism on medication</t>
  </si>
  <si>
    <t>the leg swelling is decreasing.</t>
  </si>
  <si>
    <t>B/--125/72 , chest---good air entry ,  lege-- sill edema .CBC--WNL , Na+--142 , K+--4.37 .urea--23.</t>
  </si>
  <si>
    <t>prednisolone + Furosemide 120 mg BID + Aldactone 50 mg po /d .+ Alfonsine 10mg .</t>
  </si>
  <si>
    <t xml:space="preserve">BP 128/70, PR 80, FBS ? </t>
  </si>
  <si>
    <t>LINK TO DERMA AND DO FBS</t>
  </si>
  <si>
    <t>T2 DM + HTN + dyslipidemia on NPH 16/6 IU BID FOR 1MONTH, HCT 25 mg po/d, metoprolol 12.5 mg po/d, and atrovastatin 20 mg po/d</t>
  </si>
  <si>
    <t>PR-71 BP-123 / 62mmhg</t>
  </si>
  <si>
    <t>Repeat doppler u/s for comparison before discontinuation of anticoagulation</t>
  </si>
  <si>
    <t>P1-Rt lower ex DVT (Unprovoked)_x000D_
P2-HIT(resolved))_x000D_
-On Rivaroxaban 20mg po/d_x000D_
-Has been on anticoagulation for the past 6 months and 15 days)</t>
  </si>
  <si>
    <t>previous complaints subsided, difficulrty of steeping hill, no joint swelling, no weakness, no weight gain, feeling of depressed, recently treated for bronchiotes, intermittent headache, no tinites, no mem,ory loss, good air entry on both posterior chestr</t>
  </si>
  <si>
    <t>sleeps well, walking distance good but has fatigue, has emotional change  (hasd irritability, intermittent feel;ing ogf worthlessness, loss of enerfgy, poor concentration, loss of appetite, physoical activity deceresedc, sometiomes wishes for death) no memory loss, good judgement</t>
  </si>
  <si>
    <t>fluoxetin started, vegitable and fruit dish, taker enough fluid, avoid stress, get enough rest, loose weight, do exercise, prepare a diary engage on writting on (thought, mood, emotion, environment, physical activity) try to replace bad thoughrtds with positive thoughts</t>
  </si>
  <si>
    <t xml:space="preserve">BP 123/70,130/90, 140/100/,135/90 PR 70  </t>
  </si>
  <si>
    <t>ECG, OFT , LIPID FBS, URINE ,</t>
  </si>
  <si>
    <t>HBV  DNA -- less than  20 iu/ml.</t>
  </si>
  <si>
    <t>Unreliable  lab result.</t>
  </si>
  <si>
    <t>repeat  viral load .</t>
  </si>
  <si>
    <t>Dx --- chroni9c viral hepatitis ( HBV )  + B. asthma .</t>
  </si>
  <si>
    <t>PATIUENT NOT AVALABLE</t>
  </si>
  <si>
    <t xml:space="preserve">T2DM + HTN + RVI on HAART; on NPH 40/20 IU, enalapril 10 mg po/d, Neurobion 1 tab po/d_x000D_
</t>
  </si>
  <si>
    <t>PCT,NIS_x000D_
Mild epigastric tenderness</t>
  </si>
  <si>
    <t>Same as above + Acute exacerbation of PUD</t>
  </si>
  <si>
    <t>P1-Known RA _x000D_
P2-LPR_x000D_
-On MTX 15mg PO weekly, Folic acid 5mg po every other day, Prednisolone 5mg PO PRN</t>
  </si>
  <si>
    <t xml:space="preserve">HAS LEFT LOWER LEG PAIN MORE ON  MORNING AND  ON THE FOOT SHARP TYPE OF  PAIN RELEVED BY ACTIVITY , has left ear pain  , left side chest pain sharp type   and intermittent </t>
  </si>
  <si>
    <t>bp115/62,  ,pr 80,fbs not done</t>
  </si>
  <si>
    <t>TYPE2 DM +PN+</t>
  </si>
  <si>
    <t xml:space="preserve">UPDATE IX , OFT LIPI FBS RF ECG URINE LINK TO ENT </t>
  </si>
  <si>
    <t>type 2 DM; on MTF 1.5/1 gm po bid, daonil 10 mg po bid P2. PN; ON Amitriptyline 25 mg po/d</t>
  </si>
  <si>
    <t xml:space="preserve">HTN with HFpEF 2ry to HHD ON METOPROLO 25MG PO DILY LASIX 40MG PO DAILY ENALAPRIL 10MG PO BID,ATROVASTATIN 40MG PO DAILY_x000D_
</t>
  </si>
  <si>
    <t>Send RNA viral load of HepC</t>
  </si>
  <si>
    <t>Chronic Viral Hepatitis ( HCV +ve)</t>
  </si>
  <si>
    <t xml:space="preserve">he has improvement of his symptoms regarding paraesthesia. _x000D_
he has intermittent bilateral lower leg swelling but no cough or SOB. </t>
  </si>
  <si>
    <t>FBS =  &amp;lt; 140</t>
  </si>
  <si>
    <t xml:space="preserve">well cotnrolled DM. </t>
  </si>
  <si>
    <t xml:space="preserve">U'A RFT.                </t>
  </si>
  <si>
    <t>B/P  --- 1135/70,  CBC--WNL-, ALT--16 , AST--15 , U/sound--normal.</t>
  </si>
  <si>
    <t>chronic viral hepatitis ( HBV )&gt;</t>
  </si>
  <si>
    <t>Viral load  ( HBV DNA )</t>
  </si>
  <si>
    <t>FBS-180  mg/dl &amp; BP-165 / 73 mmHg</t>
  </si>
  <si>
    <t xml:space="preserve">)_x000D_
_x000D_
_x000D_
Good Glycemic control_x000D_
_x000D_
</t>
  </si>
  <si>
    <t>p1: Known type DM + Known Hypertensive currently On NPH 62/32 IU SC BID, MTF 500mg/day, ASA 81mg/day, Enalapril 10 mg bid. p2: known asthmatic patient ( not on medication</t>
  </si>
  <si>
    <t>the abdominal swelling has subsided</t>
  </si>
  <si>
    <t>B/P--110/75 , abdomen-- no shifting dullness, spleen 6 cm. HBV DNA----544461 Iu/ml. BUN--- 11 , creatinine--1.03 mg.</t>
  </si>
  <si>
    <t>Tenofovir 300 mg po /d + frusemide 40 mg po /QOD + spironolactone 100 mg po / QOD.</t>
  </si>
  <si>
    <t>Dx---chronic viral hepatitis /Decompensated cirrhosis ( Ascites + splenomegaly + ? varices )</t>
  </si>
  <si>
    <t>seen recently, had side effect of amlodipine (headche) switched to lisnopril 10 mg po daily (creatinine level requested)</t>
  </si>
  <si>
    <t xml:space="preserve">seen recvently </t>
  </si>
  <si>
    <t>hypertension , diabetes, dyslipidemia</t>
  </si>
  <si>
    <t>no ciough, no edema, no SOB, lacrimation, no red eye, bacvk pain, paresthasia, chest pain , no  sweating , no vomiti ngh, no fever, good diseaser course, no stress, adherent to medication, toileting good, good social interaction. remarks (no breast mass, no vaginal dischasrge)</t>
  </si>
  <si>
    <t>sleeps well, walking fdistance poor, fatigue , muscle strength weak, no emotional change, no memory loss, good judgemenmt</t>
  </si>
  <si>
    <t>good disease course+ unstable angina</t>
  </si>
  <si>
    <t>ECG requested, renal function and urin analysis requested</t>
  </si>
  <si>
    <t xml:space="preserve">hypertension disease </t>
  </si>
  <si>
    <t xml:space="preserve">Poorly controled DM + essential HTN_x000D_
_x000D_
</t>
  </si>
  <si>
    <t>P1=DM on NPH 36/23 IU BID P2= essential HTN ( on LSM)</t>
  </si>
  <si>
    <t>No cmcomplaint</t>
  </si>
  <si>
    <t>B/P-- 120/77 , chest--clear , abdomen-- no organomegaly. U/sound--normal study LFT--???, RFT--??, HBVSag--positive , HCV Abs---negative</t>
  </si>
  <si>
    <t>HBV  DNA .</t>
  </si>
  <si>
    <t xml:space="preserve">Dx---chronic viral hepatitis  ( HBV ) </t>
  </si>
  <si>
    <t xml:space="preserve">bp 92 / 63 PR 95 </t>
  </si>
  <si>
    <t xml:space="preserve">known RVI on HAART + CKD ( stable ) + CLBP 2o to degenerative spondylosis </t>
  </si>
  <si>
    <t>known RVI on HAART + CKD ( stable )</t>
  </si>
  <si>
    <t xml:space="preserve">Dx-- previous viral hepatitis ( HCV) Cirrhotic . HE did complete Antivirus ( EPCLUSA ) and declared virus is eradicated._x000D_
</t>
  </si>
  <si>
    <t xml:space="preserve">HAS  PAIN ON LEFT FOREARM  AND ITCHING SENSTION FACE BECOME DARKEN </t>
  </si>
  <si>
    <t xml:space="preserve">BP 160/100, ,PR80 </t>
  </si>
  <si>
    <t xml:space="preserve">SUBOPTIMAL CONTROLL HTN+VITAMIN D DEFICENCY  TREATED </t>
  </si>
  <si>
    <t xml:space="preserve">LINK TO DERMA, REFILL </t>
  </si>
  <si>
    <t xml:space="preserve">essential HTN on HCT 25mg PO daily, Enalapril 10mg PO BID P2=Vitamin D deficiency ON TRETMENT </t>
  </si>
  <si>
    <t>right supraclavicular LAP tender, singly, no fever, no child and rigor, no gum bleeding, has petchial rash, no weight loss, no cough, no SOBm, no vaginal discharge, no breast mass</t>
  </si>
  <si>
    <t>no hepathosplemno megaallym,, no history of gastrites</t>
  </si>
  <si>
    <t>lymphadenitesv diseasde</t>
  </si>
  <si>
    <t>FNA , CBC , VDRL, CRP</t>
  </si>
  <si>
    <t>lymphadenites disease</t>
  </si>
  <si>
    <t xml:space="preserve">she was admitted and treated for SCAP and discharged 1 week back. she has no fever but has dry intermittent cough. </t>
  </si>
  <si>
    <t xml:space="preserve">control CXR. </t>
  </si>
  <si>
    <t>Came with FBS measurements ranging from 144-116mg/dl  BP-120/75mmhg</t>
  </si>
  <si>
    <t>same as above + ?Newly Dx T2DM</t>
  </si>
  <si>
    <t>Do Hga1c and refill</t>
  </si>
  <si>
    <t>P1-Known HTN _x000D_
P2- Cholelithiasis + BPH_x000D_
P3-Known RVI on HAART_x000D_
-on Amlodipine 5mg po daily, Tamsulosin 0.4mg po/day and alazocine 10mg po daily</t>
  </si>
  <si>
    <t xml:space="preserve">she has no cough, SOB or cough. she is feeling well. </t>
  </si>
  <si>
    <t xml:space="preserve">bronchial breath sound on the left posterior upper chest. no dullness. </t>
  </si>
  <si>
    <t>post TB broncoectiasis</t>
  </si>
  <si>
    <t>for viral load testing</t>
  </si>
  <si>
    <t>chronic heaptitis B</t>
  </si>
  <si>
    <t>chronic hepatitis B</t>
  </si>
  <si>
    <t xml:space="preserve">She has dry intermittent cough for the past 20 days with no fever or shortness of breath. it gets worse during the night time or during exertion. she took azithromycine and cough syrup for few days but she has no relief of symptoms. she has no weight loss or loss of appetite. her daughter has asthma and she has seasonal allergies. she doesn't want to start insulin_x000D_
</t>
  </si>
  <si>
    <t>FBS=170, 213, 297, 176, 162, 156, 170, 191, 173 TSH= 0.9 CHEST= COARSE LOUD CRIPITATION S ON BILATERAL LUNG FIELDS ANTERIORLY AND POSTERIORLY, SHE HAS EXPIRATORY WHEEZING DIFFUSELY. cvs= s1 ans s2 well heard.</t>
  </si>
  <si>
    <t xml:space="preserve">poorly controlled DM + ?? bronchial asthma_x000D_
_x000D_
</t>
  </si>
  <si>
    <t>she has no complaint and no previous jaundice</t>
  </si>
  <si>
    <t>V/s  --- WNL , chest --clear , Abdomen--spleen  tipped . CBC--WNL , RFT -- creatinine -0.7 ,, ALT--17 , AST--20 , U/sound--normal study ( ? ). HBV DNA--107 200 iu/ml .</t>
  </si>
  <si>
    <t>High  viremia  with ? splenomegaly ( ? portal HPN ).</t>
  </si>
  <si>
    <t>Initiate  Tenofovir 300 mg po /d .</t>
  </si>
  <si>
    <t xml:space="preserve">Dx --- chronic viral hepatitis ( HBV ) </t>
  </si>
  <si>
    <t xml:space="preserve">has lower back pain with difficulty during activity, no nubness of extermity , he was treated no change  freguency , stiil has intermittent scrotal pain </t>
  </si>
  <si>
    <t xml:space="preserve">bp115/70, pr 80 </t>
  </si>
  <si>
    <t xml:space="preserve">MILD HYDROCELE+ TREATED MILD HYDRONEPHROSIS+LBP 2? </t>
  </si>
  <si>
    <t>LUBMOSACRAL XRAY , URINE RFT</t>
  </si>
  <si>
    <t>MILD HYDROCELE+ TREATED MILD HYDRONEPHROSIS</t>
  </si>
  <si>
    <t xml:space="preserve">he has blood during defication. which is pure red and occurs at the end of defication. it is painless. he has no tenesmus. he has significan't but unquantified weight loss in the past 6 months.  </t>
  </si>
  <si>
    <t xml:space="preserve">BP= 114 / 69 </t>
  </si>
  <si>
    <t>well controlled HTN + rule out internal hemorrhoids</t>
  </si>
  <si>
    <t>occult blood, stool exam, colonoscopy</t>
  </si>
  <si>
    <t>COPD ON MEDICATION</t>
  </si>
  <si>
    <t>bp - 120/71</t>
  </si>
  <si>
    <t xml:space="preserve">- link back to neurosurgery _x000D_
-1 week - rmopd  for sick leave </t>
  </si>
  <si>
    <t>Known RVI on HAART + Radiculopathy 2 to Mild Degenerative Lumbar spondylosis with L4/L5 diffuse disc bulge &amp; facete joint degeneration, causing mild bilateral neural foraminal narrowing</t>
  </si>
  <si>
    <t xml:space="preserve">P1-Known Hypertensive _x000D_
-On Amlodipine 10mg PO daily </t>
  </si>
  <si>
    <t>complains left breast pain of 2 days duration. no discharge or swelling from the breasts, no other compaint</t>
  </si>
  <si>
    <t>no discharge or swelllling of th left breast</t>
  </si>
  <si>
    <t>?mastitisis</t>
  </si>
  <si>
    <t>send breast u/s</t>
  </si>
  <si>
    <t>bp 118/80, pr 80</t>
  </si>
  <si>
    <t>DYSLPIDEMIA</t>
  </si>
  <si>
    <t xml:space="preserve">DYSLIPIDEMIA on atrovastatin  40 mg po 1x </t>
  </si>
  <si>
    <t xml:space="preserve">bp - 110/70 </t>
  </si>
  <si>
    <t xml:space="preserve">send baselin inx </t>
  </si>
  <si>
    <t xml:space="preserve">known rvi on haart + linked from ophthalmology side - for general check up </t>
  </si>
  <si>
    <t>V/s --- WNL , chest --clear , Abdomen--spleen tipped . CBC--WNL , RFT -- creatinine -0.7 , ALT--17 , AST--20 ,HbA1c 4.4 %  U/sound--normal study ( ? ). HBV DNA--107 200 iu/ml (28/8/23)</t>
  </si>
  <si>
    <t>High viremia with ? splenomegaly ( ? portal HPN ).</t>
  </si>
  <si>
    <t>Initiate Tenofovir 300 mg po /day</t>
  </si>
  <si>
    <t xml:space="preserve"> chronic viral hepatitis ( HBV )</t>
  </si>
  <si>
    <t>he has decreased appetite</t>
  </si>
  <si>
    <t>BP =120 / 60</t>
  </si>
  <si>
    <t>refill and appoint_x000D_
multivitamin</t>
  </si>
  <si>
    <t>HTN with HHD on enalapril 5 mg po/d, ASA 81 mg po/d, atrovastatin 20 mg po/d</t>
  </si>
  <si>
    <t xml:space="preserve">P=? osteoarthritis + Dyslipidemia; on Atrovastatin 40 mg po/d , Meloxicam 15 mg po/d for first 10 days + HTN on amlodipine 5 mg po daily. </t>
  </si>
  <si>
    <t xml:space="preserve">fbs -145- 160 -  155 _x000D_
 bp - 85 17 126 / 77( 114/76 ) </t>
  </si>
  <si>
    <t>T2DM on Metformin 1gm po bid,glibencamide 10 mg po bid,atrovastatin 20 mg po daily, + HTN on enalapril 5mg po daily,</t>
  </si>
  <si>
    <t xml:space="preserve">AFTER she start amlodpine she has  lower leg swelling ,  </t>
  </si>
  <si>
    <t xml:space="preserve">bp ,pr 80  not done </t>
  </si>
  <si>
    <t xml:space="preserve">HTN +OLD STROKE +? HHD </t>
  </si>
  <si>
    <t xml:space="preserve">HOLD AMLODPINE  DO UPDATE IX </t>
  </si>
  <si>
    <t>known HTN+ known old stroke on ASA, atrovastatin and unknown anti hypertensive ( who discontinued her medications for the last one week) P2- ? SNHL on follow up at ENT</t>
  </si>
  <si>
    <t xml:space="preserve">WITH RECURRENT HYPOGLYCEMIA  BELOW 65 </t>
  </si>
  <si>
    <t xml:space="preserve">fbs-  120- 121 - 65 ** </t>
  </si>
  <si>
    <t xml:space="preserve">MAKE NPH - 34/24, RI - 6/2 - REFILL AND APPT </t>
  </si>
  <si>
    <t>T1DM on NPH 36/28 IU BID, RI 8/4 IU BID</t>
  </si>
  <si>
    <t>perianal pain 1 month</t>
  </si>
  <si>
    <t xml:space="preserve">Well controlled + ? Hemorroied </t>
  </si>
  <si>
    <t xml:space="preserve">S/E ,        </t>
  </si>
  <si>
    <t xml:space="preserve">Well controlled + ? UTI </t>
  </si>
  <si>
    <t xml:space="preserve">Complain bilateral knee pain_x000D_
the pedal edema is subsiding. he has cough but no osteopenia . he also complain easy fatigability_x000D_
</t>
  </si>
  <si>
    <t>BP=129 / 78_x000D_
Wt=102 to 95</t>
  </si>
  <si>
    <t>send OFT,CXR</t>
  </si>
  <si>
    <t>P1Ischemic DCMP with reduced EF (35%) _x000D_
P2=bilateral knee OA _x000D_
 lasix 80mg po TID, metoprolol 25 mg po/d, atorvastatin 20 mg po/d, ASA 81 mg po/d, Clopidegrol 75mg PO daily</t>
  </si>
  <si>
    <t xml:space="preserve">leg swelling no other concern </t>
  </si>
  <si>
    <t xml:space="preserve">home bp and fbs are fair </t>
  </si>
  <si>
    <t xml:space="preserve">same with amlodipine side effect </t>
  </si>
  <si>
    <t xml:space="preserve">make amlodipine 5 and hct 25 </t>
  </si>
  <si>
    <t>DM and HTN on losartan 50 mg/d, amlodpine 5 mg/d, hct 12.5 mg/d, atorvastatin 20mg po/d, NPH 9/6u sc bid, metformin 1gm po bid, amitriptyline 25mg po noct</t>
  </si>
  <si>
    <t>IHD with EF 35% with moderate LVSD + T2DM + PAD</t>
  </si>
  <si>
    <t>SPIRONOLACTONE 25 MG PO/DAY, ATEROZ 40MG PO/DAY, METFORMIN 1gm po bid PO/DAY, metoprolol 25mg po daily, ASA 81 MG PO/DAY, enalapril 5 mg PO BID, Amlodipine 10mg PO daily, update ECHO and ECG, lipid profile, Urine analysis, RFT, consider initiation of DApagliflosin if EF is reduced.</t>
  </si>
  <si>
    <t>p1:IHD with moderate LVSD + T2 DM + PAD. substance use Smoking ON SPIRONOLACTONE 25 MG PO/DAY, ATEROZ 40MG PO/DAY, METFORMIN 1gm po bid PO/DAY, metoprolol 25mg po daily, ASA 81 MG PO/DAY, enalapril 5 mg PO BID, Amlodipine 10mg PO daily_x000D_
_x000D_
ECHO (2020)= IHD with moderate LV systolic dysfunction + Moderate LVH with grade I Diastolic dysfunction_x000D_
HgA1c= 5.5%</t>
  </si>
  <si>
    <t xml:space="preserve">has improvment  in dyspeptic symptom but still scanty blood in saliva  aggravated by meal </t>
  </si>
  <si>
    <t xml:space="preserve">vs ,stable  pc nis no acsitis or edema  updated ixs ,ast=43 alt=51 plt=168 FIB-4=10.5 </t>
  </si>
  <si>
    <t xml:space="preserve">UPDATE ABDOMINAL US AND LFT and see after 3 month </t>
  </si>
  <si>
    <t>CHBV liver fibroscan 4 kpa</t>
  </si>
  <si>
    <t>FBS=140-230</t>
  </si>
  <si>
    <t>send RFT, UA</t>
  </si>
  <si>
    <t>P1= T2DM on metformin 1.5/1 po BID. Glimepride 4mg PO daily</t>
  </si>
  <si>
    <t xml:space="preserve">no new concedern </t>
  </si>
  <si>
    <t xml:space="preserve">no distress_x000D_
tarce edema </t>
  </si>
  <si>
    <t xml:space="preserve">as previous with repsimprovment </t>
  </si>
  <si>
    <t>chronic pulmonary embolism( ct scan) + NYHA class IV stage C HF 2* to ? cor pulmonale ppt by SCAP P2: ILD/UIP (from CT scan) P3: Colonic diverticulum + Internal hemorrhoids (from colonoscopy) P4: Dyspepsia 2* to ?Sliding hiatal hernia (from endoscopy)</t>
  </si>
  <si>
    <t>146/85 mm hg_x000D_
  FBS:143</t>
  </si>
  <si>
    <t xml:space="preserve">_x000D_
New Complaint_x000D_
no new complaint_x000D_
_x000D_
Objective Finding_x000D_
_x000D_
Assessment_x000D_
P- NSTEMI + T2DM + HTN + pud + duodenitis + Anemia_x000D_
_x000D_
Plan_x000D_
</t>
  </si>
  <si>
    <t xml:space="preserve">P- NSTEMI + T2DM + HTN + pud + duodenitis + Anemia_x000D_
</t>
  </si>
  <si>
    <t>power on her left leg improved but her left lim is the same.she has palpitation excessive sweating  weight loss or other symptom which explain the hyperthyroidism</t>
  </si>
  <si>
    <t>bp=145/60   pr=84_x000D_
INR=1.36  FT4=1.95NG/ML(0.9-1.72)</t>
  </si>
  <si>
    <t>same as above+undercoagulation</t>
  </si>
  <si>
    <t>REFILL_x000D_
MAKE WARFARIN 2.5 MG/DAY AND 5 MG TWO TIMES PER WEEK_x000D_
SALT FREE DIET_x000D_
MAKE PTU 50 MG</t>
  </si>
  <si>
    <t>subjectively this is a 74 years old female known hypertensive and known cardiac patient for the past 4 years on warfarin 2.5 mg po daily, amlodipine 5 mg po daily and atenolol 50 mg daily currently presented with left side body weakness which was maximum at onset and has improved progressively associated with this she has also headache and 1 episode of vomiting preceding the weakness she has hx of chronic cough of 2 weeks which worsened the past three days. objectively -GA- well looking, -V/S- PR-84 BP-132 / 76 mmhg , T-36.4, RR- 22 ,SPO2- ,91% with ATM air -HEENT-PC and NIS -LGS=NO LAP -Respiratory system=tracheal shift to the right clear and resonant chest -CVS= jvp not raised, s1 and s2 well heard , no murmur no gallop -GIS-flat moves respiration no tenderness no palpable organomegally no sign of fluid collection -GUS-NO CVAT -MSS-no edema -Integumentary=no rash pallor -Neurologic=GCS E 4 V 5 M6 ,GCS= 15/15, TONE=NORMOTONIC,, POWER, LUE= 0/5, LLE =3/5 , RUL and RLE= 5/5, DTR= + 3 FOR LEFT KNEE JIONT,others are +2, meningeal sign -ve Babinski = equivocal on the left side and downgoing on right side Investigations -CBC 17/01/16 ,WBC=7.92,NEU-79,LYM=15.6,HGB=11.7,HCT=36.7,PLT=217,AST=25,ALT=14,Na=146,,k=4.55,cl=106.6 - COAGULATION PROFILE - (28/09/23) - PTT-31.9SEC , PT - 15.8 SEC , INR- 1.35 SEC -22/01/ 2016 e.c HGa1c-6.1, -22/01/16 E.C carotid artery doppler = left CCA atherosclerosis -TFT done on 22/01/16 E.C,TSH=0.036,T3 total =1.18,T4 total=12.2 -ABD PELVIC U/S= NORMAL -ECHO DONE ON SEP 29/23=( calcified aortic and mitral valve with EF=60 and TAPSE=20) -CT SCAN= right posterior acute infract in the MCA teritory and chronic small vessel ischemic changes -neck U/S- MNG WITH TIRSAD III WITH SMALL NODULEA AND COARSE CALCIFICATION -HRCT OF chet= left thyroid mass with mediastinial extention current asst p1= KNOWN HYPERTENSIVE WITH HHD, p2= DCVHD(calcified aortic and mitral valve with EF=60 and TAPSE=20) P3=LEFT SIDE HEMIPARESIS 2RY TO ISCHEMIC STROKE P4= subclinical hyperthyroidism with retrosternal extention P5= CAP P=A FIB current mgt summery - Warfarin 2.5mg po daily - Atorvastatin 40mg Po/Day - Omeprazole 20mg po/bid -augmentin 625mg po daily for 4 days -azithromycin 5000mg po daily-complated - PCM 1gm PO prn -ptu 100mg po daily plan -to discharge with the above mngt and appoint at endocrine and neurology clinic after 1 month with free T4,TSH and coagulation profile</t>
  </si>
  <si>
    <t>he has several episodes of hypoglycemia</t>
  </si>
  <si>
    <t>BP= 146-163/80-92_x000D_
FBS= 59-120mg/dl</t>
  </si>
  <si>
    <t>P=CERVICAL SPONDYLOSIS + T2DM + Newly Dx HTN</t>
  </si>
  <si>
    <t>descalate NPH 38/18, start amlodipine 5mg PO daily, HCT 25mg PO daily,  ASA 81 MG PO/DAY, ATORVASTATIN 20 MG PO/DAY, AMITRYPTYLIN 37.5 MG</t>
  </si>
  <si>
    <t>P=CERVICAL SPONDYLOSIS + T2DM + BPH (ON medical management )_x000D_
ON NPH 42/20, ASA 81 MG PO/DAY, ATORVASTATIN 20 MG PO/DAY, AMITRYPTYLIN 37.5 MG PO/DAYPrevious HgA1c= 10.6%</t>
  </si>
  <si>
    <t xml:space="preserve">mild intermitant chest disomfort with bitter sensation on the tongue _x000D_
no other concern </t>
  </si>
  <si>
    <t xml:space="preserve">stable _x000D_
no distreess </t>
  </si>
  <si>
    <t xml:space="preserve">same with imp in pain _x000D_
GERD </t>
  </si>
  <si>
    <t xml:space="preserve">refill add panthop </t>
  </si>
  <si>
    <t>Corpulmonale 2nd ACO + post-covid fibrosis + Chronic PTE + Dyslipidemia+PN + VIt D def on:-, Beclometasone MDI 200 mcg, 2 puffs bid, Salbutamol inh 2 puffs PRN , Atorvastatin 40 mg po/d, Pregabaline 75x2 lasix 40 po bid atrov 40 mg po od , , on home O2 therapy,beclo salb</t>
  </si>
  <si>
    <t xml:space="preserve">bp =100/55 pr= 90 </t>
  </si>
  <si>
    <t>P-1 Bilateral knee OA + lower back pain  + RVI ON HAART + HTN( controlled)</t>
  </si>
  <si>
    <t xml:space="preserve">continue meds ,add PPI  lipid profile vit.D level </t>
  </si>
  <si>
    <t>P-1 Bilateral knee OA + lower back + RVI ON HAART + HTN ON- MELOXICAM 15MG PO/D -AMLODIPINE 5 MG PO/D -AMITRIPTYLINE 25MG PO/D -ATORVASTATIN 40MG PO/D -DICLOFENAC JEL PRN, indomethacin 50mg suppository prn -calcidenk 1 tab po/d</t>
  </si>
  <si>
    <t xml:space="preserve">he has one episode of ABM 3 weeks ago but no other episode. </t>
  </si>
  <si>
    <t>BP = 116 / 80</t>
  </si>
  <si>
    <t xml:space="preserve">Seizure disorder on Phenytoin 50 mg TID + </t>
  </si>
  <si>
    <t xml:space="preserve">no concer than occasional l knee pain </t>
  </si>
  <si>
    <t xml:space="preserve">no abn _x000D_
knee crept </t>
  </si>
  <si>
    <t xml:space="preserve">p1 DVT unprovoked On warfarin 5/2.5 mg po alternatively + left kee pain </t>
  </si>
  <si>
    <t xml:space="preserve">refill_x000D_
inr_x000D_
diclo ointment </t>
  </si>
  <si>
    <t>_x000D_
p1 DVT unprovoked On warfarin 5/2.5 mg po alternatively</t>
  </si>
  <si>
    <t>SHE HAS EPIGASTRIC DISCOMFORT AFTER MEDICATIONS</t>
  </si>
  <si>
    <t>FBS=126MG/DL_x000D_
HOME BP=130-140/90   OFFICE BP=137/80   PR=89</t>
  </si>
  <si>
    <t>REFILL SAME MEDICATION_x000D_
CHANGE AMITRYPTHYLINE TO PREGABALIN_x000D_
SEE AFTER 2 MONTH WITH HGA1C</t>
  </si>
  <si>
    <t>P: NYHA Class 4, Stage C CHF 2ndry to CRVHD (severe MS, moderate MR, mild AR) + Sever PHTN + Atrial fibrillation + chronic rt leg proximal DVT with incomplete re canalization + post thrombotic syndrome on -Lasix 40 mg po d, Warfarin 5 mg po day, Spironolactone 25 mg po daily, Metoprolol 25 mg/day, B. Peniciln 1.2 million IU IM monthly inr: 2.32</t>
  </si>
  <si>
    <t xml:space="preserve">intermitent knee joint pain (lt) no swelling or limiattio of movt </t>
  </si>
  <si>
    <t xml:space="preserve">bp =127/68  fbs= 117-140  </t>
  </si>
  <si>
    <t xml:space="preserve">well controlled bp and glycemic control+?OA </t>
  </si>
  <si>
    <t xml:space="preserve">continue meds ,meloxicam 15 mg po  prn </t>
  </si>
  <si>
    <t>P- HTN past 10 years and P2- known DM for the past 01 year ON:- - MTF 1 g po bid -Glimiperide 2mg mg po/d -Atrovostatin 20 mg po/d -Amlodipine 5 mG po daiLy -Enalapril 5 mg po bid</t>
  </si>
  <si>
    <t xml:space="preserve">fbs 198, 220 mg/ dl _x000D_
bp outside good </t>
  </si>
  <si>
    <t xml:space="preserve">same with baove target FBS </t>
  </si>
  <si>
    <t xml:space="preserve">refill_x000D_
increase glimi </t>
  </si>
  <si>
    <t>Problem List P1- Type 2 DM P2- HTN on enalapril 5mg bid p3 Dyslipidemia ON: - Atrovo 80 mg po daily MTF 1 g po bid, glimiperide 2mg po daily</t>
  </si>
  <si>
    <t>DCMP with EF 15-25% + Newly Dx T2DM</t>
  </si>
  <si>
    <t>start NPH 24/14, MTF 500mg PO noc, dapagliflosin 10mg PO daily, LASIX 40 MG PO DAILY -ENALAPRIL 10 MG PO BID, -METOPROLOLE 25 mg PO BID, -ASPRINE 81 MG PO DAILY, -ATROVASTATINE 40 MG PO DAILY, Eplerenone 25mg PO daily</t>
  </si>
  <si>
    <t>P=DCMP with EF 15-25% -ON LASIX 40 MG PO DAILY -ENALAPRIL 10 MG PO BID, -METOPROLOLE 25 mg PO BID, -ASPRINE 81 MG PO DAILY, -ATROVASTATINE 40 MG PO DAILY, Eplerenone 25mg PO daily (changed after side effect of spironolacton)_x000D_
ECHO (on megabit 2015)= DCMP WITH BIVENTRICULAR SYSTOLIC DYSFUNCTION WITH REGIONAL WALL MOTION ABNORMALITY AND MODERATE PULMONARY HYPERTENTION AND REDUCED EJECTION FRACTION 15-25% CXR=CARDIOMEGALLY_x000D_
Updated HgA1c= 15.15%</t>
  </si>
  <si>
    <t xml:space="preserve">bp =118/73    pr=91 </t>
  </si>
  <si>
    <t xml:space="preserve">no subjective complaint </t>
  </si>
  <si>
    <t xml:space="preserve">1 ac = 9.2 and cr 1.4 urea 31   _x000D_
home smbg has been in target _x000D_
bp elevated </t>
  </si>
  <si>
    <t xml:space="preserve">repeat cr _x000D_
make amlodipine 10 and decide on mtf initiation </t>
  </si>
  <si>
    <t>DM + HTN DKD ( Cr 2.3 at admission with +3 protein uria: which normalized) Dapagliflizone 10 mg po dialy Amlodipine 10 mg po daily Enlapril 10 mg po od Atrovostatine 40 mg po od</t>
  </si>
  <si>
    <t xml:space="preserve">he is a chronic alcoholic for 40 years and drinks heavily. he has tried to cut off but he was unable to do that. he is linked from psychiatry clinic for evaluation of liver disease. _x000D_
no abdominal swelling, no yellowish discoloration of eyes. _x000D_
he has insomnia. _x000D_
currently he has stopped drinking for the past week. </t>
  </si>
  <si>
    <t xml:space="preserve">CBC = NORMAL except MCV 102._x000D_
ABDOMINAL U'S= hepatic hemangioma (0.3 x 0.3) follow up ultrasound is suggested. _x000D_
LFT is normal U'A, S/E is normal. _x000D_
he has no ascites, no jaundice. </t>
  </si>
  <si>
    <t>alcohol dependency.</t>
  </si>
  <si>
    <t xml:space="preserve">life style modification, multivitamin tablets. follow up abdominal ultrasound after 3 months. _x000D_
if he has difficulty of maintaining abstinence, consider acamprosate 666 mg po TID  or naltrexone. 50 mg po daily. </t>
  </si>
  <si>
    <t>alcohol dependency</t>
  </si>
  <si>
    <t>PR=72 BP=105 / 66</t>
  </si>
  <si>
    <t>DO CHEST X-RAY, AFTER TWO WEEKSCOME WITH ECHOCARDIOGRAPHY RESULT</t>
  </si>
  <si>
    <t>CAP (TREATED)+BRADYCARDIA 2?</t>
  </si>
  <si>
    <t>bp =124/57 pr= 65 (  claimed that last TFT done a month back was normal)</t>
  </si>
  <si>
    <t xml:space="preserve">continue meds ,,ECG </t>
  </si>
  <si>
    <t>BP= 142/77</t>
  </si>
  <si>
    <t xml:space="preserve">P1-HFrEF (35-40%) secondary to IHD P2 -T2DM P3 - Controlled HTN </t>
  </si>
  <si>
    <t>add metoprolol 25mg PO daily, consider Dapagliflosin after updated ECHO, continue ASA- 81mg po/d -Atorvastatin 20 m g po daily -enalapril 5 mg po BID -lasix 40 mg po daily -spironolactone 25 mg po daily -metformin 500 mg po daily</t>
  </si>
  <si>
    <t>P1-HFrEF (35-40%) secondary to IHD P2 -T2DM P3 -HTN _x000D_
On ASA- 81mg po/d -Atorvastatin 20 m g po daily -enalapril 5 mg po BID -lasix 40 mg po daily -spironolactone 25 mg po daily -metformin 500 mg po daily_x000D_
ECHO (On 04/04/2014EC)= IHD with moderate LV systolic dysfunction, moderate MR, grade 2 diastolic dysfunction and moderate concentric LVH degenerative mild AR CALCULATED EJUCTION FRACTION 35-40%</t>
  </si>
  <si>
    <t xml:space="preserve">no concern _x000D_
shoulde rpain has improved after physion </t>
  </si>
  <si>
    <t xml:space="preserve">a1c 6.3    fbs 106 and 104 </t>
  </si>
  <si>
    <t xml:space="preserve">same with fine fbs </t>
  </si>
  <si>
    <t xml:space="preserve">refill atrovov and lisno </t>
  </si>
  <si>
    <t>p1-htn lisnpo 5mg po od atrov 20 mg po od p2-?rot cuff tear</t>
  </si>
  <si>
    <t>he is not taking bronchodilator and symbicort</t>
  </si>
  <si>
    <t>BP= 92/62_x000D_
ECHO DONE ON 22/01/2016EC=NON ISCHEIC DCP WITH SEVERELY REDUCED LV SYSTOLIC FUNCTION AND MODERATE SECONDARY MR WITH MILD TR AND MILD PUL HTN EF=25% TAPSE=15MM; IVC IS BORDERLINE</t>
  </si>
  <si>
    <t xml:space="preserve">DCMP with EF= 25%  + B.asthma </t>
  </si>
  <si>
    <t>Change SYMBICORT  to beclometasone 2 puffs BID, ENALAPRIL 5 MG PO BID, METOPROLOL 25 MG PO/DAY LASIX 40 MG PO BID, DIGOXINE 0.125MG PO/DAY SPIRONOLACTONE 25 MG PO/DAY, salbutamol 2 puff prn</t>
  </si>
  <si>
    <t>P=DCMP+B.ASTHMA HE IS ON METOPROLOL 25 MG PO/DAY LASIX 40 MG PO BID, DIGOXINE 0.125MG PO/DAY ENALAPRIL 5 MG PO BID SPIRONOLACTONE 25 MG PO/DAY, SYMBICORT 1 PUFF BID, salbutamol 2 puff prn_x000D_
_x000D_
ECHO DONE ON 22/01/2016EC=NON ISCHEIC DCP WITH SEVERELY REDUCED LV SYSTOLIC FUNCTION AND MODERATE SECONDARY MR WITH MILD TR AND MILD PUL HTN EF=25% TAPSE=15MM; IVC IS BORDERLINE</t>
  </si>
  <si>
    <t xml:space="preserve">Same compliant </t>
  </si>
  <si>
    <t xml:space="preserve">Same , no imprvement </t>
  </si>
  <si>
    <t xml:space="preserve">continue medication and link ti Neurolgy </t>
  </si>
  <si>
    <t xml:space="preserve">bp =122/ 89 pr=100 </t>
  </si>
  <si>
    <t>HTN ( controlled)+ ischemic stroke</t>
  </si>
  <si>
    <t xml:space="preserve">no concern _x000D_
delivered 5 mo back _x000D_
no family hx of such illness </t>
  </si>
  <si>
    <t xml:space="preserve">no peri sigmata of cld_x000D_
hbv viral load = 2894 iu/ml </t>
  </si>
  <si>
    <t xml:space="preserve">chronic hbv </t>
  </si>
  <si>
    <t xml:space="preserve">us _x000D_
liver enz cbc </t>
  </si>
  <si>
    <t xml:space="preserve">chronic hbv ( 16 years) </t>
  </si>
  <si>
    <t>complains about tingling sensation over his rt lower extremity</t>
  </si>
  <si>
    <t xml:space="preserve">FBS 180-88mg/dl </t>
  </si>
  <si>
    <t>same as above +?PN</t>
  </si>
  <si>
    <t xml:space="preserve">Update IX </t>
  </si>
  <si>
    <t xml:space="preserve">P1-Known T2DM_x000D_
P2-Newly Dx HTN (on LSM)_x000D_
-On MTF 1000mg PO BID, Glibenclamide 5mg PO BID , Atrovastatin 40mg PO daily._x000D_
</t>
  </si>
  <si>
    <t>stable vitals_x000D_
INR= 1.63</t>
  </si>
  <si>
    <t>Subtherapautic INR + Left side hemiparalysis 2ndary to ? CVT with hemorrhagic transformation</t>
  </si>
  <si>
    <t>make warfarin 5mg/7.5mg PO daily, Haem up syrup 10ml daily, CBC</t>
  </si>
  <si>
    <t>P1- 25th POD after caesarean delivery done for unspecified indication P2- Left side hemiparalysis 2ndary to ? CVT with hemorrhagic transformation P3- sub-galial hemorrhage P4- mild Anemia (11.1 on 7/1/16) 2ry to IDA Brain MRI= right parietal and temporal lobe hemorrhage and sign of PCA distal mild to moderate stenosis, small partial scattered thrombosis on the superior sagittal Dural venous sinus_x000D_
On warfarin 5mg PO daily, Haem up syrup 10ml daily</t>
  </si>
  <si>
    <t xml:space="preserve">no complaint _x000D_
no family hx of cld other than hbv in her sister  (during preg no smx) </t>
  </si>
  <si>
    <t xml:space="preserve">no peri pstigmataof cld_x000D_
HBV viral load= 615 iu / ml </t>
  </si>
  <si>
    <t xml:space="preserve">hep b sa g pos </t>
  </si>
  <si>
    <t xml:space="preserve">inv lanb aand us </t>
  </si>
  <si>
    <t xml:space="preserve">hepatits b sag pos 11 mo back </t>
  </si>
  <si>
    <t>Unprovoked DVT</t>
  </si>
  <si>
    <t>Rivaroxaban 20mg PO daily</t>
  </si>
  <si>
    <t>Unprovoked DVT of left proximal leg</t>
  </si>
  <si>
    <t xml:space="preserve">fatigue _x000D_
father had similar illess with ft of dec cld </t>
  </si>
  <si>
    <t xml:space="preserve">n oper stigata of cld _x000D_
viral load = 111,200 iu/ ml _x000D_
alt= 34 iu/ml  ast= 30 iu/ml  ap= 85 </t>
  </si>
  <si>
    <t xml:space="preserve">chronic HBV ( 5 years) </t>
  </si>
  <si>
    <t xml:space="preserve">US _x000D_
fibroscan after </t>
  </si>
  <si>
    <t>FBS=180, 210, 250, 152, 180, 198_x000D_
RBS= night 108, 198, 180, 132, 153.</t>
  </si>
  <si>
    <t xml:space="preserve">make NPH 35/2 continue other medications. </t>
  </si>
  <si>
    <t>P1-Known T1DM -On NPH 35 iu and RI- 10/2</t>
  </si>
  <si>
    <t>BP=130/80-140/80-140/90</t>
  </si>
  <si>
    <t>REFILL SAME MEDICATIONS_x000D_
MAKE ENALAPRIL 10 MG PO BID</t>
  </si>
  <si>
    <t xml:space="preserve">P1: HTN + Chronic Small Vessel Stroke On- ASA 81mg PO/D -ATROVASTATIN 40 MG PO/D -ENALAPRIL 10 MG PO/DAY -AMLODIPINE 10 MG PO/Day </t>
  </si>
  <si>
    <t>PR-80 BP-101 / 80mmhg</t>
  </si>
  <si>
    <t>Refill and link to ophta</t>
  </si>
  <si>
    <t>P1-T2DM _x000D_
P2-Rt. BKA after Diabetic foot ulcer_x000D_
P3- Diabetic eye disease_x000D_
-on NPH=24/12  and Metformin 500mg PO BID ,Atorvastatin 20mg PO /D</t>
  </si>
  <si>
    <t>BP= 143/59</t>
  </si>
  <si>
    <t>HTN + T2DM + Focal seizure</t>
  </si>
  <si>
    <t>Escalate amlodipine 10mg PO daily, Enalapril 10mg po per day, Sodium valporate 500mg PO BID, NPH 20/10, Phenytoin 100mg po per day Atorvastatin 40mg po per day, MTF 500mg PO daily</t>
  </si>
  <si>
    <t>Hypertension for the last 1 year Type 2 DM for the last 6 years Focal seizure for the last 1 year she on Enalapril 10mg po per day Sodium valporate 500mg PO BID, NPH 20/10 Phenytoin 100mg po per day Atorvastatin 40mg po per day, amlodipine 5mg PO daily, MTF 500mg PO daily</t>
  </si>
  <si>
    <t>bp  =168/95 ,fbs=111-119,134,</t>
  </si>
  <si>
    <t xml:space="preserve">good glycemic control +stage II HTN </t>
  </si>
  <si>
    <t xml:space="preserve">continue ,nph 16/8 and planned to start anti htnsive but she refuses </t>
  </si>
  <si>
    <t xml:space="preserve">P=TYPE 1 DM (2yr) + newly dx HTN on NPH 16/8 and life style modification  not willing to start anti htn </t>
  </si>
  <si>
    <t xml:space="preserve">no complaint_x000D_
7 mo pregnant </t>
  </si>
  <si>
    <t xml:space="preserve">no perip stigmata of cld _x000D_
HBV viral load = 82 iu/ml </t>
  </si>
  <si>
    <t xml:space="preserve">hepatis B dsag po 4 mo back </t>
  </si>
  <si>
    <t xml:space="preserve">us _x000D_
lab see her mnday </t>
  </si>
  <si>
    <t xml:space="preserve">Rt upper exermity </t>
  </si>
  <si>
    <t>poor controlled HTN + ? PN + Cervical spondylosis</t>
  </si>
  <si>
    <t xml:space="preserve">no complaint_x000D_
no family hx of cld </t>
  </si>
  <si>
    <t xml:space="preserve">no perip stigmata of cld _x000D_
HBV viral load= 581 iu/ml </t>
  </si>
  <si>
    <t xml:space="preserve">us lab reevaluate </t>
  </si>
  <si>
    <t>HBV pos in 2014</t>
  </si>
  <si>
    <t>SHE FALL DOWN AND HAD RIGHT SHOULDER DISLOCATIONS; SHE HAS ECCHYMOSIS ON HER RIGHT ARM</t>
  </si>
  <si>
    <t>PR=78  BP=120 / 80_x000D_
INR=1.31</t>
  </si>
  <si>
    <t>SAME+UNDER COAGULATION</t>
  </si>
  <si>
    <t>REFILL_x000D_
MAKE WARFARIN 7.5 MG PO/DAY</t>
  </si>
  <si>
    <t>P=DCMP+A FIB WARFARIN 7.5/5 MG PO ON ALTERNATIVE DAY LASIX 40 MG PO BID METOPROLOL 50 MG PO DAILY SPIRONOLACTONE 25 MG PO/DAY</t>
  </si>
  <si>
    <t>he has leg edema after his amlodipine was escalated to 10mg PO day</t>
  </si>
  <si>
    <t>BP= 142-153/71-78_x000D_
FBS= 126-186</t>
  </si>
  <si>
    <t>Pooorly controlled DM &amp; HTN</t>
  </si>
  <si>
    <t>Change amlodipine to nifedipine 20mg PO BID, add HCT 25mg PO daily, metformin/vildagliptne 1000mg/50mg PO BID, Atorvastatin 20 mg PO/day, hold daonil, CBC, OFT, Urine analysis, lipid profile</t>
  </si>
  <si>
    <t>TYPE 2 DM + HTN On Daonil 5mg PO BID; Metformin 1000 mg PO BID; Atorvastatin 20 mg PO/day, Amlodipine 10 mg PO daily</t>
  </si>
  <si>
    <t xml:space="preserve">bp =143/83 fbs= 175- 199  hga1c=8.6 </t>
  </si>
  <si>
    <t xml:space="preserve">planned to add nph 10 iu sc/d ( but she refused to start) </t>
  </si>
  <si>
    <t>he has dry cough for the past 02 weeks, no loss of appetite, no weight loss</t>
  </si>
  <si>
    <t>BP= 98 / 68 _x000D_
Chest= RLL fine creps_x000D_
CVS= Murmur of TR</t>
  </si>
  <si>
    <t>RECCUURNT DVT+ CORPULMONALE 2ND to CHRONIC THROMBO EMBOLISM + CAP</t>
  </si>
  <si>
    <t>warfarin 5 mg po/day, lasix 40 mg po/d_x000D_
Klamox 1gm PO BID, azithromycin 500mg PO daily x03 days, dextromethorphan 15ml BID x07 days</t>
  </si>
  <si>
    <t>P=RECCUURNT DVT+ CORPULMONALE 2ND to CHRONIC THROMBO EMBOLISM ON ; warfarin 5 mg po/day, lasix 40 mg po/d_x000D_
_x000D_
INR= 2.93</t>
  </si>
  <si>
    <t>FBS= 140, 142</t>
  </si>
  <si>
    <t>T2DM_x000D_
 on NPH 66/42 iu sc am/pm , metformin 500 mg po bid</t>
  </si>
  <si>
    <t>T2DM_x000D_
 on NPH 66/42 iu sc am/pm , metformin 1g po bid</t>
  </si>
  <si>
    <t>bp =124/83 fbs= 73  no other symptoms</t>
  </si>
  <si>
    <t xml:space="preserve">make doanil 2.5 mg po/d  do rft have HBGM </t>
  </si>
  <si>
    <t xml:space="preserve">P= TYPE II DM ON METFORMIN 1GM PO BID and doanil =2.5 mg po bid </t>
  </si>
  <si>
    <t>pr=87 rr=17 bp=146 / 71</t>
  </si>
  <si>
    <t>P=HTN+HTN+ VIT D DEFICENCY+CKD SHE IS ON ENALAPRIL 5 MG PO BID AMLODIPINE 5 MG PO/DAY FRUSEMIDE 40MG PO/DAY VIT D 50000 WEEKLY PANTOPRAZOLE 40 MG PO/DAY</t>
  </si>
  <si>
    <t>has fatigability and weight loss and also has irritability</t>
  </si>
  <si>
    <t>tsh&amp;lt;0.1uiu/mlt4=1.17ng/dl,ft3=3.98pg/ml</t>
  </si>
  <si>
    <t>same with hyperthyrodism</t>
  </si>
  <si>
    <t>PTU 100MG PO TID,PROPRANOLOL 40 MG PO DAILY</t>
  </si>
  <si>
    <t xml:space="preserve">Colloid Goiter_x000D_
_x000D_
</t>
  </si>
  <si>
    <t xml:space="preserve">BP= 87 / 62          </t>
  </si>
  <si>
    <t>HFrEF 2o to IDCM</t>
  </si>
  <si>
    <t>add enalapril 5mg PO daily, continue  ASA 81mg PO daily, Atorvastatin 40mg PO daily, Metoprolol 25mg PO daily, Spironolactone 25mg PO daily, lasix 40mg PO daily</t>
  </si>
  <si>
    <t>P1=HF 2ry to IDCM + DVHD (mild AR and Moderate MR) severe TR + mild pulmonary HTN_x000D_
On ASA 81mg PO daily, Atorvastatin 40mg PO daily, Metoprolol 25mg PO daily, Spironolactone 25mg PO daily, lasix 40mg PO daily_x000D_
_x000D_
ECHO(2 years ago)= P1=HF 2ry to IDCM + DVHD (mild AR and Moderate MR) severe TR + mild pulmonary HTN</t>
  </si>
  <si>
    <t xml:space="preserve">bilateral leg pain. he has no swelling or trauma hx </t>
  </si>
  <si>
    <t>BP=..............</t>
  </si>
  <si>
    <t>well controlled DM + ? PN</t>
  </si>
  <si>
    <t>cont metformin_x000D_
update RFT</t>
  </si>
  <si>
    <t>type 2 DM patient on  Metformin 500mg PO daily</t>
  </si>
  <si>
    <t xml:space="preserve">vs= stable  no edema no ascitis  updated ixs  rft=wnr  ast=40 alt=40 </t>
  </si>
  <si>
    <t>1=CLD 2ndry to Chronic Viral Hepatitis ( Hepatitis C).</t>
  </si>
  <si>
    <t xml:space="preserve">update viral load  make lasix 20 mg po/d and spironolactone 50 mg po/d </t>
  </si>
  <si>
    <t xml:space="preserve">p1=CLD 2ndry to Chronic Viral Hepatitis ( Hepatitis C). He is on spironolactone 100mg po daily and lasix 40mg po daily, on salt free diet, sofosbuvir/velpatasovir400/100mg po daily for 12 weak( he took it for 3 months ) </t>
  </si>
  <si>
    <t>came back for appointment</t>
  </si>
  <si>
    <t>fbs is all with in normal rannge</t>
  </si>
  <si>
    <t>see managemnt,appoint after three months.</t>
  </si>
  <si>
    <t>burning type epigastric pain with reflux, indigestion, burping but no distension_x000D_
bilateral hand fingers joint pain which is worse with cold with morning stiffness and better with as the day get warm. he had history of lower extrimity jts pain (knees, and the toes) for which he took injection(intraarticular) and po_x000D_
he had cholecystechtomy 10 yrs back_x000D_
patient also asked for general check up</t>
  </si>
  <si>
    <t xml:space="preserve">BP 134/77mmHg, _x000D_
</t>
  </si>
  <si>
    <t>dyspepsia R/O PUD + ?Rheumatoid arthritis</t>
  </si>
  <si>
    <t>CBC,U/A, RFT,Sr elec, LFT, LP, RF, S/E, h.pylori Stool Ag, ocult blood, ECG, U/S, CXR, ESR</t>
  </si>
  <si>
    <t>P dyspepsia + Arthitis R/o RA</t>
  </si>
  <si>
    <t xml:space="preserve">has compliant recurent urtheral discharge which was whitish which is foul smelling the first was 2 yrs back and the recent one month, took multiple Antibiotica, ciprofloxacin,ceftriaxone, doxycycline, azitromycin, metronidazole and augmenting (private clinic), he claim culture ws done from discharge with no isolated pathogen, currently and no improvement, currently taking ketokonazole from which he claim the dischage has decreased, no foul smell but has dysurea , hesitency and testical pain which is sharp </t>
  </si>
  <si>
    <t>BP 139/80mmHg</t>
  </si>
  <si>
    <t xml:space="preserve">?recurent STI </t>
  </si>
  <si>
    <t xml:space="preserve">U/A, scrotal U/S, consider </t>
  </si>
  <si>
    <t>P ? Recurrent STI</t>
  </si>
  <si>
    <t xml:space="preserve">has unilateral type headache since four yrs which comes every month and last 3 days .has associated nausea and vomitting, phonophobia and photo[hobia_x000D_
back pain on the left _x000D_
epigastric pain with reflux, _x000D_
lowerabdominal pain no urinary symptoms </t>
  </si>
  <si>
    <t>stable_x000D_
chest clear_x000D_
MSK no tenderness</t>
  </si>
  <si>
    <t>primary headache + Dyspepsia +?myalgia</t>
  </si>
  <si>
    <t>CBC, U/A, S/E, Hpylori stool Ag, Ibuprofen 400mg po</t>
  </si>
  <si>
    <t>P primary head ache</t>
  </si>
  <si>
    <t>complains of intermitent palpitation of one month duraton_x000D_
no epigastric pain , no other associated symptoms</t>
  </si>
  <si>
    <t>PR   80 bpm</t>
  </si>
  <si>
    <t>ECG, Sr electrolyte, TSH</t>
  </si>
  <si>
    <t>Left knee joint pain of six months and has epigastric pain with poor appitite since one month</t>
  </si>
  <si>
    <t>PR=83  BP=133 / 63MMHG</t>
  </si>
  <si>
    <t>HTN with good BP control+?left knee joint osteoarteritis+chronic dyspepsia 2?</t>
  </si>
  <si>
    <t>refill,add PPI and multivitamie with minerals,investigate.</t>
  </si>
  <si>
    <t>right knee joint pain of six months and has epigastric pain with poor appitite since one month</t>
  </si>
  <si>
    <t>PR=67  BP=129 / 85MMHG</t>
  </si>
  <si>
    <t>REFILL WITH NIFEDIPINE 20MG PO DAILY,ATORVASTATIN 20 MG PO DAILY,MELOXICUM  15MG PO  DAILY</t>
  </si>
  <si>
    <t>HTN with HHD( GRADE 1 DIASTOLIC DYSFUNCTION  ON MEDICATION</t>
  </si>
  <si>
    <t>FB S- 141 - 135 - 140 - BP - OFFICE RCORD - 111 17 152 / 81 BP =- 130- 120- /80- 82</t>
  </si>
  <si>
    <t>T2DM + HTN + Asthma on metformin 1 gm po BID, doanil 5 mg po/d, enalapril 10 mg po BID, atenolol 50mg po/d, atrovastatin 20 mg po/d, ASA 81 mg po/d, salbutamol puff PRN and beclomethasone 2 puffs BID</t>
  </si>
  <si>
    <t>HAS TOOTH LOSE</t>
  </si>
  <si>
    <t>PR=60 BP=134 / 70MMHG,FBS=103MG/DL,HGA1C=7.3%</t>
  </si>
  <si>
    <t>P=HTN on LSM+ Type 2 DM + RVI on HAART; on MTF/vildagliptin 1000mg /50 mg po bid</t>
  </si>
  <si>
    <t>SAME AS ABOVE WITH SUBOPTIMAL GLYCEMIC CONTROL+?DENTAL CARIES</t>
  </si>
  <si>
    <t>REFILL,ADVISED ON LIFE STYLE MODIFICATIONS,LINK TO DENTAL CLINIC</t>
  </si>
  <si>
    <t xml:space="preserve">BP: 146/79   168/84    148/84   149/86, 143 / 82_x000D_
FBS: 125, 122,   203, 111   102 mg/dl </t>
  </si>
  <si>
    <t>FBS, RFT, Lipid profile, s/e</t>
  </si>
  <si>
    <t>p1: known T2 DM on MTF 500mg po daily _x000D_
p2:  HTN on enalapril 10mg po bid, HCT 25mg po daily, atrovastatin 20mg po daily, ASA 81 gm po daily_x000D_
p3: PN on AMT 25mg po daily and pregabalin 75 mg po daily_x000D_
p4: Lt knee OA on Meloxicam 15mg po daily</t>
  </si>
  <si>
    <t xml:space="preserve">BP - 108 149 / 82 BP - HOME RECORD - 148/82 - 140/80 - 138/85_x000D_
</t>
  </si>
  <si>
    <t xml:space="preserve">HTN on losartan 50mg/ d, AMLODIPINE 10/5 mg po BID , METOPROLOL 25MG PO/D &amp; Atrovastatin 20 mg/dl_x000D_
</t>
  </si>
  <si>
    <t xml:space="preserve">BP: 110-130/78-87, 121 / 86 </t>
  </si>
  <si>
    <t>HTN On Amlodipine 10 mg po/d, Enalapril 10 mg po/d</t>
  </si>
  <si>
    <t xml:space="preserve">bp:  151 / 92 </t>
  </si>
  <si>
    <t>OFT, Lipid profile, fbs, s/e,U/A</t>
  </si>
  <si>
    <t xml:space="preserve">poor controlled T2 DM  + Headache </t>
  </si>
  <si>
    <t>BP                              PR</t>
  </si>
  <si>
    <t>Hypertension for the last 3 years /Type 2 DM for the last 14 years with chronic complication DKD,DED CKD MBD on NPH 35/30 and Telimisartan 40 mg po perday and HCT 12.5mg FBS 80-130 creatinine 2.39 eGFR 23ml/min creatinine 237  PTH 336 Calcium 0.92 vitad 26 phosphrus 6 ALP 127 FBS 130_x000D_
 addd calcium carbonate 350mg po TID</t>
  </si>
  <si>
    <t>add calcium carbonate</t>
  </si>
  <si>
    <t>no new  complained</t>
  </si>
  <si>
    <t>poorly  glycemic control</t>
  </si>
  <si>
    <t xml:space="preserve">she has  complaint of teeth pain </t>
  </si>
  <si>
    <t xml:space="preserve">bp 131/80, ,pr80, HER LAST RBS WAS 190_x000D_
</t>
  </si>
  <si>
    <t xml:space="preserve">echo is normal(done by dr yitagesu)_x000D_
but recommended for ECG= 6MONTHS BACK OCCASIONAL PAC, frist degree av block , older ecg has LVH_x000D_
</t>
  </si>
  <si>
    <t>BP=118-133/67-68_x000D_
FBS=105MG/DL</t>
  </si>
  <si>
    <t>ECG, REFILL OTHER , APPOINT 3MNTH</t>
  </si>
  <si>
    <t>HTN + DVHD (mild MR, mild TR) + mild PHTN with mild TR + AV- block ON AMLODIPINE 5 MG PO DAILY AND ASPRIN 81 MG PO DAILY</t>
  </si>
  <si>
    <t>has head ache since yesterday</t>
  </si>
  <si>
    <t>PR=73 BP=127 / 67MMHG</t>
  </si>
  <si>
    <t>HTN with good BP control+Head ache</t>
  </si>
  <si>
    <t>refill, paracetamol 1gm po prn</t>
  </si>
  <si>
    <t xml:space="preserve">BP: 168 / 96    PR: 104_x000D_
FBS: 145mg/dl </t>
  </si>
  <si>
    <t>OFT, FBS, lipid profile, U/A</t>
  </si>
  <si>
    <t xml:space="preserve">T2DM + HTN + Dyslipidemia; on MTF 1 gm po bid,  ASA 81 mg po/d, Atrovastatin 20 mg po/d, amlodipine valsartan 5/160mg po daily, Lasix 40 mg po/d and metoprolol  12.5 mg po daily ( but he discontinues) </t>
  </si>
  <si>
    <t xml:space="preserve">bp=121 / 64  pr=72 rr=18  FBS = 120-220mg/dl </t>
  </si>
  <si>
    <t>T2 dm( sub optimal control)</t>
  </si>
  <si>
    <t>update HGA1C AT NEXT VISIT_x000D_
REFILL MEDICATIONS</t>
  </si>
  <si>
    <t>TYPE 2 DIABETIC</t>
  </si>
  <si>
    <t xml:space="preserve">Post covid syndrome +HF with mildly reduced ejection fraction(40-45%)/ IHD/atrial fibrillation on atenolo 50mg po daily Furosemide 20mg po daily warfarin 2.5mg po 4x/week atorvastatin 40mg po daily_x000D_
</t>
  </si>
  <si>
    <t>BP: 120-130/80-90, 123/85</t>
  </si>
  <si>
    <t>BP 144/68 PR 68 fbs 91-103 HBPM 130/70-140/70</t>
  </si>
  <si>
    <t xml:space="preserve">T2DM + HTN on Amlodipine 10 mg po daily, Metformin 500 mg po day , HCT 25 mg po daily, Enalapril 5  mg po bid </t>
  </si>
  <si>
    <t xml:space="preserve">lower back pain with limitation of movement while walking, assuming standing position and sitting down but the lower extremity  numbness has improved_x000D_
He has productive cough , low grade fever, night sweating but no chest pain or hemoptysis _x000D_
he has no home blood glucose measurment </t>
  </si>
  <si>
    <t>BP- 82/49 , PR- 120 (feeble pulse)_x000D_
masked (expressionless) face_x000D_
right lower lung coarse creps _x000D_
He has tremor of the hand, and toungue _x000D_
hypertonic lower extremities</t>
  </si>
  <si>
    <t xml:space="preserve">P- T2DM (20+ yrs) + PERIPPHERAL NEUROPATHY + CLBP 2 ? DDD + TREMOR 2 ?Parkinson's disease  + HYPOVOLUMIC SHOCK  r/o septic shock 2 ? Sepsis of chest focus 2 ?CAP </t>
  </si>
  <si>
    <t xml:space="preserve">ADD statin _x000D_
continue other meds _x000D_
do CBC, OFT, FBS, HgA1C, U/A, Lumbosacral xray, CXR  _x000D_
send to ER for rescuscitation </t>
  </si>
  <si>
    <t>P- T2DM (20+ yrs) + PERIPPHERAL NEUROPATHY On : NPH 8/6iu and Amitriptyline 25mg/day</t>
  </si>
  <si>
    <t>BP: 141 / 91_x000D_
FBS: 75</t>
  </si>
  <si>
    <t>Well controlled glycemia + newly diagnosed HTN</t>
  </si>
  <si>
    <t>OFT, lipid profile, s/e, U/A</t>
  </si>
  <si>
    <t xml:space="preserve">v/s-bp-132 / 79, home- pr-70, CBC and LFT are normal, TC/TG/HDL/LDL-221/121/55/138, FBS-85_x000D_
</t>
  </si>
  <si>
    <t xml:space="preserve">BP: 149 / 70_x000D_
FBS: 110( home measurement) _x000D_
: </t>
  </si>
  <si>
    <t>T2DM on NPH 34/22, MTF 1000 mg po Bid, Amitriptyline 25 mg po/d, ASA 81 mg d</t>
  </si>
  <si>
    <t>FBS = 130mg/dl , BP = 140/90mmgh</t>
  </si>
  <si>
    <t>DRY COUGH 1 WEEK</t>
  </si>
  <si>
    <t xml:space="preserve">BP=175 / 96(OFFICE) HOME--120--140/80-93 MMHG_x000D_
PR=69 RR=18 </t>
  </si>
  <si>
    <t>??? WHITE GOWN HTN</t>
  </si>
  <si>
    <t>&gt;&gt;&gt;RETURN WITH SERIA BP AT NEXT VISIT_x000D_
--&amp;gt;Amlodipine 10 mg po/d</t>
  </si>
  <si>
    <t>HTN on  Amlodipine 10 mg po/d</t>
  </si>
  <si>
    <t>epigasteric pain since three months</t>
  </si>
  <si>
    <t>PR=86  BP=138 / 93MMHG, FBS=137mg/dlhga1c=10.1,total cholesterol=113mg/dl,hdl= 28mg/dl,ldl=32mg/dl,triglyceride=265mg/dl,cr=1.4mg/dl,urea=31mg/dl</t>
  </si>
  <si>
    <t>Same as above with good glycemic suboptimal BP control+Dyspepsia2?</t>
  </si>
  <si>
    <t>refill losartan 50mg po daily,hold valsartan,add ppi</t>
  </si>
  <si>
    <t>P=TYPE2 DM+ DYSLIPEDEMIA ON NPH= 32/20 AM/PM MTF 500mg po bid Atorvastatin 20 mg po/d , valsartan 80 mg po/d(BUT HE IS TAKING LOSARTAN 50MG PO DAILY , ASA 81 mg po/d</t>
  </si>
  <si>
    <t xml:space="preserve">BP: 119 / 76_x000D_
Lipid profile: total cholesterol: 194   HDL: 36   LDL: 87   TGA: 355_x000D_
RFT: Cr: 0.4    urea: 10_x000D_
HgA1C: 6.9 </t>
  </si>
  <si>
    <t xml:space="preserve">Sub optimal glycemic control + dyslipidemia </t>
  </si>
  <si>
    <t>make doanil 10/5bid and add atrovastatin 20mg po daily</t>
  </si>
  <si>
    <t>T2DM on metformin 1 gm po BID, Glibenclamide 5mg po BID</t>
  </si>
  <si>
    <t xml:space="preserve">KNOWN EPILEPTIC + TOXIC MNG ON LAMOTRIGEN 100 MG PO/ BID , LEVETRICERTAM 500 MG PO BID, PTU 100 MG PO TID, propranolol 20 mg po bid_x000D_
</t>
  </si>
  <si>
    <t>no cough, no SOB, no edema, no visual probnlem to be evaluated 9discoloration of iris), no back pain, paresthasia, previous complaints have subsided, joint mobility good, good balance, good understanding, cooperatibve, no obesity, no stress, no psychosocial distress, good dietary habit, good dietary habit, adherent to medication, toileting good, good social interaction. remarks (no breast mass, no vaginal discharge)BP 160/90 mmHg</t>
  </si>
  <si>
    <t>sleeps well, walking distance good, muscle strength good, no emotionmal change, no memory loss but forgetfulness, good judgement</t>
  </si>
  <si>
    <t>good disease course + iris discoloration</t>
  </si>
  <si>
    <t>salt restriction , be actie, miniize coffee, prevention of fall, vegitable and frui t dish, legumes dish, get adequate sun light, use only liquid oil, avoid fried food, eat (banana, tomatto and pottato for pottasium supplementation)</t>
  </si>
  <si>
    <t>hypertension, back pain , oligoarthrites</t>
  </si>
  <si>
    <t>PICT=NR, CR=1.1_x000D_
WBC= 12K HGB= 12.6 MCV=70.8, CRP=80 _x000D_
-He presented with crampy abdominal pain pain, constipation with alternative diarrhea with bloody stool, loss of apetite and weight loss(15 kg in 6 months) of 5 months but no fever, tennismus or night sweating. He was treated repeatedly for IP but symptoms persisted. he has no cough, chest pain or contact with Pulmonary Tb patient. Inv: Abdominal CT- Diffuse circumfrential thickening of the cecum and acending colon suggesting infectious/inflammmatory colitis Colonoscopy- segmntal(cecum and ascending colon) colitis with severe colonic stenosis likely crohn's disease Biopsy- chronic active colitis favouring IBD (fragmented mucosa extending to lamina propria with lymphoplasmacytic infiltration</t>
  </si>
  <si>
    <t>BP= 93/60_x000D_
pr=70 and strong</t>
  </si>
  <si>
    <t>CROHNS DX with mild disease activity index</t>
  </si>
  <si>
    <t>PREDNISOLONE 40MG PO/D FOR 2WKS , CPT 1 DS TAB PO/D, OMEPRAZOLE 20MG PO BID, _x000D_
CBC/CRP/LFT/fbs</t>
  </si>
  <si>
    <t>?CROHNS DX._x000D_
cdai=45</t>
  </si>
  <si>
    <t xml:space="preserve">Has ankle swelling but no other body part involved_x000D_
</t>
  </si>
  <si>
    <t xml:space="preserve">BP- 170/80 , HBPM- 140-150/79-87_x000D_
HFBSM- 117, 123, 128, 130 _x000D_
ankle edema </t>
  </si>
  <si>
    <t>P-HTN( suboptimal control) + T2 DM(well controlled) + ?Drug induced leg swelling (AMLODIPINE )</t>
  </si>
  <si>
    <t xml:space="preserve">change amlodipine to carvidelol 6.25 mg poi bid _x000D_
continu other meds _x000D_
do HgA1C_x000D_
</t>
  </si>
  <si>
    <t>P-HTN + T2 DM _x000D_
ON : - MTF-1000/500 MG PO BID, AMILODIPINE 10 MG PO DAILY , -ENALAPRIL 15 MG PO BID, -ATROVASTATIN 20 MG PO DAILY, HYDROCHLORIDE 25 MG PO DAILY</t>
  </si>
  <si>
    <t xml:space="preserve">well controlled HTN  + DM + PN </t>
  </si>
  <si>
    <t xml:space="preserve">the patient not present ( his sister is the historian) </t>
  </si>
  <si>
    <t>HTN on Enalapril 5 mg Po daily and Nifedipine 20 mg PO BID</t>
  </si>
  <si>
    <t>bp 130 / 84  fbs not done</t>
  </si>
  <si>
    <t>Known type 2dm + old ischemic stroke +  HTN on medication</t>
  </si>
  <si>
    <t>dry cough with chest pain of fifteen days</t>
  </si>
  <si>
    <t>PR=90  BP=114 / 76MMHG,FBS=168MG/DL,HDL=31MG/DL</t>
  </si>
  <si>
    <t>SAME WITH SUB OPTIMAL  GLYCEMIC+GOOD BP CONTROL+?</t>
  </si>
  <si>
    <t>NPH 40/30 IU,REFILL,DO CBC,ESR,CHEST X-RAY,ESR</t>
  </si>
  <si>
    <t>P1=T2DM on NPH 38/28 &amp; METFORMIN 500MG PO DAILY P2: HTN with HHD ON Enalapril 10mg po BID Amlodipine 5mg po per day Metoprolol 25 mg po per day P3: Peripheral neuropathy on Amitriptyline 25 mg po per da, Neurobin 1 tab po per day, AND ATROVASTATIN 20MG PO DAILY</t>
  </si>
  <si>
    <t>PR=90  BP=114 / 76MMHG,FBS=168MG/DL,HDL=31MG/DL,CRIPITATION AT RIGHT AND LEFT POSTERIOR LOWER1/3</t>
  </si>
  <si>
    <t>SAME WITH SUB OPTIMAL  GLYCEMIC+GOOD BP CONTROL+?CAP</t>
  </si>
  <si>
    <t>BP: 146 / 67_x000D_
FBS: 125, 130, 145</t>
  </si>
  <si>
    <t xml:space="preserve">FAIR CONTROLL HTN_x000D_
_x000D_
</t>
  </si>
  <si>
    <t xml:space="preserve">Problem List HTN ON AMLODIPINE 10 MG PO DAILY,HCT 25MG PO DAY &amp; ATROVASTATIN 20 MG PO DAY_x000D_
</t>
  </si>
  <si>
    <t>COUGH AND SPUTUM PRODUCTION HAS DECREASED _x000D_
HAS NO NEW COMPLAINT</t>
  </si>
  <si>
    <t xml:space="preserve">BP- 116/80 _x000D_
CLEAR CHEST _x000D_
</t>
  </si>
  <si>
    <t xml:space="preserve">P- Cystic bronchiectasis </t>
  </si>
  <si>
    <t xml:space="preserve">CONTINUE MANAGEMENT _x000D_
ADVICED ON AVOIDANCE OF INFECTION, SMOKING AND EXPECTORATION </t>
  </si>
  <si>
    <t xml:space="preserve">P- Cystic bronchiectasis_x000D_
 On: Azithromycin 250 mg po alternative days, salbutamol puff prn, CHEST PHYSIOTHERAPY </t>
  </si>
  <si>
    <t>BP: 120-140/50-80</t>
  </si>
  <si>
    <t>HTN on Enalapril 10 mg po bid</t>
  </si>
  <si>
    <t>protrusion the anus</t>
  </si>
  <si>
    <t>BP              153 / 82                PR 80</t>
  </si>
  <si>
    <t>Type 2 DM for 5 years /Hypertension 2 years /Dyspepsia secondary to PUD and peripheral neuropathy /Dyslipidemia on enalapril 5 mg po bid Atrovastatin Metformin 500 mg po bid NPH 46/32 ECHO normal ECG-normal FBS 150 creatine 0.35</t>
  </si>
  <si>
    <t>poor BP control_x000D_
 add amlodipine 5 mg po per day</t>
  </si>
  <si>
    <t>Type 2 DM for 5 years /Hypertension 2 years /Dyspepsia secondary to PUD and peripheral neuropathy /Dyslipidemia on enalapril 5 mg po bid Atrovastatin Metformin 500 mg po bid NPH 46/32 ECHO normal ECG-normal FBS 150</t>
  </si>
  <si>
    <t>PATIENT NPOT AVALABLE</t>
  </si>
  <si>
    <t>well control HTN  and dm</t>
  </si>
  <si>
    <t xml:space="preserve">P=TIIDM for the past 8 yr on MTF 1000 mg BID, Glibenclamide 5 mg BID, Atrovastatin 20 mg po/d 2. HTN Enalapril 10mg BID, Amlodipine 10mg PO/day and 3. ? PN on Amitriptyline 25 mg PO/day_x000D_
_x000D_
</t>
  </si>
  <si>
    <t>PR=76/M  BP=125 / 74MMHG</t>
  </si>
  <si>
    <t xml:space="preserve">back pain  of 1 week </t>
  </si>
  <si>
    <t xml:space="preserve">poor controlled seizure + lactating mother +  LBP </t>
  </si>
  <si>
    <t xml:space="preserve">CBC, U/A, OFT </t>
  </si>
  <si>
    <t xml:space="preserve">He complains of urinary hesitance, intermittency and frequency of 3 MONTHS </t>
  </si>
  <si>
    <t>BP- 111/75  , PR - 111_x000D_
INR- 1.75</t>
  </si>
  <si>
    <t xml:space="preserve">LEFT SIDED HEMIPLEGIA 2 TO CARDIOEMBOLIC STROKE + SUPRNUCLEAR FACIAL PALSY+ A. FIB( sub therapeutic INR ) + KNOWN HTN </t>
  </si>
  <si>
    <t xml:space="preserve">Increase warfarin to 5 mg po/day for 6 days a week and 2.5 mg 1 day of the week _x000D_
continue other meds _x000D_
do cbc, oft, s/e, u/a, ABDOMINAL U/S _x000D_
</t>
  </si>
  <si>
    <t>P- LEFT SIDED HEMIPLEGIA 2 TO CARDIOEMBOLIC STROKE + SUPRNUCLEAR FACIAL PALSY+ A. FIB + KNOWN HTN _x000D_
On ASA 81 mg po/day, atrovastatin 40 mg po/day, warfarin 2.5/5 mg po/day, metoprolol 12.5 mg bid, amlodipine 5 mg PO/D</t>
  </si>
  <si>
    <t>no cough, no SOB, no edema, eright  hip joint pain diffusely till the feet (no flabnk pain, no hematuria,  right hip abduction and externasl rotation painful , extension painful, no pauin with flexion, adduction, no tenmderness, no pain on sacroiiliac joint, no area of bone tenderness on the back vertebra, right knee clining sensation with mild creptation suggestive of osteoarthrites), good balance, good understanding,cooperative, no obesity, no stress, no psychosocial, distress, good dietary habit, adherent to medication, toileting good, good social intraction. remarks (no breast mass, no vaginal discharge)</t>
  </si>
  <si>
    <t>sleeps well, walking distance good, muscvcle strength good, no emotional change, no memory loss, good judgemernt</t>
  </si>
  <si>
    <t>salt restriction, be acvtive, minimize coffee, prevention of fall, vegitable and fruits dish ,legumes dish,get adequate sun light, loose weight, avoid fried food, have a regular BP check up</t>
  </si>
  <si>
    <t>back [pain with radiculopathy</t>
  </si>
  <si>
    <t>PR=67  BP=138 / 89MMHG</t>
  </si>
  <si>
    <t>known RVI on HAART + HTN on HCT 25 mg po daily, amlodipine 5mg po daily</t>
  </si>
  <si>
    <t>BP: 163 / 63 _x000D_
FBS: 146mg/dl</t>
  </si>
  <si>
    <t xml:space="preserve">T2DM + HTN on NPH 20/10 IU SC BID, amlodipine 5mg po bid, HCT 25mg po daily, ASA 81 mg PO /D( but she took ASA 81mg po BID) </t>
  </si>
  <si>
    <t>bp 123/78 pr 68</t>
  </si>
  <si>
    <t>RHD severe ms, grade I-IIMR, severe PAH , Afib successful percutaneous MBC  was done and she is on warfarin 5mg po day , atenolol 25mg po bid digoxin 0.125mg po day, lasix 20mg po day</t>
  </si>
  <si>
    <t>--&amp;gt;DISCONTINUED METFORMIN 1 MONTHS BACK DUE TO HYPOGLYCEMIA</t>
  </si>
  <si>
    <t>BP=175 / 90  --130/75(HOME) PR=97 RR=17 _x000D_
HGA1C--5.8 %</t>
  </si>
  <si>
    <t>T2 DM + HTN + ??GYNECOLOGIC MALIGNANCY (ON CHEMO)</t>
  </si>
  <si>
    <t>D/C METFORMIN AND SERIAL FBS FOR NEXT VISIT_x000D_
--ENALPRIL 10 MP PO DAILY_x000D_
---HCT 25 MG PO DAILY</t>
  </si>
  <si>
    <t>P1. DM on GLIBENCLAMIDE 10 MG PO BID , Metformin 1500/1000 mg po BID(STOPPED TAKING FOR THE LAT 1 MONTH)  and Atorvastatin 20 mg po/d _x000D_
P2. HTN , Enalapril 10 MG PO BID &amp; HCT 25 mg po/d _x000D_
P3. ENDOMETRIAL CA ON CHEMOTHERAPY AFTER HYSTERECTOMY(COMPLETED 8 CYCLE @ ST PAUL )</t>
  </si>
  <si>
    <t xml:space="preserve">bp: 133 / 67_x000D_
FBS: 125   134   115   89   1118 </t>
  </si>
  <si>
    <t xml:space="preserve">T2DM on metformin 1000mg/500mg po bid daonil 5mg po daily </t>
  </si>
  <si>
    <t xml:space="preserve">HFrEF 2ry to IHD + Ischemic stroke + T2DM + HTN + A. Fibrillation( NPH 38/22 IU SC reg 10/8 BID -Metformin 1 GM PO/D , Lasix 20mg po bid -spironolactone 25mg po daily -losartan 50 mg po daily, bisoprolol 10mg PO BID -Atorvastatin 80mg/dl, dapagliflozin 5mg po daily, rivaroxaban 20mg po daily, ASA 81mg po daily)_x000D_
</t>
  </si>
  <si>
    <t xml:space="preserve">PR=91  BP=129 / 73MMHG </t>
  </si>
  <si>
    <t>HTN + PN + CLBP 2 to ? Degenerative LS spondylosis on losartan 50 mg po/d, amitriptyline 25 mg po/d and neurobin 1 tab po/d</t>
  </si>
  <si>
    <t>no cough, no SOB, no edema, no visual problem,  back pain, no weakness, no weight loss, no asbdominal swelling, no fever, no bone pain, no rash, , no jaundice, no history of addiction, no hematuiria, no itching, no diarrhea, no whitish stool, no headache, no weakness, no fatigue. remarks (160/100 mmhg mostly around this m,easurement)</t>
  </si>
  <si>
    <t>sleeps well, walking distance good, muscle strength good, no emotonal chanmge, no memory loss, good judgemnt</t>
  </si>
  <si>
    <t xml:space="preserve">same doisease condition </t>
  </si>
  <si>
    <t>pict, HBSAG, HCV, abdominal CT requested or ultrasund guided FNA reqyuested</t>
  </si>
  <si>
    <t xml:space="preserve">hypertension disease + liver hepatoma possibly secondary </t>
  </si>
  <si>
    <t>ANA TITER -  NON-REACTIVE_x000D_
CARDIOLIPIN ANTIBOY IgG IS 101(HIGH 6X), IgM AND igA, BETA 2 GLYCOPROTIEN I, PANEL, =NORMAL, PHOSPHOLIPID ANTIBODIES ARE NEGATIVE. _x000D_
PREVIOUS RH POSITIVE HISTORY, RAYNOAUD PHENOMENA, ITCHY LESION OVER THE THUMB</t>
  </si>
  <si>
    <t>+VE ANTI-CARDIOLPIN ANTIBODY POSITIVE 1 TIME</t>
  </si>
  <si>
    <t>-FBS, RFT, INR -DISCUSSED WITH SENIOR -REPEAT ANTICARDIOLIPIN AFTER DISCUSION IN THE FUTURE_x000D_
-CONTINUE RIVAROXABAN UNTIL COLLECTING INR TO CONVERT TO WARFARIN -</t>
  </si>
  <si>
    <t>P1= Rt breast multiple cyst P2 -upper extremity unprovoked DVT on follow up on Rivaroxavan 20 mg po daily</t>
  </si>
  <si>
    <t>HTN + PN + CLBP 2 to ? Degenerative LS spondylosis on losartan 50 mg po/d, amitriptyline 25 mg po/d and neurobin 1 tab po/d,meloxicum 15mg po daily</t>
  </si>
  <si>
    <t>bp 174 / 93 PR 94 fbs 135-140</t>
  </si>
  <si>
    <t>KnownT2DM on MTF 500 mg BID, HTN on Enalapril 5 mg po bid, Amlodipine 20mg /d, atenolol 50mg po/d , Atrovastatin 20 mg d</t>
  </si>
  <si>
    <t>HTN + PN + CLBP 2 to ? Degenerative LS spondylosis on losartan 50 mg po/d, amitriptyline 25 mg po/d and neurobin 1 tab po/d,HCT 25mg po daily</t>
  </si>
  <si>
    <t>HAS NNO BLEEDING FROM ANY WHERE</t>
  </si>
  <si>
    <t>BP- 139/86 , PR0 74_x000D_
inr - 2.7(4 wee\s back) .................5.45(today)</t>
  </si>
  <si>
    <t>NYHA Class IV Stage C HF 2ry CRVHD (EF- 60%) PPTD BY Afib (supra therapeutic INR )</t>
  </si>
  <si>
    <t xml:space="preserve">HOLD WARFARIN FOR 3 DAYS _x000D_
INITIATE WITH 2.5 MG ALTERNATIVE DAYS _x000D_
APPOINT AFTER 2 WEEK S WITH INR result </t>
  </si>
  <si>
    <t>NYHA Class IV Stage C HF 2ry CRVHD (EF- 60%) PPTD BY Afib_x000D_
 On: Frusemide 40/20 mg po/day , ,omeprazole 20 mg po bid , warfarin 2.5 mg po/day, spironolactone 25 mg po/day METOPROLOL 25 MG PO BID</t>
  </si>
  <si>
    <t xml:space="preserve">Joint pain associated with decrease in range of motion </t>
  </si>
  <si>
    <t xml:space="preserve">BP: 152 / 88_x000D_
FBS: 149   160   181mg/dl </t>
  </si>
  <si>
    <t>poor bp and poor glycemic control + ? OA</t>
  </si>
  <si>
    <t>OFT, Lipid profile, s/e, CRP, RF, URIC ACID</t>
  </si>
  <si>
    <t>T2 DM + HTN + PN ON MTF 1.5/1 MG PO BID,DAONIL 10 MG PO BID,ENALAPRIL 10 MG PO BID,ATROVASTATIN 20 MG PO BID</t>
  </si>
  <si>
    <t>no cough, no SOB, exertional dyspnea, dyspeptic symptoms, intermittent edema, no visual problem evaluated, bacvk pain, paresthasia (improved with cal;cidenk), joint mobilitry good, good balancem,, fatigue, good undertrsanding, cooperative, obesity, no stress, no psychosocial dfistress, good dietary habit, good hygien, adherent to medication, tioileting (squating problem ), good social interaction. remarkls (no breast mass, no vaginal discharghe)FBS 148 mg/dl BP 160/90 mmHg mostly 140/90 and below</t>
  </si>
  <si>
    <t>sleeps poorly, wa;king distance good, muscle strength good, no emotional change, no memory loss, good judghement</t>
  </si>
  <si>
    <t>salt restriction, be active, minimize coffee, vegitable anmd fruit dish,lehgumes dish, ge t adequate sun light, use only liquid oil, avoid heacvy duty, foot care (wear loose shoe, becareful while cuttin g nails, keep moisturizing legs, keep hygien )</t>
  </si>
  <si>
    <t>diabetes,  hypertension, dysl;ipidemia, HHD</t>
  </si>
  <si>
    <t xml:space="preserve">BP -76 147 / 86_x000D_
</t>
  </si>
  <si>
    <t>REFILLL FOR 2 MONTH</t>
  </si>
  <si>
    <t xml:space="preserve">DEGENERATIVE LUMBAR DISPOSITIONS: on pregabalin, Meloxicam and Neurobin , ATROVSATATIN - 20 MG PO DAILY ,_x000D_
_x000D_
</t>
  </si>
  <si>
    <t>REFIL FOR 2 MONTH</t>
  </si>
  <si>
    <t xml:space="preserve">HFmrEF 2o to IHD (EF-45-50%) + HTN ON Pantoprazole 40mg po/d, Atorvastatin 20mg po/d ASA 81mg po daily, amlodipine 5mg po/d Metoprolol 25mg po/d ECHo: septal hypokinesis (Septal dyskinesis with EF-45-50%) ECG- ST depression on Inferior leads + LBBB_x000D_
_x000D_
</t>
  </si>
  <si>
    <t xml:space="preserve">BP: 129 / 66_x000D_
FBS: 157 ( home measurement) </t>
  </si>
  <si>
    <t>lipid profile, OFT, FBS, S/E</t>
  </si>
  <si>
    <t>HTN( for 4 yrs) + Type 2DM( for 5 yrs); ON MTF 850MG PO BID, AMLODEPINE 5MG PO/D ,ENALAPRIL 10MG PO/D</t>
  </si>
  <si>
    <t xml:space="preserve">has no leg swelling or SOB _x000D_
</t>
  </si>
  <si>
    <t xml:space="preserve">BP- 100/60_x000D_
HFBS - 75- 140 MG/DL _x000D_
lower lumbar area ulcerative nodule _x000D_
Inv: scr- 1.6, k- 3.2, INR- 1.78( 1 MONTH BACK )_x000D_
CURRENT - K- 3.0, INR- 1.8_x000D_
trace pedal edema </t>
  </si>
  <si>
    <t>P1=NYHA Class IV stage C CHF 2ndry to Corpulomonale 2ndry to Pulmonary HTN 2ndry to IPHTN ppted by DIURETICS RESISTANCE +P2= A FIB+ venous insufficiency + P3=Subclinical Hypothyroidism +P4= GB Adenomyomatosis +P5= Left simple thyroid CYST</t>
  </si>
  <si>
    <t xml:space="preserve">CONTINUE MEDS _x000D_
ADD KCL SUPPLEMENT _x000D_
gve mebo cream </t>
  </si>
  <si>
    <t>P1=NYHA Class IV stage C CHF 2ndry to Corpulomonale 2ndry to Pulmonary HTN 2ndry to IPHTN ppted by DIURETICS RESISTANCE +P2= A FIB+ venous insufficiency + P3=Subclinical Hypothyroidism +P4= GB Adenomyomatosis +P5= Left simple thyroid furosemide 100mg po 2 times and 80mg 2 times per day ,warfarin 5MG po daily LEVOTHYROXINE 25MCG po DAILY, HCT 25mg po Daily, SPIROLACTONE 25MG PO DAILY, DAPAGLIFLOZINE 10MG PO DAILY, ALLUPIRINOL 100MG PO/daily, ATV 40 mg po daily and Heam up syrup BID NPH 24/14,metoprolol 25 mg po daily, kcl 600mg po tid for 1wk</t>
  </si>
  <si>
    <t xml:space="preserve">P1=HTN on Enalapril 10 mg Bid, Atenolol 25 mg d, HCT 25 mg d amlodipine 10 mg po daily_x000D_
_x000D_
</t>
  </si>
  <si>
    <t>A known T2 DM patient for the past 9 yrs on MTF 500 mg po bid, and glimepride 4 mg po/day presented with left flank pain, urinary frequency, intermittency and hesitency of 6 months but no reddish discoloration of urine. He also complains of epigastric pain radiating to the back , nausea and loss of apetite of 1 month duration but no yellowish discoloration of eyes, vomiting or abdominal swelling. He was treated at Awassa hospital for the diagnosis of BPH with tamsulosin for 1 month but urinary symptoms persisted. Inv: CBC, OFT, U/A - NORMAL HgA1C- 9.3%, FBS- 256 LIP- T. CHOLESTROL- 134, LDL- 82 Abdominal CT WITH CONTRQAST- MODERATE HYDRONEPHROSIS 2 LEFT NEPHROLITHIASIS - CIRRHOTIC LIVER WITH FOCAL HYPERVASCULAR HEPATIC NODULE , DDX: ?CCa, HCC - BPH</t>
  </si>
  <si>
    <t xml:space="preserve">BP=129 / 85, </t>
  </si>
  <si>
    <t>THE SAME + R/O CIRRIHOSIS</t>
  </si>
  <si>
    <t>pSA, AFP, -FBS, CR_x000D_
-CONTINUE THE SAME F0R 1 WK</t>
  </si>
  <si>
    <t>A known T2 DM patient for the past 9 yrs on MTF 1GM mg po bid, and glimepride 4 mg po/day , ATROVASTATIN 20MG PO/D, ENALAPRIL 5MGPO/D, + BPH with tamsulosin for 1 month but urinary symptoms persisted._x000D_
- Abdominal CT WITH CONTRQAST- MODERATE HYDRONEPHROSIS 2 LEFT NEPHROLITHIASIS - CIRRHOTIC LIVER WITH FOCAL HYPERVASCULAR HEPATIC NODULE , DDX: ?CCa, HCC - BPH</t>
  </si>
  <si>
    <t xml:space="preserve">FBS:117    </t>
  </si>
  <si>
    <t>GOOD GLYCAEMIC CONTROL</t>
  </si>
  <si>
    <t>NPH 50/28 IU SC BID,SERIAL FBS ADN HGA1CAT NEXT VISIT,</t>
  </si>
  <si>
    <t xml:space="preserve">P=T1DM on NPH 50/28 IU SC BID_x000D_
_x000D_
</t>
  </si>
  <si>
    <t xml:space="preserve">BP= 162 / 62  --136-140/60-74 MMMHG PR=91 RR=17 _x000D_
_x000D_
</t>
  </si>
  <si>
    <t>amlodipine 10mg po daily, ASA81mg po daily, HCT 25mg po daily and atrovastatin 20mg po daily</t>
  </si>
  <si>
    <t>P1: Known HTN with old Stroke( ischemic) on amlodipine 10mg po daily, ASA81mg po daily, HCT 25mg po daily and atrovastatin 20mg po daily</t>
  </si>
  <si>
    <t>BP                                    PR</t>
  </si>
  <si>
    <t>HTN for the last 5 months AKI(resolved) 2 to ? nephrotic nephritic syndrome history of Hematuria and body swelling CREATININE( 1/5/15=0.52) 24 hours urine proteins 312</t>
  </si>
  <si>
    <t>HTN for the last 5 months AKI(resolved) 2 to ? nephrotic nephritic syndrome history of Hematuria and body swelling CREATININE( 1/5/15=0.52)</t>
  </si>
  <si>
    <t xml:space="preserve">Flank pain associated with frequency of urination and burning pain during urination </t>
  </si>
  <si>
    <t>BP: 120/70 (hbm) , 165/96 _x000D_
FBS: 130</t>
  </si>
  <si>
    <t>poor bp control + fair  glycemic control + ? UTI r/o nephrolithiasis</t>
  </si>
  <si>
    <t>oft, u/a, abdominopelvic u/s</t>
  </si>
  <si>
    <t>Type 2 DM NPH 18/12 IU SC BID P2- HTN P3- IHD Enalapril 10mg PO BID Spironolactone 25mg PO daily ASA 81mg po daily Ateroz 40mg PO daily Lasix 40mg PO daily METOPROLOL 12.5MG PO Daily</t>
  </si>
  <si>
    <t>PR=78/M  BP=164 / 121MMHG</t>
  </si>
  <si>
    <t>SAME WITH POOR BP CONTROL+HYPERTENSIVE  URGENCY R/O EMERGENCY</t>
  </si>
  <si>
    <t>BP=143/81   PR=70 WT-56 KG</t>
  </si>
  <si>
    <t>Enalapril 5 mg po Bid, Amlodipine 10 mg daily and HCT 25 mg daily</t>
  </si>
  <si>
    <t xml:space="preserve">BP- 138/74_x000D_
HgA1C- 5.6%_x000D_
</t>
  </si>
  <si>
    <t>P1= HTN(WELL CONTROLLED) , P2- prediabetes  (FBS-112, A1C -5.6%) P3- Hypertriglyceridemia- on atorvastatin 20 mg po/d, Lisinopril 10 mg po/d and HCT 25 mg po/d</t>
  </si>
  <si>
    <t xml:space="preserve">CONTINUE MEDS _x000D_
advice on life style mofification </t>
  </si>
  <si>
    <t>P1= HTN , P2-PREDIABETES(FBS-112, A1C- 5.6%) P3- Hypertriglyceridemia- on atorvastatin 20 mg po/d, Lisinopril 10 mg po/d and HCT 25 mg po/d</t>
  </si>
  <si>
    <t xml:space="preserve">P1=known epileptic on Phenytoin 100mg po TID, Phenobarbitone 100g po daily, P2= Diabetic patient MTF 1gm po BID, Doanil 10mg po BID, Atrovastatin 20 mg po/day_x000D_
</t>
  </si>
  <si>
    <t>PR 85 R 17 BP  130 / 70</t>
  </si>
  <si>
    <t>well controlled HTN + Vit D deficienc</t>
  </si>
  <si>
    <t>HAD HISTORYOFLEFT NASAL BLEEDING FIVE DAYS BACK  WITH HEADACHE</t>
  </si>
  <si>
    <t xml:space="preserve">PR=92  BP=128 / 85NMMHG </t>
  </si>
  <si>
    <t>SAME WITH SUBOPTIMAL BP CONTROL+EPISTAXIS=HEADACHE</t>
  </si>
  <si>
    <t>AMLODIPINE 10 MG PO DAILY.HCT 25MG PO DAILY,PARACETAMOL  1GM PO PRN, TRANSFER TO ENT CLINIC</t>
  </si>
  <si>
    <t>Problem List HTN on Amlodipine 10 mg po daily &amp; HCT 12.5 mg po/d</t>
  </si>
  <si>
    <t>HGa1c= 5.3%_x000D_
-has symptom improvement on neuropathy</t>
  </si>
  <si>
    <t xml:space="preserve">HOME BP MEASURMENT = 125/73-138/81_x000D_
</t>
  </si>
  <si>
    <t>DYSLIPIDEMIA +osteoartheritis +p.neuropathy</t>
  </si>
  <si>
    <t>CONTINUE THE SAME  APPOINT WITH LIPID PROFILE _x000D_
-DICLOFENAC JEL</t>
  </si>
  <si>
    <t>P- KNOWN DYSLIPIDIMIC + ? OA + P.NEUROPATHY  PREHYPERTENSION On Life style modification AMITRIPTLINE 25MG PO DAILY , indomthacin suppostory 100 mg PRN, ATROZ 20 mg po/day</t>
  </si>
  <si>
    <t xml:space="preserve">BP=142 / 80(110-128/63-79) PR=81 RR=18 </t>
  </si>
  <si>
    <t xml:space="preserve">P=HTN on enalapril 10 mg po bid, HCT 25 mg po/d,_x000D_
</t>
  </si>
  <si>
    <t xml:space="preserve">PARASTHESIA OVER RT HAND </t>
  </si>
  <si>
    <t>BP=  114 / 79   PR=   77   RR=17_x000D_
FBS-106,125,138 MM/HG</t>
  </si>
  <si>
    <t>DYSLIPIDEMIA + GA + Bright liver (moderate fatty liver) + NEWLY DIAGNOSED TYPE 2 DM (</t>
  </si>
  <si>
    <t>allopurinol 100 mg po/day and atrovatstatin 40 mg,NEUROBIN 1 TAB,METFORMIN 1 TAB PO DAILY_x000D_
UBDATE HGA1C</t>
  </si>
  <si>
    <t>DYSLIPIDEMIA + GA + Bright liver (moderate fatty liver) + TYPE 2 DM ON   on allopurinol 100 mg po/day and atrovatstatin 40 mg PO DAILY</t>
  </si>
  <si>
    <t xml:space="preserve">has epigastric pain and cough of 2 months Since metoprolol was increased </t>
  </si>
  <si>
    <t>BP- 165/115 ...... 190/120(he didn't take his meds this morning)</t>
  </si>
  <si>
    <t>P- IHD (6 month post MI (STEMI) + T2 DM + HTN</t>
  </si>
  <si>
    <t xml:space="preserve">give nifedipine 20 mg po until BP reaches 160/100_x000D_
continue meds </t>
  </si>
  <si>
    <t>P- IHD (6 month post MI (STEMI) + T2 DM + HTN On ASA 81mg po/d , Clopidegrol 75 mg po/d, atrovastatin 80 mg po/d metoprolol 25 mg po/d ,amlodipine 10 mg po/d enalapril 5 mg po/d NPH 20/10 IU, Metformin 500mg PO /dayOn ASA 81mg po/d , Clopidegrol 75 mg po/d, atrovastatin 80 mg po/d metoprolol 25 mg po/d ,amlodipine 10 mg po/d enalapril 5 mg po/d, NPH 20/10 IU, Metformin 500mg PO /day</t>
  </si>
  <si>
    <t>bp 101 / 67 PR 72 fbs 66- 97 rbs 170</t>
  </si>
  <si>
    <t xml:space="preserve">known type 1 dm for the last 8 years on nph 48/19 iu sc bid </t>
  </si>
  <si>
    <t xml:space="preserve">no new complain ( he discontinues enalapril for 10days) </t>
  </si>
  <si>
    <t xml:space="preserve">BP: 143 / 82_x000D_
FBS: 106 mg/dl </t>
  </si>
  <si>
    <t xml:space="preserve">Home 144/76_x000D_
</t>
  </si>
  <si>
    <t>BP- 136 / 70   PR- 80_x000D_
_x000D_
CT - 22/9/21_x000D_
mULTIPLE AND BILATERAL RENAL CORTICAL CYST</t>
  </si>
  <si>
    <t>Hypertension for the last 1 year RVI for the last 18 years on HAART bilateral renal cortical cyst</t>
  </si>
  <si>
    <t>-  ENALAPRIL 5MG PO BID,add ATV 20MG PO Daily_x000D_
-  CREATINNE, U/A,abdominal pelvic u/s,lipid profile</t>
  </si>
  <si>
    <t xml:space="preserve">Hypertension for the last 1 year RVI for the last 18 years on HAART bilateral renal cortical cyst +  PN_x000D_
_x000D_
On : Enalapril5 mg po bid_x000D_
amitryptilin 25mg po/d _x000D_
_x000D_
</t>
  </si>
  <si>
    <t>no cough, no SOB,  no edema, no visual problem to be evaluated, no bacvk pain, no paresthasia, physical disability, joint mobility good, walk with cranch (old history of hip injury post traumaticv), has a special shoe for her right foot, good balance, good undersanding, cooperative, on steriod medication (BP 130/70 mmHg, FBS 90 mg/dl , no cataract, no oseoporosis), no stress, no psychosocial distress, good dietar habit, adherent to medication, toileting good, good social interaction. remarks (no breast mass, no vaginal discharge)</t>
  </si>
  <si>
    <t>slee[ps poorly, walking distance good, muscle strength good, no emotional change, no memory loss nbut forgetfulness, good judgement</t>
  </si>
  <si>
    <t>good disease course + insominia (terminal)</t>
  </si>
  <si>
    <t>salt restriction, be acrtivbe, minimize coffee, prevention of fall, vegitable and fruit dish, lehgumes dish, use only liquifd oil, get adequate sunlight, avoid stress, sleep hygien (avoid coffee after mid day, has a constantr time for sleeping, and wake up, don't sleep before night 4 oclock, drink a cup of milk every night, )</t>
  </si>
  <si>
    <t xml:space="preserve">rhumatoid arthrites </t>
  </si>
  <si>
    <t>PR=64/M  BP=123 / 69MMHG,FBS=108MG/DL</t>
  </si>
  <si>
    <t>TYPE 2 DM WITH GOOD GLYCEMIC CONTROL</t>
  </si>
  <si>
    <t>TYPE 1 DM WITH GOOD GLYCEMIC CONTROL</t>
  </si>
  <si>
    <t>TYPE 1 DM ON NPH 30/20 IU SC BID.</t>
  </si>
  <si>
    <t>BP     200 / 90        PR 85</t>
  </si>
  <si>
    <t>Type 2 DM for the last 18 years on NPH 32/ 16 -Hypertensive for the las 8 years on enalapril 10 mg po bid HCT 25mg po per day dapagliflozin 10 mg po per day NPH 32/16/ Atorvastatin 40mg po per day /CKD for the past 4 years recent creatinine was 2.77mg/ dl EGFR 25ml/min FBS 120 creatine 2.86 eGFR 24</t>
  </si>
  <si>
    <t>add frusemide 40mg po per day</t>
  </si>
  <si>
    <t>Type 2 DM for the last 18 years on NPH 32/ 16 -Hypertensive for the las 8 years on enalapril 10 mg po bid HCT 25mg po per day dapagliflozin 10 mg po per day NPH 32/16/ Atorvastatin 40mg po per day /CKD for the past 4 years recent creatinine was 2.77mg/ dl EGFR 25ml/min FBS 120</t>
  </si>
  <si>
    <t>bp: 127 / 85_x000D_
fbs: 162   134   176</t>
  </si>
  <si>
    <t>T1 DM on NPH 25/13IU SC BID</t>
  </si>
  <si>
    <t>PR 60 RR 17 BP 178 / 95 T 36</t>
  </si>
  <si>
    <t>FAIRLY CONTLLOED HTN + T2 DM</t>
  </si>
  <si>
    <t>HTN +T2 DM; ON METFORMIN MTF 500/1000 mg po bid AND NIFEDIPINE 20 MG PO BID</t>
  </si>
  <si>
    <t>bp 126 / 83 PR 98</t>
  </si>
  <si>
    <t>HTN + Old hemorrahgic stroke + peripheral neuropathy on medication</t>
  </si>
  <si>
    <t xml:space="preserve">well controlled HTN + Fatty liver </t>
  </si>
  <si>
    <t>PR=81  BP=137 / 79MMHG,FBS=114,115MG/DL BOTH DONE AT HEALTH CENTER.</t>
  </si>
  <si>
    <t>SAME AS ABOVE WITH  GOOD GLYCEMIC+BP CONTROL</t>
  </si>
  <si>
    <t>REFILL  WITH THE ABOVE MEDICATIONS.</t>
  </si>
  <si>
    <t>DM + HTN + PN on metformin 500 mg po daily, enalapril 5 mg po BID, HCT 25 mg po/d, amitriptyline 25 mg po/d, neurobin 1 tab po/d , AMLODIPNE 5 MG PO/D</t>
  </si>
  <si>
    <t>no cough, no SOB, no edema, no visual problem evaluated, no back pain,  paresthasioa (pricjhking pain, burnming pain below kneee, tingling sensation ), joint mobility good , good bal;anmce, good understanding, cooperatrive, obesity, no stress, no psychosocial duistress, good dietary habit, good hygien, no addiction,adherent to mediocation, toileting good, good social interaction. remarks (no breast mass, no vaginal discharge)</t>
  </si>
  <si>
    <t>sleeps well, walking distance good, muscle strengthn good, no emotional chanmge, no memory loss, good judgent. remarks (recurrent hypoglycemia)</t>
  </si>
  <si>
    <t>good disease course + recurrent hypoglycemia</t>
  </si>
  <si>
    <t>salt restriction, be active, minimize coffee, prevenmtionof fall, vegitable and fruit dish, legumes, get adequate sun light, use only liquid oil, walk for 20 minutes 5 times per week, foot care (keep hygien, wear loose shoe,b ecareful while cutting, keep moisturing legs with vaslin), keeop candy in pockets</t>
  </si>
  <si>
    <t xml:space="preserve">BP: 120/70   120/60   127 / 73_x000D_
FBS: 131   123   134   110  116   132   _x000D_
TFT: T3: 1.275   fT4: 0.921  TSH: _x000D_
HgA1c: </t>
  </si>
  <si>
    <t xml:space="preserve">good  bp control + hypothyroidism ( corrected) + poor glycemic control </t>
  </si>
  <si>
    <t xml:space="preserve">make MTF 1000mg po bid </t>
  </si>
  <si>
    <t>p1: HTN On amlodipine 5mg po daily_x000D_
P2: T2DM on 1000/500mg po bid, atrovastatin 20mg po daily _x000D_
p3:  Hypothyroidism on levothyroxine 50mcg po daily</t>
  </si>
  <si>
    <t>fatigue at rest, intermitent palpitation_x000D_
cough and sob are improved after pneumoni treatment, no body sweeling ,cbc is normal</t>
  </si>
  <si>
    <t xml:space="preserve">bp= 111/60_x000D_
PR= 70(RR)_x000D_
</t>
  </si>
  <si>
    <t>fbs, cbc, OFT stool occult, ecg, echo, LIPID PROFILE, TSH_x000D_
-REFILL FOR 1 MONTH</t>
  </si>
  <si>
    <t>- HYPERTENSION for 2 yrs on LOSARTAN 50 mg po/d atrovastatin 20 mg po/d, hct 12. 5mgpo/d</t>
  </si>
  <si>
    <t xml:space="preserve">HAS anemia symptoms and EASY FATIGABILITY of 1 week duration _x000D_
has forgetfullness since 3 moinths back _x000D_
has no bleeding from any site </t>
  </si>
  <si>
    <t>HFBS - 102_x000D_
Hgb- 9.5, hct -  26.9%   , mcv- 82</t>
  </si>
  <si>
    <t xml:space="preserve">P-  T2DM (17 years) + AF (5 years) + Moderate Anemia 2 ? </t>
  </si>
  <si>
    <t xml:space="preserve">Do Peripheral morphology, iron study , occult blood , abdominal u/s _x000D_
continue other meds </t>
  </si>
  <si>
    <t>P-  T2DM (17 years) + AF (5 years) _x000D_
on MTF 1000 mg po/d, Atrovastatin 40 mg po/d, Losartan 50 mg po/d, Metoprolol 25 mg po BID &amp; Warfarin 5/ 2.5 mg on/d</t>
  </si>
  <si>
    <t>BP 170/74 PR 76 RR 23</t>
  </si>
  <si>
    <t>FAILLY CONTROLLED HTN</t>
  </si>
  <si>
    <t>HAS INTERMITANT SNEEZING  WITH SOB</t>
  </si>
  <si>
    <t>BP=120/80 MMHG,FBS=150MG/DL</t>
  </si>
  <si>
    <t>DIPHENHYDRAMINE COUGH SYRUP 10 ML PO TID FOR AWEEK.</t>
  </si>
  <si>
    <t>CONTROOLLED T2DM+DYSPEPSEA?+ HYPOCALCEMIA ON MEDICATION</t>
  </si>
  <si>
    <t>SAME+ALLERGIC RHINITIS+URTI</t>
  </si>
  <si>
    <t xml:space="preserve">has dry intermittent cough of 1 day and itching sensation of eye and nose </t>
  </si>
  <si>
    <t>bp 140  / 80 PR 68</t>
  </si>
  <si>
    <t>HTN with HHD on enalapril 5 mg po/d , lasix 20 mg po/d</t>
  </si>
  <si>
    <t>BP: 129 / 82 _x000D_
FBS: 171_x000D_
Lipid profile: TC: 208   TGA: 268   HDL: 38   LDL: 121</t>
  </si>
  <si>
    <t>Poor glycemic control + sub optimal bp control + dyslipidemia</t>
  </si>
  <si>
    <t>make NPH 26/14 _x000D_
add atrovastatin 20mg po daily</t>
  </si>
  <si>
    <t>DM + HTN; on NPH 24/12 IU SC BID, Enalapril 10 mg BID and HCT 25 mg/day</t>
  </si>
  <si>
    <t>no cough, no SOB, no edema, no visual problem, no back pain ,no paresthasia, good self care, FBS 142 mg/dl, BP 110/70 mmHg adherenmt to medication, good dietarry habit, erectile dysfunction, eye ebvaluate on follow up , no recurrent fungal infection ,no history of pneumon ia or TB , has dental decay recurren t</t>
  </si>
  <si>
    <t>sleeps well, walking distance good, muscle strength good, intermittent fatigue, no emotional change, no memory losds, good judghement</t>
  </si>
  <si>
    <t>good disease course + erectile dysfunction+ dental decay</t>
  </si>
  <si>
    <t>sal restriction, be active, minimize coffee, prevenmtion of fal;l, veghuitable and fruit dish, leghumes dish, get adequate sun light, use only liquid opil, foot care (becasreful while cuutting, keep hygien, wear loose shoe, keep moisturizing legs wiuth valin), get a cup of juivce of (bananma, avocadfo, oats and milk ) twice per week</t>
  </si>
  <si>
    <t>EASY FATIGABLITY,_x000D_
WORSENING OF LOWER BACK PAIN ASS WITH LOWER EXTREMITY PARASTHESIA AND WEAKNESS 01 MONTH DURATION</t>
  </si>
  <si>
    <t xml:space="preserve">BP=127 / 81 PR=104 RR=18 </t>
  </si>
  <si>
    <t>HTN(CONTROLLED) + TMNG(??CONTROL)  + ??DDD (??CERVICAL AND LUMBAR)</t>
  </si>
  <si>
    <t>BASELINE, X/RAY</t>
  </si>
  <si>
    <t>known HTN for the past 1 yr on amlodipine 10mg po daily and Controlled TMNG on PTU 100mg PO BID for 20yrs,CAP 4 DAYS BACK ON ANTIBITICS</t>
  </si>
  <si>
    <t xml:space="preserve">BP: 130 / 84_x000D_
FBS: 120, 130    </t>
  </si>
  <si>
    <t xml:space="preserve">REILL           </t>
  </si>
  <si>
    <t xml:space="preserve">DM + HTN on NPH 30/20IU ENALPRIL 10MG PO BID and HCT 25mg po daily </t>
  </si>
  <si>
    <t xml:space="preserve">BP=125 / 89 PR=84 RR=18 </t>
  </si>
  <si>
    <t>Enalapril 10 mg bid, HCT 25MG po daily, AMT 25mg po daily, neurobin and atrovastatin 20mg po daily</t>
  </si>
  <si>
    <t>HTN +CLBP 2 to Degenerative T.L spondylosis; on Enalapril 10 mg bid, HCT 25MG po daily, AMT 25mg po daily, neurobin and atrovastatin 20mg po daily</t>
  </si>
  <si>
    <t xml:space="preserve">-NO NEW COMPLIANT_x000D_
-AVF done 7 months at st paul </t>
  </si>
  <si>
    <t xml:space="preserve">STABLE _x000D_
_x000D_
_x000D_
</t>
  </si>
  <si>
    <t>P1 Hypertension for the last 10 years_x000D_
P2 Left sided hemiparesis secondary to stroke _x000D_
P3 ESRD with MBD  6.1 -- 5.96  eGFR - 10 _x000D_
P4 Asthmatic -Controlled</t>
  </si>
  <si>
    <t xml:space="preserve">- ELECTROLYTE _x000D_
- CBC , VIRAL MARKERS _x000D_
- prepare for dialysis </t>
  </si>
  <si>
    <t xml:space="preserve">P1- Hypertension for the last 10 years_x000D_
P2 Left sided hemiparesis secondary to stroke-13yrs _x000D_
P3 ESRD 6.1 -- 5.96  eGFR - 10 _x000D_
abdominal ultrasound small bilateral kidney _x000D_
P-4 MBD PTH 853 phosphurus 5.95 _x000D_
k- 5.85 _x000D_
p-5 asthmatic - 30yrs_x000D_
On_x000D_
-Amlodipine 10mg po/d_x000D_
-Atrovastatin 40mg po/d _x000D_
-ASA 81mg po/d  _x000D_
-calciumcarbonte 350mg po tid_x000D_
-symbicort and salbotamol _x000D_
_x000D_
</t>
  </si>
  <si>
    <t>PR 75 RR 17 BP 136 /75</t>
  </si>
  <si>
    <t>CONNTROLLED T2 DM</t>
  </si>
  <si>
    <t>LIPD PROFILE &amp;#40;LDL=70, HDL=61&amp;#41;</t>
  </si>
  <si>
    <t>BP=128- 135/ 65-70_x000D_
FBS= 170-180</t>
  </si>
  <si>
    <t>POORLY CONTROLLED DM, HTN,</t>
  </si>
  <si>
    <t xml:space="preserve">MAKE ENALAPRIL 5MG PO BID, make mixtard 36/28, continue others , RFT, HGa1c, </t>
  </si>
  <si>
    <t>P- T2DM + Dyslipidemia + HTN + Thyrotoxicosis -MIXTARD 36/24 -Atenolol 50 mg po/day, - ASA 81 MG PO/DAY, -ENALAPRIL 5 MG PO/DAY - Atorvastatin 40mg po/d, -PTU 100mg po/d -Amlodpine 10mg po/D</t>
  </si>
  <si>
    <t xml:space="preserve">HAS NO NEW COMPLAINT_x000D_
</t>
  </si>
  <si>
    <t>PR=75/M BP=123 / 82MMHG,HGA1C=12.11</t>
  </si>
  <si>
    <t xml:space="preserve">KNOWN DIABETIC ON MTF 500MG PO BID_x000D_
</t>
  </si>
  <si>
    <t xml:space="preserve">bp 152 / 116 PR 76 </t>
  </si>
  <si>
    <t>HTN on LSM + MDD on Amitriptyline 50 mg po daily ( on follow up at psychiatry side)</t>
  </si>
  <si>
    <t xml:space="preserve">Low back pain 2ry to NEURONAL FORAMENAL STENOSIS _x000D_
</t>
  </si>
  <si>
    <t>BP- 120/70 _x000D_
INR- 1.04</t>
  </si>
  <si>
    <t xml:space="preserve">P1=ÃCS-STEMI, P2= LV Apical thrombus ,P3=Moderate Pulmonary Hypertension with mild TR ,P4=G 1 DIASTOLIC DYSFUNCTION  + SUB THERAPEUTIC INR </t>
  </si>
  <si>
    <t xml:space="preserve">Update INR _x000D_
contiunue meds </t>
  </si>
  <si>
    <t xml:space="preserve">one episode  loss of consciousness_x000D_
</t>
  </si>
  <si>
    <t>BP     109/73 PR</t>
  </si>
  <si>
    <t>AGN secondary to PSGN  ? SLE_x000D_
 24 hours urine protine 1.8 gm_x000D_
 creatinine  normal_x000D_
 CBC normal_x000D_
 CT angiography  normal_x000D_
 on enalapril 5 mg po BID_x000D_
 frusemide 40 mg po per day</t>
  </si>
  <si>
    <t>work up for AGN_x000D_
 including  SLE</t>
  </si>
  <si>
    <t>AGN secondary to PSGN  ? SLE_x000D_
 24 hours urine protine 1.8 gm_x000D_
 creatinine  normal_x000D_
 CBC normal_x000D_
 CT angiography  normal</t>
  </si>
  <si>
    <t>PR=80 BP=110 / 80MMHG,FBS=120MG/DL</t>
  </si>
  <si>
    <t>REFILL WITH NPH 38/28IU SC BID,DOHGA1C</t>
  </si>
  <si>
    <t>BP: 148 / 94</t>
  </si>
  <si>
    <t>-Known HTN -on enalapril 10/5 mg po bid</t>
  </si>
  <si>
    <t>pain, with limited elevation, previpous severity has subsuided, range of motion improved, can carry 5 liter water, canm do any domestic activities but painful with elevation aim (to prventiot frozen sholulder)</t>
  </si>
  <si>
    <t>can elevate with assistance but there is trminal pain, abduction possible only to 90 degree but painful beyond this , anbductrtion and internal rotation paingful,  abduction at the elboe joint with fore arm painful possiblky the patienmt still have sunluxation (no swelling ,not tenderness)</t>
  </si>
  <si>
    <t xml:space="preserve">left shoulder capsulites possibly subluxation </t>
  </si>
  <si>
    <t>linked to orthopedics cllinc</t>
  </si>
  <si>
    <t>left shouldrer joint capsul;ites</t>
  </si>
  <si>
    <t xml:space="preserve">FBS = 130mg/dl    </t>
  </si>
  <si>
    <t xml:space="preserve">continu mediction </t>
  </si>
  <si>
    <t>FBS=102 MG/DL,PR=94  BP=96 / 64MMHG</t>
  </si>
  <si>
    <t>TYPE1 DM WITH GOOD GLYCEMIC CONTROL</t>
  </si>
  <si>
    <t xml:space="preserve">NECK PAIN ON OF 2 DAY  MOVEMENT NO VOMITING </t>
  </si>
  <si>
    <t xml:space="preserve">NO NECK STIFFNESS , NO TENDERNESS, </t>
  </si>
  <si>
    <t>?TORTICOLIS  + Furancle on conservative management</t>
  </si>
  <si>
    <t>TRAMADOL PO PRN</t>
  </si>
  <si>
    <t xml:space="preserve">BP= 132 / 70  PR=76 RR=18  FBS=113 MG/DL_x000D_
_x000D_
RFT=BUN-29,CR-1.02(0.5-0.9)_x000D_
LFT   --&amp;gt;( ALBUMIN-5.14,NA-138,K+-4.73,CL-106.4)_x000D_
</t>
  </si>
  <si>
    <t>T2 DM(CONTROLLED) + HTN (CONTROLED)+ PN</t>
  </si>
  <si>
    <t>REFILL MEDICATIONS,_x000D_
UPDATE RFT AFTER 1MONTH</t>
  </si>
  <si>
    <t>T2 DM + HTN + PN_x000D_
--WAS TREATED FOR AWD 2 MONTHS BACK</t>
  </si>
  <si>
    <t>no cough, no SOB, nmo edema, no visual problem, good self care BP 120-170/90-100 mmHg</t>
  </si>
  <si>
    <t>sleeps well, walking distance good, muscle strength good, no em,otional change,no hgoitor, good judghement, no headache, good memory</t>
  </si>
  <si>
    <t>poor BP contro,l</t>
  </si>
  <si>
    <t>salt resdtriction, be active, minim ize coffee, prevention of fall, vegitabler and fruiit dishm,, get adfequate sun light</t>
  </si>
  <si>
    <t>DM + HTN + PN on metformin 500 mg po daily, enalapril 5 mg po BID, HCT 25 mg po/d, amitriptyline 25 mg po/d, neurobin 1 tab po/d , AMLODIPNE 5 MG PO/D,atorvastatin 20mg po daily.meloxicum 15mg po daily</t>
  </si>
  <si>
    <t xml:space="preserve">back pain of 1 month duration </t>
  </si>
  <si>
    <t xml:space="preserve">Same..... + LBP = ? + Dyspepsia </t>
  </si>
  <si>
    <t xml:space="preserve">Same..... + LBP </t>
  </si>
  <si>
    <t>has epigstric pain</t>
  </si>
  <si>
    <t>bp 113 / 64 PR 66</t>
  </si>
  <si>
    <t>PR=81 BP=135 / 81MMHG,FBS=116MG/DL</t>
  </si>
  <si>
    <t>SAME AS ABOVE  WITH GOOD GLYCEMIC CONTROL</t>
  </si>
  <si>
    <t>REFILL WITHTHE ABOVE MEDICATIONS.</t>
  </si>
  <si>
    <t>BP          105 / 72               PR 84</t>
  </si>
  <si>
    <t>cr=1.78(1 yr back)</t>
  </si>
  <si>
    <t>bp= 132 / 85</t>
  </si>
  <si>
    <t>poor  controlled asthma with poor drug adherence</t>
  </si>
  <si>
    <t>cbc/oft/fbs/lipid profrile/ echo/abd.u/s, u/a_x000D_
-refill for 1 mnth_x000D_
-</t>
  </si>
  <si>
    <t xml:space="preserve">HFmrEF + HTN + ASTHMA on salbutamol 4 puff prn,beclomethasone 2puff bid, frusemide 40 mg po bid, metroprolol 25 mg po daily, spironolactone 25mg po/d, </t>
  </si>
  <si>
    <t>epigasric pain and heartburn of 1 month</t>
  </si>
  <si>
    <t xml:space="preserve">well controled HTN + Dyspepsia </t>
  </si>
  <si>
    <t>REFILL   FOR 2 MONTH</t>
  </si>
  <si>
    <t>Post OP after laparatomy + ? CAP</t>
  </si>
  <si>
    <t>CHEST CLEAR AND RESONANT</t>
  </si>
  <si>
    <t>AZITHROMYCIN 500MG PO DAILLY FOR 3 DAYS</t>
  </si>
  <si>
    <t xml:space="preserve">has dry perstitent cough of 1 week </t>
  </si>
  <si>
    <t>66th POD after cholecystectomy</t>
  </si>
  <si>
    <t>p1. cervical spondylosis + LBP 2 ? + known p2: HTN on amlodipine 5 mg po daily. p3: gouty arthritis p4: ? peripheral neuropathy</t>
  </si>
  <si>
    <t>BP-146 / 98_x000D_
no investigations updated - previuos determination 2.24  urine protien + 1</t>
  </si>
  <si>
    <t>P- Hypertension for the last 12 years Hemiparesis secondary to stroke 12 years + CKD</t>
  </si>
  <si>
    <t>-update inv. creatinine , u/a , electrolyte _x000D_
- enalapril 10/5mg po bid_x000D_
- refill others</t>
  </si>
  <si>
    <t>P- Hypertension for the last 12 years Hemiparesis secondary to stroke 12 years p-2 CKD_x000D_
on:  enalapril 10 mg po per day frusmide 40mg po/d_x000D_
amlodipine 5mg po/d_x000D_
atrovastatin 40mg po/d</t>
  </si>
  <si>
    <t xml:space="preserve">well controled Seizure </t>
  </si>
  <si>
    <t xml:space="preserve">hx of vertigo and falling falling down accident with LOC. otherwise she had no hx of abnormal body movement </t>
  </si>
  <si>
    <t>BP: 124/78_x000D_
Brain MRI:  - left anterior frontal lobe medial aspect cortical encephalomalacia - bilateral middle ear cavity and mastoid antrum region fluid signal</t>
  </si>
  <si>
    <t>Bilateral AMCOM + Encephalomalacia 20? old insult + ? seizure disorder</t>
  </si>
  <si>
    <t>EEG, ECG, S/E, CBC</t>
  </si>
  <si>
    <t xml:space="preserve">p1: Bilateral AMCOM on cipro floxacillin ear drop and on follow up at ENT side_x000D_
p2:  eft anterior frontal lobe cortical encephalomalacia 2 to ?old insult </t>
  </si>
  <si>
    <t>chest cvs nad abd near 30 weeks size on pe no edema cotpp viral load hbv = 444,535,210 hiv neg</t>
  </si>
  <si>
    <t>initate TDF 300mg po day for 3month</t>
  </si>
  <si>
    <t>chronic hbv 2 years back ) + MG+ 3rd TMS PX</t>
  </si>
  <si>
    <t xml:space="preserve">Good controlled HTN  + G1 Diastolic Dysfunction </t>
  </si>
  <si>
    <t xml:space="preserve">continue medicton </t>
  </si>
  <si>
    <t>BP: 140/80    110/70     145/90    150/70   _x000D_
FBS: 134     170    112</t>
  </si>
  <si>
    <t xml:space="preserve">Sub optimal bp and glycemic control </t>
  </si>
  <si>
    <t>T2DM + HTN; On NPH= 36/16 IU SC am/pm, MTF 500 mg po/d, Enalapril 10mg po bid</t>
  </si>
  <si>
    <t>RUQ DISCMFORT NO OTHER CONCERN</t>
  </si>
  <si>
    <t>UNICTERIC SCLERA NO ASCITIS VIRAL LOAD = 31 IU/ ML</t>
  </si>
  <si>
    <t>well controlled HTN + T2 DM + HHD</t>
  </si>
  <si>
    <t xml:space="preserve">he is now feeling good now. </t>
  </si>
  <si>
    <t xml:space="preserve">known asthmatic patient on prednisone 10 mg p daily,PO almetamin 1 tab daily and salbutamol PRN. </t>
  </si>
  <si>
    <t>worsening of pain during deffication of 1 mon duration._x000D_
NO ABM for the past 3 yrs.</t>
  </si>
  <si>
    <t>BP=129/78, PR=100</t>
  </si>
  <si>
    <t xml:space="preserve">Dec. Phenobarbitone 60 mg po bid,  Amlodipine 5 mg po/d </t>
  </si>
  <si>
    <t xml:space="preserve">P=well controlled seizure (for 7 yrs started after he sustained head trauma )+ HTN ; on  Phenobarbitone 100 mg po bid, Amlodipine 5 mg po/d </t>
  </si>
  <si>
    <t xml:space="preserve">no new complaint_x000D_
adherent _x000D_
last seizure was &gt; 2years back </t>
  </si>
  <si>
    <t>BP- 114 / 71 PR- 88 _x000D_
home FBS- 88-100 BP- 104-129/76-85</t>
  </si>
  <si>
    <t>Refill _x000D_
see after 3months with TFT</t>
  </si>
  <si>
    <t>P= HYPOTHYORIDSM (6years) _x000D_
P2 :- EPLILEPSY(6 years) _x000D_
P3 :- HTN (3years) _x000D_
Levothyroxine 100mcg po daily _x000D_
Lisinopril 10mg po daily _x000D_
HCT 25mg PO daily _x000D_
Valproate 200mg po/day_x000D_
metformin 500mg po daily_x000D_
atrovasatin 20 mg po daily</t>
  </si>
  <si>
    <t>cholesterol =140,  Cr-0.7 BUN- 8 HgA1c- 8%</t>
  </si>
  <si>
    <t>bp= 158/94_x000D_
fbs=159-240, post-prandial= 130-275</t>
  </si>
  <si>
    <t>escalate NPH 40/24 IU -MTF 1GM PO BID -AMITRIPTILINE 50MG PO/D -d/c vit. d - CONTINUE OTHERS -ADVICED BP MONITRING , SHBGM</t>
  </si>
  <si>
    <t>Known T2DM + AKI on ?CKD + Diabetic Dermopathy + Peripheral Neuropathy + Nephrolithiasis + mild fatty liver on - NPH 38/22 iU sc bid - Metformin 500mg tab po bid - Atrovastatin 20 mg tab po daily - Amitriptyline 25 mg tab po daily - Neurobin 1 tab po daily -Vita D 50000 po weekly</t>
  </si>
  <si>
    <t>refill medication and continue follow up at peripheral hospital</t>
  </si>
  <si>
    <t>known DM follow up at peripheral hospital on NPH 24/12 on good control</t>
  </si>
  <si>
    <t xml:space="preserve">HAS NO COMPLAINT, </t>
  </si>
  <si>
    <t>PR-88 BP- 114 / 71, TSH- 0.1( 0.3-4)</t>
  </si>
  <si>
    <t xml:space="preserve">WELL CONTROLLED BP + THYROTHOXICOSIS_x000D_
</t>
  </si>
  <si>
    <t>U/A, SCr-CONTINUE ABOVE MGT, APPOINT AFTER 1MONTH</t>
  </si>
  <si>
    <t>P1- known hypertensive_x000D_
 P2 - thyrotoxicosis On: -enalapril 15/10mg BID -amlodipine 10 mg/day, HCT 25mg PO daily, -PTU 100mg PO TID , Propranolol 40mg PO BID</t>
  </si>
  <si>
    <t>RETINAL SCREENING - DONE - UNREMARKABLE NAD</t>
  </si>
  <si>
    <t>BP=120/80, FBS=88</t>
  </si>
  <si>
    <t>GOOD CONTROL OF BP AND FBS</t>
  </si>
  <si>
    <t>REFILL FOR 3 MNTH</t>
  </si>
  <si>
    <t xml:space="preserve">P1= POST COVID FIBROSIS P2= KNOWN HTN THE PAST 30 YEARS P3= KNOWN DM BID P4= KNOWN OLD ISCHEMIC STROKE FOR THE PAST 3 YEARS ON :- -AMILODIPINE 10mg MG PO DAILY - -ENALAPRIL 10MG PO BID -ASA 81MG PO DAILY -MTF 500MG PO/D, HCT 25MG PO/D </t>
  </si>
  <si>
    <t>PR-=96 BP- 159 / 87 ,FBS-, HA1C-7.3, FBS- 88-125</t>
  </si>
  <si>
    <t xml:space="preserve">WELL GLYCEMIC CONTROL + T2DM +  DYSLIPIDEMIA </t>
  </si>
  <si>
    <t>24Hrs URINE, OFT,CONTINUE ABOVE MGT, APPOINT AFTER 3 MONTHS</t>
  </si>
  <si>
    <t>migrane headache epsoide</t>
  </si>
  <si>
    <t>BP=103/65MMHG PR=67B/MIN</t>
  </si>
  <si>
    <t xml:space="preserve">complain    burning  sensation    while  he  urination  </t>
  </si>
  <si>
    <t>bp  134/79</t>
  </si>
  <si>
    <t xml:space="preserve">HTN+?HHD+?CKD </t>
  </si>
  <si>
    <t xml:space="preserve">SEND  RFT  ,LIPID PROFILE    ,U/A   ECG  </t>
  </si>
  <si>
    <t>INR=2.06, NO OTHER COMPALINT</t>
  </si>
  <si>
    <t>P-POST MECHANICAL MITRAL VALVE REPLACEMENT + TRICUSPID VALVE RING ANULOPLASTY + CLOSURE OF PATENT FORAMAMEN OVALE + CLOSURE OF LEFT ATRIAL APPENDAGE ON WARFARINE 7.5 MG PO/D</t>
  </si>
  <si>
    <t>inr-  1.45</t>
  </si>
  <si>
    <t xml:space="preserve">there is anterior necl mass </t>
  </si>
  <si>
    <t xml:space="preserve">r/o nhl                     </t>
  </si>
  <si>
    <t xml:space="preserve">do fnac from neck mass </t>
  </si>
  <si>
    <t>Left chronic DVT + RVI ON _x000D_
warfarin 7.5mg PO 5x per week , 10mg po 2x for 2 days</t>
  </si>
  <si>
    <t xml:space="preserve">has dribbling , frequency urgency </t>
  </si>
  <si>
    <t>bp101/70, 110/70, pr 91</t>
  </si>
  <si>
    <t xml:space="preserve">ULTRSOUND </t>
  </si>
  <si>
    <t>type2 dm +htn+?OA</t>
  </si>
  <si>
    <t xml:space="preserve">bp  116/72   142/89     120/86  </t>
  </si>
  <si>
    <t xml:space="preserve">the  same+controlled  HTN  </t>
  </si>
  <si>
    <t xml:space="preserve">advise  on  life  style  modification  and  appoint  after 1  month with serial  bp  record </t>
  </si>
  <si>
    <t>P1-right leg acute proximal DVT (provoked)+ superficial vein thrombosis ( POST PARTUM and completed treatment) dopple u/s; post right lower limb acute dvt with right cfv.proximal sfv recanalization :post treatment changes P2-newly dxed HTN on life style modification</t>
  </si>
  <si>
    <t>NO NEW COMPLAINT_x000D_
INR=2.15_x000D_
-IF CUTANEOUS LESION ISNT IMPROVING CONSIDER VAASCULITIS</t>
  </si>
  <si>
    <t xml:space="preserve">VITALS ARE STABLE _x000D_
SHE </t>
  </si>
  <si>
    <t>INR IN TARGET</t>
  </si>
  <si>
    <t>CALCIUM IONIZED, FBS, CBC, ESR</t>
  </si>
  <si>
    <t>P1=known SLE ( 21 YrS) P2 :- left leg DVT (15yrs ) on warfarin with ? chronic venous insuficiency on warfarin 5mg. prednisolone 5 mg po daily She has follow up at Plastic side for her stasis ulcer on the left leg FOR 5 MONTHS BUT IMPROVING</t>
  </si>
  <si>
    <t>PR- 77 BP- 91 / 61, CHEST- CLEAR &amp; RESONANCE, CVS-S1,S2 WELL HEARD NO M/G, MSS- NO EDEMA</t>
  </si>
  <si>
    <t>PTB( CURED) +THERAPUTIC INR RANGE+  HFrEF (20%) 2ry to non ischemic DCMP P3= ACUTE THROMBOSIS(IJV AND SVC) P4= DILI( resolved)</t>
  </si>
  <si>
    <t>REPEAT INR AFTER 1 MONTH,CONTINUE ABOVE MGT</t>
  </si>
  <si>
    <t>p1-Pulmonary TB(on treatment-4months) p2=HFrEF (20%) 2ry to non ischemic DCMP P3= ACUTE THROMBOSIS(IJV AND SVC) P4= DILI( resolved) on metoprolol 25mg po bid , Frusemide 40mg PO Daily, Enalapril 5 mg PO BID, Warfarin 5 mg PO/day, Spironolactone 25 mg PO/day, RHZE 3 tabs po/d, pyridoxine 25 mg po/d_x000D_
UPDATED IX-INR-2.13</t>
  </si>
  <si>
    <t>BP 119/80, PR 80</t>
  </si>
  <si>
    <t xml:space="preserve">HTN+DYSLIPIDEMIA+POSTCHOLECYTECTOMY +CERVICAL CA ON TRETMENT </t>
  </si>
  <si>
    <t>SEE MEDICATION  AND UPDATE IX NEXT VISIT</t>
  </si>
  <si>
    <t>HTN on Amlodipine 10 mg po daily + Dyslipidemia + post cholecystectomy+CERVICAL CA</t>
  </si>
  <si>
    <t xml:space="preserve">he has back pain, he has been taking indomethacin suppository but now has discontinued it. </t>
  </si>
  <si>
    <t xml:space="preserve">PT=22   ,PTT, 45, INR= 1.89_x000D_
UREA= 43   , CREATININE 2.3    BUN/CR= 8.7 eGFR = 29  creatinine was cr- 2.05 two month ago. </t>
  </si>
  <si>
    <t>stage 4 CKD + IHD + AF + pulmonary HTN.</t>
  </si>
  <si>
    <t xml:space="preserve">RFT, COAGULATION PROFILE. </t>
  </si>
  <si>
    <t>CKD HF sec IHD + A fibrillation + pulmonary hypertension on lasix 40 mg BID, amlodipine 5mg po daily, metoprolol 50 mg/d, Atorvastatin 40mg/d, warfarin 5 mg po day, alluprinol 100mg po BID</t>
  </si>
  <si>
    <t>BP=109/68MMHG PR=78B/MIN</t>
  </si>
  <si>
    <t xml:space="preserve">ADJUST MEDICATION             </t>
  </si>
  <si>
    <t xml:space="preserve">no new finding , has still pancytopenia _x000D_
has blurring of vision </t>
  </si>
  <si>
    <t xml:space="preserve">refil meds     </t>
  </si>
  <si>
    <t xml:space="preserve">contineu cyanocobolamine and folic acid _x000D_
to opthalmology unit </t>
  </si>
  <si>
    <t>5th post op month after CBD exploration after choledocholithiasis</t>
  </si>
  <si>
    <t xml:space="preserve">BP= 123 / 74, 90 / 60 FBS=216_x000D_
</t>
  </si>
  <si>
    <t xml:space="preserve">advice to adhere to his medications refill and appoint_x000D_
</t>
  </si>
  <si>
    <t>LIPID-NR., RFT-NR, FBS=88</t>
  </si>
  <si>
    <t>BP= 125-138/77</t>
  </si>
  <si>
    <t>GOOOD CONTRL OF BP</t>
  </si>
  <si>
    <t>APPOINT AND REFILL AFTER 3 MNTH</t>
  </si>
  <si>
    <t>P- HTN WITH HHD on -ROSUVASTATINE 10MG PO DAILY -AMILODIPINE 10MG PO DAILY -METOPROLOL 25MG PO DAILY ENALAPRIL 10MG PO BID -ASA 81 MG PO/DAY</t>
  </si>
  <si>
    <t xml:space="preserve">no cardiorespiratory complaint_x000D_
used to smoke cigarette - 14years - 25pack year, quit alcohol </t>
  </si>
  <si>
    <t xml:space="preserve">BP-133 / 78 PR- 88_x000D_
Previous ECHO-  EF 45 % previous EF b35 creatinine 1mg/dl </t>
  </si>
  <si>
    <t>change atenolol to metoprolol 12.5mg PO daily _x000D_
add statin_x000D_
home BP monitoring _x000D_
repeat ECHO</t>
  </si>
  <si>
    <t>P- HTN + HHD + Ischemic dilated cardiomyopathy _x000D_
on enalapril 5 mg po/d, _x000D_
atenolol 25 mg po/d, _x000D_
digoxin 0.125 mg po/d, _x000D_
spironolactone 25 mg po/d, _x000D_
lasix 40 mg po/d, _x000D_
ASA 81 mg po/d</t>
  </si>
  <si>
    <t xml:space="preserve">complain  dry cough with  fever  </t>
  </si>
  <si>
    <t xml:space="preserve">bp  91/62  pr  103  </t>
  </si>
  <si>
    <t>?acute  exacerbation  of  broncheal  asthma</t>
  </si>
  <si>
    <t xml:space="preserve">send  to  emergency  </t>
  </si>
  <si>
    <t>bronchial  asthama</t>
  </si>
  <si>
    <t>PR-88 BP-114 / 66 , FBS- FBS-100-163, RBS-132-229</t>
  </si>
  <si>
    <t xml:space="preserve">FAIRLY CONTROLLED GLYCEMIA+ KETOSIS PRON DM </t>
  </si>
  <si>
    <t>HA1C, ADD GLYBENCLAMID 4 MG PO /D, PLAN TO DESCALATE INSULIN NEXT APPOINTMENT</t>
  </si>
  <si>
    <t>T2DM (9yrs) + ?bell's palsy(treated) on NPH 24/12iu sc bid, Metformin 500mg po bid, atorvastatin 40mg po daily</t>
  </si>
  <si>
    <t xml:space="preserve">BP= 115-125/60-80 FBS= 130, 108, 133, 159, 105, 95, 112, 110, 103,105, 79_x000D_
</t>
  </si>
  <si>
    <t xml:space="preserve">P- BILATERAL RENAL SANDY STONES + KNOWN DIABETIC + KNOWN HYPERTENSIVE ON NPH 30/20 LOSARTAN 50 MG PO daily ATROVATSTIN 40MG PO DAILY_x000D_
</t>
  </si>
  <si>
    <t>BP=145/87MMHG PR=80B/MIN</t>
  </si>
  <si>
    <t>KNOWN HYPERTENSIVE + SIMPLE RENAL CYST</t>
  </si>
  <si>
    <t xml:space="preserve">she has tingling and burning sensation on her bilateral lower extremities up to her knee joint. </t>
  </si>
  <si>
    <t xml:space="preserve">FBS= 128123,147, up to 170 sometimes. _x000D_
BP= 125/87,   </t>
  </si>
  <si>
    <t>make NPH 32/20, continue other medications and appoint</t>
  </si>
  <si>
    <t xml:space="preserve">T2 DM + HTN on NPH 30/18 IU, enalapril 10 mg po BID, atrovastatin 20 mg po daily, HCT 25 mg po daily., </t>
  </si>
  <si>
    <t xml:space="preserve">UNINTENSIONAL  SIGNIFICANT WT LOSS(15%) </t>
  </si>
  <si>
    <t xml:space="preserve">BP- 100/70MMGH </t>
  </si>
  <si>
    <t xml:space="preserve">ADRENAL CARCINOMA </t>
  </si>
  <si>
    <t xml:space="preserve">TO ENDOCRINE CLINIC </t>
  </si>
  <si>
    <t>P-Bronchial asthma, p2-known hypertensive, -p3- known diabetic - p4-AFib - p5- Solitary thyroid nodule p6- -Adrenal adenoma ON salbutamol 2 puff PRN, Symbicort(not taking) metformin 1g po bid ,losartan 50mg po daily, warfarin 2.5mg po/d - 5mg/2days Metoprolol 50 MG po daily , Atrovastatin 40 mg po daily, amitriptyline 25 MG po daily, NPH 10iu nocturnal , Hct 25mg po/d</t>
  </si>
  <si>
    <t xml:space="preserve">BP  204/56  PR  39  </t>
  </si>
  <si>
    <t xml:space="preserve">symptomatic bradycardia+isolated  systolic  HTN    URGENCY?EMERGENCY  </t>
  </si>
  <si>
    <t xml:space="preserve">SEND TO  EMERGENCY  </t>
  </si>
  <si>
    <t>P- HTN for 03 years on spironolactone 25mg po daily and enalapril 20mg po BID P2- Symptomatic bradycardia</t>
  </si>
  <si>
    <t xml:space="preserve">BP_ 102 / 62 PR- 89_x000D_
INR- 1.66 </t>
  </si>
  <si>
    <t>Warfarin 5mg PO daily _x000D_
refill others</t>
  </si>
  <si>
    <t>P1- CRVHD(5 years) P2- Cardioembolic Stroke (3years) _x000D_
P3- AF _x000D_
P4- Dyslipidemia _x000D_
P5- Asymptomatic Intramural Myoma - Lasix 20mg PO daily _x000D_
- metoprolol 12.5mg PO daily _x000D_
- Monthly B. Penicillin _x000D_
- Warfarin 2.5/5 mg PO alternatively</t>
  </si>
  <si>
    <t xml:space="preserve">D + Mixed seizure ((Myoclonus+ GTCS). On Risperidone 1 mg po noct carbamazepine 200/400 mg BID_x000D_
</t>
  </si>
  <si>
    <t xml:space="preserve">PR-80 BP- 97 / 59 </t>
  </si>
  <si>
    <t>He claim he has developed Dyspnea 2 mons back after fouel smelling. he has a hx of passive cigarret smoking exposure. He has a hx of Chat chewing for 25 yrs. He has a hx of TB Rx 5 yrs back. _x000D_
Currently no hx of SOB, chest pain or Cough</t>
  </si>
  <si>
    <t>BP=134/82, PR=92</t>
  </si>
  <si>
    <t xml:space="preserve">known RVI on HAART + ? chronic bronchitis to r/o COPD + Polycytemia 2 to ? </t>
  </si>
  <si>
    <t>Continue HAART, Hold Beclomethasone _x000D_
Salbutamol 2 Puffs PRN _x000D_
Appt with CBC after 1 mon</t>
  </si>
  <si>
    <t>P1=known RVI on HAART  P2= B. Asthma on Beclomethasone 2 puffs bid[ but he took Beclomethasone 2 puffs daily] , P3= polycytemia</t>
  </si>
  <si>
    <t>BP=169/74MMHG PR=78B/MIN</t>
  </si>
  <si>
    <t>A KNOWN TYROTOXIC PT ON PTU , KNOWN HTN PT NOT ON MEDICATIONS BILATERAL KNEE OA ON MELOXICAM</t>
  </si>
  <si>
    <t>NO NEW COMPLAINT _x000D_
-IMPROVED WBC =5.6K WITH LYMP=17%, HGB= 13.5 MCV=78.7 PLT=208K</t>
  </si>
  <si>
    <t>IMPROVING MEGALOBLASTIC ANEMIA</t>
  </si>
  <si>
    <t>-FOLLOW WITH CBC_x000D_
-CYANOCOBALAMIN 1 MG IM ONCE MONTHLY, FOLIC ACID FOR 2MONTH</t>
  </si>
  <si>
    <t xml:space="preserve">NONEW FINDING </t>
  </si>
  <si>
    <t xml:space="preserve">DSAME                         </t>
  </si>
  <si>
    <t>REFIL MEDS_x000D_
PHENYTOIN 100MG PO TID _x000D_
DO SERUM ELECTROLYTE</t>
  </si>
  <si>
    <t>P1 :- Left sided uncrossed hemiplegia with left facial palsy 2ry to ischemic stroke P2 :- stage 2 HTN 0N Atorvastatin 40mg PO daily, ASA 81 AMLODIPINE 10 + SEIZURE DISORDER</t>
  </si>
  <si>
    <t>swelling on her back</t>
  </si>
  <si>
    <t>2x2 cm swelling which is soft_x000D_
ultrasound suggests lipoma</t>
  </si>
  <si>
    <t xml:space="preserve">reassure                            </t>
  </si>
  <si>
    <t xml:space="preserve">patient has regular follow up at Private with Cardiologist and came here for medication refill </t>
  </si>
  <si>
    <t xml:space="preserve">BP- 147 / 66 PR - 89 FBS-125, 150, 132 _x000D_
 HgbA1c- 7.7 Creatinine - 2.75 Urine - +3, </t>
  </si>
  <si>
    <t xml:space="preserve">Fair Glycemic Control + suboptimal Bp control </t>
  </si>
  <si>
    <t>- salt restriction_x000D_
- refill meds _x000D_
- see after 3months (patient request)_x000D_
- eye evaluation</t>
  </si>
  <si>
    <t xml:space="preserve">P1- Type 2 DM 9years _x000D_
P2- HTN - 17years _x000D_
P3- CKD sec to DM Nephropathy (non proteinuric) 2years _x000D_
P4- Dyslipidemia _x000D_
P5- Lumbar spondylosis 3month _x000D_
P6- Asthma 30years _x000D_
P7- DSPN P8- PAD _x000D_
on Amlodipine 10mg PO daily Carvedilol 37.5mg PO BID ASA , Mixtard 50/30IU SC BID _x000D_
Forxiga (Dapagliflozin) 10mg PO daily _x000D_
Ateroz 40mg PO daily _x000D_
Semaglutide 0.5mg SC weekly_x000D_
Enalapril  5mg po daily </t>
  </si>
  <si>
    <t xml:space="preserve">he has improvement._x000D_
_x000D_
_x000D_
Plan_x000D_
</t>
  </si>
  <si>
    <t xml:space="preserve">NYHA CLASS 3 stage c HF secondary IHD with EF 25% on ASA 81MG PO DAILY ATROVASTATIN 4O MG PO DAILY metoprolol succinate 25mg po daily, enalapril 5mg po BID, furosemide 20mg po bid, Spironolactone 12.5 mg po daily_x000D_
</t>
  </si>
  <si>
    <t>COMPLAING BOTH HAND MTPJ PAIN W/C GOT WORSENING DURING EARLY MORNING &amp; IMPROVED DURING ACTIVITY</t>
  </si>
  <si>
    <t xml:space="preserve">PR- 99 BP-153 / 85, FBS-125-400MG/DL </t>
  </si>
  <si>
    <t xml:space="preserve">POORLY  CONTROLLED T2 DM + HTN + Sarcoidosis + Toxic MNG + ? OA +R/O RA   </t>
  </si>
  <si>
    <t>HA1C, SCR, ESCALATE NPH  44/22, PRANDIAL,  REGULAR INSULIN 6 U, APPOINT HER AFTER  1MONTH.</t>
  </si>
  <si>
    <t xml:space="preserve">P- Type 2 DM + Sarcoidosis + Toxic MNG + OA + HTN , SHE IS ON NPH-40/20, CARBIMAZOLE 10MG PO/D, Propranolol 20mg PO daily, ateroz 20mg PO daily, Amlodipine 5mg po/d </t>
  </si>
  <si>
    <t xml:space="preserve">she has stabbing pain on her upper abdomen and back but has now subsided. _x000D_
she has not been taking atrovastatin. _x000D_
she has non tender hard swelling on her DIP joints of her hands. </t>
  </si>
  <si>
    <t>BP = 136 / 93_x000D_
BP= 60</t>
  </si>
  <si>
    <t xml:space="preserve">refill medications and continue atrovastatin. _x000D_
serum uric acid and ECG. </t>
  </si>
  <si>
    <t xml:space="preserve">BP- 144 / 88 PR- 84 _x000D_
home BP_ 79- 121/ 69-90 FBS- 61-152 RBS- 80-190 _x000D_
Cr- 1.1 urine - leucocyte trace WBC- 14-6 trace protein </t>
  </si>
  <si>
    <t xml:space="preserve">Poor BP control (hypotension) + fair Glycemic control+ UTI </t>
  </si>
  <si>
    <t>- Amlodipine 2.5mg PO daily_x000D_
- refill others _x000D_
- 24hours urine protein, HgbA1c, Lipid Panel, TFT</t>
  </si>
  <si>
    <t>P1- T1DM _x000D_
on NPH 4/2 IU SC BID _x000D_
P2- DCMP (EF=33 with moderate Pulmonary Hypertension (improving) P3- HTN _x000D_
-on _x000D_
Metoprolol 25mg po/d _x000D_
-Lasix 40mg po/d, _x000D_
- Amlodipine 5mg PO daily _x000D_
-Enalapril 5mg PO Daily</t>
  </si>
  <si>
    <t>HTN pt on Amlodipine 10 mg po daily,Enalapril 5 mg po/d,Atrovastatin 20 mg po/d</t>
  </si>
  <si>
    <t>refill &amp; LSM</t>
  </si>
  <si>
    <t xml:space="preserve">dry COUGH of 2 wks duration, _x000D_
</t>
  </si>
  <si>
    <t>PR=115, RR=26</t>
  </si>
  <si>
    <t>CAP + RVI + PCP(ON PROPHYLAXSIS)</t>
  </si>
  <si>
    <t>cbc/OFT/CXR/ESR_x000D_
-AUGMENTIN 625MG PO TID , AZITHROMYCIN 500MG PO/D</t>
  </si>
  <si>
    <t xml:space="preserve">P- NEWLY DIAGNOSED RVI WITH PCP +scap _x000D_
-HIS CD4 COUNT ON 18/11/15=85,,,WITH 4.11%_x000D_
- on 1J AND COTRI 1 DS TAB PO/D </t>
  </si>
  <si>
    <t xml:space="preserve">HAS EASY FATIGABILTY AND STILL HAS BURNNG FEET </t>
  </si>
  <si>
    <t xml:space="preserve">NO NEW FINIDING  </t>
  </si>
  <si>
    <t xml:space="preserve">STABLE CONDITION      </t>
  </si>
  <si>
    <t xml:space="preserve">REFIL MEDS _x000D_
RT 3.12 </t>
  </si>
  <si>
    <t>1 :- late onset schizophrenia P2 HF :- HF with pacemaker + HTN + P3 :- T2DM + P4 ?Dementia P5 :- R/O RA; on Mixtard=42/22 (am/pm) Amlodipine 10mg po per day ASA 81mg po per day enalapril 10 mg po BID, Atorvastatin 40mgx1, risperidone 2mg carbamazepine 200mg po BID,HCT 25/DAY METOP 25/25,_x000D_
_x000D_
PACE MAKER - COMPLETE GEART BLOCK WITH RBBB</t>
  </si>
  <si>
    <t xml:space="preserve">BURNING EPIGASTRIC PAIN ,ABDOMINAL BLOATING </t>
  </si>
  <si>
    <t xml:space="preserve">PR- 110 BP- 136 / 84,FBS- 77MG/ DL ,  LFT-NORMAL, </t>
  </si>
  <si>
    <t xml:space="preserve">WELL CONTROLLED BP&amp; T2 DM </t>
  </si>
  <si>
    <t xml:space="preserve">HA1C, SCr, U/A, CONTINUE ABOVE MGT </t>
  </si>
  <si>
    <t>P- T2 DM + HTN on metformin 1 gm po BID, doanil 10 mg po BID, enalapril 10 mg po BID, atrovastatin 20mg po daily</t>
  </si>
  <si>
    <t>- dyspeptic symptoms_x000D_
- works as housemaid and has stressful life _x000D_
- no alarming complaint for dyspepsia</t>
  </si>
  <si>
    <t>BP-88 / 53 PR-88</t>
  </si>
  <si>
    <t>- PPI _x000D_
- life style modification (stress management)</t>
  </si>
  <si>
    <t>p- Perforated PUD + wound site infection (21/3/15) was on PPI for 4months</t>
  </si>
  <si>
    <t xml:space="preserve">He has  a hx of Orthopenia of 2 pillows he claim intermittent leg swelling. He has no chest pain. </t>
  </si>
  <si>
    <t xml:space="preserve">BP=104 / 68     PR=104, regular_x000D_
MSS= trace edema </t>
  </si>
  <si>
    <t xml:space="preserve">Cor pulmonale 2nd ? post TB fibrosis + GA </t>
  </si>
  <si>
    <t>Send UA ( differed b/c of financial problem); INCrease Furosemide 20/40 mg po bid , Spironolactone 25 mg po/day, Digoxin 0.125 mg po/day and Allopurinol 100 mg po /day, Salmutamol 2 puffs PRN</t>
  </si>
  <si>
    <t>P1=Cor pulmonale 2nd ? post TB fibrosis +  P2= GA ; on Home O2, Furosemide 40x1, Spironolactone 25 mg po/day, Digoxin 0.125 mg po/day and Allopurinol 100 mg po /day, Salmutamol PRN</t>
  </si>
  <si>
    <t>DRY COUGH AND TINEA UNGUM</t>
  </si>
  <si>
    <t>BP=137/71MMHG PR=93B/MIN</t>
  </si>
  <si>
    <t xml:space="preserve">INVX                                  </t>
  </si>
  <si>
    <t>KNOWN HYPERTENSIVE + BPH ON HCT 25MG PO DAILY_x000D_
AND ALFUZOSIN 10MG PO DAILY</t>
  </si>
  <si>
    <t xml:space="preserve">the  resent  seizure  attack is  25  days  back  </t>
  </si>
  <si>
    <t xml:space="preserve">130/80    eeg      abnormal   awake   eeg   tracing   due  to  the  presence  of   mild  non  specific   mild  non  specific   slowing  </t>
  </si>
  <si>
    <t xml:space="preserve">start  phenytoin  100 mg po  /day  and  link  to  neurologist  </t>
  </si>
  <si>
    <t xml:space="preserve">      SEIZURE  d/o  + right shoulder lipoma  </t>
  </si>
  <si>
    <t xml:space="preserve">she has bilateral knee pain. </t>
  </si>
  <si>
    <t>vit D = 6.78_x000D_
FBS= 150, 115, 133_x000D_
B= 130/80</t>
  </si>
  <si>
    <t xml:space="preserve">Well controlled DM + HTN + vitamin D deficiency. </t>
  </si>
  <si>
    <t>refill medications_x000D_
meloxicam 15 mg po daily_x000D_
vitamin D. 50000 IU weekly for 2 months</t>
  </si>
  <si>
    <t>P1=T2 DM on NPH 22/18 IU BID _x000D_
P2=HTN on amlodipine 5 mg po day ,atrovastatin 20mg po day</t>
  </si>
  <si>
    <t xml:space="preserve">HAS NO IMPROVMENT OF SWELLING </t>
  </si>
  <si>
    <t xml:space="preserve">BP 96/70,PR 80 </t>
  </si>
  <si>
    <t xml:space="preserve">LINK BACK TO  SENIOR </t>
  </si>
  <si>
    <t>PRESENTED W WORSENING OF EASY FATIGABILITY, PALPITATION , GENERALISED BODY BODY SWELLING &amp; DECREASE UOP OF 2 WKS DURATION</t>
  </si>
  <si>
    <t>BP- 118 / 107, PR-88, RR-18 , ABCENT AIR ENTERY OVER POST 1/3 OF  LUNG FEILD BILATERALLY, MSS- G3 PITTING EDEMA</t>
  </si>
  <si>
    <t>ADHF 2 TO COR PULMONALE+ KNOWN HTN</t>
  </si>
  <si>
    <t>LINK HER TO EOPD</t>
  </si>
  <si>
    <t>P1- Corpulmonale sec to Chronic PTE P2- Hypertension - P3- Dyslipidemia on - furosemide 40mg PO daily - warfarin 5/2.5mg PO every other day - Amlodipine 5mg PO daily - Atorvastatin 20mg PO daily home oxygen therapy</t>
  </si>
  <si>
    <t xml:space="preserve">still claim leg tingling pain </t>
  </si>
  <si>
    <t>BP=104 / 68; PR=100</t>
  </si>
  <si>
    <t>RVI ON HAART + HTN + H. Stoke +? PN</t>
  </si>
  <si>
    <t>Nifedipine 20 mg PO day, Enalapril 10 mg PO BID, HCT 25 mg PO/d , Atorvastatin 40 mg po/d , neurobion 1tab po day &amp; INC. Pregabalin 75 mg po bid</t>
  </si>
  <si>
    <t xml:space="preserve">P=RVI ON HAART + HTN + H Stoke; ON Nifedipine 20 mg PO day, Enalapril 10 mg PO BID, HCT 25 mg PO/d , Atorvastatin 40 mg po/d , neurobion 1tab po day &amp; Pregabalin 75 mg po/d </t>
  </si>
  <si>
    <t xml:space="preserve">- no cardiorespiratory complaint_x000D_
- no alcohol or smoking history _x000D_
adherent </t>
  </si>
  <si>
    <t xml:space="preserve">BP- 141 / 79 PR- 66 irr irr INR- 2.23_x000D_
home bp- 149/93, 121/81 </t>
  </si>
  <si>
    <t xml:space="preserve">Suboptimal BP control +therapeutic INR  </t>
  </si>
  <si>
    <t>RFT, lipid P, FBS_x000D_
Enalapril 10mg PO BID_x000D_
see after 2 weeks with BP and Result</t>
  </si>
  <si>
    <t xml:space="preserve">P1-NYHA CLASS 2 HFrEF 2ry DCMP P2-KNOWN HTN _x000D_
P3- ATRIAL FIBRILLATION ON _x000D_
- frusemide 40mg PO daily _x000D_
- ENALAPRIL 10MG PO daily (pt was told to take BID)_x000D_
-Bisoprolol 10mg PO/D -SPIRONOLACTONE 25MG PO/D _x000D_
-WARFARRIN 5MG DAILY FOR 5 DAYS AND 7.5 MG DAILY FOR 2 DAYS  </t>
  </si>
  <si>
    <t>GOOD CONTROL POF ASTHMA</t>
  </si>
  <si>
    <t>REFIL FOR 3 MNTH</t>
  </si>
  <si>
    <t>KNOWN Bronchial Asthma On simbicort 2 puff bid salbutamol puff prn</t>
  </si>
  <si>
    <t>complains of left thigh pain of 1 month duration, dull aching type with burning sesation, the pain is worse at night.It had minimal swelling intial lately _x000D_
became circumfrancial. sheclaim she had no truma to leg</t>
  </si>
  <si>
    <t xml:space="preserve">BP  88bpm_x000D_
MSK left tender left distal thigh which is firm and warm , 1.5cm bulk descrepancy_x000D_
Ix knee x ray Oct 6  normal_x000D_
distal thigh U/S : circumfrancial elevation of the distal femoral periosteum with associated hypoechoic subperiosteal lesion having internal color flow, corrtical irregularity of underlyying femoral bone_x000D_
Conc: Lt distal fmoral cortical irregularitywith periosteal lesion highly suggestive of bone tumor DDx Osteosarcoma, ewing sarcoma_x000D_
ANA and RF negative_x000D_
</t>
  </si>
  <si>
    <t>Lt distal thigh edema ry to?? osteosarcoma</t>
  </si>
  <si>
    <t>lt distal femoral xray PA and Lat, MRI, update CBC , sr electrolytr, RFT,LFT</t>
  </si>
  <si>
    <t xml:space="preserve">P ?? osteosarcoma </t>
  </si>
  <si>
    <t xml:space="preserve">pt didnt come_x000D_
no complaint from attendant </t>
  </si>
  <si>
    <t>pt didnt come_x000D_
BP at home - 105-130/ 65-85</t>
  </si>
  <si>
    <t xml:space="preserve">Amitriptyline 12.5mg PO Daily _x000D_
Enalapril 5mg PO daily _x000D_
</t>
  </si>
  <si>
    <t>P1- HTN with HHD....7years _x000D_
P2- ischemic stroke...4years _x000D_
Lasix 20mg po /day _x000D_
Enalapril 10mg po/day _x000D_
ASA 81mg po per day _x000D_
Atorvastatin 40mg po/day _x000D_
Amitriptyline 25mg PO Noct</t>
  </si>
  <si>
    <t>FBS= 140, _x000D_
hga1c= 7.6</t>
  </si>
  <si>
    <t>make metformin 1g /500 mg continue NPH</t>
  </si>
  <si>
    <t>T2DM on NPH 38/28 IU and metformin 500 gm po BID</t>
  </si>
  <si>
    <t>PR-77 , P-96 / 56 , SCr-2 mg/dl</t>
  </si>
  <si>
    <t>WELL CONTROLLED BP + HHD+ ? CKD+OA</t>
  </si>
  <si>
    <t>U/A, SCR, CONTINUE ABOVE MGT</t>
  </si>
  <si>
    <t>P=HTN with HHD + OA; on Furosemide 20 mgx1, Enalapril 5 mgx2, ASA 81mgx1, Atenolol 50 mgx1, Neurobion 1 tab po/d for 1 mon agiven</t>
  </si>
  <si>
    <t>NO NEW CMMPLINT</t>
  </si>
  <si>
    <t>THE SAME, --------</t>
  </si>
  <si>
    <t xml:space="preserve">HAS CRAMPY MUSCLE PAIN ON BILATERAL CUFF  OF LOWER EXTERMITY </t>
  </si>
  <si>
    <t xml:space="preserve">bp,120/80  ,pr fbs 120, 130, </t>
  </si>
  <si>
    <t>FAIR CONTROLL DM +PN+? PAD</t>
  </si>
  <si>
    <t>TYPE 2DM on medication +PN</t>
  </si>
  <si>
    <t xml:space="preserve">NONE                                  </t>
  </si>
  <si>
    <t>BP=110/66MMHG PR=89B/MIN</t>
  </si>
  <si>
    <t>BP120/72  ,PR 80  FBS 120,130 , 103 MOST RECORD &amp;lt; 140</t>
  </si>
  <si>
    <t>BP=163 / 69, PR=92_x000D_
HBPM= 130-142/65-70</t>
  </si>
  <si>
    <t>CHTN( Fair BP)</t>
  </si>
  <si>
    <t>Enalapril 10mg BID, Amlodipine 5 mg po/d and Atrovastatin 20mg/day</t>
  </si>
  <si>
    <t>P=HTN + Dyslipidemia; on Enalapril 10mg BID, Amlodipine 5 mg po/d and Atrovastatin 20mg/day</t>
  </si>
  <si>
    <t xml:space="preserve">STRESS                        </t>
  </si>
  <si>
    <t>BP=140/65MMHG PR=87B/MIN</t>
  </si>
  <si>
    <t>he has cough of 1 wk_x000D_
no appetite loss, no fever, no wt loss</t>
  </si>
  <si>
    <t>pr 85 rr 22 bp 117 / 75 t 36 _x000D_
Biopsy = tuberculous abscess,_x000D_
Lymph node = reactive mesenteric hyperplasia</t>
  </si>
  <si>
    <t>4th post op month after right hemi colectomy for an indication of ECF</t>
  </si>
  <si>
    <t>gene x pert , esr</t>
  </si>
  <si>
    <t xml:space="preserve">40 YRS OLD WITH INTERMITENT MYALGIA, BURNING SENSATION, TINGLING SENSATION_x000D_
</t>
  </si>
  <si>
    <t>BP= 133 / 53</t>
  </si>
  <si>
    <t>CVT WITH parenchymal haemorrhage( 1yr and 5 months)+DYSLIPIDEMIA+ HTN  + P.NEUROPATHY</t>
  </si>
  <si>
    <t xml:space="preserve">REFILL FOR 3/12, AMITRIPTILINE 25MG PO/D </t>
  </si>
  <si>
    <t>PR- 89 BP- 97 / 63, FBS- 165-240 , RBS-60-165</t>
  </si>
  <si>
    <t>MAKE NPH 26/14, APPOINT AFTER 3 MONTHS</t>
  </si>
  <si>
    <t>PR- 90 BP- 110 / 60, FBS- 100</t>
  </si>
  <si>
    <t xml:space="preserve">WELL CONTROLLED BP&amp; DM </t>
  </si>
  <si>
    <t>HA1C, OFT, U/A, ECG , &amp; CONTINUE OTHER MGT</t>
  </si>
  <si>
    <t>P1-Recurrent(2times) Ischemic Stroke (5 years) P2- HTN with IHD(5YEARS) P3- Type 2 DM(5years) on MTF 1000mg PO BID ASA 81mg PO daily Atorvastatin 40mg po/d Enalapril 10mg PO BID Metoprolol 12.5mg PO daily amlodipine 10mg PO Daily</t>
  </si>
  <si>
    <t>no new complaints and came for refill</t>
  </si>
  <si>
    <t>IMPROVING , NO NEW COMPLAINT</t>
  </si>
  <si>
    <t xml:space="preserve">PR 88 RR 17  BP 124 / 71 </t>
  </si>
  <si>
    <t>RA ON FOLIC ACID  5MG PO DAILY AND METHOTREXATE 7.5 MG WEAKLY AND PREDISOLONE 5MG PO DAILY</t>
  </si>
  <si>
    <t xml:space="preserve">Tinnitis  for the past 2yrs  </t>
  </si>
  <si>
    <t>BP=128/64 PR=88_x000D_
HBPM= 118-122/61-65_x000D_
HEENT=PC , NIS</t>
  </si>
  <si>
    <t xml:space="preserve">controlled HTN + Tinnitis 2 to  ? </t>
  </si>
  <si>
    <t xml:space="preserve">Amlodipine 5 mg po/d, Enalapril 5 mg po bid </t>
  </si>
  <si>
    <t>P=HTN on Amlodipine 10 mg po/d, Enalapril 10 mg po/d</t>
  </si>
  <si>
    <t>complain she has palpitation  intermitermitent</t>
  </si>
  <si>
    <t>BP  123/86- 131/87, Pr 88bpm_x000D_
ECG sinus rate 100, Echo mild LVH</t>
  </si>
  <si>
    <t>goog BP control</t>
  </si>
  <si>
    <t>plan continue Enalapril 5 mg po bid, TSH</t>
  </si>
  <si>
    <t>P HTN on Enalapril 5 mg po bid_x000D_
palpitation on propranolol 20 mg po/d</t>
  </si>
  <si>
    <t>BP=125/78, PR=88_x000D_
Ix on 1/11/23=&gt; UA=5.6, HgA!c=6.4%</t>
  </si>
  <si>
    <t>MTF 500 mg po BID, Enalapril 10 mg po BID &amp; HCT 25 mg po/d, Atrovastatin 20 mg po/d</t>
  </si>
  <si>
    <t>P=T2 DM + HTN; on MTF 500 mg po BID, Enalapril 10 mg po BID, HCT 25 mg po/d, Atrovastatin 20 mg po/d</t>
  </si>
  <si>
    <t>no SOB, chest pain ; No Rt quadrant abd pain</t>
  </si>
  <si>
    <t>BP+167/73, PR=64 regular_x000D_
HBPM=107-157/64-91</t>
  </si>
  <si>
    <t>HTN with HHD(fair BP) +? Dyslipidemia</t>
  </si>
  <si>
    <t xml:space="preserve">enalapril 10 mg po BID and HCT 25 mg po/d_x000D_
Appt with serum ele, FBS &amp; Lipid profile </t>
  </si>
  <si>
    <t>P=HTN with HHD on Amlodipine 10 mg po daily[ Not taking for the past 3 mons] , enalapril 10 mg po BID and HCT 25 mg po/d</t>
  </si>
  <si>
    <t>BP=101/70, PR=67_x000D_
FBS=138, 143</t>
  </si>
  <si>
    <t xml:space="preserve">T1 DM(fair Glycemic control)                 </t>
  </si>
  <si>
    <t>NPH=24/16 IU BID</t>
  </si>
  <si>
    <t>P=T1 DM on NPH 20/14iu SC BID[ But she took NPH=24/16 IU BID for the last 1 wk after her FBS reached 347 &amp; 343 for 2 days in a row]</t>
  </si>
  <si>
    <t xml:space="preserve">up date  oft  ,lipid profile  ,electrolyte  ecg   u/a  </t>
  </si>
  <si>
    <t xml:space="preserve"> stage 2 HTN + HHD + br.asthma + polycythemia</t>
  </si>
  <si>
    <t>complain of epigastric burning type pain which is worse post meal, reflux, burping and indigestion _x000D_
urinary frequency, urge incontinence, but no dysurea. she has recurent history of UTI treatment_x000D_
she had history of ?myomectomy 20 years</t>
  </si>
  <si>
    <t>BP 141/74mmHg, 64 bonging regular,</t>
  </si>
  <si>
    <t>CBC,U/A, RFT, S/E, lipid panel, RBS ECG, continue Enalapril 10 mg po bid , add Amlodipine 5 mg po daily_x000D_
Salt restriction</t>
  </si>
  <si>
    <t>P hypertensive &gt; 20yrs on enalapril 10 mg po BID</t>
  </si>
  <si>
    <t xml:space="preserve">claim no improvement on Rt foot pain &amp; she has intermittent swelling._x000D_
She has also intermittent nape pain w/c restrict lateral movement of neck for </t>
  </si>
  <si>
    <t>BP=112/68, PR=76_x000D_
Rt foot x ray(18/11/15)=Cystic lesion -DDX-Ganglion cyst</t>
  </si>
  <si>
    <t xml:space="preserve">Controlled HTN + Ganglion cyst of rt foot +  ? Degenerated Cervical Spondylosis </t>
  </si>
  <si>
    <t>amlodipine 5mg po daily, AMT 25mg po daily; HOLD Neurobion _x000D_
Link to surgical OPD</t>
  </si>
  <si>
    <t>P= HTN + PN on amlodipine 5mg po daily, AMT 25mg po daily and neurobin 1 tab po daily + Ganglion cyst of rt foot (src )</t>
  </si>
  <si>
    <t>Bp- 116/62_x000D_
pr 80_x000D_
FBS- 162,, 172, 138, 143, 155</t>
  </si>
  <si>
    <t>Metformin 500 mg po daily and advise on adherence amd appoint after 2 month</t>
  </si>
  <si>
    <t>T2DM + dyslipidemia; on NPH= 70/60 IU SC , MTF 500mg po BID, atorvastatin 20 mg po/d, neurobin 1 tab po/d and Amitriptyline 25 mg po/d_x000D_
( she was not taking metformin for the past 2 month)</t>
  </si>
  <si>
    <t xml:space="preserve">bp=112/70 PR= 80 </t>
  </si>
  <si>
    <t>constipation + ASTHMA(GOOD CNTRL</t>
  </si>
  <si>
    <t>-bisacodyl 5mg po daily for 10 days_x000D_
-continue other _x000D_
-refill for 2 mnth_x000D_
-lipid profile</t>
  </si>
  <si>
    <t>HHD(pEF)+ B.Asthma + CHTN on HCT 25 mg po daily, symbicort 2 puff bid and Salbutamol 4 Puffs PRN, prergabalin 75mg po/d, meloxicam  15mg po/d</t>
  </si>
  <si>
    <t>BP 130 / 63mmHg_x000D_
SMBG 107,129,117,116,87,120,103,97,101,132</t>
  </si>
  <si>
    <t>continue Glibenclamide 5 mg po biad and metformine 1000mg po bid</t>
  </si>
  <si>
    <t>T2DM on Glibenclamide % mg po bid, Metformin 1000mg po bid</t>
  </si>
  <si>
    <t>bp=128/75, PR=82,RBS=76-207(Morning),109-196(evening)</t>
  </si>
  <si>
    <t>refill the medication and advice on diet  and tell him to  bring serial RBS measurements and HgbA1C ,FBS results for next follow up time</t>
  </si>
  <si>
    <t>COMPLAINING OF PROFUSE WATERY DIARHEA._x000D_
MTF HAS BEEN DISCONTINUED SINCE 1WK BACK.</t>
  </si>
  <si>
    <t>PR- 103, BP- 154 / 86, HA1C- 12.9, FBS-86- 166, TSH- 0.23</t>
  </si>
  <si>
    <t>POORLY CONTROLLED HTN&amp; DM+ HYPOTHYROIDISM  + AGE</t>
  </si>
  <si>
    <t>STOOL EXAM, REFILL THE MEDICATION, LINK TO DERMA CLINIC</t>
  </si>
  <si>
    <t>P- DM/HTN/ HYPOTHYROIDISM on NPH 60/50 METFORMIN 1GM BID ENALAPRIL 10MG BID ASA 81 mg po daily ATORVASTATIN 40mg po daily L-thyroxine 100mic gm daily amitryptilline 25mg po daily omeprazole 20mg po daily</t>
  </si>
  <si>
    <t>type II dm  +chronic htn</t>
  </si>
  <si>
    <t xml:space="preserve">BP-96-145/51-90 mmHg &amp; FBS-92-232 mg/dl </t>
  </si>
  <si>
    <t xml:space="preserve">Refill, NPH 19/13 IU SC BID  &amp; Continue LSM </t>
  </si>
  <si>
    <t>PR-58 BP- 121 / 61</t>
  </si>
  <si>
    <t xml:space="preserve">HFrEF 2 TO DCMP </t>
  </si>
  <si>
    <t>REFILL &amp; APPOINT AFTER 3 MONTHS</t>
  </si>
  <si>
    <t>bp   142/84      ,141/75      173/83   FBS  168     ,105      139   BUN  46 Cr  1.05    done  1  month  back</t>
  </si>
  <si>
    <t xml:space="preserve">the same+?poorly controlled  HTN  </t>
  </si>
  <si>
    <t xml:space="preserve">SEND  RFT,LIPID PROFILE  ELECTROLYTE  AND  U/A    </t>
  </si>
  <si>
    <t>Bp 170/79_x000D_
pr 80_x000D_
FBS-84, 62, 113</t>
  </si>
  <si>
    <t>Enlapril 10 mg po BID advise on adherence_x000D_
INSulin 36/24 iu appoint after 1 month</t>
  </si>
  <si>
    <t>DM + HTN + Breast CA on chemotherapy She is currently taking NPH 36/26 IU, Enalapril 10 mg po bid, ASA 81 mg/day and Atorvastatin 20 mg/day, Amitriptyline 12.5 mg po/d Neurobion 1 tab po/d</t>
  </si>
  <si>
    <t>NO NEW COMPLAINT_x000D_
-BP 109 / 92mmhg SMBG FBS 117,120,121,122, BP 120-123/70-100 hgbA1C=8.6 LDL=36 HDL=26, CR=1.02, U/a-NR</t>
  </si>
  <si>
    <t>FBS= 120-150_x000D_
BP= 121 / 65</t>
  </si>
  <si>
    <t>ADVICED ON POST-PRANDIAL MONITORING</t>
  </si>
  <si>
    <t xml:space="preserve">REFILL FOR 3 MNTH_x000D_
-NPH 30/12_x000D_
-HGA1C, LIPID PROFILE </t>
  </si>
  <si>
    <t>P1 T2DM P2 HTN ON salt restriction continue NPH 30/20, enalapril 5 mg po bid, atorvastatin 40 mg po daily, ASA 81 mg po/d, metformin 1000mg po bid and Lasix 40 mg po bid</t>
  </si>
  <si>
    <t>Easy fatigability of 3 yrs &amp; Lt side chest pain for the past 2 yrs</t>
  </si>
  <si>
    <t xml:space="preserve">BP=115/64, PR=71_x000D_
Chest  clear, CVS= S1 &amp; S2 Heard no G or M _x000D_
ECG(on 26/3/15)=Sinus Bradycardia, Voltage Criteria for Left Ventricular Hypertrophy._x000D_
</t>
  </si>
  <si>
    <t>Controlled HTN + HHD + ? IHD + OA of fingers</t>
  </si>
  <si>
    <t>Serum ele, ECHO</t>
  </si>
  <si>
    <t>P=HTN ON ENALAPRIL 5 MG PO/D - (BUT NOT TAKING) +Intramural/Sub serous Myomas-+ O.ARTHRITIS</t>
  </si>
  <si>
    <t xml:space="preserve">nown HTN (2 yr) + T2DM (3yr) </t>
  </si>
  <si>
    <t>worwork up,further</t>
  </si>
  <si>
    <t>nown HTN (2 yr) + T2DM (3yr) + SCAP parapneumonic effusion (treated) on metformin 1000mg po bid, amlodpine 10mg po/d, atrovastatine 20mg po daily</t>
  </si>
  <si>
    <t>Fatiguability, had no hypoglycmia sympotms</t>
  </si>
  <si>
    <t>BP 164 / 80mmHg re measurement  145/83mmHg_x000D_
SMBG FBS 206,230,187,119,101,118,95_x000D_
           RBS(MD) 97,133,56,153,86,123,, night 88,188,230,100,137,133_x000D_
Had episodes of low RBS measure but no symptoms_x000D_
U/S Both kidneys have normal size. They have normal parenchyma &amp; sinus echo. No mass or stone seen on both kidneys seen. No dilatation of the pelvicalyceal system seen. RTK: 9.2cm x 4.7cm, LK: 9.9cm x 5.1cm_x000D_
mild fatty liver+ mild BPH</t>
  </si>
  <si>
    <t>fair BP and glycemic control + Good asthma control+ AKI</t>
  </si>
  <si>
    <t>make NPH 12/ 10 am/pm,Continue amlodipine 10 mg po/d, add carvvedolol 6.25mg po/d, refill symbicort_x000D_
U/A, RFT</t>
  </si>
  <si>
    <t>T2DM on NPH 14/10, HTN on amlodipin 10mg po/D B.Asthma on symbicort 160/4.5mcg</t>
  </si>
  <si>
    <t>burning sensation, parasetesia of on back and back of the neck  since the past 1 month</t>
  </si>
  <si>
    <t xml:space="preserve">BP-119/80_x000D_
pr 80_x000D_
</t>
  </si>
  <si>
    <t>he is complaining blurring of vision on the right eye</t>
  </si>
  <si>
    <t>BP=120/85-140/85 PR=88</t>
  </si>
  <si>
    <t>refill the medication and advise on diet and refer him to ophtamology unit for evaluation and manegement</t>
  </si>
  <si>
    <t>=known HTN + Mild to moderate fatty liver + 1/2 year Post op after craniotomy for evacuation of ICH 1 yr &amp; 5 mons back; Enalapril 10 mg po bid HCT 25 mg po/day, amlodipine 10 mg po once /day</t>
  </si>
  <si>
    <t>BP=160/79   PR=64 regular; _x000D_
FBS=150-170</t>
  </si>
  <si>
    <t xml:space="preserve">Uncontrolled T2 DM + ? Isolated Systolic HTN </t>
  </si>
  <si>
    <t xml:space="preserve">Increase MTF 1000mg po BID_x000D_
Appt after 1 wk with serial BP measurement </t>
  </si>
  <si>
    <t>P=known T2DM on MTF 850mg po BID</t>
  </si>
  <si>
    <t>no npostive</t>
  </si>
  <si>
    <t xml:space="preserve">COMPLAIN  TOOTH  PAIN   WITH   RIGHT JAW SWELLING  </t>
  </si>
  <si>
    <t xml:space="preserve">ECG   WAS  DONE   1 MONTH  BACK  Sinus Rhythm, Left Atrial Enlargement, Left Ventricular Hypertrophy. Hyperacute T waves along_x000D_
with J point elevation in leads V2, V3, V4. Please correlate clinically.  BP  140/70   PR  72  154/78   _x000D_
</t>
  </si>
  <si>
    <t>HTN+?HHD+RIGHT TOOTH  PAIN  ?</t>
  </si>
  <si>
    <t xml:space="preserve">SEND    ELECTROLYTE ,LIPID PROFOILE   RFT   AND LINK  TO  DERMATOLOGIST  </t>
  </si>
  <si>
    <t>? CHf ( preserved EF 60 % )</t>
  </si>
  <si>
    <t>KNOWN DM AND HTN pt on metformin 500mg po2x ,daonil 10mg po 2x , enalapril 10mg 2x amilodpine 5mg po 1xAtenolol 50mg po</t>
  </si>
  <si>
    <t xml:space="preserve">significant improveent_x000D_
          </t>
  </si>
  <si>
    <t>stable_x000D_
h.pyelori negative</t>
  </si>
  <si>
    <t xml:space="preserve">improved_x000D_
                                  </t>
  </si>
  <si>
    <t xml:space="preserve">discharge from follow up_x000D_
                          </t>
  </si>
  <si>
    <t>RESOLVIG HEPATITIS( CRYPTOGENIC) + h.pyelori positive dyspepsia</t>
  </si>
  <si>
    <t xml:space="preserve">he feels alright_x000D_
                    _x000D_
</t>
  </si>
  <si>
    <t>home bp and blood glucose are in the target range</t>
  </si>
  <si>
    <t xml:space="preserve">wel controlled_x000D_
glycemia               </t>
  </si>
  <si>
    <t>refill_x000D_
 all medications</t>
  </si>
  <si>
    <t xml:space="preserve">HEADACHE  WHICH IS GLOBAL LASTING 30 MIN. RECURRENT ASSOCIATED WITH NAUSEA PPTED BY STRESS . HAS CHILDHOOD HISTORY OF MIGRAINE HEADACHE._x000D_
</t>
  </si>
  <si>
    <t>BP=129 / 71, 124-173_x000D_
 BPHM= 120/80, PR=87</t>
  </si>
  <si>
    <t>+MIGRAINE HEADACHE R/O TRIGEMINAL NEURALGIA</t>
  </si>
  <si>
    <t>-ESR_x000D_
-PROPRANOLOL 20MG PO BID -PCM 1GM PO PRN</t>
  </si>
  <si>
    <t>P1 Ischemic stroke (Occipital lobe focal) P2 known DM p3 HTN on: - Metformin 1gm po bid -Enalapril 5mg po bid - ASA 81 mg po/d - Atorvastatin 40mg po/d</t>
  </si>
  <si>
    <t>NO COMLAINT</t>
  </si>
  <si>
    <t xml:space="preserve">PR-78  BP- 136 / 76, INR- 1.4 </t>
  </si>
  <si>
    <t>HFrEF (25-30%) 2o To DCMP P2=AFIB P3=post TB fibrosis P4=thyrotoxicosis + Subtheraupeutic INR (1.4)</t>
  </si>
  <si>
    <t>REPEAT TSH, MAKE  WARFARINE 2.5MG PO DAILY &amp; CONTINUE OTHER MGT</t>
  </si>
  <si>
    <t xml:space="preserve">BP 129 / 71mmHg_x000D_
SMBG 119,86,102,117,130,82,158,118,97 </t>
  </si>
  <si>
    <t>refill medication_x000D_
U/A,RFT, Sr elec</t>
  </si>
  <si>
    <t>P1 Rt hemiparesis 2ry to ischemic stroke on ASA 81, Atorvastatin 40 mg po/d, _x000D_
P2 T2DM (2 yrs) on metformin 500mg po BID , glibenclamide 5 mg po bid_x000D_
P3 Breast Ca on chemotherapy ( completed 8th cycle), underwent rt mastectomy 3 months on follo up at TAH</t>
  </si>
  <si>
    <t>8 years old known asthmatic patient and on medication currently presented complain of bilateral ear non pulsatlie tinnitus of 6 years duration other wise no history of decrease hearing sound and vertigo no history of ear discharge PTA =normal no vertigo, no facial palsy , no hearing loss , no headache</t>
  </si>
  <si>
    <t xml:space="preserve">feels alright_x000D_
                  </t>
  </si>
  <si>
    <t xml:space="preserve">stable _x000D_
                       </t>
  </si>
  <si>
    <t xml:space="preserve">wel controlled hypertension_x000D_
                    </t>
  </si>
  <si>
    <t xml:space="preserve">refill medications_x000D_
        </t>
  </si>
  <si>
    <t>BP=120/81   PR=71_x000D_
FBS=110-160 -237</t>
  </si>
  <si>
    <t xml:space="preserve">enalapril 10mg po BID, Change HCT 25mg po daily to Amlodipine 5 mg po/D;  NPH 32/16 IU SC BID _x000D_
Appt with RFT, Serum ele, Lipid profile </t>
  </si>
  <si>
    <t>P=HTN + T2DM on NPH 30/15, enalapril 10mg po BID, HCT 25mg po daily</t>
  </si>
  <si>
    <t xml:space="preserve">BP_134/86, 152/87. 145/88_x000D_
pr 80_x000D_
FBS- 144, 138, 105, 119_x000D_
</t>
  </si>
  <si>
    <t>Enalpril 10/5 mg _x000D_
advise  on dietary and drug adherence</t>
  </si>
  <si>
    <t xml:space="preserve">COMPLAIN THAT STILL  INCONTINENT  </t>
  </si>
  <si>
    <t xml:space="preserve">FBS 200  ,BP  114/86    abdomenal  u/s  moderate  fatty  liver  </t>
  </si>
  <si>
    <t xml:space="preserve">the     same  </t>
  </si>
  <si>
    <t xml:space="preserve">up date  oft  ,lipid profile  fbs  electrolyte  </t>
  </si>
  <si>
    <t xml:space="preserve">Known T2 DM + HTN + ? Urine incontinent  lbp?discc  protrusion    and  has  follow  up  at  black  lion  hospital  </t>
  </si>
  <si>
    <t>BP=118/82,PR=83</t>
  </si>
  <si>
    <t>refill the medication and advise on diet</t>
  </si>
  <si>
    <t>P= 3 months post procedure after rectal polypectomy done for rectal polyps + GI internal hemorrrhoid+ HTN on amlodipine 5 mg po once / day,HCT25 mg po once /day, Vit B1+ VitB6+VITb12 1 tab po once /day ,MELOXICAN 15 MG PO ONCE/DAY, amitriptyline 25 mg po once /day</t>
  </si>
  <si>
    <t>A 55 years old female patient presented with perianal swelling of 2 years duration associated with intermittent bleeding. She complains constipation intermittently. Known HTN on Losartan, Lasix, spirinolactone, ASA.</t>
  </si>
  <si>
    <t>BP-100/60_x000D_
pr 80_x000D_
FBS-86, 97, 99, 114, 97, 86,92</t>
  </si>
  <si>
    <t>NPH 14/6 iu</t>
  </si>
  <si>
    <t>T2DM on NPH 14/8 iu</t>
  </si>
  <si>
    <t>no cough, no edema, no SOB, visyual probl;em  to be evaluatred, no back pain, no paresthasia, joint mobility good, good balance, good understanding, cooperative, no obesity, no stress, psychosocial distress (financial problem to have a cure for h_x000D_
liver mass), good dietary habit, good hygien, adherent to medication, toileting (constipation), good social interaction. remarks (no BPH symptoms, has lost sgnificant weight over years)</t>
  </si>
  <si>
    <t>good disease course + poor social support</t>
  </si>
  <si>
    <t>salt resyriction, minimize coffere, vegitabl;e and fruit dish, get adequate sn light , prevent getting falling , eat (banana, tomamato, pottato for pottasioum supplementation), avoid fish, minuimize high priotein diert</t>
  </si>
  <si>
    <t>hypertensive heart disease, hemangioma , CKD</t>
  </si>
  <si>
    <t>92 19 154 / 86_x000D_
home bp &amp;lt;130/80_x000D_
home bg&amp;lt;140</t>
  </si>
  <si>
    <t>a1c_x000D_
tsh_x000D_
continue vitamin d</t>
  </si>
  <si>
    <t>TYPE 2 DM ON NPH 40/30 IU SC BID METFORMIN 1000 MG PO BID ATORVASTATIN 20MG PO/DAY</t>
  </si>
  <si>
    <t xml:space="preserve">BP= 117 / 62_x000D_
SPO2=89% -92%ATM_x000D_
</t>
  </si>
  <si>
    <t>-LIPID PROFILE_x000D_
- REFILL FOR 3 MNTH_x000D_
-SALBUTAMOL AS PER NEED ONLY</t>
  </si>
  <si>
    <t>P HTN + DVHD + Bronchiectasis 2ry to post TB fibrosis + dyslipedemia on Enalapril 5 mg po BID, Hct 25 mg po/d, Atorvastatin 40mg po/d, lasix 20 mg po bid</t>
  </si>
  <si>
    <t>SLEEP DISTURBANCE, EASY FATIGABILITY, COLD INTOLERANCE</t>
  </si>
  <si>
    <t xml:space="preserve">PR- 86 , BP- 137 / 86 </t>
  </si>
  <si>
    <t xml:space="preserve">Post laminectomy for Lumbar foraminal stenosis +  Known hypertensive + Hypothyroidism + VIT.D INSUFFIECENCY </t>
  </si>
  <si>
    <t>TSH, MAKE L-T4 50 MIC G PO DAILY, VIT-D 1 TAB PO DAILY , REFILL OTHER MEDICATION</t>
  </si>
  <si>
    <t>P - Post laminectomy for Lumbar foraminal stenosis P2 - Known hypertensive on Rx P3 - ? Hypothyroidism on levothyroxine 25 mcg po daily, NIFEDIPINE 20 MG PO BID, HCT 25 MG PO DAILY, LOSARTAN 50 MG PO/D</t>
  </si>
  <si>
    <t xml:space="preserve">BP  123/68, FBS 95_x000D_
TCHOL/TG/HDL/LDL 211/187/51/133 ( on 16/03/15) TG/HDL/LDL 102/49/60 (2/10/15) FBS 122, A1c 6.3 (Aug 2023)_x000D_
</t>
  </si>
  <si>
    <t>advised on lifestyle modefication weight reduction, to come with LP ,HbA1c after 3 months</t>
  </si>
  <si>
    <t>P dyslipedemia + IPG</t>
  </si>
  <si>
    <t xml:space="preserve">Improved tingling pain of legs after she started on Neurobion. LBP associated with pain radiating to lt leg </t>
  </si>
  <si>
    <t>BP=126/69, PR=88</t>
  </si>
  <si>
    <t xml:space="preserve">? Radiculopathy 2 to CLBP 2 to LS degenerative Spondylosis  + Dyslipidemia </t>
  </si>
  <si>
    <t>Amitriptyline 25 mg po/d, Neurobion 1 tab po/d and Atrovastatin 20mg po daily</t>
  </si>
  <si>
    <t>P=Neuropathic pain + Dyslipidemia; on Amitriptyline 25 mg po/d, Neurobion 1 tab po/d and Atrovastatin 20mg po daily</t>
  </si>
  <si>
    <t>a 65yr old female Known Htn on medication presented with anal pain- worseness when defication no other complain</t>
  </si>
  <si>
    <t xml:space="preserve">stab;le _x000D_
               </t>
  </si>
  <si>
    <t>gooooooooooo d</t>
  </si>
  <si>
    <t>community acqired pneumonia to r/obronchitis</t>
  </si>
  <si>
    <t>fever headache,cough,chest pain</t>
  </si>
  <si>
    <t>BP=127/86,PR=86</t>
  </si>
  <si>
    <t>p=MNG on ffup</t>
  </si>
  <si>
    <t>burning sesnation during urination, abdominal discmfort and rumbling associated with bloating</t>
  </si>
  <si>
    <t>BP-132/76_x000D_
pr 90</t>
  </si>
  <si>
    <t>SAME = ? UTI r/o IP</t>
  </si>
  <si>
    <t>investiagate</t>
  </si>
  <si>
    <t>Fatty liver moderate on atrovastatin 20 mg po daily for the past 1 year</t>
  </si>
  <si>
    <t>complian of rt lateral chest discomfort</t>
  </si>
  <si>
    <t>BP 109 / 67mmHg</t>
  </si>
  <si>
    <t>PE + chronic portal vein thrombosis</t>
  </si>
  <si>
    <t>CXR, abdominopelvic U/S refill rivaroxaban</t>
  </si>
  <si>
    <t>P1 PE + chronic portal vein thrombosis on Rivaroxaban 20 mg po/d( 4 months and 2 weeks  since 20 mg/d)</t>
  </si>
  <si>
    <t>BP=133/78, PR=88_x000D_
FBS=109</t>
  </si>
  <si>
    <t>T2 DM(Good glycemic control) + Controlled HTN</t>
  </si>
  <si>
    <t xml:space="preserve">Mixtard 24/12 IU SC BID, MTF  850 MG PO BID, atrovastatin 20 mg po/da, Amlodipine 5 mg po/d </t>
  </si>
  <si>
    <t xml:space="preserve">P=T 2 DM MTF - 850 MG PO BID, Mixtard 24/12 IU SC BID, atrovastatin 20 mg po/day_x000D_
P2= HTN on Amlodipine 5 mg po/d </t>
  </si>
  <si>
    <t>a known epileptic patient on carbamazepine 200mg po bid and clonazepam mg po daily came for follow up no history of seizure attack</t>
  </si>
  <si>
    <t>BP 131/76_x000D_
pr 80_x000D_
Fbs 133, 144, 116,160</t>
  </si>
  <si>
    <t>NPH-16/10 iu</t>
  </si>
  <si>
    <t>HE SARTED TO COMLAINING SLEEP DISTURBANCE, BEHAVIOURAL CHANGE AFTER HE STARTED HALOPERIDOL</t>
  </si>
  <si>
    <t>PR- 102 , BP- 112 / 94</t>
  </si>
  <si>
    <t>HOLD HALOPERODOL, CONTINUE OTHER MGT</t>
  </si>
  <si>
    <t>P- seizure disorder (remote from the stroke) old ischemic stroke essential hypertension on asa 81mg po daily nifedipine 20mg po daily hct 25mg po daily atorvastatin 20mg po daily valproic acid 100mg po bid</t>
  </si>
  <si>
    <t>stable= 80 18 125 / 67_x000D_
FT3- 4.05 (2-4.2)_x000D_
FT4-1.15(0.9-1.72)_x000D_
TSH2.73(0.3-4.5)_x000D_
LDL-126, HDL-32, T.CHOLESTEROL 175(&amp;lt;200)_x000D_
VITAMIN D 3.42</t>
  </si>
  <si>
    <t xml:space="preserve">DC FRUSEMIDE AND AMLODIPINE_x000D_
HCT 25MG PO DAILY_x000D_
ENALAPRIL 5MG PO DAILY_x000D_
VITAMIN D 50K WEEKLY FOR 12 </t>
  </si>
  <si>
    <t>hypertension/??OSA20 years HHD/HFpEF IFG / RO HYPOTHYROIDISM/CCB RELATED EDEMARX- AMLODIPNE 10MG PO DAILY FRUSEMIDE 40MG PO DAILY HCT 25MG PO DAILY</t>
  </si>
  <si>
    <t>BP=151/80, PR=69</t>
  </si>
  <si>
    <t>Uncontrolled HTN  + OLD STROKE( Rt sided body weakness 2 to ? OLD HS)</t>
  </si>
  <si>
    <t>Enalapril 5mg po BID, Amlodipine 10 mg po/d, Atorvastatin 20 mg po/d, ASA 81 mg po/d, Amitriptyline 25 mg po/d</t>
  </si>
  <si>
    <t>P=HTN ( for 6 yrs) + OLD STROKE(&gt; 6 yrs); Enalapril 10 mg po Daily[ HE took Enalapril every other day , Amlodipine 10 mg po/d, Atorvastatin 20 mg po/d, ASA 81 mg po/d, Neurobion 1 tab po/d[ not taking neurobion for 1 yr], Amitriptyline 25 mg po/d</t>
  </si>
  <si>
    <t>focal seizure on treatement +rvi</t>
  </si>
  <si>
    <t>complain  right knee joint pain  with  associated  numbnus  to  lower  extrimities  and  also  complain  constipation  other  wise she is not  HTN  and  t2dm  and  other chronic illness</t>
  </si>
  <si>
    <t xml:space="preserve">bp  128/77 pr  72  </t>
  </si>
  <si>
    <t xml:space="preserve">constipation  ?+pn  ?vitamin  D  defficency+right  knee  joint pain  ?OA </t>
  </si>
  <si>
    <t xml:space="preserve">SEND  SERUM  VITAMIN  d  level  ,electrolyte  fbs  lipid profile   and right  knee joint x ray </t>
  </si>
  <si>
    <t>COUGH OF 6 MONTH DURATION WITH ASSCOIATED SOB WHICH WORSENED AT NIGHT _x000D_
-TREATED FOR PNEUMONIA (2X)_x000D_
-SPIROMETRY WAS PLANNED BUT NOT DONE_x000D_
-NO ASTHMA HX_x000D_
-NO SMOKING HISORY_x000D_
-NO FAMILLY HISTORY OF ENDOCRINE ILLNESS_x000D_
-NO EXPOSURE TO DUSTS_x000D_
-CHEST CT IS GROSSLY NORMAL</t>
  </si>
  <si>
    <t>BP= 199/114_x000D_
NO LAP_x000D_
CHEST IS CLEAR</t>
  </si>
  <si>
    <t>?AIRWAY HYPERRESPONSIVNESS_x000D_
+POORLY CONTROLLED HTN</t>
  </si>
  <si>
    <t>LINK TO EMERGENCY FOR LABETALOL 10MG IV AS PER PROTOCOL FOR HTN URGENCY_x000D_
-CBC/RFT/ELECTROLYTE/LIPID/RBS/ECG/ABD.U/S/URINE ANALYSIS WITH MICROSCOPY/ESR/ CXR-REPEAT_x000D_
-SPIROMETRY(IN THE FUTURE)_x000D_
-WORKUP FOR ENDOCRINE HTN AFTER CONSULTATION TO ENDOCRINE TEAM_x000D_
-HCT 25MG PO/D -AMILODIPINE 10MG PO/D - SPIRONOLACTONE 25MG PO/D</t>
  </si>
  <si>
    <t>P1- SCAP(TRTD)_x000D_
P2-POORLY CONTROLLED HTN_x000D_
P3-HTN URGENCY R/O EMERGENCY</t>
  </si>
  <si>
    <t xml:space="preserve">COMPLAINIG DRY INTERMITTENT COUGH </t>
  </si>
  <si>
    <t>PR- 75 BP- 107 / 61, CHEST- CLEAR &amp; RESONANCE</t>
  </si>
  <si>
    <t>OLD ISCHEMIC STROKE +  HFpEF/HHD /IHD + AFIB +HTN</t>
  </si>
  <si>
    <t xml:space="preserve">DETROMETHORPHAN 10 ML PO TID , REFILL OTHER MGT </t>
  </si>
  <si>
    <t>P- previous bronchial asthma + Old ischemic Stroke HFpEF/HHD /IHD + AFIB +HTN (CHADS2 score is 5 HASBLED score is 4). on Lasix 40 mg po daily , atenolol 25 mg po daily, ASA 81 mg po daily ,Atrovastatin 40mg po daily</t>
  </si>
  <si>
    <t>NO NEW _x000D_
 COMPLAINT</t>
  </si>
  <si>
    <t>92 17 119 / 83</t>
  </si>
  <si>
    <t>GOOD_x000D_
BLOOD PRESSURE CONTROL</t>
  </si>
  <si>
    <t xml:space="preserve">REFILL_x000D_
 _x000D_
_x000D_
_x000D_
_x000D_
_x000D_
_x000D_
_x000D_
_x000D_
_x000D_
_x000D_
</t>
  </si>
  <si>
    <t xml:space="preserve">Rt flank pain associated with pain radiating to the thigh of 2 mons duration. She also claimed she has leg &amp; hand numbness of  same duration. NO fever, Chills, rigor, cough, Dysuria </t>
  </si>
  <si>
    <t>BP=121/67, PR=76_x000D_
Abdominopelvic u/s(17/10/14)=Simple hepatic and right renal cyst (Benign)</t>
  </si>
  <si>
    <t>Controlled HTN + ? Nephrolithiasis + Simple hepatic and right renal cyst (Benign) +? Vit-D def</t>
  </si>
  <si>
    <t>RFT, UA, Abdominopelvic u/s, serum 25(OH)Vit-D3  _x000D_
Nifedipine 20mg BID and HCT 25mg/day</t>
  </si>
  <si>
    <t xml:space="preserve">FBS  112,130 </t>
  </si>
  <si>
    <t xml:space="preserve">CONTROLLED  T2DM+PARKINSONS  DISEASE </t>
  </si>
  <si>
    <t>T2DM+PARKINSONS  DISEASE</t>
  </si>
  <si>
    <t>mulitple episodes of hypoglycemic symptoms</t>
  </si>
  <si>
    <t>BP_131.82_x000D_
pr 80_x000D_
FBS- 131, 78, 108, 113, 86, 96, 86, 66</t>
  </si>
  <si>
    <t>good control+ hyoplycemic</t>
  </si>
  <si>
    <t>insulin 10/4 iu sc bid and appoint after 1 month</t>
  </si>
  <si>
    <t>P1:Newly diagnosed Diabetic Type 2 DM +Dyslipidimia currently on Mixtard 10/6  bid ,Atrovastatine 20mgpo/day.</t>
  </si>
  <si>
    <t xml:space="preserve">BP-120 / 73 mmHg &amp; FBS-330 mg/dl </t>
  </si>
  <si>
    <t>DM + HTN on MIXTARD INSULIN 46/34 IU SC BID ,MTF 500 po/d, Enalapril 10 mg po/day, Amlodipine 10 mg po/day, HCT 25 mg po/day neurobin 1 tab po/day, AMT 25 mg po/day</t>
  </si>
  <si>
    <t>BP=124/83, PR=78</t>
  </si>
  <si>
    <t>Controlled HTN +?PN + HEPATIC CYST</t>
  </si>
  <si>
    <t>P=HTN +?PN + HEPATIC CYST; on Enalapril 10 mg po daily, Amlodipine 5 mg po/d Atorvastatin 20 mg/day , AMT - 25 MG PO/D</t>
  </si>
  <si>
    <t xml:space="preserve">his is a 52 years old female patient who is a known RVI for the past 3 years on HAART(3TC+TDF+ DGT) </t>
  </si>
  <si>
    <t>his is a 52 years old female patient who is a known RVI for the past 3 years on HAART(3TC+TDF+ DGT) with unknown baseline CD4 count but current is 167,virall load 27,currently she presented with abnormal body movement of 1 month duration. ABM is focal in type with shaking of the left hand, and facial deviation which lasts 5 minutes with 3 episode per day associated with this she has sever global type of head ache of 1 week before the abnormal buddy movement . 7 month back she had similar complaints and she was investigated with MRI and diagnosed with tuberculoma and start anti TB for 3 months and she discontinued for unknown reason for this complaint she came to the opd and investigated with MRI WHICH SHOWS right frontal based mildly enhancing t2 hypointense lesion, DDX-CALCIEFED CARVEROMA,CALCIFIED GRANULOMA</t>
  </si>
  <si>
    <t xml:space="preserve">PR 1OO RR 17  BP 147 / 89 FBS 130 </t>
  </si>
  <si>
    <t>Recent worsening of sob after she dced oxygen</t>
  </si>
  <si>
    <t>spao2 66%_x000D_
hr 76_x000D_
100 / 67</t>
  </si>
  <si>
    <t>acute exacebation of corpulmonale</t>
  </si>
  <si>
    <t>azithro---3 days_x000D_
prednisolone for 05 days</t>
  </si>
  <si>
    <t>Hypertension + Dm + Rvi on haart + corpulmonale sec to OSA Currently home oxygen ON ASA 81MG PO DAILY, FUROSEMIDE 60mg BID, ATORVASTATIN 40MG PO DAILY ENALAPRIL 5MG PO DAILY METFORMIN 500MG PO BID, Salmutamol and beclamethasone</t>
  </si>
  <si>
    <t>BP-100/67_x000D_
pr 80</t>
  </si>
  <si>
    <t>refilla nd advise</t>
  </si>
  <si>
    <t>PR 76 RR 20 BP 129 / 85</t>
  </si>
  <si>
    <t>HTN+ T2DM FOR 9 Yr SITAGLIPTINE/METFORMIN 50/1000MG PO BID AND DAPAGLIFLOZIN 10 MG PO DAILY LISINOPRIL 10 MG PO DAILY</t>
  </si>
  <si>
    <t>multiple episodes of hypoglycemia and loc</t>
  </si>
  <si>
    <t>BP 120/90, 130/72_x000D_
pr 80_x000D_
FBS 127,33,95,93, 48</t>
  </si>
  <si>
    <t>NPH 16/8 and advise on dietary controll</t>
  </si>
  <si>
    <t>known type 2 dm + HTN on medication_x000D_
ON NPH 20/10 ( but she was taking 18/?</t>
  </si>
  <si>
    <t>complains of chocking and dyscomfort on her ttrought , hoarsness which started post stroke, but no cough or foriegn body sensation_x000D_
headache, no visual disturbance</t>
  </si>
  <si>
    <t>BP  188/90 mmHg_x000D_
Hgb 13.2, HgbA1C 6.35,RFT normal</t>
  </si>
  <si>
    <t>hypertensive Urgency R/O emergency</t>
  </si>
  <si>
    <t>link to ER for BP control</t>
  </si>
  <si>
    <t>P T2DM on metformin 1000mg po BID, glibenclamide 10 mg po bid_x000D_
P2 HTN on Losartan 100mg po/d, Amlodipin 10 mg po/d, Hct 25 mg po/d_x000D_
P3 ischemic stroke(3 yrs) on ASA 81 mg po/d, Atorvastatin 40 mg po/d</t>
  </si>
  <si>
    <t>Bp - 124/86, 121/84,131/87,118/83_x000D_
pr 80</t>
  </si>
  <si>
    <t xml:space="preserve">known Asthmatic pt for the past Almetamin &gt; 7+ years + HTN ON LSM_x000D_
_x000D_
</t>
  </si>
  <si>
    <t>BP- 110/70, FBS- 88</t>
  </si>
  <si>
    <t xml:space="preserve">WELL CONTROLLED GLYCEMIA + T1 DM </t>
  </si>
  <si>
    <t>HA1C, OFT, LIPID PANAL, CONTINUE THE MGT</t>
  </si>
  <si>
    <t>POWER LEFT SIDE 4/5 UL AND LL PR=88</t>
  </si>
  <si>
    <t>BP=108 / 76</t>
  </si>
  <si>
    <t>GOOD CTRL OF HTN</t>
  </si>
  <si>
    <t>REFILL FOR 2 MNTH</t>
  </si>
  <si>
    <t>left side hemiparesis 2 to ischemic stroke ( Massive MCA territory ischemia ) + uncrossed supranuclear facial palsy On enalpril 2.5 mg po bid ASA 81 mg po/d atrovastatin 40 mg po/d</t>
  </si>
  <si>
    <t xml:space="preserve">nnnnnnnnnnnn_x000D_
     </t>
  </si>
  <si>
    <t>ESR - 100 CRP 8 ( &amp;lt;1) COLONOSCOPIC TISSUE BIOPSY -CHRONIC INACTIVE COLITIS COLONOSCOPY- FOCAL COLONIC EROSIUON??NSAID ASSOCIATED??IBD RECOMM- ABDOMINAL CT SCAN, STOP NSAID ,IRON THERAPY, INFLAMMATORY MARKERS EGD- NORMAL._x000D_
abdominal CT-scan- left retroperitoneal mass lesion likely suggests the retroperitoneal liposarcoma infiltrated the retroperitoneal descending colon infiltrating the left ileo psoas muscle.</t>
  </si>
  <si>
    <t xml:space="preserve">liposarcoma_x000D_
      </t>
  </si>
  <si>
    <t>consult oncologist</t>
  </si>
  <si>
    <t>DM /HTN CKD/MALROTATED,ECTOPIC KIDNEY, persistent ida despite iron treatment ,ASA (discontinued due to bleeding), ATORVASTATIN 40MG PO DAILY, LOSARTAN 50MG PO BID METFORMIN 500MG PO BID NPH 16/12 AMITRYPTILLINE 25MG PO DAILY</t>
  </si>
  <si>
    <t xml:space="preserve">COMPLAIN NUMBNESS TO LOWER EXTRIMITIES </t>
  </si>
  <si>
    <t xml:space="preserve">BP 132/57  PR  89    FREE T3 6.7   FREE  T4  0.72    TSH  0.85  </t>
  </si>
  <si>
    <t xml:space="preserve">CONTROLLED  HTN  =controlled toxic goither  +?vitamin  D DEFFIOCENCY </t>
  </si>
  <si>
    <t xml:space="preserve">REFILL  AND  APPOINT  AFTER 1  MONTH   WITH  SEREAL BP RECORD  </t>
  </si>
  <si>
    <t xml:space="preserve">type II dm </t>
  </si>
  <si>
    <t>BP=130/62,PR=68,FBS=96</t>
  </si>
  <si>
    <t>refill the medication and advise on diet and physical exercise tell her to bring serial RBS BP measurements for next  follow up time</t>
  </si>
  <si>
    <t>P=T2DM + HTN + PN on ENALAPRIL 10 MG PO once daily ,AMLODIPINE 5 MG PO/D, NPH 40/30 IU SC BID. AMI ,</t>
  </si>
  <si>
    <t>DCMP on Lasix on 40 mg po/d, Spironolactone 12.5 mg po/d and Digoxin 0.125 mg po/d</t>
  </si>
  <si>
    <t xml:space="preserve">DM+ HTN + PN on Insulin (NPH 24/18 IU ) BUT TAKING 20IU/14IU , MTF - 500 MG PO BID , </t>
  </si>
  <si>
    <t>DM+ HTN + PN on Insulin (NPH 24/18 IU ) BUT TAKING 20IU/14IU , MTF - 500 MG PO BID , Atrovastatin 20 mg po D, Amitriptyline 25 mg po once daily, Hydrochlorothiazide 25 mg po DAILY , nifedipine 20 mg po bid and enalapril 5 mg po once daily ) BUT TAKING 20IU/14IU , MTF - 500 MG PO BID , Atrovastatin 20 mg po D, Amitriptyline 25 mg po once daily, Hydrochlorothiazide 25 mg po DAILY , nifedipine 20 mg po bid and enalapril 5 mg po once daily</t>
  </si>
  <si>
    <t>PR- 97,  BP- 137 / 100  , FBS-130,VITAMIN-D-28.7</t>
  </si>
  <si>
    <t>FAIRLY GOOD CONTROL DM&amp; HTN + VITAMIN D INSUFFIENCY</t>
  </si>
  <si>
    <t>HA1C, VITAMIN -D3 + CALCIUM 1 TAB PO/D,  CONTINUE OTHER MGT</t>
  </si>
  <si>
    <t xml:space="preserve">PC &amp; NIS , chest clear ,  abdomen 24 wk fundal height  HBV viral load 7497, PICT NR VDRL NR </t>
  </si>
  <si>
    <t xml:space="preserve">MG + 2nd TMS px + chronic viral hepatitis ( HBV) </t>
  </si>
  <si>
    <t>CBC , OFT, abdominal us</t>
  </si>
  <si>
    <t xml:space="preserve">FORGETFULLNES, ABDNOMINAL DISTENSION_x000D_
-NO EARLY SATITY -NO NAUSEA -INTERMITTENT LOOSE STOOL_x000D_
</t>
  </si>
  <si>
    <t>FBS= 95-110_x000D_
POST-PRANDIAL 145- 190_x000D_
BP=113 / 80</t>
  </si>
  <si>
    <t>+ ?DIABETIC GASTROPARESIS</t>
  </si>
  <si>
    <t>ADQ. LIQIUD ADVICE_x000D_
-CONSIDER METOCLOPRAMIDE IF GI-SYMTOM NOT IMPROVIING_x000D_
-REFILL AND APPOINT AFTER 2 MONTH_x000D_
-HGA1C</t>
  </si>
  <si>
    <t>39 YRS OLD T1 DM on NPH 68/48 and RI 4/4+HTN on Amlodipine 10mg po daily +DYSLIPEDMIA on Atorvastatin 40mg po daily</t>
  </si>
  <si>
    <t xml:space="preserve">no cough, no SOB, no edema, no visual problem (left eye vision decreased on eyeglass), no back pain, paresthasia, joint mobnility good, good balance, good understanding, cooperative , obvesity, no stress, no psychosocial distress, good dietary habit, good hygien, no addiction, adherent to medication, toileting goood, good social interaction. remarks (BPH  to be ebvaluate at surgicval site clinic), FBS 143 mg/dl </t>
  </si>
  <si>
    <t>sleeps poorly, walking disdtance goodf, muscl;e strength good, no emotional change, no memory loss but forgtfulness, good judgement. remarks (no carotid bruit, no murmur, warm extrimities , good dorsalis [pedis pulse but dry skin , no nail cornmigficaytion, erectile dysfunction, noi dental decay)</t>
  </si>
  <si>
    <t>salt restriction, be acvtive, minimize coffee, prevenmtionof fall, vegitable and fryuit dish, leghumes dish, get adequate sun llight, use only only liquid oil, foot care (keep moisurizing legs with valin, keep hygien, becareful while cutting nail, wear loose shoe), walk for 30 minutes 5 times per week, keep camndy in pocket</t>
  </si>
  <si>
    <t xml:space="preserve">no new complaint_x000D_
        </t>
  </si>
  <si>
    <t>a1c 8.2</t>
  </si>
  <si>
    <t xml:space="preserve">refill_x000D_
              </t>
  </si>
  <si>
    <t>PC &amp; NIS ,CHEST CLEAR ,  CVS S EJ M  , ABD 28 WEEKS SIZE  , VIRAL LOAD = 2,264,412 IU/ ML</t>
  </si>
  <si>
    <t>chronic viral hepatitis (HBV) with high viral load</t>
  </si>
  <si>
    <t>initiate TDF 300mg po day</t>
  </si>
  <si>
    <t>he has a hx of Asthma for the past 25 yrs on inhaled medication for the first 5 yrs then d/c medications for the past 20 yrs. No Chest pain, SOB, Cough or fever</t>
  </si>
  <si>
    <t>BP=135/85  PR=86_x000D_
Abdominal u/s( on 10/9/15)=Cholelithiasis</t>
  </si>
  <si>
    <t xml:space="preserve">Controlled HTN + Polycythemia 2 to ? + Asthma Not on Rx + Asymptomatic Cholelithiasis </t>
  </si>
  <si>
    <t>Amlodipine 10 mg po daily, Enalapril 5 mg po daily_x000D_
Appt with CBC</t>
  </si>
  <si>
    <t>P=HTN on Amlodipine 10 mg po daily, Enalapril 5 mg po daily</t>
  </si>
  <si>
    <t>BP-151 / 63 mmHg &amp; FBS-</t>
  </si>
  <si>
    <t>P=T2 DM+HTN; On NPH 26/16 IU, Metformin 500 mg po BID Enalapril 5 mg BID, Amlodipine 5 mg po/d, Atrovastatin 20 mg po/d, neurobin 1 tab po/d, Amitriptyline 25mg po daily</t>
  </si>
  <si>
    <t>BP=104/78,PR=65,RBS=80 -145</t>
  </si>
  <si>
    <t>refill the medication and advice on diet and tell him to bring serial RBS  measurements for  next follow up time</t>
  </si>
  <si>
    <t>p=T1 DM ON NPH 18/9 iu</t>
  </si>
  <si>
    <t>BP= 127 / 84</t>
  </si>
  <si>
    <t>-REFILL FOR 3 MNTH_x000D_
-CBC/CR</t>
  </si>
  <si>
    <t>she has still tremor</t>
  </si>
  <si>
    <t>continous hand movement</t>
  </si>
  <si>
    <t>T2DM + HTN + bipolar disorder + ? parkinsone disease on metformin 500 mg po BID, LOSARTAN 50 mg po BID, atrovastatin 20 mg po/d, Na+ valporate 200 mg po BID and credanil 137.5 mg po/d</t>
  </si>
  <si>
    <t>PR- 88 BP- 118 / 67</t>
  </si>
  <si>
    <t>SEVER VIT. D DEFFIECENCY + OLD ISCHEMIC STROKE</t>
  </si>
  <si>
    <t>REPEAT VIT-D, CONTINUE OTHER MGT</t>
  </si>
  <si>
    <t>PC&amp; NIS , chest clear , abdomen 34 week size fundal height  viral load &amp;lt; 10 iu/ml   abd us normal , AST 26   wbc  9.01   Hgb 11.9       PLT 174  APRI score 0.374</t>
  </si>
  <si>
    <t>MG+ 3rd TMX PX +chronic viral  hepatitis ( HBV) with low viral load and low APRI score</t>
  </si>
  <si>
    <t>app after a month to repeat viral load</t>
  </si>
  <si>
    <t>MG+ 3rd TMX PX +chronic viral  hepatitis ( HBV)</t>
  </si>
  <si>
    <t xml:space="preserve">BP- 130 / 90  mmHg </t>
  </si>
  <si>
    <t xml:space="preserve">P=HTN( for 6 yrs) Enalapril 10 mg po bid, Nifedipine 20 mg po BID, HCT 25 mg po/d &amp; Atrovastatine 20 mg po/d </t>
  </si>
  <si>
    <t>BP=133/71,PR=67,FBS=91,96106,111,115,146</t>
  </si>
  <si>
    <t>p=T2DM on NPH 20/10 IU SC BID &amp; Atrovastatin 20 mg po/d</t>
  </si>
  <si>
    <t xml:space="preserve">dizziness &amp; global headache of 7 yrs duration _x000D_
She has developed widened gate waking &amp; forgetfulness of 1 yr duration. _x000D_
_x000D_
</t>
  </si>
  <si>
    <t xml:space="preserve">BP=129/68, PR=83_x000D_
FBS=108_x000D_
TFT=? </t>
  </si>
  <si>
    <t xml:space="preserve">TIIDM + Thyrotoxicosis + ? PD </t>
  </si>
  <si>
    <t>MTF 500 mg daily , Atorvastatin 20 mg/d, PTU 100 mg/d , Enalapril 5 mg d, HCT 25 mg/d, Amitriptyline 12.5 mg po/d _x000D_
Appt with TFT</t>
  </si>
  <si>
    <t>P=TIIDM + HTN + Thyrotoxicosis; on MTF 500 mg daily , Atorvastatin 20 mg/d, PTU 100 mg/d , Enalapril 5 mg d, HCT 25 mg/d</t>
  </si>
  <si>
    <t xml:space="preserve">pr 84 rr 17  bp 119 / 87 </t>
  </si>
  <si>
    <t>continue the same medication  and to descalate amitrypline to 12.5 mg po daily.</t>
  </si>
  <si>
    <t xml:space="preserve">INR=1.87_x000D_
-SKIN DISCOLOURATION BEFORE WARFARIN INTIATION_x000D_
-HAS LOWER LEG PAIN INTERMITENTLLY WITH </t>
  </si>
  <si>
    <t>BP= 126 / 84, PR=78</t>
  </si>
  <si>
    <t>SUB-THERAPHEUTIC INR +R/O OSTEOPOROSIS\</t>
  </si>
  <si>
    <t xml:space="preserve">-MAKE WARFARIN 10MG PO/D, METOPROLOL 25MG PO BID_x000D_
-CA IONIZED, VIT.D, _x000D_
</t>
  </si>
  <si>
    <t>VHD(MR) + Atrial flatter (warfarin 7.5mg)+ PHTN(Mild) + ? HTN( Diastolic) + Fissured toungue ON WARFARIN 7.5 MG/10 MG ALTERNATIVELY METOPROLOL 25 MG PO BID</t>
  </si>
  <si>
    <t>no cough,no SOB, no edema, no visual problem (catatract on follow up), no back pain, no paresthasia, joint mobility good, good balance, good understanding, cooperastive, obesity, no stress, no psychosocial distress, good dietary habit, good hygien, adherent to medication,toileting good, 9squating pro blem), good social interaction but restricted recently (breast ca on chemotherapophy on 4 th cycle )FBS 159 mg/dl</t>
  </si>
  <si>
    <t>sleeps well,walking distance good, muscle strength weajk, fatigue, no emotional change, no memory loss but forgetfulness, good judgement</t>
  </si>
  <si>
    <t>goo disease course</t>
  </si>
  <si>
    <t>salt restriction, use frequent hand wash, use sanmitizer, avoid contact to people , wear mask , get high proten diet till cghemotheraphy ends</t>
  </si>
  <si>
    <t>COMPLAINIG VISCULAR ERRUPTION OVER LOWER EXTERIMITIES</t>
  </si>
  <si>
    <t>FBS-290, INR- 1.85, SCr-2</t>
  </si>
  <si>
    <t>POORLY CONTROLLED T2DM +HTN</t>
  </si>
  <si>
    <t xml:space="preserve">LINK HER TO DERMA CLINIC, REFILL OTHER MGT </t>
  </si>
  <si>
    <t>Type 2 DM +HTN with HHD + AF+Bronchial asthma on NPH= 42/30(am/pm) ,Lasix 40 mg BID, Metoprolol 50mg po/d, Warfarin 5 mg po/d Salbutamol puff prn,amlodpine 10mg po/d</t>
  </si>
  <si>
    <t>BP=131/67, PR=56, regular_x000D_
HBPM=120/60</t>
  </si>
  <si>
    <t xml:space="preserve">Controlled HTN + Bradycardia 2 to ? </t>
  </si>
  <si>
    <t>Appt with RFT, serum ele ECG _x000D_
Refill</t>
  </si>
  <si>
    <t>BP-138/63_x000D_
pr 80_x000D_
FBS - 285</t>
  </si>
  <si>
    <t>metformin 1.5 gm/1gm po  BID</t>
  </si>
  <si>
    <t>Hyperprolactinaemia</t>
  </si>
  <si>
    <t>SERIAL BP recorded at home, 149/96 ,131/86 , 137/91, 143/91, 135/88</t>
  </si>
  <si>
    <t>KNOWN HTN + BPH</t>
  </si>
  <si>
    <t>CONTINUE HIS MEDICATION.SE</t>
  </si>
  <si>
    <t>BP-129/86, 124/83, 137/90, 126/88_x000D_
pr 90</t>
  </si>
  <si>
    <t>seen rcently , cam,e for medication</t>
  </si>
  <si>
    <t>giood disease ciourse</t>
  </si>
  <si>
    <t>leg swelling , abdominal discomfort, dry intermittent cough, easy fatigability, head aches, sob on exertion</t>
  </si>
  <si>
    <t>BP-124/72_x000D_
pr 80</t>
  </si>
  <si>
    <t>p1: HTN( 6 months) on unspecified medication and on fololw up at Minilik hospital p2: Hepatic steatosis(Garde I toII)</t>
  </si>
  <si>
    <t>he is complaining bilateral leg sweeling due to  the medication the he is taking( nifedipine)</t>
  </si>
  <si>
    <t>BP=135/74,PR=71,RBS=109-113</t>
  </si>
  <si>
    <t>fair BP control and good glycemic</t>
  </si>
  <si>
    <t>refill the medication and advise on diet and send RFT, Elc. and ECG</t>
  </si>
  <si>
    <t>p=HTN and DM on MTF 500mg BID, ASA 81 mg daily and Nifedipine 20mg BID ,</t>
  </si>
  <si>
    <t>BP= 136 / 88 PR=70</t>
  </si>
  <si>
    <t>? ACTIVE SARCODOSIS</t>
  </si>
  <si>
    <t>D/C METOPROLOL -CA,SERUM ACE LEVEL, REFILL OTHER FOR 1 MNTH_x000D_
-REFER OUT FOR POSSIBLE BIOPSY TO THE PCCM</t>
  </si>
  <si>
    <t>1:known cardiac patient (IHD with HFrEF) P2:COPD P3: Substance Use Disorder(KHAT) P4 Complete Right Bundle Branch Block with Left Anterior Hemiblock, on: Lasix 40 mg po bid, -spironolactone 25 mg po daily, -enalapril 5 mg po BID : -Asprin 81 mg po daily - atorvastatin 20 mg po daily -Metoprolol succinate 6.25 mg po daily, - -Dapagliflozin 10 mg po daily  -salbutamol</t>
  </si>
  <si>
    <t>pr 88 rr 20  bp 110 / 60 FBS 130</t>
  </si>
  <si>
    <t>P1=T2DM on metformin 500 mg po BID + plantar fasciitis</t>
  </si>
  <si>
    <t>p=HTN and DM on MTF 500mg BID, ASA 81 mg daily and Nifedipine 20mg BID  ,but nifedipine is changed by enalapril 5 mg po bid and amlodipine 5 mg po  once/day</t>
  </si>
  <si>
    <t>Bp-139/67_x000D_
pr 80</t>
  </si>
  <si>
    <t>send      serum VItamin D</t>
  </si>
  <si>
    <t>CJHRONOIC HTN</t>
  </si>
  <si>
    <t>GOOD ASTHMA CTRL</t>
  </si>
  <si>
    <t>B. Asthma ON SALBUTAMOL AND BECLOMETHASONE</t>
  </si>
  <si>
    <t xml:space="preserve">bp-110/78_x000D_
pr 80_x000D_
</t>
  </si>
  <si>
    <t>refill and advise_x000D_
appoint after 2 month</t>
  </si>
  <si>
    <t>COUGH  and sputum</t>
  </si>
  <si>
    <t>PR 78 rr 22 bp 120 / 80 NO Wheeze</t>
  </si>
  <si>
    <t xml:space="preserve">Schizophrenia + MDD + B.Asthma. </t>
  </si>
  <si>
    <t>Schizophrenia + MDD + B.Asthma. on fluoxetine 20 mg po morning. Olanzapine 10 mg po noct</t>
  </si>
  <si>
    <t>BP=135/74,PR=71,RBS=109-113,ECHO  result=Grade I diastolic dysfunction</t>
  </si>
  <si>
    <t xml:space="preserve">BP=109/83, PR=69_x000D_
HBPM=90-110/60-70_x000D_
TFT=? </t>
  </si>
  <si>
    <t xml:space="preserve">Controlled HTN + controlled Asthma + post procedural hypothyroidism + Mild Bilateral Knee OA </t>
  </si>
  <si>
    <t xml:space="preserve">Hold HCT 12.5 mg po/d, continue salbutamol 4 puffs PRN  </t>
  </si>
  <si>
    <t>P1= HTN( 5-6 yrs) on HCT 12.5 mg po/d _x000D_
P2= Asthma( since childhood) on salbutamol 4 puffs PRN _x000D_
P3= post procedural hypothyroidism on levothyroxine 100 mcg po/d.</t>
  </si>
  <si>
    <t>PR 81 RR18 BP 119 / 83</t>
  </si>
  <si>
    <t xml:space="preserve">HTN + PERIPHERAL NEUROPATHY </t>
  </si>
  <si>
    <t>CONTINUE HIS MEDICATION</t>
  </si>
  <si>
    <t xml:space="preserve">BP-95 / 62 mmHg </t>
  </si>
  <si>
    <t xml:space="preserve">Dyslipidemia  on Atrovastatine 20 mg po/d </t>
  </si>
  <si>
    <t>No new complaint FBS- 120mg</t>
  </si>
  <si>
    <t>BP- 103/87, P- 81, Regular Pinc Conj, NIS Clear chest JVP flat</t>
  </si>
  <si>
    <t xml:space="preserve">Problem List_x000D_
T2DM + RVI on HAART Taking NPH 20/10 MTF 1gmg po bid Atorvastatin 20mg po/d_x000D_
_x000D_
_x000D_
</t>
  </si>
  <si>
    <t>BP=141/69 PR=77, FBS=119MG/DL</t>
  </si>
  <si>
    <t>good glycemic control and fair BP CONTROL</t>
  </si>
  <si>
    <t>refill the medication and advise on diet tell her to bring serial BP and RBS measurements for next follow up time</t>
  </si>
  <si>
    <t>BP 147/77 PR 78</t>
  </si>
  <si>
    <t>KNOWN HTN + DM</t>
  </si>
  <si>
    <t>BP=118/64, PR=66_x000D_
FBS=193</t>
  </si>
  <si>
    <t xml:space="preserve">Poor glycemic  control </t>
  </si>
  <si>
    <t>INC. NPH=12/8  AM/PM, MTF 1 gm po bid, Atrovastatin 20 mg po/d</t>
  </si>
  <si>
    <t>P1=Type 2 DM and on NPH=10/6 AM/PM, MTF 1 gm po bid, Atrovastatin 20 mg po/d  . P2-- sigmoid colon polyps and biopsy SHOWED low grade dysplasia after complaint of long standing constipation(planned to repeat colonoscopy after 3 months)</t>
  </si>
  <si>
    <t xml:space="preserve">INR-2.24       </t>
  </si>
  <si>
    <t>Chronic left leg wound + DVT on warfarin warfarin 7.5/5 mg po/day</t>
  </si>
  <si>
    <t>nown HTN for the past 7 years and on medication currently presented Rt aural fullness of 2 month duration . other wise no history of ear discharge and trauma</t>
  </si>
  <si>
    <t xml:space="preserve">BP=103/69,PR=86,RBS=50 249         </t>
  </si>
  <si>
    <t>refill the medication and advise on  diet</t>
  </si>
  <si>
    <t xml:space="preserve">P=T1 DM  on medication                          </t>
  </si>
  <si>
    <t>refill the medication and advise on  diet tell  her to bring serial RBS MEASUREMENT AND send HgbA1c,FBS,AND RFT</t>
  </si>
  <si>
    <t xml:space="preserve">NO NEW NEW COMPLAIN </t>
  </si>
  <si>
    <t xml:space="preserve">BP 130/86  </t>
  </si>
  <si>
    <t>send  fbs  rft  ,lipid profile  ,u/a</t>
  </si>
  <si>
    <t xml:space="preserve">known diabetic and hypertensive patient on medication but he discontinues his medications frequently  +DIABATIC  RETINOPATHY _x000D_
</t>
  </si>
  <si>
    <t>BP=144/89, PR=88 _x000D_
FBS=147</t>
  </si>
  <si>
    <t>T2 DM(fair glycemic control)+ HTN(fair BP)</t>
  </si>
  <si>
    <t>Advised on LSM _x000D_
ENALAPRIL 5 MG BID, amlodipine 5 mg po daily, METFORMIN 1000 / 500 MG PO BID, GLIBENCLAMIDE 5MG BID, ATROVOSTATIN 20 MG PO DAILY, ASPIRIN 81 MG PO DAILY</t>
  </si>
  <si>
    <t>P=T2 DM + HTN; on  ENALAPRIL 5 MG BID, amlodipine 5 mg po daily, METFORMIN 1000 / 500 MG PO BID, GLIBENCLAMIDE 5MG BID, ATROVOSTATIN 20 MG PO DAILY, ASPIRIN 81 MG PO DAILY</t>
  </si>
  <si>
    <t xml:space="preserve">NAD                                </t>
  </si>
  <si>
    <t xml:space="preserve">THE SAME                         </t>
  </si>
  <si>
    <t>this is a 50 year old female present with skin rash on the left lower leg of one month which is associated with itching and oozing</t>
  </si>
  <si>
    <t xml:space="preserve">FBS-89 mg/dl </t>
  </si>
  <si>
    <t>TIIDM on NPH 28/18 IU SC BID + PN on AMT 25 MG PO/D</t>
  </si>
  <si>
    <t>BP=147/86, PR=94, regular</t>
  </si>
  <si>
    <t>HTN (fair BP)+ DCMP + Severe Pulmonary HTN</t>
  </si>
  <si>
    <t>Furosemide 40mg/day, Spironolactone 12.5mg/day, and INC Enalapril 5/2.5mg bid, Metoprolol  25 mg PO daily_x000D_
Appt with RFT, serum ele</t>
  </si>
  <si>
    <t>P=HTN + DCMP + Severe Pulmonary HTN; On Furosemide 40mg/day, Spironolactone 12.5mg/day, and Enalapril 5mg/day, Metoprolol  25 mg PO daily</t>
  </si>
  <si>
    <t>BP=124/86 PR=100</t>
  </si>
  <si>
    <t>P=HTN for the past 3 yr on Amlodipine 10 mg po/d, Enalapril 5 mg po/d and HCT 25 mg po/d</t>
  </si>
  <si>
    <t>abdominal discomfort  1 yr_x000D_
epigastric pain</t>
  </si>
  <si>
    <t xml:space="preserve">V/S-   BP=    , PR=89/min      SaO2= 95% Off O2_x000D_
Chest- clear_x000D_
CVS- S1 and S2 well heard , no m/g _x000D_
Abd- normal </t>
  </si>
  <si>
    <t>Ass;t- Same + Dyspepcia R/O cholelithiasis</t>
  </si>
  <si>
    <t>Plan- Abdominal U/S</t>
  </si>
  <si>
    <t>P1-Dyslipedmia _x000D_
on Atorvastatin 20mg PO daily,_x000D_
P2-B.asthma not on medication</t>
  </si>
  <si>
    <t>abdominal discomfort  1 yr_x000D_
epigastric pain_x000D_
lower back pain radiating to the legs</t>
  </si>
  <si>
    <t>Ass;t- Same + Dyspepcia R/O cholelithiasis   + CLBP</t>
  </si>
  <si>
    <t>PR=85  BP=107 / 66MMHG</t>
  </si>
  <si>
    <t>seizure disorder with good control</t>
  </si>
  <si>
    <t>Seizure Disorder On Phenobarbitone on 200 mg BID</t>
  </si>
  <si>
    <t>Known hypertensive and diabetic patient on followup</t>
  </si>
  <si>
    <t>has both elbow joint pain since six months.</t>
  </si>
  <si>
    <t>PR=91/M  BP=106 / 79MMHG,FBS=?</t>
  </si>
  <si>
    <t>SAME AS ABOVE+?OSTEOARTERITISOF BOTH ELBOW JOINTS</t>
  </si>
  <si>
    <t>DO FBS, BOTH ELBOW JOINT X-RAY,THEN MANAGE.</t>
  </si>
  <si>
    <t>Cholelithaisis +known DM ON  METFORMIN1000mg MG PO BID ,ATROVASTATIN 20 MG PO daily +pN ON NEUROBION 1 TAB PO/D</t>
  </si>
  <si>
    <t>BP=130/87MMHG PR=100B/MIN</t>
  </si>
  <si>
    <t>INVX    U/S AND ECG</t>
  </si>
  <si>
    <t>known HTN with HHD and DM on Enalapril 5mg po bid , MTF 500 mg po/bid , atrovastatin 40mg po day</t>
  </si>
  <si>
    <t xml:space="preserve">dry cough of 3 days </t>
  </si>
  <si>
    <t xml:space="preserve">BP-152 / 86 mmHg </t>
  </si>
  <si>
    <t xml:space="preserve">HTN on followup at HC </t>
  </si>
  <si>
    <t>PR=90  BP=164 / 85MMHG,HGA1C=6.6%,FBS=139MG/DL</t>
  </si>
  <si>
    <t>SAME AS ABOVE WITH POOR BP +GOOD GLYCEMIC CONTROL</t>
  </si>
  <si>
    <t>REFILL,ENALAPRIL 10MG PO BID,HCT 25MG PO DAILY,DO LIPID PROFILE</t>
  </si>
  <si>
    <t>DM+HTN+DYSLIPEDEMIA ON MTF 500MG PO BID,,ENALAPRIL 10MG PO DAILY, ATORVASTATIN 20MG ,HCT 25 mg po/day</t>
  </si>
  <si>
    <t>REFILL,ENALAPRIL 10MG PO BID,HCT 25MG PO DAILY,DO LIPID PROFILE,DO FBS</t>
  </si>
  <si>
    <t>BP-84 / 53mmHg  PR-83b/m</t>
  </si>
  <si>
    <t>RA On , Methotrexate 7.5 mg weekly with folic acid 5mg 3x/weekly, omeprazole 20mg po bid</t>
  </si>
  <si>
    <t xml:space="preserve">SAME + PN                               </t>
  </si>
  <si>
    <t xml:space="preserve">FOLLOW UP                    </t>
  </si>
  <si>
    <t>type 2 dm+ htn+ DYSLIPEDMIA ON NPH - 20/12 RI -4/ IU SC BID ,</t>
  </si>
  <si>
    <t>DM+HTN+DYSLIPEDEMIA ON MTF 500MG PO DAILY,,ENALAPRIL 10MG PO DAILY, ATORVASTATIN 20MG ,HCT 25 mg po/day</t>
  </si>
  <si>
    <t xml:space="preserve">DRY INTERMITTENT COUGH, PALPITATON, EASY FATIGABILATITY&amp; WATERY DIARRHEA </t>
  </si>
  <si>
    <t xml:space="preserve">PR- 136 ,BP- 92 / 59 </t>
  </si>
  <si>
    <t xml:space="preserve">? A.FIB WITH FVR+NYHA CLASS 3 stage C CHF 2*HHD with MIDRANGE EF-45) P2: Afib p3: known hypertensive </t>
  </si>
  <si>
    <t>ECG, STOOL EXAM, LINK TO EOPD</t>
  </si>
  <si>
    <t>BP:  104 / 69</t>
  </si>
  <si>
    <t xml:space="preserve">RVI on HAART + seizure disorder ( controlled) + Psychiatry </t>
  </si>
  <si>
    <t>INTERMITTENT PERIPHERAL EDEMA</t>
  </si>
  <si>
    <t>bp=123/ 70, hbpm= fbs=119-166</t>
  </si>
  <si>
    <t>d/c amlodipine, start hct , NPH 34/26 IU,  FOLLOW AFTER 3 MNTH CONTINUE OTHER</t>
  </si>
  <si>
    <t>PR-87 BP- 144 / 70</t>
  </si>
  <si>
    <t xml:space="preserve">THYROCARDIAC DISEASE 2NDARY TO TOXIC MNG </t>
  </si>
  <si>
    <t>TSH, REFILL THE MEDICATION</t>
  </si>
  <si>
    <t xml:space="preserve">BP-140/94 mmHg, WBC-13.3with N-89.9,Hgb-14.3, PLT-230K,BUN-30,Cr.-0.8,INR-1.5,PT-17.2 &amp; PTT-40.8 </t>
  </si>
  <si>
    <t>Unilateral epistaxis 2ry ?</t>
  </si>
  <si>
    <t>dry COUGH of 2 wks duration,</t>
  </si>
  <si>
    <t>bp=107 / 64 PR=115, RR=26_x000D_
ESR=60,CBC-6.83k CR---.73,N-39.6%, LY-54 %, MON-1.7%, EOS-4.4%,BAS-.3 %,,PLT-259k_x000D_
CHEST X/RAY-BASILAR RETICULAR DENSITIES INDICATION NON SPECIFIC INTERSTITIAL PNEUMONIA(NSIP)_x000D_
RECOMMENDATION-=-HRCT</t>
  </si>
  <si>
    <t>???NON SPECIFIC INTERSTITIAL PNNEUMONIA(NSIP)+ RVI + PCP(ON PROPHYLAXSIS)</t>
  </si>
  <si>
    <t>INITIATE AZITHROMYCIN 500MG PO/D,APPOINT AFTER 1 WEEK</t>
  </si>
  <si>
    <t>P- NEWLY DIAGNOSED RVI WITH PCP +scap -HIS CD4 COUNT ON 18/11/15=85,,,WITH 4.11% - on 1J AND COTRI 1 DS TAB PO/D,</t>
  </si>
  <si>
    <t xml:space="preserve">BP: 98 / 66_x000D_
FBS: 131    122   126   128 mg/dl </t>
  </si>
  <si>
    <t>BP= 130/89_x000D_
FBS=  142</t>
  </si>
  <si>
    <t>same +good glycemic control</t>
  </si>
  <si>
    <t>refill and appoint with serial FBS record</t>
  </si>
  <si>
    <t>BP=140/79_x000D_
FBS=144</t>
  </si>
  <si>
    <t>T2DM + Asthma on metformin 500 m gpo/d, salbutamol puff PRN, beclomethasone 1 puff BID and atorvastatin 20 mg po/d</t>
  </si>
  <si>
    <t>PR- 76 BP- 128 / 73</t>
  </si>
  <si>
    <t>WELL CONTROLLED B.ASTHEMA  &amp; HTN</t>
  </si>
  <si>
    <t>P1: Bronchial asthma , P2: Stage II HTN (New) P3: HE IS ON Symbicort 1 puffs PO BID Salbutamol 2 puffs PRN Amlodipine 5mg PO daily</t>
  </si>
  <si>
    <t>BP=145/87MMHG PR=89B/MIN</t>
  </si>
  <si>
    <t>DO HEP B,C AND TSH</t>
  </si>
  <si>
    <t>?HYPERTENTION + R/O HYPOTHYRODISM + R/O CH.HEPATITIS</t>
  </si>
  <si>
    <t>No new complaint.but she had persistent dry cough for the last 6 months since her admission for STEMI.</t>
  </si>
  <si>
    <t xml:space="preserve">BP-126 / 62mmHg   PR-81b/m  </t>
  </si>
  <si>
    <t xml:space="preserve">-Improving + ?ACEI assd cough </t>
  </si>
  <si>
    <t>-NPH 30/20IU SC BID ,change enalapril 5mg  to Losartan 25mg po daily._x000D_
-Guafenesin cough syrup.</t>
  </si>
  <si>
    <t>P1-STEMI P2-T2DM P3- Dyslipidemia - on NPH 30/20iu SC BID,with A1C of  HA1C-6.6, clopidogrel 75mg po daily, ASA 81MG/daily ,metoprolol succinate 25 mg po daily, atorvastatin 80mg po daily, Losartan25mg po daily, lasix 20 mg po bid</t>
  </si>
  <si>
    <t>BP:120 / 72 Pr:91</t>
  </si>
  <si>
    <t>refill:Nifedipine 20 mg/po/d -Aspirin 81mg/po/d -Atorvastatin 40mg/po/d Amitriptyline 25mg/po/d, omeprazole 20mg/po/bid -link to ophthalmology REFILL RTC 3/12</t>
  </si>
  <si>
    <t>p1-HTN , _x000D_
P2: Dyslipidemia _x000D_
P3: PAD Done: -Nifedipine 20 mg/po/d -Aspirin 81mg/po/d -Atorvastatin 40mg/po/d Amitriptyline 25mg/po/d</t>
  </si>
  <si>
    <t xml:space="preserve">BP-136 / 69 mmHg </t>
  </si>
  <si>
    <t>Hypertension for the last 15 on amilodipoine 5mg po/d</t>
  </si>
  <si>
    <t>tinnitus,itching rash over left ankle</t>
  </si>
  <si>
    <t>bp-116 / 69, 110-132/53-73,177/73 mmhg pr-66 rr-17 _x000D_
eczematos rash over rt ankle(flexor surface)</t>
  </si>
  <si>
    <t>hyperternsion + exzema</t>
  </si>
  <si>
    <t>enalapril 5 mg po daily for 01 month, pantopazole 40 mg po daily, link to dermatologic clinic</t>
  </si>
  <si>
    <t>hyperternsion + exzema on enalapril 5 mg po daily</t>
  </si>
  <si>
    <t>has still  difficulty of errection</t>
  </si>
  <si>
    <t>PR=58/M  BP=166 / 72MMHG,FBS=132MG/DL</t>
  </si>
  <si>
    <t>type 2dm+HTN+Impotency+drug induced hypoglycemia(treated)+same as above</t>
  </si>
  <si>
    <t>NPH 24/14IU,REFILL,ADD SILDENAFIL 25MG PO DAILY,DO HGA1C,AMLODIPINE 5MG PO DAILY,DO HGA1C</t>
  </si>
  <si>
    <t>type 2 DM + HTN + impotency + drug induced hypoglycemia + Bilateral knee early to mild OA + Straighten lumbar spine + Lumbar spondylosis (moderate) + multilevel Endplate degenerative changes on NPH 26/18IU BUT HE IS TAKING 24/14IU SC BID,losartan 50mg po daily,frusemide 40mg po daily,atenolol 50 mg po daily,meloxicum 15mg po daily,atorvastatin 20 mg po daily</t>
  </si>
  <si>
    <t>BP=104/66MMHG PR=91B/MIN</t>
  </si>
  <si>
    <t xml:space="preserve"> Arterial Fibrillation P2= IHD</t>
  </si>
  <si>
    <t>he is aknown DM+HTN pt on metformion 500mg po dail</t>
  </si>
  <si>
    <t>2 MONTHS BACK ,SHE UNDERWENT TO PTMC FOR CRVHD &amp; CURRENTLY SHE HAS NO OMPLAINT</t>
  </si>
  <si>
    <t>PR- 66 BP- 121 / 72</t>
  </si>
  <si>
    <t>2 POST PTMC MONTHS AFTER CRVHD</t>
  </si>
  <si>
    <t>P1; CRVHD( SEVERE MS ,MR,MID TR) MILD PUL HTN P2. Hypertension on Metoprolol 25 mg/po/d, penicillin G. 1.2M IU Mitral valvotomy done 1 month back at TASH</t>
  </si>
  <si>
    <t xml:space="preserve">Cough which is dry for the last one week. </t>
  </si>
  <si>
    <t>BP: 126 / 83        PR: 106 _x000D_
ECHO: Rheumatic heart disease ( mild MR) with mild plumonary HTN, LVEF: 65   TAPSE: 24    PASP: 43</t>
  </si>
  <si>
    <t xml:space="preserve">NHYA class IV stage HF 20? RVHD ( MR, TR) + mild plumonary HTN </t>
  </si>
  <si>
    <t xml:space="preserve">Refill and appoint with TFT ( TSH, fT3 and fT4) </t>
  </si>
  <si>
    <t>p1: NYHA Class IV Stage  C HF 2RY TO thyrocardial disease + afib with fvr CHADVASC(2)  on PTU 100mg po BID , propranolol 40mg po BID  and ASA 81 mg po daily _x000D_
P2: ?Gestational HTN _x000D_
P3: sever plumonary HTN</t>
  </si>
  <si>
    <t xml:space="preserve">PR- 90 BP- 110 / 70 </t>
  </si>
  <si>
    <t xml:space="preserve">IMROVING       </t>
  </si>
  <si>
    <t>REFILL THE ABOVE MGT &amp; SEE HER AFTER 3 MONTHS</t>
  </si>
  <si>
    <t>Feeling of unwell and discomfort withn headache otherwise no chest pain,vomitting ,SOB AND URINARY COMPLAINT.</t>
  </si>
  <si>
    <t>BP-123 / 61mmHg   PR-92b/m-Echo: Moderate concentric LVH with GII DD HbA1C-8.2X RFT-Cr-1mg/dl Lipid Panel:- TChol-174, LDL-103 Uric Acid-3.9 CBC-Hg-13g/dl</t>
  </si>
  <si>
    <t>-Link to Emergency to R/O ACS_x000D_
Do CBC,U/A,ECG.</t>
  </si>
  <si>
    <t>Dm+ HTN with HHD; On mixtrad =20/6 Am/Pm, MTF 500mg po BID Amlodipin 10mg po/d Enalapril 10mg po bid, Lasix 40 mg po/d, Atrovastatin 40mg/day</t>
  </si>
  <si>
    <t>NO NEW COMPLAINT._x000D_
ECG-NR, CR-NR, ELECTROLYTE -NR, U/A=NR</t>
  </si>
  <si>
    <t>BP= 126 / 81 PR=70</t>
  </si>
  <si>
    <t>FBS NOT DETERMMINED</t>
  </si>
  <si>
    <t>HTN/15 yrs + T2DM On HCT 25 mg po daily  MTF 500mg po BID Atrovastatin 40mg po/d Previous FBS-142, HbA1C= 6 Current FBS-145mg/dl FBS = 152 LDL-124mg/dl</t>
  </si>
  <si>
    <t>PR=78/M  BP=120 / 80 MMHG</t>
  </si>
  <si>
    <t>DO CBC,ESR,CHEST -X RAY</t>
  </si>
  <si>
    <t>Schizophrenia On Haloperidol 5mg po BID.</t>
  </si>
  <si>
    <t>PR=63  BP=122 / 60MMHG</t>
  </si>
  <si>
    <t>RA WITH GOOD CONTROL OF SYMPTOMS</t>
  </si>
  <si>
    <t>REFILL,APPOINT AFTER  THREE MONTHS</t>
  </si>
  <si>
    <t xml:space="preserve">BP-121 / 83 mmHg &amp; FBS- 289 mg/dl _x000D_
</t>
  </si>
  <si>
    <t xml:space="preserve">Start her NPH 14/8 IU SC BID </t>
  </si>
  <si>
    <t>BP= 160 / 95 PR=80</t>
  </si>
  <si>
    <t>-PATIENT IS ADVICED ON POOR BP CONTROL BUT REFUSED TO ADD ON MEDS_x000D_
- REFILL FOR 3 MNTH</t>
  </si>
  <si>
    <t>P-- HTN + ? HHD/IHD + LBBB mild left ventricular systolic dysfunction, EF- 45%, Asynchronous septal movement with reduced Ejection fraction (45%) TAPSE - 25_x000D_
ON ENALAPRIL 5MG PO BID, CARVIDOLOL 6.25MG PO/D, ASA 81MG PO/D, ATRROVA 40MG PO/D</t>
  </si>
  <si>
    <t>PR-73 BP- 154 / 71, FBS- 86, VIT-D-35NG/ML,Ca( INONIZED) - 4.6MG/DL, P-4.3MG/DL</t>
  </si>
  <si>
    <t>LEFT HEMIPARASIS SECONDARY TO ISCHEMIC STROKE + CKD + KNOWN TII DM + KNOWN HTN(21years)+IHD</t>
  </si>
  <si>
    <t>REFILL THE MEDICATION &amp; APPOINT HIM AFTE 2 MONTHS</t>
  </si>
  <si>
    <t>- LEFT HEMIPARASIS SECONDARY TO ISCHEMIC STROKE (1YR)+ CKD + KNOWN TII DM + KNOWN HTN(21years)+IHD ASA 81MG PO Daily, Atrovastatin 40MG PO Daily Metoprolol 12.5/po/d Mixtard 32/30 IU Amlodipine 10 mg PO once daily Enalapril 10 mg po BID DAPAGLIFLOZINE 10M</t>
  </si>
  <si>
    <t xml:space="preserve">chest pain &amp; productive cough of 3 days </t>
  </si>
  <si>
    <t xml:space="preserve">BP-                   </t>
  </si>
  <si>
    <t xml:space="preserve">? Pneumonia     </t>
  </si>
  <si>
    <t xml:space="preserve">TB lymphadenitis ( treaeated 4 months back) </t>
  </si>
  <si>
    <t>BP= 117/67 PR=78</t>
  </si>
  <si>
    <t xml:space="preserve">REFILL AND APPOINT FOR 3 MONTH_x000D_
</t>
  </si>
  <si>
    <t>P1: NYHA Class IV HF 2ry to DVHD ppt by sever anemia(3.2g/dl) (Corrected) P2: Hypoalbuminemia P3=HTN P6: Old stroke ON ASA 81 mg po/d atrovastatin 40 mg po/d lasix 40 mg po bid spironolactone 25 mg po/d amlodipine 5 mg po/d</t>
  </si>
  <si>
    <t>BP-132 / 74 mmHg   PR-76b/m_x000D_
PT-32.5     INR-2.6</t>
  </si>
  <si>
    <t>LT SIDED HEMIPLEGIA 2NDRYTO 2ry to CARDIOEMBOLIC STROKE + CRVHD (SEVERE MS + MODERATE MR) with SEVERE PHTN)+AF with FVR ON Metoprolol 25mg po daily, Warfarin 5mg po/d  5x/week and 2.5mg 2x/ week.</t>
  </si>
  <si>
    <t>She still has the massive Ascites that is make her uncomfortable to breath.</t>
  </si>
  <si>
    <t>Ultrasound: Massive Ascite 2nd to ?Early Liver cirrhosis</t>
  </si>
  <si>
    <t>Massive Ascites ?</t>
  </si>
  <si>
    <t>1. Link to the ER- therapeutic tap_x000D_
2. Do  Hep C_x000D_
3. Repeat peritoneal Fluid analysis: cell count, cytology, protein</t>
  </si>
  <si>
    <t xml:space="preserve">Asst= Massive ascites 2o ?TB peritonitis (on anti TB, pyridoxine 50mg/po/d - is on medication for one month duration </t>
  </si>
  <si>
    <t xml:space="preserve">BP-149 / 92 mmHg ( 125-136/80-89 mmHg) </t>
  </si>
  <si>
    <t xml:space="preserve">refill &amp; Serial BP measurement </t>
  </si>
  <si>
    <t xml:space="preserve">PN + Dyslipidemia On Atrovastatin 20mg/day and Amitriptyline 25mg/day. </t>
  </si>
  <si>
    <t>ABDOMINAL BLOATING, BURNING EPIGASTRIC PAIN</t>
  </si>
  <si>
    <t>PR-65 BP- 169 / 92, INR-1.9</t>
  </si>
  <si>
    <t xml:space="preserve">HHD + AFIB + HTN </t>
  </si>
  <si>
    <t>HOLD DIGOXIN, ESCALATE METOPROLOL 50 MG PO BID, ECHO, REFILL THE MEDICATION &amp; APPOINT HER AFTER 3MONTHS</t>
  </si>
  <si>
    <t>P- HHD + AFIB + HTN ON WARFARIN 5MG PO DAILY, ENALAPIL 10 MG PO DAILY, METOPROLOL 50 MG DAILY, DIGOXIN 0.125 MG PO DAILY, HCT 25 MG PO DAILY</t>
  </si>
  <si>
    <t xml:space="preserve">BP-115 / 84mmHg  PR-92B/M  </t>
  </si>
  <si>
    <t>P1: Rt Hemiparesis 2O to cardioembolic stroke P2: Atrial Fibrilation P3: Broca's aphasia On Atrovastatin 40mg po daily, ,Rivaroxaban 20mg po daily Atenolol 50mg po bid,Amlodipine 5mg po daily.</t>
  </si>
  <si>
    <t>Still has parasthesia but no the other complaint</t>
  </si>
  <si>
    <t>BP:112 / 77</t>
  </si>
  <si>
    <t>refill: amlodipine 10 mg po/d, amitriptyline 25mg po /d</t>
  </si>
  <si>
    <t>Rt sided hemiparesis secondary to Hemorrhagic stroke P2: known hypertensive on amlodipine 10 mg po/d, amitriptyline 25mg po /d</t>
  </si>
  <si>
    <t xml:space="preserve">who had follow up here in our hospital and discontinues  his follow up and. currently he presnted with a complain in ability to maintain gait. he also had tremor </t>
  </si>
  <si>
    <t>BP: 98/68     PR: 110</t>
  </si>
  <si>
    <t xml:space="preserve">Start carbidopa/levidopa and AMT and give short appointment </t>
  </si>
  <si>
    <t xml:space="preserve">cervical spondylosis   +   PN +    parkinson's diease </t>
  </si>
  <si>
    <t>RF=NEGATIVE</t>
  </si>
  <si>
    <t>FBS=140-154_x000D_
 BP= 125 / 62</t>
  </si>
  <si>
    <t>GOOD BP CNTRL</t>
  </si>
  <si>
    <t>REFILL FOR 3 MNTH_x000D_
-HGA1C</t>
  </si>
  <si>
    <t>HFrEF 2ry to DCMP 2o to HTN (EF-20%) + T2DM + TIA+PNP ON  Lasix 40 mg po/d, ASA 81mg po daily, atorvastatin 40mg p[o daily, metformin 1g po bid, amityrptiline 25mg po noct,, Enalapril 10 mg po BID Metoprolol 25 mg po/d, Spironolactone 25 mg po/d. Dapaglifluzin 10mg po/d, pregabalin-75mg po DAILY IX: Early CT of the brain: Unremarkable Echo:- DCMP with severe LV Systolic dysfunction (EF-20%), mild MR, Mod TR, and Mod pulm HTN FBS-147, HbA1C-9.1 RFT-Cr-0.82mg/dl</t>
  </si>
  <si>
    <t>BP 135/90 PR 84</t>
  </si>
  <si>
    <t>known HTN + OSTEOPROSIS +  DEGENERATIVE DISK DISEASE</t>
  </si>
  <si>
    <t>TO ADD INDOMETASINE RECTAL SUPPOSITIRY</t>
  </si>
  <si>
    <t>PR- 73, BP-123 / 81</t>
  </si>
  <si>
    <t>ABDOMINAL U/S, REFILL THE MEDICATION</t>
  </si>
  <si>
    <t xml:space="preserve">Refill &amp; Do RFT </t>
  </si>
  <si>
    <t xml:space="preserve"> T2DM ON MTF - 500 MG PO DAILY</t>
  </si>
  <si>
    <t xml:space="preserve">presnted with a complain epigastric pain, chest pain and SOB for the last one week. he also had hx of burrning pain associated with frequnecy of urination </t>
  </si>
  <si>
    <t xml:space="preserve">BP: 143/90   PR: 92 </t>
  </si>
  <si>
    <t xml:space="preserve">Same + dyspepsia +? UTI + newly diagnosed HTN </t>
  </si>
  <si>
    <t xml:space="preserve">CXR, ECG, U/A, Stool </t>
  </si>
  <si>
    <t xml:space="preserve">p1: ? . LPR on follow up at  ENT side  </t>
  </si>
  <si>
    <t>She has improvement, no Sob, leg swelling but the only complaint she has sharp pain on the sides</t>
  </si>
  <si>
    <t>BP:135 / 58 pr: 101</t>
  </si>
  <si>
    <t>1. Lasix 80mg/po/bid_x000D_
2. salbutamol 2 puff/prn_x000D_
3. Beclomethasone 4 puff</t>
  </si>
  <si>
    <t>NYHA class 4 CHF 2to ?Corpulmonale 2ry to COPD precipitated by CAP(treated)</t>
  </si>
  <si>
    <t>Sore throat .</t>
  </si>
  <si>
    <t>BP-115/75mmHg  PR-96   _x000D_
CBC-9.98K with N-69  L-18   PLT -232_x000D_
HgA1C-10.1,Uric Acid-3mg/dl_x000D_
ECHO-Inferior and insefoseptal hypokinesis, ischemic cardimopathy with moderaate LVSD EF 35%, moderate MR and mid PHTN ECG- T wave inferision on the inferior leads RFT-Cr-0.8 K+-4.4mmol/L Lipid Panel: TG-463, HDL-29, LDL-97</t>
  </si>
  <si>
    <t>-Add Metformin 1gm PO BID.</t>
  </si>
  <si>
    <t>P-T2DM and HFrEF (EF-35%) 2ry to IHD + HTN -lasix 40 mg po bid, -spironolalctone 25 mg po daily, -enalapril 5 mg po daily, -metoprolol to 25 mg po bid make -NPH 56/34 IU SC BID and -Atrovastatin 40mg po/d ,Metformin 1gm po BID.</t>
  </si>
  <si>
    <t>she wants re-prescribing of the medications</t>
  </si>
  <si>
    <t xml:space="preserve">FBS-                 </t>
  </si>
  <si>
    <t xml:space="preserve">prescribe her the medications </t>
  </si>
  <si>
    <t>T2DM (7 years) + HTN (7 years) On MTF 1 gm PO BID, Glibenclamide 5mg PO daily, Amlodipine 10mg PO daily, HCT 25mg PO daily, Atorvastatin 20mg PO daily Updated Ix Cr= 0.97, BUN= 16.7, HgA1c= 5.7%</t>
  </si>
  <si>
    <t>PR-73,BP- 34 / 73, FBS-152-184, INR-1.6</t>
  </si>
  <si>
    <t xml:space="preserve">POORLY CONTROLLED T2 DM+ WELL CONTROLLED HTN </t>
  </si>
  <si>
    <t>TSH, HA1C, OFT, GLYBENCLAMIDE 5 MG PO/D, REFILL THE ABOVE MEDICATION &amp; SEE HER AFTER 3 MONTHS</t>
  </si>
  <si>
    <t>SCHEMIC STOKE(3 yrs) + HTN (4 years)+ T2 DM(1 year) on amlodipine 10 mg po/d , metformin 500 mg po BID, atorvastatin 40 mg po/d and ASA 81 mg po/daily enalapril to 5 mg po bid, HCT 12.5 mg PO daily</t>
  </si>
  <si>
    <t>BP: 136 / 87 Pr;72</t>
  </si>
  <si>
    <t>REFILL: ENALAPRIL 10 MG PO BID,AMLODIPINE 10 MGPO DAILY,METOPROLOL 25 MG PO DAILY</t>
  </si>
  <si>
    <t>BP 130/85 PR 78 RR 24</t>
  </si>
  <si>
    <t xml:space="preserve">  Simple right renal cortical cyst </t>
  </si>
  <si>
    <t>TO PUT HIM ON FOLLOW UP</t>
  </si>
  <si>
    <t>COMPLAINS OF FAAITGUE WITH MINIMAL EXERTION, INR=1.58_x000D_
ECG=Supraventricular Tachycardia with aberrant conduction, Significant Anterolateral_x000D_
Ischemia changes seen</t>
  </si>
  <si>
    <t>PR= 108(RR, FULL IN STRENGTH) BP=84/60</t>
  </si>
  <si>
    <t>Supraventricular Tachycardia with aberrant conduction</t>
  </si>
  <si>
    <t>-ESCALATE METOPROLOL 50MG PO BID, CONTINUE OTHERS</t>
  </si>
  <si>
    <t>HF 2ry to IHD + Known HTN + ? Peripheral Neuropathy ON  Lasix 40mg po once daily, ASA 81mg po/d Atorvastatin 40mg po daily, Neurobin 1 tab/d Amitriptyline 25 mg po/d, Enalapril 5mg po daily, Metoprolol 25 mg po BID, Spironolactone 25mg po daily,</t>
  </si>
  <si>
    <t xml:space="preserve">Has epigastric bloating </t>
  </si>
  <si>
    <t>BP: 118 / 78 Pr: 82_x000D_
FBS: 115,111,121,110_x000D_
Has Weight loss: 12kg</t>
  </si>
  <si>
    <t>1. omeprazole 20 mg/po/d_x000D_
2. MTF 1000 mg po bid, NPH 14/12, Atorvastatin 20 mg PO daily</t>
  </si>
  <si>
    <t>P- Type 2 DM,( keton prone) (3 years) MTF 1000 mg po bid, NPH 14/12, Atorvastatin 20mg PO daily</t>
  </si>
  <si>
    <t>PR- 74, BP- 97 / 67, FBS-115-160</t>
  </si>
  <si>
    <t>HA1C, MAKE NPH 20/18</t>
  </si>
  <si>
    <t>P-TI DM on NPH 18/16</t>
  </si>
  <si>
    <t>HAS HEAD ACHE,FATIGABILITY</t>
  </si>
  <si>
    <t>PR=81  BP=124 / 89MMHG</t>
  </si>
  <si>
    <t>CHRONIC HTN WITH GOOD BP CONTROL</t>
  </si>
  <si>
    <t>REFILL,ADVISED ON LIFE STYLE MODIFICATION.PARACETAMOL 1GM PO PRN</t>
  </si>
  <si>
    <t>CHRONIC HTN ON AMLODIPINE 5MG PO DAILY</t>
  </si>
  <si>
    <t>Has easy fatigability, SOB, and sometimes leg swelling</t>
  </si>
  <si>
    <t>BP; 144 / 85 pr; 70</t>
  </si>
  <si>
    <t xml:space="preserve">p1=NYHA CLASS 4 stage c HF 2NDRY TO IHD ) p4=known HTN+_x000D_
p5= Hyperuricemia_x000D_
 p6=metabolic syndrome(DM, HTN , obesity , dyslipidemia) + ?Obesity induced bronchial asthma _x000D_
On MTF 500mg PO BID, Allopurinol 100mg PO BID, Atorvastatin 40mg PO daily, Amlodipine 10mg PO daily, Metoprolol 50mg PO daily, ASA 81 mg PO daily, lasix 40mg PO bid, beclomethasone 2 puff BID, salbutamol puff PRN, enalapril 5mg PO daily, </t>
  </si>
  <si>
    <t>has tensmus on defection and  abominal bloating since two weeks.</t>
  </si>
  <si>
    <t>PR=77/M  BP=120 / 80MMHG</t>
  </si>
  <si>
    <t>SAME AS ABOVE+?INTESTINAL PARASITOSIS</t>
  </si>
  <si>
    <t>do stool exam,cbc</t>
  </si>
  <si>
    <t>HZV treated at dermatology clinic</t>
  </si>
  <si>
    <t>NO NEW COMPLAINT_x000D_
FAMILLY MEMBER COME FOR MEDICATION</t>
  </si>
  <si>
    <t>BP=120/75-----</t>
  </si>
  <si>
    <t>GOOD CONTROL OF ACOS</t>
  </si>
  <si>
    <t>-SALBUTAMOL PUFF -PREDNSILONE 5MG PO/D - MUTLIVIT TAB 1 TAB PO/D -</t>
  </si>
  <si>
    <t>P1 . ACOS ------</t>
  </si>
  <si>
    <t>PR 91 RR 17 BP 106 / 72</t>
  </si>
  <si>
    <t>CONTROLLED T2 DM</t>
  </si>
  <si>
    <t xml:space="preserve"> 39 yrs old female patient present with lbp of 2 week duration.</t>
  </si>
  <si>
    <t>has fatigability with back pain since more than three weeks</t>
  </si>
  <si>
    <t>PR=70/M  BP=125 / 80MMHG</t>
  </si>
  <si>
    <t>SAME AS ABOVE+?DISC PROLPSE</t>
  </si>
  <si>
    <t>DO L/SACRAL X-RAY</t>
  </si>
  <si>
    <t>on his 10th DOA with asst of NEWLY DX RVI+ SCAP(treated) R/O PCP+PTB on anti tbc</t>
  </si>
  <si>
    <t xml:space="preserve">PR 108  RR 18 BP 140 / 86 </t>
  </si>
  <si>
    <t xml:space="preserve">CONTROLLED DM + HTN </t>
  </si>
  <si>
    <t>nown diabetic and hypertensive patient on oral meds</t>
  </si>
  <si>
    <t>Known diabetic and hypertensive patient on oral meds</t>
  </si>
  <si>
    <t>HAS DRY ITCHING ,WOUND OF THE HEAD SINCE SIX YEARS</t>
  </si>
  <si>
    <t>PR=72  BP=97 / 54MMHG,FBS=160 MG/DL</t>
  </si>
  <si>
    <t>SAME AS ABOVE+SUBOPTIMAL GLYCEMIC CONTROLHYPOTENSION+?TINEA CAPTIS</t>
  </si>
  <si>
    <t>NPH 26/12IU,ADVISED TO TAKE HIGH FLUID INTAKE,LINK TO DERMATOLOGY CLINIC</t>
  </si>
  <si>
    <t>TYPE 1DM ON NPH 24/10IU</t>
  </si>
  <si>
    <t>BP=120/72MMHG PR=77B/MIN</t>
  </si>
  <si>
    <t xml:space="preserve">INVX                            </t>
  </si>
  <si>
    <t>FREQUENT HYPOGLYCEMIA EPISODES</t>
  </si>
  <si>
    <t>BP=137 / 75 PR=106 17 _x000D_
FBS=61,85,70,69</t>
  </si>
  <si>
    <t>T2DM (HYPOGLYCEMIA)+HTN (GOOD CONTROL)</t>
  </si>
  <si>
    <t>Metformin  500 MG BID , Amlodipine 10 mg po/d, Enalapril 5 mg po/d &amp; HCT 25 mg po/d</t>
  </si>
  <si>
    <t>HTN &gt; 7 years + T2DM &gt; 8 years on Metformin 1000 mg po BID(BUT TAKING 500 MG BID CLAIMING IT HAS CAUSED HIM HYPOGLYCEMIA ),, Amlodipine 10 mg po/d, Enalapril 5 mg po/d &amp; HCT 25 mg po/d</t>
  </si>
  <si>
    <t>BP-131 / 65 mmHg( 105-132/62-86 mmHg)</t>
  </si>
  <si>
    <t>HTN with HHD on lasix 40 mg po/d; enalapril 10/5 mg po BID, atenolol 50 mg po/d</t>
  </si>
  <si>
    <t>NPH 26/12IU,RI 6/6IUADVISED TO TAKE HIGH FLUID INTAKE,LINK TO DERMATOLOGY CLINIC</t>
  </si>
  <si>
    <t>TYPE 1DM ON NPH 24/10IU,RI6/6 UIU</t>
  </si>
  <si>
    <t xml:space="preserve">she has seizure </t>
  </si>
  <si>
    <t>79 17 89 / 46 RR 30</t>
  </si>
  <si>
    <t>Known Epileptic for the past 3 years on valporate 200mg po BID</t>
  </si>
  <si>
    <t>to send LFT AND SERUM ELECTROYLETE</t>
  </si>
  <si>
    <t>BP= 127 / 90  PR-83 RR-17_x000D_
FBS-109,125,130</t>
  </si>
  <si>
    <t>T1DM(FAIR CONTROL) +  RAISED BP</t>
  </si>
  <si>
    <t xml:space="preserve">CONTINUE NPH 30/20 IU,LSM </t>
  </si>
  <si>
    <t xml:space="preserve">BP: 124/72      PR: 81_x000D_
FBS: 100 mg     uric acid: 7.9    _x000D_
lipid profile: LDL: 131    HDL: 43     TC: 211   </t>
  </si>
  <si>
    <t xml:space="preserve">Konwn RVI + Dyslipidemia with fatty liver + Vid Deficiency + Gout </t>
  </si>
  <si>
    <t xml:space="preserve">add alluprinol 100 mg po daily_x000D_
continie other medications </t>
  </si>
  <si>
    <t xml:space="preserve">p1: Know RVI ( On HAART) )_x000D_
p2: dyslipidemia + fatty liver on  atrovastatin 20mg po daily, ASA 81 mg po daily_x000D_
p3: Vid D deficiency on  Vid 50,000iu 1 tab weekly, </t>
  </si>
  <si>
    <t xml:space="preserve">cough which is productive associated with hoarsness of voice </t>
  </si>
  <si>
    <t xml:space="preserve">Konwn RVI + Dyslipidemia with fatty liver + Vid Deficiency + Gout +BronchitisCAP </t>
  </si>
  <si>
    <t xml:space="preserve">add alluprinol 100 mg po daily, azithromycin 500 mg po daily_x000D_
continie other medications </t>
  </si>
  <si>
    <t>URINARY RETENTION AND DRIBLING , NOCTURIA</t>
  </si>
  <si>
    <t xml:space="preserve">BP=120/77MMHG PR=73B/MIN                         </t>
  </si>
  <si>
    <t>SAME + R/O BPH</t>
  </si>
  <si>
    <t xml:space="preserve">INVX        </t>
  </si>
  <si>
    <t>TOOTH ACHE 2 WEEKS BACK WHICH OCCURED FOR 3RD TIME IN THE LAST 2 MONTHS,TOOK AMOXA AND METRO SERAL TIMES WHICH GAVE HER RELIEF TEMPORARLYU</t>
  </si>
  <si>
    <t xml:space="preserve">BP=123 / 79 PR=81 RR=17 </t>
  </si>
  <si>
    <t>Class III CHF 20 to  HHD (Sever Concentric LVH, EF-65%) +   VHD 2 RY to Very severe AS +Moderate MR, + ?periodontitis</t>
  </si>
  <si>
    <t>Lasix 40mg po TID Spironolactone 12.5mg/po/d Digoxin 0.125mg po/d ,augmentin 625 mg po tid ,metronidazole 500mg po tid  and link to possible  tooth extraction after 5 days</t>
  </si>
  <si>
    <t>bp: 124 / 70_x000D_
FBS : 140-170_x000D_
CXR: Enlarged cardiac silhouette + signs of PAHTN</t>
  </si>
  <si>
    <t xml:space="preserve">HTN ( wll controlled)? HHD + ? Plumonary HTN+ Poor glycemic control </t>
  </si>
  <si>
    <t>Make MTF 1000/500 BID_x000D_
ECHO</t>
  </si>
  <si>
    <t>Problem List_x000D_
DM + HPN + Asthma on Metformin 500 mg BID, Amlodipine 5mg Daily, Atrovastatin 20 mg daily, Beclomethasone 2 puffs BID and salbutamol puff PRN</t>
  </si>
  <si>
    <t>Has numbness and tingling over lower extremities. She has treatment history to leprosy decades back.</t>
  </si>
  <si>
    <t xml:space="preserve">BP=167/98_x000D_
</t>
  </si>
  <si>
    <t>T2DM + New HTN+ PN</t>
  </si>
  <si>
    <t>Lipid, HbA1C, Uric acid, u/a,cbc,RFT_x000D_
Optimise OHA_x000D_
salt restriction and excercise</t>
  </si>
  <si>
    <t>T2DM on MTF 1000 MG PO  daily and Daonil 10mg po BID</t>
  </si>
  <si>
    <t>nasal stuffiness, headache, chest tightness when she xposed to cold or smelling.</t>
  </si>
  <si>
    <t>BP= 104/70_x000D_
PR=89</t>
  </si>
  <si>
    <t xml:space="preserve">ALLERGIC RHINOSINUSITIS               </t>
  </si>
  <si>
    <t>CBC, ESR_x000D_
AVOID allergens_x000D_
almetamin 1 tab po bid/5 days</t>
  </si>
  <si>
    <t>allergic rhinosinusitis</t>
  </si>
  <si>
    <t>Has bilateral periorbital edema which is erythematous and tender_x000D_
has audible wheezing and SOB</t>
  </si>
  <si>
    <t xml:space="preserve">BP= 110/70_x000D_
PR= 102  </t>
  </si>
  <si>
    <t>allergic reaction with ophthalitis 2ry to ???</t>
  </si>
  <si>
    <t xml:space="preserve">hydrocortisone 200 mg iv stat then 1000 mg iv tid_x000D_
worke her up with CXR, CBC, RBS_x000D_
Salbutamol puuf challenge_x000D_
</t>
  </si>
  <si>
    <t>PR=70/M  BP=160 / 65MMHG,FBS=192MG/DL</t>
  </si>
  <si>
    <t>SAME ASABOVE+POOR GLYCEMIC CONTROL</t>
  </si>
  <si>
    <t>NPH 38/24IU,ENALAPRIL 10MG PO BID,REFILLDO,HGA1C</t>
  </si>
  <si>
    <t>P= HTN+TYPE 2 DM; ON NPH=36/24 iu AM/PM, ENALAPRIL10/ 5MG PO BID, ATORVASTATIN 20 MG PO DAILY</t>
  </si>
  <si>
    <t>BP-133/87, 122/75_x000D_
pr 80_x000D_
FBS- 101, 123,106, 123, 96, 102</t>
  </si>
  <si>
    <t xml:space="preserve">TYPE 2 DM        </t>
  </si>
  <si>
    <t xml:space="preserve">Beast paIn 2 weeks_x000D_
</t>
  </si>
  <si>
    <t>BP 120/70_x000D_
LT breast palpable swelling sightly tender_x000D_
Inj site clear</t>
  </si>
  <si>
    <t>Type 1 DM  A1c 6.4  %  + Mastitis</t>
  </si>
  <si>
    <t xml:space="preserve">SMBG_x000D_
Lipid </t>
  </si>
  <si>
    <t>P: TYpe 1 DM for 15 years_x000D_
ON RI 10/10_x000D_
NPH 20/20</t>
  </si>
  <si>
    <t xml:space="preserve">epigastric pain and heartburn </t>
  </si>
  <si>
    <t xml:space="preserve">FBS = 90mmg/dl </t>
  </si>
  <si>
    <t xml:space="preserve">well controlled T2 DM + HTN  + ? dyspepsia </t>
  </si>
  <si>
    <t xml:space="preserve">PR=116  BP=166 / 82MMHG </t>
  </si>
  <si>
    <t>SAME AS ABOVE+SUB OPTIMAL BP CONTROL</t>
  </si>
  <si>
    <t>HTN 0n HCT 25 mg po/d, amlodipine 10 mg po/d, enalapril 10 mg po BID + dyslipidemia on atrovastatin 20 mg po/</t>
  </si>
  <si>
    <t>burning sensation of lower extremities, lower back and gluteal area</t>
  </si>
  <si>
    <t>BP -108/67_x000D_
pr 80</t>
  </si>
  <si>
    <t>BP- 114/72, 140/89_x000D_
pr 80_x000D_
FBS 147</t>
  </si>
  <si>
    <t>NPH  38/18 iu_x000D_
advise ON LSM of HTN</t>
  </si>
  <si>
    <t>T2DM + HTN on on NPH 36/16 IU, metformin 500 mg po/d, enalapril 5 mg po/d, atrovastatin 20 mg po/d and ASA 81 mg po/d</t>
  </si>
  <si>
    <t>Post thyriodectomy hypothyriodism on levo</t>
  </si>
  <si>
    <t xml:space="preserve">A1c 9.5  %_x000D_
RFT WNR </t>
  </si>
  <si>
    <t xml:space="preserve">b/p 153/80 home records 110-130/70-80_x000D_
s1 and s2 well heard no murmur INj site clear dorsalis pedis Palpable_x000D_
_x000D_
</t>
  </si>
  <si>
    <t xml:space="preserve">Assessment_x000D_
TYpe 2 DM with Vascular Complications + PAD + G.arthritis_x000D_
</t>
  </si>
  <si>
    <t>Refill ASA, Atrova 40mg/day_x000D_
Adjust NPH 34/16 SMBG given Serum elctrolytes Repeat Uric acid</t>
  </si>
  <si>
    <t xml:space="preserve">: TYpe 1 DM for 20 years with bilateral blindness 2ry to PDR+ HTN for 1 year ON; NPH 28/18 PO/day Amilodipne 10 mg po/day, envas 10 mg/day,HCT 25 mg po/day, atrova 20mg/day_x000D_
_x000D_
New Complaint_x000D_
fbS 97-113 pREDIINER 200-388 hgA1C 10 .8 cR 1.1 gfR 75 CREATININE CLEARANCE 98 [ 71-151] CHOL; 131 LDL 67_x000D_
_x000D_
</t>
  </si>
  <si>
    <t xml:space="preserve">FBS = 139mg/dl </t>
  </si>
  <si>
    <t>FBS= 137, 128, 130</t>
  </si>
  <si>
    <t xml:space="preserve">well controlled DM + RA. </t>
  </si>
  <si>
    <t xml:space="preserve">P1=T2 DM on NPH 30/15 IU and MTF 500 mg po dialy. _x000D_
P2= RA on methotrexate 7.5 mg po weekly, folic acid 5 mg po daily_x000D_
</t>
  </si>
  <si>
    <t>BP-140/70, 130/70, 120/7, 130/80_x000D_
pr 80_x000D_
FBS 106</t>
  </si>
  <si>
    <t>advise on LSM, of HTN, DM</t>
  </si>
  <si>
    <t>P1=Prediabetes (FBS 110-120) P2= fatty liver P3= HTN</t>
  </si>
  <si>
    <t>chronic viral hepatitis hep B pod</t>
  </si>
  <si>
    <t xml:space="preserve">well controlled HTN + Headache 2ry to ? </t>
  </si>
  <si>
    <t>chronic viral heaptitis hep B pos</t>
  </si>
  <si>
    <t>Hhe has no new complaints</t>
  </si>
  <si>
    <t>FBS = 130-160, 143 (TODAY)_x000D_
BP = 146 / 93</t>
  </si>
  <si>
    <t>T2DM + HTN on metformin 1 g po/d, doanil 10 mg po BID, enalapril 5 mg po/d, amlodipine 5 mg po/d, atrovastatin 20 mg po/d and ASA 81 mg po/d</t>
  </si>
  <si>
    <t>right  lower extremity pain since six months duration</t>
  </si>
  <si>
    <t>PR=92/M  BP=136 / 75MMHG</t>
  </si>
  <si>
    <t>Same as above+good BP control+?osteoarteritis of pelvic bone+right femur bone</t>
  </si>
  <si>
    <t>refill,do pelvic and right femur x-ray</t>
  </si>
  <si>
    <t>indigestion, loss of appetite and difficulty of swallowing</t>
  </si>
  <si>
    <t xml:space="preserve">BP-139/64_x000D_
pr 80_x000D_
</t>
  </si>
  <si>
    <t xml:space="preserve">good bp control + ? </t>
  </si>
  <si>
    <t>This is a known Ischemic Stroke, AF &amp; Hypertensive patient for the last 3 years on Rivaroxaban 10 mg po/d, Atrovastatin 40 mg po/d, Metoprolol 12.5 mg po/d, Phenytoin 100 mg po BID &amp; Amlodipine 10 mg/Valsartan 160 mg po/d. Currently he wants to have followup in our setup.</t>
  </si>
  <si>
    <t xml:space="preserve">she has tingling and numbness on her bilateral hands. </t>
  </si>
  <si>
    <t xml:space="preserve">FBS = 91, 2 weeks back         </t>
  </si>
  <si>
    <t>T2 DM+ ?PN ; ON NPH 30/12 IU SC BID , NEUROBION 1 TAB PO/D</t>
  </si>
  <si>
    <t xml:space="preserve">Was mistakeningly given PTU 100 mg O BID  and TSH 900 Ft3 &amp;lt; 0.3 Ft4 &amp;lt; 0.04 _x000D_
</t>
  </si>
  <si>
    <t>No palpable thyroid swelling</t>
  </si>
  <si>
    <t xml:space="preserve">PTU induced worsening of HYpothyroidism </t>
  </si>
  <si>
    <t>D/C PTU_x000D_
Levothyroxin 100 ug 4x/week and 200  ug 3x/week</t>
  </si>
  <si>
    <t>P: Hypothyroidism sonce childhood_x000D_
ON Thyroxin 100 ug PO BID</t>
  </si>
  <si>
    <t>no new complaint_x000D_
-valproate was tappered and discontinued _x000D_
-CBC =WNR LFT=WNR RFT=WNR HGBA1c=8% , cr=1.1 , cholesterol =163 , TG=79 , HDL =39, LDl=101 , MRI=Left parietal parenchymal and SAH INR =1.4 Post contrast=filling defect at left parietal para-sagital cortical vein MRV=Paucity of left parietal region flow related signal enhancement of cortical vein left isolated parietal cortical vein thrombosis</t>
  </si>
  <si>
    <t>bp=110/60-</t>
  </si>
  <si>
    <t xml:space="preserve">good bp control -fbs isnt determined </t>
  </si>
  <si>
    <t xml:space="preserve">- refill for 1 month_x000D_
-d/c nimodipine -adviced on sign of hypoglycemia -taper and d/c nph -add atrovastatin 40mg po/d_x000D_
-MTF 500GM PO BID, - DAPAGLIFLOZILIN 10MG PO/D/(after insulin disccontinuation) -_x000D_
-HGA1C -home blood glucose monitoring- </t>
  </si>
  <si>
    <t>a 55 years old female pt. on her 8th DOA with the asst. of P1- T2DM + HTN + SAH + PARASAGITAL VEIN THROMBOSIS + HIRSUTISM + ? PSORIASIS on -NPH 16/10 WITH CORRECTIONAL DOSE -OMEPRAZOLE 40MG PO DAILY -AMLODIPINE 5MG PO ONCE DAILLY -LISINOPRIL 10MG PO/DAY -LEVETIRACETAM 500MG PO BID, -NEMODIPINE 60MG PO QID - RIVAROXABAN 15MG PO BID</t>
  </si>
  <si>
    <t>BP 126/83,128/98_x000D_
pr  80</t>
  </si>
  <si>
    <t>good bp control;</t>
  </si>
  <si>
    <t xml:space="preserve">is a 45 years old female patien presented with wheal and itchin g over the body which disappear by it self after a few hours. sh is a known diabetic patient on NPH 16/12 </t>
  </si>
  <si>
    <t xml:space="preserve">is a 45 years old female patien presented with wheal and itchin g over the body which disappear by it self after a few hours. sh is a known diabetic patient on NPH </t>
  </si>
  <si>
    <t>BP 120/60, _x000D_
pr 80</t>
  </si>
  <si>
    <t>PR=69  BP=168 / 83MMHG ,FBS=108MG/DL</t>
  </si>
  <si>
    <t>Same as above+suboptimal BP+good glycemic control</t>
  </si>
  <si>
    <t>Moderate to severe lumbar spinal foramen stenosis + BPH + shrunken kidney right follow up at neuro-surgery and SRC + T2DM + HTN with HHD on metformin  500 mg po BID, doanil 5 mg po BID, atenolol 25 mg po daily, nifedipine 20 mg po BID, enalapril 10 mg po BID and atrovastatin 20 mg po/d</t>
  </si>
  <si>
    <t>FBS = 125mg/dl</t>
  </si>
  <si>
    <t xml:space="preserve">she has been taking glimepiride 4 mg po BID even though daily dose was prescribed. _x000D_
Hher sugar control is poor but she refuses to start insulin despite counseling. _x000D_
she has right shoulder pain </t>
  </si>
  <si>
    <t>FBS = 183 _x000D_
BP= 158/91</t>
  </si>
  <si>
    <t xml:space="preserve">poorly conrolled DM and HTN. </t>
  </si>
  <si>
    <t>make metformin 500 mg po BID, glimepiride 4 mg po daily, amlodipine 10 mg po daily. meloxicam 15 mg po daily</t>
  </si>
  <si>
    <t>Know T2DM + HTN for the last 6 years on metformin 1 gm po BID, glimepride 2 mg po BID,atrovastatin 40 MG PO DAILY and amlodipine 5 mg po/d</t>
  </si>
  <si>
    <t>BP_110/72, 119.85, 143/83, 124/76_x000D_
pr 80</t>
  </si>
  <si>
    <t>refill and advise_x000D_
Prednisone 5 mg po every other day</t>
  </si>
  <si>
    <t xml:space="preserve">FBS 182   LFT  WBR_x000D_
Cr 1.2 [ 0.3-0.9]  U/A 2 protein with many bacteria   Chol; 157  LDL  87  HDL  49 </t>
  </si>
  <si>
    <t xml:space="preserve">Objective Finding_x000D_
BP- 172 / 71  Home records &amp;lt; 130/80_x000D_
SMBG  FBS 141-161  POst breakfast , pre and post dinner 214-240_x000D_
_x000D_
</t>
  </si>
  <si>
    <t xml:space="preserve">Assessment_x000D_
TYpe 2 DM well controlled + PDR has taken laser rx_x000D_
_x000D_
</t>
  </si>
  <si>
    <t>switch TO RI 6-6_x000D_
NPH 26-12</t>
  </si>
  <si>
    <t xml:space="preserve">P=Type 2 DM( for 34 yrs) +HTN( for 10 yrs) + Dyslipedemia; on mixtard= 30/16 am/pm, MTF 1000 po bid, Atorvastatin 40mg po daily, Amilodipine/Valsartan 10/160 mg po daily, Pregabalin po/day ASA </t>
  </si>
  <si>
    <t xml:space="preserve">hemog  a1c   11.5  </t>
  </si>
  <si>
    <t>poorly  controlled   t2dm</t>
  </si>
  <si>
    <t xml:space="preserve">make  metformin  1000 mg  po  bid  and   glibanclamine   5  mg   /day  and  link  to  ophta  clinic  for check up  </t>
  </si>
  <si>
    <t xml:space="preserve">known  T2D  on  metformin  500 mg po  bid  and  glibanclamide  5  mg po/day    </t>
  </si>
  <si>
    <t>BP_x000D_
Pr _x000D_
FBS 90, 197,182</t>
  </si>
  <si>
    <t>NPH 24/18 iu</t>
  </si>
  <si>
    <t>known T2DM on nph 20/10 iu sc bid ( but she was taking 20/18 iu)</t>
  </si>
  <si>
    <t xml:space="preserve">well controlled T2 DM + HTN  </t>
  </si>
  <si>
    <t>has numbness of the right leg since a year duration</t>
  </si>
  <si>
    <t>PR=67/M  BP=137 / 71MMHG</t>
  </si>
  <si>
    <t>RVI ON HAART+HTN WITH GOOD BP CONTROL+PERIPHERAL NEUROPATHY</t>
  </si>
  <si>
    <t>RVI on HAART + HTN; on Enalapril 10 mg po day, HCT 25 mg po/d,Amlodipine  5mg po daily,Atorvastatin 20 mg po daily,Enalapril 10mg po bid</t>
  </si>
  <si>
    <t xml:space="preserve">SMBG FBS 70-126_x000D_
Predinner 100-160 </t>
  </si>
  <si>
    <t>BP 110/80_x000D_
Inj site clear</t>
  </si>
  <si>
    <t>Type 1 dm with optimal control</t>
  </si>
  <si>
    <t xml:space="preserve">Reduce NPH 20/8_x000D_
Retinal screening_x000D_
RTF with U/A </t>
  </si>
  <si>
    <t xml:space="preserve">P: TYpe 1 DM for 8 years_x000D_
ON NPH 20/10 </t>
  </si>
  <si>
    <t>BP_131/86, 130/80_x000D_
pr 80_x000D_
FBS 180,200, 190</t>
  </si>
  <si>
    <t>BP_135/80_x000D_
pr 78_x000D_
FBS 136</t>
  </si>
  <si>
    <t xml:space="preserve">refill and advise and dietary </t>
  </si>
  <si>
    <t>TYPE 2 DM ON MTF 850 MG PO BID + LEFT KIDENY SANDY STONES</t>
  </si>
  <si>
    <t xml:space="preserve">bp  11/80  ,130/90  110  80  </t>
  </si>
  <si>
    <t>HTN      pregnancy  induced   on  her  2nd  month  of  termination +UTI</t>
  </si>
  <si>
    <t>refill and  send u/a</t>
  </si>
  <si>
    <t xml:space="preserve">HTN      pregnancy  induced   on  her  2nd  month  of  termination </t>
  </si>
  <si>
    <t xml:space="preserve">she has fall down injury 1 week ago and she hit her right knee. since then she has swelling and severe pain of her right knee joint. </t>
  </si>
  <si>
    <t>ESR= 90, CRP=47   ANA=NR_x000D_
peripheral mo9rphology= RBCs= anisocytosis with microcytes and normochromnic, 2 nucleated RBCs seen per 100 cells counted. WBCs= normal count, no blast cells. HYPERSEGMENTED neutrophil up to 6 lobes observed. atypical lymphocytes seen. DIAGNOSIS= mixed neutrition deficiency anemia. RECOMMENDATION= iron, folate and B12 study with treatment recommended. _x000D_
CBC= PLT= 275K, HG= 8.1, HCT= 24. _x000D_
KNEE JOINT ULTRASOUND=RIGHT KNEE HEMARTHROSIS WITH ? LINEAR INTRAARTICULAR  #LINES. KNEE XRAY IS RECOMMENDED_x000D_
Abdominal U/S is normal</t>
  </si>
  <si>
    <t xml:space="preserve">Kknown RVI + nutritional deficiency anemia + Right knee hemarthrosis rule out intrarticular fracture. </t>
  </si>
  <si>
    <t xml:space="preserve">serum iron and VB12 studies, right knee xray. </t>
  </si>
  <si>
    <t>know RVI pt since childhood + sever anemia 2ry to ?</t>
  </si>
  <si>
    <t>episodes of hypoglycemia_x000D_
hga1c=  9.3 fbs- 55-173</t>
  </si>
  <si>
    <t>bp= 108/67</t>
  </si>
  <si>
    <t>- taper morning NPH 14/10 -RFT,  -REFILL FOR 1MONTH -ADVICED ON FEEDING HABIT</t>
  </si>
  <si>
    <t>T2DM( 25 yrs) + HTN -NPH 18/10 -Amilodpine 10 mg/day, -Metformin 500 mg po daily -Atrovastatin 20 mg po daily</t>
  </si>
  <si>
    <t>pr 81 rr 18 bp 104 / 61 t 36</t>
  </si>
  <si>
    <t>dyspepsia + drug eruption treated</t>
  </si>
  <si>
    <t>send stool h.pylori</t>
  </si>
  <si>
    <t>bp-113/85_x000D_
pr 80_x000D_
FBS 121</t>
  </si>
  <si>
    <t>refill and advise on dietary control and adherence</t>
  </si>
  <si>
    <t>Problem List T2DM + HTN with HHD + PN on NPH on 28/14 IU, ASA 81 mg po/d, amitriptyline 25 mg po/d, lasix 40 mg po/d, spironolactone 25 mg po daily, neurobin 1 tab daily and atrovastatin 20mg po daily</t>
  </si>
  <si>
    <t>TSH not done  CBC RFT WNR_x000D_
Chol; 130  LDL 78 _x000D_
itching sensation over the leg</t>
  </si>
  <si>
    <t>Diffuse neck swelling</t>
  </si>
  <si>
    <t>Reduce atrova 20 mg/day_x000D_
Refill others_x000D_
TSH</t>
  </si>
  <si>
    <t>P1;Hypertension for more than 10 years with HHD P2;Hypothyroidism P3; Dyslipidemia P4; Gouty arthritis -On Leviothyroxin100mcg, amilodipine 10mg po daily allopurinol 100mg po/daily lasix 40mg po daily Atrova 20mg/day atenolol 50mg po daily_x000D_
_x000D_
New Complaint_x000D_
no new compliant_x000D_
_x000D_
Objective Finding_x000D_
BP- 128/91 PR- 73 Updated Ix- TSH 6.366_x000D_
_x000D_
Assessment_x000D_
same_x000D_
_x000D_
Plan_x000D_
-make levothyroxine 100mg daily</t>
  </si>
  <si>
    <t xml:space="preserve">He was treated with amlodipine 10 mg po daily at emergency and now he hasn't taken medication for 3 days. </t>
  </si>
  <si>
    <t>BP = 146 / 101</t>
  </si>
  <si>
    <t xml:space="preserve">HTN.                     </t>
  </si>
  <si>
    <t>amlodipine 5 mg po daily for 1 month and appoint</t>
  </si>
  <si>
    <t xml:space="preserve">known HTN         </t>
  </si>
  <si>
    <t>BP: 115/85, PR: 90, RR: 18, T: 36</t>
  </si>
  <si>
    <t>1. Furosemide 40mg PO daily_x000D_
2. Sildenafil 25mg PO BID (escalated)_x000D_
3. Bisprolol 2.5mg PO daily_x000D_
4. NPH 30/20 IU SC BID_x000D_
5. Escalate the dose of sildenafil to maximum as tolerated (BP)</t>
  </si>
  <si>
    <t>P1. TYPE 1DM ( on NPH=30/20 IU SC BID P2. CHD 2RY TOF (Tetralogy of fallot with membranous VSD (24MM), Overriding of aorta, severe pulmonary stenosis, RV hypertrophy EF=60 % , TAPSE=32 FBS=180 MG /DL, A1C: 10</t>
  </si>
  <si>
    <t>cough productive of whitish soputum , no weight loss, no night time drenching sweats, , no chest pain, dyspepsuia treated, no edema, no SOB, no wheezing</t>
  </si>
  <si>
    <t>chest clear bilaterally on posterior cherst, no   murmur, no pretibiasl edema, no cyanmosis, no clubbing</t>
  </si>
  <si>
    <t xml:space="preserve">atypicalpneumonia r/o TB </t>
  </si>
  <si>
    <t>ESR, CBC, GENEXEPERT, CHEST x-ray</t>
  </si>
  <si>
    <t>puulmonary TB treated</t>
  </si>
  <si>
    <t>has riight leg pain of aweek duration</t>
  </si>
  <si>
    <t>PR=63/M  BP=149 / 79MMHG,FBS=134MG/DL</t>
  </si>
  <si>
    <t>SAME WITH GOOD GLYCEMIC+SUBOPTIMAL BP CONTROL+?OSTEOARTRITIS OF RIGHT LEG</t>
  </si>
  <si>
    <t>REFILL,ADD MTF 500MG PO DAILY,INVESTIGATE</t>
  </si>
  <si>
    <t>HTN + HHD +TYPE 2 DM ON LIFE STYLE MODIFICATION, Lasix 40mg po daily, spironolactone 25 mg po daily, amlodipine 5mg po daily, and losartan 50 mg po/d</t>
  </si>
  <si>
    <t xml:space="preserve">Lt knee pain of 1 week </t>
  </si>
  <si>
    <t xml:space="preserve">? Lt knee pain 2ry to ? injury </t>
  </si>
  <si>
    <t xml:space="preserve">Lt knee xray , Uric acid , RF </t>
  </si>
  <si>
    <t>PR 65 RR 18 BP 116 / 75 SERIAL FBS 86, 85, 123, 120, 90, 77, 140</t>
  </si>
  <si>
    <t>controlled T1 D</t>
  </si>
  <si>
    <t>controlled T1 DM</t>
  </si>
  <si>
    <t>has right thigh pain of aweek duration</t>
  </si>
  <si>
    <t xml:space="preserve">she has lower back and calf pain for the past 1 month. she has no ortopnea, PND or shortness of breath. </t>
  </si>
  <si>
    <t>BP= 147 / 53_x000D_
FBS= 130, 95 ,100</t>
  </si>
  <si>
    <t xml:space="preserve">farily controlled DM + HTN </t>
  </si>
  <si>
    <t>serum electrolytes and U/A</t>
  </si>
  <si>
    <t>HTN = on frusemide 40 mg po daily, amlodipine 5 mg po daily_x000D_
DM = on NPH 20/10 IU</t>
  </si>
  <si>
    <t>surgery was done  3 years back to remove the renal stones-  currently presented with abdominal swelling associated with leg swelling, foul smelling urine, frequency and poor stream</t>
  </si>
  <si>
    <t>BP-139/77_x000D_
pr  80</t>
  </si>
  <si>
    <t>good bp complaint</t>
  </si>
  <si>
    <t>Right scarred kidney Left mild hydronephrosis and nephrolithiasis + HTN</t>
  </si>
  <si>
    <t xml:space="preserve">bp  145/110  </t>
  </si>
  <si>
    <t>the  same  +HTN</t>
  </si>
  <si>
    <t>START  ENALAPRIL  10  MG  PO/DAY    AND  SEND  U/A  ,LIPID PROFILE   ,ECG</t>
  </si>
  <si>
    <t>type 2 dm + erectile dysfunction + PN + r/o Vit d deficiency + knee arthritis + ? Newly HTN + CLBP</t>
  </si>
  <si>
    <t>PR=92/M  BP=116 / 75MMHG,FBS=91MG/DL</t>
  </si>
  <si>
    <t>refill,Glibinclamide 5mg po bid</t>
  </si>
  <si>
    <t>Problem List T2DM ONMTF 500mg po bid, doanil 10 mg po BID</t>
  </si>
  <si>
    <t>came for viral load test</t>
  </si>
  <si>
    <t>chronic viral hepaitits</t>
  </si>
  <si>
    <t xml:space="preserve">no pertinent findings      </t>
  </si>
  <si>
    <t>LIPID profile</t>
  </si>
  <si>
    <t>T1DM + dyslipidemia on NPH 12/6 iu ( but she took 10/6iu) , Atorvastatin 20 mg po/d</t>
  </si>
  <si>
    <t>BP 110/77, 128/88 10784</t>
  </si>
  <si>
    <t>Same with good glycemic control+?diabetic retinopathy</t>
  </si>
  <si>
    <t>refill,Glibinclamide 5mg po bid,link to General opthalmology clnnic</t>
  </si>
  <si>
    <t>cough intermittenmt, exertional dyspnea, no whheezing, no fever, no eema, no visual problem (cataract on follow up), nmo back pain, no paresthasia, tinites , giood balance, decreased hearing ability ebvvaluated at ENT clibnic, good understanding, cooperative. remarkls (no breast mass, no vaginal discharge)</t>
  </si>
  <si>
    <t>sleeps well, walking distance good, muscle strength good, no emotional change , no memory loss, good judgement. rem,arks (goitor not tender, no horseness of voice, carotid pulse felt bilatrterally, no LAP)</t>
  </si>
  <si>
    <t>salt restriction, be acvtive, minimize coffee, vegitable and fruit dish, legumes dish, ptrevention of fall, get adequate sun light, avoid (bad smell, feather pillow,, kokroches, cats and doges fevcess, perfumes)</t>
  </si>
  <si>
    <t>asthma, goitor non toxic</t>
  </si>
  <si>
    <t>came for viral load</t>
  </si>
  <si>
    <t>sednd viral load</t>
  </si>
  <si>
    <t>NO NEW COMPLAINT -CBC-NR_x000D_
-ECG SHOWED LVH</t>
  </si>
  <si>
    <t xml:space="preserve">PR= 96 (RR)_x000D_
BP= 165 / 94 HMBP =120-143/79-94 </t>
  </si>
  <si>
    <t>-ESCALATE PROPRANOLOL 40 MG PO BID -LOSARTAN 50MG PO/D - CONTINUE PTU 100MG PO TID -1 MNTH</t>
  </si>
  <si>
    <t>numbness and parastesia of hands</t>
  </si>
  <si>
    <t>BP-139/81_x000D_
pr 80_x000D_
FBS- 130, 140, 127, 156, 138, 118</t>
  </si>
  <si>
    <t xml:space="preserve">NPH 26/20 iu </t>
  </si>
  <si>
    <t xml:space="preserve">refill,Glibinclamide 5mg po bid,DO HGA1C </t>
  </si>
  <si>
    <t xml:space="preserve">fatugue_x000D_
sweating_x000D_
cough productive of whitish sputum for 15 days_x000D_
UNINTENSIONAL SIGNIFICANT WT LOSS(15%)_x000D_
HGa1c 12 %  _x000D_
_x000D_
</t>
  </si>
  <si>
    <t xml:space="preserve">Objective Finding_x000D_
BP- 100/70MMGH_x000D_
adrenal 2cm with precontrast density of 14 HU _x000D_
thYROID fnac CYSTIC GOITER _x000D_
_x000D_
</t>
  </si>
  <si>
    <t xml:space="preserve">lt ovrian cyst _x000D_
Rt ADRENAL MASS.. ON FOLLOW UP AT TASH _x000D_
EUTHYROID </t>
  </si>
  <si>
    <t>NPH 6/12 _x000D_
APPOINT 1 MONTH_x000D_
SMBG</t>
  </si>
  <si>
    <t xml:space="preserve">P: TY[e 2 DM for 10 years_x000D_
NPH 10 u PM_x000D_
MTF 1 gm BID p2-known hypertensive ON Losartan 50mg/day_x000D_
HCT 25 mg/day atrova 40mg/day - p4-AFib metoprolol 25 mg po/day - p5- Solitary thyroid nodule p6- -Adrenal tumor ON Symbicort_x000D_
warfarin 5 mg 3x/wee and 2.5 mg 4x/week _x000D_
</t>
  </si>
  <si>
    <t xml:space="preserve">COMPLAIN STILL  DRY  COUGH   OTHER  WISE  NO  FEVER   </t>
  </si>
  <si>
    <t>?ATYPECAL  PNEUMONE A</t>
  </si>
  <si>
    <t xml:space="preserve">GIVE  AZITHROMYCIN  500 MG  PO/DAY  FOR  3  DAYS </t>
  </si>
  <si>
    <t>PR 71 RR 17 BP 117 / 70 T 36</t>
  </si>
  <si>
    <t>REFFER TO NEAR BY HEALTH CENTER B/C FAMILY REQUEST</t>
  </si>
  <si>
    <t>BP-159/78, 152/95_x000D_
pr 80</t>
  </si>
  <si>
    <t>chronic hep B</t>
  </si>
  <si>
    <t>chronic viral hep</t>
  </si>
  <si>
    <t xml:space="preserve">has body swelling, not adherant on salt free diet </t>
  </si>
  <si>
    <t xml:space="preserve">BP 100/75 PR 78 regular _x000D_
raised JVP_x000D_
grade 4 edema_x000D_
updated IX Cr 0.84   A1c 8.8(POC)  U/A protien negative </t>
  </si>
  <si>
    <t>make lasix 80mg po tid, metoprolol succinate 12.5mg po bid, Enalapril 2.5mg po bid, spironolactone 25mg po daily, continue other medication, advised on salt restriction  see after 2 week with electrolye, RFT</t>
  </si>
  <si>
    <t xml:space="preserve">T2DM + HFrEF (25-30%) 2o to IDCMP_x000D_
on Atrovastatine 40mg po daily, ASA 81mg po daily, metoprolol succinate12.5mg po daily, Enalapril 2.5mg po daily, Lasix 40mg po tid, Spironolactone 12.5mg ppo daily, Dapagliflozine 10mg po daily, Metformine 1000mg po bid, glibenclamide 10mg po bid </t>
  </si>
  <si>
    <t>RI 4-4-2 NPH 26/16 Basal started 1 week ago</t>
  </si>
  <si>
    <t>SMBG FBS 101-130_x000D_
Post meal 130-167</t>
  </si>
  <si>
    <t>Pregestationl DM</t>
  </si>
  <si>
    <t xml:space="preserve">Adjust RI 6-8-4 _x000D_
NPH 26/18 </t>
  </si>
  <si>
    <t xml:space="preserve">1-Type 1 DM 2 years +HTN on NPH 26/14METHYL DOPA 250MG PO BID ASA 81MG PO DAILY ANTENATAL 1 TAB PO DAILY_x000D_
_x000D_
New Complaint_x000D_
28 weeks of GA LFT WNR TSH 0.8 U/A protein -ve no cast_x000D_
_x000D_
</t>
  </si>
  <si>
    <t xml:space="preserve">bp  135/85   </t>
  </si>
  <si>
    <t xml:space="preserve">CHANGE  NIFIDIPINE  WITH  AMLODIPINE  10  MG PO/DAY  AND ENALAPRIL  10  MG  PO/BID   FOR    1  WEEK </t>
  </si>
  <si>
    <t>Problem List HTN on Nifedipine 20 mg po BID &amp; Enalapril 10/5mg po/d ( but she discontinues her morning dose for the last 5 days)</t>
  </si>
  <si>
    <t>FAMILLY COME FOR DRUG REFILL</t>
  </si>
  <si>
    <t>REFILL FOR 1 MNTH</t>
  </si>
  <si>
    <t>BP: 120 / 75 PR: 80 T:36.3</t>
  </si>
  <si>
    <t>Improving + Fair glycaemic control</t>
  </si>
  <si>
    <t>1. ASA 81mg PO daily_x000D_
2. Atorvastatin 40mg PO daily_x000D_
3. Dapagliflozin 10mg PO daily_x000D_
4. Metoprolol succinate 50mg PO daily_x000D_
5. Enalapril 10mg PO BID_x000D_
6. Spironolactone 25mg PO daily</t>
  </si>
  <si>
    <t>P: T2 DM, IHD with mildly reduced EF ( 45%), HTN, on Dapagliflozin 10mg po daily, Enalapril 10 mg 1 tab po BID, Metoprolol 50 mg 1 tab po daily, ASA 81 mg po daily, Atrovastatin 40 mg po daily, spironolactone 25mg PO daily_x000D_
FBS: 118, Cr: 0.9</t>
  </si>
  <si>
    <t>BP 100/80 _x000D_
Inj site clear_x000D_
SMBG Premeal in range_x000D_
Post meal 200-230</t>
  </si>
  <si>
    <t>TYpe 1 DM with improving control</t>
  </si>
  <si>
    <t>RI 6/6_x000D_
NPH refill</t>
  </si>
  <si>
    <t xml:space="preserve">P-T1DM Done 1 NPH 50 /30 IU SC BID 2 RI 4/2 iu sc bid atrovastatin 40mg PO day_x000D_
_x000D_
</t>
  </si>
  <si>
    <t>BP-101/64_x000D_
pr 80</t>
  </si>
  <si>
    <t>PR 74 RR 17  BP 109 / 63</t>
  </si>
  <si>
    <t>PR=77 BP= 126 / 68MMHG,FBS=101MG/DL</t>
  </si>
  <si>
    <t>T2DM+HTN WITH GOOD GLYCEMIC+BP CONTROL</t>
  </si>
  <si>
    <t>REFILL,DO FBS,APPOINT AFTER THREE MONTHS.</t>
  </si>
  <si>
    <t>P1.T2 DM ON MTF 1GM PO BID,GLIBINCLAMIDE 5MG PO BID,ATORVASTATIN 20 MG PO DAILY P2 HTN ON Enalapril 10 MG PO DAILY,HCT 25 MG PO DAILY</t>
  </si>
  <si>
    <t>chronic viral hep C</t>
  </si>
  <si>
    <t>BP-109/81_x000D_
pr 80_x000D_
FBS 140, 120, 140, 160</t>
  </si>
  <si>
    <t>NPH 32/30iu</t>
  </si>
  <si>
    <t>P1= type 2 dm( for the past 6 yrs w/c started during pregnancy; on Insulin for 7 mons)+ nephrolithiasis moderate LVH thyrotoxicosis 2RY to retrosternal goiter on NPH 34/30 IU SC BID but she was taking 30/28) Atrovastatin 20 mg po/d</t>
  </si>
  <si>
    <t>ECG Sinus Tachycardia, Right Atrial Enlargement, Left Axis Deviation, Anterolateral Ischemia suspected._x000D_
rsr' Pattern in V1. Please correlate clinicall  T4  1.02   T3   2.9   TSH 5.77_x000D_
NECK  U/S Solitary thyroid nodule, TI-RADS 2</t>
  </si>
  <si>
    <t xml:space="preserve">HTN+?HHD+SIMPLE  GOITER  </t>
  </si>
  <si>
    <t xml:space="preserve">SEND  ECHO  ,RFT  LIPID PROFILE  AND  LINK TO  SURGEONS  </t>
  </si>
  <si>
    <t xml:space="preserve">HTN+SIMPLE  GOITER    ON  AMLODIPINE    10 MG  PO/DAY  </t>
  </si>
  <si>
    <t>Developed hypothyroidism with TSH &gt; 100 and PTU D/C _x000D_
Current TSH 0.017  with elevated Ft4 and T3 _x000D_
U/S MNG</t>
  </si>
  <si>
    <t>2x3 cm mulktindular anterior neck wselling_x000D_
S1 and s2 well heard no m</t>
  </si>
  <si>
    <t>TOxic Multinodular goiter</t>
  </si>
  <si>
    <t xml:space="preserve">Start Carbimazole 5 mg PO BID_x000D_
LFT </t>
  </si>
  <si>
    <t>P: Hyperthyroidism_x000D_
for .1 year_x000D_
ON PTU 200mg BID</t>
  </si>
  <si>
    <t>Essential hypertension</t>
  </si>
  <si>
    <t>PR=93/M  BP=140 / 81MMHG,FBS=130MG/DL</t>
  </si>
  <si>
    <t>TYPE 2DM WITH GOOD GLYCEMIC CONTROL+ISOLATED SYSTOLIC HTN</t>
  </si>
  <si>
    <t>T2DM; on MTF 500mg po BID and Glibenclamide 5 mg po bid</t>
  </si>
  <si>
    <t>REFILL,ADVISED ON LIFE STYLE MODIFICATIONS.,DO FBS</t>
  </si>
  <si>
    <t>he still has shortness of breath and easy fatigablity and dry intermittent</t>
  </si>
  <si>
    <t>BP_100/62_x000D_
pr 80</t>
  </si>
  <si>
    <t>PTB ON Tr+ POST TB BRONCHIECTASIS AND SCAR + SUPERIMPOSED PNEUMONIA ( treated)</t>
  </si>
  <si>
    <t>no cough, no SOB, no edema, no visual problem to be evaluated, no back pain, no paresthasia,revcvently sustained hot water splash on leg on treatment, no actie lision (first degree burn ), joinrt mobility good, goosd balance, good understanding, cooperative, no obesity, no stress, no psychosocial distress, good dietary habit,  addiction (khat, ciggaret (10 pieces daily), gine more frequenmt;ly), adherent to medication, toileting good, good social iinteracvtion. remarks (has frequent flatulence, no diarrhea, no consytipation, no abdominal pain, has recently eaten meat large portion), no complete BPH symptom , no urgency, no poor stream, has drippling, has hergency,  PSA requesterd)</t>
  </si>
  <si>
    <t>salt restriction, be active, minimize coffee, prevbention of fall, vegitable and fruit dish, legumes dish, use only liquid oil, get adequate sun light, abvoid fried food, foot catre (hygien , keep moiturizing legs with vaslin, becareful while cutting nail, wear loose shoe, ), keep candy  in pockets , walk daily fotr 30 minutes 5 times per week</t>
  </si>
  <si>
    <t>WORK UP,URTHER</t>
  </si>
  <si>
    <t>she doesn't need neurobion</t>
  </si>
  <si>
    <t xml:space="preserve">PR=72  BP=114 / 70MMHG </t>
  </si>
  <si>
    <t>REFILL WITH THE ABOVE MEDICATIONS,HOLD NEUROBION 1TAB PO DAILY</t>
  </si>
  <si>
    <t>Hypertension+ old stroke + DVHD on HCT - 25 mg po/d , metoprolol - 25 mg po/d , neurobion - 1 tab po/d , ASA- 81 mg po/d</t>
  </si>
  <si>
    <t>BP-129/730_x000D_
pr 8</t>
  </si>
  <si>
    <t>FBS 135 PR 97 RRR 18 BP 140 / 90</t>
  </si>
  <si>
    <t>Known T2DM + HTN on MTF 1 gm po BID, Amlodipine 5mg po daily</t>
  </si>
  <si>
    <t>CONTINUE HER MEDICATION _x000D_
COME WITH HgAIC</t>
  </si>
  <si>
    <t xml:space="preserve">complain numbness to  lower  extrimities  </t>
  </si>
  <si>
    <t>146 / 73  PR  73</t>
  </si>
  <si>
    <t>the same  =?OSTEOPOROSIS</t>
  </si>
  <si>
    <t xml:space="preserve">REFILL  AND  SEND  SERUM  VITAMIN  D  LEVEL  </t>
  </si>
  <si>
    <t>HTN with HHD + CHF 2ry to DVHD (AR, TR) with superimposed PVC + Mild PHTN + Hyperuricemia.</t>
  </si>
  <si>
    <t>Bp-110/75_x000D_
pr 80_x000D_
FBS- 156, 140, 160</t>
  </si>
  <si>
    <t>advise on dietary habits and adherence 30/18</t>
  </si>
  <si>
    <t>T1DM on NPH 28/16 IU SC BID</t>
  </si>
  <si>
    <t xml:space="preserve">generalised body pain and headache   </t>
  </si>
  <si>
    <t xml:space="preserve">Known RVI on HAART + ? PN + Headache 2ry to ? </t>
  </si>
  <si>
    <t xml:space="preserve">CNC, elect, </t>
  </si>
  <si>
    <t>Echo; dilated cardiomyopathy with severe LV disfunction and severe MR and mild pulmonary hypertension oct,16,2023 TSH=3.96 T4=16.9 thyroid ultrasound guided FNAC (20,10,2023) suspicious of hurtle cell neoplasm microscopic description smears show colloid and hemorrhagic background admixed with sheets of follicle cells, exhibiting hurthiod cell change</t>
  </si>
  <si>
    <t>V#BP-96/65 temp-36.6 RR-20 sao2-956on ATM -HEENT:pc , nis , exophthalmos on the left eye -LGS :no lap CHEST: -chest is clear -CVS :holosystolic murmur best heard at left sternal border GI : no tenderness, no organomegally GUS : no CVAT - MSS :no edema -Integumentary :no rash</t>
  </si>
  <si>
    <t>Thyrotoxicosis with Nodular Colloid goiter _x000D_
Updated u/S Gulided FNAC NCG_x000D_
TSH 0.4 T4 and T3 very high</t>
  </si>
  <si>
    <t xml:space="preserve">PTU 100 mg TID_x000D_
Lasix 40 mg /day_x000D_
</t>
  </si>
  <si>
    <t xml:space="preserve">40 years old female pt. on her 7th DOA P1-NYHA class IV stage C CHF with reduced EF(30-35%) 2ry to dilated CMP 2ry to thyrotoxic cardiomyopathy PPT by CAP (on GDMT + ABX) P2- controlled toxic goiter 2ry to? hurthle cell neoplasm. she presented with sob of 3 days duration which initially occur while activity in which later it occurred while at rest along with that she has cough , fever , sweating during day and night time , significant amount of weight loss , irritability , heat intolerance disturbance in her mensuration. she was managed with -PTU 100 mg PO BID -Carvedilol 6.25 mg/PO daily -lasix 40 mg IV BID -enalapril 5 MG PO per day -ceftriaxone 1 gm IV BID( for 7 day) -spironolactone 12.5MG PO per day dapagliflozin 10 mg po/daily PR-68 </t>
  </si>
  <si>
    <t xml:space="preserve">BP = 136 / 76_x000D_
</t>
  </si>
  <si>
    <t>HTN on Amlodipine 10 mg/d, + ?IHD started on Clopidogrel 75 mg d, Atrovastatin 40 mg d , lasix 20 mg po day</t>
  </si>
  <si>
    <t xml:space="preserve">hga1c=7.12, fbs=112, TOTAL CHOLESTEROL = 104, LDL= 42, TG=81, </t>
  </si>
  <si>
    <t>bp= 135 / 67</t>
  </si>
  <si>
    <t>-REFILL FOR 3 MNTH_x000D_
-ADD BECLOMETHASOME 2 PUFF BID</t>
  </si>
  <si>
    <t xml:space="preserve">P; Type 2 DM (8 yrs) + Toxic MNG ( &gt; 10 yrs) on AMLODPINE/Valsartan 10/160 mg po/d , MTF 500/1000 MG PO BID, ASA 81 MG PO DAILY AND ATEROZ 40 MG PO DAILY PTU 100 mg po/d , amitr_x000D_
P2- B.ASTHMA </t>
  </si>
  <si>
    <t xml:space="preserve">has tingling pain over the upper and lower extrimities </t>
  </si>
  <si>
    <t xml:space="preserve">BP 100 / 70   PR 105 _x000D_
NO edema _x000D_
no updated IX </t>
  </si>
  <si>
    <t xml:space="preserve">MAKE LASIX 20MG po daily , escalate metoprolol to 25mg po bid , updated TFT, FBS refill others, see 1 month </t>
  </si>
  <si>
    <t>P1: HF 2ry to ICMP (EF=15%) + Sub-clinical Hyperthyroidism + degenerative spondylosis on - Metoprolol 25 mg po/d - Spironolactone 25mg po/d, - Atorvastatin 20 mg po/d - ASA 81 mg po/d, - Enalapril 5mg po bid - dapagliflozin 10mg po/d, Lasix 40mg po daily,  Amitriptyline 25mg PO Daily</t>
  </si>
  <si>
    <t>BUN  14 CR  0.99</t>
  </si>
  <si>
    <t xml:space="preserve">CONTROLL  HTN </t>
  </si>
  <si>
    <t xml:space="preserve">KNOWN HTN(FOR THE LAST 2 YRS) ON ENALAPRIL 5 mg  PO  BID  </t>
  </si>
  <si>
    <t>acute  bronchits</t>
  </si>
  <si>
    <t>no cough, no SOB,no edema, right visual peroblrem (glacoma on follow up), no back pain, no paresthasia, right flabnk pain, nocturiua, frequency of urin ation (6 times per day  ), good self catre, FBS 130 mg/dl , BP 140/70 mmHg, adherenmt to medication</t>
  </si>
  <si>
    <t>sleeps well, walking distance good, m uscle strength good, no emotional change, no mem,ory loss, good judgement</t>
  </si>
  <si>
    <t xml:space="preserve">frequency of urination r/o stage one CKD </t>
  </si>
  <si>
    <t>diabetes, hypertension, dyslipidemia, unstabl;e angina</t>
  </si>
  <si>
    <t>Bp 132/79_x000D_
pr 80</t>
  </si>
  <si>
    <t>Problem List HTN With HHD On Enalapril 10 mg BID, Furosemide 20 mg , amlodipine 5 mg po daily, HCT 25 mg po daily</t>
  </si>
  <si>
    <t xml:space="preserve">PR=74/M  BP=134 / 61MMHG  </t>
  </si>
  <si>
    <t>HTN On AMLODIPINE 10MG PO DAILY,ENALAPRIL 5MG PO DAILY</t>
  </si>
  <si>
    <t>chronic hepatits</t>
  </si>
  <si>
    <t>A 23 yrs old female pateint who has been relatively healthy when she started to have increased episodes of abnormal body movement with loss of consciousness that lasts 15 to 20 minutes and frothy salivation over the past four months which was noticed after discontinuation of the unidentified medication.</t>
  </si>
  <si>
    <t>HGIF, burning sensation and parasetesia of extremities and back, dry intermittent cough, sob with exertion</t>
  </si>
  <si>
    <t>Bp-115/87, 120/80_x000D_
pr -87_x000D_
FBS 200, 155</t>
  </si>
  <si>
    <t>TYPE 2 DM + HTN + DYSLIPEDEMIA + Goiter NPH 26/18 IU SC BID, MTF 500 mg po bid, Atrovastatin 20 mg po/day &amp; enalapril 5 mg po bid</t>
  </si>
  <si>
    <t>PR 85 RR 18 BP 124 / 64</t>
  </si>
  <si>
    <t>Chronic kidney disease, stage 2</t>
  </si>
  <si>
    <t>PR=76  BP=94 / 64MMHG ,FBS=123MG/DL</t>
  </si>
  <si>
    <t>SAME AS ABOVE+GOOD BP +GLYCEMIC CONTROL</t>
  </si>
  <si>
    <t>REFILL ,MONTIOR FBS+BP DOHGA1C</t>
  </si>
  <si>
    <t>T1DM + HTN + MDD on Nifedipine 20 mg po BID , NPH 38/18 IU SC BID + MDD + Acute Stress Disorder on sertraline 100 mg po /day AMT 25 mg po noct</t>
  </si>
  <si>
    <t>FBS 78, BP 130/90</t>
  </si>
  <si>
    <t>no cough, no SOB, no edema, no visual problem evaluated, no back pain, no paresthasia, varicose subsided with wearing stocking, good self care FBS 129 mg/dl, adherent to medication</t>
  </si>
  <si>
    <t>sleeps well, walking distanc e good, muscle strength good, no emotional change, no memory loss, good judgement</t>
  </si>
  <si>
    <t>salt restriction, be active, minimize coffee, prevention of fall, vegitable and fruuiit dish, leghumes dish,  get adequate sun light, use only liquifd oil;, walk for 20 minuts 5 times per week, loose eweight, foot care (wear loose shoe, keep hjygien, becareful while nails, keep moisturizing legs with vaslin, )keep candy in pockets</t>
  </si>
  <si>
    <t xml:space="preserve">generalized bod and joint and  of 6 months </t>
  </si>
  <si>
    <t xml:space="preserve">well controlled HTN + T2 DM + Dyspepsia +  PN </t>
  </si>
  <si>
    <t>Atrial fibrillation</t>
  </si>
  <si>
    <t>has epigasteric pain of a month duration</t>
  </si>
  <si>
    <t>PR=130/M  BP=154 / 107MMHG,FBS=143MG/DL</t>
  </si>
  <si>
    <t>SAME WITH SUBOPTIMAL GLYCEMIC+POOR BP CONTROL+CHRONIC DYSPEPSIA 2</t>
  </si>
  <si>
    <t>Refill enalapril 10 mg po bid,add ppi,do stool exam</t>
  </si>
  <si>
    <t>T2DM + HTN on NPH 28/18 IU, enalapril 10 mg po Daily amlodipine 10 mg po/d, and atrovastatin 20 mg po/d</t>
  </si>
  <si>
    <t>Bp-162/89, _x000D_
pr 80</t>
  </si>
  <si>
    <t>add enalapril 10 mg po daily</t>
  </si>
  <si>
    <t>HTN+RLO HHD +PN</t>
  </si>
  <si>
    <t>NO NEW COMPLAINT_x000D_
RFT/LFT=NR</t>
  </si>
  <si>
    <t xml:space="preserve">FBS=133, POST-PRANDIAL = 135  </t>
  </si>
  <si>
    <t>GOOD GLYCEMIC CTRL</t>
  </si>
  <si>
    <t>-REFILL FOR 2 MNTH</t>
  </si>
  <si>
    <t xml:space="preserve">P1- Newly diagnosed T1DM P2- + bilateral nephrolithiasis with mod left hydronephrosis_x000D_
ON NPH 48/24 , RI 6/6/6 </t>
  </si>
  <si>
    <t>Heart failure, unspecified</t>
  </si>
  <si>
    <t xml:space="preserve">BP-136/76_x000D_
pr 80_x000D_
FBS-137     </t>
  </si>
  <si>
    <t>HTN + T2 DM +? pn</t>
  </si>
  <si>
    <t>_x000D_
SYMPTOMATIC CHOLELITHIASIS + TYPE II DM</t>
  </si>
  <si>
    <t>FBS=108 MG/DL,PR=72  BP=114 / 87MMHG</t>
  </si>
  <si>
    <t>KNOWN TYPE 1DM+GOOD GLYCEMIC CONTROL</t>
  </si>
  <si>
    <t>known T1DM on NPH 34/16 Iu</t>
  </si>
  <si>
    <t>PR 90 RR 17 BP 104 / 76</t>
  </si>
  <si>
    <t>known B. Asthma on beclomethasone inhalation 2 puffs BID nad salbutamol 4-6 puffs PRN</t>
  </si>
  <si>
    <t>known B. Asthma on beclomethasone  inhalation 2 puffs BID nad salbutamol 4-6 puffs PRN</t>
  </si>
  <si>
    <t>tyriod ultrasound-diffusly enalarged tyriod gland ddx-hashimoto thyrioditid, graves disease_x000D_
-TSH=TSH=8.13(ELEVATED), FT4=0.57(LOWER BORDER), T3=1.16, CBC/OFT=NR</t>
  </si>
  <si>
    <t xml:space="preserve">BP=117/74 PR= 74, </t>
  </si>
  <si>
    <t>HYPOTYRIODISM WITH SYMPTOMATIC</t>
  </si>
  <si>
    <t xml:space="preserve">-Levotyroxine 50 mcg/po/d_x000D_
APPOINT AFTER 6 WKS WITH TSH AND FT4 </t>
  </si>
  <si>
    <t>This a 39 yrs old female patient who previously was told she has hypothyroidism and was inconsistently taking levothyroxine 100mcg/BID but stopped taking it for past 2 month. Currently she complains of mood disorder, easy fatigability, weight increase about 2kg, has skin hyperpigmentation on her face.</t>
  </si>
  <si>
    <t>Type 2 diabetes mellitu</t>
  </si>
  <si>
    <t xml:space="preserve">complain  lower  back  pain  radeates  to  thigh  and  leg  with  numbness  </t>
  </si>
  <si>
    <t>fbs   189  ,200</t>
  </si>
  <si>
    <t xml:space="preserve">poorly  contrplled  t2dm+/l/s    spondylosis+PN </t>
  </si>
  <si>
    <t xml:space="preserve">SEND L/S  X RAY   ,SERUM  VITAMIN  D LEVEL    </t>
  </si>
  <si>
    <t xml:space="preserve">CONTINUE FOLLOW UP </t>
  </si>
  <si>
    <t xml:space="preserve">his is 66 years old known HTN and HHD </t>
  </si>
  <si>
    <t>his is 66 years old known HTN and HHD on medication presented a complain of tinnitus of 1 years duration in association to this she has history of decrease hearing sound . other wise no history of vertigo and ear discharge</t>
  </si>
  <si>
    <t>BP  178/76   FBS 260</t>
  </si>
  <si>
    <t xml:space="preserve">POORLY  CONTROLLED  htn=T2DM+?CKD </t>
  </si>
  <si>
    <t>SEND  RFT  ,ELECTROLYTE  LIPID PROFILE  ABDOMENOPELVIC  U/S   ECG</t>
  </si>
  <si>
    <t xml:space="preserve">T2DM + HTN; on mixtard 43/34 Am/PM metformin 500 mg po bid , ASA 81 mg po/d , Amlodipine 5 mg po/d ,_x000D_
_x000D_
</t>
  </si>
  <si>
    <t>Updated Ix= 24hrs Urine protein= 350mg/24hrs Home FBS= 88-121. He has 01 episode of hypoglycemia (68) RBS= 215- 313 Previous Ix= Cr 1.4 24 hrs UP 1,048 Chol; 172 LDL 106 NA 141 K 4.7 Tetso &gt; 15</t>
  </si>
  <si>
    <t xml:space="preserve">BP= 158/83 FBS= 55 </t>
  </si>
  <si>
    <t>NPH 20/4, RI 4/2 LISONOPRIL 20MG PO/D ,  Amlodipine 5 mg po/d Lasix 40mg BID_x000D_
-RFT</t>
  </si>
  <si>
    <t>T1 DM (18 yrs) + HTN + Diabetic Nephropathy + ED On NPH 20/6, RI 4/2, Amlodipine 5 mg po/d Lasix 40mg BID, RI 4-2 NPH 26-4 + Lisinopril 10 mg PO/day</t>
  </si>
  <si>
    <t>BP== 110/70, _x000D_
FBS= 116</t>
  </si>
  <si>
    <t xml:space="preserve">refill and appoint                 </t>
  </si>
  <si>
    <t>Bp-130/80,RR-18,PR-80</t>
  </si>
  <si>
    <t>U/s,LFT,RFT,Lipid profile</t>
  </si>
  <si>
    <t>Type 2 DM+Type 1 HTN</t>
  </si>
  <si>
    <t>Bp-119/76_x000D_
pr _x000D_
FBs 145, , 130, 125</t>
  </si>
  <si>
    <t xml:space="preserve">COMPLAIN  EPEGASTRIC PAIN   WITH  HEART  BURN  </t>
  </si>
  <si>
    <t xml:space="preserve">NECK  U/S GOITHER </t>
  </si>
  <si>
    <t xml:space="preserve">LINK  TO  SURGICAL  SIDE  SEND TFT  AND  TREAT  WITH  PANTOPRZOLE 40  MG PO/DAY  FOR 2  WEEKS  </t>
  </si>
  <si>
    <t>? GERD + ? CAP R/ O PTB</t>
  </si>
  <si>
    <t xml:space="preserve">he has improvement on his numbness after he started pregabalin. _x000D_
he requests hga1c and abdominal ultrasound for check up. </t>
  </si>
  <si>
    <t>FBS= 120, 130</t>
  </si>
  <si>
    <t>abdominla ultrasound and hga1c</t>
  </si>
  <si>
    <t>2DM + Dyspepsia secondary to ? ON MTF 500 mg PO daily, atrovastatin 20 mg po daily</t>
  </si>
  <si>
    <t>BP 95/78 PR  95</t>
  </si>
  <si>
    <t>FBS= 340, BP=119 / 70</t>
  </si>
  <si>
    <t xml:space="preserve">POOR GLYCEMIC CTRL WITH INAPPROPRITIE DOSING </t>
  </si>
  <si>
    <t>NPH =20/18 IU -HGA1C -</t>
  </si>
  <si>
    <t>P1 - Submissive PE (provoked, post OP) (Treated) P2 - HTN, P3. NEWLY DIAGNOSED TYPE 2 DM On - HCT 25mg po daily, atrovastatin 40mg po daily, enalapril 5 mg po/d, -NPH 12/10,  HCT 25mg po daily Atorvastatin 40mg po daily Enalapril 5 mg po/d</t>
  </si>
  <si>
    <t>TO send to neurology clinic</t>
  </si>
  <si>
    <t>pr 72 rr 22 bp 130 / 80</t>
  </si>
  <si>
    <t>this is a 32 year old male patient presenting with epigastric pain of 1 month duartion, vomiting of ingestd material, yellowish discoloration of the eye, LFT elevated abd u/s unremarkable</t>
  </si>
  <si>
    <t>Bp-136/79_x000D_
pr 80-_x000D_
FBS-115, 117</t>
  </si>
  <si>
    <t>P=T2DM( for 2 yrs) + HTN( for 18 yrs) on NPH 22 IU AM, Enalapril 10 mg po BID, HCT 25 mg po/d, Amlodipine 10 mg po daily, Atorvastatin 20 mg po/d and ASA 81 mg po/d HCT 25 mg</t>
  </si>
  <si>
    <t xml:space="preserve">she has flu like symptoms, headache and low grade fever. </t>
  </si>
  <si>
    <t xml:space="preserve">refill medications _x000D_
diclofenac 50 mg po BID_x000D_
</t>
  </si>
  <si>
    <t>P1:Ischemic stroke(Left side) Currenly on ASA 81mg/d, atrovastatin 20mg/d .</t>
  </si>
  <si>
    <t>BP-130/90, 150/90, 140/90_x000D_
pr  80_x000D_
#FBS 120, 87, 98, 140, 150</t>
  </si>
  <si>
    <t>enalapril 10mg/ 5 mg_x000D_
Insulin 46/32</t>
  </si>
  <si>
    <t>P=Good controlled T2 DM + HTN; on NPH=44/32 AM/PM, MTF 500 mg Po/d, Atrovastatin 20 mg po/d, Amitriptyline 25 mg po/d, neurobion 1 tab po/d, Enalapril 5 mg po BID</t>
  </si>
  <si>
    <t>she complain back pain</t>
  </si>
  <si>
    <t>pr 58 rr 17 bp 137 / 80</t>
  </si>
  <si>
    <t>Known Hypertensive, P2 - Left ACA Ischemic stroke on HCT 25 mg po daily,enalarpil 10 mg PO BID ,atrovastatin 40 mg PO daily,ASA 81 mg PO daily</t>
  </si>
  <si>
    <t xml:space="preserve">refill medications                     </t>
  </si>
  <si>
    <t xml:space="preserve">COMPLAIN NUMBNESS TO  UPPER  EXTRIMITIES </t>
  </si>
  <si>
    <t>BP  106/75    PR  82</t>
  </si>
  <si>
    <t xml:space="preserve">CONTROLEED HTN+PN </t>
  </si>
  <si>
    <t xml:space="preserve">REFILL  AND  APPOINT  AFTER 1  MONTH  WITH  SEREAL BP RECORD  AND  LINK TO  EYE  CLINIC FOR  CHECK UP </t>
  </si>
  <si>
    <t>P=Known RVI ON HAART + ?Cervical Radiculopathy on follow up at surgical clinic+HTN</t>
  </si>
  <si>
    <t xml:space="preserve">she hss drawziness after taking amitryptiline. </t>
  </si>
  <si>
    <t xml:space="preserve">SPINE MRI= L4/L5 and L5/S1  mild diffuse disc bulges causingsubtle thecal indentation. mild modic 1 subchondral signal changes. </t>
  </si>
  <si>
    <t>change amitryptoline to pregabalin 75 mg po daily_x000D_
link her to physiotherapy and neurosurgery</t>
  </si>
  <si>
    <t>no neqw complaint</t>
  </si>
  <si>
    <t xml:space="preserve">bp 126/85 pr 84 rr 18 </t>
  </si>
  <si>
    <t>T2DM on NPH 36/24 IU BID, Atrovastatin 20 mg po daily P2. HTN on HCT 25 po daily ASA 81mg po daily and clopidogril 75 mg po daily P3. Marked Degenerative spondylosis</t>
  </si>
  <si>
    <t>continue his medication</t>
  </si>
  <si>
    <t xml:space="preserve">he has pain and swelling on his DIP joints of his hands for the past 2 weeks. he also has pain on his bilateral heel  </t>
  </si>
  <si>
    <t>BP = 118 / 65</t>
  </si>
  <si>
    <t>well controlled HTN + rule out gout</t>
  </si>
  <si>
    <t xml:space="preserve">serum uric acid level. </t>
  </si>
  <si>
    <t xml:space="preserve">FBS = 180mg /dl </t>
  </si>
  <si>
    <t xml:space="preserve">FBS= 166                   </t>
  </si>
  <si>
    <t>CHANGE DAONIL TO GLIMEPIRIDE AND APPOINT AFTER 1 MONTH</t>
  </si>
  <si>
    <t>P1- Adjustment disorder , depressive type on Amitriptyline 25 mg po per day _x000D_
P2- TYPE 2 DM on metformin 1.5gm po BID and doanil 10 mg po bid _x000D_
p3: Dyslipidemia on atrovastatin 20mg po daily and neurobin 1tab po daily</t>
  </si>
  <si>
    <t xml:space="preserve">erectile dysfunction for the last 6 months. otherwise, he had no other chronic illness except mentioned on above. </t>
  </si>
  <si>
    <t>BP: 107 / 73</t>
  </si>
  <si>
    <t xml:space="preserve">Well controlled bp + ? erectile dysfunction  </t>
  </si>
  <si>
    <t>lipid profile, serum electrolyte, HgA1c</t>
  </si>
  <si>
    <t>Known HTN + Known asthmatic (for 38 yrs not on medication for the past 14 yrs) + nephrotic syndrome; on amlodipine 5mg po daily</t>
  </si>
  <si>
    <t xml:space="preserve">BP=123 / 80           </t>
  </si>
  <si>
    <t xml:space="preserve">Salbutamol 4 puffs PRN; Symbicort 1 puff bid </t>
  </si>
  <si>
    <t xml:space="preserve">P=Known Asthmatic Patient; on Salbutamol 4 puffs PRN; Symbicort 1 puff bid </t>
  </si>
  <si>
    <t>intermittent throbbing pain on the left upper flank area of 03 month associated with frequency of urination but no burning sensation and difficulty of urination.</t>
  </si>
  <si>
    <t>BP: 120 / 80</t>
  </si>
  <si>
    <t xml:space="preserve">FBS, U/A, Abdominal u/s </t>
  </si>
  <si>
    <t>p1: Trigeminal neuralgia on carbamazepine 200 mg po TID and on follow up at Maxillofacial side</t>
  </si>
  <si>
    <t xml:space="preserve">fbs  134,126   </t>
  </si>
  <si>
    <t xml:space="preserve">refill and  appoint  after 3  month  with  serial bo  record </t>
  </si>
  <si>
    <t>HTN+T2DM/ CONTROLLED</t>
  </si>
  <si>
    <t xml:space="preserve">this 48 years old woman is known RVI patient for the last 17 years on HAART. </t>
  </si>
  <si>
    <t>no new complaints_x000D_
-The pt wants to know the general prognosis of her condition and the possibility of future pregnancy</t>
  </si>
  <si>
    <t>PR-84  BPB-104 / 62mmhg</t>
  </si>
  <si>
    <t>Increase the dose of warfarin to 10mg PO daily and appoint pt to come with INR after 02weeks, Continue other mgts., Consult pt with cardiologist</t>
  </si>
  <si>
    <t>P- CRVHD((SEVER MS(MVA-0.9),trace MR, mild AR, mod TR) + AF+ Sever pulmonary hypertension +subtherapeutic INR _x000D_
-ON warfarin 7.5 mg/10mg po on alternate days atenolol 25mg po daily benzathine 1.2M iu monthly</t>
  </si>
  <si>
    <t>Low back pain for the last three yrs more sever for the last 4 months. Associated with this she also had hx of headache which is tensioned type.  She also had hx hyper pigmented skin rash over the lower extremity. she also claims bleeding while she brushes her tooth</t>
  </si>
  <si>
    <t xml:space="preserve">BP:  120 / 70_x000D_
MSS: Hyperpigmented skin rash over the lower extremity </t>
  </si>
  <si>
    <t xml:space="preserve">Same + LBP 20? + ? Tension headache + purpura 20? ITP </t>
  </si>
  <si>
    <t xml:space="preserve">lumbosacral x ray, CBC, coagulation profile </t>
  </si>
  <si>
    <t xml:space="preserve">p1: AR + Infererior turbinate hypertrophy on follow up at ENT </t>
  </si>
  <si>
    <t>-intermitent lower back pain_x000D_
-she discontinued</t>
  </si>
  <si>
    <t>bp=125 / 62 pr=70</t>
  </si>
  <si>
    <t>good glycemic ctrl</t>
  </si>
  <si>
    <t>-amitriptiline 25mg po/d - refill for 3 mnth</t>
  </si>
  <si>
    <t xml:space="preserve">1. HTN with HHD on Amlodipine 10 mg po/d, Furosemide 20 mg po/d, P2. Degenerative Spondylopathy on </t>
  </si>
  <si>
    <t>palpitation, fatigue and occasional SOB which are improving than her previous visit</t>
  </si>
  <si>
    <t>BP: 130 / 81   PR: 84</t>
  </si>
  <si>
    <t xml:space="preserve">known RVI on HAART + Large ASD + Severe PHTN on Sildenafil 25 mg PO BID / Furosemide / 40 mg PO BID / bisoprolol 5mg po daily ( but she didt took) </t>
  </si>
  <si>
    <t>Deep vein thrombosi</t>
  </si>
  <si>
    <t>bp=990/65 mmhg_x000D_
fbs=130</t>
  </si>
  <si>
    <t>TIIDM (??fair control)</t>
  </si>
  <si>
    <t>NPH 14/6, MTF 500 mg Bid</t>
  </si>
  <si>
    <t xml:space="preserve">No  new complaint </t>
  </si>
  <si>
    <t>PR 99 RR 18 BP 133 / 74</t>
  </si>
  <si>
    <t>TIIDM on MTF 500 mg d 2. BPH on Alfuzosin 10 mg daily</t>
  </si>
  <si>
    <t>continue his medication _x000D_
come with HgA1C</t>
  </si>
  <si>
    <t>LBP of 2 yrs duration. She has also a hx of leg burning &amp; tingling pain. She has also tinnitis &amp; back of neck pain associated with LOM of 4 mons</t>
  </si>
  <si>
    <t>BP=162 / 79, PR=88, regular_x000D_
FBS= 175</t>
  </si>
  <si>
    <t xml:space="preserve">poorly controlled  DM +  Uncontrolled HTN + ? Vit- D deficiency +CLBP 2 to ? LS degenerative spondylosis + ? Cervical spondylosis + Tinnitis 2 to ? </t>
  </si>
  <si>
    <t>Advised on LS mri but she decline the offer due to financial reasons; Serum 25(OH) Vit-D3_x000D_
NPH 22/10 IU SC BID, nalapril 10 mg po bid, and ASA 81 mg po/d; AMT 25 mg po/d, Change HCT 25 mg po daily to Amlodipine 5 mg po/d, Meloxicam 15 mg po PRN  _x000D_
LSM advised_x000D_
If the tinnitis persists after 2 wks link her to ENT</t>
  </si>
  <si>
    <t>P=DM( for the past 33 yrs) + HTN( for 3 yrs); on NPH 22/10 IU SC BID, Enalapril 10 mg po bid, and ASA 81 mg po/d; AMT 25 mg po/d, HCT 25 mg po daily</t>
  </si>
  <si>
    <t>type II dm+htn</t>
  </si>
  <si>
    <t>his is a recently(1 week ) Dx Hypertensive &amp; DM patient on MTF 1000mg po BID, Glibenclamide 5 mg po BID &amp; Amlodipine 5mg po/d. Currently she wants to have folllow up in our side as her DM is no well controlled. She is also Dx to have Nephrolithiasis &amp; has follow up at Sx side. She had Hx of hysterectomy and cholecystectomy 5 and 7 yrs back respectively.</t>
  </si>
  <si>
    <t>DRY INTERMITTENT COUGH, AUDIABLE BREATH SOUND&amp; CHEST TIGHTENESS</t>
  </si>
  <si>
    <t>PR- 75 bp-103 / 63, CHEST- DIFFUSE WHEEZING ALL OVER LUNG FEILD, CBC- NORMAL, Ca-2.28, P- 1.32(N), U/A- NORMAL</t>
  </si>
  <si>
    <t>MILD INTERMITTENT B.ASTHEMA+ WEEL CONTROLLED HTN + A,FIB( RATE CONTROLLED)</t>
  </si>
  <si>
    <t>SALBUTABOL CHALLENGE, PREDINSOLONE 40MG PO/D FOR 5 DAYS, ESCALATE BETAMETASONE PUFF 3  BID&amp; REFILL THE MEDICATION</t>
  </si>
  <si>
    <t>p1: a known b asthma p2: known cardiac patient + Known HTN + AFib on ASA 81 mg po daily, metoprolol 25mg po daily, spironolactone 12.5mg po daily and Laisx 40mg po daily, beclomethasone 2puff bid</t>
  </si>
  <si>
    <t xml:space="preserve">no new complain( for refill) </t>
  </si>
  <si>
    <t>BP: 124 / 75</t>
  </si>
  <si>
    <t xml:space="preserve">HTN on enalapril 10 mg po once daily, amilodipin 10 mg po once daily. HCT 25 mg po once daily </t>
  </si>
  <si>
    <t>PR-124 BP- 103 / 62, O2- 66-70 OFF O2, CBC- NORMAL, URIC ACIDE-4.6</t>
  </si>
  <si>
    <t>REFILL &amp; AFTER 1 MONTH</t>
  </si>
  <si>
    <t>P-Severe Pul. HTN with RV Dysfunction + CAD Post PCI (1yr) + RVI on HAART (7yr) + Gouty Arthritis CURRENTLY HE IS ON Furosemide 40x3, spironolactone 25x1, ASA 100X1, clopidogrel 75x1, atorvastatin 40x1, ,metoprolol succinate 25x1, HCT 12.5x1 and allopurinol 100x1 and home oxygen 2-3L</t>
  </si>
  <si>
    <t>ype 2 diabetes mellitus +</t>
  </si>
  <si>
    <t>type 2 diabetes mellitus +htn</t>
  </si>
  <si>
    <t>Type 2 diabetes mellitus +htn</t>
  </si>
  <si>
    <t xml:space="preserve">BP - 109/72      PR - 68_x000D_
FBS - 110mg/dl </t>
  </si>
  <si>
    <t xml:space="preserve">MTF 1000x2, glibenclamide 10x2, amlodipine 5x1, RTC 3/12 with FBS, urinalysis, lipid profile, RFTs and HbA1c </t>
  </si>
  <si>
    <t xml:space="preserve">FBS: 130, 155, 180 ( home based measurement) </t>
  </si>
  <si>
    <t>DM on NPH 20/8 iu sc bid</t>
  </si>
  <si>
    <t>he completed his  medication  sill to  appointment date  so  given  medication  for  1 week</t>
  </si>
  <si>
    <t xml:space="preserve">PR 80 RR 17 BP 141 / 83 </t>
  </si>
  <si>
    <t>dyslipidemia + dyspepsia</t>
  </si>
  <si>
    <t>to send lipid profile</t>
  </si>
  <si>
    <t>BP: 125 / 71</t>
  </si>
  <si>
    <t xml:space="preserve">make carbamazepine 200mg po bid and continue other medications </t>
  </si>
  <si>
    <t>HTN + ? TGN on HCT 25mg daily, Carbamazepine 200 mg daily and meloxicam 15mg po daily and AMT 25 mg pod daily</t>
  </si>
  <si>
    <t xml:space="preserve">BP=161 / 90 PR-65 RR-17 </t>
  </si>
  <si>
    <t>STAGE 2 HTN(UNCONTROLLED WITH LSM)</t>
  </si>
  <si>
    <t>INVESTIGATE BASE LINE_x000D_
INITIATE ANTI HTN MEDICATIONS(PT COUNSELLED AND WANTED TO GET 1 MORE MONTH BEFORE STARTING MEDICATIONS)</t>
  </si>
  <si>
    <t xml:space="preserve"> newly diagnosed HTN on LSM</t>
  </si>
  <si>
    <t>BP - 126/62                 PR -  80_x000D_
INR - 2.65</t>
  </si>
  <si>
    <t xml:space="preserve">HHD with AFib </t>
  </si>
  <si>
    <t xml:space="preserve">Furosemide 20X1, enalapril 10X2, metoprolol 50x2, warfarin 2.5 PO/d 4x/week and 2.5mg PO/d 3x/week, hold HCT, RTC 1/12 </t>
  </si>
  <si>
    <t>2 WEEKS BACK SHE WAS ADITTED ADHF 2 TO HHD7 got discharged w improvement</t>
  </si>
  <si>
    <t>PR-98,  BP- 136 / 100, FBS- NOT RECORDED</t>
  </si>
  <si>
    <t xml:space="preserve">HTN  HHD + A.FIB w  FVR( CONTROLLED) +  T2DM </t>
  </si>
  <si>
    <t>INR, OFT, HA1C,  REFILL &amp; SEE HER AFTER 1 MONTH</t>
  </si>
  <si>
    <t>HTN w HHD on Amlodipine 10 mg d, Enalapril10 mg daily , Metoprolol 25 mg d, ASA 81 mg d 2. TIIDM on MTF 500 mg Bid, Glibenclamide 5 mg , warfarin  5 mg po daily</t>
  </si>
  <si>
    <t>BP home record=132-140/50-62 @ opd 160 / 80(take coffee_x000D_
FBS=186,189,171,162,178</t>
  </si>
  <si>
    <t>poorly controlled DM +  Known HTN</t>
  </si>
  <si>
    <t xml:space="preserve">Appoint after 1 month with serial BP anf FBS records_x000D_
Send RFT and HGBA1c for next appointment_x000D_
Adjust insulin dose and _x000D_
advice on drug adherance </t>
  </si>
  <si>
    <t>P1=T2DM on Mixtard 48/30 IU SC BID(but taking 40/38), Metformin 1 gm po BID_x000D_
P2= HTN   lisinopril 10 mg po/ BID amlodipine 5mg po day_x000D_
ASA 81 mg po/d, atorvastatin 20 mg po/d</t>
  </si>
  <si>
    <t>BP=137 / 62 HOME(120-130/60-70 ) PR=53 RR=17 FBS-103_x000D_
_x000D_
CR-.86,TCHOL-186,TGL--109, HDL-70,LDL--140_x000D_
ELECT--NL</t>
  </si>
  <si>
    <t xml:space="preserve">HTN(CONTROLLED) +Known T2 DM(GOOD CONTROL) + ? Dyslipidemia + ? IBS + Hemangioma + ? Diabetic retinopathy </t>
  </si>
  <si>
    <t>MTF 500 mg po bid, amlodipine 5 mg po/day, rosuvastatin 10 mg po/day,</t>
  </si>
  <si>
    <t>Known T2 DM + ? Dyslipidemia + ? IBS + Hemangioma + ? Diabetic retinopathy MTF 500 mg po bid amlodipine 5 mg po/day, rosuvastatin 10 mg po/day</t>
  </si>
  <si>
    <t xml:space="preserve">BP - 109/77           PR - 90 </t>
  </si>
  <si>
    <t xml:space="preserve">Amlodipine 5mg PO/d, RTC  2/12 with FBS, lipid profile and RFTs </t>
  </si>
  <si>
    <t xml:space="preserve">He has occasional headache </t>
  </si>
  <si>
    <t xml:space="preserve">BP - 123/86         PR - 88 </t>
  </si>
  <si>
    <t xml:space="preserve">Amlodipine 5x1, atorvastatin 20x1, beclomethasone puff 2 puffs BID, salbutamol puff PRN, paracetamol 1gm PO PRN , RTC 3/12 </t>
  </si>
  <si>
    <t>HTN + Asthma-COPD Overlap Syndrome</t>
  </si>
  <si>
    <t>PR- 50  BP- 109 / 55 INR-1.84</t>
  </si>
  <si>
    <t xml:space="preserve">HFmrEF (45%) 2o to DCMP with reduced biventricular Systolic Function (TAPSE= 13) + CLBP 2 TO </t>
  </si>
  <si>
    <t>INR, OFT, MULTIVEIT, TRAMADOL 50MG POPRN, REFILL &amp; SEE HIM AFTER 3 MONTH</t>
  </si>
  <si>
    <t xml:space="preserve">P- HFmrEF (45%) 2o to DCMP with reduced biventricular Systolic Function (TAPSE= 13) CHADVAS score= 3, Currently he on  warfarin 2.5mg PO daily, lasix 40mg PO BID, enalapril 5mg PO daily, Spironolacton 12.5mg PO daily, Metoprolol succinate 12.5mg PO daily, dapagliflosin 10mg PO daily. </t>
  </si>
  <si>
    <t>the wife of the pt came to collect medications</t>
  </si>
  <si>
    <t>controlled HTN + PARKANSONIAN'S DISEASE</t>
  </si>
  <si>
    <t>CD/LD 250/25 mg, 1 tab po/d, Hold NIFEDIPINE10 MG PO/DAILY then appt after 1 wk with serial BP measurement then decide accordigly</t>
  </si>
  <si>
    <t>P= HTN + PARKANSONIAN'S DISEASE; ON NIFEDIPINE 10 MG PO/DAILY, LEVODOPA+CARBIDOPA250/25MG PO BID</t>
  </si>
  <si>
    <t>BP=114 / 68 PR-95 RR-17 _x000D_
VIRAL LOAD--61 IU/ML</t>
  </si>
  <si>
    <t>CHRONIC VIRAL(HBV) HEPATITIS</t>
  </si>
  <si>
    <t>PR 104 RR 17 BP 142 / 86</t>
  </si>
  <si>
    <t xml:space="preserve">KNOWN HTN + POST OP FOR RSV + known parkisons having follow up at zewuditu hospital + </t>
  </si>
  <si>
    <t>send CBC, ESR</t>
  </si>
  <si>
    <t xml:space="preserve">KNOWN HTN + POST OP FOR RSV + known parkisons having follow up at zewuditu hospital + CAP </t>
  </si>
  <si>
    <t>BP -  169/75        PR - 68</t>
  </si>
  <si>
    <t xml:space="preserve">Enalapril 10x2, amlodipine 10x1, HCT 25mg PO/d, RTC 3/12 with FBS, lipid profile and RFTs </t>
  </si>
  <si>
    <t xml:space="preserve">HTN with HHD + Degenerative lumbar disc disease </t>
  </si>
  <si>
    <t xml:space="preserve">Right upper extremity pain is getting better _x000D_
He has occasional vertigo </t>
  </si>
  <si>
    <t>BP - 131/76           PR -  83 _x000D_
FBS: 79 - 128 mg/dl _x000D_
HBPM: 126-159/74-92</t>
  </si>
  <si>
    <t xml:space="preserve">MTF 1000x2, glibenclamide 10x2, atenolol 50x1, amlodipine 5x1, amitriptyline 12.5x1, RTC 3/12 with FBS, RFTs and lipid profile </t>
  </si>
  <si>
    <t xml:space="preserve">Amlodipine was d/c before 2 mons b/c of bilateral leg swelling </t>
  </si>
  <si>
    <t>BP=146 / 86 , PR= 65_x000D_
HgbA1C 6.35,</t>
  </si>
  <si>
    <t xml:space="preserve">Controlled T2 DM + Uncontrolled HTN + OLD Ischemic Stroke </t>
  </si>
  <si>
    <t xml:space="preserve">metformin 1000mg po BID, glibenclamide 10 mg po bid,HCT 25 mg po bid, INC. Enalapril 10/5 mg po bid, ASA 81 mg po/d, Atorvastatin 40 mg po/d_x000D_
Advised on LSM </t>
  </si>
  <si>
    <t>P1=T2DM on metformin 1000mg po BID, glibenclamide 10 mg po bid _x000D_
P2 HTN on Losartan 100mg po/d, Amlodipin 10 mg po/d, Hct 25 mg po/d [ But she took only HCT 25 mg po bid &amp; Enalapril 5 mg po bid]_x000D_
P3 ischemic stroke(3 yrs) on ASA 81 mg po/d, Atorvastatin 40 mg po/d</t>
  </si>
  <si>
    <t>crapmy abdominal pain</t>
  </si>
  <si>
    <t>abd:- no organomegally , no tenderness</t>
  </si>
  <si>
    <t>AGE + R/O IP</t>
  </si>
  <si>
    <t>Objective Finding_x000D_
BP- 136 / 70 PR- 80_x000D_
abdominaopelvic u/s:  Bilateral multiple variable size cystic renal lesions (Bosinak IIf) _x000D_
â€¢ Mild enlarged prostate gland suggestive of Mild BPH (correlate with serum PSA</t>
  </si>
  <si>
    <t>same +  Bilateral multiple variable size cystic renal lesions (Bosinak IIf) + BPH + UTI</t>
  </si>
  <si>
    <t>add cefixime 400mg po daily_x000D_
PSA_x000D_
Abdominopelvic MRI</t>
  </si>
  <si>
    <t>Hypertension for the last 1 year RVI for the last 18 years on HAART bilateral renal cortical cyst + PN + HTN On : Enalapril5 mg po bid , atrovastatin 20mg po daily amitryptilin 25mg po/d</t>
  </si>
  <si>
    <t>HAS MULTIPLE JOINT PAIN</t>
  </si>
  <si>
    <t xml:space="preserve">PR- 111 BP- 135 / 76, Scr-0.6, , ALP- NORMAL, CBC- NORMAL, FBS-123 </t>
  </si>
  <si>
    <t>WELL CONTROLLED DM + HTN+ ACTIVE RA + OLD ISCHEMIC STROKE</t>
  </si>
  <si>
    <t>ESCALTE MTX 12.5, CONTINUE OTHER MGT</t>
  </si>
  <si>
    <t>P1: CHTN P2: T2DM ( 9YRs) P3: old ischemic stroke P4 known rheumatoid arthritis P5 subclinical hyperthyroidism ON Metformin 500x2 Dapagliflozin 10x1 Enalapril 5x1 Methotrexate7.5 mg -1x/wk Folic Acid 5mg -3x/wk ASA 81x1 Atrovastatin40x1 Amitriptyline 50 x1</t>
  </si>
  <si>
    <t>SHE IS KNOWEN DIABETIC FOR PAST 7 YRS ON METFORMIN 1000 BID AND GLIBEN 5 MG BID AND KNOWEN HTN PT ON ENALAPRIL 10 MG DAILY SHE IS ALSO TAKING 20 MG DAILY ON HC SHE IS REFFERD HERE BC OF POORLY CONTROLED T2 DM AND HTN HG A1C 8.6 FBS 227 TC 223 LDL 142 HDL 55 TG 127 BP 170/83 MMHG CR 1.0</t>
  </si>
  <si>
    <t xml:space="preserve">His attendant came for medical certificate </t>
  </si>
  <si>
    <t xml:space="preserve">Patient did not come </t>
  </si>
  <si>
    <t xml:space="preserve">Advised to continue his medications with follow up and medical certificate is issued </t>
  </si>
  <si>
    <t xml:space="preserve">BP - 166/79              PR - 90_x000D_
Echo - IHD with reduced bi-ventricular systolic function (EF of 40% and TAPSE of 14mm). Calcified mitral aortic and mitral valves with mild MR and mild AR  </t>
  </si>
  <si>
    <t xml:space="preserve">HTN with Poor BP Control + IHD </t>
  </si>
  <si>
    <t xml:space="preserve">Amlodipine 10x1, metoprolol succinate 12.5x1, enalapril 5x2, ASA 81mg PO/d and atorvastatin 20mg PO/d, RTC 1/12 CBC, FBS, RFTs and lipid profile </t>
  </si>
  <si>
    <t>COUGH WITH WHITISH PRODUCTIVE COGH OF 1 WK</t>
  </si>
  <si>
    <t>PR- 93 BP-  108 / 76 ,CHEST- CLEAR &amp; RESONANCE,  FBS- 78-112, SCr- 1.3,   HA1C-6.1, ABDOMINAL  U/S- NORMAL</t>
  </si>
  <si>
    <t xml:space="preserve">WELL CONTROLLED HTN+ DM </t>
  </si>
  <si>
    <t>REFILL MEDS DO ABDOMINOPELCIV U/S SEE AFTER 2 MONTHS</t>
  </si>
  <si>
    <t>P=Right hemiplegia secondary to haemorrhagic stroke and symptomatic seizure(1YR) + type 2 DM(4YRS) + HTN(1YR) + ? CKD (STABLE CR)on metformin 500 mg po daily and atorvastatin 20 mg per day ENALAPRIL 10M PO DAY</t>
  </si>
  <si>
    <t>BP - 89/53          PR -  76 _x000D_
CBC - WBC - 2.8K, Hgb - 15, Plt - 25K</t>
  </si>
  <si>
    <t xml:space="preserve">CLD 2o to Schistosomiasis with  Grade 3 EV + Pancytopenia 2o to ?Hypersplenism  + Hypovolemia 2ry to Diuresis </t>
  </si>
  <si>
    <t xml:space="preserve">Propranolol 20x2, spironolactone 25x1, hold furosemide, RTC  2/12 with CBC, LFTs, RFTs and serum electrolytes </t>
  </si>
  <si>
    <t>CLD 2o to Schistosomiasis with  Grade 3 EV + Pancytopenia 2o to ?Hypersplenism</t>
  </si>
  <si>
    <t>PR- 84, BP-126 / 54, , FBS-108-112</t>
  </si>
  <si>
    <t xml:space="preserve">WELL CONTROLLED DM+ HTN </t>
  </si>
  <si>
    <t>OFT, HA1C, REFILL &amp; APPOINT AFTER 3 MONTHS</t>
  </si>
  <si>
    <t>P-T2DM + HTN + Old Stroke On- -MTF 500x1, -atorvastatin 20x1, -lisinopril 5x1 -ASA 81x1</t>
  </si>
  <si>
    <t>he is a known HTN for the past 2 yrs &amp; on medication ( Nifedipine 20 mg po/d &amp; HCT 25 mg po/d) for the past 1 yr,  but he is non adherent to his medications. He is then ON HCT 25 mg po/d for the past 2 wks. He is also taking Atrovastatin 20 mg po/d for the past 2 wks.</t>
  </si>
  <si>
    <t xml:space="preserve">BP=159/103, 139/96, 133/88_x000D_
PR= 72 regular_x000D_
Abdominopelvic u/s( on 23/2/16)= right moderat hydronephrosis, BPH, Lipoma </t>
  </si>
  <si>
    <t xml:space="preserve">Right inguinal lipoma + Known HTN +? Dyslipidemia +Right moderat hydronephrosis + BPH, </t>
  </si>
  <si>
    <t xml:space="preserve">RFT, Serum ele, U/A _x000D_
LSM advised </t>
  </si>
  <si>
    <t xml:space="preserve">P1: Right inguinal lipoma pn follow up at surgical side </t>
  </si>
  <si>
    <t>PR 78 BP 128/80 RR 22</t>
  </si>
  <si>
    <t>known asthma on follow up</t>
  </si>
  <si>
    <t xml:space="preserve">BP: 111 / 75_x000D_
FBS: 130  140, 150 </t>
  </si>
  <si>
    <t>Problem List_x000D_
Known diabetic patient on metformin 1000mg PO BID</t>
  </si>
  <si>
    <t>BP - 110/59         PR - 96</t>
  </si>
  <si>
    <t xml:space="preserve">Cor-pulmonale 2ry to Asthma-COPD Overlap + HTN with HHD </t>
  </si>
  <si>
    <t xml:space="preserve">Furosemide 40x2, enalapril 10x2, and spironolactone 25x1q with home oxygen therapy, RTC 2/12 CBC, FBS and RFTs </t>
  </si>
  <si>
    <t xml:space="preserve">ECG  Atrial Fibrillation with Rapid Ventricular Response. Please correlate clinically.  PERIPHERAL  MORPHOLOGY       PM  5%  ATYPICAL  CELLS  SEEN    bmi IS  HIGHLY  RECOMMENDED _x000D_
</t>
  </si>
  <si>
    <t>SEVER  ANEMIA?+AF</t>
  </si>
  <si>
    <t xml:space="preserve">SEND  TO  SENIOR     AND  SEND  ECHO  ,SERUM  VITAMIN  D  LEVEL    RFT   </t>
  </si>
  <si>
    <t xml:space="preserve">Cor-pulmonale 2ry to Asthma-COPD Overlap + HTN with HHD + Tight BP Conttrol </t>
  </si>
  <si>
    <t xml:space="preserve">Furosemide 40x1, spironolactone 12.5x1, enalapril 10x2 and home oxygen therapy, RTC 2/12 CBC, FBS, lipid profile and RFTs </t>
  </si>
  <si>
    <t xml:space="preserve">BP: 131 / 70   FBS: 106  mg/dl </t>
  </si>
  <si>
    <t xml:space="preserve">controlled bp and glycemia </t>
  </si>
  <si>
    <t xml:space="preserve">continue LSM and link to neurology </t>
  </si>
  <si>
    <t>P1=Prediabetes (FBS 110-120)+ fatty liver + HTN on enalapril 10mg po daily, meloxicam 15mg po daily and MTF 500mg po bid [ but she didnt took all medications and on LSM]</t>
  </si>
  <si>
    <t xml:space="preserve">CAME SEEKING PRESCRIBTION PAPER </t>
  </si>
  <si>
    <t>BP=144 / 76 Pr= 76</t>
  </si>
  <si>
    <t>amlodipine 10 mg PO daily</t>
  </si>
  <si>
    <t>_x000D_
P=HTN on amlodipine 10 mg PO daily</t>
  </si>
  <si>
    <t>complains of bil knee pain which is agravated by stairs walking and weight bearing, back pain long standing ,headache with phonophobia , photophobia and nausea. she claim the headache occure 3 to 4 times in a month _x000D_
she also has irritability, no palpation_x000D_
meustral irregularities</t>
  </si>
  <si>
    <t xml:space="preserve">satble           </t>
  </si>
  <si>
    <t xml:space="preserve">? primary headache + LBP 2ry </t>
  </si>
  <si>
    <t>CBC, RF, TSH , bil knee , lumbosacral x ray</t>
  </si>
  <si>
    <t>bilatereal knee pain+ headache</t>
  </si>
  <si>
    <t>complain of numbness on the bil upper limb and lower limb</t>
  </si>
  <si>
    <t xml:space="preserve">feritin 1.1, iron 15, V B 12 200, sr folate 6.76, _x000D_
CBC WBC 3.9, Hgb 8.1, MCV 72, MCH 17, PLT 248K,_x000D_
PM hypochromic, anisocytosis macrocyte dominate, </t>
  </si>
  <si>
    <t>ANemia 2ry to mixed defitiency</t>
  </si>
  <si>
    <t>repeat PM, occult stool_x000D_
start cynocobalamic 1000mcg IM daily, iron folate 325mg po daily, folic acid 5 mg po/d</t>
  </si>
  <si>
    <t>Anemia 2ry to mixed deficiency</t>
  </si>
  <si>
    <t>complain of pain dry cough which is wose with cod weather , other wise no fever , chills, no chest tightness_x000D_
he claim he was treated with antibiotics  recently with amoxicillin  and improved. cough subsided</t>
  </si>
  <si>
    <t>BP 121/77_x000D_
chest clear</t>
  </si>
  <si>
    <t xml:space="preserve">? Bronchitis </t>
  </si>
  <si>
    <t xml:space="preserve">has tinea pedis </t>
  </si>
  <si>
    <t xml:space="preserve">? IBD + r/o colonic ca </t>
  </si>
  <si>
    <t xml:space="preserve">DO CBC , STOOL EXAM , OCCULT BLOOD EXAM _x000D_
ABDOMINAL U/S </t>
  </si>
  <si>
    <t xml:space="preserve">has abdominal bloating and constipation  with occasion stool color change of the past 1 year duration _x000D_
has also nausea </t>
  </si>
  <si>
    <t xml:space="preserve">BP-137 / 74 mmHg </t>
  </si>
  <si>
    <t>HTN + HHD on Enalapril 10 mg po/d and Nifedipine 20 mg po /d , HCT 25 mg po /d</t>
  </si>
  <si>
    <t xml:space="preserve">FB S- 137 - 140 - 135 - 127 - 103 154_x000D_
</t>
  </si>
  <si>
    <t>SEE MANAGEMENTO</t>
  </si>
  <si>
    <t xml:space="preserve">T2DM on NPH 26/18 IU SC BID_x000D_
</t>
  </si>
  <si>
    <t xml:space="preserve">BP-123 / 83 mmHg </t>
  </si>
  <si>
    <t xml:space="preserve">Controlled Hypertension </t>
  </si>
  <si>
    <t>BP-140 / 72 mmHg</t>
  </si>
  <si>
    <t xml:space="preserve">HTN on Enalapril 10 mg po/d , Amlodipine 10 mg po/d , HCT 25 mg po/d and neurobin_x000D_
</t>
  </si>
  <si>
    <t>old stroke patient on ASA 81, and Atrovastatin 20 mg po per day</t>
  </si>
  <si>
    <t xml:space="preserve">fbs  70  ,95  104  </t>
  </si>
  <si>
    <t xml:space="preserve">update  RFT  ,LIPID PROFILE  ELECTROLYTE </t>
  </si>
  <si>
    <t>has numbness of fifteen days duration</t>
  </si>
  <si>
    <t>PR=100  BP=131 / 83MMHG,FBS=270MG/DL</t>
  </si>
  <si>
    <t>SAME AS ABOVPOOR GLYCEMIC CONTROL+?DKA</t>
  </si>
  <si>
    <t>DO URINE GLUCOSE,KETONE &amp; MANAGE</t>
  </si>
  <si>
    <t>P=T2 DM AND HTN FOR THE LAST 6 MONTH ON METFORMIN 1000/1000 MG PO bid((but he visited EMOPD  and was started on NPH 20/10IU and Enalapril 5 mg po per day, Atrovastatin 20 mg po/d</t>
  </si>
  <si>
    <t xml:space="preserve">BP-125 / 78 mmHg, urea-9.8 mg/dl, Cr.-0.37, &amp; uric acid-4.44 mg/dl  &amp; FBS-125 mg/dl </t>
  </si>
  <si>
    <t xml:space="preserve">Refill &amp; Continue Lifestyle modification </t>
  </si>
  <si>
    <t>TYPE 2 DM + G. ARTHRITIS; on MTF 500 mg po bid, Allopurinol 100 mg po/d , Atrovastatin 20 mg po daily</t>
  </si>
  <si>
    <t>BP- 120/90, 120/80, 110/80, 120/80_x000D_
pr 80</t>
  </si>
  <si>
    <t xml:space="preserve">HE  IS DEAF  AND  DIFFICALT  TO  COMMUNICAT  </t>
  </si>
  <si>
    <t xml:space="preserve">BP 130/91  FBS  123   </t>
  </si>
  <si>
    <t>POORLY CONTROLLED  T2DM   +HTN</t>
  </si>
  <si>
    <t xml:space="preserve">GIVE  SHORT  APPOINTMENT  AND    AND SEND  RFT  ,HEMOG  A1C  </t>
  </si>
  <si>
    <t>TYPE 2 DM +HTN N NPH 70/50IU, ENALPRIL10MG/5MG PO BID , METFORMIN 500MG PO BID</t>
  </si>
  <si>
    <t xml:space="preserve">FBS-146 mg/dl </t>
  </si>
  <si>
    <t xml:space="preserve">DO HgA1C for next visit </t>
  </si>
  <si>
    <t xml:space="preserve">T1DM on NPH 40/20 IU and RI 6/4 IU SC BID </t>
  </si>
  <si>
    <t xml:space="preserve">presented with left  foot pain &amp; swelling  of 3 months duration </t>
  </si>
  <si>
    <t xml:space="preserve">PR- 81 BP- 125 / 73, INR- 2 </t>
  </si>
  <si>
    <t>? DVT + WELL CONTROLLED HTN+ A.FIB+ B.ASTHMA</t>
  </si>
  <si>
    <t>LEFT LEG DOPPLER U/S, X-RAY , REFILL  MEDS</t>
  </si>
  <si>
    <t>P-HTN + HHD P2- AF P3- B.Asthma; On Amlodipine 10 mg Po/d, Metoprolol 12.5 mg d, Warfarin 2.5 mg po daily, Digoxin 0.125 mg/dl, Salbutamol MDI 100 mcg/dose 2 puffs PRN, Beclomethasone MDI 100 mcg/dose 2 puffs BID Frusemide 40mg /day INR=1.32</t>
  </si>
  <si>
    <t xml:space="preserve">son visit    </t>
  </si>
  <si>
    <t xml:space="preserve">P1.T2DM on MTF 500 mg po day, Atrovastatin 20mg po/d --P2. HTN on losartan 50mg pod, HCT 25mg po d, --P3. PN ON Amitriptyline 25 mg po d,neurobion 1tab po daily_x000D_
</t>
  </si>
  <si>
    <t>has dry cough and loss appetite</t>
  </si>
  <si>
    <t>bp  147 / 85 PR 68  HBPM 116/75 ,109/74 , 107/56 118/75</t>
  </si>
  <si>
    <t>well bp control +URTI</t>
  </si>
  <si>
    <t>decrease amlodipine to 10mg po day , HCT 25 mg po day , losartan 50mg po day</t>
  </si>
  <si>
    <t>HTN on amlodipine 10 mg / 5 mg  po /day and HCT 25 mg po /day</t>
  </si>
  <si>
    <t xml:space="preserve">PR=75  BP=136 / 82MMHG </t>
  </si>
  <si>
    <t>REFILL WITH HCT 25MG PO DAILY</t>
  </si>
  <si>
    <t>BP- 130/80, _x000D_
pr 80_x000D_
FBS_ 131. 117. 100. 123, 128, 136, 112</t>
  </si>
  <si>
    <t>good bp and  glycemic control</t>
  </si>
  <si>
    <t xml:space="preserve">T2DM + HTN on MTF 1000 mg po bid, Enalapril 5 mg po BID atrovatstin 20 mg po daily_x000D_
_x000D_
</t>
  </si>
  <si>
    <t>no cough, no SOB, no edema, no visual problem (to be evaluted 0m,), no back pain, no pasresthasia,has angina sympytoms on exertion, joint mobility good, good balasnce, good undestanding, cooperative, no onesity, (has anbdomnal  obesity0, no stress, no psychosocial diostyress,good dietary habit, good hygioen, adherent to medication, no addiction, topileting (con stipation), good social interacvtion. rematrks (has hemorrhid, prostate removed)</t>
  </si>
  <si>
    <t>sleeps werll, walking distance good, muscle strength good, no emotional change, no memory loss, good jkudgement</t>
  </si>
  <si>
    <t>anmgina pectoris</t>
  </si>
  <si>
    <t>salt restriction, be actiove, minimize coffere, prevenmtion of fall, vegitanl;e anmd fruit dishj, leguiumes dish, use only liquid oil;, wealk for 20 minutes 5 times per week, avoid fried food, eat (banmana, tomato, pottato for pottassiunm supplementation)</t>
  </si>
  <si>
    <t xml:space="preserve">BP-136 / 64 mmHg &amp; FBS-101 mg/dl </t>
  </si>
  <si>
    <t xml:space="preserve">Refill &amp; continue lifestyle modification </t>
  </si>
  <si>
    <t>TYPE 2DM and HTN on Enalapril 10mg po BID , HCT 25 MG PO DAILY , ASA 81 mg po daily, NPH 20/10 IU SC BID , Beclomethasone 2puff bid and Salbutamol 6pUffs PRN</t>
  </si>
  <si>
    <t>bp 152 / 88 PR 89 FBS 140,147,150</t>
  </si>
  <si>
    <t>poorly bp + SLE control + newly type 2 dm  (? drug induced predinsolone)</t>
  </si>
  <si>
    <t>Difficulty of walking and standing and lower extrimity pain</t>
  </si>
  <si>
    <t>BP- 124/69, 140/80, 130/80_x000D_
pr 80</t>
  </si>
  <si>
    <t>Good Bp control + Vit D def</t>
  </si>
  <si>
    <t>Send serum vitamin D</t>
  </si>
  <si>
    <t xml:space="preserve">no new ccomplaint_x000D_
-cr=3.1, vit.d=12.82_x000D_
urea= 92 phos=4.21(NR), CA=1.08(NR)_x000D_
EGFR=23_x000D_
24 HR URINE PROTIEN =3410 in 2200 ml urine_x000D_
, CR IS STABLE </t>
  </si>
  <si>
    <t>FBS-128-270, 2 RECORDS OF 62(FASTING AFTER LOW INTAKE)_x000D_
_x000D_
BP=129/82-155/87</t>
  </si>
  <si>
    <t>-ADD DAPAGLIFLOZILIN 10MG PO/D - REINTIATE ENALAPRIL 2.5MG PO/D_x000D_
-NPH 58/48 , ATROVA 40MG PO/D -VITD 50,000 IU PO ONCE WEAKLY FOR 2 MONTH_x000D_
-HGA1C, RFT, BP $ PREAND POST-PRANDIAL GLUCOSE MONITORING_x000D_
-HCT 25 MG PO/D -NIFEDIPINE 40MG PO BID -AMITRIPTILIN 25M</t>
  </si>
  <si>
    <t>bp- 142/93, 130/90, 140/90_x000D_
pr 80</t>
  </si>
  <si>
    <t>roblem List_x000D_
Problem List p1: Post thyriodectomy hypothyriodism on leveothyroxine 100 mcg po daily On follow up at surgical side p2: Known HTN on enalapril 5mg po daily</t>
  </si>
  <si>
    <t>P1=TIIDM on MTF 500 mg po daily P2. colloid goiter on follow up at surgical side + MELASMA+ ONCOMYCOSIS</t>
  </si>
  <si>
    <t>BP-123/66_x000D_
pr 76</t>
  </si>
  <si>
    <t>descalate PTU to 100 mg po daily andappoint after 1 month with TFT</t>
  </si>
  <si>
    <t>Hyperthyroidism on PTU 100mg po BID, Propranolol 20mg po daily and Atrovastatin 20mg po daily_x000D_
NEW TFT- T3 1.29_x000D_
Thyroxine 6.98_x000D_
TSH 1.650- normal</t>
  </si>
  <si>
    <t xml:space="preserve">RVI ON HAART /HYPERTENSION /DM /BRONCHIAL ASTHMA ON nifedipine 20mg po daily NPH-20/10, Atrovastatin 20mg po/d salbutamol puff prn beclomethasone 02 puff bid_x000D_
</t>
  </si>
  <si>
    <t xml:space="preserve">bp 123 / 74 PR 88 HBPM 116/78-128/85_x000D_
WBC 4.5 , Hbg 14.1 PLT 304 BUN 8 Cr 0.8 </t>
  </si>
  <si>
    <t>-body swelling disappeared_x000D_
- has 2 lt of urine /24 hrs_x000D_
-no  new compliant</t>
  </si>
  <si>
    <t>G/App- comfortable_x000D_
PR=64 RR=17 BP=107 / 50 T=36_x000D_
Chest- clear_x000D_
MSS/INT- no edema_x000D_
CNS- COTPP</t>
  </si>
  <si>
    <t>Ass't- Same + Stable</t>
  </si>
  <si>
    <t>Plan- Update CBC, INR,RFT, Electrolytes_x000D_
       - Refile medications</t>
  </si>
  <si>
    <t>P1-Known HTN_x000D_
P2- Corpulnomale 2ry to ACOS pptd by AF_x000D_
P2- Mild Anemia 2ry to ACI +Aki on ckd _x000D_
P3- Motor neuron disease _x000D_
P4- gouty arthritis _x000D_
 _x000D_
-Hydrochlorothiazide 50mg PO Once daily _x000D_
-Spironolactone 12.5mg PO Once _x000D_
-Frusemide 200mg PO TID _x000D_
-Allopurinol 50mg PO Once daily _x000D_
-KCL 600mg PO BID....not taking_x000D_
-Warfarin Sodium 2.5 PO Once daily_x000D_
-Atrovastatin 20mg PO Once daily _x000D_
-Beclomethasone Propionate - 2puff ...not taking_x000D_
-Salbutamol puff - PRN_x000D_
_x000D_
Ix - No updated Ix result</t>
  </si>
  <si>
    <t>no cough, no SOB, no edem,a, lacrimation of eye to be ebvaluted, no hypertension, no diabetdes, no RVI, no weight loss, inmited spinal range of motiopn, ,no histotry of trauma, no history of TB, no vaginal discharhe, no headache, forward flexion painful, lumbosactral bone vertebral tenderness, possibly disc [prolapse</t>
  </si>
  <si>
    <t>sleeps well, wal;kinmg distanmce good, muscle strength good, can't stanmd longer, no emotional chanmge, no memory loss but forgetful, goo d judghement</t>
  </si>
  <si>
    <t>lower back pain with dischogenmic change possibly disc prolapse</t>
  </si>
  <si>
    <t>avoid heavy diuty, wear disc belt, sit onl;y on dry chair, sl;eeps only onn dry mattress, danger sign told</t>
  </si>
  <si>
    <t xml:space="preserve">difficulty of vision &amp; hearing of 1 year </t>
  </si>
  <si>
    <t>P= HTN +  4th month POST OP DAY AFTER LAMINECTOMY DONE FOR SEVERE CANAL STENOSIS</t>
  </si>
  <si>
    <t>Has bilateral edema and right knee pain</t>
  </si>
  <si>
    <t>BP=127 / 63_x000D_
INR= 2.4</t>
  </si>
  <si>
    <t>therapeutic INR range</t>
  </si>
  <si>
    <t>RFT, U/A,CBC_x000D_
RTC- 1/12</t>
  </si>
  <si>
    <t>YPE 2 DM + HTN with HHD + SUBMASSIVE PTE On : - warfarrin 5mg once per week and 2.5mg other days - NPH 30/28 IU - ENALAPRIL 5 Mg po BID, - ATEROZ 20 MG PO, - OMEPRAZOLE 20 X1, - LASIX 40MG PO BID, meloxicam 15 mg po daily</t>
  </si>
  <si>
    <t>BP_ 125/70,140/67, 130/60_x000D_
pr 80_x000D_
FBS 108, 112</t>
  </si>
  <si>
    <t xml:space="preserve">PR=75  BP=142 / 93MMHG </t>
  </si>
  <si>
    <t>refill, reduce Amlodipine to  5 mg po daily,add HCT25mg po daily</t>
  </si>
  <si>
    <t>well controlled HTN + Asthma on Amlodipine 10mg po daily,beclomethasone 2puff po bid,losartan 50mg po daily,atorvastatin 20mg po daily</t>
  </si>
  <si>
    <t xml:space="preserve">has left side body numbness and </t>
  </si>
  <si>
    <t xml:space="preserve">bp 119/69   PR 76 </t>
  </si>
  <si>
    <t xml:space="preserve">COMPLAIN NUMBNUS TO  UPPER  AND  LOWER  EXTRIMITIES  </t>
  </si>
  <si>
    <t xml:space="preserve">bp  148/77   fbs  83    ,125  </t>
  </si>
  <si>
    <t>CONTROLLED  HTN+T2DM+?HHD  +?VITAMIN  D  DEFFICENCY</t>
  </si>
  <si>
    <t xml:space="preserve">SEND  SERUM  VITAMIN  D  LEVEL  ,  LIPID PROFILE ELECTROLYTE  RFT </t>
  </si>
  <si>
    <t>BP- 130/90, 140/90, 140/105_x000D_
pr 80</t>
  </si>
  <si>
    <t>refill and advise dietary adherence</t>
  </si>
  <si>
    <t>poor controlled HTN AMLODIPINE 10 MG, Enalapril 10 mg , HCT 25 mng but he was taking amlodipine 10 mg/5 mg po daily</t>
  </si>
  <si>
    <t xml:space="preserve">-FORGETFULLNESS_x000D_
- BILATERALL KNEE JIONT PAIN WITH STIFFNES  WHICH IMPROVED WITH EXECISE_x000D_
ALSO DIGITS OF THE HAND _x000D_
JIONT X-RAY WAS DONE AND NON-REVEALING, _x000D_
-NO SWELLING_x000D_
-NO BONY_x000D_
</t>
  </si>
  <si>
    <t>BP= 130-147/84-90_x000D_
FBS=  100-188 PRE-DINNER= 383, 2HRS POST-PRANDIAL= 155-291</t>
  </si>
  <si>
    <t xml:space="preserve">IMPAIRED CONTROL + NEUROPATHY + POLYARTHERITIS 2RY ? </t>
  </si>
  <si>
    <t>-CBC/ESR/URIC ACID/RF/ URINE MICROSCOPY/ RFT/LIPID PROFILE_x000D_
-AMLODIPINE 10MG PO/D - NPH 46/24 IU RI 8/8 -AMITRIPTILINE 25MG PO/D - PCM 1GM PO PRN</t>
  </si>
  <si>
    <t>P=T2 DM( for 10 yrs on Insulin for 1 yr) + HTN( for 2 yrs); on NPH  NPH=42/20 AM/PM], RI 8/8 IU SC BID , Losartan 50 mg po/d , AMILODIPINE 5 MG PO/D, ATROVASTATIN 20MG PO/D</t>
  </si>
  <si>
    <t>no cough, no sOB, no edem,a,  on eye glass wear, bacvk pain, paresthasia, no weight loss, no fecvver, no dioarrhea, joint mobility good, good balance , good understanding, cooperatibvve, no stress, no obesity, no psychosocial distress, good dietary habit, gioood hygien, adhjerent to medicatyion, toileting good, good social; interaction. remarkls (CD$ and viral load [penmding )</t>
  </si>
  <si>
    <t>sleeps well, walking distance good, muscle strengtrh good, no emotional chanmge,no memory but forghetfumnessm,, good judgemenmt</t>
  </si>
  <si>
    <t>salt restriction, be acvtive, minim ize coffee, prevention of fall, veghitable and fruit dish, legumes dish, use only liquid oil, avoid fried food</t>
  </si>
  <si>
    <t>RVI on HAART,back pain, dyslipidemia</t>
  </si>
  <si>
    <t xml:space="preserve">complaining of itching sensation </t>
  </si>
  <si>
    <t xml:space="preserve">FBS_ 128-167 mg/dl               </t>
  </si>
  <si>
    <t>T2DM on Metformin 1 gm bid</t>
  </si>
  <si>
    <t>Plan- Update CBC, INR,RFT, Electrolytes_x000D_
       - Refile medications_x000D_
       - Reduce Frusemide to 120mg TID</t>
  </si>
  <si>
    <t>BP=159 / 72_x000D_
HbA1C= 7.2</t>
  </si>
  <si>
    <t>well controlled DM + uncontrolled HTN</t>
  </si>
  <si>
    <t>HTN and DM _x000D_
on _x000D_
NPH 36/22 losartan 50mg /d, atorvastatin 40 po/d ,HCT 25 mg po/day, Omeprazole 20 mg po daily/2 weeks</t>
  </si>
  <si>
    <t>BP_105/78, 110/79, 115/80_x000D_
pr 80</t>
  </si>
  <si>
    <t>HTN+?HHD+?DYSLEPEDEMEA+?L/S SPONDYLOSIS WITH PN AND SHE IS ON ENALAPRIL 10 MG PO/DAy AND HCT 25 mg po daily</t>
  </si>
  <si>
    <t>has epigastric pain with fatigability since five months</t>
  </si>
  <si>
    <t xml:space="preserve">PR=68  BP=116 / 65MMHG </t>
  </si>
  <si>
    <t>HTN WITH GOOD BP  CONTROL+DYSPEPSIA 2?</t>
  </si>
  <si>
    <t>DO STOOL EXAM,LIPID POFILE,THEN MANAGE</t>
  </si>
  <si>
    <t>DO STOOL EXAM,LIPID POFILE,ECG,THEN MANAGE</t>
  </si>
  <si>
    <t>has cough and sob of 3 week duration</t>
  </si>
  <si>
    <t>bp 130/62 PR 116 fbs not done</t>
  </si>
  <si>
    <t>well bp control + ? HHD + bronchitis</t>
  </si>
  <si>
    <t xml:space="preserve">known HTN + type 2 dm  for 20 years  on nph 42/21 iu sc bid , enalapril 10 mg po day , HCT 25 mg po day , atrovastatin 20 mg po day and had hx of thyrodectomy of 10 years back and has hoarseness of voice </t>
  </si>
  <si>
    <t xml:space="preserve">dizziness, easy fatigability, SOB </t>
  </si>
  <si>
    <t>BP 140/90, _x000D_
pr 80_x000D_
FBS-  138, 120, 140,</t>
  </si>
  <si>
    <t>sub-optimal glycemic conytrol</t>
  </si>
  <si>
    <t>advise metformin 500 mg po bid, advise adherence of drugs</t>
  </si>
  <si>
    <t>T2 DM on metformin 500 mg po BID ( he was taking once daily) doanil 5 mg po/day + newly diagnosed HTN on LSM</t>
  </si>
  <si>
    <t>BP=117 / 52_x000D_
PR= 60</t>
  </si>
  <si>
    <t>Bring ECG result (digoxin ???)_x000D_
RTC- 2/12</t>
  </si>
  <si>
    <t>ACOS with Corpulm + TMNG on: PTU 100x2, Digoxin 0.125/d, Furosemide 20x1, atenolol 25x1, Salbutamol MDI 2 puffs PRN , beclomethasone 1 puffs BID, Omeprazole 20 mg po daily/ 4 weeks</t>
  </si>
  <si>
    <t>has bilateral leg swelling and came back for additional salbutamol puff</t>
  </si>
  <si>
    <t>PR=78/M  BP=124 / 78MMHG</t>
  </si>
  <si>
    <t>refill, reduce Amlodipine to 5 mg po daily,add HCT25mg po daily,add sal butamol puff 6 puff prn</t>
  </si>
  <si>
    <t xml:space="preserve">Refill &amp; continue LSM  </t>
  </si>
  <si>
    <t xml:space="preserve">TIDM on NPH 52/26 IU SC BID </t>
  </si>
  <si>
    <t>-ATTENDANT COME FOR MEDICATION_x000D_
-80 YRS OLD MALE HAS COUGH  WITH MINIMAL WHITISH SPUTUM OF 1 MONTH, IN ASTN WITH FATIGUE_x000D_
-NO BODY SWELLING -NO BLOOD IN STOOL</t>
  </si>
  <si>
    <t>PT. NOT AVAILED</t>
  </si>
  <si>
    <t>P- HTN + DVHD (Mild MR) Chronic DVT( treated + CAP</t>
  </si>
  <si>
    <t>-AUGMENTIN 625MG PO TID FOR 1 WK -AZITROMYCIN 500MG PO/D FOR 3-DAYS -ASA 81MG PO /D, OMPERAZOLE 20MG PO BID, HCT 25MG PO/D</t>
  </si>
  <si>
    <t>P- HTN + DVHD (Mild MR) Chronic DVT( treated) -On HCT 25mg po daily, -ASA 81mg po daily, -Omeprazole 20mg po daily</t>
  </si>
  <si>
    <t>PR=74  BP=173 / 75MMHG</t>
  </si>
  <si>
    <t>HTN+ASTHMA WITH GOOD BP CONTROL</t>
  </si>
  <si>
    <t>REFILL WITH BECLOMETHASONE 2PUFF    INHELATIONAL BID,SALBUTAMOL 6 PUFFS INHELATONAL PRN,HCT 25 MG PO DAILY</t>
  </si>
  <si>
    <t>HTN +ASTHMA ON MEDICATION</t>
  </si>
  <si>
    <t xml:space="preserve">parasetesia, </t>
  </si>
  <si>
    <t>Bp 140/90, 12o0/80, 111/76_x000D_
pr 80_x000D_
FBS 135, 140. 109, 155, 98, 88</t>
  </si>
  <si>
    <t>Glibenclamide 5 mg po daily advise And advise on dietary adherence appoint 2 month</t>
  </si>
  <si>
    <t>T2DM on metformin 1000 mg po BID and  glibenclamide 2.5 mg po daily Hypertensive patient on enalapril 10 mg po BID_x000D_
Cholestrol 291_x000D_
Cr 0.13_x000D_
Cholestrol  291</t>
  </si>
  <si>
    <t xml:space="preserve">V/S -PR=78/min   BP= 110/70    RR=16/min  SaO2=98%Off O2_x000D_
P/E - Unremarcable_x000D_
</t>
  </si>
  <si>
    <t>Ass't - Same + Eye pain 2ry to ?</t>
  </si>
  <si>
    <t>Plan- Continue follow up at Surgical side_x000D_
        - link to Ophtalmology OPD</t>
  </si>
  <si>
    <t>P1- symptomatic cholelithiasis_x000D_
     having follow up at surgical side_x000D_
Subj- priking pain on both eyes more on the Rt side of 1month_x000D_
- difficulty of seeing light_x000D_
 - associated with global headache</t>
  </si>
  <si>
    <t>BP_123 / 73 mmHg &amp; FBS-119 mg/dl</t>
  </si>
  <si>
    <t xml:space="preserve">T2DM + HTN + dyslipidemia; on Metformin 500 mg po/d, Amlodipine 10 mg po/d and She has also follow up at TASH &amp; took ASA 81 mg po/d, atrovastatin 20 mg po/d and other unspecified Po medication bid_x000D_
</t>
  </si>
  <si>
    <t xml:space="preserve">INR-1.25,PT-15,PTT-38.3, WBC-7.66,Hgb-40.1,PLT-239k &amp; Cr.-1.41, BUN-21&amp; Renal U/S-Raised Lt renal RI </t>
  </si>
  <si>
    <t xml:space="preserve">measure BP     </t>
  </si>
  <si>
    <t xml:space="preserve">Epistaxis 2nd to ? + HTN on LSM </t>
  </si>
  <si>
    <t xml:space="preserve">COMPLAIN  BURNING  SENSATION TO  EPEGASTRIC  AREA   AND  HEAD  ACHE  AFTER HE  STARTED  LOSARTAN </t>
  </si>
  <si>
    <t xml:space="preserve">hemog  a1c    6.8    bp  119/68    ,120/67    123/70  fbs  125,120  108  134  </t>
  </si>
  <si>
    <t xml:space="preserve">controlled   t2dm+HTN  </t>
  </si>
  <si>
    <t xml:space="preserve">CHANGE  LOSARTAN  WI  TH AMLODIPINE   5  MG PO/DAY    AND  LINK  TO  ENT   </t>
  </si>
  <si>
    <t xml:space="preserve">bp 167 / 70 PR 88         HBPM 125/70,125/70mmhg </t>
  </si>
  <si>
    <t>HTN on amlodipine 10mg po day and HCT 25 mg po daily</t>
  </si>
  <si>
    <t>fever, left knee swelling and pain associated with difficulty of walking, she also has abdominal pain associated with wattery diarrhea. she also had  parasetesia and tingling of the upper back</t>
  </si>
  <si>
    <t>BP- 114/71_x000D_
pr 80</t>
  </si>
  <si>
    <t>bp=144 / 68_x000D_
PR=90_x000D_
HbA1C= 5.9</t>
  </si>
  <si>
    <t>Tapper and withdraw withdraw metoprolol_x000D_
RTC- 2/12</t>
  </si>
  <si>
    <t>P- T2DM + HTN _x000D_
on MTF 1000 mg bid, glibenclamide 5mg PO/d, amlodipine 10 mg po daily, HCT 25 po daily metoprolol 50 mg po BID, Atorovastatin 20 mg po daily,</t>
  </si>
  <si>
    <t xml:space="preserve">-INR=2.53_x000D_
-ECHO (1 mnth back)= mild bi-ventricular systolic dysfunction secondary to tachycardia induced cardiomyopathy + mild LVH., LVEF= 45%, TAPSE= 12. CVS = S1 and S2 heard, no murmur or gallop, pulse is irregularly irregular. PR=85 CHADS2VASC score </t>
  </si>
  <si>
    <t>bp= 125 / 60 pr=64(currently regular)</t>
  </si>
  <si>
    <t>in target inr_x000D_
+ r/o radiculopathy</t>
  </si>
  <si>
    <t>-fbs -refill for 1 mnth_x000D_
- add carbamazepine 200mg po/d_x000D_
-neurosurgery clinic visit</t>
  </si>
  <si>
    <t xml:space="preserve">HTN + HHD with AF and bi-ventricular systolic dysfunction.secondary to tachycardia induced cardiomyopathy. ON metoprolol 50 mg po daily, atrovastatin 20 mg po daily, HCT 25Mg po/d, enalapril 10mg po/d, warfarin 5 mg po daily, neurobin 1 tab po/d </t>
  </si>
  <si>
    <t xml:space="preserve">HTN on Nifedipine 20 mg po BID &amp; Enalapril 5 mg po BID </t>
  </si>
  <si>
    <t xml:space="preserve">has epigastric pain of 2 wk </t>
  </si>
  <si>
    <t xml:space="preserve">bp 124 / 68 PR 66 </t>
  </si>
  <si>
    <t xml:space="preserve">well bp +asthma control + dyspepsia </t>
  </si>
  <si>
    <t>P1. HTN ON HCT 25 MG PO DAILY, Enalapril 10 MG PO BID, Amlodipine 5 MG PO DAILY P2. Asthma ON Beclomethasone 2 PUFF BID Salbutamol 6 PUFF PRN P3. DYSLIPIDEMIA ON Atrovastatin 20 mg po day</t>
  </si>
  <si>
    <t>COMPLAINING  BURNING EPIGASTRIC PAIN</t>
  </si>
  <si>
    <t xml:space="preserve">BP- 76, BP 97 / 57 </t>
  </si>
  <si>
    <t>PANTOPRAZOLE  40 MG PO DAILY FOR 1 MONTH</t>
  </si>
  <si>
    <t>P- Dyspepsia( treated)</t>
  </si>
  <si>
    <t>HAS BILATERAL LEG SWELLING SINCE SIX MONTHS,HAS GENERALIZED ABNORMAL BODY MOVEMENT SINCE AMONTH</t>
  </si>
  <si>
    <t>PR=99  BP=152 / 76MMHG</t>
  </si>
  <si>
    <t>SAME AS ABOVE+?EPILEPSY</t>
  </si>
  <si>
    <t>REFILL,HCT 25MG PO DAILY,HOLD AMLODIPINE ,DO EEG,SEUM ELECTROLYTES,FBS</t>
  </si>
  <si>
    <t>? OA + HHD  ON ENALAPRIL 5MG PO DAILY,AMLODIPINE 5MG PO DAILY,AMITRYPTUYLLINE 25MG PO DAILY,ATORVASTATIN 40MG PO DAILY,NEUROBION 1TAB PO DAILY, SALBUTAMOL PUFF PRN,BECLOMETHASONE PUFF BID</t>
  </si>
  <si>
    <t xml:space="preserve">Epistaxis 2nd to ? + HTN on Amlodipine 10 mg po/d &amp; HCT 25 mg po/d </t>
  </si>
  <si>
    <t xml:space="preserve">HEMOG  A1C  6.9    BP  140  /90  135/87  </t>
  </si>
  <si>
    <t>CONTROLLED  T2DM  =HTN</t>
  </si>
  <si>
    <t xml:space="preserve">REFILL  AND  APPOINT  AFTER 1  MONTH  WITH  SEREAL  BP  AND FBS  RECORD  AND  RFT  </t>
  </si>
  <si>
    <t>P=HTN +old ischemic stroke; On Nifedipine 20mg BID, HCT 25mg/day, ASA 81mg/day and Atrovastatin 20mg/day + T2DM ON LSM</t>
  </si>
  <si>
    <t>PR 84 RR 17 BP 130 / 76</t>
  </si>
  <si>
    <t>controlled HTN  on 5 mg po BID</t>
  </si>
  <si>
    <t xml:space="preserve">BP= 120/70                                   _x000D_
</t>
  </si>
  <si>
    <t xml:space="preserve">SAME                                                          </t>
  </si>
  <si>
    <t xml:space="preserve">REFILL                                                           </t>
  </si>
  <si>
    <t>SAME AS ABOVE+?EPILEPSY+</t>
  </si>
  <si>
    <t>? OA + HHD+B.ASTHMA  ON ENALAPRIL 5MG PO DAILY,AMLODIPINE 5MG PO DAILY,AMITRYPTUYLLINE 25MG PO DAILY,ATORVASTATIN 40MG PO DAILY,NEUROBION 1TAB PO DAILY, SALBUTAMOL PUFF PRN,BECLOMETHASONE PUFF BID</t>
  </si>
  <si>
    <t xml:space="preserve">FBS-148-179 mg/dl &amp; BP-135-143/69-87 mmHg_x000D_
</t>
  </si>
  <si>
    <t xml:space="preserve">Poor Glycemic Control + Suboptimal HTN Control_x000D_
_x000D_
</t>
  </si>
  <si>
    <t>refill  for 2 month</t>
  </si>
  <si>
    <t xml:space="preserve">P=T2 DM + HTN on NPH 32/22 IU SC BID, MTF 500 mg d, Amlodipine 5 mg po/d &amp; Atrovastatin 20 mg po/d_x000D_
</t>
  </si>
  <si>
    <t>bp 126 / 84 PR 70   INR 1.14 PT 15.7</t>
  </si>
  <si>
    <t xml:space="preserve">p1: known epileptic p2: cerebral venous thrombosis, p3: 45th postpartum, she is on phenytoin 100 mg po bid,  warfarin 7.5mg po </t>
  </si>
  <si>
    <t>V/S  PR= 98 RR=17 BP=107 / 66    T=36</t>
  </si>
  <si>
    <t>Ass't - Stable + Subtheraputic INR</t>
  </si>
  <si>
    <t>Plan - Continue Anti- TB_x000D_
        - Increase warfarin to 7.5/10 mg alternative day_x000D_
        - come with Updated INR on next visit</t>
  </si>
  <si>
    <t>P1:intestinal TB (on ANTI TB _x000D_
 3 MONTH) _x000D_
P2:chronic DVT(2 MONTHS) _x000D_
P3:?IBD/CROHNS DISEASE _x000D_
ON - ANIT TB and  PYIDOXIE _x000D_
 -WARFARIN 7.5 MG PO Daily_x000D_
Updated INR= 1.31_x000D_
 Biopsy Report-_x000D_
 Small intestine /Resction/ IBD consistent with Crohns diseas</t>
  </si>
  <si>
    <t xml:space="preserve">PR- 77 BP- 124 / 72 </t>
  </si>
  <si>
    <t>U/A, OFT, ECG ,ABDOMINAL U/S, REFILL MEDS&amp; APPOINT AFTER 3 MONTHS</t>
  </si>
  <si>
    <t>P-HTN( 4 yrs) WITH HHD on: -NIFEDIPINE 20 MG PO BID AND -ENALAPRIL 5 MG PO BID</t>
  </si>
  <si>
    <t>BP-140/80, 123/67_x000D_
pr 78_x000D_
FBS 101 mg/dl</t>
  </si>
  <si>
    <t xml:space="preserve">Problem List T2DM + HTN on metformin 500 mg po BID, enalapril 10 mg po BID amlodipine 10 mg po/d and neurobin 1 tab po/d_x000D_
_x000D_
</t>
  </si>
  <si>
    <t>BP 137/81  PR 95</t>
  </si>
  <si>
    <t>KNOWN ASTHMATIC ON SALBUTAMOL PUFF AND BECLOMETASONE 2 PUFF BID</t>
  </si>
  <si>
    <t>SEND  LIVER  FUNCTION  TEST</t>
  </si>
  <si>
    <t xml:space="preserve">no cough,no SOB, no edema, no visual problem (glaucoma), no back paion, no paresthasia, joint  mobility good, good balabnnce, good understanding, cooperative, obesity, no stress, no psychosocial distress, good dietary habit, giood hygien,no addiction, adherent to medixcation, toileting good, good spocial interaction. remarksd (prostectomy done) FBS 130 mg/dl BP 140/70 mmHg </t>
  </si>
  <si>
    <t>salt restriction, be acrive, minimize coffee, loose weight, eat small but frequent diet,, avoid large portion of m,eal at a time, avoid procesed salty foods, avoid fried food, vegitab;le and fruit dish,legumes dish, use only liquid oil, walk for 20 minutes 5 times per week, foot care (wear loose shoe, nmoisturize leghs wiuth vaslin , becareful while cutting nails, keep hygien)</t>
  </si>
  <si>
    <t>diabetes,  hypertension, dyslipidemia</t>
  </si>
  <si>
    <t xml:space="preserve">BP=165 / 74 (Home BP= 137/70)_x000D_
</t>
  </si>
  <si>
    <t>consider BB is BP persisted high_x000D_
RTC- 2/12</t>
  </si>
  <si>
    <t>T2DM(10years)+ HTN(10years) +OA +Chronic Gout arthritis+ DKD (24 hour protien 1386 mg)_x000D_
on MTF 850mg po bid amlodipine 10mg po daily enalapril 20mg po bid  atorvastatin 20mg (Normal Cr, ca, p,vit D)</t>
  </si>
  <si>
    <t xml:space="preserve">BP 134/71     ,114/69    </t>
  </si>
  <si>
    <t xml:space="preserve">htn+  hhd </t>
  </si>
  <si>
    <t>BP-149/80 ., 140/90, 150/98_x000D_
pr 80_x000D_
 FBS 177,150. 153</t>
  </si>
  <si>
    <t>Metformin 1.5gm/1gm_x000D_
Amlodipine  10 mg po daily</t>
  </si>
  <si>
    <t>P=T2 DM + HTN + dyslipidemia; on metformin 1 gm PO BID] , doanil 10 mg po BID, atorvastatin 20 mg po/d, , amlodipine 5 mg po/d, Enalapril 10 mg po/d &amp; Neurobion 1 tab po/d</t>
  </si>
  <si>
    <t>HgA1C-8.1 mg/dl  &amp; BP_140/80 mmHg (Home measurement)</t>
  </si>
  <si>
    <t>P1-T2DM on NPH 20/18 IU SC BID + P2-HTN + P3- Old I. stroke on Amlodipine 10 mg d, ASA 81 mg d, Atrovastatin 40 mg d, losartan 50mg po day</t>
  </si>
  <si>
    <t>LEFT CHRONIC DVT + SUB THERAPUTIC INR(1.45)</t>
  </si>
  <si>
    <t>NECK U/S, APPOINT AFTER 1MONTH</t>
  </si>
  <si>
    <t>Left chronic DVT + RVI ON warfarin 7.5mg PO 5x per week , 10mg po 2x for 2 days</t>
  </si>
  <si>
    <t>BP-151/81,_x000D_
pr 80</t>
  </si>
  <si>
    <t>same + ? newly diagnosed HTN</t>
  </si>
  <si>
    <t xml:space="preserve">Advise on LSM of HTN ( Non- complaint on strating medication ) advise on monitoring </t>
  </si>
  <si>
    <t>bp=  96 / 56 pr= 72</t>
  </si>
  <si>
    <t xml:space="preserve">-PERIPARTUM CMP ( 3 YEARS ) </t>
  </si>
  <si>
    <t>-metoprolol 50mg po bid -.RFT AND K -CONTINUE spironalctone and enalapril the same -continue dapa 10mg po/d _x000D_
-echocardiography</t>
  </si>
  <si>
    <t>-PERIPARTUM CMP ( 3 YEARS ) ON : - METOPROLOL SUCCINATE 50 MG PO/DAY -ENALAPRIL 5 MG PO BID -SPIRONOLACTONE 25MG PO/D -DAPAGLIFLOZIN 10MG PO/D ECHO-DCMP LVEF (25-30)</t>
  </si>
  <si>
    <t>has abdominal discmfort</t>
  </si>
  <si>
    <t>bp 137 / 93     PR 96     INR 1.74   PT 21.8   PTT 40.5</t>
  </si>
  <si>
    <t>CRVHD (Sever MS, Moderate MR, Severe TR ) + sever pulmonary HTN+ plumonary edema( Rxed)  + Afib on Lasix 20mg po daily and DIGOXINE 0.125 MG PO DAILY , WARFARIN - 2.5 MG PO DAILY</t>
  </si>
  <si>
    <t xml:space="preserve">FBS - 168 , 137 - 140_x000D_
</t>
  </si>
  <si>
    <t>SEND HGA1C - SEE MANAGEMENT</t>
  </si>
  <si>
    <t xml:space="preserve">TIIDM on MTF 1500 mg/1000 mg, Glibenclamide 10 mg Bid_x000D_
</t>
  </si>
  <si>
    <t>PR 102 RR 17 BP 148 / 106 T 36</t>
  </si>
  <si>
    <t>KNOWN HTN + KNOWN  RA</t>
  </si>
  <si>
    <t>KNOWN HTN + RA</t>
  </si>
  <si>
    <t xml:space="preserve">Has frequent exacerbation                               </t>
  </si>
  <si>
    <t xml:space="preserve">BP=133 / 73                                          </t>
  </si>
  <si>
    <t>HF 2 to Cor Pulmonale + ACOS _x000D_
ON salbutamol,Lasix 40 mg po BID, Spironolactone12.5 mg po/d, symbicort 160/4.5</t>
  </si>
  <si>
    <t xml:space="preserve">PR=81 BP=149 / 79MMHG </t>
  </si>
  <si>
    <t>SAME ASABOVE+SUOPTIMAL BP CONTROL</t>
  </si>
  <si>
    <t>DCMP + Mild pul HTN on Losartan potassium 50mg po/d ,Metoprolol 12.5 mg po/d, ASA 81 mg po/d &amp; Atrovastatine 20 mg po/d</t>
  </si>
  <si>
    <t xml:space="preserve">left  knee  joint  pain  with  numbness   to  lower  extremities </t>
  </si>
  <si>
    <t xml:space="preserve">bp  153/77    </t>
  </si>
  <si>
    <t>the   same +left  knee  osteoarthritis</t>
  </si>
  <si>
    <t xml:space="preserve">send    left  knee joint  x  ray </t>
  </si>
  <si>
    <t>HTN + B. Asthma on nifedipine 20 mg po BID, enalapril 10 mg po BID, beclomethasone 2 puffs BID, salbutamol puffs PRN , atrovastatin 20 mg po/d</t>
  </si>
  <si>
    <t>husband visit</t>
  </si>
  <si>
    <t>TIIDM + HTN on NPH 40/20 IU, Enalapril 10mg PO BID ,ASA 81 mg PO/D, Atrovastatin 20mg PO/D</t>
  </si>
  <si>
    <t>BP-147 / 61 mmHg ( 129-136/6--64 mmHg)</t>
  </si>
  <si>
    <t>Amlodipine 5 mg po/d, Atenolol 25 mg po/d &amp; DC Frusemide</t>
  </si>
  <si>
    <t xml:space="preserve">P=HTN with HHD + DVHD (Severe AS, mild AR, mild MR) on Amlodipine 10 mg d( she DC a/r her BP become low a/r Dr.consultation), Atenolol 50 mg/ d, Furosemide 40 mg/d </t>
  </si>
  <si>
    <t xml:space="preserve">COMPLAIN  RIGHT  EPEGASTRIC PAIN    AND  NUMBNUSS TO  LOWER  EXTRIMITIES   </t>
  </si>
  <si>
    <t xml:space="preserve">BP  120/72     130/84  </t>
  </si>
  <si>
    <t>CONTROLLED  HTN+PN +?CHOLELITHIASIS</t>
  </si>
  <si>
    <t xml:space="preserve">SEND  ABDOMENOPELVIC U/S   LIPID [PROFILE  RFT   ELECTROLYTE  FBS  </t>
  </si>
  <si>
    <t>known HTN with HHD on AMLODIPINE 5MG PO DAILY,HCT 25MG PO DAILY,ASA81NG PO DAILY,</t>
  </si>
  <si>
    <t>has  bilateral knee joint pain  and burnining sensation of both lower exterimities.</t>
  </si>
  <si>
    <t xml:space="preserve">PR=86  BP=144 / 89MMHG </t>
  </si>
  <si>
    <t>same  as above+suboptimal BP  control+?osteoarteritis of knee joints+?peripheral neuropathy</t>
  </si>
  <si>
    <t>P=Fatty liver + well controlled HTN; on Amlodipine 10 mg po/d, Enalapril 5mg po daily &amp; Atrovastatin 20 mg po/D</t>
  </si>
  <si>
    <t>previous complaints have reduced markedly,  mild intermittent headache, no vomitinmg, no red eye, sleeps well, goes to work daily but feel fatyigue, a techer in proffession, has emotional change (recurrent abset provioked ), intermittent genmeralized fatigue and exhostion (no goitor, MRI on brain done  normal), BP 120/80  mmHg</t>
  </si>
  <si>
    <t>sleeps well, walkin g distance good, muscle strength good, no emotional change ,no memory loss but forgetfulness, good judgement</t>
  </si>
  <si>
    <t>avoid stress, get enoughh rest, take enough fluid, vegitable and fruit dish, get a cup of coffee daily,abvoid alcohol, cheeze, chekolet</t>
  </si>
  <si>
    <t>bp= 130/87_x000D_
FBS=157</t>
  </si>
  <si>
    <t xml:space="preserve">well controlled                            </t>
  </si>
  <si>
    <t xml:space="preserve">RTC- 2/12                             </t>
  </si>
  <si>
    <t>Poorly controlled HTN + Poorly controlled DM + POST DVT SYNDROME; on Metformin 1000 mg po bid, Enalapril 10x2, amlodipin 10 mg po daily, atrovastatin 20 mg po daily, Glimepiride 2 mg po bid</t>
  </si>
  <si>
    <t>TENDER AND SWOLLEN KNEE JIONTS_x000D_
-SWANNECK DEFORMITY</t>
  </si>
  <si>
    <t>BP-118/71 PR=78</t>
  </si>
  <si>
    <t>-MTX 20 MG PO WEAKLY -FOLIC ACID 5MG PO  /D - PREDNISOLONE 20MG PO/D FOR 2 WKS THEN 10MG PO/D -OMEPRAZOLE 20MG PO BID -CALCIUM CARBONATE 1 TAB PO/D, DICLO JEL PRN_x000D_
-LFT, HEP B AND C, _x000D_
-TOLD TO BRING OPHTA EVALUATION RESULT FROM MINILIK HOSPITAL</t>
  </si>
  <si>
    <t>RA with Deformity On: MTX 17.5mg Po weekly, Folic acid 5x, prednisolone 10 mg po daily, DICLOFENAC ointment prn</t>
  </si>
  <si>
    <t>bp  187 / 71 PR 72 FBS 81-84 HBPM 150/75-165/77</t>
  </si>
  <si>
    <t xml:space="preserve">well glycemic control + newly dx HTN </t>
  </si>
  <si>
    <t>T2DM patient for the last 20 years on NPH 30/20 IU SC BID, atrovastatin 20 mg po day</t>
  </si>
  <si>
    <t>difficulty of standing and walking on the right leg_x000D_
right foot x ray- old avulsion fracture of cuboid bone, Big calcaneal fracture</t>
  </si>
  <si>
    <t>Bp- 140/78_x000D_
pr 80</t>
  </si>
  <si>
    <t>old Fracture</t>
  </si>
  <si>
    <t>link to Orthopedic</t>
  </si>
  <si>
    <t xml:space="preserve">COMPLAIN  abnormal  bowl  sound  with  flatulence  </t>
  </si>
  <si>
    <t xml:space="preserve">BP   160  /90   </t>
  </si>
  <si>
    <t xml:space="preserve">refill and  add  enalapril  10  mg  po  /day    and  give  metrendazole  50  mg po/tid  for  7  days  and  appoint  after 1  month  rft  </t>
  </si>
  <si>
    <t>P1- HTN P2- BOO 2nd bph #ON alfuzocin</t>
  </si>
  <si>
    <t xml:space="preserve">BP-198 / 108 mmHg </t>
  </si>
  <si>
    <t>he stopped taing beclemetasone  sicne the last two months and didnt take</t>
  </si>
  <si>
    <t xml:space="preserve">BP-130/81, 130/65, 140/70_x000D_
pr 80_x000D_
</t>
  </si>
  <si>
    <t xml:space="preserve">No new complaint                          </t>
  </si>
  <si>
    <t xml:space="preserve">BP=111 / 74                                          </t>
  </si>
  <si>
    <t xml:space="preserve">Refill_x000D_
RTC- 3/12                                                         </t>
  </si>
  <si>
    <t>B. Asthma_x000D_
 symbicort 160/4.5 puff bid,salbutamol 2 puff PRN</t>
  </si>
  <si>
    <t>SHE HAS BURNING SENSATION OF BILATERAL FOOT</t>
  </si>
  <si>
    <t>PR 82 RR 17 BP 139 / 86</t>
  </si>
  <si>
    <t>DYSLIPEDEMIA +  VIT D DEFICEINCY</t>
  </si>
  <si>
    <t>LIPID PROFILE, U/A</t>
  </si>
  <si>
    <t>DYSLIPEDEMIA + VIT D DEFICEINCY</t>
  </si>
  <si>
    <t>SMOOTH POST-AMPUTTION</t>
  </si>
  <si>
    <t>RIVAROXABAN 2.5MG PO BID -ASA 81MG PO/D -ATROVASTATIN 40MG PO/D</t>
  </si>
  <si>
    <t>60 years old female 28TH POST-LEFT  KNEE AMPUTATION done for indication of dry gangrene with superinfection ON ASPRIN 81MG PO ONCE DAILY -ATROVASTATIN 40MG PO ONCE DAILY -RIVAROXABAN 2.5MG PO ONCE DAILY</t>
  </si>
  <si>
    <t xml:space="preserve">PR-82, BP- 158 / 84, FBS- 97, INR-2.4,  </t>
  </si>
  <si>
    <t>WELL CONTROLLED GLYCEMIA+ POORLY CONTROLLED HTN + THERAPUTIC RANGE INR + CHRONIC PTE</t>
  </si>
  <si>
    <t>HA1C, OFT, ECG, ECHO,ESCALATE ENALAPRIL  10 MG PO  BID, , REFILL MEDS &amp; APPOINT AFTER 3 MONTHS</t>
  </si>
  <si>
    <t>P1-HHD P2-Hypertension P3-known T2DM P4-Massive Bilateral PTE on -Amlodipine 5mg po/d, -Atorvastatin 40mg po/d, - Metformin 500mg po bid, -Glibenclamide 5mg po bid, -Warfarin 2.5 /5 mg alternative day -Enalapril 5MG PO BID Ix result - INR =1.79 - FBS=125-130</t>
  </si>
  <si>
    <t>no cough, no SOB, no edema,no visual problem, no back pain, no paresthasia, joint mobility good, good balance, good understanding, cooperatyive, no stress, no psychosocial distress, good dietary habit, no addiction, adherent to medication, toleting good, good social interaction, remarks (painful mucoid stool)</t>
  </si>
  <si>
    <t>sleeps well,walking distance good, muascl strength good, no emotional change, no mem,ory loss, good judghem,enmt</t>
  </si>
  <si>
    <t>salt restriction, be active, minimize coffee, vegitable and fruit dish legumes dish,  use onl liquidf oil, prevention of fall, get adequat e sun light</t>
  </si>
  <si>
    <t>has productive cough of 4months</t>
  </si>
  <si>
    <t>PR=102  BP=126 / 66MMHG</t>
  </si>
  <si>
    <t>Sameas above+?CAP</t>
  </si>
  <si>
    <t>HOLD ENALAPRIL ,AMLODIPINE 5MG PO DAILY, SALBUTAMOL 6 PUFF PRB,BECLOMETHASONE 2PUFF PO BID,AMITRYPTYLLINE 12.5MG PO DAILY,DOCBC,ESR,CHEST X-RAY,THEN MANAGE</t>
  </si>
  <si>
    <t>HTN + PN on.amitryptylline 12.5mg po daily,enalapril 5mg po daily,salbutaol 2puff prn</t>
  </si>
  <si>
    <t>REFILL FOR 1 MONTH DO TFT NECK U/S</t>
  </si>
  <si>
    <t xml:space="preserve">GOITOR     </t>
  </si>
  <si>
    <t>SHE HAS FLANK PAIN</t>
  </si>
  <si>
    <t>BP 130 /90 PR 86 FBS 116</t>
  </si>
  <si>
    <t>type 2 dm NPH 30/20 iu sc am/pm  and HTN on candesartan 16 mg po/day ASA 81 mg po/day rosuvastatin 5 mg po/day</t>
  </si>
  <si>
    <t>send ABD U/S , U/A, RFT, LFT LIPID PROFILE</t>
  </si>
  <si>
    <t xml:space="preserve">has runny nose , sneezing , dry cough </t>
  </si>
  <si>
    <t xml:space="preserve">bp  134 / 81 PR 98 fbns 140-150 </t>
  </si>
  <si>
    <t>fairly bp + glycemic control + URTI</t>
  </si>
  <si>
    <t>T II DM + HTN ON MTF 1gm po bid glimepiride 4 mg po/day Amlodipine 10 mg po/day, HCT 25 mg po day , atrovastatin 20 mg po day</t>
  </si>
  <si>
    <t>BP- 108/63, FBS- 80-110</t>
  </si>
  <si>
    <t xml:space="preserve">WEE CONTROLLED GLYCEMIA &amp; HTN </t>
  </si>
  <si>
    <t>HA1C, OFT, REFILL MEDS &amp; APPOINT AFTER 3 MONTHS</t>
  </si>
  <si>
    <t xml:space="preserve">P-TYPE 2 DM+ HTN, ON ASA81 MG PO/D, AMLODPINE 10 MGPO/D, MTF 1000 MG PO BID, ATROVASTATINE 40MG PO/D, PHENYTOIN 100 MG PO TID, </t>
  </si>
  <si>
    <t>BP 120/70,129/73_x000D_
pr 80</t>
  </si>
  <si>
    <t xml:space="preserve">p1: -Known Hypertensive AMlodipine 10 mg po daiy_x000D_
paraplegia 20 ischemic stroke + newly diagnosed HTN ( Sub optimally controlled) + polycytemia 20?_x000D_
_x000D_
</t>
  </si>
  <si>
    <t xml:space="preserve">BP  149/93   </t>
  </si>
  <si>
    <t>?poorly controlled  htn+t2dm</t>
  </si>
  <si>
    <t xml:space="preserve">send  fbs  ,rft  lipid profile  u/a  electrolyte </t>
  </si>
  <si>
    <t>RVI ( HAART) for 19 yrs + T2DM ( 9 month ) + HTN ( 4 yr ) + L4/5 degenerative spondylosis with mild stenosis canal</t>
  </si>
  <si>
    <t>FBS- 63-136</t>
  </si>
  <si>
    <t>WEE CONTROLLED GLYCEMIA</t>
  </si>
  <si>
    <t>HA1C, U/A, REFILL MEDS &amp; APPOINT AFTER 3MONTHS</t>
  </si>
  <si>
    <t>P- TIDM on NPH 30/10</t>
  </si>
  <si>
    <t>bp 150 / 92  fbs 148</t>
  </si>
  <si>
    <t>T2 DM+PN; ON MTF 1.5/1 gm po bid Daonil 10 mg po bid Amitriptylin 25 mg po/d ,Atrovastatine 20 mg po/d &amp; Neurobion 1 tab po/d</t>
  </si>
  <si>
    <t xml:space="preserve">BP-130/77, 134/78_x000D_
pr 80_x000D_
</t>
  </si>
  <si>
    <t>change nifedipne amlodipine 10 mg po daily</t>
  </si>
  <si>
    <t>BP 140/87 PR 87</t>
  </si>
  <si>
    <t>HTN with ?HHD on Amlodipine 10 mg po/d, Enalapril 10 mg po/d</t>
  </si>
  <si>
    <t xml:space="preserve">STOOL OCCULT -POSITIVE ONLY 1 TIME -_x000D_
-H.PYLORI -NEGATIVE_x000D_
-CD4=117(6TH MONTHS BACK), VIRAL LOAD(NON-DETECTABLE) 6TH MONTHS BACK) -_x000D_
MRI=SHOWED SQUELLE OF TB -MENINGITIS, MILD COMMUNICATING HYDROCEPHALUS, PERIPHERAL BRAIN ATROPHY, </t>
  </si>
  <si>
    <t>BP= 105 / 84</t>
  </si>
  <si>
    <t>+?ESOPHAGEAL ENDOSCOPY</t>
  </si>
  <si>
    <t xml:space="preserve">-DETERMINE CD4 TO D/C COTRI _x000D_
-FLUCONAZOLE 200MG PO BID -CONTINUE OTHERS </t>
  </si>
  <si>
    <t>P= RVI (TDF+3TC+DTG ) + Lt side hemiplegia 2nd TB meninigits + ? CNS toxo +HTN on -HAART, Anti TB (start date 1/2/2015 EC) , Carbamazepine 200mg po bid , Enalapril 5 mg po/d ,Amlodipine 5 mg po/d, Cotri 960 mg po/D</t>
  </si>
  <si>
    <t xml:space="preserve">BP=146 / 89(OFFICE), BP=110-124/68-78 PR= 84 RR=17 FBS=127.25_x000D_
</t>
  </si>
  <si>
    <t xml:space="preserve">DM + HTN On MTF 500mg/day, Glibenclemide 5mg BID and Enalapril 10mg BID_x000D_
</t>
  </si>
  <si>
    <t xml:space="preserve">BP-114 / 74 mmHg </t>
  </si>
  <si>
    <t>she had stick tauma to the head a week back and head CT scan was done and it was normal, CXR- multifocal pneumonia CBC- normal</t>
  </si>
  <si>
    <t>Bp-136/85, 103/56, 106/78_x000D_
pr 80</t>
  </si>
  <si>
    <t>no cough, no SOB, no edem,a, no visual problem evaluted , good self care , FBS , adherent to medicvation, no new complints</t>
  </si>
  <si>
    <t>sklleeps well, walking distance good, no emotioonal change, no memory loss bnut forgrtful,good judgement</t>
  </si>
  <si>
    <t>salt restriction, be active, minimize coffee, prevention of fall,, vegitable and fruit dishj, legumes dish, get adequate sun light</t>
  </si>
  <si>
    <t>essential trenmor r/o parkinson diseasd, diabnetes</t>
  </si>
  <si>
    <t>PR-82 BP- 98 / 63, CBC- NORMAL , LFT- NORMAL, RFT- 0.6</t>
  </si>
  <si>
    <t>cute hepatitis sec to viral hepatitis (HCV)</t>
  </si>
  <si>
    <t>COLLECT HCV RNA PCR, APPOINT AFTER 3MONTHS</t>
  </si>
  <si>
    <t>P- Acute hepatitis sec to viral hepatitis (HCV) Hep C antibody= Positive MRCP= Unremarkable</t>
  </si>
  <si>
    <t>no cough, no SO B, no edemna, no visual problem, good self catre, adherent to medication</t>
  </si>
  <si>
    <t>sleeps well, walking distance good,muscle strength good, no emotional change, no memory loss, good judgement</t>
  </si>
  <si>
    <t>good diseaser coutrse</t>
  </si>
  <si>
    <t>salt restyriction, be active, minimize coffee, prevention of fall, vegitabnle and fruit dish, legumes dish, getg adequate sun light</t>
  </si>
  <si>
    <t>no coughj, nom SOB, no edema, no visual problem to be evaluated, good self care, BP 130/80 mmHg, adherent to medication</t>
  </si>
  <si>
    <t>sleeps well, walking distance good,muscle strength good, no emotional chanmge, no memory loss, good judgement</t>
  </si>
  <si>
    <t>salt restriction, be acvtrive, minimize c coffee, prevenmtion of fall, vegitabl;er and fruit dish, legum,es dish, get adfequate sun light</t>
  </si>
  <si>
    <t>BP- 120/83- 141 / 91, FBS-114</t>
  </si>
  <si>
    <t xml:space="preserve">WELL CONTROLLED GLYCEMIA + HTN </t>
  </si>
  <si>
    <t>HA1C, OFT, REFILL &amp; APPOINT AFTER 3 MONTHS</t>
  </si>
  <si>
    <t>KNOWN T2-DM + HTN</t>
  </si>
  <si>
    <t xml:space="preserve">difficulrty of standing longer,, no paresthasia, , can not carry heavy objects, no linmitation to spibnal rnge of motion, no history of joint swelling , no joint pain, no area of tenderness on vertebtral bones, took vitamin D previously and is on dietary management </t>
  </si>
  <si>
    <t>canm sit on any chair, can sleep on any mattress, no weight loss, no rash</t>
  </si>
  <si>
    <t>avoifd heavy diuty, adviced to strength muscles of back andabdomen (strechinmg exercise, cow and cat exercise, )</t>
  </si>
  <si>
    <t xml:space="preserve">Normal                 </t>
  </si>
  <si>
    <t xml:space="preserve">BP-160 / 83 mmHg (140/70 mmHg--outside) &amp; FBS-160 mg/dl_x000D_
</t>
  </si>
  <si>
    <t xml:space="preserve">Uncontrolled HTN_x000D_
_x000D_
</t>
  </si>
  <si>
    <t xml:space="preserve">19 years old male patient who was relatively healthy 13 years back at which time he start to show some behavioral changes which is characterized by difficulty of communicating with others, he has and after he start school he had low school performance </t>
  </si>
  <si>
    <t xml:space="preserve">bp 115/78 PR 70 </t>
  </si>
  <si>
    <t>link to neurology clinic with brain MRI result</t>
  </si>
  <si>
    <t xml:space="preserve">Intellectual disability , with expressive language disorder on follow up at psychiatric side </t>
  </si>
  <si>
    <t>presnted with a complain epigastric pain, chest pain and SOB for the last one week. he also had hx of burrning pain associated with frequnecy of urination</t>
  </si>
  <si>
    <t>BP: 143/90 PR: 92</t>
  </si>
  <si>
    <t>Same + dyspepsia +? UTI + newly diagnosed HTN</t>
  </si>
  <si>
    <t>dyspepsia +? UTI + newly diagnosed H</t>
  </si>
  <si>
    <t>HAS BEEN BITTEN WITH INSECT ON THE FACE</t>
  </si>
  <si>
    <t>PR=85 BP= 168 / 90MMHG,FBS=?</t>
  </si>
  <si>
    <t>SAME AS ABOVE WITH POOR  BP CONTROL</t>
  </si>
  <si>
    <t>HTN+OLD  STROKE STROKE+TYPE 2DM ON MTF 500MG PO DAILY,GLIBINCLAMIDE 5MG PO BID,ASA 81,ATORVASTATIN 40 MG PO DAILY,ENALAPRIL 10 MGH PO DAILY</t>
  </si>
  <si>
    <t>HAS ABDOMINAL CRAMPYING SINCE FIVE DAYS</t>
  </si>
  <si>
    <t>pr=78  bp=110 / 65mmhg</t>
  </si>
  <si>
    <t>same as above+I/P</t>
  </si>
  <si>
    <t>DO STOOL EXAM,THEN MANAGE.</t>
  </si>
  <si>
    <t>Lumbar degenerative spondylosis on mgt</t>
  </si>
  <si>
    <t>BP=136 / 67</t>
  </si>
  <si>
    <t>Essential HTN(well controlled)</t>
  </si>
  <si>
    <t>appoint after 3 month with serial BP record_x000D_
refill medication</t>
  </si>
  <si>
    <t>P1=HTN ON NIFEDIPINE 20 MG PO daily, ENALAPRIL 10 MG PO BID , _x000D_
P2= BPH on follow up at SRC</t>
  </si>
  <si>
    <t xml:space="preserve">fever 5 days _x000D_
sicne 5 days cough with whitish spputume chills and rigors _x000D_
has right groin pain _x000D_
had vx discharge but dc afer rx with doxy and clotrimazole _x000D_
has fatigue limiting activitig _x000D_
mild headache _x000D_
n vom  or diarrhea _x000D_
</t>
  </si>
  <si>
    <t>asl_x000D_
bp 140/ 90   _x000D_
right inguina area sweling tender _x000D_
chest _x000D_
no distreess_x000D_
right basal crept _x000D_
s m at the aortic area _x000D_
cotpp</t>
  </si>
  <si>
    <t xml:space="preserve">DM , Hyperthyroidsim _x000D_
CAP + ractive LAP </t>
  </si>
  <si>
    <t xml:space="preserve">cxr abd pelvic us _x000D_
cbc rbs ua _x000D_
cetfrixone and azit </t>
  </si>
  <si>
    <t xml:space="preserve">HEMOG  A1C   9.36  BUN  27.3  </t>
  </si>
  <si>
    <t>REFILL  AND  APPOINT  AFTER 1 MONTH WITH  SEREAL   FBS  RECORD  AND  ADVISE  ON LIFE STYLE CHANGE</t>
  </si>
  <si>
    <t>_x000D_
P=T2DM NPH=14/10 AM/PM , MTF 500 mg po bid</t>
  </si>
  <si>
    <t xml:space="preserve">no cpmplaint _x000D_
delivered 3 mo back and child had the routine vaccine oly _x000D_
age 27 no known liver ds in the family </t>
  </si>
  <si>
    <t xml:space="preserve">no perip stigmata of cld _x000D_
HBV viral load = 29 iu/ml </t>
  </si>
  <si>
    <t xml:space="preserve">p1 Chronic hBV duration ? </t>
  </si>
  <si>
    <t xml:space="preserve">us oft _x000D_
cbc </t>
  </si>
  <si>
    <t>PR-110 BP- 113 / 75, FBS-114-200, SCR-1.2</t>
  </si>
  <si>
    <t>POORLY CONTROLLED GLYCEMIA+WELL  CONTROLLED HTN + ? DM NEPHROPATHY + ? HPOGLYCEMIA  UNAWARNESS</t>
  </si>
  <si>
    <t>HA1C, U/A, ABDOMINAL U/S, OFT,ESCALATE NPH-20/10, ADVICE ON DIET,  REFILL &amp; APPOINT AFTER 3MONTHS</t>
  </si>
  <si>
    <t>P- DM+Htn(uncontrolled)</t>
  </si>
  <si>
    <t>Abnormal: Sinus Rhythm, Left Axis Deviation, Complete Left Bundle Branch block with Left Ventricular_x000D_
Hypertrophy, Abnormally Long QT Interval observed. Compare with old ECG, if any to rule out new onset LBBB._x000D_
Please correlate clinically</t>
  </si>
  <si>
    <t>send   echo</t>
  </si>
  <si>
    <t>intermittent palpitation one month duration</t>
  </si>
  <si>
    <t xml:space="preserve">bp=145 / 88  pr=101   rr=18 </t>
  </si>
  <si>
    <t>htn(sub optimal control) + ?HHD</t>
  </si>
  <si>
    <t>ECG,_x000D_
ENALAPRIL 5 MG PO/D , NIFEDIPINE 20 MG PO/S</t>
  </si>
  <si>
    <t>CHRONIC HTN ENALAPRIL 5 MG PO/D , NIFEDIPINE 20 MG PO/S + bilateral osteoarthritis knee ON PHYSIO THERAPHY SIDE</t>
  </si>
  <si>
    <t xml:space="preserve">still complain  head  ache </t>
  </si>
  <si>
    <t xml:space="preserve">hemog  a1c  6.25    bun  7  cr  0.87  vitamn    d  23   </t>
  </si>
  <si>
    <t xml:space="preserve">start  asa  81  mg po/day  amitriptyline 25 mg po/day   vitamin  b  complex  1 tab po/day   and  amlodpine  5  mg po/day   and  appoint  after  1  week  with  sereal  bp  and fbs record </t>
  </si>
  <si>
    <t xml:space="preserve">migrine  head  ache+stage  1  HTN+ CHRONIC  SMALL  VESSEL  ISCHEMEA   OF BRAIN ?  was 143/93    </t>
  </si>
  <si>
    <t>HAD 3 EPISODES OF GTC SEIZURE</t>
  </si>
  <si>
    <t>-VALPROATE 500MG PO TID_x000D_
-CARBAMEZEPINE 400MG PO BID</t>
  </si>
  <si>
    <t>P1=GTC SEIZURE On CARBAMAZEPINE ON 400 MG PO BID, Na VALPROATE 500/500/200 mg.</t>
  </si>
  <si>
    <t>PR-77 BP- 98 / 73, SCr- 0.7, INR- 1.44</t>
  </si>
  <si>
    <t>CRVHD (severe MS, moderate MR, mild AR) + Sever PHTN + Atrial fibrillation + chronic rt leg proximal DVT</t>
  </si>
  <si>
    <t>OFT, U/A,INR, ESCALATE WARFARINE 5/7.5 MGPO/D, REFILL MEDS &amp; APPOINT AFTER  1MONTH</t>
  </si>
  <si>
    <t>bilateral leg of  1 month duration</t>
  </si>
  <si>
    <t>BP 132/81, 132/67, 120/81_x000D_
pr 80</t>
  </si>
  <si>
    <t>P1=HTN on Amilodipin 5mg po daily, Enalapril 10mg PO BID, HTC 25mg PO daily, Amitryplin 25mg PO daily P2= PN on medicatio</t>
  </si>
  <si>
    <t xml:space="preserve">She had 2 episodes of  ABM 1 mon back w/c occur after she d/c her medications for 2 days. But after restarting of her medication she has no ABM </t>
  </si>
  <si>
    <t xml:space="preserve">BP=96 / 67, PR=80               </t>
  </si>
  <si>
    <t>Phenytoin 100 mg po/day phenobarbitone 100 mg po bid_x000D_
She is advised on Contraceptive &amp; drug adherance</t>
  </si>
  <si>
    <t>P=Seizure disorder Phenytoin 100 mg po/day phenobarbitone 100 mg po bid</t>
  </si>
  <si>
    <t xml:space="preserve">complain   body  swelling  which  started  from his  leg  with    associated   shortness of  breath  </t>
  </si>
  <si>
    <t xml:space="preserve">bp  152/68  pr   89    bun  33  cr  1.0 </t>
  </si>
  <si>
    <t xml:space="preserve">t2dm+htn+?heart  failure  ?  </t>
  </si>
  <si>
    <t xml:space="preserve">start  frusemide 40 mg  po/day   and  send  ecg  and  echo  </t>
  </si>
  <si>
    <t>BP- 146/84 mm Hg</t>
  </si>
  <si>
    <t>KNOWN RVI ON HAART P2- KNOWN EPILEPTIC P3- KNOWN GOUTY ARTHRITIS P4- KNOWN HTN P5- KNOWN CARDIAC (DVHD) P6- KNOWN DM P7- TIIDM + Hypokalemia</t>
  </si>
  <si>
    <t>update S/e(K)_x000D_
NPH- 10</t>
  </si>
  <si>
    <t>PR 79 RR 17 BP 148 / 96</t>
  </si>
  <si>
    <t>HTN  + dyslipidemia on Losartan 25/50mg BID, Atrovastatin 20mg daily</t>
  </si>
  <si>
    <t>BP_140/68_x000D_
pr 72</t>
  </si>
  <si>
    <t>K nown HTN ( Sub optimally controled) + CHF 20? HHD enalapril 5 mg po BID</t>
  </si>
  <si>
    <t>P1. DM on metformin 500 mg po daily, P2. HTN + PN on enalapril 5 mg po BID, HCT 25 mg po/d, amitriptyline 12.5 mg po/d and neurobin 1 tab po/d P1.OA</t>
  </si>
  <si>
    <t xml:space="preserve">BP=148 / 66  PR=70 RR=18_x000D_
FBS--?? </t>
  </si>
  <si>
    <t xml:space="preserve">Type 2 DM(???CONTROL)+ RVI on HAART </t>
  </si>
  <si>
    <t>NPH= 40/24 IU BID, MTF 500 mg po bid_x000D_
RETURN WITH SERIAL FBS AT NEXT VISIT</t>
  </si>
  <si>
    <t>BP- 119-122/ 78-82</t>
  </si>
  <si>
    <t>OFT, REFILL MEDS &amp; APPOINT AFTER 3 MONTHS</t>
  </si>
  <si>
    <t>p- HTN(02 YRS) + left side hemiplegia + brocas aphasia sec to hemorrhagic stroke Enalapril 5 mg po daily, Amlodipine 5 mg</t>
  </si>
  <si>
    <t xml:space="preserve">PR 93 RR 17 BP 115 / 86 T 36 </t>
  </si>
  <si>
    <t>diabetic + hypertensive+ PN</t>
  </si>
  <si>
    <t>VITAMIN D SUPLEMENT</t>
  </si>
  <si>
    <t xml:space="preserve">PRESENTED WITH LOW BACK PAIN OF OVER 1 YEAR DURATION WORSENING IN THE PAST 2 WEEKS PAIN/ TINGLING SENSATION PASS TROUGH THE BACK OF THE LEG_x000D_
</t>
  </si>
  <si>
    <t xml:space="preserve">BP=138 / 71  PR=79 18 </t>
  </si>
  <si>
    <t>HTN (GGOD CONTROL) + PN</t>
  </si>
  <si>
    <t>Atrovastatin - 20mg ,Amlodipine - 10mg ,Amitriptyline - 25mg</t>
  </si>
  <si>
    <t>Hypertension + PN</t>
  </si>
  <si>
    <t xml:space="preserve">has abdominat discomfrort and swelling _x000D_
has no body swelling _x000D_
has fatigue and sob _x000D_
no cough has 5 kg weight loss_x000D_
no skin itching _x000D_
has redish urine _x000D_
no vomiting _x000D_
no stool color change </t>
  </si>
  <si>
    <t xml:space="preserve">csl _x000D_
chest : bibasal dec breath sounds and dullness _x000D_
abd liver 20 cm irr palp spleen 4 cm _x000D_
no ft of acitis _x000D_
no perip eema _x000D_
cotpp_x000D_
cCT ( hcc + portal v throbose + lung met) </t>
  </si>
  <si>
    <t xml:space="preserve">chromic hbv + HCC ( with mets lung and ? portal vein ) </t>
  </si>
  <si>
    <t xml:space="preserve">oft _x000D_
cbc _x000D_
onco consult </t>
  </si>
  <si>
    <t xml:space="preserve">Chronic hbv with ? corosis </t>
  </si>
  <si>
    <t>PR- 111 BP- 151 / 89</t>
  </si>
  <si>
    <t>POORLY CONTROLLED HTN + POST TB BRONCHECTASIS</t>
  </si>
  <si>
    <t>CXR, REFILL THE MEDS &amp; APPOINT AFTER 3MONTHS</t>
  </si>
  <si>
    <t>P- "Known hypertensive (7 years) + SCAP( Rx) + Post TB Bronchiectasis" on amlodipine 5 mg PO daily, Beclomethasone 2 puff BID, salbutamol puff PRN</t>
  </si>
  <si>
    <t>bp  127/86   pr 77</t>
  </si>
  <si>
    <t xml:space="preserve">REFILL  AND  APPOINT  AFTER 1  MONTH  WITH  SEREAL  BP  RECORD  AND RFT </t>
  </si>
  <si>
    <t>hypertension disease (identifuied post abortion)</t>
  </si>
  <si>
    <t>Calcified Nodule ? Granuloma in the Lt lower lobe 20 to  ?</t>
  </si>
  <si>
    <t>BP-114/78_x000D_
pr 80_x000D_
FBS_153, 160, 172</t>
  </si>
  <si>
    <t>glycemic  control</t>
  </si>
  <si>
    <t>hold oral po medication start insulin NPH 20/10 and appoint after 2 weeks</t>
  </si>
  <si>
    <t>T2 DM ON {MTF 1.5 gm/1GM PO BID , DAONIL 10 MG PO BID }</t>
  </si>
  <si>
    <t>COMES  SEEKING PRESCRIPTION</t>
  </si>
  <si>
    <t>BP= 111 / 75 FBS: 130 140, 150</t>
  </si>
  <si>
    <t>metformin 1000 mg PO BID,ATROVA 20MG PO DAILY,</t>
  </si>
  <si>
    <t>Known diabetic patient on metformin 1000 mg PO BID</t>
  </si>
  <si>
    <t>BP :118/79 132 132/79    120/78</t>
  </si>
  <si>
    <t>Ischemic stroke +HTN takin asa 81 mg po per day,atrovastatine 40mg po per day and ENALAPRIL AND AMILODIPIN BUT SHE DISCONTINUED ONE DRUG BY HER SELF THINKING THAT HER BP IS LOWERED</t>
  </si>
  <si>
    <t xml:space="preserve">bp  129/77   </t>
  </si>
  <si>
    <t xml:space="preserve">send  rft  ,ecg  lipid profile electrolyte  u/a  </t>
  </si>
  <si>
    <t>Stroke + HTN + ? PN</t>
  </si>
  <si>
    <t>had diahrea 2 days back but improved</t>
  </si>
  <si>
    <t>bp = 120/80 ,at home</t>
  </si>
  <si>
    <t>good control of seizure</t>
  </si>
  <si>
    <t>BP-100/80_x000D_
pr-80</t>
  </si>
  <si>
    <t>Metformin 500 mg po daily</t>
  </si>
  <si>
    <t>Toxic MNG followup at surgical side_x000D_
linked to MOPD- for elevated HGBa1c_x000D_
FBS 130.6</t>
  </si>
  <si>
    <t>1. RA (20 years) 2. Right side hemiparesis 2o to Ischemic stroke (3 months ago) 3. SAH ( 2 years ago)</t>
  </si>
  <si>
    <t>bp- 127 / 77</t>
  </si>
  <si>
    <t>WELL CONTROLLED SIZURE DISORDER+ BIVENTRICULAR SYSTOLIC DYSFUNCTION</t>
  </si>
  <si>
    <t>REFILL MEDS &amp; SEE HIM AFTER 1 MONTH</t>
  </si>
  <si>
    <t>P- Seizure disorder 2ndry to ? old ischemic stroke+? +borderline biventricular systolic dysfunction)</t>
  </si>
  <si>
    <t>no new compliant_x000D_
discontinue the medication for 2 days</t>
  </si>
  <si>
    <t>bp=167/89, pr=68</t>
  </si>
  <si>
    <t>escalate dose of enalapril to 5mg PO BID, refill other medication_x000D_
appoint after 2 month with serial BP record_x000D_
advice to drug adherance</t>
  </si>
  <si>
    <t>P1=multinodular goiter 11/08/2023(TSH=0.521_x000D_
P2= HTN ON enalapril 2.5 mg po bid ,amlodipine 5 mg po daily_x000D_
28/082023=ECHO DEGENERATIVE VALVE DISEASE (MILD AR AND MILD )</t>
  </si>
  <si>
    <t>BP 120/75 PR 84</t>
  </si>
  <si>
    <t>CONTROLLED type 1 DM</t>
  </si>
  <si>
    <t xml:space="preserve">intermittent burning an tingling sensation </t>
  </si>
  <si>
    <t xml:space="preserve">bp= 129 / 83 </t>
  </si>
  <si>
    <t>make amitriptiline 50mg po nocturnal for 4 month</t>
  </si>
  <si>
    <t>PR-80 ,  BP-26 / 92, FBS- 88</t>
  </si>
  <si>
    <t>WELL CONTROLLED GLYCEMIA+ HTN+ ? OA</t>
  </si>
  <si>
    <t>HA1C, OFT, REFILL &amp; APPOINT AFTER 3MONTHS</t>
  </si>
  <si>
    <t xml:space="preserve">BP- NAD_x000D_
PR NAD_x000D_
</t>
  </si>
  <si>
    <t>Hold warfarin and appoint afte a month with coagulation profile</t>
  </si>
  <si>
    <t>P1- Lt femur fracture P2- DVT on warfarin 5/2.5 mg po/d alternatively since 1 yr and 6 months INR = 2</t>
  </si>
  <si>
    <t xml:space="preserve">has abd swelling _x000D_
no leg swelling _x000D_
</t>
  </si>
  <si>
    <t xml:space="preserve">no peripheral stigmata of CLD </t>
  </si>
  <si>
    <t xml:space="preserve">same + HBSag pos  ( new case ) </t>
  </si>
  <si>
    <t xml:space="preserve">do abd us _x000D_
and reevaluate </t>
  </si>
  <si>
    <t>HEP clinic evaluation _x000D_
p1: known T2 DM on MTF 500mg po daily p2: HTN on enalapril 10mg po bid, HCT 25mg po daily, atrovastatin 20mg po daily, ASA 81 gm po daily p3: PN on AMT 25mg po daily and pregabalin 75 mg po daily p4: Lt knee OA on Meloxicam 15mg po daily</t>
  </si>
  <si>
    <t>V/S- stable _x000D_
FBG - 128 - 140 mg dl</t>
  </si>
  <si>
    <t>TIDM(untrolled)</t>
  </si>
  <si>
    <t>NPH- 18/14</t>
  </si>
  <si>
    <t>TIDM(uncontrolled)</t>
  </si>
  <si>
    <t>BP 111-134/67-79  PR 65</t>
  </si>
  <si>
    <t>HTN +  HHD + T2DM;</t>
  </si>
  <si>
    <t>has 2 episode of seizure for the past 3 months</t>
  </si>
  <si>
    <t>Epilepsy (well controlled)</t>
  </si>
  <si>
    <t xml:space="preserve">brain MRI_x000D_
EEG_x000D_
PICT_x000D_
ESCALATE VALPROATE  TO 400 MG PO BID_x000D_
</t>
  </si>
  <si>
    <t>known epileptic pt(15 yrs) on -Sodium valproate 200mg po bid -Phenobarbital 100mg po bid</t>
  </si>
  <si>
    <t xml:space="preserve">P=dyspepsia + Degenerative end plate changes + on MELOXICAM 15 mg po/d &amp;vitamin d defficiency level 11.17 she treated with vitamin D but still complain symptoms_x000D_
</t>
  </si>
  <si>
    <t>134,   140</t>
  </si>
  <si>
    <t>T2DM+RHUMATOID  ARTHRITIS</t>
  </si>
  <si>
    <t xml:space="preserve">REFILL A ND  APPOINT  AFTER 3 MONTH WITH SEREAL  FBS  AND  RFT  </t>
  </si>
  <si>
    <t>T2DM on NPH 22/12 IU SC BID</t>
  </si>
  <si>
    <t>all the medication has burnt due to fire accident _x000D_
come for medication refill</t>
  </si>
  <si>
    <t>pt not avalaible</t>
  </si>
  <si>
    <t>P1seizure disorder+ ? CP + Developmental delay On Phenobarbitone 100mg PO daily , Na Valproate 200mg PO  BID</t>
  </si>
  <si>
    <t xml:space="preserve">no concern _x000D_
age 25 _x000D_
her sisters are pos no featured of liver diasese _x000D_
9 mo pregnanat </t>
  </si>
  <si>
    <t xml:space="preserve">no peripheral stigmata of cld _x000D_
viral load 190 iu / ml </t>
  </si>
  <si>
    <t xml:space="preserve">chronic hep B (  45 years </t>
  </si>
  <si>
    <t xml:space="preserve">US liver enzymes </t>
  </si>
  <si>
    <t>She is told to be pregnant of 6 wks duration(by U/S) 2 wks back .She has also a hx of worsening of LBP of  1 mon duration. She claim she has LBP since she remembers.</t>
  </si>
  <si>
    <t>Repeat BP= 104/55        Pr=72</t>
  </si>
  <si>
    <t xml:space="preserve">MNG + Migraine headache +1st TMP +  CLBP 2 to ? </t>
  </si>
  <si>
    <t xml:space="preserve">PCM 1 gm PO PRN         </t>
  </si>
  <si>
    <t>P=MNG on follow up at surgical clinic + MIGRAINE HEDACHE ( good control) on amitriptyline 25 mg po 4-5 days per week; Meloxicam 15 mg po prn</t>
  </si>
  <si>
    <t>PR- 94, BP- 121 / 66, FBS- 232</t>
  </si>
  <si>
    <t>POORLY CONTROLLED GLYCEMIA+ HTN + HEMORRHAGIC STROKE</t>
  </si>
  <si>
    <t>OFT, REFILL &amp; APPOINT AFTER 1 MONTH</t>
  </si>
  <si>
    <t>P- Acute rt temporoparietal acute hemorrhage + HTN + known DM on poor adherence (HbA1c 12.5) HE IS ON MTF-500 MG PO BID, ENALPRIL 10MG PO BID, AMLODPINE 10MG PO DAILY ,</t>
  </si>
  <si>
    <t xml:space="preserve">Bp- 125/73 mm Hg </t>
  </si>
  <si>
    <t xml:space="preserve">P1- left TB empyema P2 :-Post thoracotomy and decortication for an indication of loculated left side empyema P3- Raised BP </t>
  </si>
  <si>
    <t>CXR, Follow  BP</t>
  </si>
  <si>
    <t xml:space="preserve">P- P1- left TB empyema P2 :-Post thoracotomy and decortication for an indication of loculated left side empyema P3- Raised Bp </t>
  </si>
  <si>
    <t xml:space="preserve">no concern _x000D_
is 9 mo pregnanat </t>
  </si>
  <si>
    <t xml:space="preserve">no peipheral stignmata of cld _x000D_
viral load = 48 iu/ml </t>
  </si>
  <si>
    <t xml:space="preserve">chronic hepatitis B </t>
  </si>
  <si>
    <t xml:space="preserve">us _x000D_
lab _x000D_
advice familay and birh dose new born vaccine </t>
  </si>
  <si>
    <t xml:space="preserve">p1 hepatits B (chronic 1 year ) </t>
  </si>
  <si>
    <t>complains of leg swelling after initiation of amlodipine</t>
  </si>
  <si>
    <t>bp-120/75_x000D_
INTACT EXAM</t>
  </si>
  <si>
    <t>D/C AMLODIPINE_x000D_
ENALAPRIL 5 MG PO PER DAY</t>
  </si>
  <si>
    <t>P-Ischemic Stroke ON aspirin and atrovastatin _x000D_
P-LEFT BREAST CA underwent mastectomy and completed chemo 1 year back _x000D_
P3-HYPERTENSIVE on amlodipine 5 mg po per day</t>
  </si>
  <si>
    <t>echo= ECHO - AORTIC VALVE SCLEROSIS only , EF - EF - 60 %_x000D_
, cr= 1.3 then 1.5(10 days gap) , bun=34 then 51,  CXR - CARDIOMEGALY WITH G2 PULMONARY CONGESTION , MULTIIFOCAL PNEUMONIA_x000D_
-ecg=normal, hga1c=5.9%, fbs=124</t>
  </si>
  <si>
    <t>bp=90 / 51  pr=64</t>
  </si>
  <si>
    <t>pre-diabetus +HTN</t>
  </si>
  <si>
    <t>hold enalapril , -redetermine RFT, U/A,  ABD. U/S_x000D_
-continue hct 25mg po/d, amlodipine 5mg po/d</t>
  </si>
  <si>
    <t>_ KNOWN HTN ON RX + MMULTIFOCAL PNEUMONIA (Oimproved ), AORTIC VALVE SCLEROSIS on  HCT 25 MGPO DAILY , ENALAPRIL 5 MG PO BID,  LASIX 40 MG PO DAILY</t>
  </si>
  <si>
    <t>itching &amp; tearing of eyes of 4 mons duration</t>
  </si>
  <si>
    <t xml:space="preserve">BP=94/77, PR=88_x000D_
Repeat BP=123/87_x000D_
FBS=? </t>
  </si>
  <si>
    <t xml:space="preserve">FBS_x000D_
Link to Ophthalmology clinic </t>
  </si>
  <si>
    <t xml:space="preserve">P=T2 DM ( for 4 yrs) + HTN ( for 4 yrs); on MTF 500 mg po Bid, Amlodipine 5 mg/d </t>
  </si>
  <si>
    <t>pr 84 rr 18  bp 107 / 73</t>
  </si>
  <si>
    <t>HTN + Mild fatty liver</t>
  </si>
  <si>
    <t xml:space="preserve">HTN + Mild fatty liver </t>
  </si>
  <si>
    <t>productive cough,  somrtimes blood tingled, back pain, easy fatigability, chest pain, loss of appeite</t>
  </si>
  <si>
    <t>BP 133/77_x000D_
pr 80_x000D_
FBS 122, 166, 200, 159</t>
  </si>
  <si>
    <t>poor glycemic control + ? CAP</t>
  </si>
  <si>
    <t xml:space="preserve">Problem List p1: Known T2DM on NPH 36/24iu, MTF 500 mg po BID p2: Newly diagnosed HTN ( on LSM)_x000D_
_x000D_
</t>
  </si>
  <si>
    <t xml:space="preserve">FBS  130,120  </t>
  </si>
  <si>
    <t>REFILL AND  APPOINT  AFTER 3 MONTH</t>
  </si>
  <si>
    <t>Problem List Type 2 DM on NPH 30/26 iu SC BID, MTF 500 mg po/d</t>
  </si>
  <si>
    <t>MENTIONED IN HPI</t>
  </si>
  <si>
    <t xml:space="preserve">P-Focal to bilateral tonic clonic seizure + mild ID </t>
  </si>
  <si>
    <t>P-Focal to bilateral tonic clonic seizure + mild ID On carbamazepine 200mg po bid</t>
  </si>
  <si>
    <t>BP+129/83 PR=72</t>
  </si>
  <si>
    <t>P1= PN on Amitriptyline 25mg PO daily_x000D_
P2= dyslipidemia on LSM</t>
  </si>
  <si>
    <t>BP_133/70_x000D_
pr 80_x000D_
FSB- 126, 111, 128</t>
  </si>
  <si>
    <t xml:space="preserve">no concern_x000D_
no fanily hx of liver ds _x000D_
8 mo preg </t>
  </si>
  <si>
    <t xml:space="preserve">no per stigmata of cld _x000D_
viral load= 152 iu/ ml </t>
  </si>
  <si>
    <t xml:space="preserve">hep b + early sec tmp </t>
  </si>
  <si>
    <t xml:space="preserve">us_x000D_
 lab _x000D_
see her again </t>
  </si>
  <si>
    <t xml:space="preserve">hep B dx 6 mo back </t>
  </si>
  <si>
    <t xml:space="preserve">HTN +T2DM On Enalapril 10mg BID, Amlodipine 10 mg/day, HCT 25 mg po/d, MTF 1.5gm/1gm BID, Glibenclamide 10mg BID and Amitriptyline 12.5mg/day_x000D_
_x000D_
</t>
  </si>
  <si>
    <t>96/68 mmHG</t>
  </si>
  <si>
    <t xml:space="preserve">cough for the past 1 month_x000D_
like;ly due to beclematesone </t>
  </si>
  <si>
    <t>change to Budesonide/formetrol</t>
  </si>
  <si>
    <t xml:space="preserve">Rectal prolapse+ Known asthmatic patient_x000D_
Beclometsone wasnt available  for the past month_x000D_
she had </t>
  </si>
  <si>
    <t xml:space="preserve">no RUQ pain, VOmiting, diarrhea, yeloowish eye or skin discoloration. She has no cough, SOB, palpitation, fever, chills, rigor or chest pain. </t>
  </si>
  <si>
    <t>BP= 122 / 78, PR=112</t>
  </si>
  <si>
    <t xml:space="preserve">Chronic HBV + Tachycardia 2 to ? </t>
  </si>
  <si>
    <t>Link to GI clinic_x000D_
Send TSH</t>
  </si>
  <si>
    <t>P=Hbsag +ve</t>
  </si>
  <si>
    <t>BURNIG EPIGASTRIC PAIN, LOSS OF APPITIE, SIGNIFICANT WEIGHT LOSS OF 6 MONTHS</t>
  </si>
  <si>
    <t>PR-96, BP- 129 / 70 ABDOMINAL U/S- GABLADER STONE</t>
  </si>
  <si>
    <t>MILD PERSISTENT B.ASTHEMA+ DYSPEPSIA 2 TO/</t>
  </si>
  <si>
    <t>UPPER GI ENDOSCOPY, PANTOPRAZOL 40MG PO/D,TRAMADOL 50 MG PO PRN&amp; APPOINT AFTER 1 MONTHS</t>
  </si>
  <si>
    <t>BP-112/73, 110/75, 131/ 78_x000D_
pr 80</t>
  </si>
  <si>
    <t xml:space="preserve">frontal &amp; back headache of 3 days duration. </t>
  </si>
  <si>
    <t>BP=171 / 122 ; Repeat BP=165/114, PR=76</t>
  </si>
  <si>
    <t xml:space="preserve">HTN Urgency to r/o HTN ER </t>
  </si>
  <si>
    <t xml:space="preserve">Link to AEOPD for BP control </t>
  </si>
  <si>
    <t xml:space="preserve">P=Know HTN on HCT 25 mg daily Amlodipine 10mg daily,enalapril 5 mg po daily[ but she took Enalapril 5 mg po bid for the past 3 mons] </t>
  </si>
  <si>
    <t>FBS :110,109,108</t>
  </si>
  <si>
    <t>BP 126/71_x000D_
pr 80_x000D_
FBS 118</t>
  </si>
  <si>
    <t>TIIDM on MTF 1.5 gm/1gm 2. HTN on Enalapril 10 mg BID,Amlodipine 5mg po daily</t>
  </si>
  <si>
    <t xml:space="preserve">BP 110/81    FBS  216   ,207  201    </t>
  </si>
  <si>
    <t xml:space="preserve">POORLY CONTROLLED   T2DM  </t>
  </si>
  <si>
    <t xml:space="preserve">ADD METFORMIN  500 MG PO/DAY  AND  APPOINT  AFTER 2 WEEKS WITH  SEREAL  FBS RECORD  </t>
  </si>
  <si>
    <t>poor controlled T2 DM + HTN + ? OA + PN</t>
  </si>
  <si>
    <t xml:space="preserve">PR 85 RR 18 BP 150 / 81 T 36 </t>
  </si>
  <si>
    <t xml:space="preserve">POORLY CONTROLLED Type II DM </t>
  </si>
  <si>
    <t>ESCATE NPH TO 16/8</t>
  </si>
  <si>
    <t xml:space="preserve">POORLY CONTROLLED Type II DM+ HTN _x000D_
</t>
  </si>
  <si>
    <t xml:space="preserve">COMPLAIN    BURNING SENSATION TO LOWEER  EXTRIMITIES   OTHER  WISE  NO  HX OF LEG SWELLING   ORTHOPENEA   WITH  POLY  SYMPTOMS </t>
  </si>
  <si>
    <t xml:space="preserve">BP  154/75  PR  78    ECHO   MODERATE   CONCENTRIC   LEFT  VENTRICULAR   HYPERTROPHY    WITH   GRADE  2  LV   DIASTOLIC  DYSFUNCTION   ,MILD   TR  AND  MILD  PUL  HTN       LVEF   60  </t>
  </si>
  <si>
    <t xml:space="preserve">                                            HTN + ? HHD+ r/o PUD </t>
  </si>
  <si>
    <t xml:space="preserve">REFILL  AND  APPOINT  AFTER 2 WEEKS  WITH  SEREAL BP  RECORD </t>
  </si>
  <si>
    <t xml:space="preserve">BP=163 / 103, PR=81_x000D_
FBS=163-172_x000D_
</t>
  </si>
  <si>
    <t xml:space="preserve">Poorly controlled T2 DM + Newly Dxed HTN </t>
  </si>
  <si>
    <t xml:space="preserve">MTF 1000 MG PO BID_x000D_
Glimepride 2 mg po/d _x000D_
Advised on LSM _x000D_
Appt after 1 wk with Serial BP measurement _x000D_
</t>
  </si>
  <si>
    <t>P=T2DM ON MTF 1000 MG PO BID</t>
  </si>
  <si>
    <t>82 , 142     90</t>
  </si>
  <si>
    <t>REFILL AND   APPOINT  AFTER 3  MONTH</t>
  </si>
  <si>
    <t xml:space="preserve">BACK  PAIN </t>
  </si>
  <si>
    <t>PR 80 RR 17 BP 145 / 82 T 36</t>
  </si>
  <si>
    <t>CONTINUE HER MEDICATION.</t>
  </si>
  <si>
    <t>BP=147 / 85 Home record= 123-136/75-85_x000D_
FBS=190,136_x000D_
HGBA1C=7.6, Cr=1.6 , 24hr urin protein= 240(0-149)</t>
  </si>
  <si>
    <t>poorly controlled DM + HTN + ? DN</t>
  </si>
  <si>
    <t>send ECG, lipid profile_x000D_
adjust her medication</t>
  </si>
  <si>
    <t>P1=HTN on Enalapril 10 mg BID, Nifedipine 20 mg PO daily _x000D_
P2=T2DM on MTF 500 mg BiD Glibenclamide 5 mg daily,, ASA 81mg po/d_x000D_
P3= ?Diabetic nephropathy</t>
  </si>
  <si>
    <t>NO NEW COMPLAIN   AND SSHE  HAS IMPROVMENT</t>
  </si>
  <si>
    <t xml:space="preserve">CHECK  RFT </t>
  </si>
  <si>
    <t>?PYELONEPHRITIS+UTI</t>
  </si>
  <si>
    <t xml:space="preserve">BP=120 / 79                                   </t>
  </si>
  <si>
    <t xml:space="preserve">Moderate prsistent Asthma </t>
  </si>
  <si>
    <t>Symbicort 160/4.5, 2 puffs BID, Salbutamol 6 puffs PRN _x000D_
Appt after 1 mon</t>
  </si>
  <si>
    <t xml:space="preserve">P=Acute exacerbation of bronchial asthma pptd by CAP(Rxed) + ?cor-pulmonale 2ndry to ?COPD=&gt; She was addmited to MW-C 2 wks back &amp; discharged with Improvement with Symbicort 160/4.5, 2 puffs BID, Salbutamol 6 puffs PRN </t>
  </si>
  <si>
    <t>mILD PERSISTENT B.ASTHEMA+ DYSPEPSIA 2 TO/</t>
  </si>
  <si>
    <t>BP=134 / 61</t>
  </si>
  <si>
    <t>refill medication _x000D_
appoint after 3 month</t>
  </si>
  <si>
    <t>P1=Bronchial Asthma; on BECLOMETHASONE 2 PUFFS BID &amp; SALBUTAMOL 4-6 PUFFS PRN</t>
  </si>
  <si>
    <t xml:space="preserve">is 6 mo pregnanat _x000D_
no complaint _x000D_
no family hx of liver disease </t>
  </si>
  <si>
    <t xml:space="preserve">no peripheral stigmata of liver disease _x000D_
HBV vira load= 21 iu /ml </t>
  </si>
  <si>
    <t xml:space="preserve">hbv dxed 3 mo back  late sec tmp </t>
  </si>
  <si>
    <t xml:space="preserve">us _x000D_
lab _x000D_
reevaluate </t>
  </si>
  <si>
    <t xml:space="preserve">hbv dxed 3 mo back </t>
  </si>
  <si>
    <t>PR 80 RR 18 BP 113 / 58</t>
  </si>
  <si>
    <t>NYHA CLASS 3 stage C CHF 2ndry VHD(moderate MS and Severe TR) 2ndry thyrotoxicosis ppted?A.FIb on ASA 81 MG PO/DAY PTU 100mg po bid lasix 40 mg po/day enalapril 2.5 mg po/day v propranolol 40 mg po/day warfarin 2.5 mg po/day spironolactone 25 mg po/day</t>
  </si>
  <si>
    <t>The attendant arrive to collect medication with BP &amp; FBS measurement</t>
  </si>
  <si>
    <t>BP=124/78 ; PR=72_x000D_
FBS=78-181</t>
  </si>
  <si>
    <t>Poorly controlled T2 DM + Controlled HPN</t>
  </si>
  <si>
    <t>MTF 500 mg po bid, Daonil 5 mg po/d, Amlodipine 5 mg po/d, Atenolol 50 mg po/d_x000D_
Appt after 1 mon with RFT, FBS</t>
  </si>
  <si>
    <t>P=T2 DM + HPN; on MTF 500 mg po bid, Daonil 5 mg po/d, Amlodipine 10 mg po/d[ But she took Amlodipine 5 mg po/d], Atenolol 50 mg po/d</t>
  </si>
  <si>
    <t xml:space="preserve">BP=115 / 69, PR=65 </t>
  </si>
  <si>
    <t>Controlled HTN + Asthma</t>
  </si>
  <si>
    <t>Beclomethasone 2 puffs bid, Salbutamol 4 puffs PRN, HCT 25 mg po/d, Amlodipine 5 mg po/d</t>
  </si>
  <si>
    <t>P=HTN + Asthma; on Beclomethasone 2 puffs bid, Salbutamol 4 puffs PRN, HCT 25 mg po/d, Amlodipine 5 mg po/d</t>
  </si>
  <si>
    <t>FBS=71,BP=135 / 78</t>
  </si>
  <si>
    <t>refill medication _x000D_
appoint after 3 month with serial BP and FBS record</t>
  </si>
  <si>
    <t>P1=HTN  enalapril 10 mg po BID, HCT 25 mg po daily_x000D_
P2= T2DM metformin 500 mg po bid ASA 81 mg po/day atorvastatin 20mg po/day,</t>
  </si>
  <si>
    <t>PR 85 RR 17 118 /82</t>
  </si>
  <si>
    <t>Disc prolapse with mild spinal canal stenosis follow up at neuro-surgery + dyslipidemia on atorvastatin 40 mg po/d</t>
  </si>
  <si>
    <t>BP=135 / 92</t>
  </si>
  <si>
    <t xml:space="preserve">T1 DM                       </t>
  </si>
  <si>
    <t xml:space="preserve">FBS_x000D_
Bp measutrement </t>
  </si>
  <si>
    <t>P=T1 DM(for 4 yrs); on NPH=32/22AM/PM[ But he is on NPH=30/20 AM/PM for the past 2 wks due to hypoglycemic Sxs]</t>
  </si>
  <si>
    <t>NO SWELLING OF THE BODY ,NO HX OF SOB OR EASY FATIGALITY OR--NO LOSS OF APPETITE,</t>
  </si>
  <si>
    <t xml:space="preserve">BP=127 / 77 PR=84 RR=17 </t>
  </si>
  <si>
    <t>post Nephrolithotomyâ€”Radial +?CKD</t>
  </si>
  <si>
    <t>post Nephrolithotomyâ€”Radial +?CKD AFTER Nephrolithotomyâ€”Radial for left pelvic stone with intrarenal extension DONE  2 months and 17 days BACK .CURRENTLY SENT TO MOPD TO INITATE FOLLOW UP FOR CKD</t>
  </si>
  <si>
    <t>BP=102 / 52</t>
  </si>
  <si>
    <t>P1=seizure do phenytoin 100 mg po bid</t>
  </si>
  <si>
    <t xml:space="preserve">is 36 weeks preg _x000D_
no complaint _x000D_
no family of cld smx but hbv- her sister during preganancy </t>
  </si>
  <si>
    <t xml:space="preserve">no pweriphral stigmata of cld </t>
  </si>
  <si>
    <t xml:space="preserve">same + 3rd tmp </t>
  </si>
  <si>
    <t xml:space="preserve">us lab _x000D_
reevaluate </t>
  </si>
  <si>
    <t xml:space="preserve">hep B sag po 3.5 mo back </t>
  </si>
  <si>
    <t>NO NEW COMPLA</t>
  </si>
  <si>
    <t>BP 124/60 PR 87</t>
  </si>
  <si>
    <t>DYSLIPIDEMIA + SIMPLE RENAL CYST</t>
  </si>
  <si>
    <t>BP=159/98  PR-109</t>
  </si>
  <si>
    <t>HTN (POORLY CONTROLLED)</t>
  </si>
  <si>
    <t xml:space="preserve">--&amp;gt;METABOLIC PROFILE ,ECG_x000D_
--NIFEDIPINE 20 MG PO DAILY,HCT 12.5 MG PO DAILY_x000D_
</t>
  </si>
  <si>
    <t>??MG + CHRONIC HTN  ON NIFEDIPINE 10 MG PO BID</t>
  </si>
  <si>
    <t>epigastric pain , nausea</t>
  </si>
  <si>
    <t>add metoclopramide and pantoprazole _x000D_
appoint after 3month</t>
  </si>
  <si>
    <t>P1=DVHD _x000D_
P2=PN on Furosemide 40mg/day, Spironolactone 25 mg/day and Amitriptyline 25 mg/day</t>
  </si>
  <si>
    <t xml:space="preserve">fatigue no other concern_x000D_
lnmp was 2 weeks back </t>
  </si>
  <si>
    <t xml:space="preserve">no p stigmata of cld _x000D_
HBV viral load 285 </t>
  </si>
  <si>
    <t xml:space="preserve">hbsag po 10 back - chronic hbv </t>
  </si>
  <si>
    <t xml:space="preserve">BP=115 / 69 RR= 18  </t>
  </si>
  <si>
    <t xml:space="preserve">HTN(GOOD CONTROL)  +   HHD </t>
  </si>
  <si>
    <t>HCT 12.5 mg po/d, ASA 81 mg/day, Atenolol 25 mg/day , Amitriptyline 12.5 mg/day, Neurobin 1 tab/da</t>
  </si>
  <si>
    <t>HTN with HHD ON On HCT 12.5 mg po/d, ASA 81 mg/day, Atenolol 25 mg/day P2. PN ; , Amitriptyline 12.5 mg/day, Neurobin 1 tab/day,</t>
  </si>
  <si>
    <t xml:space="preserve">COUGH OF 3 DAY </t>
  </si>
  <si>
    <t>PR 101 RR 17 PR 103 / 76</t>
  </si>
  <si>
    <t>TO DO CBC ,ESR</t>
  </si>
  <si>
    <t xml:space="preserve">no perip stigmata of cld _x000D_
HBV viral load &amp;lt; 10 _x000D_
abd us normal </t>
  </si>
  <si>
    <t xml:space="preserve">chronic hb 4 years back </t>
  </si>
  <si>
    <t xml:space="preserve">folow her _x000D_
liver enzymes </t>
  </si>
  <si>
    <t xml:space="preserve">Hep clinic _x000D_
chronic hb 4 years back </t>
  </si>
  <si>
    <t>BP=128 / 71</t>
  </si>
  <si>
    <t>P1=Bilateral varicose vein _x000D_
P2= HTN on HCT 26 mg PO daily(3yrs)</t>
  </si>
  <si>
    <t>BP=124/64 _x000D_
HBPM= 97140/6376_x000D_
FBS= 163-188-198-184-113-134</t>
  </si>
  <si>
    <t xml:space="preserve">Poorly controlled T2 DM + HTN on LSM </t>
  </si>
  <si>
    <t xml:space="preserve">NPH 30/22 AM/PM, MTF 1000 mg Bid, Atorvastatin 20 mg po day </t>
  </si>
  <si>
    <t>P=TYPE II DM on NPH 30/20 AM/PM[ But she took NPH 30/22 AM/PM], MTF 1000 mg Bid, Atorvastatin 20 mg po day P2=HTN on LSM</t>
  </si>
  <si>
    <t>P1=Bilateral varicose vein _x000D_
P2= HTN on HCT 25mg PO daily(3yrs)</t>
  </si>
  <si>
    <t>PR=100 RR=17 BP=125 / 90</t>
  </si>
  <si>
    <t>STAGE 1 RVI + HTN(CONTROLLED) +  Left hemiparesis 2ndry to right basal ganglia hemorrhage (OLD )</t>
  </si>
  <si>
    <t>Enalapril 10mg po/BID,ATROVASTATIN 20 MG PO</t>
  </si>
  <si>
    <t xml:space="preserve">no ocmplaint_x000D_
no family hx </t>
  </si>
  <si>
    <t xml:space="preserve">no peripheral stigmata of cld _x000D_
HBV viral load = 4,940 iu/ ml </t>
  </si>
  <si>
    <t xml:space="preserve">chronic HBV (since 2005 ec) </t>
  </si>
  <si>
    <t xml:space="preserve">inv _x000D_
see her with result </t>
  </si>
  <si>
    <t xml:space="preserve">has tremor essential </t>
  </si>
  <si>
    <t xml:space="preserve">PTU 200mg po tid_x000D_
propranolol </t>
  </si>
  <si>
    <t xml:space="preserve">p- thyrotoxicosis + essential tremor _x000D_
proranolol 40mg po daily_x000D_
ptu 150mg po tid </t>
  </si>
  <si>
    <t xml:space="preserve">HAS NO OTHER SYSTEMIC SYMPTOMS </t>
  </si>
  <si>
    <t>THERE IS RT LOWER QUADRANT TENDERNESS</t>
  </si>
  <si>
    <t xml:space="preserve">R/O COLONICCA + R/O OVARIAN CA </t>
  </si>
  <si>
    <t>DO ABD U/S _x000D_
URINA ANALYSIS _x000D_
STOOL EXAM</t>
  </si>
  <si>
    <t xml:space="preserve">PATIENT COMES WITH RT LOWER QUADRANT PAIN OF 5 MONTH DURATION WITH WT LOSS </t>
  </si>
  <si>
    <t xml:space="preserve">HAS NO FINDING </t>
  </si>
  <si>
    <t xml:space="preserve">RATE AND RYTHM IS NOTMAL </t>
  </si>
  <si>
    <t xml:space="preserve">R/O ANGINA PECTORIS </t>
  </si>
  <si>
    <t>DO ECG , ECHOCARDIOGRAPHY _x000D_
LIPID PROFILE , OFT</t>
  </si>
  <si>
    <t xml:space="preserve">HAS EPIGASTRIC DISCOMFORT AND PAIN WITH STRESS CONDITION 20 YRS DURATION </t>
  </si>
  <si>
    <t xml:space="preserve">HAS PAIN OVER THE GROIN </t>
  </si>
  <si>
    <t xml:space="preserve">ON HAART FOR 10 YRS </t>
  </si>
  <si>
    <t xml:space="preserve">EXTENSIVE GENITAL WART </t>
  </si>
  <si>
    <t>TO DERMATOLOGY CLINIC</t>
  </si>
  <si>
    <t xml:space="preserve">RVI OM HAART </t>
  </si>
  <si>
    <t>BP=136/98, PR=   HBPM=130/80_x000D_
FBS=97-114_x000D_
HgA1c=5.64%</t>
  </si>
  <si>
    <t xml:space="preserve">Decrease  MTF 850 mg po/d _x000D_
LSM advised </t>
  </si>
  <si>
    <t>P=T2 DM(for 3 yrs) on MTF 500 mg po bid</t>
  </si>
  <si>
    <t>BP=159/77, PR=84, regular_x000D_
HBPM=170/80_x000D_
FBS=83</t>
  </si>
  <si>
    <t xml:space="preserve">Uncontrolled HTN + Controlled T2 DM </t>
  </si>
  <si>
    <t>MTF1000mg/ 500mg po bid, amlodipine 10mg po day, INC enalapril 15mg po bid, HCT 25 mg po/d, Atrovastatin 20 po/d</t>
  </si>
  <si>
    <t>P=known T2DM and HTN on MTF1000mg/ 500mg po bid, amlodipine 10mg po day and enalapril 10mg po bid, HCT 25 mg po/d, Atrovastatin 20 po/d</t>
  </si>
  <si>
    <t xml:space="preserve">BP-128 / 85 mmHg </t>
  </si>
  <si>
    <t xml:space="preserve">Refill &amp; appint a/r 3 months </t>
  </si>
  <si>
    <t xml:space="preserve">B.Asthma on Salbutamol 4-6 puffs PRN and Beclomethason 2 puffs BID </t>
  </si>
  <si>
    <t>BP=194/95   PR=68; _x000D_
HBPM=140-150/85-90</t>
  </si>
  <si>
    <t>Uncontrolled HTN with HHD + BPH</t>
  </si>
  <si>
    <t xml:space="preserve">Nifedipine 20 mg po stat then if BP decreased send home with Enalapril 10 mg po BID, Amlodipine 10 mg po/d_x000D_
Advised on drug adherence &amp; serial BP measurement </t>
  </si>
  <si>
    <t>P=HTN with HHD + BPH (on follow up at surgical side); on Enalapril 10 mg po BID, Amlodipine 10 mg po/d[ But he took Amlodipine 5 mg po /day]</t>
  </si>
  <si>
    <t>FBS = 180 , 205</t>
  </si>
  <si>
    <t xml:space="preserve">pooorly controlled DM </t>
  </si>
  <si>
    <t xml:space="preserve">make NPH 42/22 continue other medications. make atrovastatin 20 mg po daily. </t>
  </si>
  <si>
    <t>1. TIIDM on INSULATARED (MIXED) 40/20, MTF 1000 mg Bid, _x000D_
2. Stroke on ASA 81 mg d, Atorvastatin 40 mg d,</t>
  </si>
  <si>
    <t xml:space="preserve">BP-139 / 63 mmHg &amp; FBS-74-156 mg/dl </t>
  </si>
  <si>
    <t>DM + HTN on  NPH 40/20 IU SC BID,MTF 500 mg BID, Enalapril 10mg mg po BID , amitriptyline 25 mg po/d, and neurobin 1 tab po/d</t>
  </si>
  <si>
    <t xml:space="preserve">He has Lt eye surgery 3 mons back at private hospital. He has a Lt leg skin abrasion after he sustained a falling accident </t>
  </si>
  <si>
    <t>BP=135/79_x000D_
FBS=143-1766_x000D_
On 10/9/23=&gt; HgA1c=8.7%Cr=0.93, BUN+34; HCV-Ab=Neg, HBsAg= Neg</t>
  </si>
  <si>
    <t>T2 DM(Poor glycemic control) +HTN On LSM +SSTI</t>
  </si>
  <si>
    <t>INC. NPH 32/18 IU SC BID_x000D_
Serial BP measurement _x000D_
Cloxacilline 500 mg po QID for 1 wk</t>
  </si>
  <si>
    <t>P=T2DM on NPH 30/16 IU SC BID  + HTN on LSM</t>
  </si>
  <si>
    <t>complain  impotence</t>
  </si>
  <si>
    <t>bp  130/88</t>
  </si>
  <si>
    <t xml:space="preserve">REFILL  AND  APPOINT   AFTER 3  MONTH  WITH  SEREAL  BP  RECORD </t>
  </si>
  <si>
    <t>1. HTN + known RVI pt on HAART &gt; 10 YEARS , Enalapril 5 mg po/ bid, Amlodipine 5 mg po d( not taking ) 2. DM on MTF 1000 mg po bid, Glibenclamide 5 mg po bid, Atorvastatin 20 mg po d</t>
  </si>
  <si>
    <t xml:space="preserve">No new compliant                   </t>
  </si>
  <si>
    <t>BP=150/60, PR=64</t>
  </si>
  <si>
    <t>HTN(Fair BP control) +  OLD HS</t>
  </si>
  <si>
    <t>Nifedipine 20 mg po BID, HCT 25 mg po/d_x000D_
Appt with RFT, Serum ele, FBS, Lipid profile</t>
  </si>
  <si>
    <t>P=HTN + old stroke( 1 yr back w/ was HS)  on Nifedipine 20 mg po BID, HCT 25 mg po/d,</t>
  </si>
  <si>
    <t xml:space="preserve">FBS=130, 140,120    </t>
  </si>
  <si>
    <t xml:space="preserve">refill medication and appoint           </t>
  </si>
  <si>
    <t>TYPE 1 DM for the past 12 yr NPH--48/26 iu sc am/pm</t>
  </si>
  <si>
    <t>complain   numbness to  lower extrimities     with  bilateral  knee  joint pain</t>
  </si>
  <si>
    <t xml:space="preserve">bp          91/81    </t>
  </si>
  <si>
    <t>Problem List P; HTN On Amlodpine 5mg/day and Enalapril 10mg BID +o.a+?osteoporosis</t>
  </si>
  <si>
    <t xml:space="preserve">send  serum  vitamin  d    ,lipid   proile     electrolite  rft  fbs   and  make  enalapril    10 mg po/day  and  amlodiine 5 mg po/day   </t>
  </si>
  <si>
    <t>Problem List P; HTN On Amlodpine 5mg/day and Enalapril 10mg BID and amlodipine 5mg po daily</t>
  </si>
  <si>
    <t>no Chest pain or SOB</t>
  </si>
  <si>
    <t>bp=110/80, pr=98</t>
  </si>
  <si>
    <t>MITRAL VALVE STENOSIS</t>
  </si>
  <si>
    <t>METOPROLOL 50 MG PO BID, DIGOXINE 0.125MG PO DAILY,WARFARINE 5MG PO DAILY</t>
  </si>
  <si>
    <t>P=MITRAL VALVE STENOSIS( He had cardiac surgical intervention for correction of MV stenosis 1 yr back); ON FOLLOW UP AT TASH; AND ON METOPROLOL 50 MG PO BID, DIGOXINE 0.125MG PO DAILY,WARFARINE 5MG PO DAILY</t>
  </si>
  <si>
    <t>no cough, no SOB, bilateral leg edema , cloudingh of vision to be evaluated, back pain (limited spinal range of motion, no paresthasia, no hematiuria, no fever, no flanks pain, lumbosacral tenderness), joint mobility good, good balance, good understanding, cooperative, no obesity, no stress, no psychjosocioal distress, good dietary habit, good hygien, adherent to medication, toileting good, good social interaction. remarks (no vaginal discharge, no breast mass)</t>
  </si>
  <si>
    <t>sleeps well, walking distance good, muscle strength good, no emotional change, no memory loss, good judgement. re,arks (has acites, has pretibial edema +3, JVP raised, no pallotable organ )</t>
  </si>
  <si>
    <t>congestred heart fauilare</t>
  </si>
  <si>
    <t>salt restriction, minim ize coffee, vegitabl;e and fruit dish, avoid heravy duties, minimizee walking distance, get adequate sun light, prebvention of fall</t>
  </si>
  <si>
    <t>degenerative valular heart diseae, sinus bradycardia posibly AV block</t>
  </si>
  <si>
    <t>BP=154 / 93 , PR=79_x000D_
HBPM= 140/-160/80-95</t>
  </si>
  <si>
    <t>Uncontrolled HTN + Lt Knee osteoarthritis</t>
  </si>
  <si>
    <t>Nifedipine 20 mg po bid, Meloxicam 15 mg po/d_x000D_
Add Enalapril 5 mg po/d _x000D_
Link to Orthopedics for further evaluation_x000D_
Appt with RFT , serum ele, UA</t>
  </si>
  <si>
    <t>P=KNOWN HTN + Lt Knee osteoarthritis; on Nifedipine 20 mg po bid, Meloxicam 15 mg po/d</t>
  </si>
  <si>
    <t>BP= 115 / 75 PR=95</t>
  </si>
  <si>
    <t xml:space="preserve">Controlled HTN + OLD HS_x000D_
_x000D_
</t>
  </si>
  <si>
    <t>BP=14285,PR=70,FBS=114 mg/dl</t>
  </si>
  <si>
    <t>refill the medication and advice  on diet and transfer to ophtalomology unit for evaluation and management</t>
  </si>
  <si>
    <t>Problem List DM + HTN On MTF 500mg BID , Amlodipine 10mg/day and enalapril 5mg po daily</t>
  </si>
  <si>
    <t>HAS burning type of epigastric pain</t>
  </si>
  <si>
    <t>BP- 125/70 PR- 80 No edema cbc- hgb 11.4, mcv=86 RFT=NORMAL</t>
  </si>
  <si>
    <t>-refill for 1 mnth_x000D_
-appoint with cbc</t>
  </si>
  <si>
    <t>P- HTN + DVHD (Severe AS, Mild AR, Moderate MR ) + Severe Pulmonary hypertension [LVEF=63%] + IDA On:- - Lasix 40 mg po/d - Spironolactone 12.5 mg po/d - Ferrous Sulphate 325 mg po/d - Amlodipine 5 mg po/d,</t>
  </si>
  <si>
    <t>complex perianal fistula 2ry to ? IBD</t>
  </si>
  <si>
    <t>no new complain   complain  bilateral  leg swelling</t>
  </si>
  <si>
    <t>bp  130/72  pr  55</t>
  </si>
  <si>
    <t>heart  failure?</t>
  </si>
  <si>
    <t xml:space="preserve">send  ecg  ,electrolyte   u/a  rft  fbs  </t>
  </si>
  <si>
    <t xml:space="preserve">  PN + ?DVHD (Echo) </t>
  </si>
  <si>
    <t>she has fall down injury 1 month back on her left side and she ahs difficulty of standing an dwalking since then. she was taken to traditional healer but she never sought medical herp,</t>
  </si>
  <si>
    <t xml:space="preserve">BP = 117/62   _x000D_
she has tendernes son gher left hip joint on passive and active movement. she also has tenderness on her left anterior shin. </t>
  </si>
  <si>
    <t xml:space="preserve">well controlled HTN +  rule out femoral neck fracture. </t>
  </si>
  <si>
    <t xml:space="preserve">xray of left lower extremity. _x000D_
refill of medications. </t>
  </si>
  <si>
    <t xml:space="preserve">HTN + old stroke &gt; on ASA 81 mg po daily Atorvastatin 40mg PO daily Enalapril 5mg PO BID _x000D_
_x000D_
</t>
  </si>
  <si>
    <t xml:space="preserve">BP-125 / 66 mmHg &amp; Abdominal U/S-Cholilithiasis </t>
  </si>
  <si>
    <t xml:space="preserve">The Same + Cholilithiasis </t>
  </si>
  <si>
    <t>PR- 69, BP- 107 / 71, LFT- NORMAL, ELECTROLYTE- NORMAL,ABD U/S-  Liver cirrhosis with features of portal hypertension</t>
  </si>
  <si>
    <t xml:space="preserve">Decompensated CLD   +EV(POST EVL(5X)   2nd to CHBV </t>
  </si>
  <si>
    <t>LFT, CBC, REFILL THE MEDS &amp; APPOINT AFTER 3 MONTHS</t>
  </si>
  <si>
    <t>P- Decompensated CLD(Ascites+EV(POST EVL(5X)-at Adera clinic) 2nd to CHBV ON SPIRANOLACTONE 100MG PO DAILY,PROPRANOLOL 40MG PO DAILY,TDF 300MG PO DAILY</t>
  </si>
  <si>
    <t>HTN ON ENALAPRIL 10 MG PO BID P2. PN</t>
  </si>
  <si>
    <t>work up,urther</t>
  </si>
  <si>
    <t>He has headache with thin nasal discharge.</t>
  </si>
  <si>
    <t>B/P---140/777 , mPR--63 ,  Erythematous throat and prominent tonsils, chest --clear . CVS--unremarkable.</t>
  </si>
  <si>
    <t xml:space="preserve">Controlled pressure  + Allergic pharyngitis </t>
  </si>
  <si>
    <t xml:space="preserve">Atenolol 50 mg po /d = prednisolone 254 mg po /d + remedine  </t>
  </si>
  <si>
    <t>BP= 176 / 93 Home BP= 124-141/77-86 HgA1c= 5.8%</t>
  </si>
  <si>
    <t>POOR CONTROLLED BP</t>
  </si>
  <si>
    <t>LOSARTAN 50MG PO/D , HCT 25MG PO/D, AMLODIPINE 10MG PO/D_x000D_
-REFILL AND APPOINT FOR 3 MNTH</t>
  </si>
  <si>
    <t>P1=Right side hemiplegia 2ry to haemorrhagic stroke(Basal ganglia) 03 months back P2= Supranuclear facial palsy on amlodipine 10 mg po/d,Losartan/HCT 50/12.5mg, HgA1c= 5.8%</t>
  </si>
  <si>
    <t>BP=149/82,153/85,150/89,PR=75 ,FBS=129,132,135,133,HgbA1c=6.4</t>
  </si>
  <si>
    <t>good glycemic control and poor  BP control</t>
  </si>
  <si>
    <t>refill the medication  and advise on diet tell her to bring serial BP and RBS measurements for next follow up time</t>
  </si>
  <si>
    <t>p=T2DM on MTF 500 mg po BID , Atorvastatin 20 mg po/d P2. HTN ON Nifedipine 20 mg po BID P3. Bilateral KNEE OA ON FOLLOW UP AT ORTHO SIDE</t>
  </si>
  <si>
    <t>No SOB, Body swelling</t>
  </si>
  <si>
    <t>BP=141/75, PR=72 regular_x000D_
ECHO( recorded in the system on 3/10/13)= Severe concentric LVH with G2DD and preserved systolic function</t>
  </si>
  <si>
    <t>HTN( fair BP)+ HHD + Lt hand OA</t>
  </si>
  <si>
    <t>Enalapril 5 mg po/d , Hold ASA _x000D_
Appt after 3 mons with ECG, RFT, serum ele, FBS, U/A</t>
  </si>
  <si>
    <t>P=HTN + HHD; on enalapril 5 mg bid[ But she took Enalapril 5 mg po/d for the past 6 mons] &amp; ASA 81 mg po/d</t>
  </si>
  <si>
    <t xml:space="preserve">dizziness &amp; headache  of 1 week </t>
  </si>
  <si>
    <t xml:space="preserve">BP-150 / 88 mmHg &amp; RBS-107 mg/dl </t>
  </si>
  <si>
    <t>TIIDM + Old stroke + HTN on MTF 1GM/ 500 mg Bid , + ASA 81 mg d, Atorvastatin 20 mg d, Enalapril 5 mg Bid, amlodipine 10 mg</t>
  </si>
  <si>
    <t>bp  144/77   130/70</t>
  </si>
  <si>
    <t>HTN+     /HHD</t>
  </si>
  <si>
    <t>SEND   ECHO      U/A   ELECTROLYTE  LIPID PROFILE</t>
  </si>
  <si>
    <t>HAS FLANK PAIN</t>
  </si>
  <si>
    <t>PR 64 RR 18 133/82 T 36</t>
  </si>
  <si>
    <t>MODERATE FATTY LIVER + R/O NEPHROLITHIASIS</t>
  </si>
  <si>
    <t>SEDND ABD PELVIC  U/S U/A LFT</t>
  </si>
  <si>
    <t xml:space="preserve">MODERATE FATTY LIVER </t>
  </si>
  <si>
    <t>LEFT SHOULDER PAIN&amp; BILATERA WRIST PAIN</t>
  </si>
  <si>
    <t>PR- 111 BP- 153 / 77, FBS-125-184</t>
  </si>
  <si>
    <t xml:space="preserve">POORLY CONTROLLED GLYCEMIA + HTN with  HHD + MORBIDE OBESITY + OSA+ B.ASTHEMIA (CONTROLLED) </t>
  </si>
  <si>
    <t>URIC ACIDE, HA1C, MEDICAL NEUTRITIONAL THERAPY, SEMAGLUTIDE 10 MG PO DAILY, REFILL &amp; APPOINT AFTER 3 MONTHS</t>
  </si>
  <si>
    <t>74y/o known HTN with HHD + T2DM + morbid obesity (BMI 50) + OSA + B.ASTHMA + GOUTY ARTHRITIS + Sub-clinical hypothyroidism+ PN On MTF 500mg PO BID, Atorvastatin 40mg PO daily, Symbicort 160/4.5 mcg 1 puff BID, Salbutamol puff 4 puffs PRN, Amlodipine 10mg PO BID, Enalapril 5mg PO BID, Levothyroxin 25mcg PO daily, Amitriptyline 25mg PO daily, Omeprazole 20mg PO BID</t>
  </si>
  <si>
    <t>Cerebral ischaemic stroke,resolved</t>
  </si>
  <si>
    <t>Cerebral ischaemic stroke</t>
  </si>
  <si>
    <t>B/P--120/85  chest--clear , CVGS--unremarkable , Abdomen-- spleen 4 cm , CBC -- platelets --72 000 , ALT-- 21 , ASt--16 , U/A-- glucose +2 , BUN--38 , creatinine - 0.8 U/sound--splenomegaly. FBS--?? HCv abs--positive , HBV SAg--negative</t>
  </si>
  <si>
    <t>Chronic viral hepatitis ( HCV )  with ? portal HPN  + ?DM</t>
  </si>
  <si>
    <t xml:space="preserve">A lady from country side who has been referred  after she is found to be reactive for HCV . No leg or abdominal swelling . </t>
  </si>
  <si>
    <t>THE PATIENT SCHEDULED FOR DENTAL PROCEDURE AND TOLD TO OMIT EITHER 1 OR 2 DOSE OF RIVAROXABAN pre/post-extraction after disccssion with dental surgen abt bleeding risk._x000D_
-RFT= NORMAL , CR=0.5</t>
  </si>
  <si>
    <t>clinically improved, adviced on lifelong DOACS</t>
  </si>
  <si>
    <t>-REFILL FOR 3 MNTH</t>
  </si>
  <si>
    <t>recurrent DVT+PTE +LEFT LEG VENOUS ULCER WITH SPJ VENOUS INSUFFICIENCY ON RIVAROXABAN 20MG PO/D</t>
  </si>
  <si>
    <t>productive cough of 02 month</t>
  </si>
  <si>
    <t>PR 81 BP 171/96 RR 22</t>
  </si>
  <si>
    <t>CAP + R/O PTB + HTN</t>
  </si>
  <si>
    <t>CXR ,CBC ,LIPID PROFILE, OFT</t>
  </si>
  <si>
    <t xml:space="preserve">she has pain on her right ankle joint. </t>
  </si>
  <si>
    <t xml:space="preserve">BP= 140/95, 110/70 _x000D_
total cholesterole 163, triglyucerides 98, HDL 51, LDL 94. _x000D_
</t>
  </si>
  <si>
    <t xml:space="preserve">well controleld HTN + ? osteoarthritis </t>
  </si>
  <si>
    <t>refill antihypertensives, indomethacin 100 mg suppository, prednisolone 5 mg po daily</t>
  </si>
  <si>
    <t>HTN + ? Sero negative RA? ARTHRITIS + dislipedemia on Prednisolone 5 mg po/day , atrovastatin 20 mg po/day , amlodipine 10 mg po/day</t>
  </si>
  <si>
    <t>BP=110/80,PR=93 FBS=180 mg/dl</t>
  </si>
  <si>
    <t>refill the medication and advise on diet and to bring serial BP and RBS measurements</t>
  </si>
  <si>
    <t>Problem List_x000D_
T2 DM( &gt; 8 yrs) + HTN; on NPH= 30/18ui sc AM/PM MTF 1 gm /500 MG po/BID Nifedipine 20 mg po bid Enalapril 10 mg po bid HCT 25 mg po/d Neurobin 1 tab po/d</t>
  </si>
  <si>
    <t>BP=152 / 75, PR=70_x000D_
FBS=114</t>
  </si>
  <si>
    <t>Controlled T2 DM + Uncontrolled HTN + PN</t>
  </si>
  <si>
    <t xml:space="preserve">MTF 850 mg po/d, Enalapril 5/10 mg po bid, Atorvastatin 20 mg po/d_x000D_
Send serum 25 (OH) Vit-D3 </t>
  </si>
  <si>
    <t>P=T2 DM(for 2 yrs)  + HTN + PN; on MTF 850 mg po/d, Enalapril 10 mg po bid[ But she took Enalapril 5 mg po bid], Atorvastatin 20 mg po/d, and neurobin 1 tab po/d[ she d/c b/c of discomfort]</t>
  </si>
  <si>
    <t>no cough, no SOB, exertional dyspnea, no edema, clouding of vision , lacrimation, itching sensation, no discharge, back pain (walk with stick support, limited spinal range of motion, has renal stone on follow up,  has lumbosacral bone vertebral tenderness, lumbar lordoisis intsact ), no fever, no weight loss, no RVI, no diabetes, no weakness but squating probl;em, no incontinence but has urinary urgency,has disuria, bilateral flank pain,, no trauma, no virtigo, poor balance, no headache, no vaginal discharge</t>
  </si>
  <si>
    <t>sleeps  well, walking distance weak, muscle strength weak, no emotional change, no memory loss but forghetfulness, good judgemenmt</t>
  </si>
  <si>
    <t>lower back pain withppossibkly dischogenmic change + radiculopathy</t>
  </si>
  <si>
    <t>salt restriction, minimize coffee, vegiotable and fruit dish, legumes dish, oprebvention of fall, get adequate sun light, eat (banana, tomatto, pottato for pottasium supplementation)</t>
  </si>
  <si>
    <t>hypertemsion, HHD, back pain with radiculopathy</t>
  </si>
  <si>
    <t xml:space="preserve">No Abnormal body Movement </t>
  </si>
  <si>
    <t xml:space="preserve">Refill &amp; Link to Medical referal </t>
  </si>
  <si>
    <t>Seizure Disorder on Phenytoin 150 mg PO TID</t>
  </si>
  <si>
    <t xml:space="preserve">fbs  126,189    130  126  </t>
  </si>
  <si>
    <t>sub optimal  glycemic  control</t>
  </si>
  <si>
    <t xml:space="preserve">advise  on  diet  and  life  style  modification  and  appoint  after 2  month 2 month  with  rft  and  lipid profile   </t>
  </si>
  <si>
    <t xml:space="preserve">T2DM    ON  NPH  22/10   METFORMIN  500 MG PO/DAY </t>
  </si>
  <si>
    <t>b/P--105/68 , unremarkable.P/e.</t>
  </si>
  <si>
    <t>chronic viral hepatitis ( HCV ) .</t>
  </si>
  <si>
    <t>PR- 87,  BP-125 / 73</t>
  </si>
  <si>
    <t>WELL CONTROLLED HTN + OLD HEMORHAGIC STROKE+ ? A.FIB</t>
  </si>
  <si>
    <t>ECG, REFILL &amp; APPOINT AFTER MONTHS</t>
  </si>
  <si>
    <t>P1-Rt side hemiparesis 2ry to hemorrhagic stroke + right side horizontal gaze palsy +Rt SNFP P2-HTN P3-IHD ON: - ASA 81 MG PO/D -ATROVASTATIN 40 MG PO/D, -ENALAPRIL 5 MG PO BID, -AMLODIPINE 5 MG PO/D Echocardiography= IHD with mildly reduced left ventricular systolic function and grade 1 left ventricular diastolic dysfunction + mild concentric left ventricular hypertrophy.</t>
  </si>
  <si>
    <t>BP=110/80,PR=93 FBS=180 mg/dl,192 mg /dl</t>
  </si>
  <si>
    <t>pr 62 rr 17 bp 131 / 63 t 36</t>
  </si>
  <si>
    <t xml:space="preserve">T2DM on NPH 10 /6iu, metformin 1g po daily, atrovastatin 20 mg po daily </t>
  </si>
  <si>
    <t xml:space="preserve">T2DM on NPH 10 /6iu sc , metformin 1g po daily, atrovastatin 20 mg po daily </t>
  </si>
  <si>
    <t>BP= 117 / 64, PR=77_x000D_
FBS=100-129</t>
  </si>
  <si>
    <t>MDD with psychotic feature + Controlled DM</t>
  </si>
  <si>
    <t>Metformin 500 mg po day</t>
  </si>
  <si>
    <t>P=MDD with psychotic feature + DM. Fluoxetine 20 mg po daily, Risperidone 2 mg po noct. Metformin 500 mg po day</t>
  </si>
  <si>
    <t>px with hx of dysure,abdominal pain,no defecation for 4 days,had pain over the lower abdomen</t>
  </si>
  <si>
    <t>had direct tenderness over the right lower quadrant ,had guarding,no rebound tenderness</t>
  </si>
  <si>
    <t>?acute appendicitis</t>
  </si>
  <si>
    <t>px with hx of dysure,abdominal pain,no defecation for 4 days,had pain over the lower abdomen,had limping movement</t>
  </si>
  <si>
    <t xml:space="preserve">no cough, no SOB, no edema,  no visual problem, no back pain, no paresthasia, joinbt mobnility, good balance, good understanding, cooperative, no obesity, mno stress, no psychosocial distress, good dietary habit, adherent to medication, toileting good, good social interaction. erremarks (no breast mass, no vaginal discharge)BP 120/80 mmHg multiple measurenment_x000D_
</t>
  </si>
  <si>
    <t>sl;eeps poorly, wal;king distance good, muscler strength good, no emotional; change, no memotry loss, good judghement</t>
  </si>
  <si>
    <t>salt restriction, be active, minimize coffee, prevenmtion of fall, vegitable and fruit dish, legumes dish, get adequat sun light, use only l;iqyuid oil, eatt (banana, tomato and pottato for pottasium supplementsation)</t>
  </si>
  <si>
    <t>hypertension disdease</t>
  </si>
  <si>
    <t xml:space="preserve">he has tinnitus     </t>
  </si>
  <si>
    <t xml:space="preserve">BP= 130/80                     </t>
  </si>
  <si>
    <t xml:space="preserve">INVESTIGATE.        </t>
  </si>
  <si>
    <t>hypertension on amlodipine 5 mg po daily.</t>
  </si>
  <si>
    <t xml:space="preserve">HAS intermittent symptom, </t>
  </si>
  <si>
    <t>BP= 125 / 80, pr= 77</t>
  </si>
  <si>
    <t>b.asthma(recurrrent hospitalization)</t>
  </si>
  <si>
    <t>-symbicort 3 puff bid -salbutamol puff prn -bad-odour aviodance -refill for 3month</t>
  </si>
  <si>
    <t>BP=135/70,PR=90,FBS=130</t>
  </si>
  <si>
    <t>good BP  and glycemic control</t>
  </si>
  <si>
    <t>refill the medication and advise on diet and tell her to bring serial BP  and RBS measurements for next follow up time</t>
  </si>
  <si>
    <t>Problem List_x000D_
type 2DM + HTN on MTF 500 mg po BID, Glibenclamide 5 mg po bid, Enalapril 5 mg po/d.</t>
  </si>
  <si>
    <t>no new change</t>
  </si>
  <si>
    <t xml:space="preserve">B/p -- 145/ 78 , ALT- 15 , AST56 , Albumin--3.64 , BUN--13 , creatinine --0.87 , </t>
  </si>
  <si>
    <t>stable but HPN not yet controlled .</t>
  </si>
  <si>
    <t>Nifedipine  40 mg po /d.</t>
  </si>
  <si>
    <t xml:space="preserve">DX-- cirrhosis ( HCV - treated and RNA cleared  on 18/8/14  ). + Atopic dermatitis  + cholelithiasis </t>
  </si>
  <si>
    <t xml:space="preserve">PR- 85 BP-101 / 63 </t>
  </si>
  <si>
    <t xml:space="preserve">DECOMPENSATED CLD 2 TO ALD </t>
  </si>
  <si>
    <t>UPDATE IX, DESCALATE LASIX 40 MGPO/D, APPOINT AFTER 3 MONTHS</t>
  </si>
  <si>
    <t>P- Decompensated CLD (Ascites + ?Esophageal varice) 2o to ?ALD on Spironolactone 150mg PO daily, Lasix 60mg PO daily , PROPRANOL 40 MG PO/D,+ Umblical hernia</t>
  </si>
  <si>
    <t xml:space="preserve">Intermittent papitation for </t>
  </si>
  <si>
    <t>BP=175/89, PR=115, irregularly irregular _x000D_
HBPM=120-140/60-80</t>
  </si>
  <si>
    <t>Uncontrolled HTN + ? AFIB</t>
  </si>
  <si>
    <t>ECG, serum ele, RFT, CBC</t>
  </si>
  <si>
    <t>P=HTN; on Enalapril 5 mg po BID and HCT 25 mg po/d</t>
  </si>
  <si>
    <t xml:space="preserve">BP-140 / 80 mmHg </t>
  </si>
  <si>
    <t xml:space="preserve">HTN + Seizure D/O on medications </t>
  </si>
  <si>
    <t>she has no seizure episodes</t>
  </si>
  <si>
    <t xml:space="preserve">refill and appoint            </t>
  </si>
  <si>
    <t>izure disorder on Phenobarbitone 7.5 mg po/d</t>
  </si>
  <si>
    <t>no new complaint\_x000D_
BIOPSY REPORT= ACUTE ON CHRONIC INFLAMTIOION</t>
  </si>
  <si>
    <t>bp= 120/70, WT=45 HT=143</t>
  </si>
  <si>
    <t>CD ( 2 MONTH post op day after??chrohns duodenal fistulous tract excision and repair with psoas abscess drainage)</t>
  </si>
  <si>
    <t xml:space="preserve">-REFILL AZA 50MG PO/D _x000D_
-cbc/LFT/ESR/ABD.U/S FOR CDAI CALCULATION </t>
  </si>
  <si>
    <t>CD ( 2 MONTH post op day after??chrohns duodenal fistulous tract excision and repair with psoas abscess drainage) on AZA 50 mg po/d</t>
  </si>
  <si>
    <t>BP=139/73,145/70,150/78,PR=99,FBS=94-124</t>
  </si>
  <si>
    <t>fair BP control and good glycemic control</t>
  </si>
  <si>
    <t>refill the medication and advise on diet and tell him to bring serial BP and RBS measurements and send HgbA1C FBS,,RFT,U/A and lipid profile</t>
  </si>
  <si>
    <t>Problem List_x000D_
P=DM + HTN + PAD On MTF 1gm BID, Glibenclamide 5mg BID and Enalapril 10mg BID , ATROVASATATIN 20 MG PO DAILY , ASA - 81 MG PO DAILY</t>
  </si>
  <si>
    <t>No complaint . No skin rash</t>
  </si>
  <si>
    <t>V/S--WNL , chest -- clear , CVBS--NAD , abdomen --unremarkable.</t>
  </si>
  <si>
    <t>stable  and controlled replication .</t>
  </si>
  <si>
    <t>Dx-- chronic hepatitis ( HBV ). Viral load ( DNA )  undetectable 0n November 2014  and March  2015.</t>
  </si>
  <si>
    <t xml:space="preserve">PR- 79 BP- 113 / 68 </t>
  </si>
  <si>
    <t>RECURRENT EPIGASTRIC HERNIA + HF with rEF 2 TO IHD</t>
  </si>
  <si>
    <t>CBC, OFT , REFILL MEDS &amp; APPOINT AFTER 3MONTHS</t>
  </si>
  <si>
    <t xml:space="preserve">P- Recurrent epigastric hernia p2: known cardiac patient ( IHD), SHE IS ON ENALPRIL 5 MG PO BID, ATROVASTATIN 40 MG PO/D, METOPROLOL 25 MG PO/D, LASIX 40 MG PO/D, ASA 81 MG PO/D _x000D_
ECHO- IHD with REDUCED EF 30% , LV APICAL ANEURISM, MODERATE MR, MILD AR&amp; TR, MILD PHTN </t>
  </si>
  <si>
    <t>BP-160 / 80 mmHg &amp; FBS-80-140 mg/dl, Cr.-1.1 &amp; Urea-31</t>
  </si>
  <si>
    <t>P=T2 DM + HTN +? HHD + ? LBP + PN; NPH=32/20 IU  AM/PM SC BID,ASA 81 mg po/day, Atrovastatin 20 mg po/day, frusemide 20 mg po/day, amlodipine 10 mg po/day AMT 25 mg po/day</t>
  </si>
  <si>
    <t>refill the medication and advise on diet and tell him to bring serial BP and RBS measurements and send HgbA1C FBS,,RFT,U/A ,electrolites. and lipid profile</t>
  </si>
  <si>
    <t>HAS BURNING SENSATION OF EXTRIMITY</t>
  </si>
  <si>
    <t xml:space="preserve">PR; 65 18 BP; 144 / 79 HOME BP; -142/90 </t>
  </si>
  <si>
    <t>poorly cntrld HTN + UNSPECIFIED NEUROPATHY</t>
  </si>
  <si>
    <t>-ADVICE ON LIFE STYLE -HGA1C(AFTER 3 MONTH) -FBS-lipid profile,LFT_x000D_
MAKE amlodipine 10mg po/d -add amitryptiline 12.5mg po noc</t>
  </si>
  <si>
    <t>P1.HYPERTENSION + P2. PREDIABETES (FBS-117, HGA1C=6 %) + DYSLIPEDMIA ON enalapril 10 mg po bid atrovastatin 40 mg po/day amlodipine 5 mg po/day Lasix 20 mg po/day</t>
  </si>
  <si>
    <t>cough prioductive of sputum , no fever, no chest pain, , dyspepsia symptom , on predinsolone 10 mg po  daily, exertional dyspneam,, no edema, no hisdtory of hypertension, no history of diabetes</t>
  </si>
  <si>
    <t>sleeps well, fatighue, wal;king distance good, muscle strength good, no memory loss, good judgement, no memory loss. remarks (mild diffuse wheezing)</t>
  </si>
  <si>
    <t xml:space="preserve">avoid (bad smell, perfume, feather pillow, dye, kokroches, feces of cats and dogs) to check HCT </t>
  </si>
  <si>
    <t xml:space="preserve">she has right sided headache and tinnitus for the past 1 month which is throbbing type. it is associated with phonophobia but no photophobia, no nausea or vomiting,. no loss of appetite or weight loss. no excessive lacrimation, she has blurring of vision during the headache, the headache is worse during the morning time and decreases through out the day. </t>
  </si>
  <si>
    <t>pupils are equal and bilaterally reactive. _x000D_
BP= 110/70-135/90</t>
  </si>
  <si>
    <t>well controlled HTN + ? migraine rule out ideopathic intracranial hypertension</t>
  </si>
  <si>
    <t xml:space="preserve">link her to opthalmology clinic to check for papilledema. _x000D_
refill medications for hypertension. </t>
  </si>
  <si>
    <t>ACOS + DVHD (On Sep 22, 2023, EF= 60% , TAPSE =20, mild MR and moderate AR ) + severe pulmonary hypertension and mild TR with normal biventricular systolic function) On Symbicort 160/4.5 2 puff BID, Salbutamol Puff PRN HRCT= MODERATE CENTRILOBULAR EMPHYSEMA, BILATERAL UPPER LOBE BRONCHIAL WALL THICKNING</t>
  </si>
  <si>
    <t xml:space="preserve">right side foot joint pain </t>
  </si>
  <si>
    <t>PR 83 RR 17 BP 160 / 83 T 36</t>
  </si>
  <si>
    <t>DM (on LSM) + HTN on amlodipine 5 mg po/d + ? OA</t>
  </si>
  <si>
    <t>URIC ACID LEVEL</t>
  </si>
  <si>
    <t>PR- 85 BP- 95 / 72</t>
  </si>
  <si>
    <t xml:space="preserve">REFILL COTRI, LINK TO ART CLINIC </t>
  </si>
  <si>
    <t xml:space="preserve">P- KNOWN  SAGE 4 RVI ( 2WKS) , P2- CNS TOXOPLASMOSIS, CURENTLY HE IS COTRIMOXAZOLE 1920 PO BID  FOR 28 DAYS. </t>
  </si>
  <si>
    <t xml:space="preserve">BP=108 / 61, PR=89_x000D_
FBS=176-118-135-108_x000D_
</t>
  </si>
  <si>
    <t xml:space="preserve">Poorly controlled TYPE 2DM + controlled HTN </t>
  </si>
  <si>
    <t xml:space="preserve">Link to Ophthalmology _x000D_
Appt after 2 wks HgA1c, Serial FBS measurement </t>
  </si>
  <si>
    <t>P=TYPE 2DM(for 10 yrs) + HTN(for 10 yrs); ON MTF 1 GM PO BID, DAONIL 10 MG POBID, AMLODIPINE 10MG PO DAILY, ATORVASTATIN 20MG PO DAILY, ASA 81MGPO DAILY</t>
  </si>
  <si>
    <t xml:space="preserve">weight increased </t>
  </si>
  <si>
    <t>B/p--  115/78 , PR--60 ,  TSH---78 ( 0.3 --4.5 ) .</t>
  </si>
  <si>
    <t>High TSH .</t>
  </si>
  <si>
    <t>Levothyroxine 100 mcg  po 4 times a  week and 150 mcg 3 times  a week .</t>
  </si>
  <si>
    <t>bp 132/86 pr 76</t>
  </si>
  <si>
    <t>Problem List T2DM + HTN on metformin 500 mg po BID, enalapril 5 mg po BID and nifedipine 20 mg po/d</t>
  </si>
  <si>
    <t>T2DM + HTN on metformin 500 mg po BID, enalapril 5 mg po BID and nifedipine 20 mg po/d</t>
  </si>
  <si>
    <t xml:space="preserve">he has improvement on his speach and gait. but he still has some difficulty of speaking and he has drooling of saliva. </t>
  </si>
  <si>
    <t>BP = 151 / 78</t>
  </si>
  <si>
    <t>suboptimal BP control + old stroke</t>
  </si>
  <si>
    <t xml:space="preserve">make enalapril 5 mg po BID. and continue other medications. </t>
  </si>
  <si>
    <t>HTN + old stroke + Aphasia</t>
  </si>
  <si>
    <t>has tophi and deformity _x000D_
pr=76(iregullarly IRREGULAR0_x000D_
inr=1.o8, uric acid = 11.3</t>
  </si>
  <si>
    <t>-RFT, INR_x000D_
-MAKE LASIX TO 40MG PO DAILY, WARFARIN 5MG PO/D,CONTINUE SPIRONOLACTONE ,METOPROLOL TARTARATE 12.5MG PO/D ,AMLODIPINE 10MG PO/D, _x000D_
-ESCALATE ALLOPURINOL AFTER RFT</t>
  </si>
  <si>
    <t xml:space="preserve">75 YRS OLD CHF pEF 2ndry DVHD ( sever TR.moderateMR)+ +severe PHTN +AFIB with CONTROLLED RATE+ known HTN+hyperuricemia( 12.5) ON WARFARIN 2.5 mg po/d lasix 40 mg po bid spironolactone 25 mg po/d amlodipine 10 mG po/d allupurinol 100 mg po/d </t>
  </si>
  <si>
    <t>she is complaining intermitant headache of 1 months duration and lt. knee pain of 2 months duration</t>
  </si>
  <si>
    <t>BP=118/84,PR=94</t>
  </si>
  <si>
    <t>Good BP control+?lt knee OA</t>
  </si>
  <si>
    <t>refill the medication and send lt knee x-ray</t>
  </si>
  <si>
    <t>Problem List_x000D_
HTN ON HCT 25 MG PO 1X</t>
  </si>
  <si>
    <t xml:space="preserve">FBS=100-130-150              </t>
  </si>
  <si>
    <t xml:space="preserve">TI DM( fair glycemic control) </t>
  </si>
  <si>
    <t>NPH 20/10 AM/PM</t>
  </si>
  <si>
    <t>P= TI DM(4 &amp; 1/2 yrs) on NPH 20/10 AM/PM</t>
  </si>
  <si>
    <t>B/P-- 130/70 , PR---70 , ALT--24 , AST--17 , BUN--12 , creatinine --1.2 .  FBS-- 100 , 97 , 105 , 97 , 115 , 96 , 104 .</t>
  </si>
  <si>
    <t>PR- 110 BP- 186 / 104</t>
  </si>
  <si>
    <t>POORLY CONTROLLED HTN + OLD ISCHEMIC STROKE</t>
  </si>
  <si>
    <t>ESCALATE ENALPRIL15 MG PO BID, CONTINUE OTHER MGT</t>
  </si>
  <si>
    <t>P- Hypertension + old ischemic stroke (Left UE monoparesis) On- Enalapril 10 mg BID -Amlodipine 10 mg Po /day - Atorvastatin 40 mg/day - ASA 81 mg/ day, HCT 25mg po daily.</t>
  </si>
  <si>
    <t>PR 80 RR 17 BP 124 / 75 T 36</t>
  </si>
  <si>
    <t xml:space="preserve">nad                            </t>
  </si>
  <si>
    <t>Controlled HTN + PN +? Rt knee OA +? Presbyopia</t>
  </si>
  <si>
    <t>refill the medication and send lt knee x-ray and CBC</t>
  </si>
  <si>
    <t>BP=103/73_x000D_
FBS=117-122-135</t>
  </si>
  <si>
    <t>controlled DM(? T2 DM)</t>
  </si>
  <si>
    <t>MTF 500 mg po/d _x000D_
Appt after 3 wks with HgA1c &amp; RFT</t>
  </si>
  <si>
    <t xml:space="preserve">P=well controlled T1 DM(for 4 yrs on Insulin for 2 yrs then on PO medication for the last 2 yrs); on MTF 500 mg po/d </t>
  </si>
  <si>
    <t xml:space="preserve">B/P--140/90 , Unremarkable, P/E. </t>
  </si>
  <si>
    <t>Nifedipine 40   mg po /d</t>
  </si>
  <si>
    <t>PR 65 RR 17 BP 148/92 T 36</t>
  </si>
  <si>
    <t>BOO 2o to BPH + Parkinson's Disease + ?COM on: Levodopa + Carbidopa - (250 mg + 25 mg) Benzhexol (Trihexyphenidyl HCL) - 2mg - Tablet 1 tab po per day.</t>
  </si>
  <si>
    <t>productive cough, chest pain, HGIF of 3 days &amp; rhinorrhea of 7 days</t>
  </si>
  <si>
    <t xml:space="preserve">Bp-120 / 98 mmHg </t>
  </si>
  <si>
    <t xml:space="preserve">Problem List known RVI on HAART + Paraparesis 2ry to thoracolumbar subdural empyema ( treated medically) </t>
  </si>
  <si>
    <t xml:space="preserve">burning epigastric pain, </t>
  </si>
  <si>
    <t xml:space="preserve">PR- 75 BP- 133 / 76 </t>
  </si>
  <si>
    <t xml:space="preserve">known chron's disease + 8th POD after EUA for Transphincteric fistula+ ?  UTI </t>
  </si>
  <si>
    <t>U/A, ESCALE AZATHIOPRINE 150 MG PO/D , SEE HIM AFTER 1 MONTH</t>
  </si>
  <si>
    <t>P- Known Crohn's disease (colonoscopy and biopsy proven) +8th POD after EUA for Transphincteric fistula On Predinsolon 40mg PO daily, AZATHIOPRINE  100 MG PO/D pantoprazole 40mg PO daily</t>
  </si>
  <si>
    <t xml:space="preserve">she has multiple episodes of hypoglycemia up to 40 which required hospitalization at health center in the past 5 days. _x000D_
she had severe exacerbation of bronchial asthma and she was admitted at medical ward for 12 days and was treated for asthma and pneumonia. _x000D_
she has no shortness of breath or cough. she is feeling well. </t>
  </si>
  <si>
    <t xml:space="preserve">FBS = 94 3 days ago. </t>
  </si>
  <si>
    <t>poorly controlled DM + bronchial asthma</t>
  </si>
  <si>
    <t>investigate_x000D_
decrease metformin dose to 1 g/500 mg</t>
  </si>
  <si>
    <t xml:space="preserve">T2 DM + B.Asthma ON symbicort 2 Puffs BID , SABA PRN, Metformin 1 gm PO BID and atrovastatin 40mg </t>
  </si>
  <si>
    <t xml:space="preserve">B/P--125/77 , PR--55/min , </t>
  </si>
  <si>
    <t>stable and  tolerated exercise .</t>
  </si>
  <si>
    <t>Korandil  10 mg po  BID.</t>
  </si>
  <si>
    <t xml:space="preserve">he has a hx of d/cty of hearing of 3 yrs duration </t>
  </si>
  <si>
    <t>BP=106/57, PR=85, regular_x000D_
FBS=224</t>
  </si>
  <si>
    <t>Poorly controlled T2 DM + Controlled HTN + Bilateral hearing loss 2 to ? SNHL + CRS</t>
  </si>
  <si>
    <t>NPH=22/12 AM/PM, Nifedipine 20mg po BID, atrovastatin 20 mg po/d</t>
  </si>
  <si>
    <t>P=Known T2DM + HTN; on NPH=22/12[ But he took  NPH 20/10 iu SC BID] Nifedipine 20mg po BID, atrovastatin 20 mg po/d</t>
  </si>
  <si>
    <t>bp=114/78,pr=88,FBS=90-120</t>
  </si>
  <si>
    <t>good glycemic control and BP control</t>
  </si>
  <si>
    <t>refill the medication and advise on diet and tell him to bring serial BP and RBS measurements for next follow up time</t>
  </si>
  <si>
    <t>p=known HTN with HHD and DM on Enalapril 5mg po bid , MTF 500 mg po/bid , atrovastatin 40mg po day</t>
  </si>
  <si>
    <t>BP-127 / 93 mmHg &amp; FBS-</t>
  </si>
  <si>
    <t>Suboptinal HTN Control</t>
  </si>
  <si>
    <t xml:space="preserve">Do FBS &amp; U/S </t>
  </si>
  <si>
    <t xml:space="preserve">T2DM + HTN + Dyspepsia  on MTF 1gm po BID, Glibenclamide 5 mg po/d, HCT 25 mg po/d &amp; Omeprazole 20 mg po BID </t>
  </si>
  <si>
    <t xml:space="preserve">she came before her appointment date for biolateral leg swelling. she has no ortopnea, PND, shortness of breath or cough. </t>
  </si>
  <si>
    <t>bilatearl leg swelling</t>
  </si>
  <si>
    <t>change amlodipin to HCT</t>
  </si>
  <si>
    <t>HTN on losartan 50mg/ d, AMLODIPINE 10 mg po BID , METOPROLOL 25MG PO/D &amp; Atrovastatin 20 mg/dl</t>
  </si>
  <si>
    <t>palpitation &amp; easy fatigability of 2 months</t>
  </si>
  <si>
    <t xml:space="preserve">BP- 123 / 82 mmHg </t>
  </si>
  <si>
    <t xml:space="preserve">DO ECG              </t>
  </si>
  <si>
    <t>Dx---HPN + previous CVA ( Ischemic ) + COPD + OBS + Atopic dermatitis + AFB with fast Ventricular response .</t>
  </si>
  <si>
    <t xml:space="preserve">No new compliant                     </t>
  </si>
  <si>
    <t>BP= 194 / 85   Repeat BP=185/85 [ Missed morning Anti HTN)                    PR=66_x000D_
FBS=133</t>
  </si>
  <si>
    <t>TII DM(good glycemic control)) + Uncontrolled HTN( HTN Urgency) + ? GA</t>
  </si>
  <si>
    <t>consider Decreasing Allopurinol 50 mg po/d, Give nifedipine 20 mg po stat then measure BP after 30 mins</t>
  </si>
  <si>
    <t xml:space="preserve">P1=TII DM on NPH 50/40 IU, MTF 500 mg BID, Atrovastatin 20 mg po/d P2. HTN on Enalapril 10 mg Bid, Amlodipine 5 mg day_x000D_
P3=? GA; started on Allopurinol 100 mg po/d for the past 3 mons after she claimed Rt big toe swelling &amp; pain </t>
  </si>
  <si>
    <t xml:space="preserve">PR 82 RR 17 BP 111 / 61 </t>
  </si>
  <si>
    <t>HTN with HHD + T2DM + Degenerative LS spondylosis on Enalapril 10 mg po/d, Furosemide 20mg po/d, Spironolactone 25 mg po/d, Atorvastatin 20, MTF 500 mg po/day.</t>
  </si>
  <si>
    <t>BP=114/78,pr=88,FBS=90-120,HgbA1C=8.9,Cr=0.9, uric acid=4.7,urea=8</t>
  </si>
  <si>
    <t>patient is planned for tooth extraction</t>
  </si>
  <si>
    <t>pt. isnot available</t>
  </si>
  <si>
    <t>omit 3 dose of aspirin pre-op and 1 dose only after procedure _x000D_
then continue it.</t>
  </si>
  <si>
    <t>57 yrs old P=Left sided hemiparesis 2o to Ischemic Stroke( 2 Yrs); on ASA 81 mg po/d Atorvastatin 40 mg po/d</t>
  </si>
  <si>
    <t xml:space="preserve">BP-161 / 89 mmHg </t>
  </si>
  <si>
    <t>HTN on Amlodipine 5 mg po/d, Enalapril 10/5 mg po BID, and HCT 25 mg po daily</t>
  </si>
  <si>
    <t xml:space="preserve">COMPLAIN    NUMBNESS TO  LOWER  EXTRIMITIES   </t>
  </si>
  <si>
    <t xml:space="preserve">BP  175/81   </t>
  </si>
  <si>
    <t xml:space="preserve">SEND  VITAMIN  D    ,RFT    FBS   ANND  ADD    AMLODIPINE 5  MG PO/DAY  </t>
  </si>
  <si>
    <t xml:space="preserve">1. HTN + DVHD on Enalapril 10 mg d, Atrovastatin 20 mg d, 2. B. Asthma on Beclomethasone 2 puffs Bid, Salbutamol 4 puffs PRN 3. TIIDM on MTF </t>
  </si>
  <si>
    <t>PRESENTED WITH PRODUCTIVE COUGH , SIGNIFICANT WEIGHT LOSS, VOICE CHANGE OF 6 MONTHS</t>
  </si>
  <si>
    <t xml:space="preserve">CXR- LEFT PARATRACHEAL GROUND GLASS LOBULATED MASS &amp; WELL DEFINED LARGE GROUND GLASS MIDDLE MEDIASTINAL MASS SEEN </t>
  </si>
  <si>
    <t xml:space="preserve">? LUNG CA             </t>
  </si>
  <si>
    <t xml:space="preserve">? LUNG CA       </t>
  </si>
  <si>
    <t xml:space="preserve">BP-116 / 59 mmHg &amp; FBS-109 mg/dl </t>
  </si>
  <si>
    <t>P1. T2 DM on Metformin 500mg BID P2. Known Asthmatic ON Salbutamol 6 puff PRN &amp; Symbicort 2 puffs BID</t>
  </si>
  <si>
    <t xml:space="preserve">FBS = ?                      </t>
  </si>
  <si>
    <t xml:space="preserve">RBS           </t>
  </si>
  <si>
    <t xml:space="preserve">T2DM on metformin 1 g po BID daonil 10 mg po BID. </t>
  </si>
  <si>
    <t>she is complaining epigastric pain and bloating of  2 months duration associated with she complains headache</t>
  </si>
  <si>
    <t>BP=122/85,PR=101,FBS=124 mg/dl</t>
  </si>
  <si>
    <t>good glycemic control+?DYSPEPSIA</t>
  </si>
  <si>
    <t>refill the medication and advise on diet and tell her to bring serial RBS measurements for next follow up time</t>
  </si>
  <si>
    <t>Problem List_x000D_
well controlled T2 DM + ? Breast mass</t>
  </si>
  <si>
    <t xml:space="preserve">P1=T2DM on metformin 1000/500 mg po BID, P2=Anemia on ferrous sulfate 325 mg po/d </t>
  </si>
  <si>
    <t>work up,furtheer</t>
  </si>
  <si>
    <t>his big toe swelling 3 mons back for w/c Allopurinol was initiated after acute attack was managed with NSAID</t>
  </si>
  <si>
    <t>BP=133/89, PR=82_x000D_
FBS=110-135_x000D_
Ixs on 26/2/16=&gt; Cr= 1.21[ LAB REF= 0.5-1.3], Urea=71.4; T.CHOL=306.2, TG=287, UA=8.5, WBC=4.3K, N=30.6%, L=60.4, Hgb=16.9, Plt=258K</t>
  </si>
  <si>
    <t>TII DM (good glycemic control) + Dyslipidemia + GA</t>
  </si>
  <si>
    <t>Repeat CBC_x000D_
MTF 1 gm po Bid, Glibenclamide 10 mg po Bid and Atorvastatin 40 mg po/d, Allopurinol 100mg po/d</t>
  </si>
  <si>
    <t>P=TIIDM + Dyslipidemia + GA; on MTF 1 gm po Bid, Glibenclamide 10 mg po Bid and Atorvastatin 40 mg po/d, ASA 81 mg d[ for the past 2 yrs but D/C for the last 3 mons], Allopurinol 100mg po/d</t>
  </si>
  <si>
    <t>refill  and  appoint  after 1  month with sereal  fbs  record  and  rft</t>
  </si>
  <si>
    <t>she had  headache 2 days back</t>
  </si>
  <si>
    <t>BP 100/64 PR 60</t>
  </si>
  <si>
    <t xml:space="preserve">Migraine headache  </t>
  </si>
  <si>
    <t xml:space="preserve">BP=115/81, PR=95 </t>
  </si>
  <si>
    <t xml:space="preserve">shoulder pain of 6 months </t>
  </si>
  <si>
    <t xml:space="preserve">BP-143/93 mmHg </t>
  </si>
  <si>
    <t xml:space="preserve">Raised BP  </t>
  </si>
  <si>
    <t xml:space="preserve">Diclofenac   </t>
  </si>
  <si>
    <t>Schizophrenia on Risperidone 2mg po noct.</t>
  </si>
  <si>
    <t>BP=124 / 81_x000D_
FBS= 126-145</t>
  </si>
  <si>
    <t>T1 DM( Fair glycemic control)</t>
  </si>
  <si>
    <t>NPH 18/12 IU SC BID,  RI: 4/4iu SC BID</t>
  </si>
  <si>
    <t>P=known T1DM( for 3 yrs) on NPH 18/12 IU SC BID,  RI: 4/4iu SC BID</t>
  </si>
  <si>
    <t>PR 75 RR 17 BP 143 / 66 T 36</t>
  </si>
  <si>
    <t>CONTINUE HER MEDICATION AND SEND HgA1C</t>
  </si>
  <si>
    <t>BP=130/69,PR=55</t>
  </si>
  <si>
    <t>Problem List_x000D_
known HTN+ Dyslipidemia on medication</t>
  </si>
  <si>
    <t>breast pain secon?</t>
  </si>
  <si>
    <t>hx of breast pain,generalized tiredness,had hx of palpitation</t>
  </si>
  <si>
    <t>his a known Dm patient Presented with lt lower jaw tooth ach and aggravated by entering food debris in the cavity. She is in follow up care.</t>
  </si>
  <si>
    <t xml:space="preserve">she has good control of asthma with PO medications. _x000D_
she doesn't want to take inhalers. _x000D_
she has tingling sensation on her right uppper lateral thigh. </t>
  </si>
  <si>
    <t xml:space="preserve">BP= 128 / 67   _x000D_
FBS =  136 </t>
  </si>
  <si>
    <t xml:space="preserve">well controlled  + meralgia paraesthetica </t>
  </si>
  <si>
    <t xml:space="preserve">make salbutamol PRN _x000D_
pregabalin 75 mg po daily, loose clothing. </t>
  </si>
  <si>
    <t>P=T2DM on MTF 500 mg Bid, Glibenclamide 5 mg d, Atorvastatin 40 mg po/d _x000D_
2. HTN on Losartan 50 mg po/d _x000D_
3. B. Asthma on almetamin 1 tab daily, salbutamol 4 MG PO BID ,</t>
  </si>
  <si>
    <t xml:space="preserve">he has pain on his multiple joints including neck. </t>
  </si>
  <si>
    <t xml:space="preserve">he has diformity on his bilateral hands </t>
  </si>
  <si>
    <t>Rheumatic arthritis pt on follow up and methotrexate 5mg po weekly (discontinued for the past month), folic acid 5mg po daily and meloxicam 15mg po daily s- pain of rt + LT hand, forearm</t>
  </si>
  <si>
    <t>she is complaining epigastric pain  of 1 week duration associated with this there is loss of appeititeand easily fatigability</t>
  </si>
  <si>
    <t>BP=108/76,PR=86</t>
  </si>
  <si>
    <t>NYHA class 4 stage C HF secondary to DVHD+?dyspepsia</t>
  </si>
  <si>
    <t>send H .PYLORY test,CBC</t>
  </si>
  <si>
    <t>P1=NYHA class 4 stage C HF secondary to DVHD ( AS, MR, TR) on Enalapril 10 mg po/day spironolactone 25 mg po/day carvedilol 6.25 mg po/day frusemide 40 mg po/day P2=type 2 DM metformin 500 mg po/bid P3=KNOWN asthmatic patient.</t>
  </si>
  <si>
    <t>send H .PYLORY test,CBC,ELEC.</t>
  </si>
  <si>
    <t>BP: 129/78</t>
  </si>
  <si>
    <t>HTN on amlodipine 5mg po/d, enalapril 5mg po daily</t>
  </si>
  <si>
    <t>HgA1C: 6.9%_x000D_
HEENT: PALE CONJUCTIVA AND ICTERIC SCLERA</t>
  </si>
  <si>
    <t xml:space="preserve">Poor glycemic Control + ? jauncice 20? </t>
  </si>
  <si>
    <t xml:space="preserve">lipid profile, OFT, Stool </t>
  </si>
  <si>
    <t>T2DM on metformin 500 mg po bid( but he took 500mg po daily), atrovastatin 40 mg po daily, ASA 81 mg po daily</t>
  </si>
  <si>
    <t>BP=99 / 71_x000D_
FBS=135-160</t>
  </si>
  <si>
    <t>make metformin 500mg PO BID, Amlodipin 5 mg PO daily_x000D_
appoint after 2 month with serial BP and FBS record</t>
  </si>
  <si>
    <t>P1=14th post op month after Bilateral Bure hole and hematoma Evacuation for BILATERAL SUB ACUTE HEMATOMA _x000D_
P2=HTN  amlodipine 10 daily _x000D_
P3= DM metformin 500 daily asprin 81 daily and atrovastatin 20 daily</t>
  </si>
  <si>
    <t xml:space="preserve">blood in saliva and she alco complains cough which dry for the last one month. she aslo claims abdominal pain which is crampy, loss of appetite and earily satity. She also claims urinary incontinece while she coughs </t>
  </si>
  <si>
    <t xml:space="preserve">BP: 139 / 81_x000D_
echo: grade I lv diastolic dysfunction </t>
  </si>
  <si>
    <t xml:space="preserve">same + dyspepsia + ? UFB + ? CAP +? stress incontience </t>
  </si>
  <si>
    <t>cbc, u/s, stool, abdominal u/s, CXR, OFT</t>
  </si>
  <si>
    <t>HTN + Dyspepsia on metoprolol 12.55mg po dailt, ASA 81mg po daily, atrovastatin 20mg po daily [ but she dicontinues all three medications), hemap syrup, antacid syrup, diclofenac gel and meloxicam 15mg po daily</t>
  </si>
  <si>
    <t xml:space="preserve">PR- 112 , BP- 103 / 67 </t>
  </si>
  <si>
    <t>UPDATE IX, LINIK TB CLINIC</t>
  </si>
  <si>
    <t>v/s-124 / 70, home-110-130/60-80, pr-84, CBC-wbc-4.7k, N-57.8%, L-35%, HB-13.8, plt-267k,  Cr-0.94, BUN-12mg/dl,  ECHO(27/2/2016)- GI diastolic dysfunction, EF-61%, TAPSE-18mm</t>
  </si>
  <si>
    <t xml:space="preserve">Had hx one episode of hypoglycemic attack </t>
  </si>
  <si>
    <t xml:space="preserve">BP:  97 / 54      PR: 62_x000D_
FBS: 123mg/dl </t>
  </si>
  <si>
    <t xml:space="preserve">p1: T2 Dm on NPH 30/12 iu_x000D_
p2: Asthmatic 6 puff PRN </t>
  </si>
  <si>
    <t>PR=72/M,BP=140 / 102MMHG,ABOMINO-PELVIC U/SOUND=NORMAL</t>
  </si>
  <si>
    <t>SAME AS ABOVE+POOR BP CONTROL</t>
  </si>
  <si>
    <t>PHENYTOIN 100MG PO TID,AMLODIPINE 10MG PO DAILY,APPOINT AFTER THREE MONTHS WITH HGA1C</t>
  </si>
  <si>
    <t>KNOWN EPILEPTIC  ON PHENYTOIN 100MG PO TID,HYPERTENSION ON AMLODIPINE 5MG PO DAILY</t>
  </si>
  <si>
    <t xml:space="preserve">PR 95 BP- 137 / 66, INR- 1.28 </t>
  </si>
  <si>
    <t xml:space="preserve">IMPROVING         </t>
  </si>
  <si>
    <t>CBC, OFT, RBS, ESCALATE WARFARIN 5 MG PO/D, REFILL MEDS &amp; APPOINT AFTER 1MONTH</t>
  </si>
  <si>
    <t>P- HFrEF (30-35%) 2o to DCMP ( moderate MR and severe TR) + AF On Lasix 40mg PO BID, Metoprolol 25mg PO daily, Spironolactone 25mg PO daily,Enalapril 5mg PO daily, warfarin 2.5mg PO daily ECHO result on 27/9/23 Dilated cardiomyopathy with moderate LV and mild RV systolic dysfunction, moderate MR and severe TR with mild pulmonary hypertension</t>
  </si>
  <si>
    <t>cr=1.1 urea =18_x000D_
LDL=69, HDL=78 CHOLESTEROL=182 , TG=177</t>
  </si>
  <si>
    <t>Objective Finding_x000D_
FBS=92-138 MG/DL BP=-130/80-140/90</t>
  </si>
  <si>
    <t>refill for 3 mnth, HGA1C_x000D_
-ADD ATROVASTSTIN 20MG PO/D</t>
  </si>
  <si>
    <t>P: T2DM P2: HTN P3: Acute PE TREATED P4: Post-COVID ILD HE IS ON Amlodipine 10 mg PO/day Metformin 500 mg PO /1000MG BID HCT 25mg PO daily</t>
  </si>
  <si>
    <t xml:space="preserve">has incresed abd swelling _x000D_
no other complaint _x000D_
no blood in the stool has vomiting of ingested matter </t>
  </si>
  <si>
    <t xml:space="preserve">BP 75 / 56palpable pulse  but week _x000D_
distended abd </t>
  </si>
  <si>
    <t xml:space="preserve">worsening </t>
  </si>
  <si>
    <t xml:space="preserve">tap _x000D_
refill </t>
  </si>
  <si>
    <t>HFrEF sec DCM + dec cirrosis (alcohol ) _x000D_
on lasix 40 mg po/d spironlactone 100 mg po/d enalapril 5mg po bid metoprolol 12.5 mg ppo/d pantoprazple 40 mg po/d</t>
  </si>
  <si>
    <t>he had pneumonia and treated two weeks back at private clinic,he was taking metformin 500mg once daily only.currently he has no compliant</t>
  </si>
  <si>
    <t>bp=110/73 pr=62_x000D_
hga1c=7.1%</t>
  </si>
  <si>
    <t>make metformin 500mg po bid_x000D_
atorvastatin 20 mg po/day</t>
  </si>
  <si>
    <t>PR- 81 , BP- 100/60- 133 / 74</t>
  </si>
  <si>
    <t>ABDOMINAL U/S, OFT, REFILL &amp; APPOINT</t>
  </si>
  <si>
    <t>P-HTN On HCT 12.5 mg po daily Lisnopril 10 mg po daily Amlodipine 5 mg po daily</t>
  </si>
  <si>
    <t xml:space="preserve">BP 144/76  </t>
  </si>
  <si>
    <t>REFILL  AND  APPOINT  AFTER 3 MONTH  WITH  SEREAL  BP RECORD   AND RFT</t>
  </si>
  <si>
    <t>HE HAD ABNORMAL BODY MOVEMENT 2 MONTHS BAKC AFTER THE REDUCTION OF PHENYTOIN DOSAGE</t>
  </si>
  <si>
    <t>BP=147/92   PR=97_x000D_
HOME BP=129/77-141/79-126/85-125/73</t>
  </si>
  <si>
    <t>REFILL SAME MEDICATION_x000D_
SEE 3/12</t>
  </si>
  <si>
    <t>P- ISCHEMIC STROKE + SEIZURE DISORDER + HTN ON : -AMLODIPINE 10 MG PO/DAY, -ENALAPRIL 10 MG PO BID -PHENYTOIN 100 MG BID. -ASA 81mg po daily &amp; -Atorvastatin 40mg po/d</t>
  </si>
  <si>
    <t>HTN , ischemic heart disease</t>
  </si>
  <si>
    <t xml:space="preserve">he has episodes of light headedness and syncopal attacks which occurs when he stands up from sitting position. the episodes last for few minutes before he gains his consciousness. but no abnormal body movement or incontinence. _x000D_
he has intermittent shortness of breath and cough. _x000D_
he also tooth pain </t>
  </si>
  <si>
    <t>BP = 104 / 64</t>
  </si>
  <si>
    <t xml:space="preserve">same = syncopal attacks </t>
  </si>
  <si>
    <t>CBC, ECG,  measure BP on sitting and standing position</t>
  </si>
  <si>
    <t>HF 2 to ? HHD + Moderate PHTN + Known Asthma + mild anemia</t>
  </si>
  <si>
    <t>PR=93 BP=89 / 63MMHG</t>
  </si>
  <si>
    <t>refill,appoint after two months,transfer to psychiatery clinic.</t>
  </si>
  <si>
    <t>P1- status epilepticus, P2-? pyogenic meningitis(treated) P3? viral meningo-encephalitits (treated)P4- ? Psychosis 2ndry to General medical condition (status epilepticus) r/o post-ictal psychosis  onphenytoin 100mg po daily,levetriactam 500mg po daily</t>
  </si>
  <si>
    <t>KNOWN DM PT ON nph 30/20,ASA 81MG PO 1X ,ENALAPRIL 5MG PO 1X ,LASIX 20MG PO 1X ,SPRIOLACTONE 25MG ,METF 500MG PO 2XAND ATRO 20MG PO 1Xday</t>
  </si>
  <si>
    <t>has plapitation no chest pain sob or cough _x000D_
 has indigestion _x000D_
has left jaw swelling</t>
  </si>
  <si>
    <t xml:space="preserve">home bbp and smbg has been fair _x000D_
difuse left jaw swelling has dental acriies _x000D_
cvs s 1 and 2 heared no m or g _x000D_
cotpp </t>
  </si>
  <si>
    <t xml:space="preserve">same + dental carries with infection </t>
  </si>
  <si>
    <t xml:space="preserve">refill _x000D_
amoxa and metri + to denatl </t>
  </si>
  <si>
    <t xml:space="preserve">DM + HTN on NPH 22/ 16 enalepril 10 bid amlod 10 od and atrovov 40 od </t>
  </si>
  <si>
    <t>refill,appoint after three months,transfer to psychiatery clinic.</t>
  </si>
  <si>
    <t xml:space="preserve">NO NEW COMPLAINT_x000D_
-SERUM URIC ACID= 5.9_x000D_
</t>
  </si>
  <si>
    <t>VITALS ARE STABLE - DEFORMED DIP JIONT , RIGHT MCP TOPHAI</t>
  </si>
  <si>
    <t>-RFT, LFT_x000D_
-MAKE METHOTREXATE 10MG PO/D, MAKE PREDNISOLONE 5MG/ DAY, continue allopurinol same dose until RFT, FOLIC ACID 5MG PO 5X A WK</t>
  </si>
  <si>
    <t xml:space="preserve">COMPLAIN  EASY  FATEGABILITY  WITH  NUMBNESS TO  ALL  EXTRIMITIES </t>
  </si>
  <si>
    <t xml:space="preserve">HEMOG  A1C   7.7  HDL  30   LDL   50    TRIGLYCERIDE    86      </t>
  </si>
  <si>
    <t xml:space="preserve">CONTROLLED  T2DM+pN  ?   </t>
  </si>
  <si>
    <t xml:space="preserve">REFILL  AND SEND  RFT   ,AND  VITAMIN  D LEVEL </t>
  </si>
  <si>
    <t xml:space="preserve">full reg pulse no edema </t>
  </si>
  <si>
    <t xml:space="preserve">refrefill _x000D_
make enalepril 10 / 5 </t>
  </si>
  <si>
    <t>COMPLAINIG BILATERAL LEGS NUMBENESS</t>
  </si>
  <si>
    <t xml:space="preserve">PR- 78 BP-137/83-  164 / 75, FBS-175 , SCr- 1.6, uric acide-8.3, abdominal u/s-Moderate fatty liver + Cholelithiasis </t>
  </si>
  <si>
    <t>POORLY CONTROLLED GLYCEMIA + HTN + ? DM NEPHROPATHY+ DM NEUROPATHY</t>
  </si>
  <si>
    <t>ESCALATE NPH 16/10,MTF 500 MG PO BID, AMYTRIPTRINE 25 MG PO DAILY , CONTINUE OTHER MGT</t>
  </si>
  <si>
    <t>p1 HTN + DM + ? focal sezure on Inuline (nph + reg) 14/8 morning and 12/8 eveing mtf 500 mg po bid atrovov 10 lisnopril 5 mg po bid valproate 300 mg po bid</t>
  </si>
  <si>
    <t xml:space="preserve">COMPLAIN  DYSPEPSEA  </t>
  </si>
  <si>
    <t xml:space="preserve">BP  135/85   </t>
  </si>
  <si>
    <t>REFILL  AND  APPOINT   AFTER   2  MONTH</t>
  </si>
  <si>
    <t>KNOWN ASTHMATIC ON Salbutamol puff , beclomethasone puff</t>
  </si>
  <si>
    <t>BP=114 / 76, HOME BP M=  - 130/76</t>
  </si>
  <si>
    <t>REFILL FOR 3 NMNTH_x000D_
-</t>
  </si>
  <si>
    <t>P=SAH + HTN On HCT 25 mg PO/d P2: known breast CA , surgery done on Chemotherapy at BLH</t>
  </si>
  <si>
    <t>he is known psychiatric patient and the tremor and gait difficulties are relatively new complaints</t>
  </si>
  <si>
    <t xml:space="preserve">shuffling gait, mild tremor on bilateral hands (action tremor) </t>
  </si>
  <si>
    <t>known psychiatric patient + ? extrapyramidal side effect of medications</t>
  </si>
  <si>
    <t xml:space="preserve">benztropin 1 mg po daily for 1 week and appoint at MRC. _x000D_
urinalysis </t>
  </si>
  <si>
    <t xml:space="preserve">he is referred for dystonic symptoms and muscle spasms. he has also difficult of walking_x000D_
he takes unspecified po medications for psychiatric indications (he says he has hallucinations and abnormal behavior) _x000D_
</t>
  </si>
  <si>
    <t>bp: BP-137 / 74 mmHg</t>
  </si>
  <si>
    <t>Controlled HTN? HHD r/o IHD</t>
  </si>
  <si>
    <t xml:space="preserve">ECHO        </t>
  </si>
  <si>
    <t xml:space="preserve">has epigastric discomfort more with food </t>
  </si>
  <si>
    <t xml:space="preserve">no motor def _x000D_
controlled bp </t>
  </si>
  <si>
    <t xml:space="preserve">refill _x000D_
add panthop </t>
  </si>
  <si>
    <t>PR=100 BP=152 / 90MMHG,HGA1C=10.6%,FBS=180MG/DL</t>
  </si>
  <si>
    <t>Same as above+suboptimal glycemic+bp control</t>
  </si>
  <si>
    <t>MIXTARD INSULIN40/22IU,MTF 500MG PO DAILY,REFILL,ADVISED ON LIFE STYLE MODIFICATIONSDO FBS,</t>
  </si>
  <si>
    <t>P- HTN +T2DM + B. Asthma + Bilateral visual loss On Mixtard 38/20iu Enalapril 10mg BID Atorvastatin 40mg/day ASA 81mg/day HCT 25mg/day Salbutamol 6puffs PRN Symbicort 2puffs BID</t>
  </si>
  <si>
    <t>DYSYREA, URGENCY &amp; FREQUENCY , FOAL SMELLING URINE</t>
  </si>
  <si>
    <t>PR- 73 , BP- 108 / 60</t>
  </si>
  <si>
    <t xml:space="preserve"> SP cd tumor p2 recurrent cystitis</t>
  </si>
  <si>
    <t>URINE ANALYSIS, CIPROFLOXACILLIN 500 MG PO BID, APPOINT AFTER 3 MONTHS</t>
  </si>
  <si>
    <t>P- SP cd tumor p2 recurrent cystitis</t>
  </si>
  <si>
    <t>has discont the anti HTN medication for the past 1 month.</t>
  </si>
  <si>
    <t>BP=140-170/70-80(home record) BP=147 / 74_x000D_
FBS=82-101</t>
  </si>
  <si>
    <t>appoint after 3 month with serial BP and FBS record_x000D_
refill medication_x000D_
advice on drug adherance</t>
  </si>
  <si>
    <t>P1=TYPE 2 DM on NPH=12/8_x000D_
P2=HTN on Amlodipin 5mg PO daily and Enalapril 5mg PO BID, ASA 81mg PO daily, Atrovastatin 20mg PO daily_x000D_
P2=ISCHMIC STROKE ON MEDICATION_x000D_
P3=CHOLELITHASIS ON MEDICATION</t>
  </si>
  <si>
    <t>NO HOT, TENDER JIONTS _x000D_
-CXR-  THERE IS EROSION OF THE LEFT ULNAR STYLOID SEEN(SUGGESTIVE OF EARLY CHANGE OF RHEUMATIOD ARTHERTITS)_x000D_
-RF=REACTIVE ANTICCP=COULD NOT AFORD_x000D_
RFT,URIC ACID AND CBC ARE NORMAL</t>
  </si>
  <si>
    <t>STABLE VITAL SIGNS  _x000D_
-RIGHT HAND PIPJOINT OF 3 FINGERS DEFORMED EARLY STAGE SWAN NECK APPEARANCE, WRIST JIONTS ARE MINIMALLY STIFF BILATERALLY</t>
  </si>
  <si>
    <t>RA IN REMISSION</t>
  </si>
  <si>
    <t>-LFT,_x000D_
-TAPER PREDNISOLE  5MG PO/D, THEN 5MG PO EVERY OTHER _x000D_
-CONITNUE MTX 10MG PO/WK AND FOLIC ACID</t>
  </si>
  <si>
    <t>P=RA ON FOLLOW UP FOR THE LAST 1 YEAR TAKING MTX 10MG PO WEEKLY, WITH FOLIC ACID 5 MG PO DAILY, PREDINSOLONE 10 MG PO/DAY</t>
  </si>
  <si>
    <t xml:space="preserve">weight loss of 5 kg _x000D_
no other complaint _x000D_
no bleeding </t>
  </si>
  <si>
    <t xml:space="preserve">fbs 189 1 week back </t>
  </si>
  <si>
    <t xml:space="preserve">same with above tagget fbs </t>
  </si>
  <si>
    <t xml:space="preserve">refill _x000D_
to cardio side for followup </t>
  </si>
  <si>
    <t>P1=known T1dm+? P2=DIABETIC NEPHROPATHY ( cr has normalized)  P3=IHD ( ef =25 %) +P4=Post ACS+ WITH ivc right atrial juction mobile thrombus) THROMBUS_x000D_
ON clopidogrel 75 mg po od_x000D_
rovaroxaban 20 mg po od _x000D_
metop 25 mg po od _x000D_
enalep 5 mg po bid spiro 25 mg po od and atrov o40 mg po od</t>
  </si>
  <si>
    <t xml:space="preserve">later neck pain ( bilaterally) with shoulder pain for the last 6 months. Associated with this she also complain she also had sweating, easy fatiguability and headache. </t>
  </si>
  <si>
    <t xml:space="preserve">PR: 84    </t>
  </si>
  <si>
    <t>Same + ? cervical spondylosis r/o thyrotoxicosis</t>
  </si>
  <si>
    <t>thyriod u/s, cervical x ray, TFT</t>
  </si>
  <si>
    <t>6th POST OP month after modified sistrunk procedure was done for TGDC</t>
  </si>
  <si>
    <t>has sneezing since three days and right  knee joint pain since amonth</t>
  </si>
  <si>
    <t>PR=78  BP=93 / 61mmhg</t>
  </si>
  <si>
    <t>same as above+?gouty arteritis</t>
  </si>
  <si>
    <t>do right knee joint x-ray,fbs,then manage.</t>
  </si>
  <si>
    <t>T2DM + HTN ON LSM+RA + Bilateral knee osteoarthritis + Nephrolithiasis + Mild Fatty liver - FOLIC ACID 5 MG PO DAILY , MXT -7.5 MG PO DAILY , ATORVASTATIN 20 MG PO DA</t>
  </si>
  <si>
    <t xml:space="preserve">intermitant sob_x000D_
no complaint </t>
  </si>
  <si>
    <t xml:space="preserve">smbg fbs 193, 176, 151, 136, 157_x000D_
rbs 157 _x000D_
cr 0. 85 _x000D_
nb has proteinuria </t>
  </si>
  <si>
    <t xml:space="preserve">same _x000D_
with fair glood glucose </t>
  </si>
  <si>
    <t>mtf 1 g po bid _x000D_
glimip 2 mg p ood_x000D_
atrov _x000D_
enalepril 5 mg po bid dc amlod</t>
  </si>
  <si>
    <t xml:space="preserve">dm + HTN _x000D_
On MTF 1g po bid _x000D_
  glbenclamide 5 mg _x000D_
  atrov 40 mg _x000D_
  amlodipine 10 mg po od </t>
  </si>
  <si>
    <t xml:space="preserve">PR- 115 BP- 145 / 96 , ECHO - IHD WITH BORDERLINE LV SYSTOLIC FUNCTION </t>
  </si>
  <si>
    <t>RVI  ON HAART + IHD with BORDERLINE EF 50%</t>
  </si>
  <si>
    <t>UPDATE INVESTIGATION , REFILL &amp; APPOINT AFTER 3 MONTHS</t>
  </si>
  <si>
    <t>P1 RVI on ART p2 IHD ( EF 38%, anterior hypokinesis) p3 ischemic stroke P4 Erectile dysfunction D p5 HTN On ASA atrovastatin 40 mg PO/day metop 25 enalapril 5 mg PO BID ATROVATSTINE 40MG PO DAILY</t>
  </si>
  <si>
    <t>PR 62 RR 18 BP 125 / 73</t>
  </si>
  <si>
    <t>left TB empyema P2 :-Post thoracotomy and decortication for an indication of loculated left side empyema</t>
  </si>
  <si>
    <t>GIVE HIM IBUPROFEN</t>
  </si>
  <si>
    <t xml:space="preserve">- left TB empyema P2 :-Post thoracotomy and decortication for an indication of loculated left side empyema </t>
  </si>
  <si>
    <t xml:space="preserve">rash over the scalp he complains loss of appetite about 3 kg in the last one month  otherwise no itching, no bleeding through nose or while he brushs his tooth. he had not hx of fever, night sweatin. but </t>
  </si>
  <si>
    <t>BP: 82 / 61   pr: 56 _x000D_
CBC: WBC: 4.8  plt: 270  Hgb: 13.9</t>
  </si>
  <si>
    <t>Mesenteric LAP 20? +?  T. capites</t>
  </si>
  <si>
    <t xml:space="preserve">repeat uabdominal u/s, KOH </t>
  </si>
  <si>
    <t xml:space="preserve">Mesenteric LAP 20? + Leukopenia ( wbc: 2.75) _x000D_
</t>
  </si>
  <si>
    <t>NO NEW COMLAINT_x000D_
HGA1C=5.4%</t>
  </si>
  <si>
    <t>BP= 144 / 90</t>
  </si>
  <si>
    <t>POOR CTRL OF BP</t>
  </si>
  <si>
    <t xml:space="preserve">-AMLODIPINE 10MG PO/D_x000D_
-HCT 12.5MG PO/D </t>
  </si>
  <si>
    <t>P1 -CVT (completed anticoagulation) + P2- seizure disorder ( off medication for 2 years ) P3- HTN - on amlodipine 10mg po daily</t>
  </si>
  <si>
    <t>BP=158/94MMHG,PR=94/M</t>
  </si>
  <si>
    <t>AMLODIPINE 10MG PO DAILY,HCT 25MG PO DAILY</t>
  </si>
  <si>
    <t>HTN ON AMLODIPINE 5MG PO DAILY &amp;HCT 25MG PO DAILY,BUT HE IS TAKING AMLODIPINE 10MG PO DAILY</t>
  </si>
  <si>
    <t>he has started frusemide 40 mg po daily and he has massive improvement</t>
  </si>
  <si>
    <t>trace pedal edema_x000D_
creatinine 1.1_x000D_
BP is 120/80</t>
  </si>
  <si>
    <t>continue frusemide up to 2 weeks and appoint</t>
  </si>
  <si>
    <t>perianal discharge chronic abdominal pain, failure to gain weight , bowel habit change two colonoscopy finding oct 30/23 -, big ulcerated mass on proximal acceding colon with polypoid change , deformed ICV passage not possible the ileum due to severe luminal narrowing initial biopsy = colonic hyperplastic polyp repeat biopsy pending biopsy- chrons disease with inflammatory mass pelvic - mri = complex transphincteric perianal fistula (grade iv )+ left ovarian cyst with benign feature</t>
  </si>
  <si>
    <t xml:space="preserve">no pertinent findings.     </t>
  </si>
  <si>
    <t>prednisolone 40 mg po daily  for 1 week then 20 mg for 1 week and appoint after 2 weeks at gastroenterology</t>
  </si>
  <si>
    <t xml:space="preserve">Plumonary CT angiography: unremarkable </t>
  </si>
  <si>
    <t xml:space="preserve">p1: DVT on Rivaroxaban-20mg_x000D_
p2:  known psychiatric on medication and follow up at Amanuel hospital </t>
  </si>
  <si>
    <t xml:space="preserve">her symptoms started 2 years back it developed insidiously. _x000D_
she has now burning sensation on the left side of her body and face_x000D_
she also has headache associated with nausea and vomiting, photo phobia. it reccurs every week. </t>
  </si>
  <si>
    <t xml:space="preserve">left sided facial deviation. _x000D_
power decreased on the left side. </t>
  </si>
  <si>
    <t xml:space="preserve">same + migraine headache. </t>
  </si>
  <si>
    <t>amitryptiline 25 mg po daily , appoint at neurology</t>
  </si>
  <si>
    <t>leftsided body weakness with left flank pain and crossed facial nerve palsy secondary to vasculites possibly infectious</t>
  </si>
  <si>
    <t>BP  100/70</t>
  </si>
  <si>
    <t xml:space="preserve">REFILL   ANDAPPOINT  AFTER 1  MONTH WITH SEREALL BP  AND  FBS RECORD </t>
  </si>
  <si>
    <t>Facial paralysis 2ry to RT Parietal white matter focal infraction</t>
  </si>
  <si>
    <t>NO NEW COMPLAINT_x000D_
LFT ,ALT 170, AST 69 ,ALP 123</t>
  </si>
  <si>
    <t>PR 90 RR 17 BP 107 / 65  T 36</t>
  </si>
  <si>
    <t>ACUTE HEPATITIS (RESOLVING )</t>
  </si>
  <si>
    <t xml:space="preserve">HTN + HHD on frusemide 20 mg po daily spironolactone 12.5 mg po daily, ACA 81 mg po daily, atrovastatin 20 mg po daily, metoprolol 25 mg po daily. </t>
  </si>
  <si>
    <t xml:space="preserve">BP  130/80   </t>
  </si>
  <si>
    <t>CONTROLLED    HTN</t>
  </si>
  <si>
    <t xml:space="preserve">REFILL  AND  APPOINT  AFTER   3  MONTH  WITH  RFT  AND LIPID PROFILE </t>
  </si>
  <si>
    <t>PR 94 RR 18 BP 133 / 79 T 36</t>
  </si>
  <si>
    <t xml:space="preserve">had hx of one episode of ABM two weeks back. he also complains headache._x000D_
otherwise no hx of drug dicontinuation </t>
  </si>
  <si>
    <t xml:space="preserve">BP: 145 / 84 </t>
  </si>
  <si>
    <t>Seizure disorder ( uncontrolled) + newly diagnosed HTN</t>
  </si>
  <si>
    <t xml:space="preserve">Add phenobarbitone 30mg po daily _x000D_
advice on LSM </t>
  </si>
  <si>
    <t>RECURRENT MENINGITSIS +SEIZURE DISORDER ON PHENYTOIN 100MG PO TID</t>
  </si>
  <si>
    <t xml:space="preserve">she has skin lesions on her lower extremities  and her nails. _x000D_
</t>
  </si>
  <si>
    <t xml:space="preserve">she has limb shortening. her left hip xray. shows left hip AVN. </t>
  </si>
  <si>
    <t xml:space="preserve">sae + fungal skin infection </t>
  </si>
  <si>
    <t>link her to derma and ortho clinic</t>
  </si>
  <si>
    <t xml:space="preserve">refill and  appoint  after 3  month  </t>
  </si>
  <si>
    <t>BP RR  23 PR</t>
  </si>
  <si>
    <t xml:space="preserve">Stage IV gallbladder ca with liver mets - Type 2 DM </t>
  </si>
  <si>
    <t>PR 94 RR 17 BP 127 / 66</t>
  </si>
  <si>
    <t>Post Appendectomy +Chronic ECF+? Crohn's Disease</t>
  </si>
  <si>
    <t>link to GI SIDE</t>
  </si>
  <si>
    <t>Known T-2DM + Known HTN + ?Knee O.A + Corn</t>
  </si>
  <si>
    <t xml:space="preserve">not  yet  done </t>
  </si>
  <si>
    <t xml:space="preserve">refill  for 2  week  and  appoint  after 2  weeks  with  sereal   fbs   record  </t>
  </si>
  <si>
    <t>KNOWN T2DM (POORLY CONTROLLED ) + ? DIABETIC NEUROPATHY +</t>
  </si>
  <si>
    <t xml:space="preserve">she wants to have follow up at health center. </t>
  </si>
  <si>
    <t>120/80, 130/90   at home</t>
  </si>
  <si>
    <t>fairlycontrolled HTN</t>
  </si>
  <si>
    <t xml:space="preserve">refer he to peripheral health center. </t>
  </si>
  <si>
    <t>Known HTN &gt; - + ?Anemia 2ry to ?ABL + ?HHD + ?Peripheral neuropathy _x000D_
P3-- POST MENOPAUSAL AVB 2RY TO ?? ON FOLLW UP AT ALERT HOSPITAL</t>
  </si>
  <si>
    <t>complain of epigastric burning type pain which is worse post meal, reflux, burping and indigestion urinary frequency, urge incontinence, but no dysurea. she has recurent history of UTI treatment she had history of ?myomectomy 20 years</t>
  </si>
  <si>
    <t>CBC,U/A, RFT, S/E, lipid panel, RBS ECG, continue Enalapril 10 mg po bid , add Amlodipine 5 mg po daily Salt restriction</t>
  </si>
  <si>
    <t xml:space="preserve">EPILEPSY ON PHENOBARBITAL 100 MG PO/DAY </t>
  </si>
  <si>
    <t>BP=150/80 PR= 112 irregular</t>
  </si>
  <si>
    <t>add metoprolo  _x000D_
Appoint after 1 month</t>
  </si>
  <si>
    <t>P=HTN; on Enalapril 5 mg po BID and HCT 25 mg po/d_x000D_
P2=Atrial fibrillation 2 ?</t>
  </si>
  <si>
    <t>add metoprolo   25mg Po daily ASA 81 mg PO Daily( cant afford to do coagulation profile)_x000D_
Appoint after 1 month</t>
  </si>
  <si>
    <t>P=HTN; on Enalapril 5 mg po BID and HCT 25 mg po/d_x000D_
P2=Atrial fibrillation 2 ? (CHADSVASC SCORE=3)</t>
  </si>
  <si>
    <t>add metoprolo   25 mg PO daily and ASP 81MG PO DAILY(cant afford to cop)_x000D_
Appoint after 1 month</t>
  </si>
  <si>
    <t>P=HTN; on Enalapril 5 mg po BID and HCT 25 mg po/d_x000D_
P2=Atrial fibrillation 2 ?(CHA2DS2VAS=3)</t>
  </si>
  <si>
    <t>no RUQ pain, Vomiting, diarrhea, yellowish eye or skin discoloration. She has no cough, SOB, palpitation, fever, chills, rigor or chest pain.</t>
  </si>
  <si>
    <t>TFT= TSH. 2.2 T4  18.4, T3 3.8 all normal _x000D_
BP= 122 / 78, PR=112</t>
  </si>
  <si>
    <t>link her to GI clinic</t>
  </si>
  <si>
    <t>there is mild epigastric tenderness</t>
  </si>
  <si>
    <t xml:space="preserve">dyspepsia + AGE + IP </t>
  </si>
  <si>
    <t xml:space="preserve">CBC, STOOL EXAM , ABD U/S </t>
  </si>
  <si>
    <t xml:space="preserve">patient has abdominal pain with repeated diarrhea and treated repeatedly and got slight improvement . during episodes has bloating , crampy pain with tinitus </t>
  </si>
  <si>
    <t xml:space="preserve">HAS NOW RETRSTERNAL PAIN WITH SOB WITH EXERTION. </t>
  </si>
  <si>
    <t xml:space="preserve">DYSPEPSIA + R/O IHD </t>
  </si>
  <si>
    <t xml:space="preserve">CBC, HPYLORI , ECHO, ECG , </t>
  </si>
  <si>
    <t xml:space="preserve">HAS EPIGASTRIC PAIN WITH RADIATING TO THE BACK OF 10 YRS DURATION. HE WAS REPEATEDLY TREATED AND HAS IMPROVMENT </t>
  </si>
  <si>
    <t xml:space="preserve">IS PROSTRATED </t>
  </si>
  <si>
    <t xml:space="preserve">FTT            </t>
  </si>
  <si>
    <t>AFI SEC R/O MEASLES</t>
  </si>
  <si>
    <t>TO ER FOR WORKUP</t>
  </si>
  <si>
    <t xml:space="preserve">P- AFI SEC TO ? </t>
  </si>
  <si>
    <t>bp 168 / 75 PR 83       HBPM 140/70 mmhg</t>
  </si>
  <si>
    <t xml:space="preserve">worsening of productive cough with intermittent whitish sputum associated with LGIF &amp; loss of appetite. She is discharged from this hospital 8 days back. </t>
  </si>
  <si>
    <t>BP=130 / 65, PR=140, regular_x000D_
Chest= Rt lower 1/23 decreased air entry_x000D_
CVS= S1 &amp; S2 Heard , no G or M</t>
  </si>
  <si>
    <t>Known HTN +  SCAP WITH BILATERAL PARAPNEUMONIC EFFUSION + Dyspepsia 2o Erosive gastritis + MILD PHTN + ?PTB on anti TB + tachy cardia 2 to ? + ? HAI</t>
  </si>
  <si>
    <t xml:space="preserve">Link to AEOPD for further work up </t>
  </si>
  <si>
    <t xml:space="preserve">P=- Known HTN _x000D_
P2- SCAP WITH BILATERAL PARAPNEUMONIC EFFUSION _x000D_
P3- Dyspepsia 2o Erosive gastritis _x000D_
P4= MILD PHTN, _x000D_
P5=?PTB on anti TB( RHZE 3 tabs po/d for the past 1 mon), pyridoxine 25 mg po/d, pantoprazole 40 mg po/d amlodipine 5 mg po/d, </t>
  </si>
  <si>
    <t>bp  137 / 78 PR 72  HBPM 121/81_ 137/78</t>
  </si>
  <si>
    <t>BP=103 / 66 , PR=93_x000D_
FBS=248</t>
  </si>
  <si>
    <t>Change NPH to mixtard=16/12 IU SC BID,  Atrovastatin 20 mg po per day,  HOLD HCT 25mg po day, INCrease Enalapril 5 mg po bid</t>
  </si>
  <si>
    <t>P=TYPE2 DM; on NPH=12/8 IU SC BID,  Atrovastatin 20 mg po per day P2: HTN ON HCT 25mg po day, Enalapril 5 mg po/d</t>
  </si>
  <si>
    <t>Bp 117/78_x000D_
pr 80_x000D_
RBS 110</t>
  </si>
  <si>
    <t xml:space="preserve">bilateral knee and joint pain of 1 month </t>
  </si>
  <si>
    <t>PALPITATION , EASY FATIGABILITY</t>
  </si>
  <si>
    <t>PR- 82 , BP- 128 / 111 , FBS- NOT DONE</t>
  </si>
  <si>
    <t xml:space="preserve">T2DM + HTN + THYROTOXICOSIS 2 MNG </t>
  </si>
  <si>
    <t>HA1C, OFT, TFT, REFILL &amp; APPOINT AFTER 3 MONTHS</t>
  </si>
  <si>
    <t>P1: T2DM + HTN + THYROTOXICOSIS 2 MNG On: Glibenclamide 5 mg po bid, amilodipine 5 mg po/day , propranolol 60 po mg po/day, PTU 100 mg po Tid, spironolactone 25 mg po/day, P2: Moderate fatty liver with Cholelithiases on Atroz 40 mg po/day</t>
  </si>
  <si>
    <t>bp 130/70 PR 77 FBS 120-130</t>
  </si>
  <si>
    <t>BP-145/65, 160/87_x000D_
pr 87_x000D_
FBS 125</t>
  </si>
  <si>
    <t xml:space="preserve">amlodipine 10 mg /  5mg </t>
  </si>
  <si>
    <t xml:space="preserve">bp 120 / 88 PR 94  HbA1c 7 % </t>
  </si>
  <si>
    <t>T2 DM on metformin 850 mg po BID, Glibenclamide 5 mg po daiy</t>
  </si>
  <si>
    <t>?LPR + Allergic rhinitis + HTN</t>
  </si>
  <si>
    <t>bp 172 / 89 PR 79 fbs 137,117,123 , 110 100 , 93 ,98  HBPM 112/78-130/85</t>
  </si>
  <si>
    <t>has tophi and deformity pr=76(iregullarly IRREGULAR0 inr=1.o8, uric acid = 11.3</t>
  </si>
  <si>
    <t xml:space="preserve">-RFT, INR -MAKE LASIX TO 40MG PO DAILY, WARFARIN 5MG PO/D,CONTINUE SPIRONOLACTONE ,METOPROLOL TARTARATE 12.5MG PO/D ,AMLODIPINE 10MG PO/D, -ESCALATE ALLOPURINOL 150MG PO BID, </t>
  </si>
  <si>
    <t>P- 75 YRS OLD CHF pEF 2ndry DVHD ( sever TR.moderateMR)+ +severe PHTN +AFIB with CONTROLLED RATE+ known HTN+hyperuricemia( 12.5) ON WARFARIN 2.5 mg po/d lasix 40 mg po bid spironolactone 25 mg po/d amlodipine 10 mG po/d allupurinol 100 mg po/d</t>
  </si>
  <si>
    <t xml:space="preserve">Bilateral leg swelling due to Amlodipine 5 mg po /d </t>
  </si>
  <si>
    <t xml:space="preserve">BP 140/90 mmgh </t>
  </si>
  <si>
    <t xml:space="preserve">had hypoglycemic episode after taking first dose of insulin _x000D_
WAS TAKING amlodipine 10 mg po/day </t>
  </si>
  <si>
    <t>BP- 132/75_x000D_
HgA1c= 13%</t>
  </si>
  <si>
    <t xml:space="preserve">P- HTN WITH HHD + TYPE II DM (8 yrs) </t>
  </si>
  <si>
    <t xml:space="preserve">NPH 20/10, D/C MTF_x000D_
continue others _x000D_
diabetic education _x000D_
</t>
  </si>
  <si>
    <t xml:space="preserve">P- HTN WITH HHD + TYPE II DM (8 yrs) _x000D_
On:  Atorvastatin 80 mg po daily, Amlodipine 10 mg po daily, Metformin 500 mg po BID, Daonil 5 mg po / day, enalapril 5 mg po BID, pregabalin 75mg PO daily, ASA </t>
  </si>
  <si>
    <t>known type 2 DM + ? symptomatic cholelithiasis</t>
  </si>
  <si>
    <t xml:space="preserve">FBS = 238mg/dl </t>
  </si>
  <si>
    <t>BP=122 / 73, PR=69</t>
  </si>
  <si>
    <t xml:space="preserve">PN (Improved)                   </t>
  </si>
  <si>
    <t xml:space="preserve">Pregabaline 75 mg po/d &amp; neurobion 1 tab po/d </t>
  </si>
  <si>
    <t xml:space="preserve">P= PN on Pregabaline 75 mg po/d &amp; neurobion 1 tab po/d </t>
  </si>
  <si>
    <t>bp 126 / 65   PR 98 fbs not done</t>
  </si>
  <si>
    <t xml:space="preserve">P1. T2DM ON NPH 24/14 , MTF 850mg po BID, P2. HTN ON Enalapril Maleate 10mg PO BID, Nifedipine 20mg PO BID, ASA 81MG PO Once daily, Atrovastatin 20mg PO Once daily, HCT 25 mg po day  , Meloxicam 15 mg po day </t>
  </si>
  <si>
    <t xml:space="preserve">epigastric pain and heartburn  of 1 month </t>
  </si>
  <si>
    <t>bp 126 / 86  PR 76</t>
  </si>
  <si>
    <t>_x000D_
known type 1 dm on nph 30/13</t>
  </si>
  <si>
    <t>bp137/77 ,pr 60,</t>
  </si>
  <si>
    <t xml:space="preserve">fFAIR CONTROLL HTN </t>
  </si>
  <si>
    <t>UPDATE IX OFT CBC  LIPID URINE FBS</t>
  </si>
  <si>
    <t>known HTN; ON Amlodipine 5 mg po/d</t>
  </si>
  <si>
    <t>HAS MULTIPLE JOINT PAIN, PAIN OVER TMJ AREA</t>
  </si>
  <si>
    <t xml:space="preserve">PR- 72,BP-  107 / 65 </t>
  </si>
  <si>
    <t>WELL CONTROLLED HTN + ACTIVE RA + MODERATE DDD</t>
  </si>
  <si>
    <t>SERUM ELECTROLYTE, OFT, ESR, CBC, ESCALATE MTX 12.5 MG PO WEEKLY, PREDINSOLONE 20 MG PO DAILY, SEE HER AFTER 1MONTH</t>
  </si>
  <si>
    <t>P1 - HTN + RA for 9 yrs P2 - MILD TO MODERATE DDD(C7-T1) On Amlodipine 10 mg po/day, MTX 10 mg po/week, folic acid , meloxicam , omeprazole</t>
  </si>
  <si>
    <t>no cough, no SOB, no edema, blurring of visuion to be evaluated, no bavck pain, no paresthasia, joint mobility good, good balance,good,understanmding,cooperativee,  no dstress, no psychosocial distress, no obesity, good dioetary habit, good hygien, no addiction, adherenmt to medication, toileting good, good social interaction.  remarks (no BPH symptoms)FBS 145 mg/dl BP 110/70 mmHg</t>
  </si>
  <si>
    <t>sleeps well, walking distance good, muscle strength goodm,no emotional change,no memory loss, good judgement. remarks (no erectile dysfunction, no dental decay)</t>
  </si>
  <si>
    <t>salt restrictioon, be active, minimize coffee, prevention of fall, vegitable and fruit dish, legumes dish, get adequate sun light, use only liquid oil, walk for 30 minutes 5 times per week, foot care (lkeep hygien, wear loose shoe, becareful while cutting nails, keep moisturizinmg legs with vaslin)</t>
  </si>
  <si>
    <t xml:space="preserve">BP 163/90, 144/78,  160/82  AT EMERGENCY  VDRL  POSTIVE  </t>
  </si>
  <si>
    <t>SUBOPTIMAL CONTROLL HTN+ HEMIPARESIS 2RY TO ISCHEMIC STROKE +</t>
  </si>
  <si>
    <t>SEE MEDICATION  SENIOR CONSULTED AND SUGGESTED TO SEND TPT  THEN TREAT</t>
  </si>
  <si>
    <t>known hypertension+ left sided hemiparesis 2ry to ischemic stroke - AMODIPINE 5 MG PO DAILY , ASA - 81 MG PO DAILY , ATROV 40 MG PO DAILY</t>
  </si>
  <si>
    <t>bp  134 / 71 PR 86 fbs 100, 102 ,100, 137 HBPM 127/80 -134/83</t>
  </si>
  <si>
    <t>well bp + glycemic Control</t>
  </si>
  <si>
    <t>pt have vildagliptin/metformin 50mg/1000mg , amlodipine/valsartan on hand so change her medication accordingly vildagliptin/metformin 50mg/1000mg po bid ,amlodipine/valsartan 5mg/160mg po day , ASA 81 mg po day , atrovastatin 20 mg po day</t>
  </si>
  <si>
    <t>Known HTN + type 2  dm on MTF 1000mg/500mg BID, Doanil 5mg po daily, enalapril 5mg po BID, ASA 81mg po daily, atrovastatin 20mg po daily + Breast Ca post MRM, Post Adjuvant Ctx</t>
  </si>
  <si>
    <t>BP 163/90, 144/78,  160/82  AT EMERGENCY  VDRL  POSTIVE  BUN 13, CR 0.8</t>
  </si>
  <si>
    <t>Bp- 151/ 86, 154/85, 139/87, 144/87_x000D_
pr 80</t>
  </si>
  <si>
    <t>advise on dietary adherence and refill appoint after 2 months</t>
  </si>
  <si>
    <t>pr=86 regular rr=17 bp=135 / 74_x000D_
ECHO---IHD with border line LV systolic function and mild to moderate secondary MR ( work up her for possible rhythm abnormality )_x000D_
ECG=LBBB</t>
  </si>
  <si>
    <t>refill_x000D_
do hga1c OFT_x000D_
see 2/12 at MRC</t>
  </si>
  <si>
    <t>P1- HTN ON AMLODIPINE 5 MG PO/DAY P2- IHD ON metoprolol 12.5 mg po/day, ASA 81 mg po/day, atorvastatin 20 mg po /day P3. TYPE 2 DM; on metformin 500 mg po/day.</t>
  </si>
  <si>
    <t>has difficulty of walking with lower back pain but no weakness</t>
  </si>
  <si>
    <t>BP- 96/56_x000D_
HBPM- 96-115/56-70_x000D_
HFBS - 110-122</t>
  </si>
  <si>
    <t>T2DM (WELL CONTROLLED) + PERIPHERAL NEUROPATHY + ?Lumbar DDD</t>
  </si>
  <si>
    <t xml:space="preserve">Lumbo- sacral Xray _x000D_
Continue meds </t>
  </si>
  <si>
    <t>intermittent Lt soulder pain. She has Lt side headache associated with bluring &amp; difficulty to see light of 5 yrs duration.</t>
  </si>
  <si>
    <t xml:space="preserve">BP=118 / 90   </t>
  </si>
  <si>
    <t xml:space="preserve">RA + Migrane headache </t>
  </si>
  <si>
    <t xml:space="preserve">INC.  methotrexate 10 mg po/wk, folic acid 5 mg po/day and prednisolone 5 MG po every other day, Amitriptyline 25 mg po/d </t>
  </si>
  <si>
    <t>P=RA on methotrexate 7.5 mg po/wk, folic acid 5 mg po every other day and prednisolone 5 MG po every other day</t>
  </si>
  <si>
    <t>no cough, no SOB,no edem,a, no visual problem, no back pain, no paresthasia, joint mobility good, good balance, good understanding, cooperative, nom obesity, no stress, no psychosocial distress, good dietary habnit, good hygienm, bno addiction, adherent to medication,toileting good, good social interaction. remarks (no vafgginal discvharghe, no breast mass)</t>
  </si>
  <si>
    <t>sal;t restriction, be active, minimize coffee, preventionof fall, vegitabnle and fruit dish, legumes dish,get adequate sun light, eat (banana, tomato, pottato for pottasium supplemenmtation), use only liquid oil</t>
  </si>
  <si>
    <t>SHE HAS HAD 3 EPSOIDES OF GENERALIZED  ABM</t>
  </si>
  <si>
    <t>PR- 92 BP- 127 / 80</t>
  </si>
  <si>
    <t>WELL CONTROLLED HTN + CRVHD+ UNCONTROLLED SEIZURE DISORDER</t>
  </si>
  <si>
    <t>OFT, U/A, ESCALATE PHENYTOIN 100MG PO TID, REFILL OTHER MEDS&amp; APPOINT AFTER 3 MONTTHS</t>
  </si>
  <si>
    <t>EPILEPSY + HTN + CRVHD + SUB ACUTE SUBDURAL HEMATOMA for on : amlodipine 5mg po/d and enalapril 5mg po bid, Metoprolol 12.5 mg po/d and B. penicilin and phenytoin 100 mg po tid</t>
  </si>
  <si>
    <t>BP 132/79, 148/78_x000D_
pr 78_x000D_
FBS 97, 131, 110</t>
  </si>
  <si>
    <t>Advise on adherence and appoint 1 month to come with serial monitoring and start medication then</t>
  </si>
  <si>
    <t>Problem List T2DM + dyslipidemia on MTF 500mg po bid, atrovastatin 20mg po daily and nurobin_x000D_
they didnt start amlodipine</t>
  </si>
  <si>
    <t xml:space="preserve">BP142/83 ,117/54, 114/63, 121/67 PR 80 </t>
  </si>
  <si>
    <t xml:space="preserve">CHANGE TO ENALPRIL 5MG PO 1X </t>
  </si>
  <si>
    <t>HTN amlodpine 5mg daily, ATROVASATATIN 20 MG PO DAILY</t>
  </si>
  <si>
    <t>Stage 1 HTN + CHL ??</t>
  </si>
  <si>
    <t xml:space="preserve">bp 199 / 120 mmhg   PR 80 </t>
  </si>
  <si>
    <t>Hypertensive urgency to emergency</t>
  </si>
  <si>
    <t>P=HTN (3 yrs ) on enalapril 10 mg po bid ,amlodipine 5 mg po day</t>
  </si>
  <si>
    <t>BP=137 / 79 , PR=87 _x000D_
T. CHOL=195, FBS+198</t>
  </si>
  <si>
    <t>LBP 2 To Lumbar Degenerative Spondylosis + Poorly controlled  T2 DM</t>
  </si>
  <si>
    <t xml:space="preserve">NPH 40/ 28 iu BID, Atorvastatin 20 mg po/d, INC. MTF 850 mg po bid  </t>
  </si>
  <si>
    <t xml:space="preserve">P=LBP 2 To Lumbar Degenerative Spondylosis + T2 DM( for 8 yrs on insulin for the past 2 yrs) + Dyslipidaemia; On NPH 40/ 28 iu BID, Atorvastatin 20 mg po/d, MTF 500 mg po/d  </t>
  </si>
  <si>
    <t>presented with right and left upper quadrant pain of 2 month. Associated with this he has hx of weight loss and loss of appetite. He also has paikn over the left leg and swelling upto the knee of 1 week</t>
  </si>
  <si>
    <t xml:space="preserve">ECOG-2_x000D_
grade 2 pitting edema </t>
  </si>
  <si>
    <t xml:space="preserve">? pancreatic CA </t>
  </si>
  <si>
    <t>US guided FNAC from the pancreas/ liver - CA19-9 , CXR, CBC, OFT consult senior</t>
  </si>
  <si>
    <t>UTI + RVI on HAART + splenomegally 2o to ?</t>
  </si>
  <si>
    <t>BP=124/77, PR=78FBS=112</t>
  </si>
  <si>
    <t>Schizophrenia + Controlled T2 DM + Controlled HTN</t>
  </si>
  <si>
    <t>NPH insulin 10/6 iu, MTF 500 gm po bid atrovastatin 20 mg po/day , Enalapril 5 mg po/d, Amlodipine 5 mg po/d</t>
  </si>
  <si>
    <t>P=Schizophrenia + Known T2 DM + HTN.on Risperidone 4 mg po noct. NPH insulin 10/6 iu, MTF 500 gm po bid atrovastatin 20 mg po/day , Enalapril 5 mg po/d, Amlodipine 5 mg po/d</t>
  </si>
  <si>
    <t xml:space="preserve">PR 63 RR 17 BP 142 / 70 T 36 </t>
  </si>
  <si>
    <t>HTN + G. ARTHRITIS ; on Enalapril 10 mg po BID ,HCT 25 mg po/day, Atenolol 50 mg po/day, Allopurinol 100 mg po bid. nifedipine 20 mg po daily</t>
  </si>
  <si>
    <t>bp  136 / 73 PR 93   FBS 111</t>
  </si>
  <si>
    <t>P=T2 DM + PN; on MTF 500mg po BID, Doanil 10mg po BID, Neurobin 1tab po day  and carbamazepine 200mg  po daily</t>
  </si>
  <si>
    <t xml:space="preserve">STILL  she has worsening of joint pain more on rt elbow joint with difficult to move , has aslo other multiple joint pain, has abdominal  discomfort  with excessive flatus </t>
  </si>
  <si>
    <t xml:space="preserve">bp104/64,  ,pr 80  </t>
  </si>
  <si>
    <t xml:space="preserve">? RA+  ?IBD </t>
  </si>
  <si>
    <t>CBC STOOL ULTRSOUND RF ESR , XRAY OF RT ELBOW JOINT</t>
  </si>
  <si>
    <t>no cough, no SOB, no edema, no visual problem evaluated, no back pain, paresthasia, joint mobility good, good balance, good understandfing, cooperative, no obesity,no stress, no pdsychosocial distress, good dietary habit, good hygien, no addiction, adherent to medication, toileting good, good social in teraction. remarkds (no BPH sym,ptomns) FBS 130 mg/dl  BP 120/80 mmHg</t>
  </si>
  <si>
    <t>sleeps well, walking distance good, muscle strength good, no emotional change, no memor loss,good judgement</t>
  </si>
  <si>
    <t>salt restriction, be active,m minimize coffee, prebenmtion of fall, vegitable and fruit dish, leghmes dish, get adequate sun light, use only liquiid oil, walk for 20 minutes 3 times per week, foot carte (keep hygienm, keep moituerizing legs with vaslin, wear loose shoe, becareful while cutting nail)</t>
  </si>
  <si>
    <t xml:space="preserve">poor controlled T2 DM + Good controlled HTN </t>
  </si>
  <si>
    <t xml:space="preserve">she had intestinal amebiasis and on TINDAZOLE </t>
  </si>
  <si>
    <t>BP- 90/60_x000D_
INR- 1.7</t>
  </si>
  <si>
    <t>P1= Rt breast multiple cyst P2 -upper extremity unprovoked DVT + Intestinal amebiasis</t>
  </si>
  <si>
    <t xml:space="preserve">initiate warfarin 2.5 mg po/day _x000D_
update INR fater 2 weeks </t>
  </si>
  <si>
    <t>P1= Rt breast multiple cyst P2 -upper extremity unprovoked DVT 2 ? APS (ANA TITER - NON-REACTIVE CARDIOLIPIN ANTIBOY IgG IS 101(HIGH 6X), IgM AND igA, BETA 2 GLYCOPROTIEN I, PANEL, =NORMAL, PHOSPHOLIPID ANTIBODIES ARE NEGATIVE. PREVIOUS RH POSITIVE HISTORY, RAYNOAUD PHENOMENA)_x000D_
On: NOAC changed to warfarin 2.5 mg po/day considering APS</t>
  </si>
  <si>
    <t>PR- 90, BP- 136 / 79, FBS- 140, HA1C-8.5, SCr-1.2</t>
  </si>
  <si>
    <t>FAIRLY GOOD CONTROLLED HTN &amp; GLYCEMIA</t>
  </si>
  <si>
    <t>ABDOMINAL U/S,ATROVASTATIN 40 MG PO/D,  REFILL MEDS &amp; APPOINT AFTER 3MONTHS</t>
  </si>
  <si>
    <t>P- Hypertension 6 years /Type 2 DM 6 years+PN on NPH 26/14 Enalapril 10mg po bid Amlodipine 10 mg amitriptyline 25 mg po day ,metformin 500mg po/DAY</t>
  </si>
  <si>
    <t xml:space="preserve">HAS RT LOWER LEG PAIN WITH WEAKNESS OF RT LOWER EXTRMITY, NO OTHER COMPLIAN </t>
  </si>
  <si>
    <t xml:space="preserve">BP 139/122?, 125/80, 123/97, 133/81,  FBS 124, 104 </t>
  </si>
  <si>
    <t>DM + HTN + Ischemic Stroke + atrial fibrillation +PN</t>
  </si>
  <si>
    <t>PR 83 RR 17 BP 129 / 68</t>
  </si>
  <si>
    <t>KNOWN HTN  + DM ON LSM  + LUMBAR SPONDYLOSIS HCT 25 mg po/day atrovastatin 40 mg po/day</t>
  </si>
  <si>
    <t>lower extremity pain and difficulty of walking</t>
  </si>
  <si>
    <t>BP-160/76_x000D_
pr 80_x000D_
FBS- ?</t>
  </si>
  <si>
    <t>no cough, no SOb, no edema,  retinopathy on follow up(right eye blind since 24 yrs ), no back pain, paresthasia, joint mobilitry good, good balance, good understanding, cooperative, (no tinites)no obesity, no stress, noo psychospocial distress, good dioetary habit, no addiction, good hygien, adhjerent to medication, toileting good, good social interaction. remarks ( BPH symptoms drippling, good stream, no urgency, has hesitancy PSA (0.463 normal, )BP 100/80 mmHg</t>
  </si>
  <si>
    <t>sleeps well, walking distance good, muscle strength good, no emotional change,no mem,ory loss, good judghem,ent</t>
  </si>
  <si>
    <t>good diseas e course</t>
  </si>
  <si>
    <t>salt restriction, be active, minimize coffee, vegitable and fruit dish, legumes dish, get adequate sun light, use only liquid oil walk for 30 minurtes 5 times per week, get a cup of juice made of (banana, avocvado, oats anmd milk )twice per week</t>
  </si>
  <si>
    <t>old stroke , dyslilpidemia</t>
  </si>
  <si>
    <t xml:space="preserve">no hx of chest pain, SOB or body swelling </t>
  </si>
  <si>
    <t xml:space="preserve">BP=151 / 103, PR=64 </t>
  </si>
  <si>
    <t xml:space="preserve">RFT, Serum ele,Abdominal U/S_x000D_
Change HCT by Amlodipine 5 mg po/d _x000D_
</t>
  </si>
  <si>
    <t>P= Known HTN for the past 4 yrs, he was presented to AEOPD 1 wk back with raised BP &amp; then started on nifedipine 20 mg po bid[ But he started to take HCT 25 mg po/d w/c was ordered in private clinic for the past 1 wk]</t>
  </si>
  <si>
    <t xml:space="preserve">complains of left shoulder pain of 10 days which is initiated by abduction and rotation movement of the shoulder joint with click and bumping out of the joint . he had two episodes of bumping out with self reduction. he had falling down acindent landing on his left elbow </t>
  </si>
  <si>
    <t>BP 118/60, stable_x000D_
MSK limited ROM at end of internal rotation, no weakness</t>
  </si>
  <si>
    <t>? recurrent shoulder subluxation @ry to ? rotator cuff weakness</t>
  </si>
  <si>
    <t>left shoulder X ray, physiotherapy</t>
  </si>
  <si>
    <t>P left shoulder pain of 10 days</t>
  </si>
  <si>
    <t xml:space="preserve">epigastric and pain </t>
  </si>
  <si>
    <t xml:space="preserve">FBS =88mg/dl </t>
  </si>
  <si>
    <t xml:space="preserve">good controlled T2 DM + HTN + Abd  Mass 2ry to ? Lipoma </t>
  </si>
  <si>
    <t xml:space="preserve">Abd pevic U / S </t>
  </si>
  <si>
    <t xml:space="preserve">right side body weakness, urinary incontinence, and slurred speech </t>
  </si>
  <si>
    <t>BP- 134/67_x000D_
slurred speech _x000D_
RUE- 1/5, RLE- 0/5</t>
  </si>
  <si>
    <t>RIGHT SIDE HEMIPLEGIA LEFT BASAL GANGLIA ACUTE HEMORRHAGE + HTN (well controlled)</t>
  </si>
  <si>
    <t>continue amlodipine _x000D_
advice on physiotherapy _x000D_
remove cathether and replace with adult diaper</t>
  </si>
  <si>
    <t xml:space="preserve">p1 right sided hemiplegia  2ry to massive hemorrhagic stroke + HTN (CT SCAN=LEFT BASAL GANGLIA ACUTE HEMORRHAGE)_x000D_
ON: Amlodipine 5 mg po/day , PPI </t>
  </si>
  <si>
    <t>PR 84 RR 17 BP 143 / 82 T 36</t>
  </si>
  <si>
    <t>TII DM + HTN on MTF 1500/1000 mg Bid, Glibenclamide 10/5 mg Bid, Enalapril 10 mg/d, Atenolol 50 mg/d, Atrovastatin 20 mg d, ASA 81 mg/d</t>
  </si>
  <si>
    <t xml:space="preserve">has worsening of  sob occur at mild activity has pnd , orthopenia 2 pillow, </t>
  </si>
  <si>
    <t>bp 142/79, 145/83,pr  fbs 89</t>
  </si>
  <si>
    <t>TYPE 2DM + HTN + NYHA class 3 stage C HFpEF 2ndry to HHD +GOUT</t>
  </si>
  <si>
    <t>ADD LASIX 40MG PO , SPIROLACTONE 25MG PO ,BRING ECHO  APPOINT AFTE 15DAYS</t>
  </si>
  <si>
    <t xml:space="preserve">TYPE 2DM + HTN + NYHA class 3 stage C HFpEF 2ndry to HHD </t>
  </si>
  <si>
    <t>bp 97 / 67 PR 94 fbs 103-126</t>
  </si>
  <si>
    <t>known Type 1 DM for the last 16 years  on NPH=20/10AM/PM; RI=8/4 AM/PM</t>
  </si>
  <si>
    <t xml:space="preserve">well controlled HTn + T2 DM </t>
  </si>
  <si>
    <t xml:space="preserve">NO NEW COMPLAINT, </t>
  </si>
  <si>
    <t>PR-95, BP- 165 / 81,FBS- NOT MEASURED,  HA1C-12.2, ECHO- DVHD( MILD AR) ,MILD PHTN, EF-60%</t>
  </si>
  <si>
    <t xml:space="preserve"> T2 -DM+ KNOWN COPD-A PT,</t>
  </si>
  <si>
    <t>OFT, HA1C, ABDOMINAL U/S, LINK HER OPTHA CLINIC</t>
  </si>
  <si>
    <t>P- T2 -DM+ KNOWN COPD-A PT( NOT ON RX) ,CURRENTLY SHE IS ON NPH-12/8</t>
  </si>
  <si>
    <t>no cough,no SOB,, no edema, no visual [problem, back pain (limited spinal range of motion post falling accident recently, no weakness, no incontinenmce,, no diabetes,no RVI, ), joint mobility good, good balance, walkin g intolrerance (easily exchosted legs), good dietary habit, history of chronic gastrites, no stress, no psychosocial; duistress, adherent to medication, toileting (squating problem), good social interaction. tremarks (no vaginal discharge, no breast mass)previous complaints have reduced , BP 140/80mmHg</t>
  </si>
  <si>
    <t>sleeps well,walking distance weak, muscle strength weak, no emotional change,no memory loss, good judghem,ent. remarks (no headache)</t>
  </si>
  <si>
    <t>salt restrioction, minimize coffee, prevention of fall, vegitable and fruit disgh, legumes dish, get adequate sun light, sit on dry chair, sleep on dry mattress, avoid heavy duirty</t>
  </si>
  <si>
    <t>lower back pain with disc prolapse possinbly osteoporosis</t>
  </si>
  <si>
    <t>has polydipsia , dry mouth of 1 month</t>
  </si>
  <si>
    <t xml:space="preserve">bp  140 / 89  PR 78 </t>
  </si>
  <si>
    <t xml:space="preserve">well bp control + ? DM </t>
  </si>
  <si>
    <t xml:space="preserve">perisistent symptoms of lower urinary tract with flank pain </t>
  </si>
  <si>
    <t xml:space="preserve">BP- 120/80_x000D_
mild CVA tenderness_x000D_
INv; PSA AND AFP- normal _x000D_
</t>
  </si>
  <si>
    <t xml:space="preserve">T2 DM + MODERATE HYDRONEPHROSIS 2 LEFT NEPHROLITHIASIS + BPH </t>
  </si>
  <si>
    <t xml:space="preserve">continue meds _x000D_
refer ro TASH for urologic intervention </t>
  </si>
  <si>
    <t>P- T2 DM + MODERATE HYDRONEPHROSIS 2 LEFT NEPHROLITHIASIS + BPH + CIRRHOTIC LIVER WITH FOCAL HYPERVASCULAR HEPATIC NODULE_x000D_
 On  MTF 1GM mg po bid, and glimepride 4 mg po/day , ATROVASTATIN 20MG PO/D, ENALAPRIL 5 MGPO/D</t>
  </si>
  <si>
    <t xml:space="preserve">still claim epigastric pain. She has LBP of 5 yrs duration </t>
  </si>
  <si>
    <t>BP=140/88, PR=96</t>
  </si>
  <si>
    <t>Rt knee and Ankle OA + peripheral neuropath +HTN (fair BP) + Dyspepsia 2 to ? + CLBP 2 to LS degenerative spine disease</t>
  </si>
  <si>
    <t>neurobin 1 tab po daily, AMT 25mg po daily, Add Pregabaline 75 mg po/d, Esomeprazole 40 mg po/d_x000D_
Serum 25(OH) Vit-D3, Ca total, Albumin</t>
  </si>
  <si>
    <t>P1=Rt knee and Ankle OA + peripheral neuropath; on neurobin 1 tab po daily, AMT 25mg po daily _x000D_
P2=HTN; on HCT 25 mg po daily</t>
  </si>
  <si>
    <t xml:space="preserve">, productive whitish sputum cough and headache </t>
  </si>
  <si>
    <t>bp  110/70-132/87 PR 75-85</t>
  </si>
  <si>
    <t xml:space="preserve">HF 2ry to ?Cor pulmonale 2ry to ?Post Covid fibrosis + HTN with ?HHD+ DVHD (Mild AR) + Rt leg proximal DVT (2 months and 02 weeks) + Acute PE provoked with COVID (completed for 6 months.) on amlodipine 5 mg po/d and enalapril 5 mg po/ day </t>
  </si>
  <si>
    <t>COMPAINING HEAMATURIA, SUPRAPUBIC PAIN</t>
  </si>
  <si>
    <t xml:space="preserve">PR-80 , BP- 109 / 67, LFT- NORMAL, HA1C-5.5, Cr- 0.8, U/A- NORMAL </t>
  </si>
  <si>
    <t xml:space="preserve">WELL CONTROLLED HTN with HHD + B.ASTHEMA( CONTROLLED) </t>
  </si>
  <si>
    <t>ABD U/S, , OFT, REFILL MEDS &amp; APPOINT AFTER 3 MONTHS</t>
  </si>
  <si>
    <t>P1 :- HTN with HHD for the last 2 years/ P2: Known Asthmatic 10 years; on Lasix 40 mg po bid enalapril 5 mg po/d Metoprolol 50 mg po/d Atorvastatin 40 mg po/d ASA 81 mg po/d Beclomethasone 1 puff bid Salbutamol (4 puff) PRN</t>
  </si>
  <si>
    <t>came for transfer</t>
  </si>
  <si>
    <t xml:space="preserve">bp ,pr same </t>
  </si>
  <si>
    <t>Bilateral sever hydronephrosis 2to bilateral multiple large obstructing nephrolithiasis both in the renal pelvis and calyces +htn</t>
  </si>
  <si>
    <t>link to urology urgent</t>
  </si>
  <si>
    <t>well controlled T2 DM + Right forearm : Atypical lipomatous tumor</t>
  </si>
  <si>
    <t>well controlled T2 DM + Right forearm : Atypical lipomatous tum</t>
  </si>
  <si>
    <t xml:space="preserve">anemia symptoms of 1week_x000D_
She didn't bring results for iron study </t>
  </si>
  <si>
    <t>BP- 113/73_x000D_
iNV: oft, u/a, s/e - normal _x000D_
Abdominal U/S - Bilateral non- obstructive nephrolithiasis</t>
  </si>
  <si>
    <t>P- T2DM (17 years) + AF (5 years) on MTF 1000 mg po/d, Atrovastatin 40 mg po/d, Losartan 50 mg po/d, Metoprolol 25 mg po BID &amp; Warfarin 5/ 2.5 mg on/d</t>
  </si>
  <si>
    <t xml:space="preserve">do CBC, IRON study , peripheral morphology _x000D_
appoint after 2 weeks </t>
  </si>
  <si>
    <t xml:space="preserve">bp  112 / 73  PR 95 fbs 140      </t>
  </si>
  <si>
    <t>TYPE 1 DM ON NPH 22/18IU</t>
  </si>
  <si>
    <t>no cough, no SOB, no edema, cataract on follow up, mild back pain, paresthasia, , bilateral knee pain (no swealing , no creptation) good balance, good understandin g, cooperative, no obesity, no stress, no psychosocial distress, good dietary habit, good hygien, no addiction, adherent to medication, toileting good, good social interaction,. remartks (no breast mass, no vaginal discharge)FBS 170 mg/dl BP 130/70 mmHg</t>
  </si>
  <si>
    <t>salyt restriction, be acvticve, minim ize coffee, prevention o fall, vegitabl and fruit dish, leghumnes dish,, use obnly liquid oil, walk for 20 minutes 5 times per week, foot care (keep hygiuen, keep moisturizing legs with vasl;in, becareful while cutting nail, wear loose shoe), keep candy in pocjkest</t>
  </si>
  <si>
    <t>this is 40 years female known HTN pt on losartan 50 mg po day for the last 2 years came to have follow up at this hospital.</t>
  </si>
  <si>
    <t xml:space="preserve">PT DIDNT CAME  BUT SHE HAS PAIN DURING SWALLOWING , EPIGASTRIC BURNING PAIN , NO FEVER, NO HEDACHE , NO OTHER COMPLAIN </t>
  </si>
  <si>
    <t xml:space="preserve">BP PR SAME </t>
  </si>
  <si>
    <t>Known RVI on HARRT( tenofovir disoproxil fumarate lamivudine /Efavirenz) + Genitourianry TB TREATED + TIIDM+? ESOPHAGEAL CANDIDIASIS +? TONSILITIS+DYSPEPSIA</t>
  </si>
  <si>
    <t xml:space="preserve">SEE MEDICATION   BRING PT IF NO CHANGE </t>
  </si>
  <si>
    <t>BP=129/80_x000D_
FBS=124-171_x000D_
Ixs on 6/11/2023=&gt; T. CHOL= 138, TG=186, HDL=32, LDL=69; HgA1c=6.6%</t>
  </si>
  <si>
    <t>Type II DM( poorly controlled)</t>
  </si>
  <si>
    <t>MTF 1 gm Po Bid, Atrovastatin 20mg po daily, Glimepride 4 mg po/d, _x000D_
Appt after 1 mon with serial FBS measurement</t>
  </si>
  <si>
    <t xml:space="preserve">P=8th mons Post cholecystectomy for an indications of Symptomatic cholelithiasis + Type II DM; on Glimepride 4 mg po/d[ But she still took Glibenclamide 5mg Po daily], MTF 1 gm Po Bid </t>
  </si>
  <si>
    <t>PR- 72 BP- 110 / 55, FBS- 123 , ECHO- NORMAL</t>
  </si>
  <si>
    <t xml:space="preserve">WELL CONTROLLED T2-DM + HTN </t>
  </si>
  <si>
    <t>HA1C, OFT , REFILL &amp; APPOINT AFTER 3 MONTHS</t>
  </si>
  <si>
    <t>P- T2DM + HTN + Moderate fatty liver on metformin 500 mg po BID, NPH 48/26 IU, amlodipine 5 mg po/d, atrovastatin 20 mg po/d, and ASA 81 mg po/d</t>
  </si>
  <si>
    <t>FBS=200  BP=111/77  TRACE EDEMA</t>
  </si>
  <si>
    <t>P-1 Hypertension for the last 10 years P-2 Type 2 DM for the last 10 years CKD stage 4/5 secondary to diabetes nephropathy on amlodipine 10mg po daily, cardedilol 6.25mg po daily, atorvastatin 40mg po daily(D/C FOR ? MYPATHY), NPH 34/16 CR=3.3  eGFR=21  K=5.1  HGA1C=11.8</t>
  </si>
  <si>
    <t xml:space="preserve">ADVISE ON HIS STAGE _x000D_
ENALAPRIL 5MG PO BID_x000D_
DAPAGLIFLOZINE 10MG PO DAILY _x000D_
</t>
  </si>
  <si>
    <t>P-1 Hypertension for the last 10 years P-2 Type 2 DM for the last 10 years CKD stage 4/5 secondary to diabetes nephropathy onamlodipine 10mg po daily, cardedilol 6.25mg po daily, atorvastatin 40mg po daily(D/C FOR ? MYPATHY), NPH 34/16 CR=3.3  eGFR=21  K=5.1  HGA1C=11.8</t>
  </si>
  <si>
    <t>Burns involving 10-19% of body surface</t>
  </si>
  <si>
    <t xml:space="preserve">Type II DM( poorly controlled) + ? PN </t>
  </si>
  <si>
    <t xml:space="preserve">MTF 1 gm Po Bid, Atrovastatin 20mg po daily, Glimepride 4 mg po/d, _x000D_
Appt after 1 mon with serial FBS measurement, neurobion 1 tab po/d </t>
  </si>
  <si>
    <t>worsening of epigastric pain associated with reflux disease</t>
  </si>
  <si>
    <t>Bp-100/70_x000D_
pr 80</t>
  </si>
  <si>
    <t>investiagtion</t>
  </si>
  <si>
    <t>long standing dyspepsia on omeprazole</t>
  </si>
  <si>
    <t>FOR APPOINTMENT</t>
  </si>
  <si>
    <t xml:space="preserve">BPP ,PR SAME </t>
  </si>
  <si>
    <t>LINK MRC FOR FOLLOW UP</t>
  </si>
  <si>
    <t>BP=99 / 60_x000D_
HBPM=135/75</t>
  </si>
  <si>
    <t xml:space="preserve">AMLODIPIN 5 MG PO DAILY,  HOLD VBC 1 tab po/d, LSM advised </t>
  </si>
  <si>
    <t xml:space="preserve">P=KNOWN HTN (&gt; 2 YEARS);  ON AMLODIPIN 5 MG PO DAILY,  VBC 1 tab po/d </t>
  </si>
  <si>
    <t>?diabetes mellitus,</t>
  </si>
  <si>
    <t>BP100/72  FBS 105, 114, 96,</t>
  </si>
  <si>
    <t>FAIR CONTROLL T2 DM + DYSLIPIDIMIA</t>
  </si>
  <si>
    <t>T2 DM + DYSLIPIDIMIA</t>
  </si>
  <si>
    <t>PR- 18 BP- 113- 136 / 86-60, FBS- 90-128, TC-100,HDL-40, LDL-51,TG-46,Cr-0.5</t>
  </si>
  <si>
    <t>WELL CONTROLLED GLYCEMIA+ HTN + POST STROKE STROKE + BREAK THROUGH PE</t>
  </si>
  <si>
    <t>HA1C, D/C NPH, ESCALATE MTF 500MG PO BID, CONTINUE OTHER MGT &amp; APPOINT AFTER 3MONTHS</t>
  </si>
  <si>
    <t>P1: Break Through PE P2: Right-sided hemiplegia and uncrossed supranuclear facial n palsy 2ndary to Hemorrhagic stroke P3: T2DM P4= HTN P5= HAI (TREATED) + Post Stroke depression _x000D_
Chest CT angiography (06/09/2023)= Bilateral basal focal fibrosis likely postinfarction, No sign of acute orn chronic pulmonary embolism + Significant interval radiologic improvement of bilateral Pulmonary embolism and pulmonary infarctions Abdominopelvic US= Unremarkable HgA1c= 8.9% Liver enzymes, CBC= WNR</t>
  </si>
  <si>
    <t xml:space="preserve">BP= 91 / 74, _x000D_
HgA1c= 9.2 </t>
  </si>
  <si>
    <t>Poorly controlled T2 DM +? DKA  + BOO 2 to ?Prostate cancer</t>
  </si>
  <si>
    <t xml:space="preserve">Urine ketone &amp; Glucose </t>
  </si>
  <si>
    <t>P=BOO 2 to ?Prostate cancer ( Catheter in situ)+ Newly Dxed T2 DM ; on MTF 500mg po/d for the past 14 days</t>
  </si>
  <si>
    <t xml:space="preserve">burning sensation of whole body and global type of headache of 10 day </t>
  </si>
  <si>
    <t>bp 100/64 PR 105</t>
  </si>
  <si>
    <t xml:space="preserve">Dyspepsia +  1o headache </t>
  </si>
  <si>
    <t xml:space="preserve">SOB and Cough of 1 month </t>
  </si>
  <si>
    <t xml:space="preserve">ECG , ECHO </t>
  </si>
  <si>
    <t>well controlled HTN + HHD + cardiomegaly +_x000D_
bronchopneumonia</t>
  </si>
  <si>
    <t>bp 140 / 89 PR 78</t>
  </si>
  <si>
    <t xml:space="preserve">well bp control      </t>
  </si>
  <si>
    <t>PR 80 BP 120/86</t>
  </si>
  <si>
    <t>RIGHT FACIAL NERVE PALSY 2RY TO ??BALS PALSY</t>
  </si>
  <si>
    <t xml:space="preserve">STRAT ON PREDISOLONE 1 MG/KG </t>
  </si>
  <si>
    <t>no cough, no SOB, no edema, has dyspepsia, left leg pain (paresthasia, burning sensation, limping of left leg , bilateral flank pain, dysurias, intermittent fecver, loss of appetite,no vomiting, no hematuria, mild  heache , no neck pain, )bilateral flank tenderness, costovertebral angel tebnderness, no vaginal discharge, straiught leg elevation test negative</t>
  </si>
  <si>
    <t>sleeps poorly (pain worse at night), walking distance weak, muscle strength good</t>
  </si>
  <si>
    <t>pylonephrites, radiculopathy r/o remnal stone</t>
  </si>
  <si>
    <t>urine analysis, CBC, CRP, VDRL, ultrasound</t>
  </si>
  <si>
    <t>diabetes, hypertension, back pain with radiculopathy</t>
  </si>
  <si>
    <t xml:space="preserve">presented with retro sternal pain BUT NO COUGH </t>
  </si>
  <si>
    <t xml:space="preserve">CXR - RESOLVING PNEUMONIA </t>
  </si>
  <si>
    <t>IHD (EF- 40-45%) WITH MILD lv DYSFUNCTION + GIDD</t>
  </si>
  <si>
    <t xml:space="preserve">INITIATE ASA, atovastatin, enalapril, betalok_x000D_
adviced on disease condition </t>
  </si>
  <si>
    <t xml:space="preserve">P- IHD (EF- 40-45%) WITH MILD lv DYSFUNCTION + GIDD + Pneumonia </t>
  </si>
  <si>
    <t>PR-78 BP-100 / 80</t>
  </si>
  <si>
    <t>B.ASTHEMA ( CONTROLLED) + MDD</t>
  </si>
  <si>
    <t>REFILL &amp; APPOINT AFTE 3MONTHS</t>
  </si>
  <si>
    <t>BP-145/76_x000D_
pr 80_x000D_
FBS 119, 83, 250 ( he took 14/8)</t>
  </si>
  <si>
    <t>NPH- 16/10 iu</t>
  </si>
  <si>
    <t>T2DM on NPH - 18/10 iu ( but he he was taking 14/8)</t>
  </si>
  <si>
    <t>abdominal subsided and has  breast swelling</t>
  </si>
  <si>
    <t>bp125 / 74 PR 79 fbs not done</t>
  </si>
  <si>
    <t>send RBS and CBC</t>
  </si>
  <si>
    <t xml:space="preserve">CLD with Splenomegaly + Ascites + umbilical hernia + DM on medication </t>
  </si>
  <si>
    <t>bp 136 / 90 PR 105</t>
  </si>
  <si>
    <t>facial rash , scalp pain, iching sensation, painful, erythematos face with likenmfication, no papules, no pustules, edematous face, no folliculites, no new drug in take, no new food intake, no use of facial creams, no new shampo use, no fever, no cough, no SOB, no edema,no rash on other site of the body</t>
  </si>
  <si>
    <t>sleeps well, walking distance weak (osteoarthrites on treatment, no physiothraphy), FBS 120 mg/dl</t>
  </si>
  <si>
    <t xml:space="preserve">erysepellas r/o allergic rxns </t>
  </si>
  <si>
    <t>CBC, CRP, VDRL, promitazine given (for symptomatric relief)</t>
  </si>
  <si>
    <t xml:space="preserve">insomnia and depression of 2 years  </t>
  </si>
  <si>
    <t>? Depression 2ry to ?</t>
  </si>
  <si>
    <t xml:space="preserve">link to Psychiatry Unit </t>
  </si>
  <si>
    <t xml:space="preserve">COMPLAING BILATERAL LEG SWELLING </t>
  </si>
  <si>
    <t>BP- 122 / 73 , PR-78</t>
  </si>
  <si>
    <t xml:space="preserve">WELL CONTROLLED HTN + IHD </t>
  </si>
  <si>
    <t>HA1C, OFT, START MTF IF HA1C WITHIN PREDIABETIS ,REFILL &amp; APPOINT AFTER 1MONTH</t>
  </si>
  <si>
    <t>P1- IHD /7 years/ + RESISTANT HTN + prediabetes - enalapril 10mg po BID, HCT 25 mg po daily, metoprolol 25mg, Spironolactone 25 mg po daily, po daily ASA 81mg po daily atrovastatin 40mg po daily, Nifedipine 20mg PO BID .FBS 125mg/dl HgA1C - 5.9%</t>
  </si>
  <si>
    <t xml:space="preserve">discomfort with losartan </t>
  </si>
  <si>
    <t>BP- 166/78, 153/80_x000D_
pr 80_x000D_
FBS 135, 120</t>
  </si>
  <si>
    <t>she had dry intermittent cough with enalapril 10, she had leg swelling with amlodipine  so give nifedipine 20 mg po bid</t>
  </si>
  <si>
    <t>. T2DM on NPH 38/28, MTF 500 mg Bid 2. HTN on HCT 25 mg losartan 50 mg+ Bilateral knee OA(mild)</t>
  </si>
  <si>
    <t>BP 136/68,  BP 130/80HGBA1C 6.1%</t>
  </si>
  <si>
    <t xml:space="preserve">RVI ON HAART+HTN </t>
  </si>
  <si>
    <t>Problem List RVI ( on HAART) for the last 15yrs + HTN on enalapril 5mg po bid + Prediabetics</t>
  </si>
  <si>
    <t>repeated episodes of seizure</t>
  </si>
  <si>
    <t>BP -110/80_x000D_
pr 80</t>
  </si>
  <si>
    <t>?pulmonary tuberculosis</t>
  </si>
  <si>
    <t>px with of cough,no night sweating 1 month</t>
  </si>
  <si>
    <t xml:space="preserve">BP139/70 ,PR 67CR 0.9, BUN 20, ALP 57, </t>
  </si>
  <si>
    <t>HTN with HHD + DVHD (Mild MR, AR)+UTI</t>
  </si>
  <si>
    <t>PR 82 RR 18 BP 135 / 68 T 36_x000D_
CHEST DIFFUSE WHEEZE</t>
  </si>
  <si>
    <t>AE B. ASTHMA</t>
  </si>
  <si>
    <t>PR- 76 BP -120 / 67</t>
  </si>
  <si>
    <t xml:space="preserve">ON PROVOKED LEFT LEG DVT+KNOWN RVI </t>
  </si>
  <si>
    <t>INR, DOPPER  LEG U/S, REFILL THE MEDS &amp; APPOINT AFTER 3MONTHS</t>
  </si>
  <si>
    <t>P- Unprovoked DVT ( 3 years) + RVI ON HAART on Rivaroxaban 20 mg/d</t>
  </si>
  <si>
    <t xml:space="preserve">BP 135/82, , 130/90, </t>
  </si>
  <si>
    <t xml:space="preserve">HTN on Nifedipine 20 mg po once per day for the </t>
  </si>
  <si>
    <t>no cough, no SOB, no eedem,a, no visual problem on follow up, no back pain, no paresthasia, joint mobility good, good balance , good understanding, cooperative, no stress, no psychosopcial distress, no obesity, good dietary habit, no addiction, good hygien, adherent to medication, toileting good, good social interaction. remarks (no reast mass, no vasginal didcharge)</t>
  </si>
  <si>
    <t>sleeps well, walking distance good, muscle strength good, no emotional change, no mmory loss , good judgemeny</t>
  </si>
  <si>
    <t>salt restriction, be acticve,minimize coffee, prevenmtio of fall, vegitable anmd fruit dish, legumes dish, get adequate sun light, use only liquid oil, foot care (keep hygien,m keep moisturizing legs with vaslin, becareful while cutting nails, wear loose shoe)</t>
  </si>
  <si>
    <t>palpitaion, and headache</t>
  </si>
  <si>
    <t>BP-151/88, 170/80,166/97, _x000D_
pr 78</t>
  </si>
  <si>
    <t xml:space="preserve">PR-83, BP- 140 / 71, FBS- 160, HA1C-8.6, scR-2, K-5.6 </t>
  </si>
  <si>
    <t>POORLY CONTROLLED GLYCEMIA + HTN</t>
  </si>
  <si>
    <t>REPEAT SERUM ELECTROLYTE, U/A, DESCALATE ENALAPRIL 5MG PO BID, HCT 25 MG PO DAILY, MAKE NPH- 10/6 U, CONTINUE MGT &amp; APPOINT HIM AFTE 2WKS</t>
  </si>
  <si>
    <t>P-HTN+ DM + Ischemic stroke + CKD ( CR= 2, eGFR= 42) on NPH 14 IU( PM) , ASA 81 mg po/d, atrovastatin 80 mg po daily, amlodipine 10 mg po/d, enalapril 10 mg po BID,</t>
  </si>
  <si>
    <t>no cough, no SOB, no edema, no visual problem, good self care, no worsening of symptoms</t>
  </si>
  <si>
    <t>sleeps well, wash self, eat regularly, toilting good, communicate well, has a breakthrough sym,ptoms (urgency to leave home, mutism, sadness, dicision difficulty)</t>
  </si>
  <si>
    <t>salt restriction, be acticve, veghitable and fruit dish, legumes dish, get adequate sun light, prevention of fall, have goiod social support</t>
  </si>
  <si>
    <t>old stroke, MDD, post stroke syndrome</t>
  </si>
  <si>
    <t>BP143/80  ,PR 80</t>
  </si>
  <si>
    <t xml:space="preserve">BP 101/63,PR 80  EEG  threre is abnormal awaken eeg tracing due to presence of  definate epileptiform discharge </t>
  </si>
  <si>
    <t xml:space="preserve">CONTROLLED EPELEPSY </t>
  </si>
  <si>
    <t xml:space="preserve">EPILEPSY  ON MEDICATION </t>
  </si>
  <si>
    <t xml:space="preserve">BP: 128/65    122/64   128 / 66_x000D_
FBS: 106mg/dl. 121mg/dl    140mg/dl </t>
  </si>
  <si>
    <t xml:space="preserve">p1: HTN + T2DM on enalapril 10mg po bid, nifedipine 20mg po bid, MTF 500 mg po daily, doanil 5mg po bid, atrovastatin 20mg po daily, ASA81mg po daily and AMT 25mg po daily </t>
  </si>
  <si>
    <t>good astma control</t>
  </si>
  <si>
    <t>-no new compalint_x000D_
-ECHO DONE 3 MNTH BACK</t>
  </si>
  <si>
    <t>bp= 131 / 60  home bp measurment= 120-127/74-77, pr=100(regular)</t>
  </si>
  <si>
    <t>- escalate metoprolol 50mg po bid, add spironolactone 25mg po/d, -_x000D_
-RFT, ELECTROLYTE,fbs_x000D_
continue others</t>
  </si>
  <si>
    <t>P1- Hypertension (6years)  P2- Left side hemiplegia sec Right Basal ganglia Hemorrhagic stroke (ICH- 1) 2years and 9 months P3- IHD with reduced EF- 35-40 (improved) on Enalapril 10mg PO BID Atorvastatin 40mg PO daily Metoprolol 50mg PO daily ASA 81mg PO/D  on physiotherapy</t>
  </si>
  <si>
    <t>HEADACHE AND ABDOMINAL PAIN , FATIGUE</t>
  </si>
  <si>
    <t xml:space="preserve">BP=139/69MMHG PR=110B/MIN                </t>
  </si>
  <si>
    <t xml:space="preserve">CONSULT SENIOR           </t>
  </si>
  <si>
    <t xml:space="preserve">CRONS DISEASE(IBD) WAS TREATED AT LANCET FOR CRONS DISEASE WITH CEFIPIME 1 GM IV STAT, METRINDAZOLE 500MG IV STAT, HYDROCORTISOL 100MG IV STAT </t>
  </si>
  <si>
    <t>she had hx ABM 4 days back for which she visited AEOPD and she is on Phenytoin 100mg po TID. currently she presented with headache which is unilateral (left side). otherwise: currently  she does not have hx of ABM after she is on phenytoin 10mg po TID</t>
  </si>
  <si>
    <t xml:space="preserve">BP: 90/62 </t>
  </si>
  <si>
    <t xml:space="preserve">Epilepsy ( uncontrolled) + headache 20? </t>
  </si>
  <si>
    <t>fbs. serum electrolyte, cbc, fbs</t>
  </si>
  <si>
    <t xml:space="preserve">Epilepsy on phenobarbitone 15 mg po every other ( she discontinues the medication for one year) </t>
  </si>
  <si>
    <t xml:space="preserve">GOOD CONTROL     </t>
  </si>
  <si>
    <t>P-- HTN + IHD (MODERATE TO SEVERE LV SYSTOLIC DYSFUNCTION) ON:- ASA 81MG PO DAILY, ATROVASTATINE 40MG PO DAILY METOPROLOL 25MG PO DAILY, enalapril 5mg po daily</t>
  </si>
  <si>
    <t>CHEST TIGHTNESS, DRY INTERMITTENT COUGH,SHE HAS BEEN DISCONTINUED ASTHMA DRUGS</t>
  </si>
  <si>
    <t>PR-84, BP- 115 / 60</t>
  </si>
  <si>
    <t>MODERATE PERSISITENT B. ASTHEMA+ SYMPTHOMATIC CHOLELITHIASIS</t>
  </si>
  <si>
    <t>ADVICE ON DRUG ADHERENE , APPOINT HER AFTER 3MONTHS</t>
  </si>
  <si>
    <t>ASTHMA + Symptomatic Cholelythiasis on bechlomethason 2 puf bid and salbutamol 2 puff prn</t>
  </si>
  <si>
    <t xml:space="preserve"> Hypothyrodism</t>
  </si>
  <si>
    <t xml:space="preserve">DC Frusemide 20 mg/d and spirolacton 12.5mg/d </t>
  </si>
  <si>
    <t xml:space="preserve">NO ASTHMA SYMPTOM_x000D_
-BURING EPIGASTRIC PAIN, NAUSEA, _x000D_
-FBS=109_x000D_
</t>
  </si>
  <si>
    <t>BP=144/70, PR=78</t>
  </si>
  <si>
    <t>-OMEPRAZOLE 20MG PO BID_x000D_
-SALBUTAMOL 2 PUFF PRN_x000D_
-BECLOMETHASONE 2 PUFF BID_x000D_
-RE-LINK TO HEPATOBILLIARY CLINIC FOR POSSIBLE SURGICAL INTERVENTION BY NEXT VISIT AFTER ABD. U/S_x000D_
-OFT, LIPID PROFILE, CBC, URINE ANALYSIS</t>
  </si>
  <si>
    <t xml:space="preserve">B.ASTHMA ON SALBUTANOL AND BECLOMETHASONE PUFF + SYMPTOMATIC CHOLELITHISIS </t>
  </si>
  <si>
    <t xml:space="preserve">HAS STILL SOB WITH EXERTION </t>
  </si>
  <si>
    <t xml:space="preserve">DIFFUSE WHEEZING OVER THE CHEST </t>
  </si>
  <si>
    <t xml:space="preserve">TO ER FOR MANAGEMENT </t>
  </si>
  <si>
    <t xml:space="preserve">HTN + Asthma_x000D_
AMLODIPINE 5MG PO DAILY_x000D_
SIMBICORT _x000D_
SALBUTAMOL PUFF </t>
  </si>
  <si>
    <t>PR- 70 BP- 138 / 79,FBS- 85-181, ECHO- DEGENERATIVE VHD( AORTIC)</t>
  </si>
  <si>
    <t>POORLY CONTROLLED T2 DM+ HTN + DYSLIPDIMIA+ DVHD</t>
  </si>
  <si>
    <t>PR 80 BP 182/97</t>
  </si>
  <si>
    <t>CBC U/A  OFT RBS HGA1C</t>
  </si>
  <si>
    <t xml:space="preserve">REFIL MES </t>
  </si>
  <si>
    <t>P- NYHA STAGE 4 CLASS C HF 2DRY TO ISCHEMIC HEART DISEASE +OLD ISCHEMIC STROKE + AGE RELEATED DEMINTEA _x000D_
ON v-ASPRIN 81MG PO ONCE DAILY -ATROVASTATIN 20MG PO ONCE DAILY,Lasix 40mg PO Bid , Enalapril 10mg po daily.,metoprolol 25mg po daily ,spironolactone 25mg po daily</t>
  </si>
  <si>
    <t xml:space="preserve">BP- 113 / 66_x000D_
FBS- 95-122mg/dl RBS- 124-182mg/dl </t>
  </si>
  <si>
    <t xml:space="preserve">Good Glycemic control  </t>
  </si>
  <si>
    <t>Refill meds_x000D_
see after 3months</t>
  </si>
  <si>
    <t xml:space="preserve">Type 1 DM for the last 1year on NPH 10/10 IU sc 2years </t>
  </si>
  <si>
    <t>PR 71, BP-  105 / 68</t>
  </si>
  <si>
    <t xml:space="preserve">B.ASTHMA( CONTROLLED) </t>
  </si>
  <si>
    <t>REFILL &amp; APPOINT AFTER 3MONTHS</t>
  </si>
  <si>
    <t xml:space="preserve">P- KNOWN B.ASTHEMA PT ( 9YRS) , CURRENTLY SYMBICORT 2 PUFFS  BID, SALBUTABOL PUFF 4 PRN </t>
  </si>
  <si>
    <t>BP: 123 / 74   PR: 48</t>
  </si>
  <si>
    <t xml:space="preserve">Controlled HTN + sinus bradycardia r/o heart block </t>
  </si>
  <si>
    <t xml:space="preserve">echo      </t>
  </si>
  <si>
    <t>newly dx HTN + bradycardia 20 to ? ; on HCT 25 mg po/d, and enalapril 5mg po daily</t>
  </si>
  <si>
    <t xml:space="preserve">nad                     </t>
  </si>
  <si>
    <t>Hypertension for the last 3 years /Type 2 DM</t>
  </si>
  <si>
    <t>GOOD CONTROL OF BP AT HOME AND FAIR GLYCEMIC CONTROL</t>
  </si>
  <si>
    <t xml:space="preserve">PI=ACUTE RT CEREBELLAR INFRACTION WITH HEMORRAGIC TRANSFORMATION  + OBSTRUCTIVE HYDROCEPHALUS +KNOWN HTN +NEWLY DX T2 DM HgA1c= 13%_x000D_
METFORMIN 500MG PO BID_x000D_
AMLODIPINE 10MG PO DAILY _x000D_
ENALAPRIL 10MG PO BID _x000D_
ATROVATSTATINE 80MG PO DAILY </t>
  </si>
  <si>
    <t>BP 130/70, PR 80 , FBS 130, ECHO  BOREDLINE LV WALL THICKNESS AND  GRADE  2 DIASTOLIC DYSFUNCTION  EF  65%</t>
  </si>
  <si>
    <t>CONTROLL HTN+DM +HHD</t>
  </si>
  <si>
    <t xml:space="preserve">she had over the chest and flank area and complains pain on the site </t>
  </si>
  <si>
    <t xml:space="preserve">BP:  103 / 92 </t>
  </si>
  <si>
    <t>refill and appoint _x000D_
link to plastic</t>
  </si>
  <si>
    <t xml:space="preserve">Known HTN on amlodipine 5mg po daily </t>
  </si>
  <si>
    <t>bp=90 / 62   pr=79 rr=18    TSH=3.94(Reference- 0.25-5)</t>
  </si>
  <si>
    <t>refill and appoint 3 /12</t>
  </si>
  <si>
    <t>Sub optimal bp control + contracture 20? burn</t>
  </si>
  <si>
    <t>BP-110/70mmHg   ,PR-80b/m _x000D_
A1C-6.1%</t>
  </si>
  <si>
    <t xml:space="preserve">-Continue medications._x000D_
-Counsel on Dietary mgt, complication monitoring.  </t>
  </si>
  <si>
    <t>P1-Known Type 2 DM on Metformin 500mg po daily,Dapaglifozine 10mg po daily,Atrovastatin 40mg po daily,pregabalin 75mg po daily.</t>
  </si>
  <si>
    <t>-HAS blateral lower extrimity parasthesia, tingling sensation_x000D_
-also has diffculty reading Cbc wbc:13.55 N 86.6 L 7 HGB 13.7 HCT 40.1 plt 327 cr:1.43 bun 23.2 HGA1C 11.3_x000D_
LFT=NR_x000D_
URINE ANALYSIS=NEGATIVE_x000D_
TOTAL CHOLESTEROL=224_x000D_
LDL-134</t>
  </si>
  <si>
    <t>bp=119/69() office bp=164/76(took caffine)_x000D_
-FBS=92-137, PRE-DINNER= 103-301 _x000D_
integumentery -has pre-tibial macular hyperpigmentation</t>
  </si>
  <si>
    <t>POOR GLYCEMIC CTRL +? d.retinopathy +p.neuropathy + R/o nephropathy +d.dermopathy</t>
  </si>
  <si>
    <t>-LFT,RFT,HGA1C, ABD.U/S -ESCALATE NPH30/38 IU, -OPHTALMOLOGIC EVALUATION - CONTINUE PO MEDS -AMITRIPTILINE 25MG PO NOC. - HOME BG MONITORING -SEE AFTER 2 WKS</t>
  </si>
  <si>
    <t>59 YRS OLD MALE p1=Known type 2 DM(15 YRS)  P2= AKI ( resolving ) P3=newly dx HTN , P4= chronic subdural hematoma  on NPH 18/38, Atrovastatin-20mg po daily- -amlodipine 10mg po daily, enlapril-5mg po daily, mtf 500mg po noc</t>
  </si>
  <si>
    <t xml:space="preserve">SEVER UNILATERAL HEADACHE </t>
  </si>
  <si>
    <t xml:space="preserve">BP 79 BP- 108 / 70 </t>
  </si>
  <si>
    <t>KNOWN RVI ON HAART+ COR PULMONALE+ CHRONIC PTE+ ? MIGRAINE HEADCHE</t>
  </si>
  <si>
    <t>CBC,INR,  PARACETAMOL 1 G PO PRN , CONTINUE OTHER MGT</t>
  </si>
  <si>
    <t>Claims he has intermittent flank pain but no urine color change or no decrease on urine amount, No body swelling</t>
  </si>
  <si>
    <t>bp= 92-130/65-80 (HBM)    CREAT(28/2/16)=1.6   CREA(21/7/15)=1.02</t>
  </si>
  <si>
    <t>Good bp control + ? ckd</t>
  </si>
  <si>
    <t>Ca+2, phosphorus,PTH, Repeat RFT, Abd US</t>
  </si>
  <si>
    <t>P1- Hypertension 4 years on meds for 1years) on HCT 25mg PO daily P2- Fatty Liver P3- Bilateral renal stone (resolved on CT scan) P4- Dyspepsia P5- ?rt calcaneal spur HCT 25mg PO Daily</t>
  </si>
  <si>
    <t>back pain since a month on phsiotheraphy despite  no improvement,HA</t>
  </si>
  <si>
    <t>BP=100/80MMHG,FBS=246MG/DLMRI THORACIC SPINE=MILD DEGENERATIVE THORACIC SPONDYLOSIS-LOWER THORACIC KYPHOSIS,TH11/TH12 AND TH12/L1,MILD DISC DESICATION AND TH12 SUPERIOR END PLATECOLLAPSE(NO EVIDENCE OF SPINAL CANALOR NEURAL FORAMINAL COMPROMISE),CONCLUSION=L/5/S1 MILD DISC DEHYDRATION</t>
  </si>
  <si>
    <t>TYPE 1 DM WITH POOR GLYCEMIC CONTROL+DEGENERATIVE  THORACIC  SPONDYLOSIS</t>
  </si>
  <si>
    <t>NPH 30/16IU,MELOXICUM 15 MG PO DAILY,APPOINT AFTER  A MONTH WITH HGA1C</t>
  </si>
  <si>
    <t>P1: T1DM on NPH 30/16IU IS NOT TAKING IT</t>
  </si>
  <si>
    <t>BP: 130/91   pr: 65</t>
  </si>
  <si>
    <t>sub optimal bp control +  vertigo 20? anemia</t>
  </si>
  <si>
    <t>p1: newly diagnosed HTN ( on LSM) _x000D_
P2: Cervical lipoma _x000D_
p3: anemia 20? IDA</t>
  </si>
  <si>
    <t xml:space="preserve">FBS: 263      </t>
  </si>
  <si>
    <t xml:space="preserve">U/A                     </t>
  </si>
  <si>
    <t xml:space="preserve">TYPE 2DM on NPH 26/16 sc bid and MTF 500mg po daily </t>
  </si>
  <si>
    <t>p.morphologyâ€“ V.good RBC morphology: â€“Slight ansiopoiklocytosis, normocytic and normochromic RBCs. nRBCs = 8/100 Platelet count â€“ Adequate WBC count and differential estimated countâ€“ Within normal range - Neutrophils (60%) - Lymphocytes (33%) - Monocytes (4%) - Eosinophils(3%) - No immature cells seen</t>
  </si>
  <si>
    <t>bp=101 / 62 pr=80</t>
  </si>
  <si>
    <t>clinical improved</t>
  </si>
  <si>
    <t>continue ferous sulphate and folic acid -determine cbc -appoint one month</t>
  </si>
  <si>
    <t>early 2nd TMPX + dyslipidemia(Tg=375) + complicated malaria(trtd) +clinical severe anemia 2ry to malaria (PF)</t>
  </si>
  <si>
    <t>complains tooth ache associated with gingival swelling. she discontinues her follow up for the last 6 months</t>
  </si>
  <si>
    <t>BP:112 / 71     PR: 87</t>
  </si>
  <si>
    <t xml:space="preserve">OFT, Lipid profile, serum electrolyte </t>
  </si>
  <si>
    <t>HTN + Dyslipidemia Amlodipine 5 mg po/day atrovastatin 20 mg po/day</t>
  </si>
  <si>
    <t xml:space="preserve">FOLLOW UP                                  </t>
  </si>
  <si>
    <t>PROVOKED DVT</t>
  </si>
  <si>
    <t xml:space="preserve">presented with left sided flank pain of two weeks duration associated with frequency of urination and LGIF </t>
  </si>
  <si>
    <t>bp: 125 / 70</t>
  </si>
  <si>
    <t>same + ? nephrolithiasis r/o UTI</t>
  </si>
  <si>
    <t>Abdominopelvic u/s, U/A, CBC, OFT, Stool</t>
  </si>
  <si>
    <t>p1: BILATERAL KNEE OA</t>
  </si>
  <si>
    <t xml:space="preserve">SOB, COUGH </t>
  </si>
  <si>
    <t>MSS :-G III BILATERAL PITTING EDEMA_x000D_
ABD :-POSITIVE SIGN OF FLUID COLLECTION</t>
  </si>
  <si>
    <t>NYHA class 4 stage 3 HF 2ndry to Cor pulmonale 2ndry to chronic PE PPT  CAP + Know HTN</t>
  </si>
  <si>
    <t>BP=150/80MMHG PR=87B/MIN</t>
  </si>
  <si>
    <t xml:space="preserve">FOLOW UP                                  </t>
  </si>
  <si>
    <t>has peri-epigastric pain after feeding</t>
  </si>
  <si>
    <t>BP - CHEST- clear , fbs=146-200., but had one episodes of hypoglycemia(47)</t>
  </si>
  <si>
    <t xml:space="preserve">-stool h.pylori, cbc, hga1c,RFT_x000D_
omeprazole 20mg po bid- nph 36/22 -continue others -appoint after 1 month </t>
  </si>
  <si>
    <t>t2DM(19 yrs) + Asthma + dyslipidemia (LDL- 106 )on NPH 32/22, symbicort 2puff bidand Salbutamol 4 puffs PRN,- Atorvastatin 40mg po daily -</t>
  </si>
  <si>
    <t>no gum bleeding, nasal bleeding but has bilateral leg swelling</t>
  </si>
  <si>
    <t>bp=118 / 59 pr=64 rr=18 t=36   o2 sat=92 atm   INR= 3.2  PT=37.6   APTT=45.9    Cr=1   urea=16   Na+= 138   k += 3.7_x000D_
MSS= bilateral grade 2 pitting edema</t>
  </si>
  <si>
    <t>SUPRATHERAPEUTIC INR (3.2)</t>
  </si>
  <si>
    <t>Make warfarin 2.5 mg po 5x/week, add lasix 20 mg po/day, appoint 2 weeks with  coagulation profiles</t>
  </si>
  <si>
    <t>P1-Known HTN P2-cor pulmonale 2o to severe pulmonary hypertension 2RY to PE P3- 5th post op year after left mastectomy done for breast cancer P5-RT leg DVT + PTE_x000D_
 on - Amlodipine 10mg po/day_x000D_
     - Warfarin 2.5 mg po/day_x000D_
     - Tamoxifene  20mg po/day_x000D_
      - Intermittent home 02</t>
  </si>
  <si>
    <t>BP:  92 / 62</t>
  </si>
  <si>
    <t xml:space="preserve">bronchial asthma on symbicort 2 puff bid and salbutamol </t>
  </si>
  <si>
    <t xml:space="preserve">INR- 4.73     </t>
  </si>
  <si>
    <t>DESCALATE  WARFARINE 7.5 MG PO DAILY, COME BACK WITH INR RESULT AFTER 4 DAYS</t>
  </si>
  <si>
    <t xml:space="preserve">lower extremity edema for the last one week </t>
  </si>
  <si>
    <t>BP: 132 / 80_x000D_
FBS: 97   122   94   122</t>
  </si>
  <si>
    <t xml:space="preserve">Fair  bp and glycemic control </t>
  </si>
  <si>
    <t xml:space="preserve">oft, s/e, u/a , lipid profile </t>
  </si>
  <si>
    <t>T2 DM +Stage I HTN; on NPH 22/16 IU SC BID, metformin 500 mg po bid, Atrovastatin 20 mg po/d, amlodipine  5 mg po/d</t>
  </si>
  <si>
    <t>bp=130/83  pr=67   FBS=115- 200 mg/dl</t>
  </si>
  <si>
    <t>fair glycemic control  and good bp control</t>
  </si>
  <si>
    <t>make NPH 14/8 IU SC BID, Continue others , appoint 1 month update rft,u/a, 24 hrs urine protein, retinal screening</t>
  </si>
  <si>
    <t>T2DM . P2- HTN with HHD/IHD on NPH 12/6IU SC BID - Metformin 500mg PO bid, - Enalapril 10mg PO BID - Ateroz20 mg po/d ,asa 81 mg po/day, Lasix - 20 mg po/d</t>
  </si>
  <si>
    <t>PR=73/M  BP=166 / 73MMHG,FBS=173MG/DL</t>
  </si>
  <si>
    <t>NPH 16/14IU,REFILL,DO HGA1C</t>
  </si>
  <si>
    <t>RVI ON HAART+TYPE 2DM+ IHD+HHD ON NPH 14/12 iu, metoprolol 25mg po daily , atrovastatin 40mg po daily, enalapril 2.5mg po daily, carbamazepine 200mg po 1x, ASA 81mg po daily</t>
  </si>
  <si>
    <t>LOSS OF APPETITE AND BACK PAIN</t>
  </si>
  <si>
    <t xml:space="preserve">BP=139/72MMHG PR=78B/MIN                              </t>
  </si>
  <si>
    <t>SAME    + LBP ?</t>
  </si>
  <si>
    <t>DO L-S XRAY</t>
  </si>
  <si>
    <t xml:space="preserve">INR-2.3                    </t>
  </si>
  <si>
    <t>THERAPUTIC RANGE INR</t>
  </si>
  <si>
    <t>REFILL MEDS &amp; APPOINT AFTER 3 MONTHS</t>
  </si>
  <si>
    <t>P1 :- DISS.TB( RXED) ,P2-  PROXIMAL DVT ON WARFARIN 10 MG /7.5 MG  PO DAILY</t>
  </si>
  <si>
    <t>BP=118/84MMHG PR=87B/MIN</t>
  </si>
  <si>
    <t>Problem List HTN ON HCT 25 MG PO 1X</t>
  </si>
  <si>
    <t>bp=129 / 97  pr=89    ANA= NEGATIVE</t>
  </si>
  <si>
    <t>make rivaroxaban 20mg po/day</t>
  </si>
  <si>
    <t>Recurrent Left Lower Limb DVT_x000D_
-On Rivaroxaban 15 mg po bid( 3weeks)</t>
  </si>
  <si>
    <t xml:space="preserve">SAME          + OA                  </t>
  </si>
  <si>
    <t xml:space="preserve">has urinary frequency , urgency , no other complain </t>
  </si>
  <si>
    <t xml:space="preserve">bp135/80,  pr 80 fbs 109, 178 120  156/86, 146/79, 136/73 </t>
  </si>
  <si>
    <t>SUBOPTIMLA CONTROLL HTN+DM +DYSLIPIDEMIA+PN+</t>
  </si>
  <si>
    <t xml:space="preserve">SEE MEDICATON </t>
  </si>
  <si>
    <t>tyPE 2DM +HTN+DYSLIPIDEMIA+PN TY</t>
  </si>
  <si>
    <t>BP: 142 / 90_x000D_
FBS: 135-160</t>
  </si>
  <si>
    <t>CBC, OFT, U/A, S/E</t>
  </si>
  <si>
    <t xml:space="preserve">p1: TIIDM on MTF 1000 mg Bid </t>
  </si>
  <si>
    <t>FBS: 298   279N    280    243    191</t>
  </si>
  <si>
    <t>Poor glycemic control ? DKA</t>
  </si>
  <si>
    <t>T2DM(7yrs) on MTF - 500 mg po bid,  NPH 14/10 iu</t>
  </si>
  <si>
    <t>no new complaints, pt claims he is not getting beclomethasone</t>
  </si>
  <si>
    <t>bp=109/67  pr=102   rr=22</t>
  </si>
  <si>
    <t>refill and appoint, add simbicort 160/4.5 2 puff bid</t>
  </si>
  <si>
    <t>Mild Acute calculus cholecystitis + simple paraumbilical hernia +KNOWN ASTHMATIC(20YEARS) ON SALBUTAMOL PUFF PRN</t>
  </si>
  <si>
    <t xml:space="preserve">HEADACHE                </t>
  </si>
  <si>
    <t>BP=196/93MMHG  PR=93B/MIN</t>
  </si>
  <si>
    <t>LINK TO EPD</t>
  </si>
  <si>
    <t>FBS = 130mg/dl _x000D_
Hgb A1 C = 8.4%</t>
  </si>
  <si>
    <t>PR-81,  BP- , 106 / 58, FBS- 83-110, SCr-3.2,eGFR-29,  k-5.3</t>
  </si>
  <si>
    <t>WELL CONTROLLED GLYCEMIA+ T2 DM + HTN + IHD with rEF+ CKD(STAGE 3b+ dn retinopathy + OLD ISCHEMIC STROKE</t>
  </si>
  <si>
    <t>HA1C, OFT, ELECTROLYTE, CONTINUE ABOVE MGT</t>
  </si>
  <si>
    <t>P1-known IHD with (EF= 32) P2- Type 2 DM (20years) P3-HTN P4-Stage 3b CKD sec to Diabetic Kidney Disease P5- DM retinopathy P6-Ischemic stroke ( PCA territory) NPH 24/8IU SC BID Enalapril 2.5mg PO bid Frusemide 40mg PO daily ASA 81 MG PO DAILY Atrovastatin 40mg po/d, Metoprolol 25mg PO daily, Dapaglifozin 10 mg po daily Current Cr= 2.3 previous was also 2.3 04 months</t>
  </si>
  <si>
    <t>bp=108/58  pr=74   rr=16</t>
  </si>
  <si>
    <t xml:space="preserve">refill and appoint 2 months </t>
  </si>
  <si>
    <t>P1 :- HTN for the last 10 years with HHD on Enalapril 5 mg po per day Lasix 40mg po per day, spironolactone 25mg po per day ,  Ateroz 20mg PO daily</t>
  </si>
  <si>
    <t>Cough which is dry associated with headache audible wheeze,chest tightness</t>
  </si>
  <si>
    <t>BP:  85 / 62</t>
  </si>
  <si>
    <t xml:space="preserve">? HF 20?     </t>
  </si>
  <si>
    <t>CXR,  ECHO, CBC, RFT, U/A</t>
  </si>
  <si>
    <t xml:space="preserve">? CAP r/o allergic pneumonitis and was treated with cetirizine 10mg po days for ten 10 days </t>
  </si>
  <si>
    <t>-  ECHO= moderate concentric LVH with grade 2 diastolic dysfunction LVEF 60 tapse 24 _x000D_
-creatinine=1.5(2wks back) urea = 24 urine protein- trace_x000D_
-u.A=8.84, CHOLESTEROL=238, TG=127,HDL=38, LDL=174, HGA1C=6.1, RBS=141, CR=1.39(1 WK BACK), UREA=44, efgr=65,</t>
  </si>
  <si>
    <t>bp= 133 / 76 pr=80</t>
  </si>
  <si>
    <t>?hypertensive nephrosclerosis</t>
  </si>
  <si>
    <t>-bilateral foot x-ray_x000D_
-abd.u/s, _x000D_
-OFT, _x000D_
-ESCALATE ATROVASTATIN 80MG PO/D, METOPROLOL 50MG PO/D, D/C HCT, CONSIDER allopurninol after foot x-ray</t>
  </si>
  <si>
    <t xml:space="preserve">Poorly controlled HTN(16yrs) + HFpEF (EF 60%) 2o to HHD + AKI on ?CKD on  amlodipine 10mg PO daily, HCT 25mg PO daily, enalapril 10mg po bid, nifedipine 20mg po/d, Metoprolol 25mg PO daily, ASA 81mg po/d, , atrovastatin 40mg PO daily_x000D_
</t>
  </si>
  <si>
    <t xml:space="preserve">has no new complain , pt didnt came only attendant </t>
  </si>
  <si>
    <t>bp120/70, 125/70 pr 80 SO2  with out o2 upto 60%</t>
  </si>
  <si>
    <t xml:space="preserve">STAGE C CHF 2 TO CORPULMONALE + OLD ISCHEMIC STROKE on home oxygen </t>
  </si>
  <si>
    <t>see medication , bring pt  next visit and update ix</t>
  </si>
  <si>
    <t>bp= 130/82 pr-76  rr=16</t>
  </si>
  <si>
    <t>P- Left side hemiparesis 2* to right basal ganglia hemorrhage (1year and 11months) on Enalapril 10mg po bid amlodipine 10mg po daily and atorvastatin 20 mg po/d, HCT 25 mg po/day</t>
  </si>
  <si>
    <t xml:space="preserve">BP=120/87MMHG PR=76B/MIN                    </t>
  </si>
  <si>
    <t xml:space="preserve">FOKLLOW UP                   </t>
  </si>
  <si>
    <t>ASTHMA   + ATYPICAL PNEUMONIA</t>
  </si>
  <si>
    <t xml:space="preserve">Worsening epigastric pain for the last three years </t>
  </si>
  <si>
    <t>UGI endoscopy, FOBT</t>
  </si>
  <si>
    <t>BP: 134 / 74</t>
  </si>
  <si>
    <t>tinnitus which is intermittent with no abn. other complaint</t>
  </si>
  <si>
    <t xml:space="preserve">home bp measurment 106-120/59-74 </t>
  </si>
  <si>
    <t xml:space="preserve">has  extermity crampy pain , has dysuria, has no other complain </t>
  </si>
  <si>
    <t xml:space="preserve">bp137/88 ,pr 80, fbs 130,80, 140 max </t>
  </si>
  <si>
    <t xml:space="preserve">FAIR CONTROLL HTN+DM +UTI+PN </t>
  </si>
  <si>
    <t xml:space="preserve">SEE MEDICATION , URINE, ULTRSOUND </t>
  </si>
  <si>
    <t>PRESNTED WITH LEFT SIDE PLEURITIC CHEST PAIN AND INTERMITTENT COUGH OF OVER - 2 MONTH DURATION - UNQUANTIFED WT LOSS, night sweating, fever, - * FOR THE ABOVE COMPLAINT - HE WASO N ABX - 1 WEEKS - HAD NO IMPROVEMENT URINE LAM - NEGATIVE , , ESR - 32 CD4 COUNT - 27 CBC - WBC - WBC - 4.5 , RBC - 3.41 , HGB - 11.4, MCV=97 PLT -134k, plt count is 88k in our hospitalABDOMINAL U/S - RT PLEURIAL EFFUSION WITH SPELENIC INFRACT 2 TO ? +</t>
  </si>
  <si>
    <t>BP= 109/76 PR=84_x000D_
no LAP, no mucosal disclouration , pink conj, nis sclera_x000D_
CHEST is clear with good air entry_x000D_
s1 and s2 are well heard, no m,no gallop_x000D_
abd is full moving with respiration , no organomegally_x000D_
cotpp_x000D_
no skin rash</t>
  </si>
  <si>
    <t>splenomegally 2ry with bICytopenia</t>
  </si>
  <si>
    <t>p.morphology, vit.b12 , rbc folate</t>
  </si>
  <si>
    <t xml:space="preserve">A 42 YEAR OLD MALE PT KNOWN RVI PT FOR THE PAST 18 yEARS - ON 2ND LINE TDF/3TC/ATC , - - high viral load </t>
  </si>
  <si>
    <t xml:space="preserve">She was admitted at AEOPD with dx of T1DM + DKA  and discharged with ketone free </t>
  </si>
  <si>
    <t xml:space="preserve">BP: 125 / 74 _x000D_
fbs: </t>
  </si>
  <si>
    <t>p1:  TIDm on insulin on NPH 16/10 and RI: 8/4 iu sc bid and on follow up at  _x000D_
p2: Suprapubic wound on wound care daily base</t>
  </si>
  <si>
    <t xml:space="preserve">BP=140/90MMHG PR=87B/MIN            </t>
  </si>
  <si>
    <t>has pain over the rt lower tigh region</t>
  </si>
  <si>
    <t xml:space="preserve">no new  finding </t>
  </si>
  <si>
    <t xml:space="preserve">disc prolapse + sever stenosis </t>
  </si>
  <si>
    <t xml:space="preserve">physiotherapy _x000D_
carbamazepine _x000D_
</t>
  </si>
  <si>
    <t xml:space="preserve">p- disc prolapse </t>
  </si>
  <si>
    <t xml:space="preserve">has urgency , frequency and dysuria </t>
  </si>
  <si>
    <t xml:space="preserve">recurrent uti sec to ? </t>
  </si>
  <si>
    <t xml:space="preserve">do cbc, urine analysis, urine culture _x000D_
abd u/s </t>
  </si>
  <si>
    <t xml:space="preserve">has recurrent urinary tract infection _x000D_
treated repeatedly </t>
  </si>
  <si>
    <t xml:space="preserve">has numbness and buring sensation </t>
  </si>
  <si>
    <t xml:space="preserve">? OA + R/O DISC PROLAPSE </t>
  </si>
  <si>
    <t xml:space="preserve">DO RT KNEE X RAY FIRST </t>
  </si>
  <si>
    <t>has rt knee area pain of the past 5 month duration</t>
  </si>
  <si>
    <t xml:space="preserve">HAS RETROSTERNAL PAIN WHILE EATING </t>
  </si>
  <si>
    <t>DYSPEPSIA SEC TO ?</t>
  </si>
  <si>
    <t xml:space="preserve">DO UGI ENDOSCOPY </t>
  </si>
  <si>
    <t xml:space="preserve">Diagnosed to have Anemia 2ry to Megaloblastic anemia and was on Vit B12 and Folic acid 2 yrs back. complain headach and loss of appetite since 1 mo has fatiguability and nausea no other complian_x000D_
_x000D_
H.PYLORI - NEG </t>
  </si>
  <si>
    <t>PR=86/M BP=134 / 71MMHG,CR=1.2MG%,BUN=10MG%,,TOTAL CHOLESTROL=205MG/DL,TRIGLYCERIDE=121MG/DL,HDL=34MG/DL,LDL=140MG/DL,OTHERWISE NORMAL INVESTIGATION RESULTS</t>
  </si>
  <si>
    <t>HTN WITH HHD  WITH GOOD BP CONTROL+DYSLIPEDMIA</t>
  </si>
  <si>
    <t>REFILL,ADD ATORVASTATIN 20MG PO DAILY</t>
  </si>
  <si>
    <t xml:space="preserve">BACK PAIN WITH RIGHT LEG PAIN OF A MONTH   </t>
  </si>
  <si>
    <t>PR=75/M  BP=158 / 82 MMHG ,FBS=98MG/DL,CR=0.5,UREA=10MG,URIC ACID=7.6MG%</t>
  </si>
  <si>
    <t>SAME AS ABOVE WITH  GOOD GLYCEMIC+SUBOPTIMAL BP CONTROL+?DEGENERATIVE LUMBAR SPONDYLOSIS</t>
  </si>
  <si>
    <t>REFILL,DO L/SACRAL X-RAY THEN MA</t>
  </si>
  <si>
    <t>P=T2DM + HTN + SEVERE CONCENTRIC LVH WITH GRADE 1 LV DISTOLIC DYSFUNCTION; ON MTF 500 mg po BID, Daonil 5 mg po BID, Enalapril 5/10 mg po bid,  &amp; Atrovastatin 20 mg po/d</t>
  </si>
  <si>
    <t>TYPE 2 DM + HTN (on LSM) MTF 850 mg po bid atrovastatin 20 mg po /day</t>
  </si>
  <si>
    <t>P=T2DM + HTN + SEVERE CONCENTRIC LVH WITH GRADE 1 LV DISTOLIC DYSFUNCTION; ON MTF 500 mg po BID, Daonil 5 mg po BID, Enalapril 5/10 mg po bid,  &amp; Atrovastatin 20 mg po/d,hct 25mg po daily</t>
  </si>
  <si>
    <t>CBC OFT....</t>
  </si>
  <si>
    <t xml:space="preserve">pain over the sole of her over the left foot </t>
  </si>
  <si>
    <t>BP:  131 / 74     PR: 103_x000D_
FBS: 230 131 173 103  194_x000D_
RFT: Cr:1.07  urea: 12</t>
  </si>
  <si>
    <t>T2DM + Simple MNG on 22/18 IU SC BID &amp; MTF 1gm po BID &amp; Atrovastatin 20 mg po/d</t>
  </si>
  <si>
    <t>HAS TOOTH ACHE SINCE A MONTH</t>
  </si>
  <si>
    <t>PR=66  BP=138 / 85MMHG,CR=1.1,UREA=34 MG/DL,URIC ACID=6.4MG/DL,FBS=137MG/DL,TRIGLYCERIDE=136MG/DL,TOTAL CHOLESTROL=125MG/DL,HDL=33MG/DL,LDL=69MG/DL</t>
  </si>
  <si>
    <t>HTN WITH HHD+SUBOPTIMAL BP CONTROL+?DENTAL CARIES+DYLIPEDEMIA</t>
  </si>
  <si>
    <t>REFILL,LINK TO DENTAL CLINIC,ATORVASTATIN 20MG PO DAILY</t>
  </si>
  <si>
    <t>Problem List STAGE T1 RVI ON 2ND LINE ART AND COR-PULMONALE SECONDARY TO POST TB FIBROSIS ON LASIX 20 MG PO DAILY AND BECLOMETHAZONE 2 puff BID , SALBUTAMOL PUFF PRN , AND HAART</t>
  </si>
  <si>
    <t>BP=112/62,PR=69</t>
  </si>
  <si>
    <t>refill the medication and advise on diet and to bring serial BP measurement for next follow up time</t>
  </si>
  <si>
    <t xml:space="preserve">Problem List_x000D_
P=HTN on HCT 25 mg po/d </t>
  </si>
  <si>
    <t>bp- 127-144/96-107,  FBS- 111-184, RBS-137-196</t>
  </si>
  <si>
    <t>FAIRLY GOOD CONTROLLED GLYCEMIA + HTN</t>
  </si>
  <si>
    <t>HA1C, Scr , ESCALATE EVENINIG NPH 22, CONTINUE ABOVE MGT &amp; APPOINT HER AFTE 3MONTHS</t>
  </si>
  <si>
    <t>P T2DM on NPH 30/20( taking 30/14), metformin 1000mg po bid p2 HTN on amlodipine 10mg po/d symvastatin 20mg po/d</t>
  </si>
  <si>
    <t>T2 DM + HTN on MTF 500 Mg / day, Atrovastatin 20 mg day, Amlodipine 5 mg day</t>
  </si>
  <si>
    <t>T2 DM + HTN on MTF 500 Mg / day, Atorvastatin 20 mg day, Amlodipine 5 mg day</t>
  </si>
  <si>
    <t>has bilateral lower extrimity swelling of 2 month</t>
  </si>
  <si>
    <t>bp=126/69 pr-= 74_x000D_
fbs=115-292, pre-dinner 310-413</t>
  </si>
  <si>
    <t>-hga1c, albumin, RFT_x000D_
-make frusemide 40mg po bid, NPH 38/26</t>
  </si>
  <si>
    <t>Type 02dm(20 years) with neuropathy dyslipidemia / hypertension( &gt;20 years/ seizure disorder /major depression, SEVERE VITAMIN D DEFECIENCY, Currently on enalapril 10mg po daily, atorvastatin 20mg po daily, furosemide 40mg po daily, NPH 34/22 regular insulin 4/4 phenytoin 100mg po daily serteraline 100mg po daily , uritab 10mg po, vitamin d3 50k weekly, pregabaline 75 mg po bid_x000D_
-</t>
  </si>
  <si>
    <t>FBS=140MG/DL,PR=99  BP=179 / 82MMHG</t>
  </si>
  <si>
    <t>T2 DM +HTN+GOOD GLYCEMIC+SUBOPTIMAL BP CONTROL</t>
  </si>
  <si>
    <t>REFILL DO HGA1C,LIPID PROFILE</t>
  </si>
  <si>
    <t>BP  171 / 80mmhg _x000D_
Cr 1.0, Sr Alb 3.8,Ca 9.5, Na+ 150, LP TCHOL 138.1, TG 95.4, HDL 46.9, LDL 70.1, FBS 132( hA1C 5 months back 6.3)</t>
  </si>
  <si>
    <t>Same+ hypoalbuminemia corrected + poorly controlled BP + T2DM + mild hyponatremi</t>
  </si>
  <si>
    <t>Advised on lifestyle modefication, initiate him on Metformin 500 mg po/d,  hold Clopedogrel , refill other medications, to come with SMBG and HMBP</t>
  </si>
  <si>
    <t>P1= VTE( left lower proximal &amp; distal + PE)_x000D_
 P2 Hypoalbuminemia( 2.6) P3=prediabetic(hga1c-6.3)_x000D_
 P4=cor pulmonale 2ry to ? PE P5=Known HTN with hypertensive heart disease(LVH)_x000D_
 P6= Recurrent ischemic stroke 2x(5month back RT PCA and a month back bilateral lacunar infraction) _x000D_
P7= post stroke seizure disorder_x000D_
on DAPT, Rivaroxaban15mg po/d, Amlodipine 10 mg/d, Enalapril 10 mg po/d, Atorvastatin 40 mg po/d, neurobin 1 tab/d, Levetracetam 500mg po/d</t>
  </si>
  <si>
    <t xml:space="preserve">SOAR THROAT OF ONE WEEK DURATION. otherwise no cough, fever or sob </t>
  </si>
  <si>
    <t xml:space="preserve">BP 89 / 56_x000D_
echo: grade I LV diastolic  dysfunction </t>
  </si>
  <si>
    <t>same     +? phargitis</t>
  </si>
  <si>
    <t>add azithromycin 500mg po daily  for three days _x000D_
continue other medications</t>
  </si>
  <si>
    <t>Asthma  + VIT D deficiency on symbicort 2 puff bid, salbutamol puff PRN, vit d 50,000 iu po/wk</t>
  </si>
  <si>
    <t xml:space="preserve">FBS =     </t>
  </si>
  <si>
    <t>weight loss around 3kg in 2 months,constipation,_x000D_
rt heel pain 15 days duration</t>
  </si>
  <si>
    <t>bp=134 / 73  pr=86 rr=17_x000D_
heent---plae conjactiva</t>
  </si>
  <si>
    <t>same +  ??bone spur +?anemia 2ry to ??</t>
  </si>
  <si>
    <t>refill ,cbc,stool for occult blood,x/ray of rt foot,</t>
  </si>
  <si>
    <t xml:space="preserve">IHD + hypertenmsion + dyslipidemia on neurobin 1 tab po daily,atrovastatin (D/C one month back for complaint myalgia ),nifedidine 20 mg po daily,asprin 81mg po daily_x000D_
_x000D_
</t>
  </si>
  <si>
    <t xml:space="preserve">WORSENING OF SOB, EASY FATIGABILTITY, ORTHOPENIA, BILATERAL LEG SWELLING, </t>
  </si>
  <si>
    <t xml:space="preserve">PR- 68 RR- 17 BP- 112 / 61, RESP- DECREASE AIR ENTRY BILATERAL LOWER 1/3, </t>
  </si>
  <si>
    <t>ADHF 2 CORPULMONALE +ACOS+ HTN+ GOUTY ARTHERITIS</t>
  </si>
  <si>
    <t>CBC, OFT,ELECTROLYTE, CXR, LINK HIM TO EOPD</t>
  </si>
  <si>
    <t>P-Cor pulmonale 2 to ACOS,HTN,Gouty arthritis ON SABA PRN ,BECLOMETHASONE 02 PUFF BID, AMLODIPINE 10MG PO DAILY, ALLOPURINOL 100MG PO DAILY, ASA 81MG PO DAILY,FRUSEMIDE 80MG PO DAILY,spironolactone 25mg po daily</t>
  </si>
  <si>
    <t>no cough, no SOB, no edema, no visual problem (retinopathjy on follow up), no back pain, no paresthasia, joint mobility good, good balance,good understanmding, cooperative, obesity, no stress, no psychosocial distress, good dietary habit, good hygien, no addiction, adherent to medication, toileting good,good socvial interaction. remarks (no BPH symptoms) FBS 135 mg/dl BP 140/80 mmHg</t>
  </si>
  <si>
    <t>sleeps well, walking distance good, muscle strength good, no emotion al change,m no memory loss, good judgement</t>
  </si>
  <si>
    <t>good diseasde course + erectile dysfunction</t>
  </si>
  <si>
    <t>salt restriction, be active, minimize coffee, prebvenmtion of fall, vegitable and fruit dish, get adequatye sun light, have a legumes dish, walk for 20 minutes  5 times per week, loose weuight, foot care (wear loose shoe, becareful while cutting nails, keep moisturizing legs with vaslin, keep hygien)</t>
  </si>
  <si>
    <t>BP:  120-140/79-87( HOME Measurement) , 186 / 88 ( office record) _x000D_
FBS: 160-181</t>
  </si>
  <si>
    <t>cbc, lipid profile, serum electrolyte, U/A, FBS, OFT</t>
  </si>
  <si>
    <t xml:space="preserve">DM + HTN on Metformin 1.5/1 gm po BID, Doanil 5 mg po BID, Nifedipine 20 mg po BID aenalapril 5mg po daily, HCT 25mg po daily </t>
  </si>
  <si>
    <t xml:space="preserve">FBS 116mg       </t>
  </si>
  <si>
    <t>PR=81/M  BP=156 / 87MMHG,FBS=148MG/DL,CR=0.9MG/DL,UREA=15MG/DL,HGA1C=9.9%</t>
  </si>
  <si>
    <t>T2DM+HTN WITH SUBOPTMAL BP AND GLYCEMIC CONTROL</t>
  </si>
  <si>
    <t>NPH 30/18IU,ENALAPRIL 10 MG PO BID,ATORVASTATIN 20 MG PO DAILY,DO HGA1C</t>
  </si>
  <si>
    <t>known T2DM and HTN on NPH: 28/16iu and enalapril 5mg po  bid,Atorvastatin 20mg po daily</t>
  </si>
  <si>
    <t>PATIENT Complaining difficulty smelling and stifness for 2 yrs after traumatic inceident to the same side 15 yrs side,(RIGHT NARES)</t>
  </si>
  <si>
    <t>?ANTERIOR SKULL BASE DEFECT + RECURRENT MENINGITIS (TRTD) + CVT(TRTD)</t>
  </si>
  <si>
    <t>link to ent side for further imaging and evaluation</t>
  </si>
  <si>
    <t>Recurrent pyogenic meningitis + Acute symptomatic seizure+ ?CEREBRAL VENOUS THROMBOSIS ON WARFARIN 12.5 MG PO DAILY ( took it for 6 months) epilim 500mg po bid -Currently off medications</t>
  </si>
  <si>
    <t xml:space="preserve">bp: 137-152/79-96 ( home measurement) , 171 / 102 ( office record) </t>
  </si>
  <si>
    <t xml:space="preserve">OFT, S/E, U/A     </t>
  </si>
  <si>
    <t>P1: Cholelithiasis on follow up at SRC_x000D_
P2:  Newly Diagnosed HTN on Amlodipine 5 mg PO daily</t>
  </si>
  <si>
    <t>BP=128/67 PR=78</t>
  </si>
  <si>
    <t>refill the medication and advise on diet and tell him to bring serial BP measurements for next follow up time</t>
  </si>
  <si>
    <t>Problem List_x000D_
HTN + Old Ischemic Stroke (?Traumatic brain injury) on Enalapril 5 mg PO Bid, Nifedipine 20 mg PO/Day, Phenobarbitone 50 mg PO NOCT</t>
  </si>
  <si>
    <t>THERE IAE MULTIPLE VIOLACIOUS PAPULE OVER THORAX</t>
  </si>
  <si>
    <t>BP- 98-131, PR- 53-94, FBS- 122-158</t>
  </si>
  <si>
    <t>? K.SARCOMA+ HFpEF 2ry to HHD P2 T2DM P3 Afib P4 Parkinson's disease P5 RVI o HAART(DTG,3TC,TDF) P6 BPH</t>
  </si>
  <si>
    <t>HA1C, OFT, LINK HIM DERMA OPD,REFILL MEDS &amp; APPOINT HIM AFTER 3MONTHS</t>
  </si>
  <si>
    <t>P1 HFpEF 2ry to HHD P2 T2DM P3 Afib P4 Parkinson's disease P5 RVI o HAART(DTG,3TC,TDF) P6 BPH , on Amlodipine 5mg po daily, hct 25mg po daily, Lasix 40 mg po/d, metformin 500mg po bid, warfarin 2.5mg po/d, levocarbidopa 250mg+25mg po bid Atorvastatin 40 mg po/d, alfuzosin 10 mg po/dstage</t>
  </si>
  <si>
    <t>bp=92 / 66 pr=80</t>
  </si>
  <si>
    <t>good symptom cntrl</t>
  </si>
  <si>
    <t>-taper prednisolone 5mg po every other day_x000D_
-contiue others -appoint 2 mnth</t>
  </si>
  <si>
    <t>bronchial asthma- aspirin sensitive cerebellar ischemic stroke /cerebellar ataxia RX-clopidogrel 75mg po daily, atorvastatin 20mg po daily Prednisolne 5mg daily,  valproic acid 200mg once daily , salbutamol puff</t>
  </si>
  <si>
    <t>no cough, no SOB, no edema, no visuial problem, no back pain, no paresthasia, excesdive worrienesss, feeling sad (was a merchant but now depends on others, sleeps well, no history of self harm, no weakness, get in to quarrel easily, no history of aggression, no excessive happiness or depression) BP 110/  80 mmHg</t>
  </si>
  <si>
    <t>sleeps welll, walking distance good, muscle strength good, no mem,ory loss, good judghement. remarkls (neatly dressed, sat calmly, respond well but get in to burst of crying , sad face)</t>
  </si>
  <si>
    <t>common menmtal disorder post stroke</t>
  </si>
  <si>
    <t>salt restriction, be active, minimize coffee, prevenmtion of fall, vegitable and fruit dish, legiumes dish, get adequate sun light, use only liquid oil, eat  (bananma, tomato, pottato for pottasium supplementation)</t>
  </si>
  <si>
    <t xml:space="preserve">old stroke + personality changes </t>
  </si>
  <si>
    <t>PR=75/M  BP=127 / 81MMHG,FBS=79MG/DL,UREA=104.3,CR=1.6MG/DL</t>
  </si>
  <si>
    <t>HTN WITH GOOD GLYCEMIC CONTROL+AKI 2?+?CKD</t>
  </si>
  <si>
    <t>Refill,do abdomino-pelvic u/sound</t>
  </si>
  <si>
    <t>bp 163 / 86, Home measurment 150/85, 140/90_x000D_
SMBG FBS 95,100,100,81,145,124 RBS 68- 179, one recored of 243_x000D_
Cr 1.7</t>
  </si>
  <si>
    <t xml:space="preserve">Good glycemic control, poor BP control </t>
  </si>
  <si>
    <t xml:space="preserve">escalate Carvedolol 6.25 mg po BID, continue other medication, update RFT </t>
  </si>
  <si>
    <t>P T2DM on NPH 12/10, HTN on amlodipin 10mg po/d, carvedolol 6.25 mg po/d B.Asthma on symbicort 160/4.5mcg</t>
  </si>
  <si>
    <t>BP: 161 / 71_x000D_
FBS: 161, 167_x000D_
HgA1c: 13.4%_x000D_
RFT: Cr: 0.63   BUN: 5.6</t>
  </si>
  <si>
    <t xml:space="preserve">NPH 12/8IU, MTF 1000mg po bid, enalapriol 10mg po bid, HCT 25MG po daily, atrovastatin 20mg po daily </t>
  </si>
  <si>
    <t>T2 DM + HTN on  MTF - 1.5/1GM PO BID , DAONIL 10 MG PO BID Enalapril 10mg BID, HCT 25mg/day and Atrovastatin 20mg/day</t>
  </si>
  <si>
    <t>no cough , no SOB, no edema, no visual problem, (lacrimation , no redness, no clouding of visdion),  no back pain, no parersthasia, joint mobility good, good balance, good understanmding, cooperative, no obnesity, no stress, no psychosocial distyress, good dietyary habit, good hygien, no addiction, adherebnt to medication, toileting good, good social intetracvtiobn. remarks (no BPH sym,ptoms)FBS 110 mg/dl BP 130/80 mmHg</t>
  </si>
  <si>
    <t>salt restriction,be active, minimize coffee, prevention of fall, vegitable anmd fruit dish, legum,es dish, get adequate sun  light, walk for 30 minutes 5 times per week, use only liquid oil, foot care (keep hygien,wear loose shoe, keep moistirizin g leghgs with vaslin, becvarfeful while cutting nails), keep candy in pockets</t>
  </si>
  <si>
    <t xml:space="preserve">BP=130/70 total cholesterol = 152.4 triglycerides = 128, HDL= 26, LDL= 49_x000D_
-has lower back pain, </t>
  </si>
  <si>
    <t>bp=136 / 90_x000D_
has right big toe area bony sewelling whihc is non-tender</t>
  </si>
  <si>
    <t>poor bp ctrl +r/o gouty tophi</t>
  </si>
  <si>
    <t>-foot x-ray,_x000D_
-hga1c, vit.d, ca, rft, uric acid_x000D_
-make amilodipine 10mg po/d, enlapril 5mg po/d_x000D_
apoint 1month_x000D_
-ibuprofen 400mg po prn</t>
  </si>
  <si>
    <t>hypertension / vitamin D deficiency(trtd previously) on amlodipine 5 mg /D, enalapril 5 mg / D, atrovastatin 20mg po/d,</t>
  </si>
  <si>
    <t>PR- 95 RR- 17 BP- 104 / 73, CBC- WBC-14K, Hg-12.4, PLAT- 117K</t>
  </si>
  <si>
    <t xml:space="preserve"> Thrombocytopenia 2ndry to ITP.</t>
  </si>
  <si>
    <t>CBC, REFILL &amp; APPOINT AFTER 3MONTHS</t>
  </si>
  <si>
    <t>P- Thrombocytopenia 2ndry to ITP... - on prednisolone 10mg po BID, Cotrimoxazole 960 mg 3x a week, and omeprazole 20mg Po daily</t>
  </si>
  <si>
    <t>PR=73/M  BP=145 / 79MMHG,CR=0.9MG/DL,UREA=21MG/DL,URIC ACID=4.6MG/DL,HGA1C=5.7%</t>
  </si>
  <si>
    <t>same as above+suboptimal BP control</t>
  </si>
  <si>
    <t>HTN + T2DM + PHTN (Moderate); on Nifedipine 20 mg po bid MTF 500 mg po bid Enalapril 10 mg po bid,Atorvastain 20mg po daily</t>
  </si>
  <si>
    <t>he is complaining   urine color change(tea color),urgency and, frequency and bilateral flank pain of 3 months duration other wise no Hx of dysuria ,and  burinng sensation during urination</t>
  </si>
  <si>
    <t>BP=110/71-120/74 PR=78</t>
  </si>
  <si>
    <t>GOOD BP Control +?UTI</t>
  </si>
  <si>
    <t>refill the medication and send u/a test and abidomino pelvic U /S</t>
  </si>
  <si>
    <t>Problem List_x000D_
hypertension for the past 1 yr on amlodipine 5 mg po/day</t>
  </si>
  <si>
    <t>numbness and tingling over rt  upper limb and fingers</t>
  </si>
  <si>
    <t>stable_x000D_
vitamin d- 22</t>
  </si>
  <si>
    <t>ro cervical compressive myelopathy</t>
  </si>
  <si>
    <t>cervical mri_x000D_
vitamin d with calcium</t>
  </si>
  <si>
    <t xml:space="preserve"> HYPERTENSION /DYSLIPIDEMIA ON NIFEDIPINE 20MG PO BID ATORVASTATIN 20MG PO DAILY ASA 81MG PO DAILY ATENOLOL 50MG PO DAILY</t>
  </si>
  <si>
    <t>has sneezing, teairng ,runny nose, chills, joint pain of 2 weeks_x000D_
periorbital and bilateralhands edema</t>
  </si>
  <si>
    <t xml:space="preserve">PC and NIS_x000D_
periorbital puffiness, tenderness on ethemoid and maxila_x000D_
</t>
  </si>
  <si>
    <t>? Allergic rhenosinusitis</t>
  </si>
  <si>
    <t xml:space="preserve">P URTI        </t>
  </si>
  <si>
    <t>bp 100/70 PR 78_x000D_
PC &amp; NIS , chest clear abd flat moves with respiration,  HBV viral load 163 on 31/10/23</t>
  </si>
  <si>
    <t xml:space="preserve">Chronic viral hepatitis ( HBV) </t>
  </si>
  <si>
    <t>Chronic viral hepatitis ( HBV) for the last 6 years</t>
  </si>
  <si>
    <t>improoved sob_x000D_
-use home oxygen_x000D_
-hgb==18.2, hct=59%, plt=148, wbc =7.9k</t>
  </si>
  <si>
    <t>pao2 66% pr 70 110 / 67</t>
  </si>
  <si>
    <t>good cnrtl</t>
  </si>
  <si>
    <t xml:space="preserve">contnue the same _x000D_
</t>
  </si>
  <si>
    <t xml:space="preserve">bp 129/94 PR 88_x000D_
 PC &amp; NIS , chest clear  abd 37 wks gravid ux , viral load 190462, VDRL NR, PICT NR </t>
  </si>
  <si>
    <t>Chronic viral hepatitis with high viral load</t>
  </si>
  <si>
    <t>Chronic viral hepatitis ( HBV)</t>
  </si>
  <si>
    <t xml:space="preserve">FBS = 226mg/dl </t>
  </si>
  <si>
    <t xml:space="preserve">poor controlled T1 DM  </t>
  </si>
  <si>
    <t>BP=139/93,PR=74</t>
  </si>
  <si>
    <t>FAIR BP and glycemic  control</t>
  </si>
  <si>
    <t>refill the medication and advise on diet and tell her to bring serial BP and RBS measurements</t>
  </si>
  <si>
    <t>Problem List_x000D_
T2DM fpr the last 4 years On MTF 1 gm BID and Glibenclamide 10 mg BID, Atrovastatin 20mg po day</t>
  </si>
  <si>
    <t>NO NEW COMPLAINT_x000D_
-HE HAD OPHTA VISIT</t>
  </si>
  <si>
    <t>v/s-bp-120/80, pr-88, FBS-130-170, HA1C-8.5, TC-146, TG-98, HDL-25, LDL-101</t>
  </si>
  <si>
    <t>advice on life style modification, avoid stressful condition, continue medications, see after 2months_x000D_
-MAKE MTF 1GM PO BID_x000D_
-repeat urine anaylysis for urine protien, RFT, CBC, LIPID PROFILE, HGA1C,</t>
  </si>
  <si>
    <t>stage Iv RVI on HAART +Type 2 DM(7 YRS) on Metformin 850mg po bid,GLIBENCLAMIDE 5 BID, atorvastatin 20mg po daily</t>
  </si>
  <si>
    <t>no new complaint except low back pain_x000D_
GERD symptoms, dyspepsia</t>
  </si>
  <si>
    <t>94 17 129 / 76_x000D_
non ulcer dyspepsia</t>
  </si>
  <si>
    <t xml:space="preserve">GERD/DYSPEPSIA_x000D_
</t>
  </si>
  <si>
    <t xml:space="preserve">WORK UP_x000D_
              </t>
  </si>
  <si>
    <t>BP=139/93,PR=74,urea=15,cr=0.99</t>
  </si>
  <si>
    <t>COLD INTOLERANCE, EASY FATIGABILITY, HEADACH</t>
  </si>
  <si>
    <t xml:space="preserve">PR- 75 RR- 19 BP 195 / 111,ABD U/S- NORMAL, TSH-76.8, SCr- 0.6, </t>
  </si>
  <si>
    <t>POORLY CONTROLLED HTN+  OVERT HYPOTHYROIDISM</t>
  </si>
  <si>
    <t>F4, ELECTROLYTE, NECK U/S, RENAL DOPPER ARTERY U/S, APPOINT HER AFTER TOMMOROW</t>
  </si>
  <si>
    <t>P1- SCAP(TRTD) P2-POORLY CONTROLLED HTN P3-HTN URGENCY R/O EMERGENCY,  SHE IS ON AMILODPINE 10 MG PO/D, HCT 25 MG PO/D</t>
  </si>
  <si>
    <t>bp 117/72 PR 78_x000D_
PC &amp; NIS ,chest clear , abd flat and moves with respiration viral load 129 which done on 1/11/23</t>
  </si>
  <si>
    <t>bp 120/70  PR 84_x000D_
 PC &amp; NIS , chest clear , abd normal viral load 295279 on 1/11/23</t>
  </si>
  <si>
    <t>chronic viral hepatitis ( HBV) with high viral load</t>
  </si>
  <si>
    <t xml:space="preserve">chronic viral hepatitis ( HBV) for the last  4 years </t>
  </si>
  <si>
    <t>she is complaining tooth pain(rt molar pain) of 1 month duration</t>
  </si>
  <si>
    <t>BP= 130/70,160/80,PR=92,FBS=114,128</t>
  </si>
  <si>
    <t>good BP control and poor glycemic control</t>
  </si>
  <si>
    <t>refill the medication and advise and diet and tell her to bring serial BP and FBS measurement and transfer her to dental clinic for evaluation and management</t>
  </si>
  <si>
    <t>Problem List_x000D_
P=T2 DM + HTN on metformin 1 gm po daily, doanil 10 mg po BID, amlodipine 10 mg po/d and HCT 25 mg po/d[ But she took HCT 12.5 mg po/d</t>
  </si>
  <si>
    <t xml:space="preserve">she has irritability, </t>
  </si>
  <si>
    <t xml:space="preserve">BP 144/71 mmHg, </t>
  </si>
  <si>
    <t>descalate phenytoin to 100 mg po BID, refill other</t>
  </si>
  <si>
    <t>P1   ischemic stroke Atrovastatin 40mg po daily,ASA 81 mg po daily,Phenytoin 100mg po tid,_x000D_
P2 HTN  Amlodipine 5mg po  _x000D_
daily,_x000D_
P3 know psychiatry patient on Haloperidol 1.5mg po daily</t>
  </si>
  <si>
    <t>good BP control and poor glycemic control+ molar tooth care</t>
  </si>
  <si>
    <t>PR-77 RR-18 BP- 125/80-164 / 91, FBS- 120,</t>
  </si>
  <si>
    <t>HA1C, OFT, REFILL MEDS  &amp; APPOINT HIM AFTER 3 MONTHS</t>
  </si>
  <si>
    <t>T2DM + HTN + ? UA on DAPT, Ateroz 40 mg po/d, Enalapril 5 mg po bid, Metformin 1000mg po BID, metoprolol 12.5 mg po/d , ASA 81mg po/d , amlodipine 5 mg po/d pregabalin 75 mg po/d</t>
  </si>
  <si>
    <t>bp 110/70  urea 38.2 ALT 21 AST 24  WBC 5890 hgb 11.8 PLT 210000 HBV viral load 219 APRI score 0.286</t>
  </si>
  <si>
    <t>app for 2 month</t>
  </si>
  <si>
    <t>P1 CHRONIC hbv ( 7 YEARS ) AGE 34 SEC TMP</t>
  </si>
  <si>
    <t>NO NEWCOMPLIANT</t>
  </si>
  <si>
    <t xml:space="preserve">BP=110 / 80_x000D_
FBS= 78-148, </t>
  </si>
  <si>
    <t>GOOD CTRL OF GLYCEMIC</t>
  </si>
  <si>
    <t>REFILL FOR 3 MNTH_x000D_
-</t>
  </si>
  <si>
    <t>P- HTN Type 2 DM BILATERAL BKA SEC TO PAD ON: - NPH 22/12 IU sc BID - Nifedipine 20mg PO BID, Enalapril 5mg PO BID, NPH 24/12 IU sc BID - ASA 81 mg po/d, Atrovastatin 40 mg po daily</t>
  </si>
  <si>
    <t>symmptopm exacerbation and L-S x ray donme (impression possibly TB ) and MRI done (lumbar vertebral degenearive diseaede, multilevel disc buldging and protrusion with neuraforam,inal narrowuiing )</t>
  </si>
  <si>
    <t>sleeps well, walking diostance good with stiock suppoert</t>
  </si>
  <si>
    <t>good disease course + secondary malnutrition</t>
  </si>
  <si>
    <t>salt restriction, be acvtive, abvoid heavy duty, sui on dry chair, sleep on dry mattress, bvegitable and fruit dish, get adequate sunm light, prevention of fall,get high protein diet (low BMI  )</t>
  </si>
  <si>
    <t xml:space="preserve">Objective Finding_x000D_
bp 125 / 62  PR 74 fbs 97,105,107,99,115,111,119_x000D_
**** HbA1c 6.6 U.acid 2.4 TGN159 CHOLE 211 HDL 42 LDL137_x000D_
</t>
  </si>
  <si>
    <t xml:space="preserve">T2 DM + fatty liver </t>
  </si>
  <si>
    <t>MTF 500 MG DAILY, Glibenclamide 5 mg po per day,ATROVASTATIN 20 MG PO DAILY</t>
  </si>
  <si>
    <t xml:space="preserve">Problem List_x000D_
P: T2 DM + fatty liver MTF 500 MG DAILY, Glibenclamide 5 mg po per day,ATROVASTATIN 20 MG PO DAILY_x000D_
_x000D_
</t>
  </si>
  <si>
    <t>BP: 129 / 81_x000D_
fbs: 152_x000D_
Hga1c: 7.9_x000D_
RFT: Cr: 0.8   bun: 24</t>
  </si>
  <si>
    <t>make NPH 40/22 SC BID and appoint after 2 weeks</t>
  </si>
  <si>
    <t xml:space="preserve">T2 DM on NPH 42/24 SC BID ( But he took 38/22IU sc because his glycemic is dropped upto the level of 50mg/dl) </t>
  </si>
  <si>
    <t>BP 100/60 PR 63 RR 17 T 36</t>
  </si>
  <si>
    <t>continue her medication CBC, LFT FBS</t>
  </si>
  <si>
    <t>no cough, no SOB, no edema, no visual problem evaluated, no back pain, no paresthasia, hjoint mobility good, good balance , good understanmding,cooperastive, no obesity, no stress, no psychosocial; distress,, good dietary habit, good hygienm, no addiction, adherenty to medication, toileting good, good social interaction. remarks (no breasst m,ass, no bvaghinal discvharge)FBS 148 mg/dl, BP 130/80 mostlkly 140/90 and be,low)</t>
  </si>
  <si>
    <t>sleeps well, walking distance good, muscle strength good,no emotional change, but bevcomes angrey easil;y, no memory loss, good judgemenmt. remarks ( warm extrimities, no nail coirnification, no carotid bruit, no murmur, BP ( supine 170/ 100 , sitting 170/100 mmHg no postural hypotension)</t>
  </si>
  <si>
    <t>salt restrictioon, be acvtive, minimize coffee, prevention of fall, vegitable and fruit dish, legumes dish, get asdfequatye sunm l;ighht, use only liquid oil,abvoid stress, foot care (keep hygien, keep moistiurizing leghs with vaslin, becareful while cutting nails, wear loose shoe), keep candy in pockets</t>
  </si>
  <si>
    <t>hypertension, diabertes, dyslipidemia</t>
  </si>
  <si>
    <t>BURNING PERIEPIGASTRIC PAIN,BLOATING</t>
  </si>
  <si>
    <t>BP= 120/80 PR=78</t>
  </si>
  <si>
    <t>-ADD OMPERAZOLE 20MG PO BID_x000D_
-REFILL FOR 3 MNTH</t>
  </si>
  <si>
    <t>LEFTt side hemiparesis 2 to ischemic stroke (2years) with post stroke depression + known HTN (4 years) On: -Enalapril 10mg po bid , -HCT 25mg po/day -Atrovastatin 40MG po/d, -ASA 81MG po/d , -Flouxitiene 20mg po/d</t>
  </si>
  <si>
    <t>PR=59/M  BP=127 / 51MMHG,FBS=?</t>
  </si>
  <si>
    <t>DO  RBS THEN MANAGE</t>
  </si>
  <si>
    <t>T2 DM + HTN on mtf - 750 mg po bid , daonil 5 mg po daily , Enalapril 10mg po daily</t>
  </si>
  <si>
    <t xml:space="preserve">BP  120/70 PR 92 VDRL NR _x000D_
PC &amp; NIS , CHEST CLEAR , ABD  FLAT AND MOVES WITH RESPIRATION HBV VIRAL LOAD NOT DETECTED </t>
  </si>
  <si>
    <t>CHRONIC VIRAL HEPATITIS ( HBV ) ON RX</t>
  </si>
  <si>
    <t xml:space="preserve">INX AND CONTINUE TDF </t>
  </si>
  <si>
    <t xml:space="preserve">CHRONIC VIRAL HEPATITIS ( HBV ) FOR THE LAST 3 YEAR ON TDF 300MG PO DAY FOR THE LAST 2AND HALF YEAR </t>
  </si>
  <si>
    <t xml:space="preserve">BILATERAL HIP PAIN </t>
  </si>
  <si>
    <t>PR-88 RR- 18 BP- 124 / 72 , FBS-120- 130, PELVIC XRAY- AGE RELATED OSTEOPOROTIC CHANGE L3-L5</t>
  </si>
  <si>
    <t>WELL CONTROLLED GLYCEMIA +HTN + LUMBAR  VERTBRAE OSTEOPOROSIS</t>
  </si>
  <si>
    <t>VIT. D, CALCIUM, HA1C, VITAMIN-D+ CALCIUM , CONTINUE OTHER MGT</t>
  </si>
  <si>
    <t>P T2DM, P IHD , on NPH 34/24 , metformin 500mg po/D, Atorvastatin 40mg follow up at St peter( extent of disease not known, she claim she is waiting for procedure)</t>
  </si>
  <si>
    <t>PR=74  BP=146 / 88MMHG</t>
  </si>
  <si>
    <t>SAME AS ABOVE+?OSTEOARTERITIS</t>
  </si>
  <si>
    <t>PN ON AMITRYPTYLLINE 25MG PO DAILY,NEUROBION 1TAB PO DAILY</t>
  </si>
  <si>
    <t>has multiple seizure and discontinued his medication for 1 month</t>
  </si>
  <si>
    <t xml:space="preserve">PR 79 RR 17 BP 108 / 75 T 36 </t>
  </si>
  <si>
    <t xml:space="preserve">Known epileptic on phenytoin 100mg po tid   </t>
  </si>
  <si>
    <t>ADD SODIUM VALPROATE</t>
  </si>
  <si>
    <t>she still complain of rt knee pain</t>
  </si>
  <si>
    <t>BP  134 / 88mmHg,_x000D_
Knee Xray (RT) 16 months back mild OA,</t>
  </si>
  <si>
    <t>hold Predinsolone , refill other medication_x000D_
Rt knee and rt hand X ray</t>
  </si>
  <si>
    <t xml:space="preserve">1 : Rheumatoid Arthritis _x000D_
P2 : HTN On Amliodipine 10mg PO daily, Methotrexate 12.5 mg po weekly, Folic Acid 5 mg PO daily meloxicam 15 mg Po daily, prednisone 5 mg po every other day </t>
  </si>
  <si>
    <t xml:space="preserve">NO NEW COMLAIINT_x000D_
-DUE TO STRESSFULL EVENT IN FAMILY HE HAD POOR CONTROL, </t>
  </si>
  <si>
    <t>v/s-bp-105/73, pr-80 FBS=92-493, HGA1C=12.7%, LDL=54, HDL=38, CHOLESTEROL=108,CR=0.8,UREA=40, ALBUMIN=3.7, ALKALINE PHOSPHATSE=123</t>
  </si>
  <si>
    <t xml:space="preserve">MAKE NPH 36/20, REFILL FOR 6 WKS </t>
  </si>
  <si>
    <t>no cough, no SOB, no edema, no visual problem (cataract on follow up), back pain, paresthasia, joint mobility  good, good balance, ghood understanding, cooperative, obesity, no stress, no psychosocial distress, good dietary habit, good hygien, adherent to medication, toileting good, good social interaction. eremarks (dry skin, dorsalis pedis pulse felt, no foot deformity, position sense intact) no vaginal discharhge, no breast mass</t>
  </si>
  <si>
    <t>sleeps well, walking distance goodm,, muscle strength good, no emotional change, no memory loss but forgetfulness, good judgement</t>
  </si>
  <si>
    <t>salt restriction, be active, minim ize coffee, prevention of fall, vegitabl;e and fruit dish, legumes dish, get adfequate sun light, use only liquid oil,foot care (wear loose shoe, becareful while cutting nail, keep moiturizing legs with vaslin, keep hygien), keep candy in pockets</t>
  </si>
  <si>
    <t>HAS ABDOMINAL CRAMPYING AND EPIGASTRIC PAIN SINCE THREE MONTHS</t>
  </si>
  <si>
    <t>PR=83/M  BP=134 / 75MMHG</t>
  </si>
  <si>
    <t>SAME AS ABOVE+GOOD BP CONTROL+CHRONIC DYSPEPSIA 2?</t>
  </si>
  <si>
    <t>REFILL,INVETIGATE</t>
  </si>
  <si>
    <t>HTN+DYSPEPSIA ON AMLODIPINE 5MG PO DAILY,PANTOPRAZOLE 40 MG PO DAILY</t>
  </si>
  <si>
    <t>PR 77 RR 17 BP 152 / 88 T 36</t>
  </si>
  <si>
    <t>known T2DM on MTF 1000mg po BID</t>
  </si>
  <si>
    <t>FEELS_x000D_
MUCH BETTER</t>
  </si>
  <si>
    <t>71 17 132 / 74_x000D_
TRACE</t>
  </si>
  <si>
    <t xml:space="preserve">HYPERTENSION/06 YEARS RX COMBISAR(10/160) PO DAILY, HCT 12.5MG PO DAILY._x000D_
</t>
  </si>
  <si>
    <t xml:space="preserve">BP: 124 / 72_x000D_
fbs: ? </t>
  </si>
  <si>
    <t xml:space="preserve">p1: known T2DM on MTF 1000mg po bid, doanil 10mg po bid, _x000D_
p2: known HTN on enalapril 5mg po daily_x000D_
p3: fatty liver on atrovastatin 40mg po daily </t>
  </si>
  <si>
    <t>NO  new complaint</t>
  </si>
  <si>
    <t>BP=110/70,120/70,130/70 ,PR=82 ,FBS=125,130,134 mg/dl, urea=37.9,cr=0.7, uric acid=6.37,HgbA1c=5.8</t>
  </si>
  <si>
    <t>refill the medication and advise on  diet and tell her to bring serial BP and RBS or FBS measurements for next follow up time</t>
  </si>
  <si>
    <t>Problem List_x000D_
hypertensive and diabetic on medications on Asprin 81 mg po daily, Atrovastatin- 20 mg po daily, Enalipril 10 mg po BID, Amlodipine 5 mg, Glibenclamide 5 mg po Bid, metformin 500mg po bid</t>
  </si>
  <si>
    <t>PR-69 RR-17 BP- 145 / 85, INR-2.09</t>
  </si>
  <si>
    <t>HTN+ COPD + Rt DISTAL LEG DVT+PTE+ THERAPUTIC RANGE INR</t>
  </si>
  <si>
    <t>UPDATE INR, OFT, U/A, REFILL &amp; APPOINT HIM AFTER 1MONTH</t>
  </si>
  <si>
    <t>P-HTN + COPD P2-Acute right lower limb DVT + Acute PE(Evedensed by CT angio) On warfarin 5mg/7.5mg Po daily alternatively, amlodipine 5mg PO daily</t>
  </si>
  <si>
    <t>PT NOT AVAILED _x000D_
FBS=130 BP=120/70</t>
  </si>
  <si>
    <t>-REFILL FOR 2 MNTH_x000D_
-</t>
  </si>
  <si>
    <t>HFpEF (ef 60 - 65%) 2ry to IHD/DVHD P2= A-fib P3= Known T2DM with DKD (stage3B (eGFR - 33.5) P4- secondary hyperPARA on frusamide 20mg po Day Enalapril 5mg po/d Atrovastatin 40mg po/d Rivaroxaban 15mg po/d dapagliflozin 10mg po/d metformin 500mg po/d multivit syrp</t>
  </si>
  <si>
    <t>HAS NONEW COMPLAINT</t>
  </si>
  <si>
    <t>HTN+ T2 DM + DYSLIPEDEMIA; ON AMLODIPINE 10 MG PO DAILY, HCT 25MG PO DAILY, ATORVASTATIN 20MG PO DAILY, MTF 500 mg po bid Sildenafil 25 mg po PRN,O=149/82MMHG,ECG=Sinus Rhythm, Left Ventricular Hypertrophy. Please correlate clinically.,FBS=115MG/DL,BUN=9,CR=0,97,URIC ACID=7.8,AST=18,ALT=56,ALP=52,U/A=LEUCOCYTE+1,RBC=0-2,WBC=4-7TG=150MG/DL,TOTAL CHOLESTROL=185MG/DL,HDL=33MG/DL,LDL=122MG/DL,ECHO= MILD CONCENTRIC LEFT VENTRICULAR HYPERTROPHY WITH GRADE 1 LV DIASTOLIC DYSFUNCTION AND PRESERVED LEFT VENTRICULAR SYSTOLIC FUNCTION,ABDOMINO-PELVIC U/SOUND=FINDING IS SUGGESTIVE OF MILD FATTY LIVER+CHOLEITHIASIS+BENIGN PROSTATIC HYPERTROPHY+CHRONIC CYSTITIS,ASS= SAME AS ABOVE +HHD+GRADE 1 DIASTOLIC DYSFUNCTION+BPH,THE PLAN IS TO REFILL,TRANSFER TO UROLOGY CLINIC.</t>
  </si>
  <si>
    <t>SAME AS ABOVE +HHD+GRADE 1 DIASTOLIC DYSFUNCTION+BPH</t>
  </si>
  <si>
    <t>HTN+ T2 DM + DYSLIPEDEMIA; ON AMLODIPINE 10 MG PO DAILY, HCT 25MG PO DAILY, ATORVASTATIN 20MG PO DAILY, MTF 500 mg po bid Sildenafil 25 mg po PRN,</t>
  </si>
  <si>
    <t>she loss apatite, epigastric pain, generalized fatigue</t>
  </si>
  <si>
    <t xml:space="preserve">PR 76 RR 17 BP 90 / 62 T 36_x000D_
</t>
  </si>
  <si>
    <t>P1=HTN on Enalapril 5mg PO daily and HTC 25mg po daily P2=DYSPEPSIA P3=? PN Amitriptylin 12.5 mg PO daily</t>
  </si>
  <si>
    <t>CBC, LIPID PROFILE , SERUM ELECTROLYTE</t>
  </si>
  <si>
    <t>P1=HTN on Enalapril 5mg PO daily and HTC 25mg po daily P2=DYSPEPSIA P3=? PN Amitriptyline 12.5 mg PO daily</t>
  </si>
  <si>
    <t>BP  88/55 mmHg , PR 66 full volume _x000D_
CBC WBC 3.1, Hgb 11, MCV 99(H), PLT 39K,_x000D_
TB 1.36, DB 1.92</t>
  </si>
  <si>
    <t>P CLD (ALD) + HE( improved) + EV on spiranolactone 100mg/d, paropranolol 40/20 mg po bid, lactulose 10ml po TID,</t>
  </si>
  <si>
    <t xml:space="preserve">INR= 4.12    </t>
  </si>
  <si>
    <t>Chronic PTE + Supratherapeutic INR</t>
  </si>
  <si>
    <t>hold warfarin for three days , continue 2.5 evertyother day and come with INR 5 days later</t>
  </si>
  <si>
    <t>p1: Chronic PTE on warfarin 2.5mg every other day _x000D_
p2: known MDD on antipsychotic + ? Tardive Dyskinesia</t>
  </si>
  <si>
    <t>LUTS_x000D_
 LEFT FLANK PAIN_x000D_
VULVAR ITCHING_x000D_
LONG STANDING DYSPEPSIA, INDIGESTION_x000D_
LEFT BREAST PAIN</t>
  </si>
  <si>
    <t xml:space="preserve">STABLE VS_x000D_
              </t>
  </si>
  <si>
    <t>UTI/CANDODIASIS_x000D_
RO BREAST CA_x000D_
ASA ASSOCIATED DYSPEPSIA</t>
  </si>
  <si>
    <t>SCREENING MAMMOGRAPHY_x000D_
VAGID_x000D_
CEFIXIME_x000D_
SWITCH ASA TO CLOPIDOGREL</t>
  </si>
  <si>
    <t xml:space="preserve">WORSENING OF RT FLANK PAIN 5 DAYS </t>
  </si>
  <si>
    <t xml:space="preserve">BP=114 / 76  pr 80 </t>
  </si>
  <si>
    <t>HTN + Stage 4 CKD 2RY ADPKD</t>
  </si>
  <si>
    <t>ANTIPAIN (PCM 1 GM PO PRN)_x000D_
CONTINEUE FOLLOW UP AT NEPHRO</t>
  </si>
  <si>
    <t xml:space="preserve">Problem List_x000D_
she is a known hypertensive patient for the past 5 years  +   Stage 4 CKD (creatinine 2.4) GFR 21 2RY TO ADPKD,ON DAPAFLOZASIN 10 MG PO DAILY, amlodipine 5 mg po daily, HCT 25 mg po daily _x000D_
_x000D_
INV(20/09/23)_x000D_
RFT-BUN--47,CR-3.44_x000D_
ALP--97,TOTAL.CA++=8.4(8.5--10.1MG/DL),_x000D_
PO4-5.6(2.4--5.1)_x000D_
VITD-8.04(DEFICEIENT)_x000D_
PTH--1323.9(18.5--88.0)_x000D_
U/S--ADPKD_x000D_
</t>
  </si>
  <si>
    <t>BP=135/80,PR=74</t>
  </si>
  <si>
    <t>refill the medication and advise on diet and tell her to bring serial BP measurement for next follow up time</t>
  </si>
  <si>
    <t>Problem List_x000D_
Problem List DCMP with Severe MR + Severe Pul. HTN frusemide 40 mg PO/d, Spironolactone 25 mg PO/d, Metoprolol 12.5 mg PO/d, Enalapril 2.5 mg PO BID</t>
  </si>
  <si>
    <t>PR=80  BP=127 / 84MMHG ,FBS=224MG/DL,HGA1C=9.5%</t>
  </si>
  <si>
    <t>TYPE1 DM WITH POOR GLYCEMIC CONTROL</t>
  </si>
  <si>
    <t>NPH 40/18IU  S/C  BID</t>
  </si>
  <si>
    <t>P=T1 DM( for 10 yrs); on NPH=38/16 AM/PM</t>
  </si>
  <si>
    <t>PR-67 RR-17 BP- INR-110 / 77, INR-1.9</t>
  </si>
  <si>
    <t xml:space="preserve">PROVOKED PE+ Rt FEMORAL #( HEALED) </t>
  </si>
  <si>
    <t>UPDATE IX, REFILL MEDS &amp; APPOINT HIM AFTER 1MONTHS</t>
  </si>
  <si>
    <t>P- Provoked PE (3 months) + Rt femur # (healed) on warfarin 7.5 mg PO daily Updated INR= 2.10</t>
  </si>
  <si>
    <t>ANTIPAIN (TROAMADOL 50MG PO PRN_x000D_
CONTINEUE FOLLOW UP AT NEPHRO</t>
  </si>
  <si>
    <t>NO NW COMPLAINT_x000D_
WT=68</t>
  </si>
  <si>
    <t>FBS=120-140, POST-PRANDIAL =170-190_x000D_
BP=110 / 70</t>
  </si>
  <si>
    <t>NPH 24/14 IU _x000D_
APPOINT FOR 3 MNTH</t>
  </si>
  <si>
    <t>T2DM on NPH 22/12</t>
  </si>
  <si>
    <t>PR=69/M  BP=128 / 70MMHG</t>
  </si>
  <si>
    <t>DO RBS,THEN MANAGE.</t>
  </si>
  <si>
    <t>NO NEW COMPLAINT_x000D_
HOME BG &amp;lt;130_x000D_
BP&amp;lt;130/80</t>
  </si>
  <si>
    <t>STABLE_x000D_
NNNNNNNN</t>
  </si>
  <si>
    <t xml:space="preserve">GOOD_x000D_
           _x000D_
</t>
  </si>
  <si>
    <t xml:space="preserve">REFILLL_x000D_
                      </t>
  </si>
  <si>
    <t xml:space="preserve">TYPE 2 DM IHD WITH LVD and VENTRICULAR ANEURYSM On: - uperio (SACUBITRIL+ VALSARTAN) 50mg bid, -Rivaroxaban 10mg PO daily -ateroz 40 mg po/day, -metoprolol succinate 25 mg PO bid -metformin 500mg po bid -nph 12/04....VIT D LEVEL 31N_x000D_
_x000D_
</t>
  </si>
  <si>
    <t>no cough, no SOB, no edema, no visual problem to be evaluated, no back pain, no paresthasia, joint mobility good, good balance, good understanding, cooperative, no weight loss, no fever, no diarrhea, no rash, no vaginal duiischarge, no breast mass, no stress, no psychosocial distress, good diretary hasbit, adherent to medication, toleting good, good social interaction. remarks (no history of clinical or immunologic failure, )(</t>
  </si>
  <si>
    <t>sleeps well, walking distance good, muscle strength good, fatigue (no cardiac illness, no anemia, no fatty liver, no electrolyte disturnance, good physical fitness, ), no emotional change, no memory loss, good judgement</t>
  </si>
  <si>
    <t>salt restriction, be active, minimize coffee, prevention of fall, vegitable and fruit dish, legumes dish, use only liquid oil, get adequate sun light, walk for 20 minuters 5 times per  week, foot care (wear loose shoe, becvareful while cutting nails, keep moisturizing legs with vasl;in)</t>
  </si>
  <si>
    <t>RVI on HAART , diabetes, dyslipidemia</t>
  </si>
  <si>
    <t>Problem List p1: TIIDM on NPH: 28/18u (but she was taking 28/24)p2: HTN on Enalapril 10 mg Bid, Nifedipine 20 mg Bid, HCT 25 mg po day &amp; atorvastatin 20 mg po/d</t>
  </si>
  <si>
    <t>TINGLING SENSATION OVER EXTERIMITIS</t>
  </si>
  <si>
    <t>PR-73 RR- 18 BP- 136 / 88, HG-19.6, HCT-69</t>
  </si>
  <si>
    <t>Cor pulmonale 2ry COPD-A CLASS-E P2- known HTN P3- Polycythemia</t>
  </si>
  <si>
    <t>LINK TO EOPD, REFILL &amp; APPOINT AFTER 3MONTHS</t>
  </si>
  <si>
    <t>P1- Cor pulmonale 2ry COPD-A CLASS-E P2- known HTN P3- Polycythemia on - Home O2 - Salbutamol Puff PRN, - beclomethason 2 puff bid, - Enalapril 10 mg/day - Frusemide 40 mg PO BID, HOME O2 THERAPY</t>
  </si>
  <si>
    <t>BP=108/58,PR=77,FBS=129,135,145 mg/dl</t>
  </si>
  <si>
    <t>refill the medication and advise on diet and tell her to bring serial RBS  measurements for next follow up time</t>
  </si>
  <si>
    <t>Problem List_x000D_
T2DM (30YEARS) on NPH 20/10 IU SC BID</t>
  </si>
  <si>
    <t>BP=137/76MMHG,PR=150,BP=183/72,PR=82,BP=185/72MMHG,PR=102BP=170/63MMHG,PR=102/M, ALL ARE DONE AT HOME EXCEPT BP=170/63MMHG</t>
  </si>
  <si>
    <t>SAME  AS ABOVE WITH SUB OPTIMAL CONTROL</t>
  </si>
  <si>
    <t>AMLODIPINE 5MG PO DAILY</t>
  </si>
  <si>
    <t>HTN ON AMLODIPINE 2. 5MG PO DAILY</t>
  </si>
  <si>
    <t>BP=111 / 59 PR=78(REGULARLY REGULAR)\</t>
  </si>
  <si>
    <t>GOOD ASTHAM CTRL</t>
  </si>
  <si>
    <t>-ECG_x000D_
REFILL FOR 3 MONTH</t>
  </si>
  <si>
    <t>IHD WITH MODERATE LVH/bronchial asthma ON CLOPIDOGREL 75MG PO DAILY, METOPROLOL 25MG PO BID, FUROSEMIDE 40MG PO DAILY, SPIRONOLACTONE 25MG PO DAILY, ATORVASTATIN 20MG PO DAILY, SALBUTAMOL PUFF PRN,BECLOMETHASONE 2 PUFF BID</t>
  </si>
  <si>
    <t>complains worsening SOB, bil lower limb edema + abdominal distension of two weeeks. complains of Orthopenea( has increased number of pillows and prefer sitting position), decreased UOP</t>
  </si>
  <si>
    <t>BP 15 / 72mmHg,Spo2 82-85%_x000D_
chest decresed air entry all over posterior chest, wheezing anteriorly_x000D_
suprapubic tenderness, + fluid collection signs_x000D_
pedal, ankle and pretibial edema bil</t>
  </si>
  <si>
    <t>poorly controlled Asthma  R/O COPD+ Corpolmonale 2ry to Pulmonary HYpertension</t>
  </si>
  <si>
    <t xml:space="preserve">P B. Asthma R/O ACOS not on controllers, _x000D_
P2 ? Corpulmonale </t>
  </si>
  <si>
    <t>no cough, no SOB, no edema, bilateral blindness (glaucoma), back pain, no paresthasia, tinites, no virtigo, good dietary habit, adherent to medication</t>
  </si>
  <si>
    <t>sleeps poorly, walking distance weak (eye problem), no emotional change, no mem,ory loss, good judgement</t>
  </si>
  <si>
    <t>salt restriction, minimize coffee, vegiotable and fruit dish, get adequate siun light</t>
  </si>
  <si>
    <t>TO DO FBS , U/A</t>
  </si>
  <si>
    <t>BP=140/75.PR=72,cr=0.92,HgbA1c=7.7</t>
  </si>
  <si>
    <t>Problem List_x000D_
TYpe 2 DM ON LSM + HTN + BOO 20 BPH Enalapril 5 mg po bid HCT 25 mg po/d Meloxicam 15 mg po/d</t>
  </si>
  <si>
    <t>PR=73  BP=118 / 76MMHG</t>
  </si>
  <si>
    <t>REFILL WITH AMLODIPINE 5MG PO DAILY,HCT 25MG PO DAILY,ENALAPRIL 10MG PO DAILY</t>
  </si>
  <si>
    <t>PR 74 RR 17 BP 130 / 56 T 36</t>
  </si>
  <si>
    <t>CONTINIUE HER MEDICATION</t>
  </si>
  <si>
    <t>COMPLAING RIGHT HAND TREMOR WHICH IS GETTING WORSENED DURING ACTIVITIS</t>
  </si>
  <si>
    <t>PR- 77 RR- 18 BBP- 126 / 86</t>
  </si>
  <si>
    <t xml:space="preserve">OLD STROKE + FOCAL SEIZURE( UNCONTROLLED)  + ? ESSENTIAL TREMOR </t>
  </si>
  <si>
    <t>CBC, OFT, PHENYTOIN 100MG PO BID, REFILL OTHER MEDS</t>
  </si>
  <si>
    <t>P- Old Stroke + focal seizure on - carbamazepine 400mg po tid - amlodipine 10 mg po/d</t>
  </si>
  <si>
    <t>controlled T2 DM + HT</t>
  </si>
  <si>
    <t xml:space="preserve">no cough, no SOB, no edema, no visual propblem, no back pain, no paresthasia, good self care, </t>
  </si>
  <si>
    <t>sleeps well, walking distance good, muscle strength good, no emotional change, no memory loss,good judgementy</t>
  </si>
  <si>
    <t>salt restriction, be active, minimize coffee, vegitable and fruit dish, legumes dish,get adequate sun light</t>
  </si>
  <si>
    <t>PR 86 RR  17 BP 139 / 81 T 36</t>
  </si>
  <si>
    <t>T2DM + TOXIC MNG; on PTU 100 mg po TID, Propranolol 40 mg po/d insulin 30/10 (am/pm) IU SC BID follow up at black lion hospital for MNG+ TOXIC MNG; on PTU 100 mg po TID, Propranolol 40 mg po/d insulin 30/10 (am/pm) IU SC BID follow up at black lion hospital for MNG</t>
  </si>
  <si>
    <t>BP=124/72,PR=83,FBS=112,116mg/dl</t>
  </si>
  <si>
    <t>refill the medication and  advise on diet and tell him to bring serial BP and   RBS for next follow up time</t>
  </si>
  <si>
    <t>Problem List_x000D_
DM on NPH 32/22 HTN on Amlodipine 5 mg/d, HCT 25 mg/d, Atorvastatin 40 mg d</t>
  </si>
  <si>
    <t>PR-70 RR-18 BP- 101 / 70 , INR-2.7</t>
  </si>
  <si>
    <t>THERAPUTIC RANGE+ Rt DISTAL DVT</t>
  </si>
  <si>
    <t>UPDATE IX, REFILL &amp; APPOINT AFTER</t>
  </si>
  <si>
    <t>P- Acute Rt Lower Extremity DVT ON WARFARIN 5MG PO DAILY +Trans sphincter Fistula In Ano(follow up at surgical side)</t>
  </si>
  <si>
    <t>---&amp;gt;SYMPTOMS HAVE IMPROVED,_x000D_
---&amp;gt;STILL COMPLAINS LT SIDE INTERMITTENT  FACIAL BURNING AND TINGLING  SENSATION WITH IS EXACERBATED WHEN THE PT WORRIES/</t>
  </si>
  <si>
    <t xml:space="preserve">BP=112/75 </t>
  </si>
  <si>
    <t>HOT FLUSHES 2RY TO PERIMENOUPAUSAL SYNDROME + VIT D INSUFFICIENCY(21.19) + DYSLIPIDEMIA</t>
  </si>
  <si>
    <t xml:space="preserve">CONTINUE VIT D AND NEUROBIN </t>
  </si>
  <si>
    <t>HOT FLUSHES 2RY TO PERIMENOUPAUSAL SYNDROME + VIT D INSUFFICIENCY(21.19) + DYSLIPIDEMIA_x000D_
03-01-2016 9:14 am_x000D_
VITAMIN D=21.19(INSUFFICIENCY) WBC=WBC 3.4k,NEUT 26.3%,HGB-14,HCT-42%,PLT 212, FBS 90 mg/dl, Total Cholesterol,245.9,Triglycerides 142,HDL 49.1,LDL 161.2,</t>
  </si>
  <si>
    <t>no cough, no edema, no SOB, exertional dyspnea, no visual problem to be evaluated, good self care</t>
  </si>
  <si>
    <t>sleeps well, wal;king distabnce good, muscle strength good, no emotional chanmge, no memory loss, good judgement</t>
  </si>
  <si>
    <t>salt restriction, be active, minim ize coffee, preventionof fall, vegitable and fruit dish,  legumes dish, get adequate sun light</t>
  </si>
  <si>
    <t xml:space="preserve">Rt foot swelling  2 days duration </t>
  </si>
  <si>
    <t xml:space="preserve">well controlled T2 DM + RT foot swelling 2ry to injury </t>
  </si>
  <si>
    <t xml:space="preserve">fbs: 135 mg/dl </t>
  </si>
  <si>
    <t xml:space="preserve">T1DM on NPH 26/16 sc bid </t>
  </si>
  <si>
    <t>complains of worsening of limb edema, exertional dyspnea, epigastric dysvomfort which improve with meal</t>
  </si>
  <si>
    <t>BP 131 / 82mmHg, PR 67 iregular,FBS 160,128,166,150_x000D_
Cr 0.98, INR 2.88_x000D_
CHAD2VASC 4 ECG AFib, ECHO dilated LA and rt side chambers, degenerative aortic and mitral valve with Mild AR and MR, LVH, MOD PH, EF 65%</t>
  </si>
  <si>
    <t>poor glycemic control, good BP control+ therapeutic INR</t>
  </si>
  <si>
    <t>salt restriction, D/C atenelol , initiate carvedolol 6.25 mg po/d, make lasix 80 mg po tid, HbA1c</t>
  </si>
  <si>
    <t>P HFpEF 2ry to HHD + T2DM+ Afib_x000D_
on Lasix 40 mg po TID, spiralnolactone 25 po/d atorvastatin 20 mg po/d Amlodipine 5 mg p[o/d , enalapril 5 mg po/d, MTF 1gm po bid, glibenclamide 10 mg po bid, Warfarin 7.5mg/10mg po/d, Atenelol 50 mg po/d</t>
  </si>
  <si>
    <t xml:space="preserve">BP: 89/49 ( HOME MEASUREMENT), 125 / 77_x000D_
FBS0.: 131    145    135    147   </t>
  </si>
  <si>
    <t xml:space="preserve">Fair glycemic control + well controlled bp </t>
  </si>
  <si>
    <t>hold amlodipine and continue other medications</t>
  </si>
  <si>
    <t>T2DM + HTN MTF 1 gm po bid, enalapril 10 mg po bid atrovastatin 20 mg po/day Amlodipine 5 mg po daily</t>
  </si>
  <si>
    <t xml:space="preserve">well controlled  T 2 DM  +?  bronchitis  </t>
  </si>
  <si>
    <t xml:space="preserve">CBC, CXRY </t>
  </si>
  <si>
    <t>BP=120/75, 120/67,137/83,PR=75</t>
  </si>
  <si>
    <t>Problem List_x000D_
P1=HTN (3yrs)on frusemide 20 mg po daily and enalapril 5 mg po daily</t>
  </si>
  <si>
    <t>PR 90 RR 17 BP 124 / 89 T 36</t>
  </si>
  <si>
    <t>DM  on NPH  40/30 iu sc bid , atrovastatin 20mg po day, AMT 25mg po day, neurobin 1 tab po daY</t>
  </si>
  <si>
    <t>DM  on NPH 40/30 iu sc bid , atrovastatin 20mg po day, AMT 25mg po day, neurobin 1 tab po day</t>
  </si>
  <si>
    <t>HTN WITH GOOD GLYCEMIC CONTROL</t>
  </si>
  <si>
    <t>BP=116/63,PR =82,Cr=1.1,BUN=9</t>
  </si>
  <si>
    <t>P=HTN with HHD + Peripheral Neuropathy</t>
  </si>
  <si>
    <t>TYPE 2 DIABTEIC MILLTUSE</t>
  </si>
  <si>
    <t>PR=81  BP=116 / 68MMHG,FBS=118MG/DL</t>
  </si>
  <si>
    <t>NPH 10/8 IU,MTF 500MG PO BID,MELOXIUM 15MG PO DAILY,ADD PPI</t>
  </si>
  <si>
    <t>known DM pt. + OA  OFTHE KNEE  ON NPH 12/8 (BUT SHE IS TAKING NPH 10/8IU),MTF 500MG PO BID</t>
  </si>
  <si>
    <t>SAME AS ABOVE WITH GOOD GLYCEMIC CONTROL+DYSPEPSIA</t>
  </si>
  <si>
    <t xml:space="preserve">PR=96/M  BP=148 / 80MMHG  </t>
  </si>
  <si>
    <t>HTN WITH SUBOPTIMAL BP CONTROL</t>
  </si>
  <si>
    <t>REFILL ,,ADVISED ON ;LIFE STYLE MODIFICATIONS.</t>
  </si>
  <si>
    <t>HTN with HHD on Enalapril 5 mg po/ bid, Amlodipine 5 mg po/d, HCT 25 mg p/d</t>
  </si>
  <si>
    <t xml:space="preserve">Lt leg tingling &amp; burning pain is improved </t>
  </si>
  <si>
    <t xml:space="preserve">BP=133/64, PR=83     </t>
  </si>
  <si>
    <t>Controlled HTN + PN + Cholelithiasis</t>
  </si>
  <si>
    <t xml:space="preserve">ENALAPRIL 10 MG PO DAILY, pregabaline 75 mg po/d </t>
  </si>
  <si>
    <t xml:space="preserve">P=HYPERTENSION + PN + Cholelithiasis on follow up at surgical side; ON ENALAPRIL 10 MG PO DAILY, pregabaline 75 mg po/d </t>
  </si>
  <si>
    <t xml:space="preserve">FATIGUE                     </t>
  </si>
  <si>
    <t>CHF 2 CRVHD +PUD</t>
  </si>
  <si>
    <t>DO OCCULT BLOOD TEST AND ELECTROLYTE</t>
  </si>
  <si>
    <t xml:space="preserve">CRVHD ON FRUSEMIDE 20 MG  PO BID </t>
  </si>
  <si>
    <t>he presented with right side unilateral headache with visual disturbances' has neck pain more on the lateral side movement has no fever no other compliant</t>
  </si>
  <si>
    <t>he brought brain ct=RIGHT TEMPORAL AND OCCIPITAL LOBES OF ACUTE HEMORRHAGE CAUSE MILD MASS EFFECT   ON THE RIGHT LATERAL VENTRICLEPROBABLY SEQUELA OF HYPERTENSIVE STROKE. THE DDX MAY INCLUDE OCCULT VASCULAR MALFORMATION.LEFT BASILAR GANGLIA OLD HEMORRHAGIC CAVITY LIKELY SEQULAE OF HTN STROKE.</t>
  </si>
  <si>
    <t>SAME + HEMORRHAGIC STROKE WITH MASS EFFECT</t>
  </si>
  <si>
    <t xml:space="preserve">ADMIT HIM TO THE WARD _x000D_
REVISE ORDER_x000D_
</t>
  </si>
  <si>
    <t>P=Hypertension Enalapril 5mg PO daily DM on NPH 20 AM IU, MTF 1gm PO/day STEMI with apical thrombus on ASA, Ateroz, Clopidogrel, rivaroxaban15mg Po daily;he was having follow up at TASH he only take medications in the morning reason being he took alocohol at night regularly and he stopped night dose</t>
  </si>
  <si>
    <t xml:space="preserve">she has flu like symptoms including fever, chills, dry intermittent cough and artralgias. _x000D_
she has been taking only amlodipine 10 mg po daily and discontinued enalapril thinking it caused swelling of her legs. </t>
  </si>
  <si>
    <t>BP = 137/86, 130,84, 123/87, 126/83</t>
  </si>
  <si>
    <t xml:space="preserve">well controlled HTN + ? influenza. </t>
  </si>
  <si>
    <t>make amlodipine 5 mg po daily and enalapril 5 mg po daily, continue atrovastatin, analgesics, consider CXR. _x000D_
azithromycin 500 mg po daily for 3 days</t>
  </si>
  <si>
    <t>p1: HTN on Amlodipine 10 mg po/d Enalapril  mg  10 po/d Atorvastatin 20 mg po/d _x000D_
p2: Left calcaneal spur on Analgesics PRN</t>
  </si>
  <si>
    <t>BP=150/110MMHG PR=78B/MIN</t>
  </si>
  <si>
    <t>SAME + HIGH CHOLESTROL</t>
  </si>
  <si>
    <t xml:space="preserve">FOLLOW U[P      </t>
  </si>
  <si>
    <t>BP=138/76MMHG PR=80B/MIN</t>
  </si>
  <si>
    <t xml:space="preserve">ADVISE ON DIET        </t>
  </si>
  <si>
    <t>t2dm patient METFORMIN AND INSULINE</t>
  </si>
  <si>
    <t xml:space="preserve">he had a hx of Stroke[?HS] ( Rt side body weakness) 18 yrs back. but after 2 yrs of stroke incident he develop ABM &amp; started on AED until it was discontinued 1 yr back. But after AED discontinuation he develops 1 episodes of ABM ( Extension &amp; flexion of extremities, tongue biting  &amp; LOC], after that he is started on Phenytoin 100 mg po/d for the past 3 mons </t>
  </si>
  <si>
    <t>BP= 164 / 82, PR= 58</t>
  </si>
  <si>
    <t xml:space="preserve">HTN with HHD + Seizure d/o 2 to ? OLD HS + Bradycardia </t>
  </si>
  <si>
    <t>Enalapril 5 mg po BID, HCT 25 mg po/day ,Phenytoin 100 mg po/d</t>
  </si>
  <si>
    <t>P-HTN with HHD + Seizure d/o 2 to ? OLD HS; on Enalapril 10 mg po Daily[ But he took Enalapril 5 mg po/d], HCT 25 mg po/day,  Phenytoin 100 mg po/d</t>
  </si>
  <si>
    <t xml:space="preserve">BP-128 / 67 mmHg &amp; FBS-92 mg/dl </t>
  </si>
  <si>
    <t>HTN + DM ON AMLODIPINE 5MG PO DAILY, HCT 25 MG PO DAILY, NPH 26/12 IU SC BID , MTF 500MG PO BID, Atrovastatin - 20mg po/d</t>
  </si>
  <si>
    <t xml:space="preserve">Uncontrolled HTN with HHD + Controlled Seizure d/o 2 to ? OLD HS + Bradycardia </t>
  </si>
  <si>
    <t>Increase Enalapril 5 mg po BID, HCT 25 mg po/day ,Phenytoin 100 mg po/d</t>
  </si>
  <si>
    <t xml:space="preserve">POORLY CONTROLLED T2 DM+ HTN + DYSLIPDIMIA+ DVHD_x000D_
</t>
  </si>
  <si>
    <t>HA1C, OFT, MAKE INSULIN MIXTAR 22/14,REFILL &amp; APPOINT AFTER 3MONTHS</t>
  </si>
  <si>
    <t>P=T2DM + HTN + Dyslipidemia + Cholelithiasis + ischemic stroke+?DVHD(mitral annular calcification with moderate MR + mild TR + moderate PAH + degenerative AV changes;- ON INSULIN MIXTAR  20/12 IU SC BID , LOSARTAN 50 MG PO/D , LASIX 40 MG PO/D , ATENOLOL 50 MG PO/D , ATROVASATIN 40 MG PO/D , CLOPEDIGERIL - 75 MG PO/D</t>
  </si>
  <si>
    <t>- BP- 110/70_x000D_
- Pr-80</t>
  </si>
  <si>
    <t>- Azithromycin 500 mg po/ daye for 3 days</t>
  </si>
  <si>
    <t xml:space="preserve">back pain of 3 days </t>
  </si>
  <si>
    <t xml:space="preserve">BP-119 / 46 mmHg </t>
  </si>
  <si>
    <t>Indomethcine 100 mg po PRN</t>
  </si>
  <si>
    <t>chest CT= LUL FIBROCYSTIC LESION WITH TRACTION BRONCHIOECTASIS + RLL AIRSPACE LESION SUGGESTING LOBAR PNEUMONIA_x000D_
_x000D_
HGB=10.8, MCV=87%_x000D_
-SPUTUM CULUTRE IS NEG_x000D_
, MTB FROM SPUTUM IS NEGATIVE</t>
  </si>
  <si>
    <t>BP= 96 / 74, PR=  75 SPO2= 99% _x000D_
CHEST RIGHT MID LUNG ZONE INSPIRATORY CRACKLE</t>
  </si>
  <si>
    <t>-BRONCHIOECTASIS WITH 1 EXACERBATION + MILD ANEMIA</t>
  </si>
  <si>
    <t>-GUAFENSIN COUGH SYRUP_x000D_
-AUGMENTIN 625MG PO TID FOR 1 WK_x000D_
-AZITHROMYCIN 500MG PO/D FOR 3-DAY_x000D_
-SALBUTAMOL 2 PUFF PRN _x000D_
-FESO4 1 TAB PO/D FOR 1-MONTH_x000D_
-FOLIC ACID 5MG PO/D FOR 1-MONTH_x000D_
-APPOINT 1 MONTH_x000D_
-CBC,</t>
  </si>
  <si>
    <t>P1=KNOWN BRONCHIECTASIS + SEVERE HYPOALBUMINEMIA P2= Adult onset Malnutritionn</t>
  </si>
  <si>
    <t>bp=83= 115 / 74-80 RBS=328(had a meal due to feeling hypoglycaemia)_x000D_
FBS:134,93,162</t>
  </si>
  <si>
    <t>Refill: NPH =28/14IU SC pm, MTF 1000mg/po/bid, Enalapril 10mg /po/bid, Atorvastatin 40mg /po/d ,HCT 25mg/po/d, Lasix 40 mg/po/bid, Amlodipine 10mg/po/d</t>
  </si>
  <si>
    <t>BP-111 RR- 17 BP- 133 / 83,SCr-0.8, FBS- 109-157,T.C-187,HDL-37, LDL-120</t>
  </si>
  <si>
    <t>FAIRLY GOOD CONTROLLED HTN+ GLYCEMIA+ DYSLIPEDIA+ GOITER</t>
  </si>
  <si>
    <t>NECK U/S, HA1C,  TFT, MAKE MTF 500 MG PO BID,REFILL MEDS &amp; APPOINT AFTER 3MONTHS</t>
  </si>
  <si>
    <t>Problem List_x000D_
HTN + T2DM On Amlodipin 10mg po daily HCT 25mg po daily, MTF 500mg PO daily. Abd US-Cholilihiasis + Normal Kidney size RFT- Cr-0.8</t>
  </si>
  <si>
    <t>heat intolerance    (thyrotoxicosis)</t>
  </si>
  <si>
    <t>bp=110/70mmhg PR=78B/MIN</t>
  </si>
  <si>
    <t xml:space="preserve">HYPERTHYRODISM            </t>
  </si>
  <si>
    <t xml:space="preserve">FOLLOW UP                       </t>
  </si>
  <si>
    <t>BP-1 d/o + Hyperthyroidism. on Risperidone 2mg po noct.</t>
  </si>
  <si>
    <t>BP=120 / 82 pr=80</t>
  </si>
  <si>
    <t>start spironolactone 25mg po/d, taper  lasix 20mg/day, amlodipine 5mg po/d, continue enalapril and carvidolol the same dose._x000D_
-see after 2 mnth</t>
  </si>
  <si>
    <t>P1=HFpEF 2ry to HHD P2-HTN P3=Pre dibetes on -lasix 40mg po/day, -Amlodipine 10mg po/day, -enalapril 5mg po bid, -carvedilol 6.25 mg po/day updated HGA1C= 5.1 (a month back)</t>
  </si>
  <si>
    <t>PR 102 RR 17 BP 148 / 80 T 36</t>
  </si>
  <si>
    <t>HTN on amlodipine 10 mg po daily, enalapril 10 mg po per bid, HCT 25 mg po/d and T2 DM  NPH=22/12 AM/PMN, MTF 500 mg po BID.</t>
  </si>
  <si>
    <t>Continue his medication.</t>
  </si>
  <si>
    <t>TYPE 2 DM + hypertension</t>
  </si>
  <si>
    <t xml:space="preserve">BP-126 / 86 mmHg </t>
  </si>
  <si>
    <t>Right sided hemiparesis 2ry to ischemic stroke + HTN ON ASA 81 MG PO/D,ATORVASTATIN 20MG PO/D,AMLODIPINE 10 MG PO/D</t>
  </si>
  <si>
    <t>Dry cough of 3months duration, intermitant night sweating, no fevere, aneroxia and wt loss</t>
  </si>
  <si>
    <t>BP- 120/70 P- 86, regular_x000D_
Pink conj, NIS_x000D_
No LAP)_x000D_
Clear chest with Rt basal dullness and decreased air entry_x000D_
JVP flat and HJR negative_x000D_
No Pedal edema</t>
  </si>
  <si>
    <t>the same Ands poorly controlled T2DM + CKD 2o to DM nephropathy + Dry cough 2o to ?ACEI R/O Pulm TB + Polycythemia 2o to ?post TB fibrosis</t>
  </si>
  <si>
    <t>Refill_x000D_
MTF 1gm po BID_x000D_
D/C Enalapril 10mg po/d_x000D_
Valsartan 160mg po/d_x000D_
Do ESR, HRCT, CBC</t>
  </si>
  <si>
    <t>known T2DM + Post Amputation (at the level of the Knee) 2o to PAD _x000D_
On _x000D_
Metformin 500mg po BID _x000D_
Mixtard 30/18IU AM/PM _x000D_
Enalapril 10mg po daily _x000D_
ASA 81mg po/d _x000D_
Dapagliflozin 10mg po/d_x000D_
Atrovastatin 40mg po/d Pantoprazole 40mg po/d _x000D_
_x000D_
IX_x000D_
RFT-cr=1.02, .....1.32_x000D_
K+-4.7_x000D_
 24HrsUrine Proteine-450mg/3000ml of urine _x000D_
Recent RFT-Cr-1.5, Urea-23</t>
  </si>
  <si>
    <t>:HTN +LBP with radiculopathy ON amlodipine 10mg po per day, enalapril 5 mg po/day AND PREGABALINE 75 MG PO DAY</t>
  </si>
  <si>
    <t xml:space="preserve">BP=127/79MMHG PR=69B/MIN            </t>
  </si>
  <si>
    <t>PR- 112 RR-17 BP- 140- 162 / 83, FBS- 135</t>
  </si>
  <si>
    <t>FAIRLY GOOD CONTROLLED GLYCEMIA+ HTN</t>
  </si>
  <si>
    <t>HA1C, OFT, S.ELECTROLYTE, REFILL MEDS&amp; APPOINT AFTER 3MONTHS</t>
  </si>
  <si>
    <t>P-DM + HF 2o to HTN with HHD ON medication ON MTF 500/500 ENALPRIL 10/10 ATROVA 40/DAY</t>
  </si>
  <si>
    <t>She still has recurrent and quick filling ascites, and abdominal cramps.</t>
  </si>
  <si>
    <t>BP:104 / 69 Pr:100</t>
  </si>
  <si>
    <t>1. plan: Refer to Tikur Anbessa for evaluation and peritoneal biopsy</t>
  </si>
  <si>
    <t>Asst= Massive ascites 2o ?TB peritonitis (on anti TB, pyridoxine 50 mg /po/d - is on medication for one month duration</t>
  </si>
  <si>
    <t xml:space="preserve">HTN + Ischemic Stroke on medications </t>
  </si>
  <si>
    <t xml:space="preserve">complaining paresthesia of left extrmity </t>
  </si>
  <si>
    <t>bp=127 / 91</t>
  </si>
  <si>
    <t xml:space="preserve">poor bp cntrl </t>
  </si>
  <si>
    <t>-add pregabalin 75mg po/d -make amlodipine 10mg po/d contnue enalapril 10mg po bid-cbc, hga1c, _x000D_
-link to neuro clinic</t>
  </si>
  <si>
    <t>p1-left side hemiparesis 2ry to hemorrhagic stroke ( 2 yrs) P2-known HTN (5 yrs)on enalapril 10 mg po bid amlodipine 5 mg po/day amitriptyline 50 mg po/day</t>
  </si>
  <si>
    <t>PR 120 RR 18 BP 125 / 88 T 36</t>
  </si>
  <si>
    <t xml:space="preserve">CONTROLLED T2DM + HTN </t>
  </si>
  <si>
    <t xml:space="preserve">he has flu like symptoms for the past 10 days.including rhinorrhea, and dry cough. he has no fever or shortness of breath. </t>
  </si>
  <si>
    <t xml:space="preserve">BP= 120/70, 116 / 67_x000D_
</t>
  </si>
  <si>
    <t xml:space="preserve">refill medications. increase fluid intake. </t>
  </si>
  <si>
    <t xml:space="preserve">HTN on atrovastatin 20 mg po daily, amlodipine 5 mg po daily and ASA 81 mg po daily. </t>
  </si>
  <si>
    <t xml:space="preserve">flank pain of 1 weeks </t>
  </si>
  <si>
    <t xml:space="preserve">CBC, U/A, Abd pelvic U/S </t>
  </si>
  <si>
    <t xml:space="preserve">BPH + T2 DM + ? UTI </t>
  </si>
  <si>
    <t>PR- 93 RR- 17 BP- 129 / 91, FBS- 208,</t>
  </si>
  <si>
    <t>POORLY GLYCEMIC CONTROL+ ERECTILE DYSFUNCTION</t>
  </si>
  <si>
    <t>U/A, OFT, HA1C, ABDOMINAL U/S, ADVICE HIM ON MDT THERAPY, REFILL MEDS&amp; APPOINT AFTER 3MONTHS</t>
  </si>
  <si>
    <t>P- T2DM On Metformin 1gm po BID Glymeprid 8mg po/d Atrovastatin 40mg po/d Life style modification Ix: HbA1C 6months ago-10.4% RECENT HB1C :8.4</t>
  </si>
  <si>
    <t>Exertional syspnea with moderate activity, but body swelling, Orthopnea, PND resolved</t>
  </si>
  <si>
    <t>BP- 100/60, P- 78, regular_x000D_
Pinc conj, NIS_x000D_
Clear chest_x000D_
JVP flat, No murmur or gallop, _x000D_
No Pedal edema</t>
  </si>
  <si>
    <t>Titrate Enalapril 10mg po BID_x000D_
Lassix 40mg po/d_x000D_
Metoprolol 25mg po BID_x000D_
Spironolacton 25mg po/d</t>
  </si>
  <si>
    <t>HFrEF(35%)2RY PPDCMP WITH SEVERE PULMNARY HTN _x000D_
ON: -_x000D_
METOPROLOL 25MG PO/D -FRUSMIDE 40MG PO/DAY-ENALAPRIL 5MG PO/DAY -SPIRONOLACTONE 25MG PO/D -AMITRYPTYILNE 12.5MG PO/D_x000D_
_x000D_
Cr-0.55, K+-4.31</t>
  </si>
  <si>
    <t>Titrate Enalapril 10mg po BID_x000D_
Lassix 40mg po/d_x000D_
Metoprolol 25mg po BID_x000D_
Spironolacton 25mg po/d_x000D_
Consider Dapagliflozin 10mg po/d next visit</t>
  </si>
  <si>
    <t xml:space="preserve">BP-124 / 76 mMHg </t>
  </si>
  <si>
    <t>echo---&amp;gt;mild LT Ventricular hypertrophy grade LT diastolic dysfunction ,degenerative aortic valve with mild AS _x000D_
-no orthostatic dizznesss</t>
  </si>
  <si>
    <t>bp= 95 / 62 hga1c=9.2_x000D_
fbs= 124-200 post-prandial =upto 300</t>
  </si>
  <si>
    <t xml:space="preserve">hga1c, NPH 18/12 IU, CONTINUE OTHERS WITH SAME DOSE. _x000D_
-SPIROMETRY_x000D_
</t>
  </si>
  <si>
    <t>T2 DM + HTN + B.Asthma( since childhood); on , -Salbutamol 6 puffs PRN-Symbicort 2 puffs BID - -Enalapril 10 mg PO BID -HCT 25mg PO daily -Atorvastatin 20mg PO daily -Omeprazole 20mg PO BID - -NPH 14/10, metformin 500mg po bid</t>
  </si>
  <si>
    <t>Titrate Enalapril 10mg po daily_x000D_
Lassix 40mg po/d_x000D_
Metoprolol 25mg po BID_x000D_
Spironolacton 25mg po/d</t>
  </si>
  <si>
    <t>fbs - 113- 140 - bp - 113/73 - 130/80 - 125/83 -</t>
  </si>
  <si>
    <t>dyspepsia + R/O GA</t>
  </si>
  <si>
    <t>PR, 93 RR- 17 BP- 137 / 73, FBS-120-140, CBC-WNR( Hg-10.7) , LDL-75,HDL-49,T.G-121,SCr- 0.9,K-4.3, HA1C-6.4%</t>
  </si>
  <si>
    <t>WELL CONTROLLED GLYCEMIA+ HTN</t>
  </si>
  <si>
    <t>UPDATE IXS, REFILL &amp; APPOINT AFTER 3MONTHS</t>
  </si>
  <si>
    <t>BP=117/68MMHG PR=87B/MIN</t>
  </si>
  <si>
    <t>MODERATE FATTY LIVER + AGE + R/O UTI</t>
  </si>
  <si>
    <t>CRAMPY ABDOMINAL PAIN AND FLANK PAIN UNILATERAL AND DIARHEA OF 1 DAY</t>
  </si>
  <si>
    <t xml:space="preserve">BP-121 / 73 mmHg </t>
  </si>
  <si>
    <t>HTN with HHD + ISCHEMIC STROKE on ASA 81 mg po/day; Atorvastatin 20 mg po/day, Amitriptyline 25 mg po daily, HCT 25 mg po/d</t>
  </si>
  <si>
    <t>HAS BURNING SENSATION    OF EPIGASTRIC PAIN WITH COUGH _x000D_
- has shaking movmnt of the hand while handling or picking objects</t>
  </si>
  <si>
    <t>BP= 120 / 62_x000D_
-NO ANTERIOR NECK MASS_x000D_
-HAS BILATERAL NON-PITING EDEMA FOR 1-2 YRS_x000D_
-</t>
  </si>
  <si>
    <t>+ ?GERD + CHR.LYMPHEDEMA +essential tremor</t>
  </si>
  <si>
    <t>-PANTOPRAZOLE 20MG PO BID  _x000D_
-MAKE LASIX 40MG PO/D , metoprolol 25mg po bid CONTINUE OTHERS -</t>
  </si>
  <si>
    <t>P1: nephrolithiasis + passed GB stone + hypertension with HHD ECHO 12/12/14 Mild LVH GI Diastolic dysfunction EF 65% On amlodipine 10mg po daily, Metoprolol 12.5mg/po/d, Spironolactone 12.5mg/po/d, Omeprazole 20mg po BID, lasix 40mg po bid,</t>
  </si>
  <si>
    <t>Complains of consistent headache makes it difficult to the open the eyes, light also irritates her eyes and she just wants to sit in a dark room that is quite.</t>
  </si>
  <si>
    <t>BP:130 / 80 FBS: 123,117,136,115_x000D_
Home Bp: 153/93,148/95,146/96</t>
  </si>
  <si>
    <t>good glycemic with fair bp control+?migraine</t>
  </si>
  <si>
    <t xml:space="preserve">1.refill meds_x000D_
2. Increase amitriptyline 50mg/po/d_x000D_
</t>
  </si>
  <si>
    <t>P- T2DM(18 years) + HTN (14years) + CLBP On NPH 82/62iu, -RI 10/10iu, -MTF 1000mg BID, -Enalapril 15mg BID, -Amlodipine 10mg/day, -Atorvastatin 20mg/day, -ASA 81mg/day and -Amitriptyline25 mg/day, HCT 25mg po daily</t>
  </si>
  <si>
    <t>BP-133-145/73-80 mmHg &amp; FBS-153-173 mg/dl</t>
  </si>
  <si>
    <t>T2DM + HTN on Metformin + Doanil 500+5 mg , (2 tab po BID) + MTF - 500 MG PO DAILY + , Amlodipine 10 mg po/d ,Losartan 50 mg po/d + ATROVSATATIN - 40 MG PO DAILY -</t>
  </si>
  <si>
    <t xml:space="preserve">BP=136/66MMHG PR=91B/MIN        </t>
  </si>
  <si>
    <t>PR-80 RR- 18 BP-  159 / 93 T,C-170,T.G-160, HDL-40,,LDL-95, ,ECHO(2015)- DILATED AORTIC SINUS WITH MODERATE AR+ MILD MR( ATRIOGENIC)</t>
  </si>
  <si>
    <t>HTN+ CRVHD</t>
  </si>
  <si>
    <t>REPEAT ECHO,ESCALATE NIFEDPINE 20 PO BID, REFILL MEDS&amp; APPOINT AFTER 3MONTHS</t>
  </si>
  <si>
    <t>P- HTN + CRVHD; on lasix 20 mg po/d, nifedipine 20 mg po /d and atenolol 50 mg po/d</t>
  </si>
  <si>
    <t>hga1c= 9.9, mg/ca/na/k are normal_x000D_
cr=1, urea=30_x000D_
cbc=nr, lipid profile=normal_x000D_
, URINE ANALAYSIS HAS PROTIEN +2, LEUKOCYTE POSITIVE._x000D_
PT. HAS POLYURIA, URGENCY,DYSURIA</t>
  </si>
  <si>
    <t>bp=162 / 86 FBS=385, HGA1C= 9.9</t>
  </si>
  <si>
    <t xml:space="preserve">IMPAIRED GLYCEMIC CONTROL + UTI + </t>
  </si>
  <si>
    <t>-MTF 500MG PO BID, GLIBENCLAMIDE 5MG PO/D_x000D_
--CIPROFLOXACILIN 1 TAB PO BID FOR 5-DAYS_x000D_
-REPEAT U/A FOR NEXT VISIT</t>
  </si>
  <si>
    <t xml:space="preserve">no  compliant                           </t>
  </si>
  <si>
    <t xml:space="preserve">BP=?                             </t>
  </si>
  <si>
    <t xml:space="preserve">chronic HBV </t>
  </si>
  <si>
    <t xml:space="preserve">Appt to MRC </t>
  </si>
  <si>
    <t>P=chronic HBV (since 2005 ec)</t>
  </si>
  <si>
    <t>Dysphagia with foreign body sensation during swallowing for solid diet, _x000D_
_x000D_
Palpitation even at rest, hot intolerance, Drenching night sweating, inceased apptite, and excessive feeding_x000D_
Unspecified muscle pain and bone pain of the Lt humerus</t>
  </si>
  <si>
    <t>BP- 118/70, P- 90 regular_x000D_
Pinc conj, NIS_x000D_
No Neck swelling_x000D_
Clear chest_x000D_
JVP flat</t>
  </si>
  <si>
    <t>the same + Itrogenic hyperthyroidism + ?Osteoporesis</t>
  </si>
  <si>
    <t>Decrease the dose of L-Thyroxin 50ugm po/d_x000D_
Calcidenk-1tab po/d_x000D_
Aceclofenac 100mg po/d_x000D_
Carbamazepin 200mg po BID_x000D_
Pantoprazole 40mg po/d_x000D_
Do Neck U/S, FNAC, ESR</t>
  </si>
  <si>
    <t>HYpothyroidism(Nodular colloid Goiter) + LBP 2o to DDD with radiculopathy + Dyspepsia 2o to ?PUD _x000D_
_x000D_
On_x000D_
 Levo thyroxin-100ugm po daily Aceclofenac 100mg po PRN Vit D 50000IU po weekly Pantoprazole 40mg po daily _x000D_
_x000D_
Ix TFT- TSH-5(0.36-5.6),...6.1...4.29 FTÂ£-3.77(2.8-7.1), _x000D_
FT4-8.55(6.43-18.02) _x000D_
_x000D_
FNAC of thyroid: Nodular colloid goiter</t>
  </si>
  <si>
    <t xml:space="preserve">she has bilateral leg swelling for the past 1 month. _x000D_
she has frequency of urination and offensive odor of urine. _x000D_
she also has tingling sensation on her bilateral lower extremities. </t>
  </si>
  <si>
    <t xml:space="preserve">BP= 132 / 73         </t>
  </si>
  <si>
    <t xml:space="preserve">well controlled HTN + drug induced edema. </t>
  </si>
  <si>
    <t>change amlodipin to enalapril_x000D_
urinalysis _x000D_
add pregabalin 75 m gpo daily</t>
  </si>
  <si>
    <t>Bilateral Long leg varicose vein on conservative management + HTN on amlodipine 5 mg PO daily + Bipolar disorder she had discontinued the medication by her self</t>
  </si>
  <si>
    <t>she has multiple joint pain and swelling over the rt knee,and rt mcp joints morning stiffness</t>
  </si>
  <si>
    <t>BP:140 / 94 Pr:  104</t>
  </si>
  <si>
    <t xml:space="preserve">1. Refill: Meloxicam 15mg/po/d, MTX 5mg/po/d, folic acid 5mg/po/d_x000D_
2. ECG - next appointment_x000D_
</t>
  </si>
  <si>
    <t>POLYARTTHRITIS 2RY ?seronegative RA refill,  MTX  10mg  po week</t>
  </si>
  <si>
    <t xml:space="preserve">PR-87 RR- 18 BP- 126 / 74, TRPONI NORMAL,ECHO- MILD ANNULAR CALCIFICATION, MILD LA DILATION </t>
  </si>
  <si>
    <t>OFT, REFILL &amp; APPOINT AFTER 3MONTHS</t>
  </si>
  <si>
    <t>P- HTN on Amlodipine 5 mg po day + OA</t>
  </si>
  <si>
    <t xml:space="preserve">BP-158 / 91 mmHg ( BP-145/82 mmHg) </t>
  </si>
  <si>
    <t xml:space="preserve">Refill &amp; Serial Bp measurement for next visit </t>
  </si>
  <si>
    <t>HTN + DCMP on lasix 20 mg po/d, spironolactone 12.5 mg po/d, Enalapril 10 mg po BID, digoxin 0.125 mg po/d and ASA 81 mg po/d</t>
  </si>
  <si>
    <t>CR=2, BUN=31 CALCIUM ionized 3.76(low), 24HRS 24 hr URINE PROTEIN= 280, , PHOSPHORUS=4.8 , PTH, ABD US=normal, egfr=31</t>
  </si>
  <si>
    <t>bp=167 / 63 ( home ) pr=89 rr-16 FBS=-120-130</t>
  </si>
  <si>
    <t>known HTN + T2DM + OLD STOKE + CKD( STAGE 4) + ck-mbd + OA</t>
  </si>
  <si>
    <t>-serum vit.d, HGA1C_x000D_
-enalapril 10mg po bid, ASA 81 mg po /d, - atorvastatin 40 mg po/d, - -amitriptyline 50 mg po /d, - lasix 40mg pO/D, - hct 12.5 mg po/d and - metformin 500/1000 mg po bid, GAPAPENTIN 300M MG PO/D, _x000D_
-DAPAGLIFLOZILIN 10MG PO/D</t>
  </si>
  <si>
    <t>COUGH OF 3 WK</t>
  </si>
  <si>
    <t>PR 69 RR 18 BP 129 / 62 T 36</t>
  </si>
  <si>
    <t>Hypertension for the last 3 years Type 2 DM for the last 3 years Hyperuricemia + CKD on- amlodipine 10mg po daily lasix 40mg po dialy atorvastatin 40mg po daily ASA 81 /DAY NPH-16 am + pneumonia ( from CXR)</t>
  </si>
  <si>
    <t>add augumentin 625mg po tid and azithromycin 500mg po/day for 3 days.</t>
  </si>
  <si>
    <t>Hypertension for the last 3 years Type 2 DM for the last 3 years Hyperuricemia + CKD on- amlodipine 10mg po daily lasix 40mg po dialy atorvastatin 40mg po daily ASA 81 /DAY NPH-16 am</t>
  </si>
  <si>
    <t>BP-70 RR- 17 BP- 114 / 72</t>
  </si>
  <si>
    <t>WELL CONTROLLED HTN + GOUTY ARTHERITIS+ A.FIB</t>
  </si>
  <si>
    <t>UPDATE IX, REFILL MEDS &amp; APPOINT AFTER 3 MONTHS</t>
  </si>
  <si>
    <t>P- HTN with ?HHD + Gouty arthritis on Echo:- Normal echo uric acid-7.4 Cr-0.8 ECG- Atrial fibrilation + PVC INR-0.97 Enalapril 5 mg/d, Metoprolol 25 mg Po BID, Furosemide 40 mg/d, Allopurinol 100 mg d Digoxin 0.125mg po/d Warfarin 5mg po daily</t>
  </si>
  <si>
    <t>BP: 124 / 83 Pr:105_x000D_
Home BP: 130/80,110/60 FBS: 105,111</t>
  </si>
  <si>
    <t>Good Bp and glycemic control</t>
  </si>
  <si>
    <t>1. refill: asa 81 mg po/d atrovastatin 40 mg p/d metoprolol 25 ,mg po /d, enalapril 10 mg po bid, amlodipine 5 mg po/d, nph 22/18, spironolactone 25mg/po/d</t>
  </si>
  <si>
    <t>Known DM + Known HTN + NYHA class IV stage C HFrEF(30%) 2ry to IHD precipitated by SCAP (treated)</t>
  </si>
  <si>
    <t>Palpitation with moderate exertion, excercise intolerance-Due to palpitation her daily life is affected</t>
  </si>
  <si>
    <t>BP- 102/67, P- 84 regular_x000D_
Pink conj, NIS_x000D_
Clear chest_x000D_
JVP flat_x000D_
No pedal edema</t>
  </si>
  <si>
    <t>Refill_x000D_
Make Metoprolol 50mg po BID_x000D_
Salt restriction</t>
  </si>
  <si>
    <t>T2DM + HTN + HFrEF 2o to IHD (EF- 30-35%) + Post Angio(Result?) + Dyspesia 2o to PUD _x000D_
_x000D_
Ix:Echo-IHD with severe LV dysfunction + grade II LV DD + EF-30-35%_x000D_
 RFT-Cr=0.94 ......1.1_x000D_
 Serum electrolyte : K+-3.93 _x000D_
Lipid panel:- LDL 36, HDL-54, T-C-114, _x000D_
HbA1C-5.6 _x000D_
_x000D_
On_x000D_
 MTF 1000 mg Bid, _x000D_
Glimepiride 2mg po daily. _x000D_
Metoprolol 50 mg d(24/26mg), _x000D_
Clopidegrol 75mg po daily Dapagliflozin 10mg po daily Spironolactone 25mg po daily Sacubutril-Valsartan 50mg po daily Atrovastatin 40 mg d</t>
  </si>
  <si>
    <t>HAS INTERMITENT EXTRIMITY PAIN</t>
  </si>
  <si>
    <t>-CA, VIT.D_x000D_
-REFILL SALBUTAMOL. BECLOMETHASONE 2PUFF BID_x000D_
-APPOINT 3 MNTH_x000D_
-DICLOFENAC JEL PRN</t>
  </si>
  <si>
    <t>1: ?ACOS Vs B.Asthma - for the past 35yrs P2: Corpulmonale(5 years) P3: secondary polycythemia on lasix 20mg po bid, spirolactone 25mpodaily salbutamol 4 puff beclomethasone 2 puff bid</t>
  </si>
  <si>
    <t xml:space="preserve">she has multiple joint pain on her uppper and lower extremities bilaterally for thepast 1 month but no fever, malar rash or photo sensitivity. she also has globalized headache for thepast 6 days which starts from her upper neck and radiates to her frontal side. and retro orbirtal area. but she has no nausea and vomiting. she is taking 1 g of PCM every 3 to 4 hours which resolves the pain for short period but the pain reccurs again. _x000D_
no urinary or fecal complications. </t>
  </si>
  <si>
    <t>her neck feels a little bit stiff but but no kerning and brudznisky is negative. _x000D_
creatinine was 1.5 two months back</t>
  </si>
  <si>
    <t xml:space="preserve">? cervicogenic headache + rule out SLE    </t>
  </si>
  <si>
    <t xml:space="preserve">ESR, ANA, RF, _x000D_
</t>
  </si>
  <si>
    <t xml:space="preserve">Herniorhaphy was done for the indication of Epigastric Hernia    </t>
  </si>
  <si>
    <t>FBS-167 mg/dl &amp; HgA1C-10.8%</t>
  </si>
  <si>
    <t xml:space="preserve">Refill &amp; appoint her a/r one week for NPH initiation </t>
  </si>
  <si>
    <t>T2DM on On MTF 1000 mg po bid and Doanil 10mg po bid</t>
  </si>
  <si>
    <t>PR- 76 RR- 17 BP- 128 / 63</t>
  </si>
  <si>
    <t>WELL CONTROLLED HTN +DCMP</t>
  </si>
  <si>
    <t>UPDATE IX, HOLD AMLODPINE, ESCALATE ENALAPRI 5 MG PO BID,APPOINT HIM AFTER 3 MONTHS</t>
  </si>
  <si>
    <t>P- HTN + DCMP on Medications</t>
  </si>
  <si>
    <t xml:space="preserve">BP-127 / 90 mmHg </t>
  </si>
  <si>
    <t xml:space="preserve">HTN on Enalapril 5 mg po/d &amp; HCT 25 mg po/d </t>
  </si>
  <si>
    <t>CR, LIP, HCT=48, ELE=NORMAL, TG=_x000D_
FBS=127_x000D_
,Total Cholesterol=178 mg-dl  _x000D_
Triglycerides=219 mg_x000D_
HDL=39 mg_x000D_
LDL 105</t>
  </si>
  <si>
    <t>BP- 118 / 84 PR- 84</t>
  </si>
  <si>
    <t>-HGA1C, RFT, LIPID PROFILE -ADD ATROVASTATIN 40MG PO/D  -CONTINUE OTHERS</t>
  </si>
  <si>
    <t>50 YRS OLD P1- Polycythaemia Vera P2- Hypertension P3- ischemic stroke left sided hemiparesis P4- seizure dis order On -Phenytoin 100mg po BID , - -HCT 25 MG PO/D , -Amlodipine 10MG PO/D -ASA 81MG PO/D cbc:normal</t>
  </si>
  <si>
    <t>PR 101 RR 17 BP 147 / 70 RR 36</t>
  </si>
  <si>
    <t>Type 2 DM + hypothyroidism on NPH=24/14 AM/PM Levothyroxine 100Mic. Gm po/d</t>
  </si>
  <si>
    <t>She complains of leg swelling after she  started amlodipine.</t>
  </si>
  <si>
    <t>BP:103 / 66_x000D_
K+: 3.69</t>
  </si>
  <si>
    <t xml:space="preserve">1. Spironolactone 25mg/po/d, Hold Amlodipine 5 mg/po/d_x000D_
</t>
  </si>
  <si>
    <t>p1. known Hypertensive p2. Recurrent hypokalemia 2ry ? on Losartan 50 mg po/day, Amlodipine  5mg/po/d</t>
  </si>
  <si>
    <t>PR-102 RR- 17 BP- 97 / 66</t>
  </si>
  <si>
    <t xml:space="preserve">WELL CONTROLLED HTN+IHD+ PN </t>
  </si>
  <si>
    <t>DESCALTE ENALAPRIL2.5MG PO DAILY,SPIRONOLACTONE 12.5 MG PO/D, CONTINUE OTHER MGT</t>
  </si>
  <si>
    <t>P- HF 2ry to IHD + Known HTN + ? Peripheral Neuropathy ON Lasix 40mg po once daily, ASA 81mg po/d Atorvastatin 40mg po daily, Neurobin 1 tab/d Amitriptyline 25 mg po/d, Enalapril 5mg po daily, Metoprolol 50 mg po BID, Spironolactone 25mg po daily,</t>
  </si>
  <si>
    <t>FBS=117-135</t>
  </si>
  <si>
    <t>REFILL FR 3 MNTHS</t>
  </si>
  <si>
    <t>P1: T1DM/ 3yrs : on NPH 40/24 iu</t>
  </si>
  <si>
    <t>BP- 129-142/67-71, PR-67</t>
  </si>
  <si>
    <t>WELL CONTROLLED HTN+ HF 2 TO HHD</t>
  </si>
  <si>
    <t>UPDATE IXS, REFILL MEDS &amp; APOINT AFTER 3MONTHS</t>
  </si>
  <si>
    <t>P- HF 2o to HHD + HTN + Multivessle ischemia 2o to ? + ? Vascular dementia On Lasix 40mg po/d ASA 81mg po/d Atorvastatin 40mg PO/day Enalapril 10mg PO/day Donepezil 5mg po/d Old Echo: moderate concentric LVH Old HbA1C-5.9 ECG- Pathologic Q waves on the inferior leads, T wave inversion on anterolateral leads (AVF and lead III) Otherwise no Afib MRI of brain: Multifocal bilateral and cerebellar chronic infarct (Rt-temprofrontal, rt occipito-temporal and multifocal bilateral cerebellar encephalomalecia)</t>
  </si>
  <si>
    <t xml:space="preserve">BP: 141 / 100 pr: </t>
  </si>
  <si>
    <t xml:space="preserve">IMPROVED......., </t>
  </si>
  <si>
    <t>1. Refill: valproate 500 mg PO/day,</t>
  </si>
  <si>
    <t>known RVI on HAART(2 year) + tubecoma(took anti tb for 12mnth and was finished a month back) + focal sz a year back on: - cotrimoxazole 960 mg PO/day, - valproate 500 mg PO/day, - Fluconazole 200 mg PO/day</t>
  </si>
  <si>
    <t>Palpitation at rest, and RUQ pain</t>
  </si>
  <si>
    <t>BP- 90/60, P- 110, regular_x000D_
Pink vonj, NIS_x000D_
Clear chest_x000D_
Raised JVP_x000D_
Liver is enlarged 6cm BCM, tender, smooth surface_x000D_
No pedal edema</t>
  </si>
  <si>
    <t>The Same + Suboptimal Response</t>
  </si>
  <si>
    <t>Digoxin 0.25mg po daily_x000D_
Refill others_x000D_
Consider titration of BB, ACEI next visit after decongestion_x000D_
Salt restriction</t>
  </si>
  <si>
    <t>P1: HFrEF(30%) 2o to IHD with  sever pulmonary HTN _x000D_
_x000D_
On _x000D_
Frusemide 40x3, _x000D_
spironolactone 25x1, _x000D_
betaloc 25x2 and _x000D_
envas 5x2, ASA 81x1, _x000D_
ateroz 40x1 _x000D_
_x000D_
echo (25/4/2023)= ischemic dilated cardiomyopathy with sever LV systolic dysfunction GII diastolic dysfunction , sever MR, sever TR and sever pulmonary HTN EF= 30 %_x000D_
RFT-cr-0.7</t>
  </si>
  <si>
    <t>BP=117/67MMHG PR=82B/MIN</t>
  </si>
  <si>
    <t>cervical spondylosis+ known HTN on follow up</t>
  </si>
  <si>
    <t xml:space="preserve">FBS-72-108 mg/dl &amp; RBS-(a/r lunch)_111-158 mg/dl &amp; RBS-(a/r Dinner)--101-196mg/dl </t>
  </si>
  <si>
    <t>T1DM on NPH 40/22 IU SC BID - RI 4/4/2 IU SC TID + 2nd TMPX</t>
  </si>
  <si>
    <t xml:space="preserve">persistent diarrhea of of 1 year </t>
  </si>
  <si>
    <t xml:space="preserve">well controlled T2 DM + ? Persistence diarrhea 2dy to ?  + ? CAP </t>
  </si>
  <si>
    <t xml:space="preserve">CXR, CBC, SE, Occulet stool </t>
  </si>
  <si>
    <t>Numbness of bilateral legs more on the Lt leg, worsening when walking_x000D_
Infrequently eat animal product</t>
  </si>
  <si>
    <t>BP- 120/80, P-80 regular_x000D_
Pinc conj, NIS_x000D_
Clear chest_x000D_
JVP flat_x000D_
CNS-Power is 5/5, Deep Tendon Reflex1/4, Sensation including position are intact, Babniski- Down going</t>
  </si>
  <si>
    <t>DO CBC, VDRL, Vit D_x000D_
Peripheral Morphology_x000D_
Vitamin D 50000IU po/d_x000D_
Cyancobalamin 1mg po/d</t>
  </si>
  <si>
    <t>?PN 2o to ?SCD + HTN on Enalapril 5mg po/d and Amlodipin 10mg po/d</t>
  </si>
  <si>
    <t xml:space="preserve">she has improvement of edema but she still has ascites. she has improvement on her SOB. </t>
  </si>
  <si>
    <t>ECHOCARDIOGRAPHY - NORMAL ( EF- 60, TAPSE 24MM,),ABDOM U/S( BILATERAL MILD PLEURAL EFFUSIONS AND MILD ASCITES 2RY TO LIKELY CHF PLAN START HER ON LASIX 40MG PO BID,_x000D_
ECG= LAD_x000D_
Sodium(Na) 140 u-l  _x000D_
Potasium(K+) 5.42 u-l  _x000D_
PR=89 RR= 17 BP = 140 / 98</t>
  </si>
  <si>
    <t xml:space="preserve">HFpEF secondary to ? HHD. + ? newely diagnosed HTN </t>
  </si>
  <si>
    <t xml:space="preserve">continue frusemide 40 mg po BID_x000D_
add enalapril 2.5 mg po daily after checking electrolytes. _x000D_
serum electrolytes. </t>
  </si>
  <si>
    <t>NHA CLASS 2 STAGE C PRESPTATED BY ?</t>
  </si>
  <si>
    <t xml:space="preserve">he has artralgia, mild headache, low grade fever, dry intermittent cough, and urinary freuency. </t>
  </si>
  <si>
    <t>BP = 106/62</t>
  </si>
  <si>
    <t xml:space="preserve">? influenza rule out CAP + R/O UTI. </t>
  </si>
  <si>
    <t xml:space="preserve">CBC, u'a            </t>
  </si>
  <si>
    <t xml:space="preserve">BP  RR   PR  T  </t>
  </si>
  <si>
    <t xml:space="preserve">She was presented to AEOPD with the compliant of worsening of right side flank pain for 1 week duration. SDhe is then discharged with PCM 1 gm PO qid. She also claims she has bright red virginal bleeding for 3 1  wk back. </t>
  </si>
  <si>
    <t xml:space="preserve">BP=121 / 78, PR=71_x000D_
Urine Hcg on 22/2/16= Positive </t>
  </si>
  <si>
    <t>Adult Polycystic Kidney Disease + ? 1st TM Abortion</t>
  </si>
  <si>
    <t xml:space="preserve">Urine Hcg, Abdominopelvic U/s </t>
  </si>
  <si>
    <t>P=Adult Polycystic Kidney Disease</t>
  </si>
  <si>
    <t xml:space="preserve">BP-105 / 69 mmHg </t>
  </si>
  <si>
    <t xml:space="preserve">Bring previous MRI </t>
  </si>
  <si>
    <t>Mild degenerative endplate chnages( lumbosacral) on AMT 12.5 mg po daily, neurobin 1 tab po daily and meloxicam 15mg po daily</t>
  </si>
  <si>
    <t>SHE HAS TNNITUS</t>
  </si>
  <si>
    <t>MILD PALMAR PALLOR</t>
  </si>
  <si>
    <t>ANEMIA + THYROTOXICOSIS ON MEDICATION</t>
  </si>
  <si>
    <t>LBP for 1 yr</t>
  </si>
  <si>
    <t>BP=149 / 80_x000D_
FBS= 157</t>
  </si>
  <si>
    <t xml:space="preserve">T2 DM(poor glycemic control) + PN + ? Isolated HTN + CLBP 2 to ? LS degenerative </t>
  </si>
  <si>
    <t xml:space="preserve">NPH 56/34 iu sc bidm, INC MTF 850mg BID , ASA 81 mg po/d, Atrovastatin 20 mg po/d, AMT 25 mg po/d_x000D_
Appt after 2 wk with serial BP measurement </t>
  </si>
  <si>
    <t xml:space="preserve">P=T2 DM; on NPH=54/30 IU SC BID [ But she claim she took NPH 56/34 iu sc bid], MTF 500mg BID , ASA 81 mg po/d, Atrovastatin 20 mg po/d, _x000D_
P2. PN , Amitriptyline 25mg/day </t>
  </si>
  <si>
    <t xml:space="preserve">come for IXs                     </t>
  </si>
  <si>
    <t xml:space="preserve">BP=? FBS=? </t>
  </si>
  <si>
    <t>FBS, RFT, Lipid profile, HgA1c</t>
  </si>
  <si>
    <t xml:space="preserve">HAS BILATERAL FLANK PAIN WITH BACK PAIN OF THE PAST , NO KNOWN DM OR HPTN </t>
  </si>
  <si>
    <t xml:space="preserve">HAS EPIGASTRIC TENDERNESS </t>
  </si>
  <si>
    <t xml:space="preserve">DYSPEPSIA  SEC TO ? </t>
  </si>
  <si>
    <t xml:space="preserve">DO CBC, LFT , RFT, ABD U/S , STOOL EXAM </t>
  </si>
  <si>
    <t xml:space="preserve">P-PATIENT WAS TOLD TO HAVE NEPHROLITHIAISIS </t>
  </si>
  <si>
    <t xml:space="preserve">HAS ALSO OCCASIONAL DRYNESS OF TONGUE WITH SLURRED SPEECH , HAS CONSTIPATION </t>
  </si>
  <si>
    <t>NO ORAL TRUSH</t>
  </si>
  <si>
    <t xml:space="preserve">RVI ON HAART + ? </t>
  </si>
  <si>
    <t xml:space="preserve">DO CBC, LFT , RFT , TFT </t>
  </si>
  <si>
    <t>KNOWN RVI PATIENT WHO IS ADHERANT WITH HER MEDS CURRNTLY HAS EASY FATIGABILITY OF 1 YEAR DURATION_x000D_
DONOT KNOW HER CD4 AND VIRAL LOAD BUT SHE WAS TOLD IT WAS GOOD</t>
  </si>
  <si>
    <t>ADHERANT TO MEDS _x000D_
VL- UNDETECTABLE</t>
  </si>
  <si>
    <t xml:space="preserve">N                </t>
  </si>
  <si>
    <t xml:space="preserve">DSPN + ?BPH R/O URETHRAL STRICTURE </t>
  </si>
  <si>
    <t xml:space="preserve">DO ABD U/S , RBS, OFT , URINE ANALYSIS </t>
  </si>
  <si>
    <t>KNOWN DIABTES NOT ON MEDS AND KNOWN RVI PATIENT ON HAART . _x000D_
HAS URINARY SYMPTOMS WITH LUTS._x000D_
HAS PAIN OVER THE UPPER AND LOWER EXTREMITIES._x000D_
ADHERANT TO MEDS _x000D_
VL- UNDETECTABLE</t>
  </si>
  <si>
    <t xml:space="preserve">He is complaining of tinnitus &amp; he visited a lot of ENT clinics but he was told to be normal  </t>
  </si>
  <si>
    <t xml:space="preserve">BP-135 / 68 mmHg ( 100/65 mmHg) &amp; FBS-96 mg/dl </t>
  </si>
  <si>
    <t>Controlled HTN + ?Drug S/E</t>
  </si>
  <si>
    <t xml:space="preserve">Dc Amlodipine, start him with Enalapril 5 mg po BID &amp; Continue Lifestyle modification </t>
  </si>
  <si>
    <t>HTN on Amlodipine 5 mg po day 2. DM on diet management,</t>
  </si>
  <si>
    <t xml:space="preserve">FBS-71,91,92,93,105,110 mg/dl </t>
  </si>
  <si>
    <t xml:space="preserve">Refill &amp; continue lifestyle Modification </t>
  </si>
  <si>
    <t xml:space="preserve">T1DM on NPH 18/10 IU SC BID </t>
  </si>
  <si>
    <t>BP-140/90, 100/60,_x000D_
pr 80</t>
  </si>
  <si>
    <t>refill and advise on adherence and moniotoring</t>
  </si>
  <si>
    <t>P1. HTN P2. T2DM P3. DIABETIC NEPHROPATHY ON ENALAPRIL 10 MG PO/D, AMLODIPIN 10 MG PO DAILLY, HCT 25MG PO/D, DAONIL 5 MG PO Daily, MTF1G MG PO BID, ATOROVASTATIN 40MG PO/D, ASA 81MG PO/D</t>
  </si>
  <si>
    <t xml:space="preserve">FBS-121 mg/dl &amp; BP-127 / 70 mmHg </t>
  </si>
  <si>
    <t xml:space="preserve">Refill &amp; Continue Lifestyle Modification </t>
  </si>
  <si>
    <t>P=Type 2 DM; on MTF 1000 mg po bid &amp; Daonil 5 mg po bid,</t>
  </si>
  <si>
    <t>BP 164/98_x000D_
pr 72_x000D_
FBS 175,</t>
  </si>
  <si>
    <t>Amlodipine 10 mg po daily_x000D_
metformin 500 mg po daily</t>
  </si>
  <si>
    <t>TYPE 2 DM + HTN NPH 12/10 iu, HTN on LSM_x000D_
he was admitted to the EOPD  a week for DKA</t>
  </si>
  <si>
    <t>BP=161/93   pr=  HBPM=130-150/84-91_x000D_
fbs=143-160_x000D_
on 8/11/23=&gt; Cr=0.9, Urea=35</t>
  </si>
  <si>
    <t xml:space="preserve">Uncontrolled T2 DM + Uncontrolled HTN </t>
  </si>
  <si>
    <t>MTF 100 mg po bid, doanil 5mg po bid, amlodipine 10mg po daily, enalapril 10/15 mg po bid, atrovastatin 20mg po daily and ASA 81 mg po daily</t>
  </si>
  <si>
    <t>P=T2DM(for 5 yrs) + HTN(for 15 yrs); on MTF 850 mg po bid, doanil 5mg po bid, amlodipine 10mg po daily, enalapril 10 mg po bid, atrovastatin 20mg po daily and ASA 81 mg po daily( Took ASA for the past 5 yrs)</t>
  </si>
  <si>
    <t>has right flank pain,head ache of a month duration</t>
  </si>
  <si>
    <t>PR=58  BP=136 / 79MMHG,FBS=250MG/DL</t>
  </si>
  <si>
    <t xml:space="preserve">Same as above+poor glycemic +good BP control+right renal colic 2+headache </t>
  </si>
  <si>
    <t>P1. T2DM(&gt; 25 yr) on NPH 36/28 IU SC BID( BUT TAKING 38/36 IU), MTF ON (500 1GM/MG PO BID ) BUT TAKING (MTF 500 mg po/BID) P2. HTN(&gt; 30 yr) on Enalapril 10 mg PO Bid, HCT 25 MG PO DAILY, ASA 81mg po/day; ATROVASTATIN 20MG PO/DAY</t>
  </si>
  <si>
    <t xml:space="preserve">retinal screening normal cataract surgery done_x000D_
</t>
  </si>
  <si>
    <t xml:space="preserve">Objective Finding_x000D_
Pr 78 BPM S1 and s2 well heard no m NO edema_x000D_
</t>
  </si>
  <si>
    <t>TYpe 2 DM with sub-otimal control</t>
  </si>
  <si>
    <t>MTF 500 mg PO/day PM _x000D_
ATrova 20 mg _x000D_
NPH 18/12</t>
  </si>
  <si>
    <t xml:space="preserve">TYpe 2 DM ON NPH 14/12_x000D_
</t>
  </si>
  <si>
    <t>BP_100/80_x000D_
pr 80_x000D_
FBS- 121,131</t>
  </si>
  <si>
    <t xml:space="preserve">FBS-108,110,115,116,118,120,122,124,128 &amp; 129 mg/dl &amp; BP-110-135/65-81 mmHg </t>
  </si>
  <si>
    <t>P1: TIIDM on NPH 32/16 IU SC BID, P2: B. Asthma on Beclomethasone 2 puffs Bid, Salbutamol 4 puff prn p3: HTN? HHD on ASA 81 mg/dl, Amlodipine 5mg po daily and Atrovastatin 20mg po daily</t>
  </si>
  <si>
    <t>PR=71  BP=133 / 82MMHG</t>
  </si>
  <si>
    <t>HTN WITH SUBOPTIMAL GLYCEMIC CONTROL</t>
  </si>
  <si>
    <t>REFILL WITH THE ABOVE MEDICATIONS,ADVISED ON LIFE STYLE MODIFICATIONS..</t>
  </si>
  <si>
    <t xml:space="preserve">PR=71  BP=130 / 63MMHG </t>
  </si>
  <si>
    <t>HTN ON AMLODIPINE 5MG PO DAILY,ATORVASTATIN 20 MG PO DAILY,ASA 81MG PO DAILY</t>
  </si>
  <si>
    <t xml:space="preserve">PR- 71 RR- 18 BP- 105 / 75 ,  , RBS- 80- 200, FBS- NOT MEASURED </t>
  </si>
  <si>
    <t>FAIRLY CONTROLLED GLYCEMIA</t>
  </si>
  <si>
    <t>HA1C, OFT, U/A, DO SMBG AT LEAST 4X DAILY, ESCALATE NPH 10/30, APPOINT AFTER 3MONTHS</t>
  </si>
  <si>
    <t>P1; TYpe 1 DM NPH 46/24 regular insulin 14/10 New Complaint RI 10/40 NPH 8/28 Hypo episodes in the morning</t>
  </si>
  <si>
    <t>exartional dypnea and fatigue_x000D_
requesting for treating underlying condition</t>
  </si>
  <si>
    <t xml:space="preserve">BP= 92/70 PR= 82 _x000D_
INR = 2.17_x000D_
</t>
  </si>
  <si>
    <t>same + well anticoacolated</t>
  </si>
  <si>
    <t xml:space="preserve">continue same medication and advise on PMBC, </t>
  </si>
  <si>
    <t>P- CRVHD((SEVER MS(MVA-0.9),trace MR, mild AR, mod TR) + AF+ Sever pulmonary hypertension on 10mg po on alternate days atenolol 25mg po daily benzathine 1.2M iu monthly</t>
  </si>
  <si>
    <t>Numbness over lt lower leg_x000D_
FBS 73-130_x000D_
Predinner 130-180</t>
  </si>
  <si>
    <t>Vibration lost tll mid left foot _x000D_
Monofulament 6/10 on left_x000D_
Inj site clear but incorrect</t>
  </si>
  <si>
    <t>Add Dapa 10mg/day, Mixtard Insulin to 40/30, MTF 1000mg PO/day PM, Levothyroxine 100 mcg PO daily 2. Atorvastatin 40 mg PO daily 3. Clopidegrol 75mg po daily 4. Metoprolol 25mg po  BID5. Frusemide 40mg po daily 6.Amlodipine 10 mg PO daily, 7. HCT 25mg PO/d. 8. Amitriptyline 25mg po/d 9. enalapril 5 mg po bid</t>
  </si>
  <si>
    <t xml:space="preserve">Post PCI for STEMI done 7 months ago  + T2DM 13 year + HTN + HFrEF(35-40%) 2o HHD + old ischemic stroke + DYSLIPIDEMIA + Hypothyroidism 7 months On 1. Levothyroxine 100 mcg PO daily 2. Atorvastatin 40 mg PO daily 3. Clopidegrol 75mg po daily 4. Metoprolol 25mg po daily 5. Frusemide 20mg po daily 6.Amlodipine 10 mg PO daily, 7. HCT 25mg PO/d 8. metformin 500mm PO BID , 9. Insulin Mixtard 50/40IU 10. Amitriptyline 25mg po/d 11. enalapril 5 mg po bid_x000D_
_x000D_
New Complaint_x000D_
she has left leg pain due to IV line._x000D_
_x000D_
Objective Finding_x000D_
BP= 127 / 76 FBS= 73-326 RBS= 22-344 NA+= 130, K= 4.3, Ca++= 1.42 Cr= 1.27 Hg= 8 PLT= 498k, MCV= 76, WBC=5k_x000D_
_x000D_
Assessment_x000D_
Post PCI for STEMI + T2DM + HTN + HFrEF(35-40%) 2o HHD + old ischemic stroke + DYSLIPIDEMIA + Hypothyroidism + Anemia 2o to ?IDA (has hx of UGI bleeding due to ASA)_x000D_
</t>
  </si>
  <si>
    <t>BP110/70, 120/80, 131/86, 100/70_x000D_
pr80</t>
  </si>
  <si>
    <t xml:space="preserve">HAS slight chnage on  sx but still has easyfatigibility </t>
  </si>
  <si>
    <t xml:space="preserve">bp108/74  ,pr free t3 26, freet4, 3.38,  NECK  ULTRASOUND THYRODITITS CBC NORMAL </t>
  </si>
  <si>
    <t xml:space="preserve">UNCONTROLL TOXIC GOITER </t>
  </si>
  <si>
    <t xml:space="preserve">MAKE  PTU 100MG PO BID </t>
  </si>
  <si>
    <t>PALPITATION,  HEADACHE</t>
  </si>
  <si>
    <t>PR- 112 RR- 17 BP - 145 / 90, SCr- 1.2, FT4-0.9</t>
  </si>
  <si>
    <t xml:space="preserve">HF 2TO CORPULMONALE + SEVER PHTN + TMNG </t>
  </si>
  <si>
    <t>UPDATE INVESTIGATION , ESCALATE PROPRANOL  40 MG PO BID, REFILL OTHER MEDS</t>
  </si>
  <si>
    <t>P- NYHA class iv stage c HF 2ry to ?Cor pulmonale with sever pulmonary HTN +TMNG+ hypertension on PTU 50 mg PO TID Propranolol20 mg PO BID Lasix 40 mg Po/day AM Envas 2.5 mg PO/day Amilodipine 5 mg PO/day</t>
  </si>
  <si>
    <t xml:space="preserve">BP 145/92, ,PR 80, FBS 100, 120 </t>
  </si>
  <si>
    <t>SEE MEDICATION NEXT UPDATE 1X</t>
  </si>
  <si>
    <t>productive cough of a month duration,no history of contact with TB patient or chronic cougher,no weight loss,fatiability,night sweating,no fever</t>
  </si>
  <si>
    <t>PR=97  BP=139 / 84MMHG,TOTAL CHOLESTROL=129,HDL=38,,TG=121,MG/DLRESPECTIVELY,,HGA1C=9.2%,FBS=99,120,160,80MG/DL ALL ARE HOME MEASURMENTS.</t>
  </si>
  <si>
    <t>Same as above with poor glycemic control+dyslipedmia+?CAP</t>
  </si>
  <si>
    <t>REFILL,ADVISED ON LIFE STYLE MODIFICATIONS,ATORVASTATIN 20MG PO DAILY,INVESTIGATE</t>
  </si>
  <si>
    <t xml:space="preserve">TIIDM for the past 7 yr on NPH 40/30IU , MTF 500 mg BiD 2. B. asthma not on medication + Moderate to severe fatty liver + BPH(Middle lobe) </t>
  </si>
  <si>
    <t>FBS-100,128 &amp;148 mg/dl &amp; BP-151/85 mmHg( Bp-120/80 mmHg)</t>
  </si>
  <si>
    <t xml:space="preserve">Fair Glycemic Control + Raised BP </t>
  </si>
  <si>
    <t xml:space="preserve">Refill &amp; advise him on Lifestyle Modification </t>
  </si>
  <si>
    <t xml:space="preserve">has dental pain , hedache no other complain </t>
  </si>
  <si>
    <t xml:space="preserve">bp 120/90 140/100, 110/80 , 113/70 , </t>
  </si>
  <si>
    <t xml:space="preserve">FAIR CONTROLL HTN+? DENTAL CARIES </t>
  </si>
  <si>
    <t xml:space="preserve">SEE MEDICATION , LINK TO DENTAL </t>
  </si>
  <si>
    <t xml:space="preserve">HTN on amlodpine 2.5mg po po 1x </t>
  </si>
  <si>
    <t>Asymptomatic_x000D_
FBS 103</t>
  </si>
  <si>
    <t xml:space="preserve">BP-126 / 81mmHg PR-80b/m_x000D_
No edema_x000D_
_x000D_
</t>
  </si>
  <si>
    <t xml:space="preserve">Type 2 DM with optimal control_x000D_
_x000D_
</t>
  </si>
  <si>
    <t xml:space="preserve">mTF 500mg BID _x000D_
Restart Dpa 10 mg PO/day </t>
  </si>
  <si>
    <t xml:space="preserve">P- HF 20 to IHD (EF 35%)+T2DM for 6 months ON ENALAPRIL 5 x2, LASIX 40x2, ATROVASTATIN 40x1, METOPROLOL SUCCINATE 25 x1, Foxiga 10x1, ASA 81x1, Spironolactone 12.5 x1,MTF 500x2_x000D_
</t>
  </si>
  <si>
    <t xml:space="preserve">decreased vision associated with tearing of 1 mon duration._x000D_
She has LBP w/c was started 15 days after she sustained falling down incident on her buttock._x000D_
No leg edema, SOB </t>
  </si>
  <si>
    <t xml:space="preserve">BP=152/70, PR=89_x000D_
HBPM=118-150/61-76_x000D_
MSS= G-I pitting edema _x000D_
On 9/11/23Cr= 1.3[ Lab ref= 0.5-1.2], BUN=11_x000D_
Abdominal U/S(15/2/16)=-Mild Fatty Liver + small uterine myoma_x000D_
</t>
  </si>
  <si>
    <t xml:space="preserve">HTN + Dyslipidemia + ? Hyperopia + ? AKI 2 to ? Drug injury(Resolving ) +Acute LBP 2 to ? </t>
  </si>
  <si>
    <t xml:space="preserve">CBC &amp; Repeat U/A_x000D_
HCT 25 mg/day, D/C amlodipine , Nifedipine 20 mg po bid  and Atorvastatin 20mg/day_x000D_
diclofenaac gel applied BID for 5 days, PCM 1 gm po prn </t>
  </si>
  <si>
    <t>P=HTN + Dyslipidemia; on HCT 25mg/day, Amlodipine 10 mg po bid and Atorvastatin 20mg/day</t>
  </si>
  <si>
    <t>SOB with ordinary activitie, PND orthopnea, bilateral leg swelling, palipitaion  of 1 week duration</t>
  </si>
  <si>
    <t>BP_100/70_x000D_
pr 80</t>
  </si>
  <si>
    <t>sub acute lymphocytic thyroiditis + NYHA class 2 class a CHH 2o to ?</t>
  </si>
  <si>
    <t>P1- sub acute lymphocytic thyroiditis on levothyroxine 100mg po per day with follow up at surgical side</t>
  </si>
  <si>
    <t>has intermittent palpiaqtion which comes and goes every 2-3 dauys and stayed for 2-3 minute averagely_x000D_
otherwise he has no chest pain, no dyspnoea, no syncope or presyncope</t>
  </si>
  <si>
    <t>BP = 120/70 PR 62 _x000D_
TSH = 0.38 in normal range_x000D_
CBC = in normal range</t>
  </si>
  <si>
    <t>consider holter monitor</t>
  </si>
  <si>
    <t>WORK UP...........................</t>
  </si>
  <si>
    <t>no cough, no SOB, no edema, no visual problem, bavck pain, right sided body paresthasia (no linmited spinal range of motion), history of gall blader stone, joint mobility good, good balance, good understanding, cooperastive, nom obesity, no stress, psyhosdocial distress (her doughter has become schizophtrenic ), good dioetary habit, good hygien, no addiction, adherrent to medication, toileting good, good social interactrion. remarks (no breast mass, no vaginal discgharge)</t>
  </si>
  <si>
    <t>sleeps well, walking distance good, muscle strength good, no emotional change, no memory loss but has forgetfulness, good judgement</t>
  </si>
  <si>
    <t>salt rsestriction, be actiove, minimize coffee, prevention of fakll, vegitabl;e and fruit dish, legumes dishj, get adequate sunlight, use only l;iquid oil, eat (banmana, tomato, pottato for pottasiumm supplemenmtation)</t>
  </si>
  <si>
    <t>discomfort with the atrovastatin mediacvtion, nausea and vomiting after taking it</t>
  </si>
  <si>
    <t>BP-181/62, 218/83, 195/ _x000D_
pr 80</t>
  </si>
  <si>
    <t>LInk to EOPD</t>
  </si>
  <si>
    <t>PR=101/M  BP=120 / 69MMHG,FBS=102 MG/DL</t>
  </si>
  <si>
    <t>SAME AS ABOVE+GOOD BP AND GLYCEMIC CONTROL</t>
  </si>
  <si>
    <t>on and off hoarseness of voice _x000D_
TSH 56</t>
  </si>
  <si>
    <t xml:space="preserve">No palpable thyroid swelling </t>
  </si>
  <si>
    <t>Levothyroxin 200 ug 3x/week and 100 ug 4x/week</t>
  </si>
  <si>
    <t>P: Hypothyroidism for 15 years.. post thyroidectomy for beign thyroid nodule _x000D_
ON Thyroxin 100 ug PO/day_x000D_
Hx of hypocalcemia</t>
  </si>
  <si>
    <t>- Acute ischemic stroke P2- Known HTN On ASA 81 mg PO/day , Atorvastatin 40mg PO/day Amlodipine 10 mg</t>
  </si>
  <si>
    <t>facial spasm returned the past two month after discontinuing the medication no other comaplaint</t>
  </si>
  <si>
    <t>BP-117/83_x000D_
pr 80</t>
  </si>
  <si>
    <t>refill and advise and appoint to medical referral</t>
  </si>
  <si>
    <t>Fascial spasm + MIGRAINE on clonazepam 0.25mg po daily. diconitnued medication 2 months, facial spasm returned</t>
  </si>
  <si>
    <t>BP 120/70 PR 70_x000D_
ECHO = IHD with borderline LV systolic function (55%) mild to moderate 2ry MR and calcific changes of aortic valve withy mild AR</t>
  </si>
  <si>
    <t>IHD with borderline EF</t>
  </si>
  <si>
    <t>make metoprolol 75 mg po daily _x000D_
continue others_x000D_
appoint after 2 month</t>
  </si>
  <si>
    <t>Dilated Cardiomyopathy on enalapril 10mg po BID ,metoprolol 50mg po daily, dapagliflozin 10 mg po daily Spironolactone 25mg po per day/ ECHO LVEF 25-.30 % PHT</t>
  </si>
  <si>
    <t xml:space="preserve">DRY INTERMITTENT COUGH, ON&amp; OFF BILATERAL LEG SWELLING </t>
  </si>
  <si>
    <t>PR- 91 RR- 17 BP- 152 / 89, CHEST - CLEAR &amp; RESONANCE, MSS- NO EDEMA, , FBS- 87, HA1C- 7.6</t>
  </si>
  <si>
    <t xml:space="preserve">WELL CONTROLLED GLYCEMIA+ HTN </t>
  </si>
  <si>
    <t>CBC, OFT, HA1C, DESCALATE NPH 18/ 8, CONTINUE OTHER MGT</t>
  </si>
  <si>
    <t>P- T2 DM + HTN + HHD + PN ON: -Amlodipine 10mg po/d (not taking b/c of side effect) -losartan 75mg po daily -bisoprolol 5 mg po daily -metformin 500mg po/d -NPH 20/10 IU</t>
  </si>
  <si>
    <t>Unable to walk_x000D_
fatigue_x000D_
Vit D 13_x000D_
RFT WNR_x000D_
U/A Many bacteria with Nitrite POs</t>
  </si>
  <si>
    <t xml:space="preserve">Objective Finding_x000D_
patient didnt come_x000D_
_x000D_
</t>
  </si>
  <si>
    <t xml:space="preserve">Type 2 DM + Hypothyroidism + Vit D deficency_x000D_
</t>
  </si>
  <si>
    <t>Vit D weekly_x000D_
Cefixme_x000D_
TSH</t>
  </si>
  <si>
    <t xml:space="preserve">P1- NYHA class IV stage CHF 2ry to HHD P2- ICSOL 2ry to meningioma P3- Metabolic syndrome(known T2DM +Known Hypertensive+ P4-Class 2 obesity/BMI 35.9kg/m2/) P4- Hypothyroidism(TSH-15.3,T4-0.86) P6-? OSA P7-P4- Secondary nephrotic syndrome on NPH 30/24 , Metformin 500mg po daily, atrovaststsin 80mg po daily, amlodipine 5mg po daily, frusemide 40mg po daily,dapagliflozin 10mg po daily,enalapril 5mg po bid, levothyroxine 50mcg po daily New Complaint pt not present but as her attendant complain she has poor appetite,and easy fatigabilty Objective Finding updated investigation=serum Cortisol level=10.03(2.68-10.5) Assessment P1- NYHA class IV stage CHF 2ry to HHD P2- ICSOL 2ry to meningioma P3- Metabolic syndrome(known T2DM +Known Hypertensive+ P4-Class 2 obesity/BMI 35.9kg/m2/) P4- Hypothyroidism(TSH-15.3,T4-0.86) P6-? OSA P7-P4- Secondary nephrotic syndrome Plan Refill NPH 28/22 , Metformin 500mg po daily, atrovaststsin 80mg po daily, amlodipine 5mg po daily, frusemide 40mg po daily,dapagliflozin 10mg po daily,enalapril 5mg po bid, levothyroxine 50mcg po5 x/week and 100 ug 2x/week ,appoint after 2 month_x000D_
_x000D_
</t>
  </si>
  <si>
    <t xml:space="preserve">Rt side Lower abdominal &amp; flan pain associated with nausea of 2 hrs duration. No fever </t>
  </si>
  <si>
    <t>BP=122 / 76, PR=80 _x000D_
ABD= direct tenderness over RLQ</t>
  </si>
  <si>
    <t>Left side hemiparesis 2 Hemorrhagic stroke + Known HTN + ? AA</t>
  </si>
  <si>
    <t>Link to AEOPd for further Ixs</t>
  </si>
  <si>
    <t>P= Left side hemiparesis 2 Hemorrhagic stroke + Known HTN ON AMLODIPINE - 10 MG PO DAILY + ON PHYSIOTHERAPY</t>
  </si>
  <si>
    <t>HAS LEFT FLANK PAIN AND URGENCY AND FREQUENCY OF URINATION OF TWO  MONTHS DURATION</t>
  </si>
  <si>
    <t>PR=84  BP=96 / 78MMHG</t>
  </si>
  <si>
    <t>SAME  WITH POOR BP CONTROL+LEFT RENAL COLIC 2?</t>
  </si>
  <si>
    <t>AMLODIPINE 5MG PO DAILY,REFILL,INVESTIGATE</t>
  </si>
  <si>
    <t>Free T4 1.1 [ 0.9-1.7]_x000D_
LFT WNR</t>
  </si>
  <si>
    <t xml:space="preserve">Objective Finding_x000D_
BP: 130/80 PR 78 BPM regular 2x3 cm anterior neck swelling S1 and S2 well heard no m_x000D_
_x000D_
</t>
  </si>
  <si>
    <t xml:space="preserve">Toxic MNG controlled_x000D_
_x000D_
</t>
  </si>
  <si>
    <t xml:space="preserve">Reduce PTU 50 mg PO/day _x000D_
Appoint 3 months </t>
  </si>
  <si>
    <t xml:space="preserve">P: MNG P2; Smear +ve TB (completed anti TB amonth ago )_x000D_
ON PTU 100 mg PO/day _x000D_
_x000D_
</t>
  </si>
  <si>
    <t>FBS-104 mg/dl, Hga1C-6.4% &amp; Cr.-1.08 &amp; Uric acid-7.7</t>
  </si>
  <si>
    <t>P=T2DM + HTN + BPH; on MTF 1gm po BID, Daonil 10mg po BID, Atrovastatin 20mg po daily, ASA 81mg po daily, HCT 25mg po daily, Enalapril 5mg po daily, ASA 81 mg po/d</t>
  </si>
  <si>
    <t xml:space="preserve">dyspepsia     </t>
  </si>
  <si>
    <t>BP-120/80. 135/80, 117/78_x000D_
pr 80</t>
  </si>
  <si>
    <t>HTN on Enalapril 5 mg/d</t>
  </si>
  <si>
    <t xml:space="preserve">Tingling and numbness worsen at night non specific arthralgia_x000D_
_x000D_
</t>
  </si>
  <si>
    <t>Objective Finding_x000D_
BP; 125/71 _x000D_
No edema</t>
  </si>
  <si>
    <t xml:space="preserve">Type 2 DM with DR + PNP + OA_x000D_
_x000D_
</t>
  </si>
  <si>
    <t>Retinal follow up at Minilik_x000D_
 Inj site rotation _x000D_
SMBG Hga1c, RFT Lipis, uric acid, vitamin D</t>
  </si>
  <si>
    <t xml:space="preserve">TYpe 2 DM for 25 years ON with complications ( retinopathy and neuropathy) ON NPH 40/20 MTF 500 mg PO/day Enalapril 10mg PM Atrova 20mg PM Pregabalin 75 mg_x000D_
</t>
  </si>
  <si>
    <t xml:space="preserve">presented with BILATERAL LOWER lower leg  swelling , with numbness  and has itching senstion of body but has no skin rash, has insomina , no other complain </t>
  </si>
  <si>
    <t xml:space="preserve">bp129/70  ,pr  100, S02 88%, RR 32, RESP BILATERAL CREPTION , CVC JVP RASIED THERE IS DISTOLIC MURMUR AT APEX MSS GRADE 3 EDEMA,  ecg show tachycardia,  cxr ild +pulmnary edema,  echo  not done ,  cbc normal oft  electrolyte normal </t>
  </si>
  <si>
    <t xml:space="preserve">NYHA CASS 3 CHF 2? IHD PPTY? +WITH PULMNARY EDEMA </t>
  </si>
  <si>
    <t xml:space="preserve">LINK TO EMERGENCY FOR IV DIURESIS, </t>
  </si>
  <si>
    <t xml:space="preserve">ISCHEMIC HEART DISEASE ON ASA 81/D ATEROZ 20/D FUROSEMIDE 20/D LOSARTAN 50/D, METOPROLOL 25MG PO /D OMEPRAZOLE 20 MG PO /DAILY </t>
  </si>
  <si>
    <t xml:space="preserve">NYHA CASS 4 CHF 2? IHD PPTY? +WITH PULMNARY EDEMA </t>
  </si>
  <si>
    <t>PR=73/M  BP=110 / 80MMHG,FBS=129MG/DL</t>
  </si>
  <si>
    <t>FBS 133-170_x000D_
BP = 118/70 PR 66</t>
  </si>
  <si>
    <t>FAIR RBS CONTROL</t>
  </si>
  <si>
    <t>REFILL _x000D_
COME UP WITH SBGM</t>
  </si>
  <si>
    <t>P1- Newly diagnosed T1DM P2- + bilateral nephrolithiasis with mod left hydronephrosis ON NPH 48/24 , RI 6/6/6</t>
  </si>
  <si>
    <t xml:space="preserve">PR- 83 RR- 19 BP- 143 / 69, FBS- 82- 358, RBS- 139- 327, HA1C-9.9, FT4- 25 PMOL/L( 12-22) </t>
  </si>
  <si>
    <t>POORLY CONTROLLED GLYCEMIA+ TMNG</t>
  </si>
  <si>
    <t>HA1C, OFT,  ESCALTE NPH-18/ 10, MTF- 500MG PO/D, APPOINT HER AFFTER 3MONTHS</t>
  </si>
  <si>
    <t>P1- T2DM 2 years P2. TMNG on : -PTU 150 TID, -Propranolol 40 mg po/d -NPH 16/8 FT4 25.3</t>
  </si>
  <si>
    <t xml:space="preserve">urinary intermittency &amp; dribbling for the past 2 days </t>
  </si>
  <si>
    <t>BP=113/46, Repeat BP =151/61 PR=64, regular</t>
  </si>
  <si>
    <t xml:space="preserve">HTN(suboptimal BP) + ? IHD to r/o HHD + Dyslipidemia +? Nephrolithiasis +? BPH </t>
  </si>
  <si>
    <t xml:space="preserve">RFT(he cannot afford), Abdominopelvic U/S, ECHO,  Decrease Enalapril 5 mg po daily, Continue Furosemide 20 mg po/d and Spironolactone 12.5 mg po/d Until ECHO result arrive,  Hold Atrovasttin 20 mg po/d </t>
  </si>
  <si>
    <t xml:space="preserve">P1=HTN on Enalapril 5 mg po BID[ D/c Enalapril for the last 5 days], Furosemide 20 mg po/d and Spironolactone 12.5 mg po/d _x000D_
P2=Dyslipidemia Atrovastatin 20 mg po/d [ But he d/c for the past 3 mons) </t>
  </si>
  <si>
    <t>no cough,no SOB, no edema, visual problem on follow up, no back pain, paresthasia, joint mobility good (has claudication, bilateral knee pain, no swelling, no creptation), good balance, good understanding, cooperative,m no tinites, no virtigo,  stiffness of hand joint (obesity, no stress, no psychosocial distress, good dietary habit, adherent to medication ( allergies, obver diuresis and has stoped taking hct), toileting good, good social interacytion. remarkls 9(no breast mass, no vaginal discharge)</t>
  </si>
  <si>
    <t>difficulty of raising from sitting, cklampsy body muscle function, sleeps well, walking distance weak, no emotional change, no mem,oryu loss, good judgemnent</t>
  </si>
  <si>
    <t>salyt restriction, be active, minimize coffee, vegitable andb fruit dish, legumes dish, get adequate sun light, use only liquid oil, foot care (keep hygien, keep moisturizing legs with vaslin, wear loose shoe, becareful while cutting nails), keep candy in pockets</t>
  </si>
  <si>
    <t>PR=92/M  BP=144 / 88MMHG</t>
  </si>
  <si>
    <t>HTN WITH SUB OPTIMAL BP CONTROL</t>
  </si>
  <si>
    <t>AMLODIPINE 10MG PO DAILY,ENALAPRIL 10MG PO BID</t>
  </si>
  <si>
    <t>HTN ON AMLODIPINE 10 MG PO DAILY po/d,ENALAPRIL 10MG PO DAILY</t>
  </si>
  <si>
    <t>BP=142/75, PR=80_x000D_
HBPM=117/70,121/70,120/70</t>
  </si>
  <si>
    <t>LBP 2 to lumbar spondylosis + dyslipidemia + Newly Dxed HTN</t>
  </si>
  <si>
    <t>Atrovastatin 20 mg po/d, Amlodipine 2.5 mg po/d, Neurobion 1 tab po/d</t>
  </si>
  <si>
    <t xml:space="preserve">P=LBP 2 to lumbar spondylosis + dyslipidemia + Newly Dxed HTN; on Atrovastatin 20 mg po/d, Amlodipine 2.5 mg po/d, Neurobion 1 tab po/d </t>
  </si>
  <si>
    <t xml:space="preserve">FBS-134- 140, RBS- 186- 244_x000D_
</t>
  </si>
  <si>
    <t>TYPE 1 DM WITH sub-optimal CONTROL</t>
  </si>
  <si>
    <t>HA1C, ESCALATE NPH- 54/ 26, , RI- 8- 6, REFILL HIM &amp; APPOINT AFTER 1 MONTH</t>
  </si>
  <si>
    <t>P-Type 1 DM for 1 year NPH 52/24 RI 6-4 added last week</t>
  </si>
  <si>
    <t xml:space="preserve">she is trying to speak words </t>
  </si>
  <si>
    <t>P1-BROCAS aphasia + right side facial nerve palsy 2ry to recurrent ischemic stroke P2-  HTN with HHD for 10 years on amlodipine 10 mg PO once daily,  Enalapril 10mg po bid &amp; HCT 25 mg po/d</t>
  </si>
  <si>
    <t xml:space="preserve">BP 148/76 PR 61_x000D_
U/A = except glucose +2  unremarkable_x000D_
LFT = normal _x000D_
HGBA1C = 5.2_x000D_
</t>
  </si>
  <si>
    <t xml:space="preserve">stable and improving </t>
  </si>
  <si>
    <t>refill, and see her after 3/months</t>
  </si>
  <si>
    <t>IHD with reduced EF + HTN_x000D_
on bisoprolol 1o dialy, spiolactone 25 mg pod daily, enalapril 10 mg po bid, forixga 10 daily, atrovastatin 20 mg po daily and clopidogrel 75 mg po daily</t>
  </si>
  <si>
    <t>PR=70/M  BP=134 / 80MMHG</t>
  </si>
  <si>
    <t>known HTN for the past 8 yr  on Amlodipine 5mg po daily, Enalapril 5mg po bid</t>
  </si>
  <si>
    <t>REFILL WITH THE ABOVE MEDICATIONS,DO HGA1C</t>
  </si>
  <si>
    <t xml:space="preserve">BP 129/89 PR 90 </t>
  </si>
  <si>
    <t>Continue his medication</t>
  </si>
  <si>
    <t xml:space="preserve">has 2 abortion in this year_x000D_
6 weeks ammenhoric </t>
  </si>
  <si>
    <t>2x3 cm anterior neck swelling_x000D_
S1 and s2 well heard no m_x000D_
hga1c 6.6  TSH 0.26 [ 0.25-4]</t>
  </si>
  <si>
    <t xml:space="preserve">Type 2 DM _x000D_
Recurrent Abortion_x000D_
1st TMS Pregnancy </t>
  </si>
  <si>
    <t>SMBG_x000D_
Switch to Insulin_x000D_
Free T4_x000D_
Start Folic acid_x000D_
Involve OBS side for recurrent abortion</t>
  </si>
  <si>
    <t xml:space="preserve">TYpe 2 DM for 2 years_x000D_
ON MTF 1000 BID </t>
  </si>
  <si>
    <t>PR=80  BP=128 / 76MMHG</t>
  </si>
  <si>
    <t>PR- 92 RR- 19 BP- 133 / 67, FT4- 1.14, FBS- 89,, INR- 3.08. , SCr- 0.7,  LDL- 140, HDL- 65, TG- 115</t>
  </si>
  <si>
    <t>THYROCARDIAC DISEASE+ A.FIB + DVHD</t>
  </si>
  <si>
    <t xml:space="preserve">bp 134 / 80 pr 122 regular, clear chest, s1 and s2 well heard _x000D_
_x000D_
</t>
  </si>
  <si>
    <t xml:space="preserve">Assessment_x000D_
Hypothyroidism_x000D_
_x000D_
</t>
  </si>
  <si>
    <t>thyroixin 200 ug 1x/week and 100 ug po 6x/week _x000D_
switch to symbicort_x000D_
Amoxacillin-cavullinic 1 gm BID</t>
  </si>
  <si>
    <t xml:space="preserve">FBS-133,Cr.-0.91,ALT-19.6,AST-26.6,ALP-206 &amp; HgA1C-8.41 % </t>
  </si>
  <si>
    <t xml:space="preserve">Refill, Serial FBS &amp; RBS </t>
  </si>
  <si>
    <t xml:space="preserve">DM On NPH 24/14 IU SC BID </t>
  </si>
  <si>
    <t>she clain high glucose record at  home but  she  did not remember  the  value</t>
  </si>
  <si>
    <t>BP 106/ 74 PR 85</t>
  </si>
  <si>
    <t>Known DM  on Glibenclamide  5mg po BID,  metformin 1gm PO BID</t>
  </si>
  <si>
    <t>send FBS CBC  OFT, HGA1C</t>
  </si>
  <si>
    <t>BP= 126 / 68, PR= 68, regular_x000D_
FBS=108-160</t>
  </si>
  <si>
    <t xml:space="preserve">TII DM( fair Glycemic control)  + Dyspepsia +? Dyslipidemia </t>
  </si>
  <si>
    <t xml:space="preserve">LSM advised_x000D_
MTF 1000 mg PO Bid, Glibenclamide 5 mg po Bid, Hold Atrovastatin Until Lipid profile is done  </t>
  </si>
  <si>
    <t xml:space="preserve">P=TII DM on MTF 1000 mg PO Bid, Glibenclamide 5 mg po Bid, Atrovastatin 20 mg po/d[ But he took Atrovastatin 20 mg PRN </t>
  </si>
  <si>
    <t xml:space="preserve">Feels better _x000D_
</t>
  </si>
  <si>
    <t>Inj site rotation_x000D_
SMBG</t>
  </si>
  <si>
    <t>P: type 1 DM Newly DIagnosed A1c 13 %_x000D_
ON NPH 4-6</t>
  </si>
  <si>
    <t>bloating sensation</t>
  </si>
  <si>
    <t xml:space="preserve">FBS-119,123 mg/dl &amp; BP-131 / 65 mmHg </t>
  </si>
  <si>
    <t>TIIDM on MTF 1.5/1 gm po BID, Glibenclamide 5 mg po BID 2. HTN on Enalapril 5 mg po BID, ASA 81 mg po/d 3. PN on AMT 25 mg po/d, Neurobin 1 tab po/d, ATROVSATATIN 20 MG PO DAILY</t>
  </si>
  <si>
    <t>PR- 84 RR- 17 BP - 111 / 77, FBS-57- 195, RBS-295-425</t>
  </si>
  <si>
    <t xml:space="preserve">POORLY  CONTROLLED T1 DM </t>
  </si>
  <si>
    <t>HA1C,  DESCALE NPH- 30/4, INSULIN 10/4, APPOINT HER AFTER 1MONTH</t>
  </si>
  <si>
    <t>P- T1DM for 3 years on : -NPH 30/4  and -RI 10/ 6 IU</t>
  </si>
  <si>
    <t>PRODUCTIVE COUGH OF WHITISH SPUTUM OF EIGHT DAYS</t>
  </si>
  <si>
    <t>PR=94/M  BP=148 / 70MMHG</t>
  </si>
  <si>
    <t>SAME AS ABOVE+SUBOPTIMAL BP CONTROL+?CAP</t>
  </si>
  <si>
    <t>REFILL,ADVISED ON LIFE STYLE MODIFICATIONS.INVESTIGATE</t>
  </si>
  <si>
    <t xml:space="preserve">P1= Bell's Palsy, P2- HTN + PNP; on ENALAPRIL 5MG BID, AMILODIPIN 10 MG PO/D, AMITRIPTYLINE 25 MG PO/DAY, _x000D_
_x000D_
_x000D_
_x000D_
_x000D_
_x000D_
_x000D_
_x000D_
_x000D_
</t>
  </si>
  <si>
    <t>FBS 90-100_x000D_
Predinner  86-100</t>
  </si>
  <si>
    <t xml:space="preserve">V/S BP- 136 / 72 PR-100 updated Inj site clear_x000D_
- hgba1c- 5.4_x000D_
</t>
  </si>
  <si>
    <t>TYpe 1 DM well controlled</t>
  </si>
  <si>
    <t>D/C RI 2/2.. Hypo_x000D_
SMBG</t>
  </si>
  <si>
    <t xml:space="preserve">TYPE 1 DM for 5 years + Dyslipidemia on -NPH 14/4 -RI 4/4 -Atrovastatin 20 mg Po every other day _x000D_
_x000D_
</t>
  </si>
  <si>
    <t xml:space="preserve">she still has  watery stool  frequently after treated at emerrgency , has easyfatigibility,   , fever, headache, no other complain </t>
  </si>
  <si>
    <t xml:space="preserve">bp 173/90 ,pr 80, fbs not done  cbc  wbc  16800,  72%,  cl 99.8, k 2.6, na 135 </t>
  </si>
  <si>
    <t>Known stage 4 pancreatic ca completed chemo+HTN+DM +severe hypoglycemia 2? GI LOSS</t>
  </si>
  <si>
    <t>Known stage 4 pancreatic ca completed chemo+HTN+DM  link from er</t>
  </si>
  <si>
    <t>BP-123/69_x000D_
pr 80_x000D_
FBS- 131/ 142, 130</t>
  </si>
  <si>
    <t>refill and advise on dieatry and lifestyle control</t>
  </si>
  <si>
    <t>T2 DM on MTF1500/ 1000 mg po bid po bid, Daonil 10mg po bid and atrovastatin 20mg po daily</t>
  </si>
  <si>
    <t>She has dry cough after initiation of enalapril. She has still claim burning &amp; tingling leg pain</t>
  </si>
  <si>
    <t>BP= 128 / 71, PR=80, regular_x000D_
FBS=127</t>
  </si>
  <si>
    <t>controlled T2 DM + controlled  HTN + Dry cough 2 to ? Enalapril side effect +DM  PN + ? Vit- D deficiency</t>
  </si>
  <si>
    <t>Change Enalapril to losartan 50 mg po/d , metformin 750 mg po bid, atrovastatin 20 mg po/day atenolol 25 mg po /day, Amitriptyline 25 mg po/d, Dec. HCT 12.5 mg po/d _x000D_
Serum Vit-D3( She cannot afford)_x000D_
Neurobion 1 tab po/d, Vit- D 880 IU/D for 2 mons</t>
  </si>
  <si>
    <t xml:space="preserve">P=T2 DM + HTN; on metformin 750 mg po bid atrovastatin 20 mg po/day atenolol 25 mg po /day , Amitriptyline 25 mg po/d, HCT 25 mg po/d </t>
  </si>
  <si>
    <t>no cough, no SOBN, no edema, no visual problem to be evaluated, back pain, (no vitamin c deficecy, no RVI, serum vitamin D leve;l not checked , no area of tenderness, left sacroilliac join t tenmderness,  street leg test for left leg positive, no incontenece,  lumbar lordosis intact, no squating problem), good dietary habit, adherent to medication, no stress,  FBS 130 mg/dl, BP 120/70 mmHg remarks (no breast mass, no vaginal discharge)</t>
  </si>
  <si>
    <t>sleeps well, walking distance good, musclr strength good, no emotional change (has psychjosocial distress, family members conflict), good memory,  good judgenment</t>
  </si>
  <si>
    <t>salt restriction, minimize coffee, prevenmtion of fall, vegitable and fruity dish, legumes dish, get adequate sun light, eat small mmore frequent, avoid large portionof a meal at a time, walk for 30 minutes 5 times per week, foot care (hygien, keep moisturizing legs with valin, wear loose shoe, becarefyul while cutting nails), abvoid heavyb duty, keepo candy in pockets</t>
  </si>
  <si>
    <t>diabetes , backm pain with radiculopathy</t>
  </si>
  <si>
    <t xml:space="preserve">BP-121-138/50-70 mmHg &amp; FBS-132-150 mg/dl </t>
  </si>
  <si>
    <t xml:space="preserve">Refill, Continue LSM &amp; Serial FBS &amp; BP measurement for next visit </t>
  </si>
  <si>
    <t>T2DM + HTN on MTF 1000 mg po bid, Daonil 5 mg po/day, Amlodipine 5 mg po/day, HCT 25 mg po/day, &amp; atenolol 50 mg po/day</t>
  </si>
  <si>
    <t>has epigastric pain of a month duration</t>
  </si>
  <si>
    <t>PR=104  BP=183 / 94MMHG</t>
  </si>
  <si>
    <t>HTN WITH POOR BP CONTROL+DYSPEPSIA2?</t>
  </si>
  <si>
    <t>REFILL,AMLODIPINE 10MG PO DAILY,ADD PPI,DO STOOL EXAM</t>
  </si>
  <si>
    <t>PR 80 RR 17  BP 132 / 74</t>
  </si>
  <si>
    <t>T2DM  + HTN on metformin 1 gm mg po BID, doanil 5 mg po BID, amlodipine 5 mg po/d, atrovastatin 20 mg po/d, and Neurobin 1 tab po/d</t>
  </si>
  <si>
    <t xml:space="preserve">BP96/65 PR  100, plt current 58000, , </t>
  </si>
  <si>
    <t>p1-Thrombocytopenia 2ndary to ? ITP( initially 5k,2k,4k,17k AT DISCHARGE 117k) p2- UGIB 2ndary to ? PUD</t>
  </si>
  <si>
    <t>THIs a 24 years old female patient admitted on her 19/02/16 6th day of admission for the assessment of p1-Thrombocytopenia 2ndary to ? ITP( initially 5k,2k,4k,17k AT DISCHARGE 117k) p2- UGIB 2ndary to ? PUD(last bleeding was a week back) p3-Amoebiasis (treated) she is on predensolone 50mg po 1x omperazole, cotrimoxazole 960mg po q other day</t>
  </si>
  <si>
    <t>BP-134/74_x000D_
pr 80_x000D_
FBS- 76,</t>
  </si>
  <si>
    <t>Insulin 8/4 iu appoint after 3 months</t>
  </si>
  <si>
    <t>DM on NPH 8 /6 IU BID + HTN on LSM</t>
  </si>
  <si>
    <t>BP=120/70_x000D_
FBS=140</t>
  </si>
  <si>
    <t xml:space="preserve">known type II DM(fair glycemic control)) + Controlled HTN + Dyslipidemia </t>
  </si>
  <si>
    <t>MTF 1 gm po bid, glibenclamide 10 mg po Bid, Enalapril 5 mg po daily</t>
  </si>
  <si>
    <t>P=known type II DM( for 1 yr) + HTN(for 8 mons); on MTF 1 gm po bid, glibenclamide 10 mg po Bid, Enalapril 5 mg po bid[ But she took Ennalapril 5 mg po/d]</t>
  </si>
  <si>
    <t>no cough, no SOB,no edema, no visual problem, no bacvk pasin, no paresthasia, joint mobility good, good balance, hgood undetrstanding, cooperative, no obesity, no stress, no stress, no psychosocial distress,good dietary habit, no asddiction, good hjygien, adfherent to medication, toileting good, good social interaction. eremarks 9no breast mass, no vaginal discharge)BP 120/80 mmHg</t>
  </si>
  <si>
    <t>sleeps well, walking distance good,m muscle strength good, no emotional chanmge, no mem,ory loss, good judgement</t>
  </si>
  <si>
    <t>salt restrioction, be active, minim ize coffee, prevention of fall;,vegitable and fruit dish, legumes dish, fget adequate sun  light</t>
  </si>
  <si>
    <t xml:space="preserve">T2DM + HTN on metformin </t>
  </si>
  <si>
    <t>T2DM + HTN on metformin 1 gm po BID doanil 10mg po BID and amlodipine 5 mg po daily</t>
  </si>
  <si>
    <t>PR 75 RR 17 BP 139 / 68 T 36</t>
  </si>
  <si>
    <t>BOO sec to  BPH+KNOWN HTN+DM</t>
  </si>
  <si>
    <t>continue his  medication</t>
  </si>
  <si>
    <t>BOO sec BPH+KNOWN HTN+DM</t>
  </si>
  <si>
    <t xml:space="preserve">Completed anti-TB 3 days back Came for medical certificate for abroad travel </t>
  </si>
  <si>
    <t>BP - Not measured _x000D_
Baseline investigations - CBC - normal; ESR - 80; Pleural fluid analysis - 312 cells, L - 94%, protein -  5.1gm/dl, FNAC from pleural fluid - lymphocytic  effusion, CXR - cardiomegaly with bilateral pleural effusion, Chest CT - RUL consolidation with ipsilateral massive pleural effusion, minimal left pleural effusion and mediastinal LAP</t>
  </si>
  <si>
    <t xml:space="preserve">Disseminated TB (Lung, LN and Pleural effusion) + HTN </t>
  </si>
  <si>
    <t>Continue amlodipine 5mg PO/d and see control CXR</t>
  </si>
  <si>
    <t xml:space="preserve">Rt shoulder pain of 3 days </t>
  </si>
  <si>
    <t xml:space="preserve">BP-138 / 84 mmHg </t>
  </si>
  <si>
    <t>Refill &amp; advice him on lifestyle modification</t>
  </si>
  <si>
    <t>HTN with HHD + Dysipidemia on Amlodipine 10 mg po/D, Enalapril  10 MG PO BID, LASIX 20 MG PO/D , ASA 81 MG PO/D &amp; Atrovastatin 20 mg po/day</t>
  </si>
  <si>
    <t>PR=77  BP=111 / 67MMHG,FBS=80MG/DL</t>
  </si>
  <si>
    <t>TYPE 2DM WITH GOOD GLYCEMIC CONTROL</t>
  </si>
  <si>
    <t>REFILL WITH THE ABOVE MEDICATION,DO HGA1C</t>
  </si>
  <si>
    <t>TYPE 2DM ON NPH 32/24IU</t>
  </si>
  <si>
    <t>no cough, no SOb, no edema, no visual problem on foollow up (left eye blind post traumatic), no back pain, has  paresthasiam,, joint mobility good, good balabnce, good understanding,cooperative,  tinites (no headache, no virtigo, no sign of anemia) no stress, good dietAry habit, adherent top medication, toileting good, good social interaction. remarks (no BPH symptoms)FBS 223 mg/dl (on  mixtard insulinn dose escalated 22 iu s/c daily)</t>
  </si>
  <si>
    <t>salt restriction,be acvtive, mini ize co coffee, vegitable and fruiot dish, legumes dish, get adequate sunlight, foot care</t>
  </si>
  <si>
    <t>Bp-135/93_x000D_
pr 80_x000D_
FBS-117,112, 136</t>
  </si>
  <si>
    <t>good bp control+ ? newly diagnoswd HTN</t>
  </si>
  <si>
    <t>advise on LSM og HTN and dietary adherence</t>
  </si>
  <si>
    <t>poor controlled T2 DMno new comaplaint</t>
  </si>
  <si>
    <t>REFILL WITH THE ABOVE MEDICATION,DO HGA1C,PUT ON MTF IF HGA1C  RESULT IS GOOD</t>
  </si>
  <si>
    <t xml:space="preserve">She has ankle swelling on prolonged standing  &amp; walking for 2 wks duration. She has intermittent burning sensation of legs for the past 5 yrs. She has abdominal pain below the umblicus, bloating &amp; epigastric abdominal burning pain for the past 2 wks &amp; for her compliant she visited private setup fthen unspecified Injectable is given BId for 2 days then daily for extra 5 days but she claim no improvement . No diarrhea, Fever, chills rigor </t>
  </si>
  <si>
    <t>BP=121/79, PR=76</t>
  </si>
  <si>
    <t>Controlled HTN +  PN 2 to ? Vit D deficiency +? IP + ? PUD</t>
  </si>
  <si>
    <t>CBC, ESR, RF, serum 25(OH) Vit-D3 , Stool H.Pylori Ag, Stool Analysis, U/A</t>
  </si>
  <si>
    <t xml:space="preserve">P=well controlled HTN + ? PN; on Amlodipine 5 mg po/d, HCT 25 mg po/d &amp; Neurobion 1 tab po/d </t>
  </si>
  <si>
    <t xml:space="preserve">hasepigastric burning pain </t>
  </si>
  <si>
    <t xml:space="preserve">bp 101/58, pr 80, esr 11,  rft normal </t>
  </si>
  <si>
    <t xml:space="preserve">CHF secondary to CRVHD+dyspepsia </t>
  </si>
  <si>
    <t xml:space="preserve">add omperazole 20mg  </t>
  </si>
  <si>
    <t>CHF secondary to CRVHD on Furosemide 20 mg po/d and Spironolactone 25 mg po/d+</t>
  </si>
  <si>
    <t>no cough, no SOB, no edema, no visual problem , no back pain, paresthasia, no fever, no diarrhea, no rash,  viral load undetectable,  good dietary habit (BMI 19 kg/m2 ) creatinine clerance ( 72.8 ml/min)</t>
  </si>
  <si>
    <t>sleeps well, wal;king distance good, muscle strength good, no emotional change, no memory looss, good judgement</t>
  </si>
  <si>
    <t>salyt restriction, be active, eat high protein (phlampinet ordered), vegitable and fruit dish, legumes dish, get adequate sun light</t>
  </si>
  <si>
    <t>RVI on HAART, hypertension, dyslipidemia</t>
  </si>
  <si>
    <t>Bp-113/76_x000D_
pr 80</t>
  </si>
  <si>
    <t xml:space="preserve">same + ? FCC </t>
  </si>
  <si>
    <t>DISC PROLAPSE ( cervical c3 and c4 +vitamin D DEFICENCY_x000D_
mammmography- Bilateral round classificaton to the right aasociated with increasd opacity ?FCC</t>
  </si>
  <si>
    <t xml:space="preserve">She has SOB with moderate activity </t>
  </si>
  <si>
    <t>PR 82 RR 17 BP 93 / 64  T 36</t>
  </si>
  <si>
    <t>HTN + ? HHD +  T2DM on LSM amlodipine 5 mg po/d, atrovastatin 20 mg po/d + UTI</t>
  </si>
  <si>
    <t>To do echo ,U/A</t>
  </si>
  <si>
    <t>BP-123-160/64-78 mmhg</t>
  </si>
  <si>
    <t xml:space="preserve">Mild neuro cognitive disorder + HTN; on Enalapril 2.5 mg po everyotherday </t>
  </si>
  <si>
    <t xml:space="preserve">came  for result </t>
  </si>
  <si>
    <t xml:space="preserve">bp 152/60, repeat home  130/60 ,pr80 </t>
  </si>
  <si>
    <t xml:space="preserve">? intermittent claudicaltion secondary to arterial atherosclerosis+HTN+BPH  </t>
  </si>
  <si>
    <t>PR 82 RR 17 BP 93 / 64  T 36 MSS /INT bilateral grade 2 pitting edema</t>
  </si>
  <si>
    <t>has swelling over right  upper extremity since three months,has weight loss of 4kg in a year time.</t>
  </si>
  <si>
    <t>PR=108  BP=185 / 94MMHG,FBS=135MG/DL</t>
  </si>
  <si>
    <t>same as above with good glycemic+poor BP control+?right forearm osteosarcoma</t>
  </si>
  <si>
    <t>Refill,add Hct 25 mg po daily,add predinsolone 10 mg po dailydo right forearm x-ray,do FNAC,DO HGA1C</t>
  </si>
  <si>
    <t>known hypertensive and diabetic + Rheumatoid Arteritis on MTF 850mg po BID, Doanil 10mg po bid, MTX 10mg po weekly, folic acid, losartan 50mg po daily and atrovastatin 20mg po daily</t>
  </si>
  <si>
    <t>abdominal discomfrot ( rumblinmg),  burning epigastric pain, stool color  whitish</t>
  </si>
  <si>
    <t xml:space="preserve">? IP         </t>
  </si>
  <si>
    <t>no cough, no SOb, has dyspepsia, no edema, no visual problem, no back paion, no paresthasia, chest pain, jaw [pain (no sweating, no vomiting suggestive of angibna)</t>
  </si>
  <si>
    <t>sleeps well, walkin gdistance good, musdcle strength good, no emotional; chanmge, no memory loss, good judghement</t>
  </si>
  <si>
    <t>unstable angibnna (r/po myoicardial infarction)</t>
  </si>
  <si>
    <t>lipid profile, ECG, troponnin I , CKMB requested</t>
  </si>
  <si>
    <t>hypertension, dyslipidemia, radiculopatrny</t>
  </si>
  <si>
    <t>BP-140/70, 132/ 79, 135/64_x000D_
pr 8-</t>
  </si>
  <si>
    <t xml:space="preserve">epigastric pain on right side </t>
  </si>
  <si>
    <t>BP 117/82 PR 67</t>
  </si>
  <si>
    <t>Moderate fatty liver + DM on LSM</t>
  </si>
  <si>
    <t>Lipid profile , cbc , u/a , ABD PELVIC U/S</t>
  </si>
  <si>
    <t xml:space="preserve">complain to have bilateral heel and ankle pain of 2 months duration and the pain worsen upon walking. other wise no new compliant </t>
  </si>
  <si>
    <t>BP=153/80 PR= 72 (serial record 131/84, 124/77, 134/82)_x000D_
FBS= 282, 188, 112, 168, 78, 101</t>
  </si>
  <si>
    <t xml:space="preserve">advice on LSM, send for calcaneal x-ray _x000D_
refill for 1 month and appoint with serial FBS, RBS and BP record </t>
  </si>
  <si>
    <t>T2DM + HTN on NPH 20/12 IU, metformin 500 mg po BID, enalapril 10 mg po BID, amlodipine 10 mg po/d, atrovastatin 20 mg po/d, HCT 25 mg po/d, and ASA 81 mg po/d</t>
  </si>
  <si>
    <t xml:space="preserve">BP at home 120-150/80-90 </t>
  </si>
  <si>
    <t>CBC , L/Profile,OFT</t>
  </si>
  <si>
    <t xml:space="preserve">FBS-132-136 mg/dl </t>
  </si>
  <si>
    <t>TYPE 2 DM for the past 4 yr on Metformin 850 mg po/day</t>
  </si>
  <si>
    <t>PR=63  BP=107 / 56=FBS=135mg/dl,hga1c=5.7%</t>
  </si>
  <si>
    <t>HTN WITH SUB OPTIMAL BP CONTROL+TYPE 2DM WITH GOOD GLYCEMIC CONTROL</t>
  </si>
  <si>
    <t>AMLODIPINE 2.5MG PO DAILY,ATENOLOL 12.5MG PO DAILY,APPOINT AFTER THREE MONTHS.</t>
  </si>
  <si>
    <t>HTN + T2DM LSM -ON amlodipine - 5 mg po daily , ATENOLOL 25 MG PO DAIL</t>
  </si>
  <si>
    <t>PR 87 RR 17 BP 141 / 70 T 36</t>
  </si>
  <si>
    <t xml:space="preserve">HTN + DM on Enalapril 10mg BID and NPH 16/10 IU </t>
  </si>
  <si>
    <t>palpitaioon, headache, nausea,</t>
  </si>
  <si>
    <t>BP-122/70_x000D_
pr 80_x000D_
FBS 165, 127</t>
  </si>
  <si>
    <t>T2DM on metformin 1gm po BID</t>
  </si>
  <si>
    <t>PR- 83 RR- 17 BP-109 / 77,   FBS-87-100</t>
  </si>
  <si>
    <t>HA1C, REFILL INSULIN&amp; APPOINT AFTER 3 MONTHS</t>
  </si>
  <si>
    <t xml:space="preserve">p- 36 year old, Type 1 dm for 25 years+ frozen shoulder syndrome  on NPH 60/30 , </t>
  </si>
  <si>
    <t>watery diarrhoea of two days</t>
  </si>
  <si>
    <t>PR=102  BP=133 / 84MMHG,HGA1C=6.2%,FBS=122MG/DL,CR=1.3</t>
  </si>
  <si>
    <t>Same with good glycemic+suboptimal BP  control+AGE 2?+R/OAWD</t>
  </si>
  <si>
    <t>REFILL,ENALAPRIL 10MG PO BID,TRANSFER TO EMERGENCY MEDICAL OPD.</t>
  </si>
  <si>
    <t>DM+HTN NPH 12/6IU(BUT HE IS TAKING 12/80,MTF 500 MG PO DAILY,DECREASE ENALAPRIL TO 10MG/5MG PO BID,NIFEDIPINE 20 MG PO DAILY</t>
  </si>
  <si>
    <t xml:space="preserve">VS BP 110/79 PR 88 </t>
  </si>
  <si>
    <t>cold allergy bronchitis</t>
  </si>
  <si>
    <t xml:space="preserve">HgA1C-8.7%, T.chol-154,HDL-55,LDL-90.8 &amp; TG-141 mg/dl </t>
  </si>
  <si>
    <t>Refill &amp; Continue Lifestyle modification</t>
  </si>
  <si>
    <t xml:space="preserve">T2DM on MTF 1000 mg po BID &amp; Atrovastatin 20 mg po/d </t>
  </si>
  <si>
    <t>BP 137/81 PR 80</t>
  </si>
  <si>
    <t>Known asthmatic on salbutamol puff prn and beclomethasone 2 puff bid</t>
  </si>
  <si>
    <t>CBC, Chest X-ray</t>
  </si>
  <si>
    <t>Known asthmatic on salbutamol puff prn and beclometasone 2 puff bid</t>
  </si>
  <si>
    <t>Completed anti-TB 3 days back Came for medical certificate for abroad travel</t>
  </si>
  <si>
    <t>BP - Not measured Baseline investigations - CBC - normal; ESR - 80; Pleural fluid analysis - 312 cells, L - 94%, protein - 5.1gm/dl, FNAC from pleural fluid - lymphocytic effusion, CXR - cardiomegaly with bilateral pleural effusion, Chest CT - RUL consolidation with ipsilateral massive pleural effusion, minimal left pleural effusion and mediastinal LAP</t>
  </si>
  <si>
    <t>Disseminated TB (Lung, LN and Pleural effusion) + HTN</t>
  </si>
  <si>
    <t xml:space="preserve">Disseminated TB (Lung, LN and Pleural effusion) + HTN_x000D_
_x000D_
New Complaint_x000D_
Completed anti-TB 3 days back Came for medical certificate for abroad travel_x000D_
_x000D_
</t>
  </si>
  <si>
    <t>has right hand pain of two months</t>
  </si>
  <si>
    <t>PR=96  BP=128 / 78MMHG,HGA1C=6.9%,CR=1.2MG/DL,BUN=11MG/DL,URIC ACID=5.6MG/DL</t>
  </si>
  <si>
    <t>Same as above with good glycemic+BP control+?right hand osteoarteritis</t>
  </si>
  <si>
    <t>refill,do right hand x-ray,do fbs</t>
  </si>
  <si>
    <t>P=T2 DM + HTN; on NPH=28/22iu sc bid[ , metformin 500mg po day; Enalapril 10 mg po BID , Amlodipine 10 mg po/d, Atrovastatin 40 mg po/d</t>
  </si>
  <si>
    <t>PR-94 PR-17 BBP- 100 / 68, FBS-101-146, RBS-99-216WELL CONTROLLED</t>
  </si>
  <si>
    <t>WELL CONTROLLED GLYCEMIA+ HFmrEF 2 TO DCMP</t>
  </si>
  <si>
    <t>UPDATE IXS, REFILL MEDS &amp; APPOINT AFTER 1MONTHS</t>
  </si>
  <si>
    <t>P1- Known T-2 DM( 10YRS)  P2-  HFmrEF(45%) sec to DCMP , he is metoprolol 12.5mg po daily,enalapril 5 mg po daily, spironolactone 25 mg po/d, lasix 40 mg po/d_x000D_
dapagliflozin 10mg po daily, MTF 500MG PO BID , _x000D_
clopidogrel 75mg po daily_x000D_
atrovastatin 40mg po daily</t>
  </si>
  <si>
    <t>FREQUENCY OF URINATION OF ONE WEEK</t>
  </si>
  <si>
    <t>PR=82/M  BP=156 / 79MMHG,FBS=142MG/DL</t>
  </si>
  <si>
    <t>SAME WITH SUBOPTIMAL BP AND GLYCEMIC CONTROL+?UTI</t>
  </si>
  <si>
    <t>REFILL,HCT 25MG PO DAILY,DO U/A,APPOINT AFTER THREE MONTHS.</t>
  </si>
  <si>
    <t xml:space="preserve">BP-151/ 70 mmHg &amp; FBS-130 mg/dl </t>
  </si>
  <si>
    <t>P1. TIIDM + Dyslipidemia; on NPH 18/6 IU SC BID, Amlodipine 10 mg p/d, Atorvastatin 20 mgx1 &amp; ASA 81 mg po daily</t>
  </si>
  <si>
    <t>REFILL,HCT 25MG PO DAILY,DO U/A,CBC,APPOINT AFTER THREE MONTHS.</t>
  </si>
  <si>
    <t xml:space="preserve">she still claim global headache &amp; vomiting </t>
  </si>
  <si>
    <t>Repeat BP= 88/66 , PR=112, regular &amp;b</t>
  </si>
  <si>
    <t xml:space="preserve">Newly Dxed Stage 4 RVI on HAART (CD4 count of 17) + Esophageal candidiasis + TB meningitis on Rx </t>
  </si>
  <si>
    <t xml:space="preserve">LFT,CBC_x000D_
continue HAART, Anti TB 2 tab Po/d(started on 3/2/16), Pyridoxin 50 mg po/d, Cotrimoxazole 960 mg po/d, Fluconazole 200 mg po/d, PCM 1gm po PRN, Omeprazole 40 mg po bid, Plasil 10  mg PO PRN </t>
  </si>
  <si>
    <t xml:space="preserve">She Discharged 1 wk back after admitted for 2 mons and Rxed for P1= Stage 4 RVI on HAART (CD4 count of 17)- P2=? Pyogenic Meningitis VS TB meningitis(Rxed )P3 CNS Toxo- (on ABX +anti-TB) P4= Esophageal candidiasis (on fluconazole) P5= PCP (on cotri therapeutic dose FISHED ) P6= IRIS ( prednisolone CORRECTED ) P7=moderate thrombocytopenia ( corrected); currently on HAART, Anti TB 2 tab Po/d(started on 3/2/16), Pyridoxin 50 mg po/d, Cotrimoxazole, Fluconazole 200 mg po/d, PCM 1gm po PRN, Omeprazole 40 mg po bid, Plasil 10  mg PO PRN </t>
  </si>
  <si>
    <t>PR 84 RR 17 BP 106 / 79 T 36</t>
  </si>
  <si>
    <t>BOWEL HABIT CHANGE AND IBS WAS CONSIDERED ON COLONOSCOPY</t>
  </si>
  <si>
    <t>continue life style modification</t>
  </si>
  <si>
    <t>BP:141 / 79   PR: 78</t>
  </si>
  <si>
    <t>p1: Rt knee OA ON FOLLOW UP AT OR4THO SIDE p2: HTN amlodipine 5 mg po/day</t>
  </si>
  <si>
    <t xml:space="preserve">has improvement no new complain </t>
  </si>
  <si>
    <t xml:space="preserve">bp 93/58,,pr , resp scattterd wheezing </t>
  </si>
  <si>
    <t>PG + 2nd Tx Px +bronchial asthma</t>
  </si>
  <si>
    <t xml:space="preserve">see medication link to mrc </t>
  </si>
  <si>
    <t xml:space="preserve">PG + 2nd Tx Px + Acute Exacerbation of bronchial asthma ppted by ? cold weather treated at emrgency </t>
  </si>
  <si>
    <t>currently presented with a complain of leg edema for the last two months associated with epigastric pain</t>
  </si>
  <si>
    <t>BP:  136 / 79   PR:  84_x000D_
FBS: 125mg/dl _x000D_
ECHO = Normal Doppler _x000D_
Uric Acid = 2.8_x000D_
abdominal u/s ( 20/12/2014): Left side renal cortical cyst_x000D_
MSS: Bilateral grade II pitting edema which is tender with bluish discoloration of tip of fingers</t>
  </si>
  <si>
    <t xml:space="preserve">good glycemic control + left renal cortical cyst + ? PAD + dyspepsia </t>
  </si>
  <si>
    <t>doppler u/s ( arterial), RFT, Foot x ray, abdominal u/s, U/A, CBC, stool</t>
  </si>
  <si>
    <t>p1: T2DM on NPH 28/12iu bid, MTF 500gmg po bid,_x000D_
p2: ? PN  on AMT 25mg po daily, pregabalin 75 mg po daily and neurobin 1 tab po daily</t>
  </si>
  <si>
    <t xml:space="preserve">start to have dry cough  for 10days, no sob </t>
  </si>
  <si>
    <t xml:space="preserve">bp174/80,  ,pr 80, RESP   scattered wheezing , cvs s1 and s2 well heard </t>
  </si>
  <si>
    <t xml:space="preserve">HTN+HHD+ASHMA+? </t>
  </si>
  <si>
    <t>SEE MEDICATION salbutamol puff , predinsolone, beclamethasone cxr cbc   ecg</t>
  </si>
  <si>
    <t xml:space="preserve">he was seen at ENT and investigations show mild decrease in ionized calcium and low vitamin D. </t>
  </si>
  <si>
    <t xml:space="preserve">IONIZED CALCIUM 4.2_x000D_
Vitamin D= 21.08. _x000D_
chovestek sign is negative_x000D_
</t>
  </si>
  <si>
    <t xml:space="preserve">? hypocalcemia + vitamin D deficiency secondary to rule out hypoparathyroidism </t>
  </si>
  <si>
    <t xml:space="preserve">serum PTH         </t>
  </si>
  <si>
    <t xml:space="preserve">he has episodic symptoms of difficulty of opening of the eyes and also spasm of the muscles of the neck and throat. it resolves by itself.  he also twitching/tremor on his lips. he doesn't have difficulty of swallowing or speaking. </t>
  </si>
  <si>
    <t>she has Lt posterior neck swelling for the past 1 yr , 2 mon &amp; 6 daysbut the swelling still shows no change. _x000D_
She claim PICT was done 1 mon &amp; 15 days back at Local H/C &amp; told to be negative. She has Epigastric burning pain &amp; foot burning sensation</t>
  </si>
  <si>
    <t>BP=124/85, PR=65_x000D_
FNAC from the Lt cervical swelling on 30/1/15=Left cervical â€“ Tuberculous abscess in appropriate clinical set up._x000D_
Neck U/s on 30/1/15=TIRAD II thyroid nodules;Left Cervical LAP with internal calcification (DDx: Granulomatous infection)</t>
  </si>
  <si>
    <t xml:space="preserve">Controlled HTN + Dyslipidemia +TB lymphadenitis on Rx + Dyspepsia to r/o PUD </t>
  </si>
  <si>
    <t xml:space="preserve">Amlodipine 10 mg po/d,enalapril 10 mg po daily Atorvastatin 20 mg po/d , Hold HCT_x000D_
repeat FNAC then after the result consider Excitional biopsy after senior consultation, TSH </t>
  </si>
  <si>
    <t>P1: HTN on Amlodipine 10 mg po/d, HCT 25 mg po/d[ But she s not taking HCT for the past 3 mons],enalapril 10 mg po daily Atorvastatin 20 mg po/d p2: TB lymphadenitis on Anti TB for the last five months[ She is taking Anti TB RH (150/75 mg) 4 tab po/d; She claim she took Anti TB for the last 1 yr &amp; 26 days]</t>
  </si>
  <si>
    <t>HgA1c 6.4% Cr 0.5 Urea 14 BP controlled (120/80)</t>
  </si>
  <si>
    <t>fbs=135 bp=112 / 63</t>
  </si>
  <si>
    <t xml:space="preserve">good glycemic ctrl Good BP Control + Poor Glycemic Control </t>
  </si>
  <si>
    <t>-refill for 3 mnth and appoint for 3 mnth_x000D_
-</t>
  </si>
  <si>
    <t>T2DM + HTN + ?Left Knee Joint OA + PN on  MTF 1000x2, glibenclamide 5mg po/d, amlodipine 10x1, atrovastatin 20 mg po da</t>
  </si>
  <si>
    <t xml:space="preserve">she has burning pain on her RUQ.  cholecystectomy was done 2 months back </t>
  </si>
  <si>
    <t>BP= 110 / 80, 120/84</t>
  </si>
  <si>
    <t>refill medications and add analgesics</t>
  </si>
  <si>
    <t>HTN on amlodipine 10 mg po daily and atrovastatin 20 mg po daily</t>
  </si>
  <si>
    <t>-FORGETFULLNESS - BILATERALL KNEE JIONT PAIN WITH STIFFNES WHICH IMPROVED WITH EXECISE ALSO DIGITS OF THE HAND JIONT X-RAY WAS DONE AND NON-REVEALING, -NO SWELLING -NO BONY_x000D_
- He discontinues all of his medications starting from 27/02/2016</t>
  </si>
  <si>
    <t xml:space="preserve">bp: 129/87    129/64_x000D_
fbs: 229   282   </t>
  </si>
  <si>
    <t>IMPAIRED CONTROL + NEUROPATHY + POLYARTHERITIS 2RY ?</t>
  </si>
  <si>
    <t>-CBC/ESR/URIC ACID/RF/ URINE MICROSCOPY/ RFT/LIPID PROFILE -AMLODIPINE 10MG PO/D - NPH 46/24 IU RI 8/8 -AMITRIPTILINE 25MG PO/D - PCM 1GM PO PRN</t>
  </si>
  <si>
    <t>T2 DM( for 10 yrs on Insulin for 1 yr) + HTN( for 2 yrs); on NPH NPH=42/20 AM/PM], RI 8/8 IU SC BID , Losartan 50 mg po/d , AMILODIPINE 5 MG PO/D, ATROVASTATIN 20MG PO/D</t>
  </si>
  <si>
    <t xml:space="preserve">bp 110/70 ,pr fbs max 200, 150, </t>
  </si>
  <si>
    <t>p:post STSG wound+sub-optimal controls DM</t>
  </si>
  <si>
    <t>see medication, escalate mtf and advise on diet send hgba1c</t>
  </si>
  <si>
    <t>p:post STSG wound+DM</t>
  </si>
  <si>
    <t xml:space="preserve">bp=127 / 79 91 17 </t>
  </si>
  <si>
    <t>known Rheumatoid Arthritis</t>
  </si>
  <si>
    <t>Methotrexate 7.5 mg po/wk folic acid 5 mg po/day prednisolone 5 mg po/day</t>
  </si>
  <si>
    <t>BP 140 /90 PR 86</t>
  </si>
  <si>
    <t xml:space="preserve">CONTINUE HIS MEDICATION </t>
  </si>
  <si>
    <t>oFT=NR_x000D_
CT ANGIO AT JUNE2023)- PTE+PHTN +UIP(MILD PATTERN)_x000D_
-DOPPLER=LEFT LOWER LIMB AND ISTAL ACUTE DVTJUNE()_x000D_
BILATER_x000D_
PSA=1.458, 1.26_x000D_
ABD.U/S =MULTIPLE HEPATIC ECHOGENIC NODULE? HEMANGIOMA_x000D_
-DDX:METASTASIS_x000D_
TRIPHASIC CT= SEGMENT 7 SIMPLE hepatic cyst, left liver lobe peripheral sub capsular small hemangioma, simple prostatic cyst_x000D_
-echo severe TR with severe Plumonary. htn tapse 22, EF=60</t>
  </si>
  <si>
    <t>CURRENT INR= 2.26, PT=23.7 CR=1.2_x000D_
BP</t>
  </si>
  <si>
    <t>INR IN target</t>
  </si>
  <si>
    <t>-warfarin 7.5mg po/d for 5-day/wk, 10mg po/d 2x/wk_x000D_
-amlodipine 5mg po/d_x000D_
-inr after 1mnth</t>
  </si>
  <si>
    <t>Cor pulmonale 2ry Severe Pulmonary HTN 2ry PTE + ?Prostatic Ca + HTN + Left proximal and distal DVT + Left thigh lipoma on Warfarin 10mg PO/d for 02 days a week and 7.5mg PO/d 5 times a week and amlodipine 5mg PO/d</t>
  </si>
  <si>
    <t>BP=  120- 130/70-80_x000D_
FBS = 137</t>
  </si>
  <si>
    <t xml:space="preserve">1=TIIDM on MTF 500 mg Bid 2. HTN on Amlodipine 10 mg po/d,HCT 25 MG PO DAILY, atrovastatin 20 mg po daily. </t>
  </si>
  <si>
    <t>She has linked from ophthalmology clinic after observing fat pad below her eye. She has worsening of dry cough of 3 days duration. she claimed she has intermittent dry cough w/c exacerbate on cold condition of 2 mon sduration. No fever, chills, rigor, myopathy, LBP, loss of taste or smell; no Body swelling, SOB, Chest pain, wt loss, night sweat, body swelling or Decrease UOP_x000D_
She has also Rt knee pain of 5 yrs duration.</t>
  </si>
  <si>
    <t>BP= 114/67, PR=68</t>
  </si>
  <si>
    <t>Same +? Chronic bronchitis +? Dyslipidemia +  ? Rt knee OA</t>
  </si>
  <si>
    <t xml:space="preserve">CBC, FBS, Lipid profile, CXR_x000D_
Advised on LSM </t>
  </si>
  <si>
    <t xml:space="preserve">P=Myopia on follow up at OPhthalmology clinic </t>
  </si>
  <si>
    <t xml:space="preserve">bp 86/60 ,pr  80, </t>
  </si>
  <si>
    <t>(HFrEF) 2ry to DCMP + AFib + (Sever LV systolic dysfunction(EF:25%) + GII DD + Moderate MR + Severe TR + Sever Pulmonary HTN )</t>
  </si>
  <si>
    <t xml:space="preserve">has improvment of cough and other sx but has epigastric buring pain loss of appeteies no other complain </t>
  </si>
  <si>
    <t>bp131/80 ,pr80</t>
  </si>
  <si>
    <t>CAP TREATED +DYSPEPSIA</t>
  </si>
  <si>
    <t xml:space="preserve">SEE MEDICATION  </t>
  </si>
  <si>
    <t xml:space="preserve">CAP  treated </t>
  </si>
  <si>
    <t xml:space="preserve">BP: 162/100, 160/100, 165/100   169 / 105_x000D_
FBS: 146, 128 mg/dl </t>
  </si>
  <si>
    <t xml:space="preserve">fair glycemic control + poor bp control </t>
  </si>
  <si>
    <t>OFT, Lipid profile, s/e</t>
  </si>
  <si>
    <t xml:space="preserve">P1: Known HTN ( For the last 24yrs) on enalapril 10mg po bid, HCT 12.5 po daily, atrovastatin 20mg po daily_x000D_
p2: Newly diagnosed T2DM on MTF 500mg po daily </t>
  </si>
  <si>
    <t xml:space="preserve">she has flu like symptoms including dry intermittent cough  for the past 3 days but no fever or shortness of breath. </t>
  </si>
  <si>
    <t>PR=108 RR= 17 BP= 120 / 83</t>
  </si>
  <si>
    <t xml:space="preserve">refill medications .increase fluid intake. </t>
  </si>
  <si>
    <t>P1 = B. Asthma on Symbicort 2puff bid (NOT TAKING) AND SALMUTAMOL PUFF</t>
  </si>
  <si>
    <t xml:space="preserve">BP: 114/73   129/73_x000D_
FBS: 324   311   312   342mg/dl ( home measurements) </t>
  </si>
  <si>
    <t>poor glycemic control + ? DKA</t>
  </si>
  <si>
    <t xml:space="preserve">Urine ketone    </t>
  </si>
  <si>
    <t>p1: 12th post op day after cholecystectomy was done  for gallbladder empyema_x000D_
p2: known T2DM ( for the last 10yrs) on doanil 5mg po bid</t>
  </si>
  <si>
    <t>HBPM=100-130/60-80_x000D_
FBS=133-369</t>
  </si>
  <si>
    <t>Change NPH to Mixtard=22/12 IU SC BID, MTF 500 mg po bid, Atrovastatin 20 mg po/d</t>
  </si>
  <si>
    <t>p1=KNOWN TYPE 2 DM ( poor glycemic control) [ For 18 yrs &amp; started NPH after afor the last 9 days]+ MILD DKA ( resolved )+ P3=MODERATE HYPONATREMIA(128) P3= UTI ( clinically=&gt; Rxed ); Currently he is on NPH=20/10 IU SC BID, MTF 500 mg po bid, Atrovastatin 20 mg po/d</t>
  </si>
  <si>
    <t xml:space="preserve"> TYPE 2 DM + STAGE 2 HTN +NPH 30/20 IU , ENALAPRIL 10MG PO BID , ATROVASTATINE 20MG PO DAILY , ASA - 81 MG PO DAILY +POST COVID FIBROSIS</t>
  </si>
  <si>
    <t xml:space="preserve">Occasional transient LOC after taking losartan </t>
  </si>
  <si>
    <t>BP - 151/109</t>
  </si>
  <si>
    <t xml:space="preserve">Hypertension with Poor BP Control </t>
  </si>
  <si>
    <t xml:space="preserve">Amlodipine/valsartan (5/160) 1 tab PO/d, atorvastatin 20x1, RTC 1/12 </t>
  </si>
  <si>
    <t xml:space="preserve">-Echo: IHD with preserved left ventricular systolic function (EF of 60%) and mild rt ventricular sytolic dysfunction TAPSE of 15mm + borderline lt ventricular hypertrophy </t>
  </si>
  <si>
    <t>bp= 110 / 70 pr=80 FBS=92-10, POST-PRANDIAL 140-170</t>
  </si>
  <si>
    <t>make dapa 10mg po/d, enalapril 5mg po bid, continue others_x000D_
-RFT,  HGA1C AT NEXT VISIT</t>
  </si>
  <si>
    <t>P1- IHD +T2DM ON DAPAGLIFOZINE 5 MG PO/DAY, METOPROLOL 12.5mg po/d,  ENALAPRIL 5 MG PO/DAY, ATROVASTATIN 40 MG PO BID, CLOPIDOGRIL 75 MG mg po/d, METFORMIN 500 MG BID, ASA 81 MG PO/DAY</t>
  </si>
  <si>
    <t xml:space="preserve">she has urinary urgency, urge incontinence. frequency and episodic incontinence during straining, coughing and sneezing. </t>
  </si>
  <si>
    <t>PR =72 RR = 17 BP = 122 / 60_x000D_
FBS = ?</t>
  </si>
  <si>
    <t xml:space="preserve">same + recurrent cystitis + urge + stress incontinence. </t>
  </si>
  <si>
    <t xml:space="preserve">FBS_x000D_
refill medications, oxybutynin 5 mg po daily for 1 week, </t>
  </si>
  <si>
    <t>DM + HTN. + old ischemic stroke + recurrent cystitis.</t>
  </si>
  <si>
    <t xml:space="preserve">BP - 130/80     PR - 75 </t>
  </si>
  <si>
    <t xml:space="preserve">Enalapril 5x2, RTC 3/12 with RFTs and FBS </t>
  </si>
  <si>
    <t xml:space="preserve">tingling pain over the sole bilaterally for the last one month. she had hx of Right distal DVT ( ? provoked 20? uterine myoma)  and on anticoagulation and discontinues 9 month back. _x000D_
- currently she claims intermittent calf pain on the same side( right) </t>
  </si>
  <si>
    <t xml:space="preserve">BP:  119 / 76_x000D_
FBS: 154mg/dl ( on 27/2/2016) _x000D_
HgA1c: 10% </t>
  </si>
  <si>
    <t>poor glycemic control + ? recurrent DVT</t>
  </si>
  <si>
    <t xml:space="preserve">make MTF 1.5/1gm po bid, doanil 10mg po bid, atrovastatin 20mg po daily_x000D_
Doppler u/s, INR _x000D_
</t>
  </si>
  <si>
    <t>p1: known T2DM on MTF 1000MG PO BID,GLIBNCLAMIDE 10MGPO BID,ATROVASTATIN 20MG PO DAILY</t>
  </si>
  <si>
    <t>BP=130/80 FBS-125</t>
  </si>
  <si>
    <t>Glibenclamide 5mg daily,ATROVASTATIN 20 MG PO DAILY, HCT 25mg daily and Enalapril 10 mg PO daily</t>
  </si>
  <si>
    <t>Problem List DM + HTN + RBBB + Mild Diffuse Fatty Liver + Umbilical /Periumbilical Hernia(REPAIRED) + on Glibenclamide 5mg daily,ATROVASTATIN 20 MG PO DAILY, HCT 25mg daily and Enalapril 10 mg PO daily</t>
  </si>
  <si>
    <t xml:space="preserve">Occasional dry cough of 02 weeks _x000D_
No fever, chills, or night sweating _x000D_
No loss of appetite </t>
  </si>
  <si>
    <t xml:space="preserve">BP - 111/77          PR -  78_x000D_
ECG - LVH, Echo - Moderate to severe TR with moderate pul.HTN </t>
  </si>
  <si>
    <t>3rd TM Px + Prior Peripartum CMP + Moderate Pul.HTN 2ry to?</t>
  </si>
  <si>
    <t xml:space="preserve">RTC 1/52 with D-Dimer </t>
  </si>
  <si>
    <t xml:space="preserve">3rd TM Px + Prior Peripartum CMP_x000D_
_x000D_
</t>
  </si>
  <si>
    <t>PR= 84 RR= 17 BP = 133 / 71 ( Repeated home measurement)_x000D_
creatinine 1_x000D_
 urea= 27_x000D_
Total Cholesterol 221 mg-dl  _x000D_
Triglycerides 211 mg-dl _x000D_
HDL 53 mg-dl  _x000D_
LDL 136 mg-dl_x000D_
10 year ASCVR is 3% (low)= statins are not indicated_x000D_
RBS= 130</t>
  </si>
  <si>
    <t>P1= HTN (10yrs) on Amlodipine 10mg PO daily, HCT 25MG PO daily, Enalapril 5 mg PO BID. .</t>
  </si>
  <si>
    <t xml:space="preserve">Occasional dry cough of 02 weeks but no SOB or chest pain _x000D_
No fever, chills, or night sweating _x000D_
No loss of appetite </t>
  </si>
  <si>
    <t xml:space="preserve">BP - 111/77          PR - 78_x000D_
ECG - LVH, Echo - Moderate to severe TR with moderate pul.HTN </t>
  </si>
  <si>
    <t xml:space="preserve">Lt  wrist &amp; Lt shoulder pain with imitation on ROM of 1 yr duration. </t>
  </si>
  <si>
    <t>BP=91/66, PR=60</t>
  </si>
  <si>
    <t>known RVI on HAART + B. Asthma + ? Lt Wrsit OA + ? Lt shoulder OA + ? Pancytopenia 2 to ?</t>
  </si>
  <si>
    <t xml:space="preserve">Send Lt wrist X ray, Lt shoulder x ray,  bring previous ESR, repeat CBC </t>
  </si>
  <si>
    <t>p1 known RVI on HAART (for the past 6 yrs)_x000D_
P2=-B. Asthma on Beclomethasone 2 puffs Bid, Salbutamol 4 puffs PRN</t>
  </si>
  <si>
    <t xml:space="preserve">BP PR NOT DONE PT DIDNT CAME </t>
  </si>
  <si>
    <t xml:space="preserve">RVI on HAART , interactable radiculopathy+VITAMIN D DEFICENCY </t>
  </si>
  <si>
    <t>BP=90 / 59 PR=83 RR=17</t>
  </si>
  <si>
    <t xml:space="preserve">Ischemic Cardiomyopathy with reduced EF </t>
  </si>
  <si>
    <t>--Ischemic Cardiomyopathy with reduced EF_x000D_
_x000D_
ECHO--ISCHEMIC DCMP WITH severly reduced bi-ventricular systolic function  and mild to moderate secondary MR_x000D_
ECG--Sinus Rhythm, Left Ventricular Hypertrophy with Strain Pattern</t>
  </si>
  <si>
    <t xml:space="preserve">BP - 168/96         PR - 73 </t>
  </si>
  <si>
    <t xml:space="preserve">RVI + HTN + Old right side hemiparesis 2ry to? </t>
  </si>
  <si>
    <t>PRODUCTUCTIVE COUGH OF WHITISH SPUTUM1 WEEK DURATION</t>
  </si>
  <si>
    <t>BP=126 / 92 PR= 78  RR=17_x000D_
CHEST --SCATERED WHEEZE</t>
  </si>
  <si>
    <t>HTN(LSM ) + B.Asthma</t>
  </si>
  <si>
    <t>CBC,CHEST X/RAY,_x000D_
beclomethasone 2 puff bid ,salbutamol puff prn,</t>
  </si>
  <si>
    <t xml:space="preserve">right eye burning pain and lacrimation. </t>
  </si>
  <si>
    <t>BP= 129/77_x000D_
FBS= 104</t>
  </si>
  <si>
    <t xml:space="preserve">well controlled DM + ? conjunctivitis. </t>
  </si>
  <si>
    <t>refill medications_x000D_
link her to ophtha</t>
  </si>
  <si>
    <t>PR 69 RR 17 BP 120 / 71  T 36</t>
  </si>
  <si>
    <t>HTN  + lumbar spondylosis</t>
  </si>
  <si>
    <t>her monther claims the pt had a hx of ABM 3 times on her life time &amp; the last one was 9 mons back</t>
  </si>
  <si>
    <t>EEG( recorded in the system On 29/2/14)=Normal wake EEG</t>
  </si>
  <si>
    <t xml:space="preserve">Down Syndrome + IDA 2 to ? </t>
  </si>
  <si>
    <t>P= Down Syndrome + IDA 2 to ?; on intermittent Iron syrup 10 ml po bid[ d/c for the last 2 wks]</t>
  </si>
  <si>
    <t xml:space="preserve">CAME FOR IX RESULT NO NEW COMPLAIN </t>
  </si>
  <si>
    <t>BP 120/78, PR , 80,  HBGBA1C  7.4%, FBS 151, 216</t>
  </si>
  <si>
    <t xml:space="preserve">solitary thyroid nodule+HTN+NEWLY DX DM </t>
  </si>
  <si>
    <t>solitary thyroid nodule+HTN</t>
  </si>
  <si>
    <t xml:space="preserve">BP - 111/86          PR - 89_x000D_
24hrs urine protein - 54mg/24hrs, Cr - 1.05, Doppler arterial U/S - diffuse lower left lower limb arterial calciifcation represting atheroscelrotic changes </t>
  </si>
  <si>
    <t xml:space="preserve">Enalapril 10x2 and amlodipine 5x1, RTC 2/12 </t>
  </si>
  <si>
    <t xml:space="preserve">BP=96 / 51 PR=62 RR=17 </t>
  </si>
  <si>
    <t>HTN(GOOD CONTROL) + ? Dyspepsia</t>
  </si>
  <si>
    <t>Enalapril Maleate - 10mg PO BIC,Amlodipine - 5mg PO DAILY, INITIATE ATROVASTIN 20 MG PO DAILYDAILY</t>
  </si>
  <si>
    <t>HTN + ? Dyspepsia</t>
  </si>
  <si>
    <t>BP -  135/76           PR - 73</t>
  </si>
  <si>
    <t>Amlodipine 5x1, enalapril 5x1, metoprolol 50x1 and atrovastatin 20x1, RTC 2/12 with FBS, lipid profile and RFTs</t>
  </si>
  <si>
    <t>NO SEIZURE EPISODE IN THE LAST 2 MONTHS</t>
  </si>
  <si>
    <t>v/s- normal range</t>
  </si>
  <si>
    <t>PHENITOIN 100 MG PO TID</t>
  </si>
  <si>
    <t>known epileptic pt for the past 3-4 years ON PHENITOIN 100 MG PO TID</t>
  </si>
  <si>
    <t>has jaundice</t>
  </si>
  <si>
    <t>PR 83 RR 17 BP 150 / 87 T 36</t>
  </si>
  <si>
    <t xml:space="preserve">chronic Hepatitis 2ry ? </t>
  </si>
  <si>
    <t>to have ABD U/S , ANA</t>
  </si>
  <si>
    <t>ECHO-=MILD LVH, GRADE I LV DIASTOLIC DYSFUNCTION, EF=65%, CR=0.5MG PO/D_x000D_
cough/sob/orthopnea of 2 pillow_x000D_
-electrolyte are normal_x000D_
-cbc=nr_x000D_
-ECG=NORMAL_x000D_
-HAS COUGH/SOB/ORTHOPNEA/</t>
  </si>
  <si>
    <t xml:space="preserve">bp= 120 / 77_x000D_
pr= 90_x000D_
buffalo hump, fat pad, striae are not as such wide </t>
  </si>
  <si>
    <t>-?cushing syn(exogenous)</t>
  </si>
  <si>
    <t>- MIXTARD 64/26, lactulose 60ml/30ml po bid -_x000D_
-cbc/RFT/vit.d/calcium/HRCT_x000D_
-AZATHIOPURINE  50MG PO/D_x000D_
-rifaXIME 550MG PO BID_x000D_
-D/C PREDNISOLONE_x000D_
-POLYSOMNOGRAPHY_x000D_
-3 WKS APPOINT</t>
  </si>
  <si>
    <t>known cirrhotic patient ( secodnary to autoimmune hepatitis for 9 yrs) on prednisolone 5 mg po every days, ursodeoxycholic acid 250 mg po BID, vitamin nutritional supplements. and allergy medication. she is also diabetic patient on mixtard 60/30._x000D_
LACTULOSE 60/30ml po/d</t>
  </si>
  <si>
    <t xml:space="preserve">BP=133/74, PR=76, regular_x000D_
FBS=? _x000D_
 echo(recorded in the system on 4/1/16)=- mild lvh - degenerative changes of mitral and aortic valve with mild mr mild ar and mild as , ef - 60 % </t>
  </si>
  <si>
    <t>Asst=Type 2 DM + DVHD( Mild MR, Mild AR &amp; Mild AS) to r/o IHD + Gout Arthritis</t>
  </si>
  <si>
    <t>Plan= FBS, ECG, serum ele</t>
  </si>
  <si>
    <t xml:space="preserve">P=Type 2 DM + IHD + Gout Arthritis; on mixtard= 40/30 IU , allopurinol 100 mg po/d, Atrovastatin 20 mg po/d and ASA 81 mg po/d , lisinopri  10mg po daily, HCT 25 mg po/d ; She is also taking Lisnopril 10/12.5 mg po/d _x000D_
_x000D_
_x000D_
</t>
  </si>
  <si>
    <t xml:space="preserve">Burning pain of of his eyes of 01 month_x000D_
Reddish and painful skin lesions of 02 years </t>
  </si>
  <si>
    <t>BP - 130/80          PR - 52</t>
  </si>
  <si>
    <t xml:space="preserve">Known HTN + PN + ?COPD (Chronic Bronchitis + DVHD with mild AS </t>
  </si>
  <si>
    <t xml:space="preserve">Salbutamol puff, beclomethasone puff 1x2, enalapril 5x1, amitriptyline 25x1, dexamethasone eye drop 2 drops BID for 05 days, link him to dermatology, RTC 1/12 </t>
  </si>
  <si>
    <t xml:space="preserve">NO NEW COMPLAIN  , PT DIDN'T CAME </t>
  </si>
  <si>
    <t xml:space="preserve">BP110/85, 120/70, ,PR 80 </t>
  </si>
  <si>
    <t>Recurrent(2 times) ischemic stroke( 2years) +HTN</t>
  </si>
  <si>
    <t>SEE MEDICATION LINK AFTER 3 MONTH</t>
  </si>
  <si>
    <t>P- Recurrent(2 times) ischemic stroke( 2years) ,Atorvastatin 20mg po daily, Amitriptyline 50mg po day, aspirin 81 mg po/day P2= Known HTNsive(9 years) on amilodipine 5 mg PO/day</t>
  </si>
  <si>
    <t>Lt side intermittent lt side headache associated with nausea of 4 yrs duration. She claimed she is told to have viral hepatitis 14 yrs back but On 15/9/15=&gt; HBsAg= Negative; HCV-Ab= Negative</t>
  </si>
  <si>
    <t>BP=111 / 62, PR=92_x000D_
FBS=131-146_x000D_
On 15/9/15=&gt; HBsAg= Negative; HCV-Ab= Negative_x000D_
Abdominal u/s(18/9/15)=Hepatomegaly with moderate fatty liver_x000D_
Thyroid u/s(on 12/8/15)= Thyroid Solid Nodule(TI RAD III/IVa)_x000D_
FNAC from thyroid(12/8/14)=Thyroid â€“Follicular lesion undetermined significance</t>
  </si>
  <si>
    <t xml:space="preserve">T2DM(fair glycemic control ) + LBP + ? Chronic gastritis + CERVICAL SPONDYLOSIS + ? Migraine headache </t>
  </si>
  <si>
    <t>Dec. MTF 500 mg po bid , Add Glimepride 1 mg po/d, Atrovastatin 20 mg po/d, Amitriptyline 25 mg po/d; pregabaline 75 mg po/D, Amitriptyline 25 mg po/d, Indomethacin 100 mg supp PRN, Omeprazole 20 mg po bid_x000D_
Appt with TSH, Lipi dprofile &amp; RFT _x000D_
Repeat Viral markers on the next appt</t>
  </si>
  <si>
    <t>P=T2DM + Chronic hepatitis B + LBP ( has follow up at private hospital ) + DYSPEPSIA + CERVICAL SPONDYLOSIS; on MTF 1000/500 mg po bid, Atrovastatin 20 mg po/d, Amitriptyline 25 mg po/d, Indomethacin 100 mg supp, Omeprazole 20 mg po bid</t>
  </si>
  <si>
    <t>BP 95/55 PR 82</t>
  </si>
  <si>
    <t xml:space="preserve">Bilateral leg claudication of 03 months </t>
  </si>
  <si>
    <t>BP - 121/60        PR - 66 _x000D_
Cr - 0.9 (done on 7/7/23)</t>
  </si>
  <si>
    <t xml:space="preserve">HTN + Bell's Palsy + R/O PAD </t>
  </si>
  <si>
    <t xml:space="preserve">Lisinopril 10mg PO/d, HCT 25x1 and atenolol 25x1, RTC 2/12 with doppler arterial u/s of lower extremities  </t>
  </si>
  <si>
    <t>HTN + Bell's Palsy + R/O PAD</t>
  </si>
  <si>
    <t>burning type of HEADACHE which is intermittent,  burning pain ., parasthesia, she also PALPITATION _x000D_
no sweating, sob, _x000D_
-no chr. illnes hx_x000D_
but has famly hx of htn_x000D_
-she is amoenohric for past 2 mnth</t>
  </si>
  <si>
    <t>bp= pr= 80(regular)_x000D_
no lap chest is clear, s1 and s2 are well heard</t>
  </si>
  <si>
    <t>p.neuropathy</t>
  </si>
  <si>
    <t>cbc/oft/electrolyte/ ecg/ urine hcg/ecg/hga1c_x000D_
-</t>
  </si>
  <si>
    <t>p1- p.neuropathy</t>
  </si>
  <si>
    <t xml:space="preserve">Nocturnal cough of 01 month_x000D_
Bilateral leg swelling of 01 year_x000D_
Back pain and bilateral ankle joint pain of 01 year </t>
  </si>
  <si>
    <t>BP - 137/87         PR - 86_x000D_
Bilateral pitting pretibial edema _x000D_
INR - 2.55</t>
  </si>
  <si>
    <t xml:space="preserve">HTN with ?HHD + Atrial fibrillation </t>
  </si>
  <si>
    <t>Carvedilol 12.5x1, losartan 50x1, HCT 25x1, warfarin 5 mg every other day, RTC 1/52 with ECG, Echo, CXR, RFTs, urine/A, FBS, lipid profile</t>
  </si>
  <si>
    <t xml:space="preserve">HTN + Atrial fibrillation </t>
  </si>
  <si>
    <t>PR 78 RR 17 BP 141 / 75 T 36</t>
  </si>
  <si>
    <t>RIGHT HEMIPARESIS 2 ISCHEMIC STROKE + HTN</t>
  </si>
  <si>
    <t>FBS=, RFTs and lipid profile92, hga1c=4.2, lipid proflie =nr, rft=normal</t>
  </si>
  <si>
    <t>bp= 117 / 72., pr=</t>
  </si>
  <si>
    <t>-atrovastatin 40mg po/d -Amlodipine 10x1, enalapril 10x2_x000D_
see after 3 mnth</t>
  </si>
  <si>
    <t>Right side hemiplegia secondary to Haemorrhagic stroke + HTN BP - 125 / 85 PR - 88 Assessment Good BP Control Plan Amlodipine 10x1, enalapril 10x2,atrovastatin 20mg po/d RTC 3/12 with</t>
  </si>
  <si>
    <t xml:space="preserve">presented with rash for the last one month associated with bleeding associated with headache </t>
  </si>
  <si>
    <t>BP:  132 / 86_x000D_
FBS: 110   110   110  _x000D_
MSS: Peticheal rash over the lower extrimity bilaterally</t>
  </si>
  <si>
    <t>good glycemic control + ? ITP</t>
  </si>
  <si>
    <t xml:space="preserve">cbc, peripheral morphology, coagulation profile </t>
  </si>
  <si>
    <t>T2DM (for 8 yrs) on NPH 38/28 IU SC BID and RI 4/24IU BID</t>
  </si>
  <si>
    <t>BP - 101/79,        PR - 102_x000D_
FBS - 145mg/dl</t>
  </si>
  <si>
    <t xml:space="preserve">Hydronephrosis + Right Nephrolithiasis + T1DM + HTN with Poor BP Control </t>
  </si>
  <si>
    <t xml:space="preserve">Amlodipine 2.5mg PO/d and NPH 26/16, RI 4/4, RTC 2/12 </t>
  </si>
  <si>
    <t>Bilateral mild to moderate Hydronephrosis + Right Nephrolithiasis + T1DM + HTN</t>
  </si>
  <si>
    <t>PR  84 RR 17 PR 130 / 65 T 36</t>
  </si>
  <si>
    <t>STROKE + HTN+DM ON MTF 500 MG PO BID) ,ATORVASTATIN 40 MG PO DAILY, ASA 81MG PO DAILY, ENALAPRIL 10MG PO BID, HCT 25 mg po /d</t>
  </si>
  <si>
    <t>FBS= 90-135_x000D_
BP=121 / 78</t>
  </si>
  <si>
    <t>inr= 1.01, pt= 11 ptt=34</t>
  </si>
  <si>
    <t>bp=116 / 62  pr=96</t>
  </si>
  <si>
    <t>rate not controlled</t>
  </si>
  <si>
    <t>-start warfarin 5mg po/d_x000D_
-make metoprolol 50mg po bid_x000D_
-continue others -_x000D_
-inr by month</t>
  </si>
  <si>
    <t xml:space="preserve">HFmrEF( 45%) 2ry to CRVHD(MODERATE TO SEVER MR, MILD MS MODERATE AR, MILD TR WITH MILD PULHTN) + AF on metoprolol 25mg PO daily, lasix 40mg PO daily, B.pencilline 1.2iu im every month, </t>
  </si>
  <si>
    <t>INTERMITTENT PALPITATION,TINNITIS AND DIZZINESS</t>
  </si>
  <si>
    <t>BP=117 / 81 PR= 114 RR=17</t>
  </si>
  <si>
    <t>PN + DISPEPSIA</t>
  </si>
  <si>
    <t xml:space="preserve">CONTINUE NEUROBIN AND AMITRIPTLINE_x000D_
OMEPRAZOLE 20 MG PO BID </t>
  </si>
  <si>
    <t>Nocturnal cough of 01 month Bilateral leg swelling of 01 year Back pain and bilateral ankle joint pain of 01 year</t>
  </si>
  <si>
    <t>BP - 137/87 PR - 86 Bilateral pitting pretibial edema INR - 2.55</t>
  </si>
  <si>
    <t>HTN with ?HHD + Atrial fibrillation</t>
  </si>
  <si>
    <t xml:space="preserve">BP=101 / 62  PR=89 PR=18 </t>
  </si>
  <si>
    <t xml:space="preserve">Budesonide - Formoterol BID AND SALBUTAMOL 6 PUFFS </t>
  </si>
  <si>
    <t xml:space="preserve">BRONCHIAL ASTHMA ON Budesonide - Formoterol BID AND SALBUTAMOL 6 PUFFS </t>
  </si>
  <si>
    <t>PR 78 RR 18</t>
  </si>
  <si>
    <t>Solitary nodular goiter + ? LPR + hepatomegaly + ? Redundant sigmoid</t>
  </si>
  <si>
    <t>ABDOMIANAL X- RAY</t>
  </si>
  <si>
    <t xml:space="preserve">-has polyarticular jiont pain with sweeling for past 3 yrs with intermittent prednisolone _x000D_
-RF=REACTIVE_x000D_
-ANA=REACTIVE_x000D_
RFT=NORMAL_x000D_
CBC= cr 0.52,urea 23,and TFT=NORMAL RANGES_x000D_
CXR-PATCHY CONSOLIDATION AROUND THE RIGHT HILUM_x000D_
_x000D_
--THE COUGH AND JIONT PAIN </t>
  </si>
  <si>
    <t xml:space="preserve">bp=105 / 83 pr=95_x000D_
BUTTERFLY RASH, BUFFALO HUMP,_x000D_
TENDER AND SWOLLEN JIONTS INVOLVING KNEE,SHOULDER,WRIST, mcp,pip,DIP_x000D_
_x000D_
</t>
  </si>
  <si>
    <t>RHUPUS(RA+SLE) +R/O ORGANIZING PNEUMONIA</t>
  </si>
  <si>
    <t>VIT.D, 24 HRS URINE PROTIEN, ESR, ANTIDOUBLE STRANDED DNA, ANTISM =-AB, ANTI-CCP, HEP.B AND HEP.C_x000D_
-OPHTA SCREANING _x000D_
-TAPER PREDNISONOLE TO 50MG PO/D THEN 40MG PO/D AFTER A WK_x000D_
-THEN SEE AFTER 2 WKS</t>
  </si>
  <si>
    <t xml:space="preserve">p1- symmetric polyarherritis 2ry rhupus(RA + SLE)_x000D_
</t>
  </si>
  <si>
    <t>HYPO GLYCERMIC EPISODES</t>
  </si>
  <si>
    <t xml:space="preserve">FBS: 118,155 ( home based measurement_x000D_
HGA1C-11.81 </t>
  </si>
  <si>
    <t>TYPE 2 DM (POOR FOLLOW UP)</t>
  </si>
  <si>
    <t>NPH 20/8 iu sc bid, ADD METRORMINE 500 MG D</t>
  </si>
  <si>
    <t>leg swelling of 2 yrs duration</t>
  </si>
  <si>
    <t xml:space="preserve">BP=121 / 68_x000D_
FBS=114_x000D_
MSS= trace pitting edema </t>
  </si>
  <si>
    <t xml:space="preserve">Controlled T2 DM + Controlled HTN </t>
  </si>
  <si>
    <t xml:space="preserve">MTF 500 mg po bid,  ASA 81 mg po/day, atrovastatin 20 mg po/day, change nifedipine 20 mg po/day, Enalapril 5 mg po/d </t>
  </si>
  <si>
    <t>P=TYPE 2 DM + HTN + ? PN; MTF 500 mg po/bid ASA 81 mg po/day atrovastatin 20 mg po/day nifedipine 20 mg po/day</t>
  </si>
  <si>
    <t>no edema, SOB or chest pain</t>
  </si>
  <si>
    <t>BP= 96 / 68, PR=97</t>
  </si>
  <si>
    <t xml:space="preserve">Known RVI on HAART P2: ADHF with reduced LVEF(35%) 2ry to IHD ppt by Killip class IV anteroseptal MI P3: AKI (CRS) on ?CKD(HIVAN) (improving) </t>
  </si>
  <si>
    <t>ASA 81MG PO/DAY, ATROVASTTATIN 40MG PO/DAY, METOPROLOL 12.5 MG PO bid CLOPIDOGRIL 75 MG PO /DAY, Enalapril 5 mg po/d _x000D_
Appt with Serum ele, RFT</t>
  </si>
  <si>
    <t xml:space="preserve">1: Known RVI on HAART P2: ADHF with reduced LVEF(35%) 2ry to IHD ppt by Killip class IV anteroseptal MI P3: AKI (CRS) on ?CKD(HIVAN) (improving) CURRENTLY ON= ASA 81MG PO/DAY, ATROVASTTATIN 40MG PO/DAY, METOPROLOL 12.5 MG PO bid CLOPIDOGRIL 75 MG PO /DAY, Enalapril 5 mg po/d </t>
  </si>
  <si>
    <t xml:space="preserve">has no other systemic symptom </t>
  </si>
  <si>
    <t xml:space="preserve">there is a left cerviacal lap which is 3x4 cm </t>
  </si>
  <si>
    <t xml:space="preserve">?tb lymphadenitis </t>
  </si>
  <si>
    <t xml:space="preserve">fnac from the ln , cbc , oft, abd u/s </t>
  </si>
  <si>
    <t>left neck swelling sec o ?</t>
  </si>
  <si>
    <t>no systemic symptoms</t>
  </si>
  <si>
    <t>1x1 posterior cervical lap</t>
  </si>
  <si>
    <t>? reactive lap</t>
  </si>
  <si>
    <t>fnac of the posterior lap</t>
  </si>
  <si>
    <t>has swelling over the posterior neck  of 6 month</t>
  </si>
  <si>
    <t>cbc, rft, lft,abd u/s , ecg</t>
  </si>
  <si>
    <t xml:space="preserve">come for folloup </t>
  </si>
  <si>
    <t xml:space="preserve">no other systemic symptoms </t>
  </si>
  <si>
    <t>? ibs+ r/o colonic ca + r/o nephrolithiaisis</t>
  </si>
  <si>
    <t xml:space="preserve">do cbc, lft , rft, abd uls, stool exam </t>
  </si>
  <si>
    <t xml:space="preserve">has right  flank of the past 3 yrs. he has also abdominal bloating with constipation and tenesmus . </t>
  </si>
  <si>
    <t xml:space="preserve">has worsening of symptoms </t>
  </si>
  <si>
    <t xml:space="preserve">AFI sec to ? CAP + R/O  UTI </t>
  </si>
  <si>
    <t xml:space="preserve">TO ER FOR EVALUATION </t>
  </si>
  <si>
    <t xml:space="preserve">has fever with occassional cough of 1 week duration _x000D_
has flu like symptoms </t>
  </si>
  <si>
    <t xml:space="preserve">has also pelvic pain of the past 9 month duration </t>
  </si>
  <si>
    <t xml:space="preserve">dyspepsia sec to ? CD </t>
  </si>
  <si>
    <t>CBC , ABD PELVIC U/S, H.PYLORI, LFT</t>
  </si>
  <si>
    <t xml:space="preserve">has been treated for LPR at ent side but no improvement. has also epigastric discomfort of the past 4 month. has been treated with multiple antibiotics for l;ong period of time </t>
  </si>
  <si>
    <t xml:space="preserve">ON MTF 1GM PO BID_x000D_
GLIBENCLAMIDE 10MG PO DAILY </t>
  </si>
  <si>
    <t>RBS-190-200</t>
  </si>
  <si>
    <t>MAKE GLIBENCLAMIDE 10 BID_x000D_
REFIL MTF</t>
  </si>
  <si>
    <t xml:space="preserve">P-TYPE 2 DM + HPTN _x000D_
</t>
  </si>
  <si>
    <t>blurring of vision, itching lacrimation and decrease visual acuity of the left eye_x000D_
multiple hypoglycemic symptoms</t>
  </si>
  <si>
    <t xml:space="preserve">BP-125/75 _x000D_
pr 80_x000D_
FBS- 73, </t>
  </si>
  <si>
    <t>T1dm + Hypoglycemia + ? conjunctivitis</t>
  </si>
  <si>
    <t>NPH 28/18 iu BID_x000D_
Link to Optha</t>
  </si>
  <si>
    <t>P1: Known Type 1 Dm on NPH 30/20 iu sc bid on follow up</t>
  </si>
  <si>
    <t>BP_115/78,120/75_x000D_
Pr-</t>
  </si>
  <si>
    <t>bp  149 / 88 PR 82  HBPM 120/70-140/90</t>
  </si>
  <si>
    <t>abdominal bloating, abdominal discomfort, and constipation</t>
  </si>
  <si>
    <t>bp-117/69_x000D_
pr 80</t>
  </si>
  <si>
    <t>P1-Senile Xerosis P2. HTN ON NIFEDIPINE 20 MG PO/D, Frusemide 20 mg po/d + P3 PN ON AMT 25 MG PO/D , NEUROBIN 1 TAB PO/D</t>
  </si>
  <si>
    <t>bp 121 / 90 fbs 127, 179</t>
  </si>
  <si>
    <t>HbA1c and refill for 1 month</t>
  </si>
  <si>
    <t xml:space="preserve">T1 DM ON NPH 42/22 IU SC BID( but he took 30/20 and RI 2/2 ) ,RI 5/5 IU SC BID.+ HTN on enalapril 5mg po day_x000D_
Fracture of lower leg, including ankle on follow up at ortho side </t>
  </si>
  <si>
    <t>Killip class 1 Anteroseptal STEMI + R/O Breast Fibroadenoma</t>
  </si>
  <si>
    <t>Killip class 1 Anteroseptal STEMI + R/O Breast Fibroadenoma_x000D_
_x000D_
Current Management Summary_x000D_
- ASA 81MG PO DAILY - CLOPIDOGREL 75 MG PO DAILY - ATORVASTATIN 80 MG PO DAILY - UFH 12,500IU SC BID - METOPROLOL 12.5 MG PO BID - ENALAPRIL 2.5MG PO BID - OMEPRAZOLE 40MG IV DAILY - BISACODYL 10MG PO DAILY - RBS QID, FOLLOW V/S</t>
  </si>
  <si>
    <t xml:space="preserve">he  is  sleepy   </t>
  </si>
  <si>
    <t xml:space="preserve">bp    120/70     ,126         fsb  138  123       bun      18   cr  0.9       hdl   61        hep  b  negative  hep  c  negative  vdrl     posative    and    brain  mri   bilateral     peri  ventricular   hypodense    suggestive  of  cerebrral     micro  angiopathy     /  small  vessel  disease   and right    temporao  cortical   encephalo  malasea    2  to  chronic   cerebral  infarction  </t>
  </si>
  <si>
    <t xml:space="preserve">the  same+  syphilis  /active/  on  treatment   </t>
  </si>
  <si>
    <t>refill  and  link  to  psycheatry</t>
  </si>
  <si>
    <t>numbness and parasetesia of lower back</t>
  </si>
  <si>
    <t>BP_130/80_x000D_
pr 73_x000D_
FBS -156,120,130,90,</t>
  </si>
  <si>
    <t>refill and advise_x000D_
Neurobin 1 tab po daily</t>
  </si>
  <si>
    <t>P1=T2DM Metformin 850 mg po BID, Doanil 5 mg po BID P2= HTN Enalapril 5 mg po/d and Atrovastatin 20 mg po/d</t>
  </si>
  <si>
    <t>P=T1 DM( for 33 yrs) ON NPH 14/12 IU SC BID</t>
  </si>
  <si>
    <t>BP-141/68, 130/70 130/65_x000D_
pr- 72_x000D_
FBS-80, 100,110</t>
  </si>
  <si>
    <t>T2DM + hypoglycemia</t>
  </si>
  <si>
    <t>NP 42 /20 iu</t>
  </si>
  <si>
    <t>DM + HTN on NPH 45/20IU, Amlodipine 5 mg po/d, Enalapril 10 mg po BID, HCT 25 mg po/d</t>
  </si>
  <si>
    <t>bp  172 / 97 PR 80 fbs 158</t>
  </si>
  <si>
    <t xml:space="preserve">see mgt &amp; LSM </t>
  </si>
  <si>
    <t>1. HTN on Amlodipine 10 mg po/d Enalapril 10 mg po bid, atenolol 50 mg PO/D 2. T2DM on MTF 500 mg po bid Glibenclamide 5 mg po/ Bid, Atorvastatin 20 mg po/d 3. gouty arthritis with tophacious deformity on alopurinol 100 mg po bid, Indomethacin 100 mg Supp Bid, omeprazole 20 mg PO BID</t>
  </si>
  <si>
    <t>generalied body pain</t>
  </si>
  <si>
    <t xml:space="preserve">Vit D deficency </t>
  </si>
  <si>
    <t>serum Calcium ionized</t>
  </si>
  <si>
    <t>PR- 81 RR- 17 BP- 120 / 79</t>
  </si>
  <si>
    <t>U/A, OFT, REFLL &amp; APPOINT AFTER 3MONTHS</t>
  </si>
  <si>
    <t xml:space="preserve">ccomplain     bilateral    leg swelling  ,easy  fategability   with  orthopenea  of  2  pillow </t>
  </si>
  <si>
    <t xml:space="preserve">bp  79/62   pr  60   </t>
  </si>
  <si>
    <t xml:space="preserve">send  ecg  ,rft  </t>
  </si>
  <si>
    <t xml:space="preserve">? Bilateral Varicose vien + PN + </t>
  </si>
  <si>
    <t>hand pain, dificulty of extending both hands and joint swelling</t>
  </si>
  <si>
    <t>BP-151/89_x000D_
pr -80_x000D_
FBS -150</t>
  </si>
  <si>
    <t>poor bp and glycemic control + ? RA</t>
  </si>
  <si>
    <t>KNOWN DM AND HTN PT ON MEDICATIONS AND FOLLOW UP + GOUT ARTHRITIS on MTF 500 MG po BID,Glibenclamide 5 MG PO BID,ATROVASTATIN 20 MG PO DAILY,ENALAPRIL 10 MG PO DAILY, pregabalin-75mg PO DAILY,</t>
  </si>
  <si>
    <t>G/App well looking _x000D_
PR=97 RR=17 BP162 / 86 T=36</t>
  </si>
  <si>
    <t>Ass;t- Uncontrolled DM and HTN</t>
  </si>
  <si>
    <t>Plan- Advised to take medications properly_x000D_
        - reduce salt_x000D_
        - continue life style modification</t>
  </si>
  <si>
    <t>P1-RVI ON HAART _x000D_
P2-DM P3-HTN _x000D_
P3- CKD (eGFR 33) _x000D_
On-Glimepiride 1 mg PO Once daily _x000D_
  -Metformin 1gm PO BID _x000D_
  -Hydrochlorothiazide 25 mg PO/daily.....he was taking 25mg BID_x000D_
  -Enalapril 5 mg PO BID....he was taking 5mg/day_x000D_
  -Atrovastatin 20mg PO Once daily....not taking currently_x000D_
_x000D_
He brought measurments of BP=148/81_x000D_
FBS= 200_x000D_
Urine - Pr +1, other normal_x000D_
Creat-0.8,Urea=30_x000D_
Electrolyte and liver enz- normal</t>
  </si>
  <si>
    <t>fbs  90   bp  133/90  , 140  ,90</t>
  </si>
  <si>
    <t>controlled   htn  /lsm/  +  T2DM</t>
  </si>
  <si>
    <t>REFILL  ADVISE  ON  LIFE  STYLE MODIFICATION  AND  APPOINT  AFTER 3 2  MONTH  WITH  SEREAL  BP RECORD  AND  FBS  RECORD</t>
  </si>
  <si>
    <t>bp  118 / 79 PR  91 FBS 105</t>
  </si>
  <si>
    <t xml:space="preserve">T2DM on NPH ON NPH 36/26 IU SC BID, atrovastatin 20 mg po day but he didn't took </t>
  </si>
  <si>
    <t>BP-113/79_x000D_
pr 76_x000D_
FBS 58, 130, 100, 105</t>
  </si>
  <si>
    <t xml:space="preserve">T1Dm+ Hypoglycemic </t>
  </si>
  <si>
    <t>NPH-34/18 iu_x000D_
appoint after 3 month</t>
  </si>
  <si>
    <t>T1 DM on NPH 36/18 IU BID</t>
  </si>
  <si>
    <t xml:space="preserve">PR- 65 RR- 17 BP- 128 / 56 </t>
  </si>
  <si>
    <t>ISCHEMIC STROKE+ IHD</t>
  </si>
  <si>
    <t>p1: Right side hemiparesis 2ry to ischemic stroke(3 months) +IHD with Moderate LV Systolic Dysfunction + DVHD(AR) +Moderate Anemia(7.7) ON ATROVSTATINE 40MG PO DAILY SPIRONOLACTONE 25MG PO DAILY ENALAPRIL 2.5MG PO DAILY ASA 81MG PO DAILY METOPROLOLE 12.5MG PO DAILY OMEPRAZOLE 20MG PO DAILY</t>
  </si>
  <si>
    <t>bp  152 / 80  PR 80    HbA1c 6.1   BUN 12   Cr   0.8      U.acid 4.7  HBPM 120/80-140/80 fbs 92, 100</t>
  </si>
  <si>
    <t xml:space="preserve">see mgt  &amp; LSM </t>
  </si>
  <si>
    <t>complain  numbness to  lower extrimities</t>
  </si>
  <si>
    <t xml:space="preserve">bp    168//90   ,162  /81   140   /73     126/69   140   /70  128/67      </t>
  </si>
  <si>
    <t xml:space="preserve">poorly  controlled       HTN +?HHD </t>
  </si>
  <si>
    <t xml:space="preserve">SEND  RFT  ECG    ELECTROLYTE  </t>
  </si>
  <si>
    <t xml:space="preserve">HTN  on    enalapril   10  mg po/bid  and  hct  25  mg  po  /day  </t>
  </si>
  <si>
    <t>BP-120/86, 140/80, 160/91_x000D_
pr 78_x000D_
FBS- 120, 105</t>
  </si>
  <si>
    <t xml:space="preserve">Add on  Neurobin </t>
  </si>
  <si>
    <t>G/App- well looking_x000D_
PR=79 RR=17 BP=114 / 54 T=36_x000D_
Chest -clear_x000D_
Mss/Int- trace ankle edema_x000D_
CNS- COTPP</t>
  </si>
  <si>
    <t>Ass;t - Controlled DM and HTN + UTI</t>
  </si>
  <si>
    <t>Plan- Refile medications_x000D_
       - Ciprofloxacilline 500mg PO BID_x000D_
RFT on next visit</t>
  </si>
  <si>
    <t>P1-Type 2 DM on NPH 30/8_x000D_
P2-Hypertension _x000D_
P3-IHD _x000D_
Lasix 20mg po daily, _x000D_
spironolactone 25 mg every other day, _x000D_
metoprolol 25mg/day, _x000D_
aspirin 81mg po/d, _x000D_
  Ix Results--- RFT- not done_x000D_
 U/A- many WBC, nitrite +ve, lipid profile, Electrolytes are normal_x000D_
FBS b/n 118-132_x000D_
RBS b/n141-148_x000D_
atorvastatin 20mg po/d, _x000D_
losartan 50 mg po daily</t>
  </si>
  <si>
    <t xml:space="preserve">has daily nocturnal symptom _x000D_
</t>
  </si>
  <si>
    <t>poor control of astham</t>
  </si>
  <si>
    <t>-escalate symbicort to 3 puff bid_x000D_
-continue salbutamol _x000D_
-consider other adj. if not improving at the next visit</t>
  </si>
  <si>
    <t>18 yrs old P- B.ASTHMA ON SALBUTAMOL INH PRN, Symbicort 4.5/160 INH 2 puffs BID</t>
  </si>
  <si>
    <t xml:space="preserve">Cystitis      </t>
  </si>
  <si>
    <t>bp  174 / 88 PR 74 fbs 93-155  HbA1c 7 %  , Chole 120 HDL 33 LDL 64 Tg 114  HBPM 121/72 -134/76</t>
  </si>
  <si>
    <t>BP  140  /61 PR  73</t>
  </si>
  <si>
    <t xml:space="preserve">CONTROLLED   HTN </t>
  </si>
  <si>
    <t xml:space="preserve">REFILL  AND  APPOINT  AFTER  2  MONTH  WITH  SEREAL  BP  RECORD AFTER  UP  DATED  HIS  FBS  AND  RFT  </t>
  </si>
  <si>
    <t xml:space="preserve">Problem List HTN + right kidney cyst ON Enalapril 10 bid, Nifedipine 20 mg po BID &amp; Furosemide 40 mg po per day., amlodipine 5 mg po daily_x000D_
_x000D_
</t>
  </si>
  <si>
    <t>BP-116/70_x000D_
pr 78_x000D_
FBS 49, 100, 130, 143</t>
  </si>
  <si>
    <t>NPH 34/ 24 iu</t>
  </si>
  <si>
    <t>T1DM on NPH 36/24IU (he was taking 34/26 iu), RI 10/8 IU SC BID</t>
  </si>
  <si>
    <t>this pt was doing good 1 month back at which time he started to have cough which is dry  he has no fever  no sob no orthopnea no other compliant took antihistamine; cough suppressor ANTI dep. but has no improvement</t>
  </si>
  <si>
    <t>bp=126/79 pr=89  o2 sat=95%_x000D_
chest is clear no wheeze no cripitations_x000D_
CVS=NAD</t>
  </si>
  <si>
    <t>do cbc and chest x ray</t>
  </si>
  <si>
    <t xml:space="preserve">p=hyperactive air way disease_x000D_
</t>
  </si>
  <si>
    <t>BP=-111/77_x000D_
pr 78_x000D_
 FBS-132, 121</t>
  </si>
  <si>
    <t>advise on monitoring and dietary adeherence</t>
  </si>
  <si>
    <t>TIDM on NPH 12/8 IU SC Bid, PN on Neurobin 1 tab/day</t>
  </si>
  <si>
    <t>Bp_126/76_x000D_
pr 80_x000D_
FBS 180, 171, 195</t>
  </si>
  <si>
    <t xml:space="preserve">Metformin 1.5gm/1gm_x000D_
</t>
  </si>
  <si>
    <t>T2DM on metformin 1gm/500 g but he was taking  1 gm po BID the past 1 month</t>
  </si>
  <si>
    <t>NO NEW COMPLAINT ,SYMPTOMS IMPROVING</t>
  </si>
  <si>
    <t>Objective Finding_x000D_
 BP-136 / 82 PR-83 RR-17</t>
  </si>
  <si>
    <t>dyslipidemia + PN</t>
  </si>
  <si>
    <t>atrovastatin 20 mg po ,neurobin 1 tab daily,amitryptline 12.5 mg po daily</t>
  </si>
  <si>
    <t xml:space="preserve">dyslipidemia + PN on atrovastatin 20 mg po ,neurobin 1 tab daily,amitryptline 12.5 mg po daily_x000D_
_x000D_
_x000D_
_x000D_
</t>
  </si>
  <si>
    <t xml:space="preserve">bp 120 / 79 PR 78    BUN 20 Cr 1.0 FBS 134 </t>
  </si>
  <si>
    <t>well bp control + ? newly dx type 2 dm</t>
  </si>
  <si>
    <t>see mgt  &amp;lt;send HbA1c</t>
  </si>
  <si>
    <t>PR- 60 RR- 17 BP-82 / 55, FBS- 150MG/DL,TSH-0.085, FT4-1.81, FT3-6.69, , HA1C-6.1%, INR-4.05, CHEST CT- RV DYSFUNCTION WITH MODERATE PHTN+ BORDERLINE LV THICKNESS, EFr- 60%, TAPSE-13,   CHEST CT- FIBROSIS OF LEFT LUND WITH TRACHION BRONCHECTASIS&amp; LUNG VOLUM LOSS&amp; HYPERINFLATED RT LUNG</t>
  </si>
  <si>
    <t>SUPRATHERAPUTIC INR+Cor pulmonale 2o to ACOS (asthmatic for the past 20 years) + AF + Toxic MNG + HTN + T2DM</t>
  </si>
  <si>
    <t>UPDATE IX, descalate warfarine 2.5mg po every other day,  REFILL MEDS &amp; APPOINT AFTER 2 WEEKS</t>
  </si>
  <si>
    <t>P- Cor pulmonale 2o to ACOS (asthmatic for the past 20 years) + AF + Toxic MNG + HTN + T2DM on Home oxygen for the past 06 years, PTU 100mg PO TID, Atenolol 50mg PO daily, Lasix 40mg PO daily, MTF 500mg PO daily, Salbutamol puff 4 puff PRN, Beclomethasone puf 2 puff BID, warfarin  2.5 mg po/d</t>
  </si>
  <si>
    <t>BP = 58 / 45mmgh</t>
  </si>
  <si>
    <t>Low blood BP 2ry to ?</t>
  </si>
  <si>
    <t xml:space="preserve">No new complaints                       </t>
  </si>
  <si>
    <t xml:space="preserve">BP=137 / 88_x000D_
PR- 80                                  </t>
  </si>
  <si>
    <t xml:space="preserve">well Controlled HTN                      </t>
  </si>
  <si>
    <t xml:space="preserve">has headache , runny nose , sneezing of 1 days </t>
  </si>
  <si>
    <t>bp 100/60 pr 66</t>
  </si>
  <si>
    <t xml:space="preserve">flu like syndrome </t>
  </si>
  <si>
    <t>-recurent hypoglycemia history_x000D_
-bp =124/78 pr= 72 FBS=130,135,145, prior ixs =HGA1C=9.4 cr=1.64 bun=18 na=137 ,k+=5.9 cl=107 UA= protien=+3 ,blood =+3,many RBC updated ixs =not done-_x000D_
24hrs urine protien =1732 mg/24hr_x000D_
-ldl=120, cholesterol=185, tg= 255_x000D_</t>
  </si>
  <si>
    <t>BP=150/85 pr=70(REGULAR)</t>
  </si>
  <si>
    <t xml:space="preserve">poor glycemic ctrl + DKD + D.RETINOPATHY + </t>
  </si>
  <si>
    <t>-add atrovastatin 40mg po/d,_x000D_
-Enalapril 15mg po bid -NPH 30/16, RI=20/14, -Metformin 500 mg po BID  -HCT 25 mg PO daily -carvidelol 6.25 BID -Amlodipine 10 mg po dailY_x000D_
-RFT AND HGA1C AFTER 1 MNTH</t>
  </si>
  <si>
    <t>PR= 52    RR=17 BP=120 / 69 T=36</t>
  </si>
  <si>
    <t>Ass;t- Controlled B.Asthma</t>
  </si>
  <si>
    <t xml:space="preserve">Plan-Refile </t>
  </si>
  <si>
    <t>P1-B.Asthma _x000D_
P2-Sinus bradycardia 2 to ? _x000D_
P3- HTN on Symbicort 160/4.5 mcg INH Candesartan/HCT-16/12.5mg daily Was treated for acute exacerbation of asthma 10 days back at ER</t>
  </si>
  <si>
    <t>PR 66 RR 18 BP 110-137/68-83  T 36</t>
  </si>
  <si>
    <t>T2DM + HTN on metformin 500 mg po BID, enalapril 10 mg po BID and atenolol 50 mg po/d, HCT 12.5 mg po/d</t>
  </si>
  <si>
    <t>T2DM + HTN on metformin 500 mg po BID, enalapril 10 mg po BID[ But she took Enalapril 5 mg po bid] and atenolol 50 mg po/d, HCT 12.5 mg po/d</t>
  </si>
  <si>
    <t>NEW NO COMPLAINT</t>
  </si>
  <si>
    <t>PR- 78 PR- 17 BP- 87 / 68, INR-2.04</t>
  </si>
  <si>
    <t xml:space="preserve">HFwith rEF 2 IHD + COAGULOPATHY 2 TO CONGESTIVE HEPATHOPATHY </t>
  </si>
  <si>
    <t>UPDATE INVESTIGATION, REFILL &amp; APPOINT AFTER 1MONTH</t>
  </si>
  <si>
    <t>P- CHF 2ry to IHD (EF=35%) Coagulopathy 2ry to Congestive hepathopathy on ASA 81X1, atorvastatin 40x1, lasix 40x2, spironolactone 25x1, Enalapril 5x2 and metoprolol 50x1, Omeprazole 20x1</t>
  </si>
  <si>
    <t xml:space="preserve">bp 154 / 73 PR 84  fbs  not done  </t>
  </si>
  <si>
    <t xml:space="preserve">send for fbs           </t>
  </si>
  <si>
    <t>T2DM + HTN with HHD + LBP + OA +LT lower limb PAD on - Atrovastatin 40 mg po/d, Continue ASA 81 mg po/d, MTF 500 mg po/d, Daonil 5 mg po/d, Enalapril 5 mg po bid, INC. Amitriptyline 25 mg po/d, Neurobion 1 tab po/d</t>
  </si>
  <si>
    <t>bp 119 / 81 PR 80    fbs 114</t>
  </si>
  <si>
    <t>Has eye pain since past 3 month</t>
  </si>
  <si>
    <t>BP- 137 / 81                      _x000D_
Lipid, OFT, ECG, U/A--NORMAL</t>
  </si>
  <si>
    <t>refill_x000D_
RTC- 3/12_x000D_
Link to ophthalmology for evaluation</t>
  </si>
  <si>
    <t xml:space="preserve">bp 117 / 65 PR 69 fbs not done </t>
  </si>
  <si>
    <t xml:space="preserve">send for fbs     </t>
  </si>
  <si>
    <t>bp 95 / 62 PR 67 FBS 85-120</t>
  </si>
  <si>
    <t>well glycemic complain</t>
  </si>
  <si>
    <t>see mgt &amp; LSM</t>
  </si>
  <si>
    <t>FBS=132, BP= 113 / 78</t>
  </si>
  <si>
    <t>-REFILL FOR 3 MNTH_x000D_
- HGA1C</t>
  </si>
  <si>
    <t>P- HTN + LBP with radiculopathy on : -amlodipine 5 mg po/d -amitriptyline 25 mg po/d</t>
  </si>
  <si>
    <t>BP-130/80, 150/87_x000D_
pr 80</t>
  </si>
  <si>
    <t>enalapril 10 mg po once daily</t>
  </si>
  <si>
    <t>bp=155-180/70-80 mmhg(home)  165 / 97(office)  pr-98 rr-17_x000D_
fbs--116-180 mg/dl(home)</t>
  </si>
  <si>
    <t>T2 DM(poor control) + HTN(poor control)</t>
  </si>
  <si>
    <t>NPH 34/22 IU SC BID , _x000D_
Atorvastatin 20 mg PO/d, _x000D_
Enalapril10 mg PO/ bid, Nifedipine 20 mg PO BID and ASA 81 mg po daily</t>
  </si>
  <si>
    <t>G/App well looking_x000D_
PR=68 RR=17 BP=121 / 60 T=36  SaO2- 82-85% off</t>
  </si>
  <si>
    <t>Plan-Sildenafil 12.5 mg PO BID</t>
  </si>
  <si>
    <t>P1- Moderate PHTN 2 TO ? _x000D_
_x000D_
On - Sildenafil 12.5 mg PO daily_x000D_
_x000D_
it D= 117 (30-100)</t>
  </si>
  <si>
    <t xml:space="preserve">PR-65 RR-17 BP- 169 / 79 </t>
  </si>
  <si>
    <t>POORLY CONTROLLED HTN +?EPIGASTRIC HERNIA</t>
  </si>
  <si>
    <t>CBC, U/A,  ESCALET ENALAPRIL 5 MG PO BID, APPOINT HER AFTER 6 WEEKS</t>
  </si>
  <si>
    <t>P- HTN + dyspepsia. Enalapril 5 mg po daily, omeprazole 20 mg po daily</t>
  </si>
  <si>
    <t>PR 73 RR 18 BP 136 / 64 T 36</t>
  </si>
  <si>
    <t>BOO Sec to R/O Post TVP Urethral stricture Primary headache syndrome</t>
  </si>
  <si>
    <t>TO DO CBC U/A  SERUM ELECTROLYTE</t>
  </si>
  <si>
    <t xml:space="preserve">BP=141 / 89_x000D_
FBS= 82                                  </t>
  </si>
  <si>
    <t>Post TT thyriodectomy for Toxic MNG</t>
  </si>
  <si>
    <t>Post TT thyroidectomy for Toxic MNG</t>
  </si>
  <si>
    <t>BP-140/76, 140/80, 160/81_x000D_
pr 80_x000D_
FBS - 81, 99, 121, 118</t>
  </si>
  <si>
    <t>Amlodipine 10mg/ 5 mg</t>
  </si>
  <si>
    <t>Bp-125/77, _x000D_
pr 87_x000D_
FBS 168,140, 150, 149</t>
  </si>
  <si>
    <t>NPH 32/22 iu</t>
  </si>
  <si>
    <t>T2DM ( 10 yr ) + Newly Dx HTN + dyslipidemia; on NPH 30/20, RI 10/10 and Metformin 500 mg po bid, Atorvastatin 20 mg po/d. HCT 25 mg po/d</t>
  </si>
  <si>
    <t xml:space="preserve">headach of 1 week and gry cough </t>
  </si>
  <si>
    <t xml:space="preserve">? migrain headache + ? CAP </t>
  </si>
  <si>
    <t xml:space="preserve">CBC, CXR      </t>
  </si>
  <si>
    <t>worsening of peri anal pain</t>
  </si>
  <si>
    <t xml:space="preserve">bp-- 135 / 93  pr--68 rr-17 </t>
  </si>
  <si>
    <t>HTN (UNCONTROLLED) + Symptomatic Cholelithiasis + Fistula in Ano ( on follow up at SRC)</t>
  </si>
  <si>
    <t>MAKE enalapril 10 MG po bid,INITIATE AMLODIPINE 5 MG PO DAILY,ATROVASTATIN 20 MG PO DAILY,</t>
  </si>
  <si>
    <t>p1: Newly dx HTN on enalapril 5mg po bid ( but he took 10mg po daily) p2: Symptomatic Cholelithiasis + Fistula in Ano ( on follow up at SRC)</t>
  </si>
  <si>
    <t xml:space="preserve">bp  122 / 80 PR 80 fbs 190 -  296 </t>
  </si>
  <si>
    <t>send for urine ketone</t>
  </si>
  <si>
    <t>PR- 89 RR- 17 BP- 140 / 81, ABD U/S-  Small right kidney + Bilateral echogenic kidneys with irregular outer contour suggestive of renal parenchymal disease</t>
  </si>
  <si>
    <t>WELL CONTROLLED HTN+ B.ASTHMA+  Small right kidney + Bilateral echogenic kidneys with irregular outer contour suggestive of renal parenchymal disease</t>
  </si>
  <si>
    <t>U/A, OFT, REFILL &amp; APPONIT AFTER 1MONTH</t>
  </si>
  <si>
    <t>Known hypertensive+  B. Asthma  + Small right kidney + Bilateral echogenic kidneys with irregular outer contour suggestive of renal parenchymal disease</t>
  </si>
  <si>
    <t>-HAS ORTHOSTATIC DIZZNESS_x000D_
-INTERMITTENT CLAUDICATION TO THE RIGHT LEG STARTING THE BUTTOCK AREA</t>
  </si>
  <si>
    <t>BP=106 / 69 PR=80 FBS=120</t>
  </si>
  <si>
    <t>UTI + ?PAD</t>
  </si>
  <si>
    <t>MAKE AMLODIPINE 5MG PO/D --dapagliflozin 10mg po/d -Enalapril 5mg po/d -Metformin 1gm po bid -Atorvastatin 20mg po/d, _x000D_
-COTRI 1DS TAB PO BID FOR 3 DAYS -AORTOILLIAC DOPPLER -RIGHT LOWER EXT. DOPPLER</t>
  </si>
  <si>
    <t>AMENORRHEA 2 TO ??</t>
  </si>
  <si>
    <t>CBC UA VDRL......</t>
  </si>
  <si>
    <t xml:space="preserve">PR=61 RR=17 BP=133 / 68 T=36_x000D_
Chest- clear_x000D_
Mss/Int- trace pedal edema_x000D_
</t>
  </si>
  <si>
    <t>Ass;t- Same + Stable</t>
  </si>
  <si>
    <t>Plan- Refile med_x000D_
        - reduce salt</t>
  </si>
  <si>
    <t>P- IDCM WITH SEVERE LVD _x000D_
On :-ENALAPRIL 5 MG PO DAILY, _x000D_
      - ASA 81 MG PO DAILY _x000D_
     -ATORVASTATIN 40 MG PO/day _x000D_
    - BISOPROLOL 2.5MG PO/D _x000D_
    - SPIRONOLACTONE 25MG PO/D_x000D_
_x000D_
creat=1.23, urea=33_x000D_
CBC= normal_x000D_
HbA1C= 5.1_x000D_
LDL=88 , TG=180</t>
  </si>
  <si>
    <t xml:space="preserve">BP-120/80, FBS- 115 MG </t>
  </si>
  <si>
    <t xml:space="preserve">NO NEW COMPALINTS   </t>
  </si>
  <si>
    <t xml:space="preserve">BP=135 / 78                   </t>
  </si>
  <si>
    <t xml:space="preserve">WELL CONTROLLED            </t>
  </si>
  <si>
    <t>P-1 TII DM P-2 HTN P-3 DYSLIPIDEMIA P-4 IHD  _x000D_
ON Metoprolol 50 x1,enalapril 10x1,amlodipine 10 x1,MTF 1000x2,daonil 10 x2, ASA/ATEROZ 81/40 X1</t>
  </si>
  <si>
    <t xml:space="preserve">COMPLAIN  DRIBLING  WITH  HESITANCY  </t>
  </si>
  <si>
    <t>BP  120  /70</t>
  </si>
  <si>
    <t xml:space="preserve">THE  SAME+?URETRAL  STRICTURE  </t>
  </si>
  <si>
    <t xml:space="preserve">RESEND LIPID PROFILE  AND  LINK  TO  UROLOGIST </t>
  </si>
  <si>
    <t>Symptomatic Cholelithiasis + Type II DM + Irritable Bowel Syndrome + ? Hemorhoid</t>
  </si>
  <si>
    <t xml:space="preserve">bp 137 / 80 PR 83 </t>
  </si>
  <si>
    <t>NO NEW OMPLAINT_x000D_
-PATIENT DISCUSED ABT ESCALATION OF ANTI-HYPERTENSIVE BUT HE REFUSED.</t>
  </si>
  <si>
    <t>FBS=168-193, BP-=148 / 93</t>
  </si>
  <si>
    <t>POOR GLYCEMIC CTRL  + POOR BP CTRL</t>
  </si>
  <si>
    <t>- ADD GLIBENCLAMIDE 5MG PO/D - CONTINUE OTHERS</t>
  </si>
  <si>
    <t>41 YRS OLD IHD WITH IMPROVED EF + TYPE II DM, + HTN + DYSLIPIDEMIA : ON AMLODIPINE 10 MG PO DAILY, CANDESARTAN 8 MG PO BID ASA 81 MG PO DAILY ATEROZ 40 MG PO DAILY MTF 1000 MG PO BID HgB A1C=7.4</t>
  </si>
  <si>
    <t>RVI ON HARRT + DM+EPILEPTIC PATIENTS+POST HERPETIC PAIN</t>
  </si>
  <si>
    <t xml:space="preserve">well controlled T2 DM + ? Goiter </t>
  </si>
  <si>
    <t>no cough, no SOB, no edema, no visual problem, no back pain, no paresthasia, joint mobility good, good bal;ance, good understanding, cooperative, no obeity, no stress, no psychosocial distress, good dietary habit, good hygien, no addiction, adherent to medication, toileting good,  no social interaction (old age, parestoial deafness,  no tinites, no virtigo). remarks (no BPH sym,ptoms, FBS 111 mg/dl)</t>
  </si>
  <si>
    <t>sleeps well, walking distance weak (walk with stick support0, good strength, no emotional change, bno memory loss, good judgement. remarks ( no carotid bruit, no murmur, radial pulse strong regular, dorsalis pedis pulse felt but weak and has mild nail cornification and charcot feet suggestivce of PAD 9mild to moderate intensity)</t>
  </si>
  <si>
    <t>good  diseaser course</t>
  </si>
  <si>
    <t>salt restriction, be active, minimizev coffee, prevention of fall, vegitrtable and fruit dish, legumes dish, use only liquiid oil, get adequate sun lighjt, foot care (keep hygien, wear loose shoe , bec areful while cutting nail, keep moistturizing legs with vaslin0, keep candy in pocket</t>
  </si>
  <si>
    <t>BP--121 / 55  PR--79 RR-17 _x000D_
FBS--148 MG/DL</t>
  </si>
  <si>
    <t>T2 DM(??CONTROL) + HTN (GOOD CONTROL) + PN</t>
  </si>
  <si>
    <t>NPH 30/12 SC BID. Atrovastatin 20 mg PO Once daily,_x000D_
---Enalapril  5 mg po bid, Amlodipine 10 mg PO Once daily---- Amitriptyline 25 mg PO Once daily NEUROBIN 1 tab PO Once daily</t>
  </si>
  <si>
    <t>P1.T2 DM ON NPH 30/12 SC BID. Atrovastatin 20 mg PO Once daily P2. HTN ON Enalapril 10 mg PO Once daily[ But she took Enalapril 5 mg po bid], Amlodipine 10 mg PO Once daily but she did not take her medication for 2weeks P3. PN ON Amitriptyline 25 mg PO Once daily NEUROBIN 1 tab PO Once daily</t>
  </si>
  <si>
    <t xml:space="preserve">P: TYPE 2 DM 25years </t>
  </si>
  <si>
    <t>P: TYPE 2 DM 25years + HTN + LBP ON NPH=58/38, RI=4/2 Atrovastatin 20 mg po/d ASA 81 mg po/d Nifedipine 20 mg po bid, Enalapril 10 mg po/d, Propranolol 40mg/.day, metformin 1000/ 500 mg po bid</t>
  </si>
  <si>
    <t xml:space="preserve">PR- 117 RR- 17 BP- 122-140 / 96-87 </t>
  </si>
  <si>
    <t>U/A, OFT, ECG , REFILL &amp; APPOINT AFTER 3 MONTH</t>
  </si>
  <si>
    <t>NO NEW COMPLAINT_x000D_
-REASURED FRIOM ENT SIDE FOR VIOCE CHANGE</t>
  </si>
  <si>
    <t>FBS=136-124-114-126-129-167 POST-PRANDIAL= CR=1_x000D_
BP=131 / 78</t>
  </si>
  <si>
    <t>FAIR GLYCEMIC CTRL_x000D_
-</t>
  </si>
  <si>
    <t>- REFILL FOR 3 MNTH_x000D_
-</t>
  </si>
  <si>
    <t>B.Asthma (25 years) + T2DM (2 years) + HTN (newly Dx) + ? Vocal cord Paralysis weeks back._x000D_
 On Beclomethasone 2 puffs BID, Salbutamol puff 4 puffs PRN, Amlodipine 5mg PO daily, HCT 25mg PO daily, NPH 32/16, RI= 6/4, Atrovastatin 20mg PO daily</t>
  </si>
  <si>
    <t xml:space="preserve">still  caomplain numbness to loer  extrimities  </t>
  </si>
  <si>
    <t xml:space="preserve">fbs  90     disc protrusion   </t>
  </si>
  <si>
    <t xml:space="preserve">link  to  neuro  surgeon  </t>
  </si>
  <si>
    <t xml:space="preserve">  ? PN + ? Lower back pain       </t>
  </si>
  <si>
    <t>PR 103 RR 17 BP123 / 75 T 36</t>
  </si>
  <si>
    <t>Known TIIDM + Hypertension</t>
  </si>
  <si>
    <t xml:space="preserve">continue his medication </t>
  </si>
  <si>
    <t>Lower back pain 2? + Known TIIDM + Hypertension</t>
  </si>
  <si>
    <t xml:space="preserve">bp 133/90 PR 99 fbs 145 </t>
  </si>
  <si>
    <t>well bp + glycemic control + pN</t>
  </si>
  <si>
    <t>DM +HTN +?PN on enalapril 15 mg po bid, nifedipine 20mg po bid, atorvastatin 20mg po daily, ASA 81 mg po daily, neurobion 1tab po daily, Amitriptyline 25 mg po daily, Doanil 5 mg po/d , MTF 1GM PO/BID</t>
  </si>
  <si>
    <t xml:space="preserve">cough dry internmittent for 2 months, no fever, no chest pain, has drenching night sweats, has lost 4 kilogram over one months, no SOB, no edema, no diarrhea , no RVI previous l;ab result (ESR 8, WBC (6600, neutophil 76 % ), treated fior atypical pneumonia </t>
  </si>
  <si>
    <t>good air entry on both posterior chest, no pericardities sign</t>
  </si>
  <si>
    <t xml:space="preserve">hilar lymphadenopathy (CXR) possibly TB </t>
  </si>
  <si>
    <t>uriac acid, LDH, ESR, CBC</t>
  </si>
  <si>
    <t>hilar lymphadenmopathy possibly TB</t>
  </si>
  <si>
    <t>NO NEW COMPLAINT_x000D_
-NO ORTHOSTATIC DIZZNES</t>
  </si>
  <si>
    <t xml:space="preserve">PR=56 BP=129 / 69 </t>
  </si>
  <si>
    <t>P1- IDCM (EF=30 %, LBBB)</t>
  </si>
  <si>
    <t>-ESCALATE ENALAPRIL 5MG PO BID, CONTINUE OTHERS -SEE AFTER 3 FOR 3 MNTH WITH RFT</t>
  </si>
  <si>
    <t>P1- IDCM (EF=30 %, LBBB) ON -ASA 81 MG PO DAILY, -ATORVASTATIN 40 MG PO DAILY, - Enalapril 5 mg po daily, -bisoprolol 5x1, - Spironolactone 25x1 and - Dapagliflozin 10x1.....not taking because of financial reason</t>
  </si>
  <si>
    <t xml:space="preserve">LT  UPPER LATERAL CHEST PAIN </t>
  </si>
  <si>
    <t>BP- 111 / 70  PR--71 RR-17</t>
  </si>
  <si>
    <t>IHD + ?COSTOCHONDRITIS</t>
  </si>
  <si>
    <t>ATROVA 40 PO D,ASPRIN 81 PO D,METOPROLOL 50MG PO D_x000D_
SERUM CrKinase,U/A,</t>
  </si>
  <si>
    <t>IHD ON ATROVA 40,ASPRIN 81,METOPROLOL 50MG PO D</t>
  </si>
  <si>
    <t xml:space="preserve">fbs 123107    bp 107/61    ,127/68  </t>
  </si>
  <si>
    <t xml:space="preserve">controlled  t2dm+htn </t>
  </si>
  <si>
    <t xml:space="preserve">refill  and  appoint  after  2  month  with  sereal bp  record  </t>
  </si>
  <si>
    <t>Has dry persistent cough_x000D_
has orthopenia of 2 pillow_x000D_
no other compliant</t>
  </si>
  <si>
    <t xml:space="preserve">G/App -well looking_x000D_
PR=94   RR=18    BP=164/97 _x000D_
</t>
  </si>
  <si>
    <t>Ass;t- Same + stable</t>
  </si>
  <si>
    <t>Plan- Echo_x000D_
       - Spirometry_x000D_
       - Refile medication</t>
  </si>
  <si>
    <t>P1: Left side hemiparesis 2ry to Hemorrhagic stroke(Lt. parieto-occipital hemorrhage with intraventricular extension measuring 15ml and with ICH Score of 1) _x000D_
P2: AKI 2ry to obstructive uropathy (resolved) on supra pubic catheter _x000D_
P3: Known asthmatic _x000D_
P4: Known HTN _x000D_
_x000D_
 On-Enalapril 5mg daily ... he finished his med before coming hear_x000D_
     - Phenytoin 50mg PO daily_x000D_
    - Hct 12.5mg PO/daily investigations Head CT angiography AND SPIROMETRY not done</t>
  </si>
  <si>
    <t>FBS=122-141 BP= 128/73 PR=87</t>
  </si>
  <si>
    <t>GOOD CTRL OF BP AND FBS</t>
  </si>
  <si>
    <t>REFILL FOR 3MNTH</t>
  </si>
  <si>
    <t xml:space="preserve">P1-HTN +OA +TYPE II DM + OLD ISCHEMIC STRIOKE ON ASA 81 MG PO DAILY ATORVASTATIN 40 MG PO DAILY METFORMIN 1000 MG PO BID ENALAPIL 10 MG PO DAILY, glibenclamide 5 mg po/d </t>
  </si>
  <si>
    <t>vs bp 110/80 PR 88 RR 20</t>
  </si>
  <si>
    <t>bp  163 / 89 PR 66 FBS 145</t>
  </si>
  <si>
    <t>POORLY BP + WELL GLYCEMIC CONTROL</t>
  </si>
  <si>
    <t xml:space="preserve">SEE MGT            </t>
  </si>
  <si>
    <t>Bp-106/62_x000D_
pr 78</t>
  </si>
  <si>
    <t>Prednisolone 10 mg po fr 2 week then 5 mg po daily for two weeks_x000D_
advise on adherence</t>
  </si>
  <si>
    <t>RA with flares; on Methotrixate 10 mg po/WK, Folic acid 5 mg po/d. Predinsolone 40 mg po/d( for 1 month) Indometacin 25 mg po/d,_x000D_
she wasnt taking methotrexate due to inavailablity, she took fr 1 month</t>
  </si>
  <si>
    <t>T1 DM on NPH 24/12 iu sc bid</t>
  </si>
  <si>
    <t xml:space="preserve">bp 138 / 91  PR 90       fbs  95 </t>
  </si>
  <si>
    <t>T2 DM ( &gt; 1 yr) + HTN; on MTF 500mg po bid  , Atrovastatin 20 mg po/d &amp; Enalapril 10 mg po/d</t>
  </si>
  <si>
    <t xml:space="preserve">fbs  133,   109   123    131      142  </t>
  </si>
  <si>
    <t xml:space="preserve">adgusted  NPH    10  IU  DAYLY </t>
  </si>
  <si>
    <t>P1=HTN on enalapril 5 mg po BID, Lasix 20 mg po/d(she is not taking lasix) , spironolactone 12.5,Newly P2=Type 2 DM(for ) on NPH 12/4 IU sc BID, Amitriptyline 12.5 mg po NOCT</t>
  </si>
  <si>
    <t>BP- 100/60, 125/ 80, 110/80, 110/75_x000D_
pr 80</t>
  </si>
  <si>
    <t>HTN + OLD HEMORRAGIC STROKE ON amlodipine 2.5 mg po /day +Right knee OA +meloxicam 15 mg po/d</t>
  </si>
  <si>
    <t xml:space="preserve">bp  175 / 76 PR 75  fbs not done </t>
  </si>
  <si>
    <t xml:space="preserve">BP RR PR T </t>
  </si>
  <si>
    <t>CAP + DYSPEPSIA</t>
  </si>
  <si>
    <t>OMEPRAZOLE , AZITHROMYCIN</t>
  </si>
  <si>
    <t>HAS BILATERALL SHOULDER PAIN_x000D_
-HAS BURNING SENSATION</t>
  </si>
  <si>
    <t>PR=72 BP=107 / 48</t>
  </si>
  <si>
    <t>-OMEPAZOLE 20MG PO BID FOR 1 MONTH_x000D_
-DICLOFENAC JELL PRN_x000D_
APPOINT AFTER 1 MNTH</t>
  </si>
  <si>
    <t>P1-CRVHD (severe MR, severe AR, severe PHTN) P2-HYPERTENSION On-FUROSEMIDE 20MG PO DAILY ENALAPRIL 2.5MG PO DAILY MONTHLY BENZATHION PENICILLIN 1.2 M IU.</t>
  </si>
  <si>
    <t xml:space="preserve">complain  l neck  and  lower  back  pain  with  associated     right  flank  pain  with   tea  colour  urinre change </t>
  </si>
  <si>
    <t xml:space="preserve">bp  152  /80  </t>
  </si>
  <si>
    <t xml:space="preserve">/cervical  and l/s  spondylosis+?right  flank  pain  ?renal stone </t>
  </si>
  <si>
    <t>send  investgation s</t>
  </si>
  <si>
    <t xml:space="preserve">Pneumonia (Bacterial pneumonia, unspecified) </t>
  </si>
  <si>
    <t>BP_150/108, 150, 105_x000D_
pr 78_x000D_
FBS 90, 88, 101</t>
  </si>
  <si>
    <t>add HCT 25 mg po daily_x000D_
appoint for 1 month</t>
  </si>
  <si>
    <t>Known DM for the past 4 yr + Known HTN ( 6 yr) On NPH 18/12 IU and Enalapril 10 mg BID amlodipine 5 mg po daily</t>
  </si>
  <si>
    <t>bp  95 / 62 PR 92 fbs 120-140</t>
  </si>
  <si>
    <t>P=TIDM on NPH 20/10iu sc BID</t>
  </si>
  <si>
    <t>no coughj, no SOP, no edema, no visual problem, left sided body weakness, bed riddenen only attendant came , on home care (hygien, feeding, diaper care, tooth care, position change every 2 hours, get adequate sun light)</t>
  </si>
  <si>
    <t>sleeps well, no emotional change, no memory loss, communicate well, adviced to have (gluco meter, BP cuff )</t>
  </si>
  <si>
    <t>investigation requested, continiue home care, measure BP and glucose regularly</t>
  </si>
  <si>
    <t>old stroke, hypetrtension</t>
  </si>
  <si>
    <t>paraesthesia and numbness of extremities despite  amitriptline and neurobin</t>
  </si>
  <si>
    <t xml:space="preserve">BP-111/65_x000D_
pr 80_x000D_
FBS 140, 151, </t>
  </si>
  <si>
    <t>add on pregabalin 75 g po once daily_x000D_
Metformin 1gm/ 500 mg BID</t>
  </si>
  <si>
    <t>ype 2 DM + HTN + Dyslipidemia + PN; on MTF 500 mg po bid, Daonil 5 mg po bid, Amlodipine 5 mg po/d, Atrovastatin 20 mg po/d, Amitriptyline 12.5 mg po/d, Neurobion 1 tab po/d</t>
  </si>
  <si>
    <t>epigastric burinin sensation</t>
  </si>
  <si>
    <t xml:space="preserve">bp=103 / 64 pr-81 rr-17 </t>
  </si>
  <si>
    <t>known RA+ lumbar spondylosis + dispepsia r/o pud</t>
  </si>
  <si>
    <t xml:space="preserve">update cbc,stool h.pylori ag_x000D_
---Methotrexate 7.5 mg po/wk, folic acid 5 mg po/d , _x000D_
---amitriptyline 25 mg po/day, atorvastatin 40 mg po/d_x000D_
--pantoprazole 40 mg po daily for 2 weeks_x000D_
</t>
  </si>
  <si>
    <t xml:space="preserve">V/S stable   PR=    SaO2= 95% off O2, </t>
  </si>
  <si>
    <t>Ass;t- Lt shoulder Swelling 2ry to ?</t>
  </si>
  <si>
    <t>Plan-CBC, RF, RFT, Lt Shoulder X-ray</t>
  </si>
  <si>
    <t xml:space="preserve">admitted for Upper airway obstraction_x000D_
and currently on metalic tracheostomy tube, complain multiple joint pain long standing_x000D_
has swelling on the Lt shoulder area_x000D_
no Hx of trauma_x000D_
</t>
  </si>
  <si>
    <t xml:space="preserve">V/S stable   PR=    SaO2= 95% off O2,_x000D_
Chest- clear_x000D_
CVS- Normal </t>
  </si>
  <si>
    <t>Bp-142/90_x000D_
pr 80_x000D_
FBS- 90, 120, 100, 110</t>
  </si>
  <si>
    <t xml:space="preserve">watary diarrhea of 2 days </t>
  </si>
  <si>
    <t xml:space="preserve">? AGE + ? dysentry </t>
  </si>
  <si>
    <t>S/E &amp;lt; elect</t>
  </si>
  <si>
    <t xml:space="preserve">BP-111/83_x000D_
pr 80_x000D_
</t>
  </si>
  <si>
    <t>dyslipidemia on atrovastatin 40 mg po/d she stopped the last 3 months</t>
  </si>
  <si>
    <t>--no seizure new episode_x000D_
--decreased hearing over both hands,parastesia and burning sensation over lower extrimities, and intermittent loss of balance 2 weeks duration which started after taking metronidazole 2 weeks back for amebiasis_x000D_
--</t>
  </si>
  <si>
    <t xml:space="preserve">bp=118 / 78 pr=76 rr=17 </t>
  </si>
  <si>
    <t>EPILEPSY + pn +decreased hearing 2ry to ?? + ataxia 2ry to ??</t>
  </si>
  <si>
    <t>cbc,oft ,electrolyte</t>
  </si>
  <si>
    <t>EPILEPSY-TYPICAL FEATURE EEG,MRI- NON REVEALING RX-SODIUM VALPROATE 200MG PO BID.</t>
  </si>
  <si>
    <t>bP- 180/90, 170/100, 199/109_x000D_
pr 80_x000D_
FBS  124, 144, 216</t>
  </si>
  <si>
    <t>poor glycemc control + Hypertensive urgency r/o emergency</t>
  </si>
  <si>
    <t>T2dm+ Poor controlled HTN</t>
  </si>
  <si>
    <t>cbc,oft ,electrolyte_x000D_
neurobin 1 tab po daily for 1 month</t>
  </si>
  <si>
    <t>severe aching type of headche, dry intermittent cough, HGIF, SOB with ordinary activities of , palipitation1 week duration</t>
  </si>
  <si>
    <t>BP 150/87_x000D_
pr 80</t>
  </si>
  <si>
    <t>poor bp control + ? CAP r/o HHD</t>
  </si>
  <si>
    <t>Bp-130/80, 140/80, 120/80, 136/87, 117/70_x000D_
pr 80</t>
  </si>
  <si>
    <t>PR 69 RR 21 BP 118 / 69  RR 36.5</t>
  </si>
  <si>
    <t>Symptomatic Cholelithiasis + Type II DM + Irritable Bowel Syndrome + ? Hemorrhoid's</t>
  </si>
  <si>
    <t xml:space="preserve">continue her medication </t>
  </si>
  <si>
    <t xml:space="preserve">complain  bilateral  knee  joint  pain   </t>
  </si>
  <si>
    <t xml:space="preserve">bp    140/90  </t>
  </si>
  <si>
    <t>the  same  ?  O.ARTHRITIS</t>
  </si>
  <si>
    <t xml:space="preserve">send cbc  ,  bilateral  knee  joint   x  ray </t>
  </si>
  <si>
    <t xml:space="preserve">BP PR RR T </t>
  </si>
  <si>
    <t xml:space="preserve">DYPEPSIA + ? PUD </t>
  </si>
  <si>
    <t>CBC, RFT , OFT, RBS</t>
  </si>
  <si>
    <t xml:space="preserve">COMPLAIN    HEART    BURN  WITH  LEFT  SIDE  OF   CHEST  PAIN  WICH  RADEATES  TO  LEFT  ARM   </t>
  </si>
  <si>
    <t xml:space="preserve">BP 124/82   </t>
  </si>
  <si>
    <t>THE SAME+/MI</t>
  </si>
  <si>
    <t xml:space="preserve">SEND   ECG  RFT  U/A  FBS </t>
  </si>
  <si>
    <t xml:space="preserve"> HTN+old ischemic stroke +R/o CKD and cardiac diseas.</t>
  </si>
  <si>
    <t xml:space="preserve">compline of cough 1 week duration. he also complain of sob ,say fatigability </t>
  </si>
  <si>
    <t>VS BP 110/70 PR 88 RR 200</t>
  </si>
  <si>
    <t>seborri0c dermatitis + CAP</t>
  </si>
  <si>
    <t>MEDICATIONNNNNN</t>
  </si>
  <si>
    <t>BP-112/78_x000D_
pr 80</t>
  </si>
  <si>
    <t>give VItamn 50, 000 iu po</t>
  </si>
  <si>
    <t>?GA_x000D_
VIT D Def</t>
  </si>
  <si>
    <t>SEND  REFERAL TO    OBS  GYNACOLOGIST  AND    SEND TFT</t>
  </si>
  <si>
    <t xml:space="preserve">COMPLAIN  NECK  PAIN  WITH  NUMBNESS TO  SCAL P AND  BILATERAL  ARMS    </t>
  </si>
  <si>
    <t>THE  SAME+?CERVICAL  SPONDYLOSIS+PN  ?</t>
  </si>
  <si>
    <t xml:space="preserve">SEND  RFT  ,  SERUM  VITAMIN  D   CERVICAL  X RAY </t>
  </si>
  <si>
    <t xml:space="preserve">---&amp;gt;HTN WITH HHD ON AMLODIPINE5 MG PO DAILY ECG=Sinus Bradycardia. rsr' Pattern in V1,V2. ECHO=MILD LT VENTRICULAR HYPERTROPHY WITH GRADE 1 DIASTOLIC DYSFUNCTION_x000D_
_x000D_
</t>
  </si>
  <si>
    <t>RESEND    ATROVASTATIN   20  MG   FOR 2  MONTH</t>
  </si>
  <si>
    <t>WORSENING OF SOB AND EASY FATIGABLITY</t>
  </si>
  <si>
    <t>BP=108 / 61 PR=102 RR=17  T--36_x000D_
TCOL-89,HDL--36, LDL--37.4, TGL-73, ****RFT-CR-2.0, *** BUN--56,  URIC ACID --93,  HGA1C--5.8%_x000D_
 CHEST--ABSCENT AIR ENTRY OVER LOWER LUNG FIELD BILATERALLY POST CHEST_x000D_
_x000D_
Creatinine--1.0,Urea--48(11-12-2015)</t>
  </si>
  <si>
    <t>T2DM( 13yrs) + HTN(3yrs) + Ischemic stroke( 3 months) +  CKD 2 RY D.nephropathy + NIHA CLASS lll CHF PPTED BY ???</t>
  </si>
  <si>
    <t xml:space="preserve">--NPH - 28/16iu bid,D/C MTF_x000D_
--MAKE enalapril 5mg po bid, _x000D_
--atrovastatin 40mg po daily, ASA 81 mg po daily, _x000D_
--neurobin and amt 25mg po daily_x000D_
--CHEST X/RAY,ECG ,ECHO </t>
  </si>
  <si>
    <t>T2DM( 13yrs) + HTN(3yrs) + Ischemic stroke( 4 months BACK) + AKI 2RY? (resolved ) on NPH - 28/16iu bid, MTF 500mg po bid, enalapril 10/5mg po bid, atrovastatin 40mg po daily, ASA 81 mg po daily, neurobin and amt 25mg po daily</t>
  </si>
  <si>
    <t>?acute coronary syndrome</t>
  </si>
  <si>
    <t>acute coronary syndrome</t>
  </si>
  <si>
    <t>FBS = 55 mg/dl</t>
  </si>
  <si>
    <t xml:space="preserve">Hypogacymia </t>
  </si>
  <si>
    <t xml:space="preserve">well contriolled T2 dm </t>
  </si>
  <si>
    <t xml:space="preserve">Hgb A 1 C, , FBS </t>
  </si>
  <si>
    <t xml:space="preserve">Well contirolled T1 Dm </t>
  </si>
  <si>
    <t xml:space="preserve">TREMOR OF THE HAND BILATERALLY AT REST ,BRADIKINESIA,_x000D_
</t>
  </si>
  <si>
    <t xml:space="preserve">BP--100/66 </t>
  </si>
  <si>
    <t>KNOWN HTN  + PN +???PARKINSON'S DISEASE</t>
  </si>
  <si>
    <t>--NEUROBIN 1 TAB PO DAILY ,--AMITRRIPTLINE 12.5 MG PO DAILY</t>
  </si>
  <si>
    <t>KNOWN HTN  + PN</t>
  </si>
  <si>
    <t>rt side flank pain of 15days duration. he has also back pain   2month. he has also palpitation_x000D_
other than this he has no urin color change burning sensation duration urination.</t>
  </si>
  <si>
    <t>BP=117 / 78</t>
  </si>
  <si>
    <t xml:space="preserve">Send urine analysis </t>
  </si>
  <si>
    <t>P1=HTN on Amlodipine 5 mg daily</t>
  </si>
  <si>
    <t>bp=117 / 77 pr=80</t>
  </si>
  <si>
    <t xml:space="preserve">-refill for 3 mnth_x000D_
-RFT, </t>
  </si>
  <si>
    <t>P= HTN + CKD 2 RY TO? HTN NEPHROPATHY; on -HCT 25 mg po/d -Amlodipine 10 mg po/d - Enalapril 5 mg po bid</t>
  </si>
  <si>
    <t>PT- 24 .8_x000D_
INR- 1.87</t>
  </si>
  <si>
    <t xml:space="preserve">HF 2RY TO DVHD(MR , TR) WITH mrEF(40-45%) P2 :- CORPUMONALE with MILD PHTN &amp; SEC polycythemia P3 :- B ASTHMA P4 :- T2 DM P5 :- Afib +P5 </t>
  </si>
  <si>
    <t>PT , INR _x000D_
Refill</t>
  </si>
  <si>
    <t xml:space="preserve">HF 2RY TO DVHD(MR , TR) WITH mrEF(40-45%) P2 :- CORPUMONALE with MILD PHTN &amp; SEC polycythemia P3 :- B ASTHMA P4 :- T2 DM P5 :- Afib </t>
  </si>
  <si>
    <t>BP 132/77_x000D_
pr 78</t>
  </si>
  <si>
    <t>WHEN SHE SHE TAKES AMLODIPINE SHE FEELS FATIGUE, AND HEADCHE</t>
  </si>
  <si>
    <t>BP= 125 / 78  125/82, 122/82, 128/84</t>
  </si>
  <si>
    <t xml:space="preserve">GOOD BP CTRL </t>
  </si>
  <si>
    <t>-AMLODIPINE 2.5MG PO/D -REFRIL SALBUTAMOL AND BECLOME</t>
  </si>
  <si>
    <t>P1= B.Asthma + Raised BP ON AMLODIPINE 5MG PO/D, SALBUTAMOL AND BECLOMETHASONE</t>
  </si>
  <si>
    <t>abdominal discomfort, Mild peri-umblical abdominal pain</t>
  </si>
  <si>
    <t>BP 138/82_x000D_
pr 78</t>
  </si>
  <si>
    <t>?IDA - DISCONTINUED FOLLOW UP 2 YEARS BACK_x000D_
 Mild anemia aon ferrous sulfate 325 mg po TID she took for 1 month</t>
  </si>
  <si>
    <t xml:space="preserve">139/64 mm HG </t>
  </si>
  <si>
    <t xml:space="preserve">P - HTn + Dyslipidemia </t>
  </si>
  <si>
    <t xml:space="preserve">reduce dose of Amlodipine to 5 mg po daily _x000D_
U/A,RFT </t>
  </si>
  <si>
    <t>BP 132/84_x000D_
pr 76</t>
  </si>
  <si>
    <t>3 weeks post op+ good post op</t>
  </si>
  <si>
    <t xml:space="preserve">add multivitamin </t>
  </si>
  <si>
    <t>p1-3 weeks POD after Bilateral Burr hole and hematoma Evacuation</t>
  </si>
  <si>
    <t>BP- 120-140/ 79-87, FBS-85-90</t>
  </si>
  <si>
    <t>WELL CONTROLLED HTN+ T2DM + OLD ISCHEMIC STROKE</t>
  </si>
  <si>
    <t>HA1C, OFT&amp; REFILL &amp; APPOINT AFTER 3MONTHS</t>
  </si>
  <si>
    <t>p- schizophrenia + HTN + External hemorrhoid+ Urinary incontinence 2ry ?On Risperidone 1mg po noct. Amlodipine 5mg po daily, MTF-500mg po BID, ASA 8 MG PO /D, ATROVASTATIN 40 MG PO/D,ENALAPRIL 5 MG PO BID,</t>
  </si>
  <si>
    <t>COMPLAIN THAT  AFTER  HE  TREATED FOR  PNEUMONEA   HEWAS  STRTED  TO  TREAT  MALAREA  IN  HEALTH  CENTERER  AND  NOW  HE  COMPLAIN  BLOATING    WITH  GERD</t>
  </si>
  <si>
    <t xml:space="preserve">CAP+MALAREA+ DYSPEPSEA?PUD  </t>
  </si>
  <si>
    <t xml:space="preserve">SEND  STTOLL H PYLORI  </t>
  </si>
  <si>
    <t>CAP+MALAREA</t>
  </si>
  <si>
    <t>excessive crying of bilateral eye with itching and burning sensation</t>
  </si>
  <si>
    <t>BP=103 / 60</t>
  </si>
  <si>
    <t>refill medication_x000D_
advice to come on the appointment day  and drug adherence_x000D_
appoint after 3 month with serial BP records_x000D_
link to optha</t>
  </si>
  <si>
    <t xml:space="preserve">P1=known hypertensive  with HHD on Enalapril 10mg po daily, Amlodipine 5mg PO daily, ASA 81mg po daily, Spironolactone 25mg po daily, Lasix 20mg po daily  </t>
  </si>
  <si>
    <t xml:space="preserve">CONTROLLED  SEAZURE  </t>
  </si>
  <si>
    <t xml:space="preserve">                    ABM 2RY TO SEIZURE DISORDER  </t>
  </si>
  <si>
    <t>BP- 133/80, FBS- 80-90</t>
  </si>
  <si>
    <t>WELL CONTROLLED HTN + GLYCEMIA</t>
  </si>
  <si>
    <t>P- HTN + T2DM ON MTF 500 MG PO BID/Daonil 5 MG PO BID, Enalapril 20 MG PO BID, amlodipine 10 MG PO/D, HCT 25 MG PO/D and Atorvastatin 20 MG PO/D ASA 81MG PO</t>
  </si>
  <si>
    <t>INTIAL HGB=6 LDG greater than 2000 ESR 120_x000D_
-P.MORPHOLOGY =RBC morphology: NCNC RBCs Platelet count : adequate WBC count and differential estimated count: Decreased - Neutrophils (44%) - Lymphocytes (52%) (including atypical lymphocytes ) - Monocytes (4%) - No immature cells seen_x000D_
bone biopsy is normal</t>
  </si>
  <si>
    <t>CURRENT wbc=5.66k n=34, l=48, hgb=11.8, hct=35, mcv=95, plt=247k</t>
  </si>
  <si>
    <t>improving bicytopenia</t>
  </si>
  <si>
    <t>continue feso4_x000D_
-see after a month with cbc, esr</t>
  </si>
  <si>
    <t>P1=Anemia and thrombocytopenia 2RY ?HYPERSPLENISM 2RY SEVER MALARIA(TRTD)_x000D_
ON FESO4 325MG PO TID</t>
  </si>
  <si>
    <t>HERAT FAILURE</t>
  </si>
  <si>
    <t xml:space="preserve">NUMBNESS TO LOWER  EXTRIMITIES    AND DIHARREA  OF  1 WEEK  DURATION  WITH  CRAMPY  ABDOMENAL  PAIN  </t>
  </si>
  <si>
    <t xml:space="preserve">BP  147  /105   </t>
  </si>
  <si>
    <t xml:space="preserve">POORLY  CONTROLLED  HTN  +T2DM  ?AGI  </t>
  </si>
  <si>
    <t>SEND  FBS  RFT   ,LIPIDPROFILE   STOOL  ANALYSIS</t>
  </si>
  <si>
    <t>Problem List_x000D_
T2DM + HTN with HHD + Dyslipidemia + Erectile Dysfunctio</t>
  </si>
  <si>
    <t>light headedness, tinnitus, vertigo</t>
  </si>
  <si>
    <t>bp-126/66, 115/65, 130/70,_x000D_
pr 78</t>
  </si>
  <si>
    <t>good bp control + ? anemia</t>
  </si>
  <si>
    <t>Problem List P=HTN + Dyslipidemia L/S AND CERVICAL SPONDILOSIS + OA; on Amlodipine 10 mg po/day, atrovastatin 20 mg po/day, meloxicam 15 mg po/day enalapril 5 mg po daily</t>
  </si>
  <si>
    <t>HAS JIONT PAIN INVOLVIING THE MCP, PIP_x000D_
-ANTI-CCP IS POSTIVE</t>
  </si>
  <si>
    <t xml:space="preserve">BP= 128 / 88, TENDER AND MINIMALLY SWOLLEN JIONTS INVOLVING THE KNEE, MCP, PIP , ALSO HAS STIFFNES </t>
  </si>
  <si>
    <t>MAKE MTX 15MG PO/WK, PREDNISOLONE 5MG PO/D, FOLIC ACID 5MG PO/D, - APPOINT AFTER 1 MNTH_x000D_
-FBS/LIPIDPROFILE/HGA1C/LFT</t>
  </si>
  <si>
    <t>B.Asthma + HTN + RA ON Beclomethasone 1 puff BID Salbutamol 2 puff pRN Prednisone 5 mg po /week, MTX 12.5MG PO/D , FOLIC ACID</t>
  </si>
  <si>
    <t xml:space="preserve">complaining of Lt upper abdominal burning pain of </t>
  </si>
  <si>
    <t xml:space="preserve">The Same + ?PN   </t>
  </si>
  <si>
    <t xml:space="preserve">Amitriptiline &amp; Neurobin </t>
  </si>
  <si>
    <t xml:space="preserve">COMPLAIN  NUMBNESS TO LOWER EXTRIMITIES </t>
  </si>
  <si>
    <t>LUMBO  SACRAL  SPONDYLOSIS</t>
  </si>
  <si>
    <t xml:space="preserve">SEND  TO  NEURO  SURGEON   </t>
  </si>
  <si>
    <t xml:space="preserve">productive cough of 1month  duration. she has also headache and fever </t>
  </si>
  <si>
    <t>BP=92 / 58</t>
  </si>
  <si>
    <t>Send CBC,CXR</t>
  </si>
  <si>
    <t>P1= Post TB Bronchiectasis +PN on - Amitriptyline 25 mg po/d - Neurobin 1 tab po bid P2= ? NEUROCOGNITIVE DISORD</t>
  </si>
  <si>
    <t>BP-102/71, 120/78_x000D_
pr 78</t>
  </si>
  <si>
    <t>ABM HAS BEEN CONTROLLED</t>
  </si>
  <si>
    <t>PR-103 RR-18 BP- 118 / 77</t>
  </si>
  <si>
    <t xml:space="preserve">CONTROLLED  SEIZURE DISORDER </t>
  </si>
  <si>
    <t>REFILL &amp; APPOINT AFTER 4MONTHS</t>
  </si>
  <si>
    <t>P- Seizure disorder on clonazepam 2 mg po daily</t>
  </si>
  <si>
    <t>BP-153 / 71 mmHg &amp; FBS- 53-203 mg/dl, Vitamin D-28.3(&gt;30ng/ml--Healthy)</t>
  </si>
  <si>
    <t xml:space="preserve">Refill &amp; Advice him LSM (specially on diet) </t>
  </si>
  <si>
    <t>P=TYPE II DM + HTN; on NPH=26/6 AM/PM, Amlodipine 10 mg po/d, HCT 25 mg po/d, Atrovastatin 20 mg po/d, Amitriptyline 12.5 mg po/d</t>
  </si>
  <si>
    <t>BP_107/75, 133/87, 137/90_x000D_
pr 70_x000D_
FBS- 152, 140, 160</t>
  </si>
  <si>
    <t>NPH 46/26 iu_x000D_
appoint after 2 month with glucose monitoring</t>
  </si>
  <si>
    <t>P=T2 DM( for 18 yrs) ON NPH 44/25 iu SC bid newly diagnosed HTN on enalapril 10 mg po d</t>
  </si>
  <si>
    <t>CBC/OFT/ELECTROLYTE/FBS ARE NORMLA_x000D_
VIT. DIS 19 (3 MNTHS BACK)</t>
  </si>
  <si>
    <t>VITALS  SIGN ARE STABLE</t>
  </si>
  <si>
    <t>VIT.D TREATED, SPPECH TERAOHY APPOINTED</t>
  </si>
  <si>
    <t>link to speech therapy clinic, appoint 3months, _x000D_
-D/C WEAKLY VIT.D MEGADOSE AND SUPPLEMENT WITH CALCIDENK 1 TAB PO/D</t>
  </si>
  <si>
    <t xml:space="preserve">no new complain    and  she is on  phenytoin  100 mg  po  tid  </t>
  </si>
  <si>
    <t xml:space="preserve">brain  mri  normal   </t>
  </si>
  <si>
    <t>GTCS 2ndry to ?drug discontinuation</t>
  </si>
  <si>
    <t xml:space="preserve">elbow pain of 1 week duration </t>
  </si>
  <si>
    <t xml:space="preserve">P- Seronegative RA </t>
  </si>
  <si>
    <t xml:space="preserve">Prednisone 5 mg po daily </t>
  </si>
  <si>
    <t xml:space="preserve">7 mo pregnanat _x000D_
no complaint _x000D_
no fmaily hx of known liver ds </t>
  </si>
  <si>
    <t xml:space="preserve">Viral load = 167 iu/ ml _x000D_
HIv neg </t>
  </si>
  <si>
    <t xml:space="preserve">Chronic HBV ( 16 years ) </t>
  </si>
  <si>
    <t xml:space="preserve">inv lab_x000D_
us _x000D_
advice </t>
  </si>
  <si>
    <t>INR=2.92 FBS=69-145, PRE-DINNER= 99-140</t>
  </si>
  <si>
    <t>PR=96 BP= 114 / 86</t>
  </si>
  <si>
    <t>INR IN RANGE, GOOD GLYCEMIC CTRL</t>
  </si>
  <si>
    <t>-REFILL FOR 1 MNTH</t>
  </si>
  <si>
    <t xml:space="preserve">TIIDM + CVT + Seizure disorder ON NPH 36/18 + WARFARIN 7.5MG PO/D, </t>
  </si>
  <si>
    <t>complains of lightheadedness</t>
  </si>
  <si>
    <t>BP 102/77, 113/76, 108/65_x000D_
pr 80</t>
  </si>
  <si>
    <t>enalpril 2.5 mg po daily</t>
  </si>
  <si>
    <t>D/C WARFARIN -REFILL NPH 36/18</t>
  </si>
  <si>
    <t>last seizure 2month back( before starting med.)_x000D_
complain headache</t>
  </si>
  <si>
    <t xml:space="preserve">BP=152 / 66, </t>
  </si>
  <si>
    <t xml:space="preserve">Send UA_x000D_
appoint after 2wks with serial BP and </t>
  </si>
  <si>
    <t>P1= seizure D/O on phenytoin 100mg po  daily</t>
  </si>
  <si>
    <t xml:space="preserve">no compalaint _x000D_
delivered 2 weeks back </t>
  </si>
  <si>
    <t xml:space="preserve">viral load = 2,265 iu/ ml_x000D_
no p stigmata of cld _x000D_
HIV neg </t>
  </si>
  <si>
    <t xml:space="preserve">chronic HBV ( 3 years ) </t>
  </si>
  <si>
    <t xml:space="preserve">lab us _x000D_
reevaluate </t>
  </si>
  <si>
    <t xml:space="preserve">still complaining of mild tremor &amp; tingling sensation all over her body </t>
  </si>
  <si>
    <t xml:space="preserve">BP-113 / 65 mmHg </t>
  </si>
  <si>
    <t xml:space="preserve">Essential Tremor ( She DC Propranolol 40 mg po/d) </t>
  </si>
  <si>
    <t xml:space="preserve">joint pain of the hands </t>
  </si>
  <si>
    <t xml:space="preserve">Bp- 131/71 mm Hg </t>
  </si>
  <si>
    <t>HTn with HHD + DM (controlled)</t>
  </si>
  <si>
    <t xml:space="preserve">BP-121 / 62 mmHg &amp; CBC-WBC-3.85,HgB-14.9 &amp; HCT-42.8 &amp; ESR-10 </t>
  </si>
  <si>
    <t>P1= HTN on HCT 12.5 mg po/d P2= Asthma, and salbutamol puff PRN P3= Post procedural hypothyroidism on levothyroxine 100 mcg po/d current</t>
  </si>
  <si>
    <t>, CBC=NR, OFT=NR, HA1C, HGA1C=9.1 CR= 0.8, ,</t>
  </si>
  <si>
    <t>BP=125 / 78 PR= 91 FBS=133-162</t>
  </si>
  <si>
    <t>HIGH HGA1C</t>
  </si>
  <si>
    <t>-ADD GLIBENCLAMIDE 5MG PO/D, CONTINUE OTHERS</t>
  </si>
  <si>
    <t>T2DM + B.Asthma Uncontrolled ON MTF 850mg po BID, atorvastatin 40mg po daily</t>
  </si>
  <si>
    <t xml:space="preserve">no complaint _x000D_
no family hx of liv ds_x000D_
lnmp 3 weeks </t>
  </si>
  <si>
    <t xml:space="preserve">no  p stigmata of cld _x000D_
HBV viral load = 327 iu/ ml_x000D_
hiv neg </t>
  </si>
  <si>
    <t xml:space="preserve">chronic HBV ( 1 year ) </t>
  </si>
  <si>
    <t xml:space="preserve">us _x000D_
lab see her again </t>
  </si>
  <si>
    <t xml:space="preserve">no complaint _x000D_
no fma hx </t>
  </si>
  <si>
    <t xml:space="preserve">no per stigmata of cld _x000D_
hbv 68 iu / ml </t>
  </si>
  <si>
    <t xml:space="preserve">Chrnmic hep B ( 4 years) </t>
  </si>
  <si>
    <t xml:space="preserve">us_x000D_
 lab _x000D_
reevaluate </t>
  </si>
  <si>
    <t>B. Asthma Symbicort 2puff BID SABA PRN</t>
  </si>
  <si>
    <t>s frequent day and night symptoms ,daily use of SABA ,frequent night time awakening , also has dyspnea on moderate exertion_x000D_
-THORACOLUMBAR X-RAY= ?multiple thoracic vertebral fracture_x000D_
 and diffuse osteopenia_x000D_
ECG=NR</t>
  </si>
  <si>
    <t>BP= bp =120/62 pr=72 rr=24 chest= bilateral creps over the lower1/3 of post.chest</t>
  </si>
  <si>
    <t>POORLY CONTROLLED ASTHMA+DIFFUSE OSTEOPOROSIS</t>
  </si>
  <si>
    <t>-CALCIUM CARBONATE 1TAB PO/D, SALBUTMAOL, BECLOMETHASONE 2PUFF BID_x000D_
-SYMBICORT 2 PUFF BID -AZITHROMYCIN 500MG PO 3X/WK -</t>
  </si>
  <si>
    <t>B.Asthma + Htn ON BECLOMETHASONE_x000D_
, SALBUTAMOL, AMLODIPINE 5MG PO/D</t>
  </si>
  <si>
    <t xml:space="preserve">BP- 118/80 mm Hg </t>
  </si>
  <si>
    <t>T2DM + HTN+ AKI (resolved)</t>
  </si>
  <si>
    <t>NPH - 10/4 sc BID</t>
  </si>
  <si>
    <t>BP=133 / 70</t>
  </si>
  <si>
    <t>Appoint after 1 month with serial BP records _x000D_
advice on drug adherance</t>
  </si>
  <si>
    <t xml:space="preserve">P1=HTN (&gt;20yrs)  on AMLODIPINE 10 MG PO/D , enalapril 10 MG PO/D _x000D_
P2= PN on </t>
  </si>
  <si>
    <t xml:space="preserve">HE HAS NO SEIZURE SINCE LAST YEAR </t>
  </si>
  <si>
    <t>PR- 77 RR- 17 BP- 116 / 78</t>
  </si>
  <si>
    <t>WELL CONTROLLED SEIZURE DISOREDR</t>
  </si>
  <si>
    <t>REFILL MED &amp; APPOINT AHIM AFFTER 4MONTHS</t>
  </si>
  <si>
    <t>P- Known epileptic on phenytoin 100mg po BID for the past 7 months.</t>
  </si>
  <si>
    <t>BP-130/80, _x000D_
pr 78</t>
  </si>
  <si>
    <t>refill and advise on dietary adherence and monitoring</t>
  </si>
  <si>
    <t>Bp-119/77, 12-0/80_x000D_
pr 80_x000D_
FBS 141, 128, 162, 211</t>
  </si>
  <si>
    <t>change amlodipine to enalapril_x000D_
metformin  1gm/ 500 mg po bid</t>
  </si>
  <si>
    <t>P1=DM on metformin 500 mg po daily P2 =Mild fatty liver disease on atrovastatin 20 mg mg daily</t>
  </si>
  <si>
    <t xml:space="preserve">UTI + Dyspepsia </t>
  </si>
  <si>
    <t>treatment for UTI and Dyspepsai</t>
  </si>
  <si>
    <t>known diabetic for the past 14 yrs just came for refill of the drugs.</t>
  </si>
  <si>
    <t xml:space="preserve">SOB productive cough, bilateral leg swelling, HGIF, loss of appetite , easy fatigabilitybut no orthopnea or PND, </t>
  </si>
  <si>
    <t>BP_102/63_x000D_
pr 78_x000D_
FBS-95, 110, 126</t>
  </si>
  <si>
    <t>good control + .?HHD r/o CAP</t>
  </si>
  <si>
    <t xml:space="preserve">no complaint _x000D_
RVI neg _x000D_
no fam hx </t>
  </si>
  <si>
    <t xml:space="preserve">no per stigmata of cld _x000D_
HBV viral load = 613 iu / ml </t>
  </si>
  <si>
    <t xml:space="preserve">chronic HBV  3 years </t>
  </si>
  <si>
    <t xml:space="preserve">lab _x000D_
us see her again </t>
  </si>
  <si>
    <t>This is a 41 year old known thyrotoxic patient on PTU and propranolol and Known RVI on HAART</t>
  </si>
  <si>
    <t>NO NEW COMPLAINT_x000D_
THE CHEST CT= HAS SUBPLEURAL NODULE WHICH IS 5MM SIZED(GROWS 1MM IN 4MNTH, ALSO HAS RIGHT HILAR MILD LYMPHADENOPATHY, TRACTION BROCHIOECTASIS_x000D_
ECHO HAS MODERATE TR</t>
  </si>
  <si>
    <t>-R/O ILD R/O SARCOIDOSIS</t>
  </si>
  <si>
    <t>serum ca, GET COMMENT FROM RADIOLOGIST</t>
  </si>
  <si>
    <t>45 yrs old P1= moderate PHTN pl.nodule r/o ILD, R/O HYPERSENSETIVITY sarcoidodsis</t>
  </si>
  <si>
    <t xml:space="preserve">n ocomplaint _x000D_
heb pos sis _x000D_
no family of liver ds smx </t>
  </si>
  <si>
    <t xml:space="preserve">no p stigmata of cld _x000D_
Viral load= 73 iu /ml </t>
  </si>
  <si>
    <t xml:space="preserve">chronic HBV ( 9 years) </t>
  </si>
  <si>
    <t xml:space="preserve">no concern _x000D_
no fam hx_x000D_
on ing contraceptive </t>
  </si>
  <si>
    <t xml:space="preserve">viral load = 870 iu / ml _x000D_
no per stigmata of cld </t>
  </si>
  <si>
    <t xml:space="preserve">chronic HBV ( 3 years) </t>
  </si>
  <si>
    <t xml:space="preserve">us _x000D_
se lab _x000D_
reevaluate </t>
  </si>
  <si>
    <t xml:space="preserve">FBS_ 120 / 86 mmHg &amp; FBS-140 mg/dl </t>
  </si>
  <si>
    <t xml:space="preserve">8/6 IU SC BID </t>
  </si>
  <si>
    <t xml:space="preserve">no complaint _x000D_
4 mo preg _x000D_
sister pos _x000D_
no faml hx of cld smx </t>
  </si>
  <si>
    <t xml:space="preserve">no p stigmata pf cld_x000D_
VL= 3061 </t>
  </si>
  <si>
    <t xml:space="preserve">hepa b + preg </t>
  </si>
  <si>
    <t xml:space="preserve">lab us reevaluate </t>
  </si>
  <si>
    <t xml:space="preserve">hep b + preg </t>
  </si>
  <si>
    <t xml:space="preserve">HCV positive + cholelithiasis </t>
  </si>
  <si>
    <t xml:space="preserve">complain    bilateral  leg  swelling  with  teaa  colour  urine  change     other  wise  no  orthopenea  and pmnd </t>
  </si>
  <si>
    <t xml:space="preserve">bp  111/66  pr  76  </t>
  </si>
  <si>
    <t>?hear t  failure  ?</t>
  </si>
  <si>
    <t xml:space="preserve">send  ecg  ,abdomenal  u/s  u/a    rft </t>
  </si>
  <si>
    <t>come for follow up for the dx of left maxillary chronic sinusitis 9 month after rt maxillary anthrostomy done after that has no discharge no has nasal itching and sneezing and nasal obstruction</t>
  </si>
  <si>
    <t>BP=111 / 60</t>
  </si>
  <si>
    <t xml:space="preserve">Improving                    </t>
  </si>
  <si>
    <t xml:space="preserve">cont multivitamin_x000D_
appoint after 1month with updated LFT_x000D_
_x000D_
</t>
  </si>
  <si>
    <t>P1 =?Acute viral hepatitis _x000D_
ALT=615_x000D_
AlP=138_x000D_
AST=265</t>
  </si>
  <si>
    <t xml:space="preserve">abdominal discomfort 1 mo _x000D_
no swelling _x000D_
age 31 no other compl;aint _x000D_
no fmailly hx of liver ds </t>
  </si>
  <si>
    <t xml:space="preserve">HBV viral load = 196 255 924 iu / ml _x000D_
no p stigmata of cld </t>
  </si>
  <si>
    <t xml:space="preserve">chronic hep  B 6 years </t>
  </si>
  <si>
    <t xml:space="preserve">lab _x000D_
us _x000D_
reevaluate </t>
  </si>
  <si>
    <t xml:space="preserve">left cervical lymphadenitis 2ry to ?TB + MILD PULMONARY HYPERTENSION + tr WITH BIVENTRICULAR SYSTOLIC FUNCATION  </t>
  </si>
  <si>
    <t xml:space="preserve">there is left mid cervical lymphadenitis </t>
  </si>
  <si>
    <t xml:space="preserve">send  cbc  oft    abdomnenal  u/s  </t>
  </si>
  <si>
    <t xml:space="preserve">Same  + raised BP                     </t>
  </si>
  <si>
    <t xml:space="preserve">no complaint _x000D_
7 mo preg _x000D_
no fam hx </t>
  </si>
  <si>
    <t xml:space="preserve">VL 1075 iu/ ml </t>
  </si>
  <si>
    <t xml:space="preserve">hep b dx 3 mo back </t>
  </si>
  <si>
    <t xml:space="preserve">us_x000D_
lab reevaluate </t>
  </si>
  <si>
    <t>T1DM with optimal control +PCOS(2 ROTTERDAM CRITERIA)</t>
  </si>
  <si>
    <t xml:space="preserve">no objective finding. </t>
  </si>
  <si>
    <t xml:space="preserve">no cmplaint _x000D_
sis pos but no ft of cld </t>
  </si>
  <si>
    <t xml:space="preserve">VL = 56 _x000D_
no peri stigmata of cld </t>
  </si>
  <si>
    <t xml:space="preserve">hep b dxed 3 mo back </t>
  </si>
  <si>
    <t xml:space="preserve">us _x000D_
lab reev </t>
  </si>
  <si>
    <t xml:space="preserve">FATIGUE _x000D_
NO BODY SWELLING _x000D_
NO YELOWISH DC OF EYE _x000D_
AGE 23 _x000D_
NO FAM HX </t>
  </si>
  <si>
    <t xml:space="preserve">NO PERIP STIGMATA OF CLD _x000D_
VL = 594 </t>
  </si>
  <si>
    <t xml:space="preserve">chronic HBV 1 yeaR </t>
  </si>
  <si>
    <t xml:space="preserve">LAB US _x000D_
SEE HER AGAIN </t>
  </si>
  <si>
    <t xml:space="preserve">intermitant epigastric discomfort _x000D_
lost 3 kg </t>
  </si>
  <si>
    <t xml:space="preserve">n oper stigmata of cld _x000D_
viral  load = 380 </t>
  </si>
  <si>
    <t xml:space="preserve">hep b 1 mo back </t>
  </si>
  <si>
    <t xml:space="preserve">no comlaint _x000D_
non preg _x000D_
brother hep b pos but no smx in the famil_x000D_
</t>
  </si>
  <si>
    <t xml:space="preserve">VL = 24 _x000D_
no p stigmataa of cld </t>
  </si>
  <si>
    <t xml:space="preserve">chronic hep b 14 years </t>
  </si>
  <si>
    <t xml:space="preserve">us_x000D_
lab _x000D_
reebvaluate </t>
  </si>
  <si>
    <t xml:space="preserve">chest dsicomfort like bite ( desc not like iscemic) _x000D_
has calf pain on walking and relived by rest </t>
  </si>
  <si>
    <t xml:space="preserve">BP  146/ 88  pr 58 _x000D_
ech omild LVH , g 1 dd, calcig=fied aortic v mild ar ef = 55% </t>
  </si>
  <si>
    <t xml:space="preserve">TSH _x000D_
make elala 5/ 10 cont amlodipine 10 mg po od _x000D_
doppler bilateral </t>
  </si>
  <si>
    <t xml:space="preserve">HTN on amlodipie 10 mg po od enlapril 10 mg po od </t>
  </si>
  <si>
    <t>- vomiting of ingested matter, billous, non bloody following meal,  abdominal distention, belching, bloating,  no stool color change, anorexia 1year_x000D_
- abdominal cramp_x000D_
- has recent weight loss _x000D_
- operated for chole 2000 EC</t>
  </si>
  <si>
    <t>PR- 78_x000D_
PC, NIS_x000D_
Abd- NO palpable organ_x000D_
no tenderness_x000D_
no edema</t>
  </si>
  <si>
    <t>Dyspepsia with alarming sign</t>
  </si>
  <si>
    <t>Stool H.Pylori, CBC, US, OFT</t>
  </si>
  <si>
    <t xml:space="preserve">- neck and left shoulder pain wiht limited range of motion of 3months worse with cold weather _x000D_
- left side head pain _x000D_
- has history of glaucoma and cataract _x000D_
- no complaint on the hands _x000D_
</t>
  </si>
  <si>
    <t xml:space="preserve">BP- 135/83 PR- 70_x000D_
no pertinent physical finding </t>
  </si>
  <si>
    <t>? Cervical radiculopathy</t>
  </si>
  <si>
    <t>Cervical X ray, FBS, OFT, Ca</t>
  </si>
  <si>
    <t>- increased saliva with smell more at night _x000D_
- abdominal distention, no bloating, belching, burning sensation, no stool color change_x000D_
- gave birth 7months back with CS for fetal distress_x000D_
- treated for dental infection 5months back _x000D_
- no sore throat, co</t>
  </si>
  <si>
    <t xml:space="preserve">BP- 110/70_x000D_
good dental hygiene_x000D_
no pertinent finding </t>
  </si>
  <si>
    <t>Halithosis + dyspepsis</t>
  </si>
  <si>
    <t>- Dental evaluation_x000D_
- US, stool h. Pylori, FBS, TSH</t>
  </si>
  <si>
    <t xml:space="preserve">BP- 110/70_x000D_
good dental hygiene_x000D_
scaly lesion over left index finger, both nail s_x000D_
no other pertinent finding </t>
  </si>
  <si>
    <t>- Dental evaluation_x000D_
- US, stool h. Pylori, FBS, TSH_x000D_
- dermatologic evaluation</t>
  </si>
  <si>
    <t xml:space="preserve">- asthma exacerbation symptoms-  7days , fever _x000D_
- headache,, no blurring of vision, vomiting_x000D_
- no cardiac complaint </t>
  </si>
  <si>
    <t xml:space="preserve">BP- 141/88 PR- 103 _x000D_
CHEST-  diffuse wheeze over the posterior chest </t>
  </si>
  <si>
    <t xml:space="preserve">Good BP control + Acute exacerbation of Asthma </t>
  </si>
  <si>
    <t>ECG, ECHO, CBC, RFT, FBS_x000D_
Predinsolone 40mg PO daily _x000D_
Symbicort 1puff BID _x000D_
Salbutamol PRN</t>
  </si>
  <si>
    <t xml:space="preserve">HTN +B.ASthma (21years)_x000D_
Amlodipine 10mg PO BID_x000D_
HCT 25mg PO daily _x000D_
salbutamol _x000D_
Beclomethasone not takiing for 2 months_x000D_
</t>
  </si>
  <si>
    <t xml:space="preserve">- amenorrhic for 4months, has regular follow up _x000D_
- used injecttable contraception 8months back _x000D_
- last delivery 17years back _x000D_
- abdominal distention, gained weight, has changes in her breast_x000D_
- no morning symptoms _x000D_
- went to Hc, urine hcg negative </t>
  </si>
  <si>
    <t xml:space="preserve">full abdomen_x000D_
no palpable mass_x000D_
uterus is not palpable </t>
  </si>
  <si>
    <t xml:space="preserve">? 1st TM pregnancy </t>
  </si>
  <si>
    <t>urine hcg , US</t>
  </si>
  <si>
    <t xml:space="preserve">- Bilateral Foot pain, no swelling 6months more with Standing _x000D_
- Similar pain over left shoulder with numbness_x000D_
</t>
  </si>
  <si>
    <t xml:space="preserve">BP- 118/96 PR- 79_x000D_
healed wound over the left foot </t>
  </si>
  <si>
    <t>Poly arthritis sec ?</t>
  </si>
  <si>
    <t>RF, uric acid, Left foot xray, FBS, Ca, Vitamin D</t>
  </si>
  <si>
    <t xml:space="preserve">He had eye surgery 15 days back &amp; was told not to have activity for 21 days </t>
  </si>
  <si>
    <t xml:space="preserve">BP-140/80 mmHg &amp; FBS-138 mg/dl </t>
  </si>
  <si>
    <t xml:space="preserve">Refill &amp; Continue lifestyle modification </t>
  </si>
  <si>
    <t>P1. T2DM On MTF 500mg BID, Atrovastatin 20 mg po/d P2. HTN with HHD ON Amlodipine 5mg/day, P3. Degenerative spondylosis LBP 2RY to L4 5 central canal and bilateral foramina sever stenosis ON Meloxicam 15mg Po PRN &amp; Amitriptyline 12.5 mg po/d P4 B. Asthma , Beclomethasone 2puffs BID, Salbutamol 6 Puffs PRN,</t>
  </si>
  <si>
    <t xml:space="preserve">BP-146 / 82 mmHg ( 140-148/80-86 mmHg) </t>
  </si>
  <si>
    <t xml:space="preserve">BP-133 / 67 mmHg (110-142/74-86 mmHg) &amp; FBS-113-194 mg/dl </t>
  </si>
  <si>
    <t xml:space="preserve">Refill &amp; Glibenclamide 10/5 mg po BID </t>
  </si>
  <si>
    <t>T2DM + HTN on MTF 1 gm PO BID, Daonil 5 mg PO BID , Amlodipine 5 mg PO Once daily , Enalapril 5 mg PO BID</t>
  </si>
  <si>
    <t xml:space="preserve">generalized  body weakness </t>
  </si>
  <si>
    <t xml:space="preserve">CBC, U/A, FBS </t>
  </si>
  <si>
    <t>FBS= 174 169, 157</t>
  </si>
  <si>
    <t xml:space="preserve">make metformin 500 mg po BID and continue insulin. </t>
  </si>
  <si>
    <t xml:space="preserve">T2 dm on NPH 30/18 and metformin 500 mg po daily, atrovastatin 20 mg po daily. </t>
  </si>
  <si>
    <t>hypertensive on ENALAPRIL 10 MG PO BID - ATROVASTATIN - 20 MG PO DAILY , ASA - 81 MG PO DAILY</t>
  </si>
  <si>
    <t>he is complaining itching on the body surface of 10 days duration he is also complaining redness on _x000D_
 both eyes</t>
  </si>
  <si>
    <t>BP=117/75.PR=91</t>
  </si>
  <si>
    <t>Good BP control+? athopic dermatitis</t>
  </si>
  <si>
    <t>refill the medication and advise on diet and tell him to bring serial BP measurements for next follow up time and link to dermatology unit for evaluation and management</t>
  </si>
  <si>
    <t>Problem List_x000D_
HTN + B. Asthma on medications</t>
  </si>
  <si>
    <t xml:space="preserve">BP-129 / 66 mmHg </t>
  </si>
  <si>
    <t xml:space="preserve">Refill &amp; continue Lifestyle modification </t>
  </si>
  <si>
    <t xml:space="preserve">HTN + ? PN + Dyslipidemia on Amlodipine 5 mg po/d, Atrovastatin 20 mg po/d &amp; Neurobin 1 tab po/d </t>
  </si>
  <si>
    <t>PR- 76 RR- 17 BP- 151 / 87, FBS- 144MG/DL</t>
  </si>
  <si>
    <t>SUBOPTAMIL CONTROLLED HTN+ GLYCEMIA</t>
  </si>
  <si>
    <t>HA1C, U/A, ESCALATE ENALPRIL 5MG PO BID, APPOINT HIM AFTER 3MONTHS</t>
  </si>
  <si>
    <t>P- T2DM + Newly dx HTN + 80 th POD after TVP on MTF 1000mg PO BID, enalapril 5 mg po/day, atrovastatin 40 mg po daily</t>
  </si>
  <si>
    <t>productive cough of copecious whitish sputum 01 month</t>
  </si>
  <si>
    <t xml:space="preserve">bp---162 / 79 pr--82 rr-17_x000D_
FBS-116 </t>
  </si>
  <si>
    <t>T2DM + HTN + ??R/O P.TB</t>
  </si>
  <si>
    <t>---INVESTIGATE(CBC,ESR,CHEST X/RAY,GENE EXPERT)_x000D_
----MTF 1000 mg po bid, doanil 10 mg po bid and atrovastain 20 mg po daily,enalapril 10 mg po bid</t>
  </si>
  <si>
    <t>p1: T2DM on MTF 1000 mg po bid, doanil 10 mg po bid and atrovastain 20 mg po daily p2: HTN on enalapril 10 mg po bid</t>
  </si>
  <si>
    <t xml:space="preserve">-has symptom after minimal exertion_x000D_
-she couldnt afford for controller </t>
  </si>
  <si>
    <t>poor control of asthma</t>
  </si>
  <si>
    <t>-salbutamol puff prn -prednoisolone 5mg po/d _x000D_
-she couldnot afford for any controller so adj. is considered - appoint after 1mnth</t>
  </si>
  <si>
    <t>b.asthma on salbutamol puff _x000D_
-she didnt took her med</t>
  </si>
  <si>
    <t xml:space="preserve">10 days back  she presented with shortness  of breath and chest thightness and she went to priivate cvlinic. she was investigated and atenolol 40 mg pio daily was added. </t>
  </si>
  <si>
    <t xml:space="preserve">ABP= 74 RR= 17 BP= 105 / 58 _x000D_
CVS= there is p2 accentuation with irregular beat. apical pulse ratre is 88._x000D_
ECHO= Mild biventricular systolic dysfunction secondary to tachycardia indu8ced cardiomyopathy, mild pulmonary huypertension with mild tricuspid regurgitation, degenerative valvular heart disease with mild MR, mild pericardial effusion, atrial fibrillation with fast ventricular repsponse. _x000D_
ECG = shows AF with fast ventricular response. </t>
  </si>
  <si>
    <t xml:space="preserve">HTN + DM + AF </t>
  </si>
  <si>
    <t>add metoprolol112.5 mg po daily , enalapril 2.5 mg po daily, start warfarin 2.5 mg after INR. _x000D_
RFT, u'a</t>
  </si>
  <si>
    <t xml:space="preserve">T2 DM + HTN on multiple medications </t>
  </si>
  <si>
    <t>PR-80 RR- 25 BP- 120 / 70 , SCr-1mg/dl, FBS-85-118,RBS-116-174</t>
  </si>
  <si>
    <t>CORPULMONALE 2 TO COPD-A+ WELL CONTROLLED HTN+GLYCEMIA</t>
  </si>
  <si>
    <t>HA1C, REFILL MEDS&amp; APPOINT AFTER 3MONTHS</t>
  </si>
  <si>
    <t>acute exacerbation of COPD pptd by ?SCAP ( treated) +known type 2 DM + known cor-pulmonale 2ry to ACOS+known HTN on metformin 500 mg po bid atrovastatin 20 mg po /d enalapril 5 mg po bid simbicort 2 puff bid, AZITHROMYCIN 500MG PO 3X WEKLY</t>
  </si>
  <si>
    <t>he is complaining  rt hip joint pain and numbness of rt leg of 2 months duration</t>
  </si>
  <si>
    <t>BP=126/78,127/76,120/74 ,PR=117, FBS=88,94,107,123</t>
  </si>
  <si>
    <t>good BP and glycemic control+?OA</t>
  </si>
  <si>
    <t>refill the medication and advise on diet and tell him to bring serial BP  and  FBS measurements for next follow up time and send rt hip X-ray</t>
  </si>
  <si>
    <t>Problem List_x000D_
P=T2 DM( for 10 yrs) + HTN( for 6 yrs); on NPH 14/8 and Amlodipine 5 mg po/d , Atrovastatin 20 mg po once/day</t>
  </si>
  <si>
    <t>HA1C-8.3%, cr-0.87, BUN-13</t>
  </si>
  <si>
    <t>v/s-136/71,, pr-88 FBS-77-100-147-97-200-133_x000D_
 cr-0.87, BUN-13</t>
  </si>
  <si>
    <t>good control of BP AND FBS</t>
  </si>
  <si>
    <t>HOME BG MONITORING, REFILL FOR 3 MNTH</t>
  </si>
  <si>
    <t>HTN +T2DM on ENALAPRIL 20MG PO BID ATORVASTATIN 40MG PO/D MTF 500mg po bid, NPH 20/ 12, Amilodipine 10mg po/d</t>
  </si>
  <si>
    <t>complaint of right hand burning sensation and numbness of right hand.</t>
  </si>
  <si>
    <t>hypertension + R/O PN</t>
  </si>
  <si>
    <t xml:space="preserve">b/p---140/84 , PR-- 60--65 , cbc-- wnL ,  RFT-- ( BUN--20 , creatinine 0.78 ) , LFT---( AST--51 , ALT---17 , Albumin--3.7 , ) , hgbA1c--7.4 % . FBS--- 108 ----- 156 , </t>
  </si>
  <si>
    <t>no cough, no SOB, no edema, glaucoma on follow up, no back pain, no paresthasia, joint mobility giood, good balance, goodn understanding, cooperativce, no obesity, good dietary habit, good hygien, no addiction, adeherent to medication, toileting good, good social interaction. remarks (bno breast mass, no vaginal discharge) FBS 100 mg/dl</t>
  </si>
  <si>
    <t>sleeps well, walking distance good,  muscle strength goofd, no emotional change,no memory loss, good judghement</t>
  </si>
  <si>
    <t>salt restriction, be active, minimize coffee, prevention of fall, vegitable and fruit dish, legumes disjhh, walk for 20 minutes 3 times per week, use only liquid oil, get a cup of juice made of (banana, avocado, oats anmd milk) twice per week, foot catre 9hygien, keep moisturizing legs with vaslin, becareful while cutting nail, wear loose shoe)</t>
  </si>
  <si>
    <t xml:space="preserve">productive cough + Headache of 1 month </t>
  </si>
  <si>
    <t xml:space="preserve">MNG with TIRADS + well controlled HTN + Headache 2ry to ? </t>
  </si>
  <si>
    <t xml:space="preserve">CBC, OFT , U/S, S/E , ECG </t>
  </si>
  <si>
    <t xml:space="preserve">cholesterol =141, hdl=38, ldl=76_x000D_
-has burning type of pain </t>
  </si>
  <si>
    <t>BP=124 / 68</t>
  </si>
  <si>
    <t>make atrovastatin 40mg po/d, ASA 81MG PO/D -AMITRIPTILINE 25MG PO/D</t>
  </si>
  <si>
    <t xml:space="preserve">Rt side hemiparesis 2ry to ischemic stroke (7 months) on ASA and atorvastatin 20mg po daily_x000D_
_x000D_
</t>
  </si>
  <si>
    <t>THE DIAHREA, ABDOMINAL CRAMING HAS IMROVEMENT</t>
  </si>
  <si>
    <t>PR-94 RR- 17 BP- 108 / 63, LFT,RFT&amp;CBC ARE NORMAL</t>
  </si>
  <si>
    <t xml:space="preserve">CHROINE DISEASE( LOW DISEASE ACTIVITIE0 </t>
  </si>
  <si>
    <t>ESR, CONTINUE THE MGT&amp; APPOINT AFTER 3MONTHS</t>
  </si>
  <si>
    <t>P- Iliocollitis 2NDRY? CD on predensolone 20MG po daily, AZATHIOPRINE 100MG PO/D, ESOMEPERAZOLE 20MG PO/D</t>
  </si>
  <si>
    <t>itching of Rt side of face and neck of 1 week</t>
  </si>
  <si>
    <t>poor controlled Asthma + ? Allergic dermatitis</t>
  </si>
  <si>
    <t>BP=110/60.138/82,125/90 ,FBS=126,116,128</t>
  </si>
  <si>
    <t>refill the medication and advise on diet and tell her to bring serial number BP and  FBS measurements for next follow up time</t>
  </si>
  <si>
    <t>Problem List_x000D_
DM on MTF 1000mg/500mg + Newly Dx HTN on LSM</t>
  </si>
  <si>
    <t>BP-117 / 79   PR-95   RR-17_x000D_
RF--NR</t>
  </si>
  <si>
    <t>Hypertensive(GOOD CONTROL) + peripheral neuropathy</t>
  </si>
  <si>
    <t>amlodipine 5 mg po daily, enalapril 5 mg po daily and AMT 25 mg po daily,_x000D_
ADD NEUROBIN 1 TAB PO DAY</t>
  </si>
  <si>
    <t>Hypertensive + peripheral neuropathy amlodipine 5 mg po daily, enalapril 5 mg po daily and AMT 25 mg po daily</t>
  </si>
  <si>
    <t>no ciough, no SOB, no edemam, lacrimation of eye, clouding of vision, no back pain, no patresthasia, joint mobility good, good balance, giood understanding, cooperative, no tinites, no virtigo, no fatigue, no obesity, no stress, no psychosocioal distress, good hygien, good dietyary habit, adherent t medication,toileting good, good social interaction. remarks (no breast mass, no vaginal discharge)</t>
  </si>
  <si>
    <t>slereps well, walking distabnce good,muscle strength good, no emotional change, no memory loss, good judgement</t>
  </si>
  <si>
    <t>salt restriction, be active, minimize codffee, prebvention of fall, vegitable and fruit dish, leghumes dish, get adequate sun light, use only liquid oil, avoid heavy duty, avoid walking up hill, eat (banana, one piece daily)</t>
  </si>
  <si>
    <t xml:space="preserve">BP-143 / 95 mmHg (127-140/87-90 mmHg) </t>
  </si>
  <si>
    <t>PR 88 RR 17 BP 112 / 74 T 36</t>
  </si>
  <si>
    <t xml:space="preserve">T2DM + IHD + HTN </t>
  </si>
  <si>
    <t>BP-124-146/69-79MMHG  PR-68 FBS-106,138,233</t>
  </si>
  <si>
    <t>T2 DM(FAIR CONTROL)+ HTN (FAIR CONTROL)</t>
  </si>
  <si>
    <t>NPH 38/20 IU SC BID ,Enalapril 5 mg po BID, Atorvastatin 20 mg po/d, ASA 81 mg p</t>
  </si>
  <si>
    <t>P1=TIIDM on NPH 38/20 IU SC BID + P2=HTN; on Enalapril 5 mg po BID, Atorvastatin 20 mg po/d, ASA 81 mg p</t>
  </si>
  <si>
    <t xml:space="preserve">76 yrs HAS BURNING type of epigastric pain_x000D_
associated with feeding- no blood in stool </t>
  </si>
  <si>
    <t>bp= 128/78</t>
  </si>
  <si>
    <t xml:space="preserve">pantoprazole 20mg po bid for 1 month_x000D_
-continue others -lipid profile, </t>
  </si>
  <si>
    <t xml:space="preserve">PR- 64 RR-17 BP- 137 / 91 </t>
  </si>
  <si>
    <t>HFrEF 2 TO DCMP</t>
  </si>
  <si>
    <t>CBC, OFT, U/A, ECHO, REFILL MEDS&amp; APPOINT AFTER 1 MONTH</t>
  </si>
  <si>
    <t xml:space="preserve">P-2 HFrEF 2ry DCMP ( EF= 30-35%) P-2 HTN RX- On - Enalapril 10mg po daily - Spironolactone 25MG po/d -Bisoprolol 10mg PO daily, Amlidipine 5mg po/d </t>
  </si>
  <si>
    <t xml:space="preserve">V/s-- WNl; , pink , non icteric , no LAP,  chest-- basal creps bilateral , Abdomen -- a big nodular ,firm  , irregular edges . CBC-- Hgb--10.9 , platelets -- 516 000, CT scan --hypervascular liver mass  and bilateral pulmonary nodules </t>
  </si>
  <si>
    <t>HCC with distant metastasis .</t>
  </si>
  <si>
    <t xml:space="preserve">To SRC + Morphine </t>
  </si>
  <si>
    <t>An elderly from country side who has been complaining of abdominal pain followed by palpable mass . No jaundice . No herbal medication .</t>
  </si>
  <si>
    <t xml:space="preserve">He is advised to start NPH but refused &amp; Appoint him for one month &amp; Initiate NPH </t>
  </si>
  <si>
    <t xml:space="preserve">HgA1C-12.34% &amp; BP_119 / 83 mmHg </t>
  </si>
  <si>
    <t xml:space="preserve">she has no new complaints_x000D_
she has no history of DM. </t>
  </si>
  <si>
    <t xml:space="preserve">her lipid profile was normal 1 month back. _x000D_
her 10 year ASCVR is very low and statin is not indicated. </t>
  </si>
  <si>
    <t xml:space="preserve">normal                   </t>
  </si>
  <si>
    <t xml:space="preserve">D/C atrovastatin. </t>
  </si>
  <si>
    <t>Dyslipidemia + PN on neurobin 1 tab po daily, and atrovastatin</t>
  </si>
  <si>
    <t>she is complaining easily fatigability of 2 months duration associated with this she has blurring of vision,intermitant headache of the same duration</t>
  </si>
  <si>
    <t>BP=130/70,150/70,PR=75,FBS=226 mg/dl</t>
  </si>
  <si>
    <t>poor glycemic control and fair BP control+? ANEMIA</t>
  </si>
  <si>
    <t>refill the medication and advise on diet and tell her to bring serial BP and fbs measurements for next follow up time and send CBC AND ECG</t>
  </si>
  <si>
    <t>Problem List_x000D_
T2DM + HTN + PN ON MEDICATION</t>
  </si>
  <si>
    <t xml:space="preserve">? Gastritis + ? RA + ? RA  </t>
  </si>
  <si>
    <t xml:space="preserve">CBC, OFT , U/A , S/E, Abdpevic U/S </t>
  </si>
  <si>
    <t>no cough, no SOB, no edema, novisual problem , no back pain, nio paresthasia, no tinites, no virtigo, joint mobility good, good balance, good unfderstanding, cooperative, no obesity, no stress, no psychosocial diostress, good dietary habit, good hygien, no addiction, adherent to medication, toileting good, good social interacvtion. remarks (no BPH symptoms )creatinine clerance (27.8 ml/minutes)</t>
  </si>
  <si>
    <t>CKD with low GFR</t>
  </si>
  <si>
    <t>salt restriction, avoid high protein diet, avoid fish meal, get enough fluid, aspirin discontinued, vegitable and fruit dish,prevention of fall, get adequate sun light</t>
  </si>
  <si>
    <t>hypertension, IHD, CKD</t>
  </si>
  <si>
    <t xml:space="preserve">BP =  184 / 96, 194/96, 200/100_x000D_
FBS = ? </t>
  </si>
  <si>
    <t>poorly controlled HTN + huypertensive urgency rule out emergency + DM</t>
  </si>
  <si>
    <t xml:space="preserve">link her to ER for BP lowering. </t>
  </si>
  <si>
    <t>T2DM + HTN on metformin 1.5/1 gm po BID, doanil 10 mg po BID and amlodipine 5 mg po BID, Atrovastatin 20mg po daily.</t>
  </si>
  <si>
    <t xml:space="preserve">BP-119 / 79 mmHg &amp; FBS-130 mg/dl </t>
  </si>
  <si>
    <t>P= Type II DM; on Metformin 500 mg po daily and Glibenclimide 5 mg po daily, Atrovastatin 20 mg po/d</t>
  </si>
  <si>
    <t xml:space="preserve">(TSH 12.062  HIGH ,FREE T3 2.65(LOW)AND T4 11.48(LOW)--IN NORMAL RANGE) </t>
  </si>
  <si>
    <t>CHFrEF(20-25%) 2ry to DCM + PHTN + CLINICAL hypothyroidism</t>
  </si>
  <si>
    <t xml:space="preserve">-start Levothyroxin 25 mcg po daily--_x000D_
--lasix 20 mg po bid --spironolactone 25 mg po/d ---enalapril 5 mg po/d--- metprolol 12.5 mg po/d_x000D_
</t>
  </si>
  <si>
    <t>CHFrEF(20-25%) 2ry to DCM +SEVER PHTN+subclinical hypothyroidism (TSH 16.5 ,FREE T3 AND T4 IN NORMAL RANGE) On---lasix 20 mg po bid --spironolactone 25 mg po/d ---enalapril 5 mg po/d--- metprolol 12.5 mg po/d</t>
  </si>
  <si>
    <t>BP= 121 / 71 PR= 100 INR= 3.12</t>
  </si>
  <si>
    <t>BP=121 / 71 PR=100(IRREGULARLY IREGULAR)</t>
  </si>
  <si>
    <t>Controlled HTN + Old stroke + DVHD (moderate MR,, Mild AR, Moderate TR) + Moderate PHTN + AF with FVR +SUPRATHERAPEUTIC INR</t>
  </si>
  <si>
    <t xml:space="preserve">make metoprolol 100mg po bid, make warfarin 2.5mg po/d for 6 days /wk, MAKE FRUSEMIDE 40MG PO/D -continue others _x000D_
-INR, </t>
  </si>
  <si>
    <t>HTN + OLD STROKE (5 yrs)+ DVHD (MODERATE MR AND MILD AR +MODERATE TR MODERATE PHTN ) + A.FIB on Metoprolol 75mg PO BID,  Lasix 40 mg PO BID, amlodipine 5mg PO daily, Digoxin 0.125 mg po/d, warfarin 2.5mg PO daily, atorvastatin 40 mg po dialy,</t>
  </si>
  <si>
    <t>T2DM + HTN;</t>
  </si>
  <si>
    <t>she has bleeding on and off  and diarrhea.</t>
  </si>
  <si>
    <t>V/S--- WNL , unremarkable  P/E .</t>
  </si>
  <si>
    <t>? Relapsing.</t>
  </si>
  <si>
    <t>prednisolone 40 mg</t>
  </si>
  <si>
    <t>Dx---Proctitis/Ulcerative colitis = keloid. of medication .</t>
  </si>
  <si>
    <t>P- T2DM 4years MTF 500mg PO BID NPH 18/10 P2- RVI on HAART 1</t>
  </si>
  <si>
    <t xml:space="preserve">FBS-130 mg/dl &amp; BP-138 / 84 mmHg </t>
  </si>
  <si>
    <t>T2 DM + HTN + Renal stone + ?pn; on MTF 1 gm po bid, Daonil 5 mg po/d, Amlodipine 5 mg po/d, AMT 12.5 mg po/d</t>
  </si>
  <si>
    <t>refill the medication and advise on diet and tell her to bring serial BP and FBS measurements for next follow up time and send FBS,U/A,CBC AND ECG</t>
  </si>
  <si>
    <t xml:space="preserve">HFrecEF 2ry to DCM </t>
  </si>
  <si>
    <t xml:space="preserve">she has dry intermittent cough. _x000D_
</t>
  </si>
  <si>
    <t xml:space="preserve">FNAC= granulomatous supperative inflammation_x000D_
</t>
  </si>
  <si>
    <t>HTN + TB lymphadenitis</t>
  </si>
  <si>
    <t xml:space="preserve">senior is consulted and biopsy is indicated with possible refferal for MDR. TB. </t>
  </si>
  <si>
    <t>P1: HTN on Amlodipine 10 mg po/d, ,enalapril 10 mg po daily Atorvastatin 20 mg po/d _x000D_
p2: TB lymphadenitis on Anti TB for the last five months [ She is taking Anti TB RH (150/75 mg) 4 tab po/d; She claim she took Anti TB for the last 1 yr &amp; 26 days]</t>
  </si>
  <si>
    <t>BP=112/78 ,PR 84,FBS=120,  135,140,</t>
  </si>
  <si>
    <t>refill the  medication and advise on diet and tell him to bring serial FBS measurements</t>
  </si>
  <si>
    <t>Problem List_x000D_
Type 1 DM on NPH 40/20 IU SC BID</t>
  </si>
  <si>
    <t>BP = 147/80, 140/87, 143 / 88</t>
  </si>
  <si>
    <t>refill medications and link him to urology</t>
  </si>
  <si>
    <t>ECHO=GRADE 1 LV DIASTOLIC DYSFUNCTION_x000D_
-SHE HAS ORTHOSTATIC DIZZNESS</t>
  </si>
  <si>
    <t xml:space="preserve">BP=140/60 PR= FBS=112 </t>
  </si>
  <si>
    <t>-D/C LASIX,_x000D_
-CONTINUE OTHERS _x000D_
-HGA1C, RFT</t>
  </si>
  <si>
    <t>P1- T2DM+ HTN +PN ON  Enalapril 10mg PO BID, amlodipine 5mg PO daily, lasix 40mg PO Daily,amitriptyline 25mg PO daily, ASA 81 mg PO daily, Atorvastatin 20mg PO daily, MTF 500mg PO BID, Omeprazole 20mg PO BID</t>
  </si>
  <si>
    <t>no cough, no SOB, no edema, bilateral visual diffect glaucoma related, no back pain, no paresthasia, has family support (feeds timely, hygien timely, toileting timily, make beds timely, get adequate sun light, get medicvartion timrely)</t>
  </si>
  <si>
    <t>sleeps well, walking indoor, no engagem,ent to domestic work (age 85 yrs old), no emotional chnge, good memory, good judgenent</t>
  </si>
  <si>
    <t>investigation updaes</t>
  </si>
  <si>
    <t>P=Type 2 DM on 12years on Mixtrad 40/32 Atrova 20mg/day MTF 1 gm PO BID</t>
  </si>
  <si>
    <t xml:space="preserve">no complaint . No leg swelling .No abdominal swelling . she is not taking Azathioprine </t>
  </si>
  <si>
    <t>B/p--107/70 , chest--clear , abdomen --no fluid , spleen tipped . AST--57 , ALT--66 , ALP--131 .Albumin-- ???</t>
  </si>
  <si>
    <t>stable and no ascites .</t>
  </si>
  <si>
    <t>Frusemide 40 mg po  QOD + spironolactone `100 mg po QOD, prednisolone 10 mg then 5 mg  QOD  + no propranolol .</t>
  </si>
  <si>
    <t>DX--cirrhosis with portal HNP ( ascites , splenomegaly , varices ) , cause ? /AIH</t>
  </si>
  <si>
    <t xml:space="preserve">BP =  168/90mmgh </t>
  </si>
  <si>
    <t xml:space="preserve">good controlled T2 DM + poor controlled HTN </t>
  </si>
  <si>
    <t>he is complaining swealing on the lt braest on the lateral side of 1 year duration</t>
  </si>
  <si>
    <t>fair glycemic control+? breast ca</t>
  </si>
  <si>
    <t xml:space="preserve">B= 127/80, 146,80, 132 / 66, 141/77_x000D_
UREA= 27, CREATININE = 1.06_x000D_
HDL= 50, LDL= 104, TOTAL CHOLESTEROLE = 176,_x000D_
ALP= 150  Ionized calcium= 4.32_x000D_
ASCVR is 11% and statin is indicatexc. </t>
  </si>
  <si>
    <t>? hypertensive</t>
  </si>
  <si>
    <t xml:space="preserve">start amlodipine 2.5 mg po daily, atrovastatin 20 mg po daily. </t>
  </si>
  <si>
    <t>? HTN not on medication</t>
  </si>
  <si>
    <t xml:space="preserve">he has right flank pain and frequency of a week duration. but no fever. </t>
  </si>
  <si>
    <t>same + rule out nephrolithiasis</t>
  </si>
  <si>
    <t>abdominal ultrasound. and urinalysis</t>
  </si>
  <si>
    <t>SHE DISCONTINUED IRBISARTAN/HCT DUE TO UNAVAILABILITY</t>
  </si>
  <si>
    <t>PR-67 RR-17 BP- 140/71- 176 / 84, , FBS-151- 198,SCr-0.8</t>
  </si>
  <si>
    <t>POORLY CONTROLLED HTN+ GLYCEMIA+ HYPOTHYROIDISM</t>
  </si>
  <si>
    <t>TSH, HA1C, ESCALATE PREMIX 66/ , LOSARTAN/ HCT -100/25 MG PO/D, LOSRATAN- AMLODPINE 100 / 10 MG PO/D, HCT 25 MG PO/D, REFILL OTHER MEDS &amp; APPOINT AFTER  1MONTH</t>
  </si>
  <si>
    <t>P- T2 DM P2=HTN P3=Rx induced hypothyroidism ON Irbesartan/HCT 150MG/12.5MG PO/D ( she was not taking due to unavailability), Pre-Mix insulin 64/44 IU9 BID, ASA 81 MG PO/D,MTF 1GM mg po bid,( poor adherence due to dyspepsia) Thyroxin 100 mcg/d , Atenolol 50 mg bid, amlodipin 5 mg po daily,atrovastatine 20mg po daily</t>
  </si>
  <si>
    <t>HE TOOKS ONLY SALBUTAMOL _x000D_
HE HAS SOB AT ACTIVITY_x000D_
HE ALSO COMPLAINS OF LEFT LOWER EXTRIMITY JIONT PAIN INVOLVING THE ANKLE</t>
  </si>
  <si>
    <t xml:space="preserve">BP= 118 / 71 PPR=106 RR= 24 SPO2=96% ATM_x000D_
CHEST IS CLEAR_x000D_
TENDER ANKLE JIONT_x000D_
</t>
  </si>
  <si>
    <t>+ MILD EXACERBATION OF B.ASTHMA + ? GOUTY FLARE</t>
  </si>
  <si>
    <t>-CBC/ESR/RFT/RBS/HGA1C/LIPID PROFILE/URINE ANALYSIS_x000D_
-STOOL H.PYLORI ANTIGEN</t>
  </si>
  <si>
    <t>T2DM (25 years) + HTN (25 years) + B.Asthma (40 years) + Gouty arthritis (2 years) + Dyspepsia ON MTF 500mg PO BID, Atorvastatin 20mg PO daily, Amlodipine 5mg PO daily, Allopurinol 100mg PO BID, Salbutamol puff 4 puffs PRN, Symbicort 160/4.5 mcg 2 puffs BID, Pantoprazole 40mg PO daily,</t>
  </si>
  <si>
    <t>no cough, no SOB,  no edema, no visual problem (short sighted), no back pain, no paresthasia, joint mobility good, good balance, good understanding, cooperative, no obesity, no stress,no psychosocial distress, good dietary habit, good hygien, noaddiction, adherent to medication, toileting good, good social interaction. remarks (no breast mass, no vaginal discharge)</t>
  </si>
  <si>
    <t>sleeps well, walkin distance good, muscle strength good, no emotional change, no memory loss, good judghement</t>
  </si>
  <si>
    <t>salt restriction, be active, minimize coffee, prevention of fall, vegitabl;e and frui dish, get adequate sun light, use only liquid oil</t>
  </si>
  <si>
    <t>right hand pain of 2 days duration</t>
  </si>
  <si>
    <t xml:space="preserve">she has palpitation, she has appointment for ECHO after a week. _x000D_
she has decreased urine out put_x000D_
</t>
  </si>
  <si>
    <t>BP = 126 / 79</t>
  </si>
  <si>
    <t xml:space="preserve">urinalysis, electrolytes, CBC. </t>
  </si>
  <si>
    <t>BP=120/70,140/73,PR=83,FBS=132mg/dl</t>
  </si>
  <si>
    <t>refill the medication and advise on diet and tell her to bring seria BP and FBS measurements</t>
  </si>
  <si>
    <t>Problem List_x000D_
T2 DM + HTN on metformin 1 gm po bid daonil 10 mg po bid nifedipine 20 mg po bid Enalapril 10 mg po bid, Atrovastatin 20 mg po/d</t>
  </si>
  <si>
    <t xml:space="preserve">BP-90-130/60-70 mmHg </t>
  </si>
  <si>
    <t>Hypertension on HCT 12.5 mg po daily, losartan 50mg po daily</t>
  </si>
  <si>
    <t>NO NEW COMOMPLAINT</t>
  </si>
  <si>
    <t xml:space="preserve">BP=108 / 68  PR-62 RR=18 _x000D_
MSS--ULNAR DEVIATION OF THE HANDS,SWINE NECK DEFORMITY </t>
  </si>
  <si>
    <t>R.A ( NO NEW COMPLAINT)</t>
  </si>
  <si>
    <t xml:space="preserve">methotrexate 7.5 mg po weekly, prednisolone 5 mg po daily and folic acid 5 mg po every other day </t>
  </si>
  <si>
    <t>P1-RA -on methotrexate 7.5 mg po weekly, prednisolone 5 mg po daily and folic acid 5 mg po every other day (Has been taking MTX on and off due to availability)</t>
  </si>
  <si>
    <t>v/s--WNL .abdomen -- scar and incisional hernia . Colonoscopy ---Anastomotic stricture  with surrounding  active lesion .</t>
  </si>
  <si>
    <t>still active disease  + Incisional hernia .</t>
  </si>
  <si>
    <t xml:space="preserve">Methotrexate 15 mg po -weekly. + Folic acid 10 mg po /d +  Colonoscopy </t>
  </si>
  <si>
    <t xml:space="preserve">toothache   </t>
  </si>
  <si>
    <t xml:space="preserve">FBS-99,117 &amp; 201 mg/dl </t>
  </si>
  <si>
    <t>FBS= 180-200 HGA1C=9</t>
  </si>
  <si>
    <t>POORLY CNTROLLED T2DM</t>
  </si>
  <si>
    <t xml:space="preserve">ADD MTF/VILDAGLLIPITINE 1000MG /50 MG PO BID FOR 3 MNTH _x000D_
-ATROVASTATIN 20MG PO/D -AMITRIPTILINE 12.5MG PO/D _x000D_
- RFT, HGA1C </t>
  </si>
  <si>
    <t>P-T2DM On: -Metformin 1GM BID -Atorvastatin 20mg po/D, -amitriptyline 12.5 mg po daily</t>
  </si>
  <si>
    <t xml:space="preserve">no cough, no SOB, dyspepsia symptoms, no edema, no visual problem (treated recently for bacterial cionjictibvites), good self care, no relapse opf sympotoms, adherent to medicvation </t>
  </si>
  <si>
    <t>sleeps well,,walking distance good but get exhosted eail;y, no emotional change, no mem,ory loss, good judgemrent</t>
  </si>
  <si>
    <t>good disease course + steroiod induced gastrites</t>
  </si>
  <si>
    <t>salt restriction, be active, minimize coffee, get a cup of milk daily, have a regular BP check up, FBS, opthalmologic evaluation, veghitabl;e and fruit dish</t>
  </si>
  <si>
    <t>rhumatoid arthriters</t>
  </si>
  <si>
    <t>BP 105/70 PR 76</t>
  </si>
  <si>
    <t xml:space="preserve">CBC, RBS, S/E </t>
  </si>
  <si>
    <t>BP-147 / 62 PR-109 RR-18_x000D_
FBS--96</t>
  </si>
  <si>
    <t>T2DM(GOOD CONTROL) + HTN (FAIR CONTROL)</t>
  </si>
  <si>
    <t xml:space="preserve">T2 DM + HTN_x000D_
_x000D_
</t>
  </si>
  <si>
    <t xml:space="preserve">BP-162 / 89 mmHg </t>
  </si>
  <si>
    <t>PATIENT ISNT AVAILED BUT ATTENDANT COME FOR INVESTIGATIONS SENT PREVIOUSLY</t>
  </si>
  <si>
    <t>U/A CBC URIC ACID</t>
  </si>
  <si>
    <t xml:space="preserve">hypertension /chronic heart failure sec to CAD + interstitial cystitis peripheral neuropathy+ /idiopathic hyperuricemia on enalapril 5mg po daily metoprolol 50mg po bid asa 81mg po daily rosuvastatin 5mg po daily furosemide 40mg po daily pantoprazole 20mg po daily amitryptilline 25mg po daily softcal 1 tab po daily, carbamazepine 200mg po BID </t>
  </si>
  <si>
    <t>BP=_x000D_
HGA1C-7.3</t>
  </si>
  <si>
    <t>HTN with HHD + T2DM (UNCONTROLLED)</t>
  </si>
  <si>
    <t>INITIATE MTF 500 mg po/d ,_x000D_
 Amlodipine 10 mg po/d, Enalapril 5 mg po/d &amp; Metoprolol 12.5 mg po/d</t>
  </si>
  <si>
    <t>HTN with HHD + T2DM on MTF 500 mg po/d( he is not taking it) , Amlodipine 10 mg po/d, Enalapril 5 mg po/d &amp; Metoprolol 12.5 mg po/d</t>
  </si>
  <si>
    <t>PR 80 RR 17  BP 130 / 72 T 36</t>
  </si>
  <si>
    <t>NYHA class 3 stage C HFpEF(60%) 2RY TO CRVHD (Modarate MR,  mild TR) WITH MILD PUL HTN Tapse 19 + A.fib</t>
  </si>
  <si>
    <t xml:space="preserve">METOPROLOL 25 MG PO DAILY RFT OFT </t>
  </si>
  <si>
    <t xml:space="preserve">no cough, no SOBm,no edema, no visual problem, no weight gain, no sy,mptom of hypocalcemia, no dyslipidemia, no horsenmess of voice </t>
  </si>
  <si>
    <t>sleeps well, walking distance good, muscle strength good,. no emotional change, no mem,ory loss, good judgement</t>
  </si>
  <si>
    <t>salt restriction, be active, minim ize coffee,preventionof fall, vegitable and fruit dish, get adequate sun light, use only liqyuid oil</t>
  </si>
  <si>
    <t>hypertension disese (tyrodoctomnuy done)</t>
  </si>
  <si>
    <t>V/s--WNL , chest--clear , abdomen -- scar CBC--Hgb--11 gm , Excisional biopsy---50 cm long terminal ileum with foci of stricture  and granulomatous lesion seen on microscopy .</t>
  </si>
  <si>
    <t>? Crohn's disease .</t>
  </si>
  <si>
    <t>A young lady from AA who has been complaining of crampy abdominal pain  since  5-6 years which worsened since a year and 2 months back acute abdomen developed  while she was  looking for herbal healer .surgery done 2 months back.</t>
  </si>
  <si>
    <t xml:space="preserve">THIS IS A KNOWN GOUTY ARTHERITIS &amp; CHRONIC BRONCHITIS PT CURRENTLY HE PRESENTED WITH PRODUCTIVE COUGH WITH WHITISH SPUTUM, EASY FATIGABILITY, LOSS OF APPETITIE, WIEGHT LOSS,DRENCHED NIGHT SWEATING, OF 1MONTH DURATION._x000D_
</t>
  </si>
  <si>
    <t>BP- 95/57, PR-101, RESP- THERE IS RONCHI OVER RIGHT POWER POST  LUNG FEILD, ESR- 7,FBS-94, CXR- RIGHT LOWER LUNG ZONE INTERSTITISL OPACITY, DDX- ATYPICAL PNEUMONIA, VIRAL PNEUMONIA</t>
  </si>
  <si>
    <t>CHRONIC BRONCHITIS + R/O LUNG CA</t>
  </si>
  <si>
    <t>HRCT, AZITHROMYCIN 500 MG PO/D GUAIFENCIN 100MG , PO TID, MULTIVEIT 1 TAB PO BID, APPOINT HIM 2 WEEKS</t>
  </si>
  <si>
    <t>KNOWN CHRONIC BONCHITIS</t>
  </si>
  <si>
    <t xml:space="preserve">FBS = 100 MG/DL_x000D_
_x000D_
</t>
  </si>
  <si>
    <t>T2 DM(??FAIR CONTROL)</t>
  </si>
  <si>
    <t>TYPE 2 DIABETES MELITES</t>
  </si>
  <si>
    <t>she is complaining numbness on the  right hand   fingers</t>
  </si>
  <si>
    <t>BP=116/65,PR=69,FBS= 121,168,289,160,249mg/dl</t>
  </si>
  <si>
    <t>poor glycemic control+?PNP</t>
  </si>
  <si>
    <t>REFILL THE MEDICATION  and advise on diet and tell her to bring serial FBS measurements for next follow up time, send rt  fingers x- ray</t>
  </si>
  <si>
    <t>Problem List_x000D_
p1: T2DM on NPH 54/44 IU metformin 850 mg po BID, atrovastatin 20mg po daily p2: Multinodular goiter with benign ultrasound features(BIRADS= III)</t>
  </si>
  <si>
    <t>FBS = 249mg/dl</t>
  </si>
  <si>
    <t xml:space="preserve">poor controlled T2 DM + RT foot wound </t>
  </si>
  <si>
    <t>NO NEW complainT</t>
  </si>
  <si>
    <t xml:space="preserve">V/S --STABLE </t>
  </si>
  <si>
    <t>TYPE 2DM + HTN (GOOD CONTROL)</t>
  </si>
  <si>
    <t xml:space="preserve">FATIGUE DURING STEREOUS EXERTION_x000D_
</t>
  </si>
  <si>
    <t xml:space="preserve">BP=118 / 66 PR=72 , (1 MNTH BACK)TSH= 0.44 miUL (ref 0.3-4.2) FT4= 13.68 pmol/L (Ref 12-22) FT3= 5.05 pmol/L (Ref 2.8-7.1) ECHO (01-06-2015 E.C)= Normal except AF </t>
  </si>
  <si>
    <t>GOOD CONTROL OF YSMPTOM</t>
  </si>
  <si>
    <t>TSH, FT4 AT NEXT VISIT_x000D_
REFILL FOR 3 MNTH</t>
  </si>
  <si>
    <t>HF 2o to ?Thyrocardiac disease (thyrotoxicosis) + AF  on medication PTU 100 mg po daily, propranolol 40 mg po/d, spironolactone 12.5 mg po/d, FRUSEMIDE 40MG PO/D</t>
  </si>
  <si>
    <t xml:space="preserve">bp pr rr t </t>
  </si>
  <si>
    <t>Modarate hypokalememia _x000D_
(2.57) + moderate hyponatremia(129)</t>
  </si>
  <si>
    <t xml:space="preserve">Lt ear r pain and difficulty of hearing </t>
  </si>
  <si>
    <t xml:space="preserve">Lt hear difficulty of 2ry </t>
  </si>
  <si>
    <t xml:space="preserve">ETN          </t>
  </si>
  <si>
    <t>no cough, no SOb, no edema, visual diffect glaucoma related, good self care, adherent to medication, good dietary habit, no addiction, no stress, back pauin, paresthasia, BP 100/60 mmHg</t>
  </si>
  <si>
    <t xml:space="preserve">sleeps well, walking distance good, muscle strength good, no emotional change, no memor loss, good judghement. </t>
  </si>
  <si>
    <t>salt restriction, minim ize coffee, prevention of fal;l, vegitable and fruit dish, lehumes dish, get aequate sun light</t>
  </si>
  <si>
    <t>HE HAD 6 TIMES ABM</t>
  </si>
  <si>
    <t>PR-92 RR- 17 BP- 99 / 60, RFT&amp; LFT- NORMAL</t>
  </si>
  <si>
    <t>DISS.TB( LUNG, PLEURA)+ SEIZURE DISORDER( UNCONTROLLED)</t>
  </si>
  <si>
    <t>REINITIATE CARBAMAZEPINE 500 /300 MG PO BID ( AFTER NEUROLOGIST(Dr. KEMAL)  CONSULTATION, CONTINUE OTHER MGT</t>
  </si>
  <si>
    <t>P1-diss TB(lung, pleura, 6 TH ON ANTI- TB) P2-: DILI (resolved) P3= Epilepsy on levitracetam 500mg po BID - RH 4 tabs po daily and pyridoxine 25 mg po daily</t>
  </si>
  <si>
    <t>V/s--wnl , chest-- clear , abdomen --RLQ  tenderness  but no palpable mass .CBC-- Hgb--10.1 gm . CT --scan-- long segment terminal  ileum thickening . Colonoscopy -- 10 cm  terminal ileum inflammation .</t>
  </si>
  <si>
    <t>crohn's disease .</t>
  </si>
  <si>
    <t>prednisolone  35 mg for 20 days then taper</t>
  </si>
  <si>
    <t>A young lady who has been complaining of crampy abdominal pain  with alternate constipation  and diarrhea.</t>
  </si>
  <si>
    <t>BP=143/77,PR=83,FBS=245,259,273MG/DL</t>
  </si>
  <si>
    <t>refill the medication and advise on diet and tell her to bring serial RBS MEASUREMENTS</t>
  </si>
  <si>
    <t>Problem List_x000D_
T 2 DM on NPH=14/8iu SC BID, METFORMIN 500 MG PO/DAY ,ATROVASTATIN 20 MGPO ONCE /DAY</t>
  </si>
  <si>
    <t>BP= 130/80_x000D_
FBS= 129, 136</t>
  </si>
  <si>
    <t>-NO NEW COMPLAINT_x000D_
WBC=6.3, HGB=13.3 HCT=39 PLT=363_x000D_
UPPER GI -ENDOSCOPY -DEFORMED DOUDENAL BULB (LIKELY DUE TO PREVIOUES ULCER)</t>
  </si>
  <si>
    <t>- REFILL FOR 3 MNTH _x000D_
-APPOINT WITH CBC</t>
  </si>
  <si>
    <t>CRONS DISEASE CDAI 85 ON REMMSSION on AZA 50 mg po/d</t>
  </si>
  <si>
    <t xml:space="preserve">cervical pain of 15 days </t>
  </si>
  <si>
    <t xml:space="preserve">BP_138 / 80 mmHg </t>
  </si>
  <si>
    <t xml:space="preserve">Hypertension on Enalapril 15/10 mg po BID </t>
  </si>
  <si>
    <t>no cough, no SOB, no edema, no visual problem 9cataract on follow up), no back pain, paresthasia, joint mobility good, good balance (no tinites, no virtigo0, good understanding, cooperative, good dietaryu habit, adherent to medication, toileting good, good socvial interaction. remaerks (no breast mass, no vaginal discharghe)BP 110/80 mmHG</t>
  </si>
  <si>
    <t>sal restriction, be active, minim ize coffee,prebvenmtion of fall, veghitable and fruit dish, get adequate sun light</t>
  </si>
  <si>
    <t>refill the medication and advise on diet and tell her to bring serial RBS MEASUREMENTS  and send HgbA1c</t>
  </si>
  <si>
    <t xml:space="preserve">Problem List_x000D_
T 2 DM on NPH=14/8iu SC BID, METFORMIN 500 MG PO/DAY ,ATROVASTATIN 20 MGPO ONCE /DAY but since her FBS is high( 245,259,275mg/dl)so NPH=18/10IU SC BID </t>
  </si>
  <si>
    <t xml:space="preserve">BP-113 / 72 mmHg </t>
  </si>
  <si>
    <t>HTN with ?HHD ON LASIX 20MG PO 1X, SPIROLACTONE 12.5MG PO 1X, ASA 81 mg po/d, ATROVASTATIN 20 mg po/d</t>
  </si>
  <si>
    <t>no cough, no SOB, n o edem,a, nom visual problem evaluated, no back pain, no paresthasia, joint mobility good, good balance, good understanding, cooperative, no obesity, no stress, no psychosocial distress, good dietary habit, no addiction, good hygien, adhjerent to medication, toileting good, good social interaction. remasrks (no BPH symptomsFBS 120 mg/dl BP 125/90 mmHg)</t>
  </si>
  <si>
    <t>salt restriction, be actiocvve, minimize coffee,prev ention of fall, vegitable and fruidt dish, legumes dish, get adequate su n light</t>
  </si>
  <si>
    <t>hypertensiopn, diabetes</t>
  </si>
  <si>
    <t>HAS orthostatic dizznes _x000D_
echo=normal (6 mnth back0</t>
  </si>
  <si>
    <t>hga1c=7.2 fbs=122-142_x000D_
bp= 120-125/ 58-80</t>
  </si>
  <si>
    <t>good ctrl of dm</t>
  </si>
  <si>
    <t xml:space="preserve">-mtf 500mg po/d -atrovastatin 20mg po/d_x000D_
-taper enalapril 5mg po/d - </t>
  </si>
  <si>
    <t>P1=T2DM + P2=HTN on metformin 500 mg po daily and enalapril 5 mg po bid AND atorvastatine 20 MG PO DAILY</t>
  </si>
  <si>
    <t>refill the medication and advise on diet and tell her to bring serial RBS MEASUREMENTS AND send HgbA1c</t>
  </si>
  <si>
    <t>one episode of seizure, adherent to medication, no stress, no addiction, no meory loss, no headache, no trauma</t>
  </si>
  <si>
    <t>sleeps well, goes to work daily, no work place accident, no exposure to machines, no exposure to fire or hieght</t>
  </si>
  <si>
    <t>investigation update</t>
  </si>
  <si>
    <t>epuilepsy disease</t>
  </si>
  <si>
    <t>she has repeated night time hypoglycemia .</t>
  </si>
  <si>
    <t>B/P--130/70 , PR--74 , HgbA1c--9.13%</t>
  </si>
  <si>
    <t>HCT 50 mg po /D + Atenolol 50 mg po /d + Insulin 40/30.</t>
  </si>
  <si>
    <t>SHE WAS TAKING RIVAROXABAN 10 MG PO DAILY</t>
  </si>
  <si>
    <t>PR- 68 RR- 17 BP- , 103 / 62, INR-1.2.INR-15.2</t>
  </si>
  <si>
    <t xml:space="preserve">IMPROVING                         </t>
  </si>
  <si>
    <t xml:space="preserve">REVAROXABAN 15MG PO BID FOR 3 WEEKS THEN 20MG PO/D </t>
  </si>
  <si>
    <t>P- 2 month POD +ACUTE PROVOKED PROXIMAL LEFT LOWER EXTREMITY DVT  ,SHE IS ON REVAROXABAN 10MG PO/D_x000D_
PT- 62 INR 5.3</t>
  </si>
  <si>
    <t>BP-138 / 86 mmHg &amp; FBS_88-104 mg/dl &amp; VitaminD-1.66 ng/ml</t>
  </si>
  <si>
    <t>T2DM + HTN + OLD Ischemic Stroke on METFORMIN 500 MG PO BID, AMLODIPINE 10 MG PO ONCE DAILY, ENALAPRIL 10 MG PO BID , ATROVASTATIN 20 MG PO DAILY, ASA 81 MG PO DAILY HCT 12.5 mg/day</t>
  </si>
  <si>
    <t>BP=103/65,PR=81</t>
  </si>
  <si>
    <t>Problem List_x000D_
T2 DM + Controlled HTN + ? BPH +? nephrolithiasis</t>
  </si>
  <si>
    <t>PR 100 RR 17  BP  T 36</t>
  </si>
  <si>
    <t>NIFEDIPINE 20MG PO DAILY , ENALAPRIL 5MG PO  BID</t>
  </si>
  <si>
    <t xml:space="preserve">BP-161 / 94 mmHg </t>
  </si>
  <si>
    <t>Refill &amp; continue lifestyle modification</t>
  </si>
  <si>
    <t>HTN on Enalapril 10 mg po BID, Nifedipine 20 mg po BID and Atenolol 50mg po/d</t>
  </si>
  <si>
    <t>V/s--WNL , Fibros can --not done .</t>
  </si>
  <si>
    <t>same and stable .</t>
  </si>
  <si>
    <t>x-- Chronic viral hepatitis ( HBV ) Not on medication and Viral load was said to be undetectable by mistake and the lab was asked to repeat the test and  found to be  = 30 IU /ml on 30 /10/2021. Now it is 1599 iu /ml ( in july 2015 ) .</t>
  </si>
  <si>
    <t>TIIDM on NPH 36/26 IU SC BID, MTF 500 mg po bid, Atorvastatin 20 mg po/d</t>
  </si>
  <si>
    <t xml:space="preserve">poor appetite of 1 month </t>
  </si>
  <si>
    <t xml:space="preserve">FBS, OFT, Billuribin </t>
  </si>
  <si>
    <t xml:space="preserve">BP-124 / 62 mmHg </t>
  </si>
  <si>
    <t>BP=155/86,PR=91, 136 mg/dl</t>
  </si>
  <si>
    <t>fair BP  control and glycemic control</t>
  </si>
  <si>
    <t>refill the  medication and advise on diet</t>
  </si>
  <si>
    <t>Problem List_x000D_
T2DM + HTN + DCMP with reduced LV systolic dysfunction + Bilateral OA + asthma on MTF 1000/500 mg Bid on Enalapril 5 mg/d, Metoprolol 12.5 mg/d, ASA 81 mg</t>
  </si>
  <si>
    <t>HTN with HHD; on Enalapril 5 mg po bid, Lasix 40 mg po/day, Spironolactone 12.5 mg po day, Atenolol 25 mg po d and Atorvastatin 20 mg po day, Neurobion 1 tab po/d</t>
  </si>
  <si>
    <t xml:space="preserve">she still has tingling sensation on her extremities. </t>
  </si>
  <si>
    <t>VITAMIN D= 26.9</t>
  </si>
  <si>
    <t xml:space="preserve">PN                     </t>
  </si>
  <si>
    <t>continue calcidenc and _x000D_
amitryptiline 25 mg po daily</t>
  </si>
  <si>
    <t>Lt ear complaint  with no discharge</t>
  </si>
  <si>
    <t>B/P---140/90 , Unremarkable P/E .</t>
  </si>
  <si>
    <t>? ear wax ?? AOM</t>
  </si>
  <si>
    <t>To ENT for proper exam .</t>
  </si>
  <si>
    <t xml:space="preserve">BP-90 / 71 mmHg </t>
  </si>
  <si>
    <t>HTN on Enalapril 10/5mg BID &amp; HCT 25 mg daily</t>
  </si>
  <si>
    <t>she  had severe knee pain on her right knee and she was treated at emergency</t>
  </si>
  <si>
    <t>BP= 120/78, 138/73_x000D_
BUN= 42, CREATININE = 0.72</t>
  </si>
  <si>
    <t>refill medications and link her to orthopedics</t>
  </si>
  <si>
    <t>OA of the right knee + HTN on amlodipine 5mg po daily, HCT 25mg po daily and meloxicam 15mg po daily</t>
  </si>
  <si>
    <t>BP= 134 / 79</t>
  </si>
  <si>
    <t>Appoint after 3 month with serial BP recording _x000D_
update Ix on nxt appointment_x000D_
refill medication</t>
  </si>
  <si>
    <t>P1=HTN with ?HHD on Enalapril 10 mg Bid, Furosemide 20 mg/d 2. P2=Bilateral Knee OA on Amitriptyline 12.5 mg po/d, Meloxicam 15 mg PRN</t>
  </si>
  <si>
    <t xml:space="preserve">has no new complain. </t>
  </si>
  <si>
    <t xml:space="preserve">bp 107/80 rbs 140, </t>
  </si>
  <si>
    <t xml:space="preserve">T2DM on MTF 850MG PO BID ,GLIBINCLAMIDE 5MG PO daily </t>
  </si>
  <si>
    <t xml:space="preserve">BP:  144 / 78_x000D_
FBS: ??? </t>
  </si>
  <si>
    <t xml:space="preserve">investigate  ( fbs, OFT, s/e, lipid profile)             </t>
  </si>
  <si>
    <t xml:space="preserve">T2DM + HTN on MTF 500mg po  bid, NPH 14/4iu sc bid, atrovastatin 20mg po daily, Nifedipine 20mg po bid and HCT 25mg po daily </t>
  </si>
  <si>
    <t xml:space="preserve">BP130/90, 140/90 FBS 277, 170, 74, </t>
  </si>
  <si>
    <t>POOR  CONTROLLDM+HTN</t>
  </si>
  <si>
    <t xml:space="preserve">REFILL ADVISE ON DIET </t>
  </si>
  <si>
    <t>BP 119/63 FBS 317 PR 86</t>
  </si>
  <si>
    <t>known T2DM + HTN + DKD</t>
  </si>
  <si>
    <t>start her on medication</t>
  </si>
  <si>
    <t xml:space="preserve">neck pain associted with headache and tingling pain left upper extrimity </t>
  </si>
  <si>
    <t>BP: 144/81_x000D_
ECG=Sinus Bradycardia. rsr' Pattern in V1,V2. ECHO=MILD LT VENTRICULAR HYPERTROPHY WITH GRADE 1 DIASTOLIC DYSFUNCTION</t>
  </si>
  <si>
    <t>poor bp control +? cervical spondylosis</t>
  </si>
  <si>
    <t xml:space="preserve">cervical x ray </t>
  </si>
  <si>
    <t xml:space="preserve">p1: HTN with HHD + dyslipidemia +?  Vit D deficiency  on amlodipine 2.5mg po daily  atrovastatin 20mg po daily, Vit d 50, 000iu weekly and neurobin 1 tab daily </t>
  </si>
  <si>
    <t>numbness and bilateral knee pain</t>
  </si>
  <si>
    <t>BP=120 / 77_x000D_
 Cr= 0.9 urea=21.7_x000D_
serum vitamin D= 16.18</t>
  </si>
  <si>
    <t>appoint after 2 month  with serial bp record _x000D_
Add vitamin D supplement_x000D_
refill medication</t>
  </si>
  <si>
    <t>P1=HTN On Amlodpine 5mg/day and Enalapril 10mg daily _x000D_
P2= Vitami D deficiency( Vitamin D level=16.18)</t>
  </si>
  <si>
    <t>This pt was doing good one week back at which time he started to have easy fatigability; polysymptomes he was seen on sunday and was diagnosed with mild DKA and treated he came for follow up.he only complain easy fatigability now</t>
  </si>
  <si>
    <t>stable vitals HgA1c=11.3</t>
  </si>
  <si>
    <t>Make NPH= 20/12_x000D_
START ATROVASTATIN 20 MG PO/DAY_x000D_
LSM</t>
  </si>
  <si>
    <t>p=newly diagnosed type 2 dm on NPH 18/10</t>
  </si>
  <si>
    <t>still has bradykinesis</t>
  </si>
  <si>
    <t>bp= 136 / 66 pr= 78 fbs=219</t>
  </si>
  <si>
    <t>make Carvidopa/ livodopa (25/250) half tab mid-day, and 1 tab at day and night,_x000D_
continue others</t>
  </si>
  <si>
    <t>P- T2DM + known HTN + NYHA Class IV Stage C HFpEF 2ry to IHD + Known Parkinson Currently on: -NPH 40/10 IU -MTF 500 mg po /d -noct -enalapril 10 mg po bid -lasix 40 mg po bid -Carvidopa/ livodopa (25/250) half tab tid -Amlodipine 10 mg po od -ASA and atrovostatin40 mg</t>
  </si>
  <si>
    <t>PRESENTED WITH DECREASE OF UOP, GENERALISED BODY SWELLING ,OF 1MONTH</t>
  </si>
  <si>
    <t>PR- 93 RR- 17 BP- 115 / 93, 24HR URINE PROTIN-5.5G, SCr- 0.6, U/A- B-3+,P-3+, ABD U/S-RENAL PARENCHYMAL DISEASE</t>
  </si>
  <si>
    <t>U/A,CXR, DESCALATE LASIX 40 MG PO/D, APPOINT AFTER 1MONTH</t>
  </si>
  <si>
    <t>P- NEPHROTIC SYNDROME, SHE IS ON ENALAPRIL 5 MG PO/D, LASIX 40MG PO BID</t>
  </si>
  <si>
    <t xml:space="preserve">he has burninng of bilatearl lower ext\remities. </t>
  </si>
  <si>
    <t>BP= 167/ 73  _x000D_
FBS= unknown</t>
  </si>
  <si>
    <t xml:space="preserve">poorly controlled HTN + DM. </t>
  </si>
  <si>
    <t>FBS= RFT, U'A. _x000D_
add pregabalin 75 mg po daily</t>
  </si>
  <si>
    <t>TIIDM + ?DKD on NPH 24/14 IU SC BID + HTN on amlodipine 10 mg daily, enalapril 10 mg daily, ASA 81 mg d, Atrovastatin 20 mg d + ?PAD</t>
  </si>
  <si>
    <t>P1 - Left Sided hemiparesis 2ry to Hemorrhagic stroke</t>
  </si>
  <si>
    <t>he has burninng of bilatearl lower ext\remities. _x000D_
he has also dry intermittent cough since starting enalapril</t>
  </si>
  <si>
    <t xml:space="preserve">FBS= RFT, U'A. _x000D_
add pregabalin 75 mg po daily_x000D_
change enalapril to losartan. </t>
  </si>
  <si>
    <t xml:space="preserve">BP 135/75, </t>
  </si>
  <si>
    <t xml:space="preserve">HYPERTENSTION +PN+URGE INCONTENCY </t>
  </si>
  <si>
    <t>SEE MEDICATON LINK TOUROLOGY</t>
  </si>
  <si>
    <t xml:space="preserve">no complaint _x000D_
no fever no urinary complaint _x000D_
no body swellimng </t>
  </si>
  <si>
    <t xml:space="preserve">smbg bp has been normal _x000D_
cr = 1.6 heer 1.9 </t>
  </si>
  <si>
    <t xml:space="preserve">same with stable cr and bp, </t>
  </si>
  <si>
    <t xml:space="preserve">refill all_x000D_
24 hopurs urine pt next visisit and cr if stable start acei </t>
  </si>
  <si>
    <t xml:space="preserve">CAME FOR MEDICATION TO WRITE MISSED MEDICTAION </t>
  </si>
  <si>
    <t>BP PR SAME</t>
  </si>
  <si>
    <t>TYPE2DM+HTN+DCMP</t>
  </si>
  <si>
    <t>Problem List T2DM + HTN + DCMP with reduced LV systolic dysfunction + Bilateral OA + asthma on MTF 1000/500 mg Bid on Enalapril 5 mg/d, Metoprolol 12.5 mg/d, ASA 81 mg</t>
  </si>
  <si>
    <t>BP=111/70  PR=108, regular_x000D_
FBS=160</t>
  </si>
  <si>
    <t>NPH=30/26 AM /PM, atrovastatin 20 mg po/day, Increase MTF 850 mg po bid</t>
  </si>
  <si>
    <t>P=T2 DM on NPH 36/22 iu scBID[ NPH=30/26 AM /PM for the past 3 mons], atrovastatin 20 mg po/day, MTF 500 mg po bid</t>
  </si>
  <si>
    <t>the patient has tremor of the hand activity than at rest_x000D_
-also has pain and defomity to the jionts esp. jionts of left hand but no swelling _x000D_
-rf= negative_x000D_
unremarkable wrist ultrasound</t>
  </si>
  <si>
    <t xml:space="preserve">bp= 153 / 71, pr=72 _x000D_
heberden and bouchard node involving both extrimity_x000D_
-shaking type of left hand movnt </t>
  </si>
  <si>
    <t>p1-essential tremor + OA</t>
  </si>
  <si>
    <t>-propranolol 20mg po bid -see after 1 mnth_x000D_
-ibuprofen 400mg po tid for 2 wks then prn -omeprazole 20mg po bid</t>
  </si>
  <si>
    <t xml:space="preserve">BP: 100/70-80 ( HBM), 99 / 77_x000D_
HgA1C: 5.45_x000D_
Troponin: 0.013_x000D_
ECHO: Dilated cardiomyopathy with sever LV systolic dysfunction and secondary mild MR + Moderate pulmonary HTN +Mild eccentric LVH  [ LVEF: 20,,TAPSE: 21]_x000D_
HRCT ( chest): unremarkable </t>
  </si>
  <si>
    <t>HTN + DCMP( with sever LV systolic dysfunction and secondary mild MR + Moderate pulmonary HTN +Mild eccentric LVH  [ LVEF: 20,,TAPSE: 21]</t>
  </si>
  <si>
    <t>OFT, S/E, U/A, Lipid profile</t>
  </si>
  <si>
    <t>p1: known HTN ? HHD + ? CAP ( treated) on  Lasix 40mg po daily, sacubitril+ valsartan 1 tab po bid,, metoprolol 25mg po daily, spironolactone 12.5mg po daily, Dapagliflozin-10mg po daily, ASA 81 mg po daily and atrovastatin 20mg po daily</t>
  </si>
  <si>
    <t xml:space="preserve">bp =104/63  PR=65 CHEST=CLEAR </t>
  </si>
  <si>
    <t xml:space="preserve">same  +HCV +ve </t>
  </si>
  <si>
    <t xml:space="preserve">continue meds  do viral load LFT ABDOMINAL US </t>
  </si>
  <si>
    <t xml:space="preserve">? ACOS  on salbutamol puff prn and beclomethasone 2 puff bid </t>
  </si>
  <si>
    <t>BURNING EPIGASTRIC PAIN,ABDOMINAL BLOATING</t>
  </si>
  <si>
    <t>PR- 108 RR-18 BP-106 / 74, RESP- CLEAR &amp; RESONANCE</t>
  </si>
  <si>
    <t>LUMBAR SPONDYLOSIS + DYSPEPSIA</t>
  </si>
  <si>
    <t>CXR, OMEPRAZOLE 20MG PO BID, APPOINT AFTER 2 MONTHS</t>
  </si>
  <si>
    <t xml:space="preserve">cr = 0.6 liver enzymes in the nromal range </t>
  </si>
  <si>
    <t xml:space="preserve">same with  marked improvment </t>
  </si>
  <si>
    <t xml:space="preserve">cont art anti tb and cpt dc fluconazolr cd 4 105 </t>
  </si>
  <si>
    <t>New RVI + CNS TB ? Toxo on .HAART .ANTITB(6TH MONTH .CPT960MG PO/DAY/ .FLUCONAZOLE 200MG PO/DAY</t>
  </si>
  <si>
    <t xml:space="preserve">still claim easy fatigability, PND &amp; orthopenia of 2 pillows  </t>
  </si>
  <si>
    <t>BP=121/46, Repeat BP=120/60; PR=68, regular_x000D_
MSS= no edema _x000D_
ECHO on 4/3/16= Mild LVH &amp; Grade I diastolic dysfunction, Calcific aortic valve with mild AR[ LVEF= 65%, TAPSE=23]</t>
  </si>
  <si>
    <t>Controlled HTN with HHD + Calcific aortic valve with mild AR</t>
  </si>
  <si>
    <t>Lasix 20 mg po/d, Change Spirolactone 12.5mg po day to enalapril 2.5 mg po/d, ASA 81 mg po daily, Atorvastatin 20 mg po daily_x000D_
Appt after 3 mon with Serum ele, RFt</t>
  </si>
  <si>
    <t xml:space="preserve">P=HTN with HHD on lasix 40mg po day[ But she took  Lasix 20 mg po/d  , Spirolactone 12.5mg po day, ASA 81 mg po daily( for the pat 10 yrs), Atorvastatin 20 mg po daily &amp; on Neurobion 1 tab po/d </t>
  </si>
  <si>
    <t>she was seen 3 days ago and she came for medication refill</t>
  </si>
  <si>
    <t xml:space="preserve">no pertinent findings             </t>
  </si>
  <si>
    <t>inr=1.7_x000D_
has burning sensation of the extrimity</t>
  </si>
  <si>
    <t>bp= 108 / 62 pr=60</t>
  </si>
  <si>
    <t>+ ?hiv associated neuropathy</t>
  </si>
  <si>
    <t xml:space="preserve">- warfarin 7.5mg po/d _x000D_
-amitryptine 25mg po/d, _x000D_
-hga1c, esr,cbc, </t>
  </si>
  <si>
    <t>Known RVI ON HAART + LT lower limb proximal recanalized thrombus with bilateral lower limb varicose vein., on WARFARIN 5 Mg PO /day_x000D_
with suppresed viral load</t>
  </si>
  <si>
    <t>the swelling has subsided</t>
  </si>
  <si>
    <t>BP=94 / 64</t>
  </si>
  <si>
    <t>send UA, RFT , serum e</t>
  </si>
  <si>
    <t>P1=Nephrotic syndrome( minimal change disease) on predinsolone 50mg po BID  omeprazole 20 mg po BID, atorvastatin 40 mg po daily, CPT 480 mg po daily.</t>
  </si>
  <si>
    <t>T2 DM + HTN + Old strok</t>
  </si>
  <si>
    <t>Problem List_x000D_
T2 DM + HTN + Old stroke ; on MTF - 500 MG PO BID , NPH 20/10 IU SC BID , ENALAPRIL 10 MG PO/BID , ATROVASTATIN 20 MG PO DAILY , ASA - 81 MG PO/D , HCT - 25 MG PO/D</t>
  </si>
  <si>
    <t>DRY INTERMITTENT COUGH AFTER INITIATION OF ENALAPRIL</t>
  </si>
  <si>
    <t>PR- 74 PR- 17 BP- 137 / 78, SCr- 1.4</t>
  </si>
  <si>
    <t>WELL CONTROLLED HTN+ CKD</t>
  </si>
  <si>
    <t>UPDATE INVESTIGATION, HOLD ENALAPRIL LORSARTAN 50MG PO/D, APPOINT AFTER 1MONTH.</t>
  </si>
  <si>
    <t xml:space="preserve">still claims joint pain </t>
  </si>
  <si>
    <t>BP: 130 / 83_x000D_
RF: Non reactive_x000D_
uric acid: 4.3</t>
  </si>
  <si>
    <t xml:space="preserve">Sub optimal bp control + ? arthritis 20? </t>
  </si>
  <si>
    <t xml:space="preserve">continue anti hypertensive_x000D_
add meloxicam 15mg po daily </t>
  </si>
  <si>
    <t xml:space="preserve">p1: HTN ( on follow up at health center)_x000D_
p2:? RA on folic acid 5mg po daily and meloxicam 15mg po daily </t>
  </si>
  <si>
    <t>she has artralgias on her upper and lower extremities more on proximal interphalengial joints and wrists. and bilateral knees</t>
  </si>
  <si>
    <t xml:space="preserve">FBS= 126                     </t>
  </si>
  <si>
    <t>well controlled DM + ? RA</t>
  </si>
  <si>
    <t xml:space="preserve">hga1c, anti CCP antibodies. </t>
  </si>
  <si>
    <t>SYMPTHOMATIC CHOLELENTHIASIS + T2 DM ON MTF - 850 MGPO BID _x000D_
RF- REACTIVE</t>
  </si>
  <si>
    <t xml:space="preserve">has tooth loss _x000D_
no other concern </t>
  </si>
  <si>
    <t xml:space="preserve">FBS reported and fairly controlled _x000D_
adviced to properly document </t>
  </si>
  <si>
    <t xml:space="preserve">same with faire bp and blood glucose </t>
  </si>
  <si>
    <t xml:space="preserve">refill _x000D_
add atrovov 20 mg po od _x000D_
rft ua then change anti htn </t>
  </si>
  <si>
    <t xml:space="preserve">P1. TII DM on NPH 20 /10 P2. HTN ON HCT 25 MG PO DAILY </t>
  </si>
  <si>
    <t>HAS  GLOBAL TYPE OF HEADACHE , EASYFATIGIBILITY,  CRAMPY INTERMITTENT ABD PAIN NO SOB NO FEVER, HAS SEVERE  PAIN ON RT PALM AREA</t>
  </si>
  <si>
    <t>BP118/70 ,PR 80</t>
  </si>
  <si>
    <t>RVI ON HAART+ASTHMA +?AGE+DYSPEPSIA</t>
  </si>
  <si>
    <t xml:space="preserve">CBC URINE STOOL RT HAND XRAY </t>
  </si>
  <si>
    <t xml:space="preserve">RVI ON HAART+ASTHMA </t>
  </si>
  <si>
    <t>abdominal distention  2 episodes of diarrhea</t>
  </si>
  <si>
    <t xml:space="preserve">send S/E      _x000D_
</t>
  </si>
  <si>
    <t>P1=Fatty liver + Dyslipidaemias on Atrovastatin 20 daily</t>
  </si>
  <si>
    <t>HGA1C= 5.4</t>
  </si>
  <si>
    <t>BP= 140/100- 130 / 95</t>
  </si>
  <si>
    <t>POOR CONTROLOF BP</t>
  </si>
  <si>
    <t>TAPER LASIX 40MG PO BID, ENLAPRIL 10MG/5MG PO BID, CONTINUE OTHERS_x000D_
-RFT, K+</t>
  </si>
  <si>
    <t>P-1 47 YRS OLD HTN + old stroke + HFpEF ?HHD on- - Atorvastatin 40mg po/d - ASA 81 mg PO/D - lasix 40 mg po TID - enalepril 5 mg po bid echo : mild LVH</t>
  </si>
  <si>
    <t xml:space="preserve">BP=168 / 71( NO PRRIOR HIGH BP RECORD)  PR =73 </t>
  </si>
  <si>
    <t xml:space="preserve">afib with controlled rate +newly dxed HTN </t>
  </si>
  <si>
    <t xml:space="preserve">CONTINUE MEDS ,ADVICED ON LIFE STYLE MODIFICATION </t>
  </si>
  <si>
    <t xml:space="preserve">P=A FIB ON  RIVAROXABAN  20 MG  AND CARVIDILOL  12.5 MG PO/D </t>
  </si>
  <si>
    <t>lt finger pads intermittent numbness of  1 mon duration</t>
  </si>
  <si>
    <t>BP=107/88, PR=87_x000D_
FBS=135-142</t>
  </si>
  <si>
    <t xml:space="preserve">T2 DM(fairly controlled) + ? PN </t>
  </si>
  <si>
    <t xml:space="preserve">NPH 26/16 IU SC BID, metformin 500 mg po BID, D/C Amitriptyline 25 mg po/d, Neurobion 1 tab po/d; LSM advised </t>
  </si>
  <si>
    <t>P=T2 DM(for 16 yrs) + ? diabetic neuropathy; On NPH 26/16 IU SC BID, metformin 500 mg po BID, Amitriptyline 25 mg po/d[ Discontinued for after taking for 2 days b/c of side effects]</t>
  </si>
  <si>
    <t xml:space="preserve">she was told to take amlodipine 10 mg po daily but she developed bilateral leg edema. she then make it 5 mg and her leg edema subsided. her BP ahs been well controlled taking 5 mg amlodipine. </t>
  </si>
  <si>
    <t>BP= 130/80, 137 / 80</t>
  </si>
  <si>
    <t xml:space="preserve">amlodipien 5 mg po daily. </t>
  </si>
  <si>
    <t xml:space="preserve">PR is 108 </t>
  </si>
  <si>
    <t xml:space="preserve">samw with no smx </t>
  </si>
  <si>
    <t xml:space="preserve">increase metop to 50 mg po od _x000D_
ASA to clopidogrel </t>
  </si>
  <si>
    <t>THE DVT WAS HAPPENED  FOLLOWING HE WAS GIVEN IM INJECTION FOR 7 DAYS</t>
  </si>
  <si>
    <t>PR- 74 RR- 17 BP- 103 / 62, DOPPLER ULS- OF LEFT LOWER EXT( ART&amp; VEIN)- NORMAL, INR-2.3</t>
  </si>
  <si>
    <t xml:space="preserve">PROX .  PROVOKED DVT ( 2 YRS)  </t>
  </si>
  <si>
    <t>DISCONTINUE WARFARINE, APPOINT HIM AFTER 5 WEEKS</t>
  </si>
  <si>
    <t>P- Proximal PROVOKED  DVT of left lower extremity (2 years) ON WARFARIN 10 MG PO/DAY Updatd INR= 2.03</t>
  </si>
  <si>
    <t xml:space="preserve">has sob at mild activity, orthopenia of 2 pillow, has bilateral lower leg swelling , worsening of bilateral knee joint pain ,  dry cough at night. </t>
  </si>
  <si>
    <t xml:space="preserve">bp 125/80, 120/80, 125/70  pr , resp , CVS S1 AND S2 WELL HEARD </t>
  </si>
  <si>
    <t xml:space="preserve">HF 2?HHD +HTN + OA + Plantar corn + Dyslipidaemia; </t>
  </si>
  <si>
    <t xml:space="preserve">UPDATE IX ELECTROLTE CBC OFT URINE LIPID FBS </t>
  </si>
  <si>
    <t xml:space="preserve">bp 125/80, 120/80, 125/70  pr , resp , CVS S1 AND S2 WELL HEARD echo mild LVH , degenerative changes of aortic valve with mild AR and grade i LV DD LVEF </t>
  </si>
  <si>
    <t>she has headache, low grade fever but no neck stiffness or change in mentation</t>
  </si>
  <si>
    <t>KNOWN RVI + MNG and follow up at surgical refferal</t>
  </si>
  <si>
    <t xml:space="preserve">PR-93 RR-17 BP- 129 / 63 </t>
  </si>
  <si>
    <t>U/A, PCM IG PO PRN, REFILL MEDS &amp; APPOINT AFTER 3MONTHS</t>
  </si>
  <si>
    <t xml:space="preserve">PR 89 RR 17 BP 124 / 57 T 36 </t>
  </si>
  <si>
    <t>HTN + PN + ? PUD</t>
  </si>
  <si>
    <t xml:space="preserve">CONTINUE  HER MEDICATION </t>
  </si>
  <si>
    <t>P:= HTN P2 = Chronic Gastritis P3 = ? PN on omeprazole 20 mg po per day, Neurobin 1 tab po per day, Amitriptyline 25 mg po/d, Amlodipine 10 mg po per day, HCT 25 mg po per day</t>
  </si>
  <si>
    <t xml:space="preserve">n ocomplaint </t>
  </si>
  <si>
    <t xml:space="preserve">INR = 3.4 </t>
  </si>
  <si>
    <t xml:space="preserve">same + supr Rx INR with no bleeding </t>
  </si>
  <si>
    <t xml:space="preserve">make warfarine 2.5 mg p ood see him in 1 mo </t>
  </si>
  <si>
    <t xml:space="preserve">DVT ( unprovoked) on warfarin 5 mg po mo wed and fri </t>
  </si>
  <si>
    <t>CHOLESTEROL=156_x000D_
LDL= 89, TG=72, HDL=37_x000D_
FBS=100, CBC/RFT=NR_x000D_
-COMLAINS OF INTERMITTENT FATIGUE AND ORTHOSTATIC DIZZNESS SINCE 3 WKS ONWARD</t>
  </si>
  <si>
    <t xml:space="preserve">BP= 117 / 78_x000D_
</t>
  </si>
  <si>
    <t>-LFT, _x000D_
-ADVICED ON ADQ. FLIUD INTAKE _x000D_
HCT 12.5MG PO/D CONTINUE OTHERS</t>
  </si>
  <si>
    <t>Problem List p1 PTE (non provoked ) p2 HTN p3 dyslipidemia ON Amlodipine 5 mg od ,atrovo 40 mg PO rivaroxaban 20 mg po od HCT 25 mg po od</t>
  </si>
  <si>
    <t>bp 120/70, pr 80 echo show  moderate lvh . clacified change of mitral and aortic valve with mild mr and moderate as ef 60%</t>
  </si>
  <si>
    <t>type2 dm +DVHD</t>
  </si>
  <si>
    <t xml:space="preserve">DM on metformin 500mg po , </t>
  </si>
  <si>
    <t xml:space="preserve">BP=94/66  PR= 93 </t>
  </si>
  <si>
    <t>CRVHD WITH MILD SYSTOLIC DYSFUNCTION (EF 45-50) on lasix 20mg po daily,  enalapril 5mg po daily, metoprolol 12.5mg po daily and B.Penicillin 1.2m iu monthly prophylaxis</t>
  </si>
  <si>
    <t xml:space="preserve">BP: 183 / 117_x000D_
RFT: CR: 0.9 </t>
  </si>
  <si>
    <t xml:space="preserve">Hypertensive urgency r/o emergency + ? UTI + Dyslipidemia </t>
  </si>
  <si>
    <t xml:space="preserve">nifedipine 20mg sl and measure </t>
  </si>
  <si>
    <t xml:space="preserve">p1: newly diagnosed HTN on amlodipine 10mg po daily _x000D_
p2: dyslipidemia + UTI ( Not on treatment) </t>
  </si>
  <si>
    <t xml:space="preserve">BP= 119 / 76  </t>
  </si>
  <si>
    <t>HGA1C, FBS_x000D_
-REFILL FOR 3 MNTH</t>
  </si>
  <si>
    <t>BILATERAL LWER CLAUDICATION</t>
  </si>
  <si>
    <t>PR- 77 RR- 17 BP- 138 / 61</t>
  </si>
  <si>
    <t>PROX. DVT( TREATED) + SEVER PAD</t>
  </si>
  <si>
    <t>REFILL MEDS &amp; APPOINT HIM AFTER 3MONTHS</t>
  </si>
  <si>
    <t>BP-160 / 66mmHg    PR-89b/m_x000D_
FBS-126-145mg/dl</t>
  </si>
  <si>
    <t>intermittent dry cough w/c was initiated during cold whether of 2 mons duration. He claim he was told to have Astma but not take any medication for the  past 40 yrs. He has no fever, chills or rigor</t>
  </si>
  <si>
    <t>BP=128/71, PR=92 regular_x000D_
ECHO( done on 4/3/16)= Ischemic DCMP with severe bi-ventricular systolic dysfunction , Moderate secondary MR &amp; moderate TR with moderate Pulmonary Hyoertention [ LVEF= 20%, TAPSE=12]</t>
  </si>
  <si>
    <t>Ischemic DCMP with severe bi-ventricular systolic dysfunction + moderate Pulmonary Hyoertention</t>
  </si>
  <si>
    <t xml:space="preserve">lasix 40 mg po per day, spironolactone 25 mg po/d, Increase metoprolol 25 mg po/d, Hold Digoxin 0.125 mg po/d, ASA 81 mg po/d, Atrovastatin 20 mg po/d, Add Losartan 25 mg po/d  _x000D_
send ECG, update RFT &amp; FBS </t>
  </si>
  <si>
    <t xml:space="preserve">P=DCMP on lasix 40 mg po per day, spironolactone 25 mg po/d, metoprolol 12.5 mg po/d, Digoxin 0.125 mg po/d, ASA 81 mg po/d, Atrovastatin 20 mg po/d </t>
  </si>
  <si>
    <t xml:space="preserve">INR = 2 _x000D_
NB he also has erecords of elevated BP in the past </t>
  </si>
  <si>
    <t xml:space="preserve">same with target INR boarderline PR </t>
  </si>
  <si>
    <t xml:space="preserve">BURNING SENSANTION </t>
  </si>
  <si>
    <t>BP  114/76 PR 86 RR 23</t>
  </si>
  <si>
    <t>DYSPEPSIA + RA</t>
  </si>
  <si>
    <t>PUT HER ON PPI</t>
  </si>
  <si>
    <t>BP-149 / 104mmHg     PR-126 b/m_x000D_
A1C-7.7%</t>
  </si>
  <si>
    <t xml:space="preserve">LEFT LOWER EXTERIMITY PAIN </t>
  </si>
  <si>
    <t>PR-96 RR-17 BP- 120 / 70, FBS-76-108, , HA1C-5.4</t>
  </si>
  <si>
    <t>WELL CONTROLLED GLYCEMIA+ DM NEUROPATHY+ ?OA</t>
  </si>
  <si>
    <t>PREGABALIN 75 MG PO DAILY, REFILL &amp; APPOINT AFTER 3MONTHS</t>
  </si>
  <si>
    <t>P=?OA + T2DM ON MELOXICAM 15mg po daily; METFROMIN 1GM PO BID AND ATROVASTATIN 40MG PO DAILY</t>
  </si>
  <si>
    <t>HAS INTERMITTENT shortness of nreath with sterneous activity</t>
  </si>
  <si>
    <t>hep.b and c, pict are negative</t>
  </si>
  <si>
    <t xml:space="preserve">- Post TB bronchiectasis + </t>
  </si>
  <si>
    <t>-salbutamol puff prn -see after 3 mnth</t>
  </si>
  <si>
    <t>- Post TB bronchiectasis P2- Superimposed bronchopneumonia treated P3- right forearm thrombophlebitis treated + Right superficial venous thrombosis (Evidenced by Doppler of the forearm+</t>
  </si>
  <si>
    <t>BP 130/90, FBS 80, ECHO SHOW  MILD LVH TACHYCARDIA  NOTED DURING EXAMINATION EF 65%</t>
  </si>
  <si>
    <t xml:space="preserve">FAIR CONTROLL HTN+DM +HHD </t>
  </si>
  <si>
    <t>T2 DM + HTN; on NPH=44/32 AM/PM, MTF 500 mg Po/d, Atrovastatin 20 mg po/d, Amitriptyline 25 mg po/d, neurobion 1 tab po/d, Enalapril 5 mg po BID</t>
  </si>
  <si>
    <t xml:space="preserve">SMBG 80s to 120 s </t>
  </si>
  <si>
    <t xml:space="preserve">same with fair blood glucose </t>
  </si>
  <si>
    <t xml:space="preserve">Type 1 Dm on NPH 32/12 </t>
  </si>
  <si>
    <t>she has bloating of abdomen. and burning type epigastric pain intermittently.</t>
  </si>
  <si>
    <t>PR= 95 RR= 15 BP= 132 / 79</t>
  </si>
  <si>
    <t xml:space="preserve">serum electrolytes, TFT, INR. </t>
  </si>
  <si>
    <t>PR 68 RR 17 BP 138 / 74 T 36</t>
  </si>
  <si>
    <t>come for asthma drug refill</t>
  </si>
  <si>
    <t>pt. not availed</t>
  </si>
  <si>
    <t>good ctrl of asthma</t>
  </si>
  <si>
    <t>refill symbicort</t>
  </si>
  <si>
    <t>BP-122 / 82mmHg   PR-63 b/m_x000D_
FBS-90-110mg/dl</t>
  </si>
  <si>
    <t>Poor Glycemic control.</t>
  </si>
  <si>
    <t>P=Type 1 DM ON NPH 22/10 FOR LAST 4 YEARS with A1C 12.3%</t>
  </si>
  <si>
    <t>Problem List_x000D_
known seizure pt on phenytoin 100 mg po tid</t>
  </si>
  <si>
    <t>BP 122/62, PR 80, HIS LAST CR WAS 1.75</t>
  </si>
  <si>
    <t xml:space="preserve">HTN+? HTN NEPHROPATHY </t>
  </si>
  <si>
    <t xml:space="preserve">UPDATE IX ULTRSOUND CC OFT URINE LIPID FBS </t>
  </si>
  <si>
    <t xml:space="preserve">HTN+DVT WITH VARICOSE VEIN +? HTN NEPHROPATHY </t>
  </si>
  <si>
    <t xml:space="preserve">HTN ON MEDICATION +DVT WITH VARICOSE VEIN </t>
  </si>
  <si>
    <t xml:space="preserve">no complaint _x000D_
age 35 no family hx </t>
  </si>
  <si>
    <t xml:space="preserve">HBV viral load = 116 iu/ml _x000D_
no p stigmata of cld </t>
  </si>
  <si>
    <t xml:space="preserve">HEp B + 3rd TMP </t>
  </si>
  <si>
    <t xml:space="preserve">US lab reevaluate </t>
  </si>
  <si>
    <t xml:space="preserve">BP- 139/79, PR-70 </t>
  </si>
  <si>
    <t xml:space="preserve">OLD HEMORHHAGIC STROKE+ HTN( CONTROLLED) </t>
  </si>
  <si>
    <t>REFILL MEDS&amp; APPOINT AFTER 3MONTH</t>
  </si>
  <si>
    <t>P-1 RIGHT SIDE HEMIPARESIS 2O TO HEMORRHAGIC STROKE P-2 HTN UNABLE TO SPEAK/HEAR SINCE CHILD HOOD HE IS ON AMLODIPINE 5 MG PO/DAY AND PHENYTOIN 50MG PO BID</t>
  </si>
  <si>
    <t>no new complaint_x000D_
come to refill medication</t>
  </si>
  <si>
    <t xml:space="preserve">pt not presented </t>
  </si>
  <si>
    <t>P1=Known HTN + old stroke Atorvastatin 20 mg po/d ASA 81 mg po/d Atenolol 50 mg po/d losartan 50mg po daily, HCT 25 mg po/d</t>
  </si>
  <si>
    <t>BP-129 / 74mmHg   PR-61b/m</t>
  </si>
  <si>
    <t>-Continue medications._x000D_
Update CBC.</t>
  </si>
  <si>
    <t>?RA on methotrexate 7.5mg /weekly ,Prednisolone 15mg po daily,Folic acid 5mg 5x/week.</t>
  </si>
  <si>
    <t>she has intermittent episodes of burning type of sensation on her face and head. she also has palpitation. intermittently.</t>
  </si>
  <si>
    <t xml:space="preserve">vitamin D 17.8_x000D_
TSH = 4.48_x000D_
CVS= s1 and s2 well heard no murmur or gallop_x000D_
JVP is not raised. </t>
  </si>
  <si>
    <t xml:space="preserve">PN + VITAMIN D Insufficiency + ? subclinical hypothyroidism </t>
  </si>
  <si>
    <t>T3 AND T4_x000D_
vitamin d supplementation_x000D_
change amitryptiline to pregabalin 75 mg po daily_x000D_
appoint her after 1 month</t>
  </si>
  <si>
    <t>peripheral neuropathyon neurobin and amitryptiline tablets</t>
  </si>
  <si>
    <t xml:space="preserve">noc concern </t>
  </si>
  <si>
    <t xml:space="preserve">inr 2 _x000D_
stable </t>
  </si>
  <si>
    <t xml:space="preserve">same with boaderline PR </t>
  </si>
  <si>
    <t xml:space="preserve">refill all _x000D_
echo </t>
  </si>
  <si>
    <t xml:space="preserve">IHD/ afib htn / LV thrombus  on RX </t>
  </si>
  <si>
    <t xml:space="preserve">vitals are normal </t>
  </si>
  <si>
    <t>LFT,cbc, esr_x000D_
-mtx 7.5mg po/d - prednisolone 5mg po/d -folic acid for 3 mnth</t>
  </si>
  <si>
    <t>RA pt on MTX 5 MG PO WEEKLY PREDINSOLONE 5 MG PO/DAY FOLIC ACID 5 MG PO/DAY</t>
  </si>
  <si>
    <t>LFT,cbc, esr_x000D_
-mtx 7.5mg po once weakly- prednisolone 5mg po/d -folic acid for 3 mnth</t>
  </si>
  <si>
    <t>PR-116 RR- 17 BP- 89 / 75</t>
  </si>
  <si>
    <t xml:space="preserve">CVVHD+ OLD ISCHEMIC STROKE2 CARDIOEMBOLIC STROKE+ SEIZURE DISORDER(CONTROLLED) </t>
  </si>
  <si>
    <t>REFILL MEDS&amp; APPOINT AFTER 3MONTHS</t>
  </si>
  <si>
    <t>BP-140 / 70mmHg    PR-92b/m</t>
  </si>
  <si>
    <t xml:space="preserve">he has no new complaints. </t>
  </si>
  <si>
    <t>bronchial asthma on beclomethasone 2 puffs BID and salbutamol 4 puffs PRN _x000D_
follow up at ENT for FESS done for CRS with NP</t>
  </si>
  <si>
    <t xml:space="preserve">-abdominal pain associated with epigastric burning pain which also radiates to back. he also claims fatigability and frequent thirst_x000D_
- he had hx of abdominal surgery two times one at childhood and last one seven years back for a similar complain </t>
  </si>
  <si>
    <t>abdominal u/s: Multiple echogenic hepatic lesions_x000D_
r/o multifocal HCC ddx: mets_x000D_
Triphasic abdominal CT scan: multiple hyper vascular lesions r/o metastasis_x000D_
gastroscopy: focal gastritis at cardial of stomach? portal gastropathy       _x000D_
                     - small size antral polyps_x000D_
                      - big polyps at 1st part of duodenum  ( pathology was done) _x000D_
Biopsy: deodunu- hamarthomatous polyp-  favor juvenile polyp</t>
  </si>
  <si>
    <t>recurrent abdominal pain 20? duodenal polyp ( Hamarthomatous polyp)  r/o endocrine tumors</t>
  </si>
  <si>
    <t xml:space="preserve">link to oncology side for further work up and better mgt </t>
  </si>
  <si>
    <t xml:space="preserve">p1: recurrent abdominal pain 20? </t>
  </si>
  <si>
    <t>BP=143 / 90</t>
  </si>
  <si>
    <t xml:space="preserve">appoint after 2 month with serial bp records_x000D_
</t>
  </si>
  <si>
    <t>P1= essential HTN on Nifedipine 20mg PO daily_x000D_
P2= vitamin D deficency ( serum vitamin D=&amp;lt;7.6)</t>
  </si>
  <si>
    <t xml:space="preserve">She is  taking Nifedipine 20 mg po bid until it was changed to HCT 25 mg po/d for the past 4 days </t>
  </si>
  <si>
    <t>BP=136/63, PR=89_x000D_
HgA1c( on 13/11/23)= 6.4%</t>
  </si>
  <si>
    <t>Controlled HTN + ? T2 DM + Bilateral leg welling 2 to ? CCB side effect to ? HF 2 to HHD</t>
  </si>
  <si>
    <t xml:space="preserve">collect ECG, LSM advised  _x000D_
Appt after 1 mon with serial BP &amp; FBS </t>
  </si>
  <si>
    <t>P=Known HTN(for 2 yrs) + ? T2 DM + Bilateral leg welling 2 to ? CCB side effect to ? HF 2 to HHD; Currently she is on Atrovastatin 20 mg po/d, HCT 25 mg po/d</t>
  </si>
  <si>
    <t xml:space="preserve">abd. u/s showed periportal thickening </t>
  </si>
  <si>
    <t>?schistosomiasis</t>
  </si>
  <si>
    <t>-praziquantal 600mg po stat_x000D_
-cbc/LFT After 1 wk</t>
  </si>
  <si>
    <t>PR- 73 RR- 17 BP- 113 / 67</t>
  </si>
  <si>
    <t xml:space="preserve">IMPROVING   </t>
  </si>
  <si>
    <t>REFILL MEDS &amp; APPOINT HER AFTER 1MONTH</t>
  </si>
  <si>
    <t xml:space="preserve">P-ADHF 2 ? IHD </t>
  </si>
  <si>
    <t>Intermittent Left knee joint pain.</t>
  </si>
  <si>
    <t>BP-104 / 64mmHg    PR-80b/m</t>
  </si>
  <si>
    <t>TYPE 2 DM SHE IS ON NPH 50/40 MTF 1000MG PO BID with A1C of 9.1%</t>
  </si>
  <si>
    <t>nifedipine 20mg sl and measure _x000D_
repeat measurement after nifedipine 165/89   PR: 119</t>
  </si>
  <si>
    <t xml:space="preserve">she has hot flushes. she has been menopausal for 10 years. </t>
  </si>
  <si>
    <t>FBS= 160, 156</t>
  </si>
  <si>
    <t>ADD METFORMIN 500 MG PO DALY</t>
  </si>
  <si>
    <t xml:space="preserve">fever , headache , chilles , rigor and joint pain. she has also loss of appetite( discharged from ward 2wk)_x000D_
</t>
  </si>
  <si>
    <t>BP=101 / 62</t>
  </si>
  <si>
    <t>send blood film and cbc</t>
  </si>
  <si>
    <t>P1=early 2nd TMPX P2=dyslipidemia(Tg=375) + complicated malaria(trtd) +clinical severe anemia 2ry to malaria (PF)</t>
  </si>
  <si>
    <t>BP-Not available.</t>
  </si>
  <si>
    <t xml:space="preserve">rt lower leg pain, with numbness of extermity, no other complain </t>
  </si>
  <si>
    <t>bp130/70, , pr 80</t>
  </si>
  <si>
    <t>?PNP + Secondary amenorrhea 2 ?</t>
  </si>
  <si>
    <t>appoint after 2 month  with serial bp record _x000D_
Add vitamin D supplement( vitamin D 5000IU PO Qweek)_x000D_
refill medication</t>
  </si>
  <si>
    <t>LBP associated with pain radiating to the lt leg 5 days back</t>
  </si>
  <si>
    <t>BP=96 / 59  PR=60</t>
  </si>
  <si>
    <t>Radiculopathy 2 to Lumbar spondylosis</t>
  </si>
  <si>
    <t xml:space="preserve">Amitriptyline 25 mg po/d,  meloxicam 15 mg po/d , Add Pregabaline 75 mg po/d _x000D_
Send TSH </t>
  </si>
  <si>
    <t xml:space="preserve">P1= Lumbar spondylosis; on Amitriptyline 25 mg po/d meloxicam 15 mg po/d </t>
  </si>
  <si>
    <t xml:space="preserve">numbness of hand &amp; legs for 1 yr. Epigastric abdominal pain of 2 days duration </t>
  </si>
  <si>
    <t xml:space="preserve">BP= 110 / 66, PR=88_x000D_
</t>
  </si>
  <si>
    <t xml:space="preserve">Controlled HTN + LBP 2 to ?  + PN 2 to ? Vit D deficiency </t>
  </si>
  <si>
    <t>Hold Meloxicam, Neurobion_x000D_
Amitriptyline 25 mg po/d, Pregabaline 75 mg po/d , Amlodipine 5 mg po/d</t>
  </si>
  <si>
    <t xml:space="preserve">P=Known HTN on LSM ( poorly controlled) + LBP 20? + PN + Constipation </t>
  </si>
  <si>
    <t>dry cough associated with 2 kg wt loss of 1 month duration.</t>
  </si>
  <si>
    <t>Chest CT (on  13 Nov 2023)= Mediastinal malignant mass having multiple Internal calcifications encased the mediastinal vascular structures &amp; mediastinal fat as well as the root of the pericardium likely malignant Germ cell tumor  + Encased &amp; obstructed the supperior venacava with tortuosly dilated collateral in the upper chest wall ; Bilateral pulmonary nodules sugessting metastasis ; Recommendation= CT Guided biopsy</t>
  </si>
  <si>
    <t>Mediastinal Mass 2 to ? malignant Germ cell tumor with lung metastasis &amp; SVC</t>
  </si>
  <si>
    <t xml:space="preserve">Referral is given to Paulos hospita for further work up &amp; mngt </t>
  </si>
  <si>
    <t>P=? CAP + ? PN + ?RA</t>
  </si>
  <si>
    <t xml:space="preserve">Left distal forearm pain of 01 year _x000D_
Nuchal pain and bilateral shoulder of 01 year and 06 months_x000D_
Right calf pain of 06 months _x000D_
Belching and vomiting of 01 year _x000D_
Exertional dyspnea of 01 month _x000D_
Left flank pain of 02 months </t>
  </si>
  <si>
    <t>BP - 114/77         PR - 93</t>
  </si>
  <si>
    <t xml:space="preserve">Functional Dyspepsia + ?Left Renal Stone + ?Fibromyalgia ?Somatization Disorder </t>
  </si>
  <si>
    <t>FBS, ESR, RFTs, Liver enzymes, TSH. Vit D, Urine/A, ECG and Abdominopelvic U/S</t>
  </si>
  <si>
    <t>Left lower abdominal pain of 01 year _x000D_
Right flank pain of 02 months _x000D_
Palpitation of 01 year _x000D_
Insomnia of 01 year</t>
  </si>
  <si>
    <t>BP - 121/75       PR - 70_x000D_
Mild Rt CVAT_x000D_
CVS:NAD</t>
  </si>
  <si>
    <t xml:space="preserve">Chronic Pelvic Pain + R/O Rt Renal Stone + Anxiety Disorder </t>
  </si>
  <si>
    <t xml:space="preserve">CBC, FBS, ESR, Urine/A, Cr, SGOT, SGPT, TSH, ECG and Abdominopelvic U/S </t>
  </si>
  <si>
    <t xml:space="preserve">Known HTNive patient for the last 07 years on amldoipine 10mg PO/d_x000D_
Known asthmatic patient for the last 02 years Lower back pain of 02 years with radiation to her lower extremities _x000D_
Bilateral knee joint pain of 05 years - more on the left side </t>
  </si>
  <si>
    <t>BP - 126/80        PR - 76</t>
  </si>
  <si>
    <t xml:space="preserve">HTN + B.Asthma + LBP with Radiculopathy +  R/O OA </t>
  </si>
  <si>
    <t xml:space="preserve">CBC, ESR, FBS, Cr, Vitamin D, Uric acid, left knee joint x-ray and lumbar MRI </t>
  </si>
  <si>
    <t>T2DM with fair control</t>
  </si>
  <si>
    <t>p1: T2DM for the last 15yrs on NPH 12/6iu and MTF 500 mg po bid p2: PN on pregabalin 75mg po daily and neurobin 1 tab po daily p3: Mild fatty liver</t>
  </si>
  <si>
    <t xml:space="preserve">FBS_120,123,125,128, 130,132,139,142,150,175,182 mg/dl &amp; BP-110-154/60-80 mmHg_x000D_
</t>
  </si>
  <si>
    <t xml:space="preserve">Fair Glycemic control + Suboptimal HTN Control_x000D_
</t>
  </si>
  <si>
    <t xml:space="preserve">TYPE 2DM + HTN+ DYSLIPEDEMIA; ON NPH 36/30 IU AM/PM, RI 8/8 IU AM/PM, NIFEDIPINE 20MG PO BID, ENALAPRIL 10 MG PO BID,ATORVASTATIN 20MG PO DAILY_x000D_
</t>
  </si>
  <si>
    <t>no body swelling, SOB, Chest pain, or decreased UOP</t>
  </si>
  <si>
    <t>BP=107/68, PR=80, regular_x000D_
HBPM=114-130/78-87_x000D_
MSS= no edema_x000D_
On 4/3/16=. Cr= 1.43, BUN= 12.2_x000D_
On 28/2/16=. cr=1.9</t>
  </si>
  <si>
    <t>HTN +  AKI on CKD 2 to ? HTN nephropathy(Resolving) + OLD stroke( ? IS) + Dyslipidaemia</t>
  </si>
  <si>
    <t xml:space="preserve">Amlodipine 10mg/day, Carvedilol 6.25 mg po/d, EC. Lasix 20 mg po/d,  Amlodipine 10mg/day, Carvedilol 6.25 mg po/d, </t>
  </si>
  <si>
    <t xml:space="preserve">P1=HTN( for 5 yrs) AKI on CKD 2 to ? HTN nephropathy; On Amlodipine 10mg/day, Carvedilol 6.25 mg po/d, Lasix 40 mg po/d P2. OLD stroke( ? IS) + Dyslipidaemia; Amlodipine 10mg/day, Carvedilol 6.25 mg po/d, Lasix 40 mg po/d </t>
  </si>
  <si>
    <t>FBS 95 mg/dl</t>
  </si>
  <si>
    <t>HBPM+ 115-130/80-90_x000D_
On 4/2/16=&gt; T.CHOL=176.64, TG=148.19, HDL=62.71, LDL=84.4, UA=2.69</t>
  </si>
  <si>
    <t>HTN On LSM + Dyslipidemia (Corrected) + OA</t>
  </si>
  <si>
    <t xml:space="preserve">Hold Atrovastatin ,  Meloxicam 15 mg po PRN </t>
  </si>
  <si>
    <t>P=HTN On LSM P2. Dyslipidemia on Atorvastatin 20 mg/d P3. OA on Meloxicam 15 mg/d</t>
  </si>
  <si>
    <t xml:space="preserve">PR=94 BP=120 / 73MMHG,FBS=130MG/DL </t>
  </si>
  <si>
    <t>REFILL,DO HGA1C,APPOINT AFETR THREE MONTHS.</t>
  </si>
  <si>
    <t>P=TYPE 2 DM; ON MTF 1000 MG PO BID DAONIL 5MG PO day Atorvastatin 20 MG PO DAILY</t>
  </si>
  <si>
    <t xml:space="preserve">HAS NO NEW COMPLAIN_x000D_
</t>
  </si>
  <si>
    <t xml:space="preserve">BP 117/80, PR 80 FBS 195, 170, 164_x000D_
</t>
  </si>
  <si>
    <t xml:space="preserve">SUB OPTIMAL CONTROL DM +ALLERGIC RHINITIS_x000D_
_x000D_
</t>
  </si>
  <si>
    <t>SEE MEDICATION NEXT DO HBA1C</t>
  </si>
  <si>
    <t xml:space="preserve">BP:  110 / 96_x000D_
Urica acid: 5.4mg/dl_x000D_
RF: Non reactive </t>
  </si>
  <si>
    <t>oft, u/a, lipid profile</t>
  </si>
  <si>
    <t xml:space="preserve">well controlled HTN on HCT 25mg po daily and enalapril 5mg po daily </t>
  </si>
  <si>
    <t xml:space="preserve">she has a flu like symptoms but no other complaint </t>
  </si>
  <si>
    <t xml:space="preserve">BP- 131/74, HBPM- 126- 142/75-85 _x000D_
HFBS - 134- 175 </t>
  </si>
  <si>
    <t xml:space="preserve">NYHA Class II CHF 2 DVHD (AS, AR) +  T2 DM(SUB OPTIMAL CONTROL) + HTN(well controlled)  + Left side hemiparesis 2 ISCHEMIC STROKE </t>
  </si>
  <si>
    <t>increase MTF to 850/500 mg po bid, _x000D_
continue others _x000D_
do CBC, OFT, FBS , LIP , HgA1C</t>
  </si>
  <si>
    <t>P- NYHA Class II CHF 2 DVHD (AS, AR) - T2 DM + HTN  + Left side hemiparesis 2 ISCHEMIC STROKE ON ASA 81 mg /day, atrovastatin 40 mg /day, Losartan 50 mg p/day, lasix 80 mg bid, MTF 500 mg po bid, amitryptline 25 mg /day</t>
  </si>
  <si>
    <t>bp120/70, 120/60 ,pr 80</t>
  </si>
  <si>
    <t xml:space="preserve">BP=131/87_x000D_
HgA1c(27/10/23)=6.5%; FBS on 29/2/16=229_x000D_
</t>
  </si>
  <si>
    <t xml:space="preserve">Controlled HTN + MILD FA +MENOPAUSAL SYNDROME + Newly Dxed T2 DM </t>
  </si>
  <si>
    <t>P=HTN + MILD FA +MENOPAUSAL SYNDROME + Newly Dxed T2 DM; on  Enalapril 10 mg po BID, MTF 500mg po/d, Atrovastatin 20 mg po/d</t>
  </si>
  <si>
    <t>BP= 146 / 87_x000D_
FBS=83</t>
  </si>
  <si>
    <t xml:space="preserve">NPH=48/75 IU SC BID; RI=5/5 IU SC BID_x000D_
LSM advised </t>
  </si>
  <si>
    <t>P=poor controlled T1 DM + ?CAP(Rxed); on NPH=48/75 IU SC BID; RI=5/5 IU SC BID</t>
  </si>
  <si>
    <t xml:space="preserve">had hx of ABM month back </t>
  </si>
  <si>
    <t xml:space="preserve">Seziure disorder ( uncontrolled) </t>
  </si>
  <si>
    <t>oft, fbs, cbc, s/e</t>
  </si>
  <si>
    <t>known epileptic (GTC SEIUZURE); on phenytoin 100 mg po TID</t>
  </si>
  <si>
    <t>BP130/80, 120/80 ,PR 80</t>
  </si>
  <si>
    <t>HTN on Enalapril 10 mg PO BID, HCT 25 mg Po/day, Atenolol 25 mg po/d P2. T2 DM ON LSM</t>
  </si>
  <si>
    <t>BP=141/68MMHG,PR=77,FBS=171MG/DL</t>
  </si>
  <si>
    <t>REFILL,DO HGA1C,ADVISED ONLIFE STYLE MODIFICATIONS..</t>
  </si>
  <si>
    <t>BP=141 / 92, PR=68_x000D_
FBS=302</t>
  </si>
  <si>
    <t xml:space="preserve">RBS                                      </t>
  </si>
  <si>
    <t>P=T1 DM( for 2 yrs) on NPH=30/16 IU SC BID[ But he took NPH 28/14 IU AM/PM]</t>
  </si>
  <si>
    <t>BP 150/90, 140/80, 178/72, FBS 91</t>
  </si>
  <si>
    <t>suboptimal control dm+htn</t>
  </si>
  <si>
    <t>bp=  154 / 85 home bp= 150/70</t>
  </si>
  <si>
    <t>amlodipine 10mg po/d -refill others _x000D_
-RFT, LIPID PROFILE, HGA1C</t>
  </si>
  <si>
    <t>P- T2 DM + HTN+ 4 MONTHS after cholecystectomy - on metformin 850mg po BID, - Atrovastatin 20mg po /d, -ENALAPRIL 5 MG PO BID, amlodipine 5mg po/d</t>
  </si>
  <si>
    <t>had 1 episode of focal seizure of left upper extremity _x000D_
leg pain has some improvements but doppler u/s was not done due to financial reasons _x000D_
he still smokes</t>
  </si>
  <si>
    <t>BP- 109/50</t>
  </si>
  <si>
    <t xml:space="preserve">decrease CPZ to 200 mg po once daily _x000D_
avoid smoking </t>
  </si>
  <si>
    <t>P1- Left side hemiparesis 2 HEMORRHAGIC STROKE P2 - seizure disorder ON : PHENYTOIN 100 MG PO bid CARBAMAZEPIN 200 MG PO bid , VLPROATE 200 MG PO bid</t>
  </si>
  <si>
    <t>BP= 136 / 64              PR=59, regular_x000D_
on 1/13/15=&gt; Cr=09, Urea=35.1, K=4</t>
  </si>
  <si>
    <t>HTN with HHD(optimal BP)</t>
  </si>
  <si>
    <t>HCT 25mg/day, and Enalapril 10 mg/day</t>
  </si>
  <si>
    <t>P=HTN with HHD on HCT 25mg/day, and Enalapril 10 mg/day</t>
  </si>
  <si>
    <t>bp131/68, 120/80  ,pr 80</t>
  </si>
  <si>
    <t xml:space="preserve">hypertension+dyslipidemia </t>
  </si>
  <si>
    <t xml:space="preserve">has epigastric pain and fullness, loss of appetite </t>
  </si>
  <si>
    <t xml:space="preserve">bp 118 / 67 PR 62  fbs 108 </t>
  </si>
  <si>
    <t xml:space="preserve">BP: 142 / 83 </t>
  </si>
  <si>
    <t>update abdominal pelvic u/s, RFT, U/A</t>
  </si>
  <si>
    <t>p1: HTN on amlodipine 10 mg po/d, HCT 25 mg po/d, enalapril 10 mg po/ bid_x000D_
P2= ?Hemangioma + BPH( On follow UP at surgical side</t>
  </si>
  <si>
    <t>NO NEW COMPLAINT _x000D_
-INR=1.59</t>
  </si>
  <si>
    <t>-WARFARIN 5MG PO 5X a wk THEN 7.5MG PO 2x/wk_x000D_
-follow with inr</t>
  </si>
  <si>
    <t>Recurrence unprovoked DVT ON warfarin 5 mg po/d</t>
  </si>
  <si>
    <t xml:space="preserve">BP=122/62_x000D_
FBS=150-175 </t>
  </si>
  <si>
    <t xml:space="preserve">Metformin 1 gm po BID, INC. Doanil 7.5/10 mg po BID and Atrovastatin 20 mg po/d_x000D_
Advised on LSM </t>
  </si>
  <si>
    <t>P=T2DM + Dyslipidemia; on Metformin 1 gm po BID, Doanil 5/10 mg po BID and Atrovastatin 20 mg po/d</t>
  </si>
  <si>
    <t xml:space="preserve">BP124/64 ,110/70 PR 80, FBS 114, </t>
  </si>
  <si>
    <t>HTN +for the past 2 yr amlodipine 10 mg po/day HCT 25 mg po/day</t>
  </si>
  <si>
    <t>BP=120/70,PR=67_x000D_
FBS=96</t>
  </si>
  <si>
    <t xml:space="preserve">has shoulder and leg pain but no swelling or limitation of movement _x000D_
he has dyspeptic symptoms </t>
  </si>
  <si>
    <t>BP- 136/67_x000D_
HgA1C - 5.7%_x000D_
has no active joint</t>
  </si>
  <si>
    <t xml:space="preserve">HTN with HHD(Mild LVH with Grade I Dystolic dysfunction + BPH + GA </t>
  </si>
  <si>
    <t xml:space="preserve">continue meds _x000D_
do Lumbosacral xray, Cervical xray when our xray machine starts to function </t>
  </si>
  <si>
    <t>P1= Known HTN with HHD(Mild LVH with Grade I Dystolic dysfunction), P2=BPH(U/S finding), _x000D_
P3= GA_x000D_
 On Lasix 40/20 mg po BID, Enalapril 10/5 mg po BID, Alloperinol 100 mg po daily, PPI</t>
  </si>
  <si>
    <t>BP: 134 / 92</t>
  </si>
  <si>
    <t>update RFT, Lipid profile, Uric acid , u/a and s/e</t>
  </si>
  <si>
    <t>Hypertension for the last 4 years and CKD secondary to hypertensive nephrosclerosis on enalapril 10mg po bid, amlodipine 10mg po daily and atrovastatin 20mg po daily + hyperuricemia [ 11, creatinine: 1.74 ]</t>
  </si>
  <si>
    <t xml:space="preserve">has dry cough for 1week  but has no fever, no other complain </t>
  </si>
  <si>
    <t>bp176/90, 130/85,140/80 fbs 150 140 229 RESP CLEAR</t>
  </si>
  <si>
    <t>SUBOPTIMAL CONTROL HTN+DM +URTI</t>
  </si>
  <si>
    <t>he has burning and tingling sensation of lower extremities which worsens at night, otherwise no other compliants</t>
  </si>
  <si>
    <t>v/s-bp-139/92, pr-96  FBS-92, RBS-157, U/A-blood ++, nitrite-+ve, leukocye-+ve, epi.cell-many, RF-NR, Vit D-&gt;100, uric acid-7.11, cholestrol-73</t>
  </si>
  <si>
    <t>T2DM for the last 9 years  with Chronic complications (Diabatic nephropathy and Diabetic retinopathy) follow up at private and Dyslipidaemia, Hypertension + ?PN + asymptomatic bacteriuria on enalapril 5 mg po BID and atorvastatin 40 mg po per day, NPH 30/ 16iu sc BID</t>
  </si>
  <si>
    <t>refill, amitriptyline 12.5mg po daily, update CBC, RFT, U/A, come with HBPM and BG monitoring, see after 3months</t>
  </si>
  <si>
    <t>T2DM for the last 9 years  with Chronic complications (Diabatic nephropathy and Diabetic retinopathy) follow up at private and Dyslipidaemia, Hypertension on enalapril 5 mg po BID and atorvastatin 40 mg po per day, NPH 30/16iu sc BID</t>
  </si>
  <si>
    <t xml:space="preserve">has heel pain and knee joint pain </t>
  </si>
  <si>
    <t xml:space="preserve">bp 96 / 78 PR 90 </t>
  </si>
  <si>
    <t>Known HTN on enalapril 10 mg po day  +  OA + ? PN</t>
  </si>
  <si>
    <t xml:space="preserve">BP 130/90 pr- 80 FBS 107, 120, 131_x000D_
</t>
  </si>
  <si>
    <t xml:space="preserve">no SOB, or chest tightness </t>
  </si>
  <si>
    <t>BP=107 / 79; PR=78</t>
  </si>
  <si>
    <t xml:space="preserve">Asthma                            </t>
  </si>
  <si>
    <t>Salbutamol 4 puffs PRN; Beclomethasone 2 puffs BID</t>
  </si>
  <si>
    <t>P=KNOWN ASTHMATIC( for 6 mons); on Salbutamol 4 puffs PRN; Beclomethasone 2 puffs BID</t>
  </si>
  <si>
    <t>BP: 140 / 81</t>
  </si>
  <si>
    <t>Sub optimal bp control + dyspepsia</t>
  </si>
  <si>
    <t>add panthoprazole 40mg po daily</t>
  </si>
  <si>
    <t xml:space="preserve">Newly Dx HTN on losartan 50mg po daily </t>
  </si>
  <si>
    <t xml:space="preserve">BP 152/77, 130/85, </t>
  </si>
  <si>
    <t xml:space="preserve">SUBOPTIMAL CONTROL HTN+RENAL STONE </t>
  </si>
  <si>
    <t>HAS  BILATERAL FLANK PAIN SINCE  A WEEK</t>
  </si>
  <si>
    <t>BP=151/82MMHG,PR=94/M</t>
  </si>
  <si>
    <t>SAME AS ABOVE+RENAL COLIC 2?</t>
  </si>
  <si>
    <t>REFILL WITH AMLODIPINE10+VALSARTAN 80mg,ASA 81 po daily,Atorvastatin 20 mg po ,metoprolol 25mg po dailyInvestigate</t>
  </si>
  <si>
    <t>HTN+HHD+CHOLELITHIASIS ON MEDICATION</t>
  </si>
  <si>
    <t>ITCHING SENSTION  ON FACE AND NECK</t>
  </si>
  <si>
    <t>BP 127/71, ,PR 80, FBS 153</t>
  </si>
  <si>
    <t>SUBOPTIMAL CONTROL DM+?LICHEN  PLANUS</t>
  </si>
  <si>
    <t>BP- 111 / 70 PR--71 RR-17</t>
  </si>
  <si>
    <t>one episode of seizure over the past 2 months, no stress, no alcohol, sleeps well, nmno history of accidenmt, no headache</t>
  </si>
  <si>
    <t>sl;eeps well, walking distabce good, muscl;e strebngth good, no emotional change, no memory loss, good judgementg</t>
  </si>
  <si>
    <t>stay away from (height, fire, sharp objective, swimming , alcohol, stress, stimulants ), get enough rest, get enough sleep</t>
  </si>
  <si>
    <t>10 days back she presented with shortness of breath and chest thightness and she went to priivate cvlinic. she was investigated and atenolol 40 mg pio daily was added.</t>
  </si>
  <si>
    <t>ABP= 74 RR= 17 BP= 105 / 58 CVS= there is p2 accentuation with irregular beat. apical pulse ratre is 88. ECHO= Mild biventricular systolic dysfunction secondary to tachycardia indu8ced cardiomyopathy, mild pulmonary huypertension with mild tricuspid regurgitation, degenerative valvular heart disease with mild MR, mild pericardial effusion, atrial fibrillation with fast ventricular repsponse. ECG = shows AF with fast ventricular response.</t>
  </si>
  <si>
    <t>HTN + DM + AF+ cardiomyopathy</t>
  </si>
  <si>
    <t>T2 DM + HTN on multiple medications</t>
  </si>
  <si>
    <t xml:space="preserve">loose stool 2-3 episodes per mon for 2 mons duration. No abdominal pain or fever_x000D_
Claim worsening of LBP associated with leg numbness </t>
  </si>
  <si>
    <t>BP=143/90, PR=90_x000D_
FBS=121-150</t>
  </si>
  <si>
    <t>T2 DM(Fairly controlled) + Dyspepsia +? PN +Dyslipidemia + CLBP 2 to Degenerative Lumbar spondylosis + ? IP</t>
  </si>
  <si>
    <t xml:space="preserve">MTF 1 gm PO BID, Glibenclamide 10mg BID, Neurobin 1 tab/day, Atrovastatin 20 mg po/d, Amitriptyline 25 mg po NOCT_x000D_
Add Pregabalin 75 mg po/d _x000D_
Stool Analysis, Serum 25 (OH) Vit D3 </t>
  </si>
  <si>
    <t>P=Poorly control T2 DM + Dyspepsia +? PN +Dyslipidemia + CLBP 2 to Degenerative Lumbar spondylosis; on MTF 1.5/ 1gm BID[ But she took MTF 1 gm PO BID for the past 3 mons], Glibenclamide 10mg BID, Neurobin 1 tab/day, Atrovastatin 20 mg po/d, Amitriptyline 25 mg po NOCT</t>
  </si>
  <si>
    <t xml:space="preserve">has half side headache , photophobia and phonophobia </t>
  </si>
  <si>
    <t xml:space="preserve">bp 89 / 72 PR 99 </t>
  </si>
  <si>
    <t xml:space="preserve">sumatriptan 50mg po prn , ibuprofen 400mg po prn , continue amt , brain MRI to r/o out other cause </t>
  </si>
  <si>
    <t>MIGRAINE HEAD ACHE+ACUTE GASTRITIS</t>
  </si>
  <si>
    <t>bp 130/80,119/80,</t>
  </si>
  <si>
    <t>Left simple Nephrectomy + HTN</t>
  </si>
  <si>
    <t xml:space="preserve">Had 1 episode of abdominal pain and 3 episodes of diarrhea </t>
  </si>
  <si>
    <t>BP- 90/60 _x000D_
GAINED 4 KG IN 2 WEEKS (48........52)_x000D_
WBC- Hgb- 12....13_x000D_
FBS - 75_x000D_
esr- 22</t>
  </si>
  <si>
    <t xml:space="preserve">? Crhon's Disease(Montreal classification A2L3B2) - improved symptoms </t>
  </si>
  <si>
    <t xml:space="preserve">UPDATE cbc, esr_x000D_
continue predinsolone 40 mg for the next 2 weeks and tapper off_x000D_
consider AZA on next visit _x000D_
advice on disease condition _x000D_
</t>
  </si>
  <si>
    <t>P- ? Crhon's Disease(Montreal classification A2L3B2)_x000D_
DX. cdai= 45 ......to .....36_x000D_
On : PREDNISOLONE 40MG PO/D and tapper off, CPT 1 DS TAB PO/D, OMEPRAZOLE 20MG PO BID, CBC/CRP/LFT/fbs</t>
  </si>
  <si>
    <t>BP=118 / 71, PR=68, regular</t>
  </si>
  <si>
    <t xml:space="preserve">HTN+ ? HHD + ? HTN nephropathy </t>
  </si>
  <si>
    <t>RFT, serum ele, urine protein, FBS</t>
  </si>
  <si>
    <t>no cough, nop SOB, no edema, glaucoma on follow up, good urinme out put (takes enough fluid), no fever, no vomiting, no palpitation, FBS 170 mg/dl mostly below this,  BP 170/80 MMHg mostly below this, good dietary habit, adherent to medicationremarks (creatinine clerance was 45 mi/ minutes) aspirin was discontinued</t>
  </si>
  <si>
    <t>sleeps well, walking distance good, no white frost of skin, no emotional chanmge, no memory loss, good judgement</t>
  </si>
  <si>
    <t xml:space="preserve">CKD disease  </t>
  </si>
  <si>
    <t>renal function test, electrolyte requested, salt restyrictin, avoid high protein diet (avoid fish totally), vegitable and fruit dish, legum,es dish, get adequate sun light</t>
  </si>
  <si>
    <t xml:space="preserve">diabetes, hypertension, dyslipidem,ia, CKD </t>
  </si>
  <si>
    <t>Corpulmonale 2ry to PHTN + known Type 2 DM + Known Hypertensive + diabetic nephropathy + ?AKI R/O CKD+ ?Lipoma, on AMLODIPINE 2.5MG DIALY, FURSOMINDE 40MG PO BID,MTF 500 MG PO/day ,Losartan 50mg po daily, Sipronolactone 25mg po daily. on AMLODIPINE 5MG DIALY, FURSOMINDE 40MG PO BID,MTF 500 MG PO BID ,Losartan 50mg po daily, Spironolactone 25mg po daily. amitryptline 25 mg po daily</t>
  </si>
  <si>
    <t>still claim Rt shoulder pain radiating to the arm &amp; forearm</t>
  </si>
  <si>
    <t xml:space="preserve">BP=116/71_x000D_
FBS=125 -151 </t>
  </si>
  <si>
    <t>T2DM( Fairly controlled T2 DM) + ? PN to ? compressive neuropathy</t>
  </si>
  <si>
    <t>MTF 500 mg po BID &amp; Glibenclamide 5 mg po BID, Change Amitriptyline 25 mg po/d to Pregabalin 75 mg po bid, Neurobion 1 tab po/d _x000D_
Advised on LSM</t>
  </si>
  <si>
    <t xml:space="preserve">P=T2DM + ? compressive neuropathy. on MTF 500 mg po BID &amp; Glibenclamide 5 mg po BID, Amitriptyline 25 mg po/d </t>
  </si>
  <si>
    <t>bp  147 / 95 PR 91 fbs 143</t>
  </si>
  <si>
    <t xml:space="preserve">BP:  131 / 75_x000D_
</t>
  </si>
  <si>
    <t xml:space="preserve">Controlled bp </t>
  </si>
  <si>
    <t>OFT, S/E, U/A, CBC</t>
  </si>
  <si>
    <t>p1: Focal unaware seizure. _x000D_
p2: Newly diagnosed HTN + chronic small vessel ischemic white matter diseaase on nifedipine 20 mg po ,Atrovastatin 20 mg po daily and ASA 81 mg po daily , Phenytoin 100 mg po/day</t>
  </si>
  <si>
    <t xml:space="preserve">no cough, no SOB, no edem,a, no visual problem (cataract surgery was done), back pain, paresthasioa (history of gastrites, no weight loss, no vircos node)joint mobility good, walk with stick support, good balance (no tinites, no virtifgo), good undestanding, cooperative, no obesity, no stress, no pdsychosocial distress, good dietary habit, good hyfgien, adherent to medication, toileting good,good social interaction. remarks (no breast mass, no vaginal discharge)BP 140/80 mmHg mostly below this , </t>
  </si>
  <si>
    <t>sleeps well, walking distance good, muscle strength good, no emotional change, no memor loss, good judghement. remarks ( enlarhged gotor, carotic pulse felt bilaterally, no LAP but has carotid bruit )</t>
  </si>
  <si>
    <t>salt restriction, be active, minim ize coffee, prebventionof fall, vegitable and fruiit dish,. legumes dish, get adequatre sunlight, use only liquid oil, eat (pottato, banana, tomatto for pottasium supplementaion)</t>
  </si>
  <si>
    <t>hypertyension disease, toxioc goitor</t>
  </si>
  <si>
    <t xml:space="preserve">complains of fatigue _x000D_
</t>
  </si>
  <si>
    <t>bp= 120 / 58 pr= 48 (regular)</t>
  </si>
  <si>
    <t>- HOLD METOPROLOL, CONTINUE OTHERS, _x000D_
-SEE AFTER 2 WKS WITH_x000D_
ELECTROLYTE, INR, CR, CBC, FBS</t>
  </si>
  <si>
    <t xml:space="preserve">NYHA Class 3 Stage C HF with reduced ejection fraction (40%) 2ry to DCMP precipitated by ? + Afib with controlled response + Known hypertension + Known Gouty arthritis + CKD stage III 2ry to Hypertensive Kidney Diseases Vs Urate Nephropathy on frusomide 40mg po tid,  alloprunol 100mg po daily, amlodipine 10 mg po/day,  metoprolol 6,25 mg po/day. warfarin 2.5 mg po/d, dapa 10mg po/d, spironolactone 25mg po/d </t>
  </si>
  <si>
    <t>pr 115 rr 17  bp 125 / 72 t 36</t>
  </si>
  <si>
    <t>T2DM + HTN + Dyslipidemia + Hyperthyroidism on-- NPH 20 /12 iu, MTF 500MG po BID, enalapril 10mg po bid, amlodipine 5mg po daily, atorvastatin 20 mg po daily, ASA 81 mg po daily, PTU 100mg po bid, propranolol 20mg po daily</t>
  </si>
  <si>
    <t xml:space="preserve">BP: 117 / 68_x000D_
FBS: 240mg/dl ( 2 day back home measurement) </t>
  </si>
  <si>
    <t>well controlled bp + poor glycemic control</t>
  </si>
  <si>
    <t>fbs, u/a, RFT</t>
  </si>
  <si>
    <t>TYPE2 DM; on NPH=16/12 IU SC BID, Atrovastatin 20 mg po per day P2: HTN ON HCT 25mg po day, Enalapril 5 mg po/d</t>
  </si>
  <si>
    <t>bp  194 / 101 PR 79  fbs 115</t>
  </si>
  <si>
    <t>P=T1 DM( for 4 yrs on insulin for 2 yrs) on NPH=30/16 IU SC BID[ But he took NPH 28/14 IU AM/PM]</t>
  </si>
  <si>
    <t>BP: 153 / 104_x000D_
Uric acid: 7.36</t>
  </si>
  <si>
    <t xml:space="preserve">poor bp control + hyperuriciemia </t>
  </si>
  <si>
    <t>OFT, U/A/ S/E</t>
  </si>
  <si>
    <t>hyperuricemia + Known HTN amlodipine 5mg po daily and allopurinol 100 mg po/d Atrovastatin 40 mg po/day</t>
  </si>
  <si>
    <t xml:space="preserve">SON VISIT      </t>
  </si>
  <si>
    <t>P=HTN; on Amlodipine 5 mg po/d, Enalapril 5 mg po/d 2. Degenerative lumbar spondylosis on Meloxicam 15 mg po/d, ASA 81 mg po day, atrovastatin 80 mg po day</t>
  </si>
  <si>
    <t xml:space="preserve">bp 159 /104 PR 67 </t>
  </si>
  <si>
    <t xml:space="preserve">KNOWN HTN + DVHD on Enalapril 10 mg Bid, Amlodipine 5 mg d, Atenolol 50 mg d, ASA 81 mg d, Atorvastatin 40 mg </t>
  </si>
  <si>
    <t>PR 77 RR 18 BP 118 / 64 RR 36</t>
  </si>
  <si>
    <t xml:space="preserve">has urinary  urgency  no other complain </t>
  </si>
  <si>
    <t>bp 135/78, 116/70</t>
  </si>
  <si>
    <t>FAIR CONTROLL HTN WITH HHD+ISCHEMIC STROKE</t>
  </si>
  <si>
    <t>ULTRSOUND AND URINE</t>
  </si>
  <si>
    <t xml:space="preserve">bp 106 / 59 PR 63 FBS 107 </t>
  </si>
  <si>
    <t>well glycemic + bp Control + constipation</t>
  </si>
  <si>
    <t>PR 92 RR 18 BP 132 / 90 T 36</t>
  </si>
  <si>
    <t>T2 DM + HTN; on MTF - 500 MG PO BID , ATROVSATIN 20 M GPO DAILY , ATENOLOL 50 G PO DAILY , + HCT 25 MG PO DAILY</t>
  </si>
  <si>
    <t xml:space="preserve">BP 137/80, PR 80, </t>
  </si>
  <si>
    <t>HYPERTENSTION+? DYSLIPIDEMIA</t>
  </si>
  <si>
    <t xml:space="preserve">UPDATE LIPID </t>
  </si>
  <si>
    <t>HYPERTENSION on amlodipine 5 mg po/day</t>
  </si>
  <si>
    <t>LEFT SUBACUTE DVT OF THE VIEN ACCOMPANING HE BRACHIAL VEIN_x000D_
HGA1C=6.1_x000D_
INR=2.14</t>
  </si>
  <si>
    <t>BP=135/80 FBS=120-180</t>
  </si>
  <si>
    <t>P=T2DM + Polyarticular OA +Lumbar radiculopathy 2ry to L4/L5 Disc bulge with severe central canal stenosis and bilateral neural foraminal stenosis;</t>
  </si>
  <si>
    <t>-RIVAROXABAN 15MG PO BID FOR NEXT 1 WK THEN 20MG PO/D _x000D_
- PREGABALIN 75MG PO BID -MTF 500MG PO BID, ATROVASTATIN 20MG PO/D</t>
  </si>
  <si>
    <t xml:space="preserve">Problem List P=T2DM + Polyarticular OA +Lumbar radiculopathy 2ry to L4/L5 Disc bulge with severe central canal stenosis and bilateral neural foraminal stenosis; on MTF 500mg po bid, RIVAROXABAN 15MG PO BID, PREGABALIN 75MG PO/D , </t>
  </si>
  <si>
    <t>BP:  161 / 97</t>
  </si>
  <si>
    <t>RFT, U/A, S/E</t>
  </si>
  <si>
    <t>HTN On amlodipine 10 mg po/day enalapril 5 mg po bid</t>
  </si>
  <si>
    <t>?TYPE 1DM ON MEDICTAION</t>
  </si>
  <si>
    <t>TYPE1DM ON NPH 40/20IU</t>
  </si>
  <si>
    <t xml:space="preserve">HTN W HHD on Nifedipine 20 mg Bid, Enalapril 5 mg Bid, AMT - 25 mg po daily , neurobion 1 tab po/daily_x000D_
_x000D_
</t>
  </si>
  <si>
    <t xml:space="preserve">BP: 118 / 73_x000D_
FBS: 120, 130, 132 </t>
  </si>
  <si>
    <t>T2DM ON NPH 20/10 IU SC BID</t>
  </si>
  <si>
    <t xml:space="preserve">HE COMPAINS OF DECEREAED UOP </t>
  </si>
  <si>
    <t xml:space="preserve">PR: 71 18 BP 123 / 83 </t>
  </si>
  <si>
    <t xml:space="preserve">?CKD + HTN on enalapril 10mg po bid and HCT 25mg po daily_x000D_
Baseline cr: 1.44 _x000D_
recent cr: 2.44_x000D_
u/a:protei +3 _x000D_
egfr : 34_x000D_
_x000D_
</t>
  </si>
  <si>
    <t xml:space="preserve">24URINE PR ,PTH,CA, PO4, VITAMIN D ,CR </t>
  </si>
  <si>
    <t xml:space="preserve">HTN on enalapril 10mg po bid and HCT 25mg po daily_x000D_
Baseline cr: 1.44 _x000D_
recent cr: 2.44_x000D_
u/a:protei +3 _x000D_
egfr : 34_x000D_
_x000D_
</t>
  </si>
  <si>
    <t>BP 140/80, 130/80,  FBS 160, 140, 170, 150</t>
  </si>
  <si>
    <t>suboptimal control DM+? HTN</t>
  </si>
  <si>
    <t xml:space="preserve">1. HTN with HHD; on Atenolol 25 mg po/d, ASA 81 mg po/d, Spironolactone 25 mg po/d 2. TIIDM on MTF 500 mg po/ BID_x000D_
_x000D_
</t>
  </si>
  <si>
    <t xml:space="preserve">PR: 104 18 BP:124 / 94 home bg; reurrent hypoglycmia </t>
  </si>
  <si>
    <t xml:space="preserve">Type 2 DM for the last 8 years Hypertension for the last for 5 years chronic complication diabetic nephropathy and retinopathy autonomic neuropathy hyperhydrosis + recurrent hypoglycemia +cr:5.1 egfr: 10 </t>
  </si>
  <si>
    <t xml:space="preserve">descalate nph:22/12_x000D_
upadte ixs </t>
  </si>
  <si>
    <t>Type 2 DM for the last 8 years Hypertension for the last for 5 years chronic complication diabetic nephropathy and retinopathy autonomic neuropathy hyperhydrosis  cr: 5.1 egfr: 10ml</t>
  </si>
  <si>
    <t xml:space="preserve">HAS NO NEW COMPLIN </t>
  </si>
  <si>
    <t>BP 153/72, 138/90, FBS 186,150</t>
  </si>
  <si>
    <t>SUBOPTIMAL CONTROL TYPE 2DM+HTN</t>
  </si>
  <si>
    <t xml:space="preserve">controlled T2 DM + controlled HTN + Dry cough 2 to ? Enalapril side effect +DM PN + ? Vit- D deficiency_x000D_
_x000D_
</t>
  </si>
  <si>
    <t>P=T2 DM + HTN; on metformin 750 mg po bid atrovastatin 20 mg po/day atenolol 25 mg po /day , Amitriptyline 25 mg po/d, HCT 25 mg po/d</t>
  </si>
  <si>
    <t>has burning sensation  and numbness of 2 week</t>
  </si>
  <si>
    <t xml:space="preserve">bp 120/80 PR 88 </t>
  </si>
  <si>
    <t>BP=191/92MMHG,PR=94/M</t>
  </si>
  <si>
    <t>KNOWN HTN WITH POOR BP CONTROL+PN</t>
  </si>
  <si>
    <t>REFILL, ENALAPRIL 10 MG PO BID,HOLD MELOXICUM.DICLOFENAC 50 MG PO DAILY</t>
  </si>
  <si>
    <t>known HTN ON HCT 25 MG PO/D NEUROBION 1 TABPO/D, AMT 25 MG PO/D , ATENOLOL 50 MG PO/D , ENALAPRIL 5 MG PO/D + Degenerative spondylosis- MELOXICAM 15 MG PO</t>
  </si>
  <si>
    <t>BP 100/59 PR 67</t>
  </si>
  <si>
    <t>PYELONEPHRITIS (TREATED)</t>
  </si>
  <si>
    <t>PUT HER ON FOLLOW UP</t>
  </si>
  <si>
    <t>PYELONEPHRITIS (TREATED) + ? NEPHRITIC SYNDROME (RESOLVED)</t>
  </si>
  <si>
    <t>ANA- NEGATIVE_x000D_
-LAST UPDATED ELECTROLYTE AND CR- erum creatinine-1.46, electrolyte Na-136 K+ 4.52 Cl-104.3</t>
  </si>
  <si>
    <t>BP= 149 / 91 PR=80_x000D_
-NO EDEMA</t>
  </si>
  <si>
    <t>? IGA-NEPHROPATHY</t>
  </si>
  <si>
    <t>-RFT, 24 HR URINE PROTIEN, URINE ANALYSIS, _x000D_
CONTINUE THE SAME UNTIL INVESTIGATION</t>
  </si>
  <si>
    <t>AKI 2ry to AGN 2RY TO ?Post-streptococcal Glomerulonephritis+ moderate Hyponatremia (129) + moderate hypoalbuminemia + Nephrotic Range Proteinuria ( 5.8gm/24 hour)</t>
  </si>
  <si>
    <t xml:space="preserve">pr; 73 18 bp;159 / 87   home bp: 150/80 fbg:115 </t>
  </si>
  <si>
    <t xml:space="preserve">Hypertension for the last 1 years type 2 DM for the last 1 year CKD creatinine 3 treated covid eGFR 24 ml/mi ON LASIIX 20 MG PO DAILY, Losartan 50 mg tablet,atrovastain 20 mg po daily updated cr: 3.2 egfr: : 20 +fairly controlled bp </t>
  </si>
  <si>
    <t xml:space="preserve">refill and escalte lasix 40mg po/d _x000D_
update ixs </t>
  </si>
  <si>
    <t>Hypertension for the last 1 years type 2 DM for the last 1 year CKD creatinine 3 treated covid eGFR 24 ml/mi ON LASIIX 20 MG PO DAILY, Losartan 50 mg tablet,atrovastain 20 mg po daily updated cr: 3.2 egfr: 20</t>
  </si>
  <si>
    <t xml:space="preserve">HAS left side flank pain , she was told to have fatty liver and renal stone but didn't bring the ultrasound result </t>
  </si>
  <si>
    <t xml:space="preserve">bp 125/67,pr80, </t>
  </si>
  <si>
    <t xml:space="preserve">HF with Reduced EF 2 TO ? IHD + HTN + mild MR and moderate to severe TR + mild pul htn + DVHD </t>
  </si>
  <si>
    <t>see medication link to opthalmology</t>
  </si>
  <si>
    <t xml:space="preserve">NO SEIZURE FOR THE PAST 1 MONTH_x000D_
</t>
  </si>
  <si>
    <t>REFILL RTC 3/12</t>
  </si>
  <si>
    <t>P-1 CVT ( post partal ) P2- seizure disorder p-3 migraine headache on-valporate 800 mg po TID -phenytoin 100 mg po DAILY</t>
  </si>
  <si>
    <t>BP=164/91'PR=67_x000D_
HBPM=120-130/70-80_x000D_
FBS=118-128</t>
  </si>
  <si>
    <t xml:space="preserve">Controlled T2 DM + HTN +? White coat HTN </t>
  </si>
  <si>
    <t xml:space="preserve">metformin 500 mg po BID, Atrovastatin 20 mg po/d, enalapril 5 mg po BID, and Atenolol25 mg po/d, Advised LSM _x000D_
</t>
  </si>
  <si>
    <t>P=T2DM + HTN on metformin 500 mg po BID, enalapril 5 mg po BID, and Atenolol 50 mg po/d[ But she took atenolol 25 mg po/d], Atrovastatin 20 mg po/d</t>
  </si>
  <si>
    <t>has numbness and burning sensation of 1 year duration</t>
  </si>
  <si>
    <t>bp 153/89 PR 65</t>
  </si>
  <si>
    <t>varicose vein + PN</t>
  </si>
  <si>
    <t xml:space="preserve">inx                                  </t>
  </si>
  <si>
    <t xml:space="preserve">varicose vein + PN on diclofenac 50 mg prn </t>
  </si>
  <si>
    <t>HAS INTERMITTENT PRODUCTIVE COUGH_x000D_
ON FLUCONAZOLE PROPYLAXIS</t>
  </si>
  <si>
    <t xml:space="preserve">- GUAFENSIN COUGH SYRUP 5ML PO PRN_x000D_
-FLUCONAZOLE 200MG PO/D -CONTINUE OTHERS </t>
  </si>
  <si>
    <t>P1: known Stage IV T3 RVI on HAART +PTB (URIN LAM) ON ANTI TB 4 MONTHS AND 4 DAYS) P2=bronchiectasis WITH PCP ON CPT, PREDNISOLONE Recent CD4= 17</t>
  </si>
  <si>
    <t>PAIN OVER LEFT LOWER EXTRIMITY</t>
  </si>
  <si>
    <t>PR 70 RR 17 BP 114 / 78 T 36</t>
  </si>
  <si>
    <t>CONTINUE HER MEDICATION AND DOPPLER U/S</t>
  </si>
  <si>
    <t xml:space="preserve">no new compliant                        </t>
  </si>
  <si>
    <t>BP=  141/82                   PR=84</t>
  </si>
  <si>
    <t>HTN (fair BP))</t>
  </si>
  <si>
    <t>losartan 50mg po daily</t>
  </si>
  <si>
    <t>P=HTN + 2 mons post cholecystectomy period + dyspepsia; on losartan 50mg po daily</t>
  </si>
  <si>
    <t xml:space="preserve">BP=  118 / 81, 100/70 </t>
  </si>
  <si>
    <t>RFT_x000D_
-REFILL FOR 2 MNTH</t>
  </si>
  <si>
    <t xml:space="preserve">P1.Hypertensive + ?HHD p2. ? CKD on AMLODIPINE 10 MG PO/DAY, HCT 25MG PO/DAY CARVEDILOL 6.25MG PO /D, SPIRINOLACTONE 12.2MG PO/D </t>
  </si>
  <si>
    <t>PR 105 RR 17 BP 144 / 77 T 36</t>
  </si>
  <si>
    <t xml:space="preserve"> HTN W ?HHD ON ENALAPRIL 10 MG PO BID, METOPROLOL 25 MG PO/DAY, HCT 12.5mg</t>
  </si>
  <si>
    <t xml:space="preserve">BP: 131 / 57_x000D_
FBS:? </t>
  </si>
  <si>
    <t>fbs, u/a, OFT</t>
  </si>
  <si>
    <t>P1: HTN on Enalapril 10 mg BID ( but he took 10mg po daily)_x000D_
P2: TIIDM on NPH 40/30 IU SC BID , ASA 81 mg d, Atorvastatin 20 mg d _x000D_
p3: Rt scrotal Hydrocele on surgical follow up</t>
  </si>
  <si>
    <t>rhinorrhea associated with LGIF &amp; dry cough of 1 wk duration. She claim she is checked for COVID-19 at Local H/C &amp; told her Negative</t>
  </si>
  <si>
    <t>BP=112/62, PR=78</t>
  </si>
  <si>
    <t xml:space="preserve">Controlled HTN with HHD +? Common cold </t>
  </si>
  <si>
    <t>Enalapril 10 mg po bid , Nifedipine 20 mg po bid, HCT 25 mg po/d, Atenolol 50 mg po/d</t>
  </si>
  <si>
    <t>P=HTN with HHD; ON on Enalapril 10 mg po bid , Nifedipine 20 mg po bid, HCT 25 mg po/d, Atenolol 50 mg po/d</t>
  </si>
  <si>
    <t xml:space="preserve">nad         </t>
  </si>
  <si>
    <t xml:space="preserve">P- LEFT SIDED HEMIPLEGIA 2 TO CARDIOEMBOLIC STROKE + SUPRNUCLEAR FACIAL PALSY+ A. FIB + KNOWN HTN On ASA 81 mg po/day, atrovastatin 40 mg po/day, warfarin 2.5/5 mg po/day, metoprolol 12.5 mg bid, amlodipine 5 mg PO/D_x000D_
</t>
  </si>
  <si>
    <t>cough dry intrmittent (on enalapil), no edema, no SOb, no visual problem to ebvalurted, bacvk pain, no paresthasia , joint mobility good, good balanmce,good understanduing, cooperative, no obesity, no stress,  psychosocial distress (her two children have common mental disorder  one child resigned work, her other doughter betrayed from her husband , gave birth to a child), good dietary habit, good hygien, adherent to medicaion, toileting good, good social interaction. remarks (no breast mass, no vaginal disvcharge), BP 110/70 mmHg</t>
  </si>
  <si>
    <t>sleeps well, walking distance good, muscle strength good, no emotional changve, no memory loss, good judhemenmt. remarks (no carortid bruit, no m,urmur, warm extrimities,m no nail cornifiation, radial pulse regular , full, good pulse)</t>
  </si>
  <si>
    <t>good disease course+ back pain possibly osteoporosis menopause related</t>
  </si>
  <si>
    <t>salt restriction, be actiove, mini ize coffee, prevenmtion of fall, vegitabler and fruit dish, legumes dish, get asdequate sun light, minim ize stress, eat (banana, tomato, pottato for pottsium supplementastion)</t>
  </si>
  <si>
    <t>hy[pertension , HHD</t>
  </si>
  <si>
    <t>WBC 8K,NEU=63% HGB=14.1 HCT=41.8 PLT 333K ESR =20 RFT CR0.91 BUN =15 -24/02/16 echo was done showing mild concentric left ventricular hypertrophy TAPSE=24 EF=60%, HbA1c 4.4</t>
  </si>
  <si>
    <t>BP= 151/81 PR=80</t>
  </si>
  <si>
    <t>MAKE HCT 25MG PO/D , START ENALAPRIL 5MG PO/D -SEE AFTER A MONTH WITH RFT,-LIPID PROFILE, LFT</t>
  </si>
  <si>
    <t>P1=HHD ON ATROVASTATIN 20MG PO/D ,HCT 25MG PO BID</t>
  </si>
  <si>
    <t>PR 81 RR 17 BP 148 / 93 T 36</t>
  </si>
  <si>
    <t>HYPERTENTION(ON LSM) + ? HEPATITIS A INFECTION RESOLVED</t>
  </si>
  <si>
    <t>ADVICE LIFE STYLE MEDICATION FOR HTN</t>
  </si>
  <si>
    <t xml:space="preserve">HYPERTENTION(ON LSM) + ? HEPATITIS A INFECTION RESOLVED </t>
  </si>
  <si>
    <t xml:space="preserve">she has dry cough of 10 days which is accocated with fever chill SOB </t>
  </si>
  <si>
    <t xml:space="preserve">NAD NO NEW FINDING_x000D_
</t>
  </si>
  <si>
    <t>DO CBC CHEST X RAY</t>
  </si>
  <si>
    <t xml:space="preserve">BP 129/71 PR 85 RR 20 </t>
  </si>
  <si>
    <t xml:space="preserve">Known T2 DM + Known HTN +? DKD </t>
  </si>
  <si>
    <t>bp 150/86, 140/90</t>
  </si>
  <si>
    <t>NO SEIZURE ATTACK SINCE LAST VISIT_x000D_
-LAST EPISODE OF SEIZURE WAS ON JULY 2015 EC</t>
  </si>
  <si>
    <t>BP= 129 / 81</t>
  </si>
  <si>
    <t xml:space="preserve">GOOD CTRL OF SEIZURE </t>
  </si>
  <si>
    <t>CBC/LFT_x000D_
-REFILL FOR 3 MNTH</t>
  </si>
  <si>
    <t>A 64 year old presented with bilateral hearing decrment of 2 years. assciated with this has no persistent ringing sensaiton. no hx of known cardiac or renal illness.</t>
  </si>
  <si>
    <t xml:space="preserve">nad       </t>
  </si>
  <si>
    <t>omeprazole 20 mg po bidfor2 weeks</t>
  </si>
  <si>
    <t>PR 71 RR 18 BP 151 / 61 T 36</t>
  </si>
  <si>
    <t>HTN + degenerative Mild AR,  ON ENALAPRIL 10/5 MG PO BID, amlodipin 5 mg po and hydrocholothiazide. 25 mg po daily.</t>
  </si>
  <si>
    <t>HTN + degenerative Mild AR,  - ON ENALAPRIL 10/5 MG PO BID, amlodipin 5 mg po and hydrocholothiazide. 25 mg po daily.</t>
  </si>
  <si>
    <t xml:space="preserve">has insomnia , headache because of his stress full condition </t>
  </si>
  <si>
    <t>bp140/70 ,168/96 pr 80</t>
  </si>
  <si>
    <t>see medication add amt</t>
  </si>
  <si>
    <t>HTN on enalapril 10mg po bid atrovastain 20mgpo 1x</t>
  </si>
  <si>
    <t>PR=79 RR=18 BP=101 / 67</t>
  </si>
  <si>
    <t xml:space="preserve">congenital renal atrophy left kidney(ABOMINO PELVIC U/S=RT atrophic and echogenic kidney ) Resent Cr.1.13_x000D_
_x000D_
</t>
  </si>
  <si>
    <t>appoint after 3 month with cr ,serum electrolyt, U/A</t>
  </si>
  <si>
    <t xml:space="preserve">congenital renal atrophy left kidney_x000D_
_x000D_
</t>
  </si>
  <si>
    <t xml:space="preserve">has headache, has SOB at exertion but no cough or leg swelling </t>
  </si>
  <si>
    <t xml:space="preserve">JVP flat, no periphewral edema _x000D_
Inv: LFT, SELECTROLYTE - NORMAL </t>
  </si>
  <si>
    <t xml:space="preserve">P- IHD (EF- 40-45%) WITH MILD LV DYSFUNCTION + GIDD + Pneumonia +vit D deficiency </t>
  </si>
  <si>
    <t xml:space="preserve">add ASA 81 mg po/day , PPI, analgesics _x000D_
continue other meds _x000D_
</t>
  </si>
  <si>
    <t xml:space="preserve">P- HF 2 IHDmrEF  (EF- 40-45%) WITH MILD LV DYSFUNCTION + GIDD + Pneumonia(resolving) + vit D deficiency _x000D_
On: Atovastatin 40 mg po/day, enalapril 5 mg po/day, metoprolol 12.5 mg po/day </t>
  </si>
  <si>
    <t>BP: 110/80   120/80   120/80    134 / 83_x000D_
FBS: 93    72    103</t>
  </si>
  <si>
    <t>FAIR BP AND GOOD GLYCEMIC CONTROL</t>
  </si>
  <si>
    <t xml:space="preserve">T2 DM + HTN on NPH 36/24iu, enalapril 10mg po BID, amlodipine 10mg po daily and atrovastatin </t>
  </si>
  <si>
    <t>no cough, no SOB, no edema, no visual problem, no bacvk paiun, no parersthasia, no fever,no diarrhea, no weight loss, no rash, jopint mobility good, giood dietary habit, adhjerent to medicaytion, no BPH symptoms, toileting good, good social interacvtion, no stress, no psycvhosocial distress. remarks (viral load done)</t>
  </si>
  <si>
    <t>sleeps well, walking distance good, muscle stength good, no emotional change, no memory loss but forgetfulness, good judgement. remarks (BMI 22 kg/m2 , )</t>
  </si>
  <si>
    <t>salt restriction, be active, minim ize coffee, prebvenmtion of fall, vegitabl;e and fruit dish, legumes dish, get adequate sun light, use only liqyuid oil, get a cup of juice made of (banana, avocado, oats anmd milk) twice per week</t>
  </si>
  <si>
    <t xml:space="preserve">RVI ON haart, DCM </t>
  </si>
  <si>
    <t>HAD NOCTURNAL SYMPTOM DUE INADHERENCE TO SYMBICORT</t>
  </si>
  <si>
    <t>POOR CONTROL OF ASTHMA DUE INADHERENCE</t>
  </si>
  <si>
    <t>- REFILL SALBUTAMOL AND SYMBICORT _x000D_
SEE AFTER 2 MNTH</t>
  </si>
  <si>
    <t>P1= 36 YRS OLD FEMALE B.ASTHMA FOR 8 YRS ON SALBUTAMOL PUFF, symbicort 2 puff bid(NT AVAILABLE0</t>
  </si>
  <si>
    <t>This is a 28 years old male patient who is a known type 2 DM on metformin 500 mg po bid  for the last 8 month   currently his FBS is 146</t>
  </si>
  <si>
    <t xml:space="preserve">FBS : 147       </t>
  </si>
  <si>
    <t>POOR GLCEMI CONTROL</t>
  </si>
  <si>
    <t>LINK TO MEDICAL REFERAL</t>
  </si>
  <si>
    <t>type 2 DM on metformin 500 mg po bid</t>
  </si>
  <si>
    <t>no cough, no SOb, no edema, no visual problem, back pain,no paresthasia, joinrt mobilirty good, good nbalance , fatigue, good understanding, cooperative, no obesity, no stress, no psychosocvial distress, good dietary habit, good hygien, adherent to medication, toileting good, good social interaction. remarks (no breast mass, no vaginal discharge)</t>
  </si>
  <si>
    <t>sleeps well, walking distance good, myuscvle strength good, no emotional change, no memory loss, good judghement</t>
  </si>
  <si>
    <t>salt restriction,  minimize coffee, prevention of fall, be active, vegitable anmd fruit dish, legumes dish, use only liqyuuid oil, get adequate sun light, foot care (hygien, becareful while cutting nail, keep moistiurizing lehgs with vaslin)</t>
  </si>
  <si>
    <t>BP=120/66_x000D_
FBS=115</t>
  </si>
  <si>
    <t>P=TYPE 1 DM( for 8 yrs) ON NPH 20/10 IU SC BID</t>
  </si>
  <si>
    <t>bp139/86 ,pr 80, fbs 105</t>
  </si>
  <si>
    <t>UPDATE IX REFILL</t>
  </si>
  <si>
    <t>A known Type I DM on follow up currently on NPH 16/8 IU</t>
  </si>
  <si>
    <t>has numbness of rt lower extremities</t>
  </si>
  <si>
    <t>bp 136 / 62 PR 69 fbs 150 _x000D_
 Hb!c 7.8  Chole 129 HDL 40 LDL 64.6 TG 122</t>
  </si>
  <si>
    <t>well bp + fairly glycemic control + PN</t>
  </si>
  <si>
    <t>bp 108 / 70  PR 70  HBPM 116/77-122/70</t>
  </si>
  <si>
    <t>HTN + DYSPEPSIA (CHRONIC) ? PUD ON ENALAPRIL 10 MG /5MG BID ,HCT 25 MG PO DAILY, OMEPRAZOLE 20 MG PO BID</t>
  </si>
  <si>
    <t>She is a known asthmatic pt for the past 37 yrs but on medication( Symbicort PRN) until she d/c for the past 2yrs by herself,</t>
  </si>
  <si>
    <t>BP=116/69, PR=80</t>
  </si>
  <si>
    <t>Controlled HTN + Known Asthmatic not ON medication +  Exaggerated lordosis</t>
  </si>
  <si>
    <t xml:space="preserve">HOLD spironolactone 25 mg PO/D, lasix20 mg PO/D , Enalapril 10 MG PO BID </t>
  </si>
  <si>
    <t>P=known hypertensive( for 6 yrs) +  Known Asthmatic not ON medication + Exaggerated lordosis; on spironolactone 25 mg PO/D lasix20 mg PO/D , Enalapril 10 MG PO/D</t>
  </si>
  <si>
    <t xml:space="preserve">has numbness of left lower leg </t>
  </si>
  <si>
    <t>bp  143 / 79  PR 70</t>
  </si>
  <si>
    <t>? meralgia parasthetica + asyptomatic cholelithasis</t>
  </si>
  <si>
    <t xml:space="preserve">GOOD GLYCEMIC CTRL_x000D_
_x000D_
</t>
  </si>
  <si>
    <t>P1- IHD +T2DM ON DAPAGLIFOZINE 5 MG PO/DAY, METOPROLOL 12.5mg po/d, ENALAPRIL 5 MG PO/DAY, ATROVASTATIN 40 MG PO BID, CLOPIDOGRIL 75 MG mg po/d, METFORMIN 500 MG BID, ASA 81 MG PO/DAY</t>
  </si>
  <si>
    <t xml:space="preserve">mother visit    </t>
  </si>
  <si>
    <t xml:space="preserve">-Controlled seizure_x000D_
_x000D_
_x000D_
</t>
  </si>
  <si>
    <t>Seizure disorder + ID. On Carbamazepine 400 mg po BID. Phenobarbitone 100 mg Po noct</t>
  </si>
  <si>
    <t>pr=75  bp=169 / 95mmhg ,fbs=?</t>
  </si>
  <si>
    <t>do rbs,then manage.</t>
  </si>
  <si>
    <t>BP=130/68MMHG PR=64B/MIN</t>
  </si>
  <si>
    <t>SEND HGA1C</t>
  </si>
  <si>
    <t xml:space="preserve">HTN + T2 DM                                  </t>
  </si>
  <si>
    <t>productive cough of  2 weeks</t>
  </si>
  <si>
    <t xml:space="preserve">Good controlled HTN + ? CAP R/O PTB </t>
  </si>
  <si>
    <t>CBC, ESR, CXR, Genexpert</t>
  </si>
  <si>
    <t xml:space="preserve">Good controned HTN </t>
  </si>
  <si>
    <t xml:space="preserve">she had follow up at ENT side after she presented with dryness of mouth  with difficulty to talk  has , has also decrease tear but now slightly improved , has bilateral hyperpigment skin rash on her face  nno cough no other complain </t>
  </si>
  <si>
    <t xml:space="preserve">bp120/70 ,pr  80 , TSH 3.234, T3 2.626, T4 100.4 ALL ARE NORMAL RANGE , </t>
  </si>
  <si>
    <t>- ? Sjogrein Syndrome</t>
  </si>
  <si>
    <t xml:space="preserve">CONSULT SENIOR ENDOCRINE </t>
  </si>
  <si>
    <t xml:space="preserve">NONE                       </t>
  </si>
  <si>
    <t>BP=160/95MMHG  PR=67B/MIN</t>
  </si>
  <si>
    <t>DO RFT AND HGA1C</t>
  </si>
  <si>
    <t>T2 DM + HTN; on Insulin 20/12 but he was takng 12/20 am/pm, Metformin 500 mg,, ASA 81 mg daily ( Not taking ASA) and Atrovastatin 20mg daily, Enalapril 10 mg/ 5 mg po/d</t>
  </si>
  <si>
    <t>no new complaint_x000D_
inr=2.05</t>
  </si>
  <si>
    <t>inr in target</t>
  </si>
  <si>
    <t xml:space="preserve">refill the same </t>
  </si>
  <si>
    <t>bp= 134 / 61, fbs= 160</t>
  </si>
  <si>
    <t>impaired ctrl</t>
  </si>
  <si>
    <t>MAKE NPH 44/26 RI-4/4 _x000D_
-RFT, HGA1C, LIPID PROFILE</t>
  </si>
  <si>
    <t>T2DM + HTN on  NPH 44/24 and RI- 4/4,  AMLODIPINE 10 MG PO DAILY, ENALAPRINE 15 MG PO BID,HCT 25 MG PO DAILY ATORVASTATIN 20MG PO DAILY</t>
  </si>
  <si>
    <t>BP=130/73MMHG PR=87B/MIN</t>
  </si>
  <si>
    <t xml:space="preserve">came for resullt </t>
  </si>
  <si>
    <t xml:space="preserve">bp145/80,pr 100, </t>
  </si>
  <si>
    <t>well controlled T2 DM + GOITER</t>
  </si>
  <si>
    <t xml:space="preserve">ECCG TFT FNAC  </t>
  </si>
  <si>
    <t>well controlled T2 DM + ? Goiter</t>
  </si>
  <si>
    <t>SLEEP DISTURBANCE , no heat or cold intolerance,</t>
  </si>
  <si>
    <t>BP= 113 / 65 PR=</t>
  </si>
  <si>
    <t>-AMITRIPTILINE 37.5 MG po/d _x000D_
-refill 3 mnth</t>
  </si>
  <si>
    <t>P- left side hemiparesis secondary to hemorrhagic stroke. secondary HPN -amitriptyline 25mg po/d -amlodipine 5mg po/d, enalapril 5mg po/d ,physiotherapy</t>
  </si>
  <si>
    <t>PR- 70 RR- 14 BP- 123 / 78 T- 37</t>
  </si>
  <si>
    <t>KNOWN RVI ON HAART+ PYOGENIC MENINGITIS( RXED) + DISS.TB( LUNG, PLEURA&amp; CNS)</t>
  </si>
  <si>
    <t>UPDATE IXS, HOME  PHYSIOTHERAPHY, LINK TO ART, TB&amp; PHYSIOTHERAPY CLINIC</t>
  </si>
  <si>
    <t xml:space="preserve">p1- known RVI ON HAART ( DTG, 3TC, TDF), P2-?Pyogenic meningitis( Rx)  + Neurosyphilis(VDRL,TPHA +VE)P4- SCAP(T) +R/O DISSEMINATED TB( LUNG ,PLEURA, CNS) + P5- Mild non communicating Hydrocephalus (Brain MRI) + MODERATE hyponatremia(129) + HAI of chest focus( rx) </t>
  </si>
  <si>
    <t>UNILATEREAL FASCIAL PAIN</t>
  </si>
  <si>
    <t>BP=150/76MMHG PR=94B/MIN</t>
  </si>
  <si>
    <t xml:space="preserve">CONSULT                       </t>
  </si>
  <si>
    <t xml:space="preserve">Bilateral leg and ffot pain </t>
  </si>
  <si>
    <t xml:space="preserve">? PNP +? RA </t>
  </si>
  <si>
    <t xml:space="preserve">Uric ACID , RF , </t>
  </si>
  <si>
    <t>has rt knee joint apin  withswelling lower abdominal pain , dysuria</t>
  </si>
  <si>
    <t>bp139/80, pr 100</t>
  </si>
  <si>
    <t>HTN + degenerative spondylosis +uti</t>
  </si>
  <si>
    <t>do urine ,</t>
  </si>
  <si>
    <t>HTN + degenerative spondylosis on Enalapril 5 mg po BID , Atenolol 50 mg po/d and amitriptyline 12.5 mg po per day and amlodipine 5,mg po daily</t>
  </si>
  <si>
    <t>fbs= 120-128, bp= 130/80</t>
  </si>
  <si>
    <t xml:space="preserve">good glycemic ctrl </t>
  </si>
  <si>
    <t xml:space="preserve">-refill for 1 mnth_x000D_
</t>
  </si>
  <si>
    <t xml:space="preserve">FBS= 180-105_x000D_
</t>
  </si>
  <si>
    <t xml:space="preserve">poorly controlled DM._x000D_
_x000D_
</t>
  </si>
  <si>
    <t>T2DM + HTN with HHD+cervical spondylosis on NPH 30/20 IU SC BID, Atenolol 50 mg po/d, Atorvastatin 20 mg po/d.</t>
  </si>
  <si>
    <t>HAS BURNING SENSATION OF EXTRIMITY, , PARASTHESIA_x000D_
-FBS=400, 317</t>
  </si>
  <si>
    <t>BP 120/70 PR- 70 NAD</t>
  </si>
  <si>
    <t>POOR GLYCEMIC CTRL + AKI R/O CKD</t>
  </si>
  <si>
    <t>- AMITRIPTILINE 25MG PO NOC. -NPH 15/8 IU, HCT 25MG PO/D, ATROVASTATIN 20MG PO/D_x000D_
- HGA1C, LIPID PROFILE,RFT, ABD. U/S EE AFTER 5 WKS</t>
  </si>
  <si>
    <t>Known Diabetic and HTN and BPH on Medical management. - NPH 12/6  IU - HCT 25mg po/d - atrovastatin 20mg po/d - afluzsin 10mg po/d</t>
  </si>
  <si>
    <t>- COUGH FREQUENCY &amp; CONSISITENCY  ARE IMPROVING_x000D_
- ABNORMAL BODY MOVEMENT  OF RIGHT LOWER EXTRIMITI WHICH GET WORSENED DURING REST</t>
  </si>
  <si>
    <t>PR- 76 RR- 17 BP- 130 / 76</t>
  </si>
  <si>
    <t>HTN( CONTROLLED)+ COPD+ ? ESSENTIAL TREMOR</t>
  </si>
  <si>
    <t>ECHO, ABAOMINAL U/S, U/A, CARABAMEZEPIN 100 MG PO BID, REFILL MEDS&amp; APPOINT AFTE 3MONTHS</t>
  </si>
  <si>
    <t>P1: HTN(controlled) P2: COPD P3:CLBP 2RY ? P4=HOSPITAL AQUIRED INFECTION (PSEUDOMANS CULTURE +VE)(Treated) HE IS ON LASIX 20MG PO DAILY, salbutamol puff prn, Beclomethasone 2puff bid,AMLODPINE 10MG PO/D</t>
  </si>
  <si>
    <t>NO NEW COMPLAINT_x000D_
CBC-NOT DONE</t>
  </si>
  <si>
    <t>VITALS ARE STABLE, CBC()29/1/2016EC WBC=2.8, N=35%, L+44%, HGB=7.7, HCT=24, MCV=89, MCHC=32, PLT=230</t>
  </si>
  <si>
    <t>IMPROVING PANCYTOPENIA</t>
  </si>
  <si>
    <t>CBC_x000D_
CONTINUE MONTHLY DOSING OF VIT.B12 - CONTINUE OTHERS -APPOINT WITH CBC</t>
  </si>
  <si>
    <t>pancytopenia 2ry to megaloblastic anemia + dyspepsia on vit b 12 1mg im once a week(completed WEAKLY), folic acid 5mg po once daily, ferrous sulphate 325 mg po once daily, omeprazole 20mg po daily</t>
  </si>
  <si>
    <t xml:space="preserve"> continue mediction </t>
  </si>
  <si>
    <t xml:space="preserve">BP- 114-133/869-84 _x000D_
OFT, Lipid, FBS- NR _x000D_
</t>
  </si>
  <si>
    <t>- Refill Atenolol_x000D_
- Nifedipine 20mg PO daily _x000D_
- See after 2 weeks with BP measurement</t>
  </si>
  <si>
    <t xml:space="preserve">P- Hypertension </t>
  </si>
  <si>
    <t>he is fairly controlled BP and need follow up</t>
  </si>
  <si>
    <t>GENRALISED BODY ITCHING&amp; ERYTHEMOUS RASH OF 3 DAYS</t>
  </si>
  <si>
    <t xml:space="preserve">PR-74 RR-17 BP-110 / 60 36, FBS- 130, </t>
  </si>
  <si>
    <t>WELL CONTROLLED HTN+ GLYCEMIA+ ALLERGIC DERMATITIS</t>
  </si>
  <si>
    <t>HA1C, OFT, U/A,  HYDROCORTISONE CREAM  BID FOR 5 DAYS, LORATIDIN 10 MG PO DAILY, REFILL MEDS &amp; APPOINT AFTER 3MONTHS</t>
  </si>
  <si>
    <t>follow up after 3 mnth</t>
  </si>
  <si>
    <t>p1. VHD Bicuspid AV with mild AS and AR on FOLLOW up</t>
  </si>
  <si>
    <t>BP_ 125-140/79-85 pR- 60-70_x000D_
patient has no investigation for z last 1 year with last creatinine done 14months back - 2.33, FBS_ 130 mg/ dl</t>
  </si>
  <si>
    <t xml:space="preserve">Good BP control + ? ? CKD sec ? HTN Nephrosclerosis </t>
  </si>
  <si>
    <t>- DO RFT, HgbA1C, urine analysis, Lipid_x000D_
- Do echo and consider Dc ASA_x000D_
- show result ASAP</t>
  </si>
  <si>
    <t>P1- HTN for 20years _x000D_
P2- Dyslipidemia _x000D_
P3- Sinus Tachycardia _x000D_
P4- Glaucoma (on follow up Menelik hospital) _x000D_
ASA + _x000D_
Atorvastatin 20mg po daily_x000D_
Metoprolol 50Mg PO daily_x000D_
enalapril 10mg PO bid_x000D_
 Amlodipine 5mg po daily</t>
  </si>
  <si>
    <t xml:space="preserve">BP= FBS==120-130 , PRE-DINNER =150-170 </t>
  </si>
  <si>
    <t xml:space="preserve">GOOD GLYCEMIC CTRL </t>
  </si>
  <si>
    <t>REFILL FOR 3 MNTH_x000D_
-HGA1C, RFT</t>
  </si>
  <si>
    <t xml:space="preserve">?chronic hypertensive_x000D_
_x000D_
</t>
  </si>
  <si>
    <t xml:space="preserve">She has leg swelling </t>
  </si>
  <si>
    <t>BP-106/66mmHg    PR-85b/m_x000D_
Echo-Mild LVH ,Afib with Mild MR ,Sclerotic Aortic Valve._x000D_
Cr-0.92mg/dl,Urea-18.6mg/dl</t>
  </si>
  <si>
    <t xml:space="preserve">-Make frusemide 40mg po bid </t>
  </si>
  <si>
    <t>BP-146-164-179/82-91-100 MMHG  FBS-87-97-107-121-131-141-158-182-190</t>
  </si>
  <si>
    <t>Known type 2 dm + HTN(POORN CONTROL)</t>
  </si>
  <si>
    <t>MAKE  ENALAPRIL 5 MG PO BID,METFORMIN 500 MG PO BID,GLIBENCLAMIDE 5 MG PO DIALY, AND ST ART ATROVASTATIN 20 MG PO DAILY</t>
  </si>
  <si>
    <t>Known type 2 dm + HTN on enalapril 5 mg po day , metformin 500mg po day, doanil 5mg po day</t>
  </si>
  <si>
    <t>bp 182/97, bp 154/86 pr 80, fbs 140</t>
  </si>
  <si>
    <t>POOR CONTROLL DM+HTN+ALCHOLIC LIVER DISEASE</t>
  </si>
  <si>
    <t xml:space="preserve">SEE MEDICATION ADD AMLODPINE 10MG PO 1X, LASIX 20MG PO 1X, SPIROLACTONE 20MG PO 1X , MTF 500MG POBID </t>
  </si>
  <si>
    <t>DM+HTN+ALCHOLIC LIVER DISEASE</t>
  </si>
  <si>
    <t xml:space="preserve">fbs 139       </t>
  </si>
  <si>
    <t>newly diagnosed type 2 dm +peripheral neuropathy on met 500mg po bid and pregabalin 75 mg po daily and calcidenk</t>
  </si>
  <si>
    <t>INR=2.2, NO NEW COMPLAINT</t>
  </si>
  <si>
    <t>PR=90 BP= 127 / 77</t>
  </si>
  <si>
    <t>REFILL FOR 3 MNTH_x000D_
-INR BY NEXT MONTH</t>
  </si>
  <si>
    <t>P-Left side hemiplegia 2ry to ?ischemic r/o Cardioembolic stroke with uncrossed SNFP p2:atrial fibrillation p3;multinodular goiter on warfarin 5mg po/day alternatively, atorvastatin 40 mg po daily,</t>
  </si>
  <si>
    <t>BP-147 / 99mmHg(measured after he came on foot immediately)    PR-69 b/m</t>
  </si>
  <si>
    <t>P1- Refractory hypertension R/O Secondary HTN 6years P2: GTC seizure 2ry to hypertensive hemorrhagic stroke  P3: Hypertensive Encephalopathy (improved) on Nifedipine 40mg PO bid Spironolactone 50mg PO Daily Atenolol 50mg PO daily Enalapril 20 mg PO BID Phenytoin 100 mg PO /D HCT 25mg po daily</t>
  </si>
  <si>
    <t xml:space="preserve">BP- 122 / 87 PR - 90 R_x000D_
home - 110-120/80 _x000D_
ECHO done on 08/01/16-normal with tachycardia noted during exam _x000D_
ECG???_x000D_
Cr- 2months back - 0.8 Urine - many epithelial cells, no protein _x000D_
FBS- 113mg/dl </t>
  </si>
  <si>
    <t>- Do TFT_x000D_
- refill meds_x000D_
-see after 2months with result</t>
  </si>
  <si>
    <t>P- HTN (8years) + Sinus tachycardia + PN Currently _x000D_
on _x000D_
Metoprolol 50mg BID _x000D_
HCT 25mg po/day _x000D_
Enalapril 10mg po BID _x000D_
Amlodipine 10mg po daily</t>
  </si>
  <si>
    <t>P76 18 BP- 112 / 61 ,INR- 2.9</t>
  </si>
  <si>
    <t>CRVHD+ A.FIB( RATE CONTROLLED)</t>
  </si>
  <si>
    <t>UPDATE IXS, REFIIS MEDS&amp; APPOINT HER AFFTER 3 MONTHS</t>
  </si>
  <si>
    <t>HAS ORTHOSTATIC DIZZNESS_x000D_
-THE PATIENT REFUSED TO COME IN SHORT APPOINTMENT</t>
  </si>
  <si>
    <t>BP= 98/53 FBS= 98, 79, 90,94,127, 115_x000D_
CR= 1.3</t>
  </si>
  <si>
    <t>- GOOD BP CONTROL + R/O CKD</t>
  </si>
  <si>
    <t>HOLD ENALAPRIL, CONTINUE OTHERS_x000D_
-RFT, HGA1C, ABD U/S</t>
  </si>
  <si>
    <t xml:space="preserve">P- Hypertension (2 years) P2- Type 2 DM (27years) with DM neuropathy -Lasix 40mg PO Daily -Amitryptylline 25 mg PO Noct -Amilodipine 10mg PO daily -Enalapril 5mg PO BID - Ateroz 40mg PO daily NPH 14 IU MORNING BASAL </t>
  </si>
  <si>
    <t xml:space="preserve">- sore throat headache, chills, rigors, right pleuritic chest  pain, fever, audible wheezing - worsened for 1 day_x000D_
- discharged from ward 5days _x000D_
- cant even finish a sentence_x000D_
</t>
  </si>
  <si>
    <t xml:space="preserve">BP- 164 / 74 PR_ 94 RR_ 26 T- not measured _x000D_
in distress_x000D_
only scattered wheeze _x000D_
no edema </t>
  </si>
  <si>
    <t>Poor BP control + DM+ Acute exacerbation of Asthma sec ? URTI R/O HAP</t>
  </si>
  <si>
    <t xml:space="preserve">- link to ER_x000D_
</t>
  </si>
  <si>
    <t xml:space="preserve">P1- KNOWN HTN ON RX _x000D_
P2- KNOWN T2DM ON RX _x000D_
P3- ACUTE EXACERBATION OF ASTHMA PPT BY SCAP_x000D_
</t>
  </si>
  <si>
    <t>BP-152 / 90mmHg  PR-100b/m</t>
  </si>
  <si>
    <t>-Make mixtard 42/24iu continue others.</t>
  </si>
  <si>
    <t>P- HTN +T2DM + B. Asthma + Bilateral visual loss On Mixtard 42/24iu Enalapril 10mg BID Atorvastatin 40mg/day ASA 81mg/day HCT 25mg/day Salbutamol 6puffs PRN Symbicort 2puffs BID</t>
  </si>
  <si>
    <t xml:space="preserve">has sob at mild activity, has burning senstion of lower extrmity, knee joint pain, no cough  </t>
  </si>
  <si>
    <t xml:space="preserve">bp143/71,  , pr  </t>
  </si>
  <si>
    <t>BOO 2nd BPH+HTN+HHD</t>
  </si>
  <si>
    <t xml:space="preserve">ECHO , ECG LIPID OFT CBC </t>
  </si>
  <si>
    <t xml:space="preserve">BOO 2nd BPH+HTN ENALPRIL 10MG PO BID   on Alfuzosine 10mg po/d TRANSFER FROM SURGICAL </t>
  </si>
  <si>
    <t>PR- 112 18 135 / 85 36, FBS-111-124</t>
  </si>
  <si>
    <t>COLLECT HA1C, PLANE TO DESCALATE NPH, APPOINT HER AFTER 5 WEEKS</t>
  </si>
  <si>
    <t>P- ? KDP  , SHE IS ON NPH 26/12 U,MTF 500 MG PO BID</t>
  </si>
  <si>
    <t>NO NEW COMPLAINT_x000D_
-THEY COULDNT BRING THE CD4</t>
  </si>
  <si>
    <t>BP= 80/54 PR=70(STRONG)</t>
  </si>
  <si>
    <t>FLUCONAZOLE 800MG PO FOR 1 WK THEN 200MG PO/D, CONTINUE CPT 960MG PO/D, _x000D_
CBC, LFT_x000D_
-COLLECT CD4 -CONTUNE HAART</t>
  </si>
  <si>
    <t>P1-Known RVI Stage T4 on HAART P2- ?Cryptococcal meningitis vs ?Pyogenic meningitis P3-Molluscum contagious to r/o Cryptococcosis P4-Oral Hairy leukoplakia P5-Ascaris infection (TREATED) + BI-cytopenia (WBC -1.9 PLT- 96k) ON Fluconazole 800mg PO BID - Cotrimoxazole 960mg PO daily -Pantoprazole 40mg PO daily</t>
  </si>
  <si>
    <t>BP--139 / 72 PR-77 RR-17</t>
  </si>
  <si>
    <t>HTN (FAIR CONTROL) + OLD ISCHIMEC STROKE</t>
  </si>
  <si>
    <t>AMLODIPIN 5 MG PO D, HCT 25 MG PO D,--ASA AND ATROVASTATIN 20 MG PO D</t>
  </si>
  <si>
    <t>P1. HTN ON AMLODIPIN 5 MG PO D, HCT 25 MG PO D &amp; P2. OLD ISCHEMIC STROKE ON ASA AND ATROVASTATIN 20 MG PO D</t>
  </si>
  <si>
    <t xml:space="preserve">BP=124/78MMHG PR=91B/MIN               </t>
  </si>
  <si>
    <t xml:space="preserve">FOLLOW UP           </t>
  </si>
  <si>
    <t xml:space="preserve">dry cogh of 1 week </t>
  </si>
  <si>
    <t xml:space="preserve">BP 160/72mmgh </t>
  </si>
  <si>
    <t>CR=0.85, BUN=20, LFT=NR ESR=35, FBS=128, HGA1C=9.3</t>
  </si>
  <si>
    <t xml:space="preserve">v/s-bp-120 / 80, pr-80, </t>
  </si>
  <si>
    <t>HTN, T2DM, RA</t>
  </si>
  <si>
    <t>-ADVICED TO BUY AND TAKE MTX 5MG PO ONCE WEAKLY_x000D_
-CONTINUE OTHERS</t>
  </si>
  <si>
    <t xml:space="preserve">P- T2DM + HTN + RA on metfomin 1gm po bid, glibenclamide 5mg po bid, atorvastatin 20mg p daily, amlodipine 10mg po daily, predinisolone 5mg po every other day, amitriptyline 25 mg po daily, MTX 5 mg po weekly(WAS NOT TAKING) </t>
  </si>
  <si>
    <t xml:space="preserve">WORSENING OF EXERTIONAL DYSPNEA, DRY INTERMITTENT COUGH, </t>
  </si>
  <si>
    <t xml:space="preserve">PR- 84 RR- 19 BP- 123 / 73 </t>
  </si>
  <si>
    <t>WELL CONTROLLED HTN + DYSLIPDMIA+ PAD</t>
  </si>
  <si>
    <t>ECG, REFILL MEDS &amp; APPOINT HIM AFTER 3MONTHS</t>
  </si>
  <si>
    <t>P- HTN with HHD P2- Dyslipidemia P3- PAD , HE IS ON ASA 81 MG PO/D, ATROVASTATIN 40 MG PO/D, ENALAPRIL 40 MG PO BID, AMLODPINE 10 MG PO/D, FRUSMIDE 40 MG PO/D</t>
  </si>
  <si>
    <t>BP-123 / 79 mmHg   PR-99b/m_x000D_
Electrolytes were normal and total cholesterol -143,HDL-37,LDL-56,TG-248._x000D_
A1C-6.5%</t>
  </si>
  <si>
    <t>-Make Atorvastatin 40mg po daily.</t>
  </si>
  <si>
    <t>P1- known RVI on HAART  P2- known HTN P3- T2 DM  P4- Dyslipidemia Metformin 1000mg PO BID Amlodipine 10mg PO Daily Atorvastatin 20mg PO daily HAART Lasix 40 mg po daily she had operation done at zewditu for early cervical ca .</t>
  </si>
  <si>
    <t>UPDATE IX- FT3- 1.26 normal TSH- 0.12 - LOW(3 MNTHS BACK)_x000D_
-NO CLINICAL COMPLAINT</t>
  </si>
  <si>
    <t>BP=  140 / 81 PR= 80</t>
  </si>
  <si>
    <t>OLD ISCHEMIC STROKE 2ry (CEREBRAL VENOUS THROMBOSIS(SSS AND TRANSVERSE)) WITH HEMHORRAGIC TRANSFORMATION + GTCSZ + TMNG + HTN</t>
  </si>
  <si>
    <t>CBC, OFT, TSH AFTER 3 MNTH_x000D_
REFILL FOR 3 MNTH</t>
  </si>
  <si>
    <t>OLD ISCHEMIC STROKE 2ry (CEREBRAL VENOUS THROMBOSIS(SSS AND TRANSVERSE)) WITH HEMHORRAGIC TRANSFORMATION + GTCSZ + TMNG + HTN ON PTU 100MG PO TID, PROPRANOLOL 40MG PO BID ,VALPROIC ACID 200MG PO BID, amlodipine 10 PO DAILY RIVAROXABAN 20MG PO DAILY, ENALAPRIL 15MG PO bid BID, carbamazepine 200 mg po bid</t>
  </si>
  <si>
    <t xml:space="preserve">PR- 98 RR- 17 BP 126 / 64, FBS-107-  125, </t>
  </si>
  <si>
    <t>HA1C, REFILL MEDS &amp; APPOINT 3 MONTHS</t>
  </si>
  <si>
    <t>P- T2 DM 4years on Metformin 500mg po daily Ateroz 20mg PO daily</t>
  </si>
  <si>
    <t xml:space="preserve">left eye twich of 2yrs duration </t>
  </si>
  <si>
    <t>PR-72 RR-17 BP-152 / 67 T-36_x000D_
HgA1C-7.7 FBS-142</t>
  </si>
  <si>
    <t>Thyrotoxicosis + Known HTN WITH HHD( MILD LVH) + Known Type 2 DM,</t>
  </si>
  <si>
    <t>METFORMIN 500 MG PO BID PTU 300/200/300 MG PO DAILY PROPRANOLOL 40 MG PO DAILY HCT 25 MG PO DAILY ATORVASTATIN 20 MG PO DAILY ENALAPRIL 10 mg po bid_x000D_
-UPDATE TFT, link to neurology</t>
  </si>
  <si>
    <t>P1-Thyrotoxicosis + P2=Known HTN WITH HHD( MILD LVH) P3=Known Type 2 DM,_x000D_
 ON METFORMIN 500 MG PO BID PTU 300/200/300 MG PO DAILY PROPRANOLOL 40 MG PO DAILY HCT 25 MG PO DAILY ATORVASTATIN 20 MG PO DAILY ENALAPRIL 10 mg po bid</t>
  </si>
  <si>
    <t>No new complaint.has blurring vision and tinitis.</t>
  </si>
  <si>
    <t>BP-127 / 79 mmHg   PR-112b/m   Sao2-92 with atm</t>
  </si>
  <si>
    <t>-Losartan 50mg po daily,salbutamol 4puffs PRN and symbicort 2puffs BID._x000D_
Link to ophthalmology and ENT evaluation.</t>
  </si>
  <si>
    <t>acute exacerbation of B.asthma(treated) + known HTN (after immediate discharge)</t>
  </si>
  <si>
    <t xml:space="preserve">T2DM + hypertension </t>
  </si>
  <si>
    <t>re fill his medication and appointed him</t>
  </si>
  <si>
    <t>BP=120/70MMHG PR=94B/MIN</t>
  </si>
  <si>
    <t>SAME + POORLY CONTROLLED SEIZURE</t>
  </si>
  <si>
    <t>Bilateral epistaxis</t>
  </si>
  <si>
    <t xml:space="preserve">?PN                                 </t>
  </si>
  <si>
    <t xml:space="preserve">BP=133/87MMHG PR=79B/MIN                 </t>
  </si>
  <si>
    <t xml:space="preserve">SAME              + ?PN       </t>
  </si>
  <si>
    <t>T2 DM(&gt; 8 yrs) on MTF 1000 mg po bid, Daonil 10 mg po BID P2. OA (on follow up at Ortho side);</t>
  </si>
  <si>
    <t xml:space="preserve">NO NEW SEIZURE EPISODE _x000D_
- MRI UNREMARKABLE </t>
  </si>
  <si>
    <t>VITALS ARE NORM,AL</t>
  </si>
  <si>
    <t>D/C PHENYTION_x000D_
-CONTINUE VALPRAOTE 200MG PO BID , APPOINT WITH CBC/RFT</t>
  </si>
  <si>
    <t xml:space="preserve">KNOWN RVI on HAART(1G) + SEIZURE DISORDER 2ndry to? P. meningitis +SCAP R/O PTB + bicytopenia (leukopenia , WBC=3.1,thrombocytopenia, PLT=110) ON </t>
  </si>
  <si>
    <t>Still she complains easy fatigability, Shortness of breath on exertion - bilateral lower extremity swelling.</t>
  </si>
  <si>
    <t xml:space="preserve">BP-122 / 53 mmHg   PR-81 b/m  </t>
  </si>
  <si>
    <t>P- Corpulmonale sec to Bilateral PTE on warfarin 2.5mg po / day and frusemide 40mg/20mg po BID and digoxin 0.125mg po daily</t>
  </si>
  <si>
    <t xml:space="preserve">stable   PR-77 RR-18 BP-154 / 91 T-36 </t>
  </si>
  <si>
    <t>Known hypertensive + History of TIA ( minor stroke) + Dyslipidemia</t>
  </si>
  <si>
    <t>-REFILL_x000D_
-HBPM</t>
  </si>
  <si>
    <t>P1- Known hypertensive P2- History of TIA ( minor stroke) P3- Dyslipidemia_x000D_
_x000D_
 on Aspirin 81 mg po daily, Atorvastatin 80 mg po daily, Amlodipine 10 mg po daily, Carvedilol 25 mg po , BID, Hct 25 mg po daily</t>
  </si>
  <si>
    <t>PR- 103 RR- 18 BP- 104 / 50, SCr-1.1,  VIT.D 6 NG/ML, ECHO-  MILD PHTN, G-2 LV DYASTOLIC DYSFUNCTION, MILD DEGENERATIVE AORTIC &amp; MITRAL VALV, EF- 76%</t>
  </si>
  <si>
    <t xml:space="preserve">SEVER ANEMIA+ A,FIB+ VIT.D DEFFICENCY </t>
  </si>
  <si>
    <t>CBC, VIT.D3 25,000 IU PO WEEKLY FOR 8 WEEKS,APPOINT AFTER 2 MONTHS</t>
  </si>
  <si>
    <t>P- SEVER ANEMIA?+AF, SHE IS ON Feso4  325 ng po TID, METPROLOL 12.5 MG PO/D</t>
  </si>
  <si>
    <t xml:space="preserve">FBS = 120mg/dl </t>
  </si>
  <si>
    <t xml:space="preserve">well controlled  T1 DM  </t>
  </si>
  <si>
    <t xml:space="preserve">BP-129 / 82mmHg   PR-97b/m </t>
  </si>
  <si>
    <t>Known RVI on HAART (21 years) + Left side monoparesis with uncrossed facial palsy 2ry to ischemic stroke + Newly Dx T2DM On MTF 500mg PO daily, enalapril 2.5mg PO BID, ASA 81mg PO daily, Atorvastatin 81mg PO daily</t>
  </si>
  <si>
    <t xml:space="preserve">BP=130/86MMHG PR=78B/MIN          </t>
  </si>
  <si>
    <t>SAME + R/O DVT</t>
  </si>
  <si>
    <t>FOLLOW CUP</t>
  </si>
  <si>
    <t>ABDOMENAL PAIN AND LOWER BACK PAIN</t>
  </si>
  <si>
    <t>STABLE   81 18 126 / 73 36</t>
  </si>
  <si>
    <t xml:space="preserve"> small bowel ca with mesentric infiltration + diffuse omental and liver secondary</t>
  </si>
  <si>
    <t>give anti pain_x000D_
appoint to come with biopsy result</t>
  </si>
  <si>
    <t>P1- small bowel ca with mesentric infiltration + diffuse omental and liver secondary(CT dx)_x000D_
P- Acute hepatitis 2ndry to HCV VS Acute alcoholic hepatitis (Resolving)</t>
  </si>
  <si>
    <t>DRY COUGH OF 2 WEEKS DURATION FOR WHICH SHE TOOK AZITRO FOR 3 DAYS,AMOXA FOR 10DAYS AND ANTI COUGH SYRUP 1ST DAY BUT DONT HAVE NO IMPROVEMENT</t>
  </si>
  <si>
    <t>BP=88 / 59 PR--72 RR-18_x000D_
CHEST --CLEAR</t>
  </si>
  <si>
    <t>Parkinson + ? ATYPICAL PNEUMONIA</t>
  </si>
  <si>
    <t>CHEST X/RAY ,</t>
  </si>
  <si>
    <t>P1-Parkinson LD/CD 250/25 MG PO BID DISCONTIUED MEDICATION DUE TO FAMILY LOSS</t>
  </si>
  <si>
    <t xml:space="preserve">BP- 117/  60, PR- 70, ECHO- IHD with reduced LV DYSFUNCTION, EF-40%,SCR- 1.05ECG- ANTERIOR INFARCTION </t>
  </si>
  <si>
    <t>CBC, OFT, REFILLS &amp; APPOINT AFTER 1MONTH</t>
  </si>
  <si>
    <t xml:space="preserve">P- KNOWN BRONCHIA ASTHMA , P2- HF 2 TO IHD with rEF + MILD PUL HTN  </t>
  </si>
  <si>
    <t>BP=116/67MMHG PR=87B/MIN</t>
  </si>
  <si>
    <t xml:space="preserve">BP=88 / 59 PR--72 RR-18_x000D_
</t>
  </si>
  <si>
    <t>ParkinsonSW</t>
  </si>
  <si>
    <t xml:space="preserve">- known DM on metformin 1000mg PO BID for 3 years, Ateroz 20mg PO daily _x000D_
history of cystitis _x000D_
- came for check up_x000D_
- no smoking, intermittently takes alcohol_x000D_
- exercises regularly (3*/week)_x000D_
- not monitoring regularly_x000D_
- </t>
  </si>
  <si>
    <t xml:space="preserve">BP-153/90 yesterday - 144/85 _x000D_
PR_ 75 </t>
  </si>
  <si>
    <t>Type 2 DM + ?Newly diagnosed HTN</t>
  </si>
  <si>
    <t>- Dietary advice _x000D_
- CMP, Urine, HgbA1C, Lipid P</t>
  </si>
  <si>
    <t xml:space="preserve">P- Type 2 DM </t>
  </si>
  <si>
    <t>- fall down accident 5 years back, CT scan - normal_x000D_
- headache, worse with activity, no blurring of vision, vomiting, loss of balance, body weakness_x000D_
- known RVI on HAART on unspecified regimen, with undetectable viral load _x000D_
- dyspeptic symptoms on foll</t>
  </si>
  <si>
    <t>BP- 123/71 _x000D_
no other pertinent</t>
  </si>
  <si>
    <t xml:space="preserve">RVI on HAART (since 1997) + UTI + PUD </t>
  </si>
  <si>
    <t>- vomiting of ingested matter 1year, right abdominal pain radiating to the back, endoscopy was done and showed obstruction (patient description)_x000D_
- no stool color change, no weight loss_x000D_
- used to chew chat for &gt; 26 years, dc 1 month back,smokes cigarette</t>
  </si>
  <si>
    <t xml:space="preserve">BP- 113/69 PR- 82 _x000D_
Abd- direct RUQ tenderness_x000D_
no jaundice _x000D_
</t>
  </si>
  <si>
    <t xml:space="preserve">Substance use disorder + Dyspepsia + R/O Cholelithiasis </t>
  </si>
  <si>
    <t>P- Dyspepsia R/O Cholelithiasis +substance use d/o</t>
  </si>
  <si>
    <t xml:space="preserve">-  left flank pain of 3days, frequency, reddish urine, urgency, dysuria_x000D_
- nausea,intermittent fever, no vomiting, fever_x000D_
- has history of renal stone </t>
  </si>
  <si>
    <t>BP- 106/87 PR_ 89 _x000D_
us- left renal moderate hydronephrosis sec ? Left proximnal ureteric stenosis_x000D_
left renal small stone _x000D_
echodebris in the urine _x000D_
KUB_ small stones in the left lower pole overlaps with bowel gass size 5mm</t>
  </si>
  <si>
    <t>Pyelonephritis + Nephrolithiasis</t>
  </si>
  <si>
    <t xml:space="preserve">- repeat US here _x000D_
- RFT, urine analysis, </t>
  </si>
  <si>
    <t>P- Pyelonephritis + Nephrolithiasis</t>
  </si>
  <si>
    <t>- posterior chest pain of 5months_x000D_
- 3 months back - had viral pneumonia on x-ray, repeat CXR was normal _x000D_
- no fever, cough, night sweat, no anorexia, no _x000D_
weight loss</t>
  </si>
  <si>
    <t>BP - 130/85 PR- 86_x000D_
no pertinent finding on PE</t>
  </si>
  <si>
    <t xml:space="preserve">muscle strain </t>
  </si>
  <si>
    <t xml:space="preserve">- symptomatic treatment _x000D_
- consider imaging if no impt, CBC </t>
  </si>
  <si>
    <t xml:space="preserve">P-muscle strain </t>
  </si>
  <si>
    <t xml:space="preserve">- LUQ+RUQ pain of 1 month, no vomiting, stool color change _x000D_
-CS done 2months back for primigravid + IUFD_x000D_
- no cough, shortness of breath _x000D_
_x000D_
</t>
  </si>
  <si>
    <t>BP- 127/74 PR- 83 _x000D_
no pertinent on physical exam</t>
  </si>
  <si>
    <t>abdominal pain sec ?</t>
  </si>
  <si>
    <t>us, LFT, RFT</t>
  </si>
  <si>
    <t xml:space="preserve">- hiccup of 3 days _x000D_
-bloating, belching, no abdominal pain or distention </t>
  </si>
  <si>
    <t xml:space="preserve">BP- 105/69 _x000D_
PR- 78 _x000D_
no pertinent on physical finding </t>
  </si>
  <si>
    <t>Hiccup sec ? + dyspepsia</t>
  </si>
  <si>
    <t xml:space="preserve">- Chlorpromazine 25mg PO BID_x000D_
- stool h.pylori, us </t>
  </si>
  <si>
    <t>BP-131/69, 139/79, 131/64_x000D_
pr 80_x000D_
FBS-126, 125,128, 130, 123, 108</t>
  </si>
  <si>
    <t>refill and advise on monitoring and adherence</t>
  </si>
  <si>
    <t>BP-114/66, 120/93_x000D_
pr 67</t>
  </si>
  <si>
    <t>BP-125/86, 121/79_x000D_
pr 78_x000D_
FBS 125, 130,135, 150</t>
  </si>
  <si>
    <t>NPH - 24/10</t>
  </si>
  <si>
    <t>P=T1 DM( for 15 yrs) + Hypertension (for the 5 years) on NPH 24/10[ But he took NPH=22/10 AM/PM] Enalapril 5mg po day and Atrovastatin 20 mg po per day</t>
  </si>
  <si>
    <t xml:space="preserve">Bp-147 / 85 mmHg </t>
  </si>
  <si>
    <t>Refill &amp; continue Lifestyle modification</t>
  </si>
  <si>
    <t>PR- 73 RR- 18 BP- 120 / 69, INR-3.7</t>
  </si>
  <si>
    <t>CRVHD+ OLD CARDIOEMBOLIC STROKE</t>
  </si>
  <si>
    <t>INR, DESCALATE WRFARIN 5MG PO WEEKLY&amp; 2.5MG PO 5X WEEKLY, REFILL OTHER MEDS &amp; APPOINT AFTER 1MONTH</t>
  </si>
  <si>
    <t>P- RVHD-MS-(POST-VALVOTOMY) P2:- Right hemiparesis 2 to old cardio embolic stroke(04 YEARS) ON ATENOLOL 25MG PO DAILY WARFARIN 5mg  - 4x/week, 2.5mg 3x/weekly</t>
  </si>
  <si>
    <t>BP-114/63_x000D_
pr 78_x000D_
FBS-129, 110,109</t>
  </si>
  <si>
    <t>BP-121 / 78mmHg   PR-78b/m</t>
  </si>
  <si>
    <t>P ?B Asthma R/O ILD (Hypersensitivity pneumonitis) on symbicort puff and Salbutamol puff PRN.</t>
  </si>
  <si>
    <t>PR- 86 RR- 17 BP- 127-144/75-83, FBS-120-150, RBS- 127-180</t>
  </si>
  <si>
    <t xml:space="preserve">SUPOBTIMAL CONTROLLED GLYCEMIA+ HTN </t>
  </si>
  <si>
    <t>HA1C,U/A, ESCALATE NPH 72/ 50 U, REFILL OTHER MEDS&amp; APPOINT AFTER 3MONTHS</t>
  </si>
  <si>
    <t>P- HTN /T2DM/PN ON ENALAPRIL 10 MG PO BID, NIFEDIPINE 20 PO BID HCT 25 PO/DAY ATENOLOL 50 /DAY ASA 81 /DAY METFORMINE 1000 MG bid AND NPH 72/48 IU SC BID ATROVASTATIN 40 MG PO DAILY.</t>
  </si>
  <si>
    <t>bp: 119 / 76</t>
  </si>
  <si>
    <t>p1: baker cyst on medial posterior popliteal 9 on follow up at orohopedics)_x000D_
p2: ? PN on AMT 25mg po daily and indomitacin 25mg po TID</t>
  </si>
  <si>
    <t>complains of wosning of bilateral limb edema, abdominal pain with destansion and loss of apetite, SOB one week , decreased UOP. increased SABA use</t>
  </si>
  <si>
    <t xml:space="preserve">BP 125/64mmHg, PR 80 regular, SpO2 57%,_x000D_
Abd   full, epigastric tenderness, + fluid sign_x000D_
MSK bil Glll edema_x000D_
Cr 1.37_x000D_
</t>
  </si>
  <si>
    <t>NYHA IV HF 2ry to Corpulmonale 2ry to ?Pulmonary hypertension(COPD) + AKI</t>
  </si>
  <si>
    <t>hold spironolactone, link to ER</t>
  </si>
  <si>
    <t>P Cor pulmonale 2ry to PH 2ey to ? ACOS + HTN +gouty Arthritis, on Lasix 80 mg po bid, spironolactone 25 mg po/d ASA 81 po/d, amlodipine 10 mg po/d, alluperinol 100 mg po/d, SABA  Beclamethasone</t>
  </si>
  <si>
    <t xml:space="preserve">Bp-120/70, 100/80, 120/85, 130/86_x000D_
pr 76_x000D_
</t>
  </si>
  <si>
    <t>BP-119 / 76mmHg    PR-69b/m</t>
  </si>
  <si>
    <t>P1 PE + chronic portal vein thrombosis on Rivaroxaban 20 mg po/d( 5 months since 20 mg/d)</t>
  </si>
  <si>
    <t>sob associated with fatigue, loss of sleep and upper extrimity pain for the last oone month. she uses home oxygen when she needs</t>
  </si>
  <si>
    <t>BP: 184 / 89</t>
  </si>
  <si>
    <t>Poor bp control + b.asthma + ? cervical spndylosis</t>
  </si>
  <si>
    <t>OFT, lipid profile, FBS, Cervical x ray</t>
  </si>
  <si>
    <t>HTN + Asthma;on lasix 40 mg podaily, spironolactone 12.5 mg po/day, Enalapril 5 mg po bid, salbutamol 4 puffs PRN, Symbicort (160/4.5) 2 puffs bid She was on home O2 for 2 yrs but she d/c for the past 6 mons</t>
  </si>
  <si>
    <t xml:space="preserve">Bp 110/78_x000D_
pr 78_x000D_
FBS_140, 171, 150, 160 </t>
  </si>
  <si>
    <t xml:space="preserve">Metformin 1 gm/500 mg </t>
  </si>
  <si>
    <t>Type 2 DM on Metformin 500mg PO BID for ( but taking the medication adherent)</t>
  </si>
  <si>
    <t xml:space="preserve">SHE WAS MISSING MULTIPLE DOSE </t>
  </si>
  <si>
    <t>PR- 80 RR- 20 BP- 147 / 90 , ECG- OLD INFERIOR INFARCTION</t>
  </si>
  <si>
    <t xml:space="preserve">SUBOPTIMAL CONTROLLED HTN </t>
  </si>
  <si>
    <t>U/A, OFT, ECHO, ADVICE ON DHERENCE , APPOINT AFTER 6WEEKS</t>
  </si>
  <si>
    <t>P- ESSENTIAL HTN on: AMLODIPINE 5MG PO DAILY</t>
  </si>
  <si>
    <t>complains of urinary urgency</t>
  </si>
  <si>
    <t xml:space="preserve">BP 153 / 87mmHg, home measured 146/92, 158/89_x000D_
FBS 85_x000D_
U/A unremarkable </t>
  </si>
  <si>
    <t>escalte Amlodipine to 10 mg po/d, continue enalapril 10 mg po bid_x000D_
counseled for salt restriction, Sr electrolyte, RFT urine culture</t>
  </si>
  <si>
    <t>P HTN on Amlodipine 5 mg po/d, Enalapril 10 mg po BID_x000D_
Glaucoma on follow up</t>
  </si>
  <si>
    <t xml:space="preserve">she had anterior neck mass for the last 12 yrs associated with sweating,  sob and easy fatiguability </t>
  </si>
  <si>
    <t xml:space="preserve">BP: 184 / 89   pr: 87 </t>
  </si>
  <si>
    <t>dyslipidemia + ? MNG r/o Retrosterna extension + newly diagnosed HTN</t>
  </si>
  <si>
    <t>OFT, Lipid profile, thyiod u/s, CXR, FBS, CBC</t>
  </si>
  <si>
    <t xml:space="preserve"> fatty liver disease + dyslipidemia on atrovastatin 20 mg po daily and propranolol 40 mg po daily</t>
  </si>
  <si>
    <t>BP 132/100_x000D_
pr 78_x000D_
FBS 92</t>
  </si>
  <si>
    <t>NPH- 44/24</t>
  </si>
  <si>
    <t>T2 DM + HTN+PN_x000D_
Insulin 44/28 iu due to hypoglycemic symptoms she made it 44/24 iu</t>
  </si>
  <si>
    <t xml:space="preserve">BP:106 / 76_x000D_
FBS: 87     150    </t>
  </si>
  <si>
    <t>refill and advice on adherence</t>
  </si>
  <si>
    <t>T2 DM on NPH  NPH 40/22 SC BId</t>
  </si>
  <si>
    <t>no cough, no SOB, no edema,,, right eye surgery and restoration of vision done, mild bnack pain, paresthasia, body alignment problem, joint mobility good, good balance, good understanding, cooperative, no weight loss, no weakness,no incontinence,  no BPH symptoms</t>
  </si>
  <si>
    <t>sleeps well, walking distance good, muscle strength good, no emotional chsange, no memory loss, good judgement</t>
  </si>
  <si>
    <t>salt restriction, be acvtive, minim ize coffee, vegitable and fruit dish, legumes dish, prevention of fall, get adequate sun lighht</t>
  </si>
  <si>
    <t>back pain, radiculopathy, dyslipidemia</t>
  </si>
  <si>
    <t>BP=110/68,PR=87</t>
  </si>
  <si>
    <t>refill the medication and advise on diet tell her to bring serial BP measurement for next follow up time</t>
  </si>
  <si>
    <t>Problem List_x000D_
P=known HTN + old Stroke + DVHD; on Enalapril 10 mg po/d, HCT 25 mg po/d, atenolol 50 mg po/d and Rosuvastatin 10 mg po/d</t>
  </si>
  <si>
    <t>PR- 103 RR- 18 BP- 120  / 73, FBS- 136-178</t>
  </si>
  <si>
    <t xml:space="preserve">POORLY CONTROLLED GLYCEMIA + PSVT + ? BEELLS PALSY </t>
  </si>
  <si>
    <t>HA1C, U/A, OFT, ESCALATE NPH- 50/46 U, REFILL MEDS &amp; APPOINT AFTER 3MONTHS</t>
  </si>
  <si>
    <t>P- TYPE II -DM +PSVT + ? Bells polsy NPH 48/44 SC bid, metoprolol 25 mg po daily, ASA 81 mg po daily, atrovastatin 40 mg po daily, metformin 1gm bid ON NPH 46/44 SC bid, metoprolol 25 mg po BID, ASA 81 mg po daily, atrovastatin 20 mg po daily, metformin 500gm bid</t>
  </si>
  <si>
    <t>BP-131/81_x000D_
pr 78_x000D_
FBS-113, 104, 109</t>
  </si>
  <si>
    <t>refill and dvise</t>
  </si>
  <si>
    <t>T2DM on metformin 500 mg po BID,.</t>
  </si>
  <si>
    <t>PR 86 RR 17 BP 142 / 80 T 36</t>
  </si>
  <si>
    <t>DM + HTN + ?PN On MTF 500mg/day, Amlodipine 10mg/day,LOSARTAN 50 MG PO DAILY, Neurobin 1 tab/day and Amitriptyline 25mg/day</t>
  </si>
  <si>
    <t>Bp-124/78, 132/72, 127/73_x000D_
pr 78</t>
  </si>
  <si>
    <t>add on vit B complex</t>
  </si>
  <si>
    <t>HTN on Nifedipine 20 mg po bid, HCT 25 mg po/d, losartan 50 mg po/day 2. Old Stroke on ASA 81 mg po/d, Atrovastain 20 mg po/d 3. PN on AMT 25 mg d, Neurobion 1 tab d</t>
  </si>
  <si>
    <t>palpitation, sweating, (symptoms of hypoglycemia), no cough, nom SOB, no edema, left thigh muscle pain, fooyt pricking pain, back pain, paresthasia, joint mobility good, good balance, no tinites, no virtigo, no obesity, no stress, no psycvhosocial ddistress (diffucul;ty of measuring insulin dose for injection bvision related), good dioetary habit, good hygien, no addiction, adherent to medication, toileting good, good social interaction. remasrks (no breast mass, no vaginal discharge), FBS 89 mg/dl</t>
  </si>
  <si>
    <t xml:space="preserve">sleeps well, wal;king distance good, muscle strength good, no emotional change,no memory loss, good judgemenmtr, </t>
  </si>
  <si>
    <t>good disease course+ recurrent hypoglycemia</t>
  </si>
  <si>
    <t>salt restriction, be acticve, minimize coffee, prevenmtion of fall, vegitable and fruit dish, legumes dish, use only liquid oil, get adequate sun light, foot care (wear loose shoe, mkeep moisturizing legs with vaslin, becareful while cutting nail, keep hyfgien), keep candy in pockes</t>
  </si>
  <si>
    <t>BP-140/63_x000D_
pr 80_x000D_
FBS 116, 130, 109</t>
  </si>
  <si>
    <t>well controlled T2 DM on metformin 500 mg po ID and glibenclamide 10 mg po BID.</t>
  </si>
  <si>
    <t xml:space="preserve">he is complaining easily fatigability ,intermitant headache ,blurring of vision  </t>
  </si>
  <si>
    <t>bp=124/55,pr=55</t>
  </si>
  <si>
    <t>good BP control+?anemia</t>
  </si>
  <si>
    <t>refill the medication and advise on diet and tell him to bring serial BP measurements for next  follow up time and send CBC</t>
  </si>
  <si>
    <t>Problem List_x000D_
He is a known hypertensive patient on enalapril 5 mg po daily, atrovastatin 40 mg po daily.</t>
  </si>
  <si>
    <t>no new compliant_x000D_
she is on her3rd month postpartum,SVD, no events( patient report)</t>
  </si>
  <si>
    <t>BP 129 / 68mmHg</t>
  </si>
  <si>
    <t xml:space="preserve">CRVHD                  </t>
  </si>
  <si>
    <t>continue same managment advised on salt restriction</t>
  </si>
  <si>
    <t>P CRVHD  frusomide 20 mg</t>
  </si>
  <si>
    <t xml:space="preserve">SOB, CHEST TIDGTENESS,AUDIABLE BREATH SOUND </t>
  </si>
  <si>
    <t>RR- 74 RR- 21 BP- 120 / 74, SO2-92, RESP- DIFFUSE WHEEZING</t>
  </si>
  <si>
    <t>RVI ON HAART + MILD EXACERBATION OF B.ASTHMA</t>
  </si>
  <si>
    <t>CHALLANGE WITH SALBUTOMOL PUFF, BECLOMETASON PUFF 2- BID,PREDINSOLONE 40MG PO/D FOR 5 DAYS</t>
  </si>
  <si>
    <t>P- RVI ON HAART+ BRONCHIAL ASTHMA + POSTTHROMBOTIC SYNDROME WITH VENOUS ULCER + lt lower extremity varicose vein On symbicort 2 puff BID, Salbutamol puff 4 puffs PRN, compressive stokings. Due to unavailablity of ICS he was put on predinsolon 10mg PO daily for the past 02 months. Now, he confirmed the availability of Symbicort and requested the prescription and the plan is to tapper predinsolon and reinitiate symbicort</t>
  </si>
  <si>
    <t>Thyrotoxicosis with toxic multinodular goitre  PTU 100/200/100mg po tid, propranalol 20mg po daily,</t>
  </si>
  <si>
    <t xml:space="preserve">BP 132/60, 135/62_x000D_
pr 80_x000D_
</t>
  </si>
  <si>
    <t>iron study is normal</t>
  </si>
  <si>
    <t>pr= 87 bp= 155 / 71</t>
  </si>
  <si>
    <t>+right knee OA + POORLY CONTROLLED HTN_x000D_
-</t>
  </si>
  <si>
    <t xml:space="preserve">-AMLODIPINE 10MG PO/D -FRUSEMIDE 40MG PO/D, ATROVASTATIN 20MG PO/D, CONTINUE VIT. D MEGADOSE, _x000D_
-INJECT TRIAMCILONONE INTRAARTICULAR </t>
  </si>
  <si>
    <t>Problem List HYPERTENSION/HHD/DYSLIPIDEMIA/osteoarthritis+ vitamin d defeciency, RX FRUSEMIDE 40MG PO DAILY ATORVASTATIN 20MG DAILY AMLODIPINE 5MG PO DAILY</t>
  </si>
  <si>
    <t>He is complaining  lt flank pain of 2 weeks duration other wise no hx of frequency ,urgency and burrinign sensation during urination</t>
  </si>
  <si>
    <t>BP=107/76,125/80,130/90,PR=79</t>
  </si>
  <si>
    <t>good BP control +?</t>
  </si>
  <si>
    <t>reflil the medication and advise on diet and tell him to bring serial BP measurement for next follow up time send CBC,U/A, ABDOMINO PELVIC U/S</t>
  </si>
  <si>
    <t>P=HTN on enalapril 5 mg po bid</t>
  </si>
  <si>
    <t>PR- 75 RR- 18 BP- 139 / 89, FBS- 109-129 , HA1C-5.7, SCR- 0.72, T.C-245, T.G-155, LDL-91,HDL-43, URIC ACID- 8.24</t>
  </si>
  <si>
    <t>WELL CONTROLLED  GLYCEMIA+ DYSLIPEDIMIA</t>
  </si>
  <si>
    <t>ABDOMINAL U/S, ATROVASTATIN 20MG PO/D, REFILL MEDS &amp; APPOINT AFTER 3MONTHS</t>
  </si>
  <si>
    <t>P- type 2 DM ON metformin 500mg po daily treated for Fournier's gangrene. PTB(initiation phase) Tracheal stenosis- correctional surgey done with significant post-op improvement</t>
  </si>
  <si>
    <t xml:space="preserve">NAd                                  </t>
  </si>
  <si>
    <t>T2DM on NPH 30/20 IU SC BID &amp; Metformin 500 mg po/d</t>
  </si>
  <si>
    <t>PR 90 RR 17 BP 154 / 56 T 36</t>
  </si>
  <si>
    <t>FBS, CBC RFT</t>
  </si>
  <si>
    <t>no new complaoint</t>
  </si>
  <si>
    <t xml:space="preserve">NAD                                               </t>
  </si>
  <si>
    <t>P1-Known HPN on amlodipine 10mg P2-OA of the Left knee</t>
  </si>
  <si>
    <t>lower back pain with significant limitation of spinal ranmge of movem,ent, lumbosacral vertebral tenerness, flexion painful, no weakness of muscles of both, legs , semnsation intact, no inbcontinence to urine or fecess, no fever, no vaginal discharge, no dysuria, no hematuria, no weight loss,no duiiabnetes, no RVI</t>
  </si>
  <si>
    <t>sleeps well, walking distance weak, muscle strength good, no emotional chanmge, no memory loss, good judgement. remarks (street leg elebvation test negatibvve, no parsapinal muscle spasm)</t>
  </si>
  <si>
    <t>disc prolapse withj inflamatory back ground</t>
  </si>
  <si>
    <t>avoid heacvy  diuty, sit only dry chair, sleep only dry mattress, disc belt given</t>
  </si>
  <si>
    <t>back pain with radiculopathjy</t>
  </si>
  <si>
    <t>good BP control +?urolitiasis</t>
  </si>
  <si>
    <t>NB:PRACTICALLY THE PATIENT IS TAKING ONLY EVENING DOSE</t>
  </si>
  <si>
    <t>HEMOGLOBIN A1C 10.9%_x000D_
VITAMIN D LEVEL 14</t>
  </si>
  <si>
    <t>POOR GLYCEMIC CONTROL_x000D_
VITAMIN D DEFECIENCY</t>
  </si>
  <si>
    <t>REFILL_x000D_
STRICT INSULIN DOSING</t>
  </si>
  <si>
    <t>BP 131/70  PR  83</t>
  </si>
  <si>
    <t xml:space="preserve">REFILL AND APPOINT  AFTER 3  MONTH WITH SERIAL  BP  RECORD </t>
  </si>
  <si>
    <t xml:space="preserve">headache which is persistent for the last </t>
  </si>
  <si>
    <t xml:space="preserve">BP: 130 / 93_x000D_
FBS: 115mg/dl </t>
  </si>
  <si>
    <t>update cbc, oft, fbs, lipid profile s/e</t>
  </si>
  <si>
    <t>Dyslipidemia + Simple goiter( no local compressive symptoms) + T2DM + HTN; MTF 500mg po bid, HCT 25 mg po/d , Amlodipine 5 mg po daily and Enalapril 10 mg po bid</t>
  </si>
  <si>
    <t>leg swelling returned after stopping frusemde</t>
  </si>
  <si>
    <t>BP-90/62_x000D_
pr _x000D_
FBS 130, 90, 95, 110</t>
  </si>
  <si>
    <t>Frusemide 20 mg po and spirinolactione 12.5 mg po daily</t>
  </si>
  <si>
    <t>Know CHF + DM + HTN Spironolactone 25mgx1, Lasix 40mg po every other day, ASA 100mgx1, Candesartan8mgx1, Metoprolol 12.5mx1, Amitriptyline 25mgx1, MTF 500mgxPO BID_x000D_
she stopped frusemide due to low bP-</t>
  </si>
  <si>
    <t>BILATERAL MANDIBULAR SWELLING OF  1YR</t>
  </si>
  <si>
    <t xml:space="preserve">PR- 85 RR- 18 BP- 129 / 86, FBS-158 mg/d  , HA1C- 9.22%, SCr- 0.8, </t>
  </si>
  <si>
    <t xml:space="preserve">POORLY CONTROLLED GLYCEMIA+ HTN </t>
  </si>
  <si>
    <t>ABDOMINAL U/S, HA1C, ESCALATE NPH 62/42 U, REFILL MEDS &amp; APPOINT AFTER  5 WEEKS</t>
  </si>
  <si>
    <t>P- Metabolic syndrome (Type1 DM and HTN ) on NPH 60/40, ENALAPRIL 5MG PO BID, Atorvastatin 20mg po dail</t>
  </si>
  <si>
    <t xml:space="preserve">NONE_x000D_
       </t>
  </si>
  <si>
    <t>VITAMIND 3.9</t>
  </si>
  <si>
    <t>VITAMIN D 50K PO WEEKLY 3MONTHS</t>
  </si>
  <si>
    <t xml:space="preserve">she is using home oxygen </t>
  </si>
  <si>
    <t xml:space="preserve">BP-151 / 95 mmHg </t>
  </si>
  <si>
    <t xml:space="preserve">Refill &amp; Adice her on LSM </t>
  </si>
  <si>
    <t xml:space="preserve">NAD                                         </t>
  </si>
  <si>
    <t>P=HTN +PN on amlodipine 5 mg po/d, amitriptyline 25 mg po/d , neurobin 1 tab po/d , atrovastatin 20n mg po day</t>
  </si>
  <si>
    <t>BP-104/77_x000D_
pr 77_x000D_
FBS 199</t>
  </si>
  <si>
    <t>investigate_x000D_
add on metformin 500 mg po daily</t>
  </si>
  <si>
    <t>known RVI on haart + DM ON NPH 38/28 IU SC BID</t>
  </si>
  <si>
    <t xml:space="preserve">ELECTROLYTE ARE NORMAL, _x000D_
SHE HAS flu like symptom with nasal congestion </t>
  </si>
  <si>
    <t xml:space="preserve">BP=128 / 68 PR= 108_x000D_
CHEST IS CLEAR_x000D_
HAS ANTERIOR NECK MASS </t>
  </si>
  <si>
    <t>+ URTI + --</t>
  </si>
  <si>
    <t xml:space="preserve">-AMOXACILLIN 500MG PO TID FOR 1 WK -AZITHROMYCIN 500MG PO/D -PCM 500MG PO PRN,  REFILL OTHERS FOR 1 MNTH, _x000D_
CONSIDER tsh, ecg(if tachy persist)_x000D_
-IF </t>
  </si>
  <si>
    <t>HTN with HHD+ T2 DM( newly dxed) 3 month back + Pul HTN 2ry to ?? + multinodular goiter with retrosternal extension + subclinical hyperthyroidism on Atorvastatin 40 mg po daily, frusomide 20 mg po bid, metformin 1000mg pO BID</t>
  </si>
  <si>
    <t xml:space="preserve">BP:  94 / 61_x000D_
FBS: 98-117   HgA1c: 5.1%_x000D_
Lipid profile: TGA: 309    Total cholesterol: 150    LDL: 53    HDL: 35  </t>
  </si>
  <si>
    <t xml:space="preserve">T2DM ( Wel controlled) +  Urge incontinence with 2ry?? OAB + Known RVI on HAART + dyslipidemia </t>
  </si>
  <si>
    <t>add atrovastatin, continue MTF 1000mg po bid and HAART</t>
  </si>
  <si>
    <t xml:space="preserve">p1: T2DM on MTF 1000 mg po BID_x000D_
p2: Urge incontinence with 2ry?? OAB on follow up at urology sid3_x000D_
p3: Known RVI on HAART ( 13YRS) </t>
  </si>
  <si>
    <t>PR- 75 RR- 18 BP- 124 / 87, FBS- 85-110, HA1C-7.2%, T.C-190, HDL- 38, LDL- 110, T.G-110</t>
  </si>
  <si>
    <t xml:space="preserve">WELL  CONTROLLED GLYCEMIA </t>
  </si>
  <si>
    <t>P1: T2DM with 10 year ASCVD risk of 6.5% ON NPH 28/14, MTF 500X1, Ateroz 40X1</t>
  </si>
  <si>
    <t>BP 110/89 PR 74</t>
  </si>
  <si>
    <t>NYHA CLASS 3 STAGE C HFpEF 2RY TO CRVHD + A.fib +SUPEREMPOSED PNEUMONEA</t>
  </si>
  <si>
    <t>start on GDMT</t>
  </si>
  <si>
    <t>NYHA CLASS 3 STAGE C HFpEF(55-60%)  2RY TO CRVHD + A.fib +SUPEREMPOSED PNEUMONEA</t>
  </si>
  <si>
    <t>PR 65 RR 17 BP 131 / 79 RR 36</t>
  </si>
  <si>
    <t xml:space="preserve">HTN + OLD ISCHEMIC STROKE </t>
  </si>
  <si>
    <t xml:space="preserve">cough                 </t>
  </si>
  <si>
    <t xml:space="preserve">BP- 125/ 84, FBS-135-145, </t>
  </si>
  <si>
    <t>P-T2DM /HTN on GLIBENCLAMIDE 5mg PO BID METFORMIN 1000mg PO BID ENALAPRL 10MG DAILY and ATORVASTATIN 20mg PO DAILY</t>
  </si>
  <si>
    <t>Bp-116/73, 120/80, 130/76_x000D_
pr 78_x000D_
FBS-125,</t>
  </si>
  <si>
    <t>Palpitation, blurring of vision. He also claims swelling on the wrsit area( left hand) for the last one month</t>
  </si>
  <si>
    <t>BP: 93 / 63   PR: 93 / 63_x000D_
mss: 1*1cm mobile, non tender swelling over the left wrist area</t>
  </si>
  <si>
    <t xml:space="preserve">Well controlled bp ? HHD+ ischemic stroke( old) + ? dermoid cyst </t>
  </si>
  <si>
    <t>CBC, OFT, ECG, CXR, Hand u/s</t>
  </si>
  <si>
    <t xml:space="preserve">HTN +OLD IS on Amlodipine 5 mg po/d , ASA 81 mg po/d &amp; Atrovastatin 20 mg po/d and meloxicam 15mg podaily </t>
  </si>
  <si>
    <t xml:space="preserve">compalins of spech problem which difficulty of word finding but understand well_x000D_
</t>
  </si>
  <si>
    <t xml:space="preserve">BP 124 / 69mmHg, _x000D_
motor Normotonic, 5/5 both RUE and RLE_x000D_
FBS 127, HgA1C  7.2_x000D_
</t>
  </si>
  <si>
    <t>same +Anomic Aphasia</t>
  </si>
  <si>
    <t xml:space="preserve">patient is advised to take his medication as prescribed and to have follow up at one place he chose. reinitate Dapagliflozin 10 mg po daily, clopedogrel 75 mg po/d, make Atorvastatin 40 mg po/d, hold ASA, NPH_x000D_
link him to Neurology clinic and Speech therapy clinic_x000D_
to come with his Echo,SMBG  Update RFT, Sr electrolyte, </t>
  </si>
  <si>
    <t>P Ischemic stroke ? recurent onclopedogrel 75 mg po/d, atorvastatin 80 mg po/d_x000D_
T2 DM on Dapagliflozin 10 mg po/d, _x000D_
metformine 1000mg po/d_x000D_
p3 ?HFimpEF 2ry to ischemic DCMP on spironolactone 25 mg po/d,Losartan 50 mg po/d_x000D_
(He is taking Atorvastatin 20, ASA 81, Metformin 500mg po BID,NPH 24/20 Spironolactone 25 mg and losartan 50 mg after he visited other health facility)</t>
  </si>
  <si>
    <t>BP: 135/74    129/75    122/77    132/73    130/70_x000D_
FBS:104</t>
  </si>
  <si>
    <t xml:space="preserve">HTN and DM on MTF 500mg BID, ASA 81 mg daily , amlodipine 5mg po daily and enalapril 5mg po daily </t>
  </si>
  <si>
    <t>OFT= NR, URINE ANALSIS-NR, S/E= NR, _x000D_
VASCULAR SIDE DEFFERED INTERVETION</t>
  </si>
  <si>
    <t>BP= 114/72, FBS=123, PRE-DINNER 232-196</t>
  </si>
  <si>
    <t>POOR CTRL OF PRE-DINNERRBS</t>
  </si>
  <si>
    <t>MAKE  GLIMIPERIDE 4MG / 2MG PO BID, CONTINUE OTHERS -LINK TO OPHTA, SEE AFTER 2 MONTH</t>
  </si>
  <si>
    <t>P1: T2DM (16 yr, recent HgA1C 7.2) P2: known HTN P3: Right-sided hemiplegia and Broca's aphasia 2ndary to left MCA territory ischemic stroke P4:symptomatic severe carotid artery stenosis (left CCA, ICA, ECA totally occluded, normal Rt carotid Doppler study) P5: inter-trochanteric fracture of the right femur . was on enalapril 5 mg po/d ,amlodipine 5 mg po/d ASA 81 mg po/d atrovastatin 80 mg po/d clopidogrel 75 mg po/d metformin 1000 mg po bid, glimipiride 2 mg po bid, omeprazole 20 mg po/d, speach and physiotherapy</t>
  </si>
  <si>
    <t>T2DM on NPH 20/12 &amp; 10/8 IU SC BID</t>
  </si>
  <si>
    <t xml:space="preserve">STABLE_x000D_
                            </t>
  </si>
  <si>
    <t xml:space="preserve">GOOD#               </t>
  </si>
  <si>
    <t xml:space="preserve">REFILL_x000D_
             _x000D_
</t>
  </si>
  <si>
    <t>PARAPLEGIA SEC NMO is on AZT 50mg po per day rivaroxaban 10 mg po per day,gapapentin 300 mg po tid, baclofenac 10 mg po bid, Clonazepam 1MG TID</t>
  </si>
  <si>
    <t>TYPE 1 DM on NPH 38/26 BID , ri - 2 /2 iu sc bid</t>
  </si>
  <si>
    <t>TYPE 1 DM on NPH 38/26 BID RI- 2/2 iu sc bid</t>
  </si>
  <si>
    <t xml:space="preserve">bp: 95/70   100/68    107/70   </t>
  </si>
  <si>
    <t>Wel controlled bp</t>
  </si>
  <si>
    <t>BP-140/90, 130/80_x000D_
pr 78_x000D_
FBS-180, 120, 135, 125, 145</t>
  </si>
  <si>
    <t>NPH 24/14 iu_x000D_
appoint after 1 month</t>
  </si>
  <si>
    <t>Known T1DM for the past 12 yr currently on NPH 22/14 IU</t>
  </si>
  <si>
    <t>PR- 94 RR- 18 BP- 132 / 80, FBS-129-158</t>
  </si>
  <si>
    <t xml:space="preserve">HA1C( PREVIOUS VISIT, SHE WAS GIVEN HA1C BUT SHE DIDNIT BRING THE RESULT), REFILL MEDS &amp; APPOINT AFTER 3MONTHS, </t>
  </si>
  <si>
    <t>P- Known DM ,Known HTN, Rt Nephrolithiasis,Bilateral Knee OA,ON- amilodipine 10mg po daily on metformin 1000mg po bid atrovastatin 20mg po per glibenclamide 10mg po bid</t>
  </si>
  <si>
    <t xml:space="preserve">NNNNNNNNNNNNNN_x000D_
                 </t>
  </si>
  <si>
    <t>DDDDDDDDDDDDDDDDD</t>
  </si>
  <si>
    <t xml:space="preserve">GOOD_x000D_
             </t>
  </si>
  <si>
    <t>BP: 132 / 92</t>
  </si>
  <si>
    <t xml:space="preserve">HTN on HCT 25 mg po/d and atrovastatin 20mg po daily </t>
  </si>
  <si>
    <t>VITAMN D 3.9I</t>
  </si>
  <si>
    <t>SEVERE VITAMIN D DEFECIENC</t>
  </si>
  <si>
    <t xml:space="preserve">Rt side hemiparesis 2ry hemorrhagic stroke+Seizure d/o + old right pelvic bone fracture with posterior subluxation of the femoral head with exuberant Callus formation healed right proximal femoral fracture osteoarthritis of the SI joints+ post-thrombotic syndrome. On Nifedipine 20 mg po bid, candesartan 16mg po daily, Phenobarbital 100MG PO/D , Floxietine 20MG PO/d ._x000D_
_x000D_
_x000D_
_x000D_
_x000D_
_x000D_
</t>
  </si>
  <si>
    <t xml:space="preserve"> cardiac patient (unspecified) on atrovastatine 40mg po/d asa 81mg po/d, metoprolol 50mg po/d p2- Known epileptic on phenytoin 100 mg every other day</t>
  </si>
  <si>
    <t>BP= 116 / 70, HOME BP MEASURMENT = 121/73-130/74 -133/80</t>
  </si>
  <si>
    <t>P Hpertension on amlodipine 5 mg po /d, HCT 25mg po/d P simple nodular goiter P 3 plantar wart</t>
  </si>
  <si>
    <t>LEFT ARM PAIN_x000D_
BILATERAL LEG SWELLING SUBSIDED</t>
  </si>
  <si>
    <t>FBS 109_x000D_
LIPID-NORMAL_x000D_
URIC ACID 5.4</t>
  </si>
  <si>
    <t>BETTER BP CONTROL</t>
  </si>
  <si>
    <t>ost left MRM for invasive ductal carcinoma + post Right Fibroadenoma excision p2= SSI p3= known HTN_x000D_
LISINOPRIL 10MG PO DAILY</t>
  </si>
  <si>
    <t xml:space="preserve">per anal mass which is protruded out and did not go back simeltanously for the last two years. Associated to this she also had hx of constipation </t>
  </si>
  <si>
    <t xml:space="preserve">BP: 141 / 94      PR: 141 _x000D_
FBS: 150     168     135    </t>
  </si>
  <si>
    <t xml:space="preserve">Poor bp and poor glycemic control + tachycardia 20? HHD + ? grade III internal hemorriod </t>
  </si>
  <si>
    <t xml:space="preserve">cbc, ECG, OFT, HgA1c, TFT _x000D_
Link to SRC </t>
  </si>
  <si>
    <t>T2 DM  HTN  On Metformine1gm BID, Glibenclemide 10mg BID, Enalapril 10mg BID and Nifedipine 20mg BID</t>
  </si>
  <si>
    <t>PR 87 RR 17 BP 133 / 73 T 36</t>
  </si>
  <si>
    <t>P1-Known T2 DM p2-known HTN P3-BRONCHITIS; P4- CLBP 20 to Degenerative spondylosis; -on NPH=40/20 IU SC BID MTF 500 mg po/ BID Enalapril 10 mg po bid , HCT 25 MG PO/D , AMLODIPINE 10 MG PO/D ,Amitriptyline 25 mg po/d</t>
  </si>
  <si>
    <t xml:space="preserve">BP-105 / 66 mmHg &amp; FBS-84-104 mg/dl </t>
  </si>
  <si>
    <t>burning sensation of lower extremities and leg swelling</t>
  </si>
  <si>
    <t>Bp-117/74, 127/80_x000D_
pr  78_x000D_
FBS-152, 180</t>
  </si>
  <si>
    <t>NPH - 32/22 iu_x000D_
appoint after 1 month</t>
  </si>
  <si>
    <t>1. TIIDM on NPH 30/20 IU SC BID 2, MTF 500 mg d 2. HTN on Amlodipine 5 mg d, HCT 25 mg d, Atorvastatin 20 mg d</t>
  </si>
  <si>
    <t>SHE HAS POLY SYMPTOMS FOR 1MONTH</t>
  </si>
  <si>
    <t>PR- 87 RR-18 BP- 131 / 80, FBS- 120- 200MG/DL, SCR-1.4, EGFR-52,</t>
  </si>
  <si>
    <t>HA1C, LINK TO OPTHA CLINIC, ESCALATE 36/22, REGULAR INSULIN 4/4, APOOINT AFTER 5 WEEKS</t>
  </si>
  <si>
    <t>P-HHD + T1DM (20 years) + DKD + Rt retinopathy on ENALAPRIL 10 mg DAILY, ATORVASTATIN 20 MG PO DAILY ASA 81 MG PO DAILY, HCT 25 mg PO DAILY and NPH 34/20  IU SC BID, Dapagliflozin 5 mg PO daily</t>
  </si>
  <si>
    <t xml:space="preserve">SIGNIFICANT IMPROVEMENT AFTER STEROID </t>
  </si>
  <si>
    <t xml:space="preserve">STABLE_x000D_
          </t>
  </si>
  <si>
    <t xml:space="preserve">IMPROVED_x000D_
              </t>
  </si>
  <si>
    <t xml:space="preserve">ICS + SABA_x000D_
</t>
  </si>
  <si>
    <t xml:space="preserve">ASTHMA /COPD OVERLAP </t>
  </si>
  <si>
    <t>BP 98 / 62mmHg, PR 80 bpm _x000D_
NA 141, K 5.08, Cr 0.69</t>
  </si>
  <si>
    <t xml:space="preserve">improving                   </t>
  </si>
  <si>
    <t>P1 HFimpEF 2ry to? PPDCM on (initial ECHO EF 40-45) on candesartan 4mg po/d , metoprolol succ 25 mg po/d, spironolactone 12.5 mg po/d. _x000D_
P 2  Vit D deficeiency on treatment _x000D_
P3  post tracheal resection and anstomosis</t>
  </si>
  <si>
    <t>no cough, no SOB, no edema, no visual problem evaluated, no back pain, has paresthasia, joint mobility good, good  balance , good understandin g , cooperative, no obesity, no stress, no psychosocial; interacvtion, good dietary habit, good hygien, no addiction, adherenmt to medication, toileting good, good social interaction. remarks (prostectomy done) FBS 120 mg/dl mostly below this</t>
  </si>
  <si>
    <t>sleeps well, walking distance weak (claudoication, paresthasia), muscle strength good, no emotional cgange, no memoty loss, good judghement. remarks (no carotid bruit, no murmur, pulse regular but tachtycardic, warm ecxtrimites, no bnail corbnification, no foot deformity)</t>
  </si>
  <si>
    <t>good disease cioutrse + tachycardia</t>
  </si>
  <si>
    <t>salt restriction, be acvtive, minimize coffee, vegitable and fruiit dish, legumes dish, prevention of fall, get adequate sun light, use only liquid oil, walk for 20 minutes 3 times per week, get a cup of juice made of (banana, avocado, oats and milk) twice per week, foot care (keep hygien, keep moisturizing legs with vaslin, becareful while cutting nail, wear loose shoe), keep candy in pockets</t>
  </si>
  <si>
    <t>Bp-127/73_x000D_
pr 80_x000D_
FBS-170, 178, 156</t>
  </si>
  <si>
    <t>Metformin 1.5gm/1 gm po BID_x000D_
appoint after 1 month</t>
  </si>
  <si>
    <t>known type 2 dm +cardiac pt; on lasix 20 mg po day spirolactone 25 mg po day ASA 81 mg po day metoprolol 25 mg po day atovastatin 20 mg po day daonil 10mg po bid metformin 1gm po bid</t>
  </si>
  <si>
    <t>good BP control +?uroloilthiasis( renal stone)</t>
  </si>
  <si>
    <t xml:space="preserve">BP-144 / 82 mmHg </t>
  </si>
  <si>
    <t xml:space="preserve">Gouty Arthritis on Allopurinol 100 mg po TID </t>
  </si>
  <si>
    <t xml:space="preserve">BP 139/85  PR  110 RR 22 </t>
  </si>
  <si>
    <t>T2DM on MTF 1 gm po BID , enalapril 10 mg po BID, Amlodipine 5 mg po/d, ASA 81 mg po/d</t>
  </si>
  <si>
    <t>PR- 84 RR- 19 BP- 123 / 84, SCr-0.7, FBS- 141</t>
  </si>
  <si>
    <t>HA1C, REFILL &amp; APPOINT AFTER 3MONTHS</t>
  </si>
  <si>
    <t>post op epigastric hernia repair</t>
  </si>
  <si>
    <t>LUTS_x000D_
WOSENING OF BILATERAL LEG SWELLING</t>
  </si>
  <si>
    <t xml:space="preserve">STABLE_x000D_
_x000D_
      </t>
  </si>
  <si>
    <t>UTI_x000D_
DECOMMPENSATED HEART FAILURE</t>
  </si>
  <si>
    <t>CIPROFLOXACIN</t>
  </si>
  <si>
    <t>no cough, no SOB, no edema, no visual problem to be evaluated, no back pain, no paresthasia, insul;in started for po medication intolerance, FBS 130 mg/dl mostly 150-110 mg/dl</t>
  </si>
  <si>
    <t>salt restrictionm, be acvtive, minimize coffee, prebvention of fall, vegitable and fruit dish, legumes dish, get adequate sun light, prebvenmtion of fall</t>
  </si>
  <si>
    <t>BP=118/53, PR=74,FBS=204 mg/dl</t>
  </si>
  <si>
    <t>refill the medication and advise on diet and tell her to bring serial BP and FBS measurements for next follow up time</t>
  </si>
  <si>
    <t>Problem List_x000D_
DM + HPN + ? Peripheral neuropathy + ? OA</t>
  </si>
  <si>
    <t>FBS= 110, 100, BP= 140/90, HOME MEASURMENT</t>
  </si>
  <si>
    <t>AMLODIPINE 5 MG PO/D, ENALAPRIL 5MG PO BID, CONTINUE OTHERS -HGA1C, LIPID PROFILE, CR</t>
  </si>
  <si>
    <t>NASL STIFFNESS</t>
  </si>
  <si>
    <t xml:space="preserve">PR- 76 RR- 18 BP- 95 / 70 </t>
  </si>
  <si>
    <t>MILD PERSISTENT B.ASTHEMA+ ALLEGIC RHINITIS</t>
  </si>
  <si>
    <t>MOMENTASONE NASL SPRY 2 PUFFS DAILY , REFILL MEDS&amp; APPOINT HER AFTER 3MONTHS</t>
  </si>
  <si>
    <t>P- BRONCHIAL ASTHMA -MILD PERSISTENT,PARTLY CONTROLLED WITH RECURRENT ADMISSION RX SYMBIICORT 160/4.5 02 PUFFS BID SALBUTAMOL PRN</t>
  </si>
  <si>
    <t>no cough, no SOB, no edema, no visual problem to be evaluated, no back pain, no paresthasia,,good self care, good dietyary habit, adhjerent to medicxation, toileting good, good social interaction, BP 130/70 mmHg</t>
  </si>
  <si>
    <t>salt restriction, be acticve, avoid heavy duty,, minimize coffee, vegitable and fruit dish, get adequate sun light, prevention of fall</t>
  </si>
  <si>
    <t>HAS episodes of seizure</t>
  </si>
  <si>
    <t>refill the medication and advise on diet and tell her to bring serial BP and FBS measurements for next follow up time and send HgbA1c</t>
  </si>
  <si>
    <t>DDDDDDDDDDDDDDDDDDD</t>
  </si>
  <si>
    <t>CR 1.0_x000D_
UREA 34_x000D_
ALBUMIN 4.2_x000D_
A1C 6.2 FBS-207</t>
  </si>
  <si>
    <t xml:space="preserve">IFG_x000D_
                        </t>
  </si>
  <si>
    <t>REFILL_x000D_
REPEAT A1C AFTER 3 MONTHS</t>
  </si>
  <si>
    <t>BP-153/93, 142/92_x000D_
pr  76</t>
  </si>
  <si>
    <t>HTN on nifedepine 20 mg po/d HCT 25 mg po/d+PN on neurobion 1tab po dail</t>
  </si>
  <si>
    <t>PR- 79 RR- 18 BP- 81 / 64, FBS- 119</t>
  </si>
  <si>
    <t>HA1C, REFILL MEDS &amp; APPOINT AFTER 3MONTHS</t>
  </si>
  <si>
    <t xml:space="preserve">P-  TIIDM-21 years on NPH 6/4(since 08 years)- </t>
  </si>
  <si>
    <t>P1- known HTN P2 - Known Parkinson's disease P3- Dyslipidemia P4- Thyrotoxicosis On- Amlodipine 5mg PO/D, - Amitriptyline 25mg PO/D, -Carbidopa/Levodopa (25/250mg) PO TID -Atorvastatin 20 mg po daily, - Propranolol 20 mg PO BID, - PTU 100 mg po BID</t>
  </si>
  <si>
    <t>stable vs_x000D_
cccccc</t>
  </si>
  <si>
    <t>ro vitamin d deficiency</t>
  </si>
  <si>
    <t>work up_x000D_
cccccccccc</t>
  </si>
  <si>
    <t>unprovoked proximal dvt on  ASA 81 mg po daily</t>
  </si>
  <si>
    <t xml:space="preserve">BP-165/97160/80, 171/89_x000D_
pr78 _x000D_
</t>
  </si>
  <si>
    <t>enalapril 10/ 5 mg po bid_x000D_
amlodipine 5 mg po daily_x000D_
appoint after 1 month</t>
  </si>
  <si>
    <t>no cough, no SOB, no edema, no visual problem on follow up, no back painm, no paresthasia, stiffnes hands joints ,  no BPH symptoms , creatinine 1.9 mg/dl (creatinin e clerance  33 .3 ml/ minutes suggestive of CKD . FBS 164 mg/dl, BP 150/80 mmHg</t>
  </si>
  <si>
    <t>sleeps well, walking distance good,  muscl;e strength good, no emotional chanmge, no memory loss, good judghement</t>
  </si>
  <si>
    <t>CKD disease</t>
  </si>
  <si>
    <t>salt rstricition, be bactiove, veghitable and fruit dish, legumes dish, avoid high protein diet (minimize beef, avoid fish meal), avoid pasta , macaroni, avoid fried meal,have a regular BP, glucose check up</t>
  </si>
  <si>
    <t>PR-52 RR- 19 BP- 121 / 70, ECHO-GRADE 1 LV DIASTOLIC DYSFUNCTION, EF-65%</t>
  </si>
  <si>
    <t>HFimproved EF</t>
  </si>
  <si>
    <t>u/a, oft,  REFILL MEDS &amp; APPOINT AFTER 3MONTHS</t>
  </si>
  <si>
    <t>P- HFrEF/iDCMP ON furosemide 20mg po dialy spironolactone 25mg po dialy metorpolol 25mg po daily digoxin 0.125mg po dialy enalapril 5mg po daily</t>
  </si>
  <si>
    <t>PR 78 RR 17 BP 165 / 80 T 36</t>
  </si>
  <si>
    <t>make enalapril 10mg po BID</t>
  </si>
  <si>
    <t>she is complaining bilateral leg sweeling</t>
  </si>
  <si>
    <t>BP=119/68,PR=60</t>
  </si>
  <si>
    <t xml:space="preserve">refill the medication and advise on diet and tell her to bring serial BP measurements for next follow up time </t>
  </si>
  <si>
    <t>Problem List_x000D_
Hypertension + S. Bradycardia (has F/up @ St Peter H. and Has undergone unspecified Cardiac Sx )</t>
  </si>
  <si>
    <t>ecg   right  BBB</t>
  </si>
  <si>
    <t>THE  SAME+OSTEOPOROSIS</t>
  </si>
  <si>
    <t>SEND  ECHO  AND  VITAMIN D</t>
  </si>
  <si>
    <t xml:space="preserve">p.neuropathy+?VITAMIN  D DEFFICENCY </t>
  </si>
  <si>
    <t>COMPLAINS OF DYSNEA AT EXERTION_x000D_
-HAS BURNING SENSATION OF EPIGASTRIC AREA, BLOATING_x000D_
OFT =NR, ABD.U/S=NORMAL, CBC=NR</t>
  </si>
  <si>
    <t>BP= 104 / 65 PR=90 SPO2=96% ATM</t>
  </si>
  <si>
    <t>CONSTRICTIVE PERICARDITIS + IHD WITH PEF(50%)</t>
  </si>
  <si>
    <t>STOOL H.PYOLORI, OCCULT BLOOD, ESR, SERUM CALCIUM, SERUM ACEI, ALBUMIN_x000D_
-ADD SPIRONOLACTONE 25MG PO/D</t>
  </si>
  <si>
    <t>constrictive pericarditis ih hrct: constrictive pericarditis (tubular ventricles dialted ivc biaterial dilation ) ECHO: IHD with borderline bi-ventricular systolic dtfunction + grade 1 diastolic dyfun ON ASPRIN 81MG PO/D ATROVASTATIN 80MG PO/D PANTOPRAZOLE 40MG PO/D</t>
  </si>
  <si>
    <t>NO NEW  COMPLAI NT</t>
  </si>
  <si>
    <t>BP 124 /87 PR 76</t>
  </si>
  <si>
    <t>REFER TO NEAR BY HC</t>
  </si>
  <si>
    <t>BP=103/64,PR=81</t>
  </si>
  <si>
    <t xml:space="preserve">known RA+ lumbar spondylosis; </t>
  </si>
  <si>
    <t>she came for appontement</t>
  </si>
  <si>
    <t>Problem List_x000D_
known RA+ lumbar spondylosis; on Methotrexate 7.5 mg po/wk, folic acid 5 mg po/d , amitriptyline 25 mg po/day, atorvastatin 40 mg po/d</t>
  </si>
  <si>
    <t xml:space="preserve">blurring of vision and dysmenorrhea and amenorrhea </t>
  </si>
  <si>
    <t xml:space="preserve">dysmenorrhea and amenorrhea </t>
  </si>
  <si>
    <t>PR 92 RR 17 BP 143 / 87 T 36</t>
  </si>
  <si>
    <t>known HTN On amlodipine 10mg po  daily</t>
  </si>
  <si>
    <t xml:space="preserve">No HX of ABM </t>
  </si>
  <si>
    <t>BP: 108 / 70</t>
  </si>
  <si>
    <t>Epileptic on Phenytoin 100 mg po Tid</t>
  </si>
  <si>
    <t>bp 129/82 PR 88  HEENT-PC&amp; NIS , chest clear , abd fat moves respiration , HBV DNA viral load 35 ( 2/11/23 )</t>
  </si>
  <si>
    <t>chronic viral hepatitis ( HBV) + 6thmonth post partal period</t>
  </si>
  <si>
    <t>lower extrimity edema which is on and off</t>
  </si>
  <si>
    <t>BP: 111 / 69_x000D_
FBS: 100 80   80 80   100</t>
  </si>
  <si>
    <t xml:space="preserve">Good glycemic control + edema 20? </t>
  </si>
  <si>
    <t>cbc, oft, u/a</t>
  </si>
  <si>
    <t>Type 1 DM for the past 5 month NPH 20/14iu sc bid</t>
  </si>
  <si>
    <t>bp  98/64 PR 99 HEENT PC&amp; NIS , chest clear , abd us  24 week size gravid ux  HBV DNA viral load 647373 ( 21/10/23)</t>
  </si>
  <si>
    <t xml:space="preserve">chronic viral hepatitis  ( HBV) with high viral load </t>
  </si>
  <si>
    <t>start TDF and inx</t>
  </si>
  <si>
    <t>chronic viral hepatitis  ( HBV) +  MG + 2nd TMS px</t>
  </si>
  <si>
    <t xml:space="preserve">Reassure &amp; send home </t>
  </si>
  <si>
    <t xml:space="preserve">U/S-Cholilithiasis </t>
  </si>
  <si>
    <t>no complaint sis pos but no ft of cld</t>
  </si>
  <si>
    <t>VL = 56 no peri stigmata of cld  obstetric us normal 3rd tms px , cephalic presentation , 35 weeks GA</t>
  </si>
  <si>
    <t>VL = 56 no peri stigmata of cld</t>
  </si>
  <si>
    <t>app after 1 month</t>
  </si>
  <si>
    <t xml:space="preserve">bp  121/75 HEENT PC &amp; NIS , chest clear , abd full &amp; moves with respiration HBV viral load 435 </t>
  </si>
  <si>
    <t>bp : 120/80  HBV viral load 44</t>
  </si>
  <si>
    <t>chronic viral hepatitis  ( HBV)</t>
  </si>
  <si>
    <t xml:space="preserve">bp 120/80  HBV DNA viral load 126 </t>
  </si>
  <si>
    <t>bp 101/66 HBV viral load 1075</t>
  </si>
  <si>
    <t>chronic viral hepatitis  ( HBV) + 3 rd tms px</t>
  </si>
  <si>
    <t xml:space="preserve"> asthma exacerbation symptoms- 7days , fever - headache,, no blurring of vision, vomiting - no cardiac complaint</t>
  </si>
  <si>
    <t>BP- 141/88 PR- 103 CHEST- diffuse wheeze over the posterior chest</t>
  </si>
  <si>
    <t>Good BP control + Acute exacerbation of Asthma</t>
  </si>
  <si>
    <t>ECG, ECHO, CBC, RFT, FBS Predinsolone 40mg PO daily Symbicort 1puff BID Salbutamol PRN</t>
  </si>
  <si>
    <t>HTN +B.ASthma (21years) Amlodipine 10mg PO BID HCT 25mg PO daily salbutamol Beclomethasone not takiing for 2 months</t>
  </si>
  <si>
    <t>bp 121/88   HBV DNA viral load</t>
  </si>
  <si>
    <t>FBS-134 mg/dl &amp; BP-112 / 77 mmHg</t>
  </si>
  <si>
    <t>BP-124 / 66 mmHg</t>
  </si>
  <si>
    <t>P1=HTN with ?HHD on Amlodipin 10mg po/d, Atenolol 25 mg d, Furosemide 40 mg per day P2. Rt hand OA on Meloxicam 15 mg daily</t>
  </si>
  <si>
    <t xml:space="preserve">BP-169 / 83 mmHg </t>
  </si>
  <si>
    <t>HTN + PN + asthma Enalapril 10 mg po bid Amlodipine 10 mg po/day, Pregabalin 150 mg po/day, Beclomethasone 2 puff bid Salbutamol 4-6 puff prn</t>
  </si>
  <si>
    <t>productive cough with hemoptysis since  a week,night sweating,had been treated for covid 19,no history of contact with chronic cougher or TB patient</t>
  </si>
  <si>
    <t>PR=72  BP=118 / 71MMHG,FBS=60,65,135MG/DL165MG/DL,RESPECTIVELY ALL ARE HOME MEASURMENTS</t>
  </si>
  <si>
    <t>SAME AS ABOVE WITH SUB OPTIMAL GLYCEMIC CONTROL+?CAP+?PUL TBC</t>
  </si>
  <si>
    <t>REFILL,DO CBC.ESR,OFT,CXR,SPUTUM FOR AFB,GENE EXPERT,HGA1C</t>
  </si>
  <si>
    <t>T2 DM on insulin NPH 20/10, ASA 81 mg po daily atorvastatin 20 mg daily and pregabalin 75mg po daily</t>
  </si>
  <si>
    <t>patient is taking PPI but showed  no improvements</t>
  </si>
  <si>
    <t xml:space="preserve">BP 121/71_x000D_
pr 78_x000D_
</t>
  </si>
  <si>
    <t>same r/o PUD 20 to H pylori</t>
  </si>
  <si>
    <t>DYSPEPSIA R/O? PUD + UTI - treated</t>
  </si>
  <si>
    <t>BP=114/98MMHG PR=103B/MIN</t>
  </si>
  <si>
    <t xml:space="preserve">INVX                        </t>
  </si>
  <si>
    <t>bp= 105 / 76 pr=</t>
  </si>
  <si>
    <t>-refill for 3 mnth</t>
  </si>
  <si>
    <t>Old ischemic stroke + HTN on: Amlodipine 10 mg po/d Hct 25 mg po/d ASA 81 mg po/d Atrorvastatin 40 mg po/d Amitriptyline 25 mg po/d Enalapril 15 mg BID</t>
  </si>
  <si>
    <t>no new complaint_x000D_
Home BP measurment up to 145/90</t>
  </si>
  <si>
    <t>146/92, P-77 regular_x000D_
pink conj, NIS_x000D_
clear chest_x000D_
JVP flat_x000D_
no edema</t>
  </si>
  <si>
    <t xml:space="preserve">The same + Fairly controlled HTH </t>
  </si>
  <si>
    <t>refill_x000D_
make amloprin 10mg po daily_x000D_
Do RFT, serum electrolyte, u/a</t>
  </si>
  <si>
    <t>HF 2ry to IHD (EF-40%) with severe pulm HTN+ HTN _x000D_
_x000D_
On_x000D_
Enalapril 10mg po BID,_x000D_
ASA 81 mg po once daily,_x000D_
atrovasatin 40 mg po once daily,_x000D_
metoprolol 25 mg po once daily, AMLODIPINE 5 /DAY</t>
  </si>
  <si>
    <t>Bp:178 / 86 Pr: 65, FBS: 100_x000D_
Home BP: 130/86, 140/86</t>
  </si>
  <si>
    <t>Good glycaemic control+? poorly controlled HTN</t>
  </si>
  <si>
    <t>-Enalapril 10mg/10mg BID, HCT 25mg PO daily, change NPH to MTF 500mg PO BID, Atrovastatin 20 mg po daily, add Amlodipine 10mg/po/d come with home blood sugar measurement.</t>
  </si>
  <si>
    <t>P= Newly Dxed DM (?KPD) + Known HTN (8 yrs); on NPH 6/6 IU; MTF-500MG PO DAILY, Enalapril 10mg PO BID, HCT 25 MG PO DAILY, Atrovastatin 20 mg po daily</t>
  </si>
  <si>
    <t>HF 2ry to IHD (EF-40%) with severe pulm HTN+ HTN _x000D_
_x000D_
On_x000D_
Enalapril 10mg po BID,_x000D_
ASA 81 mg po once daily,_x000D_
atrovasatin 40 mg po once daily,_x000D_
metoprolol 25 mg po once daily, AMLODIPINE 5 /DAY_x000D_
Spironolacton 25mg po/d</t>
  </si>
  <si>
    <t xml:space="preserve">COMPLAINNG OF RIGHT THIGH PAIN &amp; LEG SWELILING </t>
  </si>
  <si>
    <t xml:space="preserve">PR-102 RR- 18 BP- 112 / 74, INR-2.9-4.17-3.72-3.27( recent) </t>
  </si>
  <si>
    <t>SUPRATHERAPUTIC INR RANG</t>
  </si>
  <si>
    <t>DOPPLER U/S OF RIGHT LEG, INR , DESCALATE WARFARINE 5/2.5 MG PO /D ALTERNATIVELY, APPOINT AFTER 2WEEKS</t>
  </si>
  <si>
    <t>P- PROXIMIAL  PROVOKED acute DVT OF LEFT LEG, she IS ON WARFARINE 5 MG PO/D</t>
  </si>
  <si>
    <t>BP_117/67_x000D_
pr 78</t>
  </si>
  <si>
    <t>RHEMATOID ARTHRITIS+PN+SUBSTANCE ABUSE WITH PSYCHATRIC FEATURE</t>
  </si>
  <si>
    <t>Has burning sensation on the legs bilaterally.</t>
  </si>
  <si>
    <t>Bp:120 / 69 pr: 61</t>
  </si>
  <si>
    <t>Refill: ASA 81mg/po/d, metoprolol 25mg/po/d, NEUROBION 1 TAB PO DAILY_x000D_
add Amitriptyline 25mg/po/d</t>
  </si>
  <si>
    <t>P!: ?UNSTABLE Angina AND FREQUENT PVCs P2: Impaired glycemia ON ASA 81MG PO DAILY, METOPROLOLOL 25MG PO DAILY + PN ON NEUROBION 1 TAB PO DAILY</t>
  </si>
  <si>
    <t>no new complaint (family came)</t>
  </si>
  <si>
    <t>Home BP :121/76 pr:87, BP;134/74, pr:89</t>
  </si>
  <si>
    <t>bp - 100/66, p- 82 regular_x000D_
pinc conj, NIS_x000D_
clear chest_x000D_
JVP flat_x000D_
trace pretibial edema</t>
  </si>
  <si>
    <t>refill_x000D_
d/c amitriptylin_x000D_
encourage physiotherapy_x000D_
Make amlodipin 2.5mg po/d</t>
  </si>
  <si>
    <t>Cor pulmonale 2o to Pulm HTN + Left side hemiparesis 2ry to Old ischemic stroke (?Cardioembolic)+ HTN + A.Fib _x000D_
_x000D_
On _x000D_
-Atorvastatin 20 po/d, _x000D_
-Rivaroxaban 15mg po/d, _x000D_
- Amlodipine 5mg po/d, _x000D_
-DIGOXIN 0.125/DAY,_x000D_
-HCT 25mg/d _x000D_
-amitriptyline 25mg po/d</t>
  </si>
  <si>
    <t>PALPITATION, EASY FATIGABILITY, DRY INTERMITTENT COUGH</t>
  </si>
  <si>
    <t xml:space="preserve">PR- 95 RR- 18 BP- 154 / 78,HA1C- 7.2%, FBS- NOT DONE </t>
  </si>
  <si>
    <t>WELL CONTROLLED HTN+  T2 DM + CLBP</t>
  </si>
  <si>
    <t>U/A, OFT, FBS, REFILL MEDS &amp; APPOINT AFTER 2 MONTHS</t>
  </si>
  <si>
    <t>P- HFpEF+ Known T2DM +HTN + Dyslipidemia + CLBP 2ry to? + fatty liver + Newly diagnosed hepatitis C she is on insulin 60/40,on lasix 60 mg po tid atorvastatin 20mg po/day , meloxicam 7.5mg po/day amlodipine 10mg po/day ASA 81 mg po/day amitriptyline 50 mg po day metformin 500mg po bid, DAPAGLIFLOZIN 10 MG PO/D, LOSARTAN 50MG PO/D</t>
  </si>
  <si>
    <t>PR=71  BP=135 / 77MMHG</t>
  </si>
  <si>
    <t>REFILL WITH PROPRANOLOL20 MG PO BID,REFILL,LINK TO MRC</t>
  </si>
  <si>
    <t>P1- HTN (30 yrs) P2- CERVICAL SPONDYLOSIS P3- ESSENTIAL TREMOR P4- IGT ON: - Enalapril 5mg daily, - HCT 25mg daily, - propranolol 40/20mg PO BID (BUTSHE IS TAKING 20MG PO BID)</t>
  </si>
  <si>
    <t>-hgb=11.6, hct=33.4, mcv=89, rft= normal cr=0.3_x000D_
ast=50, alt=77,_x000D_
old echo=mild pl.htn</t>
  </si>
  <si>
    <t>bp= 103 / 48 pr=80, pinki conj, nis_x000D_
no organomegally</t>
  </si>
  <si>
    <t>+ mild anemia + r/o schistosomiasis</t>
  </si>
  <si>
    <t xml:space="preserve">-repeat abd. u/s, LFT, REPEAT CBC,STOOL H.PYLORI, stool, _x000D_
SEE after 1mnth_x000D_
</t>
  </si>
  <si>
    <t>Pulmonary Hypertension 2o to ??Group pulmonary hypertension ON :- PROPRANOLOL 20 MG PO DAILY</t>
  </si>
  <si>
    <t>has paraesthesia in the underfoot bilaterally.</t>
  </si>
  <si>
    <t>BP 146 / 90 FBS: 114,130,111,137_x000D_
Home Bp: 130/70, 120/60,130/80,130/80</t>
  </si>
  <si>
    <t xml:space="preserve">Good glycaemic and Bp control </t>
  </si>
  <si>
    <t>1.MTF 500mg/po/bid 2. Atorvastatin 20mg/po/d 3. Enalapril 10mg/po/d 4. Amlodipine 5mg/po/d</t>
  </si>
  <si>
    <t>P1 -T2DM....1year MTF 500mg PO BID P2 Dyslipidaemia Atorvastatin 20mg daily P3- HTN Enalapril 5mg PO BID Amlodipine 10mg PO DAILY</t>
  </si>
  <si>
    <t>PR- 87 RR- 18 BP- 111 / 52, FBS-140-  170</t>
  </si>
  <si>
    <t xml:space="preserve">POORLY CONTROLLED GLYCEMIA + HTN </t>
  </si>
  <si>
    <t>HA1C, DAPAGLIFLOZIN 10 MG PO /D, APPOINT HIM AFTER 2 MONTHS</t>
  </si>
  <si>
    <t>P- T2 DM +CHTN for 30 years On MTF1 gm BID and Glibenclamide 10 gm BID and FRUSMIDE 40 MG PO/D, Enalapril 10 mg BID, amlodipine 5 mg po/day,HCT 25 mg po/day ASA 81 mg po/day, atrovastatin 20 mg po/day</t>
  </si>
  <si>
    <t>-refill for 2 mnth</t>
  </si>
  <si>
    <t>P- RT UNPROVOKED PROXIMAL DVT on: Rivaroxaban 20mg po daily (2month</t>
  </si>
  <si>
    <t xml:space="preserve">numbness      </t>
  </si>
  <si>
    <t xml:space="preserve">FBS-101-151 mg/dl </t>
  </si>
  <si>
    <t xml:space="preserve"> T2 Dm on metformin 500 mg po once daily and Nurobin 1 tab pop daily</t>
  </si>
  <si>
    <t>DRY INTERMITTENT COUGH, PALPITATON, EASY FATIGABILATITY</t>
  </si>
  <si>
    <t>Bp:92 / 71 PR: 124</t>
  </si>
  <si>
    <t>? A.FIB WITH FVR+NYHA CLASS 3 stage C CHF 2*HHD with MIDRANGE</t>
  </si>
  <si>
    <t>Refill: Metoprolol 50mg/po/bid, Lasix 40mg/po/d, spironolactone (hold), enalapril 10mg/po/d, atorvastatin 20mg/po/d, Add warfarin (they couldn't find rivaroxaban), omeprazole 20mg/po/d</t>
  </si>
  <si>
    <t>P1:NYHA CLASS 3 stage C CHF 2*HHD with MIDRANGE EF-45) P2: Afib p3: known hypertensive currently: metoprolol 25 mg po bid, lasix 40 mg PO TID, SPIRONOLACTONE 25 MG PO DAILY, RIBAROXABAN 20 MG PO DAILY, ENALAPRIL 12.5 MG PO DAILY , ATROVASTATIN 20 MG PO DAILY</t>
  </si>
  <si>
    <t>nocturnal cough</t>
  </si>
  <si>
    <t>known asthmatic on and Salbutamol puff PRN and Belamethasone 200 mic 2 puff BID(didnot took )</t>
  </si>
  <si>
    <t>PR- 91 RR- 18 BP- 121 / 65, FBS- 94-</t>
  </si>
  <si>
    <t>WELL CONTROLLED GLYCEMIA+ HTN + PAD + A.FLUTTER</t>
  </si>
  <si>
    <t>HA1C, OFT, REFILL MEDS&amp; APPOINT AFTER 2MONTHS</t>
  </si>
  <si>
    <t>P -HTN + T2DM + PAD + Atrial Flutter(CHADVAS 6) + Old Ischemic Stroke ON on MTF 1GM po bid , METOPROLOL 12.5 MG PO BID , amlodipine/ VALSARTAN - 5/160 , ASA 81 MG PO DAILY , ATROVASTATIN 40 MG PO DAILY</t>
  </si>
  <si>
    <t xml:space="preserve">dry cough Cough of 3days duration, LGIF, </t>
  </si>
  <si>
    <t>117/74, p-104, regular_x000D_
Pinc conj, NIS_x000D_
No LAP_x000D_
clear coarse creptation LLLF_x000D_
CNS-masked face, resting tremor, bradykinesia, regidity, postural instability</t>
  </si>
  <si>
    <t>the same + suboptimal response + CAP</t>
  </si>
  <si>
    <t>carbidopa-levodopa 250mg po BID_x000D_
Losartan 50mg po daily_x000D_
Pantoprazole 40mg po/d_x000D_
Plasil 10mg po/d_x000D_
Azithromycin 500mg po daily_x000D_
Augumentin 625mg po TID</t>
  </si>
  <si>
    <t>HTN + PD_x000D_
 on _x000D_
- losartan 50 mg po daily... _x000D_
- carvidopa -levidopa 1/2 tab bid</t>
  </si>
  <si>
    <t xml:space="preserve">know HTN + T2DM </t>
  </si>
  <si>
    <t>PR 80 RR 17 BP 120 / 80 T CONTINUE 36</t>
  </si>
  <si>
    <t>CONTINUE  HER MEDICATION</t>
  </si>
  <si>
    <t>PR-93 RR- 17 BP- 126 / 77, FBS-145, SCR-0.7</t>
  </si>
  <si>
    <t>WELLCONTROLLED HTN+ OLDSTROKE+ ?T2-DM</t>
  </si>
  <si>
    <t>REPEAT FBS, HA1C, REFILL MEDS &amp; APPOINT AFTER AFTER 3MONTHS</t>
  </si>
  <si>
    <t>BP=135/77, 128/81 FBS= 110-165 RBS at evening= 220- 300</t>
  </si>
  <si>
    <t>T2DM with Poor Glycaemic control + HTN with Good BP control</t>
  </si>
  <si>
    <t>1.Lasix 40 mg po bid, aspirin 81 mg po od, amlodipine 10 mg po od, amitriptyline 25 mg po od, HCT 25 mg po od, phenobarbital 50 mg po od, candesartan 8mg po/d, NPH 40/20 units am/pm</t>
  </si>
  <si>
    <t>P1: HTN P2: T2DM P3: Epilepsy P4: left BKA on Lasix 40 mg po bid, aspirin 81 mg po od, amlodipine 10 mg po od amitriptyline 25 mg po od, HCT 25 mg po od, phenobarbital 50 mg po od, candesartan 8mg po/d, NPH 40/20 units am/pm</t>
  </si>
  <si>
    <t>complains of worsening paresthesia and numbness_x000D_
and decreased hearing ability</t>
  </si>
  <si>
    <t>add on amitryptline 12.5 mg po daily_x000D_
link to ENT</t>
  </si>
  <si>
    <t>she is a known hypertensive and diabetic patient on metformin 1g po BID, amlodipine 10 mg po daily, and atorvastatin 40 mg po daily. she has also peripheral neuropaty and pregabalin 75 mg po daily</t>
  </si>
  <si>
    <t xml:space="preserve">echo=normal(nov.2016ec) ef=60%_x000D_
</t>
  </si>
  <si>
    <t>bp =160/109 pr=80</t>
  </si>
  <si>
    <t>make spironolactone 25mg po bid, add methyldopa 250mg po bid_x000D_
-renal doppler, serum electrolyte_x000D_
see after 1mnth</t>
  </si>
  <si>
    <t>PR=74 BP=109 / 77MMHG</t>
  </si>
  <si>
    <t>REFILL,APPOINT AT MRC AFTER AMONTH</t>
  </si>
  <si>
    <t>Nephrotic syndrome sec ?HBV associated+ mild pulmonary hypertension+ mild liver fibrosisON ENALAPRIL 5MG PO DAILY,ATORVASTATIN 20MG PO DAILY,FRUSEMIDE 20MG PO DAILY</t>
  </si>
  <si>
    <t xml:space="preserve">Bp-100/70_x000D_
pr 80_x000D_
FBS-110, 120, </t>
  </si>
  <si>
    <t>progressive extrimity weakness, Back pain</t>
  </si>
  <si>
    <t>BP- 150/82, P- 99, regular_x000D_
Pinc conj, NIS_x000D_
Clear chest_x000D_
NS-Babniski up going, Reflex Rt-1/4, Lt-2/4, Postion senastion:- impaired</t>
  </si>
  <si>
    <t>The same + DPN r/o ?SCD 2o to Vit B12 def</t>
  </si>
  <si>
    <t>Refill_x000D_
Vit B1 + VB6 + B12_x000D_
PM_x000D_
Rosuvastatin 5mg po/d_x000D_
Do VDRL</t>
  </si>
  <si>
    <t>HTN + T2 Dm + Disc Herniation + BPH  + DPN r/o SCD _x000D_
_x000D_
ON _x000D_
Metformin 1000mg PO BID, Glibenclamide 10mg PO BID, rosuvastatin 20mg PO/d, _x000D_
amlodipine 10mg po/d, _x000D_
HCT 25mg PO/d, _x000D_
pregabalin 100mg PO BID, and Alfuzosin 10mg PO/d _x000D_
_x000D_
Doppler U/S for PAD-Unremarkable Echo-G1DD HbA1C-7.8% HGA1C 7.17 % Scr 1.07/15 _x000D_
24hr protien 150mg/24hr_x000D_
Retinal screening 2 month back = totd to be normal_x000D_
Vit B12- 136(156-672)</t>
  </si>
  <si>
    <t xml:space="preserve">re fill her medication,medication administration advise and feeding </t>
  </si>
  <si>
    <t>HAS RIGHT THUMB PAIN OF AWEEK</t>
  </si>
  <si>
    <t>BP=115/70MMHG,FBS=83MG/DL</t>
  </si>
  <si>
    <t>SAME AS ABOVE+GOOD GLYCEMIC CONTROL+?R/ARTERITIS</t>
  </si>
  <si>
    <t>DO LEFT HAND X-RAY,URIC ACID,RF,THEN MANAGE</t>
  </si>
  <si>
    <t>BILATERAL RENAL SANDY STONES+KNOWN DIABETIC+KNOWN HTN ON NPH 30/20IU,ENALAPRIL 5MG PO DAILY,ATORVASTATIN 40 MG PO DAILY</t>
  </si>
  <si>
    <t>HEADACHE ---</t>
  </si>
  <si>
    <t>PR- 104 RR- 18 BP- 106 / 70 , FBS- 141-178, RBS-135-188</t>
  </si>
  <si>
    <t xml:space="preserve">SUBOPTIMAL  CONTROLLED GYCEMIA + HTN </t>
  </si>
  <si>
    <t>HA1C, ESCALET NPH 24/14 U, REFILL OTHER MEDS&amp; APPOINT HER AFTER 3MONTHS</t>
  </si>
  <si>
    <t xml:space="preserve">P- T2- DM ( 8YRS) ,P2- HT, NPH- 24/12U, MTF- 1G PO BID, ATROVASTATIN 20 MG PO/D, LISNOPRIL 5 MG PO/D </t>
  </si>
  <si>
    <t>BP:94 / 77_x000D_
Uric acid 12.7_x000D_
Cr: 1.75 , Electrolytes: normal, HDL: 43, LDL:28, _x000D_
28/8/2015: Cr 1.47 ECHO : IHD IN MODERATE LV DYSFUNCTION AND GRADE 1 DYSTOLIC DYSFUCNTION EF IS 35%</t>
  </si>
  <si>
    <t>? AKI and same</t>
  </si>
  <si>
    <t>1.Refill: Enalapril 10mg/d , Lasix 40mg/d. spironolactone 25mg po/d, Metoprolol 25mg/po/d, atorvastatin 40mg po/d, beclomethasone 2puffs bid, 81mg/po/d, ASA 81mg/po/d_x000D_
2. Plan to hold Enalapril and spironolactone after repeat of creatine and if it keeps raising.</t>
  </si>
  <si>
    <t>KNOWN RVI on HAART+ KNOWN HTN + HF 2RY TO IHD (with EF of 35%)+ COPD + 2RY POLYCYTHEMIA.</t>
  </si>
  <si>
    <t>Epilepsy on Sodium Valproate 50 mg po daily</t>
  </si>
  <si>
    <t xml:space="preserve">LEG PAIN                    </t>
  </si>
  <si>
    <t xml:space="preserve">BP=129/67MMHG PR=89B/MIN      </t>
  </si>
  <si>
    <t>KNOWN TYPE 2 DM + ANEMIA2? + ?PN</t>
  </si>
  <si>
    <t>PR=89/M,BP=119/83MMHG</t>
  </si>
  <si>
    <t>SAE AS ABOVE</t>
  </si>
  <si>
    <t xml:space="preserve">P1LEFT LOWER LIMB PROXIMAL AND DIASTAL DVT- on REVAROXBAN  on 20mg Po daily(6month) + MILD HSM + P2=PTB  TREATED_x000D_
_x000D_
</t>
  </si>
  <si>
    <t xml:space="preserve">SOB,     easy fatigability and chills. he also had of loss of appetite and and blood in the saliva intermittently. </t>
  </si>
  <si>
    <t>Bp 105/74_x000D_
pr 87</t>
  </si>
  <si>
    <t xml:space="preserve">COMPLAINING OF VERTIGO OF 7 MONTHS DURATION </t>
  </si>
  <si>
    <t>PR- 84 RR- 18 BP 130 / 92, _x000D_
 Brain MRI: Bilateral parotid gland hypertrophy/enalargement with internal tinycystic spaces could suggest/suspicious for benign lyphoepithelial lesions in RVI ( Serology screening recommended)</t>
  </si>
  <si>
    <t xml:space="preserve">? CENTRAL VERTIGO </t>
  </si>
  <si>
    <t>CONSULT NEUROLOGIST FOR BETTER EVALUATION &amp; MGT</t>
  </si>
  <si>
    <t>no new complaint _x000D_
ESR- 20, AFP-9NG/L_x000D_
o-Triphasic CT scan of abdomen:hepatosplenomegaly with liver nodules and calcified nodes and splenic lesions) ECG-Normal Sinus rythm HCV-Neg HBSAg-negative , ESR- 20, AFP-9NG/L, pict=NR_x000D_
- brain MRI(25/5/2015EC) = multiple periventricular and subcortical T2 hyperintensity white mater changes likely hypertensive microangiopathy, right hicmpal volume loss 2ry to mesial temporal sclerosis , right maxillary sinusitis. ECHO -borderline left ventricular hypertrophy with impaired diastolic dysfunction ( mild AR, MR ) , ECG normal, Abdominal U/S multiple echogenic liver lesions DDX metastasis, splenic calcification( old granulomas) recommendation triphasic CT. gait abnormality improving_x000D_
-Abdominal Triphasic CT scan result- hepatosplenomegaly with liver nodules and calcified nodes and splenic lesions, Chest X-ray(1 YR BACK 0 - apical pulmonary calcifications hilar calcified nodes with para hilar pulmonary calcifications mild lung zones scattered nodules Pulmonary TB DDX Calcific lung mets</t>
  </si>
  <si>
    <t xml:space="preserve">bp= 116 / 74 PR=85 </t>
  </si>
  <si>
    <t>good ctrl of htn + MULTIPLE SITE CALCIFIED NODULE TOR/O DISSTB(LUNG, LIVER,SPLLEN)</t>
  </si>
  <si>
    <t>-refill for 2 mnth_x000D_
-cbc, stool microscpoy, h.pylori,occult, ESR, OFT,CXR</t>
  </si>
  <si>
    <t>HHD + HTN/3yrs On Amlodipin 10mg po/d, HSM 2o to ? R/O Dis TB,</t>
  </si>
  <si>
    <t>PR=100,BP=137/87MMHG</t>
  </si>
  <si>
    <t>SAME AS ABOVE+DENTAL CARIES</t>
  </si>
  <si>
    <t>REFILL,TRANSFER TO DENTAL CLINIC,APPOINT AFTER THREE MONTHGS.</t>
  </si>
  <si>
    <t>BP- 168/96, P- 101 regular_x000D_
Pinc conj, NIS_x000D_
Clear chest_x000D_
JVP flat</t>
  </si>
  <si>
    <t>HCT 25mg po/d _x000D_
Enalapril 10mg po BID_x000D_
H2O2 for wound cleaning</t>
  </si>
  <si>
    <t>HTN  + PN_x000D_
on _x000D_
Losartan 100 mg d aily, _x000D_
AMT 25 mg po/ d and_x000D_
 Neurobion 1tab po/d</t>
  </si>
  <si>
    <t>BP-140/66_x000D_
pr 87</t>
  </si>
  <si>
    <t>COPMLAINING RIGHT FLANK PAIN</t>
  </si>
  <si>
    <t xml:space="preserve">PR- 99 RR- 18 BP- 146 / 111 </t>
  </si>
  <si>
    <t>SUBOPTIMAL CONTROLLED HTN + ?IHD</t>
  </si>
  <si>
    <t>U/A, FBS, ENALA PRIL 5 MG PO BID, APPOINT HER AFTER 3MONTHS</t>
  </si>
  <si>
    <t>P1: SCAP (treated) P2: HTN  ,  P3: Old Septal infract, ASA 81 MG PO/D, ATROVASTATIN 40 MG PO/D, AMLODPINE 10 MGPO/D</t>
  </si>
  <si>
    <t>Has easy fatigability and Sob while walking.</t>
  </si>
  <si>
    <t>Bp:127 / 75 Pr: 94_x000D_
CBC: hg: 17.9, hct: 55.1, others are normal.</t>
  </si>
  <si>
    <t>Same..........</t>
  </si>
  <si>
    <t>Refill: Frusemide 40mg/po/d, enalapril 10mg/po/d, Symbicort 2 puff per day</t>
  </si>
  <si>
    <t>P1 - Emphysema + Bilateral PTE with pulmonary hypertension (completed treated (1 yr. ago) _x000D_
P2: COPD (80 pack yrs. smoking)</t>
  </si>
  <si>
    <t xml:space="preserve">she claims she was told at emergency that she is pregnant </t>
  </si>
  <si>
    <t xml:space="preserve">Do urine HCG </t>
  </si>
  <si>
    <t>INR=1.9,V/S STABEL</t>
  </si>
  <si>
    <t>SEE  MANAGEMNT</t>
  </si>
  <si>
    <t xml:space="preserve">BP=130/89MMHG PR=89B/MIN            </t>
  </si>
  <si>
    <t>KNOWN TYPE 2 DM + KNOWN ASTHMATIC + KNOWN HTN + IHD</t>
  </si>
  <si>
    <t>PR 80 RR 17 BP 119 / 74 T 36</t>
  </si>
  <si>
    <t>T1DM on NPH 18/16 IU SC BID</t>
  </si>
  <si>
    <t>PR- 89 RR- 17 BP- 92 / 65</t>
  </si>
  <si>
    <t>SCHIZOPHERINIA+ CRVHD+POST COVID FIBROSIS</t>
  </si>
  <si>
    <t>REFFER HIM TO BLACK  LION, REFILL MEDS&amp; APPOINT 3 MONTHS</t>
  </si>
  <si>
    <t>P- Schizophrenia + CRVHD(severe AS,moderate AR, moderate MS, moderate MR) + Post-Covid 19 ON BEZANTINE PENCILLINE,LASIX 40MG PO BID SPIRONOLACTONE 25MG PO DAILY</t>
  </si>
  <si>
    <t xml:space="preserve">has pain during trying to get up from sitting. and generalized tiredness. </t>
  </si>
  <si>
    <t>Bp:  96 / 56 pr: 88, FBS: 99</t>
  </si>
  <si>
    <t>good Glycaemic control</t>
  </si>
  <si>
    <t>1. ECHO_x000D_
2. Refill:  2. MTF 1grm/po/BID, Atorvastatin 40mg/po/d, Amitriptyline 50mg/po/d</t>
  </si>
  <si>
    <t>P1: Known DM P2: Asymptomatic Cholelithiasis P3: mild anaemia P4: peripheral neuropathy P5: Dental caries.</t>
  </si>
  <si>
    <t>intermitant dry cough</t>
  </si>
  <si>
    <t>Add loratidin 1tab po prn</t>
  </si>
  <si>
    <t>B. Asthma  + GERD_x000D_
On _x000D_
SABA puff PRN_x000D_
Pantoprazole 40mg po/d</t>
  </si>
  <si>
    <t>intermitant dry cough otherwise chest tightness and wheezing resolved, no excercise induced symptoms</t>
  </si>
  <si>
    <t>V/S stable_x000D_
Clear chest</t>
  </si>
  <si>
    <t>CA= _x000D_
VIT.D=14_x000D_
-COMPLAINS OF MIDBACK PAIN, _x000D_
-SHE ALSO HAS FATIGUE , SOB , SNORING</t>
  </si>
  <si>
    <t xml:space="preserve">WT=104KG, BP=_x000D_
OSA= </t>
  </si>
  <si>
    <t xml:space="preserve">R/O OBSTRUCTIVE SLEEP APNEA </t>
  </si>
  <si>
    <t>-ECHO, _x000D_
CALCIUM,PO4, CBC, -ACECLOFENAC 100MG PO BID FOR 5 DAYS -PANTOPRAZOLE 20MG PO BID - VIT. DMEGA DOSE 50.000 IU PO ONCE WEAKLY FOR 2 MONTH -  CALCIUM TAB SUPPLMENT</t>
  </si>
  <si>
    <t>Right renal cyst + ?Osteopenia IX: ECHO GI diastolic dysfunction + VIT.D INSUFFICENCY</t>
  </si>
  <si>
    <t>pr=85  bp=151 / 80mmhg,total cholestrol=142mg/dl,triglyceride 147,hdl=47,ldl=66mg%other investigations are normal except urine bloo+2</t>
  </si>
  <si>
    <t>collect u/sound ,see mgt</t>
  </si>
  <si>
    <t>She has pleuritic chest pain for almost more than 6 months. She also has neck pain.</t>
  </si>
  <si>
    <t>BP: 111/79, pr:85</t>
  </si>
  <si>
    <t>? generalized arthralgia.</t>
  </si>
  <si>
    <t>1. uric acid_x000D_
2. vit D_x000D_
3.Chest x-ray</t>
  </si>
  <si>
    <t>P1: CVT 2nd to postpartum warfarin discontinued one year back.</t>
  </si>
  <si>
    <t>HA, myalgia, arthralgia</t>
  </si>
  <si>
    <t>stable BP- 130/80</t>
  </si>
  <si>
    <t>t2dm +  URTI</t>
  </si>
  <si>
    <t xml:space="preserve">MTF 850 mg po BID </t>
  </si>
  <si>
    <t>T2DM + HTN+? Ischemic stroke on ASA 81mg po daily, atrovastatin 40 mg po daily, MTF 850 mg po bid, doanil 5mg po bis, amlodipine 10mg po daily and HCT 25 mg po daily</t>
  </si>
  <si>
    <t>BP:121/75 Pr:70</t>
  </si>
  <si>
    <t>LBP+ polyneuropathy</t>
  </si>
  <si>
    <t>1. vitamine serum D, x-ray of lumbar sacral_x000D_
2. CBC, RFT</t>
  </si>
  <si>
    <t>Has long standing back pain and currently the pain is on the thighs she has pinching and burning sensation on the thight. She also complains that she has productive cough for the past five days. Otherwise, no fever, no weakness, night sweat or weight loss, no chronic Dx such DM, Htn</t>
  </si>
  <si>
    <t>- cough of 3 weeks with whitish sputum of 3 weeks more worse at night , no fever, no sweating, no anorexia, no weight loss_x000D_
- shortness of breath on mild exertion, no Orthopnea, PND_x000D_
- no body sweating_x000D_
- no urinary complaint_x000D_
- undergone tonsillectomy 2m</t>
  </si>
  <si>
    <t>BP- 131/85PR- _x000D_
Chest- has rhonchi,cleared after cough and expectoration_x000D_
no other pertinent</t>
  </si>
  <si>
    <t xml:space="preserve">?Allergic bronchitis </t>
  </si>
  <si>
    <t>CBC, ESR, Sputum gene xpert, CXR, vitamin D level</t>
  </si>
  <si>
    <t>Bp: 111/67</t>
  </si>
  <si>
    <t>LBP+?hyperthyrodism</t>
  </si>
  <si>
    <t>1. CBC, chest X-ray, TFT</t>
  </si>
  <si>
    <t>She has pleurtic back and side chest pain, but there is also sweating for the past 1 week, otherwise no cough, no pain while breathing. She also says she has wt loss, loss of appetit for the past 1 month.she doesnt have HTN and DM</t>
  </si>
  <si>
    <t>BP: 130/63 pr: 71</t>
  </si>
  <si>
    <t>LBP+?Recurrent UTI</t>
  </si>
  <si>
    <t>1. CBC, OFT_x000D_
2. Abdomenal pelvic ultrasoind_x000D_
3. UA and Urine Culture</t>
  </si>
  <si>
    <t>She has lowerback pain for the past a long time she also has flank pain. She said in the last 15 days she was treated for a uti. She said the burning senstion while urinating has reduced but she still has uncomfortable feeling before and after urinating.</t>
  </si>
  <si>
    <t>BP:106/70, pr:84</t>
  </si>
  <si>
    <t>Dyspesisa....</t>
  </si>
  <si>
    <t xml:space="preserve">1. h.pylori stool antigen_x000D_
</t>
  </si>
  <si>
    <t>She has epigastric cramping and nausea and vomiting for a month duration.</t>
  </si>
  <si>
    <t>Same..................</t>
  </si>
  <si>
    <t>BP: 131/77 pr:77</t>
  </si>
  <si>
    <t>?neuropthy</t>
  </si>
  <si>
    <t>1. CBC, RFT, FBS, vit D</t>
  </si>
  <si>
    <t>He is a 44 yrs old male patient who says on his right temporal side of his head there is burning sensation,sharp pain and sometimes a feeling that something is walking on him</t>
  </si>
  <si>
    <t>PR=82/M  BP=125 / 72MMHG,HGA1C=7.2%</t>
  </si>
  <si>
    <t>T2 DM  WITH SUBOPTIMAL GLYCEMIC CONTROL</t>
  </si>
  <si>
    <t>NPH 32/16IU,ATORVASTATIN 20MG PO DAILY,DO HGA1C</t>
  </si>
  <si>
    <t>T2 DM ON  NPH 30/14  AND ATORVASTATIN 20 MG PO DAILY</t>
  </si>
  <si>
    <t>PR=95 BP=158 / 90MMHG TODAY,BUT AT HOME  IT WAS 130/80MMHG,PR=124/75,123/68,127/76MMHGON   VARIOUS DAYS.</t>
  </si>
  <si>
    <t>PR=102  BP=143 / 91MMHG,FBS=156MG/DL</t>
  </si>
  <si>
    <t>T2DM+HTN WITH SUBOPTIMAL GLYCEMIC+BP CONTROL</t>
  </si>
  <si>
    <t>REFILL,GLIBINCLAMIDE 5MG PO DAILY,ADVISED ON LIFE STYLE MODIFICATIONS,DO HGA1C</t>
  </si>
  <si>
    <t>BP=128/76MMHG,PR=78/M</t>
  </si>
  <si>
    <t>REFILL WITH THE MEDICATION.</t>
  </si>
  <si>
    <t>PR=91/M  BP=140 / 68MMHG,FBS=155MG/DL</t>
  </si>
  <si>
    <t>DM+HTN WITH SUBOPTIMAL GLYCEMIC+BP CONTROL</t>
  </si>
  <si>
    <t>REFILL,NPH 24/20IU,DO HGA1C</t>
  </si>
  <si>
    <t>DM + HTN + Dyslipidemia on MTF 1gm/500 mg po bid - NPH 22/18 IU sc bid , amlodipine 10 mg po/d , atrova - 20 mg po/d</t>
  </si>
  <si>
    <t xml:space="preserve">complain  cough   which is  dry  other  wise  no  hx  of  leg  swelling  </t>
  </si>
  <si>
    <t>Sinus Tachycardia, Sinus Arrhythmia Seen, Left Ventricular Hypertrophy. Please correlate clinically   bp  148  /87   ECHO     VALVULAR   HEART  DISEASE    /MODERATE  MR AND   AR /</t>
  </si>
  <si>
    <t xml:space="preserve">heart  failure ?VHD </t>
  </si>
  <si>
    <t>link  to  seniour  and  start  ASA    ,</t>
  </si>
  <si>
    <t>heart  failure?VHD</t>
  </si>
  <si>
    <t xml:space="preserve">SEND  FBS  , RFT  ,U/A </t>
  </si>
  <si>
    <t>P= TYPE 2 DM+HTN ON NPH 36/26 iu sc bid AMLODIPIN 10 MG PO DAILY, Atrovastatin 20 mg po daily</t>
  </si>
  <si>
    <t xml:space="preserve">Lower back pain_x000D_
FBS 155-237 _x000D_
Last retinal screening 1 week normal </t>
  </si>
  <si>
    <t>BP 130/70_x000D_
Inj site clear</t>
  </si>
  <si>
    <t xml:space="preserve">Restart MTF 1 gm PM_x000D_
NPH 58/56_x000D_
RI 4/4_x000D_
Refill statin_x000D_
</t>
  </si>
  <si>
    <t>P1:Type 2 DM P2-HTN P3 Dyslipidemia on -NPH 54/52 and RI 4/4, -MTF 1000mg po BID (not taking for the past 3 months), -Enalapril 5mg/po/d, -Atorvastatin 20mg po/d</t>
  </si>
  <si>
    <t>BP=158 / 85_x000D_
home record = 123-130/68-70</t>
  </si>
  <si>
    <t>appoint after 1 month with serial BP records _x000D_
refill medication_x000D_
advice on salt restriction and decrease salt</t>
  </si>
  <si>
    <t>P1= Amlodipine 10 mg po/d, HCT 25 mg po/d, atrovastatin 40 mg po/d, ASA 81 mg po/d, neurobin 1 tab po/d</t>
  </si>
  <si>
    <t>DRY COUGH OF FOUR DAYS AND LEG SWELLING FOR THELAST SEVEN YEARS</t>
  </si>
  <si>
    <t>PR=87  BP=142 / 79MMHG HEENT= PINK CONJUCTIVA,NIS,CHEST = CRIPITATION AT RIGHT POSTERIOR LOWER2/3</t>
  </si>
  <si>
    <t>REFILL,AMLODIPINE 5MG PO DAILY,ENENALAPRIL 10 MG PO BID</t>
  </si>
  <si>
    <t>HTN with HHD + CRBBB + PN + BPH on alfuzosin  10mg po daily, amlodipine 10mg po daily, furosemide40MG PO DAILY, ASA 81mg po daily, ATROVASTATIN 20mg po daily and AMT 25 mg po/day,ENALAPRIL 10MG PO DAILY</t>
  </si>
  <si>
    <t>P1= Amlodipine 10 mg po/d, HCT 25 mg po/d_x000D_
P2= old Ischemic stroke(3yrs)  atrovastatin 40 mg po/d, ASA 81 mg po/d, neurobin 1 tab po/d</t>
  </si>
  <si>
    <t>REFILL,AMLODIPINE 5MG PO DAILY,ENENALAPRIL 10 MG PO BID,INVESTIGATE,THEN MANAGE.</t>
  </si>
  <si>
    <t xml:space="preserve">BP 130/80 _x000D_
CHol; 136 LDL 53  TG 134 HDL 50  TSH 2.7 </t>
  </si>
  <si>
    <t xml:space="preserve">Assessment_x000D_
Euthyroid </t>
  </si>
  <si>
    <t xml:space="preserve">Refill THyroxin 100 ug 6x/week _x000D_
D/C Statin </t>
  </si>
  <si>
    <t xml:space="preserve">nd year post thyroidectomy on Levothyroxine 100mcg po daily Atrova 20mg/day_x000D_
_x000D_
New Complaint_x000D_
Asymptomatic_x000D_
</t>
  </si>
  <si>
    <t>bp 130/78-140/90 fbs110-135</t>
  </si>
  <si>
    <t>Type 2 DM + HTN  Metformin1gm, Glibenclamide 10 mg po bid, losartan 50 mg po daily , Amlodipine 5 mg po per day</t>
  </si>
  <si>
    <t>-no new complaint_x000D_
previous investigations(2 mnth back0 HDL=30 LDL=33TGL=92,TOTAL.CHOL=76 CR=0.6 BUN=8 U/A UN REMARKABLE</t>
  </si>
  <si>
    <t xml:space="preserve">bp= 120/80, 120/70,  fbs= 161, 155, 145,142 </t>
  </si>
  <si>
    <t>-LDL, hga1c, cr, _x000D_
-ADD dapa 10mg po/d _x000D_
-see after 3 mnth</t>
  </si>
  <si>
    <t>50 YRSP-1 HTN P2- T2 DM -metformin 1000 mg po bid and glibenclamide 10 mg po bid atorvastatin 40 mg po daily enalapril 5 mg po bid</t>
  </si>
  <si>
    <t>A known DM + HTN patient on metformin 500 mg po BID, amlodipine 10 mg po/d, enalapril 5 mg po BID ,HCT 25 mg po/d ASA 81 mg po/d and rosuvastatin 10 mg po/d. She was admitted to the ward 6 months back for the diagnosis of post covid Fibrosis with superimposed SCAP and discharged improved. she complains of fatigue and SOB at supra ordinary activities but no cough, or chest pain. she complains of epigastric burning pain after taking ASA but no nausea or vomiting. HFBS - 131 MG/DL Inv: HgA1C - 7.9%</t>
  </si>
  <si>
    <t xml:space="preserve">has discont. Amlodipine for the past 2 month after he experience pedal edema </t>
  </si>
  <si>
    <t xml:space="preserve">BP=175 / 90_x000D_
FBS= 127 </t>
  </si>
  <si>
    <t>poorly controlled HTN + Known Type 2 DM</t>
  </si>
  <si>
    <t xml:space="preserve">Add HCT 25mg PO daily_x000D_
refill other medication_x000D_
appoint after 3 month with serial BP and FBS records_x000D_
</t>
  </si>
  <si>
    <t>P1=T2 DM on NPH 30/20 IU, atrovastatin 20 mg PO daily_x000D_
P2= HTN; Amlodipine 10 mg po/d, Enalapril 10 mg po BID, ASA 81 mg po/d, amitriptyline 25 mg po/d and neurobin 1 tab po/d</t>
  </si>
  <si>
    <t xml:space="preserve">6 weeks of GA </t>
  </si>
  <si>
    <t xml:space="preserve">Objective Finding_x000D_
2x3 cm anterior neck swelling S1 and s2 well heard no m hga1c 6.6 TSH 0.26 [ 0.25-4]_x000D_
_x000D_
</t>
  </si>
  <si>
    <t xml:space="preserve">Type 2 DM Recurrent Abortion 1st TMS Pregnancy_x000D_
_x000D_
</t>
  </si>
  <si>
    <t>Plan_x000D_
SMBG Switch to Insulin RI 4-4_x000D_
NPH 4-4 _x000D_
Free T4 _x000D_
 Folic acid Involve OBS side for recurrent abortion</t>
  </si>
  <si>
    <t xml:space="preserve">TYpe 2 DM for 2 years ON MTF 1000 BID_x000D_
_x000D_
has 2 abortion in this year </t>
  </si>
  <si>
    <t xml:space="preserve">bp    125/81   126  /71    129/76   </t>
  </si>
  <si>
    <t xml:space="preserve">refill   and  appoint  after 2  month with  sereal  bp  record </t>
  </si>
  <si>
    <t>he has left flank pain for the past 2 days. he has frequency of urination and polydipsia, but no urgency or dysuria.\_x000D_
he has fall down injury 3 months ago and he has back pain since then. his lumbosacral spin xray shows lumbosacral verteral early degenerative changes</t>
  </si>
  <si>
    <t>BP= 120-135/75-80</t>
  </si>
  <si>
    <t xml:space="preserve">well conterolled HTN. </t>
  </si>
  <si>
    <t xml:space="preserve">urinalysis, FBS, _x000D_
analgesics and refill medciatiosn. </t>
  </si>
  <si>
    <t xml:space="preserve">FBS 70-107_x000D_
Predinner 170-230_x000D_
</t>
  </si>
  <si>
    <t xml:space="preserve">BP 110/80 _x000D_
Inj site clear </t>
  </si>
  <si>
    <t>- NPH 54/42_x000D_
RI 4/4_x000D_
Retinal screening_x000D_
SMBG_x000D_
RFT</t>
  </si>
  <si>
    <t xml:space="preserve">YPE 1DM for 6 years on; - NPH 54/44 IU R/R- 4/2_x000D_
_x000D_
New Complaint_x000D_
- FBS 114 - 130 RBS- 270_x000D_
_x000D_
Objective Finding_x000D_
BP- 130 / 100 BP- 70 CLEAR INJECTION SITES_x000D_
_x000D_
Assessment_x000D_
SAME + FAIR CONTROL_x000D_
_x000D_
</t>
  </si>
  <si>
    <t>BP=143 / 72, _x000D_
FBS=72_x000D_
HGBA1C=7.8</t>
  </si>
  <si>
    <t>send RFT,FBS and serum cholesterol</t>
  </si>
  <si>
    <t>P1=T2DM on metformin 1.5/1 gm po BID, doanil 10 mg po BID, atrovastatin 20 mg po/d _x000D_
P2= HTN enalapril 10 mg po BID, HCT 25 mg po/d, and ASA 81 mg po/d</t>
  </si>
  <si>
    <t>BP=108 / 69_x000D_
FBS=165-190</t>
  </si>
  <si>
    <t xml:space="preserve">Poorly controlled T DM </t>
  </si>
  <si>
    <t xml:space="preserve">INC. NPH 26/19 iu sc bid </t>
  </si>
  <si>
    <t>P=known T2DM on NPH24/18 iu sc bid ( but she was taking 25/18 iu SC BID)</t>
  </si>
  <si>
    <t>no cough, no SOB, no edema, no visual probnlem, 9cataract omn follow up), no back pasin, no paresthasia, joint mobility good, good balance, good understanding, cooperative, no obesity, fatigue, no stress,  psychosocial distress (has lost her brother with liver disease , he was an addict), good dietary habit, good hygien, no addiction, adherent to medication , toileting good, good sociasl interaction. remarks (no breast mass, no vaginal discharge) FBS 150 mg/fdl BP 110/70 mmHg</t>
  </si>
  <si>
    <t>sleeps well, walking distance good but weak walking up stauirs, muscle strength good, no emotionalk change, no memory loss, good judgemenmt</t>
  </si>
  <si>
    <t>paresthasia , good disease course</t>
  </si>
  <si>
    <t>salt restriction,  minimize coffee, prevention of fall, vegitabl;e and fruit dish, leghumes dish, get adequate sun light, , use only liquid oil, foot care (hygienm , keep moisturizing legs with vaslin, becareful while cutting nail, wear loose shoe, ), keep candy in pocket, get a cup of juice ,made of (banana, avocado, oats and milk) twice per week</t>
  </si>
  <si>
    <t>diabetes, hypertension, dysl;ipidemia, unstabl angina</t>
  </si>
  <si>
    <t xml:space="preserve">mid-night hypoglycemia sign even at level of 80-100mg/dl, the symptom imtove imptove </t>
  </si>
  <si>
    <t xml:space="preserve">fbs-= 180-240, midnight=80- 100 BUT HAVE SYMPTOM VITALS SIGN ARE STABLE </t>
  </si>
  <si>
    <t>-TSH, LIPID PROFILE, CR, URINE ANALYSIS, HGA1C, ABD. U/S _x000D_
-ADVICE ON FOLIC ACID AND CONTRACEPTIVE_x000D_
-HO,E BG MONITORING_x000D_
-NPH 22/14</t>
  </si>
  <si>
    <t xml:space="preserve">35 yrs old female known type 1 dm on nph 22/12 iu sc bid for  past 2 yrs </t>
  </si>
  <si>
    <t>PR=68  BP=125 / 66MMHG,FBS=97MG/DL</t>
  </si>
  <si>
    <t>T1DM WITH GOOD GLYCEMIC CONTROL</t>
  </si>
  <si>
    <t>TI DM NPH insulin 36/14 IU SC BID</t>
  </si>
  <si>
    <t>BP=105 / 65</t>
  </si>
  <si>
    <t>update serum Vitamin D level</t>
  </si>
  <si>
    <t>P1=Type 2 diabetes mellitus NPH=34/32, Atrovastatin 20mg PO daily _x000D_
P2= Vitamin D deficiency(9.25) on Vit D supplement 50000 IU weekly</t>
  </si>
  <si>
    <t xml:space="preserve">FBS 90-100_x000D_
2hrs post breakfatst, pre and post dinner 150-170_x000D_
</t>
  </si>
  <si>
    <t xml:space="preserve">BP 150/80_x000D_
Hga1c 6.8 _x000D_
cr0.8 </t>
  </si>
  <si>
    <t xml:space="preserve">TYpe 2 DM Controlled +ED +  right abducens nerve palsy_x000D_
_x000D_
</t>
  </si>
  <si>
    <t xml:space="preserve">ASA 81 mg PO/day_x000D_
Atrova 40mg PO/day PM _x000D_
Sildenafil 100 mg PRN_x000D_
Neurobion_x000D_
Neurology follow up </t>
  </si>
  <si>
    <t xml:space="preserve">HYPERTENSION + T2 DM; on NPH= 28/18 Am/PM MTF 500 mg po/d Enalapril 10 mg po bid, HCT 25 mg po/d_x000D_
_x000D_
</t>
  </si>
  <si>
    <t xml:space="preserve">He has been taking enalapril 10 mg po TID  by mistake. _x000D_
he has pain on his bilateral knees. he claims he has gout. _x000D_
no shortness of breath or orthopnea, PND. </t>
  </si>
  <si>
    <t>BP= 136 / 83</t>
  </si>
  <si>
    <t xml:space="preserve">D/c HCT, add amlodipine 10 mg po daily, make enalapril 10 mg po BID, _x000D_
send serum uric acid, FBS, electrolytes. </t>
  </si>
  <si>
    <t xml:space="preserve">BP 110/70   PR 80 regular RR 12 _x000D_
CVS NAD _x000D_
</t>
  </si>
  <si>
    <t>STAGE-T3-RVI ON (TDF+3TC+DTG) P2:NYHA- CLASS-3-STAGE-C-HF rEF 2* TO DCMP(MODERATE-MR-AND MILD-TR) + MODERATE PULMONARY LVEF = 20%</t>
  </si>
  <si>
    <t xml:space="preserve">Frusemide 40 mg po daily _x000D_
Spironolactone 25 mg po daily  _x000D_
Escalate Enalapril to 5mg Po BID_x000D_
Metoprolol 50 mg po daily_x000D_
Dapagliflozin 10 mg Po daily  _x000D_
RTC after 1 month with update CBC OFT Electrolyte , lipid profile, FBS </t>
  </si>
  <si>
    <t xml:space="preserve">STAGE-T3-RVI ON (TDF+3TC+DTG) P2:NYHA- CLASS-3-STAGE-C-HF rEF 2* TO DCMP(MODERATE-MR-AND MILD-TR) + MODERATE PULMONARY LVEF = 20%_x000D_
taking Frusemide 40 mg po daily _x000D_
Spironolactone 25 mg po daily  _x000D_
Enalapril 5mg Po daily _x000D_
Metoprolol 50 mg po daily_x000D_
Dapagliflozin 10 mg Po daily  </t>
  </si>
  <si>
    <t>BP=130 / 68, PR=78_x000D_
FBS=105_x000D_
On 5/5/15=&gt; Cr=078</t>
  </si>
  <si>
    <t xml:space="preserve">KNOWN T2DM ( good glycemic control) + Controlled HTN + Paraparesis 2ry to ?? + ADVACED PERIPHERAL NERUPATHY </t>
  </si>
  <si>
    <t xml:space="preserve">NPH 30/16 IU SC BID, METFORMIN 500MG PO BID, AMILODIPIN 10MG DAILY, Amitriptyline 25 mg po/d, Neurobion 1 tab po/d </t>
  </si>
  <si>
    <t xml:space="preserve">P=KNOWN T2DM+ KNOWN HTN + Paraparesis 2ry to ?? ADVACED PERIPHERAL NERUPATHY +CKD 2RY TO ? DM NEPHROPATHY; ON  NPH 30/16 IU SC BID, METFORMIN 500MG PO BID, AMILODIPIN 10MG DAILY, Amitriptyline 25 mg po/d, Neurobion 1 tab po/d </t>
  </si>
  <si>
    <t>exertional dyspnea but _x000D_
No SOB, NO Syncope, presyncope, no orthopnea, PND , no edema.</t>
  </si>
  <si>
    <t>PR-  40 Regular full in volume_x000D_
BP- 191/80 Mmhg</t>
  </si>
  <si>
    <t>Hold the spirolactone and make enalapril 10mg po bid _x000D_
add amlodipine 10mg po daily _x000D_
repeated eco</t>
  </si>
  <si>
    <t>P- HTN for 03 years on _x000D_
 enalapril 20mg po BID _x000D_
P2- Symptomatic bradycardia_x000D_
eco-bilateral enalrgment with mildly reduced LV function EF 45%. septal assynchrony suggestive of conduction abnormality</t>
  </si>
  <si>
    <t>BP=107 / 62_x000D_
FBS=98- 180</t>
  </si>
  <si>
    <t>refill medication_x000D_
update HGBA1C on next appointment_x000D_
appoint after 3 month with serial FBS records</t>
  </si>
  <si>
    <t>P=T1 DM(8yrs) on NPH=16/12 &amp; RI=8/6</t>
  </si>
  <si>
    <t>INj site_x000D_
SMBG pre and post meal &gt; 160-</t>
  </si>
  <si>
    <t xml:space="preserve">TYpe 2 DM + 2nd TMS pregnancy </t>
  </si>
  <si>
    <t>RI 12/8/12_x000D_
NPH 18/12_x000D_
Prenatal vitamin_x000D_
ANC follow up</t>
  </si>
  <si>
    <t xml:space="preserve">28 year old Primigravid 2nd trimester pregnancy (18 +4WK confirmed by obstetric U/s)+ newly diagnosed Type 1 DM + Bronchial Asthma </t>
  </si>
  <si>
    <t>Significant improvment on the SOB, leg edema , orthpnea and PND</t>
  </si>
  <si>
    <t xml:space="preserve">BP= 110/70 _x000D_
PR-= 78 _x000D_
SPO2= Maintain at room temprature </t>
  </si>
  <si>
    <t xml:space="preserve">Salt free diet     </t>
  </si>
  <si>
    <t>Category 3 pulmonary hypertension, B.Asthma Atiral fibrillation HTN_x000D_
she is on carvidolol 6.25mg po bid_x000D_
lasix 60mg po bid_x000D_
spirolacotne 25mg po daily _x000D_
dabigatran 110mg po bid _x000D_
HCT 12.5mg po daily _x000D_
sildinagil 50/25_x000D_
ppi PRN _x000D_
Symbicort 1 puff BID</t>
  </si>
  <si>
    <t>FBS=96-103-175-210</t>
  </si>
  <si>
    <t xml:space="preserve">Dec. NPH 24/16 IU sc bid; Add RI=2/2 IU SC BID </t>
  </si>
  <si>
    <t>P=DM(for 11 yrs) on NPH 26/18 IU sc bid</t>
  </si>
  <si>
    <t>no  p[ostive</t>
  </si>
  <si>
    <t>chronic htn +acute gastritis</t>
  </si>
  <si>
    <t>chronic  htn</t>
  </si>
  <si>
    <t>She has no compliant.</t>
  </si>
  <si>
    <t>BP:148/91, Pr: 93mins</t>
  </si>
  <si>
    <t>!. Refill: Amlodipine 1mg/po/d_x000D_
Add Enalapril 10mg/po/d_x000D_
2. OFT, Lipid Profile and FBS on next appointment</t>
  </si>
  <si>
    <t>P1: This is a known Hypertensive pt. (15 yrs)_x000D_
Currently on : Amlodipine 10mg/ po /d</t>
  </si>
  <si>
    <t>no cough, no SOb, no edema, no visual problem, hass fatigue, clampsy knee joibnts function, no weight gain or loss, no hailr loss, no exhoptalmia,  no polyphagia, no diarrhea, intermittent palpitation, adherent to medication, good heart rate, lipid progfile normal, low TSH, BP 110/80 mmHg</t>
  </si>
  <si>
    <t>sleeps well, walking distance good, muscle strength weak, no depressive symptoms, no over exitation, no mem,ory loss, good judgement</t>
  </si>
  <si>
    <t xml:space="preserve">hashimoto tyrodites </t>
  </si>
  <si>
    <t xml:space="preserve">24HR URINE PROTIEN = 2072_x000D_
HGa1c 7.5 Chol; 144 LDL 78 RFT WNR INj site clear_x000D_
HAD optha visit 1 mnth back </t>
  </si>
  <si>
    <t>BP=129 / 91, HE DIDNT COME WITH FBS</t>
  </si>
  <si>
    <t>- ? DIABETIC KIDNEY DISEASE</t>
  </si>
  <si>
    <t xml:space="preserve">ADD envas 5mg po/d, -ADVICED ON HOME MONITORING_x000D_
-abd.u/s, RFT, LDL, HGA1C, </t>
  </si>
  <si>
    <t>post traumatic seizure disorder for 3 yrs old on phenytoin 150 mg po BID and valproic acid 200 PO bid P2; Type 2 DM POst panceatectomy for 15 years ON NPH 86/80 AND REGULAR INSULIN 48/40 - MTF 1 gm BID , Atrova 20 mg PO/day, AMITRIPTYLINE 25MG PO/D</t>
  </si>
  <si>
    <t xml:space="preserve">BP 110/55   PR 70 regular  RR 12_x000D_
Is No edema </t>
  </si>
  <si>
    <t>Calcific AS in HFpEF on Furosemide 40 mg PO BID_x000D_
Na +  141   K + 5    Cl- 109    Tca 2+ 9.7   P04 4.1</t>
  </si>
  <si>
    <t xml:space="preserve">CT Furosemide 40 mg PO BID_x000D_
RTC after 3 months with RFT </t>
  </si>
  <si>
    <t xml:space="preserve">Was not taking MTF and daonil for &gt; 1 week FBS 90-130_x000D_
Post prandial 100-140 </t>
  </si>
  <si>
    <t xml:space="preserve">A1c 5.8  24 hrs UP 3820 _x000D_
PR 92 RR 17 BP 144 / 96 _x000D_
</t>
  </si>
  <si>
    <t xml:space="preserve">TYpe 2 DM with DKD 24 hrs up 3820 _x000D_
</t>
  </si>
  <si>
    <t xml:space="preserve">ATROVASTATIN 40 MG PO DAILY._x000D_
Restart MTF 500mg PO/day PM_x000D_
Daonil 5 mg AM_x000D_
Add dapa 10 mg/day _x000D_
Start Losartan 50 mg /day _x000D_
</t>
  </si>
  <si>
    <t xml:space="preserve">P1- LEFT SIDE HEMIPLEGIA SECONDARY TO HEMORRGIC STROKE P2-Known RVI ON HAART P3- KNOWN HYPERTENSIVE P4- KNOWN DM P5- HEP B +VE Patient on Metformin 500mg PO BID Gilebenclamid 5 mg po  BID amlodipin 10 mg ,fluconazole 200 mg po daily,cotrimoxazole 960 mg po daily,carvidolol 6.25 mg po daily,_x000D_
_x000D_
_x000D_
</t>
  </si>
  <si>
    <t xml:space="preserve">COMPLAIN   NUMBNESS TO  LOWER EXTRIMITIES </t>
  </si>
  <si>
    <t xml:space="preserve">BP  105  /67  </t>
  </si>
  <si>
    <t xml:space="preserve">THE  SAME+PN?  </t>
  </si>
  <si>
    <t xml:space="preserve">SEND  SERUM  VITAMIN  D,L/S  X  RAY   ABDOMENAL  U/S   AND  ECG  ELECTROLYTE </t>
  </si>
  <si>
    <t xml:space="preserve">The Same + ?UTI + ?Stage 1 HTN </t>
  </si>
  <si>
    <t>PR=86  BP=152 / 78MMHG,FBS=115MG/DL</t>
  </si>
  <si>
    <t>SAME AS ABOVE+GOOD GLYCEMIC+SUBOPTIMAL BP CONTROL</t>
  </si>
  <si>
    <t xml:space="preserve">she has productive cough of yellowish sputum, low grade fever of few days. _x000D_
she has no seizure episode. </t>
  </si>
  <si>
    <t xml:space="preserve">she has fine crackles onthe posterior chest bilaterally. </t>
  </si>
  <si>
    <t>epilepsy (well controlled) + ? CAP</t>
  </si>
  <si>
    <t xml:space="preserve">refill medications_x000D_
augmentin 625 mg po TID, Azithromycin 500 mg po daily for 3 days. _x000D_
CXR and CBC. </t>
  </si>
  <si>
    <t>hx of burning pain</t>
  </si>
  <si>
    <t xml:space="preserve">Exertional dypnea but no_x000D_
no cough/orthenea/ PND / edma </t>
  </si>
  <si>
    <t xml:space="preserve">BP- 99/71_x000D_
RR- 72_x000D_
LGS- there is 2-3cm mobile non tender mass on the left breast </t>
  </si>
  <si>
    <t xml:space="preserve">improving of symptoms </t>
  </si>
  <si>
    <t xml:space="preserve">advice on drug adherance and bring the eco for optimizing of the anti remodeling_x000D_
add MRA 12.5mg po daily ._x000D_
do left breast ultrasound </t>
  </si>
  <si>
    <t xml:space="preserve">P1- Killip class 1 Anteroseptal STEMI _x000D_
P2-  R/O Breast Fibroadenoma Current Management Summary - ASA 81MG PO DAILY - CLOPIDOGREL 75 MG PO DAILY - ATORVASTATIN 80 MG PO  - METOPROLOL 12.5 MG PO BID - ENALAPRIL 2.5MG PO BID._x000D_
Dapagliflozin 10mg po dialy </t>
  </si>
  <si>
    <t>she has a hx of Lt leg DVT 5 yrs back for w/c sh took warfarin for 2 yrs &amp; discontinued for the past 3 yrs. _x000D_
She has ahx of tingling &amp; burning hand pain of 2 mons duration</t>
  </si>
  <si>
    <t xml:space="preserve">bp=133 / 77, PR=94_x000D_
FBS=? </t>
  </si>
  <si>
    <t xml:space="preserve">T2 DM + controlled HTN + cervical spondylosis +? Diabetic PN + ? Lt leg Post DVT syndrome </t>
  </si>
  <si>
    <t xml:space="preserve">Advised on stoking wearing, Add Pregabaline 75 mg po/d_x000D_
FBS_x000D_
</t>
  </si>
  <si>
    <t>P=well controlled T2 DM + HTN + cervical spondylosis; on MTF 500 mg PO BID, Enalapril 5 mg po bid, ASA 81 mg po/d, Atrovastatin 20 mg po/d, Neurobion 1 tab po/d, meloxicam 15 mg po/d</t>
  </si>
  <si>
    <t xml:space="preserve">have been treated with Pneumonia 15 days back the cough fever and chest pain has resolved but has easy fatigability </t>
  </si>
  <si>
    <t>FBS=109-123_x000D_
BP=139 / 74_x000D_
Home record= 110-133/62-74 PR= 61-75</t>
  </si>
  <si>
    <t>appoint after 2month with seral BP and FBS record_x000D_
refill medication</t>
  </si>
  <si>
    <t>P1=HTN on amlodipine 2.5mg d, ASA 81 mg d, Atorvastatin 20 mg_x000D_
P2=DM ON Metformin 500mg PO BID</t>
  </si>
  <si>
    <t xml:space="preserve">FBS= 145_x000D_
hga1c = 14.5 </t>
  </si>
  <si>
    <t>poorly controlled T1DM.</t>
  </si>
  <si>
    <t>RBS, urinalysis_x000D_
increase NPH dose</t>
  </si>
  <si>
    <t>TYPE 1 DM on NPH 20/12 iu</t>
  </si>
  <si>
    <t>HAS EPIGASTRIC PAIN SINCE A MONTH</t>
  </si>
  <si>
    <t>PR=85/M  BP=120 / 80MMHG ,FBS=150MG/DL</t>
  </si>
  <si>
    <t>SAME WITH SUBOPTIMAL GLYCEMIC CONTROL+DYSPEPSIA</t>
  </si>
  <si>
    <t>MTF 1GM PO PM,GLIBINCLAMIDE 10 MG PO BID,ANTACID SYRUP 10 ML PO TID FOR  TEN DAYS.</t>
  </si>
  <si>
    <t>BP=120/68, PR=68 regular</t>
  </si>
  <si>
    <t>HCT 25 mg po/day, amlodipine 5 mg po/day</t>
  </si>
  <si>
    <t>P=HTN on HCT 25 mg po/day, amlodipine 5 mg po/day</t>
  </si>
  <si>
    <t xml:space="preserve">HAs lower back pain_x000D_
Bilateral knee pain_x000D_
Previous thyroidectomy 20 years ago_x000D_
</t>
  </si>
  <si>
    <t xml:space="preserve">Multinodular anterior swelling_x000D_
_x000D_
</t>
  </si>
  <si>
    <t>Toxic MNG _x000D_
Type 2 DM with Metabolic Syndrome</t>
  </si>
  <si>
    <t xml:space="preserve">PTU 100 mg po/d  _x000D_
Enalpril 10 mg PO BID_x000D_
Beatloc 25 mg PO/day _x000D_
MTF 1 gm BID_x000D_
Rosuva 10 mg PO/day _x000D_
Amlodipine 10 mg PO/day _x000D_
Pregabalin 75 mg PO/day _x000D_
TO Neurologist </t>
  </si>
  <si>
    <t xml:space="preserve">P=Recurrent Toxic MNG on PTU 100 mg po/d P2: HTN + Thyro-cardiac D on , losartan 50 mg po daily , Enalapril 5 MG Po/d amlodipine 10mg po/d Propranolol 40mg/day P3. Degenerative lumbar spondylosis P4: T2DM on metformin 1000 MG po BID and Atrovastatin 40mg po/d Pregabalin_x000D_
_x000D_
</t>
  </si>
  <si>
    <t>?benign breast mass</t>
  </si>
  <si>
    <t>hx of right side breast pain</t>
  </si>
  <si>
    <t>NO NEW COMPLAINT _x000D_
- CR=1.07, HGB=20, HCT=61</t>
  </si>
  <si>
    <t>BP- 86/56, NO ORTHOSATIC DIZZNES PR=120(REGULARLY REGULAR) = SPO2 _x000D_
no edema</t>
  </si>
  <si>
    <t xml:space="preserve">+ cor-pulmonale, + polycythemia + known rvi </t>
  </si>
  <si>
    <t>MAKE LASIX 40mg po bid, bisoprolol 10mg po/d, continue others _x000D_
see after 1 mnth -cbc, cr</t>
  </si>
  <si>
    <t xml:space="preserve">66 years old P1- Known RVI (on HAART 1G) +P2-COR PULMONALE 2ry to moderate to sever pulmonary hypertension 2ndry to ?COPD r/o Post TB fibrosis+ P3- polycythemia( Hb=18.9, hct=61.5%)  ON  bisoprolol 5mg po/day , -lasix 40mg po tid , -spironolactone 25mg po/day, -beclomethasone inhalation two puff bid , -cotrimoxazole 960mg po/day,(until cd4&gt;200) -fluconazole 200mg po/day,( till cd4&gt;200) - Salbutamol 6 PUFF PRN, - sildenafil citrate 25mg po/d </t>
  </si>
  <si>
    <t>no cough, nop SOB,  no edema, no visual ptobnblem, no seizure attack, intermittent headache, no stress, no accidents, no alcohol intake, sleeps well, no illness recently, adherent to medixcation</t>
  </si>
  <si>
    <t>sleeps well, works in famuily business, no rislk for fire, sharp object,or hight amd swimming  experience</t>
  </si>
  <si>
    <t>avoid (fire , swimming, dricving cars, sharp objects, height, alcohol, bright light, stress)</t>
  </si>
  <si>
    <t>B.ASTHMA+r/o covid pneumo     +type ii dm</t>
  </si>
  <si>
    <t xml:space="preserve">New Complaint_x000D_
RI 4-4-2 NPH 26/16 Basal started 1 week ago_x000D_
_x000D_
</t>
  </si>
  <si>
    <t xml:space="preserve">Objective Finding_x000D_
SMBG FBS 101-130 Post meal 130-167_x000D_
</t>
  </si>
  <si>
    <t xml:space="preserve">Assessment_x000D_
Pregestationl DM with improving control_x000D_
_x000D_
</t>
  </si>
  <si>
    <t>Plan_x000D_
Adjust RI 8-10-4 NPH 26/18</t>
  </si>
  <si>
    <t xml:space="preserve">-Type 1 DM 2 years +HTN on NPH 26/14METHYL DOPA 250MG PO BID ASA 81MG PO DAILY ANTENATAL 1 TAB PO DAILY New Complaint 28 weeks of GA LFT WNR TSH 0.8 U/A protein -ve no cast_x000D_
</t>
  </si>
  <si>
    <t>a known HTN(on HCT)+ Old stroke+ mild AVR+ MV R+ controlled Toxic MNG 100mg PO BID (3 month )</t>
  </si>
  <si>
    <t>Weigh loss 12kg over the past 1 month (catabolic state due to poor glycemic control )</t>
  </si>
  <si>
    <t>IX- cl- 99  k- 4.4  sodium- 137 _x000D_
_x000D_
PR- 78     BP-100/75</t>
  </si>
  <si>
    <t xml:space="preserve">refill the medications _x000D_
Plan to hold glibenclamide and start him on NPH basal 12 IU _x000D_
DM educaiton advice on SMBG and bring the results to optimize the insulin </t>
  </si>
  <si>
    <t>P1- T2DM (Poorly controlled HGA1C- 12.5%)_x000D_
P2-  HFrEF (25-30%) 2o to IDCMP on _x000D_
_x000D_
Atrovastatine 40mg po daily, ASA 81mg po daily, metoprolol succinate12.5mg po daily, Lasix 40mg po tid, Spironolactone 25mg ppo daily, Dapagliflozine 10mg po daily, Metformine 1000mg po bid, glibenclamide 10mg po bid. _x000D_
Enalapril 2.5mg po bid.</t>
  </si>
  <si>
    <t>G/App -well loking_x000D_
V/S - stable_x000D_
MSS/INT- swelling of LT 4th finger</t>
  </si>
  <si>
    <t>Ass't- ?Post traumatic malunion</t>
  </si>
  <si>
    <t>Plan- X-ray of Lt hand</t>
  </si>
  <si>
    <t>complain pain on the Lt 4th finger of 4 month_x000D_
had accidental  injury by knife_x000D_
no other compliant</t>
  </si>
  <si>
    <t xml:space="preserve">COMPLAIN NUMBNESS TO LOWER  EXTRIMITIES AND  BILATERAL  KNEE  JOINT PAIN </t>
  </si>
  <si>
    <t xml:space="preserve">BP  13/70   135/90    URIC  ACID  9   </t>
  </si>
  <si>
    <t>THE SAME  =acute  g arthritis</t>
  </si>
  <si>
    <t>refill and  give  allopeurenol  100 mg po/day  for 1 month</t>
  </si>
  <si>
    <t>seen recently ,came for medication</t>
  </si>
  <si>
    <t>medication prescribed</t>
  </si>
  <si>
    <t>hypertension disease, radivculopathy</t>
  </si>
  <si>
    <t>_x000D_
P1=T2DM ( 10 PLUS YEARS) + P2=HTN ( 6 YERAS) + HHD MIXTARD 72/52 MTF 1250mg PO BID,LOSARTAN 50MG PO DAILY,ASA 81 MG PO DAILY ATROVASTATIN 40MG PO DAILY,METOPROLOE 50MG PO DAILY,LASIX 40MG PO TID</t>
  </si>
  <si>
    <t>PRODUCTIVE COUGH WITH HEMOPTYSIS FOR THREE DAYS DURATION</t>
  </si>
  <si>
    <t>BP=125/88MMHG,PR=83/M,CRIPITATION AT RIGHT AND LEFT ANYTERIOR LOWER 2/3</t>
  </si>
  <si>
    <t>DO CBC,ESR,,CHEST-RAY</t>
  </si>
  <si>
    <t>ON NPH 28/18</t>
  </si>
  <si>
    <t xml:space="preserve">INJ site clear_x000D_
</t>
  </si>
  <si>
    <t>TYpe 1 DM well controlled FBS 100-130  and predninnee 130-150</t>
  </si>
  <si>
    <t>Tapper NPH 26/16_x000D_
How to tapper down insulin advised_x000D_
life style mX</t>
  </si>
  <si>
    <t>P: DM nely DIagnosed with dKA</t>
  </si>
  <si>
    <t>he has biparietal headache which begins on his occipital area. _x000D_
he has taken metformin for 2 days but he had symptoms of hypoglycemia and he discontinued</t>
  </si>
  <si>
    <t xml:space="preserve">FBS = 90           </t>
  </si>
  <si>
    <t>same + cervicogenic headache</t>
  </si>
  <si>
    <t xml:space="preserve">discontinue metformin and make NPH 32/22_x000D_
PCM as needed. </t>
  </si>
  <si>
    <t>T2 DM +HTN + Headache</t>
  </si>
  <si>
    <t>BP= 129/69_x000D_
lipid Profile= LDL=134, TG=174, HDL=30, TOTAL CHOLESTROL=187_x000D_
FBS=94, HGBA1=5.11_x000D_
CR=0.75_x000D_
URIC ACID= 7.8</t>
  </si>
  <si>
    <t>appoint after 3 month with serial BP records_x000D_
refill medication</t>
  </si>
  <si>
    <t>P1: A known HTN with HHD (concentric Mild LVH with EF:60) -On Amlodipine 5 mg po per/d</t>
  </si>
  <si>
    <t>has tremor at time of holding object_x000D_
2-MONTHS BACK_x000D_
TSH=0.645(0.3-4.5),  FT4, FT3 ARE NORMAL</t>
  </si>
  <si>
    <t>PR=70 BP=123 / 69 WT= 55_x000D_
HAS POSTRAL TREMOR</t>
  </si>
  <si>
    <t xml:space="preserve">+ HYPERTHYROIDSIM + essential tremor + </t>
  </si>
  <si>
    <t xml:space="preserve">cbc/OFT/VBIT.D_x000D_
-omeprazole 20mg po bid_x000D_
-ibuprofen 400mg po _x000D_
-make propranolol 60mg po bid_x000D_
-PTU 100MG PO TID_x000D_
-NEUROBIN TAB PO/D _x000D_
see after 3 mnth WITH </t>
  </si>
  <si>
    <t>1: HYPERTHYROIDSIM ON PTU 100/150/100 MG PO TID AND PROPRANOLOL 40 MG PO DAILY P2=HTN ON enalapril 10 mg po BID ,Amlodipine 10 mg po daily, spironolactone 25mg PO/D P3 DVHD (calcific aortic valve with mild AR)...ALB=3.72 ATROVASTATINE 40MG PO DAILY LASIX 40MG PO DAILY</t>
  </si>
  <si>
    <t xml:space="preserve">COMPLAIN  DYSUREA  AND  EPEGASTRIC  PAIN </t>
  </si>
  <si>
    <t>UTI +DYSPEPSEA  ?</t>
  </si>
  <si>
    <t xml:space="preserve">TREAT  WITH MEDICATION </t>
  </si>
  <si>
    <t>Dyspepsia +? IP</t>
  </si>
  <si>
    <t>1st tm px +uti</t>
  </si>
  <si>
    <t>work up,frequency</t>
  </si>
  <si>
    <t>1st tm px + hx dysurea</t>
  </si>
  <si>
    <t>bilateral flank pain, nom dysuria, no fever, no cough, no SOB, no edema,  no viosual problem onfollow up, paresthasia  (burmning senmsation), no back pain, joint mobility good,good balance , walk with stick support, good understanding, cooperative, tinites, no virtigo, light headedness, no obesity, no stress, no psychosocial distress, good dietary habit, good hygien, adhernt to medication, toileting good,  good social intraction. remarks (no breast mass, no vagin al discharge)FBS 163 m,g/dl, BP 160/90 mmHg mostly below this</t>
  </si>
  <si>
    <t>sleeps well, walking distance good, muscle strength weak, feels fatigue, no emotional chanmge, no memory loss, good judgemernt</t>
  </si>
  <si>
    <t>salt restriction, be acvtive, minimize coffee, preventionof fall, vegitable and fruit dish, legumes dish, use only liqyuuid oil, get adequate sun light, footcare 9wear loose shoe, keep moistuerizing legs ith valin, becareful while cuttin g nails), keep candy in poclket, get acup of juice made of (banana, avocadfo, oats, milk )twice per week</t>
  </si>
  <si>
    <t>diabetes, hypertension, dyslipidemia, radiculopathy</t>
  </si>
  <si>
    <t>He again develops bilateral leg swelling of 2 wks duration while he is adherent to his medications. no SOB, chest pain, no Decrease UOP</t>
  </si>
  <si>
    <t xml:space="preserve">BP=143 / 60; PR=48_x000D_
CHest= clear, _x000D_
CVS= S1 &amp; S2 Heard no G or M _x000D_
MSS= G-I pitting edema _x000D_
ECG (recorded in the system 9/2/16)=shows AFIB_x000D_
MSS= G-I pitting edema </t>
  </si>
  <si>
    <t xml:space="preserve">? Hypothyroidism + HF 2 to ? DVHD to r/o TCD + Bradycardia 2 to ? </t>
  </si>
  <si>
    <t xml:space="preserve">TFT; RFT, serum eleUpdate ECG, send ECHO </t>
  </si>
  <si>
    <t xml:space="preserve">P=? Hypothyroidism + HF 2 to ? DVHD to r/o TCD ; on _x000D_
Levothyroxin 25 mic.gm po/d(started at private hospital 7 mons back), Lasix 40 mg po/d, spironolactone 25 mg po/d, Rivaroxaban 10 mg po/d_x000D_
</t>
  </si>
  <si>
    <t>This is 59 years old male known polyneuropathy pt for the last 8 years on vit b complex (vtB1, vitB6 and VitB) and known dyslipidemia on simvastatin for 5months and discontinued. Currently he transferred from icu with a dx of: Killip class I STEMI(anteroseptal)+ ? TIA + Prediabetes, after he stayed there for 4 days after he presented with LOC of 3 hrs duration which is sudden while he was walking. Since 14 days he has epigastric area discomfort and 5days back he has rt lower leg swelling. He quit smoking 27yrs back. Otherwise he has no hx of chest pain, SOB, orthopnea, PND, alcohol intake, DM or HTN. For this reason he went to a private clinic where he was investigated and referred to our hospital_x000D_
and he was admitted to the ICU and wards respectively and Discharged 9 days back with improvement.</t>
  </si>
  <si>
    <t>BP:107 / 73 PR:77 T36 spo2:95%_x000D_
CVS NO SIGNIFICANT Abnormality detected _x000D_
 ECG showed Anteroseptal leads ST elevation_x000D_
ECHO-SHOWED GRADE 1 LV DIASTOLIC DYSFUNCTION WITH EF 65% DONE IN OUR Hospital_x000D_
BRAIN MRI CONCLUDED RIGHT FRONTAL LOBE CONVEXITY VERY MINIMAL SUBDURAL HEMATOMA CAUSES NO MASS EFFECT OTHERWISE NORMAL BRAIN MRI _x000D_
HGA1C 6.15% _x000D_
TROPONIN DONE AT BETHZATA 1.22 20X ELEVATED (REF 0.02-0.06)</t>
  </si>
  <si>
    <t>1.Killip class I STEMI(anteroseptal)+ ? TIA + Prediabetes</t>
  </si>
  <si>
    <t xml:space="preserve">-DC ASPIRIN 81 MG PO DAILY _x000D_
-DC ENALAPRIL _x000D_
-Clopidogrel 75 mg po daily, _x000D_
-Atorvastatin 80mg po daily, _x000D_
-Metoprolol succinate 12.5mg PO BID _x000D_
-Appoint him after 1 month  AND 1 WEEK_x000D_
-Cardiologist consulted </t>
  </si>
  <si>
    <t xml:space="preserve">1.Killip class I STEMI(anteroseptal)+ ? TIA + Prediabetes on :-_x000D_
- Aspirin 81 mg po daily, _x000D_
-Clopidogrel 75mg po daily, -Atorvastatin 80mg po daily, _x000D_
-Metoprolol succinate 12.5mg PO BID --Enalapril 2.5mg po BID _x000D_
</t>
  </si>
  <si>
    <t xml:space="preserve">SOB AT REST _x000D_
</t>
  </si>
  <si>
    <t xml:space="preserve">DO FBS AND LIPID PROFILE </t>
  </si>
  <si>
    <t>P1- HFrEF 2ry DCM ( EF=35-40%) + Stage 5 CKD (ESRD) + HTN + Cholilithiasis + Dyslipidemia on Metoprolol - 50 mg bid , Frusemide - 40mg BID  Enalapril - 5mg PO BID Atorvastatin - 20mg/d, ASA - 81mg/d _x000D_
Dapaglifluzin 10mg po daily _x000D_
_x000D_
_x000D_
Unpdated Ix ECHO= IDCM with EF 30-35%. Lt atriam and ventricle are dilated. There is anteroseptal and anterior walls hypokinesis. On 22-0902023 Cr= 5.4 -- repeated 5.3._x000D_
Urine analysis= Protein +ve Ca+2 ionized= 2.28 (Ref 4.4-5.6)</t>
  </si>
  <si>
    <t>TOTAL CHOLESTROL=197MG/DL,HDL=37MG/DL,LDL=128MG/DLTRIGLYCERIDE=159MG/DL,RF=REACTIVE,HAND X-RAY=RA with secondary OAU/A=WBC= MANY,OTHERWISE NORMAL INVESTIGATIONS</t>
  </si>
  <si>
    <t>SAME AS ABOVE+UTI</t>
  </si>
  <si>
    <t>METHOTREXATE 5MG PO WEEKLY ,FOLIC ACID 5MG PO DAILY FOR TWO MONTHS,CIPROFILOXACILLINE 500 MG PO BID FOR AWEEK.</t>
  </si>
  <si>
    <t>REHUMATOID ARTERITIS+?MELANOMA</t>
  </si>
  <si>
    <t>KNOWN DM pt on NPH 38/36 HAS JOINT PAIN NO OTHER COMPLAIN</t>
  </si>
  <si>
    <t xml:space="preserve">PR-  90 IRR IRR_x000D_
BP-  98/.54  </t>
  </si>
  <si>
    <t xml:space="preserve">sameF                       </t>
  </si>
  <si>
    <t xml:space="preserve">continue the GDMT _x000D_
add dapagliglozin if affordable </t>
  </si>
  <si>
    <t>p1- HFrEF2ry to Dilated cardiomyopathy reduced LV function, EF-20% on_x000D_
RX-  metoprolol 12.5mg po/d, enalapril 5mg po bid, Spironolactone - 25mg po/d, furosemide 40mg po bid, Pantoprazol 40mg po/d</t>
  </si>
  <si>
    <t xml:space="preserve">no new complaints. he is getting woundcare at plastic surgery side. </t>
  </si>
  <si>
    <t xml:space="preserve">right sided below knee amputation. with </t>
  </si>
  <si>
    <t xml:space="preserve">discontinue revaroxaban and continue ASA for 2 weeks. </t>
  </si>
  <si>
    <t xml:space="preserve">3 weeks after STSG done for right post infectious AKA wound. he was taking revaroxaban 2.5 mg po BID and ASA 81 mg po daily. </t>
  </si>
  <si>
    <t>ECHO    MILD  CONCENTRIC   VENTRICULAR   HYPERTROPHY   WITH  GRADE   1   LV  DIASTOLIC    DYSFUNCTION     AND  PRESERVED    LEFT    VENTRICULAR    SYSTOLIC FUNCTION     LVEF60%</t>
  </si>
  <si>
    <t xml:space="preserve">START  ENALAPRIL  5 MG PO BID    AND  APPOINT  AFTER 2  WEEKS  WITH  SEREAL  BP  RECORD   </t>
  </si>
  <si>
    <t xml:space="preserve">T2 DM(???) + HTN(??CONTROL) +HHD   </t>
  </si>
  <si>
    <t>Left upper and lower extremity weakness</t>
  </si>
  <si>
    <t>PR=68/M  BP=138 / 83MMHG,BRAIN MRI=RIGHT FRONTAL LOBEENCEPHALOMALACIA-SUGGESTIVE OF OLD INSULT(RIGHT FRONTAL LOBE ENCEPHALOMALACIA-SUGGESTIVE OF OLD  INSULT(COULD BE POST TRAUMATIC OR POSTVASCULAR INSULT),RIGHT EXTERNAL CAPSULE SILT LIKE PARENCHYMAL CAVITY WITH RIM OF BLOOMING-SUGGESTIVE OF OLD HEMORRHAGE,MULTIPEL FOCAL AND PATCHY DEEP SUBCORTICAL AND PERI-VENTRICULAR ABNORMAL WHITE MATTER SIGNAL CHANGES-SUGGESTIVE OF CHRONIC SMALL VESSEL ISCHEMIA</t>
  </si>
  <si>
    <t>same as above+old ischemic+hemorhhagic stroke</t>
  </si>
  <si>
    <t>amlodipine 5mg po daily,atorvastatin 20 mg po daily,amitryptylline 25 mg po daily,do lipid profile</t>
  </si>
  <si>
    <t>BP=139 / 98</t>
  </si>
  <si>
    <t>appoint  after 3 month with serial BP records_x000D_
refill medication</t>
  </si>
  <si>
    <t>P=HTN Amlodipine 5 mg day_x000D_
P2 Old Hemorrhagic stroke(4yrs back)</t>
  </si>
  <si>
    <t>BP=  130 / 90 WT= 70 FBS= 180-280_x000D_
PRE-DINNER= 145-152</t>
  </si>
  <si>
    <t>-AMLODIPINE 10MG PO/D -NPH  54/44 IU, ENALAPRIL 10MG PO/D_x000D_
-LIPID PROFILE, OFT, URINA NALYSIS, HGA1C, 24HR URINE PROTIEN -OPTHA EVALUTION</t>
  </si>
  <si>
    <t>32 YRS OLD Type I DM FOR 7 YS On NPH 50/40 IU SC BID and Known HTN + MNG on Amlodipine 5 po daily and Enalapril 10mg po daily</t>
  </si>
  <si>
    <t>no cough, no SOB, no edema, no visual problem, no back pain, no paresthasia, good self care BP 150/80 mmHg (adherent to medication, salt restricted, no coffee intalke)</t>
  </si>
  <si>
    <t>sleeps well, heavy duty (avoided), muscle strength good, no emotional change, no memory loss, good judghement</t>
  </si>
  <si>
    <t>salt restriction, minimize coffee, prebvention of fall, vegitable and fruit dish, get adequate sun light</t>
  </si>
  <si>
    <t xml:space="preserve">BP=152-156/81-87_x000D_
ASCVR=11.2% </t>
  </si>
  <si>
    <t xml:space="preserve">AMLODPINE 10 MG PO Daily, HCT 25MG PO Daily,  INC. ENALPRIL 20 MG PO BID, D/C Atrovastatin </t>
  </si>
  <si>
    <t>P=HTN, ON AMLODPINE 10MG/5MG PO BID, HCT 25MG PO 1X,  ENALPRIL 15 MG PO BID</t>
  </si>
  <si>
    <t xml:space="preserve">she has improvement on her back pain. but she has pain on her different joints. </t>
  </si>
  <si>
    <t xml:space="preserve">FBS= 111, 117, 119_x000D_
TOTAL CHOLESTEROLE= 111, LDL= 35.6, HDL= 45, CREATININE= 0.8, UREA=17, URIC ACID= 7.4_x000D_
</t>
  </si>
  <si>
    <t>well cotrolled DM + hyperuricemia</t>
  </si>
  <si>
    <t xml:space="preserve">continue metformin _x000D_
add allopurinol 100 mg po daily, meloxicam 15 mg po PRN. </t>
  </si>
  <si>
    <t>TYPE 2 DM MTF 1000i850 mg po bid</t>
  </si>
  <si>
    <t>PR=89  BP=144 / 95MMHG</t>
  </si>
  <si>
    <t>SAME AS ABOVE+SUBOPTIMAL BP CONTROL+?DEGENERATIVE LUMBAR SPONDYLOSIS</t>
  </si>
  <si>
    <t>ENALAPRIL 5MG PO BID,REFILL,DO LSACRAL X-RAY,RF,URIC ACID</t>
  </si>
  <si>
    <t xml:space="preserve">nad               </t>
  </si>
  <si>
    <t>PR 102 RR 17 BP 100 / 69 T 36</t>
  </si>
  <si>
    <t>CAP  + POST STROKE SEIZURE</t>
  </si>
  <si>
    <t>CBC, CXR ,RFT</t>
  </si>
  <si>
    <t>poor bp and glycemic contro</t>
  </si>
  <si>
    <t>P1 - DM for 20yrs P2- HTN 20yrs P3- Bilateral visual loss sec to Diabetic Retinopathy 10years P4- Lt side hemiparesis 2to ischemic Stroke with CN VII palsy(1yr) P5- BPH On Enalapril 10mg PO BID, Atorvastatin 20mg PO Daily Amlodipine 10mg PO daily ASA 81mg PO daily Metformin 1000mg PO BID Daonil 5 mg PO BID, HCT 25 mg po daily, spironolactone 12.5mg po d</t>
  </si>
  <si>
    <t>Worsening of back pain</t>
  </si>
  <si>
    <t>BP= 116/64, PR=80</t>
  </si>
  <si>
    <t>Radiculopathy 2 to CLBP 2 to ? LS Degenerative spondylosis</t>
  </si>
  <si>
    <t>Pregabaline 75 mg po/d; D/C meloxicam 15 mg po daily and multivitamin 1 tab po daily</t>
  </si>
  <si>
    <t>P1: Asymptomatic cholelithiasis on follow up at SRC _x000D_
P2: Lower back pain 2ry to ?on meloxicam 15 mg po daily and multivitamin 1 tab po daily</t>
  </si>
  <si>
    <t>ENALAPRIL 5MG PO BID,REFILL,DO LSACRAL X-RAY,RF,URIC ACID,CRP,</t>
  </si>
  <si>
    <t>Pregabaline 75 mg po/d; D/C meloxicam 15 mg po daily and multivitamin 1 tab po daily; Appt after 1 mon &amp; if their is no adequate response scalate Pregabaline</t>
  </si>
  <si>
    <t>CLBP 2ry to degenerative spondylosis + PAd</t>
  </si>
  <si>
    <t xml:space="preserve">CR= 2.5, UREA=45,eGFR=33 CHOLESTEROL= 228,TG= 153, URIC ACID=5.3, LFT= NORMAL, FBS=212, H.PYLORI=NEGATIVE_x000D_
-HAD GLAUCOMA </t>
  </si>
  <si>
    <t>BP=168/92,  PR=90</t>
  </si>
  <si>
    <t>DKD + POOR CONTROL OF DM + KNOWN GLAUCOMA + NEUROPATHY</t>
  </si>
  <si>
    <t>-ABD U/S, 24HRS URINE PROTIEN, CA, PO4-, VIT.D, PTH, URINE ACID_x000D_
-HGA1C, LIPID PROFILE _x000D_
-DAPAGLIFLOZILIN 10MG PO/D, -HCT 25MG PO/D -CONTINUE OTHERS</t>
  </si>
  <si>
    <t>52 YRS OLD MALE T2DM for 18 yrs on MTF 1GM PO BID, DAONIL 10MG PO BID, AMLODIPINE 10MG PO/D, ATROVASTATIN 20MG PO/D, PANTOPRAZOLE 40MG PO/D</t>
  </si>
  <si>
    <t>PR 79 RR 17 BP 116 / 76  T 36</t>
  </si>
  <si>
    <t>WELL CONTROLLED HTN + PN</t>
  </si>
  <si>
    <t>no newcompliant</t>
  </si>
  <si>
    <t>pr=98 BP=138 / 70MMHG,FBS=140MG/DL</t>
  </si>
  <si>
    <t>P=A Known Type 2DM (for the past 15 years) currently on NPH=50/20 IU SC BID, Metformine 500 MG PO/D</t>
  </si>
  <si>
    <t>P=A Known Type 2DM (for the past 15 years) currently on NPH=50/20 IU SC BID, Metformine 500 MG PO DAILY</t>
  </si>
  <si>
    <t>PR 79 RR 17 BP 108 / 62 T 36</t>
  </si>
  <si>
    <t>T2DM on metformin 1/1 gm po BID, doanil 10 mg po BID, atrovastatin 20 mg po/d and ASA 81 mg po/d</t>
  </si>
  <si>
    <t>BP 110/70 PR 80 regular RR 12 CVS NAD</t>
  </si>
  <si>
    <t>Frusemide 40 mg po daily Spironolactone 25 mg po daily Escalate Enalapril to 5mg Po BID Metoprolol 50 mg po daily Dapagliflozin 10 mg Po daily RTC after 1 month with update CBC OFT Electrolyte , lipid profile, FBS</t>
  </si>
  <si>
    <t>STAGE-T3-RVI ON (TDF+3TC+DTG) P2:NYHA- CLASS-3-STAGE-C-HF rEF 2* TO DCMP(MODERATE-MR-AND MILD-TR) + MODERATE PULMONARY LVEF = 20% taking Frusemide 40 mg po daily Spironolactone 25 mg po daily Enalapril 5mg Po daily Metoprolol 50 mg po daily Dapagliflozin 10 mg Po daily</t>
  </si>
  <si>
    <t>work up.,further</t>
  </si>
  <si>
    <t>PR 17 BP 100 / 60  T 36</t>
  </si>
  <si>
    <t>LUTS 2 to BPE+Known HTN+Known Asthma on follow up</t>
  </si>
  <si>
    <t>CONTINUE HIS ME DICATION</t>
  </si>
  <si>
    <t>HAS NO NEWCOMPLAINT</t>
  </si>
  <si>
    <t>PR=78/M  BP=136 / 88MMHG</t>
  </si>
  <si>
    <t>PN ON AMITRYPTYLLINE 25 MG PO DAILY</t>
  </si>
  <si>
    <t>PR 62 RR 17 BP 104 / 53 T 36</t>
  </si>
  <si>
    <t>left breast swelling of a month duration</t>
  </si>
  <si>
    <t>PR=72/M  BP=99 / 71MMHG</t>
  </si>
  <si>
    <t>SAME AS ABOVE+?LEFT BREAST FIBROADENOMA</t>
  </si>
  <si>
    <t>DO BREAST U/SOUND</t>
  </si>
  <si>
    <t>P1- Killip class 1 Anteroseptal STEMI P2- R/O Breast Fibroadenoma Current Management Summary - ASA 81MG PO DAILY - CLOPIDOGREL 75 MG PO DAILY - ATORVASTATIN 80 MG PO - METOPROLOL 12.5 MG PO BID - ENALAPRIL 2.5MG PO BID. Dapagliflozin 10mg po dialy</t>
  </si>
  <si>
    <t xml:space="preserve">BP  134 /73     116/76   </t>
  </si>
  <si>
    <t xml:space="preserve">CONTROLLED  HTN+?T2DM </t>
  </si>
  <si>
    <t xml:space="preserve">REFILL  SEND  RFT  OFT   LIPID PROILE FBS  </t>
  </si>
  <si>
    <t xml:space="preserve">=HTN on Enalapril 10 mg Bid, Nifedipine 20 mg Bid_x000D_
_x000D_
</t>
  </si>
  <si>
    <t>PR 93 RR 17 BP 122 / 75 T 36</t>
  </si>
  <si>
    <t>T2DM on NPH=14/8 IU SC BID, MTF 500mg po bid .</t>
  </si>
  <si>
    <t xml:space="preserve">PR=95/  BP=117 / 61MMHG,FBS=76MG/DL,YESTERADY,TODAY ITIS 200MG/DL </t>
  </si>
  <si>
    <t>SAME WITH SUBOPTIMAL GLYCEMIC+GOOD BP CONTROL</t>
  </si>
  <si>
    <t>P=HTN + T2DM( for 20 yrs on po medication for the first 9 yrs); on NPH 14/6 iu sc bid, MTF 500 mg po BID, Amlodipine 10 mg po daily, enalapril 10/5 mg po BID and atrovastatin 20mg po daily</t>
  </si>
  <si>
    <t xml:space="preserve">she claim dyspnea &amp; dry cough even on mild exertion </t>
  </si>
  <si>
    <t>BP=144/94, PR=94</t>
  </si>
  <si>
    <t xml:space="preserve">Osteoporosis + RT Knee OA + moderate persistent asthmatic </t>
  </si>
  <si>
    <t>Meloxicam 15 mg po PRN, amitriptyline 25 mg po /day, Add PregabalineINC. budesonide /formeterol 160 /4.5 2 PUFFs bid,  SALBUTAMOL PUFF 4 PUFs PRN,</t>
  </si>
  <si>
    <t xml:space="preserve">P1=Osteoporosis P2=RT Knee OA P3=KNOWN asthmatic on Meloxicam 15 mg po daily, amitriptyline 12.5 mg po /day, budesonide /formeterol 160 /4.5 PUFF bid PANTOPRAZOLE 2O MG PO /DAY SALBUTAMOL PUFF 4 PUUF PRN </t>
  </si>
  <si>
    <t xml:space="preserve">BP 134/98   </t>
  </si>
  <si>
    <t>post cholecystectomy + a newly diagnosed Hypertension on amliodipne</t>
  </si>
  <si>
    <t>REFILL WITH THE ABOVE MEDICATIONS,ADVISED ON LIFE STYLE MODIFICAYTIONS.</t>
  </si>
  <si>
    <t>BP=154 / 94_x000D_
HGBA1C=6.8</t>
  </si>
  <si>
    <t>Suboptimal BP control + DM</t>
  </si>
  <si>
    <t>appoint after 3 month with serial BP and FBS record_x000D_
refill medication_x000D_
advice on salt restriction</t>
  </si>
  <si>
    <t>P1=Type 2 DM ON NPH - 14/8 IU SC BID _x000D_
P2=HTN ON AMLODIPINE 10 MG PO/D</t>
  </si>
  <si>
    <t>PR 79 RR 17 BP 129 / 68 T 36</t>
  </si>
  <si>
    <t>HTN on Enalapril 10 mg/day, HCT 25 mg/day + B.Asthma on Salbutamol puff PRN and Beclomethasone 2 puff bid</t>
  </si>
  <si>
    <t>BP= 137 / 90, PR=90_x000D_
HBPM after he started to take Amlodipine 5 mg po/d= 108-125/68-81</t>
  </si>
  <si>
    <t>P=known HTN on amlodipine 10 mg po/day; He decreased dose of Amlodipine 5 mg po/d after his BP persistently 90-100/60 mm mg</t>
  </si>
  <si>
    <t>HAS ABOMINAL DISTENSION SINCE TWO MONTHS</t>
  </si>
  <si>
    <t>BP=152/76MMHG,PR=87/M</t>
  </si>
  <si>
    <t>SAME AS ABOVE+?I/PARAISITE</t>
  </si>
  <si>
    <t>GIST SURGERY THREE YEARS BACK+DYSPPSIA</t>
  </si>
  <si>
    <t>HAS LEFT SHOULDER PAIN OF ONE WEEK</t>
  </si>
  <si>
    <t>PR=79/M  BP=139 / 74MMHG,FBS=180MG/DL</t>
  </si>
  <si>
    <t>same as above with poor glycemic control+/left shoulder dislocation</t>
  </si>
  <si>
    <t>NPH44/24IU,REFILL ,DO HGA1C</t>
  </si>
  <si>
    <t>T2DM + HTN on NPH 42/22 IU , metformin 1000 mg po BID, enalapril 10 mg po BID and atrovastatin 20 mg po/d.,Dapagliflozin-10mg-tablet</t>
  </si>
  <si>
    <t>BP=158 / 71, PR=74_x000D_
FBS=63-140</t>
  </si>
  <si>
    <t>NPH 28/17 IU SC BID, MTF 500mg/day, Nifedipine 20mg po bid and INC. Enalapril 10 mg po BID; Link to Ophth clinic for DM eye evaluation</t>
  </si>
  <si>
    <t>P=Type 2 DM( for 15 yrs) + HTN(for 10 yrs); On NPH 28/18 IU SC BID, MTF 500mg/day, Nifedipine 20mg po bid and Enalapril 10/5mg po daily</t>
  </si>
  <si>
    <t>BP=home record= 120-130/70-80_x000D_
BP= 137/84 PR=65_x000D_
RBS=107,100</t>
  </si>
  <si>
    <t xml:space="preserve">appoint with serial BP records_x000D_
refill medication_x000D_
</t>
  </si>
  <si>
    <t>P=HTN with HHD; on enalapril 10 mg po/d and lasix 20 mg po/d</t>
  </si>
  <si>
    <t>leg swelling of 20 days duration</t>
  </si>
  <si>
    <t xml:space="preserve">BP=164 / 70_x000D_
HBPM=160/60_x000D_
FBS= 149_x000D_
</t>
  </si>
  <si>
    <t>TYPE 2 DM( Poor glycemic control) + Uncontrolled HTN + Bilateral leg edema 2 to ? CCB side effect</t>
  </si>
  <si>
    <t xml:space="preserve">MTF 1.5/1gm Po Bid, Glibenclamide 5/2.5 mg po bid, Dec. Amlodipine 5 mg Po daily,INC  Enalapril 15 mg Po bid, Bisoprolol 10mg Po/day, HCT 25 mg po/d </t>
  </si>
  <si>
    <t xml:space="preserve">P= TYPE 2 DM + HTN: on MTF 1.5/1gm Po Bid, Glibenclamide 5 mg po bid[ But she took Glibenclamide 5mg Po daily], Amlodipine 1omg Po daily, Enalapril 10mg Po bid, Bisoprolol 10mg Po/day; S &amp; HCT 25 mg po/d </t>
  </si>
  <si>
    <t xml:space="preserve">FBS 121 136  1153  </t>
  </si>
  <si>
    <t xml:space="preserve">FBS    134,145  121  </t>
  </si>
  <si>
    <t>UP  DATE  OFT   AND  REFILL</t>
  </si>
  <si>
    <t xml:space="preserve">BP: 96 / 59_x000D_
FBS: 75   123 mg/dl </t>
  </si>
  <si>
    <t>T1DM On NPH 26/16 IU SC BID</t>
  </si>
  <si>
    <t>sorethroat,fever,objective</t>
  </si>
  <si>
    <t>acute tonsilopharngitis</t>
  </si>
  <si>
    <t xml:space="preserve">Pain over the right extrimity associated with numbness and tingling and headache. he also complains falling down addicdent 4 months back and got injury over the head and extrimity </t>
  </si>
  <si>
    <t xml:space="preserve">bp: 103 / 68_x000D_
head CT: Normal </t>
  </si>
  <si>
    <t xml:space="preserve">Add AMT 25 mg po daily, PCM 1gm po PRN </t>
  </si>
  <si>
    <t xml:space="preserve">? PN + r/o pathological fracture on diclofenac 50mg po PRN </t>
  </si>
  <si>
    <t xml:space="preserve">NECK  PAIN MORE  TO THE  LEFT SIDE   AND    MULTIPILE  JOINT  PAIN  AND   COUGH  OF  1  WEEK  DURATION  WITH    WHITISH SPUTUM  AND  LOW GRADE FEVER  AND HEAD  ACHE AND NUMBNESS TO  ALL  EXTRIMITIES  </t>
  </si>
  <si>
    <t xml:space="preserve">FBS  73     BP  </t>
  </si>
  <si>
    <t xml:space="preserve">THE  SAME+?COMMON  COLD  FLUE   ?CAP  +?CERVICAL; SPONDYLOSIS </t>
  </si>
  <si>
    <t xml:space="preserve">SEND  CBC  CHEST  X RAY    CERVICAL  X RAY </t>
  </si>
  <si>
    <t>P- Corpulmonale 2ry to Post COVID fibrosis + Morbid Obesity + TIIDM + DSPN+ Hemorrhoid</t>
  </si>
  <si>
    <t xml:space="preserve">BP  101  BP 131 /75  </t>
  </si>
  <si>
    <t>SEND  U/A  RFT AND  LIPID PROFILE  AND  U/A</t>
  </si>
  <si>
    <t>ell controlled T2 DM + HTN + UTI</t>
  </si>
  <si>
    <t>bp=135 / 65 , pr= 70</t>
  </si>
  <si>
    <t>-seizure free for 9 mnth</t>
  </si>
  <si>
    <t>-taper phenytion 50mg po/d, continue others_x000D_
-see after 3 mnth</t>
  </si>
  <si>
    <t>P- GTCS + Small Vessel Stroke + DVHD (MILD AS+SEVERE AR) +ASCENDING AORTIC ECTASI A + G1LV DIASTOLIC DYSFUNCTION on -ASA 81MG PO/D -ATORVASTATIN 20MG PO/D -PHENOTOIN 100MG PO/D -FRUSMIDE 20MG PO/D</t>
  </si>
  <si>
    <t xml:space="preserve">Rt Upper arm pain and burning sensation </t>
  </si>
  <si>
    <t>good controlled HTN + ? PNP + ? RA</t>
  </si>
  <si>
    <t xml:space="preserve">cbc, OFT, FBS, Lipid profle, Elect, U/A, ECG </t>
  </si>
  <si>
    <t>controlled HTN + ? PNP + ? RA</t>
  </si>
  <si>
    <t>COM,PLAINING LOWER BACK PAIN</t>
  </si>
  <si>
    <t>PR- 80 RR- 20 BP- 110 / 78, SCr- 0.9, u/a - non revealing, CXR- CARDIOMEGALLY,</t>
  </si>
  <si>
    <t xml:space="preserve">WELL CONTROLLLED HTN + A. FIB( RATE CONTROLLED) </t>
  </si>
  <si>
    <t>ECHO, REFILL MEDS &amp; APPOINT AFTER 3MONTHS</t>
  </si>
  <si>
    <t>P- HTN + Atrial fibrillation.,she is on HCT 25 MG PO/D, LOSARTAN 50 MG PO/D, CARVIDOL  12.5MG PO/D</t>
  </si>
  <si>
    <t xml:space="preserve">had hx of LOC 5 hrs back. she claims that obse u/s was done at HC and told to her that her fetal condition is fine </t>
  </si>
  <si>
    <t>BP: 102/62   pr: 100_x000D_
rbs: 119</t>
  </si>
  <si>
    <t xml:space="preserve">p1: PG + 2nd TM PX  +  LOC 20? r/o seizure disorder </t>
  </si>
  <si>
    <t>cbc, oft, serum electrolyte, ecg,eeg</t>
  </si>
  <si>
    <t xml:space="preserve">p1: PG + 2nd TM PX ( 25wk+ 5days by from obse u/s done on 29/02/2016) _x000D_
p2: LOC 20? ( frequent in attack  3-4 time/yr) </t>
  </si>
  <si>
    <t>chronic htn on nifedipine</t>
  </si>
  <si>
    <t>cbc, oft, serum electrolyte, ecg,eeg, abdomip[elvic u/s</t>
  </si>
  <si>
    <t xml:space="preserve">she has mild pain on her right foot and right wrist. _x000D_
she has not taken folic acid for few weeks </t>
  </si>
  <si>
    <t xml:space="preserve">add indomethacin 25 mg po PRN and continue other medications. </t>
  </si>
  <si>
    <t xml:space="preserve">RHEMATOID ARTHRITIS + on MTHOTREXATE 7.5 MG PO/WK(not taking &gt; 1 month ) , FOLIC ACID 5 MG po/D, PREDINSOLONE 5 MG PO every other day. </t>
  </si>
  <si>
    <t xml:space="preserve">FBS  120  BP  117/74  130/89   </t>
  </si>
  <si>
    <t xml:space="preserve">REFILL AND  APPOINT  AFTER 3 MONTH WITH  SEREAL  BP  AND  FBS  RECORD  </t>
  </si>
  <si>
    <t xml:space="preserve">PR- 93 RR- 18 BP- 121 / 84 </t>
  </si>
  <si>
    <t>PREGABALIN 75 MG PO/D, REFILL MEDS &amp; APPOINT AFTER 3MONTHS</t>
  </si>
  <si>
    <t>P- HTN + Post COVID-19 Fibrosis on- Amlodipine 5mg PO/d</t>
  </si>
  <si>
    <t xml:space="preserve">90,121  132  111 </t>
  </si>
  <si>
    <t xml:space="preserve">REFILL AND APPOINT AFTER 3  MONTH WITH SEREAL FBS RECORD </t>
  </si>
  <si>
    <t>Problem List P=T1DM( &gt; 22yrs) on NPH 36/26, RI 6/6 IU SC BID</t>
  </si>
  <si>
    <t xml:space="preserve">she has left flank pain for the past 5 months. and she was told to have kidney stone. but she still have pain despite drinking </t>
  </si>
  <si>
    <t>BP= 126 / 77</t>
  </si>
  <si>
    <t xml:space="preserve">abdominal ultrasound, urinalysis _x000D_
refill the medications. </t>
  </si>
  <si>
    <t>P1. HTN on Enalapril 10 mg po BID, Amlodipine 10 mg po/d _x000D_
P2. Dyslipidemia on Atorvastatin 20 mg po/d, ASA 81 mg po/d _x000D_
P3. PN Amitriptyline 25 mg po daily</t>
  </si>
  <si>
    <t>PR- 93 RR- 17 BP - 132 / 81 FBS- 95- 119</t>
  </si>
  <si>
    <t>HA1C, LINK TO PTHA CLINIC , REFILL MEDS &amp; APPOINT HIM AFTER 3MONTHS</t>
  </si>
  <si>
    <t>P- T2DM(16YEARS) + IHD with preserved EF (PCI done A year AND 8 month back) + Mild DVHD + Mild LVH with Grade I DD + Left Solitary Kidney ASA 81x1, MTF 500x2, Glibenclamide 5x2, atorvastatin 20MG PO DAY METOPROLO 12.5MG PO DAILY</t>
  </si>
  <si>
    <t xml:space="preserve">BP  123/85 </t>
  </si>
  <si>
    <t>REFILL  AND LINK TO  SENIOR</t>
  </si>
  <si>
    <t xml:space="preserve">she has burning pain on her bilateral feet and she has tingling sensation on her hands.  and she has burning sensation on her head. </t>
  </si>
  <si>
    <t>BP=145 / 76</t>
  </si>
  <si>
    <t>refill medications and change amitriptyline to pregabalin</t>
  </si>
  <si>
    <t xml:space="preserve">complain    right flank pain  with    easy  fategability   </t>
  </si>
  <si>
    <t xml:space="preserve">bp  110/90  110/90  107/74     abdomenal  u/s  hepatomegal;ly  +mild fatty  liver </t>
  </si>
  <si>
    <t>the  same+ fatty  liver+hepathomegaly  ?</t>
  </si>
  <si>
    <t xml:space="preserve">send  viral  markers  u/a  stool   analysis      lipid profile </t>
  </si>
  <si>
    <t>?/rheumatoid arthritis</t>
  </si>
  <si>
    <t>hx right ankle pain</t>
  </si>
  <si>
    <t xml:space="preserve">PR- 75 RR- 17 BP- 111 / 69 </t>
  </si>
  <si>
    <t>WELL CONTROLLED HTN+ OLD ISCHEMIC STROKE</t>
  </si>
  <si>
    <t>REFILL MES&amp; APPOINT AFTER 3MONTHS</t>
  </si>
  <si>
    <t>she has numbness of her extremities</t>
  </si>
  <si>
    <t>BP= 134 / 66_x000D_
creatinine = 0.93   Urea=13 FBS= 145_x000D_
vitamin D= 6.83</t>
  </si>
  <si>
    <t>well controlled HTN + ? newly diagnosed DM + vitamin D deficiency</t>
  </si>
  <si>
    <t xml:space="preserve">refill medications_x000D_
vitamin d 50000 i u po weekly for 2 months_x000D_
hga1c   </t>
  </si>
  <si>
    <t>HTN on enalapril 10 mg po/bid and hct 25 mg po /day</t>
  </si>
  <si>
    <t xml:space="preserve">she has pain on her left wrist. _x000D_
tinel and phalen test is negative. </t>
  </si>
  <si>
    <t>albumin= 4.2  calcium = 9.9      vitamin D  = 30.9_x000D_
BP= 110/60, 130/80, 150,90_x000D_
FBS= 128</t>
  </si>
  <si>
    <t>refill medications analgesics</t>
  </si>
  <si>
    <t>EASY FATIGABILITY, INTERMITTENT PALPITATION</t>
  </si>
  <si>
    <t>BP-121/74, PR-82,FBS-87,SCR-0.47, VIT-D-12.5</t>
  </si>
  <si>
    <t>VITAMIN-D3 50,000 IU WEEKLY FOR 8 WEEKS, REFILL OTHER MEDS &amp; APPOINT AFTER 3MONTHS</t>
  </si>
  <si>
    <t xml:space="preserve">P- HTN + ? HHD+ r/o PUD,SHE IS ON  AMLODPINE 5 MG PO/D, </t>
  </si>
  <si>
    <t xml:space="preserve">good controlled Asthma </t>
  </si>
  <si>
    <t xml:space="preserve">Left side lower lateral chest pain of 01 week _x000D_
Bilateral leg swelling after starting amlodipine </t>
  </si>
  <si>
    <t>BP - 144/89          PR - 81_x000D_
Left lower lateral chest wall tenderness</t>
  </si>
  <si>
    <t xml:space="preserve">HTN + T2DM + Costochondritis + CCB Induced Leg Edema </t>
  </si>
  <si>
    <t xml:space="preserve">Enalapril 10x2, HCT 25x1, MTF 1000x2, atorvastatin 20x1, diclofenac gel apply BID for 01 week, RTC 1/12 with CXR </t>
  </si>
  <si>
    <t xml:space="preserve">HTN + T2DM + Costochondritis </t>
  </si>
  <si>
    <t xml:space="preserve">complain   numbness to lower  extremities  </t>
  </si>
  <si>
    <t xml:space="preserve">fbs    145   160  150  145     </t>
  </si>
  <si>
    <t xml:space="preserve">refill   and  appoint  after 3  month with  vitamin d  and rft  </t>
  </si>
  <si>
    <t xml:space="preserve">Sub optimal HTN </t>
  </si>
  <si>
    <t>BP - 111/77                   PR - 98_x000D_
D-Dimer - 0.39mg/l (WNR)</t>
  </si>
  <si>
    <t xml:space="preserve">Cardiologist consulted and suggested diuresis _x000D_
Frusemide 20mg PO/d, RTC 1/12 </t>
  </si>
  <si>
    <t>??Pulmonary hypertension</t>
  </si>
  <si>
    <t>Pulmonary hypertension</t>
  </si>
  <si>
    <t>FOUL SMELING VAGINAL DISCHARDE</t>
  </si>
  <si>
    <t>PR- 67 RR- 17 BP- 98 / 67, FBS- 140-169</t>
  </si>
  <si>
    <t>WELL CONTROLLED HTN+ POORLY CONTROLLED GLYCEMIA+STI</t>
  </si>
  <si>
    <t>ECG, H1AC, ESCALATE MTF 1G PO BID,  DOXYCLINE 100MG PO BID, AZITHROMYCINE 1g then 500mg po /d for 3 days, APPOINT AFTER 3MONTHS</t>
  </si>
  <si>
    <t>P- T2DM + HTN + Ischemic CMP with Severe LV Systolic Dysfunction</t>
  </si>
  <si>
    <t>loss of appetite, vomiting of the ioingested matter and loss of appetite</t>
  </si>
  <si>
    <t xml:space="preserve">BP: 100/73   143 / 93_x000D_
FBS; 127,   151   133     112 mg/dl </t>
  </si>
  <si>
    <t>good glycemic control + sub optimal bp control + dyspepsia</t>
  </si>
  <si>
    <t>add panthoprazole. plasil, make nifdipine 20mg po bid</t>
  </si>
  <si>
    <t>P:HTN + HHD + T2DM + ataxia 20? ; On MTF 1000 MG PO BID , ASA 81mg po/day, Nifedipine 20mg BID( But he took daily)  Atrovastatin 20 mg po/day,  Atenolol 50mg po/day, and multivitamin 1 tab daily</t>
  </si>
  <si>
    <t>BP - 138/71             PR - 80_x000D_
HbA1c - 10.4%</t>
  </si>
  <si>
    <t xml:space="preserve">T2DM with Poor Glycemic Control + HTN with Good BP Control </t>
  </si>
  <si>
    <t xml:space="preserve">Amlodipine 10x1, enalapril 5x2, HCT 25x1, atorvastatin 20x1, MTF 1000x1, glibenclamide 5X2, RTC 1/12 </t>
  </si>
  <si>
    <t>P-MSEVER VIT. D DEFFIECENCY + OLD ISCHEMIC STROKE</t>
  </si>
  <si>
    <t>she has mild back pain and headache intermittently</t>
  </si>
  <si>
    <t xml:space="preserve">BP= 139/83  </t>
  </si>
  <si>
    <t xml:space="preserve">TFT.              </t>
  </si>
  <si>
    <t>Hypothyroidism levothyroxine 100 mcg po daily + HTN on LSM</t>
  </si>
  <si>
    <t xml:space="preserve">FBS=157            </t>
  </si>
  <si>
    <t>BP - 108/78      PR - 80_x000D_
Cr - 0.6, HDL - 28, LDL - 66, HbA1c - 7.5%</t>
  </si>
  <si>
    <t xml:space="preserve">T2DM with Fair Glycemic Control + HTN with Good BP Control </t>
  </si>
  <si>
    <t xml:space="preserve">MTF 1000mg PO BID, daonil 10x2, atorvastatin 20mg PO/d, amlodipine 5x1, RTC 3/12 </t>
  </si>
  <si>
    <t xml:space="preserve">urgency and frquency of 1 week </t>
  </si>
  <si>
    <t xml:space="preserve">well controlled HTN + Cysitits </t>
  </si>
  <si>
    <t xml:space="preserve">complain    cough  with  associated  fever    and  dry cough  </t>
  </si>
  <si>
    <t>bp  130/74    pr100</t>
  </si>
  <si>
    <t xml:space="preserve">pneumonea </t>
  </si>
  <si>
    <t xml:space="preserve">send  cbc and  chest  x ray and  treat </t>
  </si>
  <si>
    <t xml:space="preserve">PNEUMONEA   </t>
  </si>
  <si>
    <t>BP: 132 / 86_x000D_
ECHO: Calcified aortiv valve changes with mild AR, Mild to moderate TR with mild plumonary HTN_x000D_
Lumbosacral MRI: Degenerative disc disease with symmetric disc bulge and bilateral neural foramenal stenosis</t>
  </si>
  <si>
    <t xml:space="preserve">HTN ( Sub optimally controlled) + Degenerative VHD + L/S degenrative spondylosis + BPH </t>
  </si>
  <si>
    <t>Add meloxicam, continue the above medications</t>
  </si>
  <si>
    <t>P1: HTN  on Enalapril 5mg po daily , amlodipine 5mg po day_x000D_
P2:  BPH alfuzosin 10mg po day</t>
  </si>
  <si>
    <t>she has fall down injury few weeks back and she has mild pin on her right lower extremity _x000D_
left foot xray shows calcaneal spur</t>
  </si>
  <si>
    <t>bp = 142 / 79</t>
  </si>
  <si>
    <t xml:space="preserve">refill medications_x000D_
analgesics. </t>
  </si>
  <si>
    <t>PR-91 RR- 17 BP- 126 / 63 , FBS-NOT DONE, SERUM ELECTROLYTE-Na, K,- ARE NORMAL, Scr-0.6</t>
  </si>
  <si>
    <t>wee controlled htn+ t2 dm</t>
  </si>
  <si>
    <t>REFILL MEDS &amp; APPOINT AFTER 3MONTHS</t>
  </si>
  <si>
    <t>P-T2DM (7 years) + HTN (7 years) On MTF 1 gm PO BID, Glibenclamide 5mg PO daily, Amlodipine 10mg PO daily, , Atorvastatin 20mg PO daily Updated Ix Cr= 0.97, BUN= 16.7, HgA1c= 5.7%</t>
  </si>
  <si>
    <t>Not done (patient didn't came)</t>
  </si>
  <si>
    <t xml:space="preserve">?Malignant pleural effusion + HTN </t>
  </si>
  <si>
    <t xml:space="preserve">Chest U/S and then pleural fluid analysis and cytology </t>
  </si>
  <si>
    <t>Occasional nuchal pain</t>
  </si>
  <si>
    <t>BP - 129/80              PR - 73</t>
  </si>
  <si>
    <t>Metoprolol 25X1, HCT 25X1, RTC  6/52</t>
  </si>
  <si>
    <t xml:space="preserve">HTN + PVCs </t>
  </si>
  <si>
    <t xml:space="preserve">she has fall down injury few days back and she injured her left hand, </t>
  </si>
  <si>
    <t>BP= 158 / 87, 140/74\_x000D_
her left hand is swollen and left wrist is painful</t>
  </si>
  <si>
    <t>refill medications_x000D_
left hand xray_x000D_
analgesics</t>
  </si>
  <si>
    <t>known HTN on enalapril 5 mg po bid hydrochlorothiazide 25 mg po/day</t>
  </si>
  <si>
    <t xml:space="preserve">RR- 18 BP- 130 / 84 BP- 75, </t>
  </si>
  <si>
    <t xml:space="preserve">HTN+ TOXIC MNG </t>
  </si>
  <si>
    <t>CONTINUE THE MGT &amp; APPOINT AFTER 3MONTHS</t>
  </si>
  <si>
    <t>P- HTN with HHD + MNG ON :- PTU 150 TID AMLODIPINE 10/DAY ENALPRIL 10 BID PROPRANOLOL 40/DAY</t>
  </si>
  <si>
    <t xml:space="preserve">BP= 127 / 62          </t>
  </si>
  <si>
    <t>anemia + HTN on ferrous sulfate and amlodipine 5 mg po daily</t>
  </si>
  <si>
    <t>Chest pain but the cough was relieved</t>
  </si>
  <si>
    <t>BP: 120 / 69</t>
  </si>
  <si>
    <t xml:space="preserve">Same     ? pneumonia     </t>
  </si>
  <si>
    <t>oft,cxr, cbc</t>
  </si>
  <si>
    <t>PTB on anti TB on anti TB ( RHZE) and pyridoxine for the 3 months</t>
  </si>
  <si>
    <t>BP:  104 / 77</t>
  </si>
  <si>
    <t>HTN; Amlodipine 10 mg po Enalapril 10 mg po BID, neurobin 1 tab and AMT 25mg po daily</t>
  </si>
  <si>
    <t>her follow up AT Minilik hospital</t>
  </si>
  <si>
    <t xml:space="preserve">add amlodipine 5 mg po daily and continue other medications_x000D_
</t>
  </si>
  <si>
    <t>P1 - A known hypertensive on enalapril 5mg PO per day and atorvastatin 20mg po per day _x000D_
P2 - CLBP 2 Degenerative disc disease _x000D_
P3- ? Hypothyroidism</t>
  </si>
  <si>
    <t>itching over the face</t>
  </si>
  <si>
    <t xml:space="preserve">BP:  122 / 68_x000D_
FBS: 150   290   170   140    210   270  </t>
  </si>
  <si>
    <t xml:space="preserve">oft, lipid profile, s/e_x000D_
link dermatology </t>
  </si>
  <si>
    <t xml:space="preserve">Fatigue and cough productive of whitish sputum of 01 week associated with palpitation </t>
  </si>
  <si>
    <t>Echo - Large PDA with Rt to Lt shunt flow, Mild MR, Severe PR, Moderate TR with severe Pulmonary hypertension. EF- 55%, TAPSE- 21mm</t>
  </si>
  <si>
    <t>Large PDA with Rt to Lt shunt flow, Mild MR, Severe PR, Moderate TR with severe Pulmonary hypertension</t>
  </si>
  <si>
    <t xml:space="preserve">Frusemide 40mg PO/d and metoprolol 25mg PO/d, RTC 6 weeks </t>
  </si>
  <si>
    <t xml:space="preserve">FBS= 90, 127,       </t>
  </si>
  <si>
    <t>P=T1DM on NPH 24/14 and RI 6/6 IU SC BID</t>
  </si>
  <si>
    <t xml:space="preserve">BP: 112 / 61_x000D_
FBS: 163   88   `143   180   126   128 </t>
  </si>
  <si>
    <t>HgA1c, LIPID PROFILE, S/E</t>
  </si>
  <si>
    <t>TYPE 2 DM ON NPH 38/14IU , MTF 500MG PO daily</t>
  </si>
  <si>
    <t>WORSENING OS EASY FATIGABILITY._x000D_
SHE WAS NOT TAKING ANTI HYPERTENTION FOR THE PAST 2NWEEKS</t>
  </si>
  <si>
    <t xml:space="preserve">PR- 72 RR- 18 BP- 122 / 51 </t>
  </si>
  <si>
    <t xml:space="preserve">HTN+ HHD+ HEPATIC  MASS </t>
  </si>
  <si>
    <t>ECG, COME WITH NEXT VISIT WITH HOME BP MEASURMENT</t>
  </si>
  <si>
    <t xml:space="preserve">P- HTN+ HHD+ HEPATIC  MASS (Amlodipine 5x1) </t>
  </si>
  <si>
    <t>?type ii dm on mertformin 1000mg po /day</t>
  </si>
  <si>
    <t>type ii dm on mertformin 1000mg po /day</t>
  </si>
  <si>
    <t xml:space="preserve">she has symptoms of tingling sensation when she discontinues pregabalin </t>
  </si>
  <si>
    <t xml:space="preserve">RBS= 113, TOTAL CHOLESTEROLE = 197_x000D_
</t>
  </si>
  <si>
    <t xml:space="preserve">she is not taking symbicort (can't afford) _x000D_
she was admitted at emergency for exacerbation a week back. </t>
  </si>
  <si>
    <t>beclomethasone 2 puffs BID   and salbutamol 5 puffs PRN</t>
  </si>
  <si>
    <t>bronchial asthma on salbutamol 4 puffs PRN, symbicort 2 puffs BID (not taking)</t>
  </si>
  <si>
    <t>PR- 75 RR- 17 BP- 153 / 98</t>
  </si>
  <si>
    <t xml:space="preserve">SUBOPTHIMAL COMTROLLED HTN+ OLD HEMORRHAGIC STROKE </t>
  </si>
  <si>
    <t>ADVICE ON DIETARY ADHERENCE,REFILL MEDS &amp; APPOINT HIM AFTER 3MONTHS</t>
  </si>
  <si>
    <t>P- HTN + Hemorrhagic Stroke on Amlodipine 10x1, enalapril 10x2 &amp; HCT 25x1</t>
  </si>
  <si>
    <t xml:space="preserve">Hypophonia, tremor and fatigue </t>
  </si>
  <si>
    <t xml:space="preserve">BP - 125/77              PR - 90 _x000D_
HbA1C - 7%, Cr - 0.7, LDL - 121, Vitamin D - 8 ng/mL_x000D_
</t>
  </si>
  <si>
    <t xml:space="preserve">HTN + T2DM + IHD + PN + PD + Vitamin D Deficiency </t>
  </si>
  <si>
    <t xml:space="preserve">NPH 10/4, ASA 81x1, metoprolol 50x1, credanil (25/250) 1 tab and 1/2 tab PO QID, pregabalin 75x2, atorvastatin 20x1, Vitamin D 50,000 IU PO weekly, RTC 3/12 and also appoint to neurologist   </t>
  </si>
  <si>
    <t xml:space="preserve">foreign body sensation on his eyes. </t>
  </si>
  <si>
    <t>BP= 147-163/80-90_x000D_
fbs= 129- 188</t>
  </si>
  <si>
    <t>suboptima BP and sugar control</t>
  </si>
  <si>
    <t xml:space="preserve">make daonil 10/5 mg po BID, amlodipine 10 mg po daily_x000D_
continue other medications. </t>
  </si>
  <si>
    <t>TYPE 2 DM +HTN + dyslipidemia on MTF 1GM PO BID , DAONIL 5 MG PO DAILY , AMLODIPINE 5 MG PO DAILY , ENALAPRIL 10 MG PO BID , ASA - 81 MG PO DAILY , ATROVASTATIN 20 MG PO DAILY</t>
  </si>
  <si>
    <t>pr 92 rr 17 bp 139 / 79 t 36</t>
  </si>
  <si>
    <t>P1- known IHD with 3*AV block P2 - DM P3 - ?Asthma on ASA 81 MG PO/D atorvastatin 40mg po/d, enalapril 2.5 mg po/d, metformin 1000 mg po bid glimepiride 2mg po daily metoprolol 50 mg po/day SYMBICORT 2 PUFF BID,</t>
  </si>
  <si>
    <t>bp  withn the normal range</t>
  </si>
  <si>
    <t xml:space="preserve">HE IS COMPLIANIG PLEURITIC CHEST PAIN AFTER HE SUSTAINED FALLING DOWN ACCIDENTAGAIN. </t>
  </si>
  <si>
    <t>PR- 54 RR- 17 BP -136 / 69,HA1C-5.6%, ECHO- MILD LVH, BRADYCARDIA, EF-60%</t>
  </si>
  <si>
    <t>WELL CONTROLLED HTN+ OLD ISCHEMIC STROKE+ ? RIBE #</t>
  </si>
  <si>
    <t>CXR, REFILL MEDS &amp; APPOINT AFTER 3MONTHS</t>
  </si>
  <si>
    <t>P- Known hypertensive + old stroke patient (Lacunar infarction)</t>
  </si>
  <si>
    <t>chronic chronic hypertention</t>
  </si>
  <si>
    <t>BP- 120/75, PR-76</t>
  </si>
  <si>
    <t xml:space="preserve">KNOWN BREAST CA PT </t>
  </si>
  <si>
    <t>P- known breast ca post mastectomy + ? malignant pleural effusion + left leg provoked acute proximal DVTHTN Nifedipine 20 mg po/day on chemotheraphy 2nd cycle therapeutic tab done ( 1 wk back ), RIVAROXABAN 20 MG PO/D</t>
  </si>
  <si>
    <t>PR 102 RR 17 BP 101 / 72 T 36</t>
  </si>
  <si>
    <t>p1- seizure disorder secondary to mixed connective tissue disorder(? lupus cerebritis + dermatomyositis) p2- pancytopenia secondary to ? SLE p3- ?autoimmune hepatitis p4-?lupus nephritis p5- steroid induced hyperglycemia ON PHENYTION 100MG PO/D, PREDNISOLONE 40MG PO/D, COTRI 3X A WK</t>
  </si>
  <si>
    <t>Unilateral HA/3days duration, more frequent(2x/wk), lasting about 24hrs, associated with nausia, photophobia, phonophobia. Has family hx of similar illness, The simptom has been there for the last 14yrs, the last episode is since the last 3days_x000D_
Otherwise no fevere</t>
  </si>
  <si>
    <t>V/s-95/65, P-108, regular_x000D_
pinc conj, NIS_x000D_
No mengeal signs</t>
  </si>
  <si>
    <t>Migrain Headache</t>
  </si>
  <si>
    <t>Ibuprofen 400mg po PRN_x000D_
Amitryplin 25mg po/d noct</t>
  </si>
  <si>
    <t>Migrain Headach</t>
  </si>
  <si>
    <t>V/s-95/65, P-108, regular_x000D_
pinc conj, NIS, sinus tendernessNo mengeal signs</t>
  </si>
  <si>
    <t>Ibuprofen 400mg po PRN_x000D_
Amitryplin 25mg po/d noct(start after 1month_x000D_
Amoxicilin 500mg po TID</t>
  </si>
  <si>
    <t>Migrain Headach + 2nd TMPX</t>
  </si>
  <si>
    <t>Urinary frequency, urgency, intermitant dysuria, excessive theristy, oral dryness_x000D_
has cholectstectomy 6yrs ago and since then has dull aching periumblical pain_x000D_
_x000D_
Otherwise, no diarrhea, vomiting, no crampint type of abd pain, fevere, n-vomiting</t>
  </si>
  <si>
    <t>Bp- 138/70, P-80 regular_x000D_
Pinc conj, NIS, dry oral mucosa_x000D_
no LAP_x000D_
Clear chest_x000D_
Abd protuberant, non tender, no SPT, no CVAT</t>
  </si>
  <si>
    <t>The same + R/O T2DM</t>
  </si>
  <si>
    <t>CBC, HbA1C, FBS, U/A, Abd U/S_x000D_
Ciprofoxacin 500mg po BID</t>
  </si>
  <si>
    <t>UTI R/O T2DM + Dull aching perumblical pain 2o to ?</t>
  </si>
  <si>
    <t>CBC, HbA1C, FBS, U/A, Abd U/S, s/e_x000D_
Ciprofoxacin 500mg po BID</t>
  </si>
  <si>
    <t>She was having implanon for the last 13/12 yrs and removed 1yr ago. In the last 1yr had menses only once -2mo ago lasting 7days._x000D_
She is merried and having unprotected sex_x000D_
No any other symptoms, no hx of abortion._x000D_
Has hot intolerance, increased appetite but no wt gain, has palpitation_x000D_
Has urinary frequency, urgency and dysuria</t>
  </si>
  <si>
    <t xml:space="preserve">V/S Stable_x000D_
Pinc conj, NIS_x000D_
No anterior neck mass_x000D_
Suprapubic tenderness but no CVAT_x000D_
</t>
  </si>
  <si>
    <t>the same .</t>
  </si>
  <si>
    <t>CBC, U/A, Abd-pelvic U/S, Urine HCG, TFT</t>
  </si>
  <si>
    <t>Amnorrhea 2o to ? + R/O Hyperthyroidism + UTI</t>
  </si>
  <si>
    <t>CBC, U/A, Abd-pelvic U/S, Urine HCG, TFT_x000D_
Ciprofloxacin 500mg po BID</t>
  </si>
  <si>
    <t>CBC, U/A, Abd-pelvic U/S, Urine HCG, TFT, RBS</t>
  </si>
  <si>
    <t>BP-110/76-90mmHg, P-76 regular</t>
  </si>
  <si>
    <t>BP-110/70, P- 76 regular_x000D_
Pincconj, NIS_x000D_
clear chest_x000D_
JVP flat</t>
  </si>
  <si>
    <t>Refill  Amlodipin 5mg po/d_x000D_
Do FBS, LIpid panel</t>
  </si>
  <si>
    <t>HTN/15yrson Amlodipin 5mg po/d</t>
  </si>
  <si>
    <t>Bilateral leg swelling, exertional dyspnea with moderate exertion, palppitation but no orthopnea, PND, _x000D_
Has also intermitant mfacial puffness in the morning but no urine discoloration_x000D_
_x000D_
LBP &gt;1yr</t>
  </si>
  <si>
    <t>BP- 160/60, P-88, regular_x000D_
Clear chest_x000D_
JVP flat_x000D_
Bilatera;l pretibial pitting edema</t>
  </si>
  <si>
    <t>The same + R/O CKD 2o to DM/HTN Nephropathy +LBP 2o to ?DDD</t>
  </si>
  <si>
    <t>Do ECG, Echo, RFS, HBA1C, RFT, CBC, U/A. Lipid panel,Abd U/S_x000D_
Amlodipin 10mg po/d_x000D_
Aceclofenac 100mg po PRN</t>
  </si>
  <si>
    <t>T2DM/13yrs on MTF 1gm po BID and Daonil 10mg po BID_x000D_
_x000D_
CHF 2o to HHD r/o IHD</t>
  </si>
  <si>
    <t>BP-120/80_x000D_
Pinc conj, NIS_x000D_
No LAP_x000D_
clear chest</t>
  </si>
  <si>
    <t>General medial medical check up</t>
  </si>
  <si>
    <t>FBS, CBC, U/A, lipid profile, Abd U/S</t>
  </si>
  <si>
    <t>Menorrhagia 2o to ?_x000D_
_x000D_
 Medical check up</t>
  </si>
  <si>
    <t>Bilateral intermitant hip pain/6yrs duration,worsening at night,pain is claimed to be burning type, no back pain, no limitation of range of motion,_x000D_
_x000D_
Had fall down accident 2wks ago injuring her Lt buttack area</t>
  </si>
  <si>
    <t>V/S stable_x000D_
LRT -unremarkable_x000D_
2x2cm hematoma collection on the Lt buttack</t>
  </si>
  <si>
    <t>the sme   R/O PN</t>
  </si>
  <si>
    <t>Do Vit D level_x000D_
ViD 50kIu wkly_x000D_
Aceclofenac 100mg po PRN</t>
  </si>
  <si>
    <t>Bilateral intermitant hip-buttack pain 2o to ?</t>
  </si>
  <si>
    <t>Do Vit D level_x000D_
ViD 50kIu wkly_x000D_
Aceclofenac 100mg po PRN_x000D_
Amitripylin 25mg po/d, noct</t>
  </si>
  <si>
    <t>Intermitant Unilateral HA of 4days duration, multiple episodes over the last 4yrs, some times global, lasting &gt;3hrs up to days, associated with photophobia, phonophobia, nausia, but no fevere</t>
  </si>
  <si>
    <t>The Same Migrain HA</t>
  </si>
  <si>
    <t>Ibuprofen 400mg po PRN_x000D_
Amitripylin 25mg po /d noct</t>
  </si>
  <si>
    <t>Migrain HA</t>
  </si>
  <si>
    <t>Productive cough of 1wk duration, decreased appetite and wt loss_x000D_
_x000D_
but no fevere, chest pain, N-V, no night sweatingNo body swelling, chest pain, palpitation_x000D_
_x000D_
Has tooth ache</t>
  </si>
  <si>
    <t>BP_ 170/83, P-99 regular_x000D_
Pincconj, NIS_x000D_
No LAp_x000D_
v_x000D_
clear chest_x000D_
JVP flat_x000D_
No HSM</t>
  </si>
  <si>
    <t>the same   R/O PTB</t>
  </si>
  <si>
    <t>CBC, ESR, CXR, OFT_x000D_
Azithromysin 500mg po/d for 3days_x000D_
Amlodipin 5mg po/d_x000D_
Ibuprofen 400mg po PRN_x000D_
H2O2 #% for oral rinsing BID</t>
  </si>
  <si>
    <t>Newly Dxsed HTN + CAP R/O Pul TB</t>
  </si>
  <si>
    <t>Abdominal distension, borboryngymi_x000D_
Lt 5th metatarsal joint pain /4days duration but no fevere, ttrauma _x000D_
Palpable painful nodules on the bilateral lower extrimity-intermitant and currently disappeared_x000D_
Bilateral breast pain/5days, no discharge, lump, she is multiparous-para-IV</t>
  </si>
  <si>
    <t xml:space="preserve">V/S- stable_x000D_
Pinc conj, NIS_x000D_
No LAP, No beast lump_x000D_
clear chest_x000D_
Swelling over the Lt 5th M-t joint  area_x000D_
</t>
  </si>
  <si>
    <t>the same + EN 2o to ?</t>
  </si>
  <si>
    <t>Do Breast mamography, S/E, CBC, ESR, ANA, CXR, U/A, R/F_x000D_
Cloxacilin 500mg po QID_x000D_
Ibuprofen 400mg po PRN_x000D_
Tinidazole 2gm po stat</t>
  </si>
  <si>
    <t>Intestinal parasitosis + ?Lt 5th metatarsal joint pain 2o to ? SA + Mastitis 2o to ?</t>
  </si>
  <si>
    <t>intermitant Abdominal cramp, loose stool, abd dist and borboryngymi/2month_x000D_
Bad oral smell_x000D_
checked for S/E many tiems -unremarkable</t>
  </si>
  <si>
    <t>V/S-Stable_x000D_
Pinc conj, NIS_x000D_
No LAp_x000D_
Soft abd</t>
  </si>
  <si>
    <t>the same   .</t>
  </si>
  <si>
    <t>H2O2 3% rinse the mouth BID_x000D_
Tinidazole 2gm po daily for 3days_x000D_
Link for dental for evaluation of impacted teeth</t>
  </si>
  <si>
    <t>IP + Halitosis</t>
  </si>
  <si>
    <t>Do Vit D level_x000D_
ViD 50kIu wkly_x000D_
Aceclofenac 100mg po PRN_x000D_
Amitriptylin 25mg po/d noct</t>
  </si>
  <si>
    <t xml:space="preserve">Action tremor of 03 months mainly manifested in the extremities _x000D_
Right upper gluteal swelling of long duration </t>
  </si>
  <si>
    <t xml:space="preserve">BP - 87/67        PR - 68_x000D_
Tremor of the lower extremities is triggered while she starts to walk and it is triggered on the hands while she startd to write her name_x000D_
There is a big cystic mass on the right upper gluteal area </t>
  </si>
  <si>
    <t xml:space="preserve">Essential tremor + Lipoma </t>
  </si>
  <si>
    <t xml:space="preserve">Propranolol 40mg PO BID, RTC with CBC. ESR, liver enzymes, Cr, TSH, FBS, vitamin D and brain MRI </t>
  </si>
  <si>
    <t xml:space="preserve">Essential tremor </t>
  </si>
  <si>
    <t xml:space="preserve">Known HTNsive for the last 10 years on enalapril 10mg PO BID _x000D_
Complains headache, nuchal pain, back pain and bilateral lower extremity pain of &gt;10years  associated with insomnia and fatigue </t>
  </si>
  <si>
    <t>BP -  197/93          PR -  87</t>
  </si>
  <si>
    <t>HTN with Poor BP Control Fibromyalgia</t>
  </si>
  <si>
    <t xml:space="preserve">Add amlodipine 5mg PO/d, continue enalapril 10x2, RTC with CBC, ESR, FBS, Cr, SGOT, SGPT, Vitamin D, TSH and urinalysis  </t>
  </si>
  <si>
    <t>Cough of 03 days - productive of whitish and then yellowish sputum associated with rhinorrhea, headache, fever and chills _x000D_
Watery diarrhea of 01 day associted with borborygmi</t>
  </si>
  <si>
    <t>BP - 120/80        PR - 66</t>
  </si>
  <si>
    <t>URTI + AGE ?IP</t>
  </si>
  <si>
    <t>CBC, RBS and S/E</t>
  </si>
  <si>
    <t xml:space="preserve">Worsening of SOB of 01 week _x000D_
Lower back pain of 02 weeks </t>
  </si>
  <si>
    <t>BP - 120/100,        PR - 110,       RR - 20</t>
  </si>
  <si>
    <t xml:space="preserve">HF 2ry sec IHD + Atrial fibrillation + Pulmonary Hypertension + CKD (Stage 4) + R/O Degenerative Spondylitis </t>
  </si>
  <si>
    <t xml:space="preserve">Escalate lasix 80 mg TID, amlodipine 5 mg PO/d allopurinol 100mg PO BID, metoprolol 50 mg PO/d, atorvastatin 20mg/d, warfarin 5 mg PO/d, diclofenac gel apply BID, paracetamol 1gm PO BID for 05 days, physiotherapy is advised, appointed for next Wednseday with RFT and serum electrolytes </t>
  </si>
  <si>
    <t>HF 2ry sec IHD + Atrial fibrillation + Pulmonary Hypertension + CKD (Stage 4)</t>
  </si>
  <si>
    <t xml:space="preserve">BP-138 / 73 mmHg &amp; FBS-95-104 mg/dl </t>
  </si>
  <si>
    <t>T2 DM + HTN on Metformin 500 mg po BID , Enalapril 10 mg po/d</t>
  </si>
  <si>
    <t xml:space="preserve">BP-151 / 82 mmHg( 140/80 mmHg-Home) &amp; FBS-86,T.chol-200,TG-115,HDL-33 &amp; LDL-144, Cr.-1.1 &amp; BUN-10.2 </t>
  </si>
  <si>
    <t>HTN; on Enalapril 10mg po BID, ASA 81mg po/d, Atorvastatin 20 mg po/d &amp; Amlodipine 5 mg po/d</t>
  </si>
  <si>
    <t xml:space="preserve">BP-130 / 79 mmHg </t>
  </si>
  <si>
    <t>P= HTN + OLD STROKE; On Amlodipine 5 mg po/d &amp; ASA 81 mg po/d+ mild lumbar spondylosis</t>
  </si>
  <si>
    <t xml:space="preserve">BP-130-150/75-80 mmHg--Home &amp; FBS-98-135 mg/dl </t>
  </si>
  <si>
    <t>P=T2DM + HTN; on Daonil 10 mg po BID, MTF 500MG PO/D, Enalapril 10 mg po BID, Nifedipine 20 mg po BID, Atenolol 25 mg po/d, Atrovastatin 20 mg po/d and ASA 81 mg po/d</t>
  </si>
  <si>
    <t>bp 144 / 62 PR 92 fbs 122-140</t>
  </si>
  <si>
    <t xml:space="preserve">BP_149 / 77 mmHg(115/74 mmHg)  &amp; FBS-80-122 mg/dl </t>
  </si>
  <si>
    <t>P=T2DM + HTN on NPH 20/10 IU, Enalapril 10 po BID, Amlodipine 5 mg po/d and Atrovastatin 40 mg po/d</t>
  </si>
  <si>
    <t xml:space="preserve">productive cough and fever of 4 days </t>
  </si>
  <si>
    <t>? CAP 2ry to ?</t>
  </si>
  <si>
    <t xml:space="preserve">cbc, OFT, CXR , Elect FBS , U/A </t>
  </si>
  <si>
    <t xml:space="preserve">T2 DM + HTN + ? CAP </t>
  </si>
  <si>
    <t xml:space="preserve">BP-142 / 85 mmHg </t>
  </si>
  <si>
    <t>Bp , 140/88, 137/84, 134/84, 145/84_x000D_
pr 87</t>
  </si>
  <si>
    <t>sub-optimal contro bp control</t>
  </si>
  <si>
    <t>advise on dietary adherence and appoint after 2 month</t>
  </si>
  <si>
    <t>P=Known HTN +? PN; on HCT 25mg po daily[ not taking HCT], Amlodipine 5 mg po daily, Enalapril 15 mg po bid[ but he took enalapril 10mg po daily], ASA 81mg po daily, and atrovastatin 20mg po daily; Neurobion 1 tab po/d</t>
  </si>
  <si>
    <t>bp 144/79 PR 92 _x000D_
Cr 1.16 (0.7-1.20)</t>
  </si>
  <si>
    <t xml:space="preserve">P=HTN; amlodipine 10 mg po day , HCT 25 mg po/d , losartan 50mg po day for the last 2 weeks </t>
  </si>
  <si>
    <t xml:space="preserve">well controlled HTN  + Haemorrhoid </t>
  </si>
  <si>
    <t xml:space="preserve">burning type of leg pain </t>
  </si>
  <si>
    <t>PR=70 RR=17 BP=120 / 80 T=36 _x000D_
P/E-_x000D_
INT/Mss- trace edema_x000D_
Other systems - unremarcable</t>
  </si>
  <si>
    <t>Ass't- SAme +Controlled Dm and HTN</t>
  </si>
  <si>
    <t>Plan-Refile medications _x000D_
       - 24 hr urine Pr</t>
  </si>
  <si>
    <t>P1-HTN with HHD_x000D_
P2- Type 2 DM _x000D_
P3-A.Fib_x000D_
P4 - GA_x000D_
P5 DNP _x000D_
on Allopurinol 100 mg po/day, _x000D_
Amlodipine 10 mg po/day, _x000D_
Enalapril 10 mg po BID, _x000D_
Atenolol 50 mg po/day, _x000D_
Furosemide 100 mg po TID, _x000D_
Metformin 500 mg po BID, _x000D_
NPH 22/20 sc bid, _x000D_
Pregabalin 150/75 mg po BID and _x000D_
Warfarin 2.5/5 mg po/day. _x000D_
Atrovastatin 40 mg/day_x000D_
 Updated Ix INR= 2.57_x000D_
FBS- b/n 125-135_x000D_
RBS- less than 150_x000D_
BP- 120-135/60-80_x000D_
U/A - +3</t>
  </si>
  <si>
    <t xml:space="preserve">Generalized body pain and productive cough </t>
  </si>
  <si>
    <t xml:space="preserve">well controlled HTN  + ? CAP </t>
  </si>
  <si>
    <t xml:space="preserve">CBC, OFT , CXR ,Elect, </t>
  </si>
  <si>
    <t>G/App- well looking_x000D_
PR=77 RR=17 BP=97 / 69 T=36_x000D_
Chest- clear_x000D_
MSS/INT- no edema</t>
  </si>
  <si>
    <t>P1-Dilated cardiomyopathy with reduced EF(EF 25-30%)_x000D_
P2-Old Cardioembolic stroke _x000D_
P3-Pulm Htn _x000D_
ON SPIRONOLACTONE 25mg PO DAILY WARFARINE 5mg PO DAILY _x000D_
ENALAPRIL 5mg PO BID_x000D_
METOPROLOL 25mg PO BID_x000D_
Updated INR= 3.13</t>
  </si>
  <si>
    <t xml:space="preserve">has no new complain except intermittent headache </t>
  </si>
  <si>
    <t>bp 109/71,  ,pr 80</t>
  </si>
  <si>
    <t>GOOD CONTROL seizure disorder</t>
  </si>
  <si>
    <t xml:space="preserve">FBS-101-153 mg/dl </t>
  </si>
  <si>
    <t>HAS DYSURIA, ALSO HAS CONSTIPATION_x000D_
-urine leukocyte +,_x000D_
cr= 1, bun= 16_x000D_
echo=mild LVH, EF=55%</t>
  </si>
  <si>
    <t>bp =125/ 758 pr=88 fbs= 123,130,133 PRE-DINNER= 174, 281</t>
  </si>
  <si>
    <t>-CIPRO 1 TAB PO BID FOR 5-DAYS_x000D_
-BISACODYL 5MG PO PRN_x000D_
-24 HR URINE PROTIEN, LIPID PROFILE_x000D_
-REFILL FOR  3 MONTH</t>
  </si>
  <si>
    <t xml:space="preserve">HAS EASYFTIGIBILITY, UNILATERAL INTERMITTENT RT LEG SWELLING NO COUGH, SOB  NO OTHER COMPLAIN </t>
  </si>
  <si>
    <t xml:space="preserve">BP11/81, 145/89, 130/80,  138/89 </t>
  </si>
  <si>
    <t xml:space="preserve">post burn contracture+HTN </t>
  </si>
  <si>
    <t xml:space="preserve">SEE MEDICATION SHORT APPOINTMENT LINK TO SURGICAL </t>
  </si>
  <si>
    <t>complain to have sore throat, headache runny nose and low grade fever (repeated attack of common cold and ATP)</t>
  </si>
  <si>
    <t>BP= 120/75 PR=100</t>
  </si>
  <si>
    <t>recurrent ATP + common cold</t>
  </si>
  <si>
    <t xml:space="preserve">send for CBC, RF and manage accordingly </t>
  </si>
  <si>
    <t xml:space="preserve">ATP                                 </t>
  </si>
  <si>
    <t xml:space="preserve">FBS-63,73,115,165,187 mg/dl </t>
  </si>
  <si>
    <t>Type 2 DM on NPH 26/14 IU SC BID , Metformin 1000 mg po/d, Atorvastatin 20 mg d</t>
  </si>
  <si>
    <t>no cough, no SOB, no edema, no visual probnlem, no back pain, no paresthasia, joint mobility good, walk with stick support, no fever, no diarrhea, no vomiting, but (urinmary incontinence, mutism), fatigue, good balance, good understanding, cooperatuive, no weight loo, emotional distressed, no psychosocial distress, good dietary habit, poor self care (old age, poor communication (motor aphasia), adherent to medication, toileting (squarting problem), remarks (no vaginal discharghe, no breasrt mass)FBS 120 mg/dl</t>
  </si>
  <si>
    <t>sleeps well, walking distance weak, slow gate, muscle strength weak, no memory loss,  good judgement</t>
  </si>
  <si>
    <t xml:space="preserve">good disease course + mutism possibly motor aphasia </t>
  </si>
  <si>
    <t>salt restriction, minimize coffee, prebvenmtion of fall,vegitable and fruit dish, legum,es dish, get adeqate sun light,foot care (keep hygien, becvareful while cutting nail, keep moisturizing legs with vaslin)</t>
  </si>
  <si>
    <t>has intermittent cough and sob and she didnot get beclomethasone ( out of stoke )</t>
  </si>
  <si>
    <t xml:space="preserve">bp  106 / 53 PR 85 </t>
  </si>
  <si>
    <t xml:space="preserve">salbutamol PRN , symbicort puff </t>
  </si>
  <si>
    <t>FBS=127MG/DL_x000D_
-</t>
  </si>
  <si>
    <t>BP=135 / 74 INR=1.29</t>
  </si>
  <si>
    <t>REFILL WARFARIN 2.5MG PO/D_x000D_
-REFILL FOR 1 MONTH</t>
  </si>
  <si>
    <t>P-70 YRS OLD  T2DM + HTN + Old stroke with right hemiparesis + Right leg DVT Amlodipine - 10mg/d, Warfarin 2.5 mg po daily, Atorvastatin - 20mg/d, Metformin - 500mg/d</t>
  </si>
  <si>
    <t>has easyfatigibility, nausea , he is not taking predinsolone amt and other  medication because of epigastric pain , nausea</t>
  </si>
  <si>
    <t>bp162/80, pr 80</t>
  </si>
  <si>
    <t xml:space="preserve">chronic Hepatitis 2ry ? ON follow up at  GI  side </t>
  </si>
  <si>
    <t xml:space="preserve">pt was advise but he want to refer to black lion </t>
  </si>
  <si>
    <t xml:space="preserve">has sweating no  no other complain </t>
  </si>
  <si>
    <t>bp106/63,  ,pr 80</t>
  </si>
  <si>
    <t>BP- 111-130/ 70-82, FBS-109-123,</t>
  </si>
  <si>
    <t>P1-TYPE II DM P2-HTN ON NPH 24/16, MTF 1000 MG PO BID, ATEROZ 20 MG PO DAILY Amlodipine 5mg/day FBS= b/n 102-123 BP= 130-143 / 80-85</t>
  </si>
  <si>
    <t>bp 136 / 96 PR 79</t>
  </si>
  <si>
    <t>1: Known hypertension/3yrs P2- IHD with pEF-60% P3-Diss TB to anti TB completed 6th month On 1. Amlodipine 5mg PO daily 2. ASA 81mg PO daily Ix: 1. CXR - one month back - Hilar &amp; mediastinal LAP (ddx- Pulm TB, Lymphoma) 2. Echo: IHD with EF: 60%, Grade II diastolic dysfunction, Massive Lt-sided pleural effussion - 3. Chest CT: Lt massive effusion 4. ESR: 58 - 5. Pleural fluid analysis: Lymphoctic effusion 6. Culture: No growth over 72-hour Glucose: 97, TP: 4.9, LDH: 389,</t>
  </si>
  <si>
    <t>BP-120 / 77 PR- 80(RR) updated inv- FT4-12.8(N) FT3- 4.12(N) TSH- 0.25(HIGH) ECG- nl previous abd u/s: Simple liver and right renal cortical cysts + right renal tiny calculi</t>
  </si>
  <si>
    <t xml:space="preserve">-D/C LVT and TSH AFTER 6 WKs_x000D_
</t>
  </si>
  <si>
    <t>Hypothyroidism + HTN -Levothyroxin 100MIC Po/d - Life stlye modification</t>
  </si>
  <si>
    <t>no cough, no SOB, no edema, cataract on follow up, no bacvk pain, paresthasia (no gastrites), joint mobility good, good balance, good understanfding, cooperative, no obesity, no stress, no psychosociasl diostress, good dietyary habit, good hygien, adherent to medication, no addiction, toileting 9squating problem), good social in teraction. remarks (no breast mass, no vaginal discharghe)FBS</t>
  </si>
  <si>
    <t>sleeps well, walkingh distance good, musckle strength good, no emotional change, no memory loss, good judghement but forgetyfulness</t>
  </si>
  <si>
    <t>good diseaese course+ dupter's contracture</t>
  </si>
  <si>
    <t>salt restriction, be active, minmize coffee, prebvntion of fall, vegitabvle and fruit  dish, get adequate sun l;ight, enmgage at domerstyic acytivites, use only liquid oil, foot care (keep hyfgien, keep moisturizing legs with vaslin, becareful while cutting nailds, wear loose shoe) keep candy in pocket</t>
  </si>
  <si>
    <t>diabetes, hypertension, dyuslipidemia, dupter's contracture, osteoarthrites</t>
  </si>
  <si>
    <t>HYPERTESION+DM</t>
  </si>
  <si>
    <t>bp= 140 / 68</t>
  </si>
  <si>
    <t xml:space="preserve">good bp ctrol </t>
  </si>
  <si>
    <t>Old Ischemic Stroke + Dyslipidemia On: ASA 81mg po daily, Atorovastatine 20mg po daily, candisartan 16mg po daily + hct 12.5mg po/d</t>
  </si>
  <si>
    <t xml:space="preserve">BP = 142/82mmg_x000D_
</t>
  </si>
  <si>
    <t>bp 110/70 fbs 168-179</t>
  </si>
  <si>
    <t>increase nph to 16/8 iu , metformin 500mg po day</t>
  </si>
  <si>
    <t xml:space="preserve">RT upper quadrant pain with epigastric burning pain, has also left side side flank pain , dysuria, frequency, has no hx dm and htn </t>
  </si>
  <si>
    <t>bp 110/80, pr 80</t>
  </si>
  <si>
    <t>LPR on follow up+RLO CHOLITHISSIS+DYSPEPSIA+ UTI</t>
  </si>
  <si>
    <t xml:space="preserve">ULTRASOUND CBC OFT LIPID FBS URINE </t>
  </si>
  <si>
    <t>LPR on follow up</t>
  </si>
  <si>
    <t>bp= 131 / 78</t>
  </si>
  <si>
    <t xml:space="preserve">hematocrite in range </t>
  </si>
  <si>
    <t>- refill nfor 3 mnth_x000D_
-cbc</t>
  </si>
  <si>
    <t>40 yrs old DYSLIPIDEMIA + HTN + Polycythaemia 2ry ?+ Nephrolithiasis ON Atorvastatin 20x1 and life style modification CBC: RBC: 5.76 HGB: 16.4 HCT; 45 MCV;79 HDL:40 LDL;56 CHOLESTROL: 130</t>
  </si>
  <si>
    <t>BP 153/94,  143/89, 140/80, FBS 188, 199, 200</t>
  </si>
  <si>
    <t xml:space="preserve">POOR CONTROLL HTN+DM </t>
  </si>
  <si>
    <t>SEE MEDICATION ADD GLIBCLAMIDE 5MG PO 1X</t>
  </si>
  <si>
    <t>hypertesion + dm</t>
  </si>
  <si>
    <t>BP-140/90_x000D_
pr 78_x000D_
FBS- 140, 174</t>
  </si>
  <si>
    <t>sub-optimal control+ ? HTN</t>
  </si>
  <si>
    <t>NPH 36/24 iu_x000D_
advise on LSM of HTN and come with seria monitoring of blood pressure</t>
  </si>
  <si>
    <t>TIIDM on NPH 34/24 IU SC BID</t>
  </si>
  <si>
    <t>PERSISITENT PRODUCTIVE COUGH, EXERTIONAL DYSPNEA, FOR 1YEAR</t>
  </si>
  <si>
    <t>PR- 73 RR- 17 BP- 102 / 62,FBS- NOT RECORDED,  RESP- DIFFUSE WHEEZING , CXR-Right upper lobe volume loss and fibrosis and tracheal right side deviation , HRCT-RIGHT LUNG VOLUME LOSS WITH UPPER LOBE FIBRO-BRONCHECTASIS- DDX- POST INFECTIOUS BONCHECTASIAS</t>
  </si>
  <si>
    <t>T2 DM+ POST INFECTIOUS BRONCHECTASIS</t>
  </si>
  <si>
    <t>FBS, HA1C, SALBUTAMOL 4 PUFF PRN, BECLOMRTASONE 2 PUFFS BID( IF SYMPTOMS GET IMPROVED TO CONTINUE BECLOMETASON&amp; SALBUTAMOL) ,CARBOCYSTINE 500 MG PO TID, AZITHROMYCINE 500 MG P 3X WEEKLY.</t>
  </si>
  <si>
    <t xml:space="preserve">P- Type 2 diabetes mellitus( 2 MONTHS) , HE IS ON </t>
  </si>
  <si>
    <t>VS BP 110/7-0 PR 88</t>
  </si>
  <si>
    <t xml:space="preserve">well controlled HTN + Poor controlled T2 DM </t>
  </si>
  <si>
    <t xml:space="preserve">CBC, U/A , elect </t>
  </si>
  <si>
    <t xml:space="preserve">PARASTHESIA TO WEAKEST HAND </t>
  </si>
  <si>
    <t xml:space="preserve">BP= 114 / 78, </t>
  </si>
  <si>
    <t xml:space="preserve">-AMITRIPITILINE 25MG PO/D_x000D_
-CONTINU OTHERS </t>
  </si>
  <si>
    <t xml:space="preserve">BP-142 / 98 mmHg (130/90 mmHg-Home) </t>
  </si>
  <si>
    <t xml:space="preserve">Refill &amp; Advise him on LSM </t>
  </si>
  <si>
    <t>HTN +  G- 2 hemmorhoid on Amlodipine 10 mg/d, Enalapril 5 mg/d</t>
  </si>
  <si>
    <t>P-1 known hypertension _x000D_
P-2  Toxic nodular Goiter On: Carbimazole 5mg/day and Atenolol 50mg/day</t>
  </si>
  <si>
    <t>BP-100/79_x000D_
pr 76_x000D_
FBS- 97</t>
  </si>
  <si>
    <t>HTN on Enalapril 10/5 mg po Bid, HCT 25 mg po/d, P2=PN on AMT 25 mg d, meloxicam 15 mg po/day P3=138 th day post op day after cyst removal done for dx of TGDC</t>
  </si>
  <si>
    <t>HOME BP= 120/80 , 110/70</t>
  </si>
  <si>
    <t>Problem List_x000D_
P- Known HTN on Enalapril 10mg po daily. Chronic Small vessel ischemia ASA 81mg po daily - Atrovastatin 40mg po daily.</t>
  </si>
  <si>
    <t>PR- 86 RR- 17, BP- 140/95INR-2</t>
  </si>
  <si>
    <t>THERAPUTIC RANGE INR+ SUBOPTHIMAL BP CONTROL</t>
  </si>
  <si>
    <t>P1-LEFT DISTAL DVT( 5 months)   + Newly Dx HTN (2months) On -warfarin 2.5mg for 04 days and 5mg PO daily for 03 days, amlodipine 5mg PO daily Updated INR= 2.12</t>
  </si>
  <si>
    <t>BP-135/65, _x000D_
pr 78_x000D_
FBS-140,135, 75,90, 110</t>
  </si>
  <si>
    <t xml:space="preserve">BURNING SENSATION </t>
  </si>
  <si>
    <t>FBS=160MG/DL,130,140,150 BP= 120/70</t>
  </si>
  <si>
    <t>POOR FBS CONTROL</t>
  </si>
  <si>
    <t>-AMITRIPPTILINE 25MG PO/D_x000D_
-METFORMIN 500MG PO BID -CONTINUE ASA,ATROVASTATIN, AMLODIPINE_x000D_
-SEE AFTER 3 MNTH</t>
  </si>
  <si>
    <t>HTN + T2DM + Ischemic Stroke ON ASA 81 MG PO DAILY, METFORMIN 500MG PO DAILY, ATORVASTATIN 40 MG PO DAILY, AMLODPINE 5 MG PO DAILY</t>
  </si>
  <si>
    <t>HTN ON Enalapril 10 mg PO BID &amp; Amlodipine 5mg PO/D</t>
  </si>
  <si>
    <t xml:space="preserve">WORSENING OF EXERTIONAL DYSPNEA, PRODUCTIVE COUGH, _x000D_
</t>
  </si>
  <si>
    <t xml:space="preserve">PR-82 RR- 17 BP- 112 / 64, SO2-85% , RESP- DIFFUSE WHEEZING </t>
  </si>
  <si>
    <t>EXACERBATED B.ASTHMA + POST TB FIBROSIS+ DCMP WITH SEVER LVD</t>
  </si>
  <si>
    <t>LING TO EOPD</t>
  </si>
  <si>
    <t>dizziness and generalized body weakness of 1 month</t>
  </si>
  <si>
    <t xml:space="preserve">BP =  94/78mmgh </t>
  </si>
  <si>
    <t xml:space="preserve">Hypotension  </t>
  </si>
  <si>
    <t xml:space="preserve">ECG       </t>
  </si>
  <si>
    <t>asthmatic pt, intermittenmt cough productive of wjhitish sputum, no febver, no chest pain, no drenching night sweatrs, no SOB, no edema, glacom a on follow up (red eye, lacrimation, no diuscharge,, decrteased vision)</t>
  </si>
  <si>
    <t>sleeps well, walking distance good, muscle strengfth good, no emortional change, bno memory loss, good judgement</t>
  </si>
  <si>
    <t>asthma + symptomarttic glaucoma</t>
  </si>
  <si>
    <t>avoid (bad smell, feather pillow, kokrechoes, cats and doges feces, perfume)</t>
  </si>
  <si>
    <t>essential tremor, r/o parkinsonms disease, asthma</t>
  </si>
  <si>
    <t>HTN on Enalapril 10 mg Bid, Amlodipine 10 mg po/d &amp; HCT 25 mg po/d</t>
  </si>
  <si>
    <t xml:space="preserve">bp 158 / 74 fbs 140-204_x000D_
 chole 112 TG 118 HDL 35 LDL 62  Na 141 K 4.93 Cl 104 sgot 10 , sgpt 10 </t>
  </si>
  <si>
    <t>poorly glycemic contrrol</t>
  </si>
  <si>
    <t>DM + HTN with HHD on Medications</t>
  </si>
  <si>
    <t xml:space="preserve">BP-150 / 83 mmHg &amp; FBS-120 mg/dl </t>
  </si>
  <si>
    <t xml:space="preserve">Good Glycemic Control + Good Glycemic Control </t>
  </si>
  <si>
    <t>DM + HTN ON NPH 48/38 IU BID , Nifedipine 20 Mg PO BID,ENALAPRIL 5Mg PO BID , HCT 25 Mg PO/ d</t>
  </si>
  <si>
    <t>ECHO=MILD CONCENTRIC LV HYPERTROPHY, WITH GRADE I LV DIASTOLIC DYSFUNCTION + MITRAL ANNULAR CALCIFICATION</t>
  </si>
  <si>
    <t>FBS=122-194, PRE-DINNER= 205-284_x000D_
BP= 160/79</t>
  </si>
  <si>
    <t>MAKE MIXTARD 66/56, HCT 12.5MG PO/D _x000D_
-CR, K, HGA1C</t>
  </si>
  <si>
    <t>T2DM + HTN with HHD R/O IHD+ PN on Mixtard 62/54, MTF 1gm PO BID, ASA 81 mg/po day, Ateroz 20 mg pox1, Losartan 50 mg po BID, metoprolol 25 mg po x1,spironolactone 25 mg x1, Lasix 40 mg po x1, AMT 25mg po day,</t>
  </si>
  <si>
    <t xml:space="preserve">NPH 22/14 IU SC BID </t>
  </si>
  <si>
    <t>Type I DM on NPH 22/12 IU SC BID</t>
  </si>
  <si>
    <t>well controlled T2 DM +  Hyperthyroidism</t>
  </si>
  <si>
    <t>SHE DISCONTINUED WARFARINE FOR 3 DAYS .</t>
  </si>
  <si>
    <t>PR- 88 RR- 17 BP- 136 / 80 , INR- 1.75</t>
  </si>
  <si>
    <t xml:space="preserve">IHD WITH IMPROVED EF+ A.FIB+ SUBTHERAPUTIC INR RANGE </t>
  </si>
  <si>
    <t>REFILL MEDS &amp; APPOINT AFTER 2 MONTHS</t>
  </si>
  <si>
    <t>P1= IHD with improved EF P2= Nonvalvular AF On ASA 81 mg po/d, # Metoprolol succinate 25mg /day warfarin 5 mg PO/day, Frusemide 20mg daily, Atrovastatin 20mg/day INR=2.64</t>
  </si>
  <si>
    <t>no cough, no SOB, no edema, no visual problem, nom back pain, paresthasia, joint mobnility good, good balance, good un derstanding, cooperative, no obesity, no stress, no psychosocial distress, good dietary habit, giood hygien, no addiction, adherent to medication, toileting good, good social interaction. remarks (BPH sympom on follow up)</t>
  </si>
  <si>
    <t>sleeps poorly, walking distance good, muscle strength good, no emotional chanmge, no mem,ory loss nbut forgetfulness, good judhgement. remarks (no heafdache, no epistaxis, tinites, no viertigo, no carotid bruit, no murmur), has erectile dysfunction, no depressive symptoms)</t>
  </si>
  <si>
    <t>good disease course + erectile dysfunction possibly atbherosclerosis possibly HTN related</t>
  </si>
  <si>
    <t>salt restriction, be acvtive, minimize coffee, prevention of fall, vegitable anmd fruit dish, legumes dish, get adequate sunlight, use only liqyuid oil, eat (banana, pottato, tomatto for pottasium supplementation ), walk for 30 minutes 3 times per week</t>
  </si>
  <si>
    <t xml:space="preserve">BP =121 / 70 </t>
  </si>
  <si>
    <t>-REFILL FOR 3 MONTH</t>
  </si>
  <si>
    <t>HTN with HHD on: Amlodipine 5 mg d, atrovastatin 20 mg po daily</t>
  </si>
  <si>
    <t>Bp-150/89, 122/61, 134/69_x000D_
pr 78_x000D_
FGBS 105, 101, 106</t>
  </si>
  <si>
    <t>T2DM + HTN + ? anaemia of chronic illness( 7.6 - HGB + RVI on HAART on enalapril 5 mg po/day ferrous sulphate 325 mg po/tid</t>
  </si>
  <si>
    <t>Bp-122/74, 121/89, 126/79,116/77_x000D_
pr 78</t>
  </si>
  <si>
    <t>goood bp control</t>
  </si>
  <si>
    <t>bp 130/79, 131/74,  115/69,  pr ,,pr  80</t>
  </si>
  <si>
    <t>ischemic heart disease + degenerative lumbar spondylosis +</t>
  </si>
  <si>
    <t>ischemic heart disease + degenerative lumbar spondylosis on enalapril 5 mg po daily,metoprolol 12.5 mg po daily,asa 81 mg po daily and atrova 20 mg po daily</t>
  </si>
  <si>
    <t>BP= 112 / 66 PR=80</t>
  </si>
  <si>
    <t>-CR, URIC ACID, HGA1C, K,_x000D_
-REFILL FOR 2 MNTH_x000D_
-</t>
  </si>
  <si>
    <t>p1=T2 DM (4 yrs) p2=STEMI / anterolateral / p3= Gouty arthritis on- -MTF 1000mg PO BID -Daonil 10mg po/d -ASA 81MG PO DAILY -Metoprolol 25mg PO BID -Lasix 40 MG PO/D , -Spironolactone 25mg po/d -Atorvastatin 40x1, -Allopurinol 100x1, -Dapagliflozin 10mg po daily</t>
  </si>
  <si>
    <t>bp 138 / 76 PR 72 HBPM 128/75-134/84</t>
  </si>
  <si>
    <t>Known HTN  +HHD on Atenolol 50mg daily, Enalapril 5mg daily and Furosemide 40mg daily</t>
  </si>
  <si>
    <t>burning sesnation on lower exterimity and foot</t>
  </si>
  <si>
    <t>bp-102/63,120/80,130/80_x000D_
pr</t>
  </si>
  <si>
    <t>add on amitruyptline and refill and advise</t>
  </si>
  <si>
    <t>known HTN on enalapril 10mg po bid AMLODPINE 5MG PO BID HCT 25 mg po day</t>
  </si>
  <si>
    <t xml:space="preserve">P1=T1DM on NPH 36/16 &amp;  RI 4/4 IU SC BID </t>
  </si>
  <si>
    <t xml:space="preserve">PR-98 RR-17 BP1-07 / 66, INR- 1.14 ( DUE TO SHE IS TAKING ANTI-TB) </t>
  </si>
  <si>
    <t xml:space="preserve">SUBTHERAPUTIC INR + CHRONIC DVT+ INTESTINAL TB </t>
  </si>
  <si>
    <t>INR, ESCALATE WARFARINE 10 MG DAILY,APPOINT HER AFTER 2WEEKS</t>
  </si>
  <si>
    <t>P1:intestinal TB (on ANTI TB 4 MONTH) P2:chronic DVT(4 MONTHS) P3:?IBD/CROHNS DISEASE ON - ANIT TB and PYIDOXIE -WARFARIN 7.5 MG PO Daily Updated INR= 1.31 Biopsy Report- Small intestine /Resction/ IBD consistent with Crohns diseas</t>
  </si>
  <si>
    <t>has lower back pain of 1 week duration</t>
  </si>
  <si>
    <t xml:space="preserve">bp 113 / 83 PR 91 </t>
  </si>
  <si>
    <t>Parkinson disease + PN on medication</t>
  </si>
  <si>
    <t>has global type of  headache no other complain , insominia</t>
  </si>
  <si>
    <t xml:space="preserve">bp 100/60, 120/80, vitamin d 29, </t>
  </si>
  <si>
    <t xml:space="preserve">GOOD CONTROL HTN+TREATED VITAMIN D DEFICIENCY </t>
  </si>
  <si>
    <t>P1= HTN on Amilodipin 5mg podaily P2 = Vitamin D deficiency( serum Vit D 16.85)</t>
  </si>
  <si>
    <t>hypertension.</t>
  </si>
  <si>
    <t xml:space="preserve">bp 134/74 PR 70 </t>
  </si>
  <si>
    <t>RVI + HTN on medication</t>
  </si>
  <si>
    <t>G/App- well looking_x000D_
PR= 87   RR=17    BP=107 / 57     T=36</t>
  </si>
  <si>
    <t>Ass;t- Same + Target INR</t>
  </si>
  <si>
    <t xml:space="preserve">Plan- Refile medication_x000D_
   </t>
  </si>
  <si>
    <t>P1-NYHA class II HF 20 TO ? + _x000D_
P2- ? COR PULMONALE + VHD +_x000D_
P3- atrial fibrilation_x000D_
_x000D_
(INR=2.26)_x000D_
 Frusemide 20 mg PO/day,_x000D_
 metoprolol 12.5mg/day, _x000D_
warfarin 2.5 mg every other day</t>
  </si>
  <si>
    <t>PR- 102 RR- 17 BP- 123/102, FBS- 143-156, RBS- 160-170</t>
  </si>
  <si>
    <t>UBOPTIMAL CONTROLLED GLYCEMIA+ POLYCYTHMIA</t>
  </si>
  <si>
    <t>HA1C, CBC, ESCALATE NPH 26/28( NIGHT), CONTINUE OTHER MEDS</t>
  </si>
  <si>
    <t>P- T2DM + Polycythaemia 2ry to Post TB Fibrosis ?COPD on NPH 26/26 U, metformin 500/750 mg po BID , atorvastatin 40 mg po/d, salbutamol puff PRN and Symbicort 160/4.5 2 puff BID</t>
  </si>
  <si>
    <t>MEDICAL....</t>
  </si>
  <si>
    <t>MEDICAL.....</t>
  </si>
  <si>
    <t>INR= 3.53----</t>
  </si>
  <si>
    <t xml:space="preserve">PR=72,BP=102 / 68 </t>
  </si>
  <si>
    <t>INR IS ABOVE THE TARGET</t>
  </si>
  <si>
    <t>-WARFARIN 7.5MG PO 2X, 5MG PO 5X,_x000D_
-IBUPROFEN 4OOMG PO PRN_x000D_
CONTINUE OTHERS _x000D_
-TSH, CR, INR</t>
  </si>
  <si>
    <t>P-HErEF(25%) 2ry to DCM+thyrocardiac dss + A.FIB On Lasix 40 mg po bd, Metoprolol 25 mg po daily,Warfarin 7.5 mg po/d, Enalapril 5 mg po BID, PTU 100 mg po daily, spironolactone 25 mg PO daily</t>
  </si>
  <si>
    <t>came for medication, no new complaints , seen recenmtly</t>
  </si>
  <si>
    <t>good disease course + enalapril induced cough</t>
  </si>
  <si>
    <t>advice given recvently</t>
  </si>
  <si>
    <t xml:space="preserve">HAS TREMOR OF BOTH HAND ,RIGIDITY, BLUNTED FACE , SWELLING OF RT HAND </t>
  </si>
  <si>
    <t>BP 140/90  pr 87</t>
  </si>
  <si>
    <t xml:space="preserve">PARKINSON DISEASE + ? OA </t>
  </si>
  <si>
    <t xml:space="preserve">INX             </t>
  </si>
  <si>
    <t>PR 92 RR 17 BP 114 / 84 T 36</t>
  </si>
  <si>
    <t>5 MONTH POST OP DAY AFTER DUNNL'S THREDECTOMY FOR IND OF CTMG+ HF STAGE C 2NDARY TO ? THYROCARDIAC DISEASE VS A.FIB + DYSPEPSIA</t>
  </si>
  <si>
    <t>CONTINUE HER  MEDICATION</t>
  </si>
  <si>
    <t xml:space="preserve">BP-132 / 71 mmHg  &amp; FBS-102 mg/dl </t>
  </si>
  <si>
    <t>P1=HTN on Enalapril 5 mg d, HCT 12.5 mg d, P2. TIIDM on MTF 500 mg bid, ASA 81 mg d, Atrovastatin 20 mg d P3. PN on Neurobion 1 tab d</t>
  </si>
  <si>
    <t>has hypoglycemia sx</t>
  </si>
  <si>
    <t>bp112/80 ,pr  fbs ?</t>
  </si>
  <si>
    <t xml:space="preserve">eft chest wall - Keratin cyst P2 - TIIDM </t>
  </si>
  <si>
    <t>random blood sugar</t>
  </si>
  <si>
    <t>P - Left chest wall - Keratin cyst P2 - TIIDM on NPH 40/20</t>
  </si>
  <si>
    <t>BP: 137/90 PR 80</t>
  </si>
  <si>
    <t xml:space="preserve">INX           </t>
  </si>
  <si>
    <t>KNOWN TYPE 2 DM ON LSM</t>
  </si>
  <si>
    <t>HAS BURNING SENSATION OF LEFT LEG</t>
  </si>
  <si>
    <t xml:space="preserve">BP 110 / 70 PR 95 FBS 110 , 120 140 </t>
  </si>
  <si>
    <t>WELL GLYCEMIC + PD + PN</t>
  </si>
  <si>
    <t>T2DM+PARKINSONS DISEASE ON MEDICATION</t>
  </si>
  <si>
    <t>VS BP 110/7 0PR 88</t>
  </si>
  <si>
    <t>2 month post-op afteR BUREHOLE AND HEMATOMA EVACUATION was done</t>
  </si>
  <si>
    <t>PR=106 RR=17 BP=134 / 102   T=36_x000D_
P/E- unremarcable</t>
  </si>
  <si>
    <t>Ass't- Uncontrolled HTN (not adherent) +Type II DM (fair controle)</t>
  </si>
  <si>
    <t>Plan- Advised on adherence_x000D_
       - Refile medications</t>
  </si>
  <si>
    <t>P1-TII DM_x000D_
P2-HTN  _x000D_
P3-DYSLIPIDEMIA_x000D_
 On AMLODIPINE 10 MG PO DAILY... not taking_x000D_
  ENALAPRIL 10MG PO BID,_x000D_
Hct 25mg Po/day_x000D_
 MTF 1000MG PO BID _x000D_
Glimepride 4mg/day_x000D_
 ATORVASTATIN 40mg/day _x000D_
FBs-147mg/dl measured once_x000D_
 _x000D_
BP=160/80 at nearby H.C, FBS=147_x000D_
No updated Ix</t>
  </si>
  <si>
    <t>PR- 89 RR- 17 BP- 120- 140 / 74, FBS- 70- 150, HA1C-6.8%</t>
  </si>
  <si>
    <t>RECURENT HYPOGLCEMIA+ SUBOPTHIMAL  CONTROLLED GLYCEMIA+ HTN + BACTERIAL CONJECTIVITIS</t>
  </si>
  <si>
    <t>LINK TO OPTHA,REFILL MEDS &amp;APPOINT HER AFTER 2MONTHS</t>
  </si>
  <si>
    <t>P- TII DM, HTN, DYSLIPIDEMIA(METABOLIC SYNDROME)+CALCANEAL SPUR ON Vildagliptin/metformin 50mg/1gm bid, AMLODIPINE 10 MG PO DAILY, Enalapril 10 mg daily. ASA 81 MG PO DAILY AND ATEROZ 40 MG PO daily FBS = 115-130</t>
  </si>
  <si>
    <t>HAS MONOARTHRITIS INVOLVING KNEE JIONT</t>
  </si>
  <si>
    <t>BP= 121 / 66, FBS= 83 , CR=2.91, BUN=30, HGB=11.3 U/A=NR, EGFR=23</t>
  </si>
  <si>
    <t>-REFILL  FOR 3 -MONTH_x000D_
-RFT, LIPID PROFILE, HGA1C_x000D_
-IBUPROPHEN 400MG PO PRN -DICLOFENAC JEL PRN</t>
  </si>
  <si>
    <t>P-1 T2DM + HTN + HF 2ry to HHD + DVHD + ?CKD + GA/OA + UTI on: NPH 46 /16, Atorvastatin 40mg po daily, ,lasix 60 po TID, enalapril 2.5mg po daily, Metoprolol 25 mg po daily, amlodipine 10mg po daily and ASA 81 mg po daily...</t>
  </si>
  <si>
    <t xml:space="preserve">no cough, no SOb, no edema, glaucioma on follow up, no back pain, no paresthasia, joint mobility good, good balance (right leg limping post traumatic old history), good understanding, cooperative, obesity, no stress, no psychosocial distress, good dietary habit, good hygien, no addiction, adherent to medication, toileting good. remarks (BPH on follow up)BP 120/70 mmHg mostly around </t>
  </si>
  <si>
    <t>sleeps well, walking distance good, muscle strength good, no emotional change, no memory loss but forgetfuilness, good judghem,ent. remarks (no epistaxis, no heaache, no carotid bruiyt, no murmur)</t>
  </si>
  <si>
    <t>salt restriction, minimize coffee, prevention of fall, vegitable and fruit dish, avoid beef, avoid alcohol, avoid stress, use only liquid oil, walk for 30 mibnutes 3 times per week, eat (banana, pottato and tomatto for pottasium supplementation)</t>
  </si>
  <si>
    <t>BP 132/88 PR 87  HBPM 119/80-130/90</t>
  </si>
  <si>
    <t xml:space="preserve">INX AND CONTINUE LOSARTAN </t>
  </si>
  <si>
    <t xml:space="preserve">KNOWN HTN ON LOSARTAN 50MG PO DAY </t>
  </si>
  <si>
    <t xml:space="preserve">he had abdominal pain  and was seen at private clinic dx cholelithisis with acute cholecystitis, +renal sandy stone  with uti,   cbc leucocytosis,  he was treated with ceftriaxone  10days and improved no sob </t>
  </si>
  <si>
    <t xml:space="preserve">bp118/62 ,pr  100, abd  has rt upper quadrant tenderness </t>
  </si>
  <si>
    <t>HTN + Asthma+cholelithisis</t>
  </si>
  <si>
    <t xml:space="preserve">cbc , oft , lipid </t>
  </si>
  <si>
    <t>HTN + Asthma</t>
  </si>
  <si>
    <t>PR- 90 RR-17 BP- 113 / 76</t>
  </si>
  <si>
    <t>MILD PERSISITENT BRONCHIAL ASTHMA +  HFrEF 2RY TO IHD PT+anterior STEMI</t>
  </si>
  <si>
    <t>REFILL MEDS &amp; APPOINT HIM AFTER 2MONTHS</t>
  </si>
  <si>
    <t>P- KNOWN BRONCHIAL ASTHMA +  HFrEF 2RY TO IHD PT+anterior STEMI ON METOPROLOL 25MG PO BID ATROVASTATIN 40MG PO DAILYASA 81MG PO DAILY LASIX 40MG PO DAILYSPIRONOLCTONE 25MG PO DAILYENALAPRIL 2.5MG PO DAILY SALBTAMOL PUFF PRN</t>
  </si>
  <si>
    <t>BP= 145 / 103 PR=78</t>
  </si>
  <si>
    <t xml:space="preserve">-MAKE METOPROLOL 25MG PO/D -SPIRONOLACTONE 25MG PO/D_x000D_
CONTINUE OTHERS_x000D_
-RFT, CR </t>
  </si>
  <si>
    <t>P- HTN + HFrEF 2ry to IHD + HHD On - ASA 81 mg po/d - Enalapril 5 mg po bid - Metoprolol 12.5 mg po/d - Atorvastatin 80 mg po/d,</t>
  </si>
  <si>
    <t>Patient doesn't  come for evaluation</t>
  </si>
  <si>
    <t>Ass't- Same + Asymptomatic hyponatremia + sub therapeutics INR</t>
  </si>
  <si>
    <t>Plan- make warfarin 2.5 / 5mg alternative day_x000D_
   - Free water restriction_x000D_
   - come after a week with updated Serum Electrolytes</t>
  </si>
  <si>
    <t>P1-Known HTN _x000D_
P2- Corpulnomale 2ry to ACOS pptd by AF _x000D_
P3- Mild Anemia 2ry to ACI +Aki on ckd _x000D_
P4- Motor neuron disease _x000D_
P5- gouty arthritis_x000D_
 -Hydrochlorothiazide 50mg PO Once daily _x000D_
 -Spironolactone 12.5mg PO Once_x000D_
 -Frusemide 120mg PO TID _x000D_
-Allopurinol 50mg PO Once daily_x000D_
 -KCL 600mg PO BID....not taking _x000D_
-Warfarin Sodium 2.5 PO Once daily _x000D_
 -Atrovastatin 20mg PO Once daily _x000D_
 -Beclomethasone Propionate - 2puff ...not taking_x000D_
 -Salbutamol puff - PRN_x000D_
_x000D_
 Ix - WBC=8.2, Hgb=8.8, Plt-223_x000D_
INR=1.24, creat= 2.42_x000D_
Na=126,K=5.49</t>
  </si>
  <si>
    <t xml:space="preserve">FBS-113-161 mg/dl &amp; BP_118-145/72-87 mmHg </t>
  </si>
  <si>
    <t>URIC ACID= 6.5</t>
  </si>
  <si>
    <t xml:space="preserve">112 / 88  =BP </t>
  </si>
  <si>
    <t>REFILL FOR 3 MONTH_x000D_
-IBUPROFEN 400MG PO PRN_x000D_
SEE AFTER 3 MNTH</t>
  </si>
  <si>
    <t>P- Gouty arthritis on -ALLOPURINOL 100x3</t>
  </si>
  <si>
    <t xml:space="preserve">FBS---           </t>
  </si>
  <si>
    <t xml:space="preserve">Bring the patient </t>
  </si>
  <si>
    <t xml:space="preserve">has rt lower abdominal pain , frequency no other complain </t>
  </si>
  <si>
    <t>bp 110/80,pr80</t>
  </si>
  <si>
    <t xml:space="preserve">Erectile dysfunction+BPH </t>
  </si>
  <si>
    <t xml:space="preserve">SEE ULTRSOUND AND URINE </t>
  </si>
  <si>
    <t xml:space="preserve">Erectile dysfunction. On Amitriptyline 25 mg po noct has follow up at psychiatric side </t>
  </si>
  <si>
    <t>ECHO- DCMP WITH EF=25%, MODERATE MR AND TR WITH MILD PL.HTN,TAPSE=14</t>
  </si>
  <si>
    <t>BP=106 / 65,  PR=72(IREGULAR IREGUALR)</t>
  </si>
  <si>
    <t>HEART FAILURE WITH REDUCED EJECTION FRACTION</t>
  </si>
  <si>
    <t>- RFT_x000D_
-SPIRONOLACTONE 25MG PO/D_x000D_
-CONTINUE OTHERS_x000D_
-SEE AFTER 3 MNTH</t>
  </si>
  <si>
    <t>Problem List_x000D_
P1-DCMP WITH SEVERE LVD AND PERSISTENT NONVALVULAR AF ON DIGOXIN 0.25 MG PO DAILY, enalapril 5mg po bid, sprinolactone 12.5mg po daily,,  METOPROLOL 50/25 MG PO Alternatively AND ASA 81 MG PO DAILY ( CANNOT AFFORD Anticoagulation)</t>
  </si>
  <si>
    <t xml:space="preserve">bp-105-126/ 68-70 </t>
  </si>
  <si>
    <t>REFILL MEDS &amp; APPOINT HER AFTER 3MONTHS</t>
  </si>
  <si>
    <t>P- KNOWN HTN ON RX + MULTIFOCAL PNEUMONIA (RXed ), AORTIC VALVE SCLEROSIS on HCT 25 MGPO DAILY, AMLODPINE 5 MG PO/D</t>
  </si>
  <si>
    <t>PR 67 RR 17 BP 127 / 69 T 36</t>
  </si>
  <si>
    <t>P1: DCMP + Known Hypertensive currently on ASA 81 mg po/day, Atorvastatin 20 mg po/day, Amlodipine 5 mg po/d, Spironolactone 25 mg po/d, Metoprolol 12.5 mg po/d, Furosemide 40 mg po/d</t>
  </si>
  <si>
    <t>DCMP + Known Hypertensive currently on ASA 81 mg po/day, Atorvastatin 20 mg po/day, Amlodipine 5 mg po/d, Spironolactone 25 mg po/d, Metoprolol 12.5 mg po/d, Furosemide 40 mg po/d</t>
  </si>
  <si>
    <t>bp 138/76, 147/65,  133/63</t>
  </si>
  <si>
    <t>P=DCMP+B.ASTHMA HE IS ON METOPROLOL 25 MG PO/DAY LASIX 40 MG PO BID, DIGOXINE 0.125MG PO/DAY ENALAPRIL 5 MG PO BID SPIRONOLACTONE 25 MG PO/DAY, SYMBICORT 1 PUFF BID, salbutamol 2 puff prn ECHO DONE ON 22/01/2016EC=NON ISCHEIC DCP WITH SEVERELY REDUCED LV SYSTOLIC FUNCTION AND MODERATE SECONDARY MR WITH MILD TR AND MILD PUL HTN EF=25% TAPSE=15MM; IVC IS BORDERLINE</t>
  </si>
  <si>
    <t>pt completed her medication</t>
  </si>
  <si>
    <t>attendant come for medication</t>
  </si>
  <si>
    <t>Metabolic syndrome (T2DM- 13 years + Class III Obesity + HTN- 13 years + Dyslipidemia) + HFpEF 2o to HHD + Stage 1 CKD + PN On MTF 500mg PO BID, NPH 24/12, Amlodipine 10mg PO daily, Enalapril 10mg PO BID, Lasix 80mg PO BID, Atorvastatin 40mg PO daily, Carbamzepine 200mg PO BID, Pregabaline 75 mg PO/day Lumbosacral xray= Lumbar degenerative spondylitis</t>
  </si>
  <si>
    <t>to give her enalapril</t>
  </si>
  <si>
    <t>contuine the same mgr</t>
  </si>
  <si>
    <t>PR 64 RR 17 BP 130 / 94 T 36</t>
  </si>
  <si>
    <t>Acute hepatitis 2ndry to DILI + Neurocognitive disorder with perceptual disterbance</t>
  </si>
  <si>
    <t xml:space="preserve">HTN + Known Asthmatic </t>
  </si>
  <si>
    <t xml:space="preserve">re fill his medications </t>
  </si>
  <si>
    <t>vomitting of ingested matter of 3 episode of 2days and epigastric burning sensation</t>
  </si>
  <si>
    <t xml:space="preserve">PR=72              </t>
  </si>
  <si>
    <t>send endoscopy</t>
  </si>
  <si>
    <t>P1= UTI(treated)_x000D_
P2=dyspepsia + ?PUD</t>
  </si>
  <si>
    <t xml:space="preserve">BP:  99 / 80_x000D_
FBS: 83mg/dl       _x000D_
HgA1C: 6.5% </t>
  </si>
  <si>
    <t>Well controlled glycemic control</t>
  </si>
  <si>
    <t xml:space="preserve">p1: T1DM on NPH 36/28_x000D_
p2: PG + 2nd TM px ( on follow up at Care MCH center) </t>
  </si>
  <si>
    <t xml:space="preserve">constipation for the last one month and fatigue </t>
  </si>
  <si>
    <t>BP:  109 / 68</t>
  </si>
  <si>
    <t xml:space="preserve">Same  + constipation 20? </t>
  </si>
  <si>
    <t>cbc, stool, s/e, fbs</t>
  </si>
  <si>
    <t>Pt was diagnosed with HTN 12/02/2016 ec and was started on Amplodipine 10mg po daily and the dose was reduced to 5 mg po daily because she had recurrent hypertension records._x000D_
currently she complains of global headache and heart burn when taking anti HTN medication._x000D_
bilateral chronic ear ache</t>
  </si>
  <si>
    <t>BP record over 1 month= 108/74/128/79, 109/80_x000D_
BP (10/03/2016)= 139/74, PR= 82</t>
  </si>
  <si>
    <t>Systemic  HTN + Dyspepsia</t>
  </si>
  <si>
    <t>Continue Amlodipine 5mg po daily_x000D_
Link to ENT for ear check up_x000D_
educate on nutrition</t>
  </si>
  <si>
    <t>P1= Newly diagnosed HTN (on 12/02/2016 ec)_x000D_
P2= Dyspepsia</t>
  </si>
  <si>
    <t>has no seizure  episode for the past 3 months</t>
  </si>
  <si>
    <t>stable vital sign _x000D_
intact  exam</t>
  </si>
  <si>
    <t>Epilepsy (FAIRLY CONTROLLED)</t>
  </si>
  <si>
    <t>P-Seizure disorder_x000D_
on carbamazepine 200mg po bid_x000D_
EEG -ABNORMAL WAKE EEG TRACING DUE TO THE PRESENCE OF GENERALISED SLOWING</t>
  </si>
  <si>
    <t xml:space="preserve">TRANSFER FROM ENT SIDE she has intermittent left side p discomfort, with numbness of left upper extermity , has intermittent abdominal pain  with conspation </t>
  </si>
  <si>
    <t xml:space="preserve">bp110/80 , pr 80,, neck ultrsound show  mareked thickening ofthw wall of both cca   with another mass like thickening  of wall vascular branch  left ijv ? temporal /giant arteritis </t>
  </si>
  <si>
    <t>RT COM+CHL + ? TEMPORAL /Giant cell arteries</t>
  </si>
  <si>
    <t>cbc , lipid  fbs,oft  consult senior pihct</t>
  </si>
  <si>
    <t>T2DM and HTN on NPH 58/38iu MTF 500mg po BID, HCT 25mg po daily, ASA 81mg po daily and atrovastatin 20mg po daily</t>
  </si>
  <si>
    <t>BP-118 / 63mmHg    PR-62b/m</t>
  </si>
  <si>
    <t>P- Hypothyroidism+ Lt shoulder and elbow OA on Levothyroxine 125 mcg/d Updated Ix (On 20-10-2023 GC) TSH= 7.24 uIU/ml (Ref 0.3-4.5) FT4= 1.16 ng/dl (Ref 0.9-1.72)</t>
  </si>
  <si>
    <t>BILATERAL JOINT, &amp; LOWER BACK PAIN  OF 1YR</t>
  </si>
  <si>
    <t>PR- 107 RR- 17 BP- 106 / 76, RF-REACIVE, VIT.D-10, SCR-0.4, T.G-240, HDL-37, LDL-149, T.C-280</t>
  </si>
  <si>
    <t>?RA VS POLYMYALGIA RHEUMATICA+ SEVER VITAMIN D DEFFICENCY</t>
  </si>
  <si>
    <t>CBC, ESR, VITAMIN -D 50,000IU PO WEEKLY FOR 8 WEEKS, ATROVASTATIN 20MG PO/D, IBUPROFIN 400MGPO PRN ,SEE HER AFTER2 MONTHS</t>
  </si>
  <si>
    <t xml:space="preserve">P- ?RA                                     </t>
  </si>
  <si>
    <t>PR 61 RR 17 BP 115 / 60 T 36</t>
  </si>
  <si>
    <t>? migraine headache on propranolol 20mg po daily + UTI</t>
  </si>
  <si>
    <t>RFT , U/A ,RBS</t>
  </si>
  <si>
    <t xml:space="preserve">? migraine headache on propranolol 20mg po daily </t>
  </si>
  <si>
    <t>contuine he same mgt</t>
  </si>
  <si>
    <t xml:space="preserve">no new complain ( he claims he cant afford and access losrtan) </t>
  </si>
  <si>
    <t>bp: 158/90</t>
  </si>
  <si>
    <t>p1: HTN on losartan 50mg po daily, ASA 81mg po daily, atrovastatin 40 mg po daily _x000D_
p2: ? OA on AMT 25mg po daily</t>
  </si>
  <si>
    <t xml:space="preserve">VITAL SIGN ARE STABLE </t>
  </si>
  <si>
    <t xml:space="preserve">-RIVAROXABAN 20MG PO/D </t>
  </si>
  <si>
    <t xml:space="preserve">provoked left leg distal and proximal DVT on Rivaroxaban (Loading) 20MG PO/D, </t>
  </si>
  <si>
    <t xml:space="preserve">no new          </t>
  </si>
  <si>
    <t xml:space="preserve">ECOG-1              </t>
  </si>
  <si>
    <t xml:space="preserve">stage 4 rectal CA </t>
  </si>
  <si>
    <t>P=RECCUURNT DVT+ CORPULMONALE 2ND to CHRONIC THROMBO EMBOLISM ON ; warfarin 5 mg po/day, lasix 40 mg po/d INR= 2.93</t>
  </si>
  <si>
    <t>occasional abdominal pain</t>
  </si>
  <si>
    <t xml:space="preserve">this is a 32 years old female, a known T2 DM for the past 6 years currently on NPH  20/10IU for the past 15 days (was on Metfromin 1gm po bid and glibenclamide 5mg po BID)  _x000D_
the RBS for the past 1 week is  between 150 and 180 mg/dl_x000D_
_x000D_
</t>
  </si>
  <si>
    <t xml:space="preserve">p1= T2 DM _x000D_
</t>
  </si>
  <si>
    <t>Appoint for 1 month_x000D_
educate on nutrition</t>
  </si>
  <si>
    <t>P1= Known DM</t>
  </si>
  <si>
    <t>CONTUINE THE SAMR MGT</t>
  </si>
  <si>
    <t xml:space="preserve">has some improvment but still has lower back pain </t>
  </si>
  <si>
    <t xml:space="preserve">bp112/80,  , pr 80 </t>
  </si>
  <si>
    <t>Diffuse Osteoporosis + Early Lumbar Degenerative spondylosis</t>
  </si>
  <si>
    <t>BP-110/70mmHg   PR-100b/m_x000D_
A1C-5.8%</t>
  </si>
  <si>
    <t>-Update RFT _x000D_
-Make Meloxicam 15mg PO PRN.</t>
  </si>
  <si>
    <t xml:space="preserve">BP-124 / 66 mmHg_x000D_
</t>
  </si>
  <si>
    <t xml:space="preserve">plan RFT  </t>
  </si>
  <si>
    <t>HTN with ?HHD on Amlodipin 10mg po/d, Atenolol 25 mg d, Furosemide 40 mg per day P2. Rt hand OA on Meloxicam 15 mg daily</t>
  </si>
  <si>
    <t xml:space="preserve">HTN + renal stone + Vitamin D deficiency </t>
  </si>
  <si>
    <t xml:space="preserve">she has eye complaint link to ophthalmology </t>
  </si>
  <si>
    <t>pt has run out of both anti HTN and _x000D_
B. asthma controller</t>
  </si>
  <si>
    <t xml:space="preserve">BP= 167 / 94 PR= 83 RR=17 _x000D_
BP= record in the past 2 month= 160/90_x000D_
</t>
  </si>
  <si>
    <t>uncontrolled BP _x000D_
Uncontrolled Bronchial Asthma</t>
  </si>
  <si>
    <t>re initiate medications_x000D_
education on taking medications_x000D_
tell to keep record of BP</t>
  </si>
  <si>
    <t>P1= Systemic HTN_x000D_
P2= bronchial asthma</t>
  </si>
  <si>
    <t>PR- 101 RR-17 BP- 119 / 73, FBS- 126-165</t>
  </si>
  <si>
    <t>POORLY CONTROLLED GLYCEMIA  + HTN + GOUTY ARTHERITIS</t>
  </si>
  <si>
    <t xml:space="preserve">URIC ACIDE, HA1C, RIGHT KNEE X RAY ,ESCALATE NPH 38/28, MTF, CONTINUE OTHER MGT </t>
  </si>
  <si>
    <t>P1: KNOWN DIABETIC P2: HTN P3: DYSLIPIDEMIA P4=GA NPH 36/26, MTF 500mg po bid, Amlodipine 10 mg po/d Enalapril 10 mg po bid, Atorvastatin 40 mg p/d, Lasix 40 mg po daily , -ASA 81 mg po /day -Allopurinol 100mg Po bid,</t>
  </si>
  <si>
    <t>HF 20 ? HHD; on Losartan 50 mg po/day, Amlodipine 5 mg po/bid, Atrovastain 20 mg po/bid</t>
  </si>
  <si>
    <t>bp 154/82, 144/80, 130/77, 163/95 137/89, 125/70</t>
  </si>
  <si>
    <t>FAIR CONTROLL HTN+DEGENERATIV SPONDYLOSIS</t>
  </si>
  <si>
    <t>1=Hypertension with HHD HCT 25 mg po/d,   Enalapril 10mg daily) P2=Degenerative spondylosis;</t>
  </si>
  <si>
    <t xml:space="preserve">BP-136 / 78mmHg    PR-110b/m_x000D_
Total Chol-73mg/dl,TG-68mg/dl,HDL-37mg/dl,LDL-22_x000D_
A1C-8.7%_x000D_
</t>
  </si>
  <si>
    <t>P=T2 DM(10yrs)+ Hypertension(10yrs) + old TIA + ?PN+ BOO 2 to BPH On MTF 850 mg BID, Glibenclamide 5 mg po/d, Atorvastatin 20 mg/day, Neurobin 1 tab/day, Amitriptyline 25 mg/day, ASA 81 mg/day, amlodipine 10 mg po/d and Enalapril 10 mg/day</t>
  </si>
  <si>
    <t xml:space="preserve">HAD MULTIPLE EPISODE OF GTC SEIZURE_x000D_
-HAS DROLLING OF SALIVA </t>
  </si>
  <si>
    <t xml:space="preserve">BP= 132 / 82, </t>
  </si>
  <si>
    <t>-BENZTROPINE 1MG PO BID FOR 2 WKS_x000D_
-PHENOBARBITOL 100MG PO TID_x000D_
-Carbamazepine 200mg po 2-0-3.</t>
  </si>
  <si>
    <t xml:space="preserve">ASD + Seizure d/o. he is on Risperidone 1mg /2 mg po BID. Carbamazepine 200mg po 2-0-3._x000D_
PHENOBARBITAL 100MG PO BID </t>
  </si>
  <si>
    <t>Facial deviation associated with inability to close her left eye</t>
  </si>
  <si>
    <t>BP: 125/90</t>
  </si>
  <si>
    <t xml:space="preserve">panc continiue predinsolone 60mg po daily, acyclovir 400mg po TID_x000D_
APPOINT AFTER 01 WEEK </t>
  </si>
  <si>
    <t>? bells palsy</t>
  </si>
  <si>
    <t>a 51 years old female pt, a knonw hypertensive for the past 8 years on Nifedipine 20mg po BID changed into ENALAPRIL 5mg po daily for the past 10 days, known T2 dm for 1 year on MTF 500 mg po BID, dylipidemia on Atorva 20mg and ASA 81 mg po Daily _x000D_
currently complains of Dyspepsia</t>
  </si>
  <si>
    <t>BP= 120 / 62 PR= 78 RR=17 _x000D_
FBS= 114 on 30/02/2016 e.c.</t>
  </si>
  <si>
    <t>P1=TYPE 2 DM _x000D_
P2= known HTN _x000D_
P3= dyslipidemia_x000D_
P4= PN</t>
  </si>
  <si>
    <t xml:space="preserve">send for RFT and U/A_x000D_
stool H.pylori Ag_x000D_
</t>
  </si>
  <si>
    <t xml:space="preserve">P1=TYPE 2 DM _x000D_
 P2= known HTN _x000D_
P3= dyslipidemia_x000D_
P4= PN; _x000D_
</t>
  </si>
  <si>
    <t>PR- 70 BP- 17 BP- 128 / 71 36</t>
  </si>
  <si>
    <t>WELL CONTROLLED+  BURR HOLE FOR OLD HEMORRHAGIC STROKE</t>
  </si>
  <si>
    <t>CBC, OFT, REFILL MEDS &amp; APPOINT AFTER 3MONTH</t>
  </si>
  <si>
    <t>4month and 20 day after right side parital burrhole done for chronic subdurel hematoma</t>
  </si>
  <si>
    <t xml:space="preserve">refill_x000D_
send for RFT and U/A_x000D_
stool H.pylori Ag_x000D_
</t>
  </si>
  <si>
    <t>Left proximal and distal lower extremity DVT( doppler finnding) + uterine myoma</t>
  </si>
  <si>
    <t>BP-102 / 61mmHg    PR-71b/m</t>
  </si>
  <si>
    <t>P- old hemorrhagic stroke+ HTN;+ HFpEF 2ry IHD(NSTEMI)+ ? Bronchoalveolar Ca ON ASA,81/DAY, ATROVASTATIN 40/DAY, CLOPIDOGREL 75/DAY( 11TH month) METOPROLOL 25/DAY LASIX 20/DAY -Enalapril 5mg po daily.</t>
  </si>
  <si>
    <t>PR- 75 RR- 17 BP- 120 / 80, INR-1.5</t>
  </si>
  <si>
    <t>WELLCONTROLLED HTN + TMNG</t>
  </si>
  <si>
    <t>TFT, INR, ESCALATE WARFARINE 5 MG PO/D, REFILL OTHER MEDS &amp; APPOINT AFTER 2 WEEKS</t>
  </si>
  <si>
    <t>P-NYHA CLASS2 HF 2?+ AFIB+Thyrotoxicosis 2 TO TMNG + HTN</t>
  </si>
  <si>
    <t xml:space="preserve">sever pain over the back and lower extrimity bilaterally </t>
  </si>
  <si>
    <t>BP: 98 / 74    PR:  92</t>
  </si>
  <si>
    <t xml:space="preserve">Sever pain 20    quadri-paresis 2ry to TM 2o to ?NMO + HTN ( well controlled) </t>
  </si>
  <si>
    <t xml:space="preserve">quadri-paresis 2ry to TM 2o to ?NMO + HTN on AZATHIOPRINE 100MG po per day ,ENALAPRIL 5MG PO BID AND PREGABALIN 75mg po bid </t>
  </si>
  <si>
    <t>had seiziure GTCS 1 episode yesterday_x000D_
he has also a compliant of headache of 1 wk. duration trobing type he alsocomplain of fever</t>
  </si>
  <si>
    <t xml:space="preserve">BP=120 / 80 </t>
  </si>
  <si>
    <t>send CBC, S/E</t>
  </si>
  <si>
    <t>P1- status epilepticus, P2-? pyogenic meningitis(treated) P3? viral meningo-encephalitits (treated)P4- ? Psychosis 2ndry to General medical condition (status epilepticus) r/o post-ictal psychosis on phenytoin 100mg po BID, levetiracetam 500mg po BID</t>
  </si>
  <si>
    <t>BP-112 / 59mmHg     PR-58b/m</t>
  </si>
  <si>
    <t>Post Tb fibrosis, Bronchiectasis + Aspergilloma ON: ITRACONAZOLE 2OOMG PON /D(3month)</t>
  </si>
  <si>
    <t>PR-68 RR-17 BP- , 113 / 74, INR-3.1</t>
  </si>
  <si>
    <t>CHOLELITHIASIS+ LVH+SEVER PHTN</t>
  </si>
  <si>
    <t>INR, ECHO, REFILL MEDS&amp; APPOINT AFFTER 3MONTHS</t>
  </si>
  <si>
    <t>P- Cholelithaisis + Severe Pulmonary NTH + _x000D_
 HTN+Atrial flutter</t>
  </si>
  <si>
    <t>right eye blurring of vision of 1 year</t>
  </si>
  <si>
    <t xml:space="preserve">BP= 121 / 80 PR=89 RR=17 _x000D_
</t>
  </si>
  <si>
    <t>p1=HTN _x000D_
p2=VHD _x000D_
p3= ? rt eye senile cataract</t>
  </si>
  <si>
    <t>continue above medications_x000D_
link to ophthalmology_x000D_
send for RFT, V/A, Abdominopelvic Ultrasound</t>
  </si>
  <si>
    <t>p1=HTN + _x000D_
p2=VHD _x000D_
on Enalapril 10mg BID, ASA 81mg/day, Frusemide 20mg/day</t>
  </si>
  <si>
    <t>BP,PR SAME CXR RESULT SHOW PNEUMONIA</t>
  </si>
  <si>
    <t>HTN with HHD + CRBBB + PN + BPH+PNEUMONIA</t>
  </si>
  <si>
    <t>HTN with HHD + CRBBB + PN + BPH on alfuzosin 10mg po daily, amlodipine 10mg po daily, furosemide40MG PO DAILY, ASA 81mg po daily, ATROVASTATIN 20mg po daily and AMT 25 mg po/day,ENALAPRIL 10MG PO DAILY</t>
  </si>
  <si>
    <t>BP- patient is not available.</t>
  </si>
  <si>
    <t>P: Left leg subacute DVT + Known HTN+  decompression craniotomy for Ischemic stroke.On Enalapril 5mg po BID ,Spironolactone 25mg daily,frusemide 20mg po daily,Amitriptyline 12.5mg po daily.</t>
  </si>
  <si>
    <t>BP=.................</t>
  </si>
  <si>
    <t xml:space="preserve">Same  + ? Type 2 DM        </t>
  </si>
  <si>
    <t>Appoint after 1 month with serial BP and FBS record  latest FBS=165_x000D_
refill medication_x000D_
advice on LSM</t>
  </si>
  <si>
    <t>P1=HTN on Losartan 50 mg PO daily, Amlodipine 5mg PO daily and HCT 25mg PO daily + P2=Dyslipidemia on Atrovastatin 20mg PO daily</t>
  </si>
  <si>
    <t xml:space="preserve">appointed her after 3 months with FBS and RBS result </t>
  </si>
  <si>
    <t xml:space="preserve">sob 2 weeks _x000D_
since 15 days had cough with whitish sputum no night sweat of fever _x000D_
she also has sob at mild activity_x000D_
she then developed body swelling from leg to facee_x000D_
no yellowish dc of eye _x000D_
no urinary complaint _x000D_
has buring sensation all over the body _x000D_
no chest pain _x000D_
left side tremor and inabiliy to hold tings _x000D_
no gi complaint _x000D_
took antibiotics and diuretics </t>
  </si>
  <si>
    <t xml:space="preserve">slig p con unic scera _x000D_
chest no distress_x000D_
 left fine crept ant and post _x000D_
cvs s1 and 2 heared no m apprewciated _x000D_
abd no palp hep splenomegally _x000D_
no ft of fluid collectio_x000D_
no p edema _x000D_
cotpp left ul fine treamor no other ft of PD </t>
  </si>
  <si>
    <t xml:space="preserve">p1 HF sec ? HHD _x000D_
p2 CAP ( rxed) </t>
  </si>
  <si>
    <t>echo ecg _x000D_
tft _x000D_
besic met panel</t>
  </si>
  <si>
    <t xml:space="preserve">p1 HF sec ? HHD </t>
  </si>
  <si>
    <t>CHOLESTEROL=136, HDL=33 LDL= 59, CR=0.7, CBC=NR</t>
  </si>
  <si>
    <t xml:space="preserve">BP= 144 / 73 </t>
  </si>
  <si>
    <t>NPH 36/34, MTF 1000 mgx2, BISOPROLOL 10MG POX1,  Amlodipine 5x1, amitriptyline 37.5x1,ASA 81x1, Lasix 40x1, Enalapril 5x2, Atorvastatin 5x1, Omeprazole 20x1</t>
  </si>
  <si>
    <t>PR 78 RR 17 BP 110 / 75 T 36</t>
  </si>
  <si>
    <t>HE HAS NO COMPLIANR</t>
  </si>
  <si>
    <t>BP=150/80-179/90  PR=94_x000D_
HGA1C=6.3</t>
  </si>
  <si>
    <t>FAIR GLYCEMIC CONTROL+POOR BP CONTROL</t>
  </si>
  <si>
    <t>REFILL SAME MEDCICATIONS_x000D_
ADD HCT 25 MG PO/DAY</t>
  </si>
  <si>
    <t>P=KNOWN Type 2 DM + KNOWN HTN+3RD DEGREE AV BLOCK HAVING PACEMAKER+ BOO 2RY TO ?BPH+?UTI</t>
  </si>
  <si>
    <t>No hx of ABM</t>
  </si>
  <si>
    <t>BP: 109 / 73</t>
  </si>
  <si>
    <t>Seizure disorder on phenytoin 100 mg po tid, Na valporate 200mg PO BID</t>
  </si>
  <si>
    <t>SHE IS NOT TAKING PREDINSOLONE SINCE 2YEARS BACK</t>
  </si>
  <si>
    <t>PR-84 RR- 17 BP- 79 / 54, ESR-35, CRP- NON REACTIVE</t>
  </si>
  <si>
    <t>2 MONTHS POD AFTER ILEOTRANSVERSE ANASTOMOSIS  FOR CHRON,S DISEASE</t>
  </si>
  <si>
    <t>ESR, CRP, APPOINT HER AFTER 3MONTHS</t>
  </si>
  <si>
    <t>P- 54th POD after appendectomy was done + 64th POD after ileotransverse anastomosis done for chron's disease - ON FOLLOW UP AT SRC - (PT WAS ON PREDNISOLONE 10 MG PO DAILY - 4 YEARS AND D/C FOR THE LAST 2 YEARS )</t>
  </si>
  <si>
    <t>sclerosis at the greater tuberosity</t>
  </si>
  <si>
    <t xml:space="preserve">has left cervical and shoulder pain </t>
  </si>
  <si>
    <t xml:space="preserve">MRI were recommended but she couldn't afford it </t>
  </si>
  <si>
    <t xml:space="preserve">sob 1 years _x000D_
sonce 1 year she has progressively worsenng sob now at mild activity has no orthopenia no body swelling _x000D_
has palpitation no chest pain_x000D_
has hand tremor _x000D_
has yellowiah urine no other complaint </t>
  </si>
  <si>
    <t xml:space="preserve">enalrged multi lobed ant neck sweling no tenderness _x000D_
chest cvs _x000D_
nad _x000D_
trmor </t>
  </si>
  <si>
    <t xml:space="preserve">p1 HTN ( with above target BP) _x000D_
p2 hyperthyroidsm </t>
  </si>
  <si>
    <t xml:space="preserve">tft _x000D_
ecg echo _x000D_
lab </t>
  </si>
  <si>
    <t xml:space="preserve">p1 HTN on enalepril 10 mg po bid hct 25 mg po od </t>
  </si>
  <si>
    <t>Has vaginal bleeding which is intermittent since last 5 months spot bleeding but yesterday she has a bit increased amount of bleeding._x000D_
and she complains of dizziness.</t>
  </si>
  <si>
    <t>BP-105 / 70mmHg    PR-93b/m_x000D_
Abdominopelvic MRI done on june 15,2023 showed no evidence of residual or  reccurent tumor seen</t>
  </si>
  <si>
    <t>-Improving +?Anemia 2ry to chronic blood loss.</t>
  </si>
  <si>
    <t>-Link to EOPD .</t>
  </si>
  <si>
    <t xml:space="preserve">knee pain + RVI + ?Secondary polycythemia </t>
  </si>
  <si>
    <t xml:space="preserve">knee pain + RVI + ?Secondary polycythaemia </t>
  </si>
  <si>
    <t xml:space="preserve">appointed him after 2 months </t>
  </si>
  <si>
    <t>knee pain + RVI + ?Secondary polycythemia on intermittent therapeutic phlebotomy. HCT - 56</t>
  </si>
  <si>
    <t xml:space="preserve">lower extrimity tingling pain associated with numbness. she also claims palpitation, easy fatiguability and drecnhing type sweating. Associted with this she also had headche,  vertigo and lower back pain </t>
  </si>
  <si>
    <t>BP: 142/93     pr: 111</t>
  </si>
  <si>
    <t xml:space="preserve">Known HTN ( Poorly controlled) ? HHD + ? PN </t>
  </si>
  <si>
    <t>CBC, ECG, TFT, RFT, S/E</t>
  </si>
  <si>
    <t xml:space="preserve">known HTN on enalapril 10mg po daily </t>
  </si>
  <si>
    <t xml:space="preserve">tingling senstion of lower extermity , sweating no other complain </t>
  </si>
  <si>
    <t xml:space="preserve">bp 140/90, 140/70, fbs 250, 270, 280 </t>
  </si>
  <si>
    <t>poor controll Type 2 DM + Vitiligo+PN</t>
  </si>
  <si>
    <t>HGBA1C, CBC OFT LIPID URINE LINK TO DERMA , EYE</t>
  </si>
  <si>
    <t>Type 2 DM + Vitiligo</t>
  </si>
  <si>
    <t>bp:  104 / 61</t>
  </si>
  <si>
    <t xml:space="preserve">CAME FOR INVESTIGATION RESULT </t>
  </si>
  <si>
    <t xml:space="preserve">BP 114/80, PR , GENE EXPERT NOT DETECTED </t>
  </si>
  <si>
    <t xml:space="preserve">Known RVI ON HAART p2: HTN + OLD Ischemic stroke+: LBP 2 degenerative spondylosis + osteoporosis of lumbar spine+CAP RLO TB </t>
  </si>
  <si>
    <t xml:space="preserve">COLLECT CXR RESULT </t>
  </si>
  <si>
    <t xml:space="preserve"> Known RVI ON HAART p2: HTN + OLD Ischemic stroke on ON on enalapril 10 mg po/d, atorvastatin 20 mg po/d, ASA 81 mg po/d p3: LBP 2 degenerative spondylosis + osteoporosis of lumbar spine on amitriptyline 25 mg po/d ,Neurobin 1tab po daily</t>
  </si>
  <si>
    <t>epigastric pain and chest pain. easy fatigability</t>
  </si>
  <si>
    <t>BP=159 / 80</t>
  </si>
  <si>
    <t xml:space="preserve">Send ECG                  </t>
  </si>
  <si>
    <t xml:space="preserve">P1=Known Hypertensive +HHD  on Nifedipine 20 mg po/day, Enalapril 5 mg /d, HCT 25 mg /d_x000D_
P2=Old Stroke _x000D_
P3= Neuropathic pain on  Neurobin  1tab PO daily_x000D_
Post stroke was put on Phenytoin 50 mg po Bid (took for 5 years) - tapered to 50 mg po/day </t>
  </si>
  <si>
    <t xml:space="preserve">T1 Diabetics mellitus </t>
  </si>
  <si>
    <t xml:space="preserve">abdominal pain associated with distension </t>
  </si>
  <si>
    <t>BP: 123/80_x000D_
RFT: cr: 1.47    1.56   _x000D_
ECG: Sinus Rhythm, Biatrial Enlargement, Left Ventricular Hypertrophy_x000D_
abdominopelvic u/s: unremarkable_x000D_
serum K: 5.11    Na: 134   Cl: 98.4</t>
  </si>
  <si>
    <t>HTN ? HHD + ? AKI r/o CKD 20? Hyprtensive nephropathy</t>
  </si>
  <si>
    <t xml:space="preserve">repeat RFT, Serum electrolyte ( k+. Na, phospherous, magniseium) , echo, u/a) </t>
  </si>
  <si>
    <t xml:space="preserve">p1: known HTN on Amlodipine 10mg po daily, HCT 25mg po daily_x000D_
p2: known Asthmatic on alemetamin 1 tab po PRN _x000D_
P3:  AFI 20? on doxycycline 100mg po bid and ciprofloxacillin 500mg po bid, PCM  ( on 5th day) </t>
  </si>
  <si>
    <t>BILATERAL LEG NUMBNESS, VISUAL HALOCINATION._x000D_
THE LAST EP</t>
  </si>
  <si>
    <t>PR-83 RR- 17 BP- 108 / 68</t>
  </si>
  <si>
    <t xml:space="preserve">KNOWN RVI ON HAART+ SIEZURE DISORDER + GBLIOSTOMA+ PN </t>
  </si>
  <si>
    <t>CBC, VIT-D, REFILL MEDS&amp; APPOINT AFTER 3MONTHS</t>
  </si>
  <si>
    <t>P- known RVI stage T4 + Seizure disorder sec to ? Glioblastoma (Hemorrhagic metastasis) - On cotrimoxazole 960mg PO daily - phenytoin 100mg po bid - AZT,3TC,ATV/r</t>
  </si>
  <si>
    <t>No new complient_x000D_
no edema SOB or chest pain</t>
  </si>
  <si>
    <t>BP=103 / 68</t>
  </si>
  <si>
    <t xml:space="preserve"> TOXIC MNG + known diabetic+ mastalgia 2 to?</t>
  </si>
  <si>
    <t xml:space="preserve">refill her medication and advise dinger signs </t>
  </si>
  <si>
    <t>BP: 110-120/70-90</t>
  </si>
  <si>
    <t>HTN ON NIFEDIPINE 20 MG PO daily and HCT 12.5mg po daily</t>
  </si>
  <si>
    <t xml:space="preserve">FBS: 103              </t>
  </si>
  <si>
    <t>known type 2 dm( For 4 yrs); on NPH 22/18 iu SC BID</t>
  </si>
  <si>
    <t xml:space="preserve">BP: 131 / 81_x000D_
FBS: 180    165    170    169   </t>
  </si>
  <si>
    <t xml:space="preserve">RI: 4/4     NPH: 48/38, MTF 1000 mg po bid </t>
  </si>
  <si>
    <t>T2DM on NPH 48/38 IU and metformin 500 mg po BID and RI 4/4</t>
  </si>
  <si>
    <t>BP: 105 / 55_x000D_
fbs: 97</t>
  </si>
  <si>
    <t>HTN with HHD on Furosemide 20 mg po/d, spironolactone 12.5 mg po/d, atorvastatin 20 mg po daily _x000D_
P2=4thyear post cholecystectomy + incisional hernia</t>
  </si>
  <si>
    <t>Hypothyroidism + Newly Dx HTN + r/o HTN Urgency.</t>
  </si>
  <si>
    <t>add pantoprazole 40mg po daily for 01 month</t>
  </si>
  <si>
    <t xml:space="preserve">p1: Lt submandibular chronic saladitis + LPR ( on follow up at ENT) </t>
  </si>
  <si>
    <t xml:space="preserve">BP= 107 / 70 PR=90 RR=17 </t>
  </si>
  <si>
    <t xml:space="preserve">HEMIFACIAL SPASM 2? +HTN on Atorvastatin 20mg po daily for the past 1 month </t>
  </si>
  <si>
    <t>Blood Film= No H/P seen</t>
  </si>
  <si>
    <t>refill medication_x000D_
appoint after 1month  _x000D_
Wound care</t>
  </si>
  <si>
    <t xml:space="preserve">P1=LEFT LOWER LIMB CHRONIC DVT + VENOUS ULCER + VITILLIGO ON ASA 81MG PO DAILY_x000D_
</t>
  </si>
  <si>
    <t>intermittent epigastric burning sensation and  discomfort of 3 years duration. Cr 0.8, Urea 38._x000D_
Mild non specific HSM_x000D_
Bilateral renal parenchymal disease: Acute</t>
  </si>
  <si>
    <t>BP 128/86, PR 102, RR 18</t>
  </si>
  <si>
    <t xml:space="preserve">CVH ( HCV ) with ? portal HPN + </t>
  </si>
  <si>
    <t xml:space="preserve">Hep C viral load, FBS </t>
  </si>
  <si>
    <t>Chronic viral hepatitis ( HCV ) with ? portal HPN + ?DM</t>
  </si>
  <si>
    <t xml:space="preserve">still claim bilateral leg burning sensation  He has also both heel pain.  </t>
  </si>
  <si>
    <t>BP=151/83, PR=72 _x000D_
HBPM=135/70</t>
  </si>
  <si>
    <t>CHTN + ? PN 2 to Vit D deficiency + IFG</t>
  </si>
  <si>
    <t xml:space="preserve">FBS, RFT                          </t>
  </si>
  <si>
    <t>P=HTN + ? PN + IFG;ON AMLODIPINE 5 MG PO/D, Neurobion 1 tab po/d</t>
  </si>
  <si>
    <t xml:space="preserve">Fatty Live + ? Lipoma </t>
  </si>
  <si>
    <t xml:space="preserve">FNA + FBS </t>
  </si>
  <si>
    <t>BP=114/77, PR=65_x000D_
HBPM=120-130/80-85_x000D_
FBS=134-180_x000D_
HgA1c=8.2 %</t>
  </si>
  <si>
    <t>Controlled HTN  + Poorly controlled T2 DM</t>
  </si>
  <si>
    <t>HCT 12.5 mg po/d, Amlodipine 5 mg po d and MTF 500 mg BID, Glimepride 2 mg po/d</t>
  </si>
  <si>
    <t xml:space="preserve">P=HTN(for 6 yrs) + T2 DM(for 10 yrs); on HCT 12.5 mg po/d[ But she took HCT 12.5 mg po/d], Amlodipine 5 mg po d and MTF 500 mg BID, Glimepride 2 mg po/d[ but she took Glimepride 4 mg po/d fo rthe past 1 mon  </t>
  </si>
  <si>
    <t xml:space="preserve">continue     medication </t>
  </si>
  <si>
    <t>HCT25  mg po/d, Amlodipine 5 mg po d and MTF 500 mg BID, Glimepride 4 mg po/d</t>
  </si>
  <si>
    <t>HCT 25 mg po/d, Amlodipine 5 mg po d and MTF 500 mg BID, Glimepride 4 mg po/d</t>
  </si>
  <si>
    <t xml:space="preserve">generalized body pain and burning sensation </t>
  </si>
  <si>
    <t>well controlled HTN + T2 DM + PNP</t>
  </si>
  <si>
    <t xml:space="preserve">continue me diction </t>
  </si>
  <si>
    <t xml:space="preserve">complain b/n  left  4th  and  fifth  finger  skin  lesion  forthe past  15  dys   with pain </t>
  </si>
  <si>
    <t xml:space="preserve">fbs  108  110  </t>
  </si>
  <si>
    <t xml:space="preserve">the same   +skin  fungal infection </t>
  </si>
  <si>
    <t>link  to dermatologist</t>
  </si>
  <si>
    <t>KNOWN HTN(CONTROLLED) + KINOWN DM (CONTROLLED) + PERIPHERAL NEPHROPATHY ON amlodipine TO 2.5 mg po/d , METFORMIN 500 MG PO DAILIY,NEUROBIN 1 TAB PO DAILY</t>
  </si>
  <si>
    <t xml:space="preserve">BP=112 / 87, PR=81 _x000D_
BP yesterday=111/67 _x000D_
FBS=? </t>
  </si>
  <si>
    <t xml:space="preserve">FBS                                          </t>
  </si>
  <si>
    <t>P=KNOWN HTN + T2 DM( For the Past 4 yrs); on Metformin 500mg bid , EnalAPRIL 10mg po bid[ But she took Enalapril 5 mg po bid], atrovastatin 20 mg po , Amlodipin 5 mg po/d</t>
  </si>
  <si>
    <t xml:space="preserve">COMPLAIN  HYPOGLYCEMIC SYMPTOMS REPEATEDLY </t>
  </si>
  <si>
    <t xml:space="preserve">FBS  149,61 69  ,99  </t>
  </si>
  <si>
    <t>MAKE   NPH  16/8    AND  APPOINT  FTER 1 MONTH</t>
  </si>
  <si>
    <t xml:space="preserve">T2DM ON  NPH  18/10  </t>
  </si>
  <si>
    <t xml:space="preserve">poor appitite and generalized body weakness </t>
  </si>
  <si>
    <t>BP=164/91,161/82,169/92</t>
  </si>
  <si>
    <t>refill the medication and advise on diet and tell her to bring serial BP measurements for next follow up time</t>
  </si>
  <si>
    <t>Problem List_x000D_
P1=HTN; On HCT 25mg/day, Atenolol 50 mg po/d[ but she took Atenolol 25mg/day], Enalapril 10 mg po bid, Amlodipine 10 mg po/d</t>
  </si>
  <si>
    <t>PR=82  BP=143 / 106MMHG</t>
  </si>
  <si>
    <t>no new compliant_x000D_
-she is on implant contraceptive</t>
  </si>
  <si>
    <t>vitals are stbale</t>
  </si>
  <si>
    <t>dvt (treated)</t>
  </si>
  <si>
    <t>just follow up</t>
  </si>
  <si>
    <t xml:space="preserve">P- Provoked right leg proximal dvt (3 months post partal) - finished  rivaroxaban for 3 months. _x000D_
-currently not taking </t>
  </si>
  <si>
    <t xml:space="preserve">SHE IS ON CEFALEXIN  500 MG PO  BID     AND STILL COMPLAIN HEAD  ACHE  OTHER  WISE  NO  HX OF  FEVER   DYSUTREA     COUGH  ,SHORTNESS OF  BREATH  </t>
  </si>
  <si>
    <t>BP  120/70  PR  100</t>
  </si>
  <si>
    <t xml:space="preserve">SEND  U/A  CBC  LIVER FUNCTION  TEST </t>
  </si>
  <si>
    <t>P1:-Anaphylactic shock secondary to drug hypersensitivity (to Ciprofloxacin)</t>
  </si>
  <si>
    <t>refill,work up</t>
  </si>
  <si>
    <t xml:space="preserve">joint and generalized body pain of 1 month duration </t>
  </si>
  <si>
    <t xml:space="preserve">well controlled HTN + ? Gout  + ? PNP </t>
  </si>
  <si>
    <t xml:space="preserve">Uric Acid , RF , Lipid profile , U/A </t>
  </si>
  <si>
    <t xml:space="preserve">well controlled HTN + ? Gout </t>
  </si>
  <si>
    <t>refill and workup</t>
  </si>
  <si>
    <t>no cough, no SOB, no edema, no visiual problem (cataract on follow up), intermittent  back pain, intermittent paresthasia, joint mobility good, good balance, good understanding,cooperative, no obbesity, no stress, no psychosocial distress, good dietary habit, good hygien, adherenmt to medication,toileting good (consytipation), good social interaction. remarks (no breast mass, no vaginal discharge)BP130/70 mmHg</t>
  </si>
  <si>
    <t>salt restriction, be active, minimize coffee, prevention of fall, vegitable and fruit dish, legumes dish, get adequate sun light, eat (banana, tomatto, pottato for pottasioum supplemenmtion)</t>
  </si>
  <si>
    <t>hypertension, dyslipidemia, radicuplopathy</t>
  </si>
  <si>
    <t>-intermittent leg swelling_x000D_
-polyphagia of 2 wks_x000D_
FBS= 176, HGA1C=7.6</t>
  </si>
  <si>
    <t>bp home monitoring = 110/80-130/80-160/90</t>
  </si>
  <si>
    <t>-hct 25mg po/d -d/c amlodipine -start MTF 500MG NOC. ENALAPRIL 10MG PO/D, ATENOLOL 50MG/D, _x000D_
CR,ECG, OPHTA, LIPID PROFILE</t>
  </si>
  <si>
    <t>P2- HTN P2- BOO 2ry to ? BPH follow up at surgical side- Dutasterid 0.5mg + Tamsulosin 0.4mg On - enalpril 10mg po/d - Amlodipine 10mg po/d - atenolol 50mg po/d</t>
  </si>
  <si>
    <t>flue tor/o urti</t>
  </si>
  <si>
    <t>nausea,fever,headache</t>
  </si>
  <si>
    <t>LOWER ABDOMINAL PAIN,LEFT KNEE JOINT PAINAND LEFT HAND PAIN  OF A MONTH DUARTION</t>
  </si>
  <si>
    <t>BP=140/70MMHG,PR=85/M,HDL=44MG/DL,LDL=43MG/DL,TRIGLYCERIDE=45MG/DL,CR=0.5,UREA=35,HFGA1C=5.3%</t>
  </si>
  <si>
    <t>P1- left side hemiparesis 2ry to ischemic stroke P2- Supranuclear facial palsy P3-HTN( controlled) p4: Mild LVH with Grade 1 LV Diastolic dysfunction on Amlodipine 10mg po daily,ATORVASTATIN 80 MG PO DAILY,ASA 81MG PO DAILY,RESPERIDONE 2MG PO DAILY</t>
  </si>
  <si>
    <t>BP=130/80,130/78,140/85,PR=109</t>
  </si>
  <si>
    <t>good BP control but poor glycemic control</t>
  </si>
  <si>
    <t>refill the medication and advise on diet and tell her to bring serial BP and FBS measurements for next follow up time send HgbA1C</t>
  </si>
  <si>
    <t>Problem List_x000D_
T 2DM +HTN+ PN ON NPH 22/12IU, METFORMIN 500MG PO BID , AMLODPINE 10MG PO DAY , NEUROBION 1TAB PO DAY, AMTRIPTILINE 25MG PO DAY</t>
  </si>
  <si>
    <t xml:space="preserve">ABDOMINAL SWELLING, ABDOMINAL PAIN, LGIF, LOSS OF APPETITE, WEIGHT LOSS, REQUENT EPSOIDES OF BILLUS VOMITING , NO COUGH/BOWEL HABIT CHANGE/ URINARY COMPLAINT </t>
  </si>
  <si>
    <t>PR-75 RR- 17 BP- 130  / 71 T- 36,ECHO- FBS-134,  NORMAL - AFP, CEA,, -NORMAL, LDH- 659(225-450) , CYTOLOGY- PROTINACIOUS BACK GROUND, LYMPHOCYTIC AND FEW MESOTHELIAL CELLS, NO MALIGNANT CELLS SEEN, LYMPHCYTIC EFFUSSION , TSH- 1.5( NORMAL), ABDOMINAL U/S-THERE IS FREE/ LOCULATED PERITONIALSPACE FLUID COLLECTION, NO INTRA ABDOMINAL MASS LESION NOTED</t>
  </si>
  <si>
    <t xml:space="preserve">T2 DM( ON MNT)+ WELL CONTROLLED HTN+?PERTITONIAL TB </t>
  </si>
  <si>
    <t>CBC, LFT, HA1C, REFILLMEDS &amp;  APPOINT AFTER 1MONTH</t>
  </si>
  <si>
    <t>P- T2DM on MNT  + HTN on Amlodipine 10 mg po/d, HCT 25 mg po/d, losartan 50 mg po/d + PN on Amitriptyline 25 mg po/d and neurobin 1 tab po/d Metoprolol 25 mg po daily, ANTI -TB( 11 DAYS)</t>
  </si>
  <si>
    <t xml:space="preserve">complain    bilateral  leg swelling  with  difficalty  to  walk  and  braeth  and dysurea </t>
  </si>
  <si>
    <t xml:space="preserve">bp  138/85    fbs  128,110   chest    their  is    decreased  air  entry to  bilateral;  chest </t>
  </si>
  <si>
    <t>the  same  +?pulmunary  edema +uti</t>
  </si>
  <si>
    <t>send   u/a   chest  x ray    lipid profile  rft     serum  vitamin  d  and   electrolyte  and  make frusemide   1  and  half  tab  at  the  morning and  night</t>
  </si>
  <si>
    <t>Type II DM + HTN with HHD + Old ischemic stroke + Bilateral carpal tunnel syndrome+ ?partial treated meningitis+uti+tonsitilits</t>
  </si>
  <si>
    <t>PR=86/M  BP=140 / 85MMHG,FBS=120MG/DL</t>
  </si>
  <si>
    <t>SAME AS ABOVE WITH GOOD GLYCEMIC+SUBOPTIMAL BP CONTROL</t>
  </si>
  <si>
    <t>P=T2DM on NPH 32/18 IU SC BID + HTN on LSM</t>
  </si>
  <si>
    <t>no significant symptoms but pedal edema .</t>
  </si>
  <si>
    <t>B/P---125/67, PR--78 , chest---scattered wheezes, CVS--JVP--not raised , pedal edema.</t>
  </si>
  <si>
    <t>Fair state .</t>
  </si>
  <si>
    <t>nifedipine 20 mg po /d + Furosemide 40 mg po QOD + spironolactone 25 mg po  QOD.</t>
  </si>
  <si>
    <t>nom cough, no SOB, no edema, no visual peroblem ebvalated, no back pain, no parestyhasia, joint mobillity good, good balance (no tinities, no virtoigo), good understanding, cooperative, no obesity, no stress, no psychosocial distress, good dietary habit, good hygien, no addiction, adgherent to medication, toiletinmg good, good social interaction. remarks (has BPH symptoms)FBS 140 mg/dl mostly around this value BP 140/80 mmHg</t>
  </si>
  <si>
    <t>good disease course+ BPH</t>
  </si>
  <si>
    <t>sa;lt restriction, be actiove, minimizer cpoffee, prevention of fall, vegitabnle and fruit dish, legumes dish,  get adfequate sun light, walk for 30 minutes 3 times per week, foot care (keep hygien, keep moisturizing legs  with vaslin, becareful while cutting nail, wear loose shoe)</t>
  </si>
  <si>
    <t xml:space="preserve">Headache of 3 month </t>
  </si>
  <si>
    <t xml:space="preserve">GDM  +  headache 2ry to ? + Common cold </t>
  </si>
  <si>
    <t xml:space="preserve">FBS, CBC, lipid profile </t>
  </si>
  <si>
    <t xml:space="preserve">COME 1 WK AFTER DISCHARGE._x000D_
HAS INTERMITTENT NOC. SYMPTOM_x000D_
-HER SYMPTOM CONTROL GET BETTER WITH BECLOMETHASOINE THAN SYMBICORT </t>
  </si>
  <si>
    <t xml:space="preserve">B.ASTHMA    </t>
  </si>
  <si>
    <t xml:space="preserve">B.ASTHMA ON SALBUTAMOL AND SYMBICORT _x000D_
</t>
  </si>
  <si>
    <t>BP=132/88,PR=63</t>
  </si>
  <si>
    <t>refill the medication and advise on diet and tell him to bring serial BP measurement for next follow up time</t>
  </si>
  <si>
    <t>Problem List_x000D_
HTN for the past 4 yr on Amlodipine 10 mg po/ d &amp; Enalapril 5 mg po bid</t>
  </si>
  <si>
    <t>has numbness of both lower exterimities.</t>
  </si>
  <si>
    <t>PR=51  BP=124 / 77MMHG</t>
  </si>
  <si>
    <t>refill with the above medications.,add neurobion 1tab po daily,do lipid profile</t>
  </si>
  <si>
    <t>nown htn &gt; 3 + years + pn ?8 + years - on amlodipine 5 mg po daily , amt - 25 mg po daily + dyslipedmia  on Atorvastatin 40 mg po daily</t>
  </si>
  <si>
    <t>BP=130/80,130/78,140/85,PR=109,FBS=148,166,170mg/dl</t>
  </si>
  <si>
    <t>refill the medication and advise on diet and tell her to bring serial BP and FBS measurements for next follow up time send HgbA1Cand U/A</t>
  </si>
  <si>
    <t>PR 74 RR 17 BP 128 / 72 T 36</t>
  </si>
  <si>
    <t>LUTS 2 to BPH + DM + HTN</t>
  </si>
  <si>
    <t>PR-61 RR-18 BP- 98 / 74 T- 36, CBC- Hg-18.2, HCT-53%</t>
  </si>
  <si>
    <t>COR PULMONALE2 TO ACOS+ MAT</t>
  </si>
  <si>
    <t>ECG, DESCALATE LASIX 40 MGPO/D, HOLD WARFARINE, CONTINUE OTHER MEDS</t>
  </si>
  <si>
    <t>P- Cor pulmonale 2o to ACOS + MAT (Previous ECG) Discharged 3months back on lasix 40 mg po bid, metoprolol 12.5 mg po daily, atorvastatin 40 mg po daily, warfarin 2.5 po daily, beclometason 2 puff bid,on home o2 (3 years), salbutamol puff 4 PUFF PRN Previous ECHO= Severe P.HTN with RV systolic dysfunction (dilated RA, RV hypertrophy, Severer TR), ON HOME O2 THERAPY</t>
  </si>
  <si>
    <t>BP=119/93,PR=61</t>
  </si>
  <si>
    <t>Problem List_x000D_
A KnownHypertensive+Dyslipidimia patient currently on Amlodipine 5 mg po/d ,Atorvastatin 20 mg po/ d</t>
  </si>
  <si>
    <t>she has non - specific abdominal pain .No diarrhea .No vomiting .</t>
  </si>
  <si>
    <t>B/P--145/85 , U/sound of abdomen--normal study .</t>
  </si>
  <si>
    <t>Anxious  and unstable.,</t>
  </si>
  <si>
    <t xml:space="preserve">Tenofovir 300 mg po/d + Amlodipine10 mg po /d+ Amitriptyline </t>
  </si>
  <si>
    <t>Asthma,no new complaint</t>
  </si>
  <si>
    <t>Asthma,on follow up</t>
  </si>
  <si>
    <t>known htn &gt; 3 + years + pn ?8 + years - on amlodipine 5 mg po daily , amt - 25 mg po daily + dyslipedmia  on Atorvastatin 40 mg po daily</t>
  </si>
  <si>
    <t>patient has not appeared .</t>
  </si>
  <si>
    <t>Not applicable .</t>
  </si>
  <si>
    <t>stable but anxious .</t>
  </si>
  <si>
    <t xml:space="preserve">bp 126/96 PR 92 </t>
  </si>
  <si>
    <t>Known HTN on LSM + PN on medication</t>
  </si>
  <si>
    <t>PR 92 RR 17 BP 123 / 65 T 36</t>
  </si>
  <si>
    <t>HAS complaint of left knee jiont pain intermittently with minimal stiffness which gets improve with analgesic and rest_x000D_
-RF-REACTIVE, ANA=NR, RFT=NR, LIPID PROFILE=NR,  FBS=120</t>
  </si>
  <si>
    <t>HAS HEBREDEN NODE TO THE 3RD AND 4TH DIP OF RIGHT HAND_x000D_
-NO FUTURE OF ACTIVE SYNOVITIS</t>
  </si>
  <si>
    <t xml:space="preserve">OA r/o RA r/o </t>
  </si>
  <si>
    <t>-ANTI-CCP_x000D_
-NSAID PRN ONLY</t>
  </si>
  <si>
    <t xml:space="preserve">64 YRS OLD F P1-=OA r/o RA   </t>
  </si>
  <si>
    <t xml:space="preserve">PR- 74 RR- 17 BP- 126 / 60 RR- 36,FBS- 145-160, </t>
  </si>
  <si>
    <t xml:space="preserve">POORLY CONTROLLED DM+ CML+ PTSD+ HYPERTHYROIDISM + EPILEPTIC </t>
  </si>
  <si>
    <t>CBC, , OFT, ESCALATE NPH 14/10, REFILL OTHER MEDS&amp; APPOINT AFTER 2 MONTHS</t>
  </si>
  <si>
    <t>PR 79 RR 17 BP 127 / 71 T 36</t>
  </si>
  <si>
    <t>T2DM + HTN + bilateral knee OA</t>
  </si>
  <si>
    <t xml:space="preserve">FBS = 100mg/dl , BP 147/83mmgh </t>
  </si>
  <si>
    <t>she has peripheral edema . No knee joint pain .</t>
  </si>
  <si>
    <t>B/P--135/80 , EXT-- trace edema , normal knees .</t>
  </si>
  <si>
    <t>Edematous .</t>
  </si>
  <si>
    <t>Tenofovir 300 mg po /d  + Frusemide 40 mg po QOD , + spironolactone 25 mg po QOD .</t>
  </si>
  <si>
    <t xml:space="preserve">FBS = 70mg /dl _x000D_
 </t>
  </si>
  <si>
    <t xml:space="preserve">Hypoglycemia on T2 DM bases  </t>
  </si>
  <si>
    <t xml:space="preserve">FBS , Hgb A1 C </t>
  </si>
  <si>
    <t>no cough, no SOB, dyspnea on exertion, fatigue, no edema, clouding of vision on follow up (cataract surgery done), no paresthasia, joint mobility good, good balance, good un derstandin g, cooperative, obesity, no stress, no psychosocial distress, good dietary habit, good hygien,adherent to medication, toileting good (constipation), good social interaction. remarks (no breast mass, no vaginal discharge) BP 100/70 mmhg</t>
  </si>
  <si>
    <t>salt restriction, be active, minimize coffee, prevenmtion of fall, vegitable and fruit idish, legumes dish, get adequate  sun light, eat (banana, pottato, tomatto for pottasium supplementation)</t>
  </si>
  <si>
    <t>hypertension, back pain with radiculopathy</t>
  </si>
  <si>
    <t>COMPLAINING OF DRY INTERMITENT COUGH, NO FEVER, SOB OR NIGHT SWEATING</t>
  </si>
  <si>
    <t xml:space="preserve">PR- 85 RR-18 BP- 110 / 72 </t>
  </si>
  <si>
    <t>OLD ISCHEMIC STROKE+ HTN+HHD+?COPD+ ?URTI</t>
  </si>
  <si>
    <t>DEXTROMETHORPHAN 10ML PO TID, AZITHROMYCIN 500 MG PO/D FOR 3DAYS, REFILL OTHER MEDS</t>
  </si>
  <si>
    <t>P- Old Ischemic stroke+ HTN+ HHD +?COPD on Enalapril 5 mg po day ASA 81 mg po/day Atrovastatin 20 mg po day,lasix 40mg po/day, spironolactone 25mg po/day and Salbutamol Puff PRN</t>
  </si>
  <si>
    <t>PR 79 RR 18 BP 118 / 71 T 36</t>
  </si>
  <si>
    <t xml:space="preserve">known HTN + Old Stroke + LT NEPHROLITHIASIS </t>
  </si>
  <si>
    <t>ABD- PELVIC U/S</t>
  </si>
  <si>
    <t>she is complaining Rt flank pain of 1 months duration associated with this she has hx of frequency,other wise no hx of urgency, burnning sensation during urination,dysuria and also she is complaining  intermitant cloudness on both eyes</t>
  </si>
  <si>
    <t>BP=128/63,69,FBS=234,246,262,334 mg/dl due to poor glycemic control metformin 500mg po bid is changed to1 gm po bid/day and she is given short appointment</t>
  </si>
  <si>
    <t>poor glycemic control+?UTI</t>
  </si>
  <si>
    <t>refill the medication and advise on diet and tell her to bring serial FBS measurements for next follow up time and send HgbA1c,U/A ,RFT ,abdomino pelvic U/S</t>
  </si>
  <si>
    <t>Problem List_x000D_
P=T2DM( for 17 yrs) + Diabetic neuropathy on NPH 50/40 IU SC BID Metformin 500 mg po BID Neurobion 25 mg po / day Amitriptyline 25 mg po/ day,atrovastatin 20 mgpo/day.</t>
  </si>
  <si>
    <t xml:space="preserve">Type 2 diabetes mellitus_x000D_
_x000D_
</t>
  </si>
  <si>
    <t>no new complaint\ BIOPSY REPORT= ACUTE ON CHRONIC INFLAMTIOION</t>
  </si>
  <si>
    <t xml:space="preserve">bp= 120/70, WT=46 HT=143 CDAI=37 </t>
  </si>
  <si>
    <t xml:space="preserve">ON REMISSION   </t>
  </si>
  <si>
    <t>-AZA 50MG PO/D _x000D_
SEE AFTER 1 MNTH ,CBC/LFT</t>
  </si>
  <si>
    <t xml:space="preserve">poor Controlled T2 DM </t>
  </si>
  <si>
    <t>bp 120/70 - 144/78     HbA1c 5.83</t>
  </si>
  <si>
    <t xml:space="preserve">pantoprazole 40mg po day for 1 month , abd us </t>
  </si>
  <si>
    <t>No  edema by now .</t>
  </si>
  <si>
    <t>B/P--115/65 , PR--75 ,  chest--clear , Abdomen --no fluid , no organomegally .CBNC--platelets , 109 000, ALT--125 , AST--174 , U/sound-- bladder diverticulum .HBVsAg--positive , HVC Abs--negative .</t>
  </si>
  <si>
    <t>Decompensated cirrhosis  ( HBV ) .</t>
  </si>
  <si>
    <t xml:space="preserve">HBV DNA + frusemide 40 mg po QOD + spironolactone 100 mg p-o QOD . </t>
  </si>
  <si>
    <t>Dx--Decompensated cirrhosis post viral ( HBV ) presented with ascites .</t>
  </si>
  <si>
    <t xml:space="preserve">bp 104 / 64 PR 73 </t>
  </si>
  <si>
    <t>P1:Known Hypertension WITH HHD +Type 2 DM (ON diet control) + DYSLIPEDMIA + FATTY LIVER ATORVASTATIN 20 MG PO/DAY AND ENALAPRIL 5 MG PO/DAY.</t>
  </si>
  <si>
    <t xml:space="preserve">He has persistent knee pain, he is a sport trainer. He had rest follow up at the Orthpedics and he was told to have Media meniscus  tear and Subchondral stress/ fatigue. </t>
  </si>
  <si>
    <t>Bp:110 / 70 Pr:89_x000D_
MRI: Anteriolateral femoral condyle subchondral T1 hypotensity with surrounding marrow edema. DDX: subchondral stress/fatigue fracture. media; meniscus posterior horn horizontal tear.</t>
  </si>
  <si>
    <t>Bilateral early OA</t>
  </si>
  <si>
    <t>1. Vit D and calcicum_x000D_
2. diclofenac gel rub and leg rest</t>
  </si>
  <si>
    <t>HAS NUMBNESS OF LEFT HAND WITH BURNINING SENSATION SINCE  TWO MONTHS</t>
  </si>
  <si>
    <t>PR=80  BP=113 / 74MMHG</t>
  </si>
  <si>
    <t>SAME AS ABOVE+?PERIPHERAL NEUOPATHY+?OSTEOARTERITIS OF LEFT HAND</t>
  </si>
  <si>
    <t>P=Rheumatoid Arthritis; on methotrexate 7.5 mg po/wk follic acid 5 mg po/day</t>
  </si>
  <si>
    <t>TOOTH  PAIN ?</t>
  </si>
  <si>
    <t xml:space="preserve">TOOTH  PAIN </t>
  </si>
  <si>
    <t xml:space="preserve">LINK  TO DENTAL </t>
  </si>
  <si>
    <t>melasma on fediquin cream for the past 8 mon currently using 2 times weekly photoprotection</t>
  </si>
  <si>
    <t>seen recently , came for medicaytion</t>
  </si>
  <si>
    <t>advice given recently</t>
  </si>
  <si>
    <t>B/p--- 140/85 , CBC--WNL , BUN--20 mg , creatinine -1.2 .</t>
  </si>
  <si>
    <t xml:space="preserve"> Tenofovir 300 mg po / d.</t>
  </si>
  <si>
    <t>Dx--chronic viral hepatitis ( HBV ) based on Fibro scan she is on Tenofovir since September 2014. with controlled replication .</t>
  </si>
  <si>
    <t>SHE HAS NO NEW SYMPTOMS</t>
  </si>
  <si>
    <t>PR-104 RR- 17 BP- 143 / 88 T- 36,  ECHO - moderate concentric left ventricular hypertrophy with preserved systolic function. severe pulmonary hypertension with right ventricular systolic dysfunction. effusive constrictive pericarditis with pulmonary congestion and bilateral pleural effusion._x000D_
 ABDOMINO PELVIC ULTRASOUND Acute renal parenchyma disease(? Acute nephritis ) + Bilateral pleural effusion+ Ascites + mildly dilated IVC, R/O cardiac causes.</t>
  </si>
  <si>
    <t>EFFUSSION -CONSTRICTIVE TB-PERICARDITIS+ KNOWN RVI ON HAART</t>
  </si>
  <si>
    <t>ESR,CBC, LFT, DESCALATE LASIX 20 MG PO/D, CONTINUE ABOVE MGT</t>
  </si>
  <si>
    <t>P- This is a 55 years old female patient  HF 2RY TO effusive constrictive pericarditis PPTED BY CAP + TB Pericarditis( empirically) +known RVI ( ON HAART)+? TB iris, she is on  ANTI-TB(5 DAYS), COTRIMOXAZOLE 960 MG PO/D, PREDINSOLON 60 MG PO/D, LASIX 40 MG PO/D</t>
  </si>
  <si>
    <t xml:space="preserve">has fluctuation of his RBS </t>
  </si>
  <si>
    <t xml:space="preserve">bp 137 / 75 PR 67 </t>
  </si>
  <si>
    <t>send  HbA1c , OFT , lipid profile  , ECG</t>
  </si>
  <si>
    <t xml:space="preserve">known type 2 dm for the last 15 years on glvas met 1gm/50mg po bid , amiral 2 mg po bid for 2 years and currently on  nph 23/20 iu sc bid for the last 5 month </t>
  </si>
  <si>
    <t>Stable vitals HBSAg and Hep C antibody= negative, Tbil= 3., DBil= 0.3 AST= 16, ALT= 14, ALP= 248 Cr= 0.56 Hg= 12.2, MCV= 77 Occult blood= Negative, stool H.pylori= negative_x000D_
-STILL HAS NAUSEA AND VOMITING BUT NO BLEEDING</t>
  </si>
  <si>
    <t>VITAL SIGN ARE NORMLA_x000D_
ICTERIC SCLERA BUT IMPROVING FROM THE PREVIOUS_x000D_
NO SIGN OF FLIUD COLLECTION</t>
  </si>
  <si>
    <t>-CONTINUE THE SAME_x000D_
APPOINT WITH CBC/LFT FOR 1 MNTH</t>
  </si>
  <si>
    <t>KNOWN RVI ON HAART(Since birth) + ?VIRAL HEPATITIS On 2nd line ART_x000D_
+ IDA 2RY MENORHAGIA ON Feso4 325mg PO daily, vitamin B complex 01 tab PO daily</t>
  </si>
  <si>
    <t>B/p-- 110/70 ,  u8nremarkable .</t>
  </si>
  <si>
    <t>PR-76 RR-17 BP-103 / 67, FBS-80- 137</t>
  </si>
  <si>
    <t>CBC, HA1C,LINK TO OPTHA,REFILL MED &amp; APPOINT AFTER 3MONTHS</t>
  </si>
  <si>
    <t>P- TYPE 2 DIBATIC MILTUSE+ KNOWN RVI ON HAART+ HEPC + VE, HE IS ON NPH-34/20</t>
  </si>
  <si>
    <t xml:space="preserve">HAS SYMMETRIC PARASTETHIA, _x000D_
ASLO HAS LOWER BACK PAIN_x000D_
ECHO-GRADE I DIASTOLIC DYSFUNCTION_x000D_
-BRAIN MRI= GLOBAL BRAIN ATROPHY, LT FRONTAL LOBE FOCAL ENCEPHAALOMALCIA, NON SPECIFC WHITE MATTER HYPERINTENSITIS. ECG= RBBB. COAG=NR, HGA1C= 6.8_x000D_
-HAD TREMOR AT ACTIVITY WITH BRADYKIINESIS BUT THE TREMOR HAS GONE NOW_x000D_
</t>
  </si>
  <si>
    <t>BP= 159/77_x000D_
PR=80(REGULAR)_x000D_
-NO RIGIDITY</t>
  </si>
  <si>
    <t xml:space="preserve">P.NEUROPATHY    + </t>
  </si>
  <si>
    <t>-RF, URIC ACID, OFT, LIPID PROFILE, FBS, URINE ANALYSIS_x000D_
-PREGABALIN 75MG PO NOC, _x000D_
- CONTINUE MTF AND DOANIL, ATROVASTATIN_x000D_
-SEE AFTER 6 WKS</t>
  </si>
  <si>
    <t>T2DM WITH P.NEUROPATHY ON ATROVASTATIN 40MG PO/D, DAONIL 10MG PO BID, MTF 500MG PO BID,</t>
  </si>
  <si>
    <t xml:space="preserve">bp 120 / 65 PR 73 </t>
  </si>
  <si>
    <t xml:space="preserve">P1=HYPERTENSION + ISCHEMIC STROKE P2=BRONCHIAL ASTHMA ON Aspirin 81mg po daily Atrovastatin 40 mg po daily HCT 25mg po daily Symbicort 1 puff BID </t>
  </si>
  <si>
    <t xml:space="preserve">COMPLAIN  NECK PAIN WITH  NUMBNESS TO  UPPER  AND  LOWER  EXTRIMITIES  </t>
  </si>
  <si>
    <t xml:space="preserve">BP  152/102    140/85     echo  SEVER  CONCENTRIC  LVH    EF   60  HEMOG  A1C  5.7  </t>
  </si>
  <si>
    <t xml:space="preserve">THE  SAME+?VITAMIN  D DEFFICENCY+?CERVICAL  SPONDYLOSIS   </t>
  </si>
  <si>
    <t xml:space="preserve">SEND SERUM  VITAMIN  D LEVEL    LIPID PROFILE  ELECTROLYTE     </t>
  </si>
  <si>
    <t xml:space="preserve">she has cough with thin sputum and running nose </t>
  </si>
  <si>
    <t>B/P--125/62 , PR--114 , hypertrophied tonsils . chest--- clear , CVS-- unremarkable .FBS----????</t>
  </si>
  <si>
    <t>Allergic air way disease + unknown glycemia .</t>
  </si>
  <si>
    <t>NPH 50/48 + HCT 50 mg po /d + Metformin 500 mg po BID + Atorvastatin 20 mg po nocte.+ prednisolone.</t>
  </si>
  <si>
    <t>Dx-- Type 2 DM + HPN  +  Allergy</t>
  </si>
  <si>
    <t>no cough, no SOB, no edema, no visual problem , good self care, good dietary habit,  fatigue, previous complaints have subsided (CHF symptoms subsided)</t>
  </si>
  <si>
    <t>sleeps well, walking distance good, no emotional change, muscle strength weak, no memory loss, good judgement</t>
  </si>
  <si>
    <t>good diseas coutrse</t>
  </si>
  <si>
    <t>salt restriction, avoid heavy duty, minimize coffee, vegitable and fruit dish, hget asdfequate sun light, eat (one piece of banana daily for pottasium supplemenytation)</t>
  </si>
  <si>
    <t>HHD, Hypertensiobn</t>
  </si>
  <si>
    <t>bp 178 / 79 PR 96   HBPM  110/70 , 110/80 , 120/80  140/70  FBS 177, 194,185,187,160,220</t>
  </si>
  <si>
    <t>KNOWN T2 DM +  HTN + IHD MTF 1.5gm/ 1 gm bid, Glibenclamide 10 bid ,Enalapril 10 mg po bid, Amilodipine 10 mg po/daily, HCT 25 mg po/d , ASA 81 mg po, Atrovastatin 20 mg po, metoprolol 50 mg po/d</t>
  </si>
  <si>
    <t>PR-69 RR-17 BP- 118 / 69 36 , HA1C-7.3, FBS-NOT DETERIMNED</t>
  </si>
  <si>
    <t xml:space="preserve">DO FBS, CONTINUE MGT APPOINT&amp; APPOINT </t>
  </si>
  <si>
    <t xml:space="preserve">P- newly diagnosed type I DM, ON NPH-14/8 U </t>
  </si>
  <si>
    <t>Cr 1.3 Urea 37</t>
  </si>
  <si>
    <t>PR 88 RR 18 BP 153 / 86 T 36</t>
  </si>
  <si>
    <t>P1: T2DM on NPH - 16/10, MTF 500 mg po BID P2: HTN on amlodipine 10 mg po/d, HCT 25 mg po/d and atrovastatin 20 mg po/d,</t>
  </si>
  <si>
    <t>T2DM on NPH - 16/10, MTF 500 mg po BID P2: HTN on amlodipine 10 mg po/d, HCT 25 mg po/d and atrovastatin 20 mg po/d,</t>
  </si>
  <si>
    <t>type II diabetes on metformin</t>
  </si>
  <si>
    <t>NO NEW COMPLAINT_x000D_
HE HAD 1 FBS=326</t>
  </si>
  <si>
    <t>BP= 170/99 PR= 95</t>
  </si>
  <si>
    <t>FBS, HGA1C, LIPID PROFILE, _x000D_
-ENALAPRIL 20MG PO BID -CONTINUE OTHERS CONSIDER SPIRONOLACTONE AT NEXT VISIT</t>
  </si>
  <si>
    <t>P- Hypertension + old ischemic stroke (Left UE monoparesis) On- Enalapril 15 mg BID -Amlodipine 10 mg Po /day - Atorvastatin 40 mg/day - ASA 81 mg/ day, HCT 25mg po daily.</t>
  </si>
  <si>
    <t>PR=76  BP=135 / 92MMHG</t>
  </si>
  <si>
    <t>REFILLWITH NIFEDIPINE 20 MG PO BID.ENALAPRIL 5MG PO DAILY,MELOXICUM 15 MG PO DAILY,ADD NEUROBION 1TAB PO DAILY</t>
  </si>
  <si>
    <t>Problem List_x000D_
KNEE JOINT ARTHRITIS+ mild hemorrhage is seen in the gastronomic muscle medial belly - ? ruptured small vessels+VITAMIN D DEFICENCY TREATED +HTN ON MEDICATION</t>
  </si>
  <si>
    <t xml:space="preserve">complain  numbnress to lower extrimities  </t>
  </si>
  <si>
    <t xml:space="preserve">fbs   127,133    149      156  143   </t>
  </si>
  <si>
    <t>controlled  t2dm=htn</t>
  </si>
  <si>
    <t xml:space="preserve">refill  and appoint  after 3  month with  sereal  bp  and  fbs  record  </t>
  </si>
  <si>
    <t>no cough, no SOB, can swallow food but has hesitasy of swallowing, no edema, has good family support, no weight loss, (diaper care, hygien care, brush tooth, bed care, wasjhing nbody, timely feedingf, sun light exposure, jhome physiotheraphy done)</t>
  </si>
  <si>
    <t>sleeps well, walk with support,  has behavioural negative symptoms (forgetfuness, loss of appetite, loss of interens to engage, mutism )</t>
  </si>
  <si>
    <t>frontal lobe synfdrome post stroke</t>
  </si>
  <si>
    <t xml:space="preserve">salt restriction, have family care (hygien, feeding, diaper care, sun l;ighht excposure, sleeping hour, physiotheraphy  , to stay more with the patienmt, idemntification change), </t>
  </si>
  <si>
    <t>post stroke syndrome (motor aphasia, posture problem  (muscle tone weakness), poor balance, incontinenmce)</t>
  </si>
  <si>
    <t>she still has cough .</t>
  </si>
  <si>
    <t>chest--- creps on the LT side . CT of the Chest----Lt lower lobe peribronchial nodules  and ground glass opacity + LT hilar and peritracheal  lymph nodes .AFS of sputum --negative .</t>
  </si>
  <si>
    <t>pulmonary TP ( smear negative )</t>
  </si>
  <si>
    <t>Initiate Anti -TB .</t>
  </si>
  <si>
    <t>BP=133/68,PR=88,fbs=223,210,232,216mg/dl</t>
  </si>
  <si>
    <t>poor glycemic control and good BP control</t>
  </si>
  <si>
    <t>Problem List_x000D_
P=T2 DM + HTN + PN + Dyslipidemia; on MTF 1gm bid , Daonil 10 mg po BID, Amlodipine 10 mg po/day, atrovastatin 20 mg po/day, enalapril 5 mg po/day, Amitriptyline 12.5 mg po/d</t>
  </si>
  <si>
    <t>PR 77 RR 17 142/ 72 36</t>
  </si>
  <si>
    <t>TYPE 2 DM+HTN+ HHD+PN +LBP SEC TO DDD on; NPH 10/8 Sub-cutaneous BID,enalapril 5 po daily, HCT 25 mg po daily,ASA 81 mg po/d, beta lock 25 mg *1, Atrovastatin 20 mg po/day</t>
  </si>
  <si>
    <t>BP=133/68,PR=88,fbs=223,210,232,216mg/dl,HgbA1c 10.9</t>
  </si>
  <si>
    <t>PR-86 BP- 154 / 108 T- 36.5,24 HR URINE PROTIN-4.2G, SCR-4.6, 2.6C3-55( NORMAL), ABDOMINAL U/S- RPD</t>
  </si>
  <si>
    <t xml:space="preserve">NEPHROTIC-NEPHRITIC SYNDROME+ STAGE 1HTN </t>
  </si>
  <si>
    <t>REPEAT U/A, SERUM CREATIN, CONSULT NEPHROLOGISY</t>
  </si>
  <si>
    <t>P-AKI 2ndry to Nephrotic -nephritic syndrome + mild hyperkalemia(c) ON LASIX 20 MG PO BID, ENALAPRIL 5 MG PO BID</t>
  </si>
  <si>
    <t xml:space="preserve">presented with sob and productive whitish sputum cough </t>
  </si>
  <si>
    <t xml:space="preserve">bp 139/80   PR 71 chest diffuse wheezing over the posterior lung filed area _x000D_
gene xpert not detected  abd us normal study </t>
  </si>
  <si>
    <t xml:space="preserve">br. asthma on salbutamol 6 puff PRN </t>
  </si>
  <si>
    <t>PR 76 RR 17 BP 129 / 72 T 36</t>
  </si>
  <si>
    <t>HTN on amlodipine 10 mg po daily, atrovstatin 20 mg po daily</t>
  </si>
  <si>
    <t>exacerbation of back pain</t>
  </si>
  <si>
    <t>CLBP 2 to ?neural foramina stenosis</t>
  </si>
  <si>
    <t>bp= 165 / 96 pr=80</t>
  </si>
  <si>
    <t>HTN, NEUROPATHY</t>
  </si>
  <si>
    <t>-life style(refused med)_x000D_
-pregabalin 75mg po bid</t>
  </si>
  <si>
    <t>P=HTN ON LSM + VIT D DEFICENCY(improving) on calcidenk 1 tab daily , pregabalin 75 mg po bid</t>
  </si>
  <si>
    <t>do rft,then manage</t>
  </si>
  <si>
    <t>oblem List_x000D_
Problem List P: Hypertension one years/ diabetes CKD eGFR is 26 .1 stage 4 hypertensive nephrosclerosis- hyperuricemia with gouthy arteritis onMTF 500mg po bid, enalapril 5mg po bid, atrovastatin 20mg po daily and aluuprinol 100mg po daily ( but he tooks 100mg po BID)</t>
  </si>
  <si>
    <t>Non-alcoholic fatty liver disease</t>
  </si>
  <si>
    <t>BP=125/57,PR=66,FBS=87,102,125,140</t>
  </si>
  <si>
    <t>Problem List_x000D_
known T2DM pt on Metformin 850 mg po BID and doanil 5 mg po daily, Neurobion 1 tab po/d ECHO 3 MONTHS BACK(MILD CONCENTRIC LVH WITH GRAD1 LV DIASTOLIC DYSFUNCTION)</t>
  </si>
  <si>
    <t xml:space="preserve">v/s- NOT RECORDED SINCE THE PATEINT DID,T COME </t>
  </si>
  <si>
    <t>collect investigation( triphasic abdominal ct with contrast, oft), APPOINT HIM AFTER 2 MONTHS</t>
  </si>
  <si>
    <t>known RVI on HAART( TDF ,3TC DTG ) + known HTN + pancytopenia 2ry to ? cd4=240 ( 6 month back) CD4 this month= 279 PM= Moderate anisopoikilocytosis, microcytic &amp; hypochromic RBCs. Platelet count â€“ Inadequate WBC count and differential estimated count â€“ Below normal range - Neutrophils (35%) - Lymphocytes (60%) - Monocytes (4%) - Eosinophils(1%) - No immature cells seen Alfa fetoprotein= 8.626 (ref 0-6.05) WBC= 1.52k, N= 36%, L= 49%, Hg= 9.1, PLT= 125k PT= 18.3, INR= 1.51, Vitamin 12= 678.58 (ref 180-916) Abdominal US= Liver is normal in size and has coarse parenchymal echogenicity. It has smooth contour and no focal lesion seen. The portal and hepatic veins are also normal. Spleen is normal in size and echo. ? Early CLD Hep C antibody= positive, HBSAg= negative AST-SGOT 71 IU-L (Ref 0-40) ALT-SGPT 64 IU-L (Ref 0-40) Total Bilirubin 0.76 mg-dl (Ref 0-1.2) Direct Bilirubin 0.37 mg-dl (Ref â‰¤ 0.30) Albumin 3.1 Sodium(Na) 139 u-l (Ref 136-145) Potasium(K+) 3.62 u-l (Ref 3.5-5.2) Chloride(Cl-) 106.2 mmole-l (Ref 98-107)</t>
  </si>
  <si>
    <t xml:space="preserve">B/P--130/63 m PR--88 , episodic irregularity , chest--clear , CVS--JVP,-not raised  BUN--26 , creatinine  0.58 , AST24 , ALT-- 21 </t>
  </si>
  <si>
    <t>Controlled pressure  + ?AFB</t>
  </si>
  <si>
    <t xml:space="preserve"> Tenofovir 300 mg po /d.+ nifedipine 40 mg po /d.</t>
  </si>
  <si>
    <t>HAS BILATERAL LEG SWELLING OF 0NE MONTH</t>
  </si>
  <si>
    <t>PR=77  BP=171 / 80MMHG ,FBS=?</t>
  </si>
  <si>
    <t>Known Diabetic and Hypertensive pt on follow up on NPH 24/12IU,HCT 25MG PO DAILY,ATORVASTATIN 40 MG PO DAILY,MTF 500MG PO BID,PREGABALIN 75MG PO DAILY</t>
  </si>
  <si>
    <t>pr=66 bp=140 / 71mmhg</t>
  </si>
  <si>
    <t>same as above+suboptimal bp control</t>
  </si>
  <si>
    <t>hold amlodipine,enalapril 5mg po daily,hct 25 mg po daily,asa81mg po daily</t>
  </si>
  <si>
    <t>HTN  ON MEDUICATION</t>
  </si>
  <si>
    <t xml:space="preserve">no new compaint_x000D_
the peripheral edema is improving </t>
  </si>
  <si>
    <t>bp= 154 / 71 pr=59</t>
  </si>
  <si>
    <t>ihd + atrial fibrilation</t>
  </si>
  <si>
    <t>-coagulation profile to start warfarin, cbc/rft/lipid profile_x000D_
-continue others see after 2 wks_x000D_
0-</t>
  </si>
  <si>
    <t>P1=NYHA CLASS IV STAGE C CHF WITH REDUCED EF (25 TO 30%) 2ry to IHD p2=SEVERE PULMONARY HTN 2RY ? COPD + P3= AFIB + P4=UGI BLEEDING(improved) 2RY TO ? PUD+ P5= KNOWN EPILEPTIC + P6=KNOWN HTSIVE+ P7= HYDROCELE +P8=MODERATE THROMBOCYTOPENIA (PLT=89)  on Clopidegrol 75mg PO daily, _x000D_
Frusemide 40mgPO BID,_x000D_
Atrovastatin  40mg PO  daily,_x000D_
Spironolactone 25mg PO/ daily, _x000D_
Enalapril Maleate  2.5mgPO BID _x000D_
carbamazepine 200 mg po daily</t>
  </si>
  <si>
    <t xml:space="preserve">fbs  96,180  100 110  135  </t>
  </si>
  <si>
    <t>fairly  controlled  t2dm</t>
  </si>
  <si>
    <t xml:space="preserve">refill  and  appoint  after 1  month  with  sereal  fbs  record </t>
  </si>
  <si>
    <t>type 2 dm insulin NPH 20/10 iu metformin 1 gm/500 mg po bid</t>
  </si>
  <si>
    <t xml:space="preserve">no new complain   not  diabatic  not  taking  any  hypoglycemic  medication </t>
  </si>
  <si>
    <t xml:space="preserve">bp  135/84  </t>
  </si>
  <si>
    <t>refill and  appoint after 2  month</t>
  </si>
  <si>
    <t xml:space="preserve">   LBP 20? + newly diagnosed HTN  </t>
  </si>
  <si>
    <t>V/S--WNL , chest-- clear , Abdomen-- splenic dullness .  CBc--WNL , RFT--WNL , LFT--WNL , U/sound--normal study , colonoscopy--normal study .</t>
  </si>
  <si>
    <t>? IBS/ Anxious .</t>
  </si>
  <si>
    <t>Bromazepam + pantoprazole.</t>
  </si>
  <si>
    <t>He has abdominal pain and diarrhea since 4 months  with no vomiting .</t>
  </si>
  <si>
    <t>p1: known HTN ? HHD + ? CAP ( treated) on Lasix 40mg po daily, sacubitril+ valsartan 1 tab po bid,, metoprolol 25mg po daily, spironolactone 12.5mg po daily, Dapagliflozin-10mg po daily, ASA 81 mg po daily and atrovastatin 20mg po daily</t>
  </si>
  <si>
    <t xml:space="preserve">has  new  seizure  attack </t>
  </si>
  <si>
    <t xml:space="preserve">poorly  controlled  epilepsy </t>
  </si>
  <si>
    <t xml:space="preserve">link  to  senior </t>
  </si>
  <si>
    <t xml:space="preserve"> Grand mal seizures, unspecified (with or without petit mal)</t>
  </si>
  <si>
    <t xml:space="preserve">bp=130/80            </t>
  </si>
  <si>
    <t>Problem List_x000D_
T2DM on NPH 48/38 IU and metformin 500 mg po BID and RI 4/4</t>
  </si>
  <si>
    <t>HAS DIFFICULTY OF CONTROLLING URINE FOR THE LAST FIFTEEN DAYS</t>
  </si>
  <si>
    <t>BRAIN MRI= BILATERAL MULTIFOCAL PERIVENTRICULAR WHITE MATTERT2/FILAR HYPER INTENSE SIGNAL SUGGESTING CHRONIC ISCHEMIC STROKE,BUN=12,CR=0.61,NA+=134MMOL/L,K+=3.34MMOL/L</t>
  </si>
  <si>
    <t>SAME AS ABOVE+OLD ISCHEMIC STROKE+URINE INCONTIENENCE 2?</t>
  </si>
  <si>
    <t>ASA 81MG PO DAILY,ATORVASTATIN 80MG PO DAILY,,DO EEG,LINK TO EMERGENCY MEDICALOPD,</t>
  </si>
  <si>
    <t xml:space="preserve">He has skin rash after he  took  NSAIDS </t>
  </si>
  <si>
    <t>V/S--WNL , Itegumentary--  papules of variable size, AST--30 , ALT--39 , Albumin--4.5 gm</t>
  </si>
  <si>
    <t>Drug reaction .</t>
  </si>
  <si>
    <t xml:space="preserve">Tenofovir 300 mg po /d + ? prednisolone </t>
  </si>
  <si>
    <t>bp 127/76PR 88  HbA1c 8.8 chole 226 HDL 33 LDL 146 TG 233</t>
  </si>
  <si>
    <t>known T2 DM NPH 44/22iu  sc bid, atrovastatin 20mg po day</t>
  </si>
  <si>
    <t xml:space="preserve">complain numbness to lower extremities </t>
  </si>
  <si>
    <t xml:space="preserve">bun    15  cr  1.0     echo     dcmp   /  borderline  /  with  preserved    EF  55%  FT3   2.62    F  T4   0.99    fsh  44.3  </t>
  </si>
  <si>
    <t xml:space="preserve">SEND  ECG  AND  SER  VITAMIN  D LEVEL   </t>
  </si>
  <si>
    <t xml:space="preserve">Newely diagnosed HTN ? HHD + ? Laryngeal polyp + dyspepsia  ON  ENALAPRIL  5  MG PO/DY  FRUSEMIDE   40 MG PO/DAY    </t>
  </si>
  <si>
    <t xml:space="preserve">No complaint .No diarrhea </t>
  </si>
  <si>
    <t>V/s-- WNL , unremarkable .</t>
  </si>
  <si>
    <t>FBS=192-200-156-175MG/DL_x000D_
BD=300-194-173-225-280-250MG/DL</t>
  </si>
  <si>
    <t>NPH=24/14_x000D_
ATROVASTATIN 20MG PO/DAY_x000D_
METFORMIN 500MG PO/DAY</t>
  </si>
  <si>
    <t>P=TYPE 2 DM_x000D_
ON NPH=20/12 AND ATROVASTATIN 20MG PO/DAY</t>
  </si>
  <si>
    <t xml:space="preserve">decrease urine volum and bilatral leg swelling 1 month </t>
  </si>
  <si>
    <t xml:space="preserve">Asthma + ? CHF 2ry to ? </t>
  </si>
  <si>
    <t xml:space="preserve">CBC, CXR, ECHO, </t>
  </si>
  <si>
    <t xml:space="preserve">continue mediction     </t>
  </si>
  <si>
    <t>TYPE 2 DIABETES</t>
  </si>
  <si>
    <t xml:space="preserve">FURHTER WORK UP </t>
  </si>
  <si>
    <t>TYPE 2 DIABTES</t>
  </si>
  <si>
    <t>she has headache VERTIGO HAS NO OTHER COMPLIANT</t>
  </si>
  <si>
    <t>BP=143/78  PR=96_x000D_
FBS=185MG/DL</t>
  </si>
  <si>
    <t>HOLD FRUSEMIDE_x000D_
REFILL OTHERS_x000D_
DO OTHER IXS</t>
  </si>
  <si>
    <t>P-1 IHD P-2 HTN P-3 TYPE 2 DM ON -NPH 38/20 -METOPROLOL12.5MG PO BID -ENALAPRIL 5MG PO BID -SPIRONOLACTONE 25 MG PO/DAY -FRUSEMIDE 20MG PO BID -ASA 81 MG PO/DAY</t>
  </si>
  <si>
    <t>BP-128/68_x000D_
pr 78</t>
  </si>
  <si>
    <t>PR-86 BP- 154 / 108 T- 36.5,UA- BLOOD 3+, PROTIEN +3, 24 HR URINE PROTIEN- 4.2G, SCR-4.6, 2.6 C3-55( NORMAL), ANA-+VE, ABDOMINAL U/S- RPD</t>
  </si>
  <si>
    <t>DO U/A, DsDNA ,SERUM CREATIN&amp; ELECTROLYTE, , CONSULT NEPHROLOGISt</t>
  </si>
  <si>
    <t>Bp-125/70_x000D_
pr 87_x000D_
FBS- 338</t>
  </si>
  <si>
    <t xml:space="preserve">send u/a      </t>
  </si>
  <si>
    <t>Type I DM 2 months post op rays amputation of right index finger for indication of dry gangrene</t>
  </si>
  <si>
    <t>has diahrea after eating for the past 3month associated with crampy abd. pain _x000D_
-no constipation, FEVER</t>
  </si>
  <si>
    <t>fbs=126-187 bp= 112 / 72</t>
  </si>
  <si>
    <t xml:space="preserve">?IBS         </t>
  </si>
  <si>
    <t>-amitriptiline 25mg po/d -MTF 1GM PO BID, DOANIL 10MG PO BID - DAPA 10MG PO/D -ATROVASTATIN 20MG PO/D, _x000D_
-STOOL EXAM, H.PYLORI , ESR-RFT, _x000D_
CONSIDER LOPERAMIDE AFTER STOOL EXAM</t>
  </si>
  <si>
    <t>P =  5 yr TYPE 2 DM + ? SEVERE PULMONARY HTN + ON : -METOFORMIN 1500/1000 MG BID ; -GLIBENCLAMIDE 10 MG PO BID, -ATORVASTATIN 20 MG PO/DAY</t>
  </si>
  <si>
    <t>BP-_x000D_
pr 80_x000D_
FBS 152,170, 180</t>
  </si>
  <si>
    <t>Regular Insulin 4/4_x000D_
NpH 32/ 22_x000D_
appoint after 1 month</t>
  </si>
  <si>
    <t>P=TYPE 2DM(for 10 yrs) + DYSLIPEDEMIA; ON NPH 30/20 IU SC BID &amp; RI 2/2 IU SC BID; Atrovastatin 20 mg po/d_x000D_
HGBA1C  7.2_x000D_
LIPID profile-TGL 300_x000D_
cholestrol 169_x000D_
HDL 30_x000D_
LDL- 77_x000D_
RFT-Cr- 0.8_x000D_
BUn 10_x000D_
u/a- gucosuria</t>
  </si>
  <si>
    <t xml:space="preserve">PR-64 RR- 17 BP- 103 / 75-SCR-1, LFT- NORMAL, CBC- NORMAL EXEPT PLAT-88K </t>
  </si>
  <si>
    <t>CHBV( FIBROSCAN-4, APRI-0.8</t>
  </si>
  <si>
    <t>CBC, LFT, START TDF 300 MG PO/D , APPOINT HIM AFTER 1MONTH</t>
  </si>
  <si>
    <t>P- CHBV liver fibroscan 4 kpa</t>
  </si>
  <si>
    <t>THIS PT WAS DOING GOOD 4 YEARS BACK AT WHICH TIME SHE WAS DIAGNOSED TO HAVE CLD AND TREATED AT KOREA AND TBGH SHE WAS ON DIURETICS WHICH WAS DISCONTINUED LATER._x000D_
ONE YEAR BACK SHE STATED TO HAVE COMPLIANT AND FOUR MONTH BACK SHE IS REFERED TO OUS HOSIPITAL_x000D_
HER VIRAL MARKER IS NGATIVE; ANA NEGATIVE FBS NORMAL NOT ALCHOLIC;NO HISTORY OF DIABETES</t>
  </si>
  <si>
    <t>BP=129/62   PR=69_x000D_
UNICTERIC SCLERA PINK CONJUCTIVEA_x000D_
HAS SPLENOMEGALLY 9 CM ALONG LINE OF GROWTH POSITIVE SD_x000D_
NO EDEMA</t>
  </si>
  <si>
    <t>NONB NONC CLD(?CRYPTOGENIC)</t>
  </si>
  <si>
    <t>REFILL_x000D_
DO ABDOMENOPELVIC CT SCAN_x000D_
ADD PROPRANOLOL_x000D_
DO EGD</t>
  </si>
  <si>
    <t>P= CLD ON SPIRONOLACTONE 100MG PO/DAY AND FRUSEMIDE 40MG PO/DAY</t>
  </si>
  <si>
    <t>HGA1C=5.9 BUN= 36_x000D_
HYPOGLYCEMIA HISTORY</t>
  </si>
  <si>
    <t xml:space="preserve">FBS= 135, POST-PRANDIAL=110-227 BP= 135/71 </t>
  </si>
  <si>
    <t>T2DM +DCMP</t>
  </si>
  <si>
    <t>-NPH 6 IU- CONTINUUE OTHERS_x000D_
-RFT, HBGM</t>
  </si>
  <si>
    <t>P1-Known T2DM P2-HFrEF 2ry to DCMP (EF-15-20%) with severe pulm. htn P3-?DKD -On NPH 8 IU daily , on Metoprolol 50mg PO daily, Spironolactone 25mg PO daily, Lasix 40mg PO BID, Enalapril 2.5 mg PO daily, atrovastatin 20mg PO daily</t>
  </si>
  <si>
    <t>Hx of hematuria, decreased UOP and body swelling starting from the face. Currently body swelling resolved, good urine out put. Has mild suprapubic tenderness, but no urinary frequency, urgency, dysuria. No yellowish discoloration of the eyes, no tonsilo paryngitis</t>
  </si>
  <si>
    <t>BP- 130/80, P- 100, regular_x000D_
Pinc conj, NIS_x000D_
No LAP_x000D_
Clear chest_x000D_
JVP flat_x000D_
No SPT and CVAT_x000D_
No Pedal edema</t>
  </si>
  <si>
    <t>AGN resolved + ?UTI</t>
  </si>
  <si>
    <t>RFT, U/A, Serum electrolyte, RBS_x000D_
Ciprofloxacin 500mg po BID for 5days</t>
  </si>
  <si>
    <t>AGN R/O Nephrotic syndrome_x000D_
_x000D_
Cr- 0.8, LFT Normal</t>
  </si>
  <si>
    <t xml:space="preserve">has sob (improved from admission ) _x000D_
dr cough _x000D_
no body swelling _x000D_
no bleeding </t>
  </si>
  <si>
    <t xml:space="preserve">INR not done _x000D_
ant neck swelling _x000D_
chest clear _x000D_
cvs os , s m at LLSB acc p2 irr irr pulse _x000D_
no edema </t>
  </si>
  <si>
    <t xml:space="preserve">same with no inr ? hypert </t>
  </si>
  <si>
    <t xml:space="preserve">refill _x000D_
advice to cont amoxicalv _x000D_
inr tsh </t>
  </si>
  <si>
    <t xml:space="preserve">P=CRVHD (MODERATE MS;MILD MR,EF=45%) +AFIB on lasix 20mg po daily, warfarin 2.5 mg/day , metoprolol 50 mg po daily, monthly B.Pencillin injection amoxi calv 625 tid ( wasnt taking ) </t>
  </si>
  <si>
    <t xml:space="preserve">PR-99 RR-17 BP- 116 / 79, ABDOMINAL ULS- MILD HEPATOMEGALLY, HBSAg-ve, HCV ANTIBODY+VE </t>
  </si>
  <si>
    <t>RVI ON HAART+ T MNG( OPERATED) + MILD HEPATOMEGALLY</t>
  </si>
  <si>
    <t>CBC, LFT, TFT, TRAMADOL 50MG PO PRN, CONTINUE HHART,&amp; APPOINT HER AFTER  5 WEEKS</t>
  </si>
  <si>
    <t>P-RVI on HAART + Toxic Goiter on ptu 100 mg po tid</t>
  </si>
  <si>
    <t xml:space="preserve">BP= 90 / 62 PR=60 RR=17 </t>
  </si>
  <si>
    <t>improved + ?allergic bronchitis</t>
  </si>
  <si>
    <t>expectorant syrup for 1 week</t>
  </si>
  <si>
    <t xml:space="preserve">p1= Pneumonia_x000D_
p2= AGE_x000D_
</t>
  </si>
  <si>
    <t>CBC, HCV-RNA, LFT, TFT, TRAMADOL 50MG PO PRN, CONTINUE HHART,&amp; APPOINT HER AFTER  5 WEEKS</t>
  </si>
  <si>
    <t>CBC/ELECTROLYTE/LFT/RFT=NTG=159,LDL=62,HDL=31,CHOLESTEROL=125</t>
  </si>
  <si>
    <t>BP=122 / 65, PR= 59 FBS= 115</t>
  </si>
  <si>
    <t>-URIC ACID_x000D_
-CONTINUE THE SAME _x000D_
REFILL FOR 3 MNTH</t>
  </si>
  <si>
    <t xml:space="preserve">BP=113 / 61  PR=66 RR=17 </t>
  </si>
  <si>
    <t>P1= RA _x000D_
methotrexate 7.5 mg po/wk folic acid every other day, MELOXICAM 15 MG po every other day</t>
  </si>
  <si>
    <t>RFT, CBC_x000D_
Refill</t>
  </si>
  <si>
    <t xml:space="preserve">P89  RR-17 BP- 100 / 53-110/ 80, INR-2.6 </t>
  </si>
  <si>
    <t>WELL CONTROLLED HTN+ THERAPUTIC RANGE INR</t>
  </si>
  <si>
    <t>CBC, INR, REFILL MEDS &amp; APPOINT AFTER  1MONTH</t>
  </si>
  <si>
    <t>P- PTE ( unprovoked) + HTN Rx- On -warfarin 2.5mg-5X &amp; 5mg -2X WEEKLY -Enalapril 10 mg po bid - HCT 25 mg po/d</t>
  </si>
  <si>
    <t xml:space="preserve">cough with yellowish sputum 1 c cup daily _x000D_
no fever _x000D_
has sob ( same as before) no chest pain _x000D_
has bil knee and back pain </t>
  </si>
  <si>
    <t xml:space="preserve">chest no distres _x000D_
right upper crept </t>
  </si>
  <si>
    <t xml:space="preserve">same + exac of copd _x000D_
 Knee oa + CLBP </t>
  </si>
  <si>
    <t>cxr cbc_x000D_
refill see imaging +</t>
  </si>
  <si>
    <t>Cor-pulmonale 2o to COPD C + Duodenal ulcer on lasix 40mg PO od, Spironolactone 25mg PO daily, Symbicort 160/4.5 mcg 2 puffs BID, Salbutamol PRN Echo= Shows severe pulmonary HTN, severe TR, Right ventricular systolic dysfunction TAPSE= 10 CM EF= 55%</t>
  </si>
  <si>
    <t>PR 102 RR 17 BP 136 / 61 T 36</t>
  </si>
  <si>
    <t>Right sided hemiparesis 2ry to hypertensive hemorrhagic stroke + Left sided old ischemic stroke + Known HTN with HHD + Known T2DM (good control) + Dyslipidemia + BOO 2ry to BPH</t>
  </si>
  <si>
    <t xml:space="preserve">HEMOG   8.7    BUN  24   CR  1.2      HDL    LDL  36      PSA  1.96  </t>
  </si>
  <si>
    <t xml:space="preserve">CONTROLLED HTN  +T2DM </t>
  </si>
  <si>
    <t xml:space="preserve">REFILL  AND  APPOINT  AFTER 3  MONTH  WITH  SEREAL BP  RECORD  AND  IF  THE SUGAR  LEVEL  NT  YET  CONTROLLED  THE PLAN  IS   TO START INSULN  </t>
  </si>
  <si>
    <t xml:space="preserve">HTN+T2DM+?HHD+BOO?BPH </t>
  </si>
  <si>
    <t>HE HAS RIGHT UNILATERAL HEADACHE;REDUCED VISION OF THE LEFT EYE</t>
  </si>
  <si>
    <t>BP 129/74_x000D_
CT ANGIOGRAPHY=TORTUOUS BILATERAL EXTRACRANIAL INTERNAL CAROTID ARTERIES; THE INTRACRANIAL PORTION OF THE INTERNAL CAROTID ARTERIES BILATERALLY APPEARS NORMAL.OTHERWISE UNREMARKABLE CTA_x000D_
24 HOUR URINE PROTIEN=180MG/24 HOUR_x000D_
OPTHAMIC EVALUATION=REFRACTORY ERROR OU POST STROKE OU MILD NPDR VF LEFT HOMONYMOUS HEMI-ANOPIA_x000D_
FBS=124 MG/DL</t>
  </si>
  <si>
    <t>REFILL SAME MEDICATIONS_x000D_
RESTART ASA</t>
  </si>
  <si>
    <t>P=STEMI+H stroke+ HTN+ type 2 DM-He was admitted 3 years back for 15 days for STEMI. Brain MRI-Rt temporal &amp; occipital lobes of acute hemorrhage cause mild mass effect probably sequela of hypertensive stroke. The differentia diagnosis may include occult vascular malformation. Lt basilar ganglia old hemorrhagic cavity likely sequela of hypertensive stroke.</t>
  </si>
  <si>
    <t>NORMAL ABD. ULTRASOUND_x000D_
-ALT=17 CBC=NORMAL</t>
  </si>
  <si>
    <t>BP-= 127 / 81</t>
  </si>
  <si>
    <t>LFT Q3MONTH -AMLODIPINE 10MG O/D_x000D_
-UROLOGY LINK FOR NEPHROLITHIASIS</t>
  </si>
  <si>
    <t xml:space="preserve">has left knee and hand joint pain no swelling _x000D_
is actively working _x000D_
no other concern </t>
  </si>
  <si>
    <t xml:space="preserve">no activlely inflamed joint </t>
  </si>
  <si>
    <t xml:space="preserve">refill_x000D_
pred 10 mg po od 1 week _x000D_
adive about pregnancy </t>
  </si>
  <si>
    <t xml:space="preserve">RA on MTX 10 mg po weekly folic acid 5 mg po weekly </t>
  </si>
  <si>
    <t>SEND   ECHO</t>
  </si>
  <si>
    <t xml:space="preserve">LOWER EXTERIMITY SWELLING, </t>
  </si>
  <si>
    <t>PR- 112 RR-17 BP- 89 / 67, SCR-0.9,INR-2.7,DOPPLER U/S- BILATERAL SFV&amp; POP VEIN ATROPHIED&amp; WALL THICKINED 2 TO CHRONIC NENOUS THROMBOSIS</t>
  </si>
  <si>
    <t>COR PULMONALE + BILATERAL SFV&amp; POP CHRONIC VENOUS THROMBOSIS</t>
  </si>
  <si>
    <t xml:space="preserve">CBC,INR,HOLD WARFARINE&amp; SILDENAFIL,  , START RIVAROXABAN 20 MG PO/D, </t>
  </si>
  <si>
    <t>NYHA class 4 stage 3 HF 2ndry to Cor pulmonale 2ndry to chronic PE PPT + Know HTN, SHE IS ON WARFARINE 5 MG PO DAILY, LASIX 40 MGPO/D, SILDENAFIL 25 MG PO/D</t>
  </si>
  <si>
    <t>FAMILLY ATTENDANT COMPLAINS OF THE PAIENT HAS LEFT LOWER EXTRMITY SWELLING _x000D_
PATIENT NOT AVAILED</t>
  </si>
  <si>
    <t>PATIENT NOT AVAILED</t>
  </si>
  <si>
    <t xml:space="preserve">-R/O DVT     </t>
  </si>
  <si>
    <t>-DOPPLER U/S OF THE LEFT LOWER EXTRMITY_x000D_
-REFILL ALL EXCEPT RESPERIDONE_x000D_
-</t>
  </si>
  <si>
    <t xml:space="preserve">P1- Known HTN+ PAD + Fatty Liver + faecal-urine incontinence 2ry to ? + NUROCOGNITIVE DISORDER WITH PERCEPITINAL DISTURBANCE + Atrovastatin 40mg PO Once daily _x000D_
Acetylsalicylic Acid  81mg PO Once daily_x000D_
Metoprolol 50mg PO Once daily_x000D_
Enalapril Maleate 5mg PO Once daily_x000D_
Risperidone 0.5mg PO Once dail-_x000D_
</t>
  </si>
  <si>
    <t>CBC,INR,DESCALATE LASIX 20 MG PO/D , HOLD WARFARINE&amp; SILDENAFIL,  , START RIVAROXABAN 20 MG PO/D, ELEVATE LOWER EXTERIMITIES, APPOINT HER AFTER 1WEEKJ</t>
  </si>
  <si>
    <t>HE HAS EASY FATIGABILITY ON MILD EXERTIONS</t>
  </si>
  <si>
    <t>BP=130/70    PR=85</t>
  </si>
  <si>
    <t>FRUSEMIDE 20MG PO BID_x000D_
SPIRONOLACTONE 25 MG PO/DAY_x000D_
ENALAPRIL 5 MG PO/BID</t>
  </si>
  <si>
    <t>P=HF 2ry TO HHD_x000D_
ON SPIRONOLACTONE 25 MG PO /DAY_x000D_
FRUSEMIDE 40 MG PO/DAY _x000D_
SOB AND LEG SWELLING IMPROVED</t>
  </si>
  <si>
    <t xml:space="preserve">intermitant dry cough no other concern </t>
  </si>
  <si>
    <t xml:space="preserve">chest no distress clear _x000D_
FBS ( 150, 120, 122, 116,130, 170, 165) _x000D_
BP outside well controlled </t>
  </si>
  <si>
    <t xml:space="preserve">same with fair bp and glycemic crtl </t>
  </si>
  <si>
    <t xml:space="preserve">refill all _x000D_
encourage _x000D_
advice when to come </t>
  </si>
  <si>
    <t>DM HTN mtf 1g po bid enal 10 mg po bid amlodpine 5 mg po od atrov 20 mg po od</t>
  </si>
  <si>
    <t>prodcutive cough with whitish sputum non- foul smelling,  but no fever, no shortness of breath</t>
  </si>
  <si>
    <t>Bp-119/78_x000D_
pr 87</t>
  </si>
  <si>
    <t>? RENAL STONES + DYSEPSIS 2 TO ? PUD dicontinued follow up 2 years back</t>
  </si>
  <si>
    <t xml:space="preserve">controlled    </t>
  </si>
  <si>
    <t>BP=90/60   PR= 78 _x000D_
INR=1.27</t>
  </si>
  <si>
    <t>REFILL_x000D_
MAKE WARFARIN 15 MG PO/DAY</t>
  </si>
  <si>
    <t>P- CRVHD (SEVER MS,MR, AR) + AFIB on warfarin (15/12.5mg po/d ) every other day furosemide 40 mg po daily, SPIRONOLACTONE 25 mg po daily, ENVAS 5 mg po bid, BZP 1.2M IU im monthly_x000D_
METOPROLOL 25 MG PO/DAY</t>
  </si>
  <si>
    <t xml:space="preserve">? ASthma      </t>
  </si>
  <si>
    <t xml:space="preserve">? ASthma        </t>
  </si>
  <si>
    <t>fall down injury and following back pain 2 weeks back</t>
  </si>
  <si>
    <t xml:space="preserve">BP-117/84, 110/90_x000D_
pr_x000D_
FBS-179, </t>
  </si>
  <si>
    <t>insulin 46/24 _x000D_
Investigate ( but fiinancially unable0 add analgesia</t>
  </si>
  <si>
    <t>SERIAL BP 120/80, 130,70, 110/80 120/80</t>
  </si>
  <si>
    <t>Pregnancy induced HTN</t>
  </si>
  <si>
    <t xml:space="preserve">CHANGE NIFEDIPINE 20 MG TO AMLODIPINE 5MG PO DAILY </t>
  </si>
  <si>
    <t>complain of palpitation, easy fatigabilaty but no chest pain</t>
  </si>
  <si>
    <t>Eccho (22/01/2016) normal echo and doppler study EF=65%, TAPSE=19mm</t>
  </si>
  <si>
    <t xml:space="preserve">send ECG              </t>
  </si>
  <si>
    <t>P1= Periparum DCMP _x000D_
(all medications al DC on her last appointment)</t>
  </si>
  <si>
    <t>intermitant dry cough no other concern</t>
  </si>
  <si>
    <t>chest no distress clear FBS ( 150, 120, 122, 116,130, 170, 165) BP outside well controlled</t>
  </si>
  <si>
    <t>same with fair bp and glycemic crtl</t>
  </si>
  <si>
    <t>refill all encourage advice when to come</t>
  </si>
  <si>
    <t>P-DM HTN mtf 1g po bid enal 10 mg po bid amlodpine 5 mg po od atrov 20 mg po od</t>
  </si>
  <si>
    <t>A 50 year old known diabetic on insuline on 25 iu morning presented with Ruq colicky pain of 2weeks duration. he also complains difficulty of urination with associated intermittent dribling</t>
  </si>
  <si>
    <t>ABD U/S= ASCITES ONLY, OTHERWISE NORMAL _x000D_
-HE TOOK ANTI-TB 3 YRS BACK</t>
  </si>
  <si>
    <t>VITALS ARE STABLE_x000D_
NO SIGN OF FLIUD COLLECTION</t>
  </si>
  <si>
    <t xml:space="preserve">ASCITES 2RY ?  </t>
  </si>
  <si>
    <t>ASCITIC FLIUD ANALYSIS WHICH IS ULTRASOUND GUIDED, SERUM ALBUMIN</t>
  </si>
  <si>
    <t>BP-131/80_x000D_
pr 78_x000D_
FBS -135, 140, 125</t>
  </si>
  <si>
    <t>reill and advise on dietary adherence _x000D_
appoint after 2 month</t>
  </si>
  <si>
    <t>Newly diagnosed T2DM + DKA treated_x000D_
on insulin 20/10 iu</t>
  </si>
  <si>
    <t>SHE HAS IRREGULAR MENSUS ; NO OTHER COMPLIANT</t>
  </si>
  <si>
    <t>STABLE VITALS_x000D_
HG=10.3G/DL OTHER LINES NORMAL</t>
  </si>
  <si>
    <t>RESTATRT IRON_x000D_
DO IRON STUDY</t>
  </si>
  <si>
    <t>P=IDA TOOK IRON FOR 3 MONTHS THEN DISCONTINUED FOR THE LAST 2 MONTHS</t>
  </si>
  <si>
    <t xml:space="preserve">has ex sob and chest pain relived by rest_x000D_
leg swelling has susided </t>
  </si>
  <si>
    <t xml:space="preserve">comfortable at rest reg pulse _x000D_
no distress clear chest _x000D_
s1 and heared no m or g_x000D_
no pedema _x000D_
both dorsalis pedis palp _x000D_
home fbs 90-160 _x000D_
Cr today = 0.69 k 4.5 </t>
  </si>
  <si>
    <t xml:space="preserve">p1 DM (type 2) _x000D_
p2 HFrEF (33%) sec IHD + deg valv HD ( mild to mod AS) </t>
  </si>
  <si>
    <t xml:space="preserve">MTF 1g _x000D_
dpagliflizone 10 mg po od _x000D_
atrovostatin 80 mg po od _x000D_
enalepril 2.5 mg po bid _x000D_
metoprolol 12.5 mg po od _x000D_
lasizx 20 mg po od _x000D_
see him in 2 weeks  check him and add spiril _x000D_
a1c </t>
  </si>
  <si>
    <t>dry intermittent cough,  vomiting of ingested matter sometimes following aggreressive coug, plueritic chest pain, shortness of breath with exertion</t>
  </si>
  <si>
    <t>same r/o CAP</t>
  </si>
  <si>
    <t>inveatigate</t>
  </si>
  <si>
    <t>PR 86 RR 17 BP 125 / 64 T 36</t>
  </si>
  <si>
    <t>poor controlled T2 DM + good controlled HTN</t>
  </si>
  <si>
    <t xml:space="preserve">poor controlled T2 DM + good controlled HTN </t>
  </si>
  <si>
    <t>HAS DENTAL COMPALINT_x000D_
-Q-WAVE ON V1 AND V2</t>
  </si>
  <si>
    <t xml:space="preserve">R/O IHD   </t>
  </si>
  <si>
    <t xml:space="preserve">-LINK TO DENTAL _x000D_
-ECHO,HGA1C,CR </t>
  </si>
  <si>
    <t>PORTAL VEIN ANURESUM +T2 DM +CHTN ON  glibenclamide 10mg PO BID, METOFROMIN 1000MG PO BID, amlodipine 5mg PO daily, atorvastatin 20mg PO daily</t>
  </si>
  <si>
    <t>BP=115/75_x000D_
pr 78_x000D_
FBS - 250, 185, 149, 180, 230</t>
  </si>
  <si>
    <t>metformin 1gm/ 500 mg_x000D_
NPH 18/14 iu_x000D_
invetigate</t>
  </si>
  <si>
    <t>T2DM(7yrs) on MTF - 500 mg po bid, NPH 16/12 iu</t>
  </si>
  <si>
    <t>SHE HAS OCCCASIONAL CARPAL SPASM;SHE PRODUCES WORDS WITH STRUGGLE</t>
  </si>
  <si>
    <t>BP=88/58   PR=80 _x000D_
IONIZED Ca=2.6MG/DL(4.4-5.4)_x000D_
FT4=0.977ng/dl(0.9-1.72)   FT3=2.32PG/ML(2-4.2)</t>
  </si>
  <si>
    <t>SAME AS ABOVE + HYPOCALCEMIA</t>
  </si>
  <si>
    <t>TO ED FOR IV CALCIUM SUPPLEMENTATION_x000D_
MAKE PTU 200MG PO TID_x000D_
MAKE PROPRANOLOL 20MG PO BID</t>
  </si>
  <si>
    <t>P1- TMNG (OPERATED 6 YEARS BACK) P2- Hypocalcemia Rx: - on propranolol 40 mg po bid -PTU 250/150/250MG TID -Calcidenk 1 tab po/d</t>
  </si>
  <si>
    <t>BP-168/88, 210/97, 192/88_x000D_
pr -78_x000D_
FBS- 106, 104, 107</t>
  </si>
  <si>
    <t>BP=130/70 PR=85</t>
  </si>
  <si>
    <t>FRUSEMIDE 20MG PO BID SPIRONOLACTONE 25 MG PO/DAY ENALAPRIL 5 MG PO/BID</t>
  </si>
  <si>
    <t>P=HF 2ry TO HHD ON SPIRONOLACTONE 25 MG PO /DAY FRUSEMIDE 40 MG PO/DAY SOB AND LEG SWELLING IMPROVED</t>
  </si>
  <si>
    <t xml:space="preserve">falling down of 2 days </t>
  </si>
  <si>
    <t xml:space="preserve">LT trank tenderness </t>
  </si>
  <si>
    <t xml:space="preserve">Lt trank pain 2ry  falling down injury </t>
  </si>
  <si>
    <t xml:space="preserve">CXR         </t>
  </si>
  <si>
    <t>worsening of leg pain, missed appointment</t>
  </si>
  <si>
    <t>not done/recorded</t>
  </si>
  <si>
    <t>p1=spinocerebellar ataxia+ MDD</t>
  </si>
  <si>
    <t>link to neurology, physiotherapy, vitamin therapy</t>
  </si>
  <si>
    <t>p1=spinocerebellar ataxia+ MDD on physiotherapy and vitamin supplement</t>
  </si>
  <si>
    <t>Known T2DM + HTN; on NPH=22/12 ,Nifedipine 20mg po BID, atrovastatin 20 mg po/d</t>
  </si>
  <si>
    <t>worsening of dizziness, shortness of breath at less than routine activity activity, palpitation,_x000D_
right lower toothache</t>
  </si>
  <si>
    <t>BP=_x000D_
recorded v/s of 1 month= BP 106-137/67-97 PR= 68-94_x000D_
FBS= 86-170mg/dl</t>
  </si>
  <si>
    <t>P1=poorly controlled DM _x000D_
P2=controlled HTN _x000D_
P3=NYHA grade 3 class c HFrEF secondary to DCMP + MR.</t>
  </si>
  <si>
    <t>continue medication_x000D_
consult pt, follow up RFT, Echocardiography, HbA1c, U/A</t>
  </si>
  <si>
    <t>P1=poorly controlled DM P2=newly diagnosed HTN P3=NYHA grade 3 class c CHF secondary to DCMP + MR.</t>
  </si>
  <si>
    <t>swelling is subsiding</t>
  </si>
  <si>
    <t>BP..............</t>
  </si>
  <si>
    <t xml:space="preserve">send RFT      </t>
  </si>
  <si>
    <t>P1=generalized body welling 2 AGN</t>
  </si>
  <si>
    <t>PR=89 RR=18 BP=117 / 74</t>
  </si>
  <si>
    <t>Migraine Headache on Amitriptyline - 25mg po/d</t>
  </si>
  <si>
    <t>REFILL medication</t>
  </si>
  <si>
    <t>epigastric pain for the last 2 years_x000D_
 fatigue_x000D_
 no dirhea_x000D_
polyuria but no weist loss_x000D_
 no hypertension_x000D_
 NO privous DM</t>
  </si>
  <si>
    <t>BP  123/82             PR 54</t>
  </si>
  <si>
    <t>dyspepsis to rul out PU/ IBS_x000D_
 type 2 DM_x000D_
 rul out  BPH</t>
  </si>
  <si>
    <t>abdominal ultrasound/ RBS /endoscopy .CBC/ bun and creatinine</t>
  </si>
  <si>
    <t>dyspepsis to rul out PU IBS_x000D_
 type 2 DM</t>
  </si>
  <si>
    <t>multip joint pain trigger finger_x000D_
 elbow joint pain</t>
  </si>
  <si>
    <t>BP     130/75                  PR</t>
  </si>
  <si>
    <t>type 2 DM FOR THE LAST 10 YEARS ON galvus met_x000D_
 daonil 10mg po BID_x000D_
 no hypertension_x000D_
 rrigger fingers_x000D_
 diabetic artropathy</t>
  </si>
  <si>
    <t>physitherapy_x000D_
 meloxicam _x000D_
 atrovastatine</t>
  </si>
  <si>
    <t>type 2 DM FOR THE LAST 10 YEARS ON galvus met_x000D_
 daonil 10mg po BID_x000D_
 no hypertension</t>
  </si>
  <si>
    <t>fatugue_x000D_
 no leg swelling</t>
  </si>
  <si>
    <t>type 2DM for the last 6 years_x000D_
 hypertension for  7 yeras_x000D_
 peripherl neuropathy</t>
  </si>
  <si>
    <t>CBC  HGBA1C TSH abdominopelvic ultrasound BUN  and Creatinine</t>
  </si>
  <si>
    <t xml:space="preserve">BP:  119 / 70 _x000D_
FBS: 110mg/dl ( home measurement) </t>
  </si>
  <si>
    <t xml:space="preserve">good glycemic control + Controlled bp </t>
  </si>
  <si>
    <t>lipid profile, fbs</t>
  </si>
  <si>
    <t>p1: T2DM on NPH - 12/6 IU SC BID and atrovastatin 20mg po daily_x000D_
p2: newly diagnosed HTN on LSM</t>
  </si>
  <si>
    <t xml:space="preserve">cough whiich is dry for the last three days, associated with HGIF and chest pain </t>
  </si>
  <si>
    <t xml:space="preserve">bp: 106-134/71-94( home measurement), 141 / 83 </t>
  </si>
  <si>
    <t xml:space="preserve">sub optimal bp contol + ? CAP </t>
  </si>
  <si>
    <t xml:space="preserve">HTN on nifedipine 20mg po bid </t>
  </si>
  <si>
    <t xml:space="preserve">BP: 101 / 67_x000D_
FBS: 137-144mg/dl </t>
  </si>
  <si>
    <t>TIIDM on  NPH 14/10 IU SC BID</t>
  </si>
  <si>
    <t>HD with moderate LVSD,ON ASA 81MG P/D ATORVASTATIN 40MG P/D METOPROLOL 25MG PO/D ENALAPRIL 10 MG P/D</t>
  </si>
  <si>
    <t xml:space="preserve">BP:  154 / 82       PR: 77_x000D_
FBS: 105, 125, 98mg/dl ( home measurement) </t>
  </si>
  <si>
    <t>refill and appoint _x000D_
cbc, lipid profile, oft, s/e, u/a</t>
  </si>
  <si>
    <t>T2DM + HTN on metformin 1.5/1 gm po BID, doanil 10 mg po BID, amlodipine 10mg po daily, atenolol 25 mg po/d, atorvastatin 20 mg po/d and ASA 81 mg po/d</t>
  </si>
  <si>
    <t>BP=136/73, PR=83, Regular_x000D_
HBPM=114-127/62-73_x000D_
FBS=82-120</t>
  </si>
  <si>
    <t>controlled HTN + Controlled T2 DM</t>
  </si>
  <si>
    <t>MTF 500 mg po bid, Atrovastatin 20 mg po/d, ASA 81 mg po/d, Enalapril 10 mg po bid, Amlodipine 5 mg po/d_x000D_
Link to Ophthalmology clinic for DM eye evaluation</t>
  </si>
  <si>
    <t>P=well controlled HTN + T2 DM; on MTF 500 mg po bid, Atrovastatin 20 mg po/d, ASA 81 mg po/d, Enalapril 10 mg po bid, Amlodipine 5 mg po/d</t>
  </si>
  <si>
    <t xml:space="preserve">Refill &amp; Continue medication properly </t>
  </si>
  <si>
    <t>Seizure d/o 2 to  ON PHENOBARBITONE 100 MG PO DAILY</t>
  </si>
  <si>
    <t>BP:  130 / 80_x000D_
FBS: 120/70   140/90   130/80_x000D_
FBS: 142    127     118</t>
  </si>
  <si>
    <t>T2DM + HTN; on metformin 1000 mg po BID, , amlodipine 10 mg po//d, enalapril 5mg po daily metoprolol 25 mg po/d, atrovastatin 20 mg po/d and ASA 81 mg po/d</t>
  </si>
  <si>
    <t>no objective findidng</t>
  </si>
  <si>
    <t>BP-14o/78, 130/81, 135/76_x000D_
pr 78</t>
  </si>
  <si>
    <t>no new complain  [ but she discontinues her medication fr the last one week]</t>
  </si>
  <si>
    <t xml:space="preserve">BP: 173 / 87    PR: 108_x000D_
FBS: ? </t>
  </si>
  <si>
    <t xml:space="preserve">Poor bp control + unknown Glycemic control </t>
  </si>
  <si>
    <t>OFT, FBS, Lipid profile and serum electrolyte</t>
  </si>
  <si>
    <t xml:space="preserve">HTN+ HHD + TYPE 2 DM on  MTF 1 gm po bid , doanil 5mg po daily amlodipine 10 mg po /day, enalapril 5 mg po/bid </t>
  </si>
  <si>
    <t>BP_114/82, 134/86_x000D_
pr 78</t>
  </si>
  <si>
    <t xml:space="preserve">BP: 126 / 74      PR: 96 _x000D_
fbs: 213 ( day back home measurement) </t>
  </si>
  <si>
    <t>fbs, Hgalc, lipid profile, u/a</t>
  </si>
  <si>
    <t xml:space="preserve">known diabetic on NPH 18/12iu bid and MTF 500mg po bid </t>
  </si>
  <si>
    <t xml:space="preserve">has lower extremity paresthesia but not severe enough to disturb her sleep pattern </t>
  </si>
  <si>
    <t>HTN( well controlled)</t>
  </si>
  <si>
    <t xml:space="preserve">continue meds _x000D_
add multi vit 1tab daily </t>
  </si>
  <si>
    <t>P- HTN + macular degeneration + vit d deficiency(treated) _x000D_
ON: Losartan 50 mg po/day , HCT 12.5MG</t>
  </si>
  <si>
    <t>PR- 89 RR-25 BP- 127 / 69, RESP- CLEAR&amp; RESONANT</t>
  </si>
  <si>
    <t>MILD PERISITENT B.ASTHEMA+ SSYMPTHOMATIC CHOLELITHIASIS</t>
  </si>
  <si>
    <t>CONTINUE SURGICAL FOLLOW UP, REFILL MEDS &amp; APPOINT AFTER 3MONTHS</t>
  </si>
  <si>
    <t>P- BRONCHIAL ASTHMA , P2- SYMPTHOMATIC CHOLELITHIASIS On : symbicort 2 puff bid, salbutamol 4puff prn, Lasix 40/20 mg po bid</t>
  </si>
  <si>
    <t xml:space="preserve">BP-105-140/70-90 mmHg &amp; FBS-105-155 mg/dl </t>
  </si>
  <si>
    <t>Bp-122/90_x000D_
pr 78_x000D_
FBS-??</t>
  </si>
  <si>
    <t xml:space="preserve">send FBS         </t>
  </si>
  <si>
    <t>P1: Know Type 2 DM +Known Hypertensive On Metformin 500mg/day, Nifedipine 20mg BID &amp; HCT 25mg/day.</t>
  </si>
  <si>
    <t>BP=102/90_x000D_
HBPM=140-160/90_x000D_
FBS= 123-170</t>
  </si>
  <si>
    <t>Uncontrolled T2 DM + Uncontrolled HTN</t>
  </si>
  <si>
    <t xml:space="preserve">NPH=26/16, RI=14/10 IU SC BID, Change HCT 25 mg po/d to Enalapril 5 mg Po bid, Amlodipine 10 mg po/d_x000D_
RFT, Serum ele, Urine protein </t>
  </si>
  <si>
    <t>P=poor controlled T2 DM + HTN; on NPH=26/16, RI=14/11[ But she took RI=14/8], HCT 25 mg po/d, Amlodipine 10 mg po/d</t>
  </si>
  <si>
    <t xml:space="preserve">seizure disorder + asthma </t>
  </si>
  <si>
    <t xml:space="preserve">he complains increased body weight ( increased 4kg in the last 3 months) </t>
  </si>
  <si>
    <t>BP: 112 / 61_x000D_
FBS: 140, 153  128_x000D_
Wt: 118kg, Ht: 1.78cm   and BMI: 37.2</t>
  </si>
  <si>
    <t>Well controlled bp + sub optimal glycemic control + obesity+? metabolic syndrome</t>
  </si>
  <si>
    <t>cbc, HgA1c, lipid profile, s/e, TSH</t>
  </si>
  <si>
    <t xml:space="preserve">T2DM + HTN WITH HHD +? PN ON ATORVASTATIN 20 MG PO/DAY,METFORMIN 500 MG PO BID, mixtard 36/18 IU SC BID ,AMLODIPINE 10MG PO/DAY,HCT 25 MG PO DAILY AND PREGABALIN 75MG PO DAILY </t>
  </si>
  <si>
    <t>no new compllaint currently</t>
  </si>
  <si>
    <t>188/86 mmhg</t>
  </si>
  <si>
    <t>poor controled bp</t>
  </si>
  <si>
    <t>add amilodi[pine 10 po daily</t>
  </si>
  <si>
    <t>known htn  on medication</t>
  </si>
  <si>
    <t>Bp-128/79_x000D_
pr 78</t>
  </si>
  <si>
    <t>same + CAP treated</t>
  </si>
  <si>
    <t>refilla nd advise_x000D_
appoint to medial referral</t>
  </si>
  <si>
    <t>Known Asthmatic + Known Parkinsons Disease on Beclomethasone 2 Puffs BID, Salbutamol 6 Puffs PRN and Carbidopa 25mg/ Levodopa250mg 1tab po bid_x000D_
was admitted to the \eopd a week back with aa comaplint of cough fever and was diafnosed with CAp and was treatd and currently improved</t>
  </si>
  <si>
    <t>pr-69 RR-18 BP- 136 / 51 , FBS- 65-300,</t>
  </si>
  <si>
    <t>POORLY CONTROLLED GLYCEMIA+ HTN+ HFrEF+  OLD STROKE</t>
  </si>
  <si>
    <t>HA1C, OFT, DESCALATE MIXTARD 40/28, REFILL OTHER MEDS &amp; APPOINT HER AFTER 1MONTH</t>
  </si>
  <si>
    <t xml:space="preserve">BP: 93/63    _x000D_
FBS: 117mg/dl </t>
  </si>
  <si>
    <t>known t2dm pt for the past 2 years on MTF 500mg po bid,</t>
  </si>
  <si>
    <t xml:space="preserve"> known type 2 DM +PN + mild pulmonary HTN + A FIB</t>
  </si>
  <si>
    <t xml:space="preserve">has productive cough of whitish sputum, but no fever, SOB or chest pain _x000D_
she is off home oxygen for the past 2 weeks _x000D_
she still has back pain with difficulty of walking </t>
  </si>
  <si>
    <t>BP- 92/65_x000D_
iNV:_x000D_
Scr- 0.8_x000D_
INR- 2.0</t>
  </si>
  <si>
    <t xml:space="preserve">NYHA class IV stage C CHF 2ry to Corpulmonale + Afib + severe Pulmonary hypertension + Severe Functional TR+ Moderate RV systolic dysfunction with EF 60% TAPSE14 + Sub Clinical Hypothyroidism + Old ischemic stroke + therapeutic INR (now 2.0) + Hypoalbuminemia - 2.5 + mild DDD </t>
  </si>
  <si>
    <t xml:space="preserve">continue meds _x000D_
increase dose of amitryptyline _x000D_
</t>
  </si>
  <si>
    <t>NYHA class IV stage C CHF 2ry to Corpulmonale + Afib + severe Pulmonary hypertension + Severe Functional TR+ Moderate RV systolic dysfunction with EF 60% TAPSE14 + Sub Clinical Hypothyroidism + Old ischemic stroke + therapeutic INR (now 2.0) + Hypoalbuminemia - 2.5 + mild DDD On: Warfarin 2.5mg PO/Daily -Atrovastatin 40mg PO daily, - Digoxin 0.25mg PO DAILY, -Metoprolol 50mg PO BID, furosemide 40 mg PO/daily, amitriptyline 12.5 mg po daily</t>
  </si>
  <si>
    <t xml:space="preserve">He complains increased in his glycemic level. He also complains diarrhea </t>
  </si>
  <si>
    <t>BP:  148 / 86_x000D_
FBS:179    155, 221 159, 152</t>
  </si>
  <si>
    <t xml:space="preserve">Poor glycemic control + poor bp control + ? AGE </t>
  </si>
  <si>
    <t>lipid profile, OFT, U/A, stool</t>
  </si>
  <si>
    <t>T2DM + HTN on MTF 1 gm po bid,  Doanil 5 mg po/d, Amlodipine 5 mg po/d &amp; Atrovastatin 20 mg po/d</t>
  </si>
  <si>
    <t>no cough, no SOB, no edema, no visual problem, mild back pain, paresthasia, has claudication, previous complaints have reduced, no weight loss, no limited spinal range of motional, good dietary habit, joint mobility good, good balance , good understanding, cooperative, has stress, no obesity, no stress, has psychosocial distress (financial problem, her child didn't get jobs), adherent to medication, toileting good, good social interaction. remarks (no breast mass ,no vaginal diascharge)</t>
  </si>
  <si>
    <t>sleeps well, walking distance good, muscle strength good, no emotionalm chanmge, no mem,ory loss but forgetfulness, good judgement</t>
  </si>
  <si>
    <t>salt restriction, be active, abvoid heavy duty, sit on dry chair, sleep on dry mattress, minimize coffee, prevention of fall, get aequate sun light, vegitable and fruit  dish</t>
  </si>
  <si>
    <t>productive cough of yellowish sputum associated with LGIF &amp; dyspnea of 5 days duration. No chest pain, orthopenia or PND _x000D_
He has also epigastric burning &amp;belching of gastric contents of 2 yrs duration</t>
  </si>
  <si>
    <t>BP=130/48, PR=80, regular_x000D_
FBS=78-130_x000D_
Chest= Decrease air entry Lt lower 1/3 of posterior chest_x000D_
ECG(on 5/12/16)=Sinus Rhythm, Left Ventricular Hypertrophy</t>
  </si>
  <si>
    <t>controlled T2 DM + HTN  +? CAP</t>
  </si>
  <si>
    <t>CBC, RFT, serum ele, CXR H. Pylori stool Ag</t>
  </si>
  <si>
    <t xml:space="preserve">P=HTN + T2 DM( FOR  35 Yrs); ON Enalapril 5 MG PO BID, Nifedipine 20 mg po bid, Glibenclamide 5 MG PO BID, Metformin 1000 MG PO BID, ASA 81 MG PO DAILY, Atrovastatin 20 mg po/d </t>
  </si>
  <si>
    <t xml:space="preserve">palpitation, tooth pain </t>
  </si>
  <si>
    <t xml:space="preserve">BP:  104/76    112/73    118/88   149 / 100_x000D_
FBS: 99   100    101   126  </t>
  </si>
  <si>
    <t xml:space="preserve">Poor bp control? HHD + good glycemic control + BPH </t>
  </si>
  <si>
    <t>ECHO, OFT, abdominal u/s, u/a, s/e, lipid profile_x000D_
link to dental clinic</t>
  </si>
  <si>
    <t>p1: T2DM on metformin 1000 mg po BID, atorvastatin 20 mg po/d _x000D_
p2:  HTN ON enalapril 5 mg po/d _x000D_
P3. BPH + RENAL CYST on follow up at urologic clinic</t>
  </si>
  <si>
    <t>PR92 RR-17 BP- 104 / 63 36, ECG- RVH, ECHO- DVHD, MODERATE PHTN</t>
  </si>
  <si>
    <t>WELL CONTROLLED HTN + HFr EF</t>
  </si>
  <si>
    <t>CBC, OFT, ELECTROLYTE, REFILLMEDS &amp; APPOINT AFTER 1 MONTHY</t>
  </si>
  <si>
    <t>P- NYHA class 3 stage C CHF 2o to ?IHD + KNOWN HTN PT , ON LASIX 40 MG PO/D,LOSARTAN 50 MG PO/D, METOPROLOL 25MG PO/D, ATROVASTATIN 20 MG PO/D, SPIRONOLACTONE 25MG PO/D,ASA 81MG PO/D</t>
  </si>
  <si>
    <t>persistent anemia symptoms</t>
  </si>
  <si>
    <t xml:space="preserve">BP- 119/63_x000D_
CBC- Hgb - 9.5....11_x000D_
mcv- 85_x000D_
WBC AND PLT - NORMAL _x000D_
Iron study - feritin 196 , others(total iron , TIBC, tranferrin saturation) - normal _x000D_
Stool exam - no O/P_x000D_
Occult blood -ve _x000D_
OFT- normal _x000D_
U/A - blood + 2_x000D_
INR- 3. 35_x000D_
Abd. u/s = bilateral nephrolithiasis </t>
  </si>
  <si>
    <t xml:space="preserve">P- T2DM + AF + mild anemia 2 anemia of chronic illness </t>
  </si>
  <si>
    <t xml:space="preserve">add hema up syrup 10 ml po bid for 1 month _x000D_
warfarin 2.5 mg 5 days and 5 mg 2 days of the week _x000D_
continue others _x000D_
_x000D_
</t>
  </si>
  <si>
    <t xml:space="preserve">P- T2DM (17 years) + AF (5 years) on MTF 1000 mg po/d, Atrovastatin 40 mg po/d, Losartan 50 mg po/d, Metoprolol 25 mg po BID &amp; Warfarin 5/ 2.5 mg on/day, vit D with calcium supplement </t>
  </si>
  <si>
    <t xml:space="preserve">BP: 152 / 100_x000D_
FBS: 115mg/dl ( home measurement) </t>
  </si>
  <si>
    <t xml:space="preserve">poor bp control? HHD + Good glycemic control </t>
  </si>
  <si>
    <t>cbc, ECG, OFT, S/E</t>
  </si>
  <si>
    <t>T2DM + HTN on metformin + doanil 500 mg /5 mg 1 tab  po bid, amlodipine 10 mg po/day and HCT 25 mg po/d</t>
  </si>
  <si>
    <t>BP 130/76  FBS 181MG/DL</t>
  </si>
  <si>
    <t>T2DM + HTN on metformin 500 mg po/d and amlodipine 5 mg po/d + known asthmatic on beclomethasone 2 puff BID and Salbutamol puff PRN</t>
  </si>
  <si>
    <t>Make metformin 500mg po bid</t>
  </si>
  <si>
    <t>easily fatigability and palpitation</t>
  </si>
  <si>
    <t>bp=170/100 mmhg/repeated/_x000D_
FBS=143MG/DL</t>
  </si>
  <si>
    <t>poor controlled BP</t>
  </si>
  <si>
    <t>ADIVICE ON DIET_x000D_
ECHO</t>
  </si>
  <si>
    <t>known hypertensive and type 2 Dm on medications</t>
  </si>
  <si>
    <t xml:space="preserve">BP-123/78_x000D_
pr 78_x000D_
FBS- 103, </t>
  </si>
  <si>
    <t>Known T2DM &gt;10 YEARS + PN on MTF 500 MG po daily , GLIBENCALMIDE 5 MG PO DAILY , and amitriptyline 25mg po daily, Atrovastatin 20 mg po d</t>
  </si>
  <si>
    <t>has hypoglycemic episodes at predinner (50), hypoglycemia unawareness</t>
  </si>
  <si>
    <t xml:space="preserve">BP 123 / 66 PR 78  </t>
  </si>
  <si>
    <t xml:space="preserve">T2DM for the last 26 years+ HTN for the last 2 years with HHD + CKD (Cr 1.64 e GFR =40) on amlodipine 10mg po/d ,lasix 40mg/d, dapagliflozin 10mg/d, and NPH 20/6 units am / pm 24 hours urine protein 546 mg/24 diabetic retinopathy atrovasatine is hold FBS 90  RBS 150_x000D_
</t>
  </si>
  <si>
    <t>reduce morning NPH dose, update RFT and electrolyte, consider ACEi after RFT result, retinal screening</t>
  </si>
  <si>
    <t xml:space="preserve">T2DM for the last 26 years+ HTN for the last 2 years with HHD + CKD (Cr 1.64 e GFR =40) on amlodipine 10mg po/d ,lasix 40mg/d, dapagliflozin 10mg/d, and NPH 20/6 units am / pm 24 hours urine protein 546 mg/24 diabetic retinopathy atrovasatine is hold FBS 90  RBS 150_x000D_
_x000D_
</t>
  </si>
  <si>
    <t>BP: 118 / 77_x000D_
FBS: 95     105    175    170mg/dl</t>
  </si>
  <si>
    <t>make MTF 500mg po bid, continue other medications</t>
  </si>
  <si>
    <t xml:space="preserve">T2DM + HTN + ? PN on  NPH 40/34 IU SC BID , MTF 500 mg po/d,  Enalapril 10 mg po/d, amlodipine 5mg po daily,  Atorvastatin 20 mg po/d,  ASA 81 mg po/d, AMT 25mg po daily and neurobin 1 tab po daily </t>
  </si>
  <si>
    <t>BP-125/80_x000D_
pr 78</t>
  </si>
  <si>
    <t>epilepesy on phenitoin 100 mg po once daily</t>
  </si>
  <si>
    <t>HTN + ? HHD + RBBB on Amlodipine 10 mg , ENLAPRIL 5MG po/day</t>
  </si>
  <si>
    <t>HE COMPLETED ANTI TB TREATMENT 4 MONTHS BACK..</t>
  </si>
  <si>
    <t>PR-89 RR- 17 BP- 103 / 77</t>
  </si>
  <si>
    <t xml:space="preserve">DISS.TB( TREATED) </t>
  </si>
  <si>
    <t>DIPHENYLHYDRAMINE 25 MG PO BID FOR 3 DAYS</t>
  </si>
  <si>
    <t>P- Diss TB(Pleural, peritoneum) on: Anti - Tb ( 3 months and 6 days )</t>
  </si>
  <si>
    <t xml:space="preserve">intermittent cough, LGIF, night sweating and sweating </t>
  </si>
  <si>
    <t xml:space="preserve">bp: 128/76   128 / 76 </t>
  </si>
  <si>
    <t xml:space="preserve">HTN ( controlled)  ? HHD + ? CAP r/o PTB </t>
  </si>
  <si>
    <t xml:space="preserve">CLBP 2to ?lumbar spondylosis + HTN on amlodipine 5mg po daily and Mleoxicam 15mg po prn </t>
  </si>
  <si>
    <t xml:space="preserve"> rt thyroid lobectomy +Mild fatty liver</t>
  </si>
  <si>
    <t>BP-100/60_x000D_
pr 78</t>
  </si>
  <si>
    <t>good cotrol</t>
  </si>
  <si>
    <t>PR 95 RR 17 BP 107 / 85 T 36</t>
  </si>
  <si>
    <t xml:space="preserve">Known T1 DM currently on NPH 32/20, RI 14/12 </t>
  </si>
  <si>
    <t>Known T1 DM currently on NPH 32/20, RI 14/12</t>
  </si>
  <si>
    <t>unilaterl leg swelling on the right lower swelling, associated with mild aching type of pain for the. and tender when touched</t>
  </si>
  <si>
    <t>BP-140/80, 120/80, 125/80_x000D_
pr 78_x000D_
FBS- 87, 86, 97, 104</t>
  </si>
  <si>
    <t>good control + ? DVT</t>
  </si>
  <si>
    <t xml:space="preserve">EEG- abnormal wake EEG taracing due to the presence of generalized epileptiform discharges, Brain MRI-Normal &amp; Cr.-0.5 &amp; urea- 14 </t>
  </si>
  <si>
    <t xml:space="preserve">Seizure D/o on Pjhenytouin 100 mg po TID </t>
  </si>
  <si>
    <t xml:space="preserve">BP:  124 / 73   </t>
  </si>
  <si>
    <t>HTN + Dyslipidemia; on enalapril 5 mg po/day atrovastatin 20 mg po/day</t>
  </si>
  <si>
    <t>difficulty of swallowing and regurtitation</t>
  </si>
  <si>
    <t>BP-129/79_x000D_
pr 78</t>
  </si>
  <si>
    <t>good controln + ? esopahgeal atesia</t>
  </si>
  <si>
    <t>Problem List PD on Levodopa + Carbidopa - (250 mg + 25 mg) - 1 Tablet PO daily</t>
  </si>
  <si>
    <t>bp=125/75mmhg_x000D_
fbs=137mg/dkl</t>
  </si>
  <si>
    <t>refill the samemedication</t>
  </si>
  <si>
    <t>knwn type two dm on medication</t>
  </si>
  <si>
    <t xml:space="preserve">occassinal abdominal pain &amp; diarrhea </t>
  </si>
  <si>
    <t xml:space="preserve">The Same + ?IBD </t>
  </si>
  <si>
    <t xml:space="preserve">Link to SOPD &amp; Gastroenterology </t>
  </si>
  <si>
    <t xml:space="preserve">Pylonephritis on Norfloxacin 400 mg po BID </t>
  </si>
  <si>
    <t xml:space="preserve">PR- 82 RR- 17 BP- 104 / 75 </t>
  </si>
  <si>
    <t xml:space="preserve">OLD ISCHEMIC STROKE </t>
  </si>
  <si>
    <t>P- Left side hemiplegia 2ry to ISHCEMIC STROKE r/o CVT</t>
  </si>
  <si>
    <t>BP-150/95, 167/78_x000D_
pr 78_x000D_
FBS- 130, 117, 121</t>
  </si>
  <si>
    <t>Amlodipine 10 mg po daily</t>
  </si>
  <si>
    <t xml:space="preserve">BP_128 / 74 mmHg </t>
  </si>
  <si>
    <t>HTN with HHD + OA on Amlodipine 5 mg po/d, lasix 20 mg po/d, Atrovastatin 20 mg po/d, and ASA 81 mg po/d has follow up at orthopedic opd</t>
  </si>
  <si>
    <t xml:space="preserve">lower extremity  edema  for the last 01 week </t>
  </si>
  <si>
    <t xml:space="preserve">BP: 169 / 75_x000D_
FBS:160    140mg/dl _x000D_
MSS: Grade 2 pitting edema </t>
  </si>
  <si>
    <t xml:space="preserve">poor bp control + poor glycemic control </t>
  </si>
  <si>
    <t>OFT, U/A, CBC</t>
  </si>
  <si>
    <t>p1: TIIDM on NPH 30/20 IU, MTF 500 mg po/d _x000D_
p2: HTN with HHD on Enalapril 10 mg po Bid Amlodipine 10 mg po/d, ASA 81 mg po/d, Atorvastatin 20 mg po/d, HCT 25mg po daily_x000D_
p3: PN on AMT 25 mg d</t>
  </si>
  <si>
    <t>PR 92 RR 17 BP 99 / 71 T 36</t>
  </si>
  <si>
    <t>LFT , OPHTALMOLOGIC EVALUATION</t>
  </si>
  <si>
    <t>complains of fatigue, no leg swelling</t>
  </si>
  <si>
    <t xml:space="preserve">Fe study Ferretin 74.5 TIBC 196.2 Transferrin 10.8 Iron 21.2 moderate LVH and grade 2 LV diastolic dysfunction.EF 65% TAPSE=25mm RFT(27/02/16) Cr=3.2 urea= 104   29-10-2023 24hr urine protein- 600mg urine volume-2000ml on 27-10-2023 CBC- wbc- 6.73 N- 68% L- 23.2% hgb- 7.2 Hct- 23.2 plt- 355k MCV- 60.9 on 14-10-2023 RFT Cr- 2.2 Urea- 79 Uric acid- 8.2mg/dl on 11-10-2023 FNAC- (from right elbow) description- haemorrhagic background consisting sheets of needle like crystals Diagnosis- tophi CBC(02/11/23)- wbc- 7.32 N- 65.3% L- 23.1% hgb- 7.2 hct- 23.8 plt- 335k mcv- 59.2 RFT- Cr- 3.1 Urea- 88 On 27/02/16 Echo was done and the result shows moderate LVH and grade 2 LV diastolic dysfunction.EF 65% TAPSE=25mm RFT(27/02/16) was done outside and result  _x000D_
Abd U/S - Normal sudy_x000D_
</t>
  </si>
  <si>
    <t xml:space="preserve">P1-known HTN(6years) P2-known Type 2DM(11yrs) P3-known gouty arthritis P4-AKI r/o CKD P5- Moderate anemia (hgb-8.5) 24hr prot- 600mg, Ca 10 </t>
  </si>
  <si>
    <t>refill, enalapril 2.5mg po BID, update RFT and electrolyte, retinal screening</t>
  </si>
  <si>
    <t xml:space="preserve">P1-known HTN(6years) amlod 10mg P2-known Type 2DM(11yrs) on NPH 14/7 atrov 40mg P3-known gouty arthritis (allup 50mg every other day )P4-AKI r/o CKD (Dapa 10mg) P5- Moderate anemia (hgb-8.5, MCV 62) 24hr prot- 600mg, Ca 10, eGFR 21 </t>
  </si>
  <si>
    <t>claims urgency and continent and difficulty  of speech and and lt facial drop three days back</t>
  </si>
  <si>
    <t xml:space="preserve">bp=142/78 mmhg_x000D_
</t>
  </si>
  <si>
    <t>fair control htn +ro ischemic stroke</t>
  </si>
  <si>
    <t>MRI_x000D_
 LINK TO EMERGENCY</t>
  </si>
  <si>
    <t>known hypertensive patient on medicaion</t>
  </si>
  <si>
    <t xml:space="preserve">no cough, no SOB, no edema,no visual problem , no back pain, no paresthasia, joint mobility good, good balance, good understanding, cooperative, no obesdity, no stress, npsychosocial distress, good dietary habit, good hygien, no addiction, adherentb to medication, toileting good, good social interaction. (has right testicular enlarhgemenmt  tender with testicular root palpaytion , non cystic , no firm consistency, no color change, no ulceration of scrotum , pain doesn't subside with elevation (epididimoorchydites)BP 140/80 mmHg </t>
  </si>
  <si>
    <t xml:space="preserve">sleeps well, walking distance giood, muscle strength ,no emotional  change, no memory  loss, good judgementy. </t>
  </si>
  <si>
    <t xml:space="preserve">epididimoorchidites </t>
  </si>
  <si>
    <t>salt restriction, minimize coffee, prevention of fall, vegitable and fruit dish, legumes dish, get adequate sun light, use only liquid oil, walk for 30 minutes 3 times per week, avoid fried food, eat (banana, tomatoto, pottato for pottasium supplementation)</t>
  </si>
  <si>
    <t>hypertension, dyslipidemioa</t>
  </si>
  <si>
    <t xml:space="preserve">BP: 136 / 80_x000D_
FBS: 110   98   </t>
  </si>
  <si>
    <t>T2DM on MET 850MG daily</t>
  </si>
  <si>
    <t xml:space="preserve">no new complainty </t>
  </si>
  <si>
    <t>PR-69 RR-17 BP- 138 / 98, S cr- 0.9,,k-3.6</t>
  </si>
  <si>
    <t>p- HTN + right atrophied kidney secondary TO 2 ? renal artery stenosis doppler ultrasound- normal</t>
  </si>
  <si>
    <t>T2DM on NPH 42/ 30 IU SC BID  metformin 500mg bid</t>
  </si>
  <si>
    <t xml:space="preserve">lower extremity edema associated with this she also had hx itching sensation </t>
  </si>
  <si>
    <t xml:space="preserve">BP:  179 / 103 _x000D_
Mss: grade II pitting edema </t>
  </si>
  <si>
    <t>cbc, OFT, U/A_x000D_
link to dermatology</t>
  </si>
  <si>
    <t>HTN ON ENALAPRIL 10 MG PO BID , AMLODIPIN 5 MG PO BID and atrovastatin 20mg po daily</t>
  </si>
  <si>
    <t xml:space="preserve">BP-125 / 90 mmHg </t>
  </si>
  <si>
    <t>known HTN + known ischemic stroke ( for the last 3 yrs)  Enalapril 5mg po bid, HCT 25 mg po daily and Atrovastatin 20 mg po daily</t>
  </si>
  <si>
    <t xml:space="preserve">BP: 121 / 79_x000D_
FBS: 140    137 mg/dl </t>
  </si>
  <si>
    <t>sub optimal glycemic control + dyspepsia</t>
  </si>
  <si>
    <t>p1: TIIDM on MTF 1000 mg bid, Glibenclamide 10 bid, Atorvastatin 20 daily _x000D_
P2. PN on AMT 25 MG PO/D</t>
  </si>
  <si>
    <t>BP 146 / 84 PR 63</t>
  </si>
  <si>
    <t xml:space="preserve">Type 2 DM(2yrs) on NPH 10u morning, HTN(2yrs) on amlodipine 10mg po per day  Resolved RPGN  Dyslipedemia on Atorvastatin 40mg po per day, FBS 100, Cr 1.06 Urea 37 24hr urine prot 345 </t>
  </si>
  <si>
    <t>update HgA1c, retinal screening</t>
  </si>
  <si>
    <t xml:space="preserve">Resolved RPGN on Lasix 40mg po per day Type 2 DM on NPH 10 units daily i dont have have FBS Hypertension amlodipine 10mg po per day Dyslipedemia on Atorvastatin 40mg po per day_x000D_
_x000D_
</t>
  </si>
  <si>
    <t>she discontinue RI by her self as she complian she has multiple episode high RBS record but she diidnt bring her Home blood sugar measurment</t>
  </si>
  <si>
    <t>pr=108 rr=17 bp=111 / 64 MSS =Injection site no scar no induration</t>
  </si>
  <si>
    <t>T1DM for the last 2 years ,+Poorly controlled blood sugar RBS=300</t>
  </si>
  <si>
    <t xml:space="preserve">do hga1c,rft,Iscalate NPH 42/22 ,advise on diet exersise appoint after 3 month with home blood sugar measurment </t>
  </si>
  <si>
    <t xml:space="preserve">P1=T1DM for the last 2 years on NPH 40/20 and RI 4/2, </t>
  </si>
  <si>
    <t xml:space="preserve">no cough, no SOB, no edema, no visual problem evaluated, 55 yrs old (P one dead at neonatal age), no vaginal discharge, pap smear done (negative), no weight loss, no abdominal pain (constipation, history of gastrites), good dietary habit, has fatigue (no goitor), no fatty liver, BP 155/90 mmHg </t>
  </si>
  <si>
    <t>sleeps poorly, walking distance good, muscle strength good,  emotional change (feels sad, frequent anger, feels depressed, divorced, has a good relation with GOd, guity feeling, lost her income (had hotel ), worthlessness, had suicidal thjought but not attempt) spent most of her time in protestant church, has no friend, communicate only with her families)</t>
  </si>
  <si>
    <t>ovarian cyst, MDD</t>
  </si>
  <si>
    <t>Congenitive beghaviural theraphy started, fluoxetin give, amlodipine given, future plan (to investigate cancer markrs, to start diabeticv medication)salt restriction, bve acvctive, minmize coffee, vegitable and fruit dish, legumes dish, sleep hygien (don't drink coffee after mid day, drink a cup of milk ebvery night,, make regular sleeping anmd waking hour, use bed only for sleeping, avoid eating   heavy food at dinner time)</t>
  </si>
  <si>
    <t>dyslipidemia, simple ovarian cyst, hypertension , diabetes</t>
  </si>
  <si>
    <t>no new com-plaint currently</t>
  </si>
  <si>
    <t>known type two dm on medicatios</t>
  </si>
  <si>
    <t xml:space="preserve">FBS-113 mg/dl  &amp; BP_132 / 80 mmHg </t>
  </si>
  <si>
    <t xml:space="preserve">Refill &amp; Link to Ortho </t>
  </si>
  <si>
    <t>T2DM + HTN(LSM) on NPH 28/18 IU SC BID ,neurobin 1 tab po/d &amp; Atrovastatin 20 mg po/d</t>
  </si>
  <si>
    <t xml:space="preserve">no vomiting, diarrhea, dizziness or fainting </t>
  </si>
  <si>
    <t>BP=88/62, PR=104, regular_x000D_
FBS= 138- 189</t>
  </si>
  <si>
    <t>poorly controlled Type 2 DM + BOO 2 to ?Prostate cancer ( Catheter in situ)</t>
  </si>
  <si>
    <t>INC MTF 500/1000 mg po bid</t>
  </si>
  <si>
    <t>P=BOO 2 to ?Prostate cancer ( Catheter in situ)+ Newly Dxed T2 DM ; on MTF 500mg po bid</t>
  </si>
  <si>
    <t xml:space="preserve">palpitation associated with fatigability </t>
  </si>
  <si>
    <t xml:space="preserve">BP: 110/80   130/80M   120/80   120/80    140/100      149 / 90_x000D_
Lipid profile: Total cholesterol: 226   LDL: 150    HDL: 45    TGA: 155_x000D_
RFT: Cr: 0.64  _x000D_
fbs: 109 </t>
  </si>
  <si>
    <t>Sub optimal bp control? HHD  + dyslipidemia + prediabetics</t>
  </si>
  <si>
    <t>Refill and advice on LSM _x000D_
ECG on next visit</t>
  </si>
  <si>
    <t>HTN ON enalapril 5mg po BID and meloxicam 15mg po daily</t>
  </si>
  <si>
    <t>MEDICALLY FIT</t>
  </si>
  <si>
    <t>CAME FOR MEDICAL CHECK  UP</t>
  </si>
  <si>
    <t>complaints are worsening</t>
  </si>
  <si>
    <t>BP 121/78_x000D_
pr 78</t>
  </si>
  <si>
    <t>r/o lung mass +rt paracrdial nodularopacity_x000D_
patient was seen  5 months back for the comaplaint of productive cough,  chest oain= shortness of breath of 1 year duartion and wa stold to do chest ct scan but couldnt afford came after 5 months</t>
  </si>
  <si>
    <t>CERVICAL SPONDYLOSIS + T2DM + BPH</t>
  </si>
  <si>
    <t>MEDICATION REFILL</t>
  </si>
  <si>
    <t>headache and sore throat with runny nose</t>
  </si>
  <si>
    <t>bp=138/68mmhg</t>
  </si>
  <si>
    <t>FBS: 119    123   126   119   118   122</t>
  </si>
  <si>
    <t>T1DM on NPH 14/10 IU</t>
  </si>
  <si>
    <t>BP NAD_x000D_
pr NAD</t>
  </si>
  <si>
    <t>Problem List Seizure on phenytoin 100mg BID</t>
  </si>
  <si>
    <t>HF 2o to ?Thyrocardiac disease (thyrotoxicosis) + AF on medication PTU 100 mg po daily, propranolol 40 mg po/d, spironolactone 12.5 mg po/d, FRUSEMIDE 40MG PO/D</t>
  </si>
  <si>
    <t>BP 111 / 62 PR  72</t>
  </si>
  <si>
    <t>TMNG( 5 yrs on PTU 100/200/100MG) / nephrotic syndrome 2 ? with severe hypoalbuminemia /HTN /-Mod pulmonary HTN atorvastatin 10, Enalapril 2.5 mg po BID creatine 0.51mg/dl 24 hour urine protein 124</t>
  </si>
  <si>
    <t xml:space="preserve">TMNG( 5 yrs on PTU 100/200/100MG) / nephrotic syndrome 2 ? with severe hypoalbuminemia /HTN /-Mod pulmonary HTN atorvastatin 10, Enalapril 2.5 mg po BID creatine 0.51mg/dl 24 hour urine protein 124_x000D_
_x000D_
</t>
  </si>
  <si>
    <t xml:space="preserve">BP-146 / 89 mmHg </t>
  </si>
  <si>
    <t>HTN with HHD + PHTN ON METOPROLOL 12.5 MG PO/D , LASIX -20 MG PO/D , ENALAPRIL 5 MG PO/D</t>
  </si>
  <si>
    <t>cough for the last three months, and she claims that the cough starts to develop after she started enalapril</t>
  </si>
  <si>
    <t xml:space="preserve">BP: 129/77    131/72    128/80   129/71   </t>
  </si>
  <si>
    <t xml:space="preserve">hold enalapril_x000D_
HCT 25mg po daily and amlodipine 5mg po daily </t>
  </si>
  <si>
    <t xml:space="preserve">HTN on enalapril 5mg po daily and amlodipine 5mg po daily </t>
  </si>
  <si>
    <t>bp=158/80 mmhg</t>
  </si>
  <si>
    <t>controled dm  AND htn</t>
  </si>
  <si>
    <t>known hypertensive  and diabetic patient on medical  mangement</t>
  </si>
  <si>
    <t>Type 2 diabetes</t>
  </si>
  <si>
    <t>Type 2 Diabetes M</t>
  </si>
  <si>
    <t xml:space="preserve">no new complain ( but claims skin rash over the nap of the skin) </t>
  </si>
  <si>
    <t>FBS: 87   88 90 120  112</t>
  </si>
  <si>
    <t xml:space="preserve">refill and appoint _x000D_
link to dermatology </t>
  </si>
  <si>
    <t xml:space="preserve">FBS-     &amp; BP_136 / 76 mmHg </t>
  </si>
  <si>
    <t>Bp 121/87_x000D_
pr _x000D_
FBS 105, 117, 121</t>
  </si>
  <si>
    <t>hold Mretformin and start old regiment 24/16 iu</t>
  </si>
  <si>
    <t>T1 DM NPH - 24/16 IU SC BID_x000D_
after delivery  the 16/10 iu and metformin 500 mg po BID</t>
  </si>
  <si>
    <t>no comlaint currently</t>
  </si>
  <si>
    <t>fbs=127mg/dl=</t>
  </si>
  <si>
    <t>knwn diabetic pat on medication</t>
  </si>
  <si>
    <t xml:space="preserve">Bp-110/80_x000D_
pr 78_x000D_
FBS 117, 126, 127, </t>
  </si>
  <si>
    <t>P1- right shoulder adhesive capsulitis P2-?Newly diagnosed T2DM</t>
  </si>
  <si>
    <t xml:space="preserve">HTN + DM ON NPH 24/12 IU SC BID and amlodipine </t>
  </si>
  <si>
    <t xml:space="preserve"> HTN + DM ON NPH 24/12 IU SC BID and amlodipine 10mg po daily</t>
  </si>
  <si>
    <t xml:space="preserve">BP-100-150/85-90 mmHg &amp; FBS-145,156,166,185,190,193,200,205,215,240 </t>
  </si>
  <si>
    <t xml:space="preserve">Refill &amp; Initiate NPH (but refused) </t>
  </si>
  <si>
    <t xml:space="preserve">T2DM + HTN + TMNG on medications </t>
  </si>
  <si>
    <t>she complain easy fatigablity global headach, no change in urine amount ,no body swelling</t>
  </si>
  <si>
    <t>PR=104 RR=17 BP=134 / 80</t>
  </si>
  <si>
    <t>AKI 2 AIN vs RPGN + vid deficiency On: -lasix 40mg po/d predensolon discontinued last one month resunt cr=1.3,vita D=67</t>
  </si>
  <si>
    <t>lasix 20mg po/d - continue weekly vit-D,do cbc rft,appoint after 3 month</t>
  </si>
  <si>
    <t>AKI 2 AIN vs RPGN + vid deficiency On: -lasix 40mg po/d -prednisolone 10mg daily(3 months)</t>
  </si>
  <si>
    <t xml:space="preserve">no new complaint currently </t>
  </si>
  <si>
    <t>bp=129/96 mmhg</t>
  </si>
  <si>
    <t>fair controll bp</t>
  </si>
  <si>
    <t>add atrovastatin 20 mg po daily</t>
  </si>
  <si>
    <t xml:space="preserve">knwn hypertensive  patient </t>
  </si>
  <si>
    <t>-=-------------</t>
  </si>
  <si>
    <t>HYPERTENSTION +PN+ R/O NEPHROLITHIASIS</t>
  </si>
  <si>
    <t>u/a abd u/s</t>
  </si>
  <si>
    <t>bilateral leg swelling, no other complaint</t>
  </si>
  <si>
    <t>BP 147 / 71 PR  74</t>
  </si>
  <si>
    <t>P1- NYHA CLASS 4 STAGE C CHF 2ry to ?HHD P2- AKI ON CKD 2RY to diabetic nephropathy P3- Known Diabetic P4- Known HTN P5-lower jaw mass (peripheral giant cell granuloma) Rx on -Lasix 60mg po bid -atrovastatin 20mg po/d -frusemide 40mg po bid amliodipine 10mg po/d, enalap 5mg po daily, bisoprolol 10mg Cr 7.3</t>
  </si>
  <si>
    <t>hold enalapril, update creatinine and see after a week</t>
  </si>
  <si>
    <t>P1- NYHA CLASS 4 STAGE C CHF 2ry to ?HHD P2- AKI ON CKD 2RY to diabetic nephropathy P3- Known Diabetic P4- Known HTN P5-lower jaw mass (peripheral giant cell granuloma) Rx on -Lasix 40mg po bid -spironolactone 12.5mg - atrovastatin 20mg po/d -frusemide 40mg po bid amliodipine 10mg po/d</t>
  </si>
  <si>
    <t xml:space="preserve">FBS-120-146 mg/dl &amp; BP-110-130/69-80 mmHg </t>
  </si>
  <si>
    <t xml:space="preserve">Refill &amp; Continue </t>
  </si>
  <si>
    <t xml:space="preserve">T2DM on Metformin 1 gm po BID, Doanil 10 mg po BID &amp; Atrovastatine 20 mg po/d </t>
  </si>
  <si>
    <t>BP=143 / 60, PR=51_x000D_
MSS= trace pitting edema _x000D_
ECHO(on 17/11/23)= RV systolic dysfunction with moderate TR &amp; Moderate to severe Pulmonary HTN[ LVEF=60%, TAPSE=14]; NB. Marked Bradycardia with possible AV block noted during exam_x000D_
ECG= Atrial Fibrillation with Controlled Response, Left Ventricular Hypertrophy, Non-specific_x000D_
ST/T Wave Changes. P_x000D_
ECHO( done 6 mons back)= Cor pulmonale with mildly reduced LV systolic function; Moderate PHTN[ LVEF=45%, TAPSE= 28]_x000D_
TFT( on June 1,2023)=&gt; TSH= 7.708[ Lab ref value=0.271-4.21], FT3= 3.12[ Lab ref value=2.01-4.37], FT4=15.44[ Lab ref value=12-22], _x000D_
RFT=&gt; BUN= 30.21, Cr=0.92</t>
  </si>
  <si>
    <t>Hypothyroidism 2 to ? +HF 2 to Corpulmonale 2 to  to Moderate to severe PHTN  +  Bradycardia 2 to ? + AFIB with CVR</t>
  </si>
  <si>
    <t>Lasix 40 mg po bid, spironolactone 25 mg po/d, Rivaroxaban 10 mg po/d, Levothyroxin 25 mic.gm po/d</t>
  </si>
  <si>
    <t>P=? Hypothyroidism + HF 2 to ? DVHD to r/o TCD +  Bradycardia 2 to ? ; on Levothyroxin 25 mic.gm po/d(started at private hospital 7 mons back), Lasix 40 mg po bid, spironolactone 25 mg po/d, Rivaroxaban 10 mg po/d</t>
  </si>
  <si>
    <t>bp=155/107 mmhg</t>
  </si>
  <si>
    <t xml:space="preserve">known htve patient on medication_x000D_
10/5 mg po daily </t>
  </si>
  <si>
    <t>=Type 2 DM on METFORMIN 1 GM PO BID &amp; Daonil 10 mg BID. known HTN on amlodipine 10 mg po/day, enalapril 5 mg po bid, atorvastatin 20 mg po/day</t>
  </si>
  <si>
    <t>BP       95 / 64                       PR72</t>
  </si>
  <si>
    <t>RT ectopic kidney mid pelvic_x000D_
 creatinine 0.5</t>
  </si>
  <si>
    <t>repeat creatine after 3 months</t>
  </si>
  <si>
    <t>RT ectopic kidney mid pelvic</t>
  </si>
  <si>
    <t xml:space="preserve">has improvement on her hand and her face discoloration </t>
  </si>
  <si>
    <t>INR=1.48 PR=102 BP=99 / 68</t>
  </si>
  <si>
    <t>P1= Rt breast multiple cyst P2 -left upper extremity unprovoked DVT 2 ? APS (ANA TITER - NON-REACTIVE CARDIOLIPIN ANTIBOY IgG IS 101(HIGH 6X), IgM AND igA, BETA 2 GLYCOPROTIEN I, PANEL, =NORMAL, PHOSPHOLIPID ANTIBODIES ARE NEGATIVE. PREVIOUS RH POSITIVE HISTORY, RAYNOAUD PHENOMENA</t>
  </si>
  <si>
    <t>MAKE WARFARIN 2.5/5MG  PO ALTERNATIVE DAY_x000D_
COME WITH INR AFTER 2 WEEKS</t>
  </si>
  <si>
    <t xml:space="preserve">P1= Rt breast multiple cyst P2 -left upper extremity unprovoked DVT 2 ? APS (ANA TITER - NON-REACTIVE CARDIOLIPIN ANTIBOY IgG IS 101(HIGH 6X), IgM AND igA, BETA 2 GLYCOPROTIEN I, PANEL, =NORMAL, PHOSPHOLIPID ANTIBODIES ARE NEGATIVE. PREVIOUS RH POSITIVE HISTORY, RAYNOAUD PHENOMENA) On: warfarin 2.5 mg po/day </t>
  </si>
  <si>
    <t>burning   back pain intermittently</t>
  </si>
  <si>
    <t>bp=120/60 mmhg</t>
  </si>
  <si>
    <t>well controlled bp+PN</t>
  </si>
  <si>
    <t xml:space="preserve">knwn hypertensive on medications </t>
  </si>
  <si>
    <t xml:space="preserve">nad                   </t>
  </si>
  <si>
    <t>bilateral leg edema is decreasing, poor dietry adherence</t>
  </si>
  <si>
    <t>BP 127 / 69 PR 88 FBS 200</t>
  </si>
  <si>
    <t xml:space="preserve">P1 known HTN with HHD P2= Type 2 DM pt P3- Lt side sensorineural hearing loss. p4= peripheral neuropathy on Amlodipine 10mg and and atorvastatin 40 mg po /DAILY Lasix 60mg BID( amitriptyline 25mg d. and NPH 30/20 ASA81 MG PO DAILY cr=1.1( 1.05) 24 hr urine protin= 23310 ( Ihave communicated laoratories) urine volume =3000 ml UA= protien +1, Cr not done_x000D_
</t>
  </si>
  <si>
    <t>advice on strict dietary control, escalate NPH, update Cr</t>
  </si>
  <si>
    <t xml:space="preserve">P1 known HTN with HHD P2= Type 2 DM pt P3- Lt side sensorineural hearing loss. p4= peripheral neuropathy on Amlodipine 10mg and and atorvastatin 40 mg po /DAILY Lasix 60mg BID( amitriptyline 25mg d. and NPH 30/20 ASA81 MG PO DAILY cr=1.1( 1.05) 24 hr urine protin= 23310 ( Ihave communicated laoratories) urine volume =3000 ml UA= protien +1_x000D_
_x000D_
</t>
  </si>
  <si>
    <t xml:space="preserve">T2 DM +Stage I HTN; on NPH 22/16 IU SC BID, </t>
  </si>
  <si>
    <t xml:space="preserve">BP 130 / 90 </t>
  </si>
  <si>
    <t xml:space="preserve">Hypertension for the last 4 years and CKD secondary to hypertensive nephrosclerosis No DM age 40 hyperuricemia 6.1(11.4) Cr 2,48 eGFR 33 mil/min stage 3 current creatinine 1.82(1.85) K 5.01 24hr prot 230mg_x000D_
</t>
  </si>
  <si>
    <t>refill, do Ca, PO4, PTH</t>
  </si>
  <si>
    <t xml:space="preserve">Hypertension for the last 4 years and CKD secondary to hypertensive nephrosclerosis No DM age 40 hyperuricemia 6.1(11.4) Cr 2,48 eGFR 33 mil/min stage 3 current creatinine 1.82(1.85) 24hr prot 230mg_x000D_
_x000D_
</t>
  </si>
  <si>
    <t>claims flank pain /rt/radited to the groin associted with  dull suprapubi pain</t>
  </si>
  <si>
    <t>rt cva tenderness_x000D_
bp=160/80mmhg</t>
  </si>
  <si>
    <t>poorly controlled bp+ro nephrolithiasis and cystitis</t>
  </si>
  <si>
    <t>adomino pelvic us_x000D_
ua_x000D_
cbc</t>
  </si>
  <si>
    <t xml:space="preserve">knwn hypertensive </t>
  </si>
  <si>
    <t>p= HTN +T2 DM on amilodipin 5 mg po once, NPH=18/10, ATROVASTATIN 40 MG PO ONCE, vit B1+VitB6+vit B12, enalapril 5 mg po once, acetylsalisalicacid 81 mg po once, metformin 500 mg po once and omiprazol 20 mg bid</t>
  </si>
  <si>
    <t>BP=146 / 92, PR=88, regular</t>
  </si>
  <si>
    <t xml:space="preserve">Hypertension+aortic ectasia </t>
  </si>
  <si>
    <t>Losartan 50 mg po/day, Atrovastatin 20 mg po/d, Re-initiate metoprolol 25 mg po/d</t>
  </si>
  <si>
    <t>P=Hypertension+aortic ectasia currently on  Losartan 50 mg po/day, Amlodipine 5 mg po/d[ But she is not taking for the past 1 mon]  , metoprolol 50 mg po/d[ But she is not taking for the past 1 mon], Atrovastatin 20 mg po/d</t>
  </si>
  <si>
    <t xml:space="preserve">No chest pain, SOB, cough, body swelling or dec. UOP   </t>
  </si>
  <si>
    <t>BP=96 / 66 PR=76_x000D_
MSS= no edema _x000D_
on 21/11/23=&gt; Cr=0.9, urea=37</t>
  </si>
  <si>
    <t>AKI (Resolved) CAP( Rxed)</t>
  </si>
  <si>
    <t xml:space="preserve">Hold Lasix then appt after 1 mon with RFT </t>
  </si>
  <si>
    <t>P=Generalized body swelling 2o to ?nephritic syndrome + AKI 2 TO ? + CAP with parapneumonic effusion; On Lasix 20 mg po/d</t>
  </si>
  <si>
    <t>AKI (Resolved) + CAP( Rxed)</t>
  </si>
  <si>
    <t>has no new compplaint</t>
  </si>
  <si>
    <t xml:space="preserve">PR=72  BP=123 / 76MMHG </t>
  </si>
  <si>
    <t>Hct 25mg po daily,meloxicum 15mg po daily,appoint after three months.</t>
  </si>
  <si>
    <t>P1= Osteoarthritis + mild degenerative spine disease P2=HTN on Amilodipin 5mg po daily(but she is taking HCT 25mg po daily as she  took  it from health center for she had leg swelling)</t>
  </si>
  <si>
    <t>Hct 25mg po daily,meloxicum 15mg po daily,appoint after three months,hold Amlodipine</t>
  </si>
  <si>
    <t xml:space="preserve">Same ? + Body dysmorphic disorder </t>
  </si>
  <si>
    <t xml:space="preserve">Abdo CT , </t>
  </si>
  <si>
    <t>BP=120/89MMHG PR=78B/MIN</t>
  </si>
  <si>
    <t xml:space="preserve">CERVICAL NEUROPATHY </t>
  </si>
  <si>
    <t>CONSULT SENIOR AND ANTIPAIN</t>
  </si>
  <si>
    <t>tingling pain over the posterior neck not relieved by medication and headache over the occiptal region</t>
  </si>
  <si>
    <t xml:space="preserve">Same ?  + GERD+ Body dysmorphic disorder </t>
  </si>
  <si>
    <t xml:space="preserve">Same ? + GERD +  Body dysmorphic disorder </t>
  </si>
  <si>
    <t xml:space="preserve">BP=126/92MMHG PR=93B/MIN                     </t>
  </si>
  <si>
    <t>?ATYPICAL PNEUMONIA + ?UNILATERAL DISTAL DVT+ R/O TB</t>
  </si>
  <si>
    <t>DO CBC , ESR, CHEST X RAY</t>
  </si>
  <si>
    <t>DRY COUGH OF 1 WEEK DURATION _x000D_
ASSOCIATED FATIGUE , AND INTERMMITENT DYSPNEA</t>
  </si>
  <si>
    <t xml:space="preserve">she has bilateral lower leg swelling of 5 days duration </t>
  </si>
  <si>
    <t>p1: T2DM + HTN on MTF500 mg po bid, doanil 5 mg po BID, enalapril 10 mg po BID, amlodipine 10 mg po/d and atrovastatin 40 mg po/d P2: laryngeal mass 20 to capillary hemangioma (biopsy dx)</t>
  </si>
  <si>
    <t>take medication adherently</t>
  </si>
  <si>
    <t xml:space="preserve">CR=0.4_x000D_
-SHE COME HERE AFTER 2 WKS OF DISCHARGE._x000D_
-HER STILL HAS BODY SWELLING </t>
  </si>
  <si>
    <t>BP= 100 / 67 PR=112 HAS ENALRGED CERVICAL LAP GRADE 3 PITTING EDEMA_x000D_
S1 AND S2 ARE ELL HEARD</t>
  </si>
  <si>
    <t>DISS. TB(LUNG, LN, PERTITONEUNM)</t>
  </si>
  <si>
    <t>-CONTINUE HEAMUP SYRUP, PYRIDOXINE, ANTI-TB_x000D_
-APPOINT WITH CBC/LFT</t>
  </si>
  <si>
    <t xml:space="preserve">48 yrs old F diss'd tb(lunng, LN, Gi) + Mild anemia(10.5) + mod hyponatremia (129) + Sever hypoalbuminemia(1.4) + </t>
  </si>
  <si>
    <t xml:space="preserve">PR-74 RR-17 BP- 101 / 55 </t>
  </si>
  <si>
    <t xml:space="preserve">IMPROVING                               </t>
  </si>
  <si>
    <t>CBC, OFT, DESCALATE LASIX 40 MG PO/D, REFILL MEDS &amp; APPOINT AFTER 1MONTH</t>
  </si>
  <si>
    <t>P-NYHA CLASS 3 stage c HF secondary IHD with EF 25% on ASA 81MG PO DAILY ATROVASTATIN 4O MG PO DAILY metoprolol succinate 25mg po daily, enalapril 5mg po BID, furosemide 40mg po bid, Spironolactone 25 mg po daily</t>
  </si>
  <si>
    <t xml:space="preserve">PARESTHESIA OF UPPER ARM      </t>
  </si>
  <si>
    <t>BP=109/69MMHG PR=72B/MIN</t>
  </si>
  <si>
    <t xml:space="preserve">FOLLOW UP                           </t>
  </si>
  <si>
    <t>OLD HEMMORAGIC STROKEN + HYPERTENTION + BPH</t>
  </si>
  <si>
    <t>PR-63 RR- 17 BP- 110 / 70 36</t>
  </si>
  <si>
    <t>NASH + BREAST Ca</t>
  </si>
  <si>
    <t>ABDOMINAL U/S, REFILL MED &amp; APPOINT 3 MONTHS</t>
  </si>
  <si>
    <t>P- Moderate Fatty liver (atorv 40mg po daily)+ Breast ca post MRM, Post CTx, on Tamoxifen</t>
  </si>
  <si>
    <t xml:space="preserve">Type 2 diabetics </t>
  </si>
  <si>
    <t xml:space="preserve">she has no objective finding </t>
  </si>
  <si>
    <t xml:space="preserve">HTN W HHD + gouty arthritis + ? B ASTHMA </t>
  </si>
  <si>
    <t>CR=1.8, UREA= 32.7 EGFR= 47_x000D_
- CR 2 YRS BACK=1.17</t>
  </si>
  <si>
    <t>BP= 143 / 94 HOME BP= 134/86_x000D_
FBS=104-126, POST--PRANDIAL 136-193</t>
  </si>
  <si>
    <t>R/O DKD + ?PSORIASIS</t>
  </si>
  <si>
    <t>-CBC, RFT,  ABD. U/S, HGA1C_x000D_
-LINK TO DERMA_x000D_
-REFILL FOR 1 MONTH</t>
  </si>
  <si>
    <t xml:space="preserve">51 YRS OLD P1 :- HTN P2 :- TII DM FOR 3 YRS  - on MTF 1 gm po bid, - Atrovastatin 20 mg po day, - Amlodipine 10 mg po day - HCT 25 mg po/d - ASA 81 mg po/d - Enalapril 5mg po BID </t>
  </si>
  <si>
    <t>complaining post prandial abdominal pain</t>
  </si>
  <si>
    <t>PR-91 RR- 18 BP- 122 / 89, INR- 2.14</t>
  </si>
  <si>
    <t>THERAPUTIC RANGE INR + SPLENIC ARTERY+ VEIN THROMBOSIS+ABDOMINAL AORTIC THROMBOSIS</t>
  </si>
  <si>
    <t>CBC, INR, REFILL MEDS&amp; APPOINT AFTER 1MONTH</t>
  </si>
  <si>
    <t>P- splenic artery and vein thrombosis +abdominal aortic thrombosis +splenic infarction sec to ?APS cardiolipin iga: 12.92(&amp;lt;12) cardiolipin ig g 17.32 (&amp;lt;15) cardiolipin ig m 21.02(12.5) beta 2 glycoprotein iga:33.72(&amp;lt;20) phosopholipid igm: 27.49 (&amp;lt;12) ON WARFARIN 5MG-4X &amp; 7.5MG 3  PO/D Updated INR (oct, 2023)Sub</t>
  </si>
  <si>
    <t>Dyspepsia was treated repeatedly with triple gents.</t>
  </si>
  <si>
    <t>BP-114 / 80mmHg      PR-59b/m</t>
  </si>
  <si>
    <t xml:space="preserve">P1- Hypertension 4 years on meds for 1years) on HCT 25mg PO daily P2- Fatty Liver P3- Bilateral renal stone (resolved on CT scan) P4- Dyspepsia P5- ?rt calcaneal spur </t>
  </si>
  <si>
    <t xml:space="preserve">KNOWN ASTHMATIC PT ON RX </t>
  </si>
  <si>
    <t>RIGHT UPPER QUADRANT ABDOMINAL PAIN</t>
  </si>
  <si>
    <t>PR- 72 RR-19 BBP- 100 / 73, K- 3.4</t>
  </si>
  <si>
    <t xml:space="preserve">DECOMPENSATED CLD( HBV) </t>
  </si>
  <si>
    <t>CBC, UPPER GI ENDOSCOPY , ESCALATE SPIRONOLACTONE 100 MG PO/D, APPOINT HIM AFTER 1MONTH</t>
  </si>
  <si>
    <t>No new complaint.No asthma symptoms.</t>
  </si>
  <si>
    <t xml:space="preserve">BP-89 / 74mmHg    PR-69b/m   </t>
  </si>
  <si>
    <t>HTN + BRHONICHAL ASTHMA ( 17 yr) + 12th month post op after FESS on Beclomethasone 2 puff bid ,salbutamol 4 -6 puff prn amlodipine 5 mg po/day</t>
  </si>
  <si>
    <t>CR=1.41, IT WAS 1.43 BEFORE 1 WKABD.U/S= Renal parenchymal disease_x000D_
EGFR= 61_x000D_
, U/A= NR_x000D_
CBC=NR</t>
  </si>
  <si>
    <t xml:space="preserve">BP= 93 / 60, </t>
  </si>
  <si>
    <t>?HYPERTENSIVE NEPHROSCLEROSIS</t>
  </si>
  <si>
    <t>LIPID PROFILE, RFT, VDRL_x000D_
-REFILL FOR 1 MNTH</t>
  </si>
  <si>
    <t>P1=CKD 2 to ?HYPERTENSIVE NEPHROPATHY  P2. OLD stroke( ? IS) +Dyslipidaemia; _x000D_
 On Amlodipine 10mg/day, Carvedilol 6.25 mg po/d, Lasix 20 mg po/d,_x000D_
ATEROZ 20MG PO/D, ASA 81MG PO/D</t>
  </si>
  <si>
    <t xml:space="preserve">BP=113/86MMHG PR=76B/MIN                         </t>
  </si>
  <si>
    <t xml:space="preserve">INVX                          </t>
  </si>
  <si>
    <t>HYPERTENTION ON  ENALAPRIL 5MG PO DAILY</t>
  </si>
  <si>
    <t xml:space="preserve">Mild spleenomegaly + Moderate anaemia 2ry to ? </t>
  </si>
  <si>
    <t xml:space="preserve">CBC, OFT        </t>
  </si>
  <si>
    <t>hypoglycemic episodes occuring overnight</t>
  </si>
  <si>
    <t>stable_x000D_
SMBG-  FBS-310,180,96,106,324,87,187,72,125,240,82,56_x000D_
          -RBS- 240,62,210,51,220,80,300,122,56,187,265,96</t>
  </si>
  <si>
    <t>CRVHD + TYPE 2 DM ON NPH 22/12 IU + HTN</t>
  </si>
  <si>
    <t xml:space="preserve">ENALAPRIL 2.5 MG PO DAILY SPIRONOLACTONE 25 MG PO DAILY LASIX 40MG PO DAILY MONTHLY B.PENCILLIN 1.2M IU IM MONTHLY_x000D_
MAKE NPH 22/10 </t>
  </si>
  <si>
    <t>CRVHD + TYPE 2 DM ON NPH 22/12 IU + HTN on ENALAPRIL 2.5 MG PO DAILY SPIRONOLACTONE 25 MG PO DAILY LASIX 40MG PO DAILY MONTHLY B.PENCILLIN 1.2M IU IM MONTHLY</t>
  </si>
  <si>
    <t>HAS NO NEW COMPLAINT ECEPT HE CAME WITH INVESTIGATION RESULT</t>
  </si>
  <si>
    <t>SPUTUM FOR AFB NO AFB SEENVDRL= NEGATIVE,C-REACTIVE PROTEIN=1-3MG/L,AST=20,ALT=12,TOTAL BILIRUBIN=0.345</t>
  </si>
  <si>
    <t>PANTOPPRAZOLE 40 MG PO DAILY FOR 02 WEEKS</t>
  </si>
  <si>
    <t>DYSPEPSEA?PUD+?PUL TB ?/MDR/</t>
  </si>
  <si>
    <t xml:space="preserve">HTN + multinodular goiter </t>
  </si>
  <si>
    <t xml:space="preserve">she has multi joint pain on her upper extremities </t>
  </si>
  <si>
    <t xml:space="preserve">re fill her medication and advise dinger signs </t>
  </si>
  <si>
    <t>BP-140 / 67mmHg   PR-89b/m</t>
  </si>
  <si>
    <t>59 YRS OLD MALE p1=Known type 2 DM(15 YRS) P2= AKI ( resolving ) P3=newly dx HTN , P4= chronic subdural hematoma on NPH 30/38, Atrovastatin-20mg po daily- -amlodipine 10mg po daily, enlapril-5mg po daily, Metformin 500mg po daily.Amitriptyline 25mg po daily.</t>
  </si>
  <si>
    <t xml:space="preserve">stool-Trophozoite of E.histolotica, Cr.-1.39 &amp; urea-34.7 </t>
  </si>
  <si>
    <t xml:space="preserve">The Same + IP </t>
  </si>
  <si>
    <t xml:space="preserve">Metronidazole </t>
  </si>
  <si>
    <t xml:space="preserve">-THE EDEMA IS IMPROVING-_x000D_
NO BLEEDING_x000D_
-ENDOSCOPY =GRADE 2 ESOPHAGEAL VARICES, _x000D_
-NO CHANGE IN SLEEP DISTURBANCE _x000D_
-NO CONSTIPATION_x000D_
-HAS ITCHING AND FATIGUE_x000D_
</t>
  </si>
  <si>
    <t>BP= 106/69 PR=24_x000D_
+ POSITIVE SIGN OF FLIUD COLLECTION</t>
  </si>
  <si>
    <t>CLD  2 RYR/O PSC</t>
  </si>
  <si>
    <t>-ADD LASIX 20MG PO/D_x000D_
-PROPRANOLOL 20MG PO BID_x000D_
-OMPERAZOLE 20MG PO BID_x000D_
-CBC/OFT/COAGULATION P_x000D_
-CONSIDER P-ANCA BY NEXT IF THEY AFFORD</t>
  </si>
  <si>
    <t xml:space="preserve">CLD (massive ascites, GRADE 2 VARICES,  2ndry? on spironolactone 100 mg po/d </t>
  </si>
  <si>
    <t>has  left flank pain since  two years duration</t>
  </si>
  <si>
    <t xml:space="preserve">PR=76  BP=134 / 55MMHG,FBS=160MG/DL </t>
  </si>
  <si>
    <t>NPH 32/16IU,ATORVASTATIN 20 MG PO DAILY,APPOINT AFTER THREE MONTHS,DOHGA1C</t>
  </si>
  <si>
    <t>p1: RVI on HAART p2: TIIDM on NPH 30/14iu bid p3: HTN on amlodipine 5mg po daily and atrovastatin 20mg po daily ( but she didn't start both medications syet)</t>
  </si>
  <si>
    <t xml:space="preserve">came with cxr : broncehctasis / bronchopneumonia </t>
  </si>
  <si>
    <t xml:space="preserve">same + bronchop / exac of broncehctasis </t>
  </si>
  <si>
    <t xml:space="preserve">augmentin _x000D_
cipro </t>
  </si>
  <si>
    <t>PR-83 RR-18 BP-140 / 71, FBS- 145-180, K-5.6, LDL-96, HDL-25</t>
  </si>
  <si>
    <t>POORLY CONTROLLED GLYCEMIA+ HTN + HYPER KALEMIA</t>
  </si>
  <si>
    <t>DESCALTE ENALAPRIL5 MG PO BID, ESCALATE NPH 14/ 10, MTF 500 MG PO BID, HCT 25 MG PO DAILY, APPOINT  AFTER 1MONTH</t>
  </si>
  <si>
    <t>P-HTN+ DM + Ischemic stroke + CKD ( CR= 2, eGFR= 42) on NPH 10/ 6 IU) , ASA 81 mg po/d, atrovastatin 80 mg po daily, amlodipine 10 mg po/d, enalapril 10 mg po BID,</t>
  </si>
  <si>
    <t xml:space="preserve">CBC &amp; ECG </t>
  </si>
  <si>
    <t xml:space="preserve">PR=93/M  BP=111 / 66MMHG,FBS=103MG/DL,U/A WITH IN NORMAL RANGE,SEUM VITAMINE D=13.3ML </t>
  </si>
  <si>
    <t>SAME AS ABOVE+GOOD GLYCEMIC CONTROL+VITAMINE D DEFICIENCY</t>
  </si>
  <si>
    <t>REFILL,ADD VIT D 300,000 IU WEEKLY FOR THREE WEEKS.,DO HGA1C,APPOINT AFTER THREE MONTHS</t>
  </si>
  <si>
    <t>REFILL,ADD VIT D 300,000 IU PO WEEKLY FOR THREE WEEKS.,DO HGA1C,APPOINT AFTER THREE MONTHS</t>
  </si>
  <si>
    <t>stable_x000D_
bp-110/70</t>
  </si>
  <si>
    <t xml:space="preserve">RIGHT LEG DVT ( COMPLETED RIVAROXABAN) improved </t>
  </si>
  <si>
    <t xml:space="preserve">revaroxaban was discontineued 3months back_x000D_
link to plastic evaluation_x000D_
</t>
  </si>
  <si>
    <t xml:space="preserve"> RIGHT LEG DVT ( COMPLETED RIVAROXABAN)</t>
  </si>
  <si>
    <t xml:space="preserve">PR-66 RR-17 BP- 116 / 87, </t>
  </si>
  <si>
    <t xml:space="preserve">OLD HEMORRHAGIC STROKE+ WELL CONTROLLED HTN </t>
  </si>
  <si>
    <t>CBC, OFT, REFILL MEDS &amp; APPOINT AFTER 3 MONTHS</t>
  </si>
  <si>
    <t>P- Lt side hemiparesis 2nd to Hemorrhagic stroke (8 months) + HTN + IDA (Rxed) on - Enalapril 5 mg po bd - HCT 25 mg po/d</t>
  </si>
  <si>
    <t xml:space="preserve">HAS  ITCHING OF THE FEET SINCE FOUR MONTHS_x000D_
</t>
  </si>
  <si>
    <t>PR=77/M,BP= 101 / 75MMHG ,FBS=96MG/DL</t>
  </si>
  <si>
    <t>SAME AS ABOVE+GOOD GLYCEMIC CONTROL+TINEA PEDIS</t>
  </si>
  <si>
    <t>REFILL,DO HGA1C ,APPOINT AFTER THREE MONTHS.DO HGA1C.</t>
  </si>
  <si>
    <t>P1=DM MTF 500 mg od and NPH 1O IU PM + gout (uric acid was 9 with pinna tophi) Allopurinol100 mg po d,atrovastatin 20 mg po</t>
  </si>
  <si>
    <t>BP-122 / 82mmHg    PR-72 _x000D_
CHADVASC2 score of 2</t>
  </si>
  <si>
    <t>REFILL,DO HGA1C ,APPOINT AFTER THREE MONTHS.DO HGA1C.,TRANSFER TO DERMATOLOGY CLINIC</t>
  </si>
  <si>
    <t>75 16 130 / 70 , FBS- 110</t>
  </si>
  <si>
    <t>REFILL MEDS&amp; APPOINT AFTER 2 MONTHS</t>
  </si>
  <si>
    <t>P1 Rt hemiparesis 2ry to ischemic stroke on ASA 81, Atorvastatin 40 mg po/d, P2 T2DM (2 yrs) on metformin 500mg po BID , glibenclamide 5 mg po bid P3 Breast Ca on chemotherapy ( completed 8th cycle), underwent rt mastectomy 3 months on follo up at TAH</t>
  </si>
  <si>
    <t>stable  v/s    pr-88 rr-17 bp-103 / 62 t-36  ps02-95 wgt-61</t>
  </si>
  <si>
    <t xml:space="preserve">HTN with HHD+ ?ACO +Cervical vertebral degenerative spondylosis + Cholelithiasis </t>
  </si>
  <si>
    <t>SALBUTAMOL PUFF BECLEAMTHASONE 1 PUFF BID AMILODIPINE 5MG PO/D,spironolactone 12.5mg PO daily, Lasix 40mg po daily</t>
  </si>
  <si>
    <t xml:space="preserve">she is complaining of difficulty of talking &amp; difficulty of breathing &amp; irritability </t>
  </si>
  <si>
    <t xml:space="preserve">BP-154 / 71 mmHg </t>
  </si>
  <si>
    <t>Link to emergency for evaluation &amp; Mx</t>
  </si>
  <si>
    <t>P- NYHA Class 4 Stage C HF SEC?THYROCARDIAC DISEASE + AF+ Thyrotoxicosis + Type 2 DM ON : -APIXABAN 5MG PO DAILY -METFORMIN 250MG PO DAILY, -ATEROZ 40 MG PO DAILY, -DIGOXINE 0.125MG PO DAILY - METOPROLOL 25 MG PO DAILY, -PTU 50 MG PO - Lasix 40mg po/d</t>
  </si>
  <si>
    <t xml:space="preserve">PR=89  BP127 / 76MMHG </t>
  </si>
  <si>
    <t>HTN + HHD + VARICOSE VEIN SHE IS ON ENALPRIL 10 MG PO BID</t>
  </si>
  <si>
    <t xml:space="preserve">WEIGHT IS IMPROVING (49-52)_x000D_
-CBC BECOME NORMAL, PERIPHERAL MORPHOLOGY IS NORMAL._x000D_
- AFTER DISCUSSION WITH THE SENIOR HE WAS ADVICED ON ADHERENCE OF HAART. (THE SPLEEN SIZE IS NOT WORRISOME SINCE IT IS 13CM )_x000D_
_x000D_
</t>
  </si>
  <si>
    <t xml:space="preserve">KNOWN RVI     </t>
  </si>
  <si>
    <t>ADVICED ON ADHERENCE AND FOLLOW UP_x000D_
-</t>
  </si>
  <si>
    <t>A 42 YEAR OLD MALE PT KNOWN RVI PT FOR THE PAST 18 yEARS - ON 2ND LINE TDF/3TC/ATC , - - high viral load</t>
  </si>
  <si>
    <t>-REFILL FOR 3 MNTH_x000D_
-</t>
  </si>
  <si>
    <t>B.ASTHMA ON SYMBIOCRT 2 PUFF BID, SALBUTAMOL PUFF PRN</t>
  </si>
  <si>
    <t xml:space="preserve">BP-144 / 77 mmHg   PR-81b/m  </t>
  </si>
  <si>
    <t>P1- HTN (2yrs) on Candesartan/HCT 12.5mg PO daily 16/12.5mg PO daily P2- T2DM (2yrs) Metformin 1000mg PO BID, Dapagliflozin 10mg PO daily - Daonil 5mg PO BID P3- Dyslipidemia Atorvastan 40mg PO Daily P4-LEFT PROVOKED PROXIMAL DVT (Post traumatic) completed treatment(1YR) P5-RIGHT HUMERAL SHAFT FRACTURE (Managed conservatively) P6- Right Supraspinatous Tendinites ,subacromial bursities +Deltoid Tendinities +Frozen shoulder on physiotheraphy</t>
  </si>
  <si>
    <t>BP- 150/82, P- 99, regular Pinc conj, NIS Clear chest NS-Babniski up going, Reflex Rt-1/4, Lt-2/4, Postion senastion:- impaired</t>
  </si>
  <si>
    <t>_x000D_
The same + DPN r/o ?SCD 2o to Vit B12 def</t>
  </si>
  <si>
    <t>Refill Vit B1 + VB6 + B12 PM Rosuvastatin 5mg po/d Do VDRL</t>
  </si>
  <si>
    <t>HTN + T2 Dm + Disc Herniation + BPH + DPN r/o SCD ON Metformin 1000mg PO BID, Glibenclamide 10mg PO BID, rosuvastatin 20mg PO/d, amlodipine 10mg po/d, HCT 25mg PO/d, pregabalin 100mg PO BID, and Alfuzosin 10mg PO/d Doppler U/S for PAD-Unremarkable Echo-G1DD HbA1C-7.8% HGA1C 7.17 % Scr 1.07/15 24hr protien 150mg/24hr Retinal screening 2 month back = totd to be normal Vit B12- 136(156-672)</t>
  </si>
  <si>
    <t>COMPLAINS OF THROAT PAIN WITH MILD HEADACHE FOR 5 DAYS</t>
  </si>
  <si>
    <t>VITALS ARE NORMAL</t>
  </si>
  <si>
    <t>ACUTE TONSILOPHARYGITIS</t>
  </si>
  <si>
    <t>-AZITHROMYCIN 500MG PO/D FOR 3 DAYS_x000D_
-PCM 500MG PO PRN_x000D_
-</t>
  </si>
  <si>
    <t>p1= unprovoked RT proximal and distal acute DVT(TREATED ) CURRENTLY OFF WARFARIN FOR 1 YR AND 2 MONTHS</t>
  </si>
  <si>
    <t xml:space="preserve">BP=130/79MMHG PR=71B/MIN          </t>
  </si>
  <si>
    <t xml:space="preserve">DO HRCT                     </t>
  </si>
  <si>
    <t>?CAP+?BRONCHIACTASIS + /ALLERGIC RHINITIS</t>
  </si>
  <si>
    <t>?CAP+?BRONCHIACTASIS + /ALLERGIC RHINITIS+HTN +CEREBRAL VASCULAR THROMBOSIS</t>
  </si>
  <si>
    <t xml:space="preserve">BP-105 / 57 mmHg   PR-87b/m  </t>
  </si>
  <si>
    <t>Sepsis of chest focus with septic shock ( corrected)+? complicated RF+?Mild hypokalemia(corrected)+ mild anemia ( 10.9) improved.</t>
  </si>
  <si>
    <t xml:space="preserve">Newly Dx HTN stage HTN  +  OA of upper limb </t>
  </si>
  <si>
    <t xml:space="preserve">CBC, OFT , Uric Acid, RF, U/A, Elec, Lipid profile , FBS, </t>
  </si>
  <si>
    <t>Newly Dx HTN stage HTN +OA of upper limb</t>
  </si>
  <si>
    <t xml:space="preserve">CR= 6.3 (EGFR= 8 BY YESTERDAY)_x000D_
CR= 1.2(BEFORE 1 MNTH)_x000D_
-REPEAT ASAP BECAUSE THE LAB. RESULT DOESNT SEEM RELIABLE._x000D_
THE PATIENT ISNOT AVAILED </t>
  </si>
  <si>
    <t>BP=  FBS= 103- 126, POST-PRANDIAL= 159-33</t>
  </si>
  <si>
    <t xml:space="preserve">AKI R/O CKD + </t>
  </si>
  <si>
    <t>-REPEAT CBC, ABD.U/S, RFT, URINE ANALYSIS,  ASAP_x000D_
- MIXTARD 42/30, ATROVASTATIN 20MG PO/D_x000D_
-</t>
  </si>
  <si>
    <t>60 YRS OLD FEMALE DM(11 YRS) + PN + Dyslipidemia on mixtard 40/30 IU ,atrovastatin 20 mg po/d</t>
  </si>
  <si>
    <t>BP-95 / 76 mmHg    PR-100b/</t>
  </si>
  <si>
    <t xml:space="preserve">CERVICAL SPONDYLOSIS + Moderate fatty liver with multiple simple liver cysts on AMYTRIPTLINE 25 MG PO DAILY NOCT_x000D_
_x000D_
</t>
  </si>
  <si>
    <t>swelling and pain of left leg</t>
  </si>
  <si>
    <t>stable_x000D_
-PR76 BP-110 / 71 TEMP-36.5 rr-20 o2sat-92% on ATM _x000D_
INR NOT UPDATED</t>
  </si>
  <si>
    <t>Advanced pancreatic ca with liver metastasis(Abd CT, FNAC) p2-Left acute proximal DVT(CFV,FV, Popliteal )</t>
  </si>
  <si>
    <t>WARFARIN 5MG PO DAILY_x000D_
DICLOFENAC 50MG PO PRN</t>
  </si>
  <si>
    <t>The patient is not around._x000D_
free T4-1.191ng/dl      Free T3-3.925 ng/dl         TSH- 0.048mcIU/ml</t>
  </si>
  <si>
    <t>P1- Right Cerebellar Infarction P2- Hypertension P3- Toxic MNG Atorvastatin 80mg PO daily ASA 81mg PO daily PTU 100mg PO TID Propranolol 40mg PO daily Enalapril 10mg PO daily</t>
  </si>
  <si>
    <t>NO NEW COMPAIN</t>
  </si>
  <si>
    <t>abdominal pain _x000D_
 histroy of dyspepsia</t>
  </si>
  <si>
    <t>BP      123/78                PR</t>
  </si>
  <si>
    <t>IBS/IBD anal fissure_x000D_
 stress  ful condtion</t>
  </si>
  <si>
    <t>abdominal ultrasound_x000D_
 CBC_x000D_
 SE_x000D_
 urinalysis_x000D_
 RBS_x000D_
 CRP_x000D_
 PICT</t>
  </si>
  <si>
    <t>has swelling over the neck since four years and difficulty of identifying objects since three months</t>
  </si>
  <si>
    <t>PR=85/M  BP=188 / 90MMHG,,FBS=144MG/DL</t>
  </si>
  <si>
    <t>DM+HTN+OLD STROKE WITH POOR BP+SUBOPTIMAL GLYCEMIC CONTROL+?LIPOMA+HYPERTENSIVE RETINOPATHY</t>
  </si>
  <si>
    <t>REFILL,GLIBINCLAMIDE 5MG PO BID,ENALAPRIL5MG PO BID,DO HGA1C,TRANSFER TO GENERAL OPTHALMOLOGY OPD,APPOINT AFTER THREE MONTHS.DO FNAC</t>
  </si>
  <si>
    <t>HTN + B.asthma + Lumbar Degenerative spondylosis; ON enalapril 10 mg po daily , atrovastatin 20 mg po/d , amlodipine 5 mg po d , meloxicam 15 mg po/d and salbutamol puff PRN</t>
  </si>
  <si>
    <t>DRY COUGH OFA MONTH DURATION AND DIFFICULTY OF CONTROLLING URINE AND FAECES FOR THE LAST SIX MONTHS</t>
  </si>
  <si>
    <t>PR=93 BP=118 / 75MMHG,FBS=116MG/DL,SERUM VITAMINE D=28.67NG/MLPARATHAHORMONE=91.1IONIZED CALCIUM=0.93</t>
  </si>
  <si>
    <t>?TYPE 2DM+?CAP+URINE AND FECAL INCONTIENENCE 2?</t>
  </si>
  <si>
    <t>?T2DM+VITAMINE D DEFICIENCY+HYPOCALCEMIA ON MEDICATION</t>
  </si>
  <si>
    <t>HAS ITCHINGOF THE SKIN SINCE FIFTEEN DAYS</t>
  </si>
  <si>
    <t>PR=65  BP=146 / 98MMHG</t>
  </si>
  <si>
    <t>HTN WITH POOR BP CONTROL+KNOWN RVI ON HAART+?ALLERGIC DERMATITIS</t>
  </si>
  <si>
    <t>AMLODPINE 10MG PO DAILY,ENALAPRIL 10 MG PO BID,APPOINT AFTER THREE MONTHS,TRANSFER TO DERMATOLOGY CLINIC</t>
  </si>
  <si>
    <t xml:space="preserve">HTN ON AMLODIPINE 5MG PO DAILY, ENALAPRIL 10MG PO BID </t>
  </si>
  <si>
    <t xml:space="preserve">bp  164/94  ,   162/87   ,125/67   129/73     fbs  94   ,97  </t>
  </si>
  <si>
    <t xml:space="preserve">REFILL AND  APPOINT  AFTER 3  MONTH  WITH  SERIAL  FBS  AND  BP  RECORD  UP  DATE OFT  AND  ECG </t>
  </si>
  <si>
    <t xml:space="preserve">BP   145/96    150/80   160/90    130/90 </t>
  </si>
  <si>
    <t xml:space="preserve">POORLY  CONTROLLED  HTN </t>
  </si>
  <si>
    <t xml:space="preserve">REFILL  AND  APPOINT AFTER 2  MONTH WITH  SEREAL BP  RECORD  AND UPDATE  OFT  AND  LIPID PROFILE </t>
  </si>
  <si>
    <t>FBS = 75mg/dl</t>
  </si>
  <si>
    <t xml:space="preserve">BP: 169 / 87   pr: 169 / 87_x000D_
</t>
  </si>
  <si>
    <t>CBC, ORF, Lipid profile, fbs</t>
  </si>
  <si>
    <t>HAS NUMBNESS OF BOTH LOWER EXTERIMITIES OF A MONTH DURATION</t>
  </si>
  <si>
    <t>BP=122/92MMHG,,FBS=114MG/DL</t>
  </si>
  <si>
    <t>SAME  AS ABOVE WITH SUBOPTIMAL BP+GOOD GLYCEMIC CONTROL+PN</t>
  </si>
  <si>
    <t>REFILL,ADD AMITRYPTYLLINE 25MG PO HS</t>
  </si>
  <si>
    <t>P- T2 DM + HTN on metformin 1 gm po BID, doanil 10 mg po BID, enalapril 10 mg po BID, atrovastatin 20mg po daily,AMLODIPINE 5MG (AFTER SHE VISITED PRIVATE CLINIC IT WAS ADDED)</t>
  </si>
  <si>
    <t xml:space="preserve">headache and difficulty of 4 years   </t>
  </si>
  <si>
    <t xml:space="preserve">headache + difficulty of vision 2ry to ? </t>
  </si>
  <si>
    <t>cbc , oft, elctr</t>
  </si>
  <si>
    <t>BP=114/61,PR=90</t>
  </si>
  <si>
    <t>refill the medication and advise on diet and tell him to bring serial BP and FBS measurements for next follow up time</t>
  </si>
  <si>
    <t>Problem List_x000D_
DM + HTN + PD on Metformin 1 gm po BID , amlodipine 5 mg po/day ,Levodopa + carbidopa 250+25 mg BID and Amitriptyline 25mg po/d</t>
  </si>
  <si>
    <t>BP=132/80,PR=66,FBS=138</t>
  </si>
  <si>
    <t>refill the medication and advise on diet and tell him to bring serial FBS measurements for next follow up time</t>
  </si>
  <si>
    <t>Problem List_x000D_
T2DM on NPH 10/6 IU sc</t>
  </si>
  <si>
    <t>treated with antibiotics, cough intermittent, no fever,no drenching night sweats, reternosternal pain, no sore taste, intermittent hiccup, no weight loss , treated foir TB but the recenmt CXR (suggestive of TB, GENExeprt negative, ESR 26, )no virchos node), has right side mild diffuse wheezing</t>
  </si>
  <si>
    <t>sleeps well, walking distance good, muscl;e strength good, quiet precordium, no murmur,  no memory loss, good judgemebnt</t>
  </si>
  <si>
    <t>cough viriant asthma possibly COPD + GURD</t>
  </si>
  <si>
    <t>salt restriction, be active, minim ize coffee, vegitable and fruit dish, avoid (dirt, perfume, cold air, avoid feces of diogs anm cats) steriod given with PPI</t>
  </si>
  <si>
    <t>atypical pneumonia  r/o persistent TB</t>
  </si>
  <si>
    <t>HAS LEFT HAND PAIN SINCE FIVE MONTHS</t>
  </si>
  <si>
    <t>PR=76/M  BP=113 / 67MMHG</t>
  </si>
  <si>
    <t>SAME AS ABOVE+GOOD BP CONTROL+?REHUMATOID ARTERITIS</t>
  </si>
  <si>
    <t>REFILL,DO LEFT HAND X-RAY,RF,URIC ACID</t>
  </si>
  <si>
    <t>HTN ON LOSARTAN 50 MG PO DAILY , HCT - 25 MG PO DAILY,AMLODDIPINE 5MG PO DAILY,ATORVASTATIN 20MG PO DAILY,ATORVASTATIN 20MG PO DAILY</t>
  </si>
  <si>
    <t>ABDOMINAL CT( 19/10/23 )-portal vein, superior mesenetric vein, and splenic acute thrombosis, bland type, lumbosacral degenerative changes, hypodense rim enhacing left renal cortical lesion 2 to ? renal abcess_x000D_
-ECHO (13/02/16)- EF-60%, TAPSE-27, Mild LVH ANA-Neg, HgA1c-5.5, ESr- 15</t>
  </si>
  <si>
    <t>BP= 119 / 70_x000D_
-7/3/16 PT-31.4 PTT-29.1, INR-2.59, RFT=NR</t>
  </si>
  <si>
    <t xml:space="preserve">INR IN RANGE     </t>
  </si>
  <si>
    <t>-PICT_x000D_
-CONTINUE WARFARIN 5MG PO/D. _x000D_
- INR AND CBC</t>
  </si>
  <si>
    <t>P1- acute thrombosis ( portal vein, superior mesenteric vein and splenic vein ) + HIT(IMPROVED)</t>
  </si>
  <si>
    <t>53th post cardica producer days 2ry to CRVHD</t>
  </si>
  <si>
    <t>INR, PTT, PT</t>
  </si>
  <si>
    <t>PR- 130 RR- 17, BP-122-133/ 81-90</t>
  </si>
  <si>
    <t>WELL CONTROLLED HTN+ HEMORRHAGIC STROKE</t>
  </si>
  <si>
    <t>CBC, OFT, ECG, REFILL MEDS &amp; APPOINT AFTER 3MONTHS</t>
  </si>
  <si>
    <t>p- HYPERTENSIVE HEMORRHAGIC STROKE+ HTN , HE IS ON ATROVASTATIN 40 MG PO/D , NIFEDIPINE 20MG PO BID</t>
  </si>
  <si>
    <t>has wheeze with activity, no SOB</t>
  </si>
  <si>
    <t xml:space="preserve">BP measured here    141/78mmHg_x000D_
Chest scatered wheeze,_x000D_
SMBG FBS range between 73 and 125, RBS between between 81 and 164 one recored of 68 and 243_x000D_
Cr not done </t>
  </si>
  <si>
    <t xml:space="preserve">Good glycemic control and BP control, </t>
  </si>
  <si>
    <t>take additional one puff as reliever, update RFT</t>
  </si>
  <si>
    <t>P T2DM on NPH 12/10, HTN on amlodipin 10mg po/d, carvedolol 6.25 mg po BID + AkI  B.Asthma on symbicort 160/4.5mcg</t>
  </si>
  <si>
    <t>BP=143/82,PR=89,FBS=130</t>
  </si>
  <si>
    <t>fair BP control and  good glycemic control</t>
  </si>
  <si>
    <t>refill the medication and advise on diet and tell her to bring serial BP and FBS measurements</t>
  </si>
  <si>
    <t>Problem List_x000D_
T2 DM on MTF 850 mg Bid, Glibenclamide 5 mg Bid 2. HTN on Enalapril 5 mg Bid</t>
  </si>
  <si>
    <t>she took 20mg po of bisacodyl followed by profuse diarrhea for 03 days.</t>
  </si>
  <si>
    <t>bp- 135/80_x000D_
LDL- 50.8, TOTAL CHOL-104 HDL-19_x000D_
CR- 4.2 UREA- 162 ---done 4 days back_x000D_
 NB : BASELINE CR- 2.1_x000D_
URIC ACID 11.7mg/dl  k- 5.5 Na-132</t>
  </si>
  <si>
    <t>superimposed prerenal azotemia_x000D_
&gt;?? thiazide related metabolic consequences</t>
  </si>
  <si>
    <t xml:space="preserve">discontinue hct_x000D_
consider increasing losartan to 50mg bid  </t>
  </si>
  <si>
    <t>DM, HTN, IHD, CKD early stages on insulin glargine 6u/d, atorvastatin 40mg po daily, hct 25mg po daily, amlodipine 10mg daily,losartan 50mg po daily, frusemide 80mg po bid ,metoprolol 25mg po daily, asa 81mg po daily, isosorbide dinitrate 5mg mg po daily.</t>
  </si>
  <si>
    <t xml:space="preserve">no new complain. he states that the body swelling and cough were subsided. </t>
  </si>
  <si>
    <t>BP: 110/70    101/62    100/62  131 / 74   PR: 64</t>
  </si>
  <si>
    <t xml:space="preserve">hold lasix and continue nifidipine 20mg po bid </t>
  </si>
  <si>
    <t>p1: newly diagnosed HTN on nifidipine 20mg po bid and Lasix 40mg po daily</t>
  </si>
  <si>
    <t>DM, HTN, IHD, CKD early stages on insulin glargine 6u/d, atorvastatin 40mg po daily, hct 25mg po daily, amlodipine 10mg daily,losartan 50mg po daily, frusemide 80mg po bid ,bisoprolol 10mg po daily, asa 81mg po daily, isosorbide dinitrate 5mg mg po daily.</t>
  </si>
  <si>
    <t xml:space="preserve">BP = 149/91mmgh      </t>
  </si>
  <si>
    <t>presented with a complain of lower extrimity pain ( more sole)  for the last three weeks. Associated with this she also complain of neck stifness and pain in the past 4 days.</t>
  </si>
  <si>
    <t xml:space="preserve">BP: 139/80   pr: 85 </t>
  </si>
  <si>
    <t>same +  newly diagnosed + ? OA</t>
  </si>
  <si>
    <t>Knee x ray, foo/ankle x ray, s/e</t>
  </si>
  <si>
    <t xml:space="preserve">p1: Multiple left breast cysts(mammography finding) + Left breast pain 2o to ? on follow up at surgical side </t>
  </si>
  <si>
    <t xml:space="preserve">HAS INTERMITTENT CRAMPY ABD. PAIN ESP. ASSOCIATED WITH FEEDING AND GET RELIVED BY ITSELF_x000D_
-NO FEVER, NAUSEA_x000D_
-INTERMITTENT STOOL COLOUR CHANGE TO TARRY_x000D_
-ultrasound features of segmental bowel wall thickening measuring 0.6 cm in diameter / _x000D_
-ABD. CT=NORMAL </t>
  </si>
  <si>
    <t>BP= 141 / 60 PR= 80</t>
  </si>
  <si>
    <t>-STOOL MICROSCOPY, OCCULT BLOOD, H.PYLORI, CBC_x000D_
-REFILL OTHERS</t>
  </si>
  <si>
    <t>ypertension /IHD /stable ckd/prostatectomy-07 years/urethral stricture -dilated/IDA with danger features- RX CLOPIDOGRIL 75MG po daily omeprazole 20mg po daily enalapril 10mg po bid, atorvastatin 20mg po daily, amlodipine 5mg daily</t>
  </si>
  <si>
    <t>PR=82 BP=115 / 64MMHG,FBS=105MG/DL,TOTAL CHOLESTROL=75MG/DL</t>
  </si>
  <si>
    <t>REFILL,APPOINT AFTER THREE MONTHS</t>
  </si>
  <si>
    <t>PR 76 RR 17 BP 113 / 62 T 36</t>
  </si>
  <si>
    <t>Known Type II DM on NPH 36/28 , RI 10/10, Metform 500 mg/day +  Known Hypertensive with HHD on Atenolol 50 mg /d, Furosemide 80 mg /d + Thyrotoxicosis on PTU 50 mg/ d</t>
  </si>
  <si>
    <t>continue her medication and add hct</t>
  </si>
  <si>
    <t>Known Type II DM on NPH 40/30, RI 10/10, Metformin  500 mg/day +  Known Hypertensive with HHD on Atenolol 50 mg /d, Furosemide 80 mg /d P3: Thyrotoxicosis on PTU 50 mg/ d</t>
  </si>
  <si>
    <t xml:space="preserve">BP: 117/73 </t>
  </si>
  <si>
    <t>p1: RVI on HAART _x000D_
P2. PN on AMT 25mg po daily neurobin  1 tab daily _x000D_
p3. ?Cervical spondylosis</t>
  </si>
  <si>
    <t xml:space="preserve">PATIENT_x000D_
DID NOT COME                </t>
  </si>
  <si>
    <t>RIVAROXABAN 15MG BID</t>
  </si>
  <si>
    <t>subdural hematoma treated _x000D_
VTE/PE _x000D_
ON RIVAROXABAN 15MG PO DAILUI----NB SHE DID NOT TAKE IT BID BASES FOR 03 WEEKS</t>
  </si>
  <si>
    <t xml:space="preserve">BP  153/67   ,168/65  130/70   </t>
  </si>
  <si>
    <t xml:space="preserve">FAIRLY CONTROLLED  HTN </t>
  </si>
  <si>
    <t xml:space="preserve">REFILL AND  APPOINT  AFTER 2  MONTH WITH  SERIAL BP RECORD </t>
  </si>
  <si>
    <t>SHE HAS RIGHT FOOT PAIN WHICH WORSEN DURING STANDING OF 1 MONTH DURATION.</t>
  </si>
  <si>
    <t>hypertension + R/O RT CALCANEAL BONE SPUR</t>
  </si>
  <si>
    <t>CBC,LIPID PROFILE , URIC ACID AND RT ANKLE AND FOOT X RAY</t>
  </si>
  <si>
    <t>no cough, no SOB, no edema,  bilateral visual defect (glaucoma related), no back pain, no paresthsioa, walk with support, good dietary habit, good hygien, adherent to medication,m toileting good. remarks (no BPH sympytoms)</t>
  </si>
  <si>
    <t>sl;eeps well, walking distance good, muscle strength good, no emotional change, no memory loss, good judgement</t>
  </si>
  <si>
    <t>sdsalt restriction, be active, minimize coffee, preventionof fall, vegitable and fruit dish, legumes dish, get adequate sun light, eart (banana, tomato, pottato for pottasium supplementation)</t>
  </si>
  <si>
    <t>FBS=59, 70</t>
  </si>
  <si>
    <t>NPH - 20/16 RI 16/14_x000D_
-HMBGM</t>
  </si>
  <si>
    <t>16 YRS OLD Newly diagnosed type I DM(1 YR) on NPH - 20/16 RI 20/16</t>
  </si>
  <si>
    <t xml:space="preserve">exertional dyspnea , lossmof appetite, has improvement on the treamor </t>
  </si>
  <si>
    <t xml:space="preserve">BP 128 / 65mmHg, PR 56_x000D_
</t>
  </si>
  <si>
    <t>continue losartan 50 mg po/d, propranolol 20 mg po bid, lasix 20 mg po/d</t>
  </si>
  <si>
    <t>P 1  HTN with HHD _x000D_
 P2  Essential tremor_x000D_
 on losartan 50mg/d, propranolol 20mg po/d lasix 20 mg po/d</t>
  </si>
  <si>
    <t>LUTS_x000D_
BILATERAL LEG SWELLING_x000D_
PALPITATION</t>
  </si>
  <si>
    <t>83 17 100 / 64_x000D_
INR-1.8_x000D_
NEW ECHO-EF- 60%, SEVERE PULMONARY HYPERTENSION WITH RV SYSTOLIC DYSFUNCTION,AFIB_x000D_
UREA -18, CR-0.8</t>
  </si>
  <si>
    <t>URINARU TRACT INFECTION</t>
  </si>
  <si>
    <t>PO ANTIBIOTIC_x000D_
METOPROLOL 50MG PO DAILY</t>
  </si>
  <si>
    <t>HFrEF 2 to DCMP +chronic AFIB hyperthyroidism on warfarin 5 mg po/d, PTU 100 mg po TID, digoxin 0.125 mg po/d and Metoprolol 12.5 mg po/d, frusemide 40mg BId, spironolactone NB: she discontinued digoxin inadvertently</t>
  </si>
  <si>
    <t xml:space="preserve">Provoked left lower limb subacute proximal </t>
  </si>
  <si>
    <t>COMPLAINING FORGETFULNESS, FECAL&amp;  URINARY INCONTINENCY BUT YHE WEAKNESS HAS IMPROVED</t>
  </si>
  <si>
    <t>PR- 67 RR-17 BP- 110 / 87,BRAIN MRI:- LEFT FRONTAL LOBE CONVEXITY SHEET LIKE DURAL BASED RIM ENHANCING LESION WITH MASS EFFECT ?ENPLAQUE TUBERCULOMA+ DDX:ENPLAQUE MENINGIOMA; METASTASIS (IF THERE IS KNOWN PRIMARY MALIGNANCY)</t>
  </si>
  <si>
    <t xml:space="preserve">IMROVING        </t>
  </si>
  <si>
    <t>CONTINUE ANTI TB, APPOINT HER AFTER 1MONTH</t>
  </si>
  <si>
    <t>P rt hemiparesis 2ry to Tubrculoma on Anti-TB(8th month) , predinsolone tappered and discontinued, pyradoxine</t>
  </si>
  <si>
    <t>REFILL AND  APPOINT  AFTER   3  MONTH</t>
  </si>
  <si>
    <t>HTN + PN ON ENALAPRIL 5 MG PO/D , HCT - 25 MG PO/D, + Rt Distal Tibial #</t>
  </si>
  <si>
    <t>Provoked left lower limb proximal DVT</t>
  </si>
  <si>
    <t>CR=0.4, CBC/URINE ANALYSIS= NR</t>
  </si>
  <si>
    <t>BP= 128 / 79 PR= 80, FBS= 125</t>
  </si>
  <si>
    <t>GOOD CONTROL OF FBS</t>
  </si>
  <si>
    <t>-REFILL FOR 3 MNTH_x000D_
-HGA1C</t>
  </si>
  <si>
    <t>P- TYPE 02 DM / NEUROPATHY ON METFORMIN 500MG PO BID ATORVASTATIN 20MG PO DAILY ASA 81MG PO DAILY_x000D_
+ UNPROVOKED DVT(TRTD)</t>
  </si>
  <si>
    <t xml:space="preserve">comes for medical certificate </t>
  </si>
  <si>
    <t>medical certificate ( explaining that she is a known HTN AND T2DM patient having foloow up at our hospital was given</t>
  </si>
  <si>
    <t>BP=132/74,PR=73</t>
  </si>
  <si>
    <t>Problem List_x000D_
1. T2 DM on MTF 500 mg/day, Glibenclamide 5 mg/day 2. HTN on Atenolol 50 mg/day, , Atorvastatin 20 mg/day, Amlodipine 5 mg/day, spironolactone 25mg/day, 3. Gout on Allopurinol 100 mg/day</t>
  </si>
  <si>
    <t>on predinsolone 5 mg po on alternative day (no back pain, but has cervical vertebnral pain, BP 100/64, FBS 90 mg/dl, creatinine 0.5 mg/dl, BUN 5 mg/dl, no cushionid apperabnce ), no cough, no SOB, no edema, had prgnancy recently and aborted, has good urine out put , joinr movbilty good, good balance, good jnderstanding,cooperative, no stress, has psuychosocial distress ( has disagreement with her husband abortion related), adherent to medication, good dietary habit, good social interaction. remarks (no vahginal discharge, no breast mass)</t>
  </si>
  <si>
    <t>sleeps well, walking distance good, muscle strength (intermittent fatiguenmess), no memory loss but forgetfulness, good judgement</t>
  </si>
  <si>
    <t>salt restriction, be actiove, minimize coffee, vegiotable and fruit dish, legumes dish, get adequate sun light, prevention of fall, minimize portion of size of beef meal , avoid fish, have a regular check up (eye, BP, sugar level) get a cup of milk daily</t>
  </si>
  <si>
    <t>EPIGASTRIC PAIN WITH NO INDIGESTION, OCASSIONAL WRETCHING_x000D_
PAIN RADIATES TO NTHE BACK/SCAPULA</t>
  </si>
  <si>
    <t>67 17 102 / 62_x000D_
EPIGASTRIC TENDERNESS, POSITIVE MURPHY SIGN</t>
  </si>
  <si>
    <t>NUD ?ANGINA RO CHOLELITHIASIS</t>
  </si>
  <si>
    <t xml:space="preserve">ABDOMINAL ULTRASOUND_x000D_
</t>
  </si>
  <si>
    <t>T2DM/??CAD RX NPH 20/18 metoprolol 25mg po daily atorvastatin 40mg po daily</t>
  </si>
  <si>
    <t xml:space="preserve">BP: 119/81   118 / 77    </t>
  </si>
  <si>
    <t>update lipid profile on next visit</t>
  </si>
  <si>
    <t>P1: HTN on amlodipine 5 mg po/d_x000D_
P2. dyslipidemia ON atorvastatin 20 mg po/d _x000D_
P3. PN and amitriptyline 25 mg po/d</t>
  </si>
  <si>
    <t>PR 68 RR 17 BP 100 / 55 T 36</t>
  </si>
  <si>
    <t xml:space="preserve">CAP + Severe anemia 2ndary to IDA </t>
  </si>
  <si>
    <t>Continue her medication.</t>
  </si>
  <si>
    <t>CAP + Severe anemia 2ndary to ?</t>
  </si>
  <si>
    <t>BP: 110 / 68_x000D_
FBS:???</t>
  </si>
  <si>
    <t>T2DM + HTN on NPH 34/30 IU SC BID, MTF 500 mg po BID, atrovasatin 20mg po daiily &amp; Enalapril 10 mg po/d</t>
  </si>
  <si>
    <t xml:space="preserve">PR-78 RR- 18 BP- 103 / 74, FBS-89-138, </t>
  </si>
  <si>
    <t>WELL CONTROLLED GLYCEMIA+?  KPD</t>
  </si>
  <si>
    <t>LIPID PROFILE, OFT, DESCALATE NPH 16/8 U, GLIBENCLAMID 2.5MG PO BID, APPOINT HIM AFTER 1MONTH</t>
  </si>
  <si>
    <t xml:space="preserve">P T2DM on NPH 20/10 units , metformin  1G BID, </t>
  </si>
  <si>
    <t>HAS DRY COUGH WITH ENALAPRIL</t>
  </si>
  <si>
    <t xml:space="preserve">PR=77/M  BP=112 / 78MMHG </t>
  </si>
  <si>
    <t>HOLD ENALAPRIL,AMLODIPINE 5MG PO DAILY</t>
  </si>
  <si>
    <t xml:space="preserve">COMPLAINS OF FATIGUE, PALPITATION INTERMITTENTLY_x000D_
-NO </t>
  </si>
  <si>
    <t>BP= 90/70 PR=112(STRONG)SLIGHLTY PALE CONJ, NIS,NO EDEMA</t>
  </si>
  <si>
    <t xml:space="preserve">RVI WITH OI, </t>
  </si>
  <si>
    <t>CONTINUE HAART, Anti TB (started on 3/2/16), Pyridoxin 50 mg po/d, Cotrimoxazole 960 mg po BID, Fluconazole 200 mg po/d, PCM 1gm po PRN, Omeprazole 40 mg po bid, Plasil 10 mg PO PRN_x000D_
-CBC/LFT</t>
  </si>
  <si>
    <t>She Discharged 3 wk back after admitted for 2 mons and Rxed for P1= Stage 4 RVI on HAART (CD4 count of 17)- P2=? Pyogenic Meningitis VS TB meningitis(Rxed )P3 CNS Toxo- (on ABX +anti-TB) P4= Esophageal candidiasis (on fluconazole) P5= PCP (on cotri therapeutic dose FISHED ) P6= IRIS ( prednisolone CORRECTED ) P7=moderate thrombocytopenia ( corrected); currently on HAART, Anti TB 2 tab Po/d(started on 3/2/16), Pyridoxin 50 mg po/d, Cotrimoxazole, Fluconazole 200 mg po/d, PCM 1gm po PRN, Omeprazole 40 mg po bid, Plasil 10 mg PO PRN</t>
  </si>
  <si>
    <t xml:space="preserve">BP: 90/57     128/58   106/56   139 / 84    pr: 94_x000D_
FBS: 113    130   129    153   110 _x000D_
INR: 1.99 </t>
  </si>
  <si>
    <t>Good glycemic control + sub optimal bp control + therapeutic INR + Dyspepsia</t>
  </si>
  <si>
    <t xml:space="preserve">continue the same medications, add panthoprazole 40mg po daily </t>
  </si>
  <si>
    <t>T2DM + HTN + IHD, PAD (old) + Afib ON mtf 500 bid, Atenolol 25/day, Warfarin 5/7.5mg ( monday to friday/weekeend respectively),  frusemide 40 mg po per day, Spiranolactone 25 mg, Atrovasatin 20 mg po per day, Lisinoprl 5 mg po per day</t>
  </si>
  <si>
    <t>PR 89 RR 17 BP 144 / 71 T 36</t>
  </si>
  <si>
    <t>to  have ABD U/S</t>
  </si>
  <si>
    <t>DVHD( Mild AR) + Euthyroidism ++? HTN; on ASA 81 mg po/d Atrovastatin 20 mgpo/d Pantoprazole 20 mg po day</t>
  </si>
  <si>
    <t>complains of intermitent double vision</t>
  </si>
  <si>
    <t>BP 166 / 98mmHg _x000D_
no motor deficit_x000D_
CR  4.91---1.5---1.4(nov 15), _x000D_
ECHO G IV LVH + G II DD, ABD U/S  hepatomegally with mild diffuse steatosis, bil diffuse increased renal cortica echoes ? renal parenchymal disease_x000D_
bain CT  lt thalamic acute hemorrhage with vetnricular diseection and extending to the Lt lateral  ventricle, lt frontal encephalomalecia and healed depressed fructure of overlying skull</t>
  </si>
  <si>
    <t>Advised for life style modefication, Add Carvedolol 6.25 mg po/ d</t>
  </si>
  <si>
    <t xml:space="preserve">P HTN with HHD + hemoragic stroke + diffuse hepatic steatosis on Amlodipine 10mg po/d Hhdrochlorthazide 25 mg po /d </t>
  </si>
  <si>
    <t>LLOWISH HOME BLOOD RECENTLY_x000D_
ANTERIOR CHEST DISCOMFORT ON MILD EXERTION, PALPITATION_x000D_
FATIGABLE WEAKNESS OF THE PROXIMAL MUSCLES_x000D_
NO CONGESTIVE SYMPTOMS</t>
  </si>
  <si>
    <t>73 18 89 / 62_x000D_
NORMAL PRECORDIAL FINDING_x000D_
EPIGASTRIC TENDERNES</t>
  </si>
  <si>
    <t>ANGINA PECTORIS</t>
  </si>
  <si>
    <t>ISOSORBIDE DINITRATE RETARD 1 TAB PO DAILY_x000D_
DC HCT</t>
  </si>
  <si>
    <t>DM + HTN on metformin 500 mg po bid atrovastatin 40 mg po od amlodipine/valsartan 5 /160 mg po daily and HCT 25 mg po daily</t>
  </si>
  <si>
    <t>BP=148//86,130/90 ,120/80 PR=68</t>
  </si>
  <si>
    <t>refill the  medication and advise on diet and tell her to bring serial BP measurements for next follow up time</t>
  </si>
  <si>
    <t>Problem List_x000D_
p1-euthyroid MNG tft is normal,P2-  HTN on nifedipine 2o mgpo bid</t>
  </si>
  <si>
    <t xml:space="preserve">FBS  277,220,  226   197   215    </t>
  </si>
  <si>
    <t xml:space="preserve">POORLY CONTROLLED T2DM++?VITAMIN  D  DEFICIENCY </t>
  </si>
  <si>
    <t xml:space="preserve">SEND  LIPID PROFILE  , HEMOG  A1C  ,SERUM  VITAMIN  D  3 LEVEL  RFT </t>
  </si>
  <si>
    <t xml:space="preserve">HIP  FRUCTURE /SURGERY  DONE  15  DAYS  BACK / +T2DM   </t>
  </si>
  <si>
    <t>general malasie and fatigue</t>
  </si>
  <si>
    <t>BP: 108 / 72 pr:   104</t>
  </si>
  <si>
    <t>cbc, s/e, lipid profile</t>
  </si>
  <si>
    <t>IHD + Severe systolic dysfunction + Severe Pul.HTN on Lasix 20mg po 1x , Enalapril 5mg po 1x , ASA 81mg po 1x, Atrovastatin 20 mg po 1x, Spirolactone 12.5mg/d</t>
  </si>
  <si>
    <t>HGB= 10.5, MCV= 74_x000D_
WBC= 6.2, PLT=468</t>
  </si>
  <si>
    <t>FBS= 102, VITALS ARE STABLE</t>
  </si>
  <si>
    <t>-FESO4 1TAB PO/D_x000D_
-CONITNUE OCP_x000D_
-nph 28/06 regular insulin 04/04_x000D_
-</t>
  </si>
  <si>
    <t>type 01 dm recurrent iron defeciency anemia ro celiac disease on nph 28/06 regular insulin 04/04</t>
  </si>
  <si>
    <t>PR=75  BP=183 / 78MMHG,FBS=104MG//DL</t>
  </si>
  <si>
    <t>REFILL,ADVISED ON LIFE STYLE MODIFICATIONS.,DO HGA1C</t>
  </si>
  <si>
    <t>DM + HTN on metformin 1gm po BID, Glibenclamide 5mg po bid , losartan 50 mg po daily, Atrovastatin 20mg daily and amlodipine 10 mg po/day</t>
  </si>
  <si>
    <t>PR- 87 RR- 18 BP- 124 / 62 , FBS- 138-242, HA1C-6.7, SCR-0.6, HRCT--Centrilobular emphysema right basal lung fibrosis</t>
  </si>
  <si>
    <t>WELL CONTROLLED GLYCEMIA+ COPD-A</t>
  </si>
  <si>
    <t xml:space="preserve">CBC,  START GLIBN CLAMID 5 MG PO BID, CONTINUE OTHER MGT </t>
  </si>
  <si>
    <t xml:space="preserve">P- COPD-A   + DVHD (mild MR and mild AR) WITH MILD TR+T2DM, SHE IS ON SALBUTAMOL 6 PUFFS  PRN , SYMBICORT 2 PUFFS BID, MTF 500 MG PO BID, </t>
  </si>
  <si>
    <t>DECREASED VISUAL ACUITY_x000D_
BLURRIING OF VISION_x000D_
INCREASED URINATION</t>
  </si>
  <si>
    <t>BP-142/74 HR-84</t>
  </si>
  <si>
    <t>MYOPIA_x000D_
HCT SIDEEFFECT</t>
  </si>
  <si>
    <t>REFER TO EYE CLINIC_x000D_
SWITCH HCT TO AMLODIPINE 5MG PO DAILY</t>
  </si>
  <si>
    <t>HYPERTENSION- 06 YEARS ON ENALAPRIL 10MG PO DAILY , HCT 25MG PO DAILY</t>
  </si>
  <si>
    <t>no cough, no SOb, no edema, cataract on follow up , no back pain, no paresthasia, good dietary habit, no stress,no psychosocial distress, adherent to medication, toileting good. remarks (FBS mostly bel;ow 120 mg/dl)</t>
  </si>
  <si>
    <t>sleeps well, muscle strength good, only indoor activity, not bed ruiiddenl, no emotional change, no memory loss, good judgement</t>
  </si>
  <si>
    <t>salt restriction, be active, mini ize coffee,prebventionof fall, vegitable and fruit dish, leghumes dish, gety adequate sun light, have enough family support (feeding, hygiuen, brush tooth, medication, bed making, sun light exposure) be active with kranch</t>
  </si>
  <si>
    <t>diabetes, right below knee ambutation</t>
  </si>
  <si>
    <t>BP not done, patient stable_x000D_
FBS not done</t>
  </si>
  <si>
    <t>continue same managment to come with FBS, RFT, Sr electrolyte</t>
  </si>
  <si>
    <t>FUTHER WORK UP</t>
  </si>
  <si>
    <t>She is complaining  skin color change on her body of 6 months duration</t>
  </si>
  <si>
    <t>BP=125/58,90</t>
  </si>
  <si>
    <t>good BP+ atopic dermatitis</t>
  </si>
  <si>
    <t>refill the medication and advise on diet and tell her to bring serial BP measurement for next time  transfer to dermatology unit for evaluation and management</t>
  </si>
  <si>
    <t>Problem List_x000D_
known hypertensive AMLODIPINE 5 MG PO /DAY</t>
  </si>
  <si>
    <t>good BP control+ atopic dermatitis</t>
  </si>
  <si>
    <t xml:space="preserve">BP  149/80   149/80  139/76   130/80  </t>
  </si>
  <si>
    <t xml:space="preserve">REFILL AND  APPOINT  AFTER  3 MONTH  WITH  SERIAL  BP RECORD </t>
  </si>
  <si>
    <t xml:space="preserve">BP181 / 90mmHg  home measure 190-199/100_x000D_
 Neck U/S, Diffuse enlarged thyroid gland with heterogeneous echotexture and increased PSV suggestive of Gravesâ€™ disease (DDX-Subacute thyroiditis: Hashimotos thyroiditis)Renal Doppler Unremarkable _x000D_
Sr K+ 4.71 _x000D_
TSH 77.1, FT 0.89_x000D_
</t>
  </si>
  <si>
    <t>add spironoloctone 25 mg po/d</t>
  </si>
  <si>
    <t xml:space="preserve">P Hypertension_x000D_
P2 Hypothyroidism </t>
  </si>
  <si>
    <t>HGA1C=5.7_x000D_
FBS=100-112</t>
  </si>
  <si>
    <t>GESTATIONAL DIABETES</t>
  </si>
  <si>
    <t>-ONCE WEAKLY MONTIRORING OF FBS_x000D_
-HGA1C EVERY 3 MONTH</t>
  </si>
  <si>
    <t>GESTATIONAL DIABETES(OFF MEDICATION FOR 1 YR)</t>
  </si>
  <si>
    <t>PR 70 RR 17 BP 148 / 66 T 36</t>
  </si>
  <si>
    <t>HTN + OLD STROKE; ON   Enalapril 10mg po day ) , ATORVSTATIN 20 MG PO/D ASA 81 MG PO/D</t>
  </si>
  <si>
    <t>PR=90  BP=106 / 72 MMHG,FBS=179MG/DLON 10/3/16&amp;195MG/DL ON12/3/2016E,C</t>
  </si>
  <si>
    <t>SAME AS ABOVE WITH POOR GLYCEMIC CONTROL+KNOWN RVI ON HAART</t>
  </si>
  <si>
    <t>NPH 22 IU/14IU,DO HGA1C</t>
  </si>
  <si>
    <t>p1: T2DM NPH 20/12 iu P2: HTN on LSM</t>
  </si>
  <si>
    <t xml:space="preserve">FBS = 230mg/dl  </t>
  </si>
  <si>
    <t xml:space="preserve">poor controlled T2 DM + Poor controlled </t>
  </si>
  <si>
    <t xml:space="preserve">Hgb A1 C       </t>
  </si>
  <si>
    <t>P1 - Type 1 DM P2 - Hypertension On - Amlodipine 10 mg po d - Carvedilol 12.5 mg po daily - HCT 25 mg po daily - Enalapril 15 mg po bid - NPH 26/12 but he doesn't take carvedilol because he cant find</t>
  </si>
  <si>
    <t>PR 83 RR 18 BP 153 / 86 T 36</t>
  </si>
  <si>
    <t>T2DM + HTN on 10/4 IU SC BID, Enalapril 5 mg po/d &amp; Atrovastatin 20 mg po/d</t>
  </si>
  <si>
    <t>T2DM + HTN on 12/6 IU SC BID, Enalapril 5 mg po/d &amp; Atrovastatin 20 mg po/d</t>
  </si>
  <si>
    <t xml:space="preserve">PR- 92 RR-18 BP 97 / 62, SO2-80 OFF </t>
  </si>
  <si>
    <t>WELL CONTROLLED HTN+ DVHD+ COPD</t>
  </si>
  <si>
    <t>CBC, OFT, REFILL MEDS &amp; APPOINT AMONTH</t>
  </si>
  <si>
    <t>P- HTN + HFpEF 2ry to DVHD (mild AS and AR) +? COPD+ 1  POST OP MONTH FOR BASAL CELL CA  on salbuthamol puff , lasix 40 mg po BID -Home oxygen THERAPY</t>
  </si>
  <si>
    <t>left leg burning sensation worse aT night )no cough, no SOb, no edema, no visual problem, no back pain , no BPH symptoms, no flank pain, no hematuria, no fever, no vomiting, joint mobility goiod, good balance, good understanding, cooperative, no obesity, no stress, no psychosocial diostress, good dietary habit,  adhernt to medication, no addiction, toileting good, good social interaction. remarks (no RVI, no weight loss, no murmur, no carotid bruit, no nail cornification, straight leg elevation test negativew)FBS 120 mg/dl mostly around this, BP 120/80 mmHg</t>
  </si>
  <si>
    <t>sleeps well, walking distance good, muscle strength good, no weakness, no emotional change,no memory loss, good judgementy</t>
  </si>
  <si>
    <t>good disease course+ radiculopathby</t>
  </si>
  <si>
    <t>salt restriction, be active, minimize coffee, prebvenmtion of fall, vegitable and fruit dish, legumes dish, use only liquid oil, get adeqyuate sun light, walk for 30 minutes 3 times per week, foot care (hygien, keep moituering legs with vaslin, wear loose shjoe, becareful while cutting nail)</t>
  </si>
  <si>
    <t xml:space="preserve">HEMOG  A1C  6.1  </t>
  </si>
  <si>
    <t xml:space="preserve">REFILL AND APPOINT  AFTER 1  MONTH  ITH  SEREAL  FBS  RECORD  </t>
  </si>
  <si>
    <t>GESTATIONAL DM ON ON   ON  METFORMIN  500 MG PO/DAY /  5  MONTH/</t>
  </si>
  <si>
    <t>BP 102 RR 18  BP  126 / 79 T  36</t>
  </si>
  <si>
    <t>KNOWN T2 DM patient on NPH 20/10, metformin 500mg PO/day</t>
  </si>
  <si>
    <t>BP=117/75,PR=91,FBS=125,135,141 mg/dl</t>
  </si>
  <si>
    <t>refill the medication and advise on diet and tell her to bring serial FBS measurements for next follow up time</t>
  </si>
  <si>
    <t>Problem List_x000D_
T2DM on NPH =30/20 iu SC BID</t>
  </si>
  <si>
    <t>HAS BLURRING OF VISSION</t>
  </si>
  <si>
    <t>BP=133/79MMHG</t>
  </si>
  <si>
    <t>SAME WITH GOOD BP CONTROL+?HYPERTENSIVE RETINOPHATHY</t>
  </si>
  <si>
    <t xml:space="preserve">REFILL,LINK TO GENERAL OPTHALMOLOGY CLINIC,ADVISED TO CONTINUE ATORVASTATIN </t>
  </si>
  <si>
    <t>HTN ON HCT 25 MG PO DAILY,ATORVASTATIN 20MG PO DAILY(BUT SHE IS NOT TAKING ATORVASTATIN)</t>
  </si>
  <si>
    <t>patien on lasix , on oxygen theraphy 10 hours per day, he is at health cenmter under y12HMC service , evaluated there</t>
  </si>
  <si>
    <t xml:space="preserve">sleeps well, walking distance poor possinbly after oxygen thepahy, muscle strength good, chest decreased air entry on righjt postrrior chest with clubbing possibly alpha one antitrypsy deficency (emphysema) </t>
  </si>
  <si>
    <t>r/o polycythemia</t>
  </si>
  <si>
    <t>on palletive catre</t>
  </si>
  <si>
    <t>Corpulmonale post TB liung fivbrosis on paletive care</t>
  </si>
  <si>
    <t>has bilateral leg swelling since four months and has lose of sleep since aweek.</t>
  </si>
  <si>
    <t>PR=74/M  BP=118 / 74MMHG</t>
  </si>
  <si>
    <t>HOLD AMLODIPINE,HCT 25MG PO DAILYAMITRYPTYLLINE 12.5MG PO DAILY</t>
  </si>
  <si>
    <t xml:space="preserve">NO New complaint </t>
  </si>
  <si>
    <t>Mid lung bronchiectasis 2 ?Post Tb azithromycin 500mg every other day.</t>
  </si>
  <si>
    <t>PR-116 RR- 18 BP- 115 / 68</t>
  </si>
  <si>
    <t xml:space="preserve">WELL CONTROLLED  HTN+ HEMORHAGIC STROKE </t>
  </si>
  <si>
    <t>OFT, ECG, REFILL MEDS &amp; APPOINT AFTER 3MONTHS</t>
  </si>
  <si>
    <t>P1=known HTN P2= uncrossed right sided hemiplegia secondary to hemorrhagic stroke P3= ?Thalamic pain syndrome on Amlodipine 10 mg/d, Atrovastatin 20 mg/d, amitryptiline 25 mg po daily</t>
  </si>
  <si>
    <t xml:space="preserve">foot and hand pain, numbnes , tiningling sensaten </t>
  </si>
  <si>
    <t xml:space="preserve">well conrtrolled T2 DM + HTN </t>
  </si>
  <si>
    <t>BP=124/79,PR=70</t>
  </si>
  <si>
    <t>refill the medication and advise on deit and tell him to bring serial BP measurement for next follow up time</t>
  </si>
  <si>
    <t>Problem List_x000D_
P=hypertension + dyslipidemia; on HCT 25 mg po/day Atorvastatin 20 mg po/day</t>
  </si>
  <si>
    <t>had improvemet after rectal bisacodyl , currently has abdominal pain with constipation 3 days</t>
  </si>
  <si>
    <t xml:space="preserve">BP 128 / 81mmhg </t>
  </si>
  <si>
    <t xml:space="preserve">chroniic constipation </t>
  </si>
  <si>
    <t>bisacodyl suppository</t>
  </si>
  <si>
    <t>P chronic constipation + HTN ( not on medication)</t>
  </si>
  <si>
    <t xml:space="preserve">bp:  130/80   120/80    140/80   136 / 75_x000D_
fbs: 117   164   116    126   167   </t>
  </si>
  <si>
    <t xml:space="preserve">sub optimal bp and glycemic control + LBP 20? </t>
  </si>
  <si>
    <t>ccbc, oft, crp, s/e</t>
  </si>
  <si>
    <t>T2DM + Hypertension + Asthma on NPH 50/36 IU, Enalapril 10/5mg BID, Amlodipine 10mg daily, Salbutamol 6puff prn, beclametasone 2 puff bid</t>
  </si>
  <si>
    <t>BP=117/75,PR=91,FBS=125,135,141 mg /dl</t>
  </si>
  <si>
    <t>refill the medication and advise ondiet</t>
  </si>
  <si>
    <t>Problem List_x000D_
Problem List T2DM on NPH =30/20 iu SC BID</t>
  </si>
  <si>
    <t>UPPER GI ENDOSCOPY=GASTRIC CATO R/O LYMPHOMA,RECOMMENDATION -FOLLOW BIOPSY RESULT,ABDOMINAL CT FOR STAGING,ONCHOLOGIC EVALUATION BIOPSY=STOMACH(ENDOSCOPIC BIOPSY):POORLY COHESIVE CARCINOMA,ABDOMINAL CT SCAN CONCLUSION IS DIFFUSE GASTRIC BODY AND FUNDALTHICKENINING ASSOCIATED WITHREGIONAL LYMPHADENOPATHIES AND PREGASTRIC FAT STRANDINGSUGGESTINGINFILTERATIVE GASTRIC CA(T4A/BN3,MO)</t>
  </si>
  <si>
    <t>SAME AS ABOVE+GASTRIC CA</t>
  </si>
  <si>
    <t>DO PIHCT,THEN   CONSULT SENIOR</t>
  </si>
  <si>
    <t>Diagnosed to have Anemia 2ry to Megaloblastic anemia and was on Vit B12 and Folic acid 2 yrs back. complain headach and loss of appetite since 1 mo has fatiguability and nausea no other complian H.PYLORI - NEG</t>
  </si>
  <si>
    <t xml:space="preserve">HTN+ Old ischemic stroke + Seizure disorder </t>
  </si>
  <si>
    <t>advised on prevention</t>
  </si>
  <si>
    <t>PNEUMONIA(Treated)</t>
  </si>
  <si>
    <t>PR=67/M  BP=114 / 73MMHG</t>
  </si>
  <si>
    <t xml:space="preserve">complains leg swelling  2 weeks </t>
  </si>
  <si>
    <t xml:space="preserve">BP 102/ 65mmHg  PR 79 regulary iregular_x000D_
MSK mil GIII edema_x000D_
</t>
  </si>
  <si>
    <t xml:space="preserve">NYHA class II HFrEF "ry to DCMP + Afib </t>
  </si>
  <si>
    <t xml:space="preserve">continue laisx 40 mg po BID started yesterday, ASA 81 mg /d _x000D_
salt restriction_x000D_
ECG, ECHO Sr electrolyte , </t>
  </si>
  <si>
    <t>P1- DCMP with (EF=15%) P2- Lt side body weakness 2ry to Ischemic stroke 1 yr back on ASA 81mg /day - Furosemide 40mg PO BID( discontinued his medication and reintiated a week back)</t>
  </si>
  <si>
    <t xml:space="preserve">bp: 100/70 </t>
  </si>
  <si>
    <t>post STSG rt leg wound + known epileptic on phenytoin 100 mg po BID</t>
  </si>
  <si>
    <t>Ass't- CLBP 2ry to degenerative changes</t>
  </si>
  <si>
    <t>Plan- Gabapentin 75 mg PO BID</t>
  </si>
  <si>
    <t>P- CLBP 2ry to degenerative changes_x000D_
Ix - CBC , OFT, U/A uric acid.... all normal</t>
  </si>
  <si>
    <t>PR 93 RR 18 BP 100 / 70 T 36</t>
  </si>
  <si>
    <t>? AGN(TREATED)</t>
  </si>
  <si>
    <t>DESCALATE DIURETICS</t>
  </si>
  <si>
    <t xml:space="preserve">BP: 145/75   </t>
  </si>
  <si>
    <t xml:space="preserve">cbc, lipid profile, oft, s/e, </t>
  </si>
  <si>
    <t>DIFFICULTY TO GET UP FROM SETTING POSITION</t>
  </si>
  <si>
    <t>PR-91 RR- 18 BP- 117 / 76</t>
  </si>
  <si>
    <t>KNOWN RVI ON HAART+ ?PCP+ .Oral candidiasis( Rxed)+ PROXIMAL MUSCLE WEAKNESS</t>
  </si>
  <si>
    <t>CBC,OFT, HOLD PREDINSOLONE, FLUCONAZOLE,  CONTINUE OTHER MGT</t>
  </si>
  <si>
    <t xml:space="preserve">P1 SCAP( RXed) R/O PCP ,  +P2 Known RVI on HAART ( DTG + 3TC + TDF )+ P3. severe anemia 2ndry?IDA , P4- ORAL CANDIDIASIS, she is on fluconazole 200mg po daily COTRIMOXAZOLE 1920MG PO TID, PRE( 2WKS), PREDNISOLONE 20MG PO DAILY </t>
  </si>
  <si>
    <t xml:space="preserve">BP  141/93   </t>
  </si>
  <si>
    <t xml:space="preserve">REFILL AND  APPOINT AFTER  1  MONTH WITH SEREAL  BP  RECORD </t>
  </si>
  <si>
    <t xml:space="preserve">no new compliant, no hypoglycemia </t>
  </si>
  <si>
    <t>BP 93 / 66mmHg _x000D_
FBS Unknown</t>
  </si>
  <si>
    <t>unknown glycemia</t>
  </si>
  <si>
    <t>make NPH 10/4 units, metformin 500mg po BID_x000D_
counseled on DM diet, risk and measure of hypoglycemia</t>
  </si>
  <si>
    <t>T2DM  taking NPH 12/6 units am/pm</t>
  </si>
  <si>
    <t>HAS  RASH  ON  HIS  BODY  WITH  ASSOCIATED   3  EPESODES OF  ABNORMAL BODY  MOVMENT</t>
  </si>
  <si>
    <t xml:space="preserve">BP  106/65   PR  78 </t>
  </si>
  <si>
    <t xml:space="preserve">POORLY  CONTROLLED  EPILEPSY   </t>
  </si>
  <si>
    <t xml:space="preserve">CHANGE   THE MEDICATION  PHENYTOIN  WITH  PHENOBARBITONE  100 MG PO /DAY AND APPOINT FTE 1 MONTH </t>
  </si>
  <si>
    <t xml:space="preserve">EPILEPSY     </t>
  </si>
  <si>
    <t xml:space="preserve">BP  120/70    CR  0.5   </t>
  </si>
  <si>
    <t>1.known HTN ON Amlodipine 5mg po daily(5 yrs) 2.Bilateral knee osteoarthritis 3;?cervical radiculopathy and lumbosacral radiculopathy</t>
  </si>
  <si>
    <t xml:space="preserve">Well contrlled T2 DM + Cysitits </t>
  </si>
  <si>
    <t xml:space="preserve">BNAD       </t>
  </si>
  <si>
    <t>Problem List P=hypertension + dyslipidemia; on HCT 25 mg po/day Atorvastatin 20 mg po/day</t>
  </si>
  <si>
    <t>BP-154/112, 120/80, 120/90,, 130/100_x000D_
pr 78</t>
  </si>
  <si>
    <t>amlodipine 10 mg/ 5mg po bid</t>
  </si>
  <si>
    <t>HTN + Stage 4 CKD 2RY TO HTN NEPHROSCLEROSIS + GOITER (non -functioning) on AMLODIPINE 10 MG PO/DAY, ENALAPRIL 5 MG PO BID. METOPROLOL 25MG PO DAILY. FRUSEMIDE 40MG PO DAILY, ASA 81 mg po/day, Atroz 80 mg</t>
  </si>
  <si>
    <t>dry cough intermitently</t>
  </si>
  <si>
    <t>bp=88/58 pr=100(iregularly irregular)_x000D_
STILL HAS GRADE 2 EDEMA PITTING</t>
  </si>
  <si>
    <t xml:space="preserve">P1:NYHA CLASS 3 stage C CHF 2*HHD with MIDRANGE EF-45) P2: Afib p3: known hypertensive </t>
  </si>
  <si>
    <t>make lasix 40mg po tid, metoprolol 50mg po bid,_x000D_
-enalapril 10mg/po/d, atorvastatin 20mg/po/d,  rivaroxaban 20mg po/d, omeprazole 20mg/po/d-_x000D_
-cbc/RFT/NA/K/</t>
  </si>
  <si>
    <t>P1:NYHA CLASS 3 stage C CHF 2*HHD with MIDRANGE EF-45) P2: Afib p3: known hypertensive currently: on Metoprolol 50mg/po/bid, Lasix 40mg/po bid , enalapril 10mg/po/d, atorvastatin 20mg/po/d,  rivaroxaban 20mg po/d, omeprazole 20mg/po/d</t>
  </si>
  <si>
    <t>BP 141/80, 132/67, 132/69_x000D_
pr 87</t>
  </si>
  <si>
    <t xml:space="preserve">refill and advise to come with INR_x000D_
INR is currently 1.6 </t>
  </si>
  <si>
    <t>known HTN + Afib on Amlodipine 5 mg po d, Enalapril 10mg po d, warfarin 2.5 mg po d, atenolol 50mg po d_x000D_
PT 22_x000D_
INR 1.6</t>
  </si>
  <si>
    <t>BP=112/77, Pr=88</t>
  </si>
  <si>
    <t>Contolled HTN +RVI on HAART</t>
  </si>
  <si>
    <t>amlodipine 5 mg po day_x000D_
Send HBsAg, HCV-Ab, LFT</t>
  </si>
  <si>
    <t>P=RVI on HAART + HTN;  on amlodipine 5 mg po day</t>
  </si>
  <si>
    <t>BURNING EPIGASTRIC PAIN AND DRY COUGH , INTERMMITENT DYSPNEA</t>
  </si>
  <si>
    <t>BP=110/77MMHG PR=79B/MIN</t>
  </si>
  <si>
    <t xml:space="preserve">BURNING ABDOMINAL LOWER ABDOMINAL PAIN ASSOCIATED WITH DYSURIA AND FREQUENCY AND INTERMITTENT DIARRHEA AND FLATULENCE </t>
  </si>
  <si>
    <t>PR-76 RR- 17 BP- 103 / 55</t>
  </si>
  <si>
    <t>IHD with rEF</t>
  </si>
  <si>
    <t>CBC, OFT, REFILL MEDS&amp; APPOINT AFTER 3 MONTHS</t>
  </si>
  <si>
    <t>P- IHD SEVER LV SYSTOLIC DYSFUNCTION G2 DDF sev. pulmonary htn Frusemide 40 mg po bid spironolactone 25 mg po/day ASA 81 mg po/day atrovastatin 40 mg po/day enalapril 2.5 mg po bid metoprolol 12.5 mg po/day</t>
  </si>
  <si>
    <t>Dry interrmettint cough</t>
  </si>
  <si>
    <t>VHD (Moderate MR and AR) with Aortic valve sclerosis Grade I diastolic dysfunction._x000D_
Total Cholestrol -127,HDL-33,LDL-85,TG-45_x000D_
Vitamin D-17.3(Insuffiency)</t>
  </si>
  <si>
    <t>-Vit D 50,000IU weekly for four weeks ,then 800IU daily for one month._x000D_
-To bring  the patient during next visit for evaluation.</t>
  </si>
  <si>
    <t>VHD (Moderate MR and AR) with Aortic valve sclerosis</t>
  </si>
  <si>
    <t>DOPPLER SHOWED NO DVT_x000D_
-CELLULITIS TREATED BODY SWELLING IMPROVED _x000D_
-HAS MIDNIGHT HICCUP WITH BURNING EPIGASTRIC PAIN _x000D_
ESP. ASTD WITH DIET</t>
  </si>
  <si>
    <t>BP=80 / 67 PR= 80</t>
  </si>
  <si>
    <t>-PANTOPRAZOLE 20MG PO BID FOR 2  MONTH_x000D_
-LASIX 20MG PO/D_x000D_
-SILDENAFIL 25MG PO/D_x000D_
-</t>
  </si>
  <si>
    <t>UNILATERAL FLANK PAIN OF 1 MONTH</t>
  </si>
  <si>
    <t xml:space="preserve">BP=130/80MMHG PR=76B/MIN                     </t>
  </si>
  <si>
    <t>SAME + ?NEPHROLITHIASIS</t>
  </si>
  <si>
    <t>She has Cramping and sharp pain in the ankle and knee joint bilaterally.</t>
  </si>
  <si>
    <t>HgA1c:5.9, Cr: 1.4, BUN; 38.3, Vit D 9.92_x000D_
BP: 139 / 74 Pr; 100_x000D_
Home BP: 116/56-126/67  FBS:75-130</t>
  </si>
  <si>
    <t>known HTN + T2DM + OLD STOKE + CKD + OA</t>
  </si>
  <si>
    <t>Refill-enalapril 10mg po bid, ASA 81 mg po /d, - atorvastatin 40 mg po/d,  -amitriptyline 50 mg po /d, - lasix 40mg po/bid, - Hct 12.5 mg po/d and - metformin 500/1000 mg po bid, pregabalin 75, -DAPAGLIFLOZILIN 10MG PO/D, amlodipine 10_x000D_
Vit D. 50,000iu/weekly</t>
  </si>
  <si>
    <t>TYPE 02DM + HTN + COLONIC CA + COUGH VARIANT ASTHMA</t>
  </si>
  <si>
    <t>TYPE 02DM + HTN + COLONIC CA + COUGH VARIANT ASTHMA+ ACEI associated cough/ GERD</t>
  </si>
  <si>
    <t>PR- 123 RR- 18 BP-99 / 79, HG-25, HCT-75</t>
  </si>
  <si>
    <t>2DRY  POLYCYTHEMIA+ WELL CONTROLLED HTN + COLPOLYCYTHMIA</t>
  </si>
  <si>
    <t>ECG, REFILL MEDS, DO PHLEBOTOMY, LINK HIM EOPD</t>
  </si>
  <si>
    <t>P- known HTN + Cor pulmonale 2o to post TB fibrosis On amlodipine 5 mg Po daily lasix 40 mg PO daily spironolactone 12.5 mg PO daily Digoxin 0.125mg po/d Home O2</t>
  </si>
  <si>
    <t xml:space="preserve">BP=106/73MMHG PR=90B/MIN                    </t>
  </si>
  <si>
    <t xml:space="preserve">FOLLOW UP AND ADVISE ON DIET </t>
  </si>
  <si>
    <t>NO NEW COMPLAINT_x000D_
-HE COULDNOT AFFORD FOR DAPA</t>
  </si>
  <si>
    <t>BP= 138 / 70, PR= 77</t>
  </si>
  <si>
    <t>-RFT_x000D_
-MAKE LASIX 20MG PO/D_x000D_
-CONTINUE OTHERS</t>
  </si>
  <si>
    <t>P1: HFrEF(EF=25-30%) 2RY TO DILATED CARDIOMYOPATHY+HTN _x000D_
 ON CARVIDILOLE 6.25MG PO BID, LASIX 40MG PO daily, SPIRONOLACTONE 25MG PO DAILY, ENALPRIL 10 MG PO BID</t>
  </si>
  <si>
    <t xml:space="preserve">Current V/S= 116 / 85 PR=79 RR=18_x000D_
from 13/1/2016-12/3/2016_x000D_
BP= 120-140/70-90_x000D_
FBS= 85-140 </t>
  </si>
  <si>
    <t>KNOWN HTN (GOOD CONTROL) + TYPE 2 DM(GOOD CONTROL)</t>
  </si>
  <si>
    <t xml:space="preserve">Refill medication_x000D_
HbA1c, RFT, LFT, S/E, ABDOMINOPELVIC_x000D_
</t>
  </si>
  <si>
    <t>P1=KNOWN HTN _x000D_
P2=TYPE 2 DM _x000D_
ON GLIMEPIRIDE 4 MG PO BID,METFORMIN 850 MG PO BID,AMLODIPINE 10 MG PO DALY</t>
  </si>
  <si>
    <t>BP: 92 / 43 Pr: 65 FBS:125_x000D_
ECG:Normal _x000D_
ECHO: Good LV systolic function, EF:55%</t>
  </si>
  <si>
    <t>Good glycemic control+ BP control</t>
  </si>
  <si>
    <t xml:space="preserve">Refill: insulin18/8 ,Atorvastatin 40 mg po daily, ASA 81mg po daily, 1. Update RFT, Lipid Profile, UA, </t>
  </si>
  <si>
    <t>P1: Hypertension for the last 15 years, P2:Type2 DM for 45 years P3: IHD</t>
  </si>
  <si>
    <t xml:space="preserve">BP-102 / 70mmHg   PR-91b/m   </t>
  </si>
  <si>
    <t>Lt hemiparesis 2 to cardioembolic stroke + CRVHD (Very severe MS Severe TR and Mild MR) with Moderate pulmonary HTN + Afib (ECHO RVHD very sever MS Mod severe TR with moderate pulm HTN ECG Afib NCCT Rt parietal lobe acute infarction along with Rt MCA territory On warfarin 5mg po d daily for three days then 2.5mg po/d ( oece per weeks), Monthly Benz P 2 4 million IU IM Qmo)</t>
  </si>
  <si>
    <t xml:space="preserve">left renal cortical cyst </t>
  </si>
  <si>
    <t xml:space="preserve">PR- 55 RR-18 BP- 111 / 60 </t>
  </si>
  <si>
    <t>HYPOTHYROIDISM+ DYSLIPIDEMIA+ OLD ISCHEMIC STROKE+ HFrEF</t>
  </si>
  <si>
    <t>OFT, TFT, REFILL MEDS &amp; APPOINT AFTER 3MONTHS</t>
  </si>
  <si>
    <t>P1:Hypothyroidism P2: DYSLIPIDEMIA P3: OLD ISCHEMIC STROKE P4: HFrEF 2o (HHD) + KNOWN HTN+P4-  Advanced AV block (second degree AV block 2;1) (Echo:CMP with mild to moderately reduced EF 35-40 ),  On Levothyroxine 100 mcg PO daily Atorvastatin 40 mg PO daily Aspirin 81 mg PO daily Amlodipine 10 mg PO daily,LASIX:20MG PO/D, LOSARTAN 59 MG PO/D</t>
  </si>
  <si>
    <t>p1-Dyslipidemia p2-PN p3-cervical degenerative spondylosis p4-?essential tremor on propranolol 20 mg po daily pregabalin 75 mg po daily.</t>
  </si>
  <si>
    <t xml:space="preserve">He is discharged from MW 1 wk back &amp; curently no new compliant </t>
  </si>
  <si>
    <t>BP=92 / 65_x000D_
FBS=165-264; 2 hr postbrandial( breakfast)=63-65-209;  Before dinner= 205-281; 2 hr postbrandial( dinner)= 125-368</t>
  </si>
  <si>
    <t xml:space="preserve">NPH=18/10 IU SC BID, RI= 4/4 IU SC BID _x000D_
Appt after 2 wks with serial FBS measurement </t>
  </si>
  <si>
    <t xml:space="preserve">P= newly diagnosed T1 DM; on NPH=18/8 IU SC BID, RI= 4/4 IU SC BID </t>
  </si>
  <si>
    <t>RECURRENT HYPOGLYCEMIA HISTORY AT THE AFTERNOON</t>
  </si>
  <si>
    <t xml:space="preserve">FASTING BS= 73-154 POST-BREAKFAST= 150-210, PRE-DINNER 73-130, POST -DINNER=219_x000D_
BP=  158 / 85 </t>
  </si>
  <si>
    <t>-NPH 14/10, RI 2/2 - ADD HCT 12.5MG PO/D_x000D_
-HMBGM -RFT , COLLECT CKD WORKUP DONE PREVIOUSLY</t>
  </si>
  <si>
    <t>50 YRS OLD T2DM(10 YRS)+ HTN + ? CKD + VDRL +VE ON nph 20/10, atrovastati 20 mg po/d,enalapril 10x2,amlodpine 10/x1</t>
  </si>
  <si>
    <t xml:space="preserve">BP 114/74  BP 98 RR 22 </t>
  </si>
  <si>
    <t>Hypertension one years/ diabetes CKD eGFR is 26 .1 stage 4 hypertensive nephrosclerosis- hyperuricemia with gouthy arteritis onMTF 500mg po bid, enalapril 5mg po bid, atrovastatin 20mg po daily and aluuprinol 100mg po daily ( but he tooks 100mg po BID)</t>
  </si>
  <si>
    <t>dry cough of 0f 2 weeks_x000D_
Dysuria of 1 week _x000D_
Decreased libido of 3 months duration</t>
  </si>
  <si>
    <t>BP=123 / 106 PR= 82 RR=18 _x000D_
record of FBS for the past 1 month range between 60-170mg/dl_x000D_
 (22/11/2023 ) HbA1c= 8.6</t>
  </si>
  <si>
    <t>poorly controlled T2DM_x000D_
+ ? UTI</t>
  </si>
  <si>
    <t>Refill medication_x000D_
abdominapelvic ultrasound, U/A, CBC</t>
  </si>
  <si>
    <t>P1= type 2 dm pt for the past 7 years on mtf - 850 mg po bid for the last 3 + months , glimipride - 2 mg po daily</t>
  </si>
  <si>
    <t>Dyspepsial.</t>
  </si>
  <si>
    <t xml:space="preserve">BP-  121 / 62 mmHg    PR-79b/m   </t>
  </si>
  <si>
    <t>-Continue medications._x000D_
-H pylori stool Ag</t>
  </si>
  <si>
    <t>BP:91 / 67_x000D_
Liver Function : Astt 93,ALT 70,</t>
  </si>
  <si>
    <t>1. refill Fluconazole 200mg/po/d</t>
  </si>
  <si>
    <t>p1-stage 4T RVI on HAART_x000D_
 P2-Disseminated Tb (lung, liver ,peritoneum, spleen) P3-Drug induced liver injury(resolved)_x000D_
 P4-Bicytopenia (wbc= 2.5 hgb= 7.9) 2ndary to ? _x000D_
p5-sepsis of unknown focus(corrected)_x000D_
 p6-Moderate Hypoalbuminemia _x000D_
Currently:  RVI on HAART 1J regimen for the past 2months,  anti TB for the past 4 months, CPT 960mg po daily, fluconazole 200mg/po/d</t>
  </si>
  <si>
    <t>FLASNK PAIN</t>
  </si>
  <si>
    <t>BP=140/70MMHG PR=83B/MIN</t>
  </si>
  <si>
    <t>BP-120/80_x000D_
pr 80_x000D_
FBS 202</t>
  </si>
  <si>
    <t>metformin 1gm po BID</t>
  </si>
  <si>
    <t>PR- 99 RR- 18 BP-127 / 90</t>
  </si>
  <si>
    <t>OFT, U/A, REFILL MEDS&amp; APPOINT AFTER 4MONTHS</t>
  </si>
  <si>
    <t>P-Hypertension + Old ischemic stroke On ASA , Atrovostatin 40mg and enalepril 5 mg po bid</t>
  </si>
  <si>
    <t xml:space="preserve">known HTN + UTI + disc prolapse </t>
  </si>
  <si>
    <t xml:space="preserve">she has eyelid swelling a week duration </t>
  </si>
  <si>
    <t>re fill her medication and treat for UTI</t>
  </si>
  <si>
    <t xml:space="preserve">BP-114 / 77mmHg   PR-91b/m   </t>
  </si>
  <si>
    <t>patient not presented husband came and states no concern BP-118/58-124/66 PR:101-120</t>
  </si>
  <si>
    <t>Refill: Metoprolol 25/po/Bid, Amlodipine 5 mg/po/d, ASA 81mg/po/d, Enalapril 10mg/po/BID, Atorvastatin 40 mg/po/d</t>
  </si>
  <si>
    <t>P-1 Ischemic Stroke P2: HTN on Metoprolol 12.5/po/Bid, Amlodipine 5mg/po/d, ASA 81mg/po/d, Enalapril 10mg/po/BID, Atorvastatin 40 mg/po/d</t>
  </si>
  <si>
    <t>PR-73 RR-18 BP- 112 / 64,</t>
  </si>
  <si>
    <t>OLD ISCHEMIC STROKE+ A,FIB( RATE CONTROLLED)+ TMNG</t>
  </si>
  <si>
    <t>TFT, PREGABALIN 75 MG PO/D, CONTINUE OTHER MEDS&amp; APPOINT AFTER 3MONTHS</t>
  </si>
  <si>
    <t>P-Ischemic stroke 2ry cardio embolic + Left supranuclear uncrossed facial palsy + DVHD(MILD MR, TR, AR)+ Restrictive cardiomyopathy + Atrial fibrillation + TMNG ( TI-RADS 3) chadvasc : 6 point no updated ixs On Metoprolol 25mg PO daily, Frucemide 20mg PO daily, PTU 100mg PO BID, Atorvastatin 40mg PO daily,Rivaroxaban 20mg PO daily, Spironolactone 25mg PO daily</t>
  </si>
  <si>
    <t>ABDOMINAL SWELLING (SUBJECTIVLY)AND HEAVYNESS</t>
  </si>
  <si>
    <t>BP=130/75MMHG PR=112B/MIN</t>
  </si>
  <si>
    <t>BP-81 / 53mmHg     PR-95b/m_x000D_
Echo-Normal echocardiography.</t>
  </si>
  <si>
    <t>Known RVI on HAART + cor-pulmonale 2ry to COPD + Moderate Pul. HTN on Salbutamol puff PRN and Symbicort 2puffs BID(Can't afford)</t>
  </si>
  <si>
    <t xml:space="preserve">NO ENWCOMPLAINT _x000D_
-LEFT FLANK PAIN, NAUSEA, _x000D_
-INTERMITTENT DIZZNES </t>
  </si>
  <si>
    <t>BP= 111 / 77  PR=70_x000D_
NO CVAT</t>
  </si>
  <si>
    <t xml:space="preserve">- TAPER ENALAPRIL 5MG PO/D, AMLODIPINE 5MG PO/D _x000D_
-URINE ANALYSIS, RFT, </t>
  </si>
  <si>
    <t>37 YRS OLD P1; HTN(5 YRS) on Enalapril 5mg po/BID and amlodipine 5 mg po/day</t>
  </si>
  <si>
    <t>epigastric burning pain knee joint pain and limitation of movement</t>
  </si>
  <si>
    <t>BP:122 / 59 Pr:84</t>
  </si>
  <si>
    <t xml:space="preserve">1) Amitriptyline 25mg/po/d_x000D_
2)Omeprazole 20mg/po/d_x000D_
3) Meloxicam 15mg/po/d_x000D_
1) knee X-ray, CR, Urea_x000D_
</t>
  </si>
  <si>
    <t xml:space="preserve">P1:SCAP ( treated and discharged from ward 2wks ago)_x000D_
</t>
  </si>
  <si>
    <t xml:space="preserve">PR- 88 RR- 18 BP- 108 / 67 </t>
  </si>
  <si>
    <t>AORTIC ANEURISM + MILD AR</t>
  </si>
  <si>
    <t>OFT, CBC, ESCALATE METOPROLOL 25 MG PO/D, CONTINUE AMLODPINE, APPOINT HIM AFTER  3MONTHS</t>
  </si>
  <si>
    <t>P- Aortic aneurism + Mild AR</t>
  </si>
  <si>
    <t>BP: 114 / 82 Pr:85_x000D_
Cr:1.47----&amp;gt;1.75----&amp;gt;today:1.39_x000D_
Uric acid: 11.93, Ca2+ ionized: 1.19</t>
  </si>
  <si>
    <t>? AKI (resolving)</t>
  </si>
  <si>
    <t>1.Refill: Enalapril 10mg/d , Lasix 40mg/d. spironolactone 25mg po/d, Metoprolol 25mg/po/d, atorvastatin 40mg po/d, beclomethasone 2puffs bid,, ASA 81mg/po/d 2. Add Allopurinol 100mg/po/d</t>
  </si>
  <si>
    <t>P1; KNOWN RVI on HAART+ KNOWN HTN + HF 2RY TO IHD (with EF of 35%)+ COPD + 2RY POLYCYTHEMIA.</t>
  </si>
  <si>
    <t>HAS FATIGUE WITH EXERTION</t>
  </si>
  <si>
    <t>BP= 92 / 72,  PR= 100(REGULAR), CR= 1.19 BUN=28</t>
  </si>
  <si>
    <t xml:space="preserve">IDCMP      </t>
  </si>
  <si>
    <t>-METOPROLOL 25MG PO BID _x000D_
-CONTINUE LASIX AND SPIRONOLACTONE_x000D_
-ECG,ECHO, RFT_x000D_
APPOINT FOR 3MNTH</t>
  </si>
  <si>
    <t>?IDCMP(FOR PAST 5 YRS)0 On ASA 81 mg d, Furosemide 40 mg/day , Spironolactone 25 mg d, METOPROLOL 25MG PO/D</t>
  </si>
  <si>
    <t xml:space="preserve">BP-99 / 59mmHg   PR-84b/m  </t>
  </si>
  <si>
    <t>-The last Echo was done 17/11/22 which is  year back so the plan is to do Echo.</t>
  </si>
  <si>
    <t>HFrEF 2o to DCMP WITH SEVER LV systolic ( EF 25-30%) +Known HTN +T2DM On MTF 1 gm PO BID, Atorvastatin 20mg PO daily, ASA 81mg PO daily, Metoprolol 25mg PO BID, Spironolactone 25mg PO daily, Enalapril 5mg PO BID HgA1c= 7.3</t>
  </si>
  <si>
    <t>URINARY DRIBBLING, HEISTANCY, URGENCY</t>
  </si>
  <si>
    <t>PR- 94 RR- 18 BP-102 / 68, HRCT-, ECHO- SEVER PHTN,MILD TR, EF-60%,TAPSE-20MMHG, PASP- 65, HRCT- COPD WITH PHTN</t>
  </si>
  <si>
    <t>SAME+ ? BOO 2 BPH R/O PROSTAT CA</t>
  </si>
  <si>
    <t xml:space="preserve">CBC, U/A, ABD U/S, RF,APPOINT HIM AFTER 1WEEK </t>
  </si>
  <si>
    <t xml:space="preserve">P- COPD,P2-SEVER PHTN, P3-A.FIB, HE IS ON SLABUTAMOL 2 PUFFS PRN </t>
  </si>
  <si>
    <t xml:space="preserve">BP=117/80MMHG PR=97B/MIN  </t>
  </si>
  <si>
    <t>BP-119 / 70mmHg   PR-80b/m  _x000D_
INR-2.3</t>
  </si>
  <si>
    <t>Rt side hemiparesis 2ry to Ischemic stroke (LEFT MCA TERRITORY) + CRVHD (VERY SEVERE MS-MVA-0.85cm2) + AFIB On warfarin 2.5mg po daily, Digoxin 0.125mg po/d, Atenolol 25mg po/d Current INR= 2</t>
  </si>
  <si>
    <t>HEART FAILURE SYMPTOM ARE RESOLVING._x000D_
HAS INTERMITTENT BLURRING OF VISION_x000D_
-echo shows grade 2 LV diastolic dysfunction. + mild- moderate TR + mild pulmonary HTN with moderate- severe TR. LVEF66, TAPSE= 20_x000D_
-ECG-HAS NORMAL_x000D_
-CXR-HAS ONLY CTR OF 53%_x000D_
-PICT=NR_x000D_
-NO JIONT PAIN</t>
  </si>
  <si>
    <t xml:space="preserve">-BP=80/67 PR=80(REGULAR)_x000D_
</t>
  </si>
  <si>
    <t>CONTINUE WITH LASIX 20MG PO/D_x000D_
-D/C SPIRONOLACTONE_x000D_
-SEE AFTER 1MONTH</t>
  </si>
  <si>
    <t>P1. CORPULMONALE (SEVERE TR) WITH MILD PL. HTN ON FRUSEMIDE 40MG PO/D, SPIRONOLACTONE 12.5MG PO/D</t>
  </si>
  <si>
    <t>BP-97 / 66mmHg   PR-81 b/m    _x000D_
TSH-8.540</t>
  </si>
  <si>
    <t>-Escalate Thyroxine to 100mg po BID.</t>
  </si>
  <si>
    <t xml:space="preserve">PR- 97( FEABLE),  RR- 18 BP- 85 / 58, FBS-130- 155, </t>
  </si>
  <si>
    <t>POORLY CONTROLLED GYCEMIA+ HYPOTENSIVE</t>
  </si>
  <si>
    <t>HA1C, OFT, ESCALATE MTF 500 MG PO BID, DESCALATE LASIX 40MG PO/D, SPIRONOLACTONE 12.5MG PO/D, ENALAPRIL 5MG PO BID, APPOINT HIM AFTER 1 MONTH</t>
  </si>
  <si>
    <t>P-- T2DM/15yrs + HTN/30yrs + HF 2o to cor pulmonale 2o to ?HHD + degenerative lumbar spondylosis -Metformin 500mg po/d - Atorvastatin 40mg po/d Frusemide 40 mg po BID, Spironolactone 25 mg po/day, Enalapril 10 mg po bid ix- update - cr 1.5 mg/dl, bun 22 - 1.02, U/A- protein +1 - Echo no regional motion abnormality mild LVH with preserved EF -lipid profile- LDL- 87.2 TG- 195 TOTAL CHOLE- 153 HDL- 30 N.B rivaroxaban 2o/day</t>
  </si>
  <si>
    <t xml:space="preserve">BP= 140/70                             </t>
  </si>
  <si>
    <t>HTN( fair BP)  + BPH</t>
  </si>
  <si>
    <t>ENALAPRIL 20 MG PO BID , HCT 25 MG PO/D</t>
  </si>
  <si>
    <t>P=HTN ON ENALAPRIL 20 MG PO BID , HCT 25 MG PO/D + BPH</t>
  </si>
  <si>
    <t>Bilateral leg edema of 2 weeks duration</t>
  </si>
  <si>
    <t xml:space="preserve">BP= 111 / 79 pr= 97 rr=18 </t>
  </si>
  <si>
    <t>Poorly  controlled T2DM + recuurent hypoglycemia 2ndry to ? CKD+ UTI</t>
  </si>
  <si>
    <t>refill medication_x000D_
send for CBC, RFT, VIRAL MARKER_x000D_
Consult nephrologist</t>
  </si>
  <si>
    <t>P1= TIDM on NPH 42/24U SC BID</t>
  </si>
  <si>
    <t>BP: 113/69_x000D_
CBC: WBC:5.45, N60.4%, hg:15_x000D_
Abdomenal U/S: BPH_x000D_
OFT: K:4.6, Na:144, cr: 1.3, urea:35_x000D_
Chest Xray: Pneumonia, ?old TB(?reactivation)_x000D_
Chest: diffused wheezing all over the lung field_x000D_
U/A: Ph:5, protein +1, Bld:+2, many RBC. WBC:5-8</t>
  </si>
  <si>
    <t>Acute excerbation of B.Asthma 2nd CAP r/o TB+BPH</t>
  </si>
  <si>
    <t>1.Augmentin 625mg/po/BID_x000D_
2. Azithromycin 500mg/po/d- 3 days_x000D_
3. predisolon 60mg/po/d/- 5dys_x000D_
4. Salbutamol 2 puff/prn_x000D_
5. Beclomethason 2 puff/BID_x000D_
-Repeat U/A and microscopy</t>
  </si>
  <si>
    <t xml:space="preserve">This a 65yrs old male patient know Asthma, presented cough, productive, SOB that has persisted for the past few weeks.  But no sign fever, night sweat, wt lossof nightAlso complains of frquency of urination, urgency and the dribbling when urination. </t>
  </si>
  <si>
    <t>BP: 122/78 pr:83</t>
  </si>
  <si>
    <t>Head Trauma</t>
  </si>
  <si>
    <t>This 33 yrs old patient that has had a fight incident 15days ago. And believes that he might be internally bleeding. Otherwise no other complinat</t>
  </si>
  <si>
    <t>BP: 104/79 pr:79</t>
  </si>
  <si>
    <t xml:space="preserve">?Migrain           </t>
  </si>
  <si>
    <t>1. CBC, RFT and LFT</t>
  </si>
  <si>
    <t>This is 28yrs old patient that complains of headach on the left side followed by the right side. the headach lasts for more 2 days, associated with this he also has photophebia, nausea and vomiting. he claims that it is excerebrated by smoking, bad smell.  He only drinks tea and sleeps and he feels better.</t>
  </si>
  <si>
    <t>BP:131/79, p:78</t>
  </si>
  <si>
    <t xml:space="preserve">PUD        </t>
  </si>
  <si>
    <t>1. UA, FBS, Stool examination, stool Ag, CBC, RFT</t>
  </si>
  <si>
    <t>This is a 18yrs old female patient with dyspesia, bloating, bowel movement changes, headach, utrica on the skin when eating unknown foods.</t>
  </si>
  <si>
    <t>BP: 116/80 pr:89</t>
  </si>
  <si>
    <t>1. Planned Chest Xay, ESR, HRCT</t>
  </si>
  <si>
    <t>? Diagnosis PTB from saudia Arabia_x000D_
Night sweat is the only complaint.</t>
  </si>
  <si>
    <t xml:space="preserve">BP: 104/71_x000D_
cHEST: DIFFUSE WHEEZE ALL OVER THE LUNG FIELD </t>
  </si>
  <si>
    <t>? ACUTE excerbation of BA 2nd ?CAP</t>
  </si>
  <si>
    <t xml:space="preserve">1. Agumentin 625mg/po/BID_x000D_
2. Azithromycine 500mg/po/d_x000D_
3. Prednsiolon 60mg/po/d_x000D_
4. Salbutamol puff PRN_x000D_
5. Symbicort 2 puff_x000D_
_x000D_
-CBC, X-ray, </t>
  </si>
  <si>
    <t>This is 27yrs old female pt known asthmatic patient, dry cough for 1 week, SOB, Chest tight, vomiting, itchness of body</t>
  </si>
  <si>
    <t>CBS:wbc: 8.88, neu:82.5%, hgb:14.1_x000D_
Chest: clear</t>
  </si>
  <si>
    <t>1. Azithromycine 500mg/po/d_x000D_
2. Paracetamol 1gr/po/prn</t>
  </si>
  <si>
    <t>This is a 25yrs old female patient who complains of productive cough, headach, LGIF,loss of appetite</t>
  </si>
  <si>
    <t xml:space="preserve">ECG: normal, LIPID -normal,UA: normal, CBC- normal _x000D_
</t>
  </si>
  <si>
    <t>?Early OA+ LBP</t>
  </si>
  <si>
    <t>1. Good siting position and excerise_x000D_
2. Ibuprofen 400mg/po/PRN</t>
  </si>
  <si>
    <t>Has Shoulder pain and scapula pain with cramping and lower back pain associated with he also  complains of numbness.</t>
  </si>
  <si>
    <t>BP: 93/34 pr: 63</t>
  </si>
  <si>
    <t>1. CBC, RFT, Stool h,pylori</t>
  </si>
  <si>
    <t>-24 day post surgry agter ectopic pregnacy_x000D_
She isa 36yrs old female pt complains of itchness on the hips and lower back the hips, and burning sensation on the under feet and palms. Dyspesis, bloating , heavyness feeling after feeding.</t>
  </si>
  <si>
    <t>BP=130/69, PR=74_x000D_
FBS=121</t>
  </si>
  <si>
    <t>Controlled HTN + IFG</t>
  </si>
  <si>
    <t xml:space="preserve">Amlodipine 10 mg po/d, HCT 25 mg po/d_x000D_
Serial BP &amp; FBS measurement </t>
  </si>
  <si>
    <t>P=HTN(for 3 yrs) on Amlodipine 10 mg d, HCT 25 mg d</t>
  </si>
  <si>
    <t xml:space="preserve">New Complaint_x000D_
ON mTF 500 mg /day _x000D_
_x000D_
</t>
  </si>
  <si>
    <t>Objective Finding_x000D_
BP 100-130/80 FBS 110  A1c 5.8 Chol 190  LDL 79  TG 295  HDL 54</t>
  </si>
  <si>
    <t xml:space="preserve">Assessment_x000D_
Type 2 DM well controlled_x000D_
_x000D_
</t>
  </si>
  <si>
    <t>Refill MTF 500 mg PM</t>
  </si>
  <si>
    <t xml:space="preserve">galactorrhea resolved menses became regular_x000D_
_x000D_
</t>
  </si>
  <si>
    <t xml:space="preserve">Objective Finding_x000D_
bp=110/53,pr-64 Prolactin 26 Chol; 214 LDL 149 Tg 152_x000D_
_x000D_
</t>
  </si>
  <si>
    <t xml:space="preserve">hperprolactinemia Controlled </t>
  </si>
  <si>
    <t>Refiull bromo and descalate on next vist if normal_x000D_
Life style mX for hyperlipidemia</t>
  </si>
  <si>
    <t xml:space="preserve">P1;hyperprolactinemia 2ry to pituitary adenoma on: bromocriptine 5 mg po BID for 5 months,P2 Dyslipidemia off atrovastatin for 7 months_x000D_
_x000D_
</t>
  </si>
  <si>
    <t xml:space="preserve">COMPLAIN  NUMBNESS TO LOWER  EXTRIMITIES   </t>
  </si>
  <si>
    <t>BP   130/90</t>
  </si>
  <si>
    <t xml:space="preserve">CONTROLLED  HTN+?C  AND  L/S  SPONDYLOSIS+pN </t>
  </si>
  <si>
    <t>SEND C  AND  L/S  MRI  AND  REFILL</t>
  </si>
  <si>
    <t xml:space="preserve">?? ENDOPTHALMITIS R/T INTRAOCULAR MALIGNANCY+HTN  +?CERVICAL  SPONDYLOSIS+PN    </t>
  </si>
  <si>
    <t>BP: 94 / 74</t>
  </si>
  <si>
    <t>BP: 150/76    120/70   112/84    95 / 76</t>
  </si>
  <si>
    <t xml:space="preserve">FAIR Bp control </t>
  </si>
  <si>
    <t>p1: Known HTN on Amilodipine 10 mg PO daily _x000D_
p2: Infra umbilical Incision Hernia</t>
  </si>
  <si>
    <t>ASymptomatic_x000D_
feels good</t>
  </si>
  <si>
    <t xml:space="preserve">FBS and post prandail BG &amp;lt; 140 mg/dl </t>
  </si>
  <si>
    <t>nj site rotation _x000D_
RI 8-6 NPH 18-14</t>
  </si>
  <si>
    <t xml:space="preserve">P: Type 1 DM for 1 week New Complaint_x000D_
_x000D_
New Complaint_x000D_
asymptomatic No hypo episodes FBS, Post breakfast 200-240 Predinner and post dinner in range_x000D_
_x000D_
Objective Finding_x000D_
BP 110/80 PR 78 BPM INj site clear_x000D_
_x000D_
Assessment_x000D_
Type 1 DM with impoving control_x000D_
_x000D_
</t>
  </si>
  <si>
    <t xml:space="preserve">the patient is not present ( her mother is the historian) </t>
  </si>
  <si>
    <t xml:space="preserve">seizure disorder on phenytoin 50mg po daily </t>
  </si>
  <si>
    <t>BP  153/77</t>
  </si>
  <si>
    <t xml:space="preserve">REFILL  AND  APPOINT  AFTER  2 MONTH  WITHSEREAL BP RECORD  </t>
  </si>
  <si>
    <t>BP=147/84, PR=91_x000D_
HBPM=112-135/79-87_x000D_
FBS=82-180-125-122-125-136</t>
  </si>
  <si>
    <t>Type 2 DM(fairly controlled DM)</t>
  </si>
  <si>
    <t>NPH=36/26 IU SC BID, atrovastatin 20 mg po/day, Metformin 500 mg po bid_x000D_
Advised On LSM &amp; serial BP &amp; FBS measurement</t>
  </si>
  <si>
    <t>P=type 2 DM (for the past 9 yr); NPH 36/24 iu sc BID[ But she took NPH=36/26 IU SC BID], atrovastatin 20 mg po/day, Metformin 500 mg po bid</t>
  </si>
  <si>
    <t xml:space="preserve">HGa1c 9.4_x000D_
chol 140  LDL </t>
  </si>
  <si>
    <t>bp 170/70 _x000D_
smbg ALL &gt; 200</t>
  </si>
  <si>
    <t xml:space="preserve">SUBOPTIMAL GLYCEMIC+ Poor BLOOD PRESSURE CONTROL_x000D_
_x000D_
</t>
  </si>
  <si>
    <t xml:space="preserve">Ecalate Amlodipine 10 mg/day_x000D_
Escalate MTF 1 gm PM _x000D_
RI 12/10_x000D_
NPH 62/50_x000D_
</t>
  </si>
  <si>
    <t xml:space="preserve">P=T2DM for 33 years + HTN; ON NPH=60/50, RI=10/10 AM/PM, ATORVASTATIN 20 MG PO DAILY, ASA 81MG PO DAILY, ATENOLOL 50MG PO DAILY, HCT 25 MG PO DAILY, ENALAPRIL 15 MG PO BID _x000D_
_x000D_
</t>
  </si>
  <si>
    <t xml:space="preserve">BP  100/50   111/65   140/70  132/74 </t>
  </si>
  <si>
    <t xml:space="preserve">CONTROLLED HTN+RA </t>
  </si>
  <si>
    <t xml:space="preserve">REFILL AND  APPOINT AFTER 3  MONTH  WITH SEREAL  BP  RECORD </t>
  </si>
  <si>
    <t>SHE IS STARTED ON INSULINE ONE MONTH BACK;SHE HAS BILATERAL FOOT TINGLING SENSATION MORE ON HER DIGITS;;SHE HAS NO OTHER  COMPLIANT</t>
  </si>
  <si>
    <t>BP=133/76 PR=86FBS=81-106-88-129-110-175-128-145-114-80-124-104-214-141MG/DL</t>
  </si>
  <si>
    <t>REFILL_x000D_
CHANGE AMITRYPTYLINE BY PREGABALIN_x000D_
SEE HER  AFTER 2/12 WITH HGA1C</t>
  </si>
  <si>
    <t>P=Type 2 DM +HTNSHE IS ON METFORMIN 850MG PO BID; NPH 10IU NOCT;AMLODIPINE 5 MGPO/DAY AND AMITRYPTYLINE 25 MG PO/DAY</t>
  </si>
  <si>
    <t>PR 71 RR 17 BP 135 / 67 T 36</t>
  </si>
  <si>
    <t>TIIDM +HTN on MTF 850 mg Bid Enalapril 10 mg Bid, ASA 81 mg/d, Atrovastatin 20 mg d, Amitriptyline 12.5 mg po/d</t>
  </si>
  <si>
    <t>PR- 98 RR- 17 BP- 103 / 63 36, FT4- 27, FBS-86, HA1C- 4.77</t>
  </si>
  <si>
    <t xml:space="preserve">TOXIC MNG                  </t>
  </si>
  <si>
    <t>CBC, TFT,  ESCALATE PTU 200 / 100/ 200 MG PO TID, PROPRANOL 40 MG PO BID, APPOINT HER AFTER 6 WEEKS</t>
  </si>
  <si>
    <t>P- Toxic MNG for 1 year ON PTU 100mg BID Propranolol 40 mg/day</t>
  </si>
  <si>
    <t>PR=76/M  BP=113 / 71MMHG,IONIZED CALCIUM=1.26MMOL/L,SERUM VITAMINE D=15.3NG/ML</t>
  </si>
  <si>
    <t>SAME WITH VITAMINE D DEFICIENCY</t>
  </si>
  <si>
    <t>REFILL,VITAMINE D 50 000 IU WEEKLY FOR 03 WEEKS,APPOINT AFTER THREE MONTHS</t>
  </si>
  <si>
    <t>Dyslipidemia + PN 2 to ? Vit-D insufficiency + Bilateral Nephrolithiasis on atorvastatin 20mg po daily,neurobion 1tab po daily</t>
  </si>
  <si>
    <t xml:space="preserve">he has a hx of constipation for the past 1 mon. NO abdominal pain </t>
  </si>
  <si>
    <t>BP=160/81, PR=60, regular</t>
  </si>
  <si>
    <t xml:space="preserve">Uncontrolled HTN with HHD + Constipation 2 to ? </t>
  </si>
  <si>
    <t>INC enalapril 5 mg po BID, frusemide 20 mg po/day; Stool Analysis, occult</t>
  </si>
  <si>
    <t>P=HTN with HHD; on enalapril 5 mg po/day frusemide 20 mg po/day</t>
  </si>
  <si>
    <t>no  cough, no fever, has 2 episode of seiziure  post alcohol intake (not alcoholic), no accident</t>
  </si>
  <si>
    <t>sleeps well , muscle strength good, does private works for income, not married, has n o children</t>
  </si>
  <si>
    <t>stay awAy from (height, alcohol, stress, sharp objcyts, swimming, driving car, fire, bright light) adhere to medication</t>
  </si>
  <si>
    <t>epilepsy disease (post tramatic)</t>
  </si>
  <si>
    <t>COMPLAIN  BILATERAL LEG SWELLING</t>
  </si>
  <si>
    <t xml:space="preserve">bp 125/60    ,139/73  136/67    142/72        fbs   67   59   63   109   </t>
  </si>
  <si>
    <t>recurrent  hypoglycemea  +controlled HTN+?HHD</t>
  </si>
  <si>
    <t xml:space="preserve">SEND  ECHO  ECG  LIPID PROFILE  AND MAKE NPH 28/18  </t>
  </si>
  <si>
    <t xml:space="preserve">Uncontrolled HTN with HHD + DVHD (mild AR, Grade 1 LV diastolic dysfunction ) + Constipation 2 to ? </t>
  </si>
  <si>
    <t>P=HTN with HHD + DVHD (mild AR, Grade 1 LV diastolic dysfunction ); on enalapril 5 mg po/day frusemide 20 mg po/day</t>
  </si>
  <si>
    <t xml:space="preserve">PR=81 RR=17 BP=137 / 88 T=36 </t>
  </si>
  <si>
    <t>REFILL_x000D_
MAKE ENALAPRIL 10MG PO BID</t>
  </si>
  <si>
    <t>P=IHD +HPN on ASA, ATROVASTATIN , METOPROLOL SUCCINATE 25 MG PO DAILY AND ENALPRIL 10 MG PO DAILY ECHO=Ischemic heart disease with preserved LV systolic function EF=55% Their is anterioaseptal akanisis of LV wall seen at rest ,TAPSE 28MM,(done on 24/5/2023) Cr done 4 month back 0.9</t>
  </si>
  <si>
    <t>U/S 1ST TMS IU PREGNANCY</t>
  </si>
  <si>
    <t xml:space="preserve">TYPE 1DM+1ST TM </t>
  </si>
  <si>
    <t xml:space="preserve">nph 24/14_x000D_
ADVISED TO BRiNG smbg 5X/DAY NEXT WEEK TO ADJUST INSULIN'_x000D_
24HRS up_x000D_
funduscopy </t>
  </si>
  <si>
    <t xml:space="preserve">T1DM ON NPH-34/24 iu sc bid+1tm px_x000D_
_x000D_
New Complaint_x000D_
has no new complain_x000D_
_x000D_
</t>
  </si>
  <si>
    <t>PR 95 RR 17 BP 144 / 82 T 36</t>
  </si>
  <si>
    <t>no cough, no SOB, no edema, no visual [pronlem 9glaucoma on medication), mno back pain, no paresthasia, joint mobility good, good balance, good understanding, cooperative, no obesity, no stress, no psychosocial distress, good dietyary habit, good hygien,no addiction, adfherent to medication, toileting good, good socvial interaction. rem,arks (no BPH symptoms)BP 150/90 mmHg</t>
  </si>
  <si>
    <t>sleeps well, walking distance good, muscle sytrength good, no emotional change, no memory loss,good judgement</t>
  </si>
  <si>
    <t>salt restriction, be active, minim ize coffee, prevention of fall, vegitable and fruit dish, legumes dish, get adequate sun light, eat (banana, pottato, tomatto for pottasium supplementation)</t>
  </si>
  <si>
    <t>Peripartum DCMP</t>
  </si>
  <si>
    <t>P: PERIPARTUM DILATED CARDIOMYOPATHY_x000D_
On Lasix 20mg PO daily, Enalapril 5mg PO BID, Metoprolol 25mg PO daily, Spironolactone 25mg PO daily._x000D_
Echocardiography=Dilated Cardiomyopathy with moderate to severe LV systolic dysfunction + Moderate MR,severe TR with moderate Pulmonary HTN+Grade 1 LV Diastolic dysfunction; Ejection Fraction=30-35%,TAPSE=19. CXR=Cardiomegally+Bilateral minimal pleural effusion</t>
  </si>
  <si>
    <t xml:space="preserve">Asymptomatic_x000D_
FBS 100-125_x000D_
retinal screening &gt; 1 year </t>
  </si>
  <si>
    <t xml:space="preserve">BP= 134 / 76 FBS= 86mg/dl_x000D_
</t>
  </si>
  <si>
    <t xml:space="preserve">MTF 1gm PO BID, Gliclazide 30mg PO noc, Restart Atorvastatin 20mg PO daily, Atenolol 50mg PO daily, Enalapril 10mg PO BID_x000D_
Retinla screening </t>
  </si>
  <si>
    <t xml:space="preserve">T2DM + known HTN + diabetic NP(24hrs urine proten-342) + PN + Cholangiocarcinoma on chemotherapy(2nd cycle) follow up at Oncology side </t>
  </si>
  <si>
    <t>PR 74 RR 17 BP 129 / 80 T 36</t>
  </si>
  <si>
    <t>HTN + B.ASTHMA; on amlodipine 5mg po daily, Beclomethasone 2 puff bid , SALBUTAMOL PUFF PRN</t>
  </si>
  <si>
    <t>HTN + B.ASTHMA; on amlodipine 5mg po daily, Beclomethasone 2 puff bid , SALBUTAMOL PUFF  PRN</t>
  </si>
  <si>
    <t>PR- 58 RR- 17 BP- 105 / 87,FBS- 70- 303, RBS-89-320, HA1C-10.52, UREA-19.5, LDL- 79, HDL- 47, TC- 127, TG-64</t>
  </si>
  <si>
    <t xml:space="preserve">POORY CONTROLLED T2 DM </t>
  </si>
  <si>
    <t>MEASURE PG AT LEAST 4X DAILY, ESCALATE NPH  16/ 10, APPOINT HER AFTER 1WEEK</t>
  </si>
  <si>
    <t>P- Type 2 DM for 5 years Insulin stared 3 years ago, NPH-14/8 U</t>
  </si>
  <si>
    <t xml:space="preserve">COMPLAIN RIGHT  SHOULDER  JOIINT  DIFFICALTY  TO  MOVE  </t>
  </si>
  <si>
    <t>BP 93  /59    PR  99</t>
  </si>
  <si>
    <t>?SHOULDER  DISLOCATION +THE SAME</t>
  </si>
  <si>
    <t xml:space="preserve">SEND  OFT  ,LIPIDPROFILE   ELECTROLYTE  AND  RIGHT    SHOULDER  X RAY </t>
  </si>
  <si>
    <t>THE SAME+?OSTEOPOROSIS+?MODERATE FATTY LIVER</t>
  </si>
  <si>
    <t>previous symptoms subsided, no fatigue, no jaundice, good strength, no discoloration of skin, good dietary habit (avoided fatty meal, ), no history of alcohol intake, viral markers (neghative), no gfever, no weight loss, no diarrhea, adherent to medication,  viral load (undetectabl;e), has 3 children all healthjy</t>
  </si>
  <si>
    <t>sleeps well, walking distance good, muscle styrength good, no emotional change, no memory loss, good judghemenr</t>
  </si>
  <si>
    <t>ultrassound requested</t>
  </si>
  <si>
    <t>fatty liver, RVI on HAART</t>
  </si>
  <si>
    <t>PR=70/M  BP=119 / 76MMHG,FBS=150MG/DL</t>
  </si>
  <si>
    <t>T2 DM WITH SUB OPTIMAL GLYCEMIC CONTROL</t>
  </si>
  <si>
    <t>NPH 50/37 IU S/C BID,DO HGA1C</t>
  </si>
  <si>
    <t>T2DM on NPH 48/35 IU</t>
  </si>
  <si>
    <t>hx of allergy skin rush</t>
  </si>
  <si>
    <t>skin allergic reaction</t>
  </si>
  <si>
    <t>ASymptomatic _x000D_
feels better</t>
  </si>
  <si>
    <t xml:space="preserve">BP 150/70_x000D_
2x3 ccm anterior neck nodule </t>
  </si>
  <si>
    <t xml:space="preserve">P1-Corpulmonale P2- A.fib, P3- CHTN(4YEARS) P4 -T2DM for 4 years+ P5 Toxic MNg_x000D_
_x000D_
</t>
  </si>
  <si>
    <t>Free T4_x000D_
Hga1c , RFT,LIpid_x000D_
Retinal screening</t>
  </si>
  <si>
    <t xml:space="preserve">1-Corpulmonale P2- A.fib, P3- CHTN(4YEARS) P4 -T2DM for 4 years+ P5 Toxic MNg on-Symbicort 160/4.5ug 2 puffs BID, - Digoxin 0.125mg po daily, -Frusemide 40mg PO BID, -Metoprolol 25mg po daily, -Rivaroxaban 10mg po daily, -Amlodipine/Valsartan 5/160mg po daily, -PTU 100mg po DAILY, -Atrovostatin 20mg PO daily, -Metformin 500mg PO BID ON HOME O2_x000D_
</t>
  </si>
  <si>
    <t>BP=147/81, PR=64_x000D_
ECHO( recorded in the system on 3/9/2014)=MILD PULM.HTN,GRADI I DIASTOLIC DUSFINCTION</t>
  </si>
  <si>
    <t xml:space="preserve">HTN WITH HHD + Mild PHTN </t>
  </si>
  <si>
    <t xml:space="preserve">Refill &amp; appt with OFT, serum ele, ECG </t>
  </si>
  <si>
    <t>PR 76 RR 17 BP 154 / 67 T 36</t>
  </si>
  <si>
    <t>T2 DM + HTN NPH 30/20 IU sc am/pm metformin 500 mg po bid atrovastatin 20 mg po/day amlodipine 5 mg po/day</t>
  </si>
  <si>
    <t>T2 DM + HTN NPH 32/22 IU sc am/pm metformin 500 mg po bid atrovastatin 20 mg po/day amlodipine 5 mg po/day</t>
  </si>
  <si>
    <t>PR- 100 RR- 17 BP  137 / 93, FBS- NOT MEASURED, RBS- 115- 250</t>
  </si>
  <si>
    <t xml:space="preserve">MILD PERSISTENT ASTHMA+T1DM </t>
  </si>
  <si>
    <t>ESCALATE SUPER R.INSULIN 10 IU, CONTINUE OTHER MGET&amp; APPOINT HER AFTER 1MONTH</t>
  </si>
  <si>
    <t>P- 28 year old Primigravid 2nd trimester pregnancy (18 +4WK confirmed by obstetric U/s)+ newly diagnosed Type 1 DM + Bronchial Asthma, HPH-18/ 12U, RI- 12/8/ 12, SALBUTAMOL 4 PUFFS PRN , SYMBICORT 2 PUFFS BID</t>
  </si>
  <si>
    <t>PR=112/M  BP=171 / 105MMHG</t>
  </si>
  <si>
    <t>SAME WITH POOR BP CONTROL+HYPERTENSIVE URGENCY TO R/O HYPERTENSIVE EMERGENCY</t>
  </si>
  <si>
    <t>NIFEDIPINE 20 MG SUBLINGUAL STAT,THEN REASSESS BP AFTER THIRTY MINUTES AND MANAGE.</t>
  </si>
  <si>
    <t>BOO 2ry to BPH+HTN ON AMLODIPINE 5MG PO DAILY,LOSARTAN 50 MG PO DAILY,ATORVASTATIN 20 MG PO DAILY</t>
  </si>
  <si>
    <t>she has right leg pain more on her toe;_x000D_
reduced vision</t>
  </si>
  <si>
    <t xml:space="preserve">BP=124/62-138/67-130/59-135/70-_x000D_
NOCT=BP=145/71-126/63-139/67-146/70-134/67_x000D_
UREA=24MG/DL  Cr=1 MG/DL  uric acid=11.1mg/dl; SHE HAS SWEELING AND TENDERNESS ON HER RIGHT TOE(PODAGRA) </t>
  </si>
  <si>
    <t>HTN+DYSLIPEDEMIA+?GOUTY ARTHRITIS</t>
  </si>
  <si>
    <t>HOLD HCT_x000D_
NIEFIDIPINE 20MG PO BID_x000D_
ATROVASTATIN 20MG PO/DAY_x000D_
ENALAPRIL 5 MG PO BID_x000D_
ALLUPURINOL 100MG PO/DAY</t>
  </si>
  <si>
    <t>P=HTN + Dyslipidemia; on HCT 25mg/day, nifedipine 20 mg po bid and Atorvastatin 20mg/day;</t>
  </si>
  <si>
    <t>PR 68 RR 17 BP 139 / 78 T 36</t>
  </si>
  <si>
    <t>well controlled hypertension on HCT 25 mg po daily and enalapril 5 mg po daily</t>
  </si>
  <si>
    <t xml:space="preserve">polyuria  dry mouth </t>
  </si>
  <si>
    <t>updated hga1c 6.8 cr 1.09 ure 42</t>
  </si>
  <si>
    <t>+newly diagnosed type 2 dm</t>
  </si>
  <si>
    <t>add dapaglifozine 10 mg po daily_x000D_
determine lipid profile</t>
  </si>
  <si>
    <t>DCMP ( reduced EF = 40%), Mild pulmonary HTN On: -Furosemide 40 mg po daily -spironolactone 25 mg po/d -Atorvastatin 20mg po/d -Metoprolol 25 mg po bid  -Losartan 50mg po/d</t>
  </si>
  <si>
    <t>Feels better_x000D_
A1c 6.8 _x000D_
RFT WNR_x000D_
U/A UR</t>
  </si>
  <si>
    <t>BP 130/90_x000D_
NAD</t>
  </si>
  <si>
    <t xml:space="preserve">Refill MTF 500mg PO BID_x000D_
Refill ATrova 20mg _x000D_
NPH 10 u AM _x000D_
Retinal sceening </t>
  </si>
  <si>
    <t xml:space="preserve">TYpe 2 DM ON  enalapril 2.5 MG PO DAILYfor 3 years+ HTN  + CRVHD; monthly benzathine penicillin; was on atorvastatin 20 mg po daily_x000D_
_x000D_
New Complaint_x000D_
</t>
  </si>
  <si>
    <t xml:space="preserve">she has significant weight loss( 58-48kg) after surgery </t>
  </si>
  <si>
    <t>PR- 64 RR- 17 BP- 117 / 78</t>
  </si>
  <si>
    <t xml:space="preserve">post op after lobectomy+ Isthmesectomy </t>
  </si>
  <si>
    <t>TFT, ABDOMINAL U/S, REFILL MEDS&amp; APPOINT AFTER 3MONTHS</t>
  </si>
  <si>
    <t>P- 1 Yr Post-op after Lobectomy and Isthmesectomy FNAC: Hashimoto's thyroiditis (levothy 50mic for 6days and 100mic for 1 day)</t>
  </si>
  <si>
    <t>T2 DM + DYSLIPIDEMIA; ON MTF 1 GM PO BID GLIBENCLAMIDE 10/5 mg MG PO BID, ATROVOV 40 MG PO OD, newly diagnosed HTN HCT 25 mg po daily</t>
  </si>
  <si>
    <t>COTINUE HIS MEDICSTION</t>
  </si>
  <si>
    <t xml:space="preserve">BP   134/84  </t>
  </si>
  <si>
    <t>HTN+   ? HHD</t>
  </si>
  <si>
    <t>REFILL AND  APPOINT  AFTER 3  MONTH WITH SEREAL  BP  RECOED</t>
  </si>
  <si>
    <t>no cough, no SOb, no edema,no visual problem to  be evaluated, no back pain,no paresthasia, joint mobility good, good balance, good understandiung, cooperative, no obesity, no stres, no psychosocial distress,  good dietary habit, good hygien, adhernt to medicayion, toileting good, good social interaction. remarks (no breast mass, no breast mass)FBS  150 mg/dl mostl 130-200 mg/dl BP 130/90 mmHg</t>
  </si>
  <si>
    <t>sleeps well, walkinging distance good, muscle strength good, no emotional  change, no memory loss, good judgemenrt</t>
  </si>
  <si>
    <t>good disease course + poorly controlled glycemic level</t>
  </si>
  <si>
    <t>salt restriction, be actyive, minim ize stress, mini ize coffee, preven tion of fall, vegitable and fruit dish, leghumes dish, get adequate sun light, walk for 20 minutes 5 times per week, foot care (hygien, keep moisurizing legs with vaslin, becareful while cutting nails, wear loose shoe), keep candy in pocket</t>
  </si>
  <si>
    <t>A KNOWN CRVHD AND HTN ON FOLLOW UP PRESENT WITH FOOT PAIN OF 1 MONTH DURATION AFTER SHE WENT LONG DISTANCE</t>
  </si>
  <si>
    <t>She has a hx of rt 4th finger intermittent d/cty to extend from a flexed position of 2 yrs duration. She claim her last occurrence was yesterday</t>
  </si>
  <si>
    <t>BP=102 / 73_x000D_
FBS=95-140_x000D_
On 11/23/23=&gt; Cr= 0.9, UA=6.6, HgA1c=10.6%</t>
  </si>
  <si>
    <t xml:space="preserve">Poorly controlled T2 DM + Controlled HTN +  ?PN + ? Triggering finger </t>
  </si>
  <si>
    <t xml:space="preserve">Mixtrad=26/14 AM/PM , INC. Metformin 500 mg po daily, ATROVASTATIN 20 MG PO/D, HCT 25 mg d, Atenolol 25 mg d, losartan 50mg po/d ,  AMT 25 mg po/d, hold Neurobin 1 TAB PO/D_x000D_
</t>
  </si>
  <si>
    <t>P1=T2 DM; on Mixtrad=26/14 AM/PM , Metformin 500 mg po daily, ATROVASTATIN 20 MG PO/D _x000D_
P2=HTN on HCT 25 mg d, Atenolol 25 mg d, losartan 50mg po/d , _x000D_
P3= ?PN on AMT 25 mg po/d, Neurobin 1 TAB PO/D</t>
  </si>
  <si>
    <t>HAS   SWEATING,PALPTITATION SINCE TWO YEARS DURATION</t>
  </si>
  <si>
    <t>PR=68/M  BP=138 / 78MMHG</t>
  </si>
  <si>
    <t>SAME AS ABOVE+?HYPERTHYOIDISM+?ARRYTHEMIA</t>
  </si>
  <si>
    <t>DO TFT,ECG</t>
  </si>
  <si>
    <t xml:space="preserve">Mixtrad=26/14 AM/PM , INC. Metformin 500 mg po bid, ATROVASTATIN 20 MG PO/D, HCT 25 mg d, Atenolol 25 mg d, losartan 50mg po/d ,  AMT 25 mg po/d, hold Neurobin 1 TAB PO/D_x000D_
</t>
  </si>
  <si>
    <t xml:space="preserve">Asymptomatic _x000D_
TSH 0.6  Free T4 1.5 [ 0.8-1.7]_x000D_
CHol; 118  LDL 52   TG 135  HDL 38 _x000D_
ON enalapril 10 BID_x000D_
 Atrova 40mg/day_x000D_
_x000D_
</t>
  </si>
  <si>
    <t>Objective Finding_x000D_
BP 130/70 Clean surgical scar</t>
  </si>
  <si>
    <t>POst thyroidectomy for Toxin nodular goiter.. Euthyroid TSH 0.6 with normal Ft4_x000D_
Hyperlipidemia controlled  LDL 54</t>
  </si>
  <si>
    <t xml:space="preserve">Redule ATrova to 20mg PO/day_x000D_
Refill_x000D_
Envas </t>
  </si>
  <si>
    <t xml:space="preserve">post op throid lobectomy was done for indication of mild suspicious nodule off PTU post OP_x000D_
_x000D_
</t>
  </si>
  <si>
    <t xml:space="preserve">PR: 100 BP: 165 /100 </t>
  </si>
  <si>
    <t>HTN (Poor control) + IHD (LVEF: 55%) + DVHD (Mild MR, Moderate AR)</t>
  </si>
  <si>
    <t xml:space="preserve">1. Switch ASA to clopidogrel 75mg PO daily_x000D_
2. Escalate to atorvastatin 40mg PO daily_x000D_
3. Escalate enalapril 10mg PO BID_x000D_
4. Bisoprolol 5mg PO daily_x000D_
5. Amlodipine 5mg PO daily_x000D_
_x000D_
</t>
  </si>
  <si>
    <t xml:space="preserve">P1: Known HTN_x000D_
P2: IHD (LVEF: 55%) + DVHD (Mild MR, Moderate AR)_x000D_
_x000D_
Echo report: IHD with LVEF: 55%, TAPSE: 21mm_x000D_
Calcific changes of mitral &amp; aortic valves with mild MR, Moderate AR_x000D_
A1C: 5, LDL: 233, HDL: 40, TG: 133, TC: 146_x000D_
CBC, UA, OFT, Electrolytes: All are Normal_x000D_
_x000D_
Done:_x000D_
1. ASA 81mg PO daily_x000D_
2. Atorvastatin 20mg PO daily_x000D_
3. Enalapril 5mg PO BID_x000D_
</t>
  </si>
  <si>
    <t xml:space="preserve">complain numbness to lower  exttrimities </t>
  </si>
  <si>
    <t xml:space="preserve">bp  159/90  </t>
  </si>
  <si>
    <t xml:space="preserve">UPDATE  OFT  ,LIPID PROFILE RFT  </t>
  </si>
  <si>
    <t>diabetes mellitusII</t>
  </si>
  <si>
    <t>PR- 110 RR- 17 BP- 103 / 81 , FBS- 90-97, RBS- 193- 195</t>
  </si>
  <si>
    <t xml:space="preserve">P- KNOWN TYPE 1 DM , NPH- 20/ 8U, </t>
  </si>
  <si>
    <t>PR 80 RR 17 BP 144 / 68 T 36</t>
  </si>
  <si>
    <t>TIIDM on on MTF 500 mg/day + HTN on HCT 25 mg/day, Atenolol 12.5 mg/day, ASA 81 mg/day, Atrovastatin 20 mg po/day Enalapril 5 mg/ bid + PN on Amitriptyline 12.5 mg/day</t>
  </si>
  <si>
    <t>no cough, no SOb,no edema, no visual problem evaluated, no back pain, no paresthasia, joint mobnility good, good balancem,, good underrstanding, cooperastive, no obesity, no stress, no psychosocial distress, good dietary habit, good hygien, adhetrent to medication, toileting good, good social interaction. remasrks (no BPH symptoms)FBS 125 mg/dl mostly around this, BP 130/90 mmHg mostly arounmd this</t>
  </si>
  <si>
    <t>sl;eeps well, walking distance good, muscler strength good, no emotional change, no memory loss, good judghement</t>
  </si>
  <si>
    <t>salt restriction, be active, minimize coffee, prevention of fall, vgitabnle and fruit dish, legumes dish, avoid sweetners, get adequate sun light, use only luiquiid oil, walk for 30 minutes 3 times per week, avoid fruied food, foot care (wear loose shoe, keep moisturizing leghs with vaslin, becvareful while cutting nails), keep candy in pockets</t>
  </si>
  <si>
    <t>BP:  135 / 95</t>
  </si>
  <si>
    <t xml:space="preserve">HTN ON ATENOLOL 50MG PO DAILY, HCT 25 MG PO DAILY, amlodipine 10mg po daily </t>
  </si>
  <si>
    <t>BP=154/82  PR=66</t>
  </si>
  <si>
    <t>ENALAPRIL 10MG POBID_x000D_
HCT 25 MG PO/DAY</t>
  </si>
  <si>
    <t>P=HTN ON ENALAPRIL 5 MG PO BID AND HCT 25 MG PO/DAY</t>
  </si>
  <si>
    <t>he ad chest pain pleuritic type with intermittent cough now subsided</t>
  </si>
  <si>
    <t>bp 105/60 pr 70 ldl  t cholesterol 196 triglyceride 114 hdl 45 fbs 132 urea 111 cr 0.9 10 years  ascvd   risk calculated to be 31 percent</t>
  </si>
  <si>
    <t>high acsvd risk (31 %) +type 2 diabetes</t>
  </si>
  <si>
    <t>hga1c on next follow up_x000D_
metoprolol 25 mg po daily(he was not taking it till now)\continue other managment_x000D_
start atrovastatin 20 mg po daily</t>
  </si>
  <si>
    <t>CHFr(15%)EF 2o to DCMP on lasix 40 mg po tid spironolactone 25 mg po/d enalapril 5 mg po bid metoprolol 25 mg po/d DAPA 10 mg po/d</t>
  </si>
  <si>
    <t xml:space="preserve">no fever      </t>
  </si>
  <si>
    <t xml:space="preserve">BP: 112 / 59      PR: 78 </t>
  </si>
  <si>
    <t xml:space="preserve">p1: HTN + DVHD on Metoprolol 25 mg po/d_x000D_
p2: 18 month post op after abdominal surgery was done and on wound care </t>
  </si>
  <si>
    <t xml:space="preserve">no cough, no SOB, no edma, no back pain, no paresthasia, left eye blind post traumatic , joint mobility good, good balance, good understandiun g, cooperative, no obesity, no stress, no psychosocial disress, good ditary habit,  bno addiction, adherent to medication,toileting good, good social interactio. renmarks (no BPH symptoms)BP 140/90 mmHg </t>
  </si>
  <si>
    <t>salty restriction, be acvtive,m minimize coffee, prevention of fall, vegitabl;e and fruit dish, legumes dish, use only liquid oil, get adequate sujn  light, eat (banana, pottatro, tomatoo for pottasium supplemenmtation)</t>
  </si>
  <si>
    <t xml:space="preserve">PR=74/M  BP=144 / 70MMHG </t>
  </si>
  <si>
    <t>REFILL WITH THE ABOVE MEDICATIONS,APPOINT AFTER THREE MONTHS.</t>
  </si>
  <si>
    <t>HTN for 1 year+ hypothyroidism On -AMLODIPINE5MG+VALSARTAN160MG PO DAILY,CARVEDILOL6.25MG PO DAILY,VITAMINE D2 300000 IU WEEKLY,LEVOTHYROXINE 50/100 5 TIMES AND 2 TIMES PER WEEK</t>
  </si>
  <si>
    <t xml:space="preserve">he still claim he has burning &amp; tingling arm &amp; leg pains </t>
  </si>
  <si>
    <t>BP=142/68, PR=78_x000D_
HgA1c=7.8 %</t>
  </si>
  <si>
    <t>T2 DM( Fair glycemic control) + HTN (fair BP)+ ? PN + cervical spine compression myelopathy + lumbar disc herniation ( On follow up at Neuro-surgery side)</t>
  </si>
  <si>
    <t xml:space="preserve">MTF 1 gm PO bid, Daonil 5 mg po bid, enalapril 10 mg po bid, Amlodipine 10 mg po/d, Atrovastatin 20 mg po/d, ASA 81 mg po/d, INC. Pregabaline 75 mg po bid, Neurobion 1 tab po/d </t>
  </si>
  <si>
    <t xml:space="preserve">P=T2 DM + HTN; on MTF 1 gm PO bid, Daonil 5 mg po bid, enalapril 10 mg po bid, Amlodipine 10 mg po/d, Atrovastatin 20 mg po/d, ASA 81 mg po/d, Pregabaline 75 mg po/d( ordered only for 2 wks), Neurobion 1 tab po/d </t>
  </si>
  <si>
    <t>PR 68 RR 17 BP 111 / 83 T 36</t>
  </si>
  <si>
    <t>ADD METFORMIN</t>
  </si>
  <si>
    <t xml:space="preserve">BP: 127 / 91_x000D_
FBS: ?? </t>
  </si>
  <si>
    <t xml:space="preserve">FBS/RBS      </t>
  </si>
  <si>
    <t xml:space="preserve">T2DM on MTF 1000mg po bid and doanil 5mg po bid </t>
  </si>
  <si>
    <t>P1 - Known hypertensive patient on enalapril, atenolol and P2 - CLBP 2 DDD P3 - TII DM</t>
  </si>
  <si>
    <t>BP 110/80 _x000D_
PR 78 BPM</t>
  </si>
  <si>
    <t>Adjust RI 12-4-8_x000D_
NPH 12-10_x000D_
Free T4 Folic acid _x000D_
ANC follow up for recurrent abortion</t>
  </si>
  <si>
    <t xml:space="preserve">TYpe 2 DM for 2 years ON MTF 1000 BID has 2 abortion in this year_x000D_
_x000D_
New Complaint_x000D_
6 weeks of GA_x000D_
_x000D_
Objective Finding_x000D_
Objective Finding 2x3 cm anterior neck swelling S1 and s2 well heard no m hga1c 6.6 TSH 0.26 [ 0.25-4]_x000D_
_x000D_
Assessment_x000D_
Type 2 DM Recurrent Abortion 1st TMS Pregnancy_x000D_
_x000D_
</t>
  </si>
  <si>
    <t>has anterior neck swelling since five years</t>
  </si>
  <si>
    <t>pr=65 BP=125 / 79 ,t3=1.25,t4=8.49,tsh=0.7,has anterior neck mass that moves with deglutation(?multinodular)</t>
  </si>
  <si>
    <t>same as above?multinodular goiter</t>
  </si>
  <si>
    <t>do neck u/sound fnac</t>
  </si>
  <si>
    <t>BP=156 / 85, PR=71_x000D_
HgA1c=10.5%</t>
  </si>
  <si>
    <t>T2DM(poor glycemic control) + Uncontrolled HTN + Asthma</t>
  </si>
  <si>
    <t xml:space="preserve">NPH=28/18 AM/PM, INC. MTF 850 mg po bid, Atrovastatin 20 mg po/d, INC. Enalapril 10 mg po bid, Amitriptyline 25 mg po/d </t>
  </si>
  <si>
    <t xml:space="preserve">P=T2DM + HTN + Asthma(not on medication); on NPH=28/18 AM/PM, MTF 500 mg po bid, Atrovastatin 20 mg po/d, Enalapril 10/5 mg po bid, Amitriptyline 25 mg po/d </t>
  </si>
  <si>
    <t>PR- 88 RR- 17 PR- 133 / 73 , CBC-, LFT,RNF ARE WNR, VIT-D-10, , TSH&amp;lt; 0.01, FT4-16.9, FT3- 5.6, , ABD. U/S- UNREMARKABLE, THYROID U/S- DIFFUSELY HYPOECHPOIC THYIROID- LEFT THYROID LOBE NOGULE</t>
  </si>
  <si>
    <t xml:space="preserve">TOXIC MNG+ VIT.D DEFFICENCY </t>
  </si>
  <si>
    <t>TSH, VITAMIND- 50000 U PO WEEKLY FOR 8 WEEKS, PROPRANOL 40 MG PO/D, ESCALATE CARBIMAZOLE 10 MG PO BID, APPOINT HER AFTER 6WEEKS</t>
  </si>
  <si>
    <t>P- Toxic MNG for 6 years , P2- HTN ON AMLODPINE 5 MG PO/D, CARBIMAZOLE 15MG PO BID [ PTU hepatotoxic]] TFT(TSH 0.076, FT3 3.91 FT4 12.9)</t>
  </si>
  <si>
    <t xml:space="preserve">Hga1c 8 </t>
  </si>
  <si>
    <t xml:space="preserve">PR 78 BPM </t>
  </si>
  <si>
    <t xml:space="preserve">TYpe 2 DM sub-optimal control </t>
  </si>
  <si>
    <t xml:space="preserve">Refill Envas 5 mg PO BID_x000D_
Refill MTF 1 gm BID_x000D_
DAonil 5 mg BID_x000D_
Atrova 20mg/day_x000D_
</t>
  </si>
  <si>
    <t xml:space="preserve">P1. Type 2 DM P2.Diabetic foot ulcer(Wageners grade 1 healed) on Metformin 1gm po bid, glibenclamide 5 mg po /daily, atrovastatin 20mg po daily </t>
  </si>
  <si>
    <t>cough productive of whjituish soputum, no febver, no chest pain, SOB on exertion, no edema, no diarrhea, no vomiting</t>
  </si>
  <si>
    <t>tachycardic (PR 117), tachypenic, has diffuse wheezing on posterior chest, no creptation but febrile, has cyanosis, no pretibial edema</t>
  </si>
  <si>
    <t>asthma exacernbation</t>
  </si>
  <si>
    <t>CBC, CXR , predinsolone 30 mg po daily for 5 days, continue salbutamol puffs</t>
  </si>
  <si>
    <t xml:space="preserve">HHD, pulmonary hypertension, AF, asthma </t>
  </si>
  <si>
    <t>Refill,do neck u/sound fnac</t>
  </si>
  <si>
    <t>RVI ON HAART + HTN + DYSLIPEDEMIA ON ENALAPRIL 10MG PO BID AND ATROVASTATINE 20MG PO DAILY</t>
  </si>
  <si>
    <t>HAS LEFT LEG SWELLING OF MORE THAN AMONTH</t>
  </si>
  <si>
    <t>PR 96 RR 17 BP 150 / 83 T 36</t>
  </si>
  <si>
    <t>Continue her medication</t>
  </si>
  <si>
    <t xml:space="preserve">FBS 135 ,120    BP  120  /96  149/85   </t>
  </si>
  <si>
    <t>BP=149 / 85 HBPM=155/75_x000D_
FBS=77_x000D_
Ix on 16/11/2023=&gt; HgA1c= 8.7 %, T. CHOL=73, TG=68, HDL=37, LDL=22.4; K=4.4, Na=140, Pho= 3.3[ N}</t>
  </si>
  <si>
    <t>T2 DM + Uncontrolled HTN + old TIA + ?PN+ BOO 2 to BPH</t>
  </si>
  <si>
    <t xml:space="preserve">MTF 850 mg BID, Glibenclamide 5 mg po/d, Atorvastatin 20 mg/day, Neurobin 1 tab/day, Amitriptyline 25 mg/day, Pregabaline 75 mg po/d, ASA 81 mg/day, amlodipine 10 mg po/d and Enalapril 5 mg po BID </t>
  </si>
  <si>
    <t>P=T2 DM(10yrs)+ Hypertension(10yrs) + old TIA + ?PN+ BOO 2 to BPH On MTF 850 mg BID, Glibenclamide 5 mg po/d, Atorvastatin 20 mg/day, Neurobin 1 tab/day, Amitriptyline 25 mg/day, Pregabaline 75 mg po/d, ASA 81 mg/day, amlodipine 10 mg po/d and Enalapril 10 mg/day</t>
  </si>
  <si>
    <t>no cough, no SOb, no edema, no visuial problem (left eye visual; problem retinal detxchement ), no back pain, no paresthasia, good self care, FBs 240 mg/dl mostly 150-200 mg/dl, had 3 episodes of hypoglycemia , BP 140/70 mmHg</t>
  </si>
  <si>
    <t>sleeps well, walking distance good, muscle strength good, no emotional change, no memory loss, good judghe</t>
  </si>
  <si>
    <t>salt restriction, be active,minimize coffee, prebvention of fall, veghitable and fruit dish, legumes dish, get adequate sun light, use only liquid oil, have a good dietary habit</t>
  </si>
  <si>
    <t>diabeters,hypertension</t>
  </si>
  <si>
    <t>PR=85/M BP=144 / 92MMHG,FBS=119MG/DL,TOTAL CHOLESTROL=136.7MG/DL,HDL=38.6,LDL=86.2,TRIGLYCERIDE=77.6,AST=19.4,ALT=15.2,ALP=71</t>
  </si>
  <si>
    <t>ENALAPRIL 5MG PO DAILY,MTF 500MG PO DAILY,ATORVASTATIN 20 MG PO DAILY,DO HGA1C</t>
  </si>
  <si>
    <t>controlled HTN + controlled glycemia + compressive myelopathy ON MEDICATION</t>
  </si>
  <si>
    <t>COLD INTOLERANCE&amp; EASY FATIGABILITY HAVE IMPROVED</t>
  </si>
  <si>
    <t>PR- 91 RR- 17 BP- 117 / 83,FBS-78, TSH-1.7, UREA- 12</t>
  </si>
  <si>
    <t>HYPOTHYROIDISM+ MILD PERSISTENT B.ASTHMA</t>
  </si>
  <si>
    <t>TSH, CONTINUE OTHER MGT</t>
  </si>
  <si>
    <t>P1 Hypothyroidism for 9 years P2 B asthma On levothyroxine 100 ugx1 beclomethasone 2 puff bid salbutamol 2 puff prn</t>
  </si>
  <si>
    <t>presnted with a complain of burnning pain over her hand for the last two months</t>
  </si>
  <si>
    <t xml:space="preserve">BP: 161/72    pr: 72 </t>
  </si>
  <si>
    <t xml:space="preserve">sub optimal bp control + ? PN </t>
  </si>
  <si>
    <t>CBC, S/E, FBS</t>
  </si>
  <si>
    <t xml:space="preserve">p1: known HTN on medication and follow up at health center) </t>
  </si>
  <si>
    <t>HBPM=140/90, PR= 88_x000D_
FBS=150</t>
  </si>
  <si>
    <t>T2 DM(fair glycemic control) + HTN(Suboptimal BP)</t>
  </si>
  <si>
    <t>MTF 1gm BID, Glibenclamide 10 mg BID, INC. Enalapril 10mg BID and Atrovastatin 20 mg/day</t>
  </si>
  <si>
    <t>P=T2 DM + HTN; On MTF 1gm BID, Glibenclamide 10mg BID, Enalapril 5/10mg BID and Atrovastatin 20 mg/day</t>
  </si>
  <si>
    <t>PR 98 RR 17 BP 148 / 84 T 36</t>
  </si>
  <si>
    <t>TIIDM on MTF 1000 mg Bid, Glibenclamide 5 mg Bid on Atenolol 50 mg/d, Atrovastatin 20 mg/d 3. Knee OA on ORC follow up</t>
  </si>
  <si>
    <t>TIIDM on MTF 1000 mg Bid (But she was taking 500mg po bid), Glibenclamide 5 mg Bid on Atenolol 50 mg/d, Atrovastatin 20 mg/d 3. Knee OA on ORC follow up</t>
  </si>
  <si>
    <t>HX OF THROID SWELLING</t>
  </si>
  <si>
    <t>COMPLAIN  DRY  MOUTH     WITH  POLY SYMPTOMS</t>
  </si>
  <si>
    <t xml:space="preserve">HEMOG  A1C 6.5   </t>
  </si>
  <si>
    <t xml:space="preserve">HTN+T2DM  </t>
  </si>
  <si>
    <t xml:space="preserve">ADVISE ON  DIET AND APPOINT  AFTER 15 DAYS  WITH  SEREAL  BP  AND  FBS  RECORD  AND  SEND SERUM  VITAMIN  D  LEVEL </t>
  </si>
  <si>
    <t xml:space="preserve">lower extrmity edema </t>
  </si>
  <si>
    <t xml:space="preserve">BP: 160/90    pr: 88_x000D_
mss; grade 2 pitting edema </t>
  </si>
  <si>
    <t xml:space="preserve">poor bp control ? HHD </t>
  </si>
  <si>
    <t xml:space="preserve">CBC, OFT, U/A, ECG,CXR </t>
  </si>
  <si>
    <t xml:space="preserve">P1; Known HTN on amlodipine 10mg po daily and enalapril 10mg po daily but since she develops lower extrimity edema  and amlodipine is d/c and currently on enalapril 10mg po bid </t>
  </si>
  <si>
    <t>PR 77 RR 17 BP 120 / 69 T 36</t>
  </si>
  <si>
    <t>HTN  + PN amitriptyline  25 mg/dl amlodipine 10 mg po/day</t>
  </si>
  <si>
    <t>TSH=0.57miu/l,PR==69 BP=139 / 90 MMHG</t>
  </si>
  <si>
    <t>REFILL,DO FREE T3 AND FREE T4</t>
  </si>
  <si>
    <t>nodular thyroid disease + PN on medication PTU 100 MG PO DAILY</t>
  </si>
  <si>
    <t>She has no ABM for the last 1 yr</t>
  </si>
  <si>
    <t>BP=113/80, PR=91_x000D_
FBS=286</t>
  </si>
  <si>
    <t xml:space="preserve">Poorly controlled Type 2 DM + Controlled Seizure D/o </t>
  </si>
  <si>
    <t xml:space="preserve">Urine ketone , Hga1c(she cannot afford it),_x000D_
</t>
  </si>
  <si>
    <t>no cough, no SOB (history of sinusites0, no visual problem to be ebvaluated, good self care, adherent to medicxation</t>
  </si>
  <si>
    <t>sleeps well, walking distanbce good , muscle strength weak, no emotional chanmge, no memory loss, good judgement</t>
  </si>
  <si>
    <t>salt restriction, minimize coffee, prevntion of fall, vegitable and fruit dish, legume  dish get adequiate sun light</t>
  </si>
  <si>
    <t>hypertension, HHD, back pain with radiculopathy</t>
  </si>
  <si>
    <t>BP: 121 / 77_x000D_
Lipid profile: total cholesterol: 142    LDL: 91     HDL: 77    TGA: 113</t>
  </si>
  <si>
    <t>Dyslipidemia ( corrected)</t>
  </si>
  <si>
    <t xml:space="preserve">DYSLIPEDMIA + FATTY LIVER on atrovastatin 20mg po daily </t>
  </si>
  <si>
    <t xml:space="preserve"> Known HTN on Nifidipin 20mg + Bronchial Asthma</t>
  </si>
  <si>
    <t xml:space="preserve">refill and  appoint  after 3  month  with  serteal;  bp  and  fbs  record </t>
  </si>
  <si>
    <t>Known HTN on  amlodipine  5 mg + Bronchial Asthma</t>
  </si>
  <si>
    <t>Diabetes mellitus, other specified type</t>
  </si>
  <si>
    <t>PR 87 RR 17 BP 118 / 73 T 36</t>
  </si>
  <si>
    <t>Known Hypertensive + CLBP 2to L3disc prolapse on amlodpine 10mg po day , HCT 25 mg po day , pregabalin 75mg po day.</t>
  </si>
  <si>
    <t>TO DO ECHOCARDIOGRAPHY</t>
  </si>
  <si>
    <t>Known Hypertensive + CLBP 2to L3disc prolapse on amlodpine 10mg po day , HCT 25 mg po day , pregabalin 75mg po day</t>
  </si>
  <si>
    <t>HAS  DIZZINESS AND HAS KNEE JOINT PAIN OF15 DAYS</t>
  </si>
  <si>
    <t>PR=71/M  BP=120 / 69MMHG,FBS=210MG/DL,173MG/DL</t>
  </si>
  <si>
    <t>known t2dm+konwn htn+ICP+ stroke2ry to lacunar infraction on MTF 500 MG PO BID,GLIBINCLAMIDE 5MG PO BID,ENALAPRIL 10MG PO BID,AMLODIPINE 5MG PO DAILY</t>
  </si>
  <si>
    <t>PR- 104 RR- 17 BP- 129 / 82</t>
  </si>
  <si>
    <t xml:space="preserve">PROX. ACUTE DVT OF LEFT LOWER EXTERIMITY </t>
  </si>
  <si>
    <t>P- Left lower limb proximal acute DVT, RIVAROXABAN 20 MG PO/D</t>
  </si>
  <si>
    <t>no cxough, no SOB, hiostory of heache tensuion type chronic, comes ebvery 2 months,has similar intensity, (has poor sleeping habit, no stress, no alcohol), no red eye, no vomiting, bno weight loss, no trauma, no temporal scalp tenerness (giant cell arthrites ruled out)</t>
  </si>
  <si>
    <t>sleeps well, walking distance weak (osteo aryhtites), no emotional change,no mem,ory loss, good judghemenmt</t>
  </si>
  <si>
    <t>tension type headacvhe (non progressive)</t>
  </si>
  <si>
    <t>minimiz stress, no alcohol, get adequate sleeps , droink a cup of milk every night, avoid stress</t>
  </si>
  <si>
    <t xml:space="preserve">has fatigue and generalized paresis_x000D_
         she was admitted for UGI bleeding due to supraterapeutic INR and discharged a wk back with rivaroxaban </t>
  </si>
  <si>
    <t xml:space="preserve">BP114 / 77   PR 153_x000D_
Pale conjuctiva_x000D_
grade 1 pitting edema </t>
  </si>
  <si>
    <t xml:space="preserve">update CBC, RFT AND ELECTROLYTES_x000D_
     START Sascubitril/valsartan 50mg po daily,   dapagliflozine 10mg po daily , make metoprolo succinate 50mg po daily, ferous sulphate 1 tab po daily </t>
  </si>
  <si>
    <t>HFrEF(35%) 2RY TO Ischemic DCM + Afib + hypovitaminosis D  on itamin D 50,000 iu po weekly(4th wk), metoprolol SUCCINATE 25 mg po daily - lasix 40mg po daily -spironolactone 25mg po daily -pregabalin 75mg po once daily -amitriptyline 25mg po once daily (at night) -RIVAROXBAN 20 MG PO DAILY</t>
  </si>
  <si>
    <t>BP: 134 / 75</t>
  </si>
  <si>
    <t xml:space="preserve">HTN on nifedipine 20 mg po DAILY , HCT 25 mg po daily </t>
  </si>
  <si>
    <t xml:space="preserve">BP=151/76, PR=79_x000D_
HBPM=136/70_x000D_
FBS=110_x000D_
TFT=? </t>
  </si>
  <si>
    <t>T2DM (good glycemic control )+HTN(fair BP) + ? hyperthyroidism</t>
  </si>
  <si>
    <t>NPH  63/38 IU SC BID, MTF 500 mg po/d, Bisoprolol 5 mg/day, PTU 50 mg po daily_x000D_
Appt with TFT &amp; OFT</t>
  </si>
  <si>
    <t>1. T2DM; on NPH=66/40 IU AM/PM &amp;  MTF 500 mg PO BID [But she took NPH  63/38 &amp; MTF 500 mg po/d for the last 1 mon after she had develops hypoglycemic sxs] 2. HTN on Bisoprolol 5 mg/day, 3. ? hyperthyroidism on PTU 50 mg po daily_x000D_
NB.  AMT 25 mg PO/d &amp;  Atrovastatin 20 mg po/d were orderd but she was not taking them.</t>
  </si>
  <si>
    <t xml:space="preserve">HAS NECK PAIN </t>
  </si>
  <si>
    <t xml:space="preserve">PR=77/M  BP=140 / 75MMHG </t>
  </si>
  <si>
    <t>SAME  AS ABOVE+SUB OPTIMAL BP CONTROL</t>
  </si>
  <si>
    <t>p1: KNOWN HTN p2: ISECHEMIC STROKE ON ATORVASTATIN 40MG PO DAILY,ASA 81MG PO DAILY,IRBESARTAN/HYDROCHLORTHIAZIDE300/12,5MG,ENALAPRIL 10 TABS 1/2 TAB PO BID</t>
  </si>
  <si>
    <t>PR 81 RR 17 BP 97 / 71 T 36</t>
  </si>
  <si>
    <t xml:space="preserve">CONTINUE HER MEDITION </t>
  </si>
  <si>
    <t xml:space="preserve">no cough, n o SOB, no edema, no visual problem, evaluated,good self care, adherent to medication, FBS 138 mg/dl , </t>
  </si>
  <si>
    <t>sleeps well, walking distance good, muscle strength good, no emotional chanmge,no memory loss, good judhgemenmnt</t>
  </si>
  <si>
    <t>salt restyriction, be active,minimize coffee,prevention of falkl, vegitable and fruit dish, legum,es dish, get adequate sun light</t>
  </si>
  <si>
    <t>sob 2 weeks since 15 days had cough with whitish sputum no night sweat of fever she also has sob at mild activity she then developed body swelling from leg to facee no yellowish dc of eye no urinary complaint has buring sensation all over the body no chest pain left side tremor and inabiliy to hold tings no gi complaint took antibiotics and diuretics</t>
  </si>
  <si>
    <t>BP=140/91   _x000D_
ECHO( on 14/03/2016)=IDCMP with reduced LV systolic function, &amp; severe secondary MR[LVEF=30%, TAPSE= 18]</t>
  </si>
  <si>
    <t>HFrEF sec to IDCMP with severe secondary MR</t>
  </si>
  <si>
    <t xml:space="preserve">Enalapril 2.5 mg po bid, Bisoprolol 2.5 mg po/d, Lasix 40 mg po/d, Spironolactone 25 mg po/d, Clopidegrol 75 mg po/d, Atrovastatin 40 mg po/d  </t>
  </si>
  <si>
    <t>P=HF sec ? HHD p2 CAP ( rxed)</t>
  </si>
  <si>
    <t xml:space="preserve">PR- 46 RR-17 BP- 79 / 54 </t>
  </si>
  <si>
    <t xml:space="preserve">HFrEF 2 DCMP+A.FIB+ </t>
  </si>
  <si>
    <t xml:space="preserve">U/A, CBC, OFT, DESCALATE LASIX 20 MG PO/D, CONTINUE OTHER MGT </t>
  </si>
  <si>
    <t>P-HFrEF (20%) 2ry to DCMP + A-fib ON - -ENALAPRIL - 2.5 MG PO bid -BISOPROLOL 1.25 MG Po/d, -Spironolactone 12.5mg PO daily, LASIX 40 MG PO /d chadvas- 1</t>
  </si>
  <si>
    <t>no cough, no SOb, no edema, retionopathy on follow up, good self care, adherenmt to medication FBS 100 mg/dl BP 120/80 mmHg</t>
  </si>
  <si>
    <t>sleeps well, walking distance weak (retimnopathy related), muscle strength good, no emotional change, no memory loss but forgetfulness, good judghement</t>
  </si>
  <si>
    <t>salt restriction, be active, minimize coffee, prevention of fall,vegitable and fruit dish, legumes dish, no juice, get adfequate sun light</t>
  </si>
  <si>
    <t>diabetes, hypertension, dyslipidemian</t>
  </si>
  <si>
    <t>Nontraumatic subdural haemorrhage</t>
  </si>
  <si>
    <t>recenmtly treated for pneumonia, no cough, no SObn, no edema, no visual problem, has weight loss significant ly</t>
  </si>
  <si>
    <t>chest good aiur entry bilaterally , no fever, BP 150/80 mmHg</t>
  </si>
  <si>
    <t>salt restriction, be active, minim ize coffee,prevention of fall, vegitable and frit dish,  legumes dish, get adequate sun light</t>
  </si>
  <si>
    <t>PR- 55 RR- 17 BP- 91 / 71, INR-2.25</t>
  </si>
  <si>
    <t>OLD ISCHEMIC STROKE+ CRVHD+ A.FIB</t>
  </si>
  <si>
    <t>CBC, OFT, DESCALATE LASIX 20 MG PO/D, CONTINUE OTHER MGT&amp; APPOINT HER AFTER 2MONTHS</t>
  </si>
  <si>
    <t>P- Lt side hemiplegia 2ndry ischemic stroke +CRVHD +AFib on AMT 12.5MG PO Metoprolol 12.5 MG PO /d, ENALAPRIL 5 MG PO BID, Lasix 40 MG PO DAILY, DAPAGLIFLOZIN 10MG PO OD,WARFARINE 5 mg po2x/wk /7.5MG PO 5x/wk ,ATROVASTATIN 40MG PO ONCE DAILY ASA 81 mg po/d ECHO:EF=25%, ISCHAEMIC DCMP WITH SEVERE LEFT VENTRICULAR DYSFUNCTION, GRADE 2 DIASTOLIC DYSFUNCTION, SEVERE TR AND SEVERE PULMONARY HYPERTENSION, CHRONIC RHEUMATIC VALVULAR HEART DISEASE WITH MODERATE MS AND M</t>
  </si>
  <si>
    <t xml:space="preserve">none                                           </t>
  </si>
  <si>
    <t xml:space="preserve">BP=114/60, PR=64_x000D_
FBS=142_x000D_
</t>
  </si>
  <si>
    <t>T2DM(fair Glycemic control)</t>
  </si>
  <si>
    <t>NPH=60/40 IU SC BID, atorvastatin 20mg po day</t>
  </si>
  <si>
    <t xml:space="preserve">P=T2DM on NPH=60/40 IU SC BID, atorvastatin 20mg po day, </t>
  </si>
  <si>
    <t>PR 88 RR 17 BP 120 / 80 T 36</t>
  </si>
  <si>
    <t xml:space="preserve">cough which is productive with blood tinged sputum for the last two months associated with he also had hx of drenching type of sweating, loss of appetite and loss of weight, and fatigue  of similar duration. Associated with this he also had hx of anterior neck mass for the last two years </t>
  </si>
  <si>
    <t xml:space="preserve">BP: 127/63   PR; 138   _x000D_
Rapid covid test: positive _x000D_
HEENT: PC and NIS_x000D_
LGS: large anterior neck mass which moves with respiration </t>
  </si>
  <si>
    <t xml:space="preserve">HTN ( controlled) + covid 19 positove r/o covid pneumonia? PTB + ? MNG </t>
  </si>
  <si>
    <t>CBC, CXR, ESR, Thyriod u/a, FNAC, Gene x pert, OFT, Repeat covid test</t>
  </si>
  <si>
    <t xml:space="preserve">p1: known HTN pt ( for the last 4 yrs) on HCT 12.5mg po daily </t>
  </si>
  <si>
    <t>BP=141/93_x000D_
HBPM=110-120/80-90</t>
  </si>
  <si>
    <t>amlodipine 10 mg po/d</t>
  </si>
  <si>
    <t>PR=83/M,BP= 119 / 76MMHG ,FBS=91MG/DL</t>
  </si>
  <si>
    <t>TYPE2DM WITH GOOD GLYCEMIC CONTROL</t>
  </si>
  <si>
    <t>TYPE 2DM ON NPH 14/6 IU,MTF 500MG PO DAILY</t>
  </si>
  <si>
    <t>persistent dyspeopsia (endoscopy couild't afford), internmittenmt cough, no SOB, bilateral edema intermittenmt, paresthasia, (bilateral pretibial edema, no murmur, good air entry bilaterally) sodium level normal</t>
  </si>
  <si>
    <t>slereps well, walking distance good, muscle strength good, no emotional change, no mem,ory loss</t>
  </si>
  <si>
    <t xml:space="preserve">GERD r/o COPD r/o cough varient asthma </t>
  </si>
  <si>
    <t>albumin and serum protein level requesterd</t>
  </si>
  <si>
    <t>back pain, gastrites</t>
  </si>
  <si>
    <t>BP=127/70_x000D_
HBPM=120-140/80_x000D_
FBS=120-127</t>
  </si>
  <si>
    <t>MTF 500 mg po bid enalapril 5 mg po/day amlodipine 5 mg po/day, Atrovastatin 20 mg po/d</t>
  </si>
  <si>
    <t>P=type 2 dm + HTN(for 5 yrs); on  MTF 500 mg po bid enalapril 5 mg po/day amlodipine 5 mg po/day, Atrovastatin 20 mg po/d</t>
  </si>
  <si>
    <t>PR-94 RR-17 BP-123-158/ 61-74, FBS-80- 177, , HA1C-8.3, S,CREATIN-0.5, T.C-148,TG-45,HDL-65,LDL-74</t>
  </si>
  <si>
    <t>POORLY CONTROLLED GLYCEMIA + KNOWN HTN + PAD</t>
  </si>
  <si>
    <t>ESCALTE ENALAPRIL 10 MG PO BID, START  NPH  6 /4 U NIGHT, REFILL OTHER MEDS &amp; APPOINT HER AFTER2 MONTHS</t>
  </si>
  <si>
    <t xml:space="preserve">P- Known Type 2 DM +KNOWN HTN+ Rt lower extremity PAD </t>
  </si>
  <si>
    <t>BP=107 / 69, PR=79_x000D_
FBS=120-180</t>
  </si>
  <si>
    <t xml:space="preserve">Uncontrolled T1 DM + ? PN </t>
  </si>
  <si>
    <t>NPH=30/5 IU SC BID, AMT 25 mg po/d, Neurobion 1 tab po/d</t>
  </si>
  <si>
    <t>p=well controlled T1 DM + ? PN; on NPH=30/4 IU SC BID, AMT 25 mg po/d, Neurobion 1 tab po/d</t>
  </si>
  <si>
    <t xml:space="preserve">FBS    106    130  150  </t>
  </si>
  <si>
    <t xml:space="preserve">ADJUST  MEDICATION  INSULIN  NPH   52 /32 </t>
  </si>
  <si>
    <t>Certain specified mononeuropathies</t>
  </si>
  <si>
    <t>BP: 114 / 81</t>
  </si>
  <si>
    <t xml:space="preserve">B.asthma     </t>
  </si>
  <si>
    <t>PR=66/M  BP=143 / 75MMHG</t>
  </si>
  <si>
    <t>has numbness and back pain  of right upper exterimityof since four months.</t>
  </si>
  <si>
    <t>pr=82  bp=86 / 63mmhg</t>
  </si>
  <si>
    <t>refill,add neurobion and meloxicum 15mg po daily</t>
  </si>
  <si>
    <t>P=? migraine headache + otitis externa on follow up at ENT side; on Amitriptyline 12.5 mg po/d</t>
  </si>
  <si>
    <t xml:space="preserve">complain  numbness to lower  extrimities   with  lower  back pain </t>
  </si>
  <si>
    <t xml:space="preserve">fbs  150 ,130 </t>
  </si>
  <si>
    <t xml:space="preserve">controlled   htn+vitamin  d </t>
  </si>
  <si>
    <t>refill and  appoint  2 month</t>
  </si>
  <si>
    <t xml:space="preserve">BP=181/94, PR=69; Repeat BP=170/94_x000D_
FBS=? </t>
  </si>
  <si>
    <t>ENALAPRIL 5 MG PO BID , AMLODIPINE 10 MG PO DAILY , MTF 500 MG PO DAILY , ASA 81 MG PO DAILY , ATROVASTATIN 20 MG PO DAILY_x000D_
Appt after 1 mon with FBS, RFT &amp;  serum ele; Advised on serial FBS &amp; BP measurement</t>
  </si>
  <si>
    <t>P=T2 DM + HTN;  ON - ENALAPRIL 5 MG PO DAILY , AMLODIPINE 10 MG PO DAILY , MTF 500 MG PO DAILY , ASA 81 MG PO DAILY , ATROVASTATIN 20 MG PO DAILY</t>
  </si>
  <si>
    <t>productive cough and chest pain of fifteen days,anorexia,night sweating ,no contact history with tb patient or chronic cougher, was treated for pulmunary tbc thirty years back</t>
  </si>
  <si>
    <t>BP=98/63MMHG,PR=7/M</t>
  </si>
  <si>
    <t>SAME AS ABOVE+?PUL TBC</t>
  </si>
  <si>
    <t>Rectal Prolapse Rule out Internal Hemorrhoid at surgical side</t>
  </si>
  <si>
    <t>SAME AS ABOVE+?PUL TBC(REACTIVATED)</t>
  </si>
  <si>
    <t>PR=82/M  BP=132 / 69MMHG ,FBS=122MG/DL</t>
  </si>
  <si>
    <t>REFILLPARACETAMOL 1GM PO PRN,DO HGA1C</t>
  </si>
  <si>
    <t>P=T2 DM; on NPH=54/30 IU SC BID [ But she claim she took NPH 56/34 iu sc bid], MTF 500mg BID , ASA 81 mg po/d, Atrovastatin 20 mg po/d, P2. PN , Amitriptyline 25mg/day</t>
  </si>
  <si>
    <t>HAS EPIGASTERIC PAIN</t>
  </si>
  <si>
    <t>PR=72  BP=105 / 66MMHG</t>
  </si>
  <si>
    <t>PHENYTOIN 50 MG PO BID,ADD PPI</t>
  </si>
  <si>
    <t>Seizure D/O 2 to ?ON PHENYTOIN  100MG/50MG PO DAILY</t>
  </si>
  <si>
    <t xml:space="preserve">PR=86/M  BP=165 / 80MMHG </t>
  </si>
  <si>
    <t>SAME AS  ABOVE</t>
  </si>
  <si>
    <t>T2DM patient for the past 3 years on Metformin 500 mg po BID, Atrovastatin 20 mg po daily, Amitriptyline 25 mg po daily</t>
  </si>
  <si>
    <t>DO RBS,REFILL,ADD NEUROBION 1TAB PO DAILY</t>
  </si>
  <si>
    <t xml:space="preserve">fbs 115,122 134   </t>
  </si>
  <si>
    <t>controlled  HTN=T2DM</t>
  </si>
  <si>
    <t>REFILL AND APPOINT  AFTER  3  MONTH</t>
  </si>
  <si>
    <t>REFILL  AND  APPOINT AFTER 3 MONTH</t>
  </si>
  <si>
    <t>BP=136 / 88 PR=65</t>
  </si>
  <si>
    <t>P1=well controlled HTN on Enalapril 10mg PO BID ,HCT 25mg PO daily , Nifidipin 20mg po daily _x000D_
P2=? PN</t>
  </si>
  <si>
    <t>BP=101 / 78_x000D_
FBS=264</t>
  </si>
  <si>
    <t>Send RFT_x000D_
consider adding Metformin</t>
  </si>
  <si>
    <t>P1=TYPE 2 DM ON NPH - 40/26 IU SC BID P2= IHD on Enalapril  5mg PO daily, ASA 81 mg d, Metoprolol 50 mg/d, Atrovastatin 20 mg po daily</t>
  </si>
  <si>
    <t xml:space="preserve">inr=2.05       </t>
  </si>
  <si>
    <t>bp= 128 / 89 pr= 60(r)</t>
  </si>
  <si>
    <t xml:space="preserve">AF + HHD      </t>
  </si>
  <si>
    <t>CONTINUE THE SAME_x000D_
- SEE AFTER 1 MNTH WTH INR</t>
  </si>
  <si>
    <t>Atrial Fibrillation .+ HTN with mild LVH + on Enalapril 10 mg/d, Atenolol 50 mg and warfarin 5/2.5mg po/ d....</t>
  </si>
  <si>
    <t xml:space="preserve">o FBS=250,      </t>
  </si>
  <si>
    <t>BP= 130 / 80</t>
  </si>
  <si>
    <t>R/O T2DM(NEEDS CONFIRMATION)</t>
  </si>
  <si>
    <t>-ATROVASTATIN 20MG PO/D_x000D_
-REPEAT FBS, HGA1C, LFT, LPID PROFILE_x000D_
-Amlodipine 5x1, HCT 25x1, losartan 50x1, amitriptyline 50x1, - pregabalon 75mg po BID -</t>
  </si>
  <si>
    <t xml:space="preserve">65 YRS OLD P- HTN with HHD + DYSLIPIDEMIAPeripheral Nephropathy on Amlodipine 5x1, HCT 25x1, losartan 50x1, amitriptyline 50x1, - pregabalon 75mg po/d - </t>
  </si>
  <si>
    <t>FBS= 220,228,170</t>
  </si>
  <si>
    <t>Adjust dose of NPH to 18/10_x000D_
appoint after 15 days with serial FBS record</t>
  </si>
  <si>
    <t>P1=poor controlled T2 DM  NPH=16/8_x000D_
P2 =RT foot wound( heeling)</t>
  </si>
  <si>
    <t>BP= 149/98 PR=78 RR=17 FBS= 180MG/DL_x000D_
Serial FBS (01/2016- 03/2016)= 50-300</t>
  </si>
  <si>
    <t xml:space="preserve">p1= poorly controlled T1DM_x000D_
p2= stage 2 HTN_x000D_
</t>
  </si>
  <si>
    <t>refill medication _x000D_
Advise on nutrition and medication_x000D_
appoint for 1 month</t>
  </si>
  <si>
    <t>P1= T1 DM_x000D_
on RI= 5 /5_x000D_
NPH= 34/24 IU</t>
  </si>
  <si>
    <t xml:space="preserve">he has neurological pain </t>
  </si>
  <si>
    <t xml:space="preserve">FBS-100-156 mg/dl &amp; BP-146 / 74 mmHg </t>
  </si>
  <si>
    <t>HTN + T2DM on medications</t>
  </si>
  <si>
    <t>INR=1.3_x000D_
-CLINICALLY IMPROVING</t>
  </si>
  <si>
    <t>BP= 83 / 53 PR= 84(R)</t>
  </si>
  <si>
    <t>SUB THERAPETIC INR</t>
  </si>
  <si>
    <t>-WARFARIN 5/7.5MG_x000D_
-LASIX 20MG PO/D, -spironolactone 25x1, atorvastatin 40x1, enalapril 5x2, metoprolol succinate 25x1,_x000D_
-RFT,INR,ELECTROLYE</t>
  </si>
  <si>
    <t xml:space="preserve">HFrEF (20-25%) 2ry to Ischemic Dilated cardiomyopathy (severe LV systolic dysfunction, G-1 diastolic dysfunction, moderate MR, severe TR, severe pulmonary hypertension+ LV apical thrombus) + Mild PHT_x000D_
ON Warfarin 5x1, furosemide 40x1, spironolactone 25x1, atorvastatin 40x1, enalapril 5x2, metoprolol succinate 25x1,_x000D_
</t>
  </si>
  <si>
    <t>BP-129 / 78 mmHg ( 107-130/70-90 mmHg)</t>
  </si>
  <si>
    <t>abdominal distension and gas/belching, 2 years</t>
  </si>
  <si>
    <t xml:space="preserve">BP= 162 / 108  PR=50 RR=17 </t>
  </si>
  <si>
    <t>P1=Dyspepsia +MDD with anxious distress (completed medication)_x000D_
p2= dyspepsia 2ndry to? PUD r/o IBS_x000D_
p3= Stage 2 HTN</t>
  </si>
  <si>
    <t>RFT, ECG, CXR, Abdominopelvic u/s, CBC, LFT, Lipid profile, RBS_x000D_
Omeprazole 20mg po BID_x000D_
appoint for 1 month</t>
  </si>
  <si>
    <t xml:space="preserve">P1=Dyspepsia +MDD with anxious distress _x000D_
</t>
  </si>
  <si>
    <t>BP=164 / 89 ( she drinks coffee)_x000D_
Home record=120-130/70-80_x000D_
FBS=100-136</t>
  </si>
  <si>
    <t xml:space="preserve">send UA             </t>
  </si>
  <si>
    <t>P1=Type I DIABETES MELLITUS ON INSULIN 36/24 BID_x000D_
P2= HTN on Amlodipin 5mg PO daily</t>
  </si>
  <si>
    <t xml:space="preserve">follow up for pre-hypertensive issue </t>
  </si>
  <si>
    <t xml:space="preserve">HTN + Epilepsy on medications </t>
  </si>
  <si>
    <t>BP=128 / 85, PR=96</t>
  </si>
  <si>
    <t>Bilateral echogenic kidneys with loss of CMD CR=1.75(1MONTH BACK) = PROTIENE=+3 _x000D_
- lipid profile =ldl= 133 hdl=43 t.chole=216 tgl=147 na=142 k+ =3.14 _x000D_
=CR= 2, UREA= 48_x000D_
-24 HRS URINE PROTIEN= 2160</t>
  </si>
  <si>
    <t>FBS=112, BP= 162 / 90 HOME MANUAL MEASURMENRT = 130/60</t>
  </si>
  <si>
    <t>P1: known T2DM(6 years) P2: known HTN P3: AKI on CKD (G1A3) P4: Right maxillary sinus mucous retention cyst ON:</t>
  </si>
  <si>
    <t xml:space="preserve">-METOCLOPRAMIDE 10MG PO/D_x000D_
-NPH 18/8, ENALAPRIL 10MG/5MG - HCT 25MG PO/D -amlodipine 10mg PO daily,ATROVASTATIN 20MG PO/D_x000D_
-CR, FBS, HMBP, </t>
  </si>
  <si>
    <t>P1: known T2DM(6 years) P2: known HTN P3: AKI on CKD (G1A3) P4: Right maxillary sinus mucous retention cyst ON: -atorvastatin 20 mg po once daily - amlodipine 10mg PO daily - NPH 18/8,PLASIL 10 MG PO PRN,ENALAPRIL 5 MG PO BID, HCT 25MG PO/D</t>
  </si>
  <si>
    <t>BP=110-120/75-81(Home record)_x000D_
BP=119 / 71</t>
  </si>
  <si>
    <t>appoint after 3 month with seral BP records_x000D_
refill medication</t>
  </si>
  <si>
    <t>P1=HTN on Nifedipine 20 mg po BID, Enalapril 5 mg po Bid, HCT 25 mg po/daily</t>
  </si>
  <si>
    <t>FOLLOW UP AFTER 6 MNTH</t>
  </si>
  <si>
    <t>P- Right leg provoked subacute proximal DVT(TRTD FOR 7 MNTH)_x000D_
-OFF-WARFARIN FOR 3MNTH</t>
  </si>
  <si>
    <t>-LOA,              _x000D_
-INTERMITTENT ORTHOSTATIC DIZZNESS</t>
  </si>
  <si>
    <t xml:space="preserve">BP= 89 / 46(UNFIT BP CUFF) PR=90 </t>
  </si>
  <si>
    <t>HFrEF (LVEF 35%) 2ry to IHD with moderate LV Systolic dysfunction and Moderate Pulmonary Hypertension + DVHD (Aortic and Mitral Valve Changes) rx- on Frusemid</t>
  </si>
  <si>
    <t xml:space="preserve">-D/C LASIX_x000D_
-REFILL FOR 3 MNTH_x000D_
-RFT, LFT, ;IPID PROFILE,K,NA_x000D_
</t>
  </si>
  <si>
    <t xml:space="preserve">HFrEF (LVEF 35%) 2ry to IHD with moderate LV Systolic dysfunction and Moderate Pulmonary Hypertension + DVHD (Aortic and Mitral Valve Changes) rx- on Frusemide 20mg x1, spironolactone 12.5x1, metoprolol 25x1, ASA 81X1 and atorvastatin 20x1, Enalapril 2.5mg po BID </t>
  </si>
  <si>
    <t>BP=(home record) 139-129/66-89       BP=127 / 93_x000D_
FBS= 95-139</t>
  </si>
  <si>
    <t>appoint after 2 month with serial BP and FBS recording _x000D_
refill medication</t>
  </si>
  <si>
    <t>P1=T2DM  on MTF 1gm po BID, Glibenclamide 5 mg po/d_x000D_
P2=HTN HCT 25 mg po/d and amlodipin 5mg PO daily</t>
  </si>
  <si>
    <t>INR=1.2_x000D_
SHE DISCONTINUED OR 2 WKS BECUASE SHE HAD NO DRUG ON HAND</t>
  </si>
  <si>
    <t>DVT on Rx (UNPROVOKED) + Bilateral Varicose Vein with Focal Thrombus at the Calf Segment</t>
  </si>
  <si>
    <t>CONTINUE 7.5MG /5MG PO ALTERNATIVELY _x000D_
-COME WITH INR_x000D_
-</t>
  </si>
  <si>
    <t xml:space="preserve">DVT on Rx (UNPROVOKED) + Bilateral Varicose Vein with Focal Thrombus at the Calf Segment ON WARFARRIN </t>
  </si>
  <si>
    <t>appoint after 2 month with serial BP and FBS recording _x000D_
refill medication_x000D_
add atrovastatin 20mg PO daily</t>
  </si>
  <si>
    <t>PR 84 RR 17 BP 116 / 74 T 36</t>
  </si>
  <si>
    <t>known asthmatic on beclomethasone 2 PUFF BID and salbutamol puff PRN</t>
  </si>
  <si>
    <t>COUGH AFTER INTIATION OF ENALAPRIL_x000D_
CR=1</t>
  </si>
  <si>
    <t>BP= 131 / 68 PR= 70</t>
  </si>
  <si>
    <t>ACEI-INDUCED COUGH</t>
  </si>
  <si>
    <t>--D/C ENALAPRIL_x000D_
-START LOSARTAN 50MG PO/D,  lasix 40 mg po tid, Spirolactone 25 mg po daily and atrovastatin 20mg po daily, _x000D_
-SEE AFTER 3MONTH</t>
  </si>
  <si>
    <t>BP=108 / 75_x000D_
FBS= 175</t>
  </si>
  <si>
    <t xml:space="preserve">update IX                     </t>
  </si>
  <si>
    <t>P1= Known DM on NPH 20/14_x000D_
P2= 3month POD after CS delivery</t>
  </si>
  <si>
    <t>BP= 117 / 73 PR=70 FBS= 129-146_x000D_
 POST-PRANDIAL= 112-283</t>
  </si>
  <si>
    <t xml:space="preserve">T2DM +DYSLIPIDEMIA + </t>
  </si>
  <si>
    <t>-ATROVASTATIN 20MG PO/D_x000D_
-MTF 500MG/1000MG PO BID_x000D_
-CBC, HGA1C,RFT_x000D_
-OPHTA EVALUATION</t>
  </si>
  <si>
    <t>T2DM (3 months) + Moderate Anemia ?IDA ON MTF 500x2,</t>
  </si>
  <si>
    <t>Complains of worsening  lower back pain of 15 days duration with associated tingling sensation._x000D_
Also complains of SOB on exertion, cough that is dry that has been there with the asthma exacerbation with associated symptom of LGIF otherwise no other complain.</t>
  </si>
  <si>
    <t xml:space="preserve">GA:ASL_x000D_
V/S; BP:89/63mmhg PR: 95 beat/min RR: 19 breath/min T:36 oc SPO2: 96ATM_x000D_
HEENT: PC,NES,WBM_x000D_
LGS: NLAP _x000D_
Cheast: crepattion heard over the left lower 1/3 of the lung field other wise good air entry _x000D_
CVS: s1 ans s2 well heard _x000D_
Abdomen: visible hales scar no appreciable organomegly, No Ssign of fluid collection _x000D_
mss&amp;int: Grade 2 peri tibial edema _x000D_
CNS:COTPPT _x000D_
_x000D_
</t>
  </si>
  <si>
    <t xml:space="preserve">Known RVI patient on HARRT for 15 years + Known Asthmatic for 23 years + NYHA Class IV HF 2ry to Cor Pulmonale 2ry to ACOS+ Congestive Hepatopathy + cholelithiasis+ Sever back pain 2ndry to ?+ CAP </t>
  </si>
  <si>
    <t xml:space="preserve">Have CBC done ,Chest x ray and thoracho lumbar x ray _x000D_
Repeat BP </t>
  </si>
  <si>
    <t>P1:Known RVI patient on HARRT for 15 years + Known Asthmatic for 23 years + NYHA Class IV HF 2ry to Cor Pulmonale 2ry to ACOS+ Congestive Hepatopathy + cholelithiasis ON BECLOMETHASONE 2PUFF PRN SALBUTAMOLE 4-6 PUFF PRN SPIRONOLACTONE 25MG PO DAILY FRUSEMIDE 40MG PO BID</t>
  </si>
  <si>
    <t>REFILL MEDCATION</t>
  </si>
  <si>
    <t xml:space="preserve">T2 DM on NPH on 42/22IU SC BID &amp; MTF 500 mg po d P2. HTN ON Amlodipine 10mg po day , atrovastatin - 20 mg po daily_x000D_
_x000D_
</t>
  </si>
  <si>
    <t xml:space="preserve">New complaints </t>
  </si>
  <si>
    <t xml:space="preserve">Her attendant came with HBPM: 112-146/56-70 mmHg_x000D_
</t>
  </si>
  <si>
    <t xml:space="preserve">Enalapril 10x2, Hct 25x1, atorvastatin 20mg PO/d, RTC 2/12 _x000D_
_x000D_
</t>
  </si>
  <si>
    <t>cardeac  surgery  was done  1 week  back  at  black  lion  hospitai</t>
  </si>
  <si>
    <t xml:space="preserve">bp  100/69 </t>
  </si>
  <si>
    <t xml:space="preserve">refill  and   told to  have  follow  up  at black lion hospital </t>
  </si>
  <si>
    <t xml:space="preserve"> KLIIP CLASS I STEMI</t>
  </si>
  <si>
    <t xml:space="preserve">BP-127 / 55 mmHg &amp; FBS-105 mg/dl </t>
  </si>
  <si>
    <t>T2DM + HTN on Candesartan - 8 mg po daily , Carvidilol 6.25 mg po daily , ASA - 81 mg po daily , NPH - 26/13 IU SC BID</t>
  </si>
  <si>
    <t>DECOMPENSATED CLD( HBV)</t>
  </si>
  <si>
    <t>MEDICAL CERTIFICATE FOR SECOND TIME WITH IN 6 MONTHS</t>
  </si>
  <si>
    <t>NO NEW COMPILANIT</t>
  </si>
  <si>
    <t xml:space="preserve">DECREASED URINE OUT PUT AND BODY SWELLING </t>
  </si>
  <si>
    <t>ACUTE GLOMERULONEPHRITS</t>
  </si>
  <si>
    <t xml:space="preserve">LINK EOPD </t>
  </si>
  <si>
    <t>? ACUTE GLOMERULONEPHRITS</t>
  </si>
  <si>
    <t xml:space="preserve">INVX--_x000D_
ANA +VE, RF=+, ANTI-CCP= +VE(TITER 20X), ANTIDSDNA(225(BODERLINE)_x000D_
-ANTIsmith-TITER (normal)_x000D_
-24hrs urine protien=263_x000D_
-vit.D=8.2, CA=10.5, FBS=91, HEP BAND C ARE NORMAL,_x000D_
LFT=NR_x000D_
CLINICAL MANIFESTATIONS -symmetric polyarherritis, HISTROY OF FRAGILE FRACTURE ORGANIZING PNEUMONIA RFT=NORMAL CBC= cr 0.52,urea 23,and TFT=NORMAL RANGES CXR-PATCHY CONSOLIDATION AROUND THE RIGHT HILUM_x000D_
-COUGH HAS IMPROVED WITH STERIOD_x000D_
-_x000D_
_x000D_
</t>
  </si>
  <si>
    <t xml:space="preserve">126 / 81 PR=80_x000D_
TENDERNESS OF JIONTS IMPROVED </t>
  </si>
  <si>
    <t>RA + VIT.D-DEFICINCY</t>
  </si>
  <si>
    <t>-CBC/LFT/_x000D_
-START MTX 7.5MG PO WEEKLY_x000D_
-FOLIC ACID 5MG PO 5X A WK_x000D_
-PREDNISOLONE 30MG PO /D TAPER BY WEAKLY._x000D_
-VIT.D 50000 IU PO ONCE WEAKLY FOR 2 MONTHS._x000D_
-PANTOPRAZOLE 40MG PO/D_x000D_
-CALCIDENK 1 TAB PO/D _x000D_
-COTRI 1DS PO 3X A WK</t>
  </si>
  <si>
    <t>42 YRS FEMALE p1- rheumatoid artheritis(CONFIRMED)_x000D_
-LUPUS RULED OUT</t>
  </si>
  <si>
    <t xml:space="preserve">bp  123/74  </t>
  </si>
  <si>
    <t xml:space="preserve">REFILL AND  APPOINT  AFTER 3 MONTH  </t>
  </si>
  <si>
    <t>P - Known HTN+GOITER ON NIFEDPINE 20MG PO1X</t>
  </si>
  <si>
    <t xml:space="preserve">Complaining of cough &amp; SOB </t>
  </si>
  <si>
    <t xml:space="preserve">BP-94 / 74 mmHg </t>
  </si>
  <si>
    <t xml:space="preserve">Refill &amp; add Prednisone  </t>
  </si>
  <si>
    <t xml:space="preserve">Cor pulmonale secondary t? + B.Asthma on Medications </t>
  </si>
  <si>
    <t xml:space="preserve">BP-121 / 66 mmHg </t>
  </si>
  <si>
    <t>Hypertension; on Nifedipine 20 mg po bid, Enalapril 10 mg po day</t>
  </si>
  <si>
    <t>NO ENWCOMPLAINT -LEFT FLANK PAIN, NAUSEA, -INTERMITTENT DIZZNES_x000D_
CBC/U/A ARE NORMAL</t>
  </si>
  <si>
    <t>BP= 111 / 77 PR=70 NO CVAT</t>
  </si>
  <si>
    <t>- TAPER ENALAPRIL 5MG PO/D, AMLODIPINE 5MG PO/D, RFT,_x000D_
-ABD. U/S_x000D_
-RFT</t>
  </si>
  <si>
    <t>cough is resolving_x000D_
no fever</t>
  </si>
  <si>
    <t>BP=101 / 63</t>
  </si>
  <si>
    <t>dextromethrophan 10ml PO TID</t>
  </si>
  <si>
    <t>P1= Atypical pneumonia( treated)</t>
  </si>
  <si>
    <t>HAS FATIGUE,DIZZNESS HAD EPISTAXIS (1 WK BEFORE)_x000D_
-TSH &amp;lt;0.1, FT4=NR, FT3=19(2.5XHIGH)</t>
  </si>
  <si>
    <t xml:space="preserve">BP= 119 / 73 PR=80_x000D_
ANT. NECK MASS MULTINODULAR AND NON-TENDER_x000D_
</t>
  </si>
  <si>
    <t xml:space="preserve">toxic MNG + CRVHD </t>
  </si>
  <si>
    <t>-MAKE LASIX 20MG PO DAILY_x000D_
-BENZANTHINE PENCILLIN 1.2MIU IM ONCE MONTLY_x000D_
-CONTINUE PTU AND PROPRANOLOL UNTILL CBC/LFT ARRIVE_x000D_
-SEE AFTER 1 WK</t>
  </si>
  <si>
    <t>p: toxic MNG + CRVHD ON PTU 200mg po TID and propranolol 40mg po bid_x000D_
-LASIX 20MG PO BID_x000D_
-BENZANTHINE PENCILLIN 1.2MIU IM ONCE MONTLY</t>
  </si>
  <si>
    <t>BURNING SENSATION OF BILATERAL LEG</t>
  </si>
  <si>
    <t>BP 126/83 PR 97</t>
  </si>
  <si>
    <t>HEALED 8TH RIB FRACTURE + PN</t>
  </si>
  <si>
    <t>CBC , FBS  OFT, LIPID PROFILE</t>
  </si>
  <si>
    <t xml:space="preserve">BP= 139/93_x000D_
Cr= 0.7_x000D_
</t>
  </si>
  <si>
    <t>p1= Poorly controlled HTN</t>
  </si>
  <si>
    <t>Add enalapril 5mg po daily to Amlodipine 10mg po daily_x000D_
Advise on nutrition_x000D_
appoint for after 1 month with Repeat RFT result</t>
  </si>
  <si>
    <t>reccurrent hypoglycemia (FBS=35 YESTERDAY)</t>
  </si>
  <si>
    <t>BP=159 / 89</t>
  </si>
  <si>
    <t>Same + reccurent hypoglycemia</t>
  </si>
  <si>
    <t>Send RFT and HGB A1C</t>
  </si>
  <si>
    <t>P1=RVI_x000D_
P2=T2DM (16 years) on NPH 18/10, Atrovastatin 20mg po daily_x000D_
P3= HTN (8 months) , amlodipine 5mg PO daily, enalapril 5mg PO daily</t>
  </si>
  <si>
    <t xml:space="preserve">REFILL AND APPOINT AFTER 1 MONTH  WITH  SEREAL BP  RECORD </t>
  </si>
  <si>
    <t xml:space="preserve">BP  110/80    100/70    BP 110/80     FBS  157,147  145  </t>
  </si>
  <si>
    <t xml:space="preserve">REFILL AND APPOINT  AFTER 2  MONTH  WITH  SEREAL  BP  RECORD </t>
  </si>
  <si>
    <t xml:space="preserve">Multiple liver lesion + ?disc prolapse +? pyelonephritis </t>
  </si>
  <si>
    <t xml:space="preserve">has left loin pain </t>
  </si>
  <si>
    <t xml:space="preserve">treatment for pyelonephritis </t>
  </si>
  <si>
    <t xml:space="preserve">Shortness of breath, cough of 3 weeks </t>
  </si>
  <si>
    <t xml:space="preserve">BP= 107 / 63 PR= 72 IRR-IRR RR=17_x000D_
INR= 1.04 _x000D_
</t>
  </si>
  <si>
    <t>P1= HTN + HHD _x000D_
p2= AF</t>
  </si>
  <si>
    <t>resume warfarin at 2.5 mg po daily_x000D_
refill medication_x000D_
echocardiograohy_x000D_
send for INR and PT after</t>
  </si>
  <si>
    <t>P1= HTN + HHD + _x000D_
p2= AF</t>
  </si>
  <si>
    <t xml:space="preserve">CR  0.6   </t>
  </si>
  <si>
    <t>OSTEOPOROSIS?</t>
  </si>
  <si>
    <t xml:space="preserve">HE  IS ON    VITAMIN  D  TREATMENT </t>
  </si>
  <si>
    <t>P1-Chronic DVT(Lt Leg)-off OAC for &gt;1yr P2-Nummular eczema on beproson ointment</t>
  </si>
  <si>
    <t>P1= HTN + HHD _x000D_
p2= AF_x000D_
P3= DYSLIPIDEMIA</t>
  </si>
  <si>
    <t>resume warfarin at 2.5 mg po daily_x000D_
reduce amlodipine to 5mg po daily, lasix 40mg po BID, _x000D_
add ATORVASTATIN 20MG PO DAILY_x000D_
echocardiograohy_x000D_
send for INR and PT after 1 MONTH</t>
  </si>
  <si>
    <t>POORLY CONTROLLED T1DM on NPH 26/14 RI 10/10 IU</t>
  </si>
  <si>
    <t>COME WITH HGA1C</t>
  </si>
  <si>
    <t>SHE  DISCONTINUED  LEVOTHYROXINE FOR  5  MONTH AND  COMPLAIN   HEAD  ACHE    EASY  FATEGABILITY  AND  SLEEPYNESS</t>
  </si>
  <si>
    <t xml:space="preserve">T3 1.04  T4  6,45   TSH  10.840   </t>
  </si>
  <si>
    <t xml:space="preserve">TO  CONTINUE LEVOTHYROXINE  50  MICRO  GRAM  FOR   1  MONTH   AND APPOINT  AFTER 1 MONTH  WITH  TFT  </t>
  </si>
  <si>
    <t>P= Hypothyroidism ; She was on levothyroxine but discontinued it a year back . - She was told that she is hypothyroid after she went to private clinic for an infertility workup</t>
  </si>
  <si>
    <t>? CHF 2 to HHD + Hypertension</t>
  </si>
  <si>
    <t>? CHF 2 to HHD + Hypertension + bilateral leg pitting Edema</t>
  </si>
  <si>
    <t>shortness of breath and bilateral pitting edema</t>
  </si>
  <si>
    <t>PR 110 RR 17 BP 100 / 72 T 36</t>
  </si>
  <si>
    <t>T1DM patient on NPH 34/30 IU SC BID</t>
  </si>
  <si>
    <t xml:space="preserve">FBS=120                        </t>
  </si>
  <si>
    <t>appoint after 3 month with seireal FBS record_x000D_
refill medication</t>
  </si>
  <si>
    <t xml:space="preserve">P=T1 DM ON NPH 16/10; RI 8/4 AM/PM </t>
  </si>
  <si>
    <t>SHE HAS HEADACHE WHICH IS NO RESPONSIVE FOR NSAID</t>
  </si>
  <si>
    <t xml:space="preserve">? MAIGRAINE HEADACHE </t>
  </si>
  <si>
    <t>LINK TO NEUROLOGY SIDE</t>
  </si>
  <si>
    <t xml:space="preserve">sore throat of 5 days duration_x000D_
Bilateral skin breat ulceration and dark discoloration on cream mgt_x000D_
</t>
  </si>
  <si>
    <t xml:space="preserve">P= 118/76 pr= 77 FBS= 115_x000D_
BP= (12/2015- 03/2015) = 136-180/70-90_x000D_
FBS= 72- 115_x000D_
</t>
  </si>
  <si>
    <t>p1= Well controlled T2 DM + HTN_x000D_
p2= ?fungal infection of skin over breast</t>
  </si>
  <si>
    <t>p1= Well controlled T2 DM + HTN</t>
  </si>
  <si>
    <t>P= 118/76 pr= 77 FBS= 115_x000D_
BP= (12/2015- 03/2015) = 136-180/70-90_x000D_
FBS= 72- 115_x000D_
ISS= multiple maculopapular and nodular erythematous rashes over the under breast area bilaterally</t>
  </si>
  <si>
    <t>dysuria, frequency and urgency_x000D_
 flank pain</t>
  </si>
  <si>
    <t>BP   130/90      PR</t>
  </si>
  <si>
    <t>Recuurent UTI   treated multiple times but no improvemrent_x000D_
 Left Ectopic KIdney_x000D_
 urinalysis many WBC_x000D_
 urine cultutre mixed bacterial growth_x000D_
 culture positive and negative_x000D_
 urine HCG negative_x000D_
 CRP normal_x000D_
 RBS107mg/dl_x000D_
HGB14.8</t>
  </si>
  <si>
    <t>repeat urine culture</t>
  </si>
  <si>
    <t>Recuurent UTI   treated multiple times but no improvemrent_x000D_
 Left Ectopic KIdney_x000D_
 urinalysis many WBC_x000D_
 urine cultutre mixed bacterial growth_x000D_
 culture positive and negative</t>
  </si>
  <si>
    <t>difficalt  of bending of the triger finger</t>
  </si>
  <si>
    <t>BP  120/80                    PR</t>
  </si>
  <si>
    <t>Type 2 DM for the last 4 years on metformin 1000mg po BID_x000D_
 dyslipedemiia atrovastatine 20 mg po BID_x000D_
 Muskilo skeletal disorder of DM trigger finger_x000D_
 erectile dysfunction_x000D_
 HGBa1C 6.8%_x000D_
 creatinine 0.6_x000D_
 LDL48</t>
  </si>
  <si>
    <t>advised for management of trigger fingers_x000D_
 tenosynovitis</t>
  </si>
  <si>
    <t>Type 2 DM for the last 4 years on metformin 1000mg po BID_x000D_
 dyslipedemiia atrovastatine 20 mg po BID</t>
  </si>
  <si>
    <t>leg swellinf aftre amlodipine</t>
  </si>
  <si>
    <t>Hypertension for the last  one year on Amlodipine 10mg po per day_x000D_
 but previosly on atenolol 50mg po per day_x000D_
 no DM_x000D_
spondylosis with radicolopathy_x000D_
 creatine o.9_x000D_
echo cardiography   LVH wiith preserved EF_x000D_
ECG--  q waves on V! and V2 septal MI</t>
  </si>
  <si>
    <t>repeat ECG</t>
  </si>
  <si>
    <t>Chronic headache not responding for pain killer_x000D_
 sleep disturbance_x000D_
 no leg swelling_x000D_
 has adequte urine ouput</t>
  </si>
  <si>
    <t>BP           150/65                PR 82</t>
  </si>
  <si>
    <t>Hypertension for the last 10 years  HCT 25mg po per day_x000D_
Chrinicheadach  on amitryptyline_x000D_
 hypovitanin D on vitamine mega dose_x000D_
 No DM_x000D_
 MRI chronic smaaal vessel changes_x000D_
 rigt lentiform nuclues neurological cyst</t>
  </si>
  <si>
    <t>CBC BUN  and creatinine HBSAG HCAB VDRL urinalysis_x000D_
 abdominal ultrasound chest xray</t>
  </si>
  <si>
    <t>Hypertension for the last 10 years  HCT 25mg po per day_x000D_
Chrinicheadach  on amitryptyline_x000D_
 hypovitanin D on vitamine mega dose</t>
  </si>
  <si>
    <t>fatigue and decresesd voice 1 year</t>
  </si>
  <si>
    <t>BP        154/78PR</t>
  </si>
  <si>
    <t>Hyperthyroidism with thyroid nodule hihly suspcoius TIRADIII TSH o.1 low_x000D_
 T4 12.9 T3 2.4 high_x000D_
 Hypertension_x000D_
 chest x ray cardiomegaly_x000D_
 CBC WBC  3.4 HGB13.4_x000D_
FBS 79mg/dl</t>
  </si>
  <si>
    <t>ECHo cardiography ECG repaet TFT FNAC BUN and creatinine abdominal ultrasound</t>
  </si>
  <si>
    <t>Hyperthyroidism with thyroid nodule hihly suspcoius TIRADIII TSH o.1 low_x000D_
 T4 12.9 T3 2.4 high_x000D_
 Hypertension</t>
  </si>
  <si>
    <t>PR=87/M  BP=114 / 88MMHG,FBS=265,219,203,  MG/DL,IN 15 DAYS TIME AND ALLDONE AT PRIVATE CLINIC</t>
  </si>
  <si>
    <t>T2 DM+HTN WITH POOR GLYCEMIC+GOOD CONTROL</t>
  </si>
  <si>
    <t>MTF 500MG PO BID,GLIBINCLAMIDE 5MG PO BID,AMLODIPINE 5MG PO DAILY.,DO HGA1C</t>
  </si>
  <si>
    <t>T2DM on MTF 500 mg po/d, Glibenclamide 5 mg po/d 2. HTN on Amlodipine 5 mg po/d</t>
  </si>
  <si>
    <t>REFILL   SEND  FBS  CR  INR  ELECTROLYTE  CBC</t>
  </si>
  <si>
    <t>HFrEF(40%) 2ry to ? DCMP + Afib with controlled response + Known hypertensive + Known gouty arthritis + ?CKD</t>
  </si>
  <si>
    <t>bp 144 / 80  PR 68   HBPM  120/80-130/80</t>
  </si>
  <si>
    <t xml:space="preserve">has improvement in her facial deviation </t>
  </si>
  <si>
    <t xml:space="preserve">BP:134 / 88 </t>
  </si>
  <si>
    <t xml:space="preserve">Same ( improved) </t>
  </si>
  <si>
    <t>taper predinsolone 10mg po daily and  continiue physiotherapy</t>
  </si>
  <si>
    <t xml:space="preserve">bells palsy on acyclovir 400mg po TID and predinsolone 60 mg po daily for the last one week </t>
  </si>
  <si>
    <t>bp  126 / 71 PR 78 fbs 144</t>
  </si>
  <si>
    <t>T2DM on metformin 1gm po BID, doanil 5 mg po/d, atrovastatin 20 mg po/d and neurobin 1 tab po/d + HTN on LSM</t>
  </si>
  <si>
    <t>PR=101/m  BP=170 / 78 MMHG,FBS=125MG/DL,HGA1C=7.4,TOTAL CHOLESTROL=,TRIGLYCERIDE=99MG/DL,HDL CHOLESTROL=22MG/DL</t>
  </si>
  <si>
    <t>REFILL,ADVISDE ON LIFE STYLE MODIFICATIONS.</t>
  </si>
  <si>
    <t xml:space="preserve">G/App- well looking _x000D_
PR=55 RR=17 BP=119 / 62 T=36_x000D_
CVS- S1 and S2 well heard _x000D_
INT/MSS - no edema_x000D_
</t>
  </si>
  <si>
    <t>Ass't- Same  + Stable</t>
  </si>
  <si>
    <t>Plan- Refile medication</t>
  </si>
  <si>
    <t>P1-IHD WITH PRESERVED LVEF+_x000D_
P2-NONVALVULAR AF _x000D_
P3- vit D def... on  Vit D 50000 IU Po/week_x000D_
on - warfarin 2.5mg PO daily _x000D_
    - Amiodarone 200mg/day_x000D_
   - BIsoprolol 10mg/day_x000D_
   - spironolactone 25mg/day _x000D_
   - Furosemide 40mg/day_x000D_
   - Atrovastatin 40mg/day_x000D_
   INR=1.94</t>
  </si>
  <si>
    <t>P1-IHD WITH PRESERVED LVEF+_x000D_
P2-NONVALVULAR AF _x000D_
P3- vit D def... on  Vit D 50000 IU Po/week_x000D_
on - warfarin 2.5mg PO daily 5 days and 5mg/day 2 days of the week_x000D_
    - Amiodarone 200mg/day_x000D_
   - BIsoprolol 10mg/day_x000D_
   - spironolactone 25mg/day _x000D_
   - Furosemide 40mg/day_x000D_
   - Atrovastatin 40mg/day_x000D_
   INR=1.94</t>
  </si>
  <si>
    <t xml:space="preserve">BP   114/71 </t>
  </si>
  <si>
    <t xml:space="preserve">REPIT  LIPID PROFILE </t>
  </si>
  <si>
    <t xml:space="preserve">vaginal discharge for the last 5 days </t>
  </si>
  <si>
    <t>BP: 109 / 73      PR: 56</t>
  </si>
  <si>
    <t xml:space="preserve">same + ? Vaginal discharge </t>
  </si>
  <si>
    <t xml:space="preserve">cbc, u/a, PICT, Lipid profile </t>
  </si>
  <si>
    <t xml:space="preserve">P1: dyslipidemia on atrovastatin 20mg po daily _x000D_
p2:subclinical hyppothyroidism_x000D_
p3:  myoma on follow up at abebech Gobena hospital </t>
  </si>
  <si>
    <t>P1-IHD WITH PRESERVED LVEF+_x000D_
P2-NONVALVULAR AF _x000D_
P3- vit D def... on  Vit D 50000 IU Po/week_x000D_
on - warfarin 2.5mg PO daily _x000D_
   - BIsoprolol 10mg/day_x000D_
   - spironolactone 25mg/day _x000D_
   - Furosemide 40mg/day_x000D_
   - Atrovastatin 40mg/day_x000D_
   INR=1.94</t>
  </si>
  <si>
    <t>she is a known diabetic patient for the past 7 years on metformin 1 gm BID and polyacrylamide 10 mg po BID. her blood glucose has not been controlled recently and she is referred from health center for initiation of insulin. she is not hypertensive patient. she has no previous kidney disease. her hga1c 1 month back was elevated but sh doesn't remember the number. her FBS WAS IN 200s.</t>
  </si>
  <si>
    <t xml:space="preserve">same + Vaginal discharge syndrom </t>
  </si>
  <si>
    <t>cbc, u/a, PICT, Lipid profile, VDRL, HbsAg and Hcv antibody</t>
  </si>
  <si>
    <t>Hypertention+?HHD</t>
  </si>
  <si>
    <t>Hypertention +?HHD</t>
  </si>
  <si>
    <t xml:space="preserve">bp  110/70  PR 83  fbs 125 </t>
  </si>
  <si>
    <t xml:space="preserve">Known type 2 dm for the past 13 yr NPH insulin 16/12 iu sc am/pm, atrovastatin 20mg po day </t>
  </si>
  <si>
    <t>BP= 135/90 PR= 70</t>
  </si>
  <si>
    <t>T2DM +RADICULOPATHY SECONDARY TO LUMBAR SPONDYLOSIS+HEPATIC STEATOSIS + DYSLIPIDEMIA</t>
  </si>
  <si>
    <t>MTF 1 gm/500mg po bid, -ATORVASTATIN 40 MG PO/D -HGA1C, FBS, URINE ANALYSIS, RFT</t>
  </si>
  <si>
    <t>T2DM +RADICULOPATHY SECONDARY TO LUMBAR SPONDYLOSIS+HEPATIC STEATOSIS + DYSLIPIDEMIA ON -METFORMIN 1000 PO/D, -ATORVASTATIN 40 MG PO/D -Amitriptyline 25 mg po daily and -PREGABALIN 75mg po/day FBS=150,140</t>
  </si>
  <si>
    <t xml:space="preserve">BP   189/86    REPEAT  RECORD    TODAY    HOME  RECORD    130/80  120  90   </t>
  </si>
  <si>
    <t xml:space="preserve">REFILL AND APPOINT AFTER  2  MONTH </t>
  </si>
  <si>
    <t>PR=66/M  BP=117 / 82MMHG,FBS=130MG/DL</t>
  </si>
  <si>
    <t>REFILL ,DO HGA1C</t>
  </si>
  <si>
    <t>Problem List DM + IHD on NPH 16/10 IU BID, ASA 81 mg daily, Atrovastatin 40mg daily, Enalapril 2.5mg daily and Allopurinol 100mg daily</t>
  </si>
  <si>
    <t xml:space="preserve">cough which is persistent for the last one week </t>
  </si>
  <si>
    <t xml:space="preserve">BP: 106 / 79_x000D_
CHEST: Scatterd wheese over the posterior right chest </t>
  </si>
  <si>
    <t>acute exacerbation of B.asthma</t>
  </si>
  <si>
    <t>Asthmatic + PN ? Piriformis syndrome +? UTI + ? Vit-D Deficiency; Pregabalin 75 mg 2 tab po/day and salbutamol 4 puffs</t>
  </si>
  <si>
    <t xml:space="preserve">STILL HAS BURNING PAINOF THE PALM AND PARESTHESIA TO THE SHOULDER </t>
  </si>
  <si>
    <t>BP= 146 / 81 PR=70</t>
  </si>
  <si>
    <t xml:space="preserve">P1- HPN P2- COPD P3- HBV ( spontaneously clearing ) P4- C3C4C5 sever spinal canal and laterl recess degenerative stenosis with cord compression and post compressive myelopathy </t>
  </si>
  <si>
    <t>-ADD PREGABALIN 75MG PO /D</t>
  </si>
  <si>
    <t>P1- HPN P2- COPD P3- HBV ( spontaneously clearing ) P4- C3C4C5 sever spinal canal and laterl recess degenerative stenosis with cord compression and post compressive myelopathy On : - Atenolol 50mg PO daily - Nifedipine 20mg PO BID - Amitryptylline 25mg PO daily</t>
  </si>
  <si>
    <t>no cough, no SOb, no edema, no visual problem, no back pain, no paresthasia, joint mobility good, good balance, good understanding, cooperative, no stress, no psychosocial distress, good dietary habit, no addiction, adherent to mefication,toileting good, good social interaction. remarks (no denttal decay, no histor of STI, no erevctile dysfunction)</t>
  </si>
  <si>
    <t>sleeps well, walking distance good, muscle strength good, no emotional chgange, no memory loss,  good judgement</t>
  </si>
  <si>
    <t>salt restriction, be active, minimize coffee, prebvention of fall, vegitable anmd fruit dish, legumes dish, get adequate sun light, walk for 30 minutes 5 times per week, foot care (hygien, keep moisturizing legs with vaslin, wear loose shoe, becvareful while cutting nail), keep cabndy in pockes</t>
  </si>
  <si>
    <t>no recent emergency</t>
  </si>
  <si>
    <t>G/App- well looking_x000D_
PR=96 RR=17 BP=165 / 93 T=36</t>
  </si>
  <si>
    <t xml:space="preserve">Ass't- Type 2 DM + Uncontrolled HTN </t>
  </si>
  <si>
    <t>Plan- Add Amlodipine 5 mg Po/noct_x000D_
       - Change symbicort to beclometasone puff_x000D_
       - Refile other medications</t>
  </si>
  <si>
    <t>P1- HTN _x000D_
P2 - TYPE II DM _x000D_
P3 - B.ASTHMA _x000D_
ON- GLIMIPRIDE 4 MG PO DAILY _x000D_
     -MTF 1000 MG PO BID _x000D_
     -ENALAPRIL 10 MG PO BID _x000D_
     -ATORVASTATIN 20mg/day_x000D_
     -salbutamol puff,_x000D_
    -SYMBICORT MDI ... not taking b/c off cost essue_x000D_
FBS= 120-160</t>
  </si>
  <si>
    <t>no recent emergency_x000D_
complain tooth pain</t>
  </si>
  <si>
    <t xml:space="preserve">has sob and cough of intermittent of 1 month </t>
  </si>
  <si>
    <t>bp 124 / 96 PR 64_x000D_
ECHO mild to moderate concentric left ventricular hypertrophy with grade I LV DD and preserved left ventricular systolic function ,degenerative aortic valve disease with mild  AR  LVEF 60   TAPSE  21_x000D_
BUN 15  CR 0.61</t>
  </si>
  <si>
    <t>well bp control + br. asthma + URTI</t>
  </si>
  <si>
    <t>Known Hypertensive + Known Asthmatic -On amlodipine 5mg PO /D and Beclomethasone 2puffs (NA) ,Salbutamol PRN</t>
  </si>
  <si>
    <t>lower abdominal pain ,pain with urination since two months</t>
  </si>
  <si>
    <t>PR=55  BP=119 / 73MMHG</t>
  </si>
  <si>
    <t>HTN WITH GOOD BP CONTROL+?CYSTITIS+BRADYCARDICARDIA 2?</t>
  </si>
  <si>
    <t>THE WARFARIN HAS BEEN DISCONTINUED FOR 1WK ,AFTER THE STARTED TO HAVE HEMOPTYSIS</t>
  </si>
  <si>
    <t>BP-- 76/44( PT COULDN,T COME TO REPEAT BP) , PR-76, FBS- 90-110, INR-1.5</t>
  </si>
  <si>
    <t>WELL CONTROLLED GLYCEMIA + SUBTHERAPUTIC INR RANGE+ HYPOTHENSION</t>
  </si>
  <si>
    <t>REPEAT INR, DESCALTE WARFARINE 2.5MG PO EVERY OTHER DAY, HOLD LASIX&amp;REINITIATE WHEN THE BP &gt;110/ 60, CONTINUE OTHER MGT, APPOINT HER AFTER 1 WK</t>
  </si>
  <si>
    <t>P- Cor pulmonale 2o to ACOS (asthmatic for the past 20 years) + AF + Toxic MNG + HTN + T2DM on Home oxygen for the past 06 years, PTU 100mg PO TID, Atenolol 50mg PO daily, Lasix 40mg PO daily, MTF 500mg PO daily, Salbutamol puff 4 puff PRN, Beclomethasone puf 2 puff BID, warfarin 2.5 mg po/d</t>
  </si>
  <si>
    <t xml:space="preserve">HAS  RECURRENT  HYPOGLYCEMEA  </t>
  </si>
  <si>
    <t xml:space="preserve">FBS  83  92  85     45    </t>
  </si>
  <si>
    <t xml:space="preserve">RECURRENT  HYPOGLYCEMIA  </t>
  </si>
  <si>
    <t>MAKE  METFORMIN  500 MG PO  BID     AND  APPOINT  AFTER 1  MONTH  LINK  TO  OPHTA  FOR CHECK  UP</t>
  </si>
  <si>
    <t>fT3; 3.645   fT4: 1.045</t>
  </si>
  <si>
    <t xml:space="preserve">Dyslipidemia + left side pleural effusion 20? + colloid goiter </t>
  </si>
  <si>
    <t>lipid profile, CXR, Link to SRC</t>
  </si>
  <si>
    <t xml:space="preserve">P1: fatty liver disease + dyslipidemia on atrovastatin 20 mg po daily_x000D_
P2:? MNG _x000D_
p3:  left side pleural effusion 20? ( for which pleural tap is tried but dry) </t>
  </si>
  <si>
    <t>no cough, no SOB, nom visiuial problem, internmittent mild back pain,o parestbhasia, joint mobility good , good balance, good undertstanding, cooperative, no obesity, no stress, no psychosocia distress, good dietaryub habit, no addiction, adherent to medication, toileting good, good social interaction. remarks (no denmtal devcay, no histor yu of STI, no erectile dysfunction , no HTN )</t>
  </si>
  <si>
    <t>salt restriction, be active, minimize coffee,  prebvention of fall, vegitable and fruit dish, legumes dish, get adequate sun light, get a cup of juice made of (banana, avocado, nuts, oats anmd milk ) twice per week</t>
  </si>
  <si>
    <t>back paion, dyslipidemia</t>
  </si>
  <si>
    <t>bp 119 / 82 PR 85 fbs  151 ,153 ,158</t>
  </si>
  <si>
    <t>Known Type DM Currently On NPH 46/36Iu, Metformin 1gm BID, P2: Dyslipidmia On Atrovastatin 40mg/day P3: P. Neuropathy On Neurobin 1tab/day,</t>
  </si>
  <si>
    <t>HAS BRUXISM _x000D_
-HAS TREMOR WHILE EATING AND PICKING OBJECTS_x000D_
-COMPLAINS OF ANXIETY</t>
  </si>
  <si>
    <t>BP= 121 / 78 PR= 80</t>
  </si>
  <si>
    <t>-TSH, ca_x000D_
-PROPRANOLOL 20MG PO BID, HOLD amlodipine_x000D_
- Enalapril 5 mg po bid,   and Furosemide 20mg po/day,_x000D_
-PANTOPRAZOLE 20mg po bid_x000D_
-see after 1 mnth</t>
  </si>
  <si>
    <t>HTN + Moderate Pulmonary HTN + Post TB-bronchiectasis + G1DD on Enalapril 5 mg po bid, amlodipine 5 mg po/d and Furosemide 20mg po/day,on home oxygen dx to have asthma 30yrs back on po medication_x000D_
+ vit.d def(on treatment)</t>
  </si>
  <si>
    <t>no objective findind</t>
  </si>
  <si>
    <t>severe  burning epiagstric pain, bloating, loss of appetite_x000D_
ESR 8_x000D_
U/a - normal_x000D_
RFT cr 0.9_x000D_
stool HG_x000D_
ABD u/s - choleltiasis_x000D_
fatty liver_x000D_
Right klidney upper pole cysrt_x000D_
Mild BPH_x000D_
CBC- normal</t>
  </si>
  <si>
    <t>BP_140/90, 117/90, 140/90, 150/90_x000D_
pr 78_x000D_
FBS- 116</t>
  </si>
  <si>
    <t>sub-optimal control control</t>
  </si>
  <si>
    <t>add on HCT 25 mg po daily_x000D_
link to surgical</t>
  </si>
  <si>
    <t xml:space="preserve">Problem List_x000D_
HTN on AMLODIPIN 10 MG PO DAILY P2. DM on metformin 500 mg po BID P3:P: Bilateral knee OA ON MELOXICUM 15 MG PO BID &amp; has follow up at Ortho side_x000D_
</t>
  </si>
  <si>
    <t xml:space="preserve">coplain   body  swelling  which  started  from  his leg  with  shortness of  breath   with  orthopenea  of  2  pillow    other  wise no  hx of  decreased urine amount  </t>
  </si>
  <si>
    <t>bp  153/115</t>
  </si>
  <si>
    <t xml:space="preserve">HTN  urgency?emergency+?congestive  heart failure </t>
  </si>
  <si>
    <t xml:space="preserve">send  to  emergency </t>
  </si>
  <si>
    <t>right leg pain with numbness of right leg</t>
  </si>
  <si>
    <t>PR=77/M  BP=148 / 73MMHG</t>
  </si>
  <si>
    <t>REFILL,ADD AMITRYPTYLLINE 25MG PO DAILY,HOLD FRUSEMIDE,ENALAPRIL 10 MG PO BID</t>
  </si>
  <si>
    <t>hypertension + PN HCT 25 mg po/day frusemide 40 mg po/day neurobin 1 tab po/day enalapril 10/5 mg po/day atrovastatin 20 mg po/day</t>
  </si>
  <si>
    <t xml:space="preserve">bp 131 / 70 PR 77 FBS 94 </t>
  </si>
  <si>
    <t xml:space="preserve">NON NEW COMPLAINT </t>
  </si>
  <si>
    <t>PR- 53 RR- 17 BP- 75 / 59, ECHO- G-1 DIASTOLIC DYSFUNCTION , EF-65%, TAPSE-18</t>
  </si>
  <si>
    <t>PARKINSONE DISEASE( CONTROLLED)</t>
  </si>
  <si>
    <t>CXR, ECG, DEXTROMETHORPHAN 10 ML PO TID, REFILL MEDS &amp; APPOINT HIM  3  MONTHS</t>
  </si>
  <si>
    <t xml:space="preserve">P- PARKINSON DISEASE </t>
  </si>
  <si>
    <t>bp= 143 / 88, home bp measurment =143 / 88</t>
  </si>
  <si>
    <t>htn with good ctrl</t>
  </si>
  <si>
    <t>Bp-113/69_x000D_
pr 78_x000D_
FBS- 148, 133,108, 130</t>
  </si>
  <si>
    <t>T2DM on Medications Insulin 16/10 iu, metformin 500 mg po daily</t>
  </si>
  <si>
    <t>PR= 82/min  RR=16/min   SaO2=92% Off O2_x000D_
HEENT- Pink conj/NIS_x000D_
Abd- unremarcable_x000D_
CVS- S1 and S2 well heard no m/g_x000D_
CNS- COTPP</t>
  </si>
  <si>
    <t>Ass't- Dyspepsia</t>
  </si>
  <si>
    <t>Plan- PPI_x000D_
       - advised to avoid alcohol</t>
  </si>
  <si>
    <t>Complains epigastric discomfort and endigestion_x000D_
No Chronic illness_x000D_
no other compliant</t>
  </si>
  <si>
    <t>bp= 150/90</t>
  </si>
  <si>
    <t>-salt-restriction_x000D_
-HBPM_x000D_
-ASA 81 MG PO DAILY and Amitriptyline 25 mg po/d</t>
  </si>
  <si>
    <t>LT FEMORAL NECK FRACTURE + CHRONIC DVT OF LT LOWER EXTREMITY + ?Peripheral nephropathy ON ASA 81 MG PO DAILY and Amitriptyline 25 mg po/d</t>
  </si>
  <si>
    <t xml:space="preserve">COMPLAIN  COUGH  WHICH  IS  DRY  WITH  FEVER  AND  JOINT PAIN    </t>
  </si>
  <si>
    <t xml:space="preserve">BP  129/73    </t>
  </si>
  <si>
    <t xml:space="preserve">CONTROLLED  HTN+CAP+OSTEOPOROSIS+DYSPEPSEA?PUD </t>
  </si>
  <si>
    <t xml:space="preserve">SEND  CBC ,OFT     ABDOMENOPELVIC  U/S   </t>
  </si>
  <si>
    <t xml:space="preserve"> HTN + dyslipidemia + ? venous insufficiency r/o lymphedema+ Rt knee OA ( EARLY ) +recurrent uti</t>
  </si>
  <si>
    <t xml:space="preserve">PR=80/M  BP=145 / 99MMHG </t>
  </si>
  <si>
    <t>P1. HTN on enalapril 10 mg po bid HCT - 25 mg po/daily P2. Dyslipidemia  not on medication</t>
  </si>
  <si>
    <t>bp 151 / 86 PR 77 fbs 145-150</t>
  </si>
  <si>
    <t>P1. T2DM on NPH 32/22 IU, metformin 500 mg po /d, atrovastatin 20 mg po/d P2. HTN ON enalapril 10 mg po BID, nifedipine 20 mg po /d but she took telmisartan/hct 40mg/12.5mg po day</t>
  </si>
  <si>
    <t>no new positive finding</t>
  </si>
  <si>
    <t xml:space="preserve">HEMORRHAGIC STROKE + HTN on amlodipine </t>
  </si>
  <si>
    <t>AMLODPINE WAS DISCONTINUED WHILE SHE WAS ADMITTED DUE TO ADHF</t>
  </si>
  <si>
    <t>PR-61 R-17, BP -85 / 56, Cr= 1.3, Urea= 55 ,  Coagulation profile: PT= 25.8 aPTT= 39.9 INR= 2.17</t>
  </si>
  <si>
    <t>CORPPULMONALE+ HTN + DYSLIPEDIMIA</t>
  </si>
  <si>
    <t>CBC, RFT, , DESCALATE LASIX 40MG PO/D, REFILL OTHER MEDS &amp; APPOINT AFTER 6 WEEKS</t>
  </si>
  <si>
    <t>P1- Corpulmonale sec to Chronic PTE P2- Hypertension - P3- Dyslipidemia on - furosemide 40mg PO TID, HCT-12.5MG PO/D RIVAROXABAN 12.5 MG PO/D - Atorvastatin 20mg PO daily home oxygen therapy</t>
  </si>
  <si>
    <t>PR=80/M  BP=145 / 99MMHG ,Total Cholesterol 108 mg-dl  â‰¤ 200_x000D_
Triglycerides 194 mg-dl  â‰¤ 150_x000D_
HDL 34 mg-dl  40-60_x000D_
LDL 49 mg-dl</t>
  </si>
  <si>
    <t>BP_117/83, 120/87, _x000D_
pr 80_x000D_
FBS-123, 151 147, 160, 121</t>
  </si>
  <si>
    <t>advise on dietary adherence_x000D_
Insulin 18/ 8 iu</t>
  </si>
  <si>
    <t>BP= 141 / 90 PR= 104(REGULAR)</t>
  </si>
  <si>
    <t xml:space="preserve">IDCMP        </t>
  </si>
  <si>
    <t>D/C DIGOXIN_x000D_
-MAKE METOPROLOL 50MG PO BID_x000D_
-ENALAPRIL 10/5MG PO BID, FRUSEMIDE 40 MG PO BID ,, ASA 81MG PO DAILY, ATORVASTATIN 40 MG PO DAILY, AMYTRIPTLINE 12.5 MG PO/D_x000D_
-RFT,K</t>
  </si>
  <si>
    <t>IDCMP ON: ENALAPRIL 5MG PO BID, FRUSEMIDE 40 MG PO BID , DIGOXINE0.0125 MG PO DAILY, ASA 81MG PO DAILY, METOPROLOL 50 MG PO DAILY, ATORVASTATIN 40 MG PO DAILY AMYTRIPTLINE 12.5 MG PO/D</t>
  </si>
  <si>
    <t>Schizophrenia + Type 1 Dm. on Risperidone 4 mg noct</t>
  </si>
  <si>
    <t>no ciough, no SOB (anosmia, loss of taste), dyspepsia, no edema,no visiual problem, mild back pain, paresthasia,  no fatigue, no weight loss, no RVI, no vaginal discharge</t>
  </si>
  <si>
    <t>slee[ps well, wal;kin distanc e good, muscle strength good, no emotional change, no memory loss, good judgemebnr</t>
  </si>
  <si>
    <t>post infectious peripjheral neuropathy</t>
  </si>
  <si>
    <t>salt restriction, be active,m inimize coffee, prevention of fall, vegitable and fruit dish, legumes dish, get enough fluid, get adequate sun light</t>
  </si>
  <si>
    <t>low back pain, paresthasia</t>
  </si>
  <si>
    <t xml:space="preserve">has both knee joint pain of 2 weeks </t>
  </si>
  <si>
    <t>bp 139 / 61 PR 78 fbs  145-178</t>
  </si>
  <si>
    <t>fairly bp + glycemic control + OA</t>
  </si>
  <si>
    <t>T2DM + HTN Amlodipine 10 mg po/day MTF 1 gm po bid pantoprazole 40 mg po/day empagliflozin 10 mg po/day glyburide 5 mg po bid feso4 1 tab po/day enalapril 20 mg po bid cyanocobalamin 1000 mcg po/day vit d3 1000 iu po/day chlorthalidone 25 mg po/day atrovastatin 40 mg po/day</t>
  </si>
  <si>
    <t>fatigability , has polydypsia and numbness of both lower exterimities</t>
  </si>
  <si>
    <t>PR=75/M  BP=97 / 68MMHG,fbs?</t>
  </si>
  <si>
    <t>same as above+?poor control</t>
  </si>
  <si>
    <t>do fbs,urine glucose and ketone</t>
  </si>
  <si>
    <t>type 1dm ON 32 /24 IU (but she is taking nph 32/22iu)SC BID</t>
  </si>
  <si>
    <t>BP-110/70, 100/70, 120/76_x000D_
pr 78</t>
  </si>
  <si>
    <t>Problem List p1: LT HEMIPARESIS SECONDARY TO Hemorrhagic stroke on physiotherapy P2: HTN enalapril 10mg po BID</t>
  </si>
  <si>
    <t xml:space="preserve">PR 82 RR 17 BP 147 / 94 T 36 </t>
  </si>
  <si>
    <t>HTN; on Enalapril 10 mg po/d, Amlodipine 5 mg po/d</t>
  </si>
  <si>
    <t>PR=84 RR=18 BP=113 / 78 T=36</t>
  </si>
  <si>
    <t>Ass't- Hypothyroidism (uncontrolled) +  T2 DM (uncontrolled)</t>
  </si>
  <si>
    <t>Plan- Increase dose of Levothyroxine _x000D_
       - advised on lifestyle modification</t>
  </si>
  <si>
    <t xml:space="preserve">P1=Hypothyroidism_x000D_
 P2-T2DM _x000D_
on - Levothyroxine 125 mcg PO /d _x000D_
    - MTF 1000 mg PO BID, _x000D_
    -Glibenclamide 5mg po daily_x000D_
TSH= 13.1 (0.3-4.5)_x000D_
FBS=130-180 mg/dl_x000D_
</t>
  </si>
  <si>
    <t xml:space="preserve">bp 125 / 90          fbs 110 </t>
  </si>
  <si>
    <t>TB lyphadinitis</t>
  </si>
  <si>
    <t>HAD COUGH WITH WHITISH SPUTUM_x000D_
-CHILLS RIGOR_x000D_
-HAS HEADACHE, RHINORHEA_x000D_
-HAS SIMILAR FLU-LIKE ILNESS IN THE VICINITY</t>
  </si>
  <si>
    <t>BP= 147 / 91 PR=90</t>
  </si>
  <si>
    <t>-AMOXACILLIN 500MG PO TID FOR 1 WK, -AZITHROMYCIN 500MG PO DAILY FOR 3-DAYS_x000D_
-PCM 1TAB PO PRN_x000D_
-AMLODIPINE 10MG PO/D_x000D_
-HOME BP MONITORING</t>
  </si>
  <si>
    <t>P1=SCAP P2=known HTN +HHD(moderate concentric LVH) P3 moderate aortic stenosis(aortic valve stenosis) and mild MR on Amlodipine 10mg po /day</t>
  </si>
  <si>
    <t>PR- 86 RR- 17 BP- 126 / 71, SO2- 73% OFF</t>
  </si>
  <si>
    <t>CORPULMONALE+ ?COPD-A+ HTN</t>
  </si>
  <si>
    <t>OFT, SERUM ELECTROLYTE, REFILL MEDS &amp; APPOINT AFTER 3MONTHS``</t>
  </si>
  <si>
    <t>P-CORPULMONALE SECONDARY TO B. ACOS + HTN+  MDD AMLODIPINE 5 MG PO DAILY, LASIX 20 MG PO, SYMBICORT, SALBUTAMOL DAILY HOME OXYGEN</t>
  </si>
  <si>
    <t>PR=130  BP=150 / 90MMHG,FBS=130MG/DL</t>
  </si>
  <si>
    <t>SAME AS ABOVE+SUBNOPTIMAL BP+GOOD GLYCEMIC CONTROL</t>
  </si>
  <si>
    <t>REFILL WITH TE ABOVE MEDICATIONS,ADVISED ON LIFE STYLE MODIFICATIONS.</t>
  </si>
  <si>
    <t>DM + HTN + H. stroke on metformin 500 mg po daily, Enalapril 10 mg po/d, amlodipine 10 mg po/d and Atorvastatin 40 mg po/d, Neurobin 1 tab, Amitriptyline 25 mg po/d.</t>
  </si>
  <si>
    <t xml:space="preserve">NO NEW COMPLAIN  AND  APPOINT  AFTER 1  WEEK  WITH  SEREAL  BP  RECORD  AND  UP  DATE  OFT </t>
  </si>
  <si>
    <t xml:space="preserve">ECHO   MILD   CONCENTRIC   LVH     TRIGLYCERIDE  134  HDL  53  LDL 155  HEMOG  A1C  5  </t>
  </si>
  <si>
    <t xml:space="preserve">CONTROLLED   T2DM  </t>
  </si>
  <si>
    <t xml:space="preserve">BP  185/115    SO THE PLAN IS ADJUST  MEDICATION   TO    ATENELOL  50 MG P/DAY    LOSARTAN  50 MG PO  BID    HCT  25 MG PO/DAY    NIFIDIPINE 20 MG PO/DAY  </t>
  </si>
  <si>
    <t>P1. HTN ? HHD + T2DM on losartan 100mg po daily, HCT 25 mg po daily, atenolol 50mg po daily, MTF 500mg po daily, Atrovastatin 20mg po daily, meloxicam 15 mg po</t>
  </si>
  <si>
    <t>BP 140/90 PR 82 RR 17 FBS  111-138</t>
  </si>
  <si>
    <t xml:space="preserve">RT side Hemiparesis 2ry to I. Stroke </t>
  </si>
  <si>
    <t>CONTINUE HER MEDICATION AND PHYSIOTHERAPY</t>
  </si>
  <si>
    <t>no cough, no SOB, no edema , no visual prioblem, mild back pain, paresthasia, joint mobility good (right knee swelling), good balance, good understanding, cooprrative, no obesity,  good dietary habit, no stress, no psychosocial distyress, good hygien, no addiction,adherent to medication, toileting good, good social interaction. remarks (no BPH sympom, treated recently for pneumonia)</t>
  </si>
  <si>
    <t>sleeps well, walking distance good, muscle strength good, no emotional change,no memory loss, good judghement but forgetfulness</t>
  </si>
  <si>
    <t>salt restriction, be active, minimize coffee, prevention of fall, vegitable and fruit dish, no legumes dish, no alcohol, no stress, get adequate sun light, eat (banana, tomatoo, pottato for pottasium supplementation)</t>
  </si>
  <si>
    <t>hypertension disease, gout, radiculopathy</t>
  </si>
  <si>
    <t xml:space="preserve">bp- 135-140/80_x000D_
FBS- 78-135                                         </t>
  </si>
  <si>
    <t xml:space="preserve">fair control                                                             </t>
  </si>
  <si>
    <t xml:space="preserve">Refill_x000D_
RTC- 2/12                           </t>
  </si>
  <si>
    <t xml:space="preserve">BP 103/72_x000D_
PR 78_x000D_
fbs- 209_x000D_
</t>
  </si>
  <si>
    <t>Metformin 1gm /500 mg_x000D_
advise on dietary adherence</t>
  </si>
  <si>
    <t>has numbness and burning sensation of upper extremities after car accident</t>
  </si>
  <si>
    <t xml:space="preserve">bp 125 / 65 PR 78 </t>
  </si>
  <si>
    <t>HTN + DYSLIPIDEMIA ON HCT 25 mg po/day,  atenolol 50 mg po/day , atorvastatin 20 mg po/day , losartan 25 mg po/day</t>
  </si>
  <si>
    <t>blurring of vision, burning and and tingling sensation</t>
  </si>
  <si>
    <t>bp-132/83, 115/83, 110/87_x000D_
pr 78</t>
  </si>
  <si>
    <t>good bp + PN</t>
  </si>
  <si>
    <t xml:space="preserve">refill and advise _x000D_
 link to optha </t>
  </si>
  <si>
    <t>P1=KNOWN HTN; ON Methyldopa 250 mg PO BID, ,HER MNG'T WAS CHANGED FROM AMLODIEPINE ,ENALAPRIL AND ,HCT DUE TO SIDE EFFECTS CURRENTLY ON TRIAL TO CONCEIVE(last mensus 15days back)</t>
  </si>
  <si>
    <t xml:space="preserve">bp 146 / 91 PR 85 fbs 103 HBPM 142/73 PR 86 </t>
  </si>
  <si>
    <t>PR=92/M  BP=147 / 81MMHG</t>
  </si>
  <si>
    <t>REFILL,ADVISED ON LIFE STYLE MODICATIONS.</t>
  </si>
  <si>
    <t xml:space="preserve">BP-90/50_x000D_
PR- 80                  </t>
  </si>
  <si>
    <t>Bring previous echo ( while anti-remodeling drugs initiated)_x000D_
Refill (D/C Lasix)_x000D_
RTC- 3/12</t>
  </si>
  <si>
    <t>HTN with HHD R/o IHD+ known T2DM on : Amlodipin 5/d,ateroz 40/d,ASA 81 X1 d, metfromin 500 mg po BID,Daonil 5 mg po BID,Betalock 50 x1,spironolactone 25 x1, LOSARTAN 50 MG PO/D</t>
  </si>
  <si>
    <t>OLD ISCHEMIC STROKE +HTN S</t>
  </si>
  <si>
    <t xml:space="preserve">PR- 88 RR- 18 BP- 155 / 94 </t>
  </si>
  <si>
    <t xml:space="preserve">SUBOPTHEMAL CONTROLLED HTN+OLD ISCHEMIC STROKE </t>
  </si>
  <si>
    <t>OFT, HA1C, ADVICE ON SALT RESTRICTION, REFILL  MEDS &amp; APPOINT AFTER 3MONTHS</t>
  </si>
  <si>
    <t>P=HTN + Old Ischemic Stroke + Dyslipidemia OMEPRAZOLE 20MG PO DAILY ENALAPRIL 15MG PO BID ASA 81MG PO DAILY ATROVASTATIN 40MG PO DAILY HCT 25MG PO DAILY</t>
  </si>
  <si>
    <t>no cough, no SOB, no edema, no visual problem to be ebvaluated, no infection , back pain, no steriod induiced diabetes, no HTN, no history of pneiumonia, no history of TB , no weight gain, no protein urea , no dyslipidemia, no anemia , WBC count normal</t>
  </si>
  <si>
    <t>sleeps well, walking distabnce good, has fatigue, muscle strengthweak, no memory loss,  emortional change (fee;ls sad, no social support)</t>
  </si>
  <si>
    <t>salt restriction, be active, minimize coffee,prevention of fall, vegitable and fruit dish, use only liquid oil, get adequate sun light</t>
  </si>
  <si>
    <t>nephrotic syndrome steriod dependent</t>
  </si>
  <si>
    <t xml:space="preserve">flank pain asociated with this she also had epigastric pain </t>
  </si>
  <si>
    <t>bp: 148/75    PR: 65</t>
  </si>
  <si>
    <t>Sub optimal bp control + ? viral hepatitis 20? Hep A</t>
  </si>
  <si>
    <t>Repeat LFT, Lipid profile</t>
  </si>
  <si>
    <t xml:space="preserve">P1: known HTN ( &gt;10yrs) on enalapril 5mg po daily_x000D_
p2: dyspepsia r/o PUD on panthoprazole_x000D_
p3:? viral hepatitis 20? Hep A ( AST: 226 and ALT: 338) </t>
  </si>
  <si>
    <t>has worsenining  back pain since more than a week</t>
  </si>
  <si>
    <t>PR=85/M  BP=141 / 80MMHG,FBS=98MG/DL</t>
  </si>
  <si>
    <t>SAME AS ABOVE WITH SUBOPTIMAL BP +GOOD GLYCEMIC CONTROL+?DEGENERATIVE LUMBAR SPONDYLOSIS</t>
  </si>
  <si>
    <t>TIIDM on NPH 30/18IU SC BID &amp; MTF 500 mg po/ daily</t>
  </si>
  <si>
    <t xml:space="preserve">BP: 128 / 92    PR: 108 _x000D_
RFT: Cr: 0.72_x000D_
</t>
  </si>
  <si>
    <t xml:space="preserve">sub optimal bp control_x000D_
</t>
  </si>
  <si>
    <t xml:space="preserve">make metoprolol 50mg po daily </t>
  </si>
  <si>
    <t xml:space="preserve">P1: HTN + Afib ; on Enalapril 10 mg po BID and HCT 25 mg po/d, ASA 81 mg po daily, metoprolol 25mg po daily </t>
  </si>
  <si>
    <t xml:space="preserve">No new symptoms                                                      </t>
  </si>
  <si>
    <t>BP=142 / 90_x000D_
PR- 48</t>
  </si>
  <si>
    <t xml:space="preserve">same + sinus bradycardia 2ry to ?                                           </t>
  </si>
  <si>
    <t>TSH, echo_x000D_
Refill_x000D_
RTC- 2/12</t>
  </si>
  <si>
    <t>Essential hypertension_x000D_
on - enalapril 20 mg po BID, Spironolactone 25 mg po daily, HCT 25 Mg po daily</t>
  </si>
  <si>
    <t>Post thyroidectomy Hypothyroidism and HTN</t>
  </si>
  <si>
    <t>P1 Post thyroidectomy Hypothyroidism_x000D_
P2 HTN</t>
  </si>
  <si>
    <t xml:space="preserve">bp  103 / 72 PR 78 </t>
  </si>
  <si>
    <t>PR=73/M  BP=110 / 80MMHG,FBS=146MG/DL</t>
  </si>
  <si>
    <t>REFILL,ADVISED ON LIFE STYLE MODIFICATIONS,DO HGA1C.</t>
  </si>
  <si>
    <t xml:space="preserve">BURNING EPIGASTRIC PAIN, </t>
  </si>
  <si>
    <t>PR- 57 RR-17 BP- 110 / 53,  FBS- 108-132, , S.CREATIN- 1 MG/ DL, ABDOMINAL U/S-COARSE &amp; HETROGINOUS HEPATIC PARENCHYMAL ECHOPATTERN 2 TO EAry cirhosis</t>
  </si>
  <si>
    <t xml:space="preserve">WEE CONTROLLED GLYCEMIA +  HTN + OLD ISCHEMIC STROKE </t>
  </si>
  <si>
    <t>CBC, HA1C, ABDOMINAL U/S, REFILL MEDS &amp; APPOINT AFTER 3MONTHS</t>
  </si>
  <si>
    <t>1;Type 2 DM P2;HTN P3;Old ischemic stroke P4;Severe anemia P5; DVHD (MILD) Amlodipine 5mg po daily, Atorvastatin 40mg po daily, Aspirin 81mg po daily RBS, Metformin 500mg po daily ferrous sulphate 325mg po daily.</t>
  </si>
  <si>
    <t xml:space="preserve">cough of 1 wk </t>
  </si>
  <si>
    <t xml:space="preserve">BP 109/70 PR 86 RR 20 </t>
  </si>
  <si>
    <t>?osteoporosis + ? rheumatoid arthritis + vit D defficiency + URTI</t>
  </si>
  <si>
    <t>THIS IS 40 YRS OLD FEMALE PATIENT PRESENETED WITH RIGH UPPER QUADRANT PERSISTENT COLICY ABDOMINAL PAIN OF 3 DAYS._x000D_
OTHERWISE SHE HAS NO FEVER ,VOMITING,YELLOWISH DISCOLORATION OF EYE._x000D_
SHE HAS NO URINE COLOR CHANGE ,DYSUREA,FREQUENCY.</t>
  </si>
  <si>
    <t>PR 92  RR 16 T 36.9  SPO2 96</t>
  </si>
  <si>
    <t>r/o ACUTE CHOLILITHIASIS</t>
  </si>
  <si>
    <t>CBC,U/A , ABDOMINO PELVIC U/S</t>
  </si>
  <si>
    <t>known HTN on amilodipine 10 mg</t>
  </si>
  <si>
    <t>Shortness of breath, cough of 3 wee</t>
  </si>
  <si>
    <t>BP= 107 / 63 PR= 72 IRR-IRR RR=17 INR= 1.04</t>
  </si>
  <si>
    <t>P1= HTN + HHD p2= AF</t>
  </si>
  <si>
    <t>resume warfarin at 2.5 mg po daily refill medication echocardiograohy send for INR and PT after</t>
  </si>
  <si>
    <t>P1= HTN + HHD + p2= AF</t>
  </si>
  <si>
    <t>Hearing decrement , ear pain and discharge</t>
  </si>
  <si>
    <t>BP= 120/70_x000D_
PR= 80</t>
  </si>
  <si>
    <t>? Otitis media r/o Tympanic perforation</t>
  </si>
  <si>
    <t xml:space="preserve">Do FBS, CBC, Discharge analysis_x000D_
Linke her to ENT clinic_x000D_
</t>
  </si>
  <si>
    <t>bilateral ear pain and discharge since past 3 months associated with decreased hearing ability.</t>
  </si>
  <si>
    <t>intermitent cough with minimal whitish sputum</t>
  </si>
  <si>
    <t>G/app - well looking_x000D_
V/s - PR=86 ,  123/80   SaO2=92% Off O2</t>
  </si>
  <si>
    <t>Ass't- Controlled HTN and Type 2 DM</t>
  </si>
  <si>
    <t>Plan- Refile med_x000D_
       - return in 3 months</t>
  </si>
  <si>
    <t>P1-HTN IHD _x000D_
P2-TYPE II DM _x000D_
ON NPH 24/8 _x000D_
MTF 1000MG PO BID _x000D_
LASIX 40 MG PO DAILY ALDACTONE 25 MG PO DAILY CARVIDOLOL 25 MG PO BID TELMISARTAN 80 MG PO DAILY ASA 81 MG PO DAILY AND ATEROZ 40 MG PO DAILY, Allopurinol 100 mg po BID_x000D_
_x000D_
Urea=36, Creat=1.2_x000D_
CBC = normal_x000D_
Electrolytes- normal_x000D_
_x000D_
home BP measurment 103-125/69-87_x000D_
FBS= 101-110, lowest 92 and highest 139</t>
  </si>
  <si>
    <t>PR- 90 RR-17 BP- 120 / 80, Scr-1.2, eGFR-60</t>
  </si>
  <si>
    <t xml:space="preserve">RIGHT SOLITARY  KIDNEY + POST NEPHRECTOMY </t>
  </si>
  <si>
    <t>S,CREATIN, ABDOMINAL U/S, APPOINT HER AFTER  3MONTHS</t>
  </si>
  <si>
    <t>P1. right solitary kidney + right mild HDN P2. Post nephrectomy 13 years solitary functional kidney</t>
  </si>
  <si>
    <t>no cough, no SOB, no edema, no visual problem, (retinopathy on follow up), no bacvk pain, no paresthasia, (bilateral knee pain back pain related), good balance but has swinging sensation (no tinites, no virtigo), good understanding, cooperative, no obesity, no stress, no psychosocial distress, good dietary habit, good hygien, adherent to medication, toileting good, good social interaction. remarks (no breast mass, no vaginal discharge) FBS 135 mg/dl BP 130/70 mmHg</t>
  </si>
  <si>
    <t>sleeps well, walking distance weak (vision related), muscle strength good, no emotional chanmge, no memory loss, good judgement</t>
  </si>
  <si>
    <t>salt restriction, be active,minimize coffee, prevenmtion of fall, vegitable and fruit dish, legumes dish, use only liquid oil, get adequate sun light, foot care (hygien, wear loose shoe, becareful while cutting nails, keep moisturizing legs with vaslin), keep candy in pocket</t>
  </si>
  <si>
    <t>BP-127 / 55 mmHg &amp; FBS-105 mg/dl</t>
  </si>
  <si>
    <t>rhonci on upper 1/3 rd of right chest posteriorly</t>
  </si>
  <si>
    <t>Bronchitis ? CAP</t>
  </si>
  <si>
    <t>cough of 1 week duration_x000D_
pleuretic chest pain _x000D_
decresed apetite _x000D_
nausea_x000D_
sorethroat</t>
  </si>
  <si>
    <t xml:space="preserve">oral rush associated with easy fatiguability </t>
  </si>
  <si>
    <t xml:space="preserve">BP:  114 / 48_x000D_
</t>
  </si>
  <si>
    <t>Same + Oral candidiasis</t>
  </si>
  <si>
    <t>s/e, KOH , S/E</t>
  </si>
  <si>
    <t xml:space="preserve">p1: boo 2ry to bph+ ? neurogenic bladder _x000D_
p2: disc prolapse on Gapapentin 300mg po daily, neurobin 1 tab po daily ( he was refused to have surgery) </t>
  </si>
  <si>
    <t>PR 60 RR 17 BP 137 / 68 T 36</t>
  </si>
  <si>
    <t>STILL COMPLAIN  NUMBNESS TO LOWER EXTRIMITIES</t>
  </si>
  <si>
    <t>THE SAME+OSTEOPOROSIS</t>
  </si>
  <si>
    <t>GIVEN  VITAMIN D +CALCIUM   FOR 1 MONTH</t>
  </si>
  <si>
    <t>photoaggraviated SD + melasma + corn</t>
  </si>
  <si>
    <t>burning sesnation and tingling</t>
  </si>
  <si>
    <t>BP_120/80, 100/60_x000D_
pr 78</t>
  </si>
  <si>
    <t>HTN and ? HHD</t>
  </si>
  <si>
    <t>HTN + ? HHD+ r/o PUD</t>
  </si>
  <si>
    <t>BP: 135 / 98</t>
  </si>
  <si>
    <t>OFT, S/E, Lipid profile</t>
  </si>
  <si>
    <t>HTN + IHD on Enalapril 10 mg po Bid, Nifedipine 20 mg po Bid and HCT 25 mg po day, amlodipine 5mg po daily and ASA 81 mg po daily</t>
  </si>
  <si>
    <t>PR- 82 RR- 17 BP-,121 / 83, FBS- 96-120,</t>
  </si>
  <si>
    <t>HA1C, OFT, REFILL MES &amp; APPOINT AFTER 3MONTHS</t>
  </si>
  <si>
    <t>BP_148/76_x000D_
pr 78_x000D_
FBS 98</t>
  </si>
  <si>
    <t>amlodipine `10 mg po daily</t>
  </si>
  <si>
    <t>HTN + PN + Cervical Neuropathy on Amlodipine 5 mg po/d, neurobin 1 tab po/d and AMT 25 mg po/day + T2DM on lSM</t>
  </si>
  <si>
    <t>T2DM(10yrs) on NPH 18/10 iu sc bid P2: HTN ON Enalapril</t>
  </si>
  <si>
    <t>T2DM(10yrs) on NPH 18/10 iu sc bid P2: HTN ON Enalapril and degeneraive spondylitis</t>
  </si>
  <si>
    <t xml:space="preserve">dental caries                        </t>
  </si>
  <si>
    <t>BP- 110/90_x000D_
PR- 90_x000D_
hba1c= 6.1, RFT- Normal-</t>
  </si>
  <si>
    <t>Refill_x000D_
RTC- 3/12 (serial FBS, BP )</t>
  </si>
  <si>
    <t>RA + Newly Dx T2DM ( steroid induced)+ Dyslipidemia + HTN On - Methotrexate 17.5 mg PO/weekly, Folic acid 5mg PO/d, chloroquine 250mgx1, prednisolone 5 mg po every other day, MTF 500mg PO daily, amlodipine 5mg PO daily Ophta Evaluation= dry eye syndrome</t>
  </si>
  <si>
    <t>Headache associated with burnning pain over the sole and numbness</t>
  </si>
  <si>
    <t>BP: 112/64     120/69    162/91_x000D_
FBS: 117      185     145</t>
  </si>
  <si>
    <t xml:space="preserve">Poor bp and glycemic control +? PN </t>
  </si>
  <si>
    <t>CBC, OFT, LIPID PROFILE, S/E</t>
  </si>
  <si>
    <t xml:space="preserve">p1: known RVI on HAART_x000D_
 P2: known Type 2 DM ( 4 yrs) and MTF 1 gm PO bid doanil 5mg po BID._x000D_
p3: Known HTN on amlodipine 5mg po daily and atrovastatin 20mg po daily </t>
  </si>
  <si>
    <t>burnimng sesnation of lower extrimity_x000D_
intermittent constipation</t>
  </si>
  <si>
    <t>BP 100/60, 120/80, 110/80_x000D_
pr 78</t>
  </si>
  <si>
    <t>add biscodyl PRN_x000D_
add on Neurobin</t>
  </si>
  <si>
    <t>left side hemiplegia 2ry to hemorrhagic stroke + HTN</t>
  </si>
  <si>
    <t>P=T1 DM( For 12 yrs) + HTN; on NPH= 28/22, amlodipine 5 mg po/d</t>
  </si>
  <si>
    <t>has headache of six months</t>
  </si>
  <si>
    <t xml:space="preserve">PR=89  BP=141 / 66MMHG </t>
  </si>
  <si>
    <t>Amlodipine 5mg po daily,beclomethasone 2puff po bid,salbutamol 4-6 puff prn,paracetamol 1gm  PO PRN</t>
  </si>
  <si>
    <t>HTN + Asthma + Alzheimer disease on medication</t>
  </si>
  <si>
    <t>PR- 66 RR- 17 BP- 119 / 76, Scr-0.8</t>
  </si>
  <si>
    <t>HTN( CONTROLLED)+ IHD( recovered)</t>
  </si>
  <si>
    <t>FBS, OFT, REFILL MEDS &amp; APPOINT AFTER 3MONTHS</t>
  </si>
  <si>
    <t>P- IHD (Recovered EF)+ Mild DVHD +HYPERTENSION+ on ASA ,ATROVASTATINE ATENOLOLE 12.5MG PO DAILY TB lymphadenitis (Treated)</t>
  </si>
  <si>
    <t xml:space="preserve">bp 119 / 76 PR 70 </t>
  </si>
  <si>
    <t>Known HTN On Amlodipine 10mg/day</t>
  </si>
  <si>
    <t>PR=90/m  BP=100 / 69MMHG</t>
  </si>
  <si>
    <t>REFILL,APPOINT AFTER THREE MONTHS.</t>
  </si>
  <si>
    <t>HTN ON AMLODIPINE 10MG PO DAILY,ATORVASTATIN 20MG PO DAILY,ASA 81MG PO DAILY</t>
  </si>
  <si>
    <t>no cough, no SOb, no edema, no visual problem, no back pain, no paresthasia, dyspeptic synmptom, no fever, no palpitation, no weight loss, no hematuria, adherent to medication, no clubbing, no cuyanosis</t>
  </si>
  <si>
    <t>salt restriction, be active, avoid heavy duty, prevenmtionof fall, vegitable and fruit dish, get a cup of milk daily, get adequate su light</t>
  </si>
  <si>
    <t>VHD wuith AF</t>
  </si>
  <si>
    <t xml:space="preserve">HTN+ ISCHEMIC STROKE_x000D_
_x000D_
</t>
  </si>
  <si>
    <t>tremor of the hands and upper extrimities started from the left hand and then the both upper extrimities in the span of 2 month. she had burning sensation of lower back. she has difficulty of extending toes  from bending down. she also ahd loss of appetite and easy fatigability</t>
  </si>
  <si>
    <t>BP-110/70_x000D_
pr 78</t>
  </si>
  <si>
    <t>Bipolar 1 disorder + ? PN + essential tremor</t>
  </si>
  <si>
    <t>Bipolar 1 disorder. On Sodium Valproate 600mg po BID. on followup at psychiatry side</t>
  </si>
  <si>
    <t>PR 87 RR 15 BP 136 / 87: Home FBS: 138mg/dl, 121, 128mg/dl_x000D_
Ica 4.68 cl 103 K 4.08 Na 140 ALT 39  ALP 64  AST 25 Po4 3.2 Chole 177 HDL 39 LDL105  TG 205  Cr 0.8 Urea 20</t>
  </si>
  <si>
    <t>NO OBJECTIVE BLEEDING</t>
  </si>
  <si>
    <t>PR- 114 RR- 17 BP- 104 / 62</t>
  </si>
  <si>
    <t>POST TB TRACTION BRONCHECTASIS</t>
  </si>
  <si>
    <t xml:space="preserve">No new complaint              </t>
  </si>
  <si>
    <t>BP- 140/80_x000D_
PR-88</t>
  </si>
  <si>
    <t>follow up controlled CT scan after 6 months _x000D_
Refill _x000D_
RTC- 3/12</t>
  </si>
  <si>
    <t>T2DM + HTN + Dyslipidemia + Solitary lung nodule (speculated) 2ry to ?? on NPH 30/20, MTF 500 x2, Amlodipine 10 x1,HCT 25x1, Losartan 50 mg po daily, Rosuvastatin 10x1.</t>
  </si>
  <si>
    <t>NEW HAIR LOSS</t>
  </si>
  <si>
    <t>PR 78 RR 17 BP 90 / 61 T 36</t>
  </si>
  <si>
    <t>HYPOTHYRODISM + ALOPECIA 2RY TO ?</t>
  </si>
  <si>
    <t xml:space="preserve">LINK TO DERMOTOLOGY SIDE </t>
  </si>
  <si>
    <t>diabetic foot ulcer treated, no cough, no SOb, no edema, morbidily obesity, perianal swelling painful, no fever, (has floculated swelling at right perianal area wuith no discharge)FBS 83 mg/dl BP 150/70 mmHg</t>
  </si>
  <si>
    <t>sleeps well, walking distance weak, muscle strength weak, no remotional change, no memory loss, good judgemenmt but forgetfulnmess</t>
  </si>
  <si>
    <t>linked to ESOBD for drianage</t>
  </si>
  <si>
    <t>HTN and old ischemic stroke</t>
  </si>
  <si>
    <t>HTN +old hemorrhagic stroke</t>
  </si>
  <si>
    <t>BP= 125 / 78</t>
  </si>
  <si>
    <t>1: Known HTN P2: Old hemorrhagic stroke P3: UGIB 2ry to Cameroon ulcer(Forrest class IB</t>
  </si>
  <si>
    <t>-REFILL AMLODIPINE 5MG PO/D, ATROVASTATIN 20MG PO /D</t>
  </si>
  <si>
    <t>1: Known HTN P2: Old hemorrhagic stroke P3: UGIB 2ry to Cameroon ulcer(Forrest class IB)Done: 1. Amlodipine 5mg PO daily 2. Atorvastatin 20mg PO daily 3. Omeprazoole 20mg PO BID</t>
  </si>
  <si>
    <t>HTN on amlodipine 5mg</t>
  </si>
  <si>
    <t xml:space="preserve">HTN on amlodipine 5 po /day </t>
  </si>
  <si>
    <t>BP= 125/80-130/80</t>
  </si>
  <si>
    <t xml:space="preserve">PR- 39,  RR- 17 BP- 149 / 72 , FBS- 70-96,ECG- Marked Sinus Bradycardia, Left Axis Deviation, with 2nd Degree A-V Block, Left_x000D_
Bundle Branch Block. </t>
  </si>
  <si>
    <t>WELL CONTROLLED GLYCEMIA + HTN, 2 DEGREE AV BLOOK</t>
  </si>
  <si>
    <t>ECHO, REFILL MEDS &amp; APPOINT  HER AFTER 3MONTH</t>
  </si>
  <si>
    <t xml:space="preserve">P-= Known HTN( for 40 yrs); po/d P2=T2DM( for 28 yrs) P3= ?CKD on Amlodipine 10 mg, NPH= 60/50 IU, Atrovastatin 20 mg po/d, Leveothyroxin 100 mcg po daily for the past 1 yr,Lasix 80mg BID , </t>
  </si>
  <si>
    <t>BP: 149 / 94</t>
  </si>
  <si>
    <t xml:space="preserve">ASTHMA + new diagnosed HTN </t>
  </si>
  <si>
    <t>Asthma on Beclomethasone 2 puffs BID, and Salbutamol 4 puffs PRN</t>
  </si>
  <si>
    <t>P1= IHD , P2= TYPE 2DM P3= PAD, P4 = CHTN</t>
  </si>
  <si>
    <t>they couldn't find warfarin _x000D_
and asked for un alternative drug</t>
  </si>
  <si>
    <t>Patient doesn't come for evaluation</t>
  </si>
  <si>
    <t xml:space="preserve">Ass't-HTN with HHD + Type 2 DM and A.Fib </t>
  </si>
  <si>
    <t>Plan- start Rivaroxaban 10 mg Po /day</t>
  </si>
  <si>
    <t>P1-HTN with HHD P2- Type 2 DM P3-A.Fib P4 - GA P5 DNP on Allopurinol 100 mg po/day, Amlodipine 10 mg po/day, Enalapril 10 mg po BID, Atenolol 50 mg po/day, Furosemide 100 mg po TID, Metformin 500 mg po BID, NPH 22/20 sc bid, Pregabalin 150/75 mg po BID and Warfarin 2.5/5 mg po/day. Atrovastatin 40 mg/day Updated Ix INR= 2.57 FBS- b/n 125-135 RBS- less than 150 BP- 120-135/60-80 U/A - +3</t>
  </si>
  <si>
    <t>BP= 124 / 74_x000D_
PR- 90_x000D_
TSH- 0.23</t>
  </si>
  <si>
    <t>Start her propranolol 20 x2 ( To be escalated based on response)_x000D_
RTC- 3/12</t>
  </si>
  <si>
    <t>TMNG + HTN with HHD_x000D_
 ON PTU 100MG PO TID,Propranolol 20 mg po BID, Losartan 50 mg po daily</t>
  </si>
  <si>
    <t>BP 120/70_x000D_
pr 78</t>
  </si>
  <si>
    <t>? Pulmonary edema</t>
  </si>
  <si>
    <t>? CHF 2 to HHD + Hypertensio</t>
  </si>
  <si>
    <t>no cough, no SOb, no edema, no visual problem, she is taking enough fluid , precvious symoptoms have reduced,  headfache, back pain, no fever,no hematurioa, terminal ionsomina (had psychosocial distress, no depressive symptoms)</t>
  </si>
  <si>
    <t>sleeps well, walking distance goodmuscle strengthj good, no memory loss, good judgement</t>
  </si>
  <si>
    <t>multiple somatic complaint</t>
  </si>
  <si>
    <t>serum vitamin D requested</t>
  </si>
  <si>
    <t xml:space="preserve">BP  113/73  </t>
  </si>
  <si>
    <t xml:space="preserve">HER  HEMOG  LEVEL  AFTER TRANSFUSION  9   SO  THE PLAN IS  GIVE FERUS  SULFATE  325  MG PO  TID  FOR  3  MONTH  AND  APPOINT  AFTER 1  MONTH AND   ADVISE  ON  DIET </t>
  </si>
  <si>
    <t xml:space="preserve"> bicytopenia 2ry to ?</t>
  </si>
  <si>
    <t>bp 128 / 75 PR 69 FBS 92</t>
  </si>
  <si>
    <t>RBS= 116-155 BP= 125/74</t>
  </si>
  <si>
    <t>P1= SEIZURE DISORDER , P2=RECURRENT ISCHEMIC STROKE , P3=HTN P4=TYPE II DM AND P5=CRVHD</t>
  </si>
  <si>
    <t>REFILL FOR 3 MNTH_x000D_
- HOME FBS MONITORING_x000D_
-CR, LIPID PROFILE, K, URINE ANALYSIS, CBC, LFT, HGA1C_x000D_
-</t>
  </si>
  <si>
    <t>P1= SEIZURE DISORDER , P2=RECURRENT ISCHEMIC STROKE , P3=HTN P4=TYPE II DM AND P5=CRVHD ON RIVAROXABAN 20 MG PO DAILY , NPH 6 IU SC AM ATORVASTATIN 20 MG PO DAILY, MTF 1000 MG PO BID, AMLODIPINE ENALAPRIL 10 MG PO DAILY, V ALPROIC ACID 200 MG PO/D Once daily CBC- Normal most recirdes of FBS =116-140 BP= 103-140/ 6070, highest systolic 167</t>
  </si>
  <si>
    <t>dry cough of fifteen days</t>
  </si>
  <si>
    <t>PR=85/M,BP= 129 / 89MMHG,FBS=180MG/DL</t>
  </si>
  <si>
    <t>SAME AS ABOVE WITH POOR GLYCEMIC CONTROL+?CAP</t>
  </si>
  <si>
    <t>NPH 34/24IU,MTF 500MG PO DAILY,DO CBC,ESR,CHEST X-RAY,DO HGA1C</t>
  </si>
  <si>
    <t>NPH 34/24IU,MTF 500MG PO DAILY,DO CBC,ESR,CHEST X-RAY,DO HGA1C,ATORVASTATIN 20MG PO DAILY</t>
  </si>
  <si>
    <t>BP-124/73_x000D_
pr 78_x000D_
FBS 280</t>
  </si>
  <si>
    <t>send investigations, u/s but patient unwilling</t>
  </si>
  <si>
    <t xml:space="preserve">has right lower extremities ache </t>
  </si>
  <si>
    <t>refill medicaion</t>
  </si>
  <si>
    <t>no new complainn</t>
  </si>
  <si>
    <t>BP:  132 / 70</t>
  </si>
  <si>
    <t xml:space="preserve">lipid profile      </t>
  </si>
  <si>
    <t xml:space="preserve">p1: dyslipidemia on atrovastatin 20 mg po daily_x000D_
p2: cervical spondylosis on meloxicam 15mg po daily and pregabalin 75 mg po daily and on follow up at neurology side </t>
  </si>
  <si>
    <t>p1. HTN + Arthritis + LUTS 20 ? BPH</t>
  </si>
  <si>
    <t>furher work up</t>
  </si>
  <si>
    <t xml:space="preserve">bp 115 / 62 PR 90 </t>
  </si>
  <si>
    <t>MG+ 3rd TMX PX +chronic viral hepatitis ( HBV)</t>
  </si>
  <si>
    <t xml:space="preserve">fbs   145  ,67  175  174  </t>
  </si>
  <si>
    <t>refill  and   appoint  after  3  month</t>
  </si>
  <si>
    <t xml:space="preserve">Old Ischemic Stroke + Dyslipidemia </t>
  </si>
  <si>
    <t>- dry cough with intermitent whitish sputum production of 4 weeks.</t>
  </si>
  <si>
    <t>PR=103   RR=18   BP=124 / 80 _x000D_
HEENT - oral trash _x000D_
Chest - clear</t>
  </si>
  <si>
    <t>Ass't - Same + R/O ACE induced cough</t>
  </si>
  <si>
    <t xml:space="preserve">Plan - CBC, ESR, Chest x-ray_x000D_
        - sputum Xpert_x000D_
      </t>
  </si>
  <si>
    <t>P1: Left side hemiparesis 2ry to Hemorrhagic stroke                       (Lt. parieto-occipital hemorrhage with intraventricular extension measuring 15ml and with ICH Score of 1) _x000D_
P2: Known asthmatic _x000D_
P3: Known HTN _x000D_
On-Enalapril 5mg daily ... he finished his med before coming hear _x000D_
- Phenytoin 50mg PO daily _x000D_
- Hct 12.5mg PO/daily investigations Head CT angiography AND SPIROMETRY not done</t>
  </si>
  <si>
    <t>PR=70/M BP=119 / 76MMHG,FBS=150MG/DL</t>
  </si>
  <si>
    <t>has dry cough of a week duration</t>
  </si>
  <si>
    <t>PR=79/M  BP=120 / 68MMHG,FBS=97MG/DL,BBS AT RIGHT AND LEFT LOWER POSTERIOR /3</t>
  </si>
  <si>
    <t>SAME AS ABOVE+GOOD GLYCEMIC CONTROL?CAP</t>
  </si>
  <si>
    <t>P: T2DM on NPH 46/24, IU BID, Ri 6 IU BID, metformin 1 gm po BID P2: HTN on HCT 25 mg po/d, atenolol 25 mg po/d atrovastatin 20 mg po/d ASA 81 mg po/d p3: PN on amitriptyline 25 mg po daily and pregabalin 75mg po daily</t>
  </si>
  <si>
    <t>DES +Presbyopia +MGD</t>
  </si>
  <si>
    <t>PR 68 BP 17 BP 148 / 67 T 36</t>
  </si>
  <si>
    <t xml:space="preserve">bp  143/73    fbs  170   190  205 </t>
  </si>
  <si>
    <t>refill and  appoint after 1  month</t>
  </si>
  <si>
    <t>HTN + Type 2 DM on NPH 34/24, MTF 500 mg Bid, HCT 25 mg/day, Amlodipine 5 mg po/d, ASA 81 mg d, Atrovastatin 20 mg dno</t>
  </si>
  <si>
    <t>bp 98 / 70 PR 96 fbs 82</t>
  </si>
  <si>
    <t xml:space="preserve"> known diabetic on medications</t>
  </si>
  <si>
    <t>BP-100/62_x000D_
pr 78</t>
  </si>
  <si>
    <t>P=KNOWN EPILEPTIC DAILY, kept with an ass't of P2 = 2nd TM pregnancy P3 =? Viral meningitis ( TREATED) P4= ?pyogenic meningitis( ATRAETED) P5= Bilateral hydronephrosis (Mild Lt side &amp; Moderate Rt side) ON LAMOTRIGINE 200 MG PO BID during pregnancy w/c was changed post-partal to phenytoin 100 mg po TID. sodium valpoirate 200/400 ( for 2 weeks) she didnt take the last 2 weeks currently on PHenytoin 100 mg po TID</t>
  </si>
  <si>
    <t>BP-140/80, 120/80, 125/80 pr 78 FBS- 87, 86, 97, 104_x000D_
ECHO: Grade I left ventricular diastolic dysfunction _x000D_
RFT; Cr; 0.90    Uric acid: 4.9   _x000D_
Rt lower Limb venous u/s( on 23/11/23)= Subcutaneous oedema of the right lower limb, otherwise unremarkable right lower limb venous doppler study( no sonographic evidence of DVT)</t>
  </si>
  <si>
    <t xml:space="preserve">known asthmatic + t2dm ( controlled) </t>
  </si>
  <si>
    <t xml:space="preserve">Add lasix 20 mg po daily _x000D_
MTF 500mg po daily </t>
  </si>
  <si>
    <t>HAS DIZZINESS SINCE SIX MONTHS</t>
  </si>
  <si>
    <t>PR=85/M  BP=96 / 80MMHG,FBS=150MG/DL</t>
  </si>
  <si>
    <t>SAME AS ABOVE WITH SUBOPTIMAL  GLYCEMIC+GOOD BP  CONTROL</t>
  </si>
  <si>
    <t>REFILL,MIXTARD INSULIN 30/18IU,ENALAPRIL 5MG PO BID,DO HGA1C,APPOINT AFTER THREE MONTHS</t>
  </si>
  <si>
    <t>DM+HTN ON MIXTARD INSULIN 28/16IU,AMLODIPINE 10 MG PO DAILY,ENALAPRIL 10/5MG PO AM/PM</t>
  </si>
  <si>
    <t>bp 152 / 76 PR 68 fbs 98,107,110,111 HBPM 120/80-120/80</t>
  </si>
  <si>
    <t>T2DM + HTN on NPH 32/26 IU  and enalapril 10 mg po BID</t>
  </si>
  <si>
    <t xml:space="preserve">BP: 148 / 79_x000D_
FBS: 112   95mg/dl </t>
  </si>
  <si>
    <t xml:space="preserve">T2DM + HTN on MTF 500mg po daily, enalapril 10mg po BID, amlodipine 5mg po daily, neurobin 1 tab po daily, atrovastatin 20mg po daily </t>
  </si>
  <si>
    <t>pain during urination of 1 month.associated to this she has redish urine color change ,frequency and hesitancy.she has alsoright side flank pain</t>
  </si>
  <si>
    <t>LOWER UTI +R/O NEPHROLITHIASIS</t>
  </si>
  <si>
    <t>FURHTER WORK UP</t>
  </si>
  <si>
    <t>HTN with HHD and T2DM</t>
  </si>
  <si>
    <t>palpitation2o to ?R/O PSVT + ?IP</t>
  </si>
  <si>
    <t>PR=100  BP=139 / 93MMHG,FBS=160MG/DL</t>
  </si>
  <si>
    <t>SAME AS ABOVE +SUBOPTIMAL GLYCEMIC+BP CONTROL</t>
  </si>
  <si>
    <t>NPH 26/16IU,ENALAPRIL 10/5MG PO  BID,ATORVASTATIN 40MG PO DAILY</t>
  </si>
  <si>
    <t>P=T1DM on NPH= 24/14 IU SC BID P2: Newly diagnosed on enalapril 5mg po bid + dyslipidemia Arovastatin 40mg po daily</t>
  </si>
  <si>
    <t>BP=(Home record)=100-120/60-80  BP=150 / 88</t>
  </si>
  <si>
    <t>update  Ix</t>
  </si>
  <si>
    <t>P1=HTN ON HCT on HCT 25mg po daily, atrovastatin 20mg po daily and neurobin</t>
  </si>
  <si>
    <t>inr= 2.3(BEFORE 1 MNTH)</t>
  </si>
  <si>
    <t>bp= 112 / 75 pr= 120</t>
  </si>
  <si>
    <t xml:space="preserve">HFrEF        </t>
  </si>
  <si>
    <t>-azithromycin 500m po for 3 days_x000D_
-guafensin cough syrup_x000D_
-ECG_x000D_
-REFILL FOR 3 MNTH_x000D_
-DECIDE ON RATE CONTROLLER AFTER ECG</t>
  </si>
  <si>
    <t xml:space="preserve">Heart failure with sever bi ventricular systolic dysfunction with mild MR (rEF = 25%) +P2= moderate to sever pulmonary HTN +P3= AF + supra therapeutic INR on enalapril 10mg po bid, atrovastatin 40mg po daily warfarin 5 po daily, lasix 20mg po daily, Spirolactone 25mg po daily digoxin 0.125mg po daily, bisoprolol 10mg po daily </t>
  </si>
  <si>
    <t xml:space="preserve">bp  120/96  </t>
  </si>
  <si>
    <t>REFILL AND  APPOINT  AFTER  1 MONTH</t>
  </si>
  <si>
    <t>burning sensation of lower extrimity</t>
  </si>
  <si>
    <t>BP_149/87, 134/87, 144/96_x000D_
pr 78</t>
  </si>
  <si>
    <t>sub -optimal bp control</t>
  </si>
  <si>
    <t>HPN on Enalapril 5mg daily and</t>
  </si>
  <si>
    <t>knee pain and back pain</t>
  </si>
  <si>
    <t>BP=136 / 89 , Home record= 120/70,120/80</t>
  </si>
  <si>
    <t xml:space="preserve">appoint after 1month with serial BP record_x000D_
refill the medication _x000D_
add NSAID_x000D_
</t>
  </si>
  <si>
    <t>P1=HTN Amlodipin 5 MG PO DAILY _x000D_
P2= DYSLIPEDMIA ATROVASTATIN 20 MG PO DAILY</t>
  </si>
  <si>
    <t>BP-126/84, 131/78, 150/90,  155/105_x000D_
pr 78_x000D_
FBS- 130, 124, 120</t>
  </si>
  <si>
    <t>amlodipine 5 mg po daily_x000D_
appoint after 2 months</t>
  </si>
  <si>
    <t>Good controlled HTN + G1 Diastolic Dysfunction + T2DM on LSM-</t>
  </si>
  <si>
    <t xml:space="preserve">HAS THROAT PAIN </t>
  </si>
  <si>
    <t>COPD + POST-TB FIBROSIS</t>
  </si>
  <si>
    <t xml:space="preserve">P- COPD + Post Tb Fibrosis + BPH _x000D_
ON BECLOMETHASONE + P. NEUROPATHY </t>
  </si>
  <si>
    <t>BP= 137 / 86, PR=78</t>
  </si>
  <si>
    <t>amlodipine 10 mg po daily, HCT 25mg po daily and enalapril 5mg po daily</t>
  </si>
  <si>
    <t>P1: Radiculopathy 2 to ? Cervical spine disc protrusion; on Pregabalin 75 mg po folowup at SPHMMC _x000D_
P2: HTN on amlodipine 10 mg po daily, HCT 25mg po daily and enalapril 5mg po daily</t>
  </si>
  <si>
    <t xml:space="preserve">hyperlipidemia + ? disc prolapse </t>
  </si>
  <si>
    <t xml:space="preserve">she has no findings </t>
  </si>
  <si>
    <t>BP  149/73</t>
  </si>
  <si>
    <t>HTN  +?HHD</t>
  </si>
  <si>
    <t>REFILL AND  APPOINT AFTER 2  MONTH</t>
  </si>
  <si>
    <t>BP=137/95   PR= 92</t>
  </si>
  <si>
    <t>appoint after 2 month with serial BP record _x000D_
refill medication</t>
  </si>
  <si>
    <t>P1=HTN W HHD on Metoprolol 25 MG PO/D Enalapril  5MG PO/D</t>
  </si>
  <si>
    <t>Vit-D3 on 25/112023=44.4 ng/ml</t>
  </si>
  <si>
    <t>LBP 20 to ? (Improved ) + Vit D3 Defficiency(Rxed)</t>
  </si>
  <si>
    <t xml:space="preserve">LSM advised _x000D_
Vit D3 1000 IU/D for 1 mon_x000D_
</t>
  </si>
  <si>
    <t>P=Acute LBP 20 to ? + Vit D3 Defficiency</t>
  </si>
  <si>
    <t xml:space="preserve">CR= 0.6 , K=3.8, U/A=NR_x000D_
</t>
  </si>
  <si>
    <t>BP= 140/90-160/90</t>
  </si>
  <si>
    <t>-ENALAPRIL 20MG PO BID_x000D_
-CONTINUE OTHERS</t>
  </si>
  <si>
    <t>54 YRS OLD F - HTn(uncontrolled) on amlodipine 10 mg po/d hct 50 mg po/d enalapril 15 mg po bid</t>
  </si>
  <si>
    <t xml:space="preserve">easy fatiuability </t>
  </si>
  <si>
    <t xml:space="preserve">Bp - 150/80 mmHg </t>
  </si>
  <si>
    <t>P - COPD + Htn(uncontrolled)</t>
  </si>
  <si>
    <t xml:space="preserve">consider ACEI after RFT and S/e </t>
  </si>
  <si>
    <t xml:space="preserve">dyslipidemia + ? pyelonephritis </t>
  </si>
  <si>
    <t xml:space="preserve">she has both loin pain of 4 days duration. she has bilateral loin tenderness </t>
  </si>
  <si>
    <t xml:space="preserve">FBS  129,120  </t>
  </si>
  <si>
    <t xml:space="preserve">REFILL AND  APPOINT  AFTER  3  MONTH  WITH SEREAL    FBS  RECORD </t>
  </si>
  <si>
    <t>stable   PR-98 RR-17 BP-98 / 74 T-36  PsO2=95_x000D_
INR= 2.73</t>
  </si>
  <si>
    <t xml:space="preserve">Bilateral external jugular vein thrombosis </t>
  </si>
  <si>
    <t>REFILL_x000D_
appoint after 1month to come with INR RESULT</t>
  </si>
  <si>
    <t xml:space="preserve"> P1.Bilateral external jugular vein thrombosis P2.Pulmonary trhomboembolism with PHTN P3.Small colloid thyroid nodule ON WARFARIN 5MG PO /D</t>
  </si>
  <si>
    <t xml:space="preserve">re order medication </t>
  </si>
  <si>
    <t>BP-145/79, 140/80, _x000D_
pr 78</t>
  </si>
  <si>
    <t xml:space="preserve">135/60 mmHg  -  141/70 mmHg </t>
  </si>
  <si>
    <t xml:space="preserve">Hct 25 mg po daily </t>
  </si>
  <si>
    <t xml:space="preserve">complain cough  with  fever  1  week  duration   </t>
  </si>
  <si>
    <t xml:space="preserve">bp  117/74   ,135/67    119  /85  </t>
  </si>
  <si>
    <t xml:space="preserve">cap+controlled  HTN </t>
  </si>
  <si>
    <t xml:space="preserve">refill and  treat  pneumonea </t>
  </si>
  <si>
    <t>dry intermittent cough, HGIF, easy fatigability, shortness of breath</t>
  </si>
  <si>
    <t>BP_95/60, 95/75_x000D_
pr 80</t>
  </si>
  <si>
    <t>HTN on ENALAPRIL 5 MG BID amlodipine 5 mg po/day lasix 40 mg po/day spironolactone 12.5 mg po/day</t>
  </si>
  <si>
    <t xml:space="preserve">she claimed she has joint pain for the past 1 yr w/c was started from the ankle &amp; progress to involve the knee &amp; wrist. No joint swelling _x000D_
She has known asthmatic for the past 10yrs on Predinsolone 5 mg po PRN during acute exacerbation for the past 1 yr. The last asthma exacerbation was 1 wk back. </t>
  </si>
  <si>
    <t xml:space="preserve">BP=117 / 93 . PR=68, Regular </t>
  </si>
  <si>
    <t>? Seronegative RA + Known Asthmatic + Right ovarian simple cyst</t>
  </si>
  <si>
    <t xml:space="preserve">Symbicort 80/4.5, 1 puff BID, Salbutamol 4 puffs PRN, Meloxicam 15 mg po/d, Hold Predinsolone _x000D_
Send Anti-CCP </t>
  </si>
  <si>
    <t xml:space="preserve">P=? RA + Right ovarian simple cyst + Vit D insufficency; on Predinsolone 10 mg po/d, Meloxicam 15 mg po/d, Vit D3 50000 IU/Wk for 4 wk (completed)  </t>
  </si>
  <si>
    <t>hypertensive + dyslipidemia + Nummular eczema</t>
  </si>
  <si>
    <t xml:space="preserve">has itching pain in different sites of the body </t>
  </si>
  <si>
    <t>re fill his medication and treat  Nummular eczema</t>
  </si>
  <si>
    <t>Other specified epilepsy or seizures</t>
  </si>
  <si>
    <t>cramping type of sever abdominal  pain and pain worsened of the LUQ, easy fatigability_x000D_
ABD u/s- findings suggest  chronic splenic vein thrombosis</t>
  </si>
  <si>
    <t>BP_130/84_x000D_
pr 78_x000D_
FBS- ??</t>
  </si>
  <si>
    <t>T1DM+ Splenic venous thrombosis</t>
  </si>
  <si>
    <t>BP=143 / 81</t>
  </si>
  <si>
    <t xml:space="preserve">P1= HTN on enalapril 10mg po bid , HCT 25 mg po day_x000D_
P2=Left Hip Osteoarthritis, Left Big toe proximal phalangeal linear fracture 11 month back </t>
  </si>
  <si>
    <t>BP_112/70_x000D_
pr 78</t>
  </si>
  <si>
    <t>stable     PR= 74 RR=17 BP=116 / 90 T=36</t>
  </si>
  <si>
    <t>P1= IHD P2= Type 2 DM</t>
  </si>
  <si>
    <t>D/C CLOPEDIGROL_x000D_
refill others_x000D_
appoint after 2months</t>
  </si>
  <si>
    <t>P1= IHD P2= Type 2 DM _x000D_
_x000D_
ON :- ASA 81MG/DAY, CLOPIDOGREL 75 MG PO DIALY ATORVATSTSINE 40MG PO Daily, Metoprolol ( succicinate) 25 MG PO DALY, ENALAPRIL 5MG PO BID, spironolactone 25mg PO daily, meformin 500mg po BID, ON WAITING LIST FOR PCI at TASH</t>
  </si>
  <si>
    <t>HAD ONE EPISODE OF SEIZURE LAST WEDENSDAY FOLLOWING   STRESS</t>
  </si>
  <si>
    <t>EPILEPSY (FAIRLY CONTROLLED)</t>
  </si>
  <si>
    <t>REFILL_x000D_
ADVICE ON PRECIPITANTS</t>
  </si>
  <si>
    <t xml:space="preserve">EPILEPSY ON PHENYTOIN 100 MG PO TID _x000D_
</t>
  </si>
  <si>
    <t xml:space="preserve">89/59 mm Hg </t>
  </si>
  <si>
    <t>CBC, Ft3,FT4,TSH</t>
  </si>
  <si>
    <t>Hypertension + hearing loss</t>
  </si>
  <si>
    <t xml:space="preserve">cough complaint </t>
  </si>
  <si>
    <t>Bp -  125/96 mm Hg _x000D_
HgA1c - 9.8%</t>
  </si>
  <si>
    <t>NPH - 14/12 IU sc BID</t>
  </si>
  <si>
    <t>PR-98 RR- 52 BP-123 / 87</t>
  </si>
  <si>
    <t>ABDOMINAL U/S, REFILLMEDS&amp; APPOINT AFTER 3MONTHS</t>
  </si>
  <si>
    <t>P-MULTIPLE SCLEROSIS ON gabapentin 300 mg po daily amitriptyline 25 mg po noct, Azathioprine 50mg po/d</t>
  </si>
  <si>
    <t>she has a hx of lt knee surgery 20 yrs back</t>
  </si>
  <si>
    <t>BP=134 / 73, PR=77</t>
  </si>
  <si>
    <t xml:space="preserve">Left knee OA + HTN on LSM + Dyslipidemia </t>
  </si>
  <si>
    <t>Atrovastatin 20 mg po/d,Meloxicam 15 mg po PRN_x000D_
Appt after 3 mons with Lipid profile &amp; FBS</t>
  </si>
  <si>
    <t xml:space="preserve">P1= Left knee OA; on Meloxicam 15 mg po PRN, Diclofenac gel PRN _x000D_
P2:Known HTN on LSM; _x000D_
P3= Dyslipidemia on Atrovastatin 20 mg po/d </t>
  </si>
  <si>
    <t xml:space="preserve">PR 84 RR 17 BP 123 / 75 T 36 </t>
  </si>
  <si>
    <t>CONTINUE HER MEDICATIPON</t>
  </si>
  <si>
    <t>type 2 dm htn +dyslipedmia bp 198/98 mmhg</t>
  </si>
  <si>
    <t>BP_140/90, 120/80, 120/70_x000D_
pr 78_x000D_
FBS_140, 170, 160, 120, 140</t>
  </si>
  <si>
    <t>NPH 24/16iu _x000D_
appoint after 1 month</t>
  </si>
  <si>
    <t>known diabetic on medications NPH 22/14</t>
  </si>
  <si>
    <t xml:space="preserve">currently the cough is decreasing, but complains increased bronchial secretion_x000D_
she also complains menstrual irregularity  </t>
  </si>
  <si>
    <t xml:space="preserve">stable PR-85 RR-18 BP-96 / 70 T-36_x000D_
chest scaterd wheezing </t>
  </si>
  <si>
    <t xml:space="preserve">post TB bronchiectasis( HR-CT confirmed) _x000D_
+ known asthmatic </t>
  </si>
  <si>
    <t>carbocistine syrup bid_x000D_
beclomethason puff 2puff bid</t>
  </si>
  <si>
    <t xml:space="preserve">FBS - 136 mg /dl - 151 mg /dl _x000D_
BP- 131/74 md /dl_x000D_
PR - 88 </t>
  </si>
  <si>
    <t xml:space="preserve">MTF - 850mg po BID </t>
  </si>
  <si>
    <t>Good controlled T2 DM</t>
  </si>
  <si>
    <t xml:space="preserve">he has no medication </t>
  </si>
  <si>
    <t xml:space="preserve">HEADACHE, TINNUTIS </t>
  </si>
  <si>
    <t xml:space="preserve">BP 126/67 PR 99 </t>
  </si>
  <si>
    <t>LEFT FOREARM LIPOMA + ?IDA</t>
  </si>
  <si>
    <t xml:space="preserve">CBC, RFT LFT </t>
  </si>
  <si>
    <t>her  health  insurance  no  renewed so  appointed  after2  weeks</t>
  </si>
  <si>
    <t>Bp - 125/96 mm Hg HgA1c - 9.8%</t>
  </si>
  <si>
    <t xml:space="preserve">cough of 2month  </t>
  </si>
  <si>
    <t>BP=158 / 88</t>
  </si>
  <si>
    <t>send CBC and CXR</t>
  </si>
  <si>
    <t>P1= HTN  on Nifedipine 20mg PO BID (HCT was discont last appointment)_x000D_
P2= RT _x000D_
P3= OA of Knee on Meloxicam 15mg PO daily</t>
  </si>
  <si>
    <t>THE LEAST EPSIODE OF SEIZURE WAS 1YR BACK</t>
  </si>
  <si>
    <t>PR- 132 RR- 18 BP- 115 / 74</t>
  </si>
  <si>
    <t>MYOCLONUS SEIZURE( CONTROLLED)</t>
  </si>
  <si>
    <t>REFILL MED&amp; APPOINT HIM  AFTER 4 MONTHS</t>
  </si>
  <si>
    <t>P progressive myoclonus epilepsy with dystonia. Currently on: SODIUM VALPROATE 200 MG PO BID, clonazepam 0.5 MG PO BID</t>
  </si>
  <si>
    <t>Secondary hypertension</t>
  </si>
  <si>
    <t>BP_100/73_x000D_
pr 78</t>
  </si>
  <si>
    <t>hold azythromycin and appoint after 2 weeks with carbohydrate 10 ml po mprn</t>
  </si>
  <si>
    <t>fever, myalgia, arthralgia</t>
  </si>
  <si>
    <t>BP 89/55 PR 95</t>
  </si>
  <si>
    <t>cbc, B/F, U/A</t>
  </si>
  <si>
    <t>stable_x000D_
INR is not updated</t>
  </si>
  <si>
    <t>HFrEF  A.fib with controlled V.response</t>
  </si>
  <si>
    <t xml:space="preserve">refill_x000D_
update INR and appoint for 1 month_x000D_
add cough syrup </t>
  </si>
  <si>
    <t>Heart failure with sever bi ventricular systolic dysfunction with mild MR (rEF = 25%) +P2= moderate to sever pulmonary HTN +P3= AF + supra therapeutic INR on enalapril 10mg po bid, atrovastatin 40mg po daily warfarin 5 po daily, lasix 20mg po daily, Spirolactone 25mg po daily digoxin 0.125mg po daily, bisoprolol 10mg po daily</t>
  </si>
  <si>
    <t>GA-comfortable VS-stable</t>
  </si>
  <si>
    <t xml:space="preserve">chest pain_x000D_
 bilateral leg swelling </t>
  </si>
  <si>
    <t xml:space="preserve">Bp - 126/87 mmhg  </t>
  </si>
  <si>
    <t xml:space="preserve">Htn + Old Stroke </t>
  </si>
  <si>
    <t xml:space="preserve">ECG_x000D_
Amilodipine 5 mg po daily_x000D_
Enalapril 10/15 mg po BID </t>
  </si>
  <si>
    <t>PR 65 RR 19</t>
  </si>
  <si>
    <t>Known HTN + DM + PN</t>
  </si>
  <si>
    <t>CONTINUE HIS MEDIACATION</t>
  </si>
  <si>
    <t>she has a compliant of  fever ,easy fatigability and pain during urination. she has also ABM 3episods, last episod was yesterday._x000D_
She has missed her appointment but didn't discont the medication</t>
  </si>
  <si>
    <t>BP=120 / 80, PR=78</t>
  </si>
  <si>
    <t xml:space="preserve">update IX           </t>
  </si>
  <si>
    <t xml:space="preserve">P1=somatic symptom disorder + MDD on fluoxetine 40 mg po once daily_x000D_
P2=SEZURE d/o carbamazepine 200mg po tid valproic acid 500 mg po bid_x000D_
P3=grade II UVP o </t>
  </si>
  <si>
    <t xml:space="preserve">dyslipidemia + neurological pain </t>
  </si>
  <si>
    <t xml:space="preserve">has multi joint pain </t>
  </si>
  <si>
    <t xml:space="preserve">treat her problem </t>
  </si>
  <si>
    <t>sob and palpitation</t>
  </si>
  <si>
    <t>BP_170/870_x000D_
pr 78</t>
  </si>
  <si>
    <t>KNOWN HTN + PN 2 to ? Vit-D deficiency + Dyspepsia to r/o PUD + ? HF 2 to ? IHD to R/O DVHD + ? Lung CA on HCT 12.5 mg po daily</t>
  </si>
  <si>
    <t>BP-120/78_x000D_
pr 78_x000D_
FBS 90, 85, 120, 140</t>
  </si>
  <si>
    <t>refill and advise_x000D_
Regular 16/12</t>
  </si>
  <si>
    <t>T1 DM   NPH 34/30, regular 18/14</t>
  </si>
  <si>
    <t xml:space="preserve">worsening of SOB orthopnea and PND, worsening of body swelling of 1week duration  </t>
  </si>
  <si>
    <t xml:space="preserve">STABLE BP- 110/70   PR- 94 RR- 24 PSO2= 77 with ATM _x000D_
chest- deceased air entry on lower 1/3 of lung fields </t>
  </si>
  <si>
    <t>NYHA CLASS IV STAGE C CHF 2 to HHD +preceptated by ? CAP + OSA</t>
  </si>
  <si>
    <t>LINK TO EMERGENCY(her O2 saturation is 75-79% off O2</t>
  </si>
  <si>
    <t>T2 DM + HTN +NYHA CLASS IV STAGE C CHF 2 to HHD + OLD Stroke( ? IS) + OSA</t>
  </si>
  <si>
    <t>PR 69 RR 18 BP 152 / 80 T 36</t>
  </si>
  <si>
    <t>KNOWN HTN + DYSLIPEDIAMIA</t>
  </si>
  <si>
    <t>CONTNUE HER MEDICATION AND ADD ATROVASTATIN</t>
  </si>
  <si>
    <t>bp-96/50, pr-65</t>
  </si>
  <si>
    <t>refill, see after 4months</t>
  </si>
  <si>
    <t>P1=CHOREA SEC TO HD+ Old cerebellar infarction + HTN  on ASA 81 mg po daily,ATORVASTATIN 40 mg po daily,HALOPERIDOL 2.5 MG PO BID,Amilodipin 5 mg po daily</t>
  </si>
  <si>
    <t>back pain still there</t>
  </si>
  <si>
    <t>BP_107/74_x000D_
pr 78</t>
  </si>
  <si>
    <t>P1-Known HTN P2-CLBP 2ry to Degenerative Spondylosis</t>
  </si>
  <si>
    <t xml:space="preserve">objective no finding </t>
  </si>
  <si>
    <t>BP_112/63_x000D_
pr 78</t>
  </si>
  <si>
    <t>LBP SEC TO VIT D Deficiency(12) Taking vitamin D THERAPUTIC</t>
  </si>
  <si>
    <t>BP-110/78, 126/80, 107/78, 129/80_x000D_
pr 78</t>
  </si>
  <si>
    <t>Hypertension + ? PN 20 TO ?</t>
  </si>
  <si>
    <t>BP-115-138/ 62-66, PR-78-90</t>
  </si>
  <si>
    <t>REFILL MEDS&amp; APPOINT AFTER 4MONTHS</t>
  </si>
  <si>
    <t>P- RT HEMIPARESIS SECONDARY TO OLD ISCHEMIC STROKE AND RT UPPER EXREMITY CONTRACTURE + known HTN ON: ASA 81 MG PO DAILY, ATORVASTATIN 40 MG PO DAILY ,NIFEDIPINE 20 MG PO/day , ENALPRIL 2.5 MG PO/day</t>
  </si>
  <si>
    <t>stable     PR-97 RR-18 BP-130 / 88 T-36  FBS-80</t>
  </si>
  <si>
    <t>send HgA1C, _x000D_
advice on SMBG and HBPM_x000D_
refill the medications</t>
  </si>
  <si>
    <t xml:space="preserve">HTN (uncontrolled) with HHD+T2DM_x000D_
on </t>
  </si>
  <si>
    <t xml:space="preserve">complain  epegastric  pain    with  bloating  </t>
  </si>
  <si>
    <t xml:space="preserve">the    same  </t>
  </si>
  <si>
    <t>send  serum  vitamin d  level  and  give panthoprazole  40 mg po/day  and  viatamin  b  complex for  1 month</t>
  </si>
  <si>
    <t>Functional dyspepsia + Bilateral large Renal Cortical Cyst</t>
  </si>
  <si>
    <t>PR 104 RR 17 BP 118 / 87 T 36</t>
  </si>
  <si>
    <t>Newly diagnosed HTN ? + mild fatty liver</t>
  </si>
  <si>
    <t xml:space="preserve">continue his medication, renal doppler u/s </t>
  </si>
  <si>
    <t>BP- 140/82, 110/78, 130/90_x000D_
pr 78_x000D_
FBS 125, 115, 130, 105, 110</t>
  </si>
  <si>
    <t>1. TIIDM on MTF 1.5gm/1000 mg Bid, Glibenclamide 5 mg Bid 2. HTN on Amlodipine 5 mg d, Enalapril 5 mg Bid, Atrovastatin 20 mg d 3. PN on AMT 25 mg d but she was taking metformin  in 1gm po bid</t>
  </si>
  <si>
    <t xml:space="preserve">complain left side head  ache  </t>
  </si>
  <si>
    <t xml:space="preserve">bp105/87    fbs  157  </t>
  </si>
  <si>
    <t xml:space="preserve">controlled  htn+t2dm+migrine  head  ache </t>
  </si>
  <si>
    <t>poorly controlled glycemia+ poorly controlled HTN</t>
  </si>
  <si>
    <t xml:space="preserve">patient didn't came </t>
  </si>
  <si>
    <t xml:space="preserve">T2 DM + HTN +ischemic stroke (recurrent ) _x000D_
</t>
  </si>
  <si>
    <t>refill and appoint for 3months</t>
  </si>
  <si>
    <t>T2 DM + HTN +ischemic stroke (recurrent ) _x000D_
_x000D_
 On -ASA 81MG po/d -Atorvastatin 40mg po/d -enalapril 10mg po bid -amilodipine 10mg po/d -MTF 500mg po/d</t>
  </si>
  <si>
    <t>BP-135/86, 160/87_x000D_
pr 78</t>
  </si>
  <si>
    <t>known hypertention on medication</t>
  </si>
  <si>
    <t>rt side thyroid nodule +hyperlipedemea</t>
  </si>
  <si>
    <t>PR- 97( FEABLE), RR- 18 BP- 85 / 58, FBS-130- 155,</t>
  </si>
  <si>
    <t xml:space="preserve">shortness of breath, palpitation, </t>
  </si>
  <si>
    <t>BP 120/60_x000D_
Pr 78_x000D_
FBS 190</t>
  </si>
  <si>
    <t>send baseline investiagtion</t>
  </si>
  <si>
    <t>BP 90/62 PR 104</t>
  </si>
  <si>
    <t xml:space="preserve">ACUTE FEBRILE ILLNESS </t>
  </si>
  <si>
    <t>GIVE DOX, OMREPRAZOLE</t>
  </si>
  <si>
    <t xml:space="preserve">no neew complain   cr  0.7   uric acid  4.1  </t>
  </si>
  <si>
    <t xml:space="preserve">bp    159/77  </t>
  </si>
  <si>
    <t xml:space="preserve">the   same   </t>
  </si>
  <si>
    <t>refill and  appoint after  2  month</t>
  </si>
  <si>
    <t>BP=144 / 87,</t>
  </si>
  <si>
    <t>refill medication_x000D_
appoint after 1month</t>
  </si>
  <si>
    <t xml:space="preserve">P1= Lt thalamic acute haemorrhage_x000D_
P2= Known HTN on Amlodipine 10mg PO daily </t>
  </si>
  <si>
    <t xml:space="preserve">known Asthma patient + polycythemia </t>
  </si>
  <si>
    <t xml:space="preserve">re fill his medication and advise blood donation </t>
  </si>
  <si>
    <t xml:space="preserve">SHE  IS  IMMPROVED </t>
  </si>
  <si>
    <t>REFILL  AND  APPOINT  AFTER  1  MONTH</t>
  </si>
  <si>
    <t xml:space="preserve">B .asthma  TREATED  AT  EMERGENCY   3  DAYS  BACK FOR ACUTE  EXASARBATION  OF  BRONCHEAL  ASTHMA </t>
  </si>
  <si>
    <t>BP=131/89 PR=88_x000D_
FBS=115</t>
  </si>
  <si>
    <t>appoint after 3 month with seral BP and FBS records_x000D_
refill medication</t>
  </si>
  <si>
    <t>P1=well controlled T2 DM  on Metformin 500mg PO daily_x000D_
P2= HTN on enalapril 10mg PO BID and Amlodipin 10mg PO daily</t>
  </si>
  <si>
    <t xml:space="preserve">BP 140/90   130/80  </t>
  </si>
  <si>
    <t xml:space="preserve">CONTROLLED  SEAZURE  +STROKE </t>
  </si>
  <si>
    <t>REFILL AND APPOINT  AFTER 1 MONTH</t>
  </si>
  <si>
    <t>Seizure D/O + Ischemic stroke</t>
  </si>
  <si>
    <t>BP=145 / 74</t>
  </si>
  <si>
    <t>appoint after 2 month with seral BP record_x000D_
advice on LSM</t>
  </si>
  <si>
    <t>P=HF 2 to ?  all medications are dc 1month back</t>
  </si>
  <si>
    <t xml:space="preserve">crohn disease </t>
  </si>
  <si>
    <t xml:space="preserve">she had Viginal bleeding intermittently. She has a hx of Cervical CA w/c was Rxed &amp; told her cured 20 yrs back </t>
  </si>
  <si>
    <t>BP=101/75, PR=91_x000D_
Ix on 24 NOV 23=&gt; PT=18.8, PTT=38.5, INR= 1.38</t>
  </si>
  <si>
    <t xml:space="preserve">Improved + moderate fatty liver+dyslipidemia </t>
  </si>
  <si>
    <t xml:space="preserve">RIVAROXAVAN 20 MG PO DAILY AND ATROVASTATIN 40 MG PO DAILY_x000D_
Link to Gyne for reevaluation for Cx CA recurrence </t>
  </si>
  <si>
    <t>P=Lower Limb proximal acute DVT(5TH MONTH) + moderate fatty liver+dyslipidemia (on trx) ON RIVAROXAVAN 20 MG PO DAILY AND ATROVASTATIN 40 MG PO DAILY</t>
  </si>
  <si>
    <t>BP=147 / 97</t>
  </si>
  <si>
    <t>suboptimal BP cont</t>
  </si>
  <si>
    <t>appoint after  1 month with seral BP record _x000D_
refill medication</t>
  </si>
  <si>
    <t xml:space="preserve">P1=stage T1 RVI on HAART ( for 20 yrs)_x000D_
 P2. HTN  (31 yrs) on Enalapril 10mg po BID and atrovastatin 20 mg PO daily_x000D_
P3. Hyperthyroidism PTU 100 mg po bid _x000D_
 P4. Left hemiparesis 2ndry to right basal ganglia acute hemorrhage </t>
  </si>
  <si>
    <t>still claim RUQ pain &amp; epigastric area fullness</t>
  </si>
  <si>
    <t xml:space="preserve">BP=120/70, PR=80_x000D_
 Abdominopelvic U/s done on 7/3/16= Lt lobe big liver mass 2 to ? HCC </t>
  </si>
  <si>
    <t xml:space="preserve">? HCC                        </t>
  </si>
  <si>
    <t>OFT, serum ele, Viral markers</t>
  </si>
  <si>
    <t>P=? decompensated CLD + ? HCC 2ndry to ? chronic viral hepatitis r/o Alcoholic liver disease + r/o SBP + Grade 1 Hepatic encephalopathy</t>
  </si>
  <si>
    <t xml:space="preserve">type 1 Diabetics mallets </t>
  </si>
  <si>
    <t xml:space="preserve">there is no objective </t>
  </si>
  <si>
    <t xml:space="preserve">not assessed b/c her father come for medication </t>
  </si>
  <si>
    <t>her father come to took medication,  to refill and appoint for neurologist.</t>
  </si>
  <si>
    <t>Spastic Cerebral palsy + Left side body weakness + Focal to bilateral tonic clonic seizure on phenytoin 100/50mg PO bid and valproate 600/600/600 mg PO TID</t>
  </si>
  <si>
    <t xml:space="preserve">headache of 2month duration and loss of appetite _x000D_
</t>
  </si>
  <si>
    <t xml:space="preserve">FBS=170                        </t>
  </si>
  <si>
    <t xml:space="preserve">poorly controlled DM + ? Migraine headache </t>
  </si>
  <si>
    <t xml:space="preserve">update IX                         </t>
  </si>
  <si>
    <t>P1=T1DM NPH 32/30 IU sc am/pm</t>
  </si>
  <si>
    <t>diffuse wheeze  and cough</t>
  </si>
  <si>
    <t>- history of migraine 3years on unspecified meds on PRN basis, currently on Ibuprofen _x000D_
- currenly complains of headache of 2 weeks duration intially at morning, now complains during day time, bilateral temporal including eye pain worse with stress, sleep</t>
  </si>
  <si>
    <t xml:space="preserve">BP- 121/74 PR- 80 R_x000D_
CVS- s1 and s2 are heard _x000D_
no murmur or gallop_x000D_
no edema_x000D_
</t>
  </si>
  <si>
    <t xml:space="preserve">Migraine headache + syncopal attack sec ? </t>
  </si>
  <si>
    <t>BP: 125/80 Pr: 80</t>
  </si>
  <si>
    <t>LBP+?NALD+?Bronchitis</t>
  </si>
  <si>
    <t>1. CBC, chest xray, HBSAG, HCAb, OFT, Abdominal Ultrasound, Lipid profile, FBS</t>
  </si>
  <si>
    <t xml:space="preserve">She is a 38 yrs old female pt with RUQ pain sometime, and she also hears a wheezing when about to sleep on her chest area, but she doesn't have cough, otherwise no new complaint, she is 110weight. </t>
  </si>
  <si>
    <t>- history of trauma by an ox 6days back, has hisoty of loss of consciousness for 3-5minutes_x000D_
- currently he complains right side headache progressively getting worse, no ear discharge or bleeding, no visual complaint, no vomiting_x000D_
- no body weakness _x000D_
- n</t>
  </si>
  <si>
    <t>BP- 130/80 PR- 80_x000D_
NS- COTPP_x000D_
no CN palsy_x000D_
no motor or sensory deficit _x000D_
has mild tenderness over the right temporal bone, no overt sign of fracture</t>
  </si>
  <si>
    <t xml:space="preserve">? concussion R/O Post traumatic ICH </t>
  </si>
  <si>
    <t>Brain CT without contrast</t>
  </si>
  <si>
    <t>? concussion R/O Post traumatic ICH</t>
  </si>
  <si>
    <t>? Primary headache</t>
  </si>
  <si>
    <t>1. CBC, FBS, OFT,</t>
  </si>
  <si>
    <t xml:space="preserve">She is 28yrs old female complains that she has consistent headache in the morning hours when she wakes for the past 3 month but it stops when she wakes up and doesn't take any medication. Doesn't have any alcohol or other bad habits, no photobia, neausea,  </t>
  </si>
  <si>
    <t>BP: 120/70_x000D_
cr:0.1,BUN:7</t>
  </si>
  <si>
    <t>Known DM+ LBP</t>
  </si>
  <si>
    <t>1. Hg AIC, left leg heel x-ray, liver enzyme,</t>
  </si>
  <si>
    <t>This 63 yrs has  LBP and  left leg heel pain that is improving.</t>
  </si>
  <si>
    <t>BP=128 / 78 , PR=77_x000D_
FBS=126</t>
  </si>
  <si>
    <t>RVI on HAART + T2 DM(Good glycemic control) + parapresis2 LBP with nerve injury</t>
  </si>
  <si>
    <t xml:space="preserve">NPH 36/16 IU SC BID, MTF 1 gm/500 mg po BID &amp; Atrovastatin 20 mg po/d; Appt after 3 mons with RFT, lipid profile </t>
  </si>
  <si>
    <t>P=RVI on HAART + T2 DM + parapresis2 LBP with nerve injury; on NPH 36/16 IU SC BID, MTF 1 gm/500 mg po BID &amp; Atrovastatin 20 mg po/d</t>
  </si>
  <si>
    <t>Lt shoulder pain w/c limit ROM of 2 wks duration. No hx of trauma to the body</t>
  </si>
  <si>
    <t>BP=129/87, PR=81_x000D_
HBPM= 110-140/78-80_x000D_
FBS=113-142</t>
  </si>
  <si>
    <t>Good glycemic control + ? Lt Shoulder OA  + HTN on LSM</t>
  </si>
  <si>
    <t>metformin 1000 mg po BID Glibenclamide 5 mg po daily, atrovastatin 20 mg po daily, LSM advised _x000D_
Diclofenac gel applied bid for 1 wk then if no improvement consider x ray</t>
  </si>
  <si>
    <t>P=T2DM(for 5 yrs); on metformin 1000 mg po BID Glibenclamide 5 mg po daily atrovastatin 20 mg po daily</t>
  </si>
  <si>
    <t>dry cough of 4 days duration and chest pain with poor appetit. also complains itching and change of odour of feet</t>
  </si>
  <si>
    <t>chest clear_x000D_
whitish plaques on the feet</t>
  </si>
  <si>
    <t>CAP + Tenea pedis</t>
  </si>
  <si>
    <t>provide medications and advice on life style</t>
  </si>
  <si>
    <t>dry cough of 4 days duration</t>
  </si>
  <si>
    <t>BP=150 / 102, PR=78; Repeat BP at OPD= 145/90_x000D_
HgA1c(20/11/23)=6.1%</t>
  </si>
  <si>
    <t xml:space="preserve">T2DM(Good glycemic control) + post traumatic seizure + ? HTN </t>
  </si>
  <si>
    <t xml:space="preserve">Carbamazepine 200mg po/d, MTF 1000 mg po bid Glibenclamide 5 mg po bid; Appt after 2 wks with serial BP measurement; Advised on LSM </t>
  </si>
  <si>
    <t>P=T2DM + post traumatic seizure; on Carbamazepine 200mg po/d, MTF 1000 mg po bid Glibenclamide 5 mg po bid</t>
  </si>
  <si>
    <t xml:space="preserve">FBS-81-94 mg/dl </t>
  </si>
  <si>
    <t xml:space="preserve">T2DM on RI 6/6 NPH 36/22 IU SC BID </t>
  </si>
  <si>
    <t xml:space="preserve">bp  144 / 70 PR 88 fbs 95,96 </t>
  </si>
  <si>
    <t>well bp + glycmic control</t>
  </si>
  <si>
    <t>P=T2DM( for 18 yrs on Insulin for the past 5 yrs) + HTN; on Amlodipine 10 mg/d, Enalapril 10 mg Bid, NPH 28/18 IU SC BID, Atrovastatin 20 mg po/d</t>
  </si>
  <si>
    <t xml:space="preserve">Below Lt knee swelling of </t>
  </si>
  <si>
    <t>BP=135/71, PR=71</t>
  </si>
  <si>
    <t>Controlled HTN  +? Raptured Baker cyst</t>
  </si>
  <si>
    <t xml:space="preserve">Amlodipine 10 mg po/day, Meloxicam 15 mg po/d </t>
  </si>
  <si>
    <t xml:space="preserve">P=HTN +? pes anserinus (pes anserine bursitis); on Amlodipine 10 mg po/day, Meloxicam 15 mg po/d </t>
  </si>
  <si>
    <t xml:space="preserve">BP 151/87 PR 82 RR 17 </t>
  </si>
  <si>
    <t>DM + HTN ON MIXTARD 24/12 IU SC BID &amp; Amlodipine 10 mg po/d</t>
  </si>
  <si>
    <t>continue his medication and make amlodipine 10 mg daily</t>
  </si>
  <si>
    <t>he is complaining ticheining on the surface of the body</t>
  </si>
  <si>
    <t>BP=110/70,120/80,137/78 ,PR=84,FBS=124,130mg/dl ,Cr=0.95,uric acid=4.75,HgbA1c=7.6</t>
  </si>
  <si>
    <t>poor glycemic control and good BP control+ athopic dermatitis</t>
  </si>
  <si>
    <t>refill the medication and advise on diet and tell him to bring serial BP and FBS measurements for next follow up time and transfer him to dermatology unit for evaluation and management</t>
  </si>
  <si>
    <t>Problem List_x000D_
P=T2DM + HTN on metformin 500 mg po BID, enalapril 10 mg po/d, HCT 25 mg po/d and atrovastatin 20 mg po/d</t>
  </si>
  <si>
    <t>has exertion associated intermittent chest pain</t>
  </si>
  <si>
    <t>BP= 120 / 68 PR= 78 WBC= 3.5k, N= 51.6%, L= 32%, HG= 14.6, PLT= 379k Total chol= 181, TG= 123, HDL= 58, LDL= 97</t>
  </si>
  <si>
    <t>P1 - Right sided hemiplegia sec to Hemorrhagic stroke(1 yr) P2 - Known HTN + ?stable angina</t>
  </si>
  <si>
    <t>-ECG, ECHO, Consider initiation of statin after ECG and ECHO,_x000D_
- AMLODIPINE 10 MG PO/D</t>
  </si>
  <si>
    <t xml:space="preserve">BP-136 / 70 mmHg &amp; Echo-Mild LVH (30/10/2023) </t>
  </si>
  <si>
    <t>Do FBS &amp; U/A</t>
  </si>
  <si>
    <t>P=Toxic MNG + T2DM + HTN; - on MIXTARD 22/14 IU SC BID, Enalapril 10 mg po/d, Propranolol 40 mg po per day, PTU 100 mg po bid</t>
  </si>
  <si>
    <t xml:space="preserve">HAS NUMBNESS OF RIGHT UPPER &amp; UPPER EXTERIMITY </t>
  </si>
  <si>
    <t>PR- 67 RR-17 BP- 143 / 89</t>
  </si>
  <si>
    <t>HTN( CONTROLLED) + OLD ISCHEMIC STROKE+ DYSLIPEDMIA</t>
  </si>
  <si>
    <t>OFT, U/A, AMITRIPTRYNE 12.5 MG PO/D, REFILL MEDS &amp; APPOINT AFTER 3 MONTHS</t>
  </si>
  <si>
    <t>P- Known RVI on HAART P2: Known HTN P3: Rt hemiparesis 2ry to acute basal ganglia hemorrhagic stroke P4: Dyslipidemia ?metabolic syndrome + HHD on;amilodipine 10mg po/d, atrovaststin 40mg po /d</t>
  </si>
  <si>
    <t>PR 76 RR 17 BP 110 / 85 T 36</t>
  </si>
  <si>
    <t>Type 1 DM on NPH 10/6 IU SC BID + Glaucoma ON FOLLOW UP</t>
  </si>
  <si>
    <t>left flank pain , fever, no vomiting, no cough, no diarrhea, (has left flank tenmderness with costovertebral angle tenmderness, no palpabbl;e mass)</t>
  </si>
  <si>
    <t>pulse full regular, BP 110/70 mmHg sleeps well, walking distance good, no emotional change, no murmur, AV bl;ock</t>
  </si>
  <si>
    <t>left pyelonephrites r/o psoas abscess</t>
  </si>
  <si>
    <t>linked to emergency regular  OPD</t>
  </si>
  <si>
    <t xml:space="preserve">epigastric bloating &amp; burning pain </t>
  </si>
  <si>
    <t>BP=145/81 PR=98 ; HBPM=130/70_x000D_
FBS=187_x000D_
On 26/7/15 ECG Within Normal Limits: Sinus Rhythm, Incomplete Right Bundle Branch Block</t>
  </si>
  <si>
    <t xml:space="preserve">Poorly controlled T2 DM + Controlled HTN + Incomplete RBBB + Dyspepsia </t>
  </si>
  <si>
    <t>RFT, HgA1c, serum ele, FBS, HDL &amp; LDL</t>
  </si>
  <si>
    <t>P= TYPE 2 DM + HTN; on Metformin 1 gm po bid, Glibenclamide 10 mg po bid, Atrovastatin 20 mg po/day, Enalapril 10 mg po bid, Amlodipine 10 mg po per day</t>
  </si>
  <si>
    <t xml:space="preserve">T2DM on medications + HTN on LSM </t>
  </si>
  <si>
    <t>T2dm and HTN</t>
  </si>
  <si>
    <t>T2 DM + HTN on nph 16/10IU</t>
  </si>
  <si>
    <t xml:space="preserve">come to collect medications  </t>
  </si>
  <si>
    <t xml:space="preserve">-                                </t>
  </si>
  <si>
    <t>HTN (for 20 years) + T2DM +Left sided hemiparesis secondary to ischemic stroke 3 years + CKD</t>
  </si>
  <si>
    <t xml:space="preserve">Dapagliflosin 10mg PO daily, atorvastatin 40x1, Amlodipine 10x1, Carvidilol 6.25mg PO daily, </t>
  </si>
  <si>
    <t>P=HTN (for 20 years) + T2DM for the last 20 years + Left sided hemiparesis secondary to ischemic stroke 3 years + CKD (Cr= 1.69 eGFR = 45) he is on metformin 500x2, ASA 81x, atorvastatin 40x1, Amlodipine 10x1, Carvidilol 6.25mg PO daily, enalapril 10x2, Dapagliflosin 10mg PO daily, 24 hours urine protein 810 mg (done 5 months), HgA1c 6.6 (5 months back)</t>
  </si>
  <si>
    <t>he is complaining itching on the lower Lt leg of 2 months duration</t>
  </si>
  <si>
    <t>BP=113/76-125/75, PR=104  ,FBS=109,118,128,133 mg/dl</t>
  </si>
  <si>
    <t>good BP and glycemic control+ athopic dermatitis</t>
  </si>
  <si>
    <t>refill the medication and advise on diet and tell him to bring serial BP and fbs MEASUREMENTS FOR NEXT FOLLOW UP TIME</t>
  </si>
  <si>
    <t>Problem List_x000D_
T2DM on Metformin 500mg po/day, Amaryl 2 mg po/day &amp; Atorvastatin 20 mg po/day</t>
  </si>
  <si>
    <t>BP 126/82 PR 86</t>
  </si>
  <si>
    <t>T2DM + HTN on NPH 20/10 IU SC BID, Amlodipine 10 mg po/d and Atrovastatin 20 mg po/d,add Metformin 500mg po daily</t>
  </si>
  <si>
    <t>T2DM + HTN on NPH 20/10 IU SC BID, Amlodipine 10 mg po/d and Atrovastatin 20 mg po/d, add Metformin 500mg po daily</t>
  </si>
  <si>
    <t xml:space="preserve">bp 152 / 90 PR 77 </t>
  </si>
  <si>
    <t>P=HTN WITH HHD + OLD STROKE( 2 yr back); ON AMLODIPINE 5 MG PO/DAY, ATORVASTATIN 20 MG PO/DAY, ENALAPRIL 10 MG PO BID AND ASPIRIN 81 MG PO/DAY.</t>
  </si>
  <si>
    <t>ECHO: Rheumatic heart disease ( mild MR) with mild plumonary HTN, LVEF: 65 TAPSE: 24 PASP: 43_x000D_
TSH   (17/3/16 EC)= TSH=0.02(L), FT3=7.05(H), FT4=22_x000D_
-HAS SKIN ITCHING OF 2 WKS WITH SCRATCH MARK, NO NEW DRUG USED, NO ALLERGY HISTORY</t>
  </si>
  <si>
    <t>BP= 123 / 64 PR= 80</t>
  </si>
  <si>
    <t>CRVHD +TYROCARDIAC DX</t>
  </si>
  <si>
    <t xml:space="preserve">-PTU 100MG PO TID_x000D_
-PROPRANOLOL 40MG PO BID_x000D_
-ASA 81MG PO/D_x000D_
-MONTHLY BENZANTHINE 1.2M IU IM._x000D_
-LINK TO DERMA  _x000D_
_x000D_
_x000D_
_x000D_
_x000D_
 </t>
  </si>
  <si>
    <t>42 YRS OLD P1: THYROCARDIAC DISEASE vs RVHD (PTU 100mg po bid, propranolol 40mg po BID  P2: ?Gestational HTN P3: SEVERE PULMONARY HTN_x000D_
on (PTU 100mg po bid, propranolol 40mg po BID, ASA 81mg po/d</t>
  </si>
  <si>
    <t>BP= 118 / 85, PR=104_x000D_
FBS=115-138</t>
  </si>
  <si>
    <t>Controlled T2 DM</t>
  </si>
  <si>
    <t>MTF 850 mg po bid, Atrovastatin 20 mg po/d</t>
  </si>
  <si>
    <t>P= T2 DM; On MTF 850 mg po bid, Atrovastatin 20 mg po/d</t>
  </si>
  <si>
    <t xml:space="preserve">still complaining of bilateral leg swelling </t>
  </si>
  <si>
    <t xml:space="preserve">BP-136/70 mmHg </t>
  </si>
  <si>
    <t xml:space="preserve">DO FBS, U/A,RFT </t>
  </si>
  <si>
    <t xml:space="preserve">T2DM + HTN with ?HHD on medications </t>
  </si>
  <si>
    <t>B/P--  115/70 , PR--80 ,  The knees  are cold .U/A--- negative (? ), BUN--13 , creatinine --0.53 , Albumin--3.5 , AST--16 , ALT--14 .U/sound--- ?</t>
  </si>
  <si>
    <t>SHE HAS DRY INTERMITTENT COUGH, EXERTIONAL DYPENEA WHICH OCCURED DAILY . BECLOMETASONE HAS BEEN DICONTINUED SINCE 1 MO BACK.</t>
  </si>
  <si>
    <t>PR- 85 RR- 18 BP- 130 / 94, RESP- DIFFUSE WHEEZING ALL OVER LUNG FEILD</t>
  </si>
  <si>
    <t>HTN( CONTROLLED) + MODERAT PERSISTENT B.ASTHMA</t>
  </si>
  <si>
    <t>CHALLENGE W SALBUTABOL PUFF, BUDESNOIDE/ FORMITROL( PULMOCLEAR EASYHEALER) 2 PUFFS BID, LINK TO EOPD</t>
  </si>
  <si>
    <t>abdominal pain, has diarrhea, vomiting , no tenesmus, no bloody diarrhea, no fever, has SOB with wheezing, fatigue, loss of appetite, has ghistory of chronic gastrites</t>
  </si>
  <si>
    <t>left lower abdominal tenderness, no peritonites sign, has diffuse wheezing on both posterior chest, PR 100 beats/minuts BP 120/80 mmHg</t>
  </si>
  <si>
    <t>acute gastrites + asthma exacerbation r/o gastroentrites</t>
  </si>
  <si>
    <t xml:space="preserve">CBC , renal function test, electrolyte, H-pylori, stool exam </t>
  </si>
  <si>
    <t>diabetes, hypertension, asdthma</t>
  </si>
  <si>
    <t>BP= 142/86, PR=76</t>
  </si>
  <si>
    <t>Problem List_x000D_
P=HTN + Dilated Cardiomyopathy On Enalapril 10 mg/day, Furosemide 40mg/day, ASA 81mg/day , AMLODIPINE 10 MGPODAILY</t>
  </si>
  <si>
    <t>PR 93 RR 17  BP 133 / 86 T 36</t>
  </si>
  <si>
    <t>NO NEW COMPLAINT _x000D_
CBC/LIVER FUNCTION TEST/CR=NORMAL</t>
  </si>
  <si>
    <t>BP= 95 / 71,  WT=48_x000D_
CDAI=22</t>
  </si>
  <si>
    <t>REFILL FOR 1 MNTH_x000D_
-SEE AFTER 1 MNHT</t>
  </si>
  <si>
    <t>CHRONIC ACTIVE COLITIES ?(CD) + RECTAL TUBULAR ADENOMA (RESECTED) (BIOPSY PROVEN) RX: ON : -AZATHIOPRINE 150 MG PO/D</t>
  </si>
  <si>
    <t>PR-66 RR- 17 BP- 118 / 81, FBS- 120- 145</t>
  </si>
  <si>
    <t>HA1C, REFILL MED &amp; APPOINT AFTER 3MONTHS</t>
  </si>
  <si>
    <t>P- T1DM ( 2 YEARS) on NPH- 32/18IU</t>
  </si>
  <si>
    <t xml:space="preserve">BP=151 / 86, PR=78_x000D_
FBS=? </t>
  </si>
  <si>
    <t>P=T2DM ()+ HTN on doanil 10 mg po bid, MTF 1000 mg po bid and amlodipine5 mg po daily[ But he is not taking amlodipine for the past 1 yr]</t>
  </si>
  <si>
    <t>PR 84 RR 17 BP 160 / 76 T 36</t>
  </si>
  <si>
    <t>HYPERTENSION ON MEDICATION on enalapril 10 mg po daily, amlodipine 5 mg po daily, atenolol 50 mg po daily.</t>
  </si>
  <si>
    <t xml:space="preserve">BP= 131 / 100 PR=88 RR=17 _x000D_
FBS (6/13/2015-17/03/2016)= 110-260_x000D_
</t>
  </si>
  <si>
    <t xml:space="preserve">p1= poorly controlled DM_x000D_
</t>
  </si>
  <si>
    <t>refill current medication_x000D_
educate on medication timing</t>
  </si>
  <si>
    <t>No complaint . No cough .</t>
  </si>
  <si>
    <t>B/P--167/90, PR--60 , chest-- Rt upper lobe BBS, CVS--A2 accentuated and splitted , Abdomen--tipped spleen .</t>
  </si>
  <si>
    <t>propranolol 40 mg po /d + Nifedipine 40 mg po /d  + Lab.</t>
  </si>
  <si>
    <t>KNOWN TYPE 1 DM patient on NPH</t>
  </si>
  <si>
    <t>PR 80 RR 17 BP 154 / 72 T 36</t>
  </si>
  <si>
    <t>T2DM On NPH 28/18 IU SC BID, MTF 500mg BID and ?PN on Neurobin 1 tab/day , Carbamazepine 200 mg po/d</t>
  </si>
  <si>
    <t>BP=153/84,PR=89</t>
  </si>
  <si>
    <t>refill the medication and advise on diet and tell her to bring serial BP and FBS MEASUEMENTS for next follow up time</t>
  </si>
  <si>
    <t>Problem List_x000D_
Problem List P1. T2DM on metformin 1gm/500 mg po BID, doanil 5 mg po BID P2. HTN ON enalapril 5 mg po BID, amlodipine 5 mg po/d, ASA 81 mg po/d and atorvastatin 20 mg po/d</t>
  </si>
  <si>
    <t>BP=157/76, PR=85_x000D_
FBS= 141-117-138-133</t>
  </si>
  <si>
    <t>T2 DM(good glycemic control) + HTN + Asthma</t>
  </si>
  <si>
    <t xml:space="preserve">Metformin 1 gm po BID, Amlodipine 10 mg po daily, Salbutamol 4 puffs PRN, Beclomethasone 2 puffs BID and Atorvastatin 20 mg po/d_x000D_
Link to Ophthalmology for DM eye evaluation </t>
  </si>
  <si>
    <t>P=T2 DM(for 7 yrs) + HTN + Asthma; on Metformin 1 gm po BID, Amlodipine 10 mg po daily, Salbutamol 4 puffs PRN, Beclomethasone 2 puffs BID and Atorvastatin 20 mg po/d</t>
  </si>
  <si>
    <t xml:space="preserve">BP= 120 / 64 PR= 83 RR= 17 _x000D_
Only one measure in the past 3 months BP= 120/70, FBS= 81 Mg/dl_x000D_
_x000D_
_x000D_
</t>
  </si>
  <si>
    <t xml:space="preserve">P1= good control of T2 DM_x000D_
P2= Good control of HTN_x000D_
</t>
  </si>
  <si>
    <t>advise on keeping better track of RBS and BP_x000D_
Refill medication</t>
  </si>
  <si>
    <t>P1= known T2 DM_x000D_
P2= HTN _x000D_
P3= MNG(surgical mgt differed) _x000D_
- on MTF 500 mg po bid, Enalapril 10 mg po bid Nifidepine 20 mg po BID, Atrovastatin 20 mg po/d, ASA 81 mg po/d</t>
  </si>
  <si>
    <t>on oxygen theraphy continues 10 hours a day, needs investigation updates and is on follow up at jal meda health cemnter in patient catre</t>
  </si>
  <si>
    <t>sleeps well, walk enough after oxygen theraphy, has good strength, on nutritional support (gets milk and egg)</t>
  </si>
  <si>
    <t xml:space="preserve">investigation updates </t>
  </si>
  <si>
    <t>post Tb lung fibrosis, COPD, diabetes onm paletive care</t>
  </si>
  <si>
    <t>PR 91 RR 17 BP 133 / 86 T 36</t>
  </si>
  <si>
    <t>T2 DM ON NPH 22/10 IU SC BID</t>
  </si>
  <si>
    <t>BP=155 / 103, PR=80_x000D_
Repeat BP at OPD= 136/92_x000D_
HBPM=127/65, 135/93</t>
  </si>
  <si>
    <t>HTN(fair BP) + Old Stroke</t>
  </si>
  <si>
    <t>Nifedipine 20mg Po BID, Enalapril 10 mg PO BID and AMT 12.5 mg po daily_x000D_
Advised on LSM &amp; serial BP measurement</t>
  </si>
  <si>
    <t>P=HTN + Old Stroke( 9 yrs back) ;On Nifedipine 20mg Po BID and Enalapril 10 mg PO BID and AMT 25mg po daily[ But he took Amitriptyline 12.5 mg po/d]</t>
  </si>
  <si>
    <t>complaining LOSS OF APPETITE, BURNING EPIGASTRIC PAIN&amp;  EASY FATIGABILITY</t>
  </si>
  <si>
    <t>PR-97 RR-17 BP- 121 / 73</t>
  </si>
  <si>
    <t>LUNG CA+ HTN( CONTROLLED+ DYSPEPSIA</t>
  </si>
  <si>
    <t>PANTOPRAZOL 40MG PO/D, PLASIL 10 MG PO TID, LINK TO ONCO CLINIC</t>
  </si>
  <si>
    <t>P1- Right lower lobe lung mass (mesenchymal neoplasm) with mediastinal, hilar LN and right adrenal gland metastasis P2- Hospital acquired Pneumonia (Rxed) P3- known HTN (on amlodipine 5 mg PO once daily) AmoebiasisXed)</t>
  </si>
  <si>
    <t>known HTNSive on enalapril</t>
  </si>
  <si>
    <t xml:space="preserve">BP 120-150/70-95  PR 86 RR 22 </t>
  </si>
  <si>
    <t>HTN on nifedipine 20 mg po BID, Enalapril 5 mg po/d</t>
  </si>
  <si>
    <t xml:space="preserve">Make amlodipine 10mg po/d , enalapril 10mg PO BID </t>
  </si>
  <si>
    <t>BP=131/83, PR=90_x000D_
FBS=110-150</t>
  </si>
  <si>
    <t>T2DM (fair Glycemic control ) + controlled HTN</t>
  </si>
  <si>
    <t>metformin 1 gm po BID,  Daonil 10 mg po bid, enalapril 5 mg po/d, HCT 25 mg po/d and atrovastatin 20 mg po/d</t>
  </si>
  <si>
    <t>P=T2DM + HTN on metformin 1 gm po BID, doanil 10/5 mg po BID[ But she took Daonil 10 mg po bid for the past 3 mons], enalapril 5 mg po/d, HCT 25 mg po/d and atrovastatin 20 mg po/d</t>
  </si>
  <si>
    <t>BP=144/79, PR=83</t>
  </si>
  <si>
    <t xml:space="preserve">HTN with HHD + DVHD         </t>
  </si>
  <si>
    <t>Enalapril 10 mg po bid, HCT 25 mg po daily, Atrovastatin 20mg , and Aspirin 81 mg po daily.</t>
  </si>
  <si>
    <t>P=HTN with HHD + DVHD; on Enalapril 10 mg po bid, HCT 25 mg po daily, Atrovastatin 20mg , and Aspirin 81 mg po daily.</t>
  </si>
  <si>
    <t>BP=116/85,PR=86 FBS=248 mg/dl Cr=1 mg/dl ,urea=26mg/dl</t>
  </si>
  <si>
    <t>refill the medication advise on diet and tell him to bring serial FBS measurement for next follow up time send U/A  and FBS</t>
  </si>
  <si>
    <t>Problem List_x000D_
P=DM( 2 yrs back) On NPH 32/20 IU SC BID</t>
  </si>
  <si>
    <t xml:space="preserve">PR- 80 RR- 17 BP- 127 / 74 </t>
  </si>
  <si>
    <t xml:space="preserve">PR- 80 RR- 17 BP- 127 / 74, FBS- 110-128, </t>
  </si>
  <si>
    <t xml:space="preserve">WELL CONTROLLED (HTN+ GLYCEMIA) + OLD HEMORRHAGIC STROKE+ POST STROKE NEUROPATIC PAIN </t>
  </si>
  <si>
    <t>HA1C, U/A, AMITRYPTRINE 12.5 MG PO  DAILY , REFILL MEDS &amp; APPOINT AFTER 3 MONTHS</t>
  </si>
  <si>
    <t>No complaint but recent malarial infectiopn .</t>
  </si>
  <si>
    <t>B/P---150/100 , chest--clear , Abdomen----splenic dullness. HBV DNA--391 IU/ml .  ALT--19 ,AST--17 , CBC --platelets ---58 000.</t>
  </si>
  <si>
    <t>chronic viral  ( HBV)  hepatitis ( low viremia ).</t>
  </si>
  <si>
    <t>lab  + U/sound +  Fibro scan .</t>
  </si>
  <si>
    <t>Dx---Type 2 DM + HPN  on medication and recently found to be reactive for HBV</t>
  </si>
  <si>
    <t>TIIDM on MTF 1000</t>
  </si>
  <si>
    <t xml:space="preserve">TIIDM on MTF 1000 </t>
  </si>
  <si>
    <t>RR 17 BP 0 / 0 T 36</t>
  </si>
  <si>
    <t xml:space="preserve">Known RVI on HAART + Old hemorrhagic stroke+ Secondary hypertension 2ry to Hyperaldosteronism </t>
  </si>
  <si>
    <t>She is complaning intermitant headache</t>
  </si>
  <si>
    <t>BP=116/90,PR=75</t>
  </si>
  <si>
    <t>p=patient has been on folow up for toxim MNG who was on at thyroid meds, later the patient was discontinued with the meds and on follow up, now the thyroid function test is normal +HTN on amlodpin 10 mg po/day</t>
  </si>
  <si>
    <t>21 yrs old pt who started experiencing headache 3 yrs  ago progressive with recent symptom of left sided paresthasia anmd intermittenmt episode of awaking from sleeping hours with subsequent vomiting, no precipitatyibng factiors identified (bad weather, alcohol, cheese, stress, lack of sleep), relieved by itself</t>
  </si>
  <si>
    <t>left sifde visual acuty affected, visual field normal, no weakness, no sensory loss</t>
  </si>
  <si>
    <t xml:space="preserve">possibly brain tumor </t>
  </si>
  <si>
    <t>MRI requested</t>
  </si>
  <si>
    <t>headache ? brain mass  possibly mygain</t>
  </si>
  <si>
    <t>PR 78 RR 17 BP 90 / 69 T 36</t>
  </si>
  <si>
    <t xml:space="preserve">NEWLY DIAGNOSED TYPE 2 DM+ Known Hypertensive </t>
  </si>
  <si>
    <t>MILD LVH (ECHO)</t>
  </si>
  <si>
    <t>LINK TO CARDIOLOGY</t>
  </si>
  <si>
    <t>PR- 78 RR- 20 BP- 99 / 60, s.creatin-0.8</t>
  </si>
  <si>
    <t xml:space="preserve">LDA- SLE+ LUPUS NEPHRITIS+ P.TB( COMPLETED) </t>
  </si>
  <si>
    <t>U/A, CBC, REFILL MEDS&amp; APPOINT AFTER 3 MONTHS</t>
  </si>
  <si>
    <t>P-- SLE+ Lupus nephritis+pulmonary TB on anti TB ( completed 1 month)  po daily Pyridoxine 50mg po per day , enalapril 2.5 mg po bid prednisolone 5 mg po daily (tappered),chloroquine 250 mg po daily, azathioprine 50 mg po/d has follow up at rheumatology BLH</t>
  </si>
  <si>
    <t xml:space="preserve">PT=62_x000D_
-INR=5.26_x000D_
SHE HAD 1 EPISODE OF EPISTAXIS </t>
  </si>
  <si>
    <t xml:space="preserve">BP=102 / 79,  PR=80, </t>
  </si>
  <si>
    <t>PROPRANOLOL 20MG PO BID_x000D_
-HOLD WARFARIN UNTIL INR BECOME 2-3 AND THEN START WITH 2.5MG PO/D_x000D_
-INR Q3-DAYS UNTIL 2-3</t>
  </si>
  <si>
    <t>P-1 Chronic PV thrombosis P-2 Cholelithiasis Abd u/s: -Huge splenomegally + Mild hepatomegally sec to likely portal hypertension sec to chronic portal vein thrombosis with cavernous transformation -Multiple Calcified uterine myomas On Propranolol 20mg PO daily, warfarin 5mg PO daily</t>
  </si>
  <si>
    <t xml:space="preserve">T2DM pt for the past 10 yr and he is on NPH 30/20 IU SC BID </t>
  </si>
  <si>
    <t>V/S--WNL, chest--clear , Abdomen -- no organomegaly .HBV-SAg--positive  HCV Abs--negative , AST--16 , ALT--16 .CBC--?? . U/sound --norma;l study.</t>
  </si>
  <si>
    <t>chronic viral hepatitis ( HBV ) phase ?</t>
  </si>
  <si>
    <t>Viral load + lab .</t>
  </si>
  <si>
    <t xml:space="preserve">she is known to have HBV infection since 5 years  while she was pregnant but she was not in any form of care . No previous jaundice </t>
  </si>
  <si>
    <t>PR- 80 RR-17 BP- 131 / 71, ECG- OLD INFARCTION</t>
  </si>
  <si>
    <t>SMA THROMBOSIS</t>
  </si>
  <si>
    <t>ECG, FBS, LIPID PROFILE, REFILL MED &amp; APPOINT AFTER 3MONTHS</t>
  </si>
  <si>
    <t>P- Acute PVT ( with superior mesenteric vein thrombosis causing AMI) 2 ndry to ? on Rivaroxaban 20 mg po daily do ANA QUALATITAIVE : reactive,  VIRAL MARKERS; -VE</t>
  </si>
  <si>
    <t>left side paresthesia of 5 months duration (brain CT scan was unremarkable)_x000D_
left flank pain_x000D_
had cholecystectomy 2 years back</t>
  </si>
  <si>
    <t xml:space="preserve">BP= 122 / 100 PR= 71 RR=18 _x000D_
BP(01/206-03/2016)= </t>
  </si>
  <si>
    <t>P1= good control HTN_x000D_
P2= ? TIA r/o Old lacunar infarct</t>
  </si>
  <si>
    <t>add Aspirin 81 mg po daily, Atorvastatin 40 mg po daily, PCM 1gm PO PRN_x000D_
plan for Brain MRI and Carotid Ultrasound</t>
  </si>
  <si>
    <t>P1=  HTN _x000D_
On Amlopidine 10mg PO/DAY and Enalapril 5 mg PO/DAY</t>
  </si>
  <si>
    <t>She is complaining Lt knee pain of 3 months duration</t>
  </si>
  <si>
    <t>BP=123/78,115/74,117/75,PR=68 cholesterol total=144,triglycerides=63,uric acid=5.8</t>
  </si>
  <si>
    <t>refill the medication and advise on diet and tell her to bring serial BP measurement for next follow up time and send Lt knee X -RAY</t>
  </si>
  <si>
    <t>Problem List_x000D_
P=HTN + Dyslipidemia + PN; ON Amlodipine 10 mg/day, AMT 25 mg/day, Neurobion 1 tab po/d, ASA 81 mg/day and Atrovastatin 20 mg/day, Meloxicam 15 mg po/d</t>
  </si>
  <si>
    <t>diaphoresis during night</t>
  </si>
  <si>
    <t>BP 120/82 PR 86 RR 22</t>
  </si>
  <si>
    <t>T 2 DM; on NPH 24/14 iu SC BID, metformin 500 mg po bid</t>
  </si>
  <si>
    <t>descalated night time insulin</t>
  </si>
  <si>
    <t>BP= 136 / 92, PR=79_x000D_
FBS=141-162</t>
  </si>
  <si>
    <t>Serial FBS &amp; BP measurement _x000D_
INC. MTF 1000 mg po bid, Glibenclamide 5 mg/d_x000D_
Appt after 3 mon with Lipid profile &amp; RFT</t>
  </si>
  <si>
    <t>P=TIIDM on MTF 1000/500 mg po bid, Glibenclamide 5 mg/d</t>
  </si>
  <si>
    <t>good BP control+?OA</t>
  </si>
  <si>
    <t>PR=77 RR=17 BP=131 / 70</t>
  </si>
  <si>
    <t>BP=142/91, PR=72_x000D_
HBPM= 103-120/82-84</t>
  </si>
  <si>
    <t>HCT 25mg po daily and Enalapril 5mg po daily</t>
  </si>
  <si>
    <t>P=HTN on HCT 25mg po daily and Enalapril 5mg po daily</t>
  </si>
  <si>
    <t>V/S--WNL , unremarkable .</t>
  </si>
  <si>
    <t>35 YRS OLD MALE PRESENTED WITH A complaint of early morning nausea, COUGH  with flatulnce INTERMITTENTLY FOR THE PAST 8 MNTH</t>
  </si>
  <si>
    <t>-LPR R/O GERD</t>
  </si>
  <si>
    <t>P1-LPR R/O GERD</t>
  </si>
  <si>
    <t>no cough, no SOB, no edema, no visyual problem to be ebvaluted, no back pain, no paresthasia, joint mobility good, good balanc, good understanding,cooperative, no obesity, no stress, no psychosocial distress, good dietary habit, good hygien, no addiction, adherenmt to medication, toiletig good, good social interaction. remarks (no breast mass, no vaginakl discharge)FBS 166 mg/dl mostly it is  below 120 mg/dl</t>
  </si>
  <si>
    <t xml:space="preserve">salt restriction, minimize coffee, vegitabl;e and fruit dish, leghumes dish, prevention of all, get adequate sun light, walk for 20 minutes 3 times per week, fot catre (hygien, becareful while cutting nails, wear loose shoe, keep moisturing leghs with vaslin), keep candy in pockets </t>
  </si>
  <si>
    <t xml:space="preserve">BP= 165 / 97 PR=74 RR=17 _x000D_
BP record (02/2016- 03/2016) = 150-180/100-120_x000D_
FBS= 90-120MG/DL_x000D_
_x000D_
</t>
  </si>
  <si>
    <t>P1= Godd control OF T2DM_x000D_
P2= poorly controlled HTN</t>
  </si>
  <si>
    <t>Refill medication_x000D_
escalate Amlodipine to 10 mg po daily_x000D_
send for RFT, LFT, LIPID PROFILE, ABD U/S</t>
  </si>
  <si>
    <t>P1= Type 2 DM _x000D_
P2=HTN on Amlodipine 5mg/day, MTF 500mg po Bid, Glibenclamide 5mg po daily</t>
  </si>
  <si>
    <t xml:space="preserve">she has SOB at rest </t>
  </si>
  <si>
    <t>PR 96 RR 17 BP 141 / 70 T 36</t>
  </si>
  <si>
    <t>HTN + cor polumunale; on Frusemide 20 mg po/day, Spironolactone 12.5 mg po/day Atenolol 50 mg po /day &amp; Enalapril 5 mg po bid</t>
  </si>
  <si>
    <t>link to eopd for evalution</t>
  </si>
  <si>
    <t>she claim she has dry cough for 1 mon until it was improved for the last 2 wks after she is provided with unspecified po medication at local H/C</t>
  </si>
  <si>
    <t>BP=131/80, PR=124, regular _x000D_
FBS=136-117-137-187</t>
  </si>
  <si>
    <t xml:space="preserve">Controlled  HTN + T2 DM </t>
  </si>
  <si>
    <t xml:space="preserve">CBC, ECG                      </t>
  </si>
  <si>
    <t>P=KNOWN TYPE 2DM + KNOWN HTH; on MTF 500 mg po bid, Enalapril 10 mg po bid, Amlodipine 10 mg po/d and ASA 81 mg po/day</t>
  </si>
  <si>
    <t>NO NEW COMPLAINT_x000D_
-SHE IS NOT BREAST FEEDING</t>
  </si>
  <si>
    <t xml:space="preserve">PE                       </t>
  </si>
  <si>
    <t>CONTINUE FOR NEXT 2 MNTH_x000D_
-SEE AFTER 2 MNTH</t>
  </si>
  <si>
    <t>P1-PE(PROVOKED POST-PARTUM) ON RIVAROXABAN -SHE WAS ON IT FOR 5 WKS</t>
  </si>
  <si>
    <t>bp=134/69,pr=68,fbs=104,145,176</t>
  </si>
  <si>
    <t>fair glycemic control AND good BP CONTROL</t>
  </si>
  <si>
    <t>Problem List_x000D_
T2DM + HTN on NPH 30/18 IU SC BID, Metformin 500 mg po/d, Enalapril 10 mg po/d, Amlodipine 5 mg po/d and Atrovastatin 20 mg po/d</t>
  </si>
  <si>
    <t>Type 2 DM (8 yrs) + Toxic MNG ( &gt; 10 yrs) on AMLODPINE/Valsartan 10/160 mg po/d , MTF 500/1000 MG PO BID, ASA 81 MG PO DAILY AND ATEROZ 40 MG PO DAILY PTU 100 mg po/d , amitr P2- B.ASTHMA</t>
  </si>
  <si>
    <t>CONTINUE HER  MEDICATION AND TO REFILL</t>
  </si>
  <si>
    <t>PR- 87 RR-17 BP- 105 / 80, CBC-Hg-10.6, plat-104, albumin-1.6, ALT- 29, AST-66, ALP-194, DBL-0.8, TBL-1.8, SCR-0.6</t>
  </si>
  <si>
    <t>DECOMPENSATED CLD 2 CVH+ SEVER HYPOALBUMINEMIA+ PANCYTOPENIA</t>
  </si>
  <si>
    <t>UPPER GI ENDOSCOPY, REFILL MEDS &amp; APPOINT HIM AFTER 2MONTHS</t>
  </si>
  <si>
    <t>Acute decompensated CLD (ACITES ,GRADE II HEPATIC ENCEPAHLOPATHY ) 2 RY TO ?CHRONIC VIRAL HEPTATIES (HEP C) VS ALD PRECIPITATED BY ?+ severe hypoalbuminemia On spironolactone 150 mg po/d lasix 80 mg po daily, lactulose 15ml QID- sofosbuvir (400mg+ velpatasvir 100mg ) PO once daily</t>
  </si>
  <si>
    <t>He has on and off cough .</t>
  </si>
  <si>
    <t>B/P-- 145/77 , PR--54 , chest--clear , CVS--unremarkable , FBS--???</t>
  </si>
  <si>
    <t>has frontal headache and dizzines  of 1 month</t>
  </si>
  <si>
    <t xml:space="preserve">bp 106/70 mmhg </t>
  </si>
  <si>
    <t xml:space="preserve">cbc            </t>
  </si>
  <si>
    <t xml:space="preserve">BP= 103 / 65 PR= 86 RR=17 </t>
  </si>
  <si>
    <t>P1= good control of HTN _x000D_
P2=  Peripheral neuropathy_x000D_
P3= IGT (HbA1c= 9.9)_x000D_
p4= ?osteoarthritis</t>
  </si>
  <si>
    <t>disc Meloxicam_x000D_
Refill other medications_x000D_
send for RBS, RFT, Hip and Knee xray</t>
  </si>
  <si>
    <t xml:space="preserve">P1= HTN _x000D_
P2=  Peripheral neuropathy_x000D_
P3= IGT (HbA1c= 9.9)_x000D_
p4= ?osteoarthritis_x000D_
on Amlodipine 5mg po daily, HCT 25 mg po daily, meloxicam 15 mg po daily, pregabalin 75mg po daily, and neurobin 1  tab po daily.  </t>
  </si>
  <si>
    <t xml:space="preserve">she claim lt side tingling pain. </t>
  </si>
  <si>
    <t>BP=157 / 99, PR=100, regular_x000D_
HBPM=178/92</t>
  </si>
  <si>
    <t xml:space="preserve">UNCONTROLLED HTN + ISCHEMIC STROKE + PN </t>
  </si>
  <si>
    <t>Amlodipine 10mg po/d, INC. Enalapril 10 mg po bid, ASA 81 mg po/d, Atrovastatin 40 mg po/d, Amitriptyline 12.5 mg po/d</t>
  </si>
  <si>
    <t>P=UNCONTROLLED HTN + ISCHEMIC STROKE(for 6 mons) ; on Amlodipine 10mg po/d, Enalapril 10 mg po/d, ASA 81 mg po/d, Atrovastatin 20 mg po/d</t>
  </si>
  <si>
    <t>bp 126 / 70  PR 79  HbA1c 8.6 %</t>
  </si>
  <si>
    <t>P=Type II DM; ON METFORMIN 850 MG PO BID , Glimpride 4 mg po day</t>
  </si>
  <si>
    <t>BP= 120/80 PR= 80 FBS= 111-134</t>
  </si>
  <si>
    <t>-CR, LDL, HGA1C, URNE ANALYSIS_x000D_
-REFILL FOR 3 MNTHS</t>
  </si>
  <si>
    <t>T2DM+HTN+Dyslipidemia ON AMILODIPINE 10 MG PO/D METFORMIN 1GM PO BID_x000D_
,GLIPIZIDE 4MG PO/D, ATORVASTATIN 20 MG PO / D</t>
  </si>
  <si>
    <t>PR-77 RR- 17 BP- 128 / 86</t>
  </si>
  <si>
    <t xml:space="preserve">RIGHT LEG PROX. DVT9 TREATED0 + HTN( CONTROLLED) </t>
  </si>
  <si>
    <t>CONTINUE LIFE STYLE MODEFICATION, APPOINT HER AFTER 3MONTHS</t>
  </si>
  <si>
    <t>P1-right leg acute proximal DVT (TREATED)+ superficial vein thrombosis ( POST PARTUM and completed treatment) dopple u/s; post right lower limb acute dvt with right cfv.proximal sfv recanalization :post treatment changes P2- HTN on life style modification</t>
  </si>
  <si>
    <t>BP=114/69,120/80,140/75,PR=70,FBS=,86,133,245,253mg/dl</t>
  </si>
  <si>
    <t>good BP CONTROL and good glycemic control</t>
  </si>
  <si>
    <t>Problem List_x000D_
Problem List P1. HTN ON Enalapril 10 mg po bid HCT 25 mg po/d P2. T2DM on MTF 1.5/1 gm po bid and Daonil 10 mg po bid</t>
  </si>
  <si>
    <t>she claim LBP w/c radiates to the legs of 3 yrs duration</t>
  </si>
  <si>
    <t>BP= 135 / 92, PR=81 _x000D_
HBPM= 140/80, 134/75</t>
  </si>
  <si>
    <t xml:space="preserve">Controlled HTN + Radiculopathy 2 to? LS spondylosis to r/o disc Prolapse </t>
  </si>
  <si>
    <t xml:space="preserve">Enalapril 10 mg po/d, HCT 25 mg po/d, AMITRIPTLINE 25 MG PO PER DAY, IINC. Pregabalin 75mg po BID  </t>
  </si>
  <si>
    <t>P=HTN+PN; ON Enalapril 10 mg po/d, HCT 25 mg po/d, AMITRIPTLINE 25 MG PO PER DAY, Pregabalin 75mg po/d PRN  CR 0.74 BUN 20</t>
  </si>
  <si>
    <t>bp 139 / 90 PR 77</t>
  </si>
  <si>
    <t xml:space="preserve">epigastric pain, vaginal dischrge &amp; uterine pain </t>
  </si>
  <si>
    <t xml:space="preserve">Dyspepsia + ?STI </t>
  </si>
  <si>
    <t>No complaint . No diarrhea .</t>
  </si>
  <si>
    <t>V/SW---WNL . unremarkable P/E.</t>
  </si>
  <si>
    <t>stable and much weight gain.</t>
  </si>
  <si>
    <t>29 YRS OLD FEMALE COMPLAINING OF DIZZNES WHICH GETS WORSEN WITH STANDING POSITION FROM SITTING _x000D_
-NO TINNIUTUS_x000D_
-NO HEARING DEFICIT_x000D_
-NO FLU-LIKE SYMPTOM_x000D_
-NO DRUG USE_x000D_
-NO ALCHOL HISTORY</t>
  </si>
  <si>
    <t>BP= 120/70 PR= 80 _x000D_
NO OTHER PERTINENT FINDFING</t>
  </si>
  <si>
    <t xml:space="preserve">BPPV         </t>
  </si>
  <si>
    <t>-ADVICED ON PRECAUTIONS_x000D_
-ADQ. HYDRATION _x000D_
-IF NOT IMPROVING DIPHENYLHYDRAMINE</t>
  </si>
  <si>
    <t>ORTHOSTATIC DIZZNEES</t>
  </si>
  <si>
    <t xml:space="preserve">HBPM=100-141/7087_x000D_
</t>
  </si>
  <si>
    <t>Enalapril 5 mg po BID, HCT 25 mg po/d &amp; Atrovastatin 20 mg po/d</t>
  </si>
  <si>
    <t>P=HTN ON Enalapril 5 mg po BID, HCT 25 mg po/d &amp; Atrovastatin 20 mg po/d</t>
  </si>
  <si>
    <t xml:space="preserve">BP-144 / 74 mmHg </t>
  </si>
  <si>
    <t>HTN+ Post cholecystectomy</t>
  </si>
  <si>
    <t>BP= 159/82, 178/91,PR=81</t>
  </si>
  <si>
    <t>refill the medication and advise on diet and tell her to bring seral BP measurements for next follow up time</t>
  </si>
  <si>
    <t>p=HTN on enalapril 10 mg po BID,HCT=25mg po/day,amlodipine =10 mg/day</t>
  </si>
  <si>
    <t xml:space="preserve">no new compliant      </t>
  </si>
  <si>
    <t>BP=176 / 85, PR= 94; HBPM=150/90_x000D_
FBS=110160</t>
  </si>
  <si>
    <t xml:space="preserve">T2DM(fair glycemic control) + Uncontrolled HTN + old I. Stroke    </t>
  </si>
  <si>
    <t>NPH 34/10, RI 10/6, enalapril 5/10 mg po bid atrovastatin 20 mg po/d and ASA 81 mg po/d, Phenytoin 100mg po bid</t>
  </si>
  <si>
    <t>P=T2DM + HTN + old I. Stroke(&gt; 13+ YEARS) on NPH 34/10, RI 10/6, enalapril 10 mg po/d, atrovastatin 20 mg po/d and ASA 81 mg po/d, Phenytoin 100mg po bid</t>
  </si>
  <si>
    <t>BP-153 / 88 mmHg (130/80 mmHg)</t>
  </si>
  <si>
    <t xml:space="preserve">Subopotimal HTN Control </t>
  </si>
  <si>
    <t xml:space="preserve">HTN with HHD ON ASA 81 ,G PO/D , ATORVASTATIN 20 MG PO/D, ATENOLOL 50 MG PO/D ,LOSARTAN - 50 MG PO/D </t>
  </si>
  <si>
    <t xml:space="preserve">BP-126 / 72 mmHg &amp; FBS-70-134 mg/dl </t>
  </si>
  <si>
    <t xml:space="preserve">Fair Glycemioc Control </t>
  </si>
  <si>
    <t>T2DM + HTN on Metformin 500 mg po BID, Doanil 5 mg po/d, Enalapril 5 mg po BID and Nifedipine 20 mg po/d</t>
  </si>
  <si>
    <t>complain of palpitation</t>
  </si>
  <si>
    <t>P1;- Old ischemic stroke, P42- Chronic PTE, P3 - Primary adrenal insuffiency, P4 - CKD 2ry to ?, P5- BPH + Cholelithiasis</t>
  </si>
  <si>
    <t xml:space="preserve">PR=80 RR=17 BP= 134 / 71 _x000D_
(01/2016-03/2016) BP= 110-130/70-80, _x000D_
FBS = 64- 94  </t>
  </si>
  <si>
    <t xml:space="preserve">P1= Good control of T2DM  _x000D_
P2=  Good control of  HTN _x000D_
P3= Rt Foot Amputation </t>
  </si>
  <si>
    <t>Deescalate Glibenclamide to 5mg po daily_x000D_
refill other medication</t>
  </si>
  <si>
    <t>P1=T2DM  _x000D_
P2= HTN + _x000D_
P3= Rt Foot Amputation _x000D_
On Amlodipine 10mg/day, Enalapril 10mg bid and ASA 81mg/day and MTF 1000mg BID , Atrovastatin 20 mg po day , Neurobion 1 tab po day, Glibenclamide 5mg po BID</t>
  </si>
  <si>
    <t>P1= Good control of T2DM  _x000D_
P2=  Good control of  HTN _x000D_
P3= Rt Foot Amputation _x000D_
P4= Diabetic peripheral neuropathy</t>
  </si>
  <si>
    <t>-complains light headedness, no urine output decreament _x000D_
- has intermittent bleeding from the swelling _x000D_
- _x000D_
- bp- 120-130/80-90</t>
  </si>
  <si>
    <t>BP- 130/80    PR- 80_x000D_
MSS- GII PITTING EDEMA_x000D_
CREATININE- 6.6  BUN 52</t>
  </si>
  <si>
    <t xml:space="preserve">NYHA CLASS 4 STAGE C CHF 2ry to ?HHD P2- AKI ON CKD 2RY to diabetic nephropathy P3- Known Diabetic P4- Known HTN P5-lower jaw mass (peripheral giant cell granuloma) - </t>
  </si>
  <si>
    <t>- counsel for KRT_x000D_
- referral to start follow up at dialysis center_x000D_
- feso4 1 tab po/d_x000D_
- refill medications_x000D_
- update cbc,RFT, Electrolyte  give short appointment</t>
  </si>
  <si>
    <t xml:space="preserve">P1- NYHA CLASS 4 STAGE C CHF 2ry to ?HHD P2- AKI ON CKD 2RY to diabetic nephropathy P3- Known Diabetic P4- Known HTN P5-lower jaw mass (peripheral giant cell granuloma) _x000D_
current medications : _x000D_
Lasix 40mg po bid - atorvastatin 20mg po/d -frusemide 80mg po bid amlodipine 10mg po/d_x000D_
- has follow up at ENT side_x000D_
_x000D_
eGFR - 10 _x000D_
_x000D_
</t>
  </si>
  <si>
    <t>BP: 137 / 80      PR: 57</t>
  </si>
  <si>
    <t xml:space="preserve">HTN on amlodipine 10mg po daily and atorvastatin 20mg po daily </t>
  </si>
  <si>
    <t>PR=83/M  BP=128 / 84MMHG,FBS=143MG/DL</t>
  </si>
  <si>
    <t>TYPE 1DM WITH SUBOPTIMAL GLYCEMIC CONTROL</t>
  </si>
  <si>
    <t>REFILL,ADVISED ON LIFE STYLE MODIFICATIONS,APPOINT AFTER THREE MONTHS  ,DO HGA1C</t>
  </si>
  <si>
    <t>TYPE 1DM ON NPH 28/18IU,RI 18/9IU AM/PM</t>
  </si>
  <si>
    <t xml:space="preserve">bilateral leg swelling, easy fatigability &amp; loss of appetite </t>
  </si>
  <si>
    <t>Lt lower extremity arterial intimal media calcification 2ndry to atherosclerosis no plaque or stenosis(17/06/2023)</t>
  </si>
  <si>
    <t>P=Type 2 DM + ?PN; on MTF 1000 mg po bid pregabalin 75 mg po/d neurobion 1 tab po/d</t>
  </si>
  <si>
    <t>Lower back pain of 1 year duration which is asst with Numbness and paresthesia in the left lower limb</t>
  </si>
  <si>
    <t>PR-80 RR-22 BP- 104 / 82, FBS-111-125,</t>
  </si>
  <si>
    <t>WELL CONTROLLED GLYCEMIA+ IHD+ DM NEPHROPATHY</t>
  </si>
  <si>
    <t>CBC, HA1C, OFT,ECG, CONTINUE THE MGT&amp; APPOINT AFTER 3MONTHS</t>
  </si>
  <si>
    <t>P- - Known TYPE 2 DM + IHD+ DIABETIC NEPHROPATHY on metformin 500 mg po DAILY,  ASA 81 mg po daily atorvastatin 40mg po daily, enalapril 10mg po bid, amitriptyline 25 mg po daily , metoprolol 12.5 mg po BID</t>
  </si>
  <si>
    <t>BP: 125/74    131/75     132 / 73_x000D_
FBS: 111,   130 mg/dl</t>
  </si>
  <si>
    <t>Fair glycemic and bp controlled</t>
  </si>
  <si>
    <t>T2dm + HTN + ? Dyslipidemia on Metformin 850mg BID, Atrovastatin 20mg  Daily and Nifedipine 20mg po bid</t>
  </si>
  <si>
    <t xml:space="preserve">has pain to the jiont esp. right knee_x000D_
-ALSO SWOLLEN_x000D_
- _x000D_
, </t>
  </si>
  <si>
    <t>vitals sign are normal_x000D_
SWOLLEN KNEE JIONT WITH TENDERNESS BUT NO HOTNESS OR _x000D_
-TENDERNESS INVOLVING MULTIPLE JIONTS_x000D_
-SWAN NECK DEFORMITY_x000D_
-STIFFNESS TO THE JIONTS</t>
  </si>
  <si>
    <t xml:space="preserve">ACTIVE SYNOVITIS </t>
  </si>
  <si>
    <t>-prednisolone 20mg po x5-days then 10mg po x5-days then 5mg po daily until next visit_x000D_
-MTX 15MG PO ONCE WEAKLY, -FOLIC ACID 5MG PO /D_x000D_
 -mtf 1 g po od enalpril 5 po od atrovov 20 mg po od_x000D_
-CBC/ESR/LFT/FBS_x000D_
-OMEPRAZOLE 20MG PO BID FOR 1 MNTH_x000D_
-</t>
  </si>
  <si>
    <t xml:space="preserve">P1-RA P2-DM P3-HTN mtf 1 g po od enalpril 5 po od atrovov 20 mg po od mtx 10 mg po once weaklly, </t>
  </si>
  <si>
    <t>HE HAS PAIN ON HIS RIGHT SIDE OF HIS BODY.HE REVEALED THAT HAD STROKE 16 YEARS BACK AND CAR ACCIDENT 3 YEARS BACK;</t>
  </si>
  <si>
    <t>PR=96 RR=17 BP=129 / 85_x000D_
FBS=137-251-150-242-201-149-232-129-135</t>
  </si>
  <si>
    <t>SAME+ POOR GLYCEMIC CONTROL+ ?PN</t>
  </si>
  <si>
    <t>TOLD TO BRING PREVIOUS IMAGING_x000D_
DO HGA1C_x000D_
MAKE METFORMIN 500/1000MG_x000D_
GLIMPIRIDE 4 MG PO/DAY_x000D_
REFILL OTHERS_x000D_
ATROVASTATIN 20 MG PO/DAY</t>
  </si>
  <si>
    <t xml:space="preserve">BP: 145 / 93_x000D_
FBS:? </t>
  </si>
  <si>
    <t xml:space="preserve">Newly diagnosed HTN  + Unknown glycemic control + hicccup </t>
  </si>
  <si>
    <t>fbs, lipid profile, oft</t>
  </si>
  <si>
    <t>T2 Dm +  hiccup on MTF 500 mg po Bid atrovstatin 20 mg po daily carbemezapine 200 mg po daily</t>
  </si>
  <si>
    <t xml:space="preserve">FBS- 126-236 mg/dl  &amp; BP-152 / 79 (110/70-140/75 mmHg)  </t>
  </si>
  <si>
    <t>BP=157/81 MMHG,PR=74/M</t>
  </si>
  <si>
    <t>HTN ON AMLODIPINE 10MG PO DAILY,ENALAPRIL 10MG PO DAILY</t>
  </si>
  <si>
    <t>epigastric burning sensation, bloating and bleaching_x000D_
she also complains singling,numbness and burning sensation on bilateral soles of foot and legs</t>
  </si>
  <si>
    <t>stable  80 20 110 / 70 36_x000D_
HBV viral load=126IU/ml_x000D_
ALT-SGPT 16_x000D_
AST-SGOT 19</t>
  </si>
  <si>
    <t xml:space="preserve">-B.asthma + known HTN + reactive for HBV + ?P. neuropathy </t>
  </si>
  <si>
    <t>refill _x000D_
add amitriptyline 12.5mg po /d_x000D_
pantoprazol 40mg po/d</t>
  </si>
  <si>
    <t xml:space="preserve">BP-140 / 76 mmHg </t>
  </si>
  <si>
    <t>HTN on Amlodipine 5 mg po/d + ? peripheral Neuropathy on Amytrptiline 25 mg po per day</t>
  </si>
  <si>
    <t>PR-74 RR-17 BP- 143 / 74, FBS-88-150, HA1C- 6.6, LDL-67, HDL-45.T.C-125, , T.G-75</t>
  </si>
  <si>
    <t>OFT, U/A, REFILL MEDS &amp; APPOINT AFTER 3MONTHS</t>
  </si>
  <si>
    <t>P- type 2 diabetic maltose</t>
  </si>
  <si>
    <t xml:space="preserve">nausea, periumblical abdominal pain and easy fatiguability </t>
  </si>
  <si>
    <t>BP: 156/86</t>
  </si>
  <si>
    <t xml:space="preserve">Hep C positive + newly diagnosed HTN </t>
  </si>
  <si>
    <t xml:space="preserve">Hep C viral load, abdominal u/s, cbc_x000D_
link to senior_x000D_
</t>
  </si>
  <si>
    <t>p1: Hep C positive</t>
  </si>
  <si>
    <t>PR=75 RR=19 BP=110 / 68_x000D_
FBS=90MG/DL</t>
  </si>
  <si>
    <t>GENERAL CHECK UP=FINE</t>
  </si>
  <si>
    <t>SEE HER 6/12_x000D_
REFILL</t>
  </si>
  <si>
    <t>P= COVID + PTE (TREATED) SHE HAS NO COMPLIANT</t>
  </si>
  <si>
    <t>has upper fore arm swelling and knee joint pain since two  years</t>
  </si>
  <si>
    <t>PR=82/M  BP=101 / 63MMHG,CERVICAL X-RAY= CERVICAL STRAITENINING,MRI WAS RECOMMENDED ,BUT SHE COULD NOT AFFORD,HAND X-RAY= NORMAL</t>
  </si>
  <si>
    <t>?GOUTY ARTERITIS+?OSTEOARTERITIS</t>
  </si>
  <si>
    <t>DO RIGHT AND LEFT FORE ARM,KNEE JOINTS X-RAY,RF,URIC ACID</t>
  </si>
  <si>
    <t>?cervical and l/s spondylos+?osteoporosis+?arthritis?</t>
  </si>
  <si>
    <t xml:space="preserve">BP 130/63 PR 76 RR 22 </t>
  </si>
  <si>
    <t>HGA1C=5.7,_x000D_
TG=281, T.CHOLESEROL= 130, _x000D_
-ECHO(18/3/2016 EC)= IHD WITH RED. EF(30%)_x000D_
-RFT=NORMAL, LFT=NR, URINE ANALYSIS= PROTIEN IS +3</t>
  </si>
  <si>
    <t xml:space="preserve">BP= 129 / 75  PR=80 </t>
  </si>
  <si>
    <t>IHD WITH RED. EF + T2DM +PAD + DYSLIPIDEMIA</t>
  </si>
  <si>
    <t xml:space="preserve">-DAPA 10MG PO/D -ENALAPRIL 10MG PO BID -METOPROLOL 25MG PO BID_x000D_
-SPIRONOLACTONE 25MG PO/D -AMLODIPINE 10MG PO/D_x000D_
-ASA 81MG PO/D -ATROVASTATIN 80MG PO/D -MTF 1GM PO BID_x000D_
-CBC/OFT/LIPID PROFILE_x000D_
</t>
  </si>
  <si>
    <t xml:space="preserve">p1:IHD with red. EF(30%) + T2 DM + PAD. substance use (Smoking) ON SPIRONOLACTONE 25 MG PO/DAY, ATEROZ 40MG PO/DAY, METFORMIN 1gm po bid PO/DAY, metoprolol 25mg po daily, ASA 81 MG PO/DAY, enalapril 5 mg PO BID, Amlodipine 10mg PO daily ECHO (2020)= IHD with moderate LV systolic dysfunction + Moderate LVH with grade I Diastolic dysfunction </t>
  </si>
  <si>
    <t>PR=52  BP=144 / 70MMHG</t>
  </si>
  <si>
    <t>HTN WITH SUBOPTIMAL BP CONTROL+KNOWN RVI ON HAART+?BRADYCARDIA</t>
  </si>
  <si>
    <t>REFILL,DO ECG,APPOINT AFTER THREE MONTHS.</t>
  </si>
  <si>
    <t>1=HTN on enalapril 10 mg po daily and HCT 25 mg po daily. Atenolol 25 PO daily.</t>
  </si>
  <si>
    <t>patient didnt come_x000D_
HBV viral load= not detectable</t>
  </si>
  <si>
    <t xml:space="preserve">check for seroconversion _x000D_
</t>
  </si>
  <si>
    <t xml:space="preserve">Lt shoulder burning  pain &amp; epigastric pain </t>
  </si>
  <si>
    <t xml:space="preserve">?Peripheral neuropathy </t>
  </si>
  <si>
    <t>PR=70 RR18 BP=140 / 67 T=36_x000D_
FBS=185MG/DL</t>
  </si>
  <si>
    <t>SAME+SUBOPTIMAL GLYCEMIC CONTROL</t>
  </si>
  <si>
    <t>P=Type II DM +DSPN + HTN ON CARVIDOLOL 6.25x1, ENALAPRIL 10x2, MTF 1000/1000 MG PO BID, ATEROZ 20 MG PO DAILY, IMIPRAMINE 25 MG PO DAILY; FRUSEMIDE 40MG PO/DAY</t>
  </si>
  <si>
    <t xml:space="preserve"> known T2DM MTF 500 MG PO BID, ateroz 20 mg po daily, p2- known Epileptic (focal with intact awareness and motor onset carbamazepine 400 mg po bid P3- Known AUTISTIC P4- Diss TB (LUNG AND PLEURA) completed 6 months back p5- Post COVID Fibrosis P6- HTN on amlodipine 10mg po daily</t>
  </si>
  <si>
    <t>P 89   RR 17 BP 128 / 92 T 36</t>
  </si>
  <si>
    <t>HTN on enalapril 10 mg po daily</t>
  </si>
  <si>
    <t>stable bp- 110/70_x000D_
HBV viral load - &amp;lt;10iu/ml</t>
  </si>
  <si>
    <t xml:space="preserve">2nd TMPx + chronic HBV </t>
  </si>
  <si>
    <t>ESR=26, RF=NR,_x000D_
-CBC/OFT/= NR_x000D_
COMPLAINS OF INTERMITTENT JIONT PAIN</t>
  </si>
  <si>
    <t>-MTX 10MG PO ONCE WEAKLY_x000D_
-FOLIC ACID 5MG PO 5X/WK_x000D_
-ANTI-CCP, CBC/OFT</t>
  </si>
  <si>
    <t>known RVI+ OA + ?RA on mtx 7.5 mg po/wk folic acid 5mg po 5x/wk</t>
  </si>
  <si>
    <t>Rt leg swelling  of 15 days after amlodipine</t>
  </si>
  <si>
    <t>RT leg pitting edema</t>
  </si>
  <si>
    <t xml:space="preserve">RT side hemiparesis 2ry to old ischemic stroke </t>
  </si>
  <si>
    <t xml:space="preserve">DC amlodipine 5mg po/d </t>
  </si>
  <si>
    <t>refered from health center after she become seropostive for HBV with viral load 23iu/ml</t>
  </si>
  <si>
    <t>stable_x000D_
 viral load 23iu/ml_x000D_
AST-SGOT 19 IU-L  0-40_x000D_
ALT-SGPT 6 IU-L  0-40_x000D_
Total Bilirubin 0.715</t>
  </si>
  <si>
    <t>3rd TMP + hbv reactive</t>
  </si>
  <si>
    <t>Known RVI ON HAART ( 16yrs) + post thyriodectomy + hypocalcemia on calcium carbonate + vit d po daily total CA ++= 1.52(1.90-2.6) ca ion=0.76(1.10-1.35 mmol/l) tsh--4.59(0.27 --4.20 uiu/ml) free t3--3.24(2.8--7.1 pmol/lit) f t4--17.60(12--22 pmol/lit)</t>
  </si>
  <si>
    <t>PR=89/M  BP=134 / 80MMHG</t>
  </si>
  <si>
    <t>REFILL,ADVISED ON LIFESTYLE MODIFICATIONS.</t>
  </si>
  <si>
    <t>T2 DM ON NPH 32/20 IU SC BID, ATROVASTATIN 40 MG PO/DAY &amp; METFORMIN 500 MG PO BID</t>
  </si>
  <si>
    <t>joint pain (distal joint)</t>
  </si>
  <si>
    <t xml:space="preserve">BP 121/78 PR 86 RR 22 </t>
  </si>
  <si>
    <t xml:space="preserve">Rheumatic arthritis </t>
  </si>
  <si>
    <t>give her meloxicam 15mg po daily</t>
  </si>
  <si>
    <t>NO NEW COMPLAINT_x000D_
-DISCHRGED 2 WKS BACK FROM IPD</t>
  </si>
  <si>
    <t>BP= 93/50 PR=76 NO DIZZNESS</t>
  </si>
  <si>
    <t>thyro-cardiac disease + DVHD</t>
  </si>
  <si>
    <t>-MAKE ENALAPRIL 10MG PO/D, CONTINUE OTHERS  _x000D_
-RFT</t>
  </si>
  <si>
    <t>NYHA class IV stage C CHF 2ry to thyro-cardiac disease + DVHD(severe MR, mild AR and Severe TR ) with bi-ventricular systolic dysfunction with reduced EF of 40% and TAPSE of 13 + severe pulmonary HTN ppted by ?drug in adherence vs SCAP (completed tx for 8 days) + Afib (with controlled ventricular response) + congestive hepatopathy(improving) P2- controlled TMNG on treatment (PTU 100 mg po once daily) P3- Right Rectus muscle hematoma 2ry to warfarin induced bleeding ON  rivaroxaban 10mg PO daily and Dapagliflozin10mg PO daily, lasix 40mg PO TID, Spiranolocton 25mg PO once daily, metoprolol 25mg PO once daily, Enalapril 5mg po daily PTU 100 mg po daily, and adviced on home oxygen</t>
  </si>
  <si>
    <t>PR-70 RR- 18 BBP- 140 / 95, INR- 1.5</t>
  </si>
  <si>
    <t xml:space="preserve">HF 2 IHD+ A.FIB( RATE CONTROLLED) + HTN </t>
  </si>
  <si>
    <t xml:space="preserve">OFT, INR, HOLD DIGOXIN, ESCALATE WARFARINE 5/ 7.5 MG ALTERNATIVELY, CONTINUE OTHER MGT </t>
  </si>
  <si>
    <t xml:space="preserve">p-HF 2ry to Ischemic cardiomyopathy + AF+ HTN ON Lasix 40mg po daily 2. Metoprolol 25mg po BID 3. Enalapril 10mg po daily 4. Digoxin 0.125mg po daily 5. WARFARIN 5MG PO DAILY 6. AMLODIPINE 5MG PO/DAY 7. SPIRONOLACTONE 25 MG PO/DAY </t>
  </si>
  <si>
    <t>SHE HAS RIGHT KNEE PAIN AND SWELLING SHE TOOL DEXA AND TRAMADOL INJECTTION FROM LOCAL HC</t>
  </si>
  <si>
    <t>PR=78 RR=18 BP=84 / 66 T=36_x000D_
HOME BP=122/83  PR=64 _x000D_
FBS=195MG/DL=163MG/DL</t>
  </si>
  <si>
    <t>SUBOPTIMAL GLYCEMIC CONTROL+ SAME+?OA</t>
  </si>
  <si>
    <t>REFILL_x000D_
MELOXICAM 15 MG PO/DAY FOR 5 DAYS_x000D_
KNEE X RAY_x000D_
 SEE HER 3/12</t>
  </si>
  <si>
    <t>P=HTN + DM + ET+GTCS (lacunar infarction)+ Ataxia on metformin 500 mg po bid, glibenclamide 5 mg po bid, amlopidin 5 mg/ po daily, enalapril 5 mg pO /day, atrovatstain 40 mg po daily lamotrigine 25 mg po daily.</t>
  </si>
  <si>
    <t>stable_x000D_
HBV VL= 364,693IU/ML</t>
  </si>
  <si>
    <t>chronic viral hepaitits B</t>
  </si>
  <si>
    <t>send LFT and abdomenal US_x000D_
APPOINT FOR NEXT WEEK</t>
  </si>
  <si>
    <t>chronic viral hepaitits B (he was treated for 2 yrs and discontinued last yrs after seroconvrsion was acheved)</t>
  </si>
  <si>
    <t>Bilateral leg swelling, abdominal swelling_x000D_
nausea, vomiting of ingested matter, no urine output for the past 18 duration once she ran out of her medication</t>
  </si>
  <si>
    <t xml:space="preserve">Chronically sick looking_x000D_
BP= _x000D_
HEENT= Slightly pale conjunctivae_x000D_
Chest= decreased breath sound over lower 1/3 posteriorly_x000D_
CVS= s1 and s2 well heard_x000D_
ABD= tense abdomen with positive fluid thrill, no organomegaly or palpable tenderness_x000D_
MSS= Grade 3 pitting edema_x000D_
CNS= COTPP_x000D_
</t>
  </si>
  <si>
    <t xml:space="preserve">P1= Known Hypertensive_x000D_
P2= small Intramural Myoma _x000D_
P3= Ascites 2ry to? gynecologic malignancy </t>
  </si>
  <si>
    <t>PICT, CBC, U/A, RFT, Hepatitis viral markers, Albumin, CXR, Peripheral morphology_x000D_
refill medication (Lasix 40mg po,  Enalapril 10mg PO BID and Amlodipine 5 mg PO /D) )</t>
  </si>
  <si>
    <t>P1= Known Hypertensive (on Enalapril 10mg PO BID and Amlodipine 5 mg PO /D) _x000D_
P2= Intramural Myoma _x000D_
P3= Ascites 2ry to?? R/O TB _x000D_
P4-Mild anemia_x000D_
on  Enalapril 10mg PO BID and Amlodipine 5 mg PO /D, furosemide 40mg po BID, Pantoprazole 40mg po daily</t>
  </si>
  <si>
    <t>p1: -Known Hypertensive AMlodipine 10 mg po daiy paraplegia 20 ischemic stroke + newly diagnosed HTN ( Sub optimally controlled) + polycytemia 20?</t>
  </si>
  <si>
    <t>stable_x000D_
HBV VL= 40IU/ML</t>
  </si>
  <si>
    <t>low level viremia</t>
  </si>
  <si>
    <t>Tenofovir 300 mg po /d_x000D_
update LFT</t>
  </si>
  <si>
    <t xml:space="preserve">Dx--chronic viral hepatitis ( HBV )  and he is on Tenofovir .since June 2013. </t>
  </si>
  <si>
    <t>yellowish discoloration of eye, cough which is productive for the last two months loss of appetite</t>
  </si>
  <si>
    <t>BP: 131/71_x000D_
CXR: Augest 30/2023: plumonary tuberculosis r/o lyphangitis carcinomatosis_x000D_
                                    mild right pleural effusion_x000D_
CXR on 26/02/2016: right lower lung opacity, plural thickening _x000D_
abdominal u/s on 17/03/16: stomach wall thickening sec?</t>
  </si>
  <si>
    <t>PTB ( on anti TB for three months)+ Acalasia + Jaundice 20? + stomach wall  thickening 20? + taeniasis</t>
  </si>
  <si>
    <t>abdominal CT scan, OFT/LFT, CXR</t>
  </si>
  <si>
    <t xml:space="preserve">p1: PTB on anti TB for the last three months  ( smear negative) _x000D_
p2; Achalasia on follow up at surgical side _x000D_
</t>
  </si>
  <si>
    <t>PR=90 RR=18 BP=120 / 80</t>
  </si>
  <si>
    <t>SEE HER AFTER 6/12</t>
  </si>
  <si>
    <t>P=PTE TREATED ANTICOAGUALATION GIVEN FOR 1 YEAR THEN CHANGED TO ASA AND NOW SHE IS NOT ON MEDS</t>
  </si>
  <si>
    <t xml:space="preserve">MULTIPLE SYMMETRIC LARGE JOINT PAIN  WHICH GET WORSENED DURING MORNING </t>
  </si>
  <si>
    <t xml:space="preserve">PR- 76 RR- 18 BP- 115 / 71, FBS- 106-130, </t>
  </si>
  <si>
    <t>WELL CONTROLLED GLYCEMIA+ HTN +  PN  R/O RA</t>
  </si>
  <si>
    <t>HA1C, R.F, AMITRYIPTRYNE 25 MG PO DAILY, CONTINUE OTER MGT</t>
  </si>
  <si>
    <t xml:space="preserve">flank pain associated with freqency associated with burnning pain during urination </t>
  </si>
  <si>
    <t xml:space="preserve">BP: 110/60   110/70   100/70   110/65 </t>
  </si>
  <si>
    <t xml:space="preserve">Well controlled BP + ? UTI r/o nephrolithiasis </t>
  </si>
  <si>
    <t>abdominopelvic u/s, U/A, CBC</t>
  </si>
  <si>
    <t>PR=87 RR=17 BP=89 / 58</t>
  </si>
  <si>
    <t>MAKE MTX 10MG PO/DAY_x000D_
FOLIC ACID 5 MG  3 TIMES PER WEEK_x000D_
PREDINSOLONE 5 MG PO/DAY</t>
  </si>
  <si>
    <t>dry cough with intermitent whitish sputum production of 4 weeks.</t>
  </si>
  <si>
    <t>CXR-unremarkable &amp; ESR-</t>
  </si>
  <si>
    <t xml:space="preserve">collect gege expert </t>
  </si>
  <si>
    <t>P1: Left side hemiparesis 2ry to Hemorrhagic stroke (Lt. parieto-occipital hemorrhage with intraventricular extension measuring 15ml and with ICH Score of 1) P2: Known asthmatic P3: Known HTN On-Enalapril 5mg daily ... he finished his med before coming hear - Phenytoin 50mg PO daily - Hct 12.5mg PO/daily investigations Head CT angiography AND SPIROMETRY not done</t>
  </si>
  <si>
    <t>CR= 2.5, UREA=45,eGFR=33  LFT= NORMAL, H.PYLORI=NEGATIVE -ABD U/S(NOT DONE), URINE ACID=5.9 -HGA1C=9.2, LIPID PROFILE=LDL=70,TG=  HDL= 31, CHOLESTEROL=75, TG=170_x000D_
-VIT.D=18, CA=4.2(IONIZED AND NR TO THE RANGE),_x000D_
-24HR URINE PROTIEN=95</t>
  </si>
  <si>
    <t>BP= 140 / 84_x000D_
-has nausea and flatulence _x000D_
-has cluadication</t>
  </si>
  <si>
    <t>t2dm + dkd</t>
  </si>
  <si>
    <t>-OFT, LDL, ABD. U/S, doppler u/s of leg_x000D_
-make ateroz 40mg po/d, MTF 1GM PO BID, DAONIL 10MG PO BID,-DAPAGLIFLOZILIN 10MG PO/D, AMLODIPINE 10MG PO/D, HCT 25MG PO/D,  PANTOPRAZOLE 40MG PO/D, vit.d mega dose 1x weakly for 2 mnth._x000D_
-IF BP NOT CONTROLLED CONS</t>
  </si>
  <si>
    <t xml:space="preserve">52 YRS OLD MALE T2DM for 18 yrs on MTF 1GM PO BID, DAONIL 10MG PO BID, AMLODIPINE 10MG PO/D, ATROVASTATIN 20MG PO/D, PANTOPRAZOLE 40MG PO/D, -DAPAGLIFLOZILIN 10MG PO/D, -HCT 25MG PO/D, </t>
  </si>
  <si>
    <t>PR 60 RR 17 BP 130 / 76 T 36</t>
  </si>
  <si>
    <t>DRY INTERMITENT COUGH, SOB, CHEST TIGHTNESS</t>
  </si>
  <si>
    <t>PR- 90 RR- 18 BP- 138 / 74, SO2- 93%, RESP- DIFFUSE WHEEZING ALL LUNG FEILD</t>
  </si>
  <si>
    <t>MILD EXACERBATED B.ASTHMA+ HTN + POST THYROIDECTOMY HYPOTHYROIDISM</t>
  </si>
  <si>
    <t>CHALLENGE W SALBITAMOL PFF, CONTINUE OTHER MEDS&amp; APPOINT AFTER 3MONTHS</t>
  </si>
  <si>
    <t>FBS = 126mg/dl</t>
  </si>
  <si>
    <t xml:space="preserve">soar throat, generalized malaise and joint pain and headache. She also claims blurring of vision </t>
  </si>
  <si>
    <t xml:space="preserve">bp: 180/100 ( from referal paper), 141/86 9 office measurement)    PR: 94_x000D_
</t>
  </si>
  <si>
    <t xml:space="preserve">newly diagnosed HTN + Newly diagnosed T2DM + ? IOP r/o glaucoma </t>
  </si>
  <si>
    <t>cbc, repeat FBS, Lipid profile, OFT, S/E, HgA1c</t>
  </si>
  <si>
    <t xml:space="preserve">p1: Newly diagnosed HTN _x000D_
P2: Newly diagnosed T2DM _x000D_
P3: ? Intra ocular HTN ( 3months back) </t>
  </si>
  <si>
    <t xml:space="preserve">cbc, repeat FBS, Lipid profile, OFT, S/E, HgA1c_x000D_
link to ophtalmology </t>
  </si>
  <si>
    <t>STABLE_x000D_
no stigmata of cirrhosis_x000D_
abd-us-Liver is normal in size and has normal parenchymal echogenecity. It has smooth contour and no focal lesion seen. The portal and hepatic veins are also normal. Spleen is normal in size and echo.</t>
  </si>
  <si>
    <t>send LFT_x000D_
appoint after 6months</t>
  </si>
  <si>
    <t>chronic viral hepatitis(HBV)_x000D_
VL- 410IU/ML</t>
  </si>
  <si>
    <t>PR=92 RR=18 BP=130 / 94_x000D_
HGA1C=9.6%</t>
  </si>
  <si>
    <t>MAKE METFORMIN 1000/50MG PO BID_x000D_
DAPAGLIFLOZINE 10MG PO/DAY_x000D_
SMBG_x000D_
SEE 1/12_x000D_
CONSIDER INSULIN  IF NO IMPROVEMENT</t>
  </si>
  <si>
    <t>stable_x000D_
HBV VL= 26IU/ML</t>
  </si>
  <si>
    <t>Dx---chronic viral hepatitis ( HBV )</t>
  </si>
  <si>
    <t>SEND LFT_x000D_
appoint after 6months</t>
  </si>
  <si>
    <t>PR-108 RR- 17 BP- 145-130/ 87-95,FBS-119-142</t>
  </si>
  <si>
    <t>WELL CONTROLLED GLYCEMIA+ STAGE 1 HTN</t>
  </si>
  <si>
    <t xml:space="preserve">HA1C, CONTINUE OTHER MGT </t>
  </si>
  <si>
    <t>P=TYPE 1 DM (2yr) + newly dx HTN on NPH 16/8 and life style modification not willing to start anti htn</t>
  </si>
  <si>
    <t>ESR= 5 WBC= 2.2k, N= 44%, L=44%, Hg= 10.8, PLT= 243k Difficult to score based on Myo score of UC disease activity as there is no endoscopic finding</t>
  </si>
  <si>
    <t>BP= 96/44 PR=78</t>
  </si>
  <si>
    <t>ULCERATIVE COLITIS</t>
  </si>
  <si>
    <t>-SULFASALAZINE 1 GM PO/D, FOLIC ACID 5 MG PO/D, FeSO4 325 mg PO daily,_x000D_
-CBC_x000D_
SEE AFTER 1 MNTH</t>
  </si>
  <si>
    <t>Recto-Sigmoid junction stricture 2o to IBD(ULCERATIVE COLITIES) WITH PANCYTOPENIA(IMPROVING) + ON SULFASALAZINE 1 GM PO/D, FOLIC ACID 5 MG PO/D, FeSO4 325 mg PO daily COLONOSCOPY ON (MAR 11/2020)= SIGMOID NARROWING AT 15 CM FROM ANAL VERGE BIOPSY ON 02/22/2021=FRAGMENTS OF COLONIC MUCOSA WITH PARTIALLY ERODED AND FIBROSED LAMINA PROPRIA HAVING DISTORTED CRYPTS WITH PLASMACYTOSIS WITH LITTLE HEMORRHAGE AND SCANT POLYMORPHS LIKELY IBD</t>
  </si>
  <si>
    <t>BP:  115 / 85</t>
  </si>
  <si>
    <t xml:space="preserve">Fair bp controlled BP </t>
  </si>
  <si>
    <t>p1: newly diagnosed HTN on NIFEDIPINE 20MG PO DAILY , ENALAPRIL 5MG PO BID</t>
  </si>
  <si>
    <t xml:space="preserve">BP-125/85 mmHg &amp; FBS-105 mg/dl </t>
  </si>
  <si>
    <t xml:space="preserve">Refill &amp; bring the patient for next visit </t>
  </si>
  <si>
    <t>PR=80 RR=18 BP=110 / 78</t>
  </si>
  <si>
    <t>SUB OPTIMAL COAGULATIONS</t>
  </si>
  <si>
    <t>WARFARIN 5MG/DAY 5 TIMES PER WEEK ; 7.5MG TWO TIMES PER WEEK</t>
  </si>
  <si>
    <t>stable _x000D_
HBV VL- 3MONTHS BACK= 185IU/ML  _x000D_
             -CURRENT= 132IU/ML</t>
  </si>
  <si>
    <t>UPDATE LFT_x000D_
APPOINT AFTER 6MONTHS</t>
  </si>
  <si>
    <t>BP= 135 / 63 PR=82 RR=17 _x000D_
(02/2016-03/2016)BP= 120/70, 120/80_x000D_
FBS= 100, 94 mg/dl</t>
  </si>
  <si>
    <t xml:space="preserve">P1= fairly controlled T2DM_x000D_
p2= fairly controlled HTN_x000D_
</t>
  </si>
  <si>
    <t xml:space="preserve">Refill_x000D_
decrease Metformin to 1gm po BID, change anti hypertensive to Enalapril 5mg po BID </t>
  </si>
  <si>
    <t>P1= Known T2 DM _x000D_
P2=Known Hypertensive currently on metformin 1500 mg morning and 1000mg at night, Glibenclamide/doanil 10 mg po BID, nifedipine 20 mg po BID, and HCT 25 mg po daily</t>
  </si>
  <si>
    <t xml:space="preserve">BP = 145/95mmgh </t>
  </si>
  <si>
    <t xml:space="preserve">send for RFT_x000D_
Refill medication_x000D_
decrease Metformin to 1gm po BID, change anti hypertensive to Enalapril 5mg po BID  (after RFT) or Amlodipine 10mg po daily </t>
  </si>
  <si>
    <t>Total cholestrol-163, triglycerides-112, HDL-29,LDL-111.6,hgba1c-13.4</t>
  </si>
  <si>
    <t>FBS=210-270, BP=  POST-PRANDIAL =327-305</t>
  </si>
  <si>
    <t>POORLY CTRLED T2DM</t>
  </si>
  <si>
    <t xml:space="preserve">MAKE NPH 20/14 -ATEROZ 20MG PO/D_x000D_
-CONTINUE PSYCHIATRY CLINIC VISIT_x000D_
</t>
  </si>
  <si>
    <t xml:space="preserve">37 YRS OLD MALE T2DM ON NPH 16/10 --atrovastatin 20 mg po once daily -fluoxetine 60 mg po morning , olanzapine 5 mg po nocturnal </t>
  </si>
  <si>
    <t>PR-72 RR-17 BP-137 / 69, INR- 4.01</t>
  </si>
  <si>
    <t>COR PULMONALE+ OLD  HEMORRHAGIC STROKE+ PROVOKED DVT+ ? OA  + SUPRATHERAPUTIC INR</t>
  </si>
  <si>
    <t>ESCAPE TO DAY DOSE WARFARINE &amp; THEN DESCALATE 2.5 MG EVER OTHER DAY, CONTINUE OTHER MGT , APPOINT  HIM AFTER 1WK.</t>
  </si>
  <si>
    <t xml:space="preserve">Ankle edema but have improvement compared to his initial presentation </t>
  </si>
  <si>
    <t xml:space="preserve">CXR: Bilateral pleural effusion + borderline cardiomegaly_x000D_
ECHO: Good LV systolic function _x000D_
abdominal u/s:  Bilateral minimal pleural effusion_x000D_
â€¢                        Dilated IVC and hepatic veins (correlate with echo) _x000D_
Urine protein: 3000    24 hr protein: 270_x000D_
serum electrolyte: K: 5   5.69_x000D_
RFT: BUN: 38    Cr: 1.3 </t>
  </si>
  <si>
    <t>update cbc, u/a, serum electrolyte, serum albumin, RFT</t>
  </si>
  <si>
    <t xml:space="preserve">Anasarca 20? RPGN on Lasix 40 mg po bid </t>
  </si>
  <si>
    <t xml:space="preserve">BP= 132 / 70 PR=78 RR=17 _x000D_
 ECG-Sinus TFT-Normal Abd U/S- Diffuse fatty liver Cr-0.75_x000D_
</t>
  </si>
  <si>
    <t>P1= fairly controlled_x000D_
P2= fairly controlled HTN</t>
  </si>
  <si>
    <t xml:space="preserve">change medication into Enalapril 5 mg po BID (disc HCT)_x000D_
</t>
  </si>
  <si>
    <t>P1=T2DM_x000D_
P2=HTN _x000D_
On Mixtard 36/24 MTF 1000gm po bid Pregabalin 50mg po bid Amitriptyline 25mg po daily noct Atorvastatin 20mg po/d Amlodipine 5mg po/d</t>
  </si>
  <si>
    <t xml:space="preserve">BP = 167/90mmgh </t>
  </si>
  <si>
    <t xml:space="preserve">Newly Dx stage 2  HTN + RA </t>
  </si>
  <si>
    <t xml:space="preserve">ECG, Lipid prof, FBS </t>
  </si>
  <si>
    <t xml:space="preserve">BP- 144 / 88 mmHg </t>
  </si>
  <si>
    <t>HTN for the past 3 yr + PN + ? Varicose vein ; On Enalapril 5mg po BID and HCT 25mg/day, neurobin 1 tab po/d</t>
  </si>
  <si>
    <t>NO NE COMPLAINT_x000D_
-HAS GRADE 2 PITTING EDEMA_x000D_
-HAS INTERMITTENT COUOUGH WITH SOB _x000D_
CR=1.2_x000D_
-</t>
  </si>
  <si>
    <t>BP= 103/74 FBS= 68-155</t>
  </si>
  <si>
    <t xml:space="preserve">NYHA CLASS 2 HF 2RY IHD + ISCHEMIC STROKE + T2DM </t>
  </si>
  <si>
    <t>MAKE LASIX 40MG PO BID, DAPA 10MG PO/D, CONTINUE OTHERS</t>
  </si>
  <si>
    <t>HFrEF 2ry to IHD + Ischemic stroke + T2DM + HTN + A. Fibrillation( NPH 40/22 IU SC reg 10/8 BID -Metformin 1 GM PO BID , Lasix 20mg po bid -spironolactone 25mg po daily -losartan 50 mg po daily, bisoprolol 10mg PO BID -Atorvastatin 80mg/dl, dapagliflozin 5mg po daily, rivaroxaban 20mg po daily, ASA 81mg po daily)</t>
  </si>
  <si>
    <t>VS BP 110/70 [R 88 RR 20</t>
  </si>
  <si>
    <t>PR- 85 RR- 17 BP- 147 / 68, RESP- CLEAR &amp; RESONANCE</t>
  </si>
  <si>
    <t>OLD ISCHEMIC STROKE + URTI</t>
  </si>
  <si>
    <t>REFILL MEDS APPOINT AFTER 3MONTHS</t>
  </si>
  <si>
    <t>P- Cerebral ischaemic stroke</t>
  </si>
  <si>
    <t>STABLE  bp= 110/80</t>
  </si>
  <si>
    <t>HEP B POSTIVE</t>
  </si>
  <si>
    <t xml:space="preserve">-repeate HBsAg send LFT and abd US_x000D_
-LINK TO PYSCHIATRY CLINIC_x000D_
</t>
  </si>
  <si>
    <t>HEP B POSTIVE (refered from health center )</t>
  </si>
  <si>
    <t>THIS PT HAS ANT NECK MASS  FOR THE LAST 3 YEARS SHE HAS DIFFICULTY OF SWALLOWING HAS GLOBAL HEADACHE</t>
  </si>
  <si>
    <t>PR=114 RR=19 BP=135 / 81_x000D_
ANT NECK MASS MOVES WITH SWALLOWING</t>
  </si>
  <si>
    <t>SAME AS ABOVE+ MNG</t>
  </si>
  <si>
    <t xml:space="preserve">NECK U/S; TFT AND CBC </t>
  </si>
  <si>
    <t>P=Migraine headache ON amitriptyline 25mg po daily, Sumatriptan 25mg po PRN Brain MRI= bilateral frontal lobe subcortical white matter few scattered non specific lesions likely migraine headache related with white matter changes.</t>
  </si>
  <si>
    <t>Sinus Rhythm, Left Ventricular Hypertrophy, Inferior Infarct, probably old. Please correlate clinically._x000D_
Disclaimer: Analysis in this report is based on ECG alone and should only be used as an adjunct to clinical history, symptoms and results of other invasive and non-invasive tests and must be interpreted by a qualified physician._x000D_
AUTHORIZED BY_x000D_
D</t>
  </si>
  <si>
    <t>SAME AS ABOVE+?HHD</t>
  </si>
  <si>
    <t>DO ECHO,REFILL</t>
  </si>
  <si>
    <t>known HTN for the past 3 years on follow up for the past 2 years -on HCT 25 MG PO DAILY,Enalapril Maleate - 5mg,Asa - 81 mg po daily</t>
  </si>
  <si>
    <t>HYPERTESSION</t>
  </si>
  <si>
    <t xml:space="preserve">well controlled T2 DM + ? Gout + ? varicose vein </t>
  </si>
  <si>
    <t>Uric acid , RF</t>
  </si>
  <si>
    <t>BP= 122 / 92 PR=104 RR=17 _x000D_
FBS (01/2016-03/2016 E.C.)= 99-175 mg/dl</t>
  </si>
  <si>
    <t>P1= poor controlled T2 DM_x000D_
P2= PN AMT 12.5 mg po/day</t>
  </si>
  <si>
    <t xml:space="preserve">REFILL MEDICATION_x000D_
</t>
  </si>
  <si>
    <t>P1= poor controlled T2 DM_x000D_
On metformin 1000mg po BID, Glibenclamide Daonil 5 mg po/d P2. _x000D_
P2= PN AMT 12.5 mg po/day</t>
  </si>
  <si>
    <t>BP=145/70  PR=100 FBS=120MG/DL_x000D_
PR=100 RR=17 BP=117 / 58</t>
  </si>
  <si>
    <t>P=Type 2 Diabetes + HTN On -Metformin 1 gm po BID -Atorvastatin 20 mg PO/day -Nifedipine 40 mg PO BID</t>
  </si>
  <si>
    <t>complain bilteral swelling</t>
  </si>
  <si>
    <t>continue the same mgt and d/c amliopieine</t>
  </si>
  <si>
    <t>stable_x000D_
HBV-VL= 345,276IU/ML</t>
  </si>
  <si>
    <t>viral hepatitis (HBV) with high level viremia</t>
  </si>
  <si>
    <t>send LFT abd US_x000D_
start anti viral therapy</t>
  </si>
  <si>
    <t>HAS BURNING SENSATION OF EXT_x000D_
DESP. AMIT 25MG PO NOC._x000D_
NO DIAHREA FOR PAST 3 MNTH_x000D_
-</t>
  </si>
  <si>
    <t xml:space="preserve">VITAL SIGN ARE NORMAL </t>
  </si>
  <si>
    <t>P.NEUROPATHY 2RY ?</t>
  </si>
  <si>
    <t>-AMTRIPTILINE 37.5MG PO NOC._x000D_
-VIT. B12 LEVEL, RBC FOLATE (WHENEVER SHE AFFORD)</t>
  </si>
  <si>
    <t>P1: chronic diarrhea 2nd to ? IBS-D vs cryptosporidium (Rxed) P2: Vit D def ( TREATED) rx on: -AMT 25mg po daily</t>
  </si>
  <si>
    <t xml:space="preserve">HgA1C-9.4 {P-120-150/50-75 mmHg </t>
  </si>
  <si>
    <t xml:space="preserve">Refill &amp; advice her on diet &amp; other LSM </t>
  </si>
  <si>
    <t>P1= TYpe II DM on NPH 30/20 IU SC BID, Metformin 1000mg po BID P2= Newly diagnosed HTN on Amilodipin 5mg PO dailly P3= Asymptomatic Cholelithiasis P4= Advanced Breast CA (2years postop</t>
  </si>
  <si>
    <t>CAME IF HE IS CURE OF THE DISEASE</t>
  </si>
  <si>
    <t>PR=69/M  BP=103 / 65MMHG</t>
  </si>
  <si>
    <t>DO CBC,ESR,CHEST- RAY,GENE EXPERT</t>
  </si>
  <si>
    <t>PULMUNARY TBC TREATED</t>
  </si>
  <si>
    <t xml:space="preserve">BP:150 / 105_x000D_
FBS: 99, 110, 118 </t>
  </si>
  <si>
    <t>Fair glycemic control + newly diagnosed HTN</t>
  </si>
  <si>
    <t>T2DM ON MTF 1000 MG PO BID</t>
  </si>
  <si>
    <t>Right lower leg pain radiating to the right hip</t>
  </si>
  <si>
    <t xml:space="preserve">BP=127/60 PR=75 RR=17 _x000D_
_x000D_
</t>
  </si>
  <si>
    <t xml:space="preserve">P1= DM (UNKNOWN control)_x000D_
P2= HTN _x000D_
P3= Dyslipidemia_x000D_
P4= ? COPD for 3 years </t>
  </si>
  <si>
    <t>advise on recording BP and RBS_x000D_
refill_x000D_
link to Orthopedics</t>
  </si>
  <si>
    <t>P1= DM _x000D_
P2= HTN _x000D_
P3= Dyslipidemia_x000D_
P4= ? COPD for 3 years _x000D_
On MTF 500 mg po OD Atorvastatin 40 mg po daily Amlodipine 5 mg po OD and ASA 81 mg po OD Salbutamol Puff puff PRN</t>
  </si>
  <si>
    <t>PR- 80 RR- 17 BP- 82 / 59, RESP- ABSCENT AIR ENTERY OVER BILATERAL LUNG FEILD</t>
  </si>
  <si>
    <t xml:space="preserve">? TB PERITONITIS + ILEOSTOMY CLOSED  AFTER INTERVENTION FOR INCARCERATED UMBILICAL HERNIA </t>
  </si>
  <si>
    <t>CBC, ESR, GENEXPERT, PLEURAL FLUID ANALYSIS, REFILL MEDS &amp; APPOINT AFTER  2 WEEKS</t>
  </si>
  <si>
    <t>P= ILEOSTOMY CLOSED AFTER INTERVENTION FOR INCARCERATED UMBILICAL HERNIA ; HE USED TO TAKE ALCOHOL ON DAILY BASES AND STOPED IT 3 YEAR BACK HE WAS ON SPIRONOLACTON 100MG PO/DAY LASIX 40 MG PO/DAY. HE WAS TREATED FOR GI TB AND COMPLETED 18 MONTHs back Currently he is ON spironolactone 12.5 mg po daily</t>
  </si>
  <si>
    <t>PR 82 RR 17 BP 146 / 78 T 36</t>
  </si>
  <si>
    <t>TIIDM  on NPH 20 /14, MTF 850 mg Bid, Atrovastatin 40 mg po/d</t>
  </si>
  <si>
    <t>vs bpo 110/70 PR 88 RR 20</t>
  </si>
  <si>
    <t>ECHO()= IHD WITH EF=45%_x000D_
-TROPONIN AND CK ARE NORMAL</t>
  </si>
  <si>
    <t>BP= 130/70  PR= 80 fbs= 148-=197, MID NIGHT HYPOGLYCEMIA</t>
  </si>
  <si>
    <t>RVI ON HAART+TYPE 2DM+ IHD+HHD</t>
  </si>
  <si>
    <t>-DAPA 10MG PO/D, metoprolol 25mg po/d, spironolactone 25mg po/d,_x000D_
-ENALAPRIL 5MG PO/D, CONTINUE ASA, ateroz, carbamezepine 200mg po/d, NPH = 16/14 IU, ADVICED ON TIMING OF INSULIN INJECTION AND FEEDING_x000D_
-RFT, HMBGM, HMBPM</t>
  </si>
  <si>
    <t>RVI ON HAART+TYPE 2DM+ IHD+HHD ON NPH 16/14 iu, metoprolol 25mg po daily , atrovastatin 40mg po daily, enalapril 2.5mg po daily, carbamazepine 200mg po 1x, ASA 81mg po daily</t>
  </si>
  <si>
    <t>presnted with lower abdominal pain associated with this she also had hx of constipation and diarrhea for he last  17 months which worsen for the last five months. Associated to this she also claims pain over the anal area, weight loss and unquantified weight loss</t>
  </si>
  <si>
    <t>Ilial Biopsy: features of chrons disease  fragments of ilial mucosa and sub mucosa with ulcer and intense mixed inflammatory infiltration. sub mucosa is involves. no granulation tissue is seen. no neoplastic proliferation seen _x000D_
coloscopy: terminal ilities IBD- Chrons disease  r/o PTB_x000D_
Pelvic MRI: Inter sphenicteric perianal fistula but no perirenal or pelvic abscess collection. long segment thickening and enhancement of the terminal ilieum with thickened mesenteric fat suggest IBD likely chrons disease</t>
  </si>
  <si>
    <t>Fistula in ano + Chron"s disease</t>
  </si>
  <si>
    <t xml:space="preserve">CBC_x000D_
Consult senior </t>
  </si>
  <si>
    <t>p1: fistula in ano on follow up at surgical side</t>
  </si>
  <si>
    <t>T2DM on LSM + Dyslipidemia on Atrovastatine 20 mg/dl</t>
  </si>
  <si>
    <t>T2DM on LSM + Dyslipidemia on Atorvastatin 20 mg/dl</t>
  </si>
  <si>
    <t>left flank pain of 3 months duration_x000D_
global Headache, increased sleepiness, urinary retention due to sleepiness</t>
  </si>
  <si>
    <t xml:space="preserve">PR=74 RR=23 BP=120 / 74_x000D_
</t>
  </si>
  <si>
    <t>p1= HTN on LSM (life style medication)+_x000D_
p2= Peripheral neuropathy on am</t>
  </si>
  <si>
    <t>send for RFT, Abdominal Ultrasound_x000D_
hold Amitriptyline for 1 month, add PCM 1gm po PRN_x000D_
appoint for 1 month</t>
  </si>
  <si>
    <t>p1= HTN on LSM (life style medication)+_x000D_
p2= Peripheral neuropathy on amt - 12.5 mg po /d + Somatic symptoms disorder (On follow at psychiatric side BFN(Colloid with cystic degeneration) ON FOLLOW UP AT SOPD</t>
  </si>
  <si>
    <t>p1= HTN on LSM (life style medication)+_x000D_
p2= ? UTI_x000D_
p3= Peripheral neuropathy on am</t>
  </si>
  <si>
    <t>BP= 136 / 85</t>
  </si>
  <si>
    <t>MAKE AMLODIPINE 10MG PO/D_x000D_
-ENALAPRIL 10MG PO BID_x000D_
-AZITHROMYCIN 500MG PO/D FOR 3-DAYS</t>
  </si>
  <si>
    <t>htn on enal p 10 mg po bid and amlod 5 mg po od</t>
  </si>
  <si>
    <t xml:space="preserve">Knee and back apain </t>
  </si>
  <si>
    <t>BP:  129 / 71_x000D_
FBS: 186_x000D_
RFT: Cr: 0.7    urea: 13   HgA1c: 8.7</t>
  </si>
  <si>
    <t xml:space="preserve">fair bp control + poor glycemic control </t>
  </si>
  <si>
    <t xml:space="preserve">plan make NPH 42/34 iu bid, enalapril 10mg po bid, amldipine 10 mg po daily, atrovastatin 20mg po daily </t>
  </si>
  <si>
    <t>poor conrtolled T2 DM + hypertension NPH 40/32 enalapril 10 mg po bid amlodipine 10 mg po/day Amt 25 mg po/day atrovastatin 20 mg po/day</t>
  </si>
  <si>
    <t>PR 69 RR 17 BP 98 / 61 T 36</t>
  </si>
  <si>
    <t>fbs=134mg/dl,bp=100/94mmhg,</t>
  </si>
  <si>
    <t>same as above+suboptimal glycemic+ BP control</t>
  </si>
  <si>
    <t>refill do fbs</t>
  </si>
  <si>
    <t>T2 DM +HTN with HHD on metformin 500 mg po bid nph 32/ 28iU sc bid lasix 60 mg po TID enalapril 10 MG PO BID AMLODIPINE 5 MG PO/D</t>
  </si>
  <si>
    <t>HAS SOB AT MINIMAL EXERTION, COUGH(DRY)_x000D_
AND BODY SWELLING . ORTHOPNEA OF 2 PILLOW</t>
  </si>
  <si>
    <t>BP= 90/65 PR= 120(R)</t>
  </si>
  <si>
    <t>NYHA class 4 stage 3 HF 2ndry to Cor pulmonale 2ndry to chronic PE  + Know HTN,</t>
  </si>
  <si>
    <t>GIVE LASIX 40MG IV STAT THEN MANAGE ACCOURING TO UOP_x000D_
-SPIRONOLACTONE 25MG PO/D_x000D_
-RIVAROXABAN 20MG PO/D_x000D_
-CBC/OFT/ELECTROLYTE/ECG_x000D_
-ASSIGN TO EMERGENCY</t>
  </si>
  <si>
    <t>NYHA class 4 stage 3 HF 2ndry to Cor pulmonale 2ndry to chronic PE  + Know HTN, ON LASIX 20 MGPO/D,   RIVAROXABAN 20MG PO/D</t>
  </si>
  <si>
    <t xml:space="preserve">still complaining of ABM </t>
  </si>
  <si>
    <t xml:space="preserve">Increase phnytoin 100 mg po TID </t>
  </si>
  <si>
    <t>BP: 116 / 78   PR: 71</t>
  </si>
  <si>
    <t>p1: RVI on ART _x000D_
p2 Bioprosthetic aoritc and mitral valve (10 YEARS)_x000D_
p3 Afib _x000D_
p4 HTN On atenolol 50 mg po daily ASA 81 mg po daily</t>
  </si>
  <si>
    <t>has fatigability,sob and palpitation</t>
  </si>
  <si>
    <t>echocardiography=grade1 diastolic dysfunction</t>
  </si>
  <si>
    <t>add spiranolactone 12.5mg po daily for appoint after amonth</t>
  </si>
  <si>
    <t>diarrhe with constiaton for the last 5 months associated with loss of weight, loss  of appetite. he is a known smoker and alcoholic for the last 15 yrs</t>
  </si>
  <si>
    <t>BP:  112 / 61_x000D_
ESR: 10 _x000D_
Colonoscopy: normal iliocolonoscopic finding  recommendation: consider IBS Based on clinical critera</t>
  </si>
  <si>
    <t xml:space="preserve">? IBD      </t>
  </si>
  <si>
    <t>Ascites  with thickened mesentry sec? DDX-TB peritonitis</t>
  </si>
  <si>
    <t>NO NEW COMPLAINT_x000D_
-</t>
  </si>
  <si>
    <t>BP= 129/67 PR= 92_x000D_
-NON-PITTING EDEMA WHICH IS 7 YRS LASTING</t>
  </si>
  <si>
    <t xml:space="preserve">-REFILL FOR 3 MNTH_x000D_
</t>
  </si>
  <si>
    <t>Increase phnytoin 100 mg po TID &amp; consult senior</t>
  </si>
  <si>
    <t>BP: 160/144 pr: 99</t>
  </si>
  <si>
    <t>?Atypic preeclamsia</t>
  </si>
  <si>
    <t>1. Send to ER evaluate and futher work up.</t>
  </si>
  <si>
    <t xml:space="preserve">This 35 yrs old female patient that delivered on saturday(3 days ago), currently she complains abdominal swelling for the past 3 day, decreased urine output, otherwise no complaint </t>
  </si>
  <si>
    <t>Ascites? to r/o ?Atypic preeclamsia</t>
  </si>
  <si>
    <t>BP:143/92 pr:78</t>
  </si>
  <si>
    <t>Good Bp Controll</t>
  </si>
  <si>
    <t>refer: irbisartan/ HCT (150/12.5) po od, amlodpine 5 mg po od ,carbamazepiine (tegritol 200 mg po bid ), astrovov 20 mg po od</t>
  </si>
  <si>
    <t>BP:107/71 pr:76</t>
  </si>
  <si>
    <t>1. CBC, RFT, ECHO, ECG, Chest x-ray</t>
  </si>
  <si>
    <t>She is a 28 yrs old complains of SOB, easy fatigibility, SOB during exertion. She also complains that she has burning sensation on the chest. Othewise no leg sweeling, no orthpnea, pnd, no cough</t>
  </si>
  <si>
    <t xml:space="preserve">BP:111/74                </t>
  </si>
  <si>
    <t xml:space="preserve">? AFI          </t>
  </si>
  <si>
    <t>1. CBC, RF, ESR, RFT, Stool, UA, ANA</t>
  </si>
  <si>
    <t>She complains of arthralagia for 1 week, and this is new for her. She also complains of abdominal cramp, LGIF, headach. otherwise no cough, sob,</t>
  </si>
  <si>
    <t xml:space="preserve">Soar throat for the last 01 week duration associated with Cough which is productive of the same duration.  </t>
  </si>
  <si>
    <t xml:space="preserve">BP:114 / 85_x000D_
FBS: 102, 99 _x000D_
HEENT: Erythematous tonsils bilaterally </t>
  </si>
  <si>
    <t xml:space="preserve">Good glycemic control + ? CAP r/o PTB </t>
  </si>
  <si>
    <t xml:space="preserve">bp  105/72   130/89  131/97  </t>
  </si>
  <si>
    <t xml:space="preserve">refill  and  appoint  after 3  month  with  sereal  bp  and fbs  record </t>
  </si>
  <si>
    <t xml:space="preserve">fbs   135,145   140  </t>
  </si>
  <si>
    <t>P=T2DM on MTF 500mg po daily and NPH 20/10iu SC BID</t>
  </si>
  <si>
    <t xml:space="preserve">Weight gain about 8 kg for the last 3 months. </t>
  </si>
  <si>
    <t>BP: 120/90     140/90     135/90    135 / 91_x000D_
Wt: 99kg   Ht: 1.78cm    BMI: 31.24</t>
  </si>
  <si>
    <t xml:space="preserve">Sub optimal bp control + obesity r/o metabolic syndrome + prediabetics + dyslipidemia </t>
  </si>
  <si>
    <t>cbc    lipid profile    HgA1c    FBS</t>
  </si>
  <si>
    <t>HTN ON AMLODIPIN 10 MG PO DAILY AND HCT 25 MG PO DAILY</t>
  </si>
  <si>
    <t xml:space="preserve">BP: 164 / 90_x000D_
FBS: ? </t>
  </si>
  <si>
    <t>Poor bp and Un known Glycemic control</t>
  </si>
  <si>
    <t>cbc, OFT, U/A, Lipid profile, fbs</t>
  </si>
  <si>
    <t>T2DM ( for 7yrs) + HTN with HHD + Dyslipidemia + Old ischemic stroke( for 3 yrs); on Atrovastatin 20 mg po/d, ASA 81 mg po/d , Amlodipine 10 mg po/day MTF 850 mg po BID and losartan 100 mg po daily</t>
  </si>
  <si>
    <t>fbs     135</t>
  </si>
  <si>
    <t xml:space="preserve">up date  oft </t>
  </si>
  <si>
    <t xml:space="preserve">Diffuse cystic bronchiectasis </t>
  </si>
  <si>
    <t xml:space="preserve">the  plan is to  have   chest ct  but  she  cant  afford </t>
  </si>
  <si>
    <t>BP:  160 / 72 _x000D_
FBS: 190- - 242</t>
  </si>
  <si>
    <t xml:space="preserve">Poor bp and glycemic control </t>
  </si>
  <si>
    <t>oft, fbs, lipid profile, HgA1c, U/A</t>
  </si>
  <si>
    <t>T2 DM + HTN; on MTF 1.5 mg po BID, Daonil 10 mg po BID, ASA 81 mg po /d , HCT 25 mg po daily , Nifedipine 20 mg po BID, losartan50 mg po BID [ but he is on dapagloflozin 10 mg po daily, triplexam/amlodipine  5mg/1.25mg/5mg}</t>
  </si>
  <si>
    <t xml:space="preserve">complain  cough  of    1  month  duration  with  associated   bloody  tingled  sputum    with  associated   night  sweating  and  weight  loss  and  loss of  appetite    AND  SHE  WAS  TREATED  OR  PUL    TB  20  Y  BACK </t>
  </si>
  <si>
    <t xml:space="preserve">the  same+?pul  TB </t>
  </si>
  <si>
    <t xml:space="preserve">SEND  ESR  ,CBC  CHEST  X  RAY  ESR   GENE  EXPERT  </t>
  </si>
  <si>
    <t>BP_140/70, 145/85, 136/78_x000D_
pr 76_x000D_
FBS- 209, 217</t>
  </si>
  <si>
    <t>advise on dietary adherence, _x000D_
Metformin 1gm/ 500 mg po BID</t>
  </si>
  <si>
    <t>P=HTN + MILD FA +MENOPAUSAL SYNDROME + Newly Dxed T2 DM; on Enalapril 10 mg po BID, MTF 500mg po/d, Atrovastatin 20 mg po/d</t>
  </si>
  <si>
    <t xml:space="preserve">fbs  64   ,300,120  </t>
  </si>
  <si>
    <t xml:space="preserve">the    same </t>
  </si>
  <si>
    <t>up date  oft</t>
  </si>
  <si>
    <t>DM ON NPH12/10 IU + htn on amlodipine -5 mg po/d she wasnt taking amlodipine due to personal reasons (CLAIMS SHE IS TAKING TOSIGN TEA FOR THE HTN)</t>
  </si>
  <si>
    <t>bp  130/85    115/76   116  /78  118  /77</t>
  </si>
  <si>
    <t>fbs= 52mg and he took soft beverage mirinda)</t>
  </si>
  <si>
    <t>same  as above+ hypoglycemia treated)</t>
  </si>
  <si>
    <t>do fbs,then manage.</t>
  </si>
  <si>
    <t>P=T1DM( for 5 yrs) on NPH 28/16 IU SC BID(but he is taking NPH 26/16IU)and RI 4 IU SC BID</t>
  </si>
  <si>
    <t>has  new complaint except she does not need HCT as she has enough of it currently</t>
  </si>
  <si>
    <t>PR=69/M  BP=127 / 79 MMHG</t>
  </si>
  <si>
    <t>BP-110/70mmHg ,PR-80b/m A1C-6.1%</t>
  </si>
  <si>
    <t>cotrolled b.asthma</t>
  </si>
  <si>
    <t>b. asthma on symicort 1 puff bid</t>
  </si>
  <si>
    <t>has right shoulder pain and right ankle joint swelling of three weeks</t>
  </si>
  <si>
    <t>PR=115/M  BP=125 / 59MMHG,FBS=105MG/DL</t>
  </si>
  <si>
    <t>SAME AS ABOVE+?GOUTY ARTERITIS</t>
  </si>
  <si>
    <t>.type 2 dibetes melitus +.perippheral neurorpathy on glibinclamide 5mg po daily,ASA 81mg po daily,amitryptylline 12.5mg po daily,neurobion 1tab po daily</t>
  </si>
  <si>
    <t xml:space="preserve">BP: 140/60    145/50   140/60   150/60   140/55 ( HBM), 155/65 ( office measurement) _x000D_
fbs: 125   105   110   105   120   125   , </t>
  </si>
  <si>
    <t xml:space="preserve">sub optimal bp control + good glycemic control </t>
  </si>
  <si>
    <t>CBC, OFT, Lipid profile, HgA1C on next visit</t>
  </si>
  <si>
    <t xml:space="preserve">T2DM + HTN on MTF 500mg po bid, enalapril 5mg po daily, nifidipine 20mg po bid, ASA81 mg po daily and atrovastatin 20mg po daily </t>
  </si>
  <si>
    <t>BP: 128 / 105</t>
  </si>
  <si>
    <t xml:space="preserve">Controlled seizure + newly diagnosed HTN + LBP </t>
  </si>
  <si>
    <t xml:space="preserve">poor controlled seizure + lactating mother + LBP on Phenytoin 100mg po TID and Ibuprofen 400mg po PRN </t>
  </si>
  <si>
    <t>RBS= 60-300-70-200-117-123-308-55-90-90-112-156-180</t>
  </si>
  <si>
    <t xml:space="preserve">bp=120/40-50(orthostatic dizzness). </t>
  </si>
  <si>
    <t xml:space="preserve">POORLY CTRLED DM +OA </t>
  </si>
  <si>
    <t xml:space="preserve">-INDOMETHACIN SUPPOSITORY PRN_x000D_
-DICLOFENAC JEL PRN_x000D_
-hold amlodipine AND MTF_x000D_
-NPH 28/18 IU, ASA, ATEROZ 20MG/D_x000D_
-ADVICED ON STRICT MONITORING _x000D_
-CBC/CR/LDL/HGA1C_x000D_
-SEE AFTER 1 MONTH_x000D_
</t>
  </si>
  <si>
    <t xml:space="preserve">Type 2 DM + DM retinopathy + Hypertension + Frozen shoulder + OA on metformin 500mg po/d, NPH 30/20IU, Atrovastatin 20mg/d, ASA 81mg/d and amilodpine 10mg/d, diclofinanc gell </t>
  </si>
  <si>
    <t>no cough, no SOB, no edema, no visual problem, no back pain, no paresthasia, joint mobility good, good balance, good understanding, cooperative, no obesity, no stress, no psychosocial distress, good dietary habit, good hygien, no addiction, adherent to medivcation, toileting good, good social interaction. remarks (no breast mass, no vaginal discharge)FBS 110 mg/dl</t>
  </si>
  <si>
    <t>salt restriction, be active, minim ize coffee, prevention of fall, vegitable and fruit dish, legumes duish, get adequate sun light, use onlyliquid oil, foot care (hygien, keep moisturizing legs with vaslin, , wear loose shoe, becareful while cuttin g nails), keep candy in pockets</t>
  </si>
  <si>
    <t>SEND   ATROVASTATIN  20  MG PO/DAY</t>
  </si>
  <si>
    <t>PR=85  BP=134 / 94MMHG,FBS=126MG/DL</t>
  </si>
  <si>
    <t>SAMEAS ABOVE+GOOD GLYCEMIC CONTROL+?PRE HTN</t>
  </si>
  <si>
    <t>Refill with the above medications.,advised on life style modifications.</t>
  </si>
  <si>
    <t>1.type 2 dm 2. dyslipidemia on MTF 1500/1000mg,Glibinclamide 10 mg po bid,Atorvastatin 20mg po daily</t>
  </si>
  <si>
    <t>BP:  138/75   104/57    117/69    108/66</t>
  </si>
  <si>
    <t xml:space="preserve">MTX 7.5mg po weekly and folic acid 5 mg po every other day </t>
  </si>
  <si>
    <t>RA +  Isolated Systolic HTN ON Methotrexate 7.5 weekly, folic acid 5 mg po every other day, prednisone 5 mg every other day</t>
  </si>
  <si>
    <t>FBS= 82-104</t>
  </si>
  <si>
    <t>BP=  161 / 78 HPME BP= 130/80 -120/70-130/70</t>
  </si>
  <si>
    <t>GOOD BP AND GLYCEMIC CTRL</t>
  </si>
  <si>
    <t>P-1 HTN P-2 HHD / 10 YEARS P-3 T2DM RX ON - AMLODIPINE 5 MG PO/D - MTF 500mg/d - Atrovastatin 20mg p/D</t>
  </si>
  <si>
    <t>cough for the last 14 days  which is dry</t>
  </si>
  <si>
    <t>BP      113 / 74                         PR 61</t>
  </si>
  <si>
    <t>Resolved nephrotic syndrome_x000D_
 on  follow up_x000D_
 not on any medication</t>
  </si>
  <si>
    <t xml:space="preserve">fbs   70  </t>
  </si>
  <si>
    <t xml:space="preserve">poorly  controlled  t2dm </t>
  </si>
  <si>
    <t xml:space="preserve">send  oft  ,  lipid profile  and  u/a  </t>
  </si>
  <si>
    <t>no cough, no SOB, no edema, no visual problem, partial deafness evaluted at ENT, no back pain, no paresthasia,joint mobility good, good nbalance, no tinites, no virtigo, good underrstanding,cooperative, no obesity, no stress, no psychosocial distress, goo d dietary habit, good hygien,no addiction, adherenmt to medication, toileting good, good social interaction,remarks (no breast mass, no vaginal discharge)FBS 140 mg/dl, BP 130/70 mmHg</t>
  </si>
  <si>
    <t>salt restriction, be active, minimize coffee, prevention of fall, vegitable and fruit dish, legumes dish, use onluy liquid oil, get adequate sunl;ight, foot care (hygien, wear loose shoe,becareful while ciuttingnail, keep moisturizinmg legs with vaslin), keep candy in pockets</t>
  </si>
  <si>
    <t>diabeters , hypertenmsion</t>
  </si>
  <si>
    <t>FBS=139 HOME BP=120/80HGA1C= 7.2  CR=1.32</t>
  </si>
  <si>
    <t>T2DM + HTN + ? DKD( eGFR=56)</t>
  </si>
  <si>
    <t>REFILL MEDS AND DO 24HR URIN POTIEN RFT U/A CBC SEE AFTER 3 MONTHS</t>
  </si>
  <si>
    <t xml:space="preserve">T2DM + HTN + R/O BPH + R/O DKD + Hip OA , MTF 500x2, Glibenclamide 5x2, enalapril 15x2, amlodipine 10x1 and atorvastatin 20x1, _x000D_
</t>
  </si>
  <si>
    <t xml:space="preserve">knee pain with decreased in range of motion which worsens during cold weather and morning </t>
  </si>
  <si>
    <t>BP: 133/86    PR: 55_x000D_
Lpipid profile: Total cholesterol: 353   TGA: 448    HDL: 65_x000D_
TSH: 100</t>
  </si>
  <si>
    <t>Dyslipidemia + Hypothriodism + ? OA r/o RA</t>
  </si>
  <si>
    <t>CBC, OFT, S/E, RF, Uric acid, neck u/s, knee x ray, fT3 and fT4</t>
  </si>
  <si>
    <t>p1: Dyslipidemia + Hypothriodism on Atrovastatin 20mg po daily and Thyroxine 150mcg po daily but he discontinues the medication for the last one year</t>
  </si>
  <si>
    <t>VS BP 119/70 PR 88</t>
  </si>
  <si>
    <t>POST-PMBC(1 MONTH) -MITRAL VALVE AREA-PRE-PROCEDURE = 0.9 AND OST-PROCEDURE =2.2._x000D_
CURRENT INR= 1.1.8</t>
  </si>
  <si>
    <t>BP=136/53  PR=56(IREGULAR)</t>
  </si>
  <si>
    <t>-warfarin 10mg po/d, 12.5 MG PO 2X/WK_x000D_
-CONITNUE BEN.PENICILIN</t>
  </si>
  <si>
    <t>P1=POST-PROCEDURE FOR MS_x000D_
P2- CRVHD (Very severe MS, Mild to Moderate MR, Severe TR &amp; Moderate TS) P2= Moderate Pul.HTN P3= Dense Echo Contrast in Left Atrial Appendage (?Thrombus) Rx on -warfarin 10mg po/d  -B. Penicillin 1.2iu IM monthly</t>
  </si>
  <si>
    <t xml:space="preserve">vs bp 110 /70 PR 88 </t>
  </si>
  <si>
    <t>T2DM MTF 850 mg po bid before pregancy ( 1 month post partum)</t>
  </si>
  <si>
    <t xml:space="preserve">bp =148/83 pr= 91 fbs=94-122 hga1c=4.3  cr=1.4(it was 1.0  a month back) he was on NSAIDS for pain  mgt </t>
  </si>
  <si>
    <t xml:space="preserve">fair bp control+AKI R/O CKD </t>
  </si>
  <si>
    <t>REFIL MEDS ,D/C diclofenac , do abdominal us update s cr and electrolytes .0</t>
  </si>
  <si>
    <t xml:space="preserve">HTN On: HCT 25mg po/d +newly diagnosed TII DM( claimed that HGA1C WAS 6.8) and he was on life style modification +Haemorrhoidectomy was done for interoexternal </t>
  </si>
  <si>
    <t xml:space="preserve">fbs  148,150   </t>
  </si>
  <si>
    <t>refill and  appoint  after 3  month  with  serial fbs  record</t>
  </si>
  <si>
    <t>SOB and   cough_x000D_
 epistaxis for the last 4 days</t>
  </si>
  <si>
    <t>BP 142/92         PR</t>
  </si>
  <si>
    <t>HYpertension for the last 2  years_x000D_
no DM_x000D_
 told to  cardiac patient for the last some months_x000D_
 osteoartritis</t>
  </si>
  <si>
    <t>CBC ECG  PT PT INR BUn and creatine</t>
  </si>
  <si>
    <t>HYpertension for the last 2  years_x000D_
no DM_x000D_
 told to  cardiac patient for the last</t>
  </si>
  <si>
    <t xml:space="preserve">BP_191/90, 176/ 89, 155/78_x000D_
pr 78_x000D_
FBS 146, 98, 108, </t>
  </si>
  <si>
    <t>ADD on HCT 25 mg po dialy, continue enalapril 10 mg po BID_x000D_
NPH-22/18 _x000D_
advise on dioetary adherence</t>
  </si>
  <si>
    <t>HTN+DM ON nph 26/20iu, ri 4/4iu  amlodpine 5mg po 1x, enalpril 10mg , But he was taking NPH 20/18, RI 4/2 iu and enalapril 10 mg po BID</t>
  </si>
  <si>
    <t xml:space="preserve">BP: 128 / 72_x000D_
FBS: 83   122    142   95    107   </t>
  </si>
  <si>
    <t>T2DM on MTF 500 mg po BID  and Doanil 5mg po daily</t>
  </si>
  <si>
    <t>PR 64 RR 17 BP 135 / 91 T 36</t>
  </si>
  <si>
    <t>Poorly controlled T2 DM + HTN.</t>
  </si>
  <si>
    <t>FBS, U/A ,CBC</t>
  </si>
  <si>
    <t xml:space="preserve">INR= .5_x000D_
CR=1.4 EGFR= 53_x000D_
FBS=81, LDL=50, LFT=NR, HGB=12, URINE=NR_x000D_
-METOPROLOL 6.25MG WAS /C BECAUSE OF SYM. BRADY_x000D_
- ECHO DONE ON 21-01-16 CONCLUSION - dilated cardiomyopathy with moderately reduced LV systolic function degenerative aortic and mitral valve sclerosis with EF OF 40 % and TAPSE-28 </t>
  </si>
  <si>
    <t>BP=112 / 65 PR=72(IRREGULAR)</t>
  </si>
  <si>
    <t>sub-therapeutic inr</t>
  </si>
  <si>
    <t>-BISOPROLOL 2.5MG PO/D_x000D_
-WARFARIN 5MG PO/D_x000D_
- frusomide 40mg po tid, alloprunol 100mg po daily, amlodipine 10 mg po/day, dapa 10mg po/d, spironolactone 25mg po/d_x000D_
-cr/inr/uric acid</t>
  </si>
  <si>
    <t>NYHA Class 3 Stage C HF with reduced ejection fraction (40%) 2ry to DCMP precipitated by ? + Afib with controlled response + Known hypertension + Known Gouty arthritis + CKD stage III 2ry to Hypertensive Kidney Diseases Vs Urate Nephropathy on frusomide 40mg po tid, alloprunol 100mg po daily, amlodipine 10 mg po/day. warfarin 2.5 mg po/d, dapa 10mg po/d, spironolactone 25mg po/d</t>
  </si>
  <si>
    <t xml:space="preserve">tingling and burning pain over the lower extremity bilateraly </t>
  </si>
  <si>
    <t xml:space="preserve">bp =158 / 95 9 home recordings were (130/70) pr=74 </t>
  </si>
  <si>
    <t xml:space="preserve">fair bp control +PN </t>
  </si>
  <si>
    <t xml:space="preserve">CONTINUE MEDS ,PREGABALIN 75 MG PO/D </t>
  </si>
  <si>
    <t xml:space="preserve">P1:- HTN P2 :- HHD P3. Degenerative spinal canal and bilateral neural foramina stenosis ON AMLODIPINE 10 MG PO/DAY N+ TRAMADOL 50mg po BID and amitryptyline 25 mg prn </t>
  </si>
  <si>
    <t xml:space="preserve">dry cough of 2 weeks + Lt foot pain of </t>
  </si>
  <si>
    <t xml:space="preserve">? CAP + ? foot pain 2ry to Falllingdown </t>
  </si>
  <si>
    <t xml:space="preserve">Lt foot xray </t>
  </si>
  <si>
    <t xml:space="preserve">? CAP + ? foot pain 2ry to Fallling down </t>
  </si>
  <si>
    <t>no cough, no SOb, no edema, no visual problem, no back pain, no paresthasia, joint moblity good, good balance, good understanding, cooperative, obesity, no stress, no psychosocial distress, good ddietary habit, good hygien, no addiction, adherent to medication, toileting good, good social interaction. remarks (no BPH symptom, west circumferance 112/ hight 165 = 0.67 pt has visceral obesity risk fatty liver)FBS 165 mg/dl</t>
  </si>
  <si>
    <t>salt restriction, be active, loose weight, no al;cohol, avoid fatty meal, minimize coffee, preventionof fall, vegitable and fruit fdish, legumes dish, get adequate sun light, keep candy in pockets</t>
  </si>
  <si>
    <t xml:space="preserve">VS BP 110/70 PR </t>
  </si>
  <si>
    <t xml:space="preserve">resend  atrovastatin 20  mg po/day </t>
  </si>
  <si>
    <t>PR 72 RR 17 BP 173 / 85 T 36</t>
  </si>
  <si>
    <t>Known HTN on amlodipine 10mg po daily and HCT 25mg po/day</t>
  </si>
  <si>
    <t>LFT RFT U/A</t>
  </si>
  <si>
    <t>PR=88/M  BP=172 / 82MMHG,FBS=92MG/DL</t>
  </si>
  <si>
    <t>SAME  AS ABOVE WITH SUBOPTIMAL BP CONTROL</t>
  </si>
  <si>
    <t>REFILL ,ADVISED ON LIFESTYLE MODIFICATIONS.</t>
  </si>
  <si>
    <t>send    ecg</t>
  </si>
  <si>
    <t>no new complaint ,HAS IMPROVMENT IN WALKING and  SPEECH</t>
  </si>
  <si>
    <t xml:space="preserve">bp =134/86 pr=97(R)   power RU and RLE - 4+/5 </t>
  </si>
  <si>
    <t xml:space="preserve"> RIGHT SIDEDHEMIPARESIS 2 ry TO ISCHEMIC STROKE(BROCHA'S APHASIA+SUPRA NUCLEAR RIGHT FASCIAL NERVE PALY ) 2 TO RIGHT ICA PSA AND ICA TO CCA RETIO(50-69%) +NEWLY DIAGNESOD HTN+ PREDIABETES</t>
  </si>
  <si>
    <t xml:space="preserve">cbc  oft lipid profile hga1c continue meds .physio and speech theraphy </t>
  </si>
  <si>
    <t xml:space="preserve"> RIGHT SIDEDHEMIPARESIS 2 ry TO ISCHEMIC STROKE(BROCHA'S APHASIA+SUPRA NUCLEAR RIGHT FASCIAL NERVE PALY ) 2 TO RIGHT ICA PSA AND ICA TO CCA RETIO(50-69%) +NEWLY DIAGNESOD HTN+ PREDIABETES ( hG1AC 6.3) ON ATROZ 40 MG po daily, ASA 81 mg po daily ,amilodipine 5 mg po daily</t>
  </si>
  <si>
    <t>no cough, no SOB, no edema, no visual problem, no back pain, paresthasia, joint mobility (OA), good balance, good understanding, cooperative, obnesioty, no stress, no psychosocial distress, good dietary habit, good hygien, adherent to medication, toileting good, good social interaction. remarks (no breast mass, no vaginal discharge, west circumferance 112 cm/height 155cm = 0.72 pt has visceral obesity risk fatty liver)FBS 168 mg/dl BP 160/90 mmHg mostly around this</t>
  </si>
  <si>
    <t>salt restriction, no alcohol, loose weight, abvoid . avoid fried food, avoid oilly food, minim ize coffee, prevention of fall, vegitable and fruit dish, lgumes dish, use only liquid oil, get adequate sun light, gfoot care (keep hygien, becarful while cutting nail, wear loose shoe, keep moistiurizinglegs with valin), keep candy in pocket</t>
  </si>
  <si>
    <t xml:space="preserve">BP- 130-135/70-84_x000D_
_x000D_
_x000D_
</t>
  </si>
  <si>
    <t xml:space="preserve">BP- 146/78, P- 97, regular Pinc conj, NIS No LAP Clear chest JVP flat No pedal edema_x000D_
</t>
  </si>
  <si>
    <t xml:space="preserve">The same + Fairly controlled HTN_x000D_
</t>
  </si>
  <si>
    <t>the same med Salt restriction</t>
  </si>
  <si>
    <t>HTN with HHD + PAD (Bilateral) + Auditory vertigo ECHO: Calcified AV + GIDD ECG- LVH Doppler U/S: Bilateral lower extremity diffuse atherosclerosis + Mild bilateral distal ATA and PTA stenosis On HCT 25 mg po/d ASA 81mg po/d Atorvastatin 40mg po/d</t>
  </si>
  <si>
    <t>BP-125/85_x000D_
pr 89_x000D_
FBS 161,,1 25, 145</t>
  </si>
  <si>
    <t>HGBA1C- 10.1 - Insulin opted buy patient non-willing to start insulin</t>
  </si>
  <si>
    <t>P1= T2DM on metformin 1.5/1.5 gmpo BID. Glimepride 4mg PO daily_x000D_
HABA1c 10.1</t>
  </si>
  <si>
    <t>has pre-tibial skkin lesion which is itchy lesion _x000D_
inr= 1.5, cr= 1.33(the range is 0.74-1.35)_x000D_
k=2.8, chl=84, na=126 fbs= 70-120</t>
  </si>
  <si>
    <t>bp=148 / 64 pr=76 (irregular)</t>
  </si>
  <si>
    <t>Corpulomonale 2ndry to Pulmonary HTN 2ndry to IPHTN ppted by DIURETICS RESISTANCE +P2= A FIB+ venous insufficiency + P3=Subclinical Hypothyroidism +P4= GB Adenomyomatosis +P5= Left simple thyroid  + diuretic induced hypokalemia + DIABETIC DERMOPATHY + CONSTIPATION</t>
  </si>
  <si>
    <t xml:space="preserve">-TSH, URIC ACID, CR, ELECTROLYTE_x000D_
-lasix 80 po qid_x000D_
-kcl 600mg po tid_x000D_
-spironolaactone 50mg po/d_x000D_
-warfarin 5mg po 5x/d and 7.5mg po 2x/D_x000D_
-LEVOTHYROXINE 25MCG po DAILY, HCT 25mg po Daily,DAPAGLIFLOZINE 10MG PO DAILY, -ALLUPIRINOL 100MG PO/daily, ATV 40 </t>
  </si>
  <si>
    <t>P1=NYHA Class IV stage C CHF 2ndry to Corpulomonale 2ndry to Pulmonary HTN 2ndry to IPHTN ppted by DIURETICS RESISTANCE +P2= A FIB+ venous insufficiency + P3=Subclinical Hypothyroidism +P4= GB Adenomyomatosis +P5= Left simple thyroid furosemide 100mg po 2 times and 80mg 2 times per day ,warfarin 5MG po daily LEVOTHYROXINE 25MCG po DAILY, HCT 25mg po Daily, SPIROLACTONE 25MG PO DAILY, DAPAGLIFLOZINE 10MG PO DAILY, ALLUPIRINOL 100MG PO/daily, ATV 40 mg po daily, NPH 24/14,metoprolol 25 mg po daily, kcl 600mg po tid for 1wk</t>
  </si>
  <si>
    <t>no cough, no SOB,no edema, visual problem evakluted, (cataract on follow up), back pain, clampsy legs, crampy difuse pain, joint mobility good, good balance , good understanding, no tinites, no virtigo, cooperative,good dietary habvbit, adherent to medicatiobn</t>
  </si>
  <si>
    <t>sleeps well, walking distance good, muscvl;e strengthj weak, has fatigue, no memory loss, good judgement</t>
  </si>
  <si>
    <t>good disese course + endoscophy done (PUD)</t>
  </si>
  <si>
    <t>salt restriction,be active, minimize coffee, prebvenmtionof fall, vegitable and fruit dish, legumes disghh, get adfequate sun light, eat (banana, tomattoo, pottato for pottasium supplementation)</t>
  </si>
  <si>
    <t>bavck pain, hypertenmsion, chronic gastrites</t>
  </si>
  <si>
    <t xml:space="preserve">swelling over rt lateral neck of 3 month duration ,no fever wgt loss night sweat or cough </t>
  </si>
  <si>
    <t xml:space="preserve">bp =111/63 pr= 73 there is 3x2 and 3x3  firm rt posterior neck swellings  non tender </t>
  </si>
  <si>
    <t>well controlled bp +posterior cervical LAP 2NDRY?</t>
  </si>
  <si>
    <t xml:space="preserve">CONTINUE MEDS ,NECK U/S </t>
  </si>
  <si>
    <t>HTN + old I. stroke On Amlodipine 10 mg/day, Atrovastatin 40 mg/day, ASA 81 mg/day, Amitriptyline 12.5 mg/day,</t>
  </si>
  <si>
    <t>HAS PAIN THE FEET SINCE TWO MONTHS AND PAIN INTHE EYES OF THREE MONTHS AND  HAS HEAD ACHE</t>
  </si>
  <si>
    <t xml:space="preserve">PR=98/M  BP=108 / 81MMHG </t>
  </si>
  <si>
    <t>HTN WITH GOOD BP CONTROL+?CALCANAL SPUR+?GLACOMA</t>
  </si>
  <si>
    <t>REFILL,DO FEET X-RAY,TRANSFER TO GENERALOPTHALMOLOGY CLINIC,PARACETAMOL 1GM PO PRN</t>
  </si>
  <si>
    <t>HTN on HCT 25MG PO DAILY+ MDD on Amitriptyline 50 mg po daily ( on follow up at psychiatry side)</t>
  </si>
  <si>
    <t xml:space="preserve">BP- 134/60, P- 82 regular Hpermic conjuctiva, NIS No LAP Clear chest JVP flat No pedal edemqa_x000D_
</t>
  </si>
  <si>
    <t xml:space="preserve">the same + Controlled HTN + T2DM_x000D_
</t>
  </si>
  <si>
    <t>HTN + Dyslipidaemia +Type 2 DM On Atorvastatin 20 mg po daily Amlodipine 5 mg po daily, MTF 500mg po BID FBS-138, HBA1C-6.8 Cr- 0.7 CBC-11.94K, N-50%, L-20%, E-24.8% LIPID panel: LDL-82, HDL-51, TG-180, TC-155</t>
  </si>
  <si>
    <t>bp 125 / 76 PR 94 wt 58</t>
  </si>
  <si>
    <t>known RVI on HAART + CKD ( stable ) + lumbar spondylosis</t>
  </si>
  <si>
    <t xml:space="preserve">BP_148/89,_x000D_
pr 78_x000D_
</t>
  </si>
  <si>
    <t>sub-optimal; control</t>
  </si>
  <si>
    <t>refill and advise_x000D_
bring coagulation profile on enxt visit</t>
  </si>
  <si>
    <t>NYHA CLASS 2 HF 2 DVHD PPT AF +POOR CONTROLL HTN +UTI</t>
  </si>
  <si>
    <t xml:space="preserve">complain  numbness to  all extrimities </t>
  </si>
  <si>
    <t xml:space="preserve">hemog  a1c    6.8   </t>
  </si>
  <si>
    <t>controlled    t2dm=?osteoporosis</t>
  </si>
  <si>
    <t>NO NEW COMPLAINT_x000D_
-PT. DIDNT COME WITH UPDATE INVESTIGATION_x000D_
-HE PREFERS INVESTIGATION</t>
  </si>
  <si>
    <t>BP= 123 / 63 PR=</t>
  </si>
  <si>
    <t xml:space="preserve">HFmrEF + HTN + ASTHMA </t>
  </si>
  <si>
    <t>-cbc/oft/fbs/lipid profrile/ echo/abd.u/s, u/a -refill for 1 mnth_x000D_
-REFILL FOR 3 MNTH</t>
  </si>
  <si>
    <t>HFmrEF + HTN + ASTHMA on salbutamol 4 puff prn,beclomethasone 2puff bid, frusemide 40 mg po bid, metroprolol 25 mg po daily, spironolactone 25mg po/d,</t>
  </si>
  <si>
    <t>PR=85/M  BP=168 / 89MMHG,FBS=140MG/DL</t>
  </si>
  <si>
    <t>NPH 24/14 IU,REFILL,HGA1C,APPOINT AFTER THREE MONTHS.</t>
  </si>
  <si>
    <t>T2 dm + ? PAD ( has follow up at BLH) NPH 23/12 iu(but he is taking NPH 24/14 sc am/pm MTF 500 mg po  daily ASA 81 mg po/day Atrovastatin 40 mg po/day + BKA done for diabetic foot</t>
  </si>
  <si>
    <t>P 1 HTN with HHD P2 Essential tremor on losartan 50mg/d, propranolol 20mg po/d lasix 20 mg po/d</t>
  </si>
  <si>
    <t xml:space="preserve">seizure ctrld        </t>
  </si>
  <si>
    <t>refill for 3 mnth_x000D_
-cbc</t>
  </si>
  <si>
    <t>p- bacterial versus viral meningoencephalitis(treated) +seizure disorder(10 moths back) stage 1 HTN (systolic HTN ) ON Phenytoin 100mg po Bid, life style modification</t>
  </si>
  <si>
    <t xml:space="preserve">complain  numbness to lower  extremities </t>
  </si>
  <si>
    <t xml:space="preserve">bp 182/102   </t>
  </si>
  <si>
    <t>poorly  controlled    HTN</t>
  </si>
  <si>
    <t xml:space="preserve">ADD  AMLODIPINE   5 MG PO/DAY  AND  NIFIDIPINE  20    STAT    AND  REEVALUATE  AFTER 30 MIN   </t>
  </si>
  <si>
    <t>=HTN with HHD + TB ( on anti TB) on Enalapril 10 mg po BID, ASA 81 mg po/d, Atorvastatin 20 mg po/day, Furosemide 20 mg po/day, spironolactone 12.5 mg po/d Atenolol 50 mg po/d and Amitriptyline 25 mg po/da</t>
  </si>
  <si>
    <t xml:space="preserve">BP_156/70, 130/80, 150/89_x000D_
pr 78_x000D_
</t>
  </si>
  <si>
    <t>enalpril 5 mg po daily_x000D_
change beclematsone to symbicort due to unavailabilty</t>
  </si>
  <si>
    <t>Problem List P=T2DM + Polyarticular OA +Lumbar radiculopathy 2ry to L4/L5 Disc bulge with severe central canal stenosis and bilateral neural foraminal stenosis; on MTF 500mg po bid, RIVAROXABAN 15MG PO BID, PREGABALIN 75MG PO/D ,</t>
  </si>
  <si>
    <t xml:space="preserve">BP =142/72 PR=62 _x000D_
2x2, hemorrhagic smear disclosed hemorrhage only PRIVIOUS TSH WAS(15.5) T3,T4 WERE WNR </t>
  </si>
  <si>
    <t xml:space="preserve"> Hypothyroidism</t>
  </si>
  <si>
    <t>continue meds  update TFT( TSH)</t>
  </si>
  <si>
    <t>recently evaluted for cough (TB ruled out, CXR cardiomegally), no edema, SOB on exertion, fatigue, no palpitation (BP 140/70 mmHg, FBS 127 mg/dl) JVP not raised, lung has diffuse ronchi, no murmur, pulse full strong regular, no cyanosis, oxygen saturation 85 % , no pretibial edema .no fever,  remarks (no breast mass, no vaginal discharghe, west circumferance 91 cm/ height 155 cm = 0.58 pt has visceral obesity risk fatty liver)</t>
  </si>
  <si>
    <t>sleeps well,no PND,orthopenia of one pillow , walking distance weak, muscle strength weak, no emotional change, no memory loss, good judgement</t>
  </si>
  <si>
    <t>hypertensive heart diseaee possibly pneumonia (recurrent)</t>
  </si>
  <si>
    <t xml:space="preserve">sal;ty restriction, abvoid heavy diuty, CBC , CRP, ESR , ECHO, ECG </t>
  </si>
  <si>
    <t>diabetes ,hypertension, dyslipidemia</t>
  </si>
  <si>
    <t>no new complaint_x000D_
-uric acid =5.9, fbs= 82-100</t>
  </si>
  <si>
    <t xml:space="preserve">bp= 117/74            </t>
  </si>
  <si>
    <t>HTN + COPD + FATTY LIVER + BPH + GA On : Metformin 500 mg po/day, enalapril 5 mg po/day, Amlodipine 10MG , Atrovastatin 40 mg po daly, Allopurinol 100 mg po daily , Symbicort 2puff bid,Atenolol 50 mg po daily</t>
  </si>
  <si>
    <t>BP 111/69_x000D_
pr 78</t>
  </si>
  <si>
    <t>send lipid profile and abd u/s</t>
  </si>
  <si>
    <t>has  constipation since fifteen days</t>
  </si>
  <si>
    <t>PR=94/M  BP=159 / 97MMHG,FBS=218MG/DL</t>
  </si>
  <si>
    <t>SAME WITH POOR GLYCEMIC +NEWLY DIAGNOSED HTN</t>
  </si>
  <si>
    <t>NPH 22/12IU,MTF 500MG PO DAILY,BISACODYL 10MG PO DAILY,FOR TEN DAYS,INVESTIGATE</t>
  </si>
  <si>
    <t>P=T2DM( for 7 yrs); on NPH=20/10 IU SC BID</t>
  </si>
  <si>
    <t>PR 88 RR 17 BP 140 / 81 T 36</t>
  </si>
  <si>
    <t>Known DM and dyslipidemia</t>
  </si>
  <si>
    <t>difficulty of balance and speed problem</t>
  </si>
  <si>
    <t xml:space="preserve">balance problem 2ry to ? </t>
  </si>
  <si>
    <t>no cough, no SOB, no edema, no visual problem, no back pain, no paresthasia, good self care BP 130/70 mmHg</t>
  </si>
  <si>
    <t>sleeps well, walking distance good, muscl;e strength good, no emotional chanmge, no memory loss, good judghemenmt</t>
  </si>
  <si>
    <t>salt restriction, be active, minimize coffee, prevention of fall,veghitable dish, fruit dish legumes dish, get adequaty e sunm light</t>
  </si>
  <si>
    <t>vitals are stable  no updated ixs (prior ast,alt were 75and 70 .normal liver sonography)</t>
  </si>
  <si>
    <t>? chronic HBV infection</t>
  </si>
  <si>
    <t>follow with LFT ,and update viral load and fibroscan at 6 month</t>
  </si>
  <si>
    <t xml:space="preserve">P1- ?Chronic HBV infection +smooth post op condition after appendectomy was done </t>
  </si>
  <si>
    <t xml:space="preserve">inr=2.37         </t>
  </si>
  <si>
    <t>vitals are norma;l</t>
  </si>
  <si>
    <t xml:space="preserve">P1=ÃCS-STEMI, P2= LV Apical thrombus ,P3=Moderate Pulmonary Hypertension with mild TR ,P4=G 1 DIASTOLIC DYSFUNCTION </t>
  </si>
  <si>
    <t>cbc/cr/k/urine analysis/inr_x000D_
-refil for 2  mnth</t>
  </si>
  <si>
    <t>RT hemiparisis 2ry to ISCHEMIC STROKE + poor controlled HTN + Aphasia</t>
  </si>
  <si>
    <t xml:space="preserve">BP    138/90  ,116/72   125  /70   122/74    HOME  RECORD     BUT  OPD  BP 17/98  </t>
  </si>
  <si>
    <t xml:space="preserve">P=HTN+HHD ( MILD LVH AND GRADE 1 DIASTOLIC DYSFUNCTION); on Enalapril 10mg po bid HCT 25 mg po/d  AMLODIPINE  5  MG PO/DAY  </t>
  </si>
  <si>
    <t>PR=65 BP=106 / 73 MMHG,FBS=116MG/DL</t>
  </si>
  <si>
    <t>=OLD ISCHEMIC STROKE( for 7 yrs) + newly Dx Type 2 DM on LSM ; on ASA 81 mg po/day atorvastatin 20 mg po/day; AND on Life style modification</t>
  </si>
  <si>
    <t xml:space="preserve">PR 84 RR 17 BP 154 / 81 T 36 </t>
  </si>
  <si>
    <t>bilateral eye pain, and bluring of vison and bilaterla eye redness, and decrease visual acuity</t>
  </si>
  <si>
    <t>BP_126/62_x000D_
pr 89</t>
  </si>
  <si>
    <t>good BP control + ? glaucoma</t>
  </si>
  <si>
    <t>link to ophtalmology</t>
  </si>
  <si>
    <t xml:space="preserve">complain  shortness of  breath  while  she walk   </t>
  </si>
  <si>
    <t xml:space="preserve">79  140,160    </t>
  </si>
  <si>
    <t xml:space="preserve">poorly  controlled  HTN+T2DM  </t>
  </si>
  <si>
    <t xml:space="preserve">SEND  OFT  ,ECG    LIPID PROFIE </t>
  </si>
  <si>
    <t>to rule out CVT_x000D_
post nasal polypectomy</t>
  </si>
  <si>
    <t>Brain CT with contrast</t>
  </si>
  <si>
    <t xml:space="preserve">post nasal polypectomy_x000D_
</t>
  </si>
  <si>
    <t xml:space="preserve">PR 86 RR 18 BP 116 / 81 T 36 </t>
  </si>
  <si>
    <t xml:space="preserve">T2 DM + HTN + Vit D Deficiency </t>
  </si>
  <si>
    <t xml:space="preserve">CBC/CRP/LFT/fbs_x000D_
RFT= NORMAL, FBS=73, LFT=NR,_x000D_
WBC= 20K N=80 HG=13.8 PLT=297_x000D_
</t>
  </si>
  <si>
    <t>BP= PR= WT=54(2 KG GAIN FROM PREVIOUS VISIT) CDAI=37</t>
  </si>
  <si>
    <t xml:space="preserve">-CBC/LFT_x000D_
-AZA 50MG PO/D_x000D_
-PREDNISOLONE 30MG  PO WITH WEAKLY TAPERING _x000D_
-COTRI 1 DS TAB PO 3X/WK, OMEPRAZOLE, CALCI-DENK_x000D_
-SEE AFTER 1 MNTH_x000D_
</t>
  </si>
  <si>
    <t xml:space="preserve">P- ? Crhon's Disease(Montreal classification A2L3B2) DX. cdai= 45 ......to .....36..37 On : </t>
  </si>
  <si>
    <t>sleeps well (nocturia 4 times), walking distance good, muscle strength weak, no emotional change, no memory loss, good judgement</t>
  </si>
  <si>
    <t>r/o early stage CKD (FBS 120-160 mg/dl)</t>
  </si>
  <si>
    <t>salt restriction, be actiove, minimize coffee, prevention of fall, vegitable and fruit dishj, legumes dish, get adequate sun light</t>
  </si>
  <si>
    <t>BP  150/60   ,130/79</t>
  </si>
  <si>
    <t xml:space="preserve">CONTROLLED    HTN+?HHD </t>
  </si>
  <si>
    <t xml:space="preserve">REFILL AND  APPOINT AFTER 3  MOTH  AND  UP  DATE  OFT </t>
  </si>
  <si>
    <t>1.hypertension 2.peripheral neuropathy</t>
  </si>
  <si>
    <t>no cough, no SOB, no edema, no visual problenm, no back pain, no paresthasia, good self care BP (mostly normal)</t>
  </si>
  <si>
    <t>salt restrioction, be active, minim ize coffee, prvention of fall, vegitable and fruit dish ,legumes dish, get adequate sun light</t>
  </si>
  <si>
    <t>HAS DRY COUGH OF FIFTEEN DAYS</t>
  </si>
  <si>
    <t>PR=77/M BP=150 / 109MMHG,FBS=102MG/DL,ECHOCARDIOGRAPHY=MILD LVH AND GRADE 1 LV DIASTOLIC DYSFUNCTION,MODERATE TR WITH MILD TO MODERATE PULMUNARY HYPERTENSION,CHEST=CRIPITATIN AT  RIGHT POSTERIOR LOWER 1/3</t>
  </si>
  <si>
    <t>SAME WITH POOR BP AND GOOD GLYCEMIC CONTROL+HHD+GRADE 1 DIASTOLIC DYSFUNCTION,MODERATE TR WITH MILD TO MODERATE PULMUNARY HTN</t>
  </si>
  <si>
    <t>REFILL,ADD LASIX 40MG PO DAILY,SPIRANOLACTONE 25MG PO DAILY,DO CBC,ESR,CHEST X-RAY</t>
  </si>
  <si>
    <t>PR 84 RR 18 BP 160/92 T 36</t>
  </si>
  <si>
    <t>T1DM  Mixtard 24/14 SC BID</t>
  </si>
  <si>
    <t>T1DM  on Mixtard 24/14 SC BID</t>
  </si>
  <si>
    <t xml:space="preserve">neck mass and generalized body pain of 1 year </t>
  </si>
  <si>
    <t xml:space="preserve">? Goiter + ? Hypothyrodism </t>
  </si>
  <si>
    <t xml:space="preserve">Neck U/S, TSH , FT3 , FT4, elect </t>
  </si>
  <si>
    <t xml:space="preserve">FBS   120,  </t>
  </si>
  <si>
    <t>?CONTRROLLED  T2DM</t>
  </si>
  <si>
    <t xml:space="preserve">UP  DATE  OFT     AND  LINK  TO  OPHTA  FOR  CHECK UP </t>
  </si>
  <si>
    <t>Type 2 DM + HTN on Medications</t>
  </si>
  <si>
    <t>BP    160 / 91                       PR 75</t>
  </si>
  <si>
    <t>Post nephrectomy  5 months here in yekatit secondary to obstructive nephropathy multiple stone _x000D_
 Hypertension for the last 10 years  on_x000D_
 IHD  EF  45 % amlodipine 10mg frusemisde 80mg po BID ASA 81 atrovastaine 20 atenolo;l 50mg po per day</t>
  </si>
  <si>
    <t>life style modification_x000D_
 BUN and creatinine</t>
  </si>
  <si>
    <t>Post nephrectomy  5 months here in yekatit secondary to obstructive nephropathy multiple stone _x000D_
 Hypertension for the last 10 years</t>
  </si>
  <si>
    <t>no cough, no SOB, no edema, no visual problem , good self care, BP 120/70 mmHg (remarks no BPH symptoms, west cirvcumfrance 85 cm/ height 160 cm= 0.53 no visceral obesity)</t>
  </si>
  <si>
    <t>sleeps well, walking distance good, muscl;e strength good,no emotional change, no memory loss, good judghemrnt</t>
  </si>
  <si>
    <t>salt restriction, be active, minimize coffee, prevention of fall, vegitable and fruit dish, legumes, get adequte sun light</t>
  </si>
  <si>
    <t>PR 94 RR 18 BP 155 / 90 T 36</t>
  </si>
  <si>
    <t>HTN on Enalapril 10mg po daily + Asthma on Beclomethasone 2 puffs Bid, Salbutamol 4 puff PRN</t>
  </si>
  <si>
    <t xml:space="preserve">HTN on Enalapril 10mg po daily +  Asthma on Beclomethasone 2 puffs Bid, Salbutamol 4 puff PRN </t>
  </si>
  <si>
    <t xml:space="preserve">LINK  TO  SURGICAL  REFERAL </t>
  </si>
  <si>
    <t>CHOLELITHIASIS  +T2DM  ON   METFORMIN  850  MG PO  BID</t>
  </si>
  <si>
    <t>bp: 131 / 68_x000D_
INR: 3.2  ( 28/02/2016)</t>
  </si>
  <si>
    <t xml:space="preserve">Well controlled bp + supra therapeutic INR </t>
  </si>
  <si>
    <t>INR  and refill accordingly</t>
  </si>
  <si>
    <t>p1: Known HTN  on - Amlodipine 10mg po/day _x000D_
P2- 5th post op year after left mastectomy done for breast cancer on tamoxifen 20mg po daily ( on follow up at BLH) _x000D_
P3: RT leg DVT + PTE- Warfarin 2.5 mg po/day - Intermittent home 02</t>
  </si>
  <si>
    <t>has back pain and has impotency</t>
  </si>
  <si>
    <t>pr=84  bp=143 / 74mmhg,fbs=121mg/dl</t>
  </si>
  <si>
    <t>same as above with good glycemc+suboptimal BP control+sexual dysfunction</t>
  </si>
  <si>
    <t>mixtarad  insulin 40/30 iu,mtf 500mg po bid,neurobion 1tab po daily,losartan 50 mg po daily,atorvastatin 20 mg po daily,spiranolactone 25mg po daily,amitryptylline 25 mg po daily,asprin 81mg po daily,sildinafil 25mg po daily,do hga1c,diclodfenac jel apply daily</t>
  </si>
  <si>
    <t>1.type 2 dm 2.htn with hhd 3.dyslipidemia 4.pn on medication</t>
  </si>
  <si>
    <t>BP_129/92_x000D_
pr 78</t>
  </si>
  <si>
    <t>goodbp control</t>
  </si>
  <si>
    <t>well controled HTN + Dyspepsia_x000D_
she wasnt taking losartan 50 mg po daily due to inavailabilty</t>
  </si>
  <si>
    <t>no cough, no SOB, no edema, no visual problem , FBS 115 mg/dl BP 120/70 mmHg, back pain, no paresthasia, good selgf care. remarks (no breast massd, no vaginal discharghe)  west circumfrance 95 cm/ height 158 cm =0.6 has visceral obesity, risk fatty liver</t>
  </si>
  <si>
    <t xml:space="preserve">good diseas  course + steriod induced osteopenia </t>
  </si>
  <si>
    <t>avoid stress, regular check up (BP, sugare level, eye evalution), avoid alcohol, avoid oilly food</t>
  </si>
  <si>
    <t>good controlled T2 DM</t>
  </si>
  <si>
    <t xml:space="preserve">bp  104  /79  </t>
  </si>
  <si>
    <t xml:space="preserve">up  date  oft  ,electrolyte  ,lipid profile  </t>
  </si>
  <si>
    <t xml:space="preserve">forgetfulness usually on the morning which relieved on day time </t>
  </si>
  <si>
    <t>BP: 138 / 88</t>
  </si>
  <si>
    <t>Sub optimal bp control  + ? AD</t>
  </si>
  <si>
    <t xml:space="preserve">p1: Hypertension for the last 5 years/ Ischemic stroke for the last 5 years /resolved weakness/ ASA81mg po daily, Atorvastatin 20mg po per day Amlodipine 5mg po per day,: _x000D_
p2: peripheral neuropathy  pregabalin 75 mg po per day_x000D_
</t>
  </si>
  <si>
    <t>fbs      128</t>
  </si>
  <si>
    <t>?the  same</t>
  </si>
  <si>
    <t xml:space="preserve">send   rbs  ,lipid profile  rft  </t>
  </si>
  <si>
    <t>P1: Type 2 DM on NPH 22/16 IU SC BID</t>
  </si>
  <si>
    <t>-BP- 100/60_x000D_
PR- 78</t>
  </si>
  <si>
    <t xml:space="preserve">same                                                                      </t>
  </si>
  <si>
    <t>HEP C V ab , Hep BsAG, pict, VDRL</t>
  </si>
  <si>
    <t>BP=131/80, PR=124, regular FBS=136-117-137-187</t>
  </si>
  <si>
    <t>good bp control + Sub-optimal bp control</t>
  </si>
  <si>
    <t>ADD glibenclamide 5 mg po daily_x000D_
refill and advise</t>
  </si>
  <si>
    <t xml:space="preserve">ankle pain associated with edema </t>
  </si>
  <si>
    <t xml:space="preserve">BP:  175 / 95_x000D_
FBS: ? </t>
  </si>
  <si>
    <t>Poor bp control + unknown glycemic control + ? OA</t>
  </si>
  <si>
    <t>CBC, OFT, Ankle x ray</t>
  </si>
  <si>
    <t xml:space="preserve">T2DM + HTN + ? PN r/o OA on MTF 500mg po bid, Glimepride 4mg po daily, amlodipine 5mg po daily and meloxicam 15 mg po daily </t>
  </si>
  <si>
    <t>has dribbling of urine</t>
  </si>
  <si>
    <t>pr=82  bp=148 / 89mmhg,fbs=100mg/dl</t>
  </si>
  <si>
    <t>same as above+good glycemic control+suboptimal bp control+?BOO 2 BPH</t>
  </si>
  <si>
    <t>T2DM + HTN on MTF 1gm/500mg po BID, Amlodipine 10mg po daily Enalapril 5mg po BID, and Atrovastatin 20mg po daily</t>
  </si>
  <si>
    <t>she is complaining numbness on the right hand fingers</t>
  </si>
  <si>
    <t>poor glycemic control +mild osteoarthritis of the right middle finger DIP</t>
  </si>
  <si>
    <t>add meloxicam 15mg po daily 3 months</t>
  </si>
  <si>
    <t>Problem List p1: T2DM on NPH 54/44 IU metformin 850 mg po BID, atrovastatin 20mg po daily p2: Multinodular goiter with benign ultrasound features(BIRADS= III)</t>
  </si>
  <si>
    <t>PR 72 RR 17 BP 138 / 90 T 36</t>
  </si>
  <si>
    <t>HTN + ?Old Stroke; + BOO 2o to BPH  - Amlodipine 5mg/day, ASA 81mg/day, Atrovastatin 20mg/day, neurobin</t>
  </si>
  <si>
    <t xml:space="preserve">poor controled T2 DM + HTN </t>
  </si>
  <si>
    <t>Rt leg pitting edema</t>
  </si>
  <si>
    <t>CHF 2 ry to ?</t>
  </si>
  <si>
    <t xml:space="preserve">CXR, ECG, ECHO U/S </t>
  </si>
  <si>
    <t xml:space="preserve">Lt flank pain of 1 year </t>
  </si>
  <si>
    <t>well controlled T2 DM +  BPH  + ? renal stone</t>
  </si>
  <si>
    <t xml:space="preserve">abodpel U/S , U/S </t>
  </si>
  <si>
    <t>urgency and frquency of 1 month</t>
  </si>
  <si>
    <t xml:space="preserve">U/S, S/E, Elect, OFT, </t>
  </si>
  <si>
    <t xml:space="preserve">? UTI     </t>
  </si>
  <si>
    <t xml:space="preserve">no new complient                      </t>
  </si>
  <si>
    <t xml:space="preserve">PR= 80                           </t>
  </si>
  <si>
    <t xml:space="preserve">CRVHD                 </t>
  </si>
  <si>
    <t xml:space="preserve">has appointment on 12/06/2016  at BLH come for bez. penicillen refill </t>
  </si>
  <si>
    <t>P1= CRVHD on metoprolol 6.25mg po daily, lasix 20mg PO daily and Bezan. peniccillin monthly</t>
  </si>
  <si>
    <t xml:space="preserve">same + upper exermity pain 2 ry to ? PNP, ? RA </t>
  </si>
  <si>
    <t xml:space="preserve">RF, uric acid </t>
  </si>
  <si>
    <t xml:space="preserve">VERTIGO               </t>
  </si>
  <si>
    <t xml:space="preserve">BP=120/80MMHG PR=86B/MIN                     </t>
  </si>
  <si>
    <t xml:space="preserve">FOLLOW UP        </t>
  </si>
  <si>
    <t>EPILIPSY ON CH. MANAGMENT PHENOBARBITOL 100 MG PO BID</t>
  </si>
  <si>
    <t xml:space="preserve">BP=130/70MMHG PR=76B/MIN             </t>
  </si>
  <si>
    <t>he has vomitting ingested matter, fever and joint pain of 3 days duration</t>
  </si>
  <si>
    <t>Bp=110 / 75</t>
  </si>
  <si>
    <t>repeat the Abd US send CBC LFT and UA</t>
  </si>
  <si>
    <t>P1= CAP (treated)_x000D_
P2= spleenomegally 2 ?</t>
  </si>
  <si>
    <t xml:space="preserve">complain of sob easy fatigability  </t>
  </si>
  <si>
    <t xml:space="preserve">inr=1.3            </t>
  </si>
  <si>
    <t>VITALS ARE BNORMAL</t>
  </si>
  <si>
    <t>warfarin 10mg po/d_x000D_
-appoint with inr and TFT</t>
  </si>
  <si>
    <t>Left chronic DVT + RVI + MNG ON warfarin 7.5mg PO 5x per week , 10mg po 2x for 2 days</t>
  </si>
  <si>
    <t>Pr-67 RR-18 BP-104 / 73</t>
  </si>
  <si>
    <t>KNOWN RVI + OLD HEMORRHAGIC STROKE + EXTERNAL HEMORRHOID</t>
  </si>
  <si>
    <t>CBC, OFT, S/E. DESCALATE ENALAPRIL 10 MG PO BID, LINK TO SURGICAL OPD</t>
  </si>
  <si>
    <t>Right Sided Hemiparesis sec to HEMORRHAGIC STROKE , P2: - Supranuclear facial palsy P3 : -DYSLIPIDEMIA P5-KNOWN RVI ON HAART Atrovastatin 40mg PO Daily Enalapril 10MG PO BID Amlodipine 10 mg po/d,</t>
  </si>
  <si>
    <t>poor controlled T 2 DM</t>
  </si>
  <si>
    <t xml:space="preserve">investigate his HGA1c on next appointment </t>
  </si>
  <si>
    <t>B. ASTHMA ON SYMBICORT 1 PUFF BID</t>
  </si>
  <si>
    <t>numbness and parasetesia</t>
  </si>
  <si>
    <t>BP_100/70_x000D_
pr 78_x000D_
FBS, 135, 175, 150, 200, 221</t>
  </si>
  <si>
    <t>add on metformin 500 mg po daily_x000D_
efill and advise_x000D_
appoint after 1 month</t>
  </si>
  <si>
    <t>T2DM on NPH 30/18 IU SC BID</t>
  </si>
  <si>
    <t xml:space="preserve">BP=145/65MMHG PTR=71B/MIN                 </t>
  </si>
  <si>
    <t>?ALCHOLIC LIVER DISEASE</t>
  </si>
  <si>
    <t>still complains of numbnes to lower extent</t>
  </si>
  <si>
    <t>BP- 126/73_x000D_
pr 78</t>
  </si>
  <si>
    <t>add on neurobin</t>
  </si>
  <si>
    <t>PNP 2 ? + ?knee OA + ? calcanean spur + varicose vein( ON FOLLOW UP AT SR</t>
  </si>
  <si>
    <t>bp=135/82   pr=73</t>
  </si>
  <si>
    <t>refill and appoint with update  RFT , U/A</t>
  </si>
  <si>
    <t>P- Hypertension_x000D_
 on Nifedipine 20mg po/day_x000D_
Enalapril 5 mg po/day</t>
  </si>
  <si>
    <t>-HAS LOWER BACK PAIN OF 1 MNTH</t>
  </si>
  <si>
    <t>BP= 148 / 99 PR=</t>
  </si>
  <si>
    <t>-START AMLODIPINE 5MG PO/D_x000D_
-MELOXICAM 7.5MG PO PRN_x000D_
-Symbicort 2 puffs BID and salbutamol 4puffs PRN</t>
  </si>
  <si>
    <t>B.Asthma on Symbicort 2 puffs BID and salbutamol 4puffs PRN</t>
  </si>
  <si>
    <t>complain rt side flank pain 2month durations</t>
  </si>
  <si>
    <t xml:space="preserve">BP=                  </t>
  </si>
  <si>
    <t xml:space="preserve">Same +  R/O nephrolitiasis </t>
  </si>
  <si>
    <t>send abd pelvic US</t>
  </si>
  <si>
    <t>P1=.GERD-GRADE LA-B,_x000D_
2=DUODENITIS WITH MULTIPLE DOUDENAL ULCERS WITH MODERATE STENOSIS(UPPER GI ENDOSCOPY EVIDENCE) _x000D_
P3= HTN ON LSM _x000D_
WITH PREVIOUS CARD # 886186</t>
  </si>
  <si>
    <t>well controlled HTN + old Stroke</t>
  </si>
  <si>
    <t xml:space="preserve">she has loin pain at right hand </t>
  </si>
  <si>
    <t>PR-55 RR-18 BP- 150 / 86, TSH-0.11, PREVIOUS- &amp;lt;0.001</t>
  </si>
  <si>
    <t>SUBOPTHEMAL CONTROLLED HTN+ THYROTHOXICOSIS</t>
  </si>
  <si>
    <t>CBC, LFT, TFT, ESCALATE PTU 150 MG PO TID,APPOINT HIM AFTER  1MONTH</t>
  </si>
  <si>
    <t>P1- known hypertensive P2 - thyrotoxicosis On: -enalapril 15/10mg BID -amlodipine 10 mg/day, HCT 25mg PO daily, -PTU 100mg PO TID , Propranolol 40mg PO BID</t>
  </si>
  <si>
    <t>currently he has no complaint, medications are discontinued a year and 3months back</t>
  </si>
  <si>
    <t>stable   PR- 70 RR-18 BP-97 / 68 T-36</t>
  </si>
  <si>
    <t>Pancytopenia(improved)</t>
  </si>
  <si>
    <t>update CBC Alb and OFT</t>
  </si>
  <si>
    <t xml:space="preserve">INR= 2.2      </t>
  </si>
  <si>
    <t>INR INTARGET</t>
  </si>
  <si>
    <t>BP=120/70MMHG PR=66B/MIN</t>
  </si>
  <si>
    <t xml:space="preserve">FOLLOW UP                  </t>
  </si>
  <si>
    <t>BP=133-199/75-88   PR=67-86</t>
  </si>
  <si>
    <t>add Carvedilol 6.25mg po/day, counsel on salt restriction, appoint 3 weeks</t>
  </si>
  <si>
    <t xml:space="preserve">P=Hypertension (&gt;1year) on : -Enalapril 10mg PO BID -Amlodipine 10mg PO daily -HCT 25mg PO daily </t>
  </si>
  <si>
    <t>INTERMITTENT HEADCHE TO THE RIGHT TEMPROL REGION</t>
  </si>
  <si>
    <t xml:space="preserve">BP= 142 / 79 </t>
  </si>
  <si>
    <t>-ENALAPRIL 15MG PO BID, CONTINUE OTHERS_x000D_
-RFT, ESR_x000D_
-PCM 1GM PO PRN</t>
  </si>
  <si>
    <t>FBS= 140-115_x000D_
BP=115 / 67</t>
  </si>
  <si>
    <t>appoint after 3 month with seral FBS record _x000D_
refill medication</t>
  </si>
  <si>
    <t>P1=T2DM on metformin 1 gm po BID_x000D_
P2= Dyslipidemia on atrovastatin 20 mg po/d_x000D_
P3=PN  Amitryplin 12.5 mg PO daily</t>
  </si>
  <si>
    <t>P1=T2DM on metformin 1 gm po BID and atrovastatin 20 mg po/d_x000D_
P2=PN  Amitryplin 12.5 mg PO daily</t>
  </si>
  <si>
    <t>bp=113/72  pr=76   rr=16</t>
  </si>
  <si>
    <t>refill and appoint  2months, make lasix 20mg po/day</t>
  </si>
  <si>
    <t xml:space="preserve">BURNING EPIGASTRIC PAIN       </t>
  </si>
  <si>
    <t>BP=111/74MMHG PR=82B/MIN</t>
  </si>
  <si>
    <t xml:space="preserve">?   PUD                      </t>
  </si>
  <si>
    <t xml:space="preserve">INVX      </t>
  </si>
  <si>
    <t>-HAD DIAHREA 2 DAYS BEFORE BUT CURRENTLY SUBSUIDED</t>
  </si>
  <si>
    <t>BP= 126 / 84 FBS=93</t>
  </si>
  <si>
    <t>- REFILL THE SAME _x000D_
-RFT, K, FBS</t>
  </si>
  <si>
    <t xml:space="preserve">P1;- Old ischemic stroke, P42- Chronic PTE, P3 - Primary adrenal insuffiency, P4 - CKD 2ry to ?, P5- BPH + Cholelithiasis ON RIVAROXABAN 10MG PO/D, CLOPIDOGRIL 75MG PIO/D, ATROVA 40MG PO/D, PREDNISOLONE 10MG PO ON TAEPRING </t>
  </si>
  <si>
    <t xml:space="preserve">she claim she has common cold for the past 1 wk. </t>
  </si>
  <si>
    <t>FBS= 95-344-235-95-270-Low-99_x000D_
RBS before dinner= 288-221.4-324-187-237.6</t>
  </si>
  <si>
    <t xml:space="preserve">Poorly controlled Type 1 DM </t>
  </si>
  <si>
    <t xml:space="preserve">Glargine 36 PM, _x000D_
RI 8/5 IU AM/PM </t>
  </si>
  <si>
    <t>P=Type 1 DM On Glargine 37 PM[ But she took Glargine 36 PM], RI 4/8 [But she took RI 7/5 IU AM/PM ]</t>
  </si>
  <si>
    <t xml:space="preserve">THE LAST EPOISED WAS 1 YEAR BACK </t>
  </si>
  <si>
    <t xml:space="preserve">PR-66 RR-18 BP- 128 / 88 </t>
  </si>
  <si>
    <t xml:space="preserve">OLD HEMORRHAGIC STROKE + HTN( CONTROLLED) </t>
  </si>
  <si>
    <t>REFILL MEDS  APPOINT AFTER 3 MONTHS</t>
  </si>
  <si>
    <t>P1- Post Hemorrhagic Stroke (4 yrs) P2- HTN(3years) P4 - Remote symptomatic seizure on Phenytoin 100mg PO BID Amlodipine 10mg Po daily Enalapril 10mg PO BID Carvidolol 25mg PO daily HCT 25mg PO daily</t>
  </si>
  <si>
    <t xml:space="preserve">dry intermitent cough </t>
  </si>
  <si>
    <t xml:space="preserve">stable    pr-74 rr-18 bp-113 / 72 t-36 </t>
  </si>
  <si>
    <t>known RVI ON HAART</t>
  </si>
  <si>
    <t>CPT_x000D_
refer to ART CLINC_x000D_
COUGH SYRUP</t>
  </si>
  <si>
    <t>known RVI + WITH PCP(treated) _x000D_
 -HIS CD4 COUNT ON 18/11/15=85,_x000D_
 1J AND COTRI 1 DS TAB PO/D,</t>
  </si>
  <si>
    <t>type  1 Dm</t>
  </si>
  <si>
    <t xml:space="preserve">BP=149/76MMHG PR=81B/MIN                     </t>
  </si>
  <si>
    <t>BP=117/62, pr=60</t>
  </si>
  <si>
    <t xml:space="preserve">DCMP                              </t>
  </si>
  <si>
    <t>Lasix 20mg po day, ASA 81 mg po/day, Spirolactone 25 mg po/day and Digoxin 0.125mg po/day</t>
  </si>
  <si>
    <t>bp-113 / 74  pr=87 rr=17     FBS=146</t>
  </si>
  <si>
    <t>REFILL AND  APPOINT 1 MONTH,do RFT, U/A, LIPID PROFILES,  start atrovastatin 20mg po/day</t>
  </si>
  <si>
    <t xml:space="preserve">P1.Heart failure resolved now/ secondary to peripartum cardiopathy Echo- normal EF- 63%_x000D_
P2.Type 2 DM on: _x000D_
- lasix 40 mg po daily for the past 3years_x000D_
-Metformin 500mg po bid_x000D_
</t>
  </si>
  <si>
    <t>PR-102 RR-18 BP- 123 / 67, FBS- NOT DONE</t>
  </si>
  <si>
    <t xml:space="preserve">T2 DM+ HTN( CONTROLLED) </t>
  </si>
  <si>
    <t>HA1C, REFILL MEDS&amp; APPOINT AFFTER 3MONTHS</t>
  </si>
  <si>
    <t xml:space="preserve">VS BP 110/.70 PR 88 </t>
  </si>
  <si>
    <t>Problem List DM + HTN + PD on Metformin 1 gm po BID , amlodipine 5 mg po/day ,Levodopa + carbidopa 250+25 mg BID and Amitriptyline 25mg po/d</t>
  </si>
  <si>
    <t>BP=177/81MMHG PR=78B/MIN</t>
  </si>
  <si>
    <t>KNOWN RVI + DM + BOO 2RY BPH + peripheral neuropathy</t>
  </si>
  <si>
    <t xml:space="preserve">kind of neurological pain </t>
  </si>
  <si>
    <t xml:space="preserve">treat his pain </t>
  </si>
  <si>
    <t>INR=2.7 CBC/FBS/CR=NR</t>
  </si>
  <si>
    <t>BP= 120/70   WT= 100KG</t>
  </si>
  <si>
    <t xml:space="preserve">SLE + LEFT LEG DVT </t>
  </si>
  <si>
    <t>-OPHTA EVALUATION FOR HYDROXY CHLOROQIUNE INTIATION_x000D_
-REFILL WARFARIN 5MG PO/D, PREDNISOLOLNE 5MG PO/D</t>
  </si>
  <si>
    <t>P1=known SLE ( 21 YrS) P2 :- left leg DVT (15yrs ) on warfarin with ? chronic venous insuficiency on warfarin 5mg. prednisolone 5 mg po daily She has follow up at Plastic side for her stasis ulcer on the left leg FOR 5 MONTHS BUT IMPROVING_x000D_
+ STASIS ULCER(IMPROVING)</t>
  </si>
  <si>
    <t>stable    pr-74 rr-18 bp-113 / 72 t-36 _x000D_
CHEST CT- bibasilar reticular densities indicating non spacific interstitial pneumonits</t>
  </si>
  <si>
    <t>known RVI ON HAART + ? ILD(NSIP)</t>
  </si>
  <si>
    <t>CPT_x000D_
COUGH SYRUP_x000D_
IF NO IMPROVMENT CONSIDER STEROID</t>
  </si>
  <si>
    <t>NO NEW COMPLAINT_x000D_
-DAPA ISNT AFFORDABLE</t>
  </si>
  <si>
    <t>BP= 137 / 87</t>
  </si>
  <si>
    <t xml:space="preserve">DCMP              </t>
  </si>
  <si>
    <t>-lasix 40mg po daily, metoprolol 25mg po bid spironolactone 25mg po daily enalapril 10mg po bid_x000D_
-CONSIDER ESCALATION OF DRUG AFTER RFT AND K LEVEL</t>
  </si>
  <si>
    <t>33 YRS OLD MALE DCMP- EF-15-20% with Pul HTN on lasix 40mg po daily, metoprolol 25mg po bid spironolactone 25mg po daily enalapril 10mg po bid</t>
  </si>
  <si>
    <t>Otherwise no other new compliant</t>
  </si>
  <si>
    <t xml:space="preserve">BP=124/88, PR=86 Abdominopelvic u/s on = two echogenic hepatic mass lesion secondary to DDX HCC,cholangiocarcinoma,mets ; Recomm= triphasic Abd CT_x000D_
Ixs on 12/03/16=&gt; WBC=11.09K, N=54.1, L=41.6, Hgb=14.7, Plt=264K; AST=24, ALT=16, Bil-T=0.536, T.CHOL= 165, TG=133, HDL=41.5, LDL=94.5, Na=143, K=4.64; HBsAg= Negative; HCV-Ab=Negative_x000D_
On 25/11/23=&gt; BUN=10, Cr=0.73; Syool Ocult= Negative _x000D_
Abdominal CT( on 25 Nov 2023)= Focal Liver Hemangioma_x000D_
</t>
  </si>
  <si>
    <t xml:space="preserve">Focal Liver Hemangioma + HTN on LSM </t>
  </si>
  <si>
    <t xml:space="preserve">Advised LSM;  Coagulation profile _x000D_
Link to surgery </t>
  </si>
  <si>
    <t>P=Linked from AEOPD with the Asst of  known HTN LSM + ?CLD + r/o coagulopathy, after she presented with vomiting of darken clotted blood twice 1 wk back. She has also develop Nasal bleeding one day after the above compliant w/c was stopped by itself.</t>
  </si>
  <si>
    <t>PR- 94 RR- 18 BP-102 / 68, HRCT-, ECHO- SEVER PHTN,MILD TR, EF-60%,TAPSE-20MMHG, PASP- 65, HRCT- COPD WITH PHTN_x000D_
INR= 1.28, HCT=44, CR=1.1_x000D_
PROSTATE=37ML</t>
  </si>
  <si>
    <t>BP= 118 / 78 PR= 80</t>
  </si>
  <si>
    <t>COPD + R/O URETHRAL STRICTURE</t>
  </si>
  <si>
    <t>-SALBUTAMOL PUFF PRN -AMIT 25MG PO/D, PCM 1GM PO PRN_x000D_
-LINK TO URO SIDE</t>
  </si>
  <si>
    <t>P- COPD,P2-SEVER PHTN ON SLABUTAMOL 2 PUFFS PRN _x000D_
P2- R/O URETHRAL STRICTURE</t>
  </si>
  <si>
    <t>SHE HAS MULTIPLE SMALL JOINT PAIN WHICH GET WORSENED DURRING EARY MORNING &amp;IMOROVING WITH EXERCISE</t>
  </si>
  <si>
    <t>PR-107 RR-18 BP- 152 / 88, HRCT- BILATERAL MID,UPPER LUNG ZONE SCATTERED PERILLYPHATIC NODULUES, BILATERAL UPPER LOBES RETICULATIONS WITH FIBROYTIC BANDSLIKELY SARCOIDOSIS-EARLY FIBROTIC CHANGE, MULTIPLE SMALL THYROID NODULES, ESR-40, HA1C-9.3, FBS- 275- 341</t>
  </si>
  <si>
    <t>POORLY CONTROLLED GLYCEMIA+STAGE-4 SARCOIDOSIS+ TOXIC MNG+ HTN+ VITAMIN D DEFFICENCY</t>
  </si>
  <si>
    <t>CBC, OFT, TSH, ESCALATE NPH-48/ 24, R.I- 10/ 6, AMLODPINE 10 MG PO/D, CONTINUE OTHER MGT</t>
  </si>
  <si>
    <t>P- Type 2 DM + Sarcoidosis + Toxic MNG + OA + HTN , SHE IS ON NPH-42/20, R.I-6/4, CARBIMAZOLE 10MG PO/D, Propranolol 20mg PO daily, ateroz 20mg PO daily, Amlodipine 5mg po/d, predinsolone 30mg po/d, calcidenk 1g po/d, vit-D, 50000 IU PO WEEKLY</t>
  </si>
  <si>
    <t xml:space="preserve">Pt claims she is taking metformin 500mg po/day_x000D_
</t>
  </si>
  <si>
    <t>bp=125/71  pr=78  FBS=108-175MG /DL    HGA1C=9.1%</t>
  </si>
  <si>
    <t>counsel on drug adherance and tell to take Metformin 500mg po/bid, appoint with HBGM , UPDATE RFT,U/A</t>
  </si>
  <si>
    <t>T2DM (9yrs) + ?bell's palsy(treated) on NPH 24/12iu sc bid, Metformin 500mg po bid, atorvastatin 40mg po daily, GLIBENCLIMIDE 5MG PO/DAY</t>
  </si>
  <si>
    <t xml:space="preserve">-swelling and pain of left leg_x000D_
-(hematuria, epistaxis, melena)all are subsided </t>
  </si>
  <si>
    <t>stable _x000D_
updated INR= 1.73</t>
  </si>
  <si>
    <t>P1`-? neuroendocrine tumor of the pancreas with liver mets + theraputic INR</t>
  </si>
  <si>
    <t>MAKE WARFARIN 5MG/2.5MG PO _x000D_
update INR AND APPOINT AFTER 2WEEKS</t>
  </si>
  <si>
    <t>P1`-? neuroendocrine tumor of the pancreas with liver mets + p2-Left acute proximal DVT(CFV,FV, Popliteal ) + supratheraputic INR(7.31) + P3- warfarin induced spontaneous bleeding</t>
  </si>
  <si>
    <t>BP=100/73  PR =76   RR=16</t>
  </si>
  <si>
    <t>SUB THERAPEUTIC INR (1.63)</t>
  </si>
  <si>
    <t>make warfarin 10/12.5 mg po/day, counseled on danger signs, appoint with coagulation  profiles</t>
  </si>
  <si>
    <t>Chronic DVT ON WARFARIN 10 MG PO DAY + RVI on HAART</t>
  </si>
  <si>
    <t xml:space="preserve">BP=120/80MMHG PR=78B/MIN                </t>
  </si>
  <si>
    <t>stable    PR- 87 T-18   BP-120 / 82 T-36</t>
  </si>
  <si>
    <t>Known cardiac patient (DCMP) (IMPROVING)</t>
  </si>
  <si>
    <t>make lasix 20mg po/d_x000D_
refill other meds</t>
  </si>
  <si>
    <t>P- Known cardiac patient (DCMP) _x000D_
_x000D_
on lasix 40mg po daily.spirolactone 25mg po daily ,Enalapril 5mg po daily, Metoprolol 25mg PO daily</t>
  </si>
  <si>
    <t>BP-118/71, 135/80, 140/80, 1134/84,130/70_x000D_
pr 78_x000D_
FBS-100, 117, 90, 120, 128</t>
  </si>
  <si>
    <t xml:space="preserve">add on neurobin </t>
  </si>
  <si>
    <t>DM + HTN on NPH 30/20IU ENALPRIL 10MG PO BID and HCT 25mg po daily_x000D_
she wasnt taking HCT</t>
  </si>
  <si>
    <t>HAS ACTION TREMOR</t>
  </si>
  <si>
    <t>SAME + ESSENTIAL TREMOR</t>
  </si>
  <si>
    <t>refill lasix 20mg po daily , spironolactone 12.5 mg po daily</t>
  </si>
  <si>
    <t>P- DVHD with lasix 20mg po daily , spironolactone 12.5 mg po daily</t>
  </si>
  <si>
    <t>claims has improvement after discharge ( body swelling subsided, no SOB, cough)</t>
  </si>
  <si>
    <t>bp=120/83  pr=57  rr=17  o2 sat=95 %</t>
  </si>
  <si>
    <t>make lasix 40mg po bid, continue others</t>
  </si>
  <si>
    <t>HFpEF 2RY corpulmonale 2ndry COPD with pulmonary HTN+HTN_x000D_
 ON Lasix 40mg po tid_x000D_
        Spironolactone 12.5 mg po/day_x000D_
        Losartan 50mg po /day_x000D_
        Salbutamol puff PRN_x000D_
        Beclomethasone 2 puff bid</t>
  </si>
  <si>
    <t>CR= 1.6, BUN=22, HGA1C=6.9 EGFR=57_x000D_
-</t>
  </si>
  <si>
    <t>BP=121/89 FBS= 100-167</t>
  </si>
  <si>
    <t>-T2DM(NEPHROPATHY + ?RETINOPATHY + NEUROPATHY ) + HHD</t>
  </si>
  <si>
    <t>-PREGABALIN 75MG PO/D -DAPA 10MG PO/D_x000D_
-RFT _x000D_
-metformin 1gm po bid, glibenclamid 10mg po bid, atrovastatin 40mg po daily, enalapril 15mg po bid, amlodpine 10mg po/d</t>
  </si>
  <si>
    <t>Problem List: T2DM + Konwn HTN + peripheral Neuropathy +r/o TIA + ?Nephrotic syndrom 2ry ?Diabetic nephropathy ON metformin 1gm po bid, glibenclamid 10mg po bid, atrovastatin 40mg po daily, enalapril 15mg po bid, amlodpine 10mg po/d</t>
  </si>
  <si>
    <t>PR-84 RR-17 BP- 159 / 112, FBS-80-90</t>
  </si>
  <si>
    <t>WELL CONTROLLED GLYCEMIA + HTN+ HFrEF</t>
  </si>
  <si>
    <t>HA1C, U/A, S.CREATIN, ESCALTE ENALAPRIL 5 MG PO BID, CONTINUE MGT&amp; APPOINT AFTER 3MONTHS</t>
  </si>
  <si>
    <t>P1- HFrEF (EF - 25-30%) 2ry to HHD VS DCMP ppted by Arrhythmia ( MAT) + P2 - T2 DM P3 - AKI (resolved) On Frusemide 40mg PO daily Enalapril 5mg PO daily Dapagliflozin 10mg PO daily Carvedilol 6.25mg PO BID Amlodipine 5mg PO daily</t>
  </si>
  <si>
    <t>MODERATE GENERAIZED ACHIG TYPE OF HEADACHE, ARTHRALGIAOF UPPER AND LOWER EXTRIMITY HGIF WITH CHILL, DRY INTERMITTENT COUGH</t>
  </si>
  <si>
    <t>BP_110/70_x000D_
pr 78</t>
  </si>
  <si>
    <t xml:space="preserve">? CAP      </t>
  </si>
  <si>
    <t>SD on followup at dermatolgy</t>
  </si>
  <si>
    <t xml:space="preserve">BP=140/70MMHG PR=70B/MIN     </t>
  </si>
  <si>
    <t>BP-140/82, _x000D_
pr  78_x000D_
FBS-??</t>
  </si>
  <si>
    <t>bp=102/68  pr=64  rr=16</t>
  </si>
  <si>
    <t>RVHD with Moderate MR , Mild TR, Normal Biventricular function (8years) on Monthly B. Penicillin AND lasix 20mg po/d_x000D_
ECHO - RVHD - MODERATE  TO SEVERE  MR - EF - 60 %</t>
  </si>
  <si>
    <t>BP_121/71_x000D_
pr 78</t>
  </si>
  <si>
    <t xml:space="preserve">samee          </t>
  </si>
  <si>
    <t>refill and appoint to come with coagulation profile</t>
  </si>
  <si>
    <t xml:space="preserve">P1= RT LOWER EXTREMITY DVT P2: ?Right Thigh SOFT TISSUE SARCOMA having start follow up at TASH on warfarin 5mg po /d_x000D_
</t>
  </si>
  <si>
    <t>no new complaint_x000D_
inr= 1.05</t>
  </si>
  <si>
    <t>vitals are normal</t>
  </si>
  <si>
    <t>warfarin 10mg po/d for 5-days, 7.5mg po/d for 2-days per wk_x000D_
-appoint with inr</t>
  </si>
  <si>
    <t>Toxic goiter + HTN</t>
  </si>
  <si>
    <t xml:space="preserve">URINARY URGENCY            </t>
  </si>
  <si>
    <t xml:space="preserve">BP=110/67MMHG PR=78B/MIN                     </t>
  </si>
  <si>
    <t>MANAGEMENT</t>
  </si>
  <si>
    <t>BP 100/70_x000D_
pr 78_x000D_
FBS-120. 130,, 145</t>
  </si>
  <si>
    <t>add on glibenclamide 5mg po once daily</t>
  </si>
  <si>
    <t xml:space="preserve">p1; T2DM on MTF 500mg po daly p2: Stage 4 breast CA chemotherapy and follow up at oncology side_x000D_
</t>
  </si>
  <si>
    <t xml:space="preserve">BP=               </t>
  </si>
  <si>
    <t>send RBS and UA</t>
  </si>
  <si>
    <t>P1= Known DM on Glibinclimide 5 mg PO BID(discont after taking for 1 wk)_x000D_
P2=Rt parotid abscess( on RX)</t>
  </si>
  <si>
    <t>BP= (home record)=110-134/69-92_x000D_
BP=122 / 84</t>
  </si>
  <si>
    <t xml:space="preserve">appoint after 3 month with serial BP record_x000D_
refill medication_x000D_
</t>
  </si>
  <si>
    <t xml:space="preserve">P=Known hypertensive(2yrs)  on Enalapril 10 mg po/d </t>
  </si>
  <si>
    <t>Ixs on 29/11/23=&gt; T. CHOL= 138, HDL=41, LDL=75.2, HgA1c=10.7, Cr= 0.7, Urea=21</t>
  </si>
  <si>
    <t xml:space="preserve">Uncontrolled Type 2 DM +? HTN </t>
  </si>
  <si>
    <t>Send U/A, consider INC. MTF 850 mg po bid, Daonil 5 mg po bid</t>
  </si>
  <si>
    <t>P=uncontrolled Type 2 DM; On MTF 500 mg po bid, Daonil 5 mg po bid</t>
  </si>
  <si>
    <t>complien  of flank pain and pain during urination</t>
  </si>
  <si>
    <t xml:space="preserve">BP=                   </t>
  </si>
  <si>
    <t>poorly controlled DM + UTI</t>
  </si>
  <si>
    <t>appoint after 2 wks with seral BP and FBS records_x000D_
Ciprofloxacin 500mg PO BID _x000D_
advice to drink adeq water</t>
  </si>
  <si>
    <t>P1 HTN on Amlodipine 10 mg PO daily _x000D_
P2: Type 2 DM    NPH 24/14 iu bid_x000D_
 P3; OA</t>
  </si>
  <si>
    <t>He is linked from Orthopedic as a case of raised BP</t>
  </si>
  <si>
    <t xml:space="preserve">BP=160/91                          </t>
  </si>
  <si>
    <t>OFT , ECG serum ele, FBS, lipid profile</t>
  </si>
  <si>
    <t>P=4 months post op AFTER debridement and left 2 and 3rd toe amputation was done for an indication of post traumatic left foot gangrene</t>
  </si>
  <si>
    <t>- worsening of right flank pain of 5days duration (total 1year)_x000D_
- lower abdominal burning sensation,frequency, urgency, frequency, reddish urine, low back pain_x000D_
treatement for UTI for 2 times _x000D_
- has itching sensatiion over her ext genitalia, whitish dis</t>
  </si>
  <si>
    <t>BP- 109/68 PR- 75_x000D_
Abd- has direct tendersnes over the lower abdomen with Right CVAT</t>
  </si>
  <si>
    <t xml:space="preserve">Post abortion + Acute pyelonephritis + ? PID </t>
  </si>
  <si>
    <t xml:space="preserve">CBC, OFT, FBS, US, urine </t>
  </si>
  <si>
    <t xml:space="preserve">- epigastric and RUQ pain, abdominal distention, dyspepia_x000D_
- foul smelling urine, decreased urine,frequency, reddish urine_x000D_
- taking PPI for years _x000D_
- she is taking Cipro &amp; Clarithromycin_x000D_
- complains LUE numbness </t>
  </si>
  <si>
    <t xml:space="preserve">BP-126/58  PR- 82 _x000D_
HEENT- slightly pale conjuctiva_x000D_
has visible mass over the palate_x000D_
no LAP_x000D_
Clear chest_x000D_
S1 sand s2 are heard_x000D_
no murmur of gallop _x000D_
has direct abdominal tenderness at epigastric area_x000D_
trace edema _x000D_
_x000D_
</t>
  </si>
  <si>
    <t xml:space="preserve">Dyspepsia + UTI </t>
  </si>
  <si>
    <t xml:space="preserve">- CBC, OFT, Urine , US, Vitamin D level, FBS, </t>
  </si>
  <si>
    <t xml:space="preserve">- right shoulder pain of 5months back _x000D_
- right side body pain including her face of 1 week, no weakness_x000D_
</t>
  </si>
  <si>
    <t xml:space="preserve">BP-103/64  PR- 74_x000D_
no pertinent finding </t>
  </si>
  <si>
    <t>? Cervical Radiculopathy</t>
  </si>
  <si>
    <t>Cervical X-ray, Serum vitamin D level (request)</t>
  </si>
  <si>
    <t xml:space="preserve">left wrist pain and swelling of 2 days, left shoulder pain of same duration, wiht numbness over the digits no redness _x000D_
- has similar history 2 months back _x000D_
- Diabetic patient for 3 years Metformin 500mg PO BID, Hypertnesive for 3years on ? AMlodipine 10mg PO daily, on regular follow up at HC _x000D_
- poor dietary habit </t>
  </si>
  <si>
    <t>BP- 169/91 PR- 80 _x000D_
left wrist is swollen, red, hot to touch with mild tenderness</t>
  </si>
  <si>
    <t>Poor BP control + Type 2 DM + wrist arthritis sec ?</t>
  </si>
  <si>
    <t xml:space="preserve">CBC, ESR, OFT Knee xray, HgbA1c, urine, Uric acid_x000D_
salt restriction_x000D_
add enalapril 5mg PO BID _x000D_
</t>
  </si>
  <si>
    <t>HTN + DM + Left wrist swelling of 2 days duration</t>
  </si>
  <si>
    <t xml:space="preserve">- burning sensation over her abdomen _x000D_
- anterior neck swelling,exertional SOB, no body swelling, cough, _x000D_
- heat intolerance,no sweating, palpitation, no sleep distrubance, no weight loss_x000D_
- hisoty of Tb tt 26years back </t>
  </si>
  <si>
    <t>BP - 93/59 PR- 65_x000D_
visible anterior neck mass., no LAP_x000D_
no other pertinent</t>
  </si>
  <si>
    <t xml:space="preserve">Dyspepsia + ? Thyrotoxicosis </t>
  </si>
  <si>
    <t>Stool exam, TFT, ECHO, RFT, stool exam</t>
  </si>
  <si>
    <t xml:space="preserve">- headache of 15days_x000D_
- dry cough of 15days with fever, mylagia, arthralgia, _x000D_
- no anorexia, weight loss, night sweat_x000D_
- no sob, orthopnea, Body swelling_x000D_
- no vomiting_x000D_
- no tb contact _x000D_
- no CMI </t>
  </si>
  <si>
    <t xml:space="preserve">BP-93/49  PR- 96 </t>
  </si>
  <si>
    <t>Pneumonia (CAP)</t>
  </si>
  <si>
    <t xml:space="preserve">right shoulder pain of 4 days duration, no weakness, no trauma, no swelling </t>
  </si>
  <si>
    <t xml:space="preserve">BP_ 101/80 </t>
  </si>
  <si>
    <t xml:space="preserve">Right shoulder pain sec ? </t>
  </si>
  <si>
    <t xml:space="preserve">Right shoulder x ray </t>
  </si>
  <si>
    <t xml:space="preserve">known DM + HTN on nifedipine 20mg PO daily, metfomin 500mg PO daily, for 3years and 10years _x000D_
- came for general check up </t>
  </si>
  <si>
    <t xml:space="preserve">Type 2 DM + Hypertension </t>
  </si>
  <si>
    <t>CMP, HbgA1c, Urine, US</t>
  </si>
  <si>
    <t xml:space="preserve">complain    dysurea   </t>
  </si>
  <si>
    <t xml:space="preserve">137/85    bp  </t>
  </si>
  <si>
    <t xml:space="preserve">refill  and appoint   after 3  month  with  seral  bp  record </t>
  </si>
  <si>
    <t xml:space="preserve">HTN ( on LSM) + Dyslipidemia_x000D_
_x000D_
</t>
  </si>
  <si>
    <t>further wqork up</t>
  </si>
  <si>
    <t xml:space="preserve">well controlled HTN + Tonsillitis </t>
  </si>
  <si>
    <t>dilated and torturous veins over the lower extremity</t>
  </si>
  <si>
    <t>BP-117/75_x000D_
pr 89_x000D_
FBS-120, 115_x000D_
RBS-190</t>
  </si>
  <si>
    <t>good glycemic control + ? varicose vein</t>
  </si>
  <si>
    <t>T2DM + Dyslipidemia on MTF1000/ 500 mg po BID , atrovsatatin 20 mg po daily</t>
  </si>
  <si>
    <t xml:space="preserve">bp  172/84       echo  done    11/3/16    mild   LVH     grade  1   LV  diastolic   dysfunction </t>
  </si>
  <si>
    <t xml:space="preserve">HTN+HHD   </t>
  </si>
  <si>
    <t xml:space="preserve">refill    and  appoint  after  2  month  with  sereal  bp  record   </t>
  </si>
  <si>
    <t>parsetesia, and tingling of the soles of the foot</t>
  </si>
  <si>
    <t>BP-123/73_x000D_
pr 78</t>
  </si>
  <si>
    <t>refill and advise, _x000D_
Add on neurobin and amitriptyline 12.5 mg po once daily</t>
  </si>
  <si>
    <t>BP=120/60,PR=78 FBS=153</t>
  </si>
  <si>
    <t>good BP and fair glycemic control</t>
  </si>
  <si>
    <t>Problem List_x000D_
P1. T2DM On MTF 500mg BID, Atrovastatin 20 mg po/d P2. HTN with HHD ON Amlodipine 5mg/day, P3. Degenerative spondylosis LBP 2RY to L4 5 central canal and bilateral foramina sever stenosis ON Meloxicam 15mg Po PRN &amp; Amitriptyline 12.5 mg po/d P4 B. Asthma , Beclomethasone 2puffs BID, Salbutamol 6 Puffs PRN,</t>
  </si>
  <si>
    <t>numbness and tingling of lower extrimities associated with paratesia of also lower extremities._x000D_
Cr 0.4, urea 17_x000D_
Cholestrol 139.6, HDL 23.4, LDL 71.1, TG 203.9</t>
  </si>
  <si>
    <t>Bp=128/80_x000D_
pr 89_x000D_
FBS- 145</t>
  </si>
  <si>
    <t>sub-optimal glycemic control +? PN</t>
  </si>
  <si>
    <t>type 2 dm +?fatty liver MTF 850 mg po BID,_x000D_
glimpiride 2 mg po bid, atrovastatin 40 mg po daily_x000D_
followup discontinued here and continued at LHC since few months back</t>
  </si>
  <si>
    <t>FBS = 175mg/dl, BP = 145/90mmgh</t>
  </si>
  <si>
    <t>P_HTN ON Amlodipine 10 mg po/d, enalapril 10 bid, HCT 25mg po daily+ {? INTRA-ABDOMINAL MASS ?2 TO ? ON FOLLOW UP AT ABEBECH GOBENA HOSPITAL</t>
  </si>
  <si>
    <t>pr-80 PR-18 BP-140 / 80, FBS-79-86, ECHO-NORMAL BIVENTRICULAR SYSTOLIC FUNCTION+ G-1 LV DIASTOLIC DYSFUNCTION</t>
  </si>
  <si>
    <t>WELL CONTROLLED GLYCEMIA + IHD</t>
  </si>
  <si>
    <t>HA1C, URIC ACIDE, REFILL MEDS&amp; APPOINT AFTER 3MONTHS</t>
  </si>
  <si>
    <t xml:space="preserve">well controlled HTN + fatty liver </t>
  </si>
  <si>
    <t xml:space="preserve">fbs  95 ,98  161  ,131  110   86       hdl  41   ldl 63    ldl 1.5     cr  0.7  bun  11.6   k  139   Na 4.4  </t>
  </si>
  <si>
    <t>CONTROLLED    HTN+T2DM</t>
  </si>
  <si>
    <t>REFILLAND  APPOINT  AFTER 3  MONTH</t>
  </si>
  <si>
    <t>BP_167 / 87 mmHg</t>
  </si>
  <si>
    <t>HTN On Enalapril 10 MG BID &amp; Nifedipine 20 mg po/d</t>
  </si>
  <si>
    <t>NO ABM,_x000D_
No other comaplaints</t>
  </si>
  <si>
    <t>BP-107/66_x000D_
pr 78</t>
  </si>
  <si>
    <t>refill and advise on adherence and appoint after 3 months</t>
  </si>
  <si>
    <t>Claims she has dysuria, urinary frequencty, suprapubic pain</t>
  </si>
  <si>
    <t>bp=130/80  pr=88 rr=16  abd pelvic us= Unremarkable   u/a=unremarkable</t>
  </si>
  <si>
    <t>fair control + UTI</t>
  </si>
  <si>
    <t>refill, cefixime 400mg po/day/5 days</t>
  </si>
  <si>
    <t>P HTN on Amlodipine 10mg po/d, Enalapril 10 mg po BID Glaucoma on follow up</t>
  </si>
  <si>
    <t>BP=143/77,PR=77,cholestrol=205,triglyceride=79</t>
  </si>
  <si>
    <t>Problem List_x000D_
P=KNOWN HTN + ?R/O ISCHEMIC STROKE+ RADICULOPATHY+?KNEE JOINT OSTEOARTERITIS; on Enalapril 10 mg po bid, Amlodipine 5 mg po/d, ASA 81 mg po/d, Amitriptyline 12.5 mg po/d</t>
  </si>
  <si>
    <t xml:space="preserve">BP-153 / 81 mmHg &amp; FBS-118 mg/dl </t>
  </si>
  <si>
    <t>Avice him on strict LSM &amp; Refill</t>
  </si>
  <si>
    <t>PR-88 RR-17 BP- 146 / 91, HA1C-6.8, FBS-98-140</t>
  </si>
  <si>
    <t>GOOD GLYCEMIC CONTROL+ HTN</t>
  </si>
  <si>
    <t>REFILL MEDS&amp; APPOINT HER AFTER 3MONTHS</t>
  </si>
  <si>
    <t>P1=Type 2 DM, P2=hypertension P3=radiculopathy//long standing dyspepsia on amlodipine 10mg po daily, losartan 50mg p daily, insulin20/10, atorvastatin 20mg po daily carbamazepine 200mg po daily Aspirin 81mg po daily</t>
  </si>
  <si>
    <t>BP=143/77,PR=77,cholestrol=205,triglyceride=79 AST-SGOT=7,ALT-SGPT=11,ALBUMIN=4.5,,UREA=20,Cr=0.7,Na=133.57,K=4.6,Total Ca=2.3</t>
  </si>
  <si>
    <t>HAS DIFFICULTY MOVING EXTRMITY FOR 2MNTHS AND SHE IS WHEALCHAIR BOUND</t>
  </si>
  <si>
    <t>pr= 76 bp=135 / 75_x000D_
-power lue=4+/5,  LLE=  4+/5, RUE=4-/5, RLE=4/5_x000D_
-FLEXOR ARE MORE WEAKER THAN EXTENSOR_x000D_
-REFLEX=1/4</t>
  </si>
  <si>
    <t>SCAP(RXED) + CTMNG + Known HTN with HHD + moderate hyponatremia(corrected 135) +?Myopathy</t>
  </si>
  <si>
    <t xml:space="preserve">-cervical mri with contrast_x000D_
-CK_x000D_
-refill for 1 mnth_x000D_
</t>
  </si>
  <si>
    <t>SCAP(RXED) + CTMNG + Known HTN with HHD + moderate hyponatremia(corrected 135) +?Myopathy(has proximal muscle weakness with difficulty of walking)  on ptu 100mg po bid, propranolol 40mg po/d, rivaroxaban 20mg po/d</t>
  </si>
  <si>
    <t>poor appetite, wretching, indigestion</t>
  </si>
  <si>
    <t>creatinine 2.7, urea158</t>
  </si>
  <si>
    <t>resolving AKI_x000D_
dyspepsia</t>
  </si>
  <si>
    <t>pantoprazole 40mg po noct for 02 weeks_x000D_
continue</t>
  </si>
  <si>
    <t>DM, HTN, IHD, AKI ON CKD, Thiazide side-effect  on insulin glargine 6u/d, atorvastatin 40mg po daily, amlodipine 10mg daily,losartan 50mg po daily, frusemide 80mg po bid ,bisoprolol 10mg po daily, asa 81mg po daily, isosorbide dinitrate 5mg mg po daily.</t>
  </si>
  <si>
    <t>no cough, no SOB, no edema, no visual problem 9cataract on follow up), no back pain, no parestasia, joint mobility good, good balance, good undrstanding, cooperative, no obesity, no stress,no psychosocial; doistress, good dietary habit, no addiction, adhernt to medication, toileting good, good social interaction. remarks (no breast mass, no vaginal discharge) FBS 170 mg/dl BP 130/90 mmHg</t>
  </si>
  <si>
    <t>sleeps well, walking distabnce good, muscle sttrength good,  no emotional change, no memory loss, good judgement</t>
  </si>
  <si>
    <t>salt restriction,be active, minim ize coffee, prevention of fall, vegitab;lre and fruitt dish, legumes dish, get adequate sun light, use only liqyid oil, foot care (wear loose shoe, becareful whjile cutting nail, keep moisturizing legs with vaslin) keep candy in pockets</t>
  </si>
  <si>
    <t xml:space="preserve">BP-169 / 89 mmHg (140/70 mmHg-Home ) </t>
  </si>
  <si>
    <t xml:space="preserve">Advice her opn Serial BP measurement </t>
  </si>
  <si>
    <t xml:space="preserve">HTN on Amlodipine 10 mg op/d </t>
  </si>
  <si>
    <t>pt claims she didnt get salbutamol and beclomethasone but no attack in the past 1 month</t>
  </si>
  <si>
    <t>bp=146/81  HBM=130/78  pr=87  rr=15  o2 sat=95 atm  FBS=105</t>
  </si>
  <si>
    <t>fair BPcontrol + good glycemic control</t>
  </si>
  <si>
    <t>counsel on adherance , life style modification</t>
  </si>
  <si>
    <t>DM + HTN + B.Asthma_x000D_
on_x000D_
enalapril 5 mg po BID_x000D_
Metformin 500mg po bid_x000D_
atorvastatin 20 mg po/d_x000D_
Beclomethasone 2 puff bid_x000D_
Salbutamol 2puff prn</t>
  </si>
  <si>
    <t>BP-137/69, 115/62_x000D_
pr 78_x000D_
FBS- 117, 110</t>
  </si>
  <si>
    <t>refill and advise on dietary habits and adherence_x000D_
appoint after 3 month</t>
  </si>
  <si>
    <t>known type 2 DM+ HTN on medication ON NPH18/8, enalapril ,5 mg po daily, HCT 25 mg po daily</t>
  </si>
  <si>
    <t>PR- 71 RR-17 BP-161 / 73, SC.CREATIN-0.8,</t>
  </si>
  <si>
    <t xml:space="preserve">SUBOPTHMAL CONTROLLED HTN </t>
  </si>
  <si>
    <t>ESCALATE ENALAPRIL 5 MG PO BID, APPOINT AFTER 3 MONTHS</t>
  </si>
  <si>
    <t>P=HTN ON Amlodipine 10 mg PO daily Enalapril 5 mg PO daily</t>
  </si>
  <si>
    <t xml:space="preserve">poor appitite of 1 month </t>
  </si>
  <si>
    <t>Hgb A1 C = 4.9% , FBS = 98mg/dl</t>
  </si>
  <si>
    <t>no urinary complaint_x000D_
home bg &amp;lt;130</t>
  </si>
  <si>
    <t>77 17 174 / 93</t>
  </si>
  <si>
    <t xml:space="preserve">refill_x000D_
                 </t>
  </si>
  <si>
    <t xml:space="preserve">BP-105 / 76 mmHg, urea-14,Cr.-0.99 &amp; Vitamin D-22.23 </t>
  </si>
  <si>
    <t xml:space="preserve">T2DM + HTN &gt;5 YEARS - ON AMLODIPINE10 MG PO DAILY , , MTF 1GM PO/BID , GLIBENCLAMIDE 10/5 MG PO BID , LOSARTAN 50 MG PO DAILY , METOPROLOL - 12.5 MG PO DAILY </t>
  </si>
  <si>
    <t>HAS NUMBNESS TO THE WEAKEST EXTRIMITY</t>
  </si>
  <si>
    <t>129/80=BP, PR=  80</t>
  </si>
  <si>
    <t>AMLODIPINE 10MG PO/D -HCT 25MG PO/D-AMIT 12.5MG PO/D</t>
  </si>
  <si>
    <t>BP=123/68,PR=69</t>
  </si>
  <si>
    <t>Problem List_x000D_
1/DVHD 2.T 2 DM 3.HTN on metformin 500 mg po bid ,glibenclamide 10 mg po bid ,spironolactone=25 mg po once/day ,frusemide 40 mg po once/day ,digoxin=0.125 mg po once / day</t>
  </si>
  <si>
    <t xml:space="preserve">PR-62 RR-17 BP- 150 / 81, HCT- 58.2%, HG-20.6G/DL, PLAT-591K </t>
  </si>
  <si>
    <t xml:space="preserve">POLYTHEMIA+ HTN </t>
  </si>
  <si>
    <t>CBC, REFILL MED&amp; APPOINT AFTER 2 MONTHS</t>
  </si>
  <si>
    <t>P- HTN + POLYCYTHEMIA on ASA 81 mg po/d, enanapril 5 mg po daily.</t>
  </si>
  <si>
    <t xml:space="preserve">BP = 170/90mmgh </t>
  </si>
  <si>
    <t>no new complaints, no body swelling, decrease in urine amount</t>
  </si>
  <si>
    <t>bp=127/87  pr-78    vitamin D=8.93( LOW)  OFT= WNR  But crea=8 (looks lab error)</t>
  </si>
  <si>
    <t>TB spondylodiscitis +vitamin D deficiency</t>
  </si>
  <si>
    <t>Vitamin D 50,000IU po/week/3 months, appoint 3 months with upadte vit D level, repeat RFT today</t>
  </si>
  <si>
    <t>he was told to have sigmoid mass found by ultrasound at private clinic</t>
  </si>
  <si>
    <t>ultrasound BPH, Left renal simple cyst_x000D_
 91 18 135 / 88</t>
  </si>
  <si>
    <t>??sigmoid mass</t>
  </si>
  <si>
    <t xml:space="preserve">refill_x000D_
                     </t>
  </si>
  <si>
    <t xml:space="preserve">HAS PRODUCTIVE COUGH WITH WHITISH SPUTUM SINCE AGE 0F 30. INTERMITTENT. -NO BACTERIOLOGIC EVIDENCE FROM PREVIOUS WORK UP_x000D_
-ONLY 1 HOSPITALIZATION DUE TO PNEUMONIA_x000D_
-NO FEVER, </t>
  </si>
  <si>
    <t>BP= 154 / 74, HOME BP =129/79  FBS=100, POST-PRANDIAL =155</t>
  </si>
  <si>
    <t>+?BRONCHIOECTASIS</t>
  </si>
  <si>
    <t>-REFILL FOR 3 MNTH_x000D_
-GIUAFENSIN COUGH SYRUP</t>
  </si>
  <si>
    <t>SHE WAS TALKING THE NIFEDIPIN  DAILY</t>
  </si>
  <si>
    <t>PR-64 RR-17 BP- 171 / 80</t>
  </si>
  <si>
    <t>POORLY CONTROLLED HTN + PELVIC#</t>
  </si>
  <si>
    <t>ADVICE ON DRUG ADHERENCE, APPOINT HER 5 WEEKS</t>
  </si>
  <si>
    <t>P- pelvic fracture/dvt/-02 years Hypertension-05 years on nifedipine 20mg po BID completed warfarin</t>
  </si>
  <si>
    <t>currently presented with Shortness of breath with ordinary activities, productive cough with intermittently blood tingled sputum, aversion to smell accompanied by vomiting of ingested matter, profuse night sweat but no orthopnea or PND  the symptoms appeared after completing the medications and worsned the past week</t>
  </si>
  <si>
    <t>BP-127/82_x000D_
pr 78</t>
  </si>
  <si>
    <t xml:space="preserve">CAP treated + ? PTB     </t>
  </si>
  <si>
    <t>?? CAP  treated with augemntin and azythromycin a month back and symptoms improved for a while</t>
  </si>
  <si>
    <t>bp=130/68,pr= 69</t>
  </si>
  <si>
    <t>Problem List_x000D_
HTN on HCT 25 mg po/d, Enalapril 10 mg po/d</t>
  </si>
  <si>
    <t>no cough, no SOB, no edema, no visual problem, no bacvk pain, no paresthjasia, joint mobnility good, good balance, good understanding, cooperative, no obesity, nom stress, no psychosocial distress, good dietary habit, no addiction, good hyfgien, adherent to medfication, toileting good, good social interaction. renmarks (no BPH symptoms ,  wist circumferance 100/height 180 cm = 0.55 no visceral obesity, FBS 110 mg/dl mostly around this value</t>
  </si>
  <si>
    <t>sleeps well, walking distance good, muscvle strength good, no emotional change, no memory loss, good judgement. renmarks (has erectile dysfunction,no dental decay,  no carotid bruit, no murmur, cold extrimiters, dorsalis pedis pulse fel;t, no nail cornificvation, no ccharkot foot)</t>
  </si>
  <si>
    <t>salt restriction,m be active, avoid alcohol,, avoid pooilly food, minim ize coffee, prevention of fakll, vegitable and fruit dish, avoid beef, avoid stress, get adequate sun light, foot care (keep moisturizing legs with vaslin, wear loose shoe, becatreful while cutting nailsd, keep hygien), keep candy in pockets, walk for 20 minutes 5 times per week</t>
  </si>
  <si>
    <t>FBS=230...........</t>
  </si>
  <si>
    <t>Make NPH-38/22, COUNSEL ON ADHERANCE, APPOINT 2WEEKS WITH HBGM</t>
  </si>
  <si>
    <t>no new complaint_x000D_
he run out of amitriptilline_x000D_
significant improvement in symptoms of prostatism</t>
  </si>
  <si>
    <t>64 17 113 / 64</t>
  </si>
  <si>
    <t xml:space="preserve">same _x000D_
             </t>
  </si>
  <si>
    <t xml:space="preserve">refill_x000D_
        </t>
  </si>
  <si>
    <t>CLBP with radiculopathy 2ry to ? sciatica+ BPH on Meloxicam 15 mg po daily,alfuzosin 10mg po daily, amityriptilline 25mg po daily</t>
  </si>
  <si>
    <t>PR-91 RR-17 BP-110-120/ 50-60, , FBS-120-140</t>
  </si>
  <si>
    <t>GOOD GLYCEMIC CONTROLL + HTN</t>
  </si>
  <si>
    <t>LINK TO PTHA CLINIC, OFT, U/A, HA1C, REFILL MEDS&amp; APPOINT AFTER 3MONTHS</t>
  </si>
  <si>
    <t>P- known DM + HTN on nifedipine 20 mg po BID, HCT 25 mg po per day, metformin 500 mg po bid, ASA 81 mg po daily and atorvastatin 10mg po daily</t>
  </si>
  <si>
    <t xml:space="preserve">NO NEW COMPLAINT_x000D_
-DISCONTINUED RIVAROXABAN 2 WKS BACK AFTER 6 MNTH OF TRT._x000D_
LDL= 61_x000D_
</t>
  </si>
  <si>
    <t>BP= 147 / 83 FBS=130</t>
  </si>
  <si>
    <t xml:space="preserve">FAIR CTRL              </t>
  </si>
  <si>
    <t>T2DM on METFORMIN 1000mg po bid , Atorvastatinn 10 mg po/d._x000D_
VTE(PE , DVT)(TREATED)</t>
  </si>
  <si>
    <t>BP-130/80, 135/75, 130/70_x000D_
pr 87_x000D_
FBS- 142, 114, 145, 155, 145</t>
  </si>
  <si>
    <t>add on glibenclamide 5 mg po daily_x000D_
advise on dietary adherence and monitor</t>
  </si>
  <si>
    <t xml:space="preserve">BP-102 / 67 mmHg </t>
  </si>
  <si>
    <t xml:space="preserve">P1= Atrial Fibrillation P2= IHD on Medications </t>
  </si>
  <si>
    <t>vvvvvvvvvvvvvvvvvvv</t>
  </si>
  <si>
    <t>vvvvvvvvvvvvvvvvv</t>
  </si>
  <si>
    <t>vvvvvvvvvvvvvvv</t>
  </si>
  <si>
    <t>vvvvvvvvvvvvvvvvvv</t>
  </si>
  <si>
    <t>vvvvvvvvvvvv</t>
  </si>
  <si>
    <t xml:space="preserve">Rt ear pain and sore throat </t>
  </si>
  <si>
    <t xml:space="preserve">Poor controlled T2 DM + ? Tonsillitis + ? Acute otitis media </t>
  </si>
  <si>
    <t>PR-104 RR-17 BP- 140 / 83, FBS-95-110</t>
  </si>
  <si>
    <t>REFILL MEDS&amp; APPOINT AFTER 3 MONTHS</t>
  </si>
  <si>
    <t xml:space="preserve">BP = 145/96mmgh </t>
  </si>
  <si>
    <t>HAS INTERMITTENT KNEE JIONT PAIN_x000D_
-CR=0.4, LDL=107</t>
  </si>
  <si>
    <t>BP= 141 / 85 HOME BP= 121/74-134/80</t>
  </si>
  <si>
    <t xml:space="preserve">T2DM + HTN   </t>
  </si>
  <si>
    <t>-ATEROZ 20MG PO/D_x000D_
-MTF 1GM PO BID, AMLODIPINE 10MG PO/D_x000D_
-HOME FBSM, BPM, HGA1C</t>
  </si>
  <si>
    <t>P T2 DM and hypertension + OA on Metformin 1000mg po bid, Amlodipine 10 mg po/d</t>
  </si>
  <si>
    <t>patient_x000D_
did   not come</t>
  </si>
  <si>
    <t>CLAIMS HAS IMPOVEMENT IN WEAKNESS, PT DIDNT START MEFORMIN</t>
  </si>
  <si>
    <t>BP =148 / 83 PR=104 RR=17  T=36  ECHO=Mild concentric LVH with grade 1 LV DDF with preserved EF=60-65%  TAPSE=23</t>
  </si>
  <si>
    <t xml:space="preserve">P1= VTE( left lower proximal &amp; distal + PE) P2 Hypoalbuminemia( 2.6) P3=prediabetic(hga1c-6.3) P4=cor pulmonale 2ry to ? PE P5=Known HTN with hypertensive heart disease(LVH) P6= Recurrent ischemic stroke </t>
  </si>
  <si>
    <t>MAKE ENALAPRIL 10MG PO/BID, CONTINUE OTHERS, MEFORMIN 500MG PO/DAY</t>
  </si>
  <si>
    <t>P1= VTE( left lower proximal &amp; distal + PE) P2 Hypoalbuminemia( 2.6) P3=prediabetic(hga1c-6.3) P4=cor pulmonale 2ry to ? PE P5=Known HTN with hypertensive heart disease(LVH) P6= Recurrent ischemic stroke 2x(5month back RT PCA and a month back bilateral lacunar infraction) P7= post stroke seizure disorder on  Rivaroxaban15mg po/d, Amlodipine 10 mg/d, Enalapril 10 mg po/d, Atorvastatin 40 mg po/d, neurobin 1 tab/d, Levetracetam 500mg po/d</t>
  </si>
  <si>
    <t>complain  difficalty  to  see</t>
  </si>
  <si>
    <t xml:space="preserve">bp      147/82  </t>
  </si>
  <si>
    <t>controlled  HTN +OSTEOPOROSIS</t>
  </si>
  <si>
    <t>REFILL  AND APPOINT  AFTER  1 MONTH  AND  SHE  WAS  TAKING  PREDENSOLON 5  MG  PO /DAY  THE  PLAN IS  TO TAOPER  AND  STOP  MEDICATION  AND  SHE  WAS  TAKEN  VITAMIN  D3  FOR  1  MONTH  SO THE PLAN IS  TO  CONTINUE   VITAMIN  D  AND  CALCIUM  WITH  VITAMIN  D  AND  APPOINT  AFTER 1  MONTH</t>
  </si>
  <si>
    <t>she is complaining  bilateral knee  pain and back pain 1 years duration</t>
  </si>
  <si>
    <t>BP= 130/90,140/90 ,PR=,62</t>
  </si>
  <si>
    <t>fair BP  control+?OA</t>
  </si>
  <si>
    <t>refill the medication and advise on diet and physical exercise send LIPID PROFILE,X-ray of Rt and Lt knee and</t>
  </si>
  <si>
    <t>Problem List_x000D_
known hypertensive + VIT D Deficiency - ON Supplement , - on lisinopril 10 mg po/d</t>
  </si>
  <si>
    <t>PR- 69 RR-18 BP- 131 / 79</t>
  </si>
  <si>
    <t xml:space="preserve">MILD PERSISTENT B.ASTHEMA+ HTN </t>
  </si>
  <si>
    <t>pulmoclear easyheler  2 puffs BID , appoint her after 3months</t>
  </si>
  <si>
    <t>P1= Bronchial Asthma + P2=HTN on on Symbicort 2 puffs Bid and Amlodipine 5mg PO Daily,salbutamole puff prn, symbicort 2 puffs bid</t>
  </si>
  <si>
    <t>Breast cyst +?Cervical spondylosis</t>
  </si>
  <si>
    <t xml:space="preserve">no new complaint_x000D_
                     </t>
  </si>
  <si>
    <t xml:space="preserve">stable_x000D_
                  </t>
  </si>
  <si>
    <t xml:space="preserve">refil  _x000D_
                 </t>
  </si>
  <si>
    <t>Type 2 DM -3 years on metformin 500mg po qod</t>
  </si>
  <si>
    <t>NO NEW COMPLAINT_x000D_
-p1-mild AR (likely due to previous carditis - EF-65% , TAPSE- 23mm)</t>
  </si>
  <si>
    <t>BP= 135 / 81 PR=</t>
  </si>
  <si>
    <t xml:space="preserve">P1 :- Severe pulmonary HTN P2 :- Sclerotic Aortic valve with mild AR </t>
  </si>
  <si>
    <t xml:space="preserve">generalized body ache, fatigue_x000D_
                    </t>
  </si>
  <si>
    <t xml:space="preserve">stable_x000D_
                              </t>
  </si>
  <si>
    <t xml:space="preserve">same _x000D_
                 </t>
  </si>
  <si>
    <t>she is complaining  bilateral knee  joints pain and back pain of 1 years duration</t>
  </si>
  <si>
    <t>fair BP  control + ?PN</t>
  </si>
  <si>
    <t>refill the medication and advise on diet and physical exercise send Lipid profile</t>
  </si>
  <si>
    <t>refill the medication and advise on diet and physical exercise send LIPID PROFILE, and electrolites</t>
  </si>
  <si>
    <t>fair BP  control+?PN</t>
  </si>
  <si>
    <t>refill the medication and advise on diet and physical exercise send LIPID PROFILE,elec.</t>
  </si>
  <si>
    <t>no cough, no SOB, no edema, no visual problem, seen recenmtly U/S (acute pylonephrites on treatment, mild fatty liver)</t>
  </si>
  <si>
    <t>sleeps well, walking distance good, muscle strength weak, no emotional change,no memory loss, good judgement</t>
  </si>
  <si>
    <t xml:space="preserve">acute pylonephrites </t>
  </si>
  <si>
    <t>presdinsolone disconmtinued, antibilotics gioven, advice to continue follow up at BLH</t>
  </si>
  <si>
    <t>HHD, dyslipidemia AV block on follow up  at BLH for pace maker</t>
  </si>
  <si>
    <t>PR-83 RR-18 BP- 141 / 80, FBS-167</t>
  </si>
  <si>
    <t>SUBOPTIMAL CONTROLLED GLYCEMIA+ HTN</t>
  </si>
  <si>
    <t>HA1C,  OFT, OFT, LINK HER TO OPTHA CLINIC, AFFTER 3 WEEKS</t>
  </si>
  <si>
    <t>p- DM/HTN- NPH 34/24 -GALVUSMET 1 TAB PO DAILY -ATORVASTATIN 40MG PO DAILY -AMLODIPINE 10MG DAILY -ENALAPRIL 10 mg po bid Current HgA1c= 7.1%, FBS= 103</t>
  </si>
  <si>
    <t>fair BP  control+?PA</t>
  </si>
  <si>
    <t>refill the medication and advise on diet and physical exercise send LIPID PROFILE, AND ELEC.</t>
  </si>
  <si>
    <t>BP 130/76  PR 70</t>
  </si>
  <si>
    <t>HTN(CONTROLLED) + GOUTY ARTHIRITIS  + HOMMERAGIC STROKE PT</t>
  </si>
  <si>
    <t>Hgb A1 C = 9% , FBS , 121mg/dl</t>
  </si>
  <si>
    <t xml:space="preserve">good controlled T2 DM + Poor controlled HTN </t>
  </si>
  <si>
    <t xml:space="preserve">Abdpelv U/S ,U/A  </t>
  </si>
  <si>
    <t>BP_203/87, 204/91_x000D_
pr 78_x000D_
FBS-</t>
  </si>
  <si>
    <t>BP 166 / 98mmHg no motor deficit CR 4.91---1.5---1.4.. 1.29, ECHO G IV LVH + G II DD, ABD U/S hepatomegally with mild diffuse steatosis, bil diffuse increased renal cortica echoes ? renal parenchymal disease bain CT lt thalamic acute hemorrhage with vetnricular diseection and extending to the Lt lateral ventricle, lt frontal encephalomalecia and healed depressed fructure of overlying skull</t>
  </si>
  <si>
    <t xml:space="preserve">BP= 164/106       </t>
  </si>
  <si>
    <t>POORLY CTRLD BP + HEMMORHAGIC STRKE + AKI(IMPROVING)</t>
  </si>
  <si>
    <t>MAKE CARVIDOLOL 12.5MG PO/D- CONTUNUE OTHERS -SEE AFTER 2 WKS WITH RFT</t>
  </si>
  <si>
    <t>P HTN with HHD + hemoragic stroke + diffuse hepatic steatosis on Amlodipine 10mg po/d Hhdrochlorthazide 25 mg po /d,  Carvedolol 6.25 mg po/ d</t>
  </si>
  <si>
    <t>BP=125/65,PR=66</t>
  </si>
  <si>
    <t>Problem List_x000D_
P=HTN + IHD ( for 6 yrs); on Atorvastatin 20 mg po/d ASA 81 mg po/d Metoprolol 12.5 mg po/d spironolactone 25 mg po/d HCT 25 mg po/d</t>
  </si>
  <si>
    <t>occasional hypoglycemic sxs</t>
  </si>
  <si>
    <t>hemoglobin a1c 6.6%_x000D_
psa 2.93</t>
  </si>
  <si>
    <t>reduce metformin to 500/1000</t>
  </si>
  <si>
    <t>Hypertension/T2 DM/BPH ON enalapril 5 mg po/day , metformin 1000 mg po bid, ASA 81 mg po/day, atorvastatin 20 mg po/day , Alfuzosin 10mg po daily</t>
  </si>
  <si>
    <t>bp= 125 / 71   pr=74 rr=17   TSH= 0.08 (O.3-4.2- LOW), FREE T3=9.11(2.8-7.1-HIGH), FREE T4=31.05(12-22-HIGH), PTH=60.38(12-88-NORMAL, CA+2=9.2(8.4-10.2- NORMAL</t>
  </si>
  <si>
    <t>good bp control , poor control of TMNG</t>
  </si>
  <si>
    <t>make PTU 100mg po tid, continue others</t>
  </si>
  <si>
    <t>P HTN + Ischemic stroke + TMNG on ASA + 81mg po/d, Atorvastatin 40mg po/d, Amlodipine 10mg po, HCT 125mg/d , Enalapril 5 mg po bid, PTU 100mg po BID, Propranolol 40mg po tid</t>
  </si>
  <si>
    <t xml:space="preserve">well controlled HTN + ?PNP </t>
  </si>
  <si>
    <t>BP-111/84_x000D_
pr 78_x000D_
FBS, 120, 118, 117</t>
  </si>
  <si>
    <t xml:space="preserve">refill and advise on dietary adherence_x000D_
send investigations on by appointment_x000D_
</t>
  </si>
  <si>
    <t>no cough, no SOB, no edema,no visual problem, back pain, no paresthassia, joint mobility (knee pain, no swelling, no creptation), good balance, good understanding, cooperative, has fatigue, no obesity, no stress, no psychosocioal distress, good dietary habit, adherent to medication,good hygien , toileting (constipation), good social interaction. rematrks (no breasst mass, no vaghinal discharge)BP 120/60 mmHg</t>
  </si>
  <si>
    <t>salt restriction,be active, minimize coffee, prevention of fall, vegitable and fruit dish, legumes dish, use only liquid oil, be actiove, get adequate sun light, eat (banana, tomatto, pottato for pottasium supplementation)</t>
  </si>
  <si>
    <t>DRY INTERMIITENT COUGH, FEVER, HEADACHE, CHEST TIGHTNESS</t>
  </si>
  <si>
    <t xml:space="preserve">PR-88 RR-24T- 37.8, BP- 130 / 74, SOR-88%,RESP- DIFFUSE WHEEZING , </t>
  </si>
  <si>
    <t>EXACERBATED B.ASTHMA+ HTN+ T2 DM</t>
  </si>
  <si>
    <t>LINK HER TO EOPD, CONTINUE OTHER MGT&amp; APPOINT HER 2 MONTHS</t>
  </si>
  <si>
    <t>P-RVI ON HAART /HYPERTENSION /DM /BRONCHIAL ASTHMA ON nifedipine 20mg po daily NPH-20/10, Atrovastatin 20mg po/d salbutamol puff prn beclomethasone 02 puff bid</t>
  </si>
  <si>
    <t xml:space="preserve">Rt upper arm pain and injure  </t>
  </si>
  <si>
    <t xml:space="preserve">Rt upper arm injury </t>
  </si>
  <si>
    <t xml:space="preserve">cbc,,U/A, Elec, OFT , Rt upper arm xray </t>
  </si>
  <si>
    <t xml:space="preserve">BP-140/77_x000D_
pr 78_x000D_
</t>
  </si>
  <si>
    <t>advise on LSM, refill and appoint after 3 month</t>
  </si>
  <si>
    <t xml:space="preserve">PR 69 RR 17 BP 142 / 98 T 36 </t>
  </si>
  <si>
    <t>HTN + T2 DM on NPH 28/10 Am/pm, Atenolol 25 mg po/d, Enalapril 10 mg po/d</t>
  </si>
  <si>
    <t>refill_x000D_
metformin 1000mg po noct</t>
  </si>
  <si>
    <t>P=TYPE 2 DM ON NPH=24/14 AND ATROVASTATIN 20MG PO/DAY; metformin 500mg po/day</t>
  </si>
  <si>
    <t>bp=159-188/105-110   pr=84   Neck U/S, Diffuse enlarged thyroid gland with heterogeneous echotexture and increased PSV suggestive of Gravesâ€™ disease (DDX-Subacute thyroiditis: Hashimotos thyroiditis)Renal Doppler Unremarkable Sr K+ 4.71 TSH 77.1, FT 0.89</t>
  </si>
  <si>
    <t>make Enalapril15mg po bid, add carvedilol 12.5 mg po/day, make levothyroxine 100mcg po/day</t>
  </si>
  <si>
    <t>P Hypertension P2 Hypothyroidism_x000D_
 On Amlodipine 10mg po/day_x000D_
      Enalapril 10mg po bid_x000D_
      Spironolactone 25 mg po/day_x000D_
      HCT 25mg po/day_x000D_
      Levothyroxine 50mcg po/day</t>
  </si>
  <si>
    <t>no cough, no SOb, no edema, no visual problem evalutied, no back pain,no paresthasia, joint mobility good, good balance, good understanding, cooperative, no obesity, no stress, no psychosocial distress, good dietary habit, no addiction, adherent to medication, good hygien (brush tooth), toileting good, good social interaction(remarks  no  BPH symptoms , wist circumference 90 cm/ height 170 cm = 0.5 no visceral obesity</t>
  </si>
  <si>
    <t>sleeps well, walking distance good, muscle strength good, no emotional change, no memotry loss, good judgement. remarks (no carotid bruit, no murmur, warm extrimites, no nail cornification,no charkot feet, BP 130/80 mmhg mostly around thjis, FBS 170-220 mmhg )</t>
  </si>
  <si>
    <t>good diseae course + poor glycemic control</t>
  </si>
  <si>
    <t xml:space="preserve">salt restriction, be active, minimize coffee,prebvention of fall,vegitable and fruit dish, legumes dish, get adequate sun light, usre onluy liquid, walk for 30 minutes 5 tim es per week, foot care (hygien, keep moiturizing lehs with vadlin, becvarefgul while cutting nail, wear loose shoe), keep candy inpockets </t>
  </si>
  <si>
    <t>FBS=93-212 PRE-DINNER = 66-192</t>
  </si>
  <si>
    <t>NPH 32/26, RI-8/4_x000D_
-</t>
  </si>
  <si>
    <t xml:space="preserve">PR 67 RR 18 BP 129 / 80 </t>
  </si>
  <si>
    <t>atrovastatin  20 mg po daily</t>
  </si>
  <si>
    <t>stable_x000D_
                      vital signs</t>
  </si>
  <si>
    <t xml:space="preserve">good _x000D_
           </t>
  </si>
  <si>
    <t>DM /HTN CKD/MALROTATED,ECTOPIC KIDNEY, persistent ida despite iron treatment ??retroperitoneal liposarcoma,ASA (discontinued due to bleeding), ATORVASTATIN 40MG PO DAILY, LOSARTAN 50MG PO BID METFORMIN 500MG PO BID NPH 16/12 AMITRYPTILLINE 25MG PO DAILY</t>
  </si>
  <si>
    <t>BP-140/90, FBS- 140-170</t>
  </si>
  <si>
    <t xml:space="preserve">SUBOPTHMIAL CONTROLLED GLYCEMIA+ HTN </t>
  </si>
  <si>
    <t>HA1C, OFT, ESCALATE GLIBENCLAMID 10 MG PO BID, CONTINUE OTHER MGT</t>
  </si>
  <si>
    <t>BP=148/79, PR=97,RBS=84,91,101,109</t>
  </si>
  <si>
    <t>refill the medication and advise on diet and tell him to bring serial BP  and fbs measurements  for next follow up time</t>
  </si>
  <si>
    <t>Problem List_x000D_
DM + HTN on medications (NPH 22/12 IU SC BID )+ DKD</t>
  </si>
  <si>
    <t xml:space="preserve">generalized body pain and burning sensation of 1 year  </t>
  </si>
  <si>
    <t xml:space="preserve">well controlled T2 DM +  ? PNP </t>
  </si>
  <si>
    <t xml:space="preserve">Lipidprofile , Uric acid, RF, </t>
  </si>
  <si>
    <t xml:space="preserve">FBS 99   ,102  </t>
  </si>
  <si>
    <t xml:space="preserve">THE PLAN IS  CONTINUE  ATROVASTATIN  20  MG PO/DAY  AND  APPOINT  AFTER   3  MONTH   ABDOMENAL  U/S  AND  LIPID PROFILE </t>
  </si>
  <si>
    <t>TYPE II DM+HTN RX on: - Glybenclamide 5 mg po/d - MTF 1000 MG PO BID Enalapril 10 MG PO BID Atrovastatin 20 MG PO/D Amlodipine 10 mg po day FBS b/n 120-155 BP= b/n 130-150</t>
  </si>
  <si>
    <t>bp =149/80  fbs=97-99 RBS= 94-222</t>
  </si>
  <si>
    <t>MAKE AMLODIPINE 10MG PO/D, MTF 1GM PO BID, NPH 14/4, Enalapril 10mg BID,ASA 81 mg po/d Atrovastatin 40 mg po/d</t>
  </si>
  <si>
    <t>DM + HPN on NPH 12/4 IU BID, Metformin 1000mg BID, Enalapril 10mg BID , Amlodipin 5 mg po/d Minor stroke ? on ASA 81 mg po/d Atrovastatin 40 mg po/d</t>
  </si>
  <si>
    <t>difficulty of holding material by  her  both hand</t>
  </si>
  <si>
    <t>PR 75 RR 17 BP 145 / 90 T 36</t>
  </si>
  <si>
    <t>CLBP + PN+ COM + Severe Lt CHL</t>
  </si>
  <si>
    <t>cbc lipid profile , serum electrolyte,  lumbosacral MRI</t>
  </si>
  <si>
    <t xml:space="preserve">FBS   130,112 132  159  151 </t>
  </si>
  <si>
    <t xml:space="preserve">CONTROLLED T2DM   </t>
  </si>
  <si>
    <t xml:space="preserve">REFILL  AND  APPOINT AFTER 2  MONTH     AND  LINK  TO  OPHTA  FOR  CHECK  UP  </t>
  </si>
  <si>
    <t xml:space="preserve">still complaining of epigastric pain, nausea, loss of appetite, wt loss </t>
  </si>
  <si>
    <t xml:space="preserve">BP-110/69 mmHg </t>
  </si>
  <si>
    <t>Link him again to MRC</t>
  </si>
  <si>
    <t>Gastropathy 2ndry to ? H.pylori infection/ PH ?Drugs.</t>
  </si>
  <si>
    <t>BP= 122/86,PR=98</t>
  </si>
  <si>
    <t>refill the medication and advise and tell him to bring seial BP measurement for next follow up time</t>
  </si>
  <si>
    <t>Problem List_x000D_
HTN on NIFEDIPINE 20 MG PO/BID</t>
  </si>
  <si>
    <t>BP-143/84, 134/87_x000D_
pr 78_x000D_
FBS 130, 95, 110, 131_x000D_
Free T4- 1.37_x000D_
FT3- 4.847_x000D_
TSh 0.032</t>
  </si>
  <si>
    <t>refill and advise and appoint_x000D_
to brig TFT and monitor bp and glycemic conytrol</t>
  </si>
  <si>
    <t xml:space="preserve">PR-69 RR-17 BP- 124 / 76 </t>
  </si>
  <si>
    <t>P- HTN/SAH on Amlodipine 5 mg PO/DAY, Enalapril 5 mg PO BID</t>
  </si>
  <si>
    <t>Hgb-10.5, WBC-6.6 &amp; PLT-210k</t>
  </si>
  <si>
    <t xml:space="preserve">Refill &amp; Do CBC for nxt visit </t>
  </si>
  <si>
    <t xml:space="preserve">Anemia 2ndry to ? </t>
  </si>
  <si>
    <t>BP=132/84,134/84,PR=61</t>
  </si>
  <si>
    <t>refill the medication and advise on diet( on salt use) and tell her to bring serial BP measurments for next follow up time</t>
  </si>
  <si>
    <t>Problem List_x000D_
P=HTN(7 yrs)+ old stroke( ? IS , 7 yrs back) on ASA 81mg/day, Atrovastatin 20mg/day Enalapril 10mg BID and Amlodipine 10mg/day, Amitriptyline 25 mg po/d</t>
  </si>
  <si>
    <t xml:space="preserve">lower back and lower limb pain of  3months </t>
  </si>
  <si>
    <t xml:space="preserve">lower back pain + ? OA + ? PNP + ?RA </t>
  </si>
  <si>
    <t xml:space="preserve">lumbo sacral &amp; Pelvic xray , RF, Uric ACID </t>
  </si>
  <si>
    <t>INR =3.59         -SHE COMPLAINS OF INTERMITTENT GINGIVAL BLEEDING FROM THE TIME ASA AND WARFARIN INTIATED</t>
  </si>
  <si>
    <t xml:space="preserve">VITALS ARE NORMAL _x000D_
</t>
  </si>
  <si>
    <t>-MAKE WARFARIN 7.5MG PO 5X/WK AND 10MG PO 2X/WK, _x000D_
-ADVICED ON RIVAROXABAN_x000D_
-CONITNIUE METOPROLOL_x000D_
-APPOINT WITH INR</t>
  </si>
  <si>
    <t>VHD(MR) + Atrial flatter (warfarin 7.5mg)+ PHTN(Mild) + ? HTN( Diastolic) + Fissured toungue ON MAKE WARFARIN 10MG PO/D, METOPROLOL 25MG PO BID -</t>
  </si>
  <si>
    <t xml:space="preserve">controlled  asthma  </t>
  </si>
  <si>
    <t>refill and appoint  after 1  month</t>
  </si>
  <si>
    <t>difficulty of swallowing, easy fatigability</t>
  </si>
  <si>
    <t>BP_117/93, 130/78_x000D_
pr 87</t>
  </si>
  <si>
    <t xml:space="preserve">Good bp control + dysphagia 20 ? </t>
  </si>
  <si>
    <t xml:space="preserve">HTN + PN +Degenerative disc disease(ff at abate hospital) on Enalapril 10 mg po/d HCT 25 mg po /day </t>
  </si>
  <si>
    <t>DYSPEPSIA +R/O PUD</t>
  </si>
  <si>
    <t>DYSPESSIA +R/O PUD</t>
  </si>
  <si>
    <t>PR 87 RR 17 BP 129 / 73 T 36</t>
  </si>
  <si>
    <t>BP=123/61130/70,,PR=104</t>
  </si>
  <si>
    <t>Problem List_x000D_
HTN + HHD +Peripheral neuropathy; on Metoprolol 25 mg po/d Amlodipine 10 mg po/d Lasix 40 mg po/d atorvastatin 40 mg po/d AMT 25 mg po/d</t>
  </si>
  <si>
    <t xml:space="preserve">BP-152 / 96 mmHg &amp; FBS-113 mg/dl </t>
  </si>
  <si>
    <t>T2DM + HTN on MTF 500mg po bid, NPH 14/4 IU SC bid, atrovastatin 20mg po daily, Nifedipine 20mg po bid and HCT 25mg po daily</t>
  </si>
  <si>
    <t xml:space="preserve">fbs 154,153  </t>
  </si>
  <si>
    <t>REFILL AND APPOINT  AFTER  3 MONTH</t>
  </si>
  <si>
    <t>PR= 72(IRREGULAR)</t>
  </si>
  <si>
    <t>CRVHD + AF</t>
  </si>
  <si>
    <t xml:space="preserve">APPOINT WITH INR_x000D_
-LASIX 40MG PO TID, Bisoprolol 2.5mg PO Daily, Warfarin 5mg/2.5mg PO ALTERNATIVLY, BENZANTHINE PENICILINE 1.2 M IU IM ONCE MONTHLY._x000D_
</t>
  </si>
  <si>
    <t>P1-CRVHD( - severe MS, severe TR, moderate MR, mild AR, with severe PUL HTN ) + SCAP(Rxed) +A.fib wiht controlled VR ON Lasix 80mg/40/40 TO BID, Bisoprolol 2.5mg PO Daily, Warfarin 5mg/2.5mg PO alternatively, Continue monthly Benzathine.</t>
  </si>
  <si>
    <t>BP_160/100,130/90, 165/98_x000D_
pr 78_x000D_
FBS 110, 130, 121</t>
  </si>
  <si>
    <t>poor bp control+ good glycemci control</t>
  </si>
  <si>
    <t>add on amlodipine 5 mg po daily, appoint after 1 month</t>
  </si>
  <si>
    <t>Type II DM + HTN enalapril 10 mg po bid MTF 500 mg po bid atrovastain 20 mg po/day</t>
  </si>
  <si>
    <t>BP=140/90,150/90,153/79</t>
  </si>
  <si>
    <t>Problem List_x000D_
HTN on Nifedipine 20 mg po /d , Atrovastatin 20 mg po/d , Asa - 81 mg po/d</t>
  </si>
  <si>
    <t>BP=127/82,,PR=71,FBS=94,-158 mg/dl</t>
  </si>
  <si>
    <t>Problem List_x000D_
P1: Known Type 2DM currently on NPH 18/10 IU SC BID,01 year since thyroidectomy done currently on Levothyroxine 25 MCG po/day. .</t>
  </si>
  <si>
    <t>poor appitite 1 month</t>
  </si>
  <si>
    <t>FBS = 298mg/dl</t>
  </si>
  <si>
    <t>BREAST MAMOGRAPHY =NORMAL_x000D_
-SHE IS FEELING DIZZINESS</t>
  </si>
  <si>
    <t>BP= 80 / 64  PR=80(STRONG) SHE HAS ORTHOSTATIC DIZZNES FBS=115</t>
  </si>
  <si>
    <t>RVI (ff up at TASH) + T2 DM + IHD + MDD ( ff up at ZMH)</t>
  </si>
  <si>
    <t>-MAKE ISOSORBIDE 5/10MG PO BID_x000D_
-CONTINUE OTHEERS</t>
  </si>
  <si>
    <t xml:space="preserve">PR 102 RR 17 BP 99 / 64 T 36 </t>
  </si>
  <si>
    <t>cervical spondylosis + PN + parkinson's diease</t>
  </si>
  <si>
    <t>Sputum gene x- pert</t>
  </si>
  <si>
    <t>left leg swelling, upto the calf, easy fatigability,and difficulty of walking_x000D_
3 days duration</t>
  </si>
  <si>
    <t>BP_140/83_x000D_
pr 78</t>
  </si>
  <si>
    <t>sub-optimal bP control + ? DVT</t>
  </si>
  <si>
    <t>small rashes on the Rt breast of  8 months duration and also she  is complaining toothache of 5 months duration</t>
  </si>
  <si>
    <t>BP=102/76,PR=89,FBS192</t>
  </si>
  <si>
    <t>refill the medication and advise on diet and tell her to bring serial FBS MEASURMENTS for next follow up time</t>
  </si>
  <si>
    <t>Problem List_x000D_
P1;T 2 DM ON MIXTARD 22/18 IU SC BID</t>
  </si>
  <si>
    <t xml:space="preserve">complain   frostration with  associated   bloating    and numbness to lower extrimities  and   idysurea   and  fever   forthis  tookprivate    clinic     and was  done    fbs  94   got  48  alp  244  bun  6  cr  0.7        u/a  leuk  +2    few  bacterea    cbc  wbc  7.5  neu    57 lynph  37   plat  418  </t>
  </si>
  <si>
    <t>bp  155/70</t>
  </si>
  <si>
    <t>the same+uti   +?hhd+?osteoporosis</t>
  </si>
  <si>
    <t xml:space="preserve">sen  send ecg   +serum  vitamin  d  leve;l </t>
  </si>
  <si>
    <t>subrapubic pain of 1 month</t>
  </si>
  <si>
    <t xml:space="preserve">Do Abdominopelvic U/S </t>
  </si>
  <si>
    <t xml:space="preserve">?Urinary Tract Infection </t>
  </si>
  <si>
    <t>T2DM + HTN On NPH 30/20 IU SC BID, Enalapril 10 mg po bid, HCT 25mg po/d &amp; Amlodipine 5 mg po/d</t>
  </si>
  <si>
    <t xml:space="preserve">BP-175 / 98 mmHg </t>
  </si>
  <si>
    <t xml:space="preserve">Add HCT     </t>
  </si>
  <si>
    <t>poor glycemic control+ athopic dermatitis+? toothcare</t>
  </si>
  <si>
    <t>refill the medication and advise on diet and tell her to bring serial FBS MEASURMENTS for next follow up time and transfer her to derma and dental units</t>
  </si>
  <si>
    <t xml:space="preserve">TSH  1.96       VITAMIN  D LEVEL   7.2 </t>
  </si>
  <si>
    <t xml:space="preserve">CONTROLLED  HTN+TOXIC  GOITER </t>
  </si>
  <si>
    <t xml:space="preserve">REFILL   AND   APPONT  AFTER 2  MONTH   WITH  TFT  </t>
  </si>
  <si>
    <t>BP=143/89, PR=96 FBS=122 mg/dl</t>
  </si>
  <si>
    <t>Problem List_x000D_
P=Type 2 DM( &gt; 11 yrs &amp; on Insulin for the last 5 yrs) on NPH 58 /48 IU SC BID , RI =14/14 IU SC BID; She has OPTHALMOLOGIC FOLLOW UP AT ALERT HOSPITAL</t>
  </si>
  <si>
    <t>She has SOB</t>
  </si>
  <si>
    <t>PR 100 RR 17 BP 91 / 61 T 36</t>
  </si>
  <si>
    <t xml:space="preserve">NYHA CLASS 3 STAGE C HFrEF 2ry to DCM(severe MR, Moderatte TR with Moderate PHT) + DM + HTN </t>
  </si>
  <si>
    <t>Continue her medication with GDMT</t>
  </si>
  <si>
    <t>NYHA CLASS 3 STAGE C HFrEF 2ry to DCM(severe MR, Moderatte TR with Moderate PHT) + DM + HTN Spironolactone 25mgx1, Lasix 40mg po every other day, ASA 100mgx1, Candesartan8mgx1, Metoprolol 12.5mx1, Amitriptyline 25mgx1, MTF 500mgxPO BIDN</t>
  </si>
  <si>
    <t>she is complaining wound on the scalp of 15 days duration</t>
  </si>
  <si>
    <t>good  glycemic control+?</t>
  </si>
  <si>
    <t>140/75  ,110/90     145/90</t>
  </si>
  <si>
    <t xml:space="preserve">BP=125/82           </t>
  </si>
  <si>
    <t>Problem List_x000D_
1.hyper tension on medication</t>
  </si>
  <si>
    <t xml:space="preserve">BP  110/90  </t>
  </si>
  <si>
    <t xml:space="preserve">CONTROLLED   DYSLIPEDEA </t>
  </si>
  <si>
    <t xml:space="preserve">DYSLIPEDEMEA  </t>
  </si>
  <si>
    <t xml:space="preserve">FBS  108  110  90  </t>
  </si>
  <si>
    <t xml:space="preserve">CONTROLLED  T1DM </t>
  </si>
  <si>
    <t>REFILL   AND APPOINT  AFTER 3  MONTH</t>
  </si>
  <si>
    <t>T1 DM  ON NPH  30/20</t>
  </si>
  <si>
    <t>Problem List T2DM + HTN on metformin 500 mg po BID, amlodipine 10 mg po/d and enalapril 5 mg po BIDn</t>
  </si>
  <si>
    <t xml:space="preserve">EAR ACHE      </t>
  </si>
  <si>
    <t xml:space="preserve">BP=118/77MMHG PR=78B/MIN        </t>
  </si>
  <si>
    <t>SAME   TINNITUS AND EAR ACHE</t>
  </si>
  <si>
    <t xml:space="preserve">COSULT ENT            </t>
  </si>
  <si>
    <t>Palpitation of 2 yrs duration</t>
  </si>
  <si>
    <t>BP=118 / 88, PR=112, regular_x000D_
FBS=82,96,105,65( he didn't ate &amp; took Insulin when his FBS around 9 Am was 65 mg/dlwhile he was working )</t>
  </si>
  <si>
    <t xml:space="preserve">T2DM(fair control) + Tachycardia 2 to ? </t>
  </si>
  <si>
    <t xml:space="preserve">Dec. NPH 34/17 IU and Increase atenolol 25 mg po/d_x000D_
Advised on drug adherence _x000D_
Appt with TSH </t>
  </si>
  <si>
    <t>P=T2DM(for 2 yrs &amp; 6 mons); on NPH 34/18 IU and atenolol 12.5 mg po/d</t>
  </si>
  <si>
    <t>SHE REFUSSED TO TAKE SALBUTAMOL&amp; BECLO PUFFS</t>
  </si>
  <si>
    <t>PR-81 RR-17 BP- 101 / 50</t>
  </si>
  <si>
    <t>POST TB BRONCHECTASIS+ PN</t>
  </si>
  <si>
    <t>CONTINUE THE MEDS&amp; APPOINT HER AFTER  3MONTHS</t>
  </si>
  <si>
    <t>P1= Post TB Bronchiectasis +PN on - Amitriptyline 25 mg po/d - Neurobin 1 tab po bid P2= ? NEUROCOGNITIVE DISORDER</t>
  </si>
  <si>
    <t>B/P-116 / 62     PR-61b/m_x000D_
ECG:- Afib, Diffuse T wave invertion on inferior and anterolateral leads Echo: DVHD(mild AR), No wall motion abnormality, EF-64%</t>
  </si>
  <si>
    <t>HFpEF 2o to HHD +Dyslipidemia + AFIB(CHADS2-VAS-4); ON FUROSEMIDE 40MG PO/D, ATENOLOL 25 MG /D, ENALAPRIL 5MG PO/D , RIVAROXABAN 20mg Po/D Atorvastatin 40 mg PO/day</t>
  </si>
  <si>
    <t>chronic dry cough, new onset of night sweating_x000D_
FBS-156mg /dl</t>
  </si>
  <si>
    <t xml:space="preserve">140/72, P-78 regular_x000D_
Pinc conj, NIS_x000D_
</t>
  </si>
  <si>
    <t>D/C Enalapril, _x000D_
Losartan 50mg po/d_x000D_
\Metformin 1gm po BID_x000D_
Do ESR, Sputum gene expert in the morning</t>
  </si>
  <si>
    <t>known T2DM + Post Amputation (at the level of the Knee) 2o to PAD _x000D_
On _x000D_
Metformin 500mg po BID _x000D_
Mixtard 30/18IU AM/PM _x000D_
Enalapril 10mg po daily _x000D_
ASA 81mg po/d Dapagliflozin 10mg po/d Atrovastatin 40mg po/d _x000D_
Pantoprazole 40mg po/d _x000D_
_x000D_
IX RFT-cr=1.02, .....1.32 ...1.5...1.01_x000D_
K+-4.7 ...3.92_x000D_
24HrsUrine Proteine-450mg/3000ml of urine _x000D_
_x000D_
HRCT:-Rt posterior patchy consolidation likely suggestive of Pneumonia</t>
  </si>
  <si>
    <t>BP=120/80MMHG,FBS=148MG/DL</t>
  </si>
  <si>
    <t>Dx-- RVI + Type 2 DM + HCV + sub mucosal perianal fistula  on medication</t>
  </si>
  <si>
    <t>the same + CAP R/O PTB</t>
  </si>
  <si>
    <t>D/C Enalapril, _x000D_
Losartan 50mg po/d_x000D_
\Metformin 1gm po BID_x000D_
Azithromycin 500mg po /d for 5days_x000D_
Do ESR, Sputum gene expert in the morning</t>
  </si>
  <si>
    <t>bp=140-160/80-90   HGA1C= 7.6 %   vitamin D=16.35 (LOW)</t>
  </si>
  <si>
    <t>poor bp control and good glycemic control + Vitain D deficiency</t>
  </si>
  <si>
    <t>Make Amlodipine 10mg po/day, Vitamin D 50,000 IU PO/WEEK /3 MONTHS counsel salt restriction and life style modification</t>
  </si>
  <si>
    <t>P1: Known HTN ( For the last 24yrs) on enalapril 10mg po bid, Amlodipine 5 mg po/day, HCT 25 mg po daily,  p2. T2DM on MTF 500mg po daily, atrovastatin 20mg po daily,</t>
  </si>
  <si>
    <t>Complains of constipation.</t>
  </si>
  <si>
    <t>BP-152 / 92mmHg    PR-93b/m _x000D_
ECG- 1. LAD, 2. Diffuse ST depression on Anteroseptal leads (V1-V6) 3. Atrial Fibrilation CHADS2-VAS score=3(HTN, CHF, Female) Echo:- Mild LVH with Grade II DD, EF-60%), IHD INR-1.69 Cr-0.83 K-4.98 FBS-115</t>
  </si>
  <si>
    <t xml:space="preserve">HF 2o to HTN with HHD +?IHD On Atrovastatin 40 mg po/d Lasix 40 mg po bid Spironolactone 25 mg po/d Enalapril 5 mg po/d Metoprolol25mg po/d AMT 12.5 mg po/d Rivaroxaban 20mg po/d </t>
  </si>
  <si>
    <t>do serum vitamine d and ionized calcium,vitamineD+Calcium 1000mg po daily for amonth.</t>
  </si>
  <si>
    <t xml:space="preserve">LEFT UPPER QUADERANT PLEURITIC CHEST BPAIN </t>
  </si>
  <si>
    <t>PR- 75 RR- 18 BP- 114 / 60</t>
  </si>
  <si>
    <t>?LEFT ROTATOR CUFF TENDINOPATHY+ HTN</t>
  </si>
  <si>
    <t>OFT, ABDOMINAL U/S, AMITRYPTRINE 25MG PO/D, REFILL OTHER MGT&amp; APPOINT HER AFTER 3MONTHS</t>
  </si>
  <si>
    <t>P- HTN with HHD on Amlodipine 10 mg d, HCT 25 mg d, ASA 81 mg d, Atorvastatin 20 mg d, Furosemide 40 mg d Spironolactone 25 mg po daily</t>
  </si>
  <si>
    <t>BP-123 / 61mmHg PR-92b/m-Echo: Moderate concentric LVH with GII DD HbA1C-8.2X RFT-Cr-0.5mg/dl Lipid Panel:- TChol-174, LDL-103 Uric Acid-3.9 CBC-Hg-11mg/dl_x000D_
-</t>
  </si>
  <si>
    <t>bp=134 / 63 fbs=98</t>
  </si>
  <si>
    <t xml:space="preserve">Dm+ HTN with HHD; </t>
  </si>
  <si>
    <t>-change amlodipine to hct 25mg po/d, continue others _x000D_
-see after 2 mnth</t>
  </si>
  <si>
    <t>Dm+ HTN with HHD; On mixtrad =22/4 Am/Pm, MTF 500mg po BID Amlodipin 10mg po/d Enalapril 10mg po bid, Lasix 40 mg po/d, Atrovastatin 40mg/day</t>
  </si>
  <si>
    <t>HAS HEADACHE,BACK PAIN OF THIRTEEN DAYS</t>
  </si>
  <si>
    <t>PR=76  BP=135 / 88MMHG</t>
  </si>
  <si>
    <t>HTN+ VIT D DEFICENCY</t>
  </si>
  <si>
    <t>REFILL,DO SERUM VITAMINE D,APPOINT AFTER TWO MONTHS.</t>
  </si>
  <si>
    <t>HTN ON AMLODIPINE 10 MG PO DAILY,VITAMINE  D DEFICIENCY ON VITAMINE D3 50000 IU WEEKLY</t>
  </si>
  <si>
    <t>Claims has improvement but has increase in leg swelling, but no decrease in urine amount, no other complaints</t>
  </si>
  <si>
    <t>bp= 106 / 67  pr-82   rr-  18  mss=grade 2 bilateral pitting edema</t>
  </si>
  <si>
    <t>Make lasix 80mg po tid, continue others , appoint with update cbc, u/a, rft, electrolytes</t>
  </si>
  <si>
    <t>NYHA class 4 CHF 2to ?Corpulmonale 2ry to COPD on_x000D_
1. Lasix 80mg/po/bid 2. salbutamol 2 puff/prn 3. simbicort 2 puff bid</t>
  </si>
  <si>
    <t>V/S stable_x000D_
pinc conj, NIS</t>
  </si>
  <si>
    <t>the same + Near Therapeutic INR</t>
  </si>
  <si>
    <t>Warfarin 5mg po/d for 6days then 2.5mg po/d _x000D_
Metoprolol 25mg po/d_x000D_
RTC after 3months with INR</t>
  </si>
  <si>
    <t>LT SIDED HEMIPLEGIA 2NDRYTO 2ry to CARDIOEMBOLIC STROKE + CRVHD (SEVERE MS + MODERATE MR) with SEVERE PHTN)+AF with FVR _x000D_
_x000D_
ON_x000D_
 Metoprolol 25mg po daily, _x000D_
Warfarin 5mg po/d 5x/week and 2.5mg 2x/ week._x000D_
_x000D_
INR-1.9</t>
  </si>
  <si>
    <t>HE DISCONTINUED ANTI HTN  FOR 2 WEEKS</t>
  </si>
  <si>
    <t>PR-96 RR- 18 BP-130 / 98, SCR-0.8</t>
  </si>
  <si>
    <t>BRING BP MEASUREMENTS FOR NEXT VISIT, APPOINT HIM AFTER 6 WEEKS</t>
  </si>
  <si>
    <t>Fistula in Ano on Cutting Seton</t>
  </si>
  <si>
    <t>left leg and plantar area pain of 1 week duration</t>
  </si>
  <si>
    <t>bp=130/78  pr-78  rr=16</t>
  </si>
  <si>
    <t>p1. OA_x000D_
P2. PLANATAR FASCITIS</t>
  </si>
  <si>
    <t>meloxicam 15 mg po/day/ 1month</t>
  </si>
  <si>
    <t>BP=150/100MMHG PR=87B/MIN</t>
  </si>
  <si>
    <t xml:space="preserve">SAME + HYPERTENTION    </t>
  </si>
  <si>
    <t>DYSLIPIDEMIA on atrovastatin 40 mg po 1x</t>
  </si>
  <si>
    <t>BP=135/90, PR=60</t>
  </si>
  <si>
    <t xml:space="preserve">HTN( fair BP)      </t>
  </si>
  <si>
    <t>Amlodipine 10 mg po/d, Enalapril 10mg po bid , Atrovastatin 20 mg po/d</t>
  </si>
  <si>
    <t>P=HTN on Amlodipine 10 mg po/d &amp; Enalapril 10mg po/d ( but took Enalapril 10 mg po bid), Atrovastatin 20 mg po/d</t>
  </si>
  <si>
    <t>PR-99 RR-17 BP- 117 / 69</t>
  </si>
  <si>
    <t xml:space="preserve">BRONCHECTASIS( CONTROLLED) </t>
  </si>
  <si>
    <t>CONTINUE HE MGT&amp; APPOINT AFTE 3MONTHS</t>
  </si>
  <si>
    <t>has burning sensation, urgency and frequency and supra pubic pain</t>
  </si>
  <si>
    <t>BP: 122 / 85 Pr:72</t>
  </si>
  <si>
    <t xml:space="preserve">Same+UTI      </t>
  </si>
  <si>
    <t>1.Prednisolone 40mg/po/d-- then make it 20mg/po/d---5days_x000D_
2. Cotrimoxazole 1920mg/po/TID- 7 days_x000D_
3. Fluconazole 200mg/po/d_x000D_
4. Ciprofloxacin 500mg/po/d- 7 days</t>
  </si>
  <si>
    <t>P1: known stage III RVI (not on HAART) + SCAP + cor pulmonale sec to severe pulmonary HTN sec to ?COPD + oral candidiasis (treated)+ PCP_x000D_
Currently on :_x000D_
-FLUCONAZOLE200MG PO DAILY --PREDENSOLONE 40MG PO BID FOR 5 DAYS(7 TH DAY) 40MG PO DAILY COTRIOMOXAZOLE 1920MG PO/TID (14 days)</t>
  </si>
  <si>
    <t>no new complaint_x000D_
ECG- shows tachycardia with ST depression at V4, V5, V6 with T wave inversion, ECG- shows tachycardia with ST depression at V4, V5, V6 with T wave inversion</t>
  </si>
  <si>
    <t>bp=131/69  fbs=130-140</t>
  </si>
  <si>
    <t xml:space="preserve">P1=HF 2ry HHD +P2=TYPE II DM/30yrs+P3= CKD 2ry to HTN/30 P4=T2DM/30yrs ON mixtard 44/24U SC BID , Dapaglflozin 10mg po daily ATORVASTATIN 20 MG PO DAILY, ASA 81 MG PO DAILY AND ENALAPRIL 10 MG PO BID FUROSEMIDE 40mg PO DAILY </t>
  </si>
  <si>
    <t>bp=140/87  ( home)</t>
  </si>
  <si>
    <t>refill and appoint 3 months with HBM, counsel salt free diet</t>
  </si>
  <si>
    <t xml:space="preserve">Pain over the left leg </t>
  </si>
  <si>
    <t>Neck U/S-Hetrogenous echotexture of the thyroid gland with normal vascular flow TSH-high......TFT-normal range</t>
  </si>
  <si>
    <t>-Improving+Calcaneal spur+?Restless leg syndrome.</t>
  </si>
  <si>
    <t>-Pregabalin 75mg po day and Ibuprofen 400mg po BID.</t>
  </si>
  <si>
    <t xml:space="preserve">Hypothyroidism 2o to ?Autoimmune thyroditis + HTN On Thyroxin 100ugm po/d Enalapril 5mg po/d Amlodipin 10mg po/d </t>
  </si>
  <si>
    <t>PR-73 RR-18 BP- 138 / 87,HCT- 65%, Hg- 21mg/dl</t>
  </si>
  <si>
    <t>MILD PERSISTENT ASTHMA + 2 POLYCYTHEMIA</t>
  </si>
  <si>
    <t>REFILL MEDS &amp; APPOINT HIM AFTER 2 MONTHS</t>
  </si>
  <si>
    <t>P- 12th month after total laryngectomy + Bilateral SND + hemithyroidectomy was done for an indication of stage T3N0M0 laryngeal ca P2- KNOWN ASTHMATIC ON SALBUTMAOL PUFF AND SYMBICORT</t>
  </si>
  <si>
    <t xml:space="preserve">BP=144/96MMHG PR=101B/MIN      </t>
  </si>
  <si>
    <t xml:space="preserve">FILL AND ADVISE  ON DANGER SIGNS       </t>
  </si>
  <si>
    <t>P-1 HFrEF(45%) / IHD HTN ASTHMA-COPD OVERLAP -SYMBICORT BID -FRUSEMIDE 40MG PO DAILY -SPIRONOLACTONE 12.5MG PO DAILY - METOPROLOL 25 PO/D -ASA 81MG PO DAILY -ATORVASTATIN 40MG PO/D AMLODIPINE 5MG PO DAILY</t>
  </si>
  <si>
    <t xml:space="preserve">SAME + GOOD GLYCEMIC CONTROL  </t>
  </si>
  <si>
    <t>52 YRS OLD MALE T2DM for 18 yrs on MTF 1GM PO BID, DAONIL 10MG PO BID, AMLODIPINE 10MG PO/D, ATROVASTATIN 20MG PO/D, PANTOPRAZOLE 40MG PO/D, -DAPAGLIFLOZILIN 10MG PO/D, -HCT 25MG PO/D,</t>
  </si>
  <si>
    <t xml:space="preserve">no abnormal physical finding </t>
  </si>
  <si>
    <t>she has bilateral leg swelling for the past 2 yrs</t>
  </si>
  <si>
    <t xml:space="preserve">BP=118/56, PR=85_x000D_
MSS= G-I pitting edema_x000D_
IS multiple hypopigmented skin lesion over her lower extremities_x000D_
ECHO(recorded in the system 4/12/15)= GOOD  LV  SYSTOLIC  FUNCTION   MILD  LVH  LVEF  55% </t>
  </si>
  <si>
    <t>Known HTN With HHD + B. Asthma + HF 2 to ? HHD + ? Vitiligo</t>
  </si>
  <si>
    <t>Send RFT, &amp; serum ele, INC. Frusemide 40mg/day, Spironolactone 12.5mg/day, Dec. Amlodipine 2.5mg/day, Atrovastatin 20mg/day, ASA 81 mg po/d, Beclomethasone 2 puffs BID and Salbutamol 4-6puffs PRN_x000D_
Link to dermatology clinic</t>
  </si>
  <si>
    <t>P=HTN With HHD + B.Asthma; On Frusemide 20mg/day, Spironolactone 12.5mg/day, Amlodipine 5mg/day, Atrovastatin 20mg/day, ASA 81 mg po/d, Beclomethasone 2 puffs BID and Salbutamol 4-6puffs PRN</t>
  </si>
  <si>
    <t>She has easy fatigability, trace bilateral leg swelling, otherwise no orthopnea, pnd, sob</t>
  </si>
  <si>
    <t>BP:125 / 79 pr:94, FBS 119_x000D_
ECHO: Grade 1 diastolic dysfunction, EF: 70%</t>
  </si>
  <si>
    <t>1. amlodipine 10 mg po/d , metformin 500 mg po BID, atorvastatin 40 mg po/d and ASA 81 mg po/daily ,enalapril to 5 mg po bid, HCT 12.5 mg PO daily</t>
  </si>
  <si>
    <t>P1:ISCHEMIC STOKE (3 yrs) + HTN (4 years)+ T2 DM(1 year) on amlodipine 10 mg po/d , metformin 500 mg po BID, atorvastatin 40 mg po/d and ASA 81 mg po/daily ,enalapril to 5 mg po bid, HCT 12.5 mg PO daily</t>
  </si>
  <si>
    <t>inr=2.55_x000D_
-the patientis complaining dizznes s</t>
  </si>
  <si>
    <t>95/58 pr=80</t>
  </si>
  <si>
    <t xml:space="preserve">crvhd        </t>
  </si>
  <si>
    <t xml:space="preserve">hold enalapril _x000D_
-continue others </t>
  </si>
  <si>
    <t>P=Known cardiac pt (CRVHD severe MS;MR, moderate pulmonary hypertension, EF 55%) (Cardiac surgery was done 6 months ago) has follow at cardiac center - on  metoprolol 12.5mg po/d warfarin 5mg /10mg(2days a wk) po/d, ASA 81 mg po/d Enalapril 5 mg po/d ,</t>
  </si>
  <si>
    <t xml:space="preserve">PR- 70 RR-17 BP- 99 / 58, INR- 1.6 </t>
  </si>
  <si>
    <t xml:space="preserve">SUBTHERAPUTIC INR RANGE+PROXIMIAL PROVOKED acute DVT OF LEFT LEG, </t>
  </si>
  <si>
    <t>HOLD WARFARIN E20MG PO/D, RIVAROXABAN 20MG PO/D, APPOINT AFTER 2 MONTHS</t>
  </si>
  <si>
    <t>P- PROXIMIAL PROVOKED acute DVT OF LEFT LEG, she IS ON WARFARINE 5 MG PO/D</t>
  </si>
  <si>
    <t xml:space="preserve">BP-151 / 84 mmHg </t>
  </si>
  <si>
    <t xml:space="preserve">T2DM + HTN + ?CAP(treated) on   AMLODIPINE 10MG PO DAILY, LISINOPRIL 10MG PO DAILY, METFORMIT 500MG DAILY, AND ATROVASTATINE 20MG PO DAILY </t>
  </si>
  <si>
    <t>BP-151 / 94mmHg   PR-91b/m</t>
  </si>
  <si>
    <t xml:space="preserve">P1 - T2DM P2 - Unprovoked Left leg DVT (Treated with Rivaroxaban for 6months) On MTF 1000mg po BID ASA 81 mg po daily Atorvastatin 20mg po/d </t>
  </si>
  <si>
    <t>pt was taking warfarin 10mg po/day, no other complaints</t>
  </si>
  <si>
    <t xml:space="preserve">bp=134/76  pr=78  rr=16  INR=1.1    FBS=100-137    </t>
  </si>
  <si>
    <t xml:space="preserve">SUP THERAPEUTIC INT, good glycemic and bp contro </t>
  </si>
  <si>
    <t>Make warfarin 12.5 mg po/day , refill others</t>
  </si>
  <si>
    <t xml:space="preserve">FBS-154-182 mg/dl </t>
  </si>
  <si>
    <t xml:space="preserve">Refill &amp; increase MTF to 500 mg po BID </t>
  </si>
  <si>
    <t xml:space="preserve">BP=125/71MMHG_x000D_
PR=81B/MIN      </t>
  </si>
  <si>
    <t>SAME + PYELONEPHRITIS</t>
  </si>
  <si>
    <t>PR=62/M  BP=98 / 72MMHG</t>
  </si>
  <si>
    <t>PR- 58 RR-18 BP- 115 / 75, LFT- NORMAL, S.CREATIN-0.9 MG/DL, ALBUMIN-4 G/DL, , HBSAG-VE,HCV ANTI BODY+VE,  , U/A- NONREVEALING</t>
  </si>
  <si>
    <t>CHRONIC HEPC HEPATITIES+ ? CKD</t>
  </si>
  <si>
    <t>HEP-C RNA, APPOINT HIM AFTER 3MONTHS</t>
  </si>
  <si>
    <t>P- CLD 2 ALD ? P2- CKD ( EGFR=69 , ABD US = Right echogenic and small kidney- 6.5x3cm, CREA=1.28 PROTEIN=NEGATIVE HGB=15</t>
  </si>
  <si>
    <t>parkison disease + ? CAP</t>
  </si>
  <si>
    <t xml:space="preserve">he has cough of 3 days duration , non productive and worsing at evening </t>
  </si>
  <si>
    <t xml:space="preserve">BP+104 / 62, PR=66 </t>
  </si>
  <si>
    <t>CRVHD (WITH MODERATE TO SEVER AR, SEVER AS  AND TRACE MR)</t>
  </si>
  <si>
    <t>Send RFT, serum ele, ECG</t>
  </si>
  <si>
    <t xml:space="preserve">P=HEMANGIOMA + ?ACUTE HEPATITIS+ CRVHD WITH MODERATE TO SEVER AORTIC REGURGITATION,SEVER AORTIC STENOSIS AND TRACE MITRAL REGURGITATION (ECHOCARDIOGRAPHY AND ABDOMINO-PELVIC U/SOUND EVIDENCE); She Discontinued follow up for the past 1 yr &amp; 2 mons but she is taking on Lasix 80 mg po bid, Enalapril 5 mg po/d, Atrovastatin 40 mg po/d. She is not taking B. Penicillin </t>
  </si>
  <si>
    <t xml:space="preserve">claims she missed 1 dose of medication and had attack at home </t>
  </si>
  <si>
    <t>bp=114 / 50  pr=96 rr=17</t>
  </si>
  <si>
    <t>fairly controlled .........</t>
  </si>
  <si>
    <t>counsel on adherance, refill</t>
  </si>
  <si>
    <t>p1. GTC seizure disorder on phenytoin 100 mg po bid</t>
  </si>
  <si>
    <t>BP:143 / 76_x000D_
Home BP: 135/79, 132/71,133/79</t>
  </si>
  <si>
    <t>Refill: Enalapril 10/po/d and Amlodipine10mg/po/d, Allopurinol 100mg/po/d, lasix 40mg/po/d, Meloxicam 15mg/po/PRN</t>
  </si>
  <si>
    <t xml:space="preserve">P1: HTN with DVHD _x000D_
P2: Gouty Arthritis_x000D_
Currently on: Enalapril 10/po/d and Amlodipine10mg/po/d, Allopurinol 100mg/po/d, lasix 40mg/po/d_x000D_
</t>
  </si>
  <si>
    <t xml:space="preserve">pr= 80 bp= </t>
  </si>
  <si>
    <t xml:space="preserve">cirrihosis           </t>
  </si>
  <si>
    <t>ma ke propranolol 40mg po tid</t>
  </si>
  <si>
    <t>cirrrihosis 2ry billiry cirrhiosis on propranolol 20mg po bid_x000D_
-post-surgery (common bile duct exploration and hepaticojejunostomy was done for the indication choledocholithiasis with liver cirrhosis and portal venin and splenic vein thrombosis with ascites no new complaints1 mnht)</t>
  </si>
  <si>
    <t>BP-110 / 59mmHg   PR-58B/M_x000D_
No Remarkable physical finding .</t>
  </si>
  <si>
    <t xml:space="preserve">-To See after 2 weeks </t>
  </si>
  <si>
    <t xml:space="preserve">This is a patient linked from General medical OPD with a consideration of Nephritic Syndrome </t>
  </si>
  <si>
    <t>5 episode of foul smelling watery diarrhea associated with abdominal pain since yesterday night. Bilateral ear decrease hearing of 1 wk duration</t>
  </si>
  <si>
    <t>BP= 159 / 64, PR=40</t>
  </si>
  <si>
    <t xml:space="preserve">HTN + T2DM +  RVI On HAART + SEVERE SYMPTOMATIC BRADICARDIA 2ry complete heart block on waiting for pacemaker + ? IP + Bilateral partial hearing loss 2 to ? </t>
  </si>
  <si>
    <t>Stool Analysis, CBC, link to ENT</t>
  </si>
  <si>
    <t>P=Hypertension (Essential (primary) hypertension), T2DM on insulin, RVI, SEVERE SYMPTOMATIC BRADICARDIA 2ry complete heart block on waiting for pacemaker; on  NPH 20/16, AMLODIPINE 10MGX1, ENALAPRIL 20MG X2, SPIRONOLACTONE 25MG X2, MAKE HCT 25MG X1, ATROVASTATINE 40X1</t>
  </si>
  <si>
    <t xml:space="preserve">the swelling decreasing </t>
  </si>
  <si>
    <t xml:space="preserve">Rivaroxaban 20 mg po/d </t>
  </si>
  <si>
    <t xml:space="preserve">Left proximal and distal lower extremity DVT( doppler finnding) + uterine myoma on Revaroxaban 15 mg po BID </t>
  </si>
  <si>
    <t xml:space="preserve">has urinary complaint and peripheral nuerological pain </t>
  </si>
  <si>
    <t xml:space="preserve">appointed after one month </t>
  </si>
  <si>
    <t xml:space="preserve">she has a hx of malaria Rx 1 mon back </t>
  </si>
  <si>
    <t>BP= 104 / 77, PR=86_x000D_
CBC on 02 Nov 23=&gt; Hgb=10.4, HCT=32.7%, Plt=208</t>
  </si>
  <si>
    <t xml:space="preserve">Bicytopnea ( Mild anemia +Mild Thrombocytopenia) 2 to ? </t>
  </si>
  <si>
    <t xml:space="preserve">Update CBC                      </t>
  </si>
  <si>
    <t xml:space="preserve">P=moderate thrombocytopenia ( 82 _&gt; 95 k ) + +? sinusitis + Mild Anemia 2 to ? IDA; On Ferrous sulfate 325 mg po/d for the past 1 mon </t>
  </si>
  <si>
    <t>Hot intolerant_x000D_
Burning sensation of the face and Lt side of the body_x000D_
Hot intolerance, increase appetite, intemitant palpitation</t>
  </si>
  <si>
    <t>BP 102/60, P- 82 rgular_x000D_
Pinc conj, NIS_x000D_
Clear chest</t>
  </si>
  <si>
    <t>the same  + Toxic goiter + ?postmenopausal syndrome</t>
  </si>
  <si>
    <t xml:space="preserve">PTU-100mg  po BID_x000D_
Vi D 50KIU weekly_x000D_
Amitriptylin 25mg po </t>
  </si>
  <si>
    <t xml:space="preserve">Multinodular Goiter  + Migrain_x000D_
On_x000D_
Metimazole discontinued months ago_x000D_
Ibuprofen 400mg po PRN_x000D_
Amitriptylin 25mg po/d,noct_x000D_
_x000D_
_x000D_
TFT- Normal (TSH-0.13(0.3-5.6), FT3: 4.68(2.8-7.1), FT4:-10.77(6.43-18.)_x000D_
 FNAC:- Colloid goiter with cystic degeneration Neck U/S:- MNG_x000D_
_x000D_
Recent TFT_x000D_
TSH-low_x000D_
FT3 and T4 normal range_x000D_
_x000D_
</t>
  </si>
  <si>
    <t>he was interrupated his follow up</t>
  </si>
  <si>
    <t>PR=87/M  BP=154 / 85MMHG,FBS=80MG/DL</t>
  </si>
  <si>
    <t>T2 DM +SUBOPTIMAL BP CONTROL+GOOD GLYCEMIC CONTROL</t>
  </si>
  <si>
    <t>REFILL,ENALAPRIL 10MG PO BID,HGA1C</t>
  </si>
  <si>
    <t xml:space="preserve">BP=147/95MMHG PR=96B/MIN        </t>
  </si>
  <si>
    <t>complaining of abdominal distension which is left sided and associated with pain\_x000D_
-echo showed IHD WITH EF=50%, WITH MILD SECONDARY MR AND GRADE 1 DIASTOLIC DYSFUNCTION_x000D_
-</t>
  </si>
  <si>
    <t>BP= 124 / 66, PR=80</t>
  </si>
  <si>
    <t>cystic abd.mass 2ry ?</t>
  </si>
  <si>
    <t>-ABD. U/S -ECG, CBC/STOO/LFTLIPID PROFILE/HGA1C_x000D_
-CONSIDER STARTING ASA, ATEROZ, SPIRONOLACTONE AFTER INVESTIGATIONS</t>
  </si>
  <si>
    <t>70 femalle cystic abd.mass 2ry ?</t>
  </si>
  <si>
    <t xml:space="preserve">still complaining of mild cough </t>
  </si>
  <si>
    <t xml:space="preserve">Chlorpheniramine </t>
  </si>
  <si>
    <t>8TH MONTHS POSTOP after Post auricular tympanoplasty was done for an indication of Rt com +CHL + allergic rhiniopharyngitis</t>
  </si>
  <si>
    <t xml:space="preserve">Type 2 Diabetics mallitus </t>
  </si>
  <si>
    <t xml:space="preserve">appointed after 3 months </t>
  </si>
  <si>
    <t xml:space="preserve">No hx of Yellowish discoloration eye, skin, or abdominal pain. HBV-VL is sent 2 wks back but the \result still not arrived. </t>
  </si>
  <si>
    <t>BP=117/53, PR=78</t>
  </si>
  <si>
    <t xml:space="preserve">Chronic HBV </t>
  </si>
  <si>
    <t xml:space="preserve">Collect HBV-VL </t>
  </si>
  <si>
    <t>P=chronic hepatitis 2ry to viral hepatitis (hep b)</t>
  </si>
  <si>
    <t>HAS NO NEW COMLAINT</t>
  </si>
  <si>
    <t>PR=79/M  BP=156 / 79MMHG,FBS=142MG/DL</t>
  </si>
  <si>
    <t>TYPE 2DM+HTN WITH SUBOPTIMAL GLYCEMIC+BP CONTROL</t>
  </si>
  <si>
    <t>ENALAPRIL 10MG PO DAILYHOLD MTF500MG PO BID,STAGLIPTIN 50MG/MTF 1000MG PO DAILY,DO HGA1C</t>
  </si>
  <si>
    <t>Type 2 DM + HTN+DVHD(MILD MR MILD AR MILD TR) ON METFORMIN 500MG PO BID(BUT SHE WANTS TO TAKE,SITAGLIPTIN50MG+MTF 1000MG PO DAILY AS  HER DAUGHTER SENT HER FROM ABROAD)ENALAPRIL 5MG PO DAILY</t>
  </si>
  <si>
    <t xml:space="preserve">SOB       </t>
  </si>
  <si>
    <t xml:space="preserve">BP-106 / 68 mmHg </t>
  </si>
  <si>
    <t>P1= Known Hypertensive (on Enalapril 10mg PO BID and Amlodipine 5 mg PO /D) P2= Intramural Myoma P3= Ascites 2ry to?? R/O TB P4-Mild anemia on Enalapril 10mg PO BID and Amlodipine 5 mg PO /D, furosemide 40mg po BID, Pantoprazole 40mg po daily</t>
  </si>
  <si>
    <t>HAS POOR APPITITE,NAUSEA,AABOMINAL DISTENSION</t>
  </si>
  <si>
    <t>SAME AS ABOVE+POOR GLYCEMIC CONTROL I/P</t>
  </si>
  <si>
    <t>DO STOOL EXAM,NPH 26/16IU</t>
  </si>
  <si>
    <t>P=T1 DM on NPH 24/14 IU</t>
  </si>
  <si>
    <t>CAME BACK FOER APPOINTMENT AT REFERAL CLINIC</t>
  </si>
  <si>
    <t>PR=79/M BP=156 / 79MMHG,FBS=142MG/DL</t>
  </si>
  <si>
    <t>APPOINT AT REFERAL MEDICAL CLINIC AFTER THREE MONTHS.</t>
  </si>
  <si>
    <t>Mild fatty liver + right small kidney(post obstructive uropathy) + left renal lower pole calculi</t>
  </si>
  <si>
    <t>BP: 136/93 pr:36</t>
  </si>
  <si>
    <t xml:space="preserve">Cushing Syderom + pathological hip fracture 2nd  to osteoprosis </t>
  </si>
  <si>
    <t>1. Admit to the ER and evaluate and work up</t>
  </si>
  <si>
    <t>This is a 76yrs a COPD patient on standing dose of presdisolon 20mg/po/d for the past 4 yrs, on home oxygen, meloxicam 15mg/po/d and salbutamol 2 puff/prn. Currently she complains of severe back pain for the past 1 month after she came out of the toliet. The pain is worsened in the evening.</t>
  </si>
  <si>
    <t>LT PUJO 2 to ?</t>
  </si>
  <si>
    <t>has knee pain of a week duration</t>
  </si>
  <si>
    <t>PR=98/M  BP=140 / 86MMHG,FBS=102MG/DL</t>
  </si>
  <si>
    <t>SAME AS ABOVE+GOOD GLYCEMIC CONTROL+?OSTOARTERITIS OF KNEE JOINTS</t>
  </si>
  <si>
    <t>REFILL,DO KNEE JOINT X-RAY</t>
  </si>
  <si>
    <t>PR=89/M  BP=156 / 91MMHG,FBS=156mg/dl</t>
  </si>
  <si>
    <t>TYPE 2DM+HTN WITH SUBOPTIMAL BP +GLYCEMIC CONTROL</t>
  </si>
  <si>
    <t>NPH 28/26 IU,REFILL,DO HGA1C,ADVISED ON LIFE STYLE MODIFICATIONS.</t>
  </si>
  <si>
    <t>P=Type 2 DM + HTN; on  NPH 26/24,enalapril 10 mg po bid Amlodipine 10 mg po/d, Atrovastatin 20 mg po/d</t>
  </si>
  <si>
    <t>has chest pain when exercise,no sob</t>
  </si>
  <si>
    <t>PR=49  BP=108 / 73MMHG</t>
  </si>
  <si>
    <t>intermittent easy fatiguability. No SOB, chest pain, PND, Orthopenia</t>
  </si>
  <si>
    <t>BP=  140/81         PR=92_x000D_
Bilateral lower extremity arterial doppler study( recorded in the system on 18/03/13)=Age related atherosclerosis with mild luminal narrowing of Lt femoral aa._x000D_
ECHO( recorded in the system on8/2/15)=GRADE 1 LEFT VENTRICULAR DIASTOLIC DYSFUNCTION</t>
  </si>
  <si>
    <t xml:space="preserve">HTN WITH HHD + billateral Lower extremity Age related atherosclerosis </t>
  </si>
  <si>
    <t>Lasix 40 mg po/d, Enalapril 5 mg po bid, Amlodipine 10 mg po/d, ASA 81 mg po/d , atrovastatin 20 mg po daily_x000D_
Appt aftter with ECG, OFT, serum ele</t>
  </si>
  <si>
    <t>P=HTN WITH HHD(HTN for the last 14 yrs); ON Lasix 40 mg po/d, Enalapril 10 mg po daily, Amlodipine 10 mg po/d, ASA 81 mg po/d , atrovastatin 20 mg po daily</t>
  </si>
  <si>
    <t>PR=81/M  BP=137 / 75MMHG,FBS=116MG/DL</t>
  </si>
  <si>
    <t>REFILL WITH THE ABOVE MEDICATIONS.,DO HGA1C</t>
  </si>
  <si>
    <t>P=T2 DM( for 7 yrs) ON NPH 46/30 IU SC BID and MTF 1GM PO BID</t>
  </si>
  <si>
    <t>HAs lower leg edema_x000D_
FBS 125-159_x000D_
Hga1c 9.4 %  Cr 0.4</t>
  </si>
  <si>
    <t>BP 150/70  home  records   BP 120-130/70</t>
  </si>
  <si>
    <t xml:space="preserve">poorly controlled DM + Known HTN_x000D_
</t>
  </si>
  <si>
    <t xml:space="preserve">NPH 48/36_x000D_
Add dapa 10 mg PO/day _x000D_
</t>
  </si>
  <si>
    <t xml:space="preserve">P1=T2DM on Mixtard 48/36 IU SC BID(but taking 40/38), Metformin 1 gm po BID P2= HTN lisinopril 10 mg po/ BID amlodipine 5mg po day ASA 81 mg po/d, atorvastatin 20 mg po/d_x000D_
_x000D_
</t>
  </si>
  <si>
    <t>BP=131-143/70-80(home record) BP=148 / 77 PR=76-87</t>
  </si>
  <si>
    <t>appoint after 3month with seral BP and FBS record_x000D_
Update IX for nxt appointment_x000D_
refill medication</t>
  </si>
  <si>
    <t xml:space="preserve">P1=T2 DM on NPH 24/12, Atrovastatin 20 mg PO daily_x000D_
P2=HTN on amlodipine 5mg PO daily _x000D_
P N=PN amitriptyline 25 mg PO daily </t>
  </si>
  <si>
    <t>she has 3 episodes of ABM the last one is 1 wk back._x000D_
She she claim she is under a lot of stress since  yesterday b/c she lost her job.</t>
  </si>
  <si>
    <t>BP=158 / 107       PR=72</t>
  </si>
  <si>
    <t xml:space="preserve">Uncontrolled seizure + ?HTN </t>
  </si>
  <si>
    <t>INC. Phenytoin 100 mg po Tid _x000D_
Pt advised on Anti HTN initiation but refused to start _x000D_
LSM advised _x000D_
OFT, Serum ele, RBS</t>
  </si>
  <si>
    <t xml:space="preserve">P=Epileptic patient; on Phenytoin 100 mg po bid </t>
  </si>
  <si>
    <t>Last TSH 1.4 with normal T4 and T3</t>
  </si>
  <si>
    <t>BP 100-130/70-80  mmhg 10 records average</t>
  </si>
  <si>
    <t>TOXIC MULTINODULAR GOITRE controlled</t>
  </si>
  <si>
    <t xml:space="preserve">PTU 100MG TID_x000D_
 propanalol 40mg  PO BID_x000D_
Losartan 50 mg PO/day _x000D_
Free T4 and to Surgery for intervention </t>
  </si>
  <si>
    <t xml:space="preserve">TOXIC MULTINODULAR GOITRE on PTU 100MG TID, propanalol 40mg dialy_x000D_
_x000D_
New Complaint_x000D_
comes after discharged from the surgical ward due to having tachycardia, irritability and episodes of raised BP to the level of 149/76 so after consulting the senior it was decided to discharge her and appoint to come after 1 month_x000D_
_x000D_
Objective Finding_x000D_
found anterior neck swelling with moves on swallowing. PR: 96b/m. BP: 177/102_x000D_
_x000D_
</t>
  </si>
  <si>
    <t xml:space="preserve">horsenes of voice of 1 week </t>
  </si>
  <si>
    <t xml:space="preserve">Well controlled HTN + Vit D deficency + ? laryngitis </t>
  </si>
  <si>
    <t>BP ON 20/3/2016 E.C=172/114MG/DL, TODAY=183/95MMHG,FBS=133MG/DL</t>
  </si>
  <si>
    <t>T2DM+HTN WITH POOR BP CONTROL+GOOD GLYCEMIC CONTROL</t>
  </si>
  <si>
    <t>REFILL,AMLODIPINE 10MG PO DAILY,ADVISED ON LIFE STYLE MODIFICATIONS, PARACETAMOL 1GM PO PRN</t>
  </si>
  <si>
    <t>TIIDM on MTF 1000 mg Bid, Glibenclamide 10 mg BID, atrovastatin 20 mg po daily 2. ?PN on Amytryptiline 25 mg daily,Hct 25mg po daily(started at clinic at his office)</t>
  </si>
  <si>
    <t>HGBA1C=7.1</t>
  </si>
  <si>
    <t>fairly control Type 2 DM</t>
  </si>
  <si>
    <t>appoint after 3month with seral FBS record_x000D_
refill medication</t>
  </si>
  <si>
    <t>P1=T2DM   MTF 1g/ 1gm po bid +daonil 10 mg po bid , atrovastatin 20 mg po/day</t>
  </si>
  <si>
    <t>REFILL,AMLODIPINE 10MG PO DAILY,ADVISED ON LIFE STYLE MODIFICATIONS, PARACETAMOL 1GM PO PRN,HOLD HCT,ENALAPRIL 10MG PO DAILY</t>
  </si>
  <si>
    <t xml:space="preserve">Has retinal follow up at Minilik_x000D_
FBS and post prandial: 150-210_x000D_
</t>
  </si>
  <si>
    <t xml:space="preserve">BP=147/86,PR=70 _x000D_
injection site clear_x000D_
_x000D_
</t>
  </si>
  <si>
    <t xml:space="preserve">SUB-OPTIMAL GLYCEMIC CONTROL_x000D_
_x000D_
</t>
  </si>
  <si>
    <t xml:space="preserve">MIxtard 42/32 MTF 1 gm PM, atrovastatin to 20 mg daily smbg RTC after 4 /12 </t>
  </si>
  <si>
    <t xml:space="preserve">TYPE 2  DM for 7 years + Bilateral sandy renal stones_x000D_
_x000D_
</t>
  </si>
  <si>
    <t>Retinal screening was done and appointed for 6 mnth with recommendation of eye glass _x000D_
hga1c=5.3, fbs=81, LDL= 62, HDL==41, CHOLETSREROL TOTAL=123, CR=0.7, TSH=1.83_x000D_
-compains of intermittent fatigue esp. exertional but no chest pain</t>
  </si>
  <si>
    <t xml:space="preserve">bp=  120 / 80 PR=72  </t>
  </si>
  <si>
    <t>FAIR CTRL OF GLYCEMIA, NO ACTIVE SYNOVITIS</t>
  </si>
  <si>
    <t xml:space="preserve">REFILL FOR -CBC,LFT, FBS, ecg, echo_x000D_
-make mtx 10mg po once weakly _x000D_
-continue others_x000D_
_x000D_
-_x000D_
- </t>
  </si>
  <si>
    <t>P1 Type 2 DM 1 year P2- known HTN P3- Dyslipidemia p-4 Rheumatoid Arthritis on On - atrovastatin 20mg po/d -amlodipine 5mg po/d -metformin 500mg po/d -mtx 7.5mg po/week -folic acid 5mg po/d, Vitamin D supplement(SHE WAS not taking)</t>
  </si>
  <si>
    <t>PR 59 RR 17 BP 133 / 93 T 36</t>
  </si>
  <si>
    <t>HTN + Dyslipidemia on Enalapril 5mg/day, Atrovastatin 20mg/da, HCT 25mg/day, Atenolol 50mg/day.</t>
  </si>
  <si>
    <t>PR=92/M  BP=148 / 81 MMHG,FBS=157 MG/DLON 30/02/2016,175MG/DL ON 20/03/16</t>
  </si>
  <si>
    <t>DM+HTN+IHD WITH POOR GLYCEMIC CONTROL</t>
  </si>
  <si>
    <t>NPH 22/20 IU,REFILL,DO HGA1C</t>
  </si>
  <si>
    <t>DM + HTN +-IHD with reduced LV systolic function (EF-45%), moderate secondary MR, Moderate TR with moderate pulmonary HTN ON LSM - on NPH 20 / 18 IU SC BID and MTF 500mg po bid , lasix 20mg po 1x, Spirolactone 12.5mg po 1x, asa, atrovastatin</t>
  </si>
  <si>
    <t xml:space="preserve">sweating_x000D_
Occasional anterior neck discomfort </t>
  </si>
  <si>
    <t xml:space="preserve">BP at home 100/80-130/70 PR   _x000D_
old scar.. TB LAP_x000D_
No anterior neck swelling_x000D_
S1 adn s2 well heard no m_x000D_
no edema_x000D_
THyroid U/S diffuse thyroiditis </t>
  </si>
  <si>
    <t xml:space="preserve">TSH _x000D_
Refill thyroxin </t>
  </si>
  <si>
    <t xml:space="preserve">Hypothyroidism for 1 year_x000D_
ON Thyroxin on 50 ug... escalated by herself to 100ug /day since 1 month </t>
  </si>
  <si>
    <t>BP=160/80 ( home record)_x000D_
FBS=150</t>
  </si>
  <si>
    <t>advice on LSM_x000D_
appoint after 3 month with serial BP and FBS record _x000D_
make Glibinclimide 10 PO BID and refill medication</t>
  </si>
  <si>
    <t>P1=T2 DM on Metformin 1g PO BID, Glibinclimide 5/10 PO BID_x000D_
P2=HTN on Amlodipine 10mg PO daily, Enalapril 10mg PO BID,_x000D_
Atrovastatin 20mg PO daily, ASA 81mg PO daily</t>
  </si>
  <si>
    <t>pr 86  RR 17  BP 98 / 69  T 36 HGA1C 6.2</t>
  </si>
  <si>
    <t>IMPROVING + IGT</t>
  </si>
  <si>
    <t>REFILL AND APPOINT AFTER 3 MONTH WITH FBS AND RBS MEASURMENT.</t>
  </si>
  <si>
    <t>Severe dilated ischemic CMP with severe left Ventricular systolic dysfunction (EF 25%, TAPSE 20) P2: Pulm HTN on asprine 81 mg po daily,atrovastatine 4O mg po daily,dapaglifsocine 10 mg po daily,,spirolactone 25 mg po daily,Enalapril 5 mg po BID,METOPROLOLE 25 mg po daily,lasix 20 mg po daily</t>
  </si>
  <si>
    <t xml:space="preserve">Worsening of whitish uretral discharge at the end of urination with pain associated with urine color change  of 2 days duration. He has the same compliant intermittently for the past 6 mons. He has also worsening of bloating &amp; epigastric abdominal pain associated with belching of gastric content of 1 mon duration. He has the same compliant for the past 3 yrs. Otherwise no hx of fever,chills or rigor </t>
  </si>
  <si>
    <t>BP=129/82, PR=76</t>
  </si>
  <si>
    <t xml:space="preserve">? STI + ? GERD </t>
  </si>
  <si>
    <t xml:space="preserve">U/A, Stool H.Pylori AG </t>
  </si>
  <si>
    <t xml:space="preserve">P=?UTI                        </t>
  </si>
  <si>
    <t>BP 122-140/78-90  PR 86 RR 18</t>
  </si>
  <si>
    <t>known diabetic and hypertension on medications on: MTF 500mg Po/BID , Atrovastatin 20mg Po/day, Amlodipine 10mg Po/day, Enalapril 10mg Po/day, Insulin NPH 24/14</t>
  </si>
  <si>
    <t>escalate NPH to 28/16</t>
  </si>
  <si>
    <t>BP=146 / 94</t>
  </si>
  <si>
    <t>appoint after 3month with serial BP record_x000D_
refill medication</t>
  </si>
  <si>
    <t xml:space="preserve">P1=known hypertensive on Enalapril 10mg PO BID, HCT 25mg PO Daily_x000D_
P2= old stroke </t>
  </si>
  <si>
    <t xml:space="preserve">SMBG  FBS 106-140_x000D_
Asymptomatic No hypo episodes_x000D_
_x000D_
</t>
  </si>
  <si>
    <t xml:space="preserve">BP=180/96, home records &amp;lt; 135/85 _x000D_
INj site FBS 167_x000D_
_x000D_
</t>
  </si>
  <si>
    <t xml:space="preserve">Type 2 DM withn sub-optimal control_x000D_
_x000D_
</t>
  </si>
  <si>
    <t>NPH 24/15,enalapril 10mg PO BID Atrova 20mg PO/day PM,_x000D_
Metformin 500mg BID Appoint after 3 month</t>
  </si>
  <si>
    <t xml:space="preserve">T2 DM for 18 years with PDR LAser and Anti VEGF + glucoma on NPH 24/14 and Metformin 500mg PO BID P2. HTN on enalapril10PM AND 15AM mg PO BID Atrova 20mg PO/day PM_x000D_
_x000D_
</t>
  </si>
  <si>
    <t xml:space="preserve">Diabetes Mellitus + HTN </t>
  </si>
  <si>
    <t>DM + HTN patient taking NPH 40/30 IU SC BID , MTF 500 mg po bid, HCT 25 mg po/d, Losartan 50 mg po/d, Amt 25 mg po/d, ASA 81mg po daily, atenolol 25mg po daily</t>
  </si>
  <si>
    <t>PR=70/M  BP=125 / 77 MMHG,FBS=232MG/DL</t>
  </si>
  <si>
    <t>TYPE 1DM WITH POOR GLYCEMIC CONTROL</t>
  </si>
  <si>
    <t>NPH 44/34 IU,RI 2/2IU,DO HGA1C</t>
  </si>
  <si>
    <t>TYPE 1DM ON NPH 42/32 IU,RI 2/2IU</t>
  </si>
  <si>
    <t>BP=165 / 102, PR=77_x000D_
HBPM=122/90,132/88</t>
  </si>
  <si>
    <t>enalapril 5/10 mg po BID_x000D_
Appt after 3 mons with ECG</t>
  </si>
  <si>
    <t>p=Known HTN -on enalapril 10 mg po bid[ But she took Enalapril 10 mg po/d]</t>
  </si>
  <si>
    <t>FBS- 70- 303, RBS-89-320, HA1C-10.52, UREA-19.5, LDL- 79, HDL- 47, TC- 127, TG-64</t>
  </si>
  <si>
    <t>-nph 20/14 iu_x000D_
-home fbs monitoring_x000D_
-see after a month</t>
  </si>
  <si>
    <t>P- Type 2 DM for 5 years Insulin stared 3 years ago, NPH-16/10 iU</t>
  </si>
  <si>
    <t>PR 72  RR 17 BP 147 / 94  T 36</t>
  </si>
  <si>
    <t xml:space="preserve">IMPPROVING </t>
  </si>
  <si>
    <t>CONTINUE LASIX 20 MG PO DAILY,MONITOR BP AND OBS SIDE DECIDED TO TERMINATE PREGNANCY AT 37 WEEK.ADVICED ON DANGER SIGNS.SHE DIDN'T BRING PREVIOUS ECHO.</t>
  </si>
  <si>
    <t>he has bilateral leg numbness, but no pain _x000D_
echo0 done 2 months back showed thrombus inside cardiac chamber ( from his description,)</t>
  </si>
  <si>
    <t>BP 120/75 PR 77 SPO2 96\_x000D_
clear chest</t>
  </si>
  <si>
    <t>SAME + ? statin induced  myalgia</t>
  </si>
  <si>
    <t xml:space="preserve">escalate metoprolol to 25/12.5 mg PO BID_x000D_
 </t>
  </si>
  <si>
    <t xml:space="preserve">P1=known T1dm+? P2=DIABETIC NEPHROPATHY ( cr has normalized)_x000D_
 P3=IHD ( ef =25 %) +P4=Post ACS+ WITH ivc right atrial juction mobile thrombus) THROMBUS ON clopidogrel 75 mg po od rovaroxaban 20 mg po od metop 25 mg po od enalep 5 mg po bid spiro 25 mg po od and atrov o40 mg po od insulin NPH 26/12 IU SC BID, insuklin regular 2 morning </t>
  </si>
  <si>
    <t>FBS = 141mg/dl</t>
  </si>
  <si>
    <t xml:space="preserve">Well  controlled T2 DM + HTN </t>
  </si>
  <si>
    <t>PR=90/M  BP=131 / 82MMHG,FBS=118MG/DL</t>
  </si>
  <si>
    <t>T2  DM with good glycemic control</t>
  </si>
  <si>
    <t>refill,do hga1c.appoint after three months.</t>
  </si>
  <si>
    <t>PR 89 RR 17 BP 145 / 87 T 36</t>
  </si>
  <si>
    <t>HTN + HHD on amlodipine 10mg po daily, atenolol 25 mg po daily</t>
  </si>
  <si>
    <t>no cough, no SOB, no edema, no visual problem evaluated, no back pain, no paresthasia, joint mobility good, good balance, good understanfding, cooperative, obesity, nom stress, no psycosocial distress,  good ditary habit, no addiction, good hygien (brush tooth daily), adherent to medication, toileting, good,  social interaction goodremarks (no breast mass, no vaginal discharge, wist circumferance 117 cm/height 160 cm=  0.7 pt has visceral obesity risk  fatty liver)FBS 127 mg/dl mostly around this</t>
  </si>
  <si>
    <t>sleeps well, walking distance good, muscle strength  good, no emotional change, no memory loss, good judgement</t>
  </si>
  <si>
    <t>salt restruiction, be active, avoid alcohol, avoid oily fatty meal,, loose weight, minimize stress, minimize coffee, prevention of fall, vegitabl and fruit dish, legumes dish, use only liquid oil, walk for 30 minutes 5 times per week, foot care (hygien, keep moisturiziong legs with vasdlin, wear loose shoe, bevarful while cutting nails) keep cabndy in pocket</t>
  </si>
  <si>
    <t>BP=167/98, PR=100( regularly irregular)_x000D_
HBPM=100/70</t>
  </si>
  <si>
    <t>HTN +? HHD +? PVC</t>
  </si>
  <si>
    <t>OFT, serum ele, ECG,ECHO, urine protien</t>
  </si>
  <si>
    <t>P=HTN on Enalapril 10mg bid[ But she took Enalapril 10 mg po/d], AMLODIPIEN 5 MG PO DAILY ASA 81MG daily, Atenolol 50mg daily</t>
  </si>
  <si>
    <t>BP= 169/94 mmhg_x000D_
Recorded RBS= 160-200 mg/dl</t>
  </si>
  <si>
    <t>Poorly controlled T2DM _x000D_
Poorly controlled HTN</t>
  </si>
  <si>
    <t>send for RFT_x000D_
escalate enalapril to 5 mg po BID_x000D_
refill other medication</t>
  </si>
  <si>
    <t>P1=T2DM _x000D_
P2=HTN _x000D_
on metformin 500 mg po BID, mixtard 28/20( TAKING 28/18) IU , and enalapril 5 mg po/d</t>
  </si>
  <si>
    <t>PR=67/M  BP=153 / 74MMHG</t>
  </si>
  <si>
    <t>p1: HTN W HHD + OLD I.STROKE ON enalapril 10 mg po bid amlodipine 10 mg po/day, P2.ASA 81 mg po/day +atorvastatin 20 mg po /day</t>
  </si>
  <si>
    <t>TSH 2.4 _x000D_
Asymptomatic</t>
  </si>
  <si>
    <t xml:space="preserve">BP 100/60_x000D_
FBS 113  Post lunch 63 </t>
  </si>
  <si>
    <t xml:space="preserve">TYPE 1DM+1ST TM_x000D_
_x000D_
</t>
  </si>
  <si>
    <t>nph 24/16 ADVISED TO BRiNG smbg 5X/DAY NEXT WEEK TO ADJUST INSULIN' 24HRS up funduscopy</t>
  </si>
  <si>
    <t xml:space="preserve">T1DM ON NPH-34/24 iu sc bid+1tm px New Complaint has no new complain_x000D_
_x000D_
</t>
  </si>
  <si>
    <t>Has bradykinesis, RIGIDITY, HYPERTONIC EXT.</t>
  </si>
  <si>
    <t>fbs=66-103-110 BP= 143 / 88 PR=80</t>
  </si>
  <si>
    <t>friar glycemic ctrl + PD + HTN</t>
  </si>
  <si>
    <t>NPH 60/40iu , METFORMIN 500 MG PO BID, PREGABELIN 75 MG PO BID,ATROVASTATIN 20 MG PO/DAY,  PROPRANOLOL 40 MG PO/DAY , carbidopopa/levo dopa 25/250mg po tid, propranolol 40 mg po /d, amit 37.5mg po noc, _x000D_
-CBC/RFT/HGA1C/FBSMONITORING</t>
  </si>
  <si>
    <t>T2DM + PN +? PD- on NPH 60/40iu  PREGABELIN 75 MG PO BID ATROVASTATIN 20 MG PO/DAY AMITRIPTYLINE 25 MG PO/DAY PROPRANOLOL 40 MG PO/DAY METFORMIN 500 MG PO BID</t>
  </si>
  <si>
    <t>PR 72 RR 17 BP 139 / 80 T 36</t>
  </si>
  <si>
    <t>HTN on Enalapril 5 mg po bid HCT 25 mg po/d +  T2DM on MTF 1000 mg po Bid, Glibenclamide 10 mg po Bid Atorvastatin 20 mg po/d</t>
  </si>
  <si>
    <t>Continue her  medication</t>
  </si>
  <si>
    <t>HTN on Enalapril 5 mg po bid HCT 25 mg po/d + T2DM on MTF 1000 mg po Bid, Glibenclamide 10 mg po Bid Atorvastatin 20 mg po/d</t>
  </si>
  <si>
    <t>Dry  intermittent cough but has no fever ( pt not present)</t>
  </si>
  <si>
    <t>BP=130-150/77-93</t>
  </si>
  <si>
    <t xml:space="preserve">refill medication _x000D_
appoint after 3month with serial BP record_x000D_
</t>
  </si>
  <si>
    <t>P1=well controlled HTN  Losartan 50mg PO daily,  Amlodipin 5mg PO daily, Atrovastatin 20mg  PO daily_x000D_
P2= Old stroke</t>
  </si>
  <si>
    <t>COMPLAINS BLURRING OF VISION</t>
  </si>
  <si>
    <t>PR 97  RR 17 BP 159 / 89    T 36</t>
  </si>
  <si>
    <t>HE HAS HIS MEDICATIONS.PLAN IS APPOINT FOR ECHO ON TUESDAY FOR FURTHER CARDIOLOGIST DECISION</t>
  </si>
  <si>
    <t>P=STEMI+H stroke+ HTN+ type 2 DM-He was admitted 3 years back for 15 days for STEMI.  2 WEEKS BACK DONE Brain MRI-Rt temporal &amp; occipital lobes of acute hemorrhage cause mild mass effect probably sequela of hypertensive stroke. The differentia diagnosis may include occult vascular malformation. Lt basilar ganglia old hemorrhagic cavity likely sequela of hypertensive stroke</t>
  </si>
  <si>
    <t>PR=64  BP=154 / 79 yesterday was 51mg/dl</t>
  </si>
  <si>
    <t>DM on MIXTARD 52/48 IU BID,(but he is taking 52/42 iu and Metformin 1 gm  po BID, Atorvastatin 20 mg</t>
  </si>
  <si>
    <t>BP: 160 / 72 FBS: 190- - 242</t>
  </si>
  <si>
    <t>T2 DM + HTN; on MTF 1.5 mg po BID, Daonil 10 mg po BID, ASA 81 mg po /d , HCT 25 mg po daily , Nifedipine 20 mg po BID, losartan50 mg po BID [ but he is on dapagloflozin 10 mg po daily, triplexam/amlodipine 5mg/1.25mg/5mg}</t>
  </si>
  <si>
    <t>worsening of pain below umbilical associated with dysuria &amp; urine color change for the past 1 yr</t>
  </si>
  <si>
    <t xml:space="preserve">BP= 129 / 77, PR=86_x000D_
Abdominopelvic u/s(on 15/2/16)=Right scarred kidney, Left mild hydronephrosis and nephrolithiasis _x000D_
                                                                           </t>
  </si>
  <si>
    <t xml:space="preserve">Controlled HTN + ? HTN nephropathy + Scarred Rt Kidney + Left side hydronephrosis + ? Recurrent UTI  </t>
  </si>
  <si>
    <t>U/A, Urine culture, RFT, FBS</t>
  </si>
  <si>
    <t>P=Scarred Rt Kidney + Left side hydronephrosis Operated bilaterally 3 years back for an indication of renal stone at Saint Peter Hospital + HTN;  on Amlodipine 5 mg po/d</t>
  </si>
  <si>
    <t>generalized weaknes of 1 month</t>
  </si>
  <si>
    <t xml:space="preserve">Mild anaemia 2ry to ? </t>
  </si>
  <si>
    <t xml:space="preserve">Pherpheral morphology </t>
  </si>
  <si>
    <t>PR=79/M  BP=110 / 67MMHG,FBS=105 MG/DL</t>
  </si>
  <si>
    <t>P1:T1DM on NPH 22/12, RI 14/4.</t>
  </si>
  <si>
    <t>PR 79 RR 17 BP 141 / 73 T 36</t>
  </si>
  <si>
    <t>HTN + PN; on Amlodipine 5 mg d, Enalapril 5 mg d, ASA 81 mg d and Neurobin 1 tab/day</t>
  </si>
  <si>
    <t xml:space="preserve">Myalgia/arthralgia_x000D_
numbness, burning sensation </t>
  </si>
  <si>
    <t>BP 140/80_x000D_
3x4 cm anterior neck swelling_x000D_
central obesity_x000D_
Inj site clear</t>
  </si>
  <si>
    <t>TYpe 2 DM_x000D_
MNG_x000D_
P. neuropathy</t>
  </si>
  <si>
    <t xml:space="preserve">NPH 24/20_x000D_
Amitryptilline 25 mg PO/day PM_x000D_
Neurobion_x000D_
Vitamin D_x000D_
SMBG </t>
  </si>
  <si>
    <t>Type 2 DM(6yrs) on Metformin 1g PO BID and NPH 22/20IU , and Atrovastotin 20 mg PO daily and ASA 81mg PO daily</t>
  </si>
  <si>
    <t>no cough, no SOB, no edema, no visual problem (glaucoma on follow up), no back paion, no paresthasia, joint mobility good, good balance, good undrstanmding, ciooperative, no obesity, no stress, no psychosocial distress, good dietary habit, good hygien  (brush tooth), no addiction, toileting good, good social intearaction. remarks (BPH on follow up, wist circumferance 94cm / height 163 cm= 0.57 pt has no visceral obesity), FBS 132 mg/dl mostly aroud thios</t>
  </si>
  <si>
    <t>sleeps well, walking distance good, muscle strength good, no em otional chanfe, no memory los but forgetfulness, good judghement</t>
  </si>
  <si>
    <t xml:space="preserve">salt restriction,be active, minimize coffee, prebvention of fal;l,veghiutable and fruit dish, legumes dish, use only liquid oil, walk for 20- minutes 5 times per week, foot care (hygien,keep moituring lehgs with vaslin, wear loose shoe, becarfyul while cuttging nil), keep candy inpockets </t>
  </si>
  <si>
    <t xml:space="preserve">welll loking_x000D_
bp 117/70 pr 76 spo2 96_x000D_
clear chest_x000D_
no peripheral edema_x000D_
cotppt_x000D_
_x000D_
cr = 1.17 bun = 22 </t>
  </si>
  <si>
    <t xml:space="preserve">same + good status </t>
  </si>
  <si>
    <t>make metoprolol 25 mg po daily_x000D_
refill others, appoint after 1 month</t>
  </si>
  <si>
    <t>CHF mildly reduced LV systolic function with LVEF 45% 2ry to DCMP 2ndary to ? peripartum cardiomyopathy_x000D_
_x000D_
on frusemide 40 mg po tid, spirolactoine 25 mg p-o dialy, enalapril 5 mg po dialy, metoprolol 12.5 mg po dialy, forixga 10 mg po dialy</t>
  </si>
  <si>
    <t>FBS=91-149_x000D_
BP=140-160/80</t>
  </si>
  <si>
    <t xml:space="preserve">Send  RFT            </t>
  </si>
  <si>
    <t>P1=HTN on Enalapril 10 mg po bid  and amlodipine 10 mg po/d , _x000D_
P2=T2 DM metformin 500 MG po BID, NPP 22/112IU_x000D_
P3 KNOWN CARDIAC PATIENT(?IHD - PCI was done) Metoprolol 12.5 mg po/d, ASA 81 mg po/d ATROVASTATIN 20 MG PO/D_x000D_
P3=? DM NEPHROPATHY</t>
  </si>
  <si>
    <t xml:space="preserve">NO COMPLAINT, NO HYPROGLYCEMIA EPISODE  </t>
  </si>
  <si>
    <t>FBS=230-270- BP= 152 / 64</t>
  </si>
  <si>
    <t xml:space="preserve">-CBC/OFT/LIPID PROFILE/URINE ANALYSIS/ HGA1C/ FBS MONITORING_x000D_
-MAKE NPH 78/60 IU, CONITNUE OTHERS </t>
  </si>
  <si>
    <t>64 YRS F -T2DM + HTN FOR 20 YRS _x000D_
ON NPH 74/58 IU, RI 12/8, MTF 500MG PO BID,  NIFEDIPINE 20MG PO BID, ENALAPRIL 10MG PO BID, ATROVASTATIN 20MG PO/D</t>
  </si>
  <si>
    <t xml:space="preserve">BP 154/76 PR 99  FBS 95 </t>
  </si>
  <si>
    <t>T2 DM + HTN + Dyslipidemia On NPH 34/24iu, MTF 1gm BID, Enalapril 5mg BID, Amlodipine 10mg/day, ASA 81mg/day, Atrovastatin 20mg/day, Amitriptyline 25mg/day.</t>
  </si>
  <si>
    <t>HAS RIGHT KNEE JOINT PAIN OF A WEEK</t>
  </si>
  <si>
    <t>PR=102  BP=129 / 78MMHG,FBS=170MG/DL</t>
  </si>
  <si>
    <t>SAME AS ABOVE WITH POOR GLYCEMIC CONTROL+RIGHT KNEE JOINT OSTEOARTERITIS</t>
  </si>
  <si>
    <t>REFILL,MTF 500 MG PO BID,DO HGA1C,RIGHT KNEE X-RAY</t>
  </si>
  <si>
    <t>P=T2DM(&gt; 10 yrs) + dyslipidemia; on NPH=60/40 IU sc bid and Atorvastatin 40 mg po/daily,MTF 500 MG PO DAILY</t>
  </si>
  <si>
    <t>complains of intermittent leg swelling position dependent</t>
  </si>
  <si>
    <t>PR 80 regular,_x000D_
CBC(29/11/23) WBC  7.8, Hgb 5.2( previous 6.4), MCV 102, PLT 413K</t>
  </si>
  <si>
    <t xml:space="preserve">repeat CBC,occult stool blood, Bone marrow biopsy_x000D_
link to ER for transfusion_x000D_
</t>
  </si>
  <si>
    <t>P Anemia 2ry to ?mixed nutritional deficiency + Vit D def</t>
  </si>
  <si>
    <t>exacerbation of epigastric abdominal distension of 02 weeks duration, associated to this she has nausea. early satiety. but no history of bowel habit change</t>
  </si>
  <si>
    <t>Dyspepsia 2ry to r/o dypepsia</t>
  </si>
  <si>
    <t>omeprazole 20 mg po daily for 02 weeks</t>
  </si>
  <si>
    <t>Dyspepsia 2ry r/o PUD</t>
  </si>
  <si>
    <t>SAME AS ABOVE WITH POOR GLYCEMIC CONTROL+?RIGHT KNEE JOINT OSTEOARTERITIS</t>
  </si>
  <si>
    <t xml:space="preserve">cr 0.9_x000D_
chol 70_x000D_
LDL 20  TG 80  HDL 34 </t>
  </si>
  <si>
    <t xml:space="preserve">bp 130/70_x000D_
iNJ SITE CLEAR_x000D_
fbs 189, 167, 83 MG/DL </t>
  </si>
  <si>
    <t xml:space="preserve">Sub-optimal glycemic control_x000D_
_x000D_
</t>
  </si>
  <si>
    <t xml:space="preserve">NPH 14/10_x000D_
reduce rosuva 10mg/day _x000D_
refill AMlodipine </t>
  </si>
  <si>
    <t xml:space="preserve">T2DM( 25 yrs) + HTN -NPH 14/10 -Amilodpine 10 mg/day, -Metformin 500 mg po daily NOT TAKING -Atrovastatin 20 mg po daily_x000D_
_x000D_
</t>
  </si>
  <si>
    <t>BP=124 / 79 PR=76</t>
  </si>
  <si>
    <t>appoint after 3 month with seral BP record_x000D_
refill medication</t>
  </si>
  <si>
    <t>P1=HTN on Enalapril 10 mg po BID , and Amlodipine 10 mg po/d.</t>
  </si>
  <si>
    <t>T2 DM + HTN + Dyslipidemia On NPH 30/18iu, MTF 1gm BID, Enalapril 5mg BID, Amlodipine 10mg/day, ASA 81mg/day, Atrovastatin 20mg/day, Amitriptyline 25mg/day.</t>
  </si>
  <si>
    <t>PR 40  RR 18 BP 157 / 71  T 36</t>
  </si>
  <si>
    <t>MONITOR BP,REFILL AND APPOINT AFTER 3 MONTH ECG- SCOND DRGREE TYPE1- CONSULT CARDIOLOGIST FOR PACRMAKER IF SHE IS SYMPTOMATIC</t>
  </si>
  <si>
    <t>NYHA Class IV HF secondary to ?Restrictive cardiomyopathy -P2: 1st degree AV nodal block P3: Known HTN ON -Furosemide 20mg po/d, HCT 25mg daily enalapril 10 mg po BID</t>
  </si>
  <si>
    <t xml:space="preserve">HTN + OLD STROKE+? SEIZURE DISORDER </t>
  </si>
  <si>
    <t xml:space="preserve">FBS=113_x000D_
BP=       PR= 110 strong </t>
  </si>
  <si>
    <t>Appoint after 3 month with seral FBS record_x000D_
refill medication</t>
  </si>
  <si>
    <t>P1:Known type 2 DM  on Metformin 500 PO BID</t>
  </si>
  <si>
    <t>BP=148 / 87     PR=71</t>
  </si>
  <si>
    <t xml:space="preserve">Uncontrolled HTN      </t>
  </si>
  <si>
    <t xml:space="preserve">Amlodipine 5 mg po/d, Add Enalapril 5 mg po/d </t>
  </si>
  <si>
    <t>P1=HTN(for 5 mons); on Amlodipine 5 mg po/d_x000D_
P2=3 mons POD after total thyroidectomy done for TMNG on levothyroxine 50mcg PO daily</t>
  </si>
  <si>
    <t>ON PTU 100-200-100_x000D_
MTF 1 gm BID_x000D_
LAsix 40mg/day_x000D_
Enalapril 10mg BID_x000D_
HCT 25 mg/day_x000D_
Atrova 20mg PO/day_x000D_
Propranolol 40mg PO/day</t>
  </si>
  <si>
    <t>diffuse anterior neck swelling_x000D_
JVP flat_x000D_
No edema</t>
  </si>
  <si>
    <t>Start Glimp 2 mg PO/day PM _x000D_
PPI</t>
  </si>
  <si>
    <t>P: TYpe 2 DM for 15 years_x000D_
P2; Toxin MNG</t>
  </si>
  <si>
    <t>DM+HHD+PN; MTF 500MG PO/DAY, LASIX 40 MG PO/DAY , ATROVASTATIN 20MG PO/DAY Enalapril 5 mg po/d</t>
  </si>
  <si>
    <t xml:space="preserve">her son come for medication, </t>
  </si>
  <si>
    <t>cr=1.3 and 1.08</t>
  </si>
  <si>
    <t xml:space="preserve">bp=124/87    </t>
  </si>
  <si>
    <t>hhd +htn nephrosclerosis</t>
  </si>
  <si>
    <t>make hct 50mg po/d, continue othes _x000D_
rft-see after 1mnth</t>
  </si>
  <si>
    <t>p1- HHD + ?HTN Nephrosclerosis on Hydrochlorothiazide 25mg po daily ,amlodipine 10 mg po daily . ,carvedilol 25 mg po bid</t>
  </si>
  <si>
    <t>fatigue_x000D_
dyspespisa</t>
  </si>
  <si>
    <t xml:space="preserve">BP 110/80_x000D_
Diffuse anterior neck swelling_x000D_
</t>
  </si>
  <si>
    <t>Thyrotoxicosis_x000D_
Type 2 DM</t>
  </si>
  <si>
    <t>Lab Ix_x000D_
Sent_x000D_
PPI</t>
  </si>
  <si>
    <t>Type 2 DM_x000D_
Thyrotoxicosis</t>
  </si>
  <si>
    <t>COMPLAINS LOWER BACK PAIN THAT RADIATES TO HER LEGS</t>
  </si>
  <si>
    <t>PR 99 RR 18 BP 123 / 77  T 36</t>
  </si>
  <si>
    <t>P1: HF 2ry to ICMP (EF=15%) + Sub-clinical Hyperthyroidism + degenerative spondylosis on - Metoprolol 25 mg po/d - Spironolactone 25mg po/d, - Atorvastatin 20 mg po/d - ASA 81 mg po/d, - Enalapril 5mg po bid - dapagliflozin 10mg po/d, Lasix 40mg po daily, Amitriptyline 25mg PO Daily</t>
  </si>
  <si>
    <t>REFILL MEDICATIONS,LINK TO NEUROLOGY CLINIC FOR FURTHER EVALUATION OF BACK PAIN PERSISTING DESPITE TAKING AMITRIPTLINE,AND APPOINT AFTER 3 MONTH TO CARDIOLOGY CLINIC</t>
  </si>
  <si>
    <t xml:space="preserve">she still claim lt knee pain of </t>
  </si>
  <si>
    <t xml:space="preserve">BP=148/78, PR=78_x000D_
FBS=120 </t>
  </si>
  <si>
    <t>Controlled TII DM  +? HTN + ? PN</t>
  </si>
  <si>
    <t>LSM advised _x000D_
MTF 500 mg Bid, Glibenclamide 10 mg Po Bid, Atorvastatin 20 mg d,AMT 25 MG PO D ,NEUROBION 1TAB PO DAILY</t>
  </si>
  <si>
    <t>P=TIIDM  + PN; on MTF 500 mg Bid, Glibenclamide 10 mg Po Bid, Atorvastatin 20 mg d, AMT 25 MG PO D ,NEUROBION 1TAB PO DAILY</t>
  </si>
  <si>
    <t>FBS = 151mg/dl</t>
  </si>
  <si>
    <t xml:space="preserve">poor controlled T2 DM +  HTN </t>
  </si>
  <si>
    <t xml:space="preserve">has leg swelling bilaterally_x000D_
she had cough worsened at  night.....  but has improved </t>
  </si>
  <si>
    <t xml:space="preserve">BP 90/60 PR 80 _x000D_
chest clear _x000D_
flat JVP, s1 and s2 well heard _x000D_
Trace edema _x000D_
CBC WBC = 4.3K HGB= 8.7 HCT = 25 PLT = 182K MCV= 98 ,CH = 34 ,MCHC, 34 CR = 1.9 BUN = 23 UREA = 50 </t>
  </si>
  <si>
    <t xml:space="preserve">same + under-diuresis + moderate anemia 2ry to GI blood loss + AKI + Paraparesis 2ry to ?? </t>
  </si>
  <si>
    <t xml:space="preserve">make Lasix 40 mg po bid, put on irofas syrup15 ml q other day +, do lumbosacral x ray. </t>
  </si>
  <si>
    <t>HFrEF(35%) 2RY TO Ischemic DCM + Afib + hypovitaminosis D on itamin D 50,000 iu po weekly(4th wk), metoprolol SUCCINATE 25 mg po daily - lasix 40mg po daily -spironolactone 25mg po daily -pregabalin 75mg po once daily -amitriptyline 25mg po once daily (at night) -RIVAROXBAN 20 MG PO DAILY</t>
  </si>
  <si>
    <t>FBS=125,143   BP=124-125/66-80_x000D_
BP=127 / 73</t>
  </si>
  <si>
    <t>Well controlled  HTN  +DM</t>
  </si>
  <si>
    <t>appoint after 3 month with seral BP and FBS record_x000D_
refill medication</t>
  </si>
  <si>
    <t>P1=known Hypertensive on  Amlodipine 10 mg po/d, Enalapril 10 mg po bid._x000D_
P2=Type 2 DM;  Metformin 500 mg po bid,</t>
  </si>
  <si>
    <t>PR 69 RR 17 BP 174 / 83 T 36</t>
  </si>
  <si>
    <t>T1 DM + Peripheral  neuropathy</t>
  </si>
  <si>
    <t>easy fatigablity upon mild exertion, v/s-bp-128/79, pr-84, TSH-0.056(0.3-4.5), fT4-1.18(0.93-1.7), fT3-3.35(2-4.4), previous TFT done on 31/05/2023(TSH-1.74, fT4-0.878), HA1C-6.2%_x000D_
@20/11/23 (tsh=0.005(L), ft3 and ft4 are normal)</t>
  </si>
  <si>
    <t>pr= 104(irregular), bp=120/70</t>
  </si>
  <si>
    <t xml:space="preserve">ecg, _x000D_
-start propranolol 40mg po bid_x000D_
-AMLODIPINE 5 MG PO DAILY AND HCT 25 mg po daily, </t>
  </si>
  <si>
    <t>P- HYPERTENSION (5 years) + HYPOTHYRODISM ( 2 years ) + IATROGENIC HYPERTYRODISM ON AMLODIPINE 5 MG PO DAILY AND HCT 25 mg po daily, LEVOTYROXINE(discontinued 5 months ago)</t>
  </si>
  <si>
    <t>BP 145/82 PR 78 BPM INj site lipohypertroph</t>
  </si>
  <si>
    <t xml:space="preserve">Type 1 DM pooly controlled with signs of IR + Bilateral PDR .. Surgery planned_x000D_
_x000D_
</t>
  </si>
  <si>
    <t>LIpid/Hga1c, RFT, 24 hrs UP, SMBG 4x/day After RFT, consider MTF has insulin resistance RI 12/10 NPH 70/50 INj site rotation and life style mX with weight loss advised</t>
  </si>
  <si>
    <t xml:space="preserve">=T2DM for 24 yeasr NPH 70/48 IU SC BID RI 12 IU BID enalapril 5 mg po BID_x000D_
_x000D_
</t>
  </si>
  <si>
    <t>post thyridectomy hypothyriodism on levo 50mcg TSH-2.25</t>
  </si>
  <si>
    <t xml:space="preserve">seen recently ECG done (bradycardia, left axis deviation, premature venmtricular contraction, peaked T wave, possibly  AV block type 3) </t>
  </si>
  <si>
    <t>premature venmtricu;ar contraction possibly AV block type 3 (peaked T wave)</t>
  </si>
  <si>
    <t xml:space="preserve">discontinue sildenafin (was on for sexual performancve), renal function test, electrolyte, ECHO requested </t>
  </si>
  <si>
    <t xml:space="preserve">dry conugh of 2 weeks </t>
  </si>
  <si>
    <t xml:space="preserve">Well controlled T2 DM + HTN + ? skin disorder 2ry to ? + ? CAP </t>
  </si>
  <si>
    <t xml:space="preserve">CBC, OFT, U/A, Electro , </t>
  </si>
  <si>
    <t>PR 69 RR 17 BP 129 / 83 T 36</t>
  </si>
  <si>
    <t>SMBG FBS and predinner 100-130</t>
  </si>
  <si>
    <t>New Complaint_x000D_
no new compliant_x000D_
_x000D_
Objective Finding_x000D_
v/s-bp-119/82, pr-79, FBS-83-130, RBS-118-130, HA1C-6.12, TC-110, TC-107.6, LDL-47.4, HDL-42.7_x000D_
_x000D_
Assessment_x000D_
good glycemic control_x000D_
_x000D_
Plan_x000D_
Reduce NPH 20/10_x000D_
refill, advice on dietary, exercise and injection site, sign of hypoglycemia, see after 3months_x000D_
Retinal screening</t>
  </si>
  <si>
    <t xml:space="preserve">P1-T2DM for 1 year started Rx 4 month ago ON MTF 500 mg PO/day PM ,Atrova 40mg/day PM NPH 22/10_x000D_
_x000D_
</t>
  </si>
  <si>
    <t>HAS KNEE JOINTS PAIN  SINCE THREE MONTHS</t>
  </si>
  <si>
    <t>PR=86  BP=147 / 83MMHG</t>
  </si>
  <si>
    <t>HTN WITH SUBOPTIMAL BP CONTROL+?OSTEOARTERITIS OF KNEE JOINTS</t>
  </si>
  <si>
    <t>REFIL,ADVISED ON LIFE STYLE MODIFICATIONS,INVESTIGATE</t>
  </si>
  <si>
    <t>HTN ON HCT 25MG PO DAILY,AMLODIPINE 5MG PO DAILY</t>
  </si>
  <si>
    <t>BP= 144 / 88, PR=82_x000D_
Ix on 28/11/23=&gt; Cr= 1.1[ Lab ref= 0.67-1.17], Urea= 10, T.CHOL=145, TG=272, HDL=27, LDL=64; HgA1c= 7.2 %; U/A=&gt; Protein=+1</t>
  </si>
  <si>
    <t xml:space="preserve">good glycemic control + ? HTN </t>
  </si>
  <si>
    <t xml:space="preserve">NPH= 44/38 AM/PM _x000D_
Advised on LSM _x000D_
Appt after 1 mon with serial BP measurement </t>
  </si>
  <si>
    <t xml:space="preserve">P= DM(for 10 yrs); on NPH= 44/38 AM/PM </t>
  </si>
  <si>
    <t>BP=177 / 92</t>
  </si>
  <si>
    <t>appoint after 1 month with serial BP record_x000D_
add HTC 25 mg PO daily_x000D_
refill other medication</t>
  </si>
  <si>
    <t xml:space="preserve">P1=known HTN  Enalapril 10 mg po bid atrovastatin 20 mg po/day _x000D_
P2= old Stroke (12yrs) </t>
  </si>
  <si>
    <t xml:space="preserve">PR 56 RR 17 BP 115 / 69 T 36 </t>
  </si>
  <si>
    <t>known T2dm on medication</t>
  </si>
  <si>
    <t xml:space="preserve">CBC, CXR         </t>
  </si>
  <si>
    <t>Plan_x000D_
NPH 10/16_x000D_
SMBG</t>
  </si>
  <si>
    <t xml:space="preserve">P: TY[e 2 DM for 10 years NPH 10 u PM MTF 1 gm BID p2-known hypertensive ON Losartan 50mg/day HCT 25 mg/day atrova 40mg/day - p4-AFib metoprolol 25 mg po/day - p5- Solitary thyroid nodule p6- -Adrenal tumor ON Symbicort warfarin 5 mg 3x/wee and 2.5 mg 4x/week_x000D_
_x000D_
</t>
  </si>
  <si>
    <t>COMPLAINS PRODUCTIVE COUGH OF 1 WEEK DURATION</t>
  </si>
  <si>
    <t>PR 84 RR 18 BP 130 / 81  T 36  CHEST-CLEAR WITH GOOD AIR ENTERY BILATERALY</t>
  </si>
  <si>
    <t>known RVI on HAART + Large ASD + Severe PHTN on Sildenafil 25 mg PO BID / Furosemide / 40 mg PO BID / bisoprolol 5mg po daily ( but she didt took)</t>
  </si>
  <si>
    <t>REFILL MEDICATION AND ADD GUANFESIN 10 ML PO TID for 7 days,Azitromycin 500 mg po daily for 3 days and Appoint with viral load and CD4 after a month</t>
  </si>
  <si>
    <t>bp=140 / 96, Home BP measurement 140-200/84-100 FBS= 94-177, 157</t>
  </si>
  <si>
    <t xml:space="preserve">poor bp $ glycemic ctrl </t>
  </si>
  <si>
    <t>nph 50/40 iu, mtf 1gm po bid, enlapril 15mg po bid, amlodipine 10mg po/d, atrovstatin 20mg po/d_x000D_
-hga1c, rft, urine home measurmet</t>
  </si>
  <si>
    <t xml:space="preserve">P-T2DM + HTN ON NPH 50 &amp; 40 IU SC BID, MTF 500mg PO BID, enalapril 15mg/10mg, , ATROVASTATIN 20 MG PO/D AMLODIPIN 10 MG PO D, </t>
  </si>
  <si>
    <t xml:space="preserve">bilateral leg paresthesia worsened on resting and relived on walking_x000D_
left ear decreased hearing_x000D_
blurring of visiopn_x000D_
_x000D_
</t>
  </si>
  <si>
    <t xml:space="preserve">BP=174 / 91 PR=104 RR=18 _x000D_
No Recorded </t>
  </si>
  <si>
    <t>P1= Poorly controlled T2DM_x000D_
p2= poorly controlled HTN _x000D_
P3= ? peripheral neuropathy 2ndry to? T2DM</t>
  </si>
  <si>
    <t>refill medication  except for meloxicam_x000D_
send for RFT, LFT, Lipid profile, Echocardiography, Abdominopelvic u/s_x000D_
educate on foot hyegiene and keeping Record of RBS and BP</t>
  </si>
  <si>
    <t>p1=T2DM _x000D_
p2=HTN _x000D_
on metformin 500 mg po BID, doanil 5 mg po bid, enalapril 10 mg po daily, amlodipine 10 mg po Daily, atrovastatin 20 mg po/d and neurobin 1 tab po/d meloxicam 15 mg po prn</t>
  </si>
  <si>
    <t>G/A WELL LOOKING,V/S STABLE</t>
  </si>
  <si>
    <t xml:space="preserve">Pleural effusion +BPH = Cystites ? Nephrotic sindrom </t>
  </si>
  <si>
    <t>FURTHER WORK UP AND COLLECT PENDING INVESTIGATION</t>
  </si>
  <si>
    <t>Pleural effusion +BPH = Cystites ? Nephrotic sindrom e</t>
  </si>
  <si>
    <t>BP=145 / 92 home record=127-130/80-90</t>
  </si>
  <si>
    <t>appoint after 3 month with serial BP record _x000D_
refill medication</t>
  </si>
  <si>
    <t>P1=HTN ON ENALAPRIL 5 GM PO D</t>
  </si>
  <si>
    <t>poor Controlled DM</t>
  </si>
  <si>
    <t>the patient did not come ,but the family for medication</t>
  </si>
  <si>
    <t>HTN with suboptimal BP control</t>
  </si>
  <si>
    <t>refill,appoint afer three months.</t>
  </si>
  <si>
    <t>HTN ON enalapril 10 mg po/d , HCT 25 mg po/d , ASA 81 mg po/d</t>
  </si>
  <si>
    <t>PR 74 RR 17 BP 138 / 70 T 36</t>
  </si>
  <si>
    <t>T2 DM + HTN + on MTF 1 gm po bid Daonil 10 mg po bid ASA 81 mg po/d Atrovastatin 20 mg po/d Nifedipine 20 mg po bid Enalapril 5 mg po/d</t>
  </si>
  <si>
    <t>poorly controlled T2 DM + HTN + on MTF 1 gm po bid Daonil 10 mg po bid ASA 81 mg po/d Atrovastatin 20 mg po/d Nifedipine 20 mg po bid Enalapril 5 mg po/d</t>
  </si>
  <si>
    <t>BP=146/86, PR=96_x000D_
HBPM=134-146/80-93_x000D_
FBS=142-205</t>
  </si>
  <si>
    <t>controlled T2 DM + HTN(fair BP)</t>
  </si>
  <si>
    <t>LSM advised _x000D_
inc.MTF 1000 mg po bid, Daonil 5 mg po bid, Amlodipine 10 mg po/d</t>
  </si>
  <si>
    <t>P=well controlled T2 DM + HTN; on MTF 850 mg po bid, Daonil 5 mg po bid, Amlodipine 10 mg po/d</t>
  </si>
  <si>
    <t>TSH 10.5_x000D_
Ft4 and T3 WNR</t>
  </si>
  <si>
    <t>BP 130/80_x000D_
NAD</t>
  </si>
  <si>
    <t xml:space="preserve">thyroxin 200 4x/week and 300 3x/week_x000D_
</t>
  </si>
  <si>
    <t xml:space="preserve">Hypothyroidisism for 6 years_x000D_
_x000D_
New Complaint_x000D_
ON thyroxin 200 5x/week and 300 2x/week_x000D_
_x000D_
</t>
  </si>
  <si>
    <t>BP=163 / 80</t>
  </si>
  <si>
    <t xml:space="preserve">update Ix                           </t>
  </si>
  <si>
    <t>P1=HTN on Enalapril 5mg po BID, Amlodipine 10 mg po/d, _x000D_
P2=?ISCHIMIC STROKE(4YRS BACK)  Atorvastatin 20 mg po/d and ASA 81mg po/d</t>
  </si>
  <si>
    <t>COMPLAING THIGH AREA PAIN FOR 2 MNTHS</t>
  </si>
  <si>
    <t>POWER= 5/5</t>
  </si>
  <si>
    <t xml:space="preserve">HYPOTYRIODISM  </t>
  </si>
  <si>
    <t>make levotHyroxine 125mcg po/d_x000D_
-ck, LFT, CA, VIT.D, TSH</t>
  </si>
  <si>
    <t>60 YRS OLD F-hypothyroidsm(TSH=47.9,FREE T3=2.14,T4=4.74) on Levothyroxine 100 mcg daily</t>
  </si>
  <si>
    <t>No hypo_x000D_
asymptomatic</t>
  </si>
  <si>
    <t xml:space="preserve">FBS and post pradial all WNR </t>
  </si>
  <si>
    <t xml:space="preserve">Type 1 DM with sub optimla control_x000D_
_x000D_
</t>
  </si>
  <si>
    <t>Inj site rotation SMBG chart given to record 4x/day refill RI 6/4 NPH 52/30,APPIONT AFTER 3 MONTH</t>
  </si>
  <si>
    <t xml:space="preserve">P1=Type 1 DM for 3 years </t>
  </si>
  <si>
    <t>SHE COMPLAINS EASY FATIGABLITY</t>
  </si>
  <si>
    <t>PR 59 RR 18 BP 148 / 99  T 36 HBPM    180-149/90-100</t>
  </si>
  <si>
    <t>ESCALATE AMLODIPINE TO 10 MG PO DAILY ,ADVISED ON SALT RESTRICTION AND APPOINT AFTER 3 MONTH WITH BP RECORDING</t>
  </si>
  <si>
    <t>P- HTN+ HHD+ HEPATIC MASS (Amlodipine 5 MG PO DAILY</t>
  </si>
  <si>
    <t>BP=124 / 84, PR=91</t>
  </si>
  <si>
    <t xml:space="preserve">Dyslipidemia                </t>
  </si>
  <si>
    <t xml:space="preserve">Lipid profile            </t>
  </si>
  <si>
    <t>P=dyslipidemia ON ATROVASTATIN 20 MG PO DAILY</t>
  </si>
  <si>
    <t>drug induced hepatitis</t>
  </si>
  <si>
    <t xml:space="preserve">To do LFT </t>
  </si>
  <si>
    <t>BP=149 / 80_x000D_
FBS=101</t>
  </si>
  <si>
    <t>appoint after 3 month with serial BP and FBS_x000D_
refill medication</t>
  </si>
  <si>
    <t>P1=DM  on Metformin 1000 mg PO BID_x000D_
P2= HTN on LSM_x000D_
P3=Solitary kidney</t>
  </si>
  <si>
    <t>P1=DM  on Metformin 1000 mg PO BID, Atrovastatin 20 mg PO daily_x000D_
P2= HTN on LSM_x000D_
P3=Solitary kidney</t>
  </si>
  <si>
    <t>PR 51 RR 18 BP 158 / 98 T 36</t>
  </si>
  <si>
    <t>T2DM PM + HTN on MTF 500 mg po BID,NPH 26/24 IU SC BID, Atorvastatin 20 mg po d, AMLODINE 10 MG PO DALY</t>
  </si>
  <si>
    <t>To do  FBS</t>
  </si>
  <si>
    <t>T2DM PM + HTN on MTF 500 mg po BID,NPH 26/24 IU SC BID, Atorvastatin 20 mg po d, AMLODINE 10 MG PO daly</t>
  </si>
  <si>
    <t xml:space="preserve">SMBG except </t>
  </si>
  <si>
    <t>Adjust RI 16-4-8 NPH 12-12_x000D_
 Free T4 Folic acid ANC follow up for recurrent abortion</t>
  </si>
  <si>
    <t xml:space="preserve">TYpe 2 DM for 2 years ON MTF 1000 BID has 2 abortion in this year New Complaint 6 weeks of GA Objective Finding Objective Finding 2x3 cm anterior neck swelling S1 and s2 well heard no m hga1c 6.6 TSH 0.26 [ 0.25-4] Assessment Type 2 DM Recurrent Abortion 1st TMS Pregnancy_x000D_
_x000D_
New Complaint_x000D_
ASymptomatic_x000D_
_x000D_
Objective Finding_x000D_
BP 110/80 PR 78 BPM_x000D_
_x000D_
Assessment_x000D_
Sub-optimal control_x000D_
_x000D_
</t>
  </si>
  <si>
    <t xml:space="preserve">bilateral flank pain of 2 weeks </t>
  </si>
  <si>
    <t xml:space="preserve">Bilateral tiny non-obstructing nephrolithiasis + Cystitis </t>
  </si>
  <si>
    <t>BP= 110 18 156 / 97</t>
  </si>
  <si>
    <t>p1= newly diagnosed HTN 2ndry to ? hyperthyroidism _x000D_
p2= hyperthyroidism</t>
  </si>
  <si>
    <t>Consult senior, _x000D_
link to Endocrinologist_x000D_
refill medication</t>
  </si>
  <si>
    <t>p1= newly diagnosed HTN 2ndry to ? hyperthyroidism _x000D_
p2= hyperthyroidism_x000D_
p3= 80th post partal day_x000D_
on Nifedipine 20mg po BID, Propranolol 20mg po daly_x000D_
PTU 100mg po daily</t>
  </si>
  <si>
    <t>Type2 DM + HTN</t>
  </si>
  <si>
    <t xml:space="preserve">HAS BACK PAIN  SINCE AYEAR </t>
  </si>
  <si>
    <t>PR-=103  BP=126 / 81MMHG,ECHO=GRADE 1 DIASTOLIC DYSFUNCTION,FBS=200MG/DL</t>
  </si>
  <si>
    <t>SAME AS ABOVE WITH POOR GKLYCEMIC CONTROL</t>
  </si>
  <si>
    <t>REFILL,HGA1C,MTF 1GM PO BID</t>
  </si>
  <si>
    <t>T2DM + DYSLIPEDEMIA +PN; ON NPH 20/12 IU IU SC BID AM/PM, MTF 500 mg PO BID , ATORVASTIN 20 MG PO/D , METOPROLOL 25 MG PO/D , NEUROBIN 1 TAB PO/D , AMT 25 MG PO/D</t>
  </si>
  <si>
    <t xml:space="preserve">headache, cervical vertebral pain (active and pasive cervical bone movement good but has tenderness on left paracerbvical muscles , had paresthasia with a manubver of  extended head and obnliquilym placed with a down ward pressure) suggestive of cervical vertebnral bonev nerve root comptression , burning sensation of legs , paresthasia of arms and legs ,no hematuria , no fever, no weight loss, no back pain, left knee pain with intermittent give way (fallen 5 times with no los of consciouness) remarks (no weakness of arms, no sign of median, radial and ulnar nerve injury0 </t>
  </si>
  <si>
    <t>sleeps well, walking distance good, muscle strength good, no em,otional change, no memory loss, good judghement</t>
  </si>
  <si>
    <t xml:space="preserve">cervicaogenic headache + paracervbical muscle spasm + left knee pain possibnly lowerbacvk related problem </t>
  </si>
  <si>
    <t>diclofena wirth vitamin B complex injection giovem n for 5 days amnd to revalute, cervocal  x- ray requested</t>
  </si>
  <si>
    <t xml:space="preserve">diabetes, hypertension, dyslipidemia </t>
  </si>
  <si>
    <t>REFILL,HGA1C,MTF 1GM PO BID,MELOXICUM 15MG PO DAILY</t>
  </si>
  <si>
    <t>headache  of 1 month</t>
  </si>
  <si>
    <t xml:space="preserve">headache 2ry to ? </t>
  </si>
  <si>
    <t>Lipid profil</t>
  </si>
  <si>
    <t>Diffuse thyroid disease ?thyroiditis</t>
  </si>
  <si>
    <t>BP=134 / 90     PR=72</t>
  </si>
  <si>
    <t xml:space="preserve">Fatty Liver                 </t>
  </si>
  <si>
    <t>LSM advised, serial BP measurement  advised _x000D_
atorvastatin 20mg po daily</t>
  </si>
  <si>
    <t>P=Fatty Liver + open cholecystectomy was done 1 yr &amp; 3 mons back; on atorvastatin 20mg po daily</t>
  </si>
  <si>
    <t>VOITALS ARE STABLE</t>
  </si>
  <si>
    <t>SUBTHREAPEUTIC INR</t>
  </si>
  <si>
    <t>7.5MG 5X/WK THEN 5MG PO 2X/WK_x000D_
-FOLLOW WITH INR</t>
  </si>
  <si>
    <t>Acute moderate to high risk PE ( risk = pregnancy and delivery), on Warfarin 5/7.5 mg PO daily. INR = 1.67</t>
  </si>
  <si>
    <t>BP= 116/75, FBS= _x000D_
FBS= 166mg/dl</t>
  </si>
  <si>
    <t>P1= Known HTN_x000D_
P2=known DM _x000D_
p3= ?AKI r/o CKD_x000D_
P4=? UTI</t>
  </si>
  <si>
    <t>refill medication on Amlodipine 10mg po daily, HCT 25 mg po Qd, Glibenclamide 5mg po BID, Metformin 500mg po BID _x000D_
Ciprofloxacin 500mg po BID for 05 days_x000D_
Send for abdomino-pelvic U/s</t>
  </si>
  <si>
    <t xml:space="preserve">P1= Known HTN_x000D_
P2=known DM _x000D_
P3=? CAP  _x000D_
P4=? UTI_x000D_
on Amlodipine 10mg po daily, HCT 25 mg po Qd, Glibenclamide 5mg po BID, Metformin 500mg po BID </t>
  </si>
  <si>
    <t>she has bleeding over vagina while taking warfarin 5 mg po daily</t>
  </si>
  <si>
    <t xml:space="preserve">BP 128/86 PR 67 SPO2 67_x000D_
CBC moderate anemia_x000D_
lipid profile normal_x000D_
echo RV dysfunction with moderate pul htn_x000D_
_x000D_
_x000D_
</t>
  </si>
  <si>
    <t>? moderate anemia 2ry to ( anemia of chronic disease + vaginal bleeding 2ry to ? overantigualted)</t>
  </si>
  <si>
    <t>D/C warfarin and appoint with INR</t>
  </si>
  <si>
    <t>METABOLIC SYNDROME (hypertension diabetes mellitus(NEPHROPATHY,NEUROPATHY) dyslipidemia/ HFpEF /OSA chronic low _x000D_
? PE ( clinically took warfarin for3  weeks ) back pain on NPH58/48 metformin 1000mg po bid atorvastatin 80 po daily Aspirin 81mg po daily Nifedipine 40mg po bid Atenolol 50mg po daily losartan 50 mg po daily furosemide 40mg po tid amitriptyline 50 mg po dailyon</t>
  </si>
  <si>
    <t>HAS HEADACHE AND FATIGABILITY</t>
  </si>
  <si>
    <t>PR=65/M  BP=127 / 88MMHG</t>
  </si>
  <si>
    <t>REFILL,ADD PARACETAMOL 1GM PO PRN</t>
  </si>
  <si>
    <t>Known HTN on losartan 50mg po day + Bilateral calcaneal spur on follow up at ortho side</t>
  </si>
  <si>
    <t>FBS 120mg/dl , Hgb A1 C = 7.8%</t>
  </si>
  <si>
    <t xml:space="preserve">well contolled T1 DM </t>
  </si>
  <si>
    <t>the tary stool is resolving, has mild headache</t>
  </si>
  <si>
    <t xml:space="preserve">BP=107 / 58_x000D_
Endoscopy= Duodenitis, follicular gastritis, hiatal hernia </t>
  </si>
  <si>
    <t>P1= sever anemia ( 3unit blood transfused) on Fe sulfate 325mg PO TID_x000D_
P2= Duodenitis on Omeprazole 40mg PO BID</t>
  </si>
  <si>
    <t>Bilateral leg swelling 3 months duration</t>
  </si>
  <si>
    <t>BP=147 / 87 PR= 105 RR=17 _x000D_
BP= 130-160/80-90_x000D_
FBS= 65-280_x000D_
HbA1C(29/11/2023) =7.5 %</t>
  </si>
  <si>
    <t>P1. DM  _x000D_
P2. HTN _x000D_
P3. Peripheral Neuropathy;</t>
  </si>
  <si>
    <t>Send for RFT, replace Amlodipine with Enalapril 5mg po BID</t>
  </si>
  <si>
    <t xml:space="preserve">P1. DM  _x000D_
P2. HTN _x000D_
P3. PN; _x000D_
On NPH 34/20iu SC BID, MTF 500mg po bid, Atrovastatin 20mg/day, Amitriptyline 25 mg/day, ON Enalapril 10mg BID, amlodipine 10mg po daily, ASA 81mg/day </t>
  </si>
  <si>
    <t xml:space="preserve">Send for RFT, discontinue </t>
  </si>
  <si>
    <t>FBS=97-113</t>
  </si>
  <si>
    <t>appoint  after 3 month with seral BP and FBS recording_x000D_
refill medication</t>
  </si>
  <si>
    <t>P1=Well controlled Type 2 DM on metformin 500 mg po once daily atrovastatin 20 mg po daily_x000D_
P2= HTN on LSM</t>
  </si>
  <si>
    <t>PR=76  BP=108 / 67MMHG,FBS=130MG/DL</t>
  </si>
  <si>
    <t>REFILL WITH THE ABOVE EDICATIONS,DO HGA1C</t>
  </si>
  <si>
    <t>T1 DM ON NPH 4/6IU,RI 2/2 IU</t>
  </si>
  <si>
    <t xml:space="preserve">pr 70 rr 17   bp 124 / 83 t 36 </t>
  </si>
  <si>
    <t>make amlodipine 5mg po daily</t>
  </si>
  <si>
    <t>recurrent gag</t>
  </si>
  <si>
    <t xml:space="preserve">BP= 142 / 73 PR=82 RR=18 </t>
  </si>
  <si>
    <t xml:space="preserve">P1=T2DM _x000D_
P2=HTN with HHD _x000D_
P3= Right shoulder osteoarthritis r/o </t>
  </si>
  <si>
    <t>refill medication_x000D_
link to orthopedics and ENT</t>
  </si>
  <si>
    <t xml:space="preserve">P1=T2DM _x000D_
P2=HTN with HHD _x000D_
on NPH= 10/4IU SC BID, MTF 500 mg po bid; Enalapril 5 mg po/d, HCT 25 mg po/d_x000D_
_x000D_
</t>
  </si>
  <si>
    <t>P1=T2DM _x000D_
P2=HTN with HHD _x000D_
P3= Right shoulder osteoarthritis r/o ?fibromyalgia</t>
  </si>
  <si>
    <t>refill medication, give PCM po PRN_x000D_
link to orthopedics and ENT</t>
  </si>
  <si>
    <t>BP=131 / 73</t>
  </si>
  <si>
    <t>send  HGA1C</t>
  </si>
  <si>
    <t>P1=HTN ( 5yrs )  on enalapril 10 mg po/d and HCT 25 mg po/d_x000D_
P2= Vit D defic (8.98) supplement for 8wks_x000D_
P3=? Type 2 DM</t>
  </si>
  <si>
    <t>BP=137 / 77, PR=58_x000D_
FBS=119</t>
  </si>
  <si>
    <t>Controlled HTN+ Controlled T2 DM + thyroidectomy-09 years + POST COVID FIBROSIS</t>
  </si>
  <si>
    <t xml:space="preserve">MTF 500 MG PO/DAY,ENALAPRIL 5 MG PO/DAY,ATORVASTATIN 40MG PO DAILY_x000D_
Appt with ECG </t>
  </si>
  <si>
    <t>P=HTN+ T2 DM+ thyroidectomy-09 years+POST COVID FIBROSIS; ON MTF 500 MG PO/DAY,ENALAPRIL 5 MG PO/DAY,ATORVASTATIN 40MG PO DAILY</t>
  </si>
  <si>
    <t>BP=123 / 80</t>
  </si>
  <si>
    <t xml:space="preserve">P1=well controlled HTN ON AMLODIPIN - 10 MG PO DAIL - HCT 25 MG PO DAILY </t>
  </si>
  <si>
    <t xml:space="preserve">BP=160 / 92 PR= 70 RR=17 _x000D_
record= 140-150/80-90,_x000D_
FBS= 103-164_x000D_
</t>
  </si>
  <si>
    <t>fairly controlled HTN+ T2DM_x000D_
Dyspepsia 2ndry to?</t>
  </si>
  <si>
    <t>refill mediation, add Omeprazole_x000D_
send for RFT, stool h.pylori</t>
  </si>
  <si>
    <t>P=DM + HTN + PN; _x000D_
on NPH 24/14 IU BID, metformin 500 mg po bid , enalapril 10 mg po bid, ASA 81 mg po/d atorvastatin 20 mg po/d</t>
  </si>
  <si>
    <t>Ixs on 24/11/23=&gt; HgA1c=6.75%, T. CHOL= 160.4, HDL=57.8, LDL= 90.4, TG= 57, Alb=3.81, Ca=2.31</t>
  </si>
  <si>
    <t xml:space="preserve">toxic goiter + ? T2 DM </t>
  </si>
  <si>
    <t xml:space="preserve">LSM advised _x000D_
appt with serial FBS measurement </t>
  </si>
  <si>
    <t>P=toxic goiter ( on follow up at surgical clinic) + r/o  DM</t>
  </si>
  <si>
    <t>T2DM + Hypothyroidism</t>
  </si>
  <si>
    <t>Presented with complaint of leg swelling of 2w weeks duration .</t>
  </si>
  <si>
    <t>BP-140/90mmHg   PR-82 b/m</t>
  </si>
  <si>
    <t>Known HTN on Amlodipine/Valsartan 10mg /160mg po daily</t>
  </si>
  <si>
    <t xml:space="preserve">Currently presented with swelling over the previous surgical scar associated with epigastric burning pain w/c radiates to the back &amp; loss of appetite of 2 wks duration. He has runny nose  of 1 wk duration. He has a hx of TB Rx for 6 mons w/c he completed Anti-TB 2 mons back. He is on 6th mons post op day for after Cysto gastrostomy for pancreatiuc pseudocyst._x000D_
_x000D_
_x000D_
</t>
  </si>
  <si>
    <t>Abdominopelvic u/s on 20/3/16=&gt; Perisplenic marked localized fluid, Distended fluid filled stomach, Epigastric Incisional hernia_x000D_
Ixs on 20/03/16=&gt; CBC=&gt; WBC=8.96K, N= 69.3, L=18, M=-12.1, Hgb=7.6, MCV=89.6, Plt=438K ; BG &amp; RH=B-Positive U/A=&gt; Urobilirubin=+3</t>
  </si>
  <si>
    <t xml:space="preserve">Epigastric Incisional hernia + Dyspepsia to ? PUD + Moderate Anemia 2 to ? </t>
  </si>
  <si>
    <t xml:space="preserve">ESR, OFT, serum ele, collect Previous X ray,Pantoprazole 40 mg po/d , _x000D_
Link to Surgical clinic </t>
  </si>
  <si>
    <t>He is linked from AEOPD with the Asst of Incisional hernia +? CAP</t>
  </si>
  <si>
    <t>recorded BP= 173/95, FBS= 127</t>
  </si>
  <si>
    <t>P1= poorly controlled HTn_x000D_
P2= T2dm</t>
  </si>
  <si>
    <t>refill medication change HCT with Amlodipine 10mg po QD_x000D_
send for RFT</t>
  </si>
  <si>
    <t>p1=HTN_x000D_
p2=DM _x000D_
ON METFORMIN 1000MG PO BID , GLIBCLMAIDE 5MG PO BID, HCT 25MG PO 1X</t>
  </si>
  <si>
    <t xml:space="preserve">Increased thirst, joint pain of 1 month </t>
  </si>
  <si>
    <t>BP=122 / 78 PR=83 RR=18 _x000D_
recorded FBS= (20/03/2016)=118 mg/dl</t>
  </si>
  <si>
    <t>P1= T2DM_x000D_
P2= 60 months post surgical after TOTAL thyroidectomy</t>
  </si>
  <si>
    <t>refill medication_x000D_
advice on keeping record_x000D_
send for HbA1C%, FBS</t>
  </si>
  <si>
    <t>P1=T2DM _x000D_
p2: TMNG (post surgical 06 months) on MTF 1000 mg po bid, levothyroxine (unknown dose ?150mg po QD)</t>
  </si>
  <si>
    <t>unrelieved epigastric pain</t>
  </si>
  <si>
    <t xml:space="preserve">BP=102 / 58 PR= 64 RR=17 _x000D_
</t>
  </si>
  <si>
    <t>P1= duodenal ulcers</t>
  </si>
  <si>
    <t>continue Omeprazole 20mg po BID for 1 month_x000D_
link for Gastroenterologist</t>
  </si>
  <si>
    <t>P1= duodenal ulcers _x000D_
Emprical triple therapy completed 1 day back</t>
  </si>
  <si>
    <t>has discount the med for  more than 1 month. _x000D_
complain forgetfulness  and ABM last episode 3 days back,he has hearing of voice, sleep disturbance</t>
  </si>
  <si>
    <t xml:space="preserve">poorly controlled SD + </t>
  </si>
  <si>
    <t>update IX and re initiate the medication_x000D_
link to psychiatry</t>
  </si>
  <si>
    <t>P1=A known Epileptic; on Phenobarbitone 100 mg Bid, Carbamazepine 200 mg Bid_x000D_
P2= MDD with psychotic feature_x000D_
P3= ? TF  fruc. (on POP)</t>
  </si>
  <si>
    <t>BP= 141 / 106 PR=69 RR=17 _x000D_
Recorded BP= 30/80, 130/95</t>
  </si>
  <si>
    <t xml:space="preserve">P1= Essential Hypertension ? 2ndry to AGN </t>
  </si>
  <si>
    <t>send for U/A and RFT_x000D_
refill medication</t>
  </si>
  <si>
    <t xml:space="preserve">P1= Hypertension_x000D_
on Amlodipine 10mg po QD, Enalapril 10mg po QD, Atorvastatin 20mg po QD_x000D_
</t>
  </si>
  <si>
    <t>P1=A known Epileptic; on Phenobarbitone 100 mg Bid, Carbamazepine 200 mg Bid_x000D_
P2= MDD with psychotic feature_x000D_
P3= ? TF  fruc. (on POP)_x000D_
old card=818421</t>
  </si>
  <si>
    <t>BP=150 / 97[ She missed her morning dose], PR=69</t>
  </si>
  <si>
    <t xml:space="preserve">Uncontrolled HTN +  KNOWN PSYCHIATERIC PATIENT  </t>
  </si>
  <si>
    <t xml:space="preserve">NIFEDIPINE 20 MG PO BID and atrovastatin 20mg po daiy, _x000D_
Advised LSM &amp; drug adherance </t>
  </si>
  <si>
    <t>p1: HTN ON NIFEDIPINE 20 MG PO BID and atrovastatin 20mg po daiy _x000D_
p2: KNOWN PSYCHIATERIC PATIENT ON RESPERIDONE 0.5MG PO DAILY,AT KOTOBE AMANUEL HOSPITAL</t>
  </si>
  <si>
    <t>right hand fatigue</t>
  </si>
  <si>
    <t xml:space="preserve">BP= 104 /64 BP=107 RR=19 </t>
  </si>
  <si>
    <t xml:space="preserve">P1=? post Ischemic stroke seizure </t>
  </si>
  <si>
    <t>advise to follow for a second abnormal body movement_x000D_
consult senior for possible initiation of Antiepileptic if ABM recurs</t>
  </si>
  <si>
    <t>P1=? post Ischemic stroke seizure disorder</t>
  </si>
  <si>
    <t>BP=129 / 75 , PR=76_x000D_
FBS=95-170</t>
  </si>
  <si>
    <t xml:space="preserve">T2 DM( Fair glycemic control)   </t>
  </si>
  <si>
    <t>NPH 16/12 IU SC BID &amp; MTF 850 mg po BID, Atrovastatin 20 mg po/d</t>
  </si>
  <si>
    <t>P=T2DM ON NPH 16/12 IU SC BID &amp; MTF 850 mg po BID, Atrovastatin 20 mg po/d</t>
  </si>
  <si>
    <t xml:space="preserve">Diffusely enlarged thyroid gland with multiple bilateral thyroid nodule+ thyrotoxicosis </t>
  </si>
  <si>
    <t xml:space="preserve">NO ABNORMAL NEW FINDING </t>
  </si>
  <si>
    <t>investigate her with FNAC and update TFT</t>
  </si>
  <si>
    <t>poorly controlled T2DM + Dyslipidemia</t>
  </si>
  <si>
    <t xml:space="preserve">appointed after re fill her medication </t>
  </si>
  <si>
    <t xml:space="preserve">currently prsented with a complain of sudden bilateral decreased hearing for which he goes to near by LHC and irrigated and given unspecified po medication but no improvement. </t>
  </si>
  <si>
    <t>BP: 131 / 72</t>
  </si>
  <si>
    <t>lipid profile, cbc_x000D_
link to ENT</t>
  </si>
  <si>
    <t xml:space="preserve">p1: dyslipidemia on atrovastatin 20mg po daily, ASA 81 mg po daily </t>
  </si>
  <si>
    <t xml:space="preserve">controlled medication </t>
  </si>
  <si>
    <t xml:space="preserve">headache for the last two week. for which he took anti pain but no improvement. He has hx trauma to his head with metalic object six months back </t>
  </si>
  <si>
    <t xml:space="preserve">Same + headache r/o CSDH </t>
  </si>
  <si>
    <t xml:space="preserve">CBC, Brain MRI </t>
  </si>
  <si>
    <t>p1- 5TH month after pinning done for Lt IF MC# 2ry to grinder injury on follow up at plasticand bun side</t>
  </si>
  <si>
    <t>PR- 80 RR- 18 BP- 126 / 62</t>
  </si>
  <si>
    <t>WELL CONTROLLED HTN + A.FIB</t>
  </si>
  <si>
    <t>CBC, INR, OFT, REFILL MEDS&amp; APOINT AFTER 3MONTHS</t>
  </si>
  <si>
    <t>P-HHD with AFib on Furosemide 20X1, enalapril 10X2, metoprolol 50x2, warfarin 2.5 PO/d 4x/week and 2.5mg PO/d 3x/week, hold HCT, RTC 1/12</t>
  </si>
  <si>
    <t xml:space="preserve">BP-110 / 73 mmHg &amp; FBS-150-160 mg/dl </t>
  </si>
  <si>
    <t>HTN + DM ON METFORMIN 1 gm po bid, enalapril 10 mg po /day amlodipine 5 mg po/day Glibenclamide 5 mg po/day, ATROVASTATIN 20 MG PO DAILY</t>
  </si>
  <si>
    <t xml:space="preserve">Fatigue and exertional fatigue </t>
  </si>
  <si>
    <t>BP - 115/60          PR - 56_x000D_
BUN - 12 mg/dL, LDL-C /HDL-C/T.Chol/TGs = 142/64/234/140 mg/dL</t>
  </si>
  <si>
    <t>ASA 81 mg PO/d, enalapril 2.5mg PO/d and atorvastatin 40 mg PO/d, RTC 3/12</t>
  </si>
  <si>
    <t xml:space="preserve">BP-169 / 83 mmHg ( no home measurement) &amp; FBS-135 mg/dl </t>
  </si>
  <si>
    <t>Refill &amp; Advice her on diet &amp; other LSM</t>
  </si>
  <si>
    <t>BP - 119/71             PR - 97</t>
  </si>
  <si>
    <t>HFpEF 2ry IHD</t>
  </si>
  <si>
    <t xml:space="preserve">ASA 81 mg PO/d, atorvastatin 40 mg PO/d, metoprolol succinate 50 mg PO BID, enalapril 10 mg BID, RTC 3/12 with FBS and RFTs </t>
  </si>
  <si>
    <t xml:space="preserve">INR - ------        </t>
  </si>
  <si>
    <t xml:space="preserve">Bring INR    </t>
  </si>
  <si>
    <t>P1-Pulmonary TB(on treatment-4months) p2=HFrEF (20%) 2ry to non ischemic DCMP P3= ACUTE THROMBOSIS(IJV AND SVC) P4= DILI( resolved) on metoprolol 25mg po bid , Frusemide 40mg PO Daily, Enalapril 5 mg PO BID, Warfarin 5 mg PO/day, Spironolactone 25 mg PO/day, RHZE 3 tabs po/d, pyridoxine 25 mg po/d UPDATED IX-INR-2.13</t>
  </si>
  <si>
    <t>PR- 68 RR- 18 BP- 120 / 80, SERUM CREATIN-1.9, FBS- 115-140</t>
  </si>
  <si>
    <t>GOOD GLYCEMIC CONTROLL+ HTN + DKD+ RVI</t>
  </si>
  <si>
    <t>CBC, OFT, CONTINUE THE MGT+ APPOINT HIM AFTER 3MONTHS</t>
  </si>
  <si>
    <t>P- T2DM (10 years) + HTN (5 years) + RVI + CKD (Stage 3bA3 with eGFR of 39mL/min/1.73m2) 2ry to ?Diabetic Nephropathy_x000D_
, HCT 25x1, atenolol 50x1, NPH 14 PM, MTF 500x2, atorvastatin 20x1, losartan 50x1, consider dapagliflozin 10x1 (when available for free), RTC 6/12,</t>
  </si>
  <si>
    <t>P1-Pulmonary TB(treated 1 month) back) p2=HFrEF (20%) 2ry to non ischemic DCMP P3= ACUTE THROMBOSIS(IJV AND SVC) P4= DILI( resolved) on metoprolol 25mg po bid , Frusemide 40mg PO Daily, Enalapril 5 mg PO BID, Warfarin 5 mg PO/day, Spironolactone 25 mg PO/day, RHZE 3 tabs po/d, pyridoxine 25 mg po/d UPDATED IX-INR-2.13</t>
  </si>
  <si>
    <t>BP: 131 / 58</t>
  </si>
  <si>
    <t>smooth post op + smooth proximal DVT</t>
  </si>
  <si>
    <t xml:space="preserve">SOB of 3hrs </t>
  </si>
  <si>
    <t>BP -  107/67         PR - 121</t>
  </si>
  <si>
    <t xml:space="preserve">Severe Pul. HTN with RV Dysfunction + CAD Post PCI (1yr) + RVI on HAART (7yr) </t>
  </si>
  <si>
    <t xml:space="preserve">Send him to EOPD for oxygen support, refill furosemide 120x3, ASA 100X1, clopidogrel 75x1, atorvastatin 40x1, metoprolol succinate 25x1, HCT 12.5x1, allopurinol 100x1 and home oxygen 2-3L, RTC 2/12 </t>
  </si>
  <si>
    <t>HE HAS LEFT SIDED CHEST PAIN W/C IS NON RADIATING &amp; ACCENTIUATED BY PALPATION</t>
  </si>
  <si>
    <t>PR- 63 RR- 17 BP- 157 / 83, RESP- CLEAR&amp; RESONANCE, THERE IS TENDERNESS OVER LEFT LATERAL 10&amp; 11 RIBS</t>
  </si>
  <si>
    <t xml:space="preserve">DVHD                          </t>
  </si>
  <si>
    <t>CBC, CXR, DICLOFENAC 50MG POPR, APPOINT HIM AFTER 2MONTHS</t>
  </si>
  <si>
    <t>P-  ?DVHD , ECHO-CALCIFIC MITRAL&amp; AORTIC VALVE CHANGE CHANGE WITH MILD MR&amp; AS</t>
  </si>
  <si>
    <t xml:space="preserve">BP -  103/75               PR - 83 </t>
  </si>
  <si>
    <t xml:space="preserve">Right Side Hemiparesis 2ry to Old Haemorrhagic Stroke + HTN with Tight BP Control </t>
  </si>
  <si>
    <t xml:space="preserve">Amlodipine 2.5 mg PO/d, RTC 3/12 </t>
  </si>
  <si>
    <t xml:space="preserve">Right Side Hemiparesis 2ry to Old Haemorrhagic Stroke + HTN </t>
  </si>
  <si>
    <t xml:space="preserve">Dyslipidimia + Fatty liver </t>
  </si>
  <si>
    <t>BP-151 / 74 mmHg &amp; FBS_</t>
  </si>
  <si>
    <t xml:space="preserve">Refill &amp; advice strict followup on her FBS &amp; BP </t>
  </si>
  <si>
    <t>P1=DM on NPH 38/30 IU BID P2= HTN ( on LSM)</t>
  </si>
  <si>
    <t xml:space="preserve">genera body burning sensation of 1 moth </t>
  </si>
  <si>
    <t xml:space="preserve">? PNP + ? RF </t>
  </si>
  <si>
    <t>RF, Uric Acid , Lipid profile</t>
  </si>
  <si>
    <t xml:space="preserve">FBS-136 mg/dl </t>
  </si>
  <si>
    <t xml:space="preserve">Link to opthalmology </t>
  </si>
  <si>
    <t>T1DM on NPH 30/22 IU SC BID</t>
  </si>
  <si>
    <t>PR-110 RR-18 BP- 104 / 69, MRI-MILD DEDENERATIVE LUMBAR SPONDYLOSI- MULTIPLE LEVEL MILD DISC DESSICCATION&amp; MARGINAL OSTEOPHYTE, CXR- UNREMARKABLE, RFT, LFT- NORMAL, VITAMIN-D- 11MIC/G</t>
  </si>
  <si>
    <t xml:space="preserve">OSA+ KNOWN CIRHOTIC PT+VITAMIN D- DEFFICENCY </t>
  </si>
  <si>
    <t xml:space="preserve">CBC,LFT, VITAMIN D 50, 000 U PO WEEKLY FOR 8 WEEKS, CONTINUE OTHER MGT </t>
  </si>
  <si>
    <t>P- known cirrhotic patient ( secodnary to autoimmune hepatitis for 9 yrs) on prednisolone 5 mg po every days, ursodeoxycholic acid 250 mg po BID, vitamin nutritional supplements. and allergy medication. she is also diabetic patient on mixtard 60/30. LACTULOSE 60/30ml po/d</t>
  </si>
  <si>
    <t>Generalized body burning and tingling</t>
  </si>
  <si>
    <t xml:space="preserve">Know HTN + Rt hemisparisis +  Old stroke </t>
  </si>
  <si>
    <t xml:space="preserve">ECG , CXR </t>
  </si>
  <si>
    <t>EEG= ABN. AWAKE EEG DUE TO THE PRESENCE OF LEFT TEMPORAL  FOCAL EPILEPTIFORM DISCHARGE_x000D_
-NO SEIUZRE FOR 1 YR</t>
  </si>
  <si>
    <t>DEC. VALPROATE 200MG PO TID_x000D_
-</t>
  </si>
  <si>
    <t>NOWN RVI(ON TRT) + GTC Seizure( CONTROLLED) 2ND TO ?PYOGENIC MENINGITIS(trtd) + mild drug induced rash 2ry ?cotrimoxazole ON 1st line HAART, Valproate 500mg po bid, HER CD4 -633</t>
  </si>
  <si>
    <t xml:space="preserve">Exertional dyspnea and worsening of abdominal and bilateral leg swelling for the last 01 month  </t>
  </si>
  <si>
    <t>BP - 141/64              PR - 86</t>
  </si>
  <si>
    <t>RVI on HAART (15 years) + B.Asthma (23 years) + NYHA Class III HF 2ry to Cor Pulmonale 2ry to ACOS + Congestive Hepatopathy + Cholelithiasis</t>
  </si>
  <si>
    <t>Beclomethasone 2 puffs BID, salbutamol puff PRN, Furosemide 40mg PO TID and spironolactone 25 mg PO/d, RTC 1/52</t>
  </si>
  <si>
    <t>RVI patient on HARRT (15 years) +  B.Asthma (23 years) + NYHA Class IV HF 2ry to Cor Pulmonale 2ry to ACOS + Congestive Hepatopathy + Cholelithiasis</t>
  </si>
  <si>
    <t xml:space="preserve">Vitamin-17.05,T.chol-158 &amp; TG-127 mg/dl  &amp; FBS-130 mg/dl </t>
  </si>
  <si>
    <t xml:space="preserve">T2 DM + BPH + ? renal stone on medications </t>
  </si>
  <si>
    <t xml:space="preserve">intermittent skin rash of 6 months </t>
  </si>
  <si>
    <t xml:space="preserve">skin rash 2ry to ? + Hepatomegaly 2ry to ? </t>
  </si>
  <si>
    <t>Worsening of SOB of 3hrs after he was off oxygen</t>
  </si>
  <si>
    <t xml:space="preserve">BP - 107/67     PR - 121       </t>
  </si>
  <si>
    <t>Severe Pul. HTN with RV Dysfunction + CAD Post PCI (1yr) + RVI on HAART (7yr)</t>
  </si>
  <si>
    <t>Send him to EOPD for oxygen support, refill furosemide 120x3, ASA 100X1, clopidogrel 75x1, atorvastatin 40x1, metoprolol succinate 25x1, HCT 12.5x1, allopurinol 100x1 and home oxygen 2-3L, RTC 1/12</t>
  </si>
  <si>
    <t>SHE HAS 3 EPSOIDES OF HYPOGLYCEMIA</t>
  </si>
  <si>
    <t>RR-18 BP- 132 / 66 PR- 81,FBS- NOT RECORDED</t>
  </si>
  <si>
    <t>T2 DM+ DYSLIPEDMIA+ PAD</t>
  </si>
  <si>
    <t>HA1C, OFT,  U/A,  REFILL MEDS&amp; APPOINT AFTER 3 MONTHS</t>
  </si>
  <si>
    <t>BP= 107/69 PR= 79</t>
  </si>
  <si>
    <t>P1=LBP 2ndry to ? Falling down accident</t>
  </si>
  <si>
    <t>Diclofenac 50mg po BID for 1 week _x000D_
Link to orthopedics_x000D_
educate on Hypertensive Life style Modification</t>
  </si>
  <si>
    <t>P1=LBP 2ndry to ? _x000D_
p2=  prehypertensive</t>
  </si>
  <si>
    <t>he still complains burnning pain associated with numbness of the extrimities</t>
  </si>
  <si>
    <t xml:space="preserve">Peripheral neuropathy ( no improvement) </t>
  </si>
  <si>
    <t>gabapentin 300mg po daily and neurobin 1 tab po daily</t>
  </si>
  <si>
    <t xml:space="preserve">peripheral neuropathy on AMT 25mg po daily and neurobin 1 tab po daily </t>
  </si>
  <si>
    <t xml:space="preserve">FBS = 131mg/dl </t>
  </si>
  <si>
    <t xml:space="preserve">FBS, Hgb A1 C </t>
  </si>
  <si>
    <t xml:space="preserve">THE LAST EPSOIDE OF SEIZURE WAS 2 YEARS BACK </t>
  </si>
  <si>
    <t>PR-81 RR- 19 BP- 147 / 78</t>
  </si>
  <si>
    <t>HF r EF 2 TO IHD+ COPD + A.FIB + KNOWN EPILEPTIC  PT</t>
  </si>
  <si>
    <t>EEG, INR, CBC, REFILL MEDS &amp; APPOINT AFTER   6 WEEKS</t>
  </si>
  <si>
    <t>P1=NYHA CLASS IV STAGE C CHF WITH REDUCED EF (25 TO 30%) 2ry to IHD p2= ? COPD + P3= AFIB + P4=UGI BLEEDING(improved) 2RY TO ? PUD+ P5= KNOWN EPILEPTIC + P6=KNOWN HTSIVE+ P7= HYDROCELE +P8=MODERATE THROMBOCYTOPENIA (PLT=181) on Clopidegrol 75mg PO daily, Frusemide 40mgPO BID, Atrovastatin 40mg PO daily, Spironolactone 25mg PO/ daily, Enalapril Maleate 2.5mgPO BID carbamazepine 200, WARFARINE 2.5 MG PO/D</t>
  </si>
  <si>
    <t>she has a hx of malaria Rx 1 mon back</t>
  </si>
  <si>
    <t>BP= 104 / 77, PR=86 CBC on 02 Nov 23=&gt; Hgb=10.4, HCT=32.7%, Plt=208</t>
  </si>
  <si>
    <t>Bicytopnea ( corrected) + dyspepsia</t>
  </si>
  <si>
    <t xml:space="preserve">add panthoprazole 40mg po daily </t>
  </si>
  <si>
    <t>P=moderate thrombocytopenia ( 82 _&gt; 95 k ) + +? sinusitis + Mild Anemia 2 to ? IDA; On Ferrous sulfate 325 mg po/d for the past 1</t>
  </si>
  <si>
    <t>Known Cor Pulmonale +Htn on Medication +B.Asthma</t>
  </si>
  <si>
    <t xml:space="preserve">Right shoulder pain of 01 month </t>
  </si>
  <si>
    <t>BP - 118/65           PR - 98_x000D_
Home BP records: 132/92, 136/93 mmHg_x000D_
FBS records: 119, 149, 134 mg/dl _x000D_
Echo - Initially it was suggestive of HHD and the second showed features of DCMP with moderately reduced biventricular systolic function (LVEF - 45%)_x000D_
INR - 1.57</t>
  </si>
  <si>
    <t xml:space="preserve">HFmrEF 2ry to DCMP + A.Fib + T2DM + HTN with Good BP Control + R/O Shoulder Joint OA </t>
  </si>
  <si>
    <t xml:space="preserve">Continue furosemide 40 mg PO BID, metoprolol 25 mg PO/d,  enalapril 10 mg PO BID, amlodipine  5 mg PO/d, atorvastatin 20 mg PO/d, warfarin 5mg PO/d, metformin 500 mg PO BID, glibenclamide 5 mg PO/d, RTC 1/12 with FBS, lipid profile, RFTs, INR and rt shoulder joint x-ray  </t>
  </si>
  <si>
    <t xml:space="preserve">HFmrEF 2ry to DCMP + A.Fib + T2DM + HTN </t>
  </si>
  <si>
    <t xml:space="preserve">1-Corpulmonale P2- A.fib, P3- CHTN(4YEARS) P4 -T2DM for 4 years+ P5 Toxic MNg </t>
  </si>
  <si>
    <t>RIGHT AXILLARY SWELLING OF 1WEEK</t>
  </si>
  <si>
    <t xml:space="preserve">PR- 85 RR- 18 BP- 101 / 66 </t>
  </si>
  <si>
    <t>LEFT KNEE OA+ BOIL</t>
  </si>
  <si>
    <t>abdominal discomfort of 1 month duration</t>
  </si>
  <si>
    <t xml:space="preserve">â€¢ Chronic liver disease 2ry to HBV positive </t>
  </si>
  <si>
    <t xml:space="preserve">â€¢ Chronic liver disease + HBV positive </t>
  </si>
  <si>
    <t xml:space="preserve">PR-81 RR- 18 BP- 142 / 73 </t>
  </si>
  <si>
    <t>COR PULMONALE+ IHD+ ? COPD-A+ ? GLOMERULONEPHRITIS</t>
  </si>
  <si>
    <t>OFT, URIC ACIDE , U/A, REFILL &amp; APPOINT AFTER  2MONTHS</t>
  </si>
  <si>
    <t xml:space="preserve">P- Corpulmonale 2ry to  asthma-COPD overlap syndrome + known hypertensive + known gouty arthritis + GLOMERULONEPHRITIS+ IHD with reduced EF OF 40% </t>
  </si>
  <si>
    <t xml:space="preserve">Memory impairment and sleep disturbance </t>
  </si>
  <si>
    <t xml:space="preserve">Patient didn't came </t>
  </si>
  <si>
    <t xml:space="preserve">HTN + Asthma ?ACO + ILD with Pul.HTN + Essential tremor + At.Fib + HF </t>
  </si>
  <si>
    <t xml:space="preserve">Home oxygen support, symbicort 2 puff bid, lasix 40 mg po/d, ASA 81 mg po daily, sildenafil 25 mg po/d, propranolol 20 mg po daily, clonazepam 2 mg po daily, consider anticoagulation, RTC 1/12 </t>
  </si>
  <si>
    <t xml:space="preserve">SHE HAS SX OF HYPERTHIRODISM </t>
  </si>
  <si>
    <t>PR- 72 RR- 18 BP- 112 / 62, TSH&amp;lt;0.1, FT4- 18.65, FT3-19.4</t>
  </si>
  <si>
    <t>TOXIC MNG+ CVHD</t>
  </si>
  <si>
    <t>ESCALATE PROPRANOL 40 MG PO BID, HOLD PTU &amp; START CARBIMAZOLE 10 MG BID, AMITRYPRINE25 MG PO DAILY, APPOINT HER AFTER 2 MONTHS</t>
  </si>
  <si>
    <t>p: toxic MNG + CRVHD ON PTU 200mg po TID and propranolol 40mg po bid -LASIX 20MG PO BID -BENZANTHINE PENCILLIN 1.2MIU IM ONCE MONTLY</t>
  </si>
  <si>
    <t xml:space="preserve">Left side upper gluteal pain after fall down accident a year ago </t>
  </si>
  <si>
    <t xml:space="preserve">BP -  114/62       PR - 86 </t>
  </si>
  <si>
    <t>HTN with Good BP Control + Lower lumbar degenerative spondylosis + Bilateral hip OA</t>
  </si>
  <si>
    <t xml:space="preserve">Amlodipine 5mg PO/d, continue amitriptyline 25mg PO/d noct., RTC 3/12 </t>
  </si>
  <si>
    <t>Hypertension + Lower lumbar degenerative spondylosis + Bilateral hip OA</t>
  </si>
  <si>
    <t>PR-133 RR- 18 BP- 103 / 71, SCr-1 mg/dl</t>
  </si>
  <si>
    <t>AKI( IMROVING)</t>
  </si>
  <si>
    <t>CBC, SCr, LFT, CONTINUE ANTI TB , APPOINT HER AFTER   1month</t>
  </si>
  <si>
    <t>P-= PTB ( ON ANTI TB), P2=AKI 2RY TO ?RENAL (Cr is 1.9)</t>
  </si>
  <si>
    <t>BP - 131/65           PR - 96</t>
  </si>
  <si>
    <t xml:space="preserve">IHD + HTN with Good BP Control </t>
  </si>
  <si>
    <t>Amlodipine 10x1, metoprolol succinate 25x1, enalapril 5x2, ASA 81mg PO/d and atorvastatin 20mg PO/d, RTC 3/52 with CBC, FBS, RFTs and lipid profile</t>
  </si>
  <si>
    <t>MSK: Rt Shoulder is very tender at touch and range of motion is limited</t>
  </si>
  <si>
    <t>? Septic athritis</t>
  </si>
  <si>
    <t>1. CBC, RF, ESR, Rt Shoulder x-ray</t>
  </si>
  <si>
    <t xml:space="preserve">She is a 39 yrs old female patient, who complains of severe shoulder painand radiets to the breast area for the past 5 days. otherwise no trauma, </t>
  </si>
  <si>
    <t xml:space="preserve">Bp:110/65_x000D_
_x000D_
</t>
  </si>
  <si>
    <t>?UTI +?Anemic</t>
  </si>
  <si>
    <t>U/A, Ultrasound, ECG, CBC, FBS, TSH</t>
  </si>
  <si>
    <t>She is a 23 yrs old female complains left flank pain, frequent urination, dizziness and fainting, easy fatiguability, stressful work environment.</t>
  </si>
  <si>
    <t>BP:115/70    pr: 85</t>
  </si>
  <si>
    <t>Normal CBC, U/A, Abdomnal Ultrasound (result was coduct in october)_x000D_
CBC, U/A, OFT Abdomnal Ultrasound was repeated upon the patients request</t>
  </si>
  <si>
    <t>P1: Headach-25 days_x000D_
P2: Somtizition (She has phychtric follow at st. paulos)</t>
  </si>
  <si>
    <t xml:space="preserve">BP: 110/70_x000D_
_x000D_
</t>
  </si>
  <si>
    <t xml:space="preserve">LBP                              </t>
  </si>
  <si>
    <t>1. Lumbar sacral xray_x000D_
2. CBC, ESR, Abdomenal x-ray</t>
  </si>
  <si>
    <t>LBP for the past 1 month, has difficult bending down, otherwise no trauma and no tenderness, no cough, fever</t>
  </si>
  <si>
    <t>BP: 152/75</t>
  </si>
  <si>
    <t>?CLD + Newly dx HTN</t>
  </si>
  <si>
    <t>1. CBC, OFT, U/A, FBS, Abd U/S, Stool examination, ECHO</t>
  </si>
  <si>
    <t xml:space="preserve">He is a 52 yrs old male patient that say occasionally he has yellow discoloration of the eyes and drake urine color and inaddition easy fatigability, bloating, myalgia and arthralgia, nausea, loss of appetite, dry mouth and frequent urination , he also complains of SOB during exertion otherwise no abdominal swelling, no leg swelling, no decrement of urine, only drinks during  holidays, is married.  He is not sure if he has HTN or DM. </t>
  </si>
  <si>
    <t>BP: 109/69 pr:70</t>
  </si>
  <si>
    <t>?Bronchitis +r/o TB</t>
  </si>
  <si>
    <t>1. CBC, PICT, ESR, AFB and Gene X pert, Chest X-ray</t>
  </si>
  <si>
    <t>He is 35 yrs old male patient complains of cough of 25dyas that is productive(whitish), he took Syrup and amoxicillin for 6 days. No wt. loss, loss of appetite, sweating, no fever.</t>
  </si>
  <si>
    <t xml:space="preserve">Bp:120/70        </t>
  </si>
  <si>
    <t xml:space="preserve">LBP+?UTI            </t>
  </si>
  <si>
    <t>RFT, U/S, CBC, U/A</t>
  </si>
  <si>
    <t>This is 43 yrs old female pt who complains of flank pain for more than a month and also lower back pain for a long period and she also has frequency and urgency.</t>
  </si>
  <si>
    <t xml:space="preserve">BP_162 / 90 mmHg (130-140/80-90 mmHg) </t>
  </si>
  <si>
    <t xml:space="preserve">Refill &amp; Advice him on salt intake </t>
  </si>
  <si>
    <t xml:space="preserve">FBS-120-130 mg/dl       </t>
  </si>
  <si>
    <t xml:space="preserve">BP-163 / 88 mmHg(140/90 mmHg) &amp; FBS-138 mg/dl, T.chol-194,HDL-55,LDL-113.8,HgA1C-7.6%,uric acid-5.9 &amp; TG-126 </t>
  </si>
  <si>
    <t xml:space="preserve">BP-146 / 97 mmHg ( 110-130/80-90 mmHg) &amp; FBS-113-166 mg/dl </t>
  </si>
  <si>
    <t xml:space="preserve">P=TII DM + HTN ON ; MTF 850 MG po bid , NPH= 22/16 IU AM/PM SC BID, Enalapril 5 mg po/d, Atrovastatin 20 mg po/d </t>
  </si>
  <si>
    <t>HTN + Old Stroke( 9 yrs back)</t>
  </si>
  <si>
    <t>BP- 122/92, 120/85, 124/89, 117/87_x000D_
pr 78</t>
  </si>
  <si>
    <t>refill and advise on adherence and LSM</t>
  </si>
  <si>
    <t>HTN+Type 2 DM</t>
  </si>
  <si>
    <t>no new compliant, no body swelling no cough</t>
  </si>
  <si>
    <t xml:space="preserve">PR=63 RR=17 BP=149 / 67 no updated investigation </t>
  </si>
  <si>
    <t xml:space="preserve">p1=T2DM,p2=HTN,p3= IHD </t>
  </si>
  <si>
    <t>continue the above mgt,  update cbc oft RFT,U/A, Ophthalmology evaluation</t>
  </si>
  <si>
    <t xml:space="preserve">T2DM,HTN, IHD on: ASA 81 /d1, Ateroz 40/d, glibenclamide 5/d, MTF 500/d, Amlodipin 10 /d, lasix 40 mg /d,metoprolol 50/BID, enalapril 5mg/ </t>
  </si>
  <si>
    <t xml:space="preserve">DRY COUGH OF OVER  3 WEEKS DURATION, NO HX OF WT LOSS OR LOA </t>
  </si>
  <si>
    <t xml:space="preserve">BP -   118/72                              </t>
  </si>
  <si>
    <t xml:space="preserve">SEND CBC , ECG , CXR </t>
  </si>
  <si>
    <t xml:space="preserve">Delusional disorder on risperidone 2 mg po noct + ? BRONCHITIS </t>
  </si>
  <si>
    <t xml:space="preserve">left side chest pain, chest heaviness_x000D_
</t>
  </si>
  <si>
    <t>BP-141/70, 117/62, 101/60, 125/65, 114/67_x000D_
pr 89_x000D_
Creatinine 0.7_x000D_
uric acid  8.3_x000D_
cholestrol 179_x000D_
TGL 60_x000D_
HBSag- neg</t>
  </si>
  <si>
    <t>good bp control+ ?</t>
  </si>
  <si>
    <t xml:space="preserve">compplains left knee joint sweeling and steefness_x000D_
</t>
  </si>
  <si>
    <t>PR=80 RR=17 BP=122 / 91_x000D_
MSS- swollen and fixed flexion of the Rt proximal 2nd and 3rd MCP and Lt proximal 2nd ,3rd and 4th MCP joints</t>
  </si>
  <si>
    <t xml:space="preserve">Ass't- Same_x000D_
</t>
  </si>
  <si>
    <t>P1- RA _x000D_
ON: MTX 12.5 MG MG PO WEEKLY  _x000D_
PREDINSOLONE 7.5 MG PO DAILY, _x000D_
FOLIC ACID 5 MG PO DAILY_x000D_
Indometacine suppository PRN_x000D_
 _x000D_
Ix uric acid=4(3.1-7.8)_x000D_
 Liver enz= Normal ,D. Bill=0.1(N), T.Bill=(N)_x000D_
CBC= normal, Li</t>
  </si>
  <si>
    <t xml:space="preserve">FBS-124-114-128-132-145_x000D_
 BP - 120/80-130/70-140/80_x000D_
 rft - cr - 0.6, bun - 17 </t>
  </si>
  <si>
    <t>- EEG  for next appt - refill and appt _x000D_
-</t>
  </si>
  <si>
    <t>T2 DM + HTN + SEIZURE DISORDER 2 RY TO?; ON MTF 500 mg po bid, Daonil 5 mg po/d ,Amlodipine 10 mg po/d,Atorvastatin 20 mg po/d, Phenytoin 50mg po/d</t>
  </si>
  <si>
    <t xml:space="preserve">BP-132 / 74 mmHg &amp; FBS-92-103 mg/dl </t>
  </si>
  <si>
    <t>DM + HTN with ?HHD On MTF 500mg/day, Atrovastatin 20mg/day, Spironolactone 12.5mg/day, Frusemide 20mg/day, ASA 81mg/day and Enalapril 10mg/day</t>
  </si>
  <si>
    <t>BP 131/74, 125/68_x000D_
pr 78</t>
  </si>
  <si>
    <t>old ischemic stroke ON ASA 81 mg po/d, Atorvastatin 20 mg po/d, HCT 25mg po daily, P2. HTN on Nifedipine 20 mg po bid Amitriptyline 50mg daily</t>
  </si>
  <si>
    <t xml:space="preserve">complain  right shoulder  area  swelling  with  pain  and increased  its  size  and  complain  lower  back pain </t>
  </si>
  <si>
    <t>the  same  ??dermoid  cyst</t>
  </si>
  <si>
    <t xml:space="preserve">send  cbc  ,fnac   and link  to  surgery </t>
  </si>
  <si>
    <t>controlled HTN+?RENAL STONE</t>
  </si>
  <si>
    <t>BP_116/73_x000D_
pr 78_x000D_
FBS- 140, 80, 10</t>
  </si>
  <si>
    <t>refill and advise on dietary on dietary_x000D_
appoint after 1 month</t>
  </si>
  <si>
    <t>T1DM on NPH 24/10 IU and RI 6/4 IU SC BID</t>
  </si>
  <si>
    <t xml:space="preserve">BP_136 / 77 mmHg &amp; FBS-110 mg/dl </t>
  </si>
  <si>
    <t>HYPERTESNION + DM on MTF 1 gm/ 500 mg po bid, Glibenclamide 5mg po bid, nifedipine 20 mg po daily, enalapril 10mg po daily</t>
  </si>
  <si>
    <t>PR=77 RR=17 BP=159 / 71 updated investigation=cholesterol 148,HDL=42,TG=116,LDL=83</t>
  </si>
  <si>
    <t>HTN + DVHD (AS, AR)+Fairly controlled BP</t>
  </si>
  <si>
    <t>Continue  Lasix 40x`1, Losartan 100x1, Atorvastatin 20x1 advise on exercise ,diet</t>
  </si>
  <si>
    <t>HTN + DVHD (AS, AR) On - Lasix 40x`1, Losartan 100x1, Atorvastatin 20x</t>
  </si>
  <si>
    <t xml:space="preserve">BP-118/76_x000D_
pr 78_x000D_
FBS- 170, </t>
  </si>
  <si>
    <t>NPH 30/16 iu_x000D_
appoint after 2 month</t>
  </si>
  <si>
    <t>P=T1DM(for 7 yrs) on NPH 28/14 IU and RI 8 IU BID</t>
  </si>
  <si>
    <t xml:space="preserve">sereal  fbs   101  ,85  95  85     echo   grade  1  lv  dystolic  dysfunction  lvef  60%  hg  19.4    </t>
  </si>
  <si>
    <t xml:space="preserve">send  cbc  ,rft    </t>
  </si>
  <si>
    <t>Bp- 132/7, 125/75, 132/78_x000D_
pr 78_x000D_
FBS- 109, 98, 89, 116</t>
  </si>
  <si>
    <t>refill and advise _x000D_
appoint AFTER 3 MONTH</t>
  </si>
  <si>
    <t xml:space="preserve">BP -118/61-118/71-121/69_x000D_
 FBS -120-220-89-71-93- 202 - 201 </t>
  </si>
  <si>
    <t xml:space="preserve">SAME +? DIABETIC NEUROPATHY </t>
  </si>
  <si>
    <t xml:space="preserve">UPDATE HGA1CAND RFT FOR NEXT APPT_x000D_
- </t>
  </si>
  <si>
    <t xml:space="preserve">T2 DM + HTN + OLD Stroke ON NPH= 46/26 Am/PM , HCT 25 mg po/d, Enalapril 10 mg po bid Atorvastatin 20 mg po/d + POST OP AFTER ABDOMINAL SURGERY </t>
  </si>
  <si>
    <t xml:space="preserve">FBS-60-140 mg/dl </t>
  </si>
  <si>
    <t>Advice him on LSM &amp; Do HgA1C</t>
  </si>
  <si>
    <t>chills, intermittent LGF</t>
  </si>
  <si>
    <t xml:space="preserve">HTN + Degenerative Spondylosis </t>
  </si>
  <si>
    <t xml:space="preserve">Rt lower limb of 6 month </t>
  </si>
  <si>
    <t xml:space="preserve">Uric acid , RF , Lipid profile , </t>
  </si>
  <si>
    <t>BP_174/89, 150/85, 140/79, _x000D_
pr 78_x000D_
FBS 90, 95, 85, 105</t>
  </si>
  <si>
    <t>NPH- 24/12_x000D_
add on amlodipine 5 mg po daily</t>
  </si>
  <si>
    <t xml:space="preserve">FBS-67,72,80,98,110,112,155 mg/dl </t>
  </si>
  <si>
    <t xml:space="preserve">Type 1 DM on NPH 24/14 IU, RI 6/4 IU SC BID </t>
  </si>
  <si>
    <t xml:space="preserve">BP - 128/82 - </t>
  </si>
  <si>
    <t>SEND RENAL ARETERIAL DOPPLER U/S AND UPDATE RFT FOR MRC APPT</t>
  </si>
  <si>
    <t>HTN for the last 10 years / ischemic stroke left sided hemiparesis for the last 3 years /CKD Hypertensive nephrosclerosis ( Cr= 1.7) on nifedipine 40 mg po bid, enalapril 10 mg po bid , ASA 81mg po daily, atorvastatin 20 mg po day, HCT 25 mg po daily, metoprolol 50mg po daily current creatinine 1.84</t>
  </si>
  <si>
    <t xml:space="preserve">complain  that  she  has  improvement  so the plan is  appoint  after 2  weeks    with out  asthma  medication </t>
  </si>
  <si>
    <t>ACUTE BROCHIAL ASTHMA PPT BY CAP R/O PTB +?UTI</t>
  </si>
  <si>
    <t>swelling is subseding_x000D_
complain decreased hearing</t>
  </si>
  <si>
    <t>PR=72 RR=17 BP=136 / 76_x000D_
Chest - clear_x000D_
MSS/INT- trace pedal and pretibial edema_x000D_
CNS- COTPP</t>
  </si>
  <si>
    <t>Ass't - HTN ( controlled) + Moderate pulm HTN + subtheraputic INR</t>
  </si>
  <si>
    <t>PLan- Increase warfarin to 5mg/ day_x000D_
        - Refile others</t>
  </si>
  <si>
    <t>P-HTN  _x000D_
P2- AF _x000D_
P3- B.Asthma + moderate pulm HTN_x000D_
On Amlodipine 10 mg Po/d, Metoprolol 25 mg d, _x000D_
Warfarin 5/2.5 mg po daily, _x000D_
Digoxin 0.125 mg/dl, _x000D_
Salbutamol MDI 100 mcg/dose 2 puffs PRN, _x000D_
Beclomethasone MDI 100 mcg/dose 2 puffs BID Frusemide 40mg /day _x000D_
_x000D_
INR=1.67_x000D_
Echo- Moderate pulmo HTN with sever TR + AFib</t>
  </si>
  <si>
    <t>no new compliant, home bp measurement BP=120/70,</t>
  </si>
  <si>
    <t>PR=52 regular RR=17 BP=162 / 83</t>
  </si>
  <si>
    <t>HTN + HHD with AF and bi-ventricular systolic dysfunction .secondary to tachycardia induced cardiomyopathy+ Supratherapiutic INR 3.85,PT 42.2</t>
  </si>
  <si>
    <t>Continue atrovastatin 20 mg po daily, HCT 25Mg po/d, enalapril 10mg po/d, hold warfarin for 2 days and continue after 2 days  with 2.5 mg po daily and determine INR, Descalet metoprolol 25mg po daily</t>
  </si>
  <si>
    <t>HTN + HHD with AF and bi-ventricular systolic dysfunction .secondary to tachycardia induced cardiomyopathy. ON metoprolol 50 mg po daily, atrovastatin 20 mg po daily, HCT 25Mg po/d, enalapril 10mg po/d, warfarin 5 mg po daily, neurobin 1 tab po/d</t>
  </si>
  <si>
    <t xml:space="preserve">complain  numbness  to  all  extremities </t>
  </si>
  <si>
    <t xml:space="preserve">thorasic  x ray    normal  </t>
  </si>
  <si>
    <t>BP_106/79_x000D_
pr 78_x000D_
FBS 125, 120, 130, _x000D_
HGBA1c 6.1_x000D_
Cholesterol 144, TGL 70</t>
  </si>
  <si>
    <t>TIDM on NPH 16/10 IU</t>
  </si>
  <si>
    <t>NYHA CALSS 3 HF2 DCM</t>
  </si>
  <si>
    <t>RVI patient on HARRT (15 years) + B.Asthma (23 years) + NYHA Class IV HF 2ry to Cor Pulmonale 2ry to ACOS + Congestive Hepatopathy + Cholelithiasis</t>
  </si>
  <si>
    <t>bp=118/80 pr=80</t>
  </si>
  <si>
    <t>improved glycemic control</t>
  </si>
  <si>
    <t>start atrovastatin 20mg po/d _x000D_
continue NPH and metformin</t>
  </si>
  <si>
    <t>P1-T2DM 2 and 1/2 yrs (NPH 10/8 and MTF 500 mg PO BID) HgA1C=8.2,LDL=88</t>
  </si>
  <si>
    <t xml:space="preserve">BP-152 / 106 mmHg </t>
  </si>
  <si>
    <t>P1: Known Asthmatic + HTN (has hx of TB treatment 2X) -On salbutamol puff PRN and Symbicort 2 puff BID, Amlodipine 5 mg PO Daily</t>
  </si>
  <si>
    <t xml:space="preserve">Well controlled HTN + Asthma </t>
  </si>
  <si>
    <t>BP_156/82, 140/80, 140/90_x000D_
pr 76</t>
  </si>
  <si>
    <t>P=Known RVI ON HAART+ DVHD + HTN; On LASIX 20 MG PO/D , ATROVASTATIN 20 MG PO/D , METOPROLOL 12.5 MG PO/D , ENALAPRIL 10 MG PO BID , ASA 81 MG PO/D</t>
  </si>
  <si>
    <t>No new compliant, He had ophthalmology evaluation at minilik no abnormality</t>
  </si>
  <si>
    <t>PR=89 RR=17 BP=177 / 94</t>
  </si>
  <si>
    <t>HTN + T2DM + IHD+ Fairly controlled BP</t>
  </si>
  <si>
    <t>Continue Acetylsalicylic Acid - 81mgx1, ATROVASTATIN 40 x1, metoprolol 50x2,lasix 40 x1, spironolactone 25x1,NPH 20/18x 2, Amlodipine 10x1, ENALAPRIL 20x2, METFORMIN 500x2,updated cbc ,U/A,RFT,</t>
  </si>
  <si>
    <t xml:space="preserve">generalized body body pain and poor aptite </t>
  </si>
  <si>
    <t xml:space="preserve">Aneamia 2ry to ? + dyspepsia </t>
  </si>
  <si>
    <t xml:space="preserve">phripheral morphology , </t>
  </si>
  <si>
    <t>FBS=233 mg/dl (22/03/16)</t>
  </si>
  <si>
    <t>Type 2 DM( for 34 yrs) +HTN( for 10 yrs) + Dyslipedemia</t>
  </si>
  <si>
    <t>Type 2 DM (?poorly controlled) +HTN( for 10 yrs) + Dyslipedemia</t>
  </si>
  <si>
    <t>no cough, no SOB, no edema, no visual problem, no back pain, no paresthasia, joint mobility good, good balance, good understanding, cooperative, good dietary habit, no stress, no psychosocial distresss, good hygien, adherent to medicaytion, toileting good, good social interaction. remarks (no breast mass, no vaginal discharge) waist circumferance 95cm/ heighjt 160= 0.6 pt has a risk of fatty liver. FBS 120 mg/d;l mostyly around this, BP 140/80 mmHg</t>
  </si>
  <si>
    <t>sleeps well, walking distance good, muscle strength good, no motiobnal change, no memory loss, good judgement</t>
  </si>
  <si>
    <t>salt restriction, be actiove, no alcohol, avoid fatty oilly food, minim ize coffee, prevention of fall, vegitable and fruit dish, legume dish, get adequate sun light, foot care (hygien, keep moisturing lehgs with vaslin, wear loose shoe, becareful while cutting nil), keep candy in  pockets</t>
  </si>
  <si>
    <t>diabetes , post traumatic hemiparesis</t>
  </si>
  <si>
    <t>BP-120/64, 115/67, 112/68, 122/69, 112/68_x000D_
pr 78_x000D_
FBS 126, 105, _x000D_
Cr - 0.85, urea 12.16</t>
  </si>
  <si>
    <t>refill an advise and appoint after 3 months</t>
  </si>
  <si>
    <t>DM + HTN On MTF 500mg/day, Glibenclemide 5mg BID and Enalapril 10mg BID ( but she was taking 5 mg po BID )</t>
  </si>
  <si>
    <t>bp=110/55 pr=70</t>
  </si>
  <si>
    <t xml:space="preserve">similar condition </t>
  </si>
  <si>
    <t>continue Benzanthine penicillin</t>
  </si>
  <si>
    <t xml:space="preserve">BP-170 / 82 (Bp-110-140/60-80 mmHg ) &amp; HGA1C-8.3% &amp; FBS-104-110 mg/dl </t>
  </si>
  <si>
    <t xml:space="preserve">White Coat HTN + Poor Glycemic Control </t>
  </si>
  <si>
    <t xml:space="preserve">P= T2 DM + HTN; on MTF 1000 mg po bid, Daonil 10 mg po bid, Enalapril 5/10mg po bid HCT 25 mg po/d &amp; atrovastatin 20 mg po/d </t>
  </si>
  <si>
    <t>complains LBP and knee joint pain</t>
  </si>
  <si>
    <t>PR=76 RR=19 BP=134 / 81 T=36</t>
  </si>
  <si>
    <t>Ass't - Same + Controlled HTN</t>
  </si>
  <si>
    <t>Plan- Refile medications_x000D_
       - Advised on lifestyle modification</t>
  </si>
  <si>
    <t>P1-METABOLIC SYNDROME ( HTN, DYSLIPIDEMIA AND CENTRAL OBESITY), _x000D_
P2-STAGE T1 RVI,_x000D_
P3- RADICULOPATHY SECONDARY TO LUMBAR SPODYLOSIS _x000D_
ON HAART, _x000D_
-IMIPRAMINE 25 MG PO DAILY, _x000D_
-EXFORGEHCT (amlodipine/valsartan/hydroclorthiazide) 5mg/160mg/12.5 mg, _x000D_
ASA 81 MG PO DAILY, _x000D_
-ATORVASTATIN 40 MG PO DAILY _x000D_
Updated Ix - Creatinin =0.8, Urea= 20_x000D_
HDL=52, LDL=82 , FBS= 106, 117</t>
  </si>
  <si>
    <t>no cough, no SOB, no edema, no visual problem , no back pain, no paresthasia, joint mobility good, good balance , good understanding, cooperative, has dyspepsia synmtoms, good dietary habit, good hygioen, no stress, no psychosocial distress, no obesity, adherent to medication, nom addiction, toileting good , good social interaction. remarks (no breast mass, no vaghin al discharge but has itching sensation)FBS 165 mg/dl BP 150/80 mmHg</t>
  </si>
  <si>
    <t>sleeps well, walkinmg distance good, muscle strength good, no emotional change, no memory loss, good judgement</t>
  </si>
  <si>
    <t>salt restriction, be actiove, minim ize coffee, prevention of fall, vegitable anmd fruit dish, leguimes dish, get adequate sun light,avoiid soft drinks, no table sugar, use only liquid oil, foot care (hygien, wear loose shoe, becareful while cutting nails, keep moisturing legs with vaslin)</t>
  </si>
  <si>
    <t>PR=47 RR-18 BP=114 / 71</t>
  </si>
  <si>
    <t>CONTINUE ATV 40MG PO DAILY,ASA 81MG PO DAILY,ENALAPRILE 5MG PO DAILY,LASIX 20MG PO DIALY,SPIROLACTONE 25 MG PO DAILY Appoint after 3 month</t>
  </si>
  <si>
    <t>Ischemic DCMP + HTN ON ATV 40MG PO DAILY,ASA 81MG PO DAILY,ENALAPRILE 5MG PO DAILY,LASIX 20MG PO DIALY,SPIROLACTONE 25 MG PO DAILY</t>
  </si>
  <si>
    <t>cough sorethroat LGIF of 1 day duration</t>
  </si>
  <si>
    <t>Epilepsy On Phenobarbitone</t>
  </si>
  <si>
    <t>workup and refill</t>
  </si>
  <si>
    <t xml:space="preserve">bilateral leg pain of &gt; 2 weeks duration , _x000D_
- sob and easyfatigability </t>
  </si>
  <si>
    <t xml:space="preserve">bp - 118 /74_x000D_
rbs - 200 </t>
  </si>
  <si>
    <t xml:space="preserve">same + varicose vein _ </t>
  </si>
  <si>
    <t>send cbc , oft , ecg -  doppler u/s of lower extermity</t>
  </si>
  <si>
    <t>dyspepsia + varicose vein +oa &gt;</t>
  </si>
  <si>
    <t xml:space="preserve">COMPLAIN  RIGH  LATERAL  FLANK  AREA  SWELLING  OF  2  MONTH  DURATION   WHICH  IS  PAINLESS BUT  INCREASED  ITS  SIZE    AND  ALSO  COMPLAIN  NUMBNESS TO  UPPER  EXTRIMITIES </t>
  </si>
  <si>
    <t xml:space="preserve">THEIR IS    10  BY  8  CM  MASS TO  RIGHT  FLANK   HARD IN  CONSISTANCY </t>
  </si>
  <si>
    <t>RIGHT  LEFT  FLANK  AREA  MASS?+OSTEOPOROSIS</t>
  </si>
  <si>
    <t xml:space="preserve">SEND  U/S  AND  SERUM  VITAMIN  D  </t>
  </si>
  <si>
    <t>KNOWN ASTHMATIC PATIENT ON PREDINSOLONE 40 MG PO DAILY FOR 5 DAYS AFTER SHE VISITED EMERGENCY MEDICAL OPD FOR WORSENINIG SOB</t>
  </si>
  <si>
    <t>blurring of vision,redness</t>
  </si>
  <si>
    <t>BP_107/71_x000D_
pr 78_x000D_
FBS- 121, 159, 144</t>
  </si>
  <si>
    <t>NPH 16/12 and appoint after 3 months</t>
  </si>
  <si>
    <t>Hypothyroidism,</t>
  </si>
  <si>
    <t xml:space="preserve">no new complaint                  </t>
  </si>
  <si>
    <t xml:space="preserve">BP= 117/70_x000D_
                                                                 </t>
  </si>
  <si>
    <t xml:space="preserve">well controlled                      </t>
  </si>
  <si>
    <t>physiotherapy_x000D_
Vit D LEVEL_x000D_
Serial BP records_x000D_
RTC- 3/12</t>
  </si>
  <si>
    <t xml:space="preserve">T3  1.87  TSH  0.341  FT4   1.02  </t>
  </si>
  <si>
    <t xml:space="preserve">CONTROLLED   TOXIC  GOITER </t>
  </si>
  <si>
    <t>SEND   TO  SURGERY</t>
  </si>
  <si>
    <t xml:space="preserve">Hyperthyroidism on PTU 100mg po BID, Propranolol 20mg po daily and Atrovastatin 20mg po daily NEW TFT- T3 1.29 Thyroxine 6.98 TSH 1.650- normal+RVI   ON  HAART </t>
  </si>
  <si>
    <t xml:space="preserve">BP-149 / 77 mmHg ( 120-150/80 mmHg) &amp; FBS-133-191 mg/dl </t>
  </si>
  <si>
    <t xml:space="preserve">Refill &amp; advice him life style modification &amp; possible initiation of NPH </t>
  </si>
  <si>
    <t>TIIDM on MTF 1000 mg Bid, -Glibenclamide 10 mg po bid, -Atrovastatin 20 mg d 2. -HTN on LSM</t>
  </si>
  <si>
    <t>productive cough with whitish sputum, pleurtitc chest pain, HGIF, Shortness of breath, but no orthopnea, PND _x000D_
or leg swelling</t>
  </si>
  <si>
    <t>BP-140/66,_x000D_
pr 78</t>
  </si>
  <si>
    <t>Good BP control + ? CAP</t>
  </si>
  <si>
    <t>PR=69 RR=18 BP=126 / 76 ,FBS=133</t>
  </si>
  <si>
    <t>CONTINUE atrovastatin 20 mg po daily, amitriptyline 25 mg po daily, ASA 81 mg po daily, NPH 30/20 IU</t>
  </si>
  <si>
    <t>RVI on HAART ( DTG+ 3TC + TDF) +T2DM +Rt leg Varicose vein + OA on atrovastatin 20 mg po daily, amitriptyline 25 mg po daily, ASA 81 mg po daily, NPH 30/20 IU</t>
  </si>
  <si>
    <t xml:space="preserve">BP-132 / 77 mmHg &amp; FBS-96-104 mg/dl </t>
  </si>
  <si>
    <t>P=RVI on HAART + T2DM (for &gt;10 yrs); on MTF 1 GM PO BID, DAONIL 10 MG PO BID</t>
  </si>
  <si>
    <t>burning sensation over the extremities, paraesthesia and numbness</t>
  </si>
  <si>
    <t>BP 109/64, 112/70, 120/75_x000D_
pt 78</t>
  </si>
  <si>
    <t>add on Neurobin _x000D_
appoint after 3 month</t>
  </si>
  <si>
    <t>1.hypertension 2.dyslipidemia</t>
  </si>
  <si>
    <t>vital sign-stable</t>
  </si>
  <si>
    <t>repeat Gene expert in our side _x000D_
continue Metformin</t>
  </si>
  <si>
    <t>P1- Treated for CAP R/O PTB....on workup for TB still P2- Type II DM on MTF 500mg PO BID_x000D_
culture=-ve for MTB_x000D_
Gene xpert -MTB trace rifampicine resistance indeterminate</t>
  </si>
  <si>
    <t>T2DM AND HTN</t>
  </si>
  <si>
    <t>PR=55 RR=18 BP=104 / 78 T=36_x000D_
Chest- clear_x000D_
MSs/INT- trace edal edema</t>
  </si>
  <si>
    <t>Ass't-  HTN (controlled) + IHD + stable</t>
  </si>
  <si>
    <t>Plan- refile medications_x000D_
      - bring Echo , RFT results_x000D_
      - Refile medications</t>
  </si>
  <si>
    <t xml:space="preserve">P1- HTN for 4 yrs_x000D_
P2 - Acute ischaemic heart disease_x000D_
- Frusemide  20mg  po/day_x000D_
- clopidogrel 75mg/day_x000D_
 - ASA 81mg/day_x000D_
- Atrovastatin 80mg po/day_x000D_
- Spironolactone 25 mg/day_x000D_
</t>
  </si>
  <si>
    <t>BP-140/80, 140/90, 130/70_x000D_
pr 78</t>
  </si>
  <si>
    <t>refill and advise on dietary and LSM management</t>
  </si>
  <si>
    <t xml:space="preserve">No new complaint                           </t>
  </si>
  <si>
    <t xml:space="preserve">BP=133 / 64 _x000D_
FBS= 138                 </t>
  </si>
  <si>
    <t xml:space="preserve">well controlled                    </t>
  </si>
  <si>
    <t>TN/DM/ RECURRENT stroke + ? Prostatic ca h- obstructive on catheterization luts ON: MTF 500 mg po BID, Glibenclamide 5 BID,amlodipine 10 mg ,ateroz 20/d,enalapril 5/d</t>
  </si>
  <si>
    <t xml:space="preserve">Rt lower and upper limb of 1 month </t>
  </si>
  <si>
    <t xml:space="preserve">Rt hemiparisis 2ry to ? + Old stroke 2y to ? </t>
  </si>
  <si>
    <t xml:space="preserve">complain    difficality  to  sit   and    sever  pain </t>
  </si>
  <si>
    <t>vitamin  d   25    /refer  30-100</t>
  </si>
  <si>
    <t xml:space="preserve"> CONTROLLED  TOXIC  GOITER+RVI  ON  HAART </t>
  </si>
  <si>
    <t xml:space="preserve">give  vitami  d  50000  iu  po/week  fr  2  month  and  link  to  neurosurgeon </t>
  </si>
  <si>
    <t xml:space="preserve"> CONTROLLED  TOXIC  GOITER+RVI  ON  HAART     </t>
  </si>
  <si>
    <t xml:space="preserve">Known T1DM </t>
  </si>
  <si>
    <t>No new compliant He discontinue enalapril because of  cough and his Home  bp measurment 122/74</t>
  </si>
  <si>
    <t>pt not present in person</t>
  </si>
  <si>
    <t>T2 DM( for 10 yrs) + HTN( for 6 yrs);</t>
  </si>
  <si>
    <t>Continue  NPH 14/8 and Amlodipine 5 mg po/d , Atrovastatin 20 mg po once/day,</t>
  </si>
  <si>
    <t>Problem List P=T2 DM( for 10 yrs) + HTN( for 6 yrs); on NPH 14/8 and Amlodipine 5 mg po/d , Atrovastatin 20 mg po once/day</t>
  </si>
  <si>
    <t>T2dm + HTN + old  stroke</t>
  </si>
  <si>
    <t xml:space="preserve">BP= 130 / 80                                       </t>
  </si>
  <si>
    <t xml:space="preserve">well controlled                                </t>
  </si>
  <si>
    <t xml:space="preserve">Refill_x000D_
RTC- 3/12                  </t>
  </si>
  <si>
    <t>bilateral nephrolithiasis + HTN with HHD + Dyslipidemia + peripheral neuropathy on enalapril 5x1, atorvastatin 40x,</t>
  </si>
  <si>
    <t xml:space="preserve">continue warfarine 12.5mg for 2 days then 10mg on the 3rd day _x000D_
continue anti TB _x000D_
appoint after 1 week for INR _x000D_
</t>
  </si>
  <si>
    <t>P1:intestinal TB (on ANTI TB 4 MONTH) P2:chronic DVT(4 MONTHS) P3:?IBD/CROHNS DISEASE ON - ANIT TB and PYIDOXIE -WARFARIN 7.5 MG PO Daily Updated INR= 1.4 Biopsy Report- Small intestine /Resction/ IBD consistent with Crohns diseas</t>
  </si>
  <si>
    <t xml:space="preserve">BP-127 / 69 mmHg </t>
  </si>
  <si>
    <t xml:space="preserve">Do RBS         </t>
  </si>
  <si>
    <t>MDD + Type 2 DM+ HTN + Sexual dysfunction.</t>
  </si>
  <si>
    <t xml:space="preserve">well cotrolled HTN    </t>
  </si>
  <si>
    <t xml:space="preserve">contrinue mediction </t>
  </si>
  <si>
    <t>Left axilla: Atypia of undetermined significance</t>
  </si>
  <si>
    <t xml:space="preserve">He Complain blurring of vision  home BP MEASURMENT125/80,FBS=160,137 ,He consume ALCHOLE </t>
  </si>
  <si>
    <t>PR=75 RR=17 BP=153 / 86</t>
  </si>
  <si>
    <t>HTN + T2DM +Poorly controlled BP and blood sugar</t>
  </si>
  <si>
    <t>Continue MTF 1GM PO BID,ENALAPRIL 5 MG /D, AMLODIPINE 5 MG PO/D, link to ophthalmology unit, advise on diet exercise update cbc oft u/a</t>
  </si>
  <si>
    <t>Bp- 140/70, 125/70_x000D_
pr 78_x000D_
FBS 128, 118</t>
  </si>
  <si>
    <t>good glycemic and bp  control</t>
  </si>
  <si>
    <t>TIIDM + HTN; on MTF 850 mg Bid and mtf 500 mg po bid , Enalapril 5 mg Bid</t>
  </si>
  <si>
    <t xml:space="preserve">RBS -URINE KETONE </t>
  </si>
  <si>
    <t>T2DM( &gt; 15 yrs) on NPH 30/14AM/PM</t>
  </si>
  <si>
    <t xml:space="preserve">complain left  flank  sever  pain  especially  while  she  sleep  with  the  left  side  </t>
  </si>
  <si>
    <t xml:space="preserve">give  anti  pain and  still  need   abdominal  ct </t>
  </si>
  <si>
    <t xml:space="preserve"> ?left ureteric colic + ? nephrolithiassis</t>
  </si>
  <si>
    <t>no new compliant_x000D_
patient walk unsupported</t>
  </si>
  <si>
    <t>Ass't - Same + patient doesn't come for evaluation</t>
  </si>
  <si>
    <t>Plan- Refile medications _x000D_
       - show patient on next visit</t>
  </si>
  <si>
    <t>P1-Rt hemiparesis 2nd Isch stroke On- ASA 81mg /day_x000D_
   - Atrovastatin 40mg/day</t>
  </si>
  <si>
    <t xml:space="preserve">patient still complains of cough </t>
  </si>
  <si>
    <t xml:space="preserve">chest HRCT: bronchial wall thickening with tree in bud opacity predominantly in the left lower lobe likely bronchopneumonia, DDX chronic changes of bronchial asthma with superimposed infection. _x000D_
focal cylinderical bronchiectasis with adjacent fibrotic bands in the left lower lobe, likely traction bronchiectasis due to previous infection </t>
  </si>
  <si>
    <t>traction bronchiectasis with superimposed infection</t>
  </si>
  <si>
    <t xml:space="preserve">augmentin 625 mg PO BID for 7 days_x000D_
azithromycin 500 mg PO BID for 3 days _x000D_
appoint after a week </t>
  </si>
  <si>
    <t>P-1: chronic cough 2ry to ?_x000D_
previous history of CAP</t>
  </si>
  <si>
    <t>P1. TYPE 1 DM( for 4 yrs) ON NPH 24/12 IU SC BID</t>
  </si>
  <si>
    <t>bilateral thyroid swelling</t>
  </si>
  <si>
    <t>no cough, no SOB, no edema, no visual probnlem, no back pain, paresthasia, joint mobility good, good balance, good understanding, cooperative, good obesity,no stress, no psychosocial diostress, good dietary habit, no addivction, good hygien, adherent to medication, toileting good, good social in teraction. remarks (no BPH symptoms,  wist wircumferance 102 cm/ height 180 cm= 0.56 , has no visceral obesuity,  pt has no rish far fatty liver. BP 130/80 mmhg</t>
  </si>
  <si>
    <t>salt restriction, be active, minim ize coffee, prevention of fall, vegitable and fruit dish, legumes dish, walk for 30 minutes 5 times, get adequiate sun light, eat (banmana, tomatto, pottato for pottasium supplementation)</t>
  </si>
  <si>
    <t xml:space="preserve">URIC ACID - 7 ,  T CHOLE -  176 - , RF -  NEGATIVE ,  TRG -  135 _x000D_
U/A - WBC - MANY , LEU + 2 </t>
  </si>
  <si>
    <t xml:space="preserve">- ADD CIPROFLOXACINE - 500 MG PO BID - 5 DAYS - CONTINUE OTHER MANAGEMENT - APPT - 3 MONTHS </t>
  </si>
  <si>
    <t>well controlled T2 DM + ? PNP</t>
  </si>
  <si>
    <t>BP_117/81_x000D_
pr 78_x000D_
FBS-150, 160, 172_x000D_
HBA1c 7.8</t>
  </si>
  <si>
    <t>poor glycemic contreol</t>
  </si>
  <si>
    <t>start insulin 0.3 iu/kg- 0.3*73- 22= 15/ 7 iu sc bid_x000D_
metformin 500 gm po daily</t>
  </si>
  <si>
    <t xml:space="preserve">PR=62 RR=18 BP=95 / 66  UPDATED INVESTIGATION ECG Sinus Rhythm .LVH criteria noted. </t>
  </si>
  <si>
    <t>PERIPARTUM CMP ( 4 YEARS )</t>
  </si>
  <si>
    <t xml:space="preserve">Continue METOPROLOL SUCCINATE 50 MG PO/ bid -ENALAPRIL 5 MG PO BID -SPIRONOLACTONE 25MG PO/D -DAPAGLIFLOZIN 10MG PO/D,DO ECHO  </t>
  </si>
  <si>
    <t>PERIPARTUM CMP ( 4 YEARS ) ON : - METOPROLOL SUCCINATE 50 MG PO/bid-ENALAPRIL 5 MG PO BID -SPIRONOLACTONE 25MG PO/D -DAPAGLIFLOZIN 10MG PO/D ECHO-DCMP LVEF (25-30)</t>
  </si>
  <si>
    <t xml:space="preserve">fatigue                    </t>
  </si>
  <si>
    <t>BP= 134 / 99_x000D_
RBS= 200-400</t>
  </si>
  <si>
    <t>HgA1C_x000D_
D/C HCT_x000D_
RTC- 3 weeks with serial FBS and BP records</t>
  </si>
  <si>
    <t xml:space="preserve">Known HTN + Newly Dx DM +Dyslipidemia + Left nephrolithiasis+erectile dysfunction ON: Amilodipine/valsartan 5/160 mg po daily                   </t>
  </si>
  <si>
    <t>seen recently , for medication</t>
  </si>
  <si>
    <t>seen recently, no new complaints</t>
  </si>
  <si>
    <t>adviced given</t>
  </si>
  <si>
    <t xml:space="preserve">BP-131 / 80 mmHg &amp; FBS-111.,115 &amp; 172 mg/dl </t>
  </si>
  <si>
    <t xml:space="preserve">Refill &amp; Bring the pt for nxt visit </t>
  </si>
  <si>
    <t>DM On NPH 34/24 IU SC BID, MTF 500 mg d P2. HTN ON Enalapril 5 mg d, Amlodipine 5 mg d</t>
  </si>
  <si>
    <t xml:space="preserve">BP -  166/107 , 160/100 _x000D_
 ECHO - NORMAL ECHO - EF - 60 % _x000D_
 RFT - CR - 0.85 , BUN - 8 </t>
  </si>
  <si>
    <t xml:space="preserve">ADD ENALAPRIL 5 MG PO BID  - APPT AFTER 1 WEEK WITH SERIAL BP RECORD </t>
  </si>
  <si>
    <t xml:space="preserve">NEWLY DX HTN -  ON AMLODIPINE - 10 MG PO DAILY ,- 9 DAYS </t>
  </si>
  <si>
    <t>bp-140/90,122/80, 125/86_x000D_
pr 78_x000D_
FBS-110,  120, 123</t>
  </si>
  <si>
    <t>refill and advise on dietary management_x000D_
add on neurobin</t>
  </si>
  <si>
    <t>bp=bp=170/100 pr=80_x000D_
chest-generalized decreased air entry</t>
  </si>
  <si>
    <t xml:space="preserve">same assesment _x000D_
poor technique of inhalation </t>
  </si>
  <si>
    <t>continue med _x000D_
show how to use it _x000D_
amilodipine 5 mg po daily _x000D_
baseline investigations</t>
  </si>
  <si>
    <t>P1- COPD exacerbated by SCAP (treated) on - Salbutamol puff and - Beclometason puff BID</t>
  </si>
  <si>
    <t>bilateral leg swelling after amlodipin 10 mg po/d</t>
  </si>
  <si>
    <t xml:space="preserve">contrinue meiction </t>
  </si>
  <si>
    <t>FBS-80 mg/dl</t>
  </si>
  <si>
    <t xml:space="preserve">Refill &amp; advice her on strict glycemic Control </t>
  </si>
  <si>
    <t xml:space="preserve">Type 1 DM On NPH 20/16 IU SC BID + ?2ndTMP (follow-up at petros Hospital </t>
  </si>
  <si>
    <t>BP_128/87,100/80120/90, 100/70_x000D_
pr 78</t>
  </si>
  <si>
    <t>refill and advise_x000D_
appoint after 3 months</t>
  </si>
  <si>
    <t>HTN on atenolol 25 mg po daily and HCT 25 mg po daily</t>
  </si>
  <si>
    <t xml:space="preserve">HAS TOOTHACHE                          </t>
  </si>
  <si>
    <t xml:space="preserve">Bp=131 / 64_x000D_
                                            </t>
  </si>
  <si>
    <t>Same  + dental caries</t>
  </si>
  <si>
    <t>link him to dental clinic_x000D_
#RTC- 3/12</t>
  </si>
  <si>
    <t>Dry intermittent cough of 2 weak duration and she also complain fever of high grade for th same duration she has no hx of body swelling Currently the mildly symptom improved</t>
  </si>
  <si>
    <t>PR=56 RR=18 BP=103 / 62</t>
  </si>
  <si>
    <t>IHD + HTN + T2DM+CAP</t>
  </si>
  <si>
    <t>Continue ASA 81,ATEROZ 40,metoprolol12.5/d LASIX 20,SPIRONOLA 12.5 MG /D,ENALAPRIL 10 BID, metformin 500 mg po daily, add Augmentin 625 mg po tid for 7 days</t>
  </si>
  <si>
    <t>IHD + HTN + T2DM  on ASA 81,ATEROZ 40,metoprolol12.5/d LASIX 20,SPIRONOLA 12.5 MG /D,ENALAPRIL 10 BID, metformin 500 mg po daily</t>
  </si>
  <si>
    <t>no cough, no SOB, no edema, no visual problem, mild bacvk pain, paresthasia, joint mobility good, walking distance intolerance (back pain), good balance, good understanding, cooperative, no styress, has onbesity, no psychosocioal; diostress, good dietary habit, no addiction, adhernenty to medication, toileting good (squating problem), good social intyeractiobbn. remarksd (no breast mass, no vaginal discharge), weist circumferance 120 cm/ height 160 = 0.75 pt has visceral obesity significantly possibly has fatty liverBP 140/90 mmHg</t>
  </si>
  <si>
    <t>sleeps well, walking distance weak, muscle strength weak, grip strenmgth weak, no emotional change, no memory loss, good judghement</t>
  </si>
  <si>
    <t>salt restriction, be active, minimize coffee, prebvenmtion of fall, avoid fatty oily food, abvvoid fried food, minimize coffee, vegitable and frut dish, get adequate sun light, no alcohol, get a cup of milk daily, eat (banana, tomatto and pottato for pottasium supplementation)</t>
  </si>
  <si>
    <t xml:space="preserve">no new com  complain  still dysurea plain </t>
  </si>
  <si>
    <t>echo   mild lvh  ,  mac  with  mild  mr    and  grade  1  LV  diastolic  dysfunction       lvef  60%</t>
  </si>
  <si>
    <t>controlled  HTN+/HHD +RECURRENT  UTI</t>
  </si>
  <si>
    <t xml:space="preserve">SEND  URINE  CULTURE  </t>
  </si>
  <si>
    <t>BP-125/85, 130/80, 125/80_x000D_
pr 78</t>
  </si>
  <si>
    <t>FBS-67 mg/dl (yesterday's)</t>
  </si>
  <si>
    <t xml:space="preserve">Decrease Glibenclamide 10/5 mg po BID </t>
  </si>
  <si>
    <t>BP - 109 / 75</t>
  </si>
  <si>
    <t xml:space="preserve">MNG + Migraine headache + CLBP 2 to ? + failed 1st tmpx </t>
  </si>
  <si>
    <t xml:space="preserve">complain  urge  to  defficate   </t>
  </si>
  <si>
    <t xml:space="preserve">fbs  110,135  180  </t>
  </si>
  <si>
    <t>controlled   t2dm  +</t>
  </si>
  <si>
    <t>reffill   and  appoint after  1  month</t>
  </si>
  <si>
    <t>P: Remnnant CD stone p2: Known T2DM on MTF 500 mg bid</t>
  </si>
  <si>
    <t xml:space="preserve">tranferr to   surgical </t>
  </si>
  <si>
    <t>NO NEW COMPLAQINT</t>
  </si>
  <si>
    <t xml:space="preserve">BP= 120/80_x000D_
PR=70                </t>
  </si>
  <si>
    <t xml:space="preserve">recovered EF       </t>
  </si>
  <si>
    <t>VI on HAART + chronic compensated HFiEF (EF-10-15 to 60%) SEC TO DILATED CARDIOMYOPATHY + SEVERE PULMONARY HTN_x000D_
ON: Metoprolol  25 mg po BID, Enalapril 10 mg po BID, Spironolactone 25 mg po daily</t>
  </si>
  <si>
    <t xml:space="preserve">complaining of Lt flank pain </t>
  </si>
  <si>
    <t xml:space="preserve">fbs 171,195  111  117  bp  146/76  </t>
  </si>
  <si>
    <t xml:space="preserve">the     same </t>
  </si>
  <si>
    <t>p1: Known RVI on HAART ( CD4: 550 month back) P2: known T2DM + HTN on MTF 500 mg po bid, doanil 5 mg po bid, atrovastatin 20 mg po daily, ASA 81 mg po daily, neurobin 1 tab daily</t>
  </si>
  <si>
    <t>PR=97 RR=18 BP=120 / 73 FBS=125</t>
  </si>
  <si>
    <t>P1 - TYPE II DM P2- HTN AND P3 DCMP WITH LVD P4 -METABOLIC SYNDROME</t>
  </si>
  <si>
    <t>Continue NPH 22/ 10 , MTF 500 MG PO BID, METOPROLOL 25 MG PO/DAY, Enalapril 5mg PO BID, ATORVASTATIN 40 MG PO DAILY, AMLODPINE 5 MG PO DAILY AND ASA 81 MG PO DAILY, LASIX 40MG PO TID</t>
  </si>
  <si>
    <t>complain Lt flank pain , burning type_x000D_
Exertional dyspnea</t>
  </si>
  <si>
    <t xml:space="preserve">BP=134/87   PR=89/min _x000D_
Chest - clear_x000D_
CVS- normal </t>
  </si>
  <si>
    <t>Ass't- controlled HTN + R/O IHD</t>
  </si>
  <si>
    <t>Plan - Change Amitrypthylin to Gabapentin_x000D_
        - Troponin, ECG</t>
  </si>
  <si>
    <t xml:space="preserve">P1- HTN ( controlled)_x000D_
P2 - Cholelithiasis_x000D_
 On - Enalapril 5 mg /day_x000D_
       - Amitrypthylin 12.5 mg/day_x000D_
</t>
  </si>
  <si>
    <t>no cough, no SOB, no edema, no viosual prtoblrm, no back pain, no paresthasia, no fever, no rash, no weight loos, joint mobility good, good balance, good understanmding, coopetratibve, no obeity, no stress,  psychosocial distress(financial problem ), good dietary habit, no addiction, adherent to medication, toileting good, good hygien (brush tooth), good social in teraction. remarks (viral load un detectable, no BPH symptom, weist circumferance (100cm/height 170 cm = 0.58 pt has no viscveral obesityBP 120/80 mmHg</t>
  </si>
  <si>
    <t>sleeps well, walking distance good, muscle strength good, no emotional change (feels sad, forgetfulness0, no memory loss, good judgement</t>
  </si>
  <si>
    <t>salt restriction  , be actiove, minimize coffee, prevention of fall, vegitable and fruit dish, legumes dish, get adequate sun light, wear mask ,use sanitizer, frequentl;y wasgh hand</t>
  </si>
  <si>
    <t>RVI on HAART, dyslipidmia,  un stable angina</t>
  </si>
  <si>
    <t>type 1 DM on NPH</t>
  </si>
  <si>
    <t>has hx of loss of appetite,fatigue and nausea and epigastic discomfort and indigestion and cough with tenacious sputum</t>
  </si>
  <si>
    <t xml:space="preserve">bp=140/70 pr=120 </t>
  </si>
  <si>
    <t xml:space="preserve">improved cough and chest pain </t>
  </si>
  <si>
    <t xml:space="preserve">continue rivaroxaban _x000D_
guafensin syrup 10ml tid_x000D_
multi vitamin tab 1 tab/d_x000D_
_x000D_
</t>
  </si>
  <si>
    <t xml:space="preserve">p1=SUB MASSIVE PE + CAP(treated) + MILD ANEMIA </t>
  </si>
  <si>
    <t xml:space="preserve">Lower back pain after blood trasfusion 3 months duration </t>
  </si>
  <si>
    <t xml:space="preserve">Lower back 2ry to ? bllod trasfusion </t>
  </si>
  <si>
    <t xml:space="preserve">lumbo sacral Xray </t>
  </si>
  <si>
    <t>Lower back 2ry to ?</t>
  </si>
  <si>
    <t xml:space="preserve">has SOB           </t>
  </si>
  <si>
    <t xml:space="preserve">BPO= 120/70_x000D_
SpO2= 80                                                                     _x000D_
</t>
  </si>
  <si>
    <t>ADVISED TO CONTINUE HOME O2_x000D_
RTC- 3/12</t>
  </si>
  <si>
    <t>cor pulmonale 2o PUL HTN 2to ?COPD + secondary polycythemia ON _x000D_
FROSEMIDE 20MG PO BID -GUAIFENSIN 10ML PO TID - SALBUTAMOL 2 PUFFS PRN - Home O2 (Discontinued by herself since she has subjective improvement)</t>
  </si>
  <si>
    <t>BP-114/73, 140/90_x000D_
PR 67_x000D_
FBS- 98, 105, 110</t>
  </si>
  <si>
    <t xml:space="preserve">P; T2DM + PN on Metformin 1 gm po BID, Glibenclemide 5 mg po BID but she has been taking it 10mg BID, and Amitriptyline 25 mg po/d </t>
  </si>
  <si>
    <t xml:space="preserve">bp - 109/75                </t>
  </si>
  <si>
    <t>appt after 1 month - for follow up</t>
  </si>
  <si>
    <t>MNG on follow up at surgical clinic + MIGRAINE HEDACHE ( good control) on amitriptyline 25 mg po 4-5 days per week; Meloxicam 15 mg po prn  + failed 1st tmpx ( on follow up at private clinic )</t>
  </si>
  <si>
    <t>no cough, no SOB, no edema, no visyual problem, no back pain, no paresthasia, joinrt mobility good, good balance, good understanding,cooperative, no obnesity, no stress, no psychjosocial distyress, good dietary habit, no addiction,good hygien (has fungal skin infection), adherent to medicxation, toileting good, good social interaction. remarks (no BPH symptom, weist circumferance 95 cm/ height 170cm = 0.55 pt has no cvisceral obesity</t>
  </si>
  <si>
    <t>good disease course + tinea faciea</t>
  </si>
  <si>
    <t>salt restriction, be active, minimize coffee, prevenmtion of fall, vegitable and fruit dish, legumes dish, use obnly liquid oil., get adequate sun light, use santintizer , frequently wash hands, topical antifungal given</t>
  </si>
  <si>
    <t>no new complain    but  she  has  surgery  of  1  month</t>
  </si>
  <si>
    <t>fbs  190,130  127  135  136</t>
  </si>
  <si>
    <t xml:space="preserve">controlled  t2dm+1  moth  post  thyroidectomy </t>
  </si>
  <si>
    <t xml:space="preserve">NO NEW COMPLIANT, Home BP Measurement110/80-130/80,FBS-93-117 </t>
  </si>
  <si>
    <t>PR=66 PR-18 BP=137 / 80</t>
  </si>
  <si>
    <t>p1-known T2DM for the past 23 years. P2=Known HTN for the past 6 years . p3= known IHD</t>
  </si>
  <si>
    <t xml:space="preserve">CONTINUE NPH 44/32, enalapril 10x2, atenolol 50 mg po/d, atorvastatin 40x1, ASA 81x1,lasix 40/d, spironolacton 25/d,MTF 500/d </t>
  </si>
  <si>
    <t>p1-known T2DM for the past 23 years. P2=Known HTN for the past 6 years . p3= known IHD He is currently on NPH 44/32, enalapril 10x2, atenolol 50 mg po/d, atorvastatin 40x1, ASA 81x1,lasix 40/d,spironolacton 25/d,MTF 500/d Isosorbid dinitrate 10mg po daily</t>
  </si>
  <si>
    <t>sx of fatigability</t>
  </si>
  <si>
    <t xml:space="preserve">bp=118/90 pr=102 _x000D_
</t>
  </si>
  <si>
    <t xml:space="preserve">continue medication _x000D_
add DAPA if possible </t>
  </si>
  <si>
    <t xml:space="preserve">p1=HFrEF (30) 2ry to DCM ppted by SCAP+p2= New dx HTN </t>
  </si>
  <si>
    <t xml:space="preserve">no new complaints             </t>
  </si>
  <si>
    <t>BP=133 / 79_x000D_
RFT- Normal_x000D_
INR - NOT DONE</t>
  </si>
  <si>
    <t>Refill_x000D_
RTC- 2 /12</t>
  </si>
  <si>
    <t>TYPE 2 DM + HTN with HHD + SUBMASSIVE PTE  with Cor pulmonale _x000D_
On : - warfarrin 5mg once per week and 2.5mg other days - NPH 30/28 IU - ENALAPRIL 5 Mg po BID, - ATEROZ 20 MG PO, - OMEPRAZOLE 20 X1, - LASIX 40MG PO BID, spironolactone 25 mg po daily, meloxicam 15 mg po daily</t>
  </si>
  <si>
    <t>controlled Epilepsy</t>
  </si>
  <si>
    <t>refill medication, cbc,electrolyte  ,OFT</t>
  </si>
  <si>
    <t>A 15 yrs old a known epileptic patient on phenobarbital</t>
  </si>
  <si>
    <t>pt not came in person</t>
  </si>
  <si>
    <t>refill NPH 50 /30 IU SC BID 2 RI 4/2 iu sc bid atrovastatin 40mg PO day</t>
  </si>
  <si>
    <t xml:space="preserve">bp -149/97, 134 / 83 </t>
  </si>
  <si>
    <t xml:space="preserve">refill and appt , hga1c for next appt </t>
  </si>
  <si>
    <t xml:space="preserve">HTN+ Left Ventricular Hypertrophy+PN  amlodipine 10mg po daily </t>
  </si>
  <si>
    <t xml:space="preserve">Lipid profle     </t>
  </si>
  <si>
    <t xml:space="preserve">fbs  80,87   70   </t>
  </si>
  <si>
    <t>refill and appoint after 3  month</t>
  </si>
  <si>
    <t>T2DM on NPH</t>
  </si>
  <si>
    <t xml:space="preserve">scrotal swelling &gt; 2 week </t>
  </si>
  <si>
    <t>bp - 166/83</t>
  </si>
  <si>
    <t xml:space="preserve">send scrotal u/s , cbc , repeat bp </t>
  </si>
  <si>
    <t xml:space="preserve">? epididymoorchitis + ?htn </t>
  </si>
  <si>
    <t xml:space="preserve">fbs  170  ,  , </t>
  </si>
  <si>
    <t xml:space="preserve">refill    and  up  date  oft  , and  lipid profile </t>
  </si>
  <si>
    <t xml:space="preserve">known T2DM on NPH 26/16 iu sc BID  metformin  500 mg po/bid  </t>
  </si>
  <si>
    <t>no cough,  no SOB, no edema, no visual; problem,  no back pain, no paresthasia, good self care, adherenmt to medication, treated recentlty for tonsilites, remarks (FBS 120 mg/dl BP 160/80 mmHg mostlky arouf this (pt eats processed salty food (chillee) waist circumference 110 cm / height 180 cm = 0.6 pt has mild visceral obesity risk fatty liver (no alcohol,  no fatty oilly food)</t>
  </si>
  <si>
    <t>sleeps well, walking distance good, muscle styfremngth good, no emotional change, no memory loss, good judghemenmt</t>
  </si>
  <si>
    <t xml:space="preserve">poor BP control diet related </t>
  </si>
  <si>
    <t>salt restriction, be active, minimize coffee, avoid processed salty food (chillee), vegitable and fruit dish , legumes dish, get adequate sun light</t>
  </si>
  <si>
    <t>bp -  122/62  -147 / 62_x000D_
fbs -  251</t>
  </si>
  <si>
    <t xml:space="preserve">see management - appt  with updated rft and hga1c </t>
  </si>
  <si>
    <t>Poorly controlled T2 DM + Uncontrolled HTN + ? PN on  NPH insulin 34/22 IU SC BID, MTF 500 mg po bid ,enalapril 10 mg po bid atrovastatin 20 mg po/day, Amlodipine 5 mg po/d</t>
  </si>
  <si>
    <t xml:space="preserve">back and joint pain and skin iching  of 3 month </t>
  </si>
  <si>
    <t>? ? PNP + RA + ?  allergic dermatitits</t>
  </si>
  <si>
    <t xml:space="preserve">CBC, OFT, Uric acid , RF , Knee Xray + lumbosacral Xray </t>
  </si>
  <si>
    <t xml:space="preserve">no complain dry  cough    with  associated  low  grade  fever    and myalgea  with  numbness to  lower extrimities  </t>
  </si>
  <si>
    <t>controlled  asthma+?cap</t>
  </si>
  <si>
    <t xml:space="preserve">treat  with  antibiotics  and refill </t>
  </si>
  <si>
    <t xml:space="preserve">HAS   IMPROVEMENT </t>
  </si>
  <si>
    <t xml:space="preserve">WBC  1.9  AND HG  9.6    </t>
  </si>
  <si>
    <t>THE SAME +ANEMEA ?</t>
  </si>
  <si>
    <t xml:space="preserve">GIVE  FERUS  SULFATE   325  MG  PO  TID  FOR  3  MONTH  AND  VITAMIN B COMPLEX </t>
  </si>
  <si>
    <t xml:space="preserve">CA PNEUMONEA  </t>
  </si>
  <si>
    <t xml:space="preserve">no cough, no SOb, no edema, no visual proble, good self care, adherent to medication, chew khat , smoke ciggaret, no alcohol, (want to quiet addiction reason because his children groiwn up, tried regulatly motivated)FBS 130 mg/dl BP 130/80 mmHg , waist circumference 105 cm/height 180 cm= 0.58 pt has no  visceral obesity , </t>
  </si>
  <si>
    <t>sleeps well walking distance good, muscle sttrength good, no emotional change, no memory loss, good judgement</t>
  </si>
  <si>
    <t>salt restriction, be active, minimize coffee, minimize addiction,vegitable and friuit dish, legumes dish, no alcohol, get adequate sun light, foot care (hygiuen, wear loose shoe, becareful while cuuttin g nails, keep moisturizing legs with vaslin), keep candy in pockes</t>
  </si>
  <si>
    <t xml:space="preserve">she has no new objective </t>
  </si>
  <si>
    <t xml:space="preserve">for follow up of severe and recurrent headache after a diagnosis of tension </t>
  </si>
  <si>
    <t xml:space="preserve">n    still complain  pain  and  their  is  right  breast  mass   </t>
  </si>
  <si>
    <t xml:space="preserve">the  same+right breast  mass?ca  ?metastasis  to  lumbal  area </t>
  </si>
  <si>
    <t xml:space="preserve">send  breast  u/s  and  fnac </t>
  </si>
  <si>
    <t>?LEFT RENAL PARYNCHYMAL DISEASE+?ENDOMETERIAL CA</t>
  </si>
  <si>
    <t xml:space="preserve">Bp- 120/80 mm Hg_x000D_
PR- 75 </t>
  </si>
  <si>
    <t>NYHA CLASS2 HF 2?+ AFIB+Thyrotoxicosis+ HTn(controlled) + Therapeutic INR</t>
  </si>
  <si>
    <t>PT,INR_x000D_
FT3,FT4,TSH</t>
  </si>
  <si>
    <t xml:space="preserve">Sinus Tachycardia. Please correlate clinically.  _x000D_
  brain  mri  chronic  small  vessels  ischemia  </t>
  </si>
  <si>
    <t xml:space="preserve">chronic  brain  ischemia  </t>
  </si>
  <si>
    <t xml:space="preserve">refill and  send  serum  vitamin  d  l;evel </t>
  </si>
  <si>
    <t xml:space="preserve">infection  chest  focus  </t>
  </si>
  <si>
    <t>burning sensation  of the extrimities</t>
  </si>
  <si>
    <t xml:space="preserve">BP-125/72_x000D_
pr 78_x000D_
</t>
  </si>
  <si>
    <t>good bp control + same</t>
  </si>
  <si>
    <t>refill and advise_x000D_
Add on Neurobin_x000D_
appoint after 2 months</t>
  </si>
  <si>
    <t xml:space="preserve">send INR _x000D_
_x000D_
</t>
  </si>
  <si>
    <t>p1=35th Post op day after c/s + p2=Left lower extremity proximal and distal DVT + p3=13th post procedure day after I &amp; D was done for an indication of left locational breast</t>
  </si>
  <si>
    <t>He has Lt wrist &amp; Lt shoulder pain after he sustain rt side falling incedent of 1 wk back</t>
  </si>
  <si>
    <t>BP=170 / 99 [ He missed his mornig dose of Anti HTN]   PR=108_x000D_
FBS=81-103</t>
  </si>
  <si>
    <t xml:space="preserve">Controlled T2 DM + Uncontrolled HTN + Rt wrist &amp; shoulder Myalgia 2 to Falling accident </t>
  </si>
  <si>
    <t xml:space="preserve">Advised ON LSM and drug adherance, NPH= 20/10 AM/PM, MTF500 mg po BID, ASA 81 mg po/d, Atrovastatin 20 mg po/d,and Amitriptyline 12.5mg/day,Enalapril 10mg BID, HCT 25 mg po/d_x000D_
Lt wrist X ray, Lt shoulder x ray, Diclofenac gel applied BID for 1 wk </t>
  </si>
  <si>
    <t>P=HTN +T2DM; On Enalapril 10mg BID, HCT 25 mg po/d, NPH=20/12 AM/PM[ BUt he took NPH= 20/10 AM/PM], MTF500 mg po BID, ASA 81 mg po/d, Atrovastatin 20 mg po/d,and Amitriptyline 12.5mg/day</t>
  </si>
  <si>
    <t xml:space="preserve">CR  0.9    CHOLESTROL  180   TRIGLYCERIDE    194    URIC  ACID   8  </t>
  </si>
  <si>
    <t xml:space="preserve">THE  SAME+G.ARTHRITIS </t>
  </si>
  <si>
    <t>SEND TO  UROLOGIST   AND  START  ALLOPERINOL  100 MG  PO/DAY  FOR 1  MONTH</t>
  </si>
  <si>
    <t xml:space="preserve">Small left renal cortical cyst +HTN </t>
  </si>
  <si>
    <t xml:space="preserve">she has no objective </t>
  </si>
  <si>
    <t xml:space="preserve">advise a dinger signs and continue </t>
  </si>
  <si>
    <t>Post covid fibrosis + post TB bronchiectasis + Aspergilloma(Rx)</t>
  </si>
  <si>
    <t xml:space="preserve">Azithromycin 500 mg po daily/3x weekly </t>
  </si>
  <si>
    <t>BP- 121/87_x000D_
pr 78_x000D_
FBS 104, 120</t>
  </si>
  <si>
    <t>good glyce,mic control</t>
  </si>
  <si>
    <t>COMPLAIN  WEIGHT LOSS</t>
  </si>
  <si>
    <t>FBS  112   BP 123/73</t>
  </si>
  <si>
    <t>CONTROLLED  HTN+?T2DM</t>
  </si>
  <si>
    <t xml:space="preserve">REFILL AND  SEND  HEMOG  A1C  AND  SEREAL  FBS  RECORD </t>
  </si>
  <si>
    <t>DYSPEPSIA?PUD +?RIGHT RENAL STONE +HTN</t>
  </si>
  <si>
    <t xml:space="preserve">he presented with the same complaint </t>
  </si>
  <si>
    <t xml:space="preserve">he has still easily fatiquability </t>
  </si>
  <si>
    <t>? type 2 DM</t>
  </si>
  <si>
    <t xml:space="preserve">appointed after a result </t>
  </si>
  <si>
    <t>easy fatigability, back ache</t>
  </si>
  <si>
    <t>BP-111/60_x000D_
pr 78</t>
  </si>
  <si>
    <t>Known RVI stageT3 on HAART Pancytopenia 2ry to ? RLO HIGH OUT PUT HF 2? +HEMORRHOID</t>
  </si>
  <si>
    <t>bp=110/68 pr=100</t>
  </si>
  <si>
    <t>same assesnt</t>
  </si>
  <si>
    <t xml:space="preserve">continue medication _x000D_
escalate metoprolol to 37.5mg po/d </t>
  </si>
  <si>
    <t>P: NYHA Class 4, Stage C CHF 2ndry to CRVHD (severe MS, moderate MR, mild AR) + Sever PHTN + Atrial fibrillation + chronic rt leg proximal DVT with incomplete re canalization + post thrombotic syndrome on -Lasix 40 mg po d, Warfarin 5 mg po day, Spironolactone 25 mg po daily, Metoprolol 25 mg/day, B. Peniciln 1.2 million IU IM monthly inr: 2.82</t>
  </si>
  <si>
    <t>She has 2episode of vomiting last weak but currently subsided,she has been admitted at war for 2 month and discharged with improvement</t>
  </si>
  <si>
    <t>PR=90 RR=17 BP=105 / 61</t>
  </si>
  <si>
    <t xml:space="preserve">P1=Right side hemiparesis 2ry to Subdural empyema complicated with seizure P2- vitamin D deficiency(6.4) ON TREATMENT TB MENIGITIS </t>
  </si>
  <si>
    <t>continue ANT TB ,pyridoxine, phenytoin 100mg po tid determine vitamin D level</t>
  </si>
  <si>
    <t>P1=Right side hemiparesis 2ry to Subdural empyema complicated with seizure MRI=Left peripheral frontal lobe convexity and left antrior high parital lobe medial parasagittal sub dural small residual empyema and right antrior frontal lobe convexity sub dural phlegmon) P2- vitamin D deficiency(6.4) ON TREATMENT TB MENIGITIS ON ANT TB (3 MONTH)</t>
  </si>
  <si>
    <t>Bp- 163/76 mm Hg</t>
  </si>
  <si>
    <t>KNOWN RVI ON HAART P2- KNOWN EPILEPTIC P3- KNOWN GOUTY ARTHRITIS P4- KNOWN HTN(uncontrolled ) P5- KNOWN CARDIAC (DVHD) P6- KNOWN DM P7- TIIDM + Hypokalemia(corrected)</t>
  </si>
  <si>
    <t>Enalapril 5/10 mg po BID _x000D_
RFT,s/e</t>
  </si>
  <si>
    <t xml:space="preserve">only have knee pain bilaterally </t>
  </si>
  <si>
    <t>Known DM  + non toxic MNG</t>
  </si>
  <si>
    <t xml:space="preserve">complain  right  ear  bleeding  and    and  nasal  bleeding  of     5  days  duration  stopped by  itself   with  easy  fategability  and  vertigo  </t>
  </si>
  <si>
    <t xml:space="preserve">pt  18.4   inr  1.6    ptt 44.7  </t>
  </si>
  <si>
    <t>the  same+   right  ear  and    left  nasal  bleeding  ?</t>
  </si>
  <si>
    <t xml:space="preserve">see  serum    liver  enzymes    and   consult  senior </t>
  </si>
  <si>
    <t>known RVI on HAART + bleeding per ear 2ndary to ? local cause to R/O bleeding diathesis</t>
  </si>
  <si>
    <t xml:space="preserve">no additional compliant </t>
  </si>
  <si>
    <t>bp=160/70 pr=100</t>
  </si>
  <si>
    <t xml:space="preserve">do baseline investigation _x000D_
appoint after one wk with daily blood glucose recording _x000D_
consider adding another anti DM med after that </t>
  </si>
  <si>
    <t>Linked from AEOPD after he presented 1 wk back with presented with global type of headache associated decreased mentation, dizziness, facial sweating &amp; chest tightness of 2 hrs duration. He used to drink local areki 2-3 tea cup per day for the last 12 years.  currrently he has no Hx of Body swelling, Orthopenia, PND, chest pain  or SOB</t>
  </si>
  <si>
    <t>BP=179 / 106, PR=78_x000D_
HBPM=151-181/91-104_x000D_
ECG(on 17/3/16)=Sinus Rhythm, Left Ventricular Hypertrophy, Inferior Infarct, probably old. Please correlate clinically._x000D_
Ixs on 17/03/16=&gt; WBC=6.91, N=78.7, L=14.7, Hgb=19, HCT=57.1, AST=27, ALT=27, Bil-T=0.58, Na=138, K=4.13_x000D_
HS CARDIAC TROPONIN( on 25/11/23)= &amp;lt;0.1[ Lab ref range= 0.02-0.06]_x000D_
Ixs on 26/11/2023Cr=0.85, Urea=25,  Troponin=0.5[ Lab ref range= 0.0-20.1]_x000D_
ECHO(on 26/11/23)= moderat concentric LVH with Grade-I LV diastolic dysfunction[LVEF=60%].</t>
  </si>
  <si>
    <t>Uncontrolled HTN with HHD</t>
  </si>
  <si>
    <t>Increase Amlodipine 10 mg po/d, Atrovastatin 40 mg po/d, ASA 81 Mg po/d, Enalapril 5 mg  po bid</t>
  </si>
  <si>
    <t xml:space="preserve">Linked from AEOPD with the Asst of acial sweating &amp; chest tightness of 2 hrs duration.  HTN urgency R/O EMENRGENCY + HHD; after he presented 1 wk back with presented with global type of headache associated decreased mentation, dizziness; On _x000D_
Amlodipine 10 mg po/d, Atrovastatin 40 mg po/d, ASA 81 Mg po/d </t>
  </si>
  <si>
    <t>BP=130 / 75_x000D_
Chest CT= 04/11/2023_x000D_
Left Side mild pleural effussion with feature of Empyma , left lung and Rt lower lob peribroncheal nodular opacities and tree in bud nodule_x000D_
mildly  enlarged mediastinal LN -? Active Pulmonary TB with TB Empyema</t>
  </si>
  <si>
    <t>Appoint after 1 month _x000D_
update Ix on nxt appointment _x000D_
cont the antiTB</t>
  </si>
  <si>
    <t>P1 Plural effusion 2 ? PTB_x000D_
(on anti TB) 1month_x000D_
P2= B. Asthma</t>
  </si>
  <si>
    <t>SEIZURE DISORDER +MDD</t>
  </si>
  <si>
    <t>refil_x000D_
rtc 4/12</t>
  </si>
  <si>
    <t xml:space="preserve">SEIZURE DISORDER +MDD_x000D_
_x000D_
On fluxitine 20mg po per day and valporate 400mg po per day  </t>
  </si>
  <si>
    <t>fbs 99,87    110</t>
  </si>
  <si>
    <t xml:space="preserve">refill and  appoint  after 1  month  with serial  fbs  record  and  vitamin  d level </t>
  </si>
  <si>
    <t xml:space="preserve">BP- 79/68 - 90/65 mm Hg </t>
  </si>
  <si>
    <t xml:space="preserve">P-  RA  2. Right side hemiparesis 2o to Ischemic stroke +  SAH </t>
  </si>
  <si>
    <t xml:space="preserve">cbc_x000D_
advice on fluid intake </t>
  </si>
  <si>
    <t>vvvvvvvvvvvvvvvvvvvvvvvv</t>
  </si>
  <si>
    <t>vvvvvvvvvvvvvvvvvvvvvvvvvv</t>
  </si>
  <si>
    <t>vvvvvvvvvvvvvvvv</t>
  </si>
  <si>
    <t xml:space="preserve">He Was Rxed  with predinsolone 40 mg po/d for 5 days 2 mons back. He used Salbutal puffs daily in the past 1 wk. </t>
  </si>
  <si>
    <t xml:space="preserve">BP=110 / 70  PR=80 </t>
  </si>
  <si>
    <t xml:space="preserve">Uncontrolled Asthma 2 to ? </t>
  </si>
  <si>
    <t xml:space="preserve">Salbutamol 6 puffs PRN, Symbicort80/4.5 Mic,Gm, 1 puff BID </t>
  </si>
  <si>
    <t xml:space="preserve">P=?B.Asthma; on Salbutamol 6 puffs PRN </t>
  </si>
  <si>
    <t>complains severe epigatric pain and loss of appetite</t>
  </si>
  <si>
    <t>pr=120 bp=90/60</t>
  </si>
  <si>
    <t xml:space="preserve">not improved </t>
  </si>
  <si>
    <t>collect endoscopy result _x000D_
appoint after 2 weeks</t>
  </si>
  <si>
    <t xml:space="preserve">P- B.Asthma + CLBP 20 to ?+dyspepsia r/o PUD </t>
  </si>
  <si>
    <t xml:space="preserve">intermittent cough ,soarness of mouth </t>
  </si>
  <si>
    <t xml:space="preserve">RVI on HAART + T2DM + HTN ? Esophageal Candidiasis  + hep b + ??GERD _x000D_
_x000D_
h.pylori: +ve       </t>
  </si>
  <si>
    <t xml:space="preserve">start eradaction therapy _x000D_
viral load </t>
  </si>
  <si>
    <t xml:space="preserve">RVI on HAART + T2DM + HTN ? Esophageal Candidiasis  + hep b + ??GERD _x000D_
liver enzymes:normal range,abd u/s: mild fatty liver  _x000D_
h.pylori: +ve       </t>
  </si>
  <si>
    <t xml:space="preserve">complain  lower  back  pain </t>
  </si>
  <si>
    <t xml:space="preserve">l/s x  ray  normal  </t>
  </si>
  <si>
    <t xml:space="preserve">lower  back pain ?  </t>
  </si>
  <si>
    <t xml:space="preserve">give    meloxicam  15 mg po/day  and  vitamin  b  complex  </t>
  </si>
  <si>
    <t xml:space="preserve">           lower  back pain ?     </t>
  </si>
  <si>
    <t xml:space="preserve">right upper and lower limb pain </t>
  </si>
  <si>
    <t>Bp - 134/70 mmHg</t>
  </si>
  <si>
    <t xml:space="preserve">Old Stroke +Seizure Disorder + BIVENTRICULAR SYSTOLIC DYSFUNCTION + Afib  </t>
  </si>
  <si>
    <t xml:space="preserve">Amitryptyline 12.5 mg po daily </t>
  </si>
  <si>
    <t>Old Stroke + WELL CONTROLLED SIZURE DISORDER+ BIVENTRICULAR SYSTOLIC DYSFUNCTION</t>
  </si>
  <si>
    <t>give analgesia_x000D_
appoint after  3 month</t>
  </si>
  <si>
    <t>Problem List_x000D_
GBS on follow up</t>
  </si>
  <si>
    <t xml:space="preserve">multiple liver hyperechoic nodule  DDX- hcc  _x000D_
                                                              metastasis  repeat    repeat  abdomenal  u/s    hepatomagaly  with   small  hepatic  nodules  ? degenerative  nodules   triphasic  abdominal  ct  </t>
  </si>
  <si>
    <t xml:space="preserve">send  triphasic  abdominal  ct  scan </t>
  </si>
  <si>
    <t>CLD 20 to ? viral hepatitis</t>
  </si>
  <si>
    <t xml:space="preserve">has improvement but still has cough with white sputum </t>
  </si>
  <si>
    <t>bp=110/70 pr=110</t>
  </si>
  <si>
    <t xml:space="preserve">continue treatment with itraconazole_x000D_
</t>
  </si>
  <si>
    <t>Post Tb fibrosis, Bronchiectasis + Aspergilloma ON: ITRACONAZOLE 2OOMG PON /D(3month)_x000D_
HRCT=there is more fibrosis of rt upper lobe with tracheal shift to the rt with diffuse bilateral tree in bud and air wall thickening.the invasive component of fungal infection has resolved.</t>
  </si>
  <si>
    <t>Light headedness and headache</t>
  </si>
  <si>
    <t xml:space="preserve">BP=                                                                </t>
  </si>
  <si>
    <t xml:space="preserve">Send CBC                           </t>
  </si>
  <si>
    <t>P1= Mild anemia 2 ?(HGB=10.7)_x000D_
P2= ? IP</t>
  </si>
  <si>
    <t>stable_x000D_
...</t>
  </si>
  <si>
    <t xml:space="preserve">chronic hbv 2 years back ) + MG+ 3rd TMS PX on TDF 300mg po/d for the past 1 month viral load: 444,535,210iu/ml cbc un remarkable _x000D_
No sonographic abnormality seen. _x000D_
</t>
  </si>
  <si>
    <t>update cbc,lft abd u/s _x000D_
refill</t>
  </si>
  <si>
    <t xml:space="preserve">chronic hbv 2 years back ) + MG+ 3rd TMS PX on TDF 300mg po/d for the past 1 month _x000D_
_x000D_
viral load: 444,535,210iu/ml cbcun remarkable _x000D_
No sonographic abnormality seen. </t>
  </si>
  <si>
    <t>BP 160/100  PR 74, Lipid Profile TG 182, TC 245...Echo: Mild LVH + Grade 1 DDF</t>
  </si>
  <si>
    <t>Refill Amilodipine, Add Atrovastatin 40mg Po/day and Enalapril 5mg po/day</t>
  </si>
  <si>
    <t>HTN + HHD on Amlodipine 10mg po daily</t>
  </si>
  <si>
    <t xml:space="preserve">SHE WAS REFERD FROM    HEALTH CENTER  for   follow up  </t>
  </si>
  <si>
    <t xml:space="preserve">BP  120/70   pink conjunctiva nis    chest  clear chest with good air  entry  abdomen flat moves with res piration  hcv   VL LEVEL   1, 326, 742  </t>
  </si>
  <si>
    <t xml:space="preserve">LFT(  AST   ALT  )   RFT   HBSAG  ABDOMAINAL U/S </t>
  </si>
  <si>
    <t xml:space="preserve">viral hepatitis ( hcv ) NEW  </t>
  </si>
  <si>
    <t>she still has polyuria and polydpsia</t>
  </si>
  <si>
    <t xml:space="preserve">BP_110/70_x000D_
pr 78_x000D_
FBS?? </t>
  </si>
  <si>
    <t>poorly controlled DM + ?UTI on NPH 40/30 but she was taking 45/35</t>
  </si>
  <si>
    <t>She has epigastric burning type of abdominal pain which radiates to the back associated with blotting for the past 1 yr</t>
  </si>
  <si>
    <t>BP=106 / 77 , PR=100_x000D_
Ix on 10/3/16=&gt; H.Pylori stool Ag= Negative _x000D_
Abdominopelvic u/s= Normal</t>
  </si>
  <si>
    <t xml:space="preserve">Dyspepsia to r/o Chronic Gastritis </t>
  </si>
  <si>
    <t>send Upper GI Endoscopy</t>
  </si>
  <si>
    <t>A 19 y/o female Linked from AEOPD with The Asst of  Dyspepsia to r/o PUD; on Esomeprazole 40 mg po/d for 2 wks; After she presented with epigastric burning type of abdominal pain which radiates to the back associated with blotting &amp; vomiting of ingested matter of 1 day duration,</t>
  </si>
  <si>
    <t>BP=117 / 72</t>
  </si>
  <si>
    <t>rt minemial Plural effussion ?</t>
  </si>
  <si>
    <t>P1=peribranchial thickening/ bronchitis with right lower lung fibrosis + / rt minimal plural effusion</t>
  </si>
  <si>
    <t xml:space="preserve">AKI R/O CKD + ? nephrotic syndrome + pleural effusions </t>
  </si>
  <si>
    <t xml:space="preserve">AKI R/O CKD + ? nephrotic syndrome + pleural effusions + Hypertensive urgency </t>
  </si>
  <si>
    <t xml:space="preserve">collect her result and nifedipine 20mg po stat and appointed after 20 minutes </t>
  </si>
  <si>
    <t>cough with productive sputum 3 month duration</t>
  </si>
  <si>
    <t>BP-121/87_x000D_
pr 78</t>
  </si>
  <si>
    <t xml:space="preserve">r/o PTB     </t>
  </si>
  <si>
    <t>send Gene x pert</t>
  </si>
  <si>
    <t>CAP + ?post covid fibrosis</t>
  </si>
  <si>
    <t>stable ...</t>
  </si>
  <si>
    <t xml:space="preserve">chronic hep b +2nd tmpx + g 2+ para 1 + abd u/s: normal scan  oft:normal </t>
  </si>
  <si>
    <t>update ixs_x000D_
appoint after 1 month</t>
  </si>
  <si>
    <t xml:space="preserve">chronic hep b +2nd tmpx + g 2+ para 1 viar load:171 _x000D_
abd uj/s: normal scan_x000D_
oft: normal _x000D_
</t>
  </si>
  <si>
    <t xml:space="preserve">SEND  FBS AND    HDL  </t>
  </si>
  <si>
    <t xml:space="preserve">PRE  DIABATIC </t>
  </si>
  <si>
    <t>Ix on 02/12/23=&gt; T.CHOL=220, TG=105</t>
  </si>
  <si>
    <t xml:space="preserve">Hold Atrovastatin, Appt after 3 mons with Lipid porfile </t>
  </si>
  <si>
    <t>no new compliant update investigation HBV Viral load &amp;lt;10iu/ml</t>
  </si>
  <si>
    <t>PR=87 RR=18 BP=110 / 73</t>
  </si>
  <si>
    <t xml:space="preserve">?Nephrotic syndrome sec ?HBV associated+ mild pulmonary hypertension+ mild liver fibrosis </t>
  </si>
  <si>
    <t>Continue ATROVASTATINE 20MG PO DAILY LASIX 20MG PO DAILY ENALAPRIL 5mg po dail, UPDATE TEST 24 HOUR URINE PROTINE,RFT U/A</t>
  </si>
  <si>
    <t>?Nephrotic syndrome sec ?HBV associated+ mild pulmonary hypertension+ mild liver fibrosis ON ATROVASTATINE 20MG PO DAILY LASIX 20MG PO DAILY ENALAPRIL 5mg po daily</t>
  </si>
  <si>
    <t xml:space="preserve">shortness of breath 2ry to ?anemia </t>
  </si>
  <si>
    <t xml:space="preserve">treat and support with vitamins </t>
  </si>
  <si>
    <t>She mostly skip night dose of her NPH due to hypoglycemia</t>
  </si>
  <si>
    <t>FBS=189_x000D_
Cr=0.4  BUN=9_x000D_
HGBA1C=9.9</t>
  </si>
  <si>
    <t>appoint after 3 month with seral FBS record_x000D_
refill medication_x000D_
advice on drug adherence</t>
  </si>
  <si>
    <t>P1= T1 DM on NPH 24/14iu (4yrs)_x000D_
P2=5th month post partum</t>
  </si>
  <si>
    <t xml:space="preserve">GA   ASL   V/S          BP 120/70  PR  80  VIRAL LOAD    364,640 </t>
  </si>
  <si>
    <t>same ,,,,,,,,,,,,</t>
  </si>
  <si>
    <t xml:space="preserve">START  TENOFOVIR     300 MG PO/DAY </t>
  </si>
  <si>
    <t>chronic viral hepatitis B (he was treated for 2 yrs and discontinued last yrs after seroconvrsion was acheved)</t>
  </si>
  <si>
    <t xml:space="preserve">compalins of nausea,itching of 1 weak back_x000D_
abd: no hsm \,no ascites  _x000D_
otherwise: no hx body swelling ,previous simmilar illenes </t>
  </si>
  <si>
    <t xml:space="preserve">iver is small in size measuring 13.8cm and has coarsea echo pattern .the boarder is round _x000D_
Gb has thicknes wall measuring 7 mm in diamter.no intraluminal stone or mass_x000D_
other abdominal organ are unremarkable _x000D_
dx: coarse liver likely cirrhosis </t>
  </si>
  <si>
    <t xml:space="preserve">acute viral hepatatis(hep b +ve ) </t>
  </si>
  <si>
    <t xml:space="preserve">update cbc,oft _x000D_
advice danger signs _x000D_
viral load </t>
  </si>
  <si>
    <t xml:space="preserve">acute viral hepatatis(hep b +ve </t>
  </si>
  <si>
    <t xml:space="preserve">CAP + allergic bronchitis </t>
  </si>
  <si>
    <t xml:space="preserve">she were taking medications but not improve </t>
  </si>
  <si>
    <t>treat with SNIP</t>
  </si>
  <si>
    <t xml:space="preserve">stable _x000D_
oft: normal _x000D_
viarl load: 362 </t>
  </si>
  <si>
    <t xml:space="preserve">CHRONIC VIRAL HEPETITIS/HEP B </t>
  </si>
  <si>
    <t xml:space="preserve">appoint after 6 month _x000D_
cbc,oft </t>
  </si>
  <si>
    <t>well looking v/s stable _x000D_
MSS there mild point tenderness over lumbar area</t>
  </si>
  <si>
    <t>continue follow up _x000D_
continue same mgt</t>
  </si>
  <si>
    <t>r/O CHF + ?? PERIPHERAL NEUROPATHY R/O RADICULOPATHY + R/O VITAMIN D DEFICENCY</t>
  </si>
  <si>
    <t>PR=122  BP=203 / 122 MMHG,FBS=140MG/DL</t>
  </si>
  <si>
    <t>same as above+suboptimal glycemic+poor BP control hypertensive  urgency to r/o hypertensive emergency</t>
  </si>
  <si>
    <t>nifedipine 20 mg sublingual stat, then reassess BP after thirty minutes ,then manage.</t>
  </si>
  <si>
    <t>T2 DM + HTN with HHD + PN on Mixtard 44/ 34. Metformin 850mg po bid(but she is taking only 850mg po daily) , Atrovastatin 20 mg po per day Metoprolol 50 mg po per day. Losartan 50 mg po per bid(but she is not taking it), Amitriptyline 25 mg po per day, Neurobin 1 tab po per day</t>
  </si>
  <si>
    <t xml:space="preserve">Known type DM + Known Hypertensive </t>
  </si>
  <si>
    <t>PR=59  BP=121 / 67MMHG,FBS=118MG/DL</t>
  </si>
  <si>
    <t>HTN with good BP  control</t>
  </si>
  <si>
    <t>Refill with the above medications, appoint after three months.</t>
  </si>
  <si>
    <t xml:space="preserve">fatiguability and SOB at ordinary activity. otherwise no cough or body swelling </t>
  </si>
  <si>
    <t xml:space="preserve">BP: 137 / 73   PR: 79_x000D_
RFT: Cr: 0.8     BUN: 13_x000D_
Vit D: 71.6 </t>
  </si>
  <si>
    <t xml:space="preserve">Fair bp control ?HHD </t>
  </si>
  <si>
    <t>ECG, lipid profile, fbs, s/e</t>
  </si>
  <si>
    <t>Easy fatiguability aaociated to this she aslo had hx of itching sensation all over the body more on face especially while she exposed to sunlight</t>
  </si>
  <si>
    <t>BP: 135 / 63    PR: 73</t>
  </si>
  <si>
    <t>CBC, FBS_x000D_
link to dermatology</t>
  </si>
  <si>
    <t>PR=109/M  BP=148 / 80MMHG,FBS=162MG/DL</t>
  </si>
  <si>
    <t>TYPE2 DM+HTN WITH SUBOPTIMAL GLYCEMIC+BP CONTROL</t>
  </si>
  <si>
    <t>REFILL,GLIBINCLAMIDE  5MG PO BID,ADVISED ON LIFE STYLE MODIFICATIONS,DO HGA1C,APPOINT AFTER THREE MONTHS.</t>
  </si>
  <si>
    <t>P1=Know diabetic on Metformin 850mg PO BID and Glibinclimide 5mg PO dailg P2= dyslipidemia Atrovastatin 20 mg PO Daily P3=?Essential HTN (LSM)</t>
  </si>
  <si>
    <t>?FIT FOR WORK</t>
  </si>
  <si>
    <t xml:space="preserve">WORK UPFURTHER </t>
  </si>
  <si>
    <t>COME FOR MEDICAL REQUEST</t>
  </si>
  <si>
    <t xml:space="preserve">PR=69  BP=142 / 73MMHG </t>
  </si>
  <si>
    <t>HTN+HHD+SUBOPTIMAL BP CONTROL+DYSPEPSIA</t>
  </si>
  <si>
    <t>REFILL,ADD MELOXIUM 15MG PO DAILY</t>
  </si>
  <si>
    <t>_x000D_
NO NEW COMPLAINT</t>
  </si>
  <si>
    <t>PR=101  BP=163 / 88 MMHG</t>
  </si>
  <si>
    <t>HTN WITH POOR BP CONTROL</t>
  </si>
  <si>
    <t>AMLODIPINE 10MG PO DAILY,REFILL,APPOINT AFTER THREE MONTHS</t>
  </si>
  <si>
    <t>She has been addmited in our hospital with assm't of known HTN+ Known DM + NYHA class 4 stage c HFpEF(LVEF=52) 2ry to HHD ppted by CAP (ruled out IHD ) + Metabolic Syndrome + Mild fatty liver + cholelithiasis+ AKI 20 to(RESOLVING ) ? +Chronic hypoxia 2ry to ?OSA discharged with  Lasix 80 mg po tID - discontinue Aspirin 81mg po daily -NPH 14/6 with correctional RI - discontinue metoprolol 25mg PO daily, -Amlodipine 5 mg po once daily -UFH-5000IU SC BID -Atorvastatin 20mg po daily - -5/2/16 wbc =5.1k n=78.2% hgb=16.7, hct= 51.1, plt=118k, Cr 1.5, BUN=19, urea =40 Recent HgA1C 7.1 Currently she has no new compliant no body swelling no cough sob she complian that she doesnt want insulin</t>
  </si>
  <si>
    <t>PR=96 RR=17 BP=117 / 80 chest =clear with good air entry,CVS=S1 s2 well heard no m and g JVP is flat,MSS=no edema</t>
  </si>
  <si>
    <t>Metabolic syndrome (dyslipidemia, T2DM, Waist circumference 102 cm, BMI 37 kg/m2  central obesity, HTN) +HHD+ Mild fatty liver + cholelithiasis+ Chronic hypoxia 2ry to ?OSA</t>
  </si>
  <si>
    <t>descalet lasix 40mg po, Amlodipine 5 mg.change NPH TO MTF 500mg PO bid,ATV 20MG PO Daily,determine serum electrolyt,RFT,to come back with home bp measurment</t>
  </si>
  <si>
    <t>P= Metabolic syndrome (dyslipidemia, T2DM, Waist circumference 102 cm, BMI 37 kg/m2  central obesity, HTN) +HHD</t>
  </si>
  <si>
    <t>BP=140/77,PR=82</t>
  </si>
  <si>
    <t>Problem List_x000D_
T2DM on + dyslipidemia + newly dx HTN on Metformin 1000/500mgPO BID + Glibenclamide 5 mg po BID</t>
  </si>
  <si>
    <t>has numbness of the lower extremity</t>
  </si>
  <si>
    <t xml:space="preserve">PR=78/M  BP=111 / 93MMHG,RBS=170MG/DL </t>
  </si>
  <si>
    <t>DM+HTN WITH HHD+PN+HYPERTHYROIDISM WITH SUBOPTIMAL BP+GOOD GLYCEMIC CONTROL</t>
  </si>
  <si>
    <t>REFILL,ADD AMITRYPTYLLINE 25MG PO DAILY,APPOINT AFTER THREE MONTHS,DO TFT</t>
  </si>
  <si>
    <t>she complain bilateral knee pain which is warrsoned climbing up stair</t>
  </si>
  <si>
    <t>PR=90 RR=17 BP=123 / 69</t>
  </si>
  <si>
    <t>P1=HTN with HHD P2=DYSLIPIDEMIA P3 =PN,+?OA +Fairly controlled BP</t>
  </si>
  <si>
    <t xml:space="preserve">continue enalaprile 10mg po daily,atrovastatine 20mg po daily HCT 25MG PO daily,amitriptyline 25mg po daily,add diclofinac gel,do knee xray </t>
  </si>
  <si>
    <t>P1=HTN with HHD P2=DYSLIPIDEMIA P3 =PN, ON ENALAPRIL 10 MG PO daily -ATEROZ 20 MG PO DAILY -HCT 25mg po daily, Amitryptiline 25 mg po daily</t>
  </si>
  <si>
    <t>has numbness of the lower extremity and back pain</t>
  </si>
  <si>
    <t>REFILL,ADD AMITRYPTYLLINE 25MG PO DAILY,APPOINT AFTER THREE MONTHS,DO TFT,add meloxiucm 15mg po daily</t>
  </si>
  <si>
    <t xml:space="preserve">abdominal pain and flank pain </t>
  </si>
  <si>
    <t xml:space="preserve">BP:  108 / 64_x000D_
Coagulation profile: APTT: 41   PT: 22.6     INR: 1.9    </t>
  </si>
  <si>
    <t>cbc, peripheral morphology, OFT( LFT, RFT), S/E, Stool, U/A</t>
  </si>
  <si>
    <t xml:space="preserve">p1:  portal HTN 20?CLD 20? + Marked Splenomegaly with numerous portosystemic collaterals _x000D_
p2: Leucopenia 20? _x000D_
p3: Blunt thoracoabdominal injury( month back) </t>
  </si>
  <si>
    <t>same assesment not taking med</t>
  </si>
  <si>
    <t xml:space="preserve">advice to take the NPH AND Intake_x000D_
</t>
  </si>
  <si>
    <t>P1: T1DM on NPH 30/16IU IS NOT TAKING IT due to his back pain and vomiting causing reduced intake _x000D_
HgbA1c is 9.3%</t>
  </si>
  <si>
    <t>BP= 124 / 71 PR=83 RR=17 _x000D_
None recorded BP, FBS= 234mg/dl</t>
  </si>
  <si>
    <t xml:space="preserve">poorly controlled T2DM_x000D_
Old ischemic stroke_x000D_
</t>
  </si>
  <si>
    <t>Refill medication_x000D_
Advise on keeping record and timely medication use</t>
  </si>
  <si>
    <t>P1= T2DM _x000D_
P2= old Stroke _x000D_
on INSULATARD (MIXED) 40/20, MTF 1000 mg Bid, on ASA 81 mg d, Atorvastatin 40 mg d,</t>
  </si>
  <si>
    <t xml:space="preserve">BP:  131 / 71_x000D_
FBS:? </t>
  </si>
  <si>
    <t>FBS, CBC, Lipid profile</t>
  </si>
  <si>
    <t>P1: T2 DM on Metformin 500mg BID _x000D_
P2. Known Asthmatic ON Salbutamol 6 puff PRN &amp; Symbicort 2 puffs BID</t>
  </si>
  <si>
    <t>she is  complaininig dysuria ,ferquency,urgency and pain over supra pupic area  intermitant fever _x000D_
 of 3 weeks duration, also she is complaining epigastric pain of 3 months duration, other wise she has no hx of  urine color change and</t>
  </si>
  <si>
    <t>bp=110/74,pr=85</t>
  </si>
  <si>
    <t>good BPcontrol+?UTI+?dyspepsia</t>
  </si>
  <si>
    <t>refill the medication and advise on diet and tell her to bring serial BP measurements for next follow up time and send CBC,U/A ,abdomino pelvic u/s, H.pyloric  test</t>
  </si>
  <si>
    <t>Problem List_x000D_
P1. HTN on Enalapril 10 mg po/d P2. Dyslipidemia on Atorvastatin 20 mg po/d P3. PN on Amitriptyline 25 mg po/d and Neurobin 1 tab po/d</t>
  </si>
  <si>
    <t>PR=102  BP=154 / 75MMHG ,FBS=105MG/DL</t>
  </si>
  <si>
    <t>T2DM WITH GOOD GLYCEMIC CONTROL+HTN WITH SUBOPTIMAL BP CONTROL+B.ASTHMA</t>
  </si>
  <si>
    <t>REFILL,DO HGA1C,PARACETAMOL 1GM PO PRN</t>
  </si>
  <si>
    <t>bp=167/98 pr=80</t>
  </si>
  <si>
    <t>DO Hgb A1c,OFT,LIPID PROFILE_x000D_
escalate NPH</t>
  </si>
  <si>
    <t>lihtheadedness, tinites, back pain, left flank pain (no disurea,no fever,  no hematuria,intermittent mild edema), no cough, no SOB, no edema, no visual problem to be evaluted, back pain, no paresthasia, joint mobility good,  good balance but swinging of sensation, good unfderstanding, cooperative, no obesity, no stress, no psychosocial distress, good dietary habit, good hygien 9brush tooth), adherent to medication, toileting good , good social iteraction. remarks (no breast mass, no vaginal discharge)weist circumferance 107 cm/ height 155 cm = 0.7 pt has visceral obesity risk fatty liverBP 140/80 mmhg</t>
  </si>
  <si>
    <t>sleeps well, walking distance good, muscle strength weak, no emotional change but has fatigue, no memory loss, good judgemenmt</t>
  </si>
  <si>
    <t>good disease course + low nback pain</t>
  </si>
  <si>
    <t>salt restriction, minimiZe coffee, avoid fatty oilly food, avoid fried food, prevention of fall, vegitabl;e and fruit dish, legumes dish, ghet adequate sun light, eat (banmana, tomattoo, pottato for pottasium supplementation)</t>
  </si>
  <si>
    <t>hypertnsion diosease</t>
  </si>
  <si>
    <t>BP: 160/70    120/70     100/60 ( Home measurement).  187 / 96( office measurement)</t>
  </si>
  <si>
    <t xml:space="preserve">cbc, oft, s/e, lipid profile </t>
  </si>
  <si>
    <t xml:space="preserve">HTN + PN on enalapril 10mg po bid, amlodipine 10mg po daily  and HCT 25mg po daily </t>
  </si>
  <si>
    <t>refill the medication and advise on diet and tell her to bring serial BP measurements for next follow up time and send  FBS,CBC,U/A ,abdomino pelvic u/s, H.pyloric  test</t>
  </si>
  <si>
    <t>COUGH OF THREE DAYS,FEVER WITH HIGH GRADE,EPIGASTERIC PAIN</t>
  </si>
  <si>
    <t>BP=120/80MMHG,PR=78/M</t>
  </si>
  <si>
    <t>CAP+DYSPEPSIA 2?PUD</t>
  </si>
  <si>
    <t>SEND.CBC,ESR,STOOL H-PYLORI</t>
  </si>
  <si>
    <t>COMMUNITY ACQUIRED PNEUMONIA</t>
  </si>
  <si>
    <t>1 day history of muscle cramp, chills</t>
  </si>
  <si>
    <t xml:space="preserve">BP: 170 / 119    PR: 128_x000D_
HgA1c: 11.3% _x000D_
RFT: Cr: 0.6    urea: 29 </t>
  </si>
  <si>
    <t xml:space="preserve">poor glycemic control + poor bp control + tachycardia 20? </t>
  </si>
  <si>
    <t xml:space="preserve">p1: T2DM on NPH 20/10 IU_x000D_
p2: newly diagnosed HTN amlodipine 5mg po daily, enalapril 5mg po daily and atrovastatin 20mg po daily </t>
  </si>
  <si>
    <t>He complain cough of one month duration which is productive whitish sputum,No sweeting no wt change,no body swelling,No hx of TB tx</t>
  </si>
  <si>
    <t>PR=124 RR=17 BP=123 / 87 chest-clear, updated investigation=ECHO=NORMAL,HRCT=Right middle lobar bronchus stenosis likely post inflamatoryright middle lode and right lower lobe antrior basal segment fibrosisand traction brochoiectasis liklely scar,brochial thicknining of dailtaed air ways with adjacent GGO and mucoid impation superimposed brochopneumonia,mildly inlaged mediastanal LN-Likley reactive,cbc-wbc-4.6%,neu-67%,lym-27%,hgb14.5,HCT-46.7,PLT-67K,URIC ACID-6.36</t>
  </si>
  <si>
    <t>Bronchoectasis with super imposed pneumonia</t>
  </si>
  <si>
    <t>augementin 625mg po tid for 7 days,guefensin syrup 10ml tid ,appoint after 2 month</t>
  </si>
  <si>
    <t>no cough, no SOB, no SOB, no visual problem, no back pain, no paresthasia, joint mobility good, good balance, good undrrstandin g, cooperative, no obesity, no stress,no psychosocial distress, good dietary habit, no addiction, adherent to medicatiobn, good hygien (brush tooth), toileting good, goo d social intetrasction. remarks (BPH on follow up, weist circumference 107 cm /182cm = 0.58 pt has no visceral obesity</t>
  </si>
  <si>
    <t>sleeps well, walking distance good, muscle strength good, no eemotional change, no memory loss, good judghement</t>
  </si>
  <si>
    <t>salt restriction, be active, minimize coffee, prebvention of fall, vegitable and fruit dish, avoid beef, no alcohol, avoid stress, walk for 30 minutes 5 times per week, get adequate sun light</t>
  </si>
  <si>
    <t>hypertension disease, hyperurecimia</t>
  </si>
  <si>
    <t>BP= 138 / 86 PR=92 RR=17 _x000D_
recorded BP= 135/75, 127/80, 140/85_x000D_
FBS= 112,100,106 mg/dl</t>
  </si>
  <si>
    <t xml:space="preserve">Fairly controlled T2DM,_x000D_
Fairly controlled HTN_x000D_
</t>
  </si>
  <si>
    <t>send for lipid profile, RFT, and HbA1c%_x000D_
refill medication</t>
  </si>
  <si>
    <t>P1=T2DM_x000D_
P2= HTN _x000D_
P3= Dislipidemia_x000D_
on  on MTF 500 mg po BID, Glibenclamide 5 mg po/d, ON Enalapril 10 mg po BID.</t>
  </si>
  <si>
    <t xml:space="preserve">V/s--WNL , BUN---15 mg , creatinine --0.8 mg </t>
  </si>
  <si>
    <t>Stable and tolerated drug .</t>
  </si>
  <si>
    <t>B=123/76,130/60,130/70</t>
  </si>
  <si>
    <t>Problem List_x000D_
known HTN ON Enalapril 5mg bid , hct 12.5 , neurobin 1 tab po/d</t>
  </si>
  <si>
    <t>BP=140/77,PR=82 FBS=223</t>
  </si>
  <si>
    <t>refill the medication and advise on diet and tell her to bring serial BP  and RBS measurements for next follow up time send FBS</t>
  </si>
  <si>
    <t>PR=78  BP=128 / 72MMHG</t>
  </si>
  <si>
    <t>ATORVASTATIN  20MG PO DAILY</t>
  </si>
  <si>
    <t>Problem List P=DM + HTN + PAD On MTF 1gm BID, Glibenclamide 5mg BID and Enalapril 10mg BID , ATROVASATATIN 20 MG PO DAILY , ASA - 81 MG PO DAILY</t>
  </si>
  <si>
    <t xml:space="preserve">BP: 150 / 68   PR: 81_x000D_
FBS: 185mg/dl </t>
  </si>
  <si>
    <t>poor glycemic control + sub optimal bp control + old ischemic stroke</t>
  </si>
  <si>
    <t>make MTF 500mg po bid, amlodipine 10mg po daily, AMT25MG PO DAILY, asa 81mg po daily and atrovastatin 20mg po daily</t>
  </si>
  <si>
    <t>right sided hemiplegia secodnary to old stroke + DM + HTN on ASA 81 mg po daily, AMT 25mg po daily, amlodipine 10mg po daily, MTF 500mg po daily</t>
  </si>
  <si>
    <t xml:space="preserve">BP= 124 / 79 PR= 86 RR=17 _x000D_
no recorded BP_x000D_
</t>
  </si>
  <si>
    <t xml:space="preserve">P= well control HTN+? HHD _x000D_
P2= chronic lower back pain </t>
  </si>
  <si>
    <t xml:space="preserve">refill medication, discontinue HCT_x000D_
send for Echocardiography _x000D_
advise on timely medication _x000D_
</t>
  </si>
  <si>
    <t>P=HTN+? HHD _x000D_
P2= chronic lower back pain _x000D_
on ASA 81 mg po/d, Atorvastatin 20 mg po/d, Enalapril 10mg po BID &amp; HCT 25 MG PO/D , NEUROBION 1 TAB PO/D</t>
  </si>
  <si>
    <t xml:space="preserve">BP= 124 / 79 PR= 86 RR=17 _x000D_
no recent recorded BP_x000D_
</t>
  </si>
  <si>
    <t xml:space="preserve">refill medication, discontinue HCT_x000D_
advise on timely medication and keeping record_x000D_
</t>
  </si>
  <si>
    <t>pt has been bed ridden for 2 yeas due to back pain,_x000D_
since 3 months behavioral change, forgetfulness, visual hallucination, urinary incontinence</t>
  </si>
  <si>
    <t xml:space="preserve">refill medication, discontinue HCT_x000D_
send for Echocardiography _x000D_
plan for Brain and thoracolumbar MRI_x000D_
advise on timely medication _x000D_
</t>
  </si>
  <si>
    <t>P=HTN+? HHD _x000D_
P2= chronic lower back pain _x000D_
on ASA 81 mg po/d, Atorvastatin 20 mg po/d, Enalapril 10mg po BID &amp; HCT 25 MG PO/D , NEUROBION 1 TAB PO/D and meloxicam 15 mg po daily</t>
  </si>
  <si>
    <t>She complain bilateral shoulder pain,and intermittent cough Home BP Measurement  rang124/64-138/78,FBS-97-157  last time plan was to start simaglutinid but she cant find on market</t>
  </si>
  <si>
    <t>PR=84 RR=17 PR=116 / 78,Cr-0.7,uric acid-8,Hg1c=6.1</t>
  </si>
  <si>
    <t>continue  MTF 500mg PO BID, Atorvastatin 40mg PO daily, Symbicort 160/4.5 mcg 1 puff BID, Salbutamol puff 4 puffs PRN, Amlodipine 10mg PO BID, Enalapril 5mg PO BID, Levothyroxin 25mcg PO daily, Amitriptyline 25mg PO daily, Omeprazole 20mg PO BID</t>
  </si>
  <si>
    <t>HTN with HHD + T2DM + morbid obesity (BMI 50) + OSA + B.ASTHMA + GOUTY ARTHRITIS + Sub-clinical hypothyroidism+  On MTF 500mg PO BID, Atorvastatin 40mg PO daily, Symbicort 160/4.5 mcg 1 puff BID, Salbutamol puff 4 puffs PRN, Amlodipine 10mg PO BID, Enalapril 5mg PO BID, Levothyroxin 25mcg PO daily, Amitriptyline 25mg PO daily, Omeprazole 20mg PO BID</t>
  </si>
  <si>
    <t>BP=120/60 PR=50</t>
  </si>
  <si>
    <t>IMPROVED SYMPTOMS</t>
  </si>
  <si>
    <t>CONTINUE MED_x000D_
ADD ENALAPRIL 2.5MG PO/D</t>
  </si>
  <si>
    <t>p1=DCMP  with mildly reduced EF(45%)</t>
  </si>
  <si>
    <t>V/S- WNL , chest -clear , CVS--NAD , Abdomen -- unremarkable.</t>
  </si>
  <si>
    <t>Treated PUD .</t>
  </si>
  <si>
    <t>He does not deserve Board paper.</t>
  </si>
  <si>
    <t>He has history of recurrent dyspepsia and recently developed PUD ( DU ) and treated . He claims good sleep pattern  He requested for medical certificate .</t>
  </si>
  <si>
    <t>PR=73  BP=146 / 99MMHG,FBS=115MG/DL</t>
  </si>
  <si>
    <t>TYPE2DM+HTN WITH SUBOPTIMAL BP CONTROL</t>
  </si>
  <si>
    <t>REFILL,DO HGA1C,APPOINT AFTER  THREE MONTHS.</t>
  </si>
  <si>
    <t>T2DM + HTN on metformin 850 mg po BID,  losartan 50 mg po/d and atrovastatin 20 mg po/d</t>
  </si>
  <si>
    <t>has numbness sensation on the right foot</t>
  </si>
  <si>
    <t>chronic HTN + ? peripheral neuropathy</t>
  </si>
  <si>
    <t>medical check up, chronic htn on medication</t>
  </si>
  <si>
    <t>She is complaining Rt  ear pain of 1 months duration.she is filling as there is foreign body in her ear</t>
  </si>
  <si>
    <t>BP=117/64,PR=70,fbs=167 mg/dl</t>
  </si>
  <si>
    <t>good BP  control+? foreign body in the Rt ear</t>
  </si>
  <si>
    <t>refill the medication and advise on diet and tell her to bring serial BP and fbs MEASUREMENTS FOR NEXT FOLLOW UP TIME AND transfer her to ophta unit for evaluation and management</t>
  </si>
  <si>
    <t>Problem List_x000D_
P1. T2 DM; on Daonil 10 mg po bid, Metformin 500 mg po bid, Atrovastatin 20 mg po day P2. HTN ON Enalapril 10mg po bid, Amlodipine 5 mg po/d P3. PN ON AMT 12.5 mg po day , Neurobion 1tab po day</t>
  </si>
  <si>
    <t xml:space="preserve">bp: 142 / 81_x000D_
HgA1c: 5.3% </t>
  </si>
  <si>
    <t xml:space="preserve">HTN + Dyspepsia  ? UGB +  stress incontience 20? UTI   on ciprofloxacillin 500mg po bid ( completed), metoprolol 12.5mg po daily, ASA 81mg po daily, atrovastatin 20mg po daily, spironolactone 12.5mg po daily and panthoprazole 40mg po daily </t>
  </si>
  <si>
    <t>exacerbation of joint pain</t>
  </si>
  <si>
    <t>joint pain 10 years duration</t>
  </si>
  <si>
    <t xml:space="preserve">HEMOG  A1C   6  ECHO    GOOD  LV    SYSTOLIC  FUNCTION   FBS  153   BP187/94  </t>
  </si>
  <si>
    <t>POORLY CONTROLLED   HTN+T2DM</t>
  </si>
  <si>
    <t xml:space="preserve">ADD  ENALAPRIL  10  MG PO  BID  AND  CONTINUE  OTHER INVESTEGATIONS  AND  APPOINT  AFTER 1 MONTH  WITH  RFT  AND  SEREAL  BPP  AND FBS   </t>
  </si>
  <si>
    <t>intermittent right flank pain of 3 months duration</t>
  </si>
  <si>
    <t>intermittent right flank pain of 3 months duration, no urinary complaint, no fever</t>
  </si>
  <si>
    <t xml:space="preserve">BP     133/80   120/80  111/72   </t>
  </si>
  <si>
    <t>REFILL AND  APPOINT AFTER 3  MONTH</t>
  </si>
  <si>
    <t>she came with results of viral load</t>
  </si>
  <si>
    <t>stable _x000D_
.....</t>
  </si>
  <si>
    <t xml:space="preserve">chronic  viral hepatitis ( HBV ) + B. asthma .viral load is not detected </t>
  </si>
  <si>
    <t xml:space="preserve">advice on danger signs_x000D_
avoid alcohol_x000D_
appoint after 3 month with _x000D_
cbc ,oft ,u/a rft </t>
  </si>
  <si>
    <t xml:space="preserve">dx: chronic  viral hepatitis ( HBV ) + B. asthma .viral load is not detected _x000D_
ab u/s : un remarkable </t>
  </si>
  <si>
    <t>He has no symptoms .</t>
  </si>
  <si>
    <t xml:space="preserve">V/s---  WNL ,  AST--24 , ALT--23 , Albumin--3.8 </t>
  </si>
  <si>
    <t>Tenofovir Alafenamide fumarate  25 mg po/d.</t>
  </si>
  <si>
    <t>Dx --chronic viral hepatitis ( HBV ) on tenofovir since 36 months.</t>
  </si>
  <si>
    <t>BP: 148/96    PR; 131</t>
  </si>
  <si>
    <t>refill and appoint aftera month</t>
  </si>
  <si>
    <t>P1: HTN on nifedipine 20 mg po BID _x000D_
P2: 10 post op day after CS delivery after she gave bith of male neonate</t>
  </si>
  <si>
    <t>wound on anal varga</t>
  </si>
  <si>
    <t>no cough, no SOB, no edema, no visual problem (cataract and myopia),  back pain,  paresthasia (no limited spinal range of motion, but is painful, no weakness, no incontinmence) has nail hyperpigmentation (no goitor, has fatigue, diffiuse achjing pain not on steriod), joint mobility (stepping painful, reaching from sitting painful, has mild creptation suggestive of osteoarthriotes), good dietary habit, good hygioen 9brush tooth), no addiction, adherent to medication, toileting good, good social interacvtion. rem,arks (no breast mass, no vaginal discharge, weist circumferance 98 cm / height 155cm = 0.6 pt has visceral obesity risk fatty liver, BP 130/80 mmHg</t>
  </si>
  <si>
    <t>sleeps well, walking distance good, muscle strength good, no emotional chjange, no mem,ory loss, good judgement</t>
  </si>
  <si>
    <t>osteoarthrites possibly osteopenia</t>
  </si>
  <si>
    <t>salt restriction, be active, avoid fatty oilly food, preven tion of fall, vegitable and fruit dish, legumes dish, minimize coffee, get adequate sun light, use only liquid oil, eat (tomattoo, banana, pottatto for pottasium supplementation)</t>
  </si>
  <si>
    <t>bp=130/80,PR=82,FBS=120,128,136 mg/dl</t>
  </si>
  <si>
    <t>Problem List_x000D_
T2DM + HTN; on NPH = 34/16 AM/PM, MTF 500 mg po/bid, Amlodipine 5 mg po/d, Atrovastatin 20 mg po/d</t>
  </si>
  <si>
    <t xml:space="preserve">COMPLAINS EPIGASTRIC BURNING SENSATION </t>
  </si>
  <si>
    <t xml:space="preserve">BP=110/60 PR=80 _x000D_
MSS=GII EDEMA </t>
  </si>
  <si>
    <t xml:space="preserve">HAD SOME IMPROVEMENT </t>
  </si>
  <si>
    <t xml:space="preserve">ESCALATE LASIX TO 60,DO STOOL OCCULT EXAM _x000D_
ESCALATE PROPRANOLOL TO 60MG_x000D_
COLLECT ENDOSCOPY </t>
  </si>
  <si>
    <t>She complain easy fatigablity</t>
  </si>
  <si>
    <t>BP-166/90,PR-84,UPDATED INVESTIGATION =HG1C=8.14,CR=0.64,AST-81,ALT-128,ALP 162,BUN-10 ABDOMINAL U/S-MILD HEPATOSPLEANOMEGALY,SPLEEN-14.7,LIVER-17.5</t>
  </si>
  <si>
    <t>TYPE II DM, HTN , HCV CURED,+Poorly controlled Blood sugar and BP</t>
  </si>
  <si>
    <t xml:space="preserve">Continue ENALAPRIL 10 MG PO BID, METFORMIN/VIDAGLIPTIN 1000 MG PO BID ,escalet GLIMIPRIDE 1 MG PO bid,NIFEDIPINE 10 MG PO bid ,do abdominal u/s, </t>
  </si>
  <si>
    <t>has cough exacerbated during cold of 1 month duration, has epigastric and retrosternal chest pain exacerbated after meal. no fever</t>
  </si>
  <si>
    <t>? Gastro esophageal reflux disease</t>
  </si>
  <si>
    <t xml:space="preserve">came for medical check up, </t>
  </si>
  <si>
    <t>?&amp;gt;medically fit</t>
  </si>
  <si>
    <t>B/p----100 / 70  FBS -- ( 99---- 150 ) , PPS--- ( 122---197 )</t>
  </si>
  <si>
    <t>High post  prandial sugar .</t>
  </si>
  <si>
    <t>NPH   18 AM 18 PM.</t>
  </si>
  <si>
    <t xml:space="preserve">Dx---Type 1 DM </t>
  </si>
  <si>
    <t>? medically fit</t>
  </si>
  <si>
    <t>no cough, no SOB, no edema, no visual problem , no back pain , paresthasia, joint mobility good, good balance, good undrstanding, cooperative, no obesity, no stress, no psychosocial distyress, good hygien (brusth tooth), no addiction, adherent to medication, toileting good, (constipation), good social in teraction. remarks (no breast mass, no vaginal discharge), weist circumferance 92 cm/ height 158cm = 0.58 pt has no visceral obesity BP 130/70 mmHg mostly around this, FBS 140 mg/dl mostl;y around this</t>
  </si>
  <si>
    <t>salt restriction, be actiove, minimize coffee, prevenmtioon of fall, vegitable and fruit dish, avoid fatty oilly food, legumes dish, get adequate sun light, walk for 20 minutes 3 times per week, foot care (hygien, wear loose shoe, becareful while cutting nail, keep moisturizing legs with vaslin ), avoid table sugar, avoid soft drinks</t>
  </si>
  <si>
    <t>foe medical check up</t>
  </si>
  <si>
    <t>He has RT knee joint pain and swelling .</t>
  </si>
  <si>
    <t>B/P--- 145/72 , PR--70 , RT knee is hot and has effusion .</t>
  </si>
  <si>
    <t>Rt knee osteoarthritis with effusion  +  Fair control pressure. .</t>
  </si>
  <si>
    <t>Nifedipine 40 mg po /d + HCT 50 mg po /d + steroid .</t>
  </si>
  <si>
    <t>BP=71 RR=18 BP=124 / 79,Home blood glucose measurement-FBS-87-76-90,RBS=71-134-172</t>
  </si>
  <si>
    <t>P- Newly diagnosed type I DM</t>
  </si>
  <si>
    <t xml:space="preserve">Continue NPH-14/8iu appoint after 2 month </t>
  </si>
  <si>
    <t>P- Newly diagnosed type I DM, ON NPH-14/8 iu</t>
  </si>
  <si>
    <t xml:space="preserve">Palpitation, easy fatiguability and sob </t>
  </si>
  <si>
    <t xml:space="preserve">BP: 116/80        PR: 104_x000D_
HEENT: Pc and NIS _x000D_
ECHO:  Chronic rheumatic valvular heart  with sever aortic and mild -moderate mitral regurgitation </t>
  </si>
  <si>
    <t>senior ( Dr selam was consulted) _x000D_
B.penicillin 1.2MIU IM monthly, metoprolol 12.5mg po daily, lasix 40mg po daily_x000D_
 Appoint after 3 weeks at cardiology side</t>
  </si>
  <si>
    <t xml:space="preserve">HF 20 CRVHD(  sever AR and mild -moderate MR )            </t>
  </si>
  <si>
    <t>no cough, no SOB, no edema, no visual problem evaluted, no back pain, paresthasia, joint mobility knee pain (bno swelling, no creptation), good balance, good un derstanding, cooperative, obesity, no stress, no psychosocial distress, good dietary habit, goiod hygien (brush tooth), no addiction, adhgerent to medication, toileting good (squationg problem ), has fatigue, good social intreraction . remarks (no breast mass, no vaginal discharge) weist circumferance 110cm / height 155 cm = 0.7 pt has visceral obesity risk fatty l;iver. BP 110/90 mmHg, FBS 198 mg/dl mostly below 140 mg/dl</t>
  </si>
  <si>
    <t>sleeps well, walking distyance good, muscle strength good, no emotional change, no memory loss, good judghement</t>
  </si>
  <si>
    <t>salt restrioction, avoid fatty oilly food, no alcohol, avoid fried food, minim ize coffee, prevention of fall, vegitabl and fruit dish, legumes dish, use only liquid oil, walk for 30 minutes 5 times per week, foot care (hygien, wear loose shoe, mmosturize legs with vadslin, becareful while cuuting nails )avoid table sugar, avoid sioft drinks, keep candy in pockets</t>
  </si>
  <si>
    <t>BP=102/79 PR=70</t>
  </si>
  <si>
    <t xml:space="preserve">INITIATE WARFARINE WITH 2.5MG PO/D_x000D_
INITIATE PROPRANOLOL 20MG PO/D </t>
  </si>
  <si>
    <t>P-1 Chronic PV thrombosis P-2 Cholelithiasis Abd u/s: -Huge splenomegally + Mild hepatomegally sec to likely portal hypertension sec to chronic portal vein thrombosis with cavernous transformation -Multiple Calcified uterine myomas On Propranolol 20mg PO daily, warfarin 5mg PO daily....CURRENT INR=1.6</t>
  </si>
  <si>
    <t>bilateral flank pain of 3 moths duration, tinnitus, vertigo</t>
  </si>
  <si>
    <t xml:space="preserve">BP= 130/80_x000D_
HEENT= PC, NIS, No significant erythematous tonsils visible_x000D_
LGS= 1 by 1cm, mobile non tender, firm Lymphnode over left side of neck posterosuperior to LT SCM_x000D_
</t>
  </si>
  <si>
    <t>P1= ? reactive lymphadenitis _x000D_
P2= Stage 1 HTN</t>
  </si>
  <si>
    <t xml:space="preserve">refill anti hypertensive_x000D_
Augmentin 1gm po BID for 1 week_x000D_
_x000D_
</t>
  </si>
  <si>
    <t>This is a 45 years old male, a known hypertensive on Amlodipine 5mg po daily for the past 8 months currently presented with Left side neck swelling of 10 days duration associated with pain on movement f neck and LGF_x000D_
otherwise no recent hx of cough or contact with chronic cougher, appetite loss, Weight loss_x000D_
No hx of chest pain_x000D_
no other chronic medical illness</t>
  </si>
  <si>
    <t xml:space="preserve">CR  0.8  URIC ACID   6.2      CHOLESTROL  TOTAL  219   TRIGLYCERIDE  26777  HDL  43   LDL  122    FBS  87    RF    NON  REACTIOVE </t>
  </si>
  <si>
    <t>THE   SAME+?OSTEOPOROSIS</t>
  </si>
  <si>
    <t>APPOINT  AFTER  2  WEEKS WITH  SEREAL  BP  RECORD AND SERUM VITAMIN D  LEVEL</t>
  </si>
  <si>
    <t xml:space="preserve"> Newly Dx stage 1 HTN + ?UTI       </t>
  </si>
  <si>
    <t>P1= ? reactive lymphadenitis _x000D_
P2= Stage 1 HTN_x000D_
P3= lt nodular goiter</t>
  </si>
  <si>
    <t xml:space="preserve">refill anti hypertensive_x000D_
Augmentin 1gm po BID for 1 week, PCM 1gm po PRN_x000D_
link to Surgical side_x000D_
_x000D_
</t>
  </si>
  <si>
    <t>no cough, no SOB, no edema, no visual problem, no back pain, no paresthasia, good self care, adherent to medfication BP 130/80 mmHg mostly around this. no breast mas, no vaginal cdischarge, (weist circumferance 100 cm/ height 165 cm = 0.6 pt has visceral obesity risk fatty liver</t>
  </si>
  <si>
    <t>sleeps well, walking distance good,muscle strenmgth good, no emotional change, no memory loss, good judgement</t>
  </si>
  <si>
    <t>salt rerstriction, be active, minimize fatty oilly food, no fried food, vegitable and fruit dish, legumes dish, use only liquid oil, get adequte sun light, eat (bananma, tomatto, pottato for pottasium supplementation)</t>
  </si>
  <si>
    <t>hypertension diosease</t>
  </si>
  <si>
    <t>He has been admitted  with asstUGIB 2RY TO VARICEAL BLEEDING 2RY TO? DECOMPENSATED CLD (ACITES,UGI BLEEDING) 2ry to chronic viral hepatitis (hep b surface ag pos)+ moderate anemia (8.5) + moderate hypokalemia(2.72)(c) and dischareged with spirolactone 100mg po daily frusomide 40mg po daily,propranlolol 40 mg po bid,and discharged with improvement currently he complain nasal bleeding which is minimal amount no hx of abdominal swelling no vomiting no  hx of stool colour change</t>
  </si>
  <si>
    <t>PR=64 RR=17 BP=151 / 92</t>
  </si>
  <si>
    <t>P1=DECOMPENSATED CLD (ACITES,UGI BLEEDING) 2ry to chronic viral hepatitis (hep b surface ag pos) P2=UGIB 2RY TO VARICEAL BLEEDING(EVL was done one month duration)</t>
  </si>
  <si>
    <t>continue spirolactone 100mg po daily frusomide 40mg po daily,propranlolol 40 mg po bid,appoint after 2month</t>
  </si>
  <si>
    <t>P1=DECOMPENSATED CLD (ACITES,UGI BLEEDING) 2ry to chronic viral hepatitis (hep b surface ag pos) P2=UGIB 2RY TO VARICEAL BLEEDING(EVL was done for the indication of grade 3 esophageal varices+? taeniasis )</t>
  </si>
  <si>
    <t xml:space="preserve">complain  head  ache </t>
  </si>
  <si>
    <t>Sinus Rhythm, Left Ventricular Hypertrophy. Please correlate clinically.</t>
  </si>
  <si>
    <t xml:space="preserve">HTN+HHD+?AKI    ON  CKD  </t>
  </si>
  <si>
    <t xml:space="preserve">START  AMLODIPINE  5  MG PO/DAY   AND CEND  ABDOMENAL U/S    WBC  13000,  U/A  MANY  EPETELEAL  CELL  SO  TREAT  FOR  UTI  </t>
  </si>
  <si>
    <t xml:space="preserve">? htn +chronic LBP + AKI 2 TO ? _x000D_
 bp  160  /86   </t>
  </si>
  <si>
    <t>BP; 141 / 82</t>
  </si>
  <si>
    <t>Problem List_x000D_
p1: known T2DM + HTN + bipolar disorder + ? Parkinson disease _x000D_
p2: cholelthasiesis on follow up at surgical side</t>
  </si>
  <si>
    <t>V/s --WNL , abdomen---unremarkable , there is pus discharging wound at posterior perineum. .</t>
  </si>
  <si>
    <t xml:space="preserve">partial large bowel obstruction  ? CD  with perianal fistula </t>
  </si>
  <si>
    <t xml:space="preserve">Back to SRC , this needs surgical intervention </t>
  </si>
  <si>
    <t>she has posterior perianal discharging wound since 2 years and  colonoscopy revealed  proximal ascending obstructive lesion .</t>
  </si>
  <si>
    <t>easy fatigabilty,  right hand thumb interphalangeal joint swelling of 1 year, right knee pain worse with cold weather</t>
  </si>
  <si>
    <t xml:space="preserve">Bp= 110 / 80 PR=85 RR=19 </t>
  </si>
  <si>
    <t>P1= ?osteoarthritis_x000D_
P2= ? NYHA CLASS 2 AHA stage c HF 2ndry to ? CVHD</t>
  </si>
  <si>
    <t>Send for x ray of knee joints and hands bilaterally, RFT, Echocardiography, CXR, Uric acid, RF_x000D_
Meloxicam 15 mg po PRN for 1 week, Appoint for afetr 3 months for check up</t>
  </si>
  <si>
    <t>P1= Anemia + Peripheral neuropathy</t>
  </si>
  <si>
    <t>BP=120,PR=78</t>
  </si>
  <si>
    <t xml:space="preserve">DYSPEPSIA            </t>
  </si>
  <si>
    <t>REFILL THE MEDICATIN</t>
  </si>
  <si>
    <t>P= DYSPEPSIA</t>
  </si>
  <si>
    <t>PR=Regular 80</t>
  </si>
  <si>
    <t>Augmentin 625 mg po tid for 14 days.gene   x pert from discharge ,ESR,CBC</t>
  </si>
  <si>
    <t>Has intermittent abdominal pain</t>
  </si>
  <si>
    <t xml:space="preserve">improved but has intermittent abdominal pain </t>
  </si>
  <si>
    <t>start prednisolone 20mg po/d for 2 weeks then 10mg for 2 weeks_x000D_
do CBC,ESR</t>
  </si>
  <si>
    <t>Post Appendectomy +Chronic ECF+? Crohn's Disease...COLONOSCOPY=DX IS CHRONIC INACTIVE ILLITIS</t>
  </si>
  <si>
    <t>has burning sensation and tensmus and sense of incomplete defecation</t>
  </si>
  <si>
    <t>PR=68/M  BP=123 / 81MMHG,FBS=168MG/DL</t>
  </si>
  <si>
    <t>SAME AS ABOVE+GOOD BP CONTROL+SUBOPTIMAL GLYCEMIC CONTROL+?I/PARASITOSIS</t>
  </si>
  <si>
    <t>NPH 26/16IU,REFILL,DO STOOL EXAM</t>
  </si>
  <si>
    <t>NPH 26/16IU,REFILL,DO STOOL EXAM,ADD NEUROBION 1TAB PO DAILY</t>
  </si>
  <si>
    <t>COMPLAIN  LOWER  BACK  PAIN  WITH  DYSUREA     WITH  URGENCY</t>
  </si>
  <si>
    <t>?L/S  SPONDYLOSIS+UTI</t>
  </si>
  <si>
    <t>SEND  L/S  X  RAY  AND  U  A</t>
  </si>
  <si>
    <t>no cough, nom SOB, no edema, no visual problem , no back pain, no paresthasia, walk with stick support, good self care, adherent to medication, no breast mass, no vaghinmal discharge (weist circumferance 118/ height 155= 0.76 pt has visceral obesity risk fatty liver. FBS 230 mg/dl mostly bel;ow 150 mg/dl BP 140/90 mmHG</t>
  </si>
  <si>
    <t>sleeps well, walkin g distance weak, muscle strength good, no emotional change, no memory loss, good judgementr</t>
  </si>
  <si>
    <t>salt restriction, be acvtive, loose weight, avoid fattyoiily food,avoid fried food, no alcohol, bvegitable and fruirt diosh, legumes dish, use only liquid oil, foot care (hygien, wear loose shoe, becareful while cutting nails, keep moisturizing legs with vaslin), avoid table sugar, avoid soft drinks</t>
  </si>
  <si>
    <t>PR=68/M  BP=123 / 81MMHG,FBS=168MG/DLHGA1C=8.7%</t>
  </si>
  <si>
    <t>NPH 26/16IU,REFILL,DO STOOL EXAM,DO HGA1C</t>
  </si>
  <si>
    <t>BP=115/68,PR=80</t>
  </si>
  <si>
    <t xml:space="preserve">refill the medication and physical activity </t>
  </si>
  <si>
    <t>Problem List_x000D_
Vit D deficency</t>
  </si>
  <si>
    <t>PR=82/M  BP=149 / 95MMHG</t>
  </si>
  <si>
    <t xml:space="preserve">P=HTN + ? OA +? PN + Dyslipidemia; on Amlodipine 5 mg po daily, Enalapril 5 mg po BID[ But he took Enalapril 5mg po/day], Atorvastatin 20 mg po/day, </t>
  </si>
  <si>
    <t xml:space="preserve">BP   123/83   </t>
  </si>
  <si>
    <t xml:space="preserve">REFILL AND  APPOINT  AFTER 1 MONTH WITH SEREAL BP  RECORD </t>
  </si>
  <si>
    <t>HTN pregnancy induced on her 2nd month of termination +UTI</t>
  </si>
  <si>
    <t>Type 2 DM +Dyslipidmia</t>
  </si>
  <si>
    <t>reeill medications</t>
  </si>
  <si>
    <t>Type 2 DM +Dyslipidemia</t>
  </si>
  <si>
    <t>bilateral flank pain of 10 days duration</t>
  </si>
  <si>
    <t>BP=143 / 92 PR=78 RR=17 FBS=171_x000D_
recorded FBS (1 WEEK)= 340, 83, 237, 314 mg/dl</t>
  </si>
  <si>
    <t>P1= Poorly controlled T2DM_x000D_
P2= Stage 2 HTN</t>
  </si>
  <si>
    <t>continue medication_x000D_
add Metformin 500mg po daily for 1 month</t>
  </si>
  <si>
    <t xml:space="preserve">p1= poorly controlled T2DM_x000D_
on NPH 26/26 IU_x000D_
_x000D_
</t>
  </si>
  <si>
    <t>improved clinically</t>
  </si>
  <si>
    <t>continue rivaroxaban 15mg po bid after 3 weeks 20mg po/d</t>
  </si>
  <si>
    <t xml:space="preserve">Para 2 +31th postpartum day + Cerebral Venous Thrombosis </t>
  </si>
  <si>
    <t>PR=97/M  BP=168 / 89MMHG,FBS=88MG/DL</t>
  </si>
  <si>
    <t>TYPE 2DM WITH GOOD GLYCEMIC CONTROL+?NEWLY DIAGNOSED HTN</t>
  </si>
  <si>
    <t>REFILL,DO HGA1C,APPOINT AFTER THREE MONTHS,INVESTIGATE</t>
  </si>
  <si>
    <t>P=Type 2 DM on NPH 8 IU AM and Atrovastatin 20 mg po/day</t>
  </si>
  <si>
    <t>REFILLNPH 6IU,DO HGA1C,APPOINT AFTER THREE MONTHS,INVESTIGATE</t>
  </si>
  <si>
    <t>bp:121 / 76    PR: 58_x000D_
TSH: 7.19</t>
  </si>
  <si>
    <t xml:space="preserve">Good bp control ? Hypothyriodism </t>
  </si>
  <si>
    <t>refill and appoint_x000D_
fT3 and fT4</t>
  </si>
  <si>
    <t xml:space="preserve">BP 156/75  ,103  /72   155/72   164/86    FBS  141  133  115  124  BUN    18   CR  0.68      HDL  38  LDL  101   TRIGLYCERIDE  138  </t>
  </si>
  <si>
    <t xml:space="preserve">FAIRLY  CONTROLLED  T2DM  +POORLY  CONTROLLED  HTN    </t>
  </si>
  <si>
    <t xml:space="preserve">AMLODIPINE  10  MG PO/DAY  </t>
  </si>
  <si>
    <t>nom cough, no SOB, no edema, n o visual problem (glacoma on follow up), no back pain, no paresthasia, good sel care,adhrrent to medication BP 150/70 mmhg</t>
  </si>
  <si>
    <t>salt restriction, avoid beef, no alcohol, avoid stress</t>
  </si>
  <si>
    <t>bp: 150 / 78</t>
  </si>
  <si>
    <t>HTN on enalapril 10mg po bid, HCT 25mg po daily</t>
  </si>
  <si>
    <t>PR=80/M  BP=143 / 86MMHG</t>
  </si>
  <si>
    <t>REFILL,APOINT AFTER THREE MONTHS.</t>
  </si>
  <si>
    <t>P1=Type II DM on MTF ,P2= HTN 1 gm po bid daonil 10 mg p bid ASA 81 mg po/day enalapril 10 mg po bid atrovastatin 20 mg po /day,Amlodipine 5mg po daily</t>
  </si>
  <si>
    <t>she is complaining dry cough of 2 months duration associated with this she has hx of fever  chest pain and night sweating of the same duration</t>
  </si>
  <si>
    <t>BP=151/89 PR=80</t>
  </si>
  <si>
    <t>fair BP and glycemic control+?CAP r/o PTB+PN</t>
  </si>
  <si>
    <t>refill the medication and advise on diet and tell her to bring serial BP and FBS measurements for next follow up time send CBC, U/A,FBS,HgbA1c,CXR</t>
  </si>
  <si>
    <t>Problem List_x000D_
1.T2DM on MTF 850 mg po BID, Atorvastatin 20 mg po/d P2. HTN ON Nifedipine 20 mg po bid P3. PN ON Amitriptyline 25 mg po/d ,Neurobin 1 tab po/d</t>
  </si>
  <si>
    <t>V/s--WNL , chest---clear , Abdomen-- unremarkable , PR-- anterior perineum pus discharging discharging wound/opening .</t>
  </si>
  <si>
    <t>perianal fistula  + ?UC at the LT colon .</t>
  </si>
  <si>
    <t>Initiate prednisolone 40 mg.</t>
  </si>
  <si>
    <t xml:space="preserve">He has pus discharging wound at perineum since 2 years with no diarrhea and no weight loss.  He had bleeding per rectum for some time ago but not now .colonoscopy revealed LT sided colon lesion  ?? UC.                                                                                                                                                                                                                                                                                                                                                                                                                                                                                                                                                                                                                                                                  </t>
  </si>
  <si>
    <t>no cough, no SOB, no edema, tinites , no virtigo, no back pain, no paresthasia, good self catre, adherent to medication, BP 130/80 mmHg, no breast mass, no vaginal discharge ( weist circumference 108 cm/ height 155 cm =0.7 pt has visceral obesity risk fatty liver</t>
  </si>
  <si>
    <t>sleeps well, walkin g distance good, muscle strength good, no emotional change, no memory loss, good judgement</t>
  </si>
  <si>
    <t>salyt restriction, be active, minim ize coffee, prevention of fall, vegitable and fruit dish, legumes dishm,, avoid fattyoilly food, avoid fried food, loose weight, no alcohol, get adequate sun light</t>
  </si>
  <si>
    <t>hypertension diseasr</t>
  </si>
  <si>
    <t>has aminorrhoea of a month duration</t>
  </si>
  <si>
    <t xml:space="preserve">PR=62/M  BP=155 / 105 MMHG </t>
  </si>
  <si>
    <t>HTN WITH POOR BP  CONTROL</t>
  </si>
  <si>
    <t>_x000D_
HTN with HHD on Enlapril 10mg Po daily</t>
  </si>
  <si>
    <t>PR=102/M  BP=153 / 89MMHG</t>
  </si>
  <si>
    <t>ENALAPRIL 10MG PO BID,HCT 25MG PO DAILY,ADVISED ON LIFE STYLE MODIFICATONS.</t>
  </si>
  <si>
    <t>PR=102/M  BP=153 / 89MMHGCR=0.8MG%,CHOLESTROL=163MG%,TG=89MG%,LDL=120MG%</t>
  </si>
  <si>
    <t>ENALAPRIL 10MG PO BID,HCT 25MG PO DAILY,ADVISED ON LIFE STYLE MODIFICATONS.ATORVASTAIN 20MG PO DAILY</t>
  </si>
  <si>
    <t xml:space="preserve">BP: 134 / 80_x000D_
FBS: 178 ( Day back home measurement) </t>
  </si>
  <si>
    <t xml:space="preserve">poor glycemic control + fair bp control </t>
  </si>
  <si>
    <t>HgA1c, cbc</t>
  </si>
  <si>
    <t xml:space="preserve">p1: T2DM on MTF 1000 MG PO BID, Doanil 10mg po bid_x000D_
 p2: Newly diagnosed HTN on nifidipine 20mg po daily </t>
  </si>
  <si>
    <t>BP=139 / 86 PR=74 RR=17 _x000D_
Coagulation Profile PT= 24.7, Cr= 2.07</t>
  </si>
  <si>
    <t xml:space="preserve">NYHA Class IV Stage C HF 2ry CRVHD (EF- 60%) PPTD BY Afib </t>
  </si>
  <si>
    <t>continue medication_x000D_
de-escalate furosemide to 20mg po daily _x000D_
appoint for 3 months</t>
  </si>
  <si>
    <t>NYHA Class IV Stage C HF 2ry CRVHD (EF- 60%) PPTD BY Afib _x000D_
On: Furosemide 40 po/day , omeprazole 20 mg po bid , warfarin 2.5 mg PO every other day, Metoprolol 25 MG PO BID, digoxin 0.25 mg po once daily</t>
  </si>
  <si>
    <t xml:space="preserve">STILL COMPLAIN    NUMBNESSTO  LOWER  EXTRIMITIES   AND  HEAD  ACHE    </t>
  </si>
  <si>
    <t xml:space="preserve">RF  NEGATIVE   ,  URIC  ACID  4.4  BUN  12  CR  0.7    </t>
  </si>
  <si>
    <t>THE SAME+?OSTEOPOREOSIS</t>
  </si>
  <si>
    <t xml:space="preserve">REFILL AND APPOINT  AFTER 1  MONTH  WITH  SEREAL  BPO RECORD AND VITAMIN  D RESULT </t>
  </si>
  <si>
    <t>RA + ? Nephritic syndrom</t>
  </si>
  <si>
    <t xml:space="preserve">- cough of 2days with fever, loss of appetite </t>
  </si>
  <si>
    <t xml:space="preserve">vital- stable </t>
  </si>
  <si>
    <t xml:space="preserve">? Community acquired Pneumonia </t>
  </si>
  <si>
    <t xml:space="preserve">CBC, CXR,       </t>
  </si>
  <si>
    <t>soar throat associated with cough of two months duration</t>
  </si>
  <si>
    <t xml:space="preserve">BP:166 / 100 </t>
  </si>
  <si>
    <t xml:space="preserve">Poor bp control + ? CAP </t>
  </si>
  <si>
    <t>CBC, CXR, OFT, LIPID PROFILE, S/E</t>
  </si>
  <si>
    <t xml:space="preserve">HTN dyslipidemia enalapril 10 mg po daily,  HCT 25 mg po/day and atrovastatin 20mg po daily </t>
  </si>
  <si>
    <t>BP=149/93 pr=101</t>
  </si>
  <si>
    <t>refill the medication and advise on diet and tell him to bring serial BP and 49FBS measurements for next follow up time</t>
  </si>
  <si>
    <t>Problem List_x000D_
HTN + DM NPH= 56/48 Am/PM] RI=12/12 Amlodipine 10 mg po/d Atorvastatin 20 mg po/d</t>
  </si>
  <si>
    <t>no cough, exertional dyspnea, fatigue, inbtermittentr edema, no visual proble evaluted, no back pain, no paresthasia, no murmur, no carotid bruit, prtiboial edema mild mildly tender bilateral, with erythematous back griound (dopler u/s normal pt is on aspirin , erysepellas suspected, no rash, no itching sensation)CRP  test requested FBS 125 mg/dl mostly around this BP 160/80 mmHg (weist circumferance 108 cm/ height 165 cm = 0.65 pt has visceral obesity risk fatty liver</t>
  </si>
  <si>
    <t>sleeps well, walking distance good, muscle strebngth good, no emotional change, no memory loss, good judgemebnt</t>
  </si>
  <si>
    <t xml:space="preserve">to r/o erysepella </t>
  </si>
  <si>
    <t xml:space="preserve">salt restriction , be active, minimize coffee, prevenmtion of fall, avoid processed salty foods , vegitabnle and fruit dish, legumes dish, avoid fattyoilly food, no alcohol, avoid fried food </t>
  </si>
  <si>
    <t>did not take her medications today.</t>
  </si>
  <si>
    <t>PR=81/M  BP=147 / 86MMHG,FBS=109MG/DL</t>
  </si>
  <si>
    <t>T2DM+HTN WITH SUBOPTIMAL BP+GOOD GLYCEMIC CONTROL</t>
  </si>
  <si>
    <t>REFILL,APPOINT AFTER THREE MONTHS,DO HGA1C,RFT</t>
  </si>
  <si>
    <t>T2DM + HTN on metformin 1gm/500 mg po BID and amlodipine 10 mg po/d</t>
  </si>
  <si>
    <t>T2DM + HTN on metformin 1gm/500  and amlodipine 10 mg po/d</t>
  </si>
  <si>
    <t>she has non specific symptoms . Insomnia. No diarrhea .No bleeding .</t>
  </si>
  <si>
    <t>B/p --- CBC--WNL , LFT --WNL , RFT --WN; , HBV --negative , HCV - -negative . U/sound --normal study.</t>
  </si>
  <si>
    <t>stable  but anxious .</t>
  </si>
  <si>
    <t>advised for colonoscopy .</t>
  </si>
  <si>
    <t>knee and foot pain associated with numbness</t>
  </si>
  <si>
    <t xml:space="preserve">BP:  154 / 87_x000D_
FBS: ? </t>
  </si>
  <si>
    <t>Poor bp control + unkown glycemic control + ? OA</t>
  </si>
  <si>
    <t>Ankle x ray, crp, esr, fbs, lipid profile</t>
  </si>
  <si>
    <t>P1: T2DM on NPH - 20/10, MTF 500 mg po BID _x000D_
P2: HTN on amlodipine 10 mg po/d, HCT 25 mg po/d and atrovastatin 20 mg po/d,</t>
  </si>
  <si>
    <t>BP= 160/94 PR= 93 RR= 17 _x000D_
recorded FBS= 130, 120</t>
  </si>
  <si>
    <t>p1=Poorly controlled HTN_x000D_
p2= T2DM</t>
  </si>
  <si>
    <t>P1=T2DM _x000D_
P2= HTN; _x000D_
on MTF 1000 mg po bid Daonil 10mg po bid ASA 81 mg po/d Atorvastatin 20 mg po/d Enalapril 5mg mg po BID Amlodipine 10 mg po/d</t>
  </si>
  <si>
    <t>did not take her medications today.,has abdominal crampying</t>
  </si>
  <si>
    <t>T2DM+HTN WITH SUBOPTIMAL BP+GOOD GLYCEMIC CONTROL+?i/parasitosis</t>
  </si>
  <si>
    <t>REFILL,APPOINT AFTER THREE MONTHS,DO HGA1C,RFT,hold daonil,do stool exam</t>
  </si>
  <si>
    <t>no cough, no SOB, no edema, no visual problem, no back pain, no paresthasia, good self care, adherent to medicationBP 150/80 mmHg</t>
  </si>
  <si>
    <t>sleeps well, walking distance good,muscle strength good, no emotional;  chanmge, no mem,ory looss, good judgement</t>
  </si>
  <si>
    <t>salt restriction, minim ize coffee,prevention of fall, vegitabl;e and fruit dish, gt adequat e suun light</t>
  </si>
  <si>
    <t>PR=79/M  BP=123 / 71MMHG</t>
  </si>
  <si>
    <t>SAME AS ABOVE WITH GOOD  BP CONTROL</t>
  </si>
  <si>
    <t xml:space="preserve">dry scaly lesion over palm and soles of 3 months </t>
  </si>
  <si>
    <t>BP= 124 / 74 PR= 78 RR=22 _x000D_
FBS record (23/10/2015-11/3/2016)= 131- 172 mg/dl</t>
  </si>
  <si>
    <t xml:space="preserve">P=Type II DM _x000D_
P2= BOO 2 to BPH </t>
  </si>
  <si>
    <t>refill medication _x000D_
link to dermatology</t>
  </si>
  <si>
    <t xml:space="preserve">P=Type II DM _x000D_
P2= BOO 2 to BPH _x000D_
on follow up at Surgical OPD on MTF 850 mg po bid, ASA 81 mg po/d </t>
  </si>
  <si>
    <t>no cough, no SOB, no edem,a, no visual problem, no back pain,no paresthasia, good self care, adherent to medication BP 150/80 mmHg , FBS 127 mg/dl;</t>
  </si>
  <si>
    <t>sleeps well, walking distance good, muscle strength good,no emotional change,no memorty loss, good judhgement</t>
  </si>
  <si>
    <t>salt restriction, be active, m inim iz e coffee, prevention of fall, vegitable and fruit duish, legumes dish, get asdeqiuat sun light</t>
  </si>
  <si>
    <t>PR=90/M  BP=165 / 91MMHG</t>
  </si>
  <si>
    <t>SAME AS ABOVE+?newly diagnosed HTN</t>
  </si>
  <si>
    <t>BP=119/80-120/67 PR=77,FBS=125, CHOLSTROL total=95,triglycerides=140,HDL=37,LDL=30,LDL HDL RATIO=0.8,k=3.17,NA=142.22,Cl=103.69,bun=8,Cr=0.7</t>
  </si>
  <si>
    <t>_x000D_
Problem List_x000D_
P1: HTN+OLD Stroke( for 4 yrs); on ASA 81 mg po/d, Atrovastatin 40 mg po/d, Enalapril 10 mg po bid, HCT 25 mg po/d, Amitriptyline 25 mg po/d, Neurobion 1 tab po/d</t>
  </si>
  <si>
    <t>lower back pain and rt knee pain of 3 years worse on movement and exposure to cold weather</t>
  </si>
  <si>
    <t>BP=103 / 76 PR=83 RR=18 _x000D_
Uric acid= 7.3 (elevated)</t>
  </si>
  <si>
    <t xml:space="preserve">P1= Hyperuricemia_x000D_
P2= Known RVI on HAART + _x000D_
P3=? PN + _x000D_
</t>
  </si>
  <si>
    <t>send for x ray _x000D_
start anti pain_x000D_
continue other medication</t>
  </si>
  <si>
    <t>P1= Known RVI on HAART + _x000D_
P2=? PN + _x000D_
P3= Headache 2ry to ?</t>
  </si>
  <si>
    <t>no cough, no SOb, no edema, no visual problem, (cataract surgery done), no back pain,no paresthasia, no breast mass,no vaginal discharge. FBS 106 mg/dl</t>
  </si>
  <si>
    <t>sleeps well, walmking distance good, no emotional chanmge,no memory loss, good judghement</t>
  </si>
  <si>
    <t>saklt restriction, be active, minim ize coffee, prevention of fall, vegitable and fruit dish, legumes dish, get adequate sun light</t>
  </si>
  <si>
    <t>diabvetes disease</t>
  </si>
  <si>
    <t>send for x ray, ESR, CBC, RFT _x000D_
start anti pain_x000D_
continue other medication</t>
  </si>
  <si>
    <t>P1= Known RVI on HAART + _x000D_
P2=? PN + _x000D_
P3= Headache 2ry to ?_x000D_
on HAART, Amiptryptiline 12.5 mg po daily, Neurobin 1 tab po daily</t>
  </si>
  <si>
    <t>PR=62/M  BP=124 / 70MMHG</t>
  </si>
  <si>
    <t xml:space="preserve">burning feet and insect bite sensation of both feet, crawling sensation of les, mno back pain, , no gastrites, no alcohol, no goitor, </t>
  </si>
  <si>
    <t>restless leg syndrrome + radiciulopathy</t>
  </si>
  <si>
    <t>CBC requested to r/o anemia</t>
  </si>
  <si>
    <t xml:space="preserve">diabetes, hypertension,dyslipidemia </t>
  </si>
  <si>
    <t>no cough, no SOB, no history of hypoglycemia, no fever, no dysuria, no back pain. FBS 80 mg/dl</t>
  </si>
  <si>
    <t>sleps well, walking distance good, muscle strength good, no emotional change, no memory loss, good judgement</t>
  </si>
  <si>
    <t>have a good dietary habit, have a foot care, eat timely, keep candy in pockets</t>
  </si>
  <si>
    <t xml:space="preserve">STILL COMPLAIN    ABDOMENAL  SWELLING  INCREASED   OTHER  WISE HE HAS  NO  HX OF  WEIGHT LOSS  NIGHT  SWEATING  AND  LOSS OF  APPETITE </t>
  </si>
  <si>
    <t xml:space="preserve">ABDOME  U/S â€¢ Massive intraperitoneal ascites 2to ?   ASCITIC FLUID     ANALYSIS   116   PROTEIN 2.1   LDH  208    HEP  B    NEGATIVE HEOP C NEGATIVE  </t>
  </si>
  <si>
    <t>ASCITIS?TB PERITONITIS</t>
  </si>
  <si>
    <t xml:space="preserve">CONSULT  SENIOUR FOR  DESISION </t>
  </si>
  <si>
    <t>History of present illness:_x000D_
THIS IS 38 YEARS OLD MALE PATIENT PRESENETED WITH ABDOMINAL DISTENTION OF 4 MONTHS DURATION.THE DISTENTION INITIALLY WAS SMALL AND GRADGUALLY INCREASE TO ATTAIN CURRENT SIZE. HE ALSO HAS WATERY DIARHEA INTERMITTENTLY SINCE 3 MONTH BACK .HE WAS TREATED AT SAINT PAUL HOSPITAL 3 MONTHS BACK AND HE WAS GIVEN UNSPECIFIED MEDICATIONS TAKEN ORALY. HE IS KNOWN PSYCHIATRIC PATIENT FOR THE PAST 4 YEARS ON SODIUM VALPROATE 500 MG PO BID AND OLANZAPINE 10MG PO BID AT GEFERESA HOSPITAL FOR THE PAST 4 YEARS. OTHERWISE HE HAS NO YELLOWISH DISCOLORATION OF EYE. HE HAS NO ALCOHOL HISTORY. HE HAS NO SOB,COUGH ORTHOPNEA. HE HAS NO HTN ,ASTMA OR DM HX. INVEATIGATIONS DONE AT PRIVATE, ABDOMINOPELVIC US =ASCITES 2RY TO ?, AMYLASE=147,PERIPHERAL MORPHOLOGY =NCNC RBCs, NO IMMATURE CELLS PRESENT , INR 1.37, PTT=38.4,PT=16.5, HCV=NEGATIVE, PERITONEAL FLUID CYTOLOGY= NEGATIVE FOR MALIGNANCY</t>
  </si>
  <si>
    <t>SAME COMPLAIN CAME FOR RESULT</t>
  </si>
  <si>
    <t>BP 110/80, PR 80</t>
  </si>
  <si>
    <t>P=T2 DM + bilateral plaque formation with arteriosclerotic changes in the lower limb arteries+HHD</t>
  </si>
  <si>
    <t>COLECT ECHO  ADD LASIX 20MG PO 1X, ENELAPRIL , LINK TO OPTHA</t>
  </si>
  <si>
    <t xml:space="preserve">BP=126 / 67  Home record =110/60, 110/80_x000D_
FBS=100,111,97_x000D_
</t>
  </si>
  <si>
    <t xml:space="preserve">appoint after 3 month with serial BP and FBS record _x000D_
refill medication _x000D_
Update Ix for nxt appointment </t>
  </si>
  <si>
    <t xml:space="preserve">P= T2DM MTF 1000 mg po BID , Glibenclamide 5 mg po daily, Atrovastatin 20 mg PO daily_x000D_
P2=HTN with HHD on Enalapril 10 mg po/d Amlodipine 10 mg po/d HCT 25 mg po/d_x000D_
P3= Solitary Kidney;  </t>
  </si>
  <si>
    <t>BP 130/78, 120/80, RESP CLEAR</t>
  </si>
  <si>
    <t>FBS=137,60,75</t>
  </si>
  <si>
    <t>send RFT,UA</t>
  </si>
  <si>
    <t>P1=Known Type 1 DM ON NPH 28/18 IU BID</t>
  </si>
  <si>
    <t xml:space="preserve">HAS RECURRENT HYPOGLYCEMIA BOTH AT NIGHT AND DAY </t>
  </si>
  <si>
    <t>BP 136/80 , FBS65, 142, 67, MAX 150</t>
  </si>
  <si>
    <t xml:space="preserve">FAIR CONTROLL DM+RECURRENNT HYPOGYLCEMIA+ERCTILE DYSFUNCTION </t>
  </si>
  <si>
    <t>SEE MEDICATION ADVIES ON DIET AND START GINSENG (  BADROGOLD )MULTIVVIT</t>
  </si>
  <si>
    <t xml:space="preserve">BP= 130 / 74 PR=109 RR=17 </t>
  </si>
  <si>
    <t xml:space="preserve">P1= CLBP 2o to lumbar spondylosis </t>
  </si>
  <si>
    <t>P1= CLBP 2o to lumbar spondylosis _x000D_
on meloxicam 15 mg po day</t>
  </si>
  <si>
    <t>BP=154 / 80_x000D_
FBS= 180</t>
  </si>
  <si>
    <t>Appoint after 3 month  with seral BP and FBS records_x000D_
make Metformin 1000mg PO BID and Glibenclamide 5mg PO BID_x000D_
refill othe medication</t>
  </si>
  <si>
    <t>P1=DM on Metformin 500mg+ Glibenclamide 5 BID, Enalapril 5 mg daily and Atrovastatin 20 mg daily_x000D_
P2=HTN on  enalapril 5mg PO daily</t>
  </si>
  <si>
    <t xml:space="preserve">BP= 125/60          </t>
  </si>
  <si>
    <t>Link to RMC</t>
  </si>
  <si>
    <t>P1-complex perianal fistula P2- TBC + Cohn Ds</t>
  </si>
  <si>
    <t xml:space="preserve">epigastric  pain and nausea of over 2 years duration worsening in the past  few months -  with early satity and   burning sensation type of epigastric pain </t>
  </si>
  <si>
    <t xml:space="preserve">bp - 120 /70 </t>
  </si>
  <si>
    <t xml:space="preserve">dyspepsia 2 to ? + anterior wall lipoma </t>
  </si>
  <si>
    <t xml:space="preserve">pantoprazole 40 mg po daily , anti acid syrup - appt after 2 weeks_x000D_
</t>
  </si>
  <si>
    <t xml:space="preserve">linked from sopd -  with the  - abdominal  anterior abdominal wall lipoma   - abdominal u/s </t>
  </si>
  <si>
    <t>blurring of vision , _x000D_
obstructive sleep apnea for 4 MONTHS_x000D_
dry cough of 1 month</t>
  </si>
  <si>
    <t xml:space="preserve">BP=113 / 76 PR=98 RR=18_x000D_
no recorded BP  </t>
  </si>
  <si>
    <t>P1= T2 DM _x000D_
P2= HTN _x000D_
P3= NYHA CLASS IV STAGE C CHF 2 to HHD_x000D_
P4= OLD Stroke_x000D_
P5= OSA</t>
  </si>
  <si>
    <t>refill medication_x000D_
link to ophthalmology and ENT</t>
  </si>
  <si>
    <t>P1= T2 DM _x000D_
P2= HTN _x000D_
P3= NYHA CLASS IV STAGE C CHF 2 to HHD_x000D_
P4= OLD Stroke( ? IS) + OSA</t>
  </si>
  <si>
    <t xml:space="preserve">T2DM + HTN with HHD+cervical spondylosis </t>
  </si>
  <si>
    <t xml:space="preserve">T2DM + HTN with HHD + cervical spondylosis </t>
  </si>
  <si>
    <t>bp=130/75 pr=80</t>
  </si>
  <si>
    <t>Complain flank pain and burning sensation during urination</t>
  </si>
  <si>
    <t>BP(home)=147/72 PR= 81     BP=153 / 72_x000D_
FBS=185</t>
  </si>
  <si>
    <t>poorly controlled DM + ? UTI</t>
  </si>
  <si>
    <t>send UA, SE</t>
  </si>
  <si>
    <t>P1= Type 2 DM on Metformin 500mg PO BID, Glibenclamide 10/5mg , Atrovastatin 20mg PO daily_x000D_
P2= Known HTN Enalapril 10mg PO daily, Atenolol 5mg PO daily</t>
  </si>
  <si>
    <t>no new compliantpower on her left leg improved but her left lim is the same</t>
  </si>
  <si>
    <t>PR-98 RR-18 BP=94 / 77 UPDTAED INVESTIGATION FREE T4=1.563(N)</t>
  </si>
  <si>
    <t>HTN WITH HHD + A FIB + Ischemic stroke-(CT SCAN= right posterior acute infract in the MCA teritory and chronic small vessel ischemic changes) +Toxic multinodular goiter + under coagulation INR=1.16</t>
  </si>
  <si>
    <t>continue ATV 40MG PO DAILY,PTU 50MG PO BID,HCT 25MG PO DAILY,OMEPRAZOLE 20MG PO DAILY, make Warfarin 5mg po daily</t>
  </si>
  <si>
    <t>P=HTN WITH HHD + A FIB + ischemic stroke-(CT SCAN= right posterior acute infract in the MCA teritory and chronic small vessel ischemic changes) - on: WARFARRIN 2.5 mg 2. ATENOLOL 25 MG PO/DAY 3. AMLODIPINE 5MG PO/DAY 4. FRUSEMIDE 40 MG PO/DAY</t>
  </si>
  <si>
    <t>P1= T2 DM _x000D_
P2= HTN _x000D_
P3= NYHA CLASS IV STAGE C CHF 2 to HHD_x000D_
P4= OLD Stroke( ? IS) + OSA_x000D_
on Furosemide 40mg po TID, Aspirin 81 mg po daily, Amlodipine 5 mg po daily, Enalapri 5 mg po daily, NPH 30/10</t>
  </si>
  <si>
    <t xml:space="preserve">HAS   left side falnk pain she had follow up at urology side appoint for surgery but due her echo result she was transfer here , no sob , no cough no leg swelling no chest pain no body swelling </t>
  </si>
  <si>
    <t xml:space="preserve">bp120/80,   ,pr 120,echo dilated atria ( secondary to atrial remodeling due to AF , =MILD tr AND mild pulmonary  htn=calcifed aortic valve with out hemodynamic  significance +normal biventricuar  systolic  function  AF , ECG AF WITH RAPID  VENTRICULAR RESPONSE , CR 0.6 CBC NORMAL </t>
  </si>
  <si>
    <t xml:space="preserve">LT PUJO 2 to ?+ DILATED ATRIUM WITH PULMNARY HTN+AF </t>
  </si>
  <si>
    <t xml:space="preserve">COLLECT RESULT , LINK TO UROLOGY AFTER DISCUSE WITHSENIOR </t>
  </si>
  <si>
    <t>SHE HAS NO NEW COMPLIANT;WEAKNESS IMPROVING ;NO WITNESSED SEIZURE</t>
  </si>
  <si>
    <t>PR=77 RR=17 BP=101 / 77 T=36_x000D_
INR=1.57</t>
  </si>
  <si>
    <t>INR NOT ON TARGET</t>
  </si>
  <si>
    <t>MAKE WARFARIN 7.5MG PO/DAY_x000D_
ADVICE ON ABNORMAL BODY MOVEMENT_x000D_
SEE HER 1/12</t>
  </si>
  <si>
    <t>P=CVT ON WARFARIN 5/7.5MG PO EVERY OTHER DAY</t>
  </si>
  <si>
    <t>worsening of cough of 1 weak duration and which is worsened during at night  time</t>
  </si>
  <si>
    <t>PR=107 RR=17 BP=117 / 65 CHEST-Crepitation over lower 2/3 chest bilatral</t>
  </si>
  <si>
    <t xml:space="preserve">HTN + Dyslipidemia+ Acute exacerbation B. Asthma ppted CAP </t>
  </si>
  <si>
    <t xml:space="preserve">LINK TO EOPD, refill Amlodipine 10 mg po/d, HCT 25 mg po/d, ASA 81 mg po/d Atorvastatin 20 mg po/d  Beclomethasone 1 puff Bid, Salbutamol puff PRN </t>
  </si>
  <si>
    <t>refill medication add guaifenesin syrup _x000D_
link to ophthalmology and ENT</t>
  </si>
  <si>
    <t>P1= T2 DM _x000D_
P2= HTN _x000D_
P3= NYHA CLASS IV STAGE C CHF 2 to HHD_x000D_
P4= OLD Stroke( ? IS) + OSA _x000D_
on furosemide 120mg po TID, Aspirin 81 mg, atrovastatin 40mg po daily, enalapril 5mg po QD, Amlodipine 10mg po daily, NPH 30/25</t>
  </si>
  <si>
    <t xml:space="preserve">complains pain and tendeness over the rt thigh with no swelling </t>
  </si>
  <si>
    <t>bp=113/83 pr=80</t>
  </si>
  <si>
    <t>p1 DM (type 2) p2 HFrEF (33%) sec IHD + deg valv HD ( mild to mod AS)</t>
  </si>
  <si>
    <t xml:space="preserve">bp120/80,   ,pr 120, RESP cvs  jvp raised, rr 28 echo dilated atria ( secondary to atrial remodeling due to AF , =MILD tr AND mild pulmonary  htn=calcifed aortic valve with out hemodynamic  significance +normal biventricuar  systolic  function  AF , ECG AF WITH RAPID  VENTRICULAR RESPONSE , CR 0.6 CBC NORMAL , lft </t>
  </si>
  <si>
    <t xml:space="preserve">COLLECT RESULT , LINK TO UROLOGY AFTER DISCUSE WITH SENIOR , senior consulted warfarin 2.5mg po 1x, metoprolol 50mg po 1x, lasix 20mgpo 1x, atrovastatin 20mgpo 1x, short appointment </t>
  </si>
  <si>
    <t xml:space="preserve">BP= 142 / 76 PR= 114 RR=17 </t>
  </si>
  <si>
    <t xml:space="preserve">p1= HTN with ? HHD + _x000D_
p2= LUMBAR SPONDYLOSIS </t>
  </si>
  <si>
    <t>p1= HTN with ? HHD _x000D_
p2= LUMBAR SPONDYLOSIS _x000D_
on Amlodipine 10 mg/d, Atenolol 50 mg/day, Furosemide 40 mg/day Enalapril 10/mg/d , AMT 25 mg po daily</t>
  </si>
  <si>
    <t>HE HAS BACK PAIN; HAS  NO NEW COMPLIANT</t>
  </si>
  <si>
    <t>PR=110 RR=17 BP=108 / 79 T=36 _x000D_
RBS=92MG/DL</t>
  </si>
  <si>
    <t>REFILL_x000D_
DO HGA1C AFTER 3/12</t>
  </si>
  <si>
    <t>P=DCMP with EF 15-25% -ECHO (on megabit 2015)= DCMP WITH BIVENTRICULAR SYSTOLIC DYSFUNCTION WITH REGIONAL WALL MOTION ABNORMALITY AND MODERATE PULMONARY HYPERTENTION AND REDUCED EJECTION FRACTION 15-25% CXR=CARDIOMEGALLY _x000D_
HE IS ON NPH 24/14, MTF 500mg PO noc, dapagliflosin 10mg PO daily, LASIX 40 MG PO DAILY -ENALAPRIL 10 MG PO BID, -METOPROLOLE 25 mg PO BID, -ASPRINE 81 MG PO DAILY, -ATROVASTATINE 40 MG PO DAILY, Eplerenone 25mg PO daily</t>
  </si>
  <si>
    <t xml:space="preserve">refill medication_x000D_
send for RFT and </t>
  </si>
  <si>
    <t>refill medication_x000D_
send for RFT and Echocardiography</t>
  </si>
  <si>
    <t>He has bilateral eye itching and pain sensation, and also blurring of vision</t>
  </si>
  <si>
    <t>PR=111 RR=18 BP=138 / 87</t>
  </si>
  <si>
    <t>HF 2ry to Cor pulmonale 2 ?ILD(CHEST CT= interstitial lung disease with fibrosis and pleural effusion) + Mild pulmonary HTN + impaired glycemia</t>
  </si>
  <si>
    <t>continue PREDINSONOL 5 MG PO DAILY LASIX 20MG PO BID omeprazole 20mg po bid, amitriptyline 12.5 mg po daily, amlodipine 5mg po daily,link to ophthalmology clinic</t>
  </si>
  <si>
    <t>HF 2ry to Cor pulmonale 2 ?ILD+ Mild pulmonary HTN + impaired glycemia HE IS ON PREDINSONOL 5 MG PO DAILY LASIX 20MG PO BID omeprazole 20mg po bid, amitriptyline 12.5 mg po daily,amlodipine 5mg po daily</t>
  </si>
  <si>
    <t xml:space="preserve">has left lower leg at big toe pain and ulcer with discharge , </t>
  </si>
  <si>
    <t>fbs 204, 180, 202, hgba1c 11.2%</t>
  </si>
  <si>
    <t xml:space="preserve">Grade IV lt diabetic foot + poorly controled DM dx </t>
  </si>
  <si>
    <t>update cbc, oft , lipid, urine , fbs then link to er</t>
  </si>
  <si>
    <t xml:space="preserve">Grade IV lt diabetic foot + poorly controled DM dx 2month ON metformin 500mg po 1x,  , glibclamide 5mg po 1x  transfer from  plastic for admission </t>
  </si>
  <si>
    <t xml:space="preserve">fbs 204, 180, 202, hgba1c 11.2% doppler atrial  wall calcification with intraluminal plaque  no significant stenosis </t>
  </si>
  <si>
    <t xml:space="preserve">update cbc, oft , lipid, urine , fbs  start atrova, asa then link to er accordingly </t>
  </si>
  <si>
    <t>She complain cough of one weak duration which is productive whitish sputum no hx of fever night sweeting</t>
  </si>
  <si>
    <t>PR= 105 RR=18 BP=97 / 64,CHEST CLEAR,MSS=NO EDEMA</t>
  </si>
  <si>
    <t>P=DCMP+A FIB +therapeutic INR(2.26)</t>
  </si>
  <si>
    <t>CONTINUE WARFARIN 7.5 MG PO DAILY ,LASIX 40 MG PO DAILY METOPROLOL 50 MG PO DAILY SPIRONOLACTONE 25 MG PO/DAY,APPOINT AFTER 2 MONHTH</t>
  </si>
  <si>
    <t>P=DCMP+A FIB WARFARIN 7.5 MG PO DAILY ,LASIX 40 MG PO DAILY METOPROLOL 50 MG PO DAILY SPIRONOLACTONE 25 MG PO/DAY</t>
  </si>
  <si>
    <t xml:space="preserve">has sob at mild activity, no fever but has cough NO NEW COMPLAIN </t>
  </si>
  <si>
    <t xml:space="preserve">bp118/85,  ,pr 80, rsep  diffuse wheezing so2, </t>
  </si>
  <si>
    <t>rt com+known asthematic she is on intermittent home oxygen +RVI</t>
  </si>
  <si>
    <t>complains increase abdominal girth and itching over the lower exterimity,insominia</t>
  </si>
  <si>
    <t xml:space="preserve">bp=90/60 pr=90_x000D_
abd=grossly distended abdomen with +ve fluid collection </t>
  </si>
  <si>
    <t>HFrEF sec DCM + dec cirrosis (alcohol ) on lasix 40 mg po/d spironlactone 100 mg po/d enalapril 5mg po bid metoprolol 12.5 mg ppo/d pantoprazple 40 mg po/d</t>
  </si>
  <si>
    <t xml:space="preserve">do peritoneal tap _x000D_
escalate spironolactone to 125mg po/d _x000D_
continue other medication _x000D_
lactulose 7.5ml po/d _x000D_
_x000D_
_x000D_
</t>
  </si>
  <si>
    <t>PR=87 RR=17 BP=116 / 66</t>
  </si>
  <si>
    <t>P=CHRONIC VIRAL(HBV) HEPATITIS( VIRAL LOAD 61IU/ML),Normal abdominal U/S, Liver enzyme  normal</t>
  </si>
  <si>
    <t>advise pt danger sign appoint after 4 month</t>
  </si>
  <si>
    <t>P=CHRONIC VIRAL(HBV) HEPATITIS</t>
  </si>
  <si>
    <t>HTN with mild LVH</t>
  </si>
  <si>
    <t xml:space="preserve">PT DIDNT CAME, NONEW COMPLAIN </t>
  </si>
  <si>
    <t>BP 163/100, PR 78, FBS 106</t>
  </si>
  <si>
    <t xml:space="preserve">suboptimal controll T2 DM + HTN + OLD ISCHEMIC STROKE </t>
  </si>
  <si>
    <t>T2 DM ( for 20 yrs) + HTN + OLD ISCHEMIC STROKE ( for 4 yrs); ON NPH INSULIN 10/8 IU AM/PM, ENALAPRIL 5MG PO BID, ASA 81MG PO DAILY, ATORVASTATIN 20 MG PO DAILY</t>
  </si>
  <si>
    <t>HE SUSTAINED FRACTURE ON HIS LEFT FOREARM AFTER FALL DOWN ACCIDENT AT HOME.</t>
  </si>
  <si>
    <t>PR=91 RR=17 BP=116 / 61 T=36</t>
  </si>
  <si>
    <t>SAME+SUBOTIMAL INR TARGET</t>
  </si>
  <si>
    <t>MAKE WARFARIN 2.5 MG PO EVERY DAY_x000D_
REFILL OTHERS</t>
  </si>
  <si>
    <t>1-Cor-pulmonale 2ry chronic PTE 2-B.ASTHMA 3-Hemorrhagic stroke (5 yrs back) 4. provoked DVT 5. Known Hypertensive 6.Recurrent adenocarcinoma of SALIVERY GLAND on - lasix 40 MG PO/d -enalapril 10mg po bid -Atorvastatin 4O mg po day -Salbutamol puff PRN, -symbicort 1 puff bid -warfarin 2.5mg/d every other day INR- 1.76</t>
  </si>
  <si>
    <t>BP=110/60 PR=90</t>
  </si>
  <si>
    <t>CONTROLLED HTN and DM</t>
  </si>
  <si>
    <t>p1-HTN p2- newly diagnosed type 2 DM p3 -schizophrenia MTF 1g po bid enalepril 5 mg po bid atrovo 80 mg....hgba1c=6.15 TG=167,TC=165,HDL=32,LDL=97</t>
  </si>
  <si>
    <t>NO NEW COMPLIANT,HOME BP MEASURMENT154/73-172/69</t>
  </si>
  <si>
    <t xml:space="preserve">PR=70 RR=17 BP=178 / 90 ECG=Sinus Rhythm, Left Axis Deviation, Complete Right Bundle Branch Block. </t>
  </si>
  <si>
    <t>CONTINUE Enalapril 10mg po BID, and HCT 25 mg po daily, Escalate amlodipine 10mg po daily advise on diet exercise</t>
  </si>
  <si>
    <t>HTN WITH HHD  ON Enalapril 10mg po BID, and HCT 25 mg po daily on Amlodipine 5 mg po/d, Enalapril 10mg po BID, and HCT 25 mg po daily</t>
  </si>
  <si>
    <t xml:space="preserve">MILD HEADACHE INTERMITTENTLY </t>
  </si>
  <si>
    <t xml:space="preserve">BP - 86 130 / 87_x000D_
 BRAIN  MRI - NORMAL BRAIN MRI </t>
  </si>
  <si>
    <t>P1= HTN on Amlodipine 10 mg po daily P2. DYSLIPEDMIA ON Atorvastatin 20 mg po/day</t>
  </si>
  <si>
    <t>PR=63 RR=18 BP=104 / 67 T=36</t>
  </si>
  <si>
    <t>REFILL_x000D_
MAKE ENALAPRIL 10 MG PO BID_x000D_
HOLD AMLODIPINE</t>
  </si>
  <si>
    <t>complain tingling and burning sensation of the leg</t>
  </si>
  <si>
    <t xml:space="preserve">BP=                                                </t>
  </si>
  <si>
    <t>Serum Vit D (cant afford)_x000D_
refill and appoint after 3 month</t>
  </si>
  <si>
    <t>P1=PN on neurobin 1 tab po daily , melocxiam 15 gm po prn</t>
  </si>
  <si>
    <t>PR=90 RR=19 BP=114 / 69</t>
  </si>
  <si>
    <t xml:space="preserve">HTN+ ?Hiccup 2ry to neck surgery +? Dyspepsia </t>
  </si>
  <si>
    <t>Continue HCT 25MG PO DAILY, Amlodipine 5 mg po once daily, pantoprazole 40 mg po/day. plasil 10 mg po/day, Chlorpromazine 12.5 mg po</t>
  </si>
  <si>
    <t xml:space="preserve">has swelling  on perianal area constipation for 1 year </t>
  </si>
  <si>
    <t>fbs  75, 59, 70144, , 56</t>
  </si>
  <si>
    <t xml:space="preserve">FAIR CONTROLL DM +HEMORRHOID </t>
  </si>
  <si>
    <t xml:space="preserve">T 1 DM On NPH 9/4 IU SC BID, </t>
  </si>
  <si>
    <t>FBS - 146-125-133-128-152</t>
  </si>
  <si>
    <t xml:space="preserve">RFT . U/A _x000D_
-  LINK TO DENTAL CLINIC </t>
  </si>
  <si>
    <t xml:space="preserve">T1 DM NPH 20/18 IU SC BID </t>
  </si>
  <si>
    <t>complains neck pain</t>
  </si>
  <si>
    <t>bp=139/66 pr=80</t>
  </si>
  <si>
    <t>Left side hemiparesis 2o to Ischemic stroke + HTN Brain CT scan= Right upper basal ganglia and corona radiata hypodensity likely acute infarction ECHO= Severe Concentric LVH, EF= 60</t>
  </si>
  <si>
    <t xml:space="preserve">treat with vitamin D 50,000 po weekly for 8 weeks_x000D_
continue other medication </t>
  </si>
  <si>
    <t>Left side hemiparesis 2o to Ischemic stroke + HTN Brain CT scan= Right upper basal ganglia and corona radiata hypodensity likely acute infarction ECHO= Severe Concentric LVH, EF= 60.....vit d level 20nmol/dl(severe def)</t>
  </si>
  <si>
    <t xml:space="preserve">1 EPISODE A WEEK BACK AFTER D/C MEDICATION FOR 3 DAYS </t>
  </si>
  <si>
    <t xml:space="preserve">BP - 117/80 </t>
  </si>
  <si>
    <t xml:space="preserve">Seizure D/O -ON PHENOBARBITONE 100mg PO DAILY </t>
  </si>
  <si>
    <t>PR=88 RR=17 BP=121 / 80 T=36_x000D_
FBS=76-73-73-123-109-136-135-67-116-90MG/DL_x000D_
CR=0.9MG/DL  UREA=10MG/DL</t>
  </si>
  <si>
    <t>FRAIR GLYCEMIC CONTROL</t>
  </si>
  <si>
    <t>P= TYPE II DM ON METFORMIN 1GM PO BID and doanil =2.5 mg po bid</t>
  </si>
  <si>
    <t>PR=75 RR=17 BP=148 / 84</t>
  </si>
  <si>
    <t xml:space="preserve">1-KNOW RVI ON HAART 2-TYPE 2 DM 3-HTN 4-DYSLIPEDEMIA 5-GOUT </t>
  </si>
  <si>
    <t xml:space="preserve">CONTINUE ON AMLODIPINE 10 MG PO/DAY enalapril 10 mg po bid, ATROVASTATIN 20 MG PO/DAY METFORMIN 1000 MG PO BID NPH 36/ 20 HCT 25 MG PO/DAY AMITRYPTHYLINE 25 MG P/DAY;ALLUPURINOL 100MG PO/ BID,ADDVISE ON DIET </t>
  </si>
  <si>
    <t>1-KNOW RVI ON HAART 2-TYPE 2 DM 3-HTN 4-DYSLIPEDEMIA 5-GOUT HE IS ON 1-KNOW RVI ON HAART 2-TYPE 2 DM 3-HTN 4-DYSLIPEDEMIA 5-GOUT ON AMLODIPINE 10 MG PO/DAY enalapril 10 mg po bid, ATROVASTATIN 20 ,MG PO/DAY METFORMIN 1000 MG PO BID NPH 36/ 20 HCT 25 MG PO/DAY AMITRYPTHYLINE 25 MG P/DAY;ALLUPURINOL 100MG PO/ BID</t>
  </si>
  <si>
    <t xml:space="preserve">BP 135/70, 130/90,  FBS 110, </t>
  </si>
  <si>
    <t xml:space="preserve">well controlled HTN Old stroke+PREDM </t>
  </si>
  <si>
    <t>PR=83 RR=17 BP=90 / 61 T=36</t>
  </si>
  <si>
    <t>DO ECHO_x000D_
MAKE FRUSEMIDE 40 MG PO BID_x000D_
HOME BP RECORDING</t>
  </si>
  <si>
    <t>P=ALD+ ILEOSTOMY CLOSED AFTER INTERVENTION FOR INCARCERATED UMBILICAL HERNIA ; HE USED TO TAKE ALCOHOL ON DAILY BASES AND STOPED IT 3 YEAR BACK HE IS ON SPIRONOLACTON 12.5MG PO/DAY. HE WAS TREATED FOR GI TB AND COMPLETED 18 MONTHs back</t>
  </si>
  <si>
    <t>BP=130/85 PR=80</t>
  </si>
  <si>
    <t xml:space="preserve">ESCALATE NPH to 14iu noc_x000D_
do HGB A1C </t>
  </si>
  <si>
    <t>p1 DM (0n MTF 1g po bid and NPH 12 iu ) p2 HTN on amlodipine 10 mg po daily enalapril 10mg po bid, mg HCT 12.5 mg po daily atrovastatin 20 mg od NPH 12 noct</t>
  </si>
  <si>
    <t>appoint after 3 month with seral BP an FBS _x000D_
refill medication</t>
  </si>
  <si>
    <t>P1=Known HTN  on Amlodipine 5mg PO daily, Enalapril 5mg PO daily_x000D_
P2=left hemiparesis 2o to Old Stroke on ASA 81mg PO daily, Atrovastatin 20mg PO daily</t>
  </si>
  <si>
    <t xml:space="preserve">BP -  118 /67 </t>
  </si>
  <si>
    <t xml:space="preserve">IBUPROFEN 400 MG PO  BID - 2 WEEKS - OMEPRAZOLE   20 MG PO  BID - 2 WEEKS </t>
  </si>
  <si>
    <t xml:space="preserve">? MIGRAINE HEADACH + DYSPEPSIA - (SUMATRIPTAN 25 MG PO/DAY, PANTOPRAZOLE 20 MG PO DAILY - BUT NOT TAKING EITHER - FINANCIAL REASON </t>
  </si>
  <si>
    <t xml:space="preserve">has  sob at mild activity , no headache, no other complain  </t>
  </si>
  <si>
    <t>bp124/71,  ,pr 78,  inr 2.53, pt 26</t>
  </si>
  <si>
    <t>Recurrent DVT + RV DYSFUNCTION + HTN +CONCENTRIC LVH + secondary polycythaemia HE IS ON Amlodipine 10 MG PO/ day WARFARIN 10MG PO/D- lasix 40 mg PO BID</t>
  </si>
  <si>
    <t>She complain inching sensation allover body which is worsened after shower</t>
  </si>
  <si>
    <t>PR=79 RR=17 BP=106 / 57 FBS=136,HGA1C-8.6</t>
  </si>
  <si>
    <t>P=TYPE 2 DM + POORLY CONTROLLED BLOOD SUGAR+ Allergic dermatitis</t>
  </si>
  <si>
    <t>CONTINUE DAPAGLIFLOZIN 10MG PO/DAYATROVASTATIN 20MG PO/DAY,ISCALET METFORMIN 500MG PO BID,l ink to dermatology</t>
  </si>
  <si>
    <t>P=TYPE 2 DM ON DAPAGLIFLOZIN 10MG PO/DAY METFORMIN 500MG PO/DAY ATROVASTATIN 20MG PO/DAY</t>
  </si>
  <si>
    <t xml:space="preserve">still has resting tremor </t>
  </si>
  <si>
    <t>BP=?             PR=88</t>
  </si>
  <si>
    <t xml:space="preserve">INC Parkinson LD/CD 250/25 MG PO TID </t>
  </si>
  <si>
    <t xml:space="preserve">P1-Parkinson LD/CD 250/25 MG PO BID </t>
  </si>
  <si>
    <t>BP=100-123/70-78  BP=125 / 76_x000D_
FBS=75-88_x000D_
cr=1 (0.67-1.17) BUN=20</t>
  </si>
  <si>
    <t>P1=Facial paralysis 2ry to RT Parietal white matter focal infraction _x000D_
P1=HTN  on Amlodipine 5 mg PO daily, ASA 81 mg PO daily, Atrovastatin 20mg PO daily</t>
  </si>
  <si>
    <t>BP=130/60 PR=70</t>
  </si>
  <si>
    <t xml:space="preserve">not well controlled DM </t>
  </si>
  <si>
    <t>do HGBA1C_x000D_
CONTINUE MED</t>
  </si>
  <si>
    <t>DM + HTN on NPH 22/ 16 enalepril 10 bid amlod 10 od and atrov 40 od</t>
  </si>
  <si>
    <t>SHE HAS ABDOMENAL DISTENSION NO OTHER COMPLIANT</t>
  </si>
  <si>
    <t>PR=96 RR=17 BP=128 / 93 T=36_x000D_
HCV AB=POS_x000D_
LFT=NORMAL</t>
  </si>
  <si>
    <t>CHRONIC HCV INFECTION + SAME</t>
  </si>
  <si>
    <t>REFILL SAME MEDICATIONS_x000D_
HCV Ag LEVEL_x000D_
REPEAT ABDOMENOPELVIC U/S</t>
  </si>
  <si>
    <t>P=RVI on HAART + HTN; on amlodipine 5 mg po day</t>
  </si>
  <si>
    <t xml:space="preserve">bp130/63, 140/72 ,pr 80, fbs 106 </t>
  </si>
  <si>
    <t xml:space="preserve">SUBOPTIMAL CONTROLL HTN WITH HHD +DM </t>
  </si>
  <si>
    <t>PR=85 RR=17 BP=96 / 68</t>
  </si>
  <si>
    <t>P=STAGE T1 RVI+CVT(Treated)</t>
  </si>
  <si>
    <t>Continue ASA 81mg po daily,</t>
  </si>
  <si>
    <t>PR=89 RR=17 BP=145 / 68 T=36_x000D_
FBS=132-126-132-97-120-126MG/DL</t>
  </si>
  <si>
    <t>REFILL_x000D_
HE  COULD NOT AFFORD FOR DAPA/MET WITH VILDAGLIPTIN</t>
  </si>
  <si>
    <t>P=TYPE 2 DM + HTN On nifedipine 20mg PO BID,  HCT 25mg PO daily, metformin 1000mg/ PO BID, DOUNIL 10MG PO BID; Atorvastatin 20 mg PO/day</t>
  </si>
  <si>
    <t xml:space="preserve">claim she has  increased size of anterior neck mass associated with Dyspnea of 15 days duration. She has a hx of Lt shoulder &amp; arm pain of 7 days duration  </t>
  </si>
  <si>
    <t>BP=129 / 80, PR=100_x000D_
LGS= 10*6 cm size muli nodular anterior neck mass</t>
  </si>
  <si>
    <t xml:space="preserve">TFT, OFT, Serum ele </t>
  </si>
  <si>
    <t>P=NYHA class 3 stage C HFrEF 2ry to peripartal non ischemic DCMP + thyrotoxicosis; on lasix 40 mg po day ,enalapril 5 mg po day, PTU 100 mg po TID , Spirolactone 12.5 mg po day</t>
  </si>
  <si>
    <t>BP - 107  140 / 88</t>
  </si>
  <si>
    <t>REFILL UNTIL APPT DATE - 2 MONTHS</t>
  </si>
  <si>
    <t>T2 DM + HTN; on Insulin 20/10 IU SC BID ,  Atrovastatin 20mg daily, Enalapril 10 mg/ 5 mg po/d</t>
  </si>
  <si>
    <t xml:space="preserve">COMPLAINS FATIGUE </t>
  </si>
  <si>
    <t>BP=100/70  PR=70</t>
  </si>
  <si>
    <t>MAKE WARFARINE 5MG PO/D FOR 5 DAY THEN 2.5 FOR 2 DAYS_x000D_
LASIX 20MG PO/D_x000D_
CONTINUE MED</t>
  </si>
  <si>
    <t>P- HFrEF (30-35%) 2o to DCMP ( moderate MR and severe TR) + AF On Lasix 40mg PO BID, Metoprolol 25mg PO daily, Spironolactone 25mg PO daily,LOSARTAN 50MG PO/D, warfarin 2.5mg PO daily ECHO result on 27/9/23 Dilated cardiomyopathy with moderate LV and mild RV systolic dysfunction, moderate MR and severe TR with mild pulmonary hypertension</t>
  </si>
  <si>
    <t>As his sister complain he cant move his leg, didn't control his bowl and bladder</t>
  </si>
  <si>
    <t>pt not present updated investigation=doppler u/s=normal left lower limb venous doppler study,left knee joint effusion + mild left lower  leg subcutaneous edema</t>
  </si>
  <si>
    <t>P1- Known HTN+ PAD + Fatty Liver + faecal-urine incontinence 2ry to ? + NUROCOGNITIVE DISORDER WITH PERCEPITINAL DISTURBANCE</t>
  </si>
  <si>
    <t>continue Atrovastatin 40mg PO Once daily Acetylsalicylic Acid 81mg PO Once daily Metoprolol 50mg PO Once daily Enalapril Maleate 5mg PO Once daily Risperidone 0.5mg PO Once dail- add plasil 10mg po daily</t>
  </si>
  <si>
    <t>P1- Known HTN+ PAD + Fatty Liver + faecal-urine incontinence 2ry to ? + NUROCOGNITIVE DISORDER WITH PERCEPITINAL DISTURBANCE + Atrovastatin 40mg PO Once daily Acetylsalicylic Acid 81mg PO Once daily Metoprolol 50mg PO Once daily Enalapril Maleate 5mg PO Once daily Risperidone 0.5mg PO Once dail-</t>
  </si>
  <si>
    <t xml:space="preserve">BURNING AND NUBMING SENSATION OF  LOWER EXTERMITY ,  AND LEFT HEEL PAIN </t>
  </si>
  <si>
    <t xml:space="preserve">BP - 90/76 </t>
  </si>
  <si>
    <t xml:space="preserve">SEND HGA1C , RBS , LIPID PROFILE , RFT ,LFT SEND  CALCANEAL XRAY ._x000D_
  CONSIDER L/S MRI , </t>
  </si>
  <si>
    <t xml:space="preserve">PN + osteoarthritis of the knees, + mild degenerative disk disease (L4-L5) + plantar fascitis. -  ON PREGABALIN 75 MG PO DAILY , + SOLITARY KIDENY </t>
  </si>
  <si>
    <t>Lt knee pain of 7 yr duration</t>
  </si>
  <si>
    <t xml:space="preserve">BP=135 / 77    PR=76_x000D_
FBS=105 </t>
  </si>
  <si>
    <t xml:space="preserve">T2 DM + Lt knee OA </t>
  </si>
  <si>
    <t>Lt knee x ray,  HgA1c_x000D_
MTF 1 gm po bid]  - daonil 10 mg po bid, Atrovastatin 20 mg po/d, Amitriptyline 12.5 mg po/d</t>
  </si>
  <si>
    <t>P=T2 DM on mtf - 1.5/1 gm po bid[But she took MTF 1 gm po bid]  - daonil 10 mg po bid, Atrovastatin 20 mg po/d, Amitriptyline 12.5 mg po/d</t>
  </si>
  <si>
    <t>bp=126/70 pr=70</t>
  </si>
  <si>
    <t>p1 HTN + DM + ? focal sezure on Inuline (nph + reg) 14/8 morning and 12/8 eveing mtf 500 mg po/D atrovov 10 lisnopril 5 mg po/D  valproate 200 mg po bid, AMIT 25MG PO/D</t>
  </si>
  <si>
    <t>CONTINUE MED _x000D_
ESCALATE NIGHT nph to 14iu</t>
  </si>
  <si>
    <t>p1 HTN + DM + ? focal sezure on Inuline (nph + reg) 14/8 morning and 12/8 eveing mtf 500 mg po/D atrovov 10 lisnopril 5 mg po bid valproate 200 mg po bid, AMIT 25MG PO/D</t>
  </si>
  <si>
    <t>PR=103 RR=17 BP=130/90 T=36_x000D_
INR=2.53</t>
  </si>
  <si>
    <t>P=Recurrent DVT + RV DYSFUNCTION + HTN +CONCENTRIC LVH + secondary polycythaemia HE IS ON Amlodipine 10 MG PO/ day WARFARIN 12.5 MG PO/D- lasix 40 mg PO BID</t>
  </si>
  <si>
    <t xml:space="preserve">the edema has subsided. has no new compliant </t>
  </si>
  <si>
    <t xml:space="preserve">BP=                            </t>
  </si>
  <si>
    <t>Appoint after 1 month with seral BP recording_x000D_
Change amlodipine _x000D_
collect ECHO result</t>
  </si>
  <si>
    <t>P1= HTN  amlodipine (D/c)_x000D_
P2= ischemic stroke on ASA 81 mg po daily, atrovastatin 40mg po daily, and_x000D_
P3: Newly diagnosed T2DM on MTF 500mg po daily</t>
  </si>
  <si>
    <t xml:space="preserve">BP=107/70, PR=75 </t>
  </si>
  <si>
    <t>Controlled HTN + DVHD( Mild MR &amp; TR) + Mild PHTN</t>
  </si>
  <si>
    <t>Lasix 20mg po daily, atrovastin 20mg po daily, enalapril 5 m po BID</t>
  </si>
  <si>
    <t>P=Controlled HTN + DVHD( Mild MR &amp; TR) + Mild PHTN; on Lasix 20mg po daily, atrovastin 20mg po daily, enalapril 5 m po BID</t>
  </si>
  <si>
    <t>PR=96 RR=17 BP=128 / 93 T=36 HCV AB=POS LFT=NORMAL</t>
  </si>
  <si>
    <t>REFILL SAME MEDICATIONS HCV Ag LEVEL REPEAT ABDOMENOPELVIC U/S</t>
  </si>
  <si>
    <t xml:space="preserve">FBS-  150 - 155 - 157_x000D_
</t>
  </si>
  <si>
    <t xml:space="preserve">UPDATE INX -  FOR NEXT APPT _x000D_
- REFILL AND APPT _x000D_
</t>
  </si>
  <si>
    <t xml:space="preserve">TYPE 2 DM + DYSLIPIDEMIA  MTF - 1GM PO BID  , NPH 26/ 16 IU SC BID , ATROVASTATIN 20 MG PO DAILY , </t>
  </si>
  <si>
    <t>FBS- 304 -246</t>
  </si>
  <si>
    <t>SEND HGA1C  AND RFT</t>
  </si>
  <si>
    <t xml:space="preserve">known T2DM ( for the last 10yrs) on doanil 5mg po bid  , MTF - 500 MG PO DAILY , </t>
  </si>
  <si>
    <t>no body swelling, Orthopenia, PND or SOB</t>
  </si>
  <si>
    <t>BP=104 / 69, PR=82 , regular _x000D_
ECHO( recorded in the system on 5/10/15)=MILD MITRAL REGURGITATION,LEFT VENTRICULAR HYPERTROPHY</t>
  </si>
  <si>
    <t xml:space="preserve">? VHD( MILD MR) </t>
  </si>
  <si>
    <t>Metoprolol 12.5 mg po/d</t>
  </si>
  <si>
    <t>P=SAME+ HHD+ MILD MR+ ? RECURRENT MULTINODULAR GOITER(EUTHYROID); on Metoprolol 12.5 mg po/d</t>
  </si>
  <si>
    <t>He has a hx of ABM twice in the last 1 mon</t>
  </si>
  <si>
    <t>Phenobarbitone 100 mg po BID, INC Na-Valporate 400 mg po bid to Na- valporate 500 mg po bid</t>
  </si>
  <si>
    <t xml:space="preserve">P=uncontrolled Seizure; on Phenobarbitone 100 mg po BID, Na-Valporate 400 mg po bid </t>
  </si>
  <si>
    <t xml:space="preserve">BP= 154 / 97 PR=94 RR=17 FBS= 110_x000D_
Recorded BP </t>
  </si>
  <si>
    <t>Poorly controlled HTN_x000D_
Fairly controlled T1DM</t>
  </si>
  <si>
    <t>send for RFT, Serum electrolyte, lipid profile, HbA1c%, UA</t>
  </si>
  <si>
    <t>P1= Known HTN on amlodipine 5 mg po daily_x000D_
P2= T1DM PT ON NPH 42/24 IU</t>
  </si>
  <si>
    <t>send for RFT, Serum electrolyte, lipid profile, HbA1c%, UA_x000D_
escalate amlodipine to 10mg po daily</t>
  </si>
  <si>
    <t>urinary frequency &amp; urine color change</t>
  </si>
  <si>
    <t xml:space="preserve">BP=110/80, PR=80 </t>
  </si>
  <si>
    <t xml:space="preserve">chronic viral hepatitis(HBV) VL- 410IU/ML +? Cystitis </t>
  </si>
  <si>
    <t>Cotrimoxazole 960 mg po bid for 1 wk</t>
  </si>
  <si>
    <t>P=chronic viral hepatitis(HBV) VL- 410IU/ML</t>
  </si>
  <si>
    <t xml:space="preserve">Periumbilical and more at the left paraumbilical abdominal pain and bloating of 09 months _x000D_
Epigastric pain annd vomiting of 03 months _x000D_
Occasional blood mixed stool for the last 09 months _x000D_
Took ciprofloxacin (02 times in the last 04 months)_x000D_
No dysuria or frequency of urine </t>
  </si>
  <si>
    <t xml:space="preserve">BP - 109/75         PR - 109 _x000D_
RBS - 109 mg/dL, CBC - WNR, CRP - 3 - 10 mg/dL, S/E - many RBCs, pus cells 2+, urine/A - leukocyte trace, many RBCs/HPF, 8 - 10 WBCs/HPF and granulocyte 2+_x000D_
Abdominopelvic U/S - normal, CXR - normal, </t>
  </si>
  <si>
    <t xml:space="preserve">Dyspepsia + ?IBD + Asymptomatic UTI </t>
  </si>
  <si>
    <t xml:space="preserve">Left flank pain of 02 years getting worse in the last 01 week _x000D_
Occasional frequency of urine _x000D_
No constipation </t>
  </si>
  <si>
    <t xml:space="preserve">BP - 120/80            PR - 74 </t>
  </si>
  <si>
    <t xml:space="preserve">R/O Left Renal Stone </t>
  </si>
  <si>
    <t xml:space="preserve">CBC, RBS, S/E, Cr, Urine/A and abdominopelvic U/S </t>
  </si>
  <si>
    <t xml:space="preserve">Known thyrotoxicosis for the last 10 years on PTU 100mg PO BID_x000D_
Has thyroid surgery 26 years back _x000D_
Has palpitations for the last 3 months_x000D_
Has alos bloating and constipation of 02 months_x000D_
Polyarthalgia and fatigue of 05 years </t>
  </si>
  <si>
    <t>BP - 120/80                  PR -  101 _x000D_
Last determination of TFTs done a month back - T3 - 3.09, T4 - 14.20, TSH - &amp;lt;0.005</t>
  </si>
  <si>
    <t>RBS, Cr, SGOT, SGPT, CBC, TFTs, ECG, thyroid U/S and FNAC from thyroid mass</t>
  </si>
  <si>
    <t xml:space="preserve">Sub-occipital painful swelling of 03 days </t>
  </si>
  <si>
    <t xml:space="preserve">BP - 147/80,             PR - 74_x000D_
Left side, small (0.75 cm) sub-occipital LAP </t>
  </si>
  <si>
    <t xml:space="preserve">Isolated Systolic HTN + Non-specific solitary LAP </t>
  </si>
  <si>
    <t>CBS, ESR, RBS, Cr and lipid profile</t>
  </si>
  <si>
    <t xml:space="preserve">Cough of 01 month productive of whitish sputum Right psoterior chest pain of 05 years _x000D_
No fever or night sweating </t>
  </si>
  <si>
    <t>BP - 250/139             PR - 120</t>
  </si>
  <si>
    <t xml:space="preserve">Hypertensive Urgency ?Emergency + Bronchitis </t>
  </si>
  <si>
    <t>BP=164 / 87, PR=70_x000D_
HBPM=10-152/59-71</t>
  </si>
  <si>
    <t>HTN(fair BP) + EPIGASTRIC HERNIA+RIGHT NEPHROLITHIASIS(SMALL) + RIGHT KIDENY SMALL CYST</t>
  </si>
  <si>
    <t>INC. Enalapril 5/10 mg po bid _x000D_
D/C HCT _x000D_
Advised on LSM &amp; drug adherence</t>
  </si>
  <si>
    <t xml:space="preserve">P=HTN + EPIGASTRIC HERNIA+RIGHT NEPHROLITHIASIS(SMALL) + RIGHT KIDENY SMALL CYST (ULTRASOUND EVIDENCE),ON ENALAPRIL 10MG PO DAILY, HCT 25 mg po/d[ but she took HCT Intermittently b/c of feeling of dizziness]  </t>
  </si>
  <si>
    <t xml:space="preserve">BP= 125 / 93, PR=92_x000D_
HBPM=120-130/80-90_x000D_
Ixs on 13/10/15=&gt; TG= 330, HDL=37, LDL=108; K=5, Na=144, </t>
  </si>
  <si>
    <t>P=essential hypertension; on Amlodipine 5 mg po/d</t>
  </si>
  <si>
    <t xml:space="preserve">no new cxomplain </t>
  </si>
  <si>
    <t xml:space="preserve">BP: 01 / 75_x000D_
FBS: 100    97    141 mg/dl ( home measurement) </t>
  </si>
  <si>
    <t>T1DM on NPH 26/10IU sc bid</t>
  </si>
  <si>
    <t xml:space="preserve">he has leg swelling dry cough off 4 days duration. no fever, chest pain. </t>
  </si>
  <si>
    <t xml:space="preserve">BP=145/71, PR=86_x000D_
MSS=G-I pitting edema </t>
  </si>
  <si>
    <t xml:space="preserve">Controlled HTN +? HF 2 to HHD to r/o IHD </t>
  </si>
  <si>
    <t>OFT, serum ele, U/A, ECG, ECHO, Enalapril 10 mg po BID</t>
  </si>
  <si>
    <t>P=HTN on Enalapril 10 mg po BID</t>
  </si>
  <si>
    <t>BP: 160 / 94    PR: 79</t>
  </si>
  <si>
    <t>OFT, lipid profile, cbc, u/a</t>
  </si>
  <si>
    <t>no new complaint, No ABM</t>
  </si>
  <si>
    <t>BP_103/75_x000D_
pr 67</t>
  </si>
  <si>
    <t>refill and advise and appoint to neurolgy</t>
  </si>
  <si>
    <t>VS BP 110/70 PRR88 RR 20</t>
  </si>
  <si>
    <t xml:space="preserve">no new  complain    </t>
  </si>
  <si>
    <t>fbs  176 ,150  10  200</t>
  </si>
  <si>
    <t xml:space="preserve">refill   and  appoint  after 1  month  with  serial  fbs  record  </t>
  </si>
  <si>
    <t>joint pain for the past one month more on hip and knee. he also had  hx of itching pain of both eye</t>
  </si>
  <si>
    <t>BP: 150/90   140/70    140/60    130/70 ( Home measurements), 148 / 80   PR: 74</t>
  </si>
  <si>
    <t>Sub optimal bp control + ? OA</t>
  </si>
  <si>
    <t>CBC, CRP, Hip/knee x ray, lipifd profile and OFT_x000D_
LINK TO OPHTALMOLOGY</t>
  </si>
  <si>
    <t>HTN on amlodipine 5mg po daily, enalapril 5mg po BID and ASAm 81 mg po daily</t>
  </si>
  <si>
    <t>BP-132/77_x000D_
pr 78_x000D_
FBS_??</t>
  </si>
  <si>
    <t xml:space="preserve">1. TIIDM on MTF 1.5gm/1gm  po BID, Glibenclamide 10/5 mg po BID 2. HTN on Enalapril 10 mg po BID, HCT 25 mg po/d, Atorvastatin 20 mg po/d, amlodipine 5 mg po/d 3. PN on AMT 25 mg (claims to has been taking it half tab )po/d and Neurobin 1 tab po/d_x000D_
_x000D_
</t>
  </si>
  <si>
    <t>echo    mild  LVH  and   grade   1  LV  DIASTOLIC  DYSFUNCTION    LVEF    65</t>
  </si>
  <si>
    <t>REFILL  AND  APOINT  AFTER  3  MONTH</t>
  </si>
  <si>
    <t>BP          127 / 69               PR 82</t>
  </si>
  <si>
    <t>Hypertension for the last one year Type 2 DM for the last one year CKD creatinine 1.58mg/dl Good glycemic control Dyslipidaemia on Metformine 500mg po pre day  enalapril 10mg 10mg po per day HCT 25mg po per day atorvastatin 20mg po per day echocardiography  mild LVH and grade 1 DD FBS 112mg/dl</t>
  </si>
  <si>
    <t>amlodipine is changed to enalapril_x000D_
 continue the other medication</t>
  </si>
  <si>
    <t>Hypertension for the last one year Type 2 DM for the last one year CKD creatinine 1.58mg/dl Good glycemic control Dyslipidaemia on Metformine 500mg po pre day enalapril10mg po per day HCT 25mg po per day atorvastatin 20mg po per day</t>
  </si>
  <si>
    <t>VS BP 110/70PR 88 RR 20</t>
  </si>
  <si>
    <t>BP=167/71[ She is not taking Anti HTN for 1 day], PR=100_x000D_
FBS=203_x000D_
ECG(7/2/15)=Sinus Rhythm, Normal Axis, Abnormal T waves suggestive of Lateral Wall Ischemia, Voltage_x000D_
Criteria for Left Ventricular Hypertrophy_x000D_
Echo on 29/03/15 =Moderate concentric LVH + Grade I LV diastolic dysfunction + calcific aortic disease</t>
  </si>
  <si>
    <t xml:space="preserve">Poor glycemic control T2DM + HTN with HHD(Sub optimal BP) </t>
  </si>
  <si>
    <t>MTF 1/1.5 GM PO BID,GLIBINCLAMIDE 10 MG PO BID, NIFEDIPINE 20 MG PO BID,ENALAPRIL 10 MG PO BID_x000D_
Advised on LSM &amp; Drug adherence</t>
  </si>
  <si>
    <t>P=T2DM + HTN;  ON MTF 500 mg po bid[ But she took MTF 1GM PO BID], GLIBINCLAMIDE 10 MG PO BID,NIFEDIPINE 20 MG PO BID,ENALAPRIL 10 MG PO BID,HCT 25MG PO DAILY[ She is not taking HCT]</t>
  </si>
  <si>
    <t xml:space="preserve">VS BP 110/ 70 PR 88 </t>
  </si>
  <si>
    <t>complain  dysuria</t>
  </si>
  <si>
    <t xml:space="preserve">bp    141/57  </t>
  </si>
  <si>
    <t xml:space="preserve">HTN+HHD+?UTI </t>
  </si>
  <si>
    <t>UP  DATE RFT  AND  SEND  U/A</t>
  </si>
  <si>
    <t>BP=140 / 94, PR=77_x000D_
HBPM=118/73, PR=97_x000D_
FBS=98</t>
  </si>
  <si>
    <t xml:space="preserve">NPH 20/10 IU SC BID_x000D_
LSM advised_x000D_
Appt after 3 mons with serial FBS &amp; FBS measurement </t>
  </si>
  <si>
    <t>comes for refill</t>
  </si>
  <si>
    <t>Osteoporosis + RT Knee OA + moderate persistent asthmatic</t>
  </si>
  <si>
    <t>parastesia and tingling od lower extrimities</t>
  </si>
  <si>
    <t>BP- 104/72_x000D_
pr 78_x000D_
FBS_104,</t>
  </si>
  <si>
    <t xml:space="preserve">1. TIIDM on MTF 1 gm po BID, Glibenclamide 10/5 mg po BID 2. HTN on Enalapril 10 mg po BID, HCT 25 mg po/d, Atorvastatin 20 mg po/d, amlodipine 5 mg po/d 3. PN on AMT 25 mg (claims to has been taking it half tab )po/d and Neurobin 1 tab po/d_x000D_
_x000D_
</t>
  </si>
  <si>
    <t>BP=133/75, PR=78_x000D_
FBS=98-119</t>
  </si>
  <si>
    <t>Good Glycemic control + Optimal BP ++ CERVICAL SPONDYLOPATHY + LBP 20 to ? Thoracolumbar Degenerative spondylosis</t>
  </si>
  <si>
    <t>MTF 500 mg po/d, Daonil 5 mg po day, Atrovastatin 20 mg po/d, Amlodipine 10 mg po/d_x000D_
Link to Ophthalmology clinic for DM eye evaluation</t>
  </si>
  <si>
    <t>P=T2DM + HTN with HHD+ CERVICAL SPONDYLOPATHY + LBP 20 to ? Thoracolumbar Degenerative spondylosis; on MTF 500 mg po/d, Daonil 5 mg po day, Atrovastatin 20 mg po/d, Amlodipine 10 mg po/d</t>
  </si>
  <si>
    <t xml:space="preserve">on previous visit pt had depression (thought (no negative thought), mood (happy), behaviour (discliplined, communicate well, lives with her families , had a good stay in the past two weeks, no self injury) physical activioty (energetic , has fatigue, no goitor, never had fight with family members), environment (make bed, cooked food, washed clothes, no excessive work , took intermittent rest with family pressure , they frequently comment her to rest) BP 120/70 mmhg had 3 measurement al;l normal (salt restriction), FBS not done (on dietary measurement)not on any medication, (weist circumfrrance 110cm/ height 175cm = 0.6 pt has visceral obesity risk fatty liver </t>
  </si>
  <si>
    <t>sleeps well, walking diostance good, muscle strength good, no emotional change (no excessive sadness or happyness0, no memory loss, good judghement</t>
  </si>
  <si>
    <t>good disease course + comment (pt colorfully dressed)</t>
  </si>
  <si>
    <t>salt restrioction, be active, mini ize coffee, prevention of fall, vegitable and fruit dish, legumes dish, avoid fattyoilly foods, avoid friued food, get adequate sun light, investigations requested (pap smear, TSH, CA125)</t>
  </si>
  <si>
    <t>hypertension, diabetes, simple ovary cyst, common mental distress</t>
  </si>
  <si>
    <t xml:space="preserve">no new  complain   and  she is  1  month  post  op  after  renal  stone  surgery </t>
  </si>
  <si>
    <t xml:space="preserve">bp 162 /89  </t>
  </si>
  <si>
    <t xml:space="preserve">smooth  post  op and  poorly  controlled    HTN  </t>
  </si>
  <si>
    <t xml:space="preserve">refill  and  make  medication  amlodipine  5  mg po/day  and   enalapril  10 mg  po /day    and  appoint    after 1 month   with  serial  bp  record   </t>
  </si>
  <si>
    <t>known asthmatic +acute exacerbation of asthma 2 ? CAP + ? nephrolithiasis + pyelonephritis + raised BP</t>
  </si>
  <si>
    <t>DM ON METFORMIN1000mg MG PO BID ,ATROVASTATIN 20 MG PO daily +pN ON NEUROBION 1 TAB PO/D</t>
  </si>
  <si>
    <t>has sx of burning sensation over the the lower exterimity</t>
  </si>
  <si>
    <t>bp=122/70 pr=80</t>
  </si>
  <si>
    <t xml:space="preserve">escalate metformin to 500/1000mg_x000D_
pregabalin 75mg po bid_x000D_
</t>
  </si>
  <si>
    <t>P- HTN WITH HHD + TYPE II DM (8 yrs) On: Atorvastatin 80 mg po daily, Amlodipine 10 mg po daily, Metformin 500 mg po BID, enalapril 5 mg po BID, pregabalin 75mg PO daily, ASA</t>
  </si>
  <si>
    <t>Bilateral lower limb pain</t>
  </si>
  <si>
    <t>bp  161/66   142/62  120/70130/70</t>
  </si>
  <si>
    <t>controlled  htn+?hhd+?osteoporosis</t>
  </si>
  <si>
    <t xml:space="preserve">refill and  up  date  rft  and  lipid profile </t>
  </si>
  <si>
    <t xml:space="preserve">no new compliant ,no nasal bleeding urine color change she didn,t bring INR result </t>
  </si>
  <si>
    <t>PR=72 RR=8 BP=131 / 75</t>
  </si>
  <si>
    <t>P- Known RVI for 10 years on HAART + AFIB+ Old ischemic stroke +Hyperthyroid  +Epilepsy(not on medication)</t>
  </si>
  <si>
    <t>continue PTU 100 mg po per day atorvastatin 40mg, Warfarin 5/7.5 MG Digoxin 0.125 mg lasix 40 mg po/day,appoint after 3 month with INR,TSH</t>
  </si>
  <si>
    <t>P- Known RVI for 10 years on HAART /Cardiac patient with AFIB/Old ischemic stroke/ Epilepsy /Hyperthyroid PTU 100 mg po per day ,propranolol 20 mg (D/C  a year back )po phenytoin 50 mg po/d( d/c a yr back with physician order) atorvastatin 40mg, Warfarin 5/7.5 MG Digoxin 0.125 mg lasix 40 mg po/day</t>
  </si>
  <si>
    <t xml:space="preserve">she has lt lower gum pain &amp; swelling associated with intermittent gum bleeding of 6 mons duration. For this compliant she went to Local H/C &amp; provided with Metronidazole 500 mg po tid for 1 wk._x000D_
She is told  to have raised BP and started unspecified Anti-HTN for the past 1 mon at local H/C._x000D_
She has bloating for the past 3 mons </t>
  </si>
  <si>
    <t>BP=118/87, PR=77_x000D_
HgA1c=6.7</t>
  </si>
  <si>
    <t xml:space="preserve">T2DM( fair glycemic control) + Dyslipidemia + Newly Dxed HTN on Rx + ? Gingivitis + Dyspepsia </t>
  </si>
  <si>
    <t xml:space="preserve">MTF 850mg po BID, Doanil 5 mg po bid, Atrovastatin 20mg po daily, collect Anti-HTN medication _x000D_
LSM advised _x000D_
Pantoprazole 40 mg po/d for 2 wks_x000D_
Amoxicillin 500 mg po tid for 5 days, if no Improvement link to Dental clinic </t>
  </si>
  <si>
    <t>P=T2DM(&gt; 10 yrs) + Dyslipidemia; on MTF 850mg po BID, Doanil 10 mg po bid[ but she took Doanil 10mg po daily], Atrovastatin 40mg po daily</t>
  </si>
  <si>
    <t>bilateral lower leg weakness of 1 month</t>
  </si>
  <si>
    <t xml:space="preserve">well controlled HTN + T2 DM ?  PNP </t>
  </si>
  <si>
    <t xml:space="preserve">Uric acid , RF, CBC, OFT, Elec, Pelvic Xray , Lt knee xray  </t>
  </si>
  <si>
    <t xml:space="preserve">well controlled HTN +?  PNP </t>
  </si>
  <si>
    <t xml:space="preserve">bp=125/65 pr=70  </t>
  </si>
  <si>
    <t>taper prednisolone to 10mg po/d for 2 weeks then 5mg po/d for next 2 weeks_x000D_
continue other med</t>
  </si>
  <si>
    <t xml:space="preserve">no new complain ( follow up ) </t>
  </si>
  <si>
    <t xml:space="preserve">pt not present ( her doughter comes for investigation) </t>
  </si>
  <si>
    <t xml:space="preserve">cbc, s/e, FBS, OFT, Serum albumin, total protein, </t>
  </si>
  <si>
    <t xml:space="preserve"> ESRD ON HD P-2 T2 DM +HTN</t>
  </si>
  <si>
    <t>bp=120/80 pr= 70</t>
  </si>
  <si>
    <t xml:space="preserve">controlled DM and HTN _x000D_
</t>
  </si>
  <si>
    <t>CHANGE amlodipine to HCT due to leg swelling _x000D_
continue other med</t>
  </si>
  <si>
    <t>seen recently  ECHO ( IHD, grade one diasytolic dysfunction, ventricular hypertrophy with preserved systolic function, EF 55%) uric acid 7 mg/dl,</t>
  </si>
  <si>
    <t xml:space="preserve">recently seen </t>
  </si>
  <si>
    <t xml:space="preserve">IHD disease with preserved systolic function </t>
  </si>
  <si>
    <t xml:space="preserve">salt restriction, minimize coffee, vegitabl;e and fruit dish, legumes dish , use only liquid oil, get adequate sun light, avoid fattyyoilly food, avboid fruiied food, foot care (wear loose shoe,becareful while cutting cutting nail, keep moisturizing legs with vaslin, keep hyygien) walk for 20 minyutes 5 times per week, loose weight </t>
  </si>
  <si>
    <t>no body edema, chest</t>
  </si>
  <si>
    <t xml:space="preserve">BP=136/80, PR=74, regular _x000D_
CVS= No JVD, No PMI shift, S1 &amp; S2 heard no G or M </t>
  </si>
  <si>
    <t>Controlled HTN + ? DCMP(idiopathic)</t>
  </si>
  <si>
    <t xml:space="preserve">Repeat ECHO, ECG, OFT, serum ele,, Viral marker, VDRL  </t>
  </si>
  <si>
    <t xml:space="preserve">P1: HTN  p2: DCMP (Ejection fraction 35 - 40 %); on Enalapril 5 mg po bid </t>
  </si>
  <si>
    <t>right knee aching type of knee pain</t>
  </si>
  <si>
    <t>BP-135.76, 135/78, 140/76_x000D_
pr 78_x000D_
FBS- 145, 153, 156</t>
  </si>
  <si>
    <t>NPH- 40/30_x000D_
link to orthopedics_x000D_
appoint after 2 months</t>
  </si>
  <si>
    <t xml:space="preserve">shoulder pain of 1 week </t>
  </si>
  <si>
    <t xml:space="preserve">shoulder pain 2ry ? PNP + RA </t>
  </si>
  <si>
    <t xml:space="preserve">VS BP 110/7P PR 88 </t>
  </si>
  <si>
    <t>no cough, no SOB, no edema, no visual problem, no back pain, no paresthasia, claudication, joint mobility good, good balance (tinites, no virtigo), good understanding, cooperative, no obesity, no stress, no psychosocial distress, good dietary habit, good hygien (brush tooth), has fatigue, adherent to medication,toiletiong good, good social intetraction. remarkls (no breast mass, no vaginal discharge), weist circumferance 99cm/ height 160 cm = 0.6 pt has visceral obesity risk fatty liver</t>
  </si>
  <si>
    <t>sleeps well, walking distance good, muscle strengthj good but feels fatigue, has light headedness, no memory loss, no emotional change, good judgement</t>
  </si>
  <si>
    <t>good diseaease course</t>
  </si>
  <si>
    <t>sdalt restriction, minimize coffee, abvoid oillyfatty food, avoid fried food, vegitabl;e and fruit dish, legumes dish, get adeqyuate sun light, be active at home (cook food, wash cloth, clean house)foot care (hygienm, keep oistiurizing legs with vaslin, wear loose shoe, becareful while cutting nails), keep candy in pockets 9hypoglycemic symptoms told)</t>
  </si>
  <si>
    <t>diabetes, hypertenmsion, HHD</t>
  </si>
  <si>
    <t>BP      180 / 98               PR 106</t>
  </si>
  <si>
    <t>Hypertension for the last 3 years Type 2 DM for the last 23 years with chroni c complication Dyslipedemia poor glycaemia control NPH 10/8 24 hours urine protein greater than 2 grams/ creatinine 1,6 eGFR 47ml/min FBS 113 dapaglofluzine10mg Enalapril 15mg po  BID metformin 500mg bid atorvastatin 40mg po per day insulin 12/10  units_x000D_
 HGBA1c 7 % creatine 1.7 eGFR 44 ml/min stage 3</t>
  </si>
  <si>
    <t>refill and appoint_x000D_
 poor BP  control_x000D_
 addd amlodipine 10mg po per day</t>
  </si>
  <si>
    <t>Hypertension for the last 3 years Type 2 DM for the last 23 years with chroni c complication Dyslipedemia poor glycaemia control NPH 10/8 24 hours urine protein greater than 2 grams/ creatinine 1,6 eGFR 47ml/min FBS 113</t>
  </si>
  <si>
    <t>bp=130/90 pr=70</t>
  </si>
  <si>
    <t>Fistula In Ano (Intersphincteric Fistula) + Newly Dx HTN on Enalaparil 10 mg PO BID + Cholelithiasis ( Asymptomatic)</t>
  </si>
  <si>
    <t>BP=116 / 61, PR=84_x000D_
FBS=146, HgA1c( on 26/3/16)=8.6%</t>
  </si>
  <si>
    <t>T2 DM(poor glycemic control) + BILATERAL RENAL STONE</t>
  </si>
  <si>
    <t xml:space="preserve">NPH=30/24 IU SC BID , Metformin 850 mg po BID, Atrovastatin 20 mg po/d_x000D_
Link to Ophthalmology for DM eye screening </t>
  </si>
  <si>
    <t>P=T2 DM( for 15 yrs) + BILATERAL RENAL STONE ; on NPH=30/24 IU SC BID , Metformin 500 mg po BID, Atrovastatin 20 mg po/d</t>
  </si>
  <si>
    <t>BP: 95 / 55    PR: 75_x000D_
Abdominopelvic u/s: early BPH_x000D_
HgA1c:5.3</t>
  </si>
  <si>
    <t>cbc, u/a, oft, s/e</t>
  </si>
  <si>
    <t>Hypertension(19 years )with HHD + stage 3 CKD + Right sided hemiparesis secondary to ischemic stroke on lasix 40mg po daily, atrovastatin 40mg po daily, ASA 81 mg po daily and amlodipine 10mg po daily and spironolactone 25mg ppo daily</t>
  </si>
  <si>
    <t>currently cough easy fatgablity</t>
  </si>
  <si>
    <t>BP-115/64, 109/72, 110/66, 109/62, 137/62_x000D_
pr 78</t>
  </si>
  <si>
    <t>refill and advise on LSM_x000D_
appoint after 3 month</t>
  </si>
  <si>
    <t>pr: 56 17 bp;120 / 88</t>
  </si>
  <si>
    <t>CLD sec to CVH (hep C) + Type II DM + Cholelithiasis</t>
  </si>
  <si>
    <t xml:space="preserve">d/c diuretics and observe _x000D_
advise danger signs_x000D_
appoint after 3 month  _x000D_
update ixs </t>
  </si>
  <si>
    <t>A known CLD sec to CVH (hep C) + Type II DM + Cholelithiasis on Lasix 20 mg po/day , spironolactone 50 mg po/day, propranolol 20 mg po/day and atrovastatin 20 mg po/day, MTF 500 mg po/day_x000D_
_x000D_
cbc out side done; normal creatinine;1.24  hba1c;6.1</t>
  </si>
  <si>
    <t>INR, Pt , PTT</t>
  </si>
  <si>
    <t>he has hypoglycemic Sxs 2 times/ wk,to the level of 68 mg/dl</t>
  </si>
  <si>
    <t xml:space="preserve">BP=122/73, PR=80_x000D_
FBS=62-256, </t>
  </si>
  <si>
    <t xml:space="preserve">RFT, HgA1c_x000D_
NPH 20/14 IU SC BID; Decrease RI=14/8 IU SC BID </t>
  </si>
  <si>
    <t>P1: T1 DM( for 8 yrs) on NPH=24/14 AM/PM [ but he took NPH 20/14], RI 14/10 IU SC BID</t>
  </si>
  <si>
    <t>no cough, no SOB, no edema, no visual probl;em, no back pain, right sided body paresthasia (difficulty of fluenmt sppech, can understand enough, no memory loss, no weakness, no behavioural change, good judgement), breast ca on chemotheraphy (no w on 5th cycle and appouinted for surgery), no fecver, no weight loss, no diarrhea, no chest pain, urinate enough, BP  120/70 mmHg (no rasjh, no vaginal discharge)</t>
  </si>
  <si>
    <t xml:space="preserve">sleeps poorly , walking distance good, muscle strength good,  has lost hair, has hyper pigmentation </t>
  </si>
  <si>
    <t>good diseae course + side effect of chemotheraphy</t>
  </si>
  <si>
    <t>salt restriction, get high protein diet , infection prebvention (wear mask regularly, use sanitizer , wash hands frequent, avoid conmtact with coughing person, avoid staying in crowding area)vegitable and fruit dish (make it cooked vegitables)</t>
  </si>
  <si>
    <t>old stroke, disease</t>
  </si>
  <si>
    <t xml:space="preserve">?poorly  controlled  t2dm+pn?osteoporosis </t>
  </si>
  <si>
    <t xml:space="preserve">send  hemoglobin  a1c  , rft  lipid  profile   and  link  for  ophthalmic  check  </t>
  </si>
  <si>
    <t>unknown glycemia + T2DM + Dyslipidemia</t>
  </si>
  <si>
    <t>CHEST PAIN 2 TO ??</t>
  </si>
  <si>
    <t xml:space="preserve">home bp: 120/72-130/80 ,  home fbg;130-140mg/dl </t>
  </si>
  <si>
    <t xml:space="preserve">HTN+  DM  = well controlled and bp _x000D_
on ASA 81 mg po daily Atrovastatin 20 mg po/d Losartan HCT (50/12.5) Metformin 500 mg po/ bid, amlodipine 5 mg po daily </t>
  </si>
  <si>
    <t xml:space="preserve">refill_x000D_
appoint after 3 month _x000D_
update lipid profle ,u/a ,24urine protein ,rft _x000D_
</t>
  </si>
  <si>
    <t>P1=HTN_x000D_
 p2= DM _x000D_
on ASA 81 mg po daily Atrovastatin 20 mg po/d Losartan HCT (50/12.5) Metformin 500 mg po/ bid, amlodipine 5 mg po daily _x000D_
_x000D_
HBA1C:7.6</t>
  </si>
  <si>
    <t>BP     149/85 PR</t>
  </si>
  <si>
    <t>Hypertension for the last 2 years lisinopril 5 mg po per day /no DM/ told to have cardiac patient for the last some months/ osteoarthritis</t>
  </si>
  <si>
    <t>meloxicam 15 mg po per day</t>
  </si>
  <si>
    <t>HYpertension for the last 2 years no DM told to cardiac patient for the last some months osteoartritis</t>
  </si>
  <si>
    <t xml:space="preserve">BP=108 / 72, PR=94_x000D_
FBS=123 , 134 </t>
  </si>
  <si>
    <t xml:space="preserve">T1 DM(good glycemic control) + HTN (Optimal BP)      </t>
  </si>
  <si>
    <t>NPH= 38/20 IU SC BID, Amlodipine 5 mg po daily</t>
  </si>
  <si>
    <t>P=T1 DM( for 10 yrs)+ HTN; on NPH 36/20 IU BID[ But she took NPH= 38/20 IU SC BID], Amlodipine 5 mg po daily</t>
  </si>
  <si>
    <t xml:space="preserve">WORSENING CKD with controlled DM and HTN </t>
  </si>
  <si>
    <t xml:space="preserve">change metformin to insulin with 8/4iu bid_x000D_
reduce spironolactone to 12.5mg mg po/d_x000D_
do baseline investigations_x000D_
</t>
  </si>
  <si>
    <t>Corpulmonale 2ry to PHTN + known Type 2 DM + Known Hypertensive + diabetic nephropathy +   STAGE 4CKD+ ?Lipoma, on AMLODIPINE 2.5MG DIALY, FURSOMINDE 40MG PO BID,MTF 500 MG PO/day ,Losartan 50mg po daily, Sipronolactone 25mg po daily. on AMLODIPINE 5MG DIALY, FURSOMINDE 40MG PO BID,MTF 500 MG PO BID ,Losartan 50mg po daily, Spironolactone 25mg po daily. amitryptline 25 mg po daily_x000D_
current cr=2.1 with GFR=27</t>
  </si>
  <si>
    <t>tingling and parasetesia of feet</t>
  </si>
  <si>
    <t>BP-130/89_x000D_
pr 78_x000D_
FBS 172, 137, 182, 160, 190_x000D_
Cholestrol 75</t>
  </si>
  <si>
    <t>Insulin 44 / 30_x000D_
advise on LSM and appoint after 2 month</t>
  </si>
  <si>
    <t>P=LBP 2 To Lumbar Degenerative Spondylosis + T2 DM( for 8 yrs on insulin for the past 2 yrs) + Dyslipidaemia; On NPH 40/ 28 iu BID, Atorvastatin 20 mg po/d, MTF 500 mg po/d</t>
  </si>
  <si>
    <t xml:space="preserve">bilateral leg pain  burning sensation , weakness </t>
  </si>
  <si>
    <t xml:space="preserve">FBS = 99mg/dl </t>
  </si>
  <si>
    <t xml:space="preserve">? PNP         </t>
  </si>
  <si>
    <t xml:space="preserve">Vit D      </t>
  </si>
  <si>
    <t xml:space="preserve">? PNP        </t>
  </si>
  <si>
    <t xml:space="preserve">bp  142/84  </t>
  </si>
  <si>
    <t>REFILL  AND  APPOINT AFTER 3  MONTH</t>
  </si>
  <si>
    <t>knownHTN + known asthmic Pt on symbicort 2 puff bid, salbutamol 6 puff PRN and amlodipine 5mg po daily</t>
  </si>
  <si>
    <t xml:space="preserve">no new complain ,no sign of sob ,pnd ,orthopnea _x000D_
no central and peripheral congestion _x000D_
</t>
  </si>
  <si>
    <t xml:space="preserve">pr; 74 19 bp: 92 / 66 </t>
  </si>
  <si>
    <t xml:space="preserve">continue above mgt _x000D_
salt reduction _x000D_
update oft rft ,serum electrolyte </t>
  </si>
  <si>
    <t xml:space="preserve">CRVHD (mild MR AND AR) _x000D_
On: Lasix 20 mg PO/day, Metoprolol 12.5mg PO daily, B.Penicillin 1.2M IU IM monthly. Echo - CRVHD WITH MILD MR and moderate AR ej: 60%  tapse: 23  no wall motion abnormality </t>
  </si>
  <si>
    <t>she complain intermittent vomiting of ingested matter</t>
  </si>
  <si>
    <t>PR=120 feable radial pulse RR=18 PR=74 / 52</t>
  </si>
  <si>
    <t>Hypertension, Dementia. Ischemic stroke + Hypovolemic shock 2ry to poor intake v/s GI loss</t>
  </si>
  <si>
    <t>no cough, no SOB, edema (amlodipine induced0, no visual problem to be evaluted, no back pain, no parersthasia, join t mobility good, good balance, good understanmding, cooperatibve, no obesity, no stress,  pdsycvhosocioal distress (his son is not under the interest of the family,  property problem ), good dietyaryu habit, good hygien (brush tooth), adherent to medication, no addiction, toileting good (constipation), good social intetraction. remarks (no BPH symptoms ) weist circum,ferance 104 cm/ height 170cm = 0.6 pt visceral obesity  risk fatty liver. BP 130/90 mmHg</t>
  </si>
  <si>
    <t>salt restrictioon, minimize coffee, prevention of fall, vegitable and fruit  dish, legumes dish, avoid oillyfatty food, no alcohol, get adequate sun light,walk for 30 min utes 5 times per week, eat  (banana, tomatto, pottato fotr pottasium supplement), abvoid stress</t>
  </si>
  <si>
    <t xml:space="preserve">pr; 104 18 bp; 117 / 80 </t>
  </si>
  <si>
    <t>P- Chronic IJV thrombosis 2nd ?APS</t>
  </si>
  <si>
    <t xml:space="preserve">reassure _x000D_
update cbc ,oft </t>
  </si>
  <si>
    <t>P- Chronic IJV thrombosis 2nd ?APS _x000D_
cbc: wbc 3.92 plt:137k esr:normal crp: 8.1 complement c3:normal \ complement c4:normal ast/alt:normal fbg:98 electrolyte: normal albumin;4.3,total pr:7.1_x000D_
 sjogrens syndrome ab: normal anti ds dna ab :26.24(normal) sm(smith) ab igG:1.59 (NORMAL) U1RNP AB :1.80</t>
  </si>
  <si>
    <t xml:space="preserve">P1= Rt breast multiple cyst P2 -left upper extremity unprovoked DVT 2 ? APS (ANA TITER - NON-REACTIVE CARDIOLIPIN ANTIBOY IgG IS 101(HIGH 6X), IgM AND igA, BETA 2 GLYCOPROTIEN I, PANEL, =NORMAL, PHOSPHOLIPID ANTIBODIES ARE NEGATIVE. PREVIOUS RH POSITIVE HISTORY, RAYNOAUD PHENOMENA) On: warfarin 2.5/5mg alternatively </t>
  </si>
  <si>
    <t xml:space="preserve">warfarine 5mg for 2 days then 2.5mg on the 3rd day </t>
  </si>
  <si>
    <t>P1= Rt breast multiple cyst P2 -left upper extremity unprovoked DVT 2 ? APS (ANA TITER - NON-REACTIVE CARDIOLIPIN ANTIBOY IgG IS 101(HIGH 6X), IgM AND igA, BETA 2 GLYCOPROTIEN I, PANEL, =NORMAL, PHOSPHOLIPID ANTIBODIES ARE NEGATIVE. PREVIOUS RH POSITIVE HISTORY, RAYNOAUD PHENOMENA) On: warfarin 2.5 mg po/day</t>
  </si>
  <si>
    <t xml:space="preserve">seen today </t>
  </si>
  <si>
    <t>opthalmologic evaluation needed</t>
  </si>
  <si>
    <t>linked to opthalmology clinic</t>
  </si>
  <si>
    <t>BP-125/68_x000D_
pr 78</t>
  </si>
  <si>
    <t>Cervical RADICULOPATHY (after a falldown accident) on Neurobin 1 tab po daily - and Amitriptyline 25 mg po daily</t>
  </si>
  <si>
    <t xml:space="preserve">Frequency, difficulity of urination, nocturia &gt; 3x per night, burnnig  pain during urination </t>
  </si>
  <si>
    <t xml:space="preserve">BP:  106 / 70 </t>
  </si>
  <si>
    <t xml:space="preserve">good bp control + ? UTI + ? BPH </t>
  </si>
  <si>
    <t xml:space="preserve">CBC, U/A, RFT, abdominopelvic u/s </t>
  </si>
  <si>
    <t xml:space="preserve">p1: HTN on lasix 40mg po daily, amlodipine 5mg po daily, atrovastatin 20mg po daily and enalapril 10mg po daily ( but he d/c for the last three days) </t>
  </si>
  <si>
    <t xml:space="preserve">well controlled HTN + Liploma + </t>
  </si>
  <si>
    <t>FNAC , Lipid profil</t>
  </si>
  <si>
    <t>BP_128/60_x000D_
pr 76_x000D_
FBS- 130/150, 143, 172, 162</t>
  </si>
  <si>
    <t>NPH 32/ 26 iu  appoint for 2 months, advise on LSM</t>
  </si>
  <si>
    <t>Problem List T2DM on NPH 30/24 IU SC BID &amp; Atrovastatin 20 mg po/d</t>
  </si>
  <si>
    <t xml:space="preserve">BP  118/80    113/75  99/65  </t>
  </si>
  <si>
    <t xml:space="preserve">REFILL AND APPOINT  AFTER  3  MONTH  WITH  UP  DATED  RFT </t>
  </si>
  <si>
    <t xml:space="preserve">regarding  back  pain he has improvement </t>
  </si>
  <si>
    <t xml:space="preserve">home fbg; 82-140 sometimes hypoglycemic incident at night time (47,50) _x000D_
home bp: pr: 74 18 bp: 144 / 64 </t>
  </si>
  <si>
    <t xml:space="preserve">P1 - T2 DM (40 yrs) P2 - HTN + P3. Gouty Arthritis P4. TINY RENAL CYST P5. L1 vertebral wedge fracture m+ DDD P6. LBBB ( ECG of 1 year back) P7- Stage 1 CKD + recurrent hypoglycemia at night time </t>
  </si>
  <si>
    <t xml:space="preserve">deescalate NPH 20/16 _x000D_
otherwise continue other mgts_x000D_
update serum cr,hba1 uric acid level on next visit </t>
  </si>
  <si>
    <t>P1 - T2 DM (40 yrs) P2 - HTN + P3. Gouty Arthritis P4. TINY RENAL CYST P5. L1 vertebral wedge fracture m+ DDD P6. LBBB ( ECG of 1 year back) P7- Stage 1 CKD On: RI=6/6 NPH 20/12 , ENALAPRIL 5 MG PO BID , ASA 81 MG PO DAILY, Amlodipine 5mg PO daily ATROVASTATIN 20 MG PO DAILY, ALLOPURINOL 100 MG PO BID, Amitriptyline 25mg PO noc.</t>
  </si>
  <si>
    <t>she had repeated  asthma excacerbations after discontinuing the puff</t>
  </si>
  <si>
    <t>BP_106/73, 130/87_x000D_
pr 78</t>
  </si>
  <si>
    <t xml:space="preserve">refill and advise_x000D_
</t>
  </si>
  <si>
    <t>KNOWN asthmatic + known HTN on salbutamol puff, beclomethasone puff, enalapril 5 mg po BID, (she wasnt taking beclemethasone due to inavailablity)</t>
  </si>
  <si>
    <t xml:space="preserve">FBS 120,80 </t>
  </si>
  <si>
    <t>WELL CONTROLLED   T1 DM</t>
  </si>
  <si>
    <t>REFILL AND  APPOINT AFTER  3  MONTH</t>
  </si>
  <si>
    <t xml:space="preserve">still complains joint pain </t>
  </si>
  <si>
    <t xml:space="preserve">bp=110/70 pr=70 </t>
  </si>
  <si>
    <t>RA patient for 4 yrs on MTX 5 MG PO/Week , prednisone 5 mg PO every other day, Folic acid 1 mg po/day...sxs not well controlled</t>
  </si>
  <si>
    <t>escalate MTX to 10mg po/wkly_x000D_
 folic acid 5mg po/d_x000D_
continue prednisolone for 1month then start to taper</t>
  </si>
  <si>
    <t>continue the sa,e mgt</t>
  </si>
  <si>
    <t xml:space="preserve">she had a hx of vertigo &amp; dizziness 2 wks back for w/c she went to a private setup &amp; Brain MRI was done &amp; it conclusion=Periventricular &amp; deep white matter hyperintensities secondary to DDX non specific white matter Lesion; Right frontal sinusitis then Neurobion 1 tab po/d for 1 mon &amp; Dimenhydrinate 50 mg po/d for 10 days was provided. She has the same compliant intermittently for the past 3 mons. She has also rt ear discomfort for the last 1 mon.  </t>
  </si>
  <si>
    <t>BP=130/80, PR=68, regular_x000D_
Brain MRI(on NOV 2, 2023)=Periventricular &amp; deep white matter hyperintensities secondary to DDX non specific white matter Lesion; Right frontal sinusitis</t>
  </si>
  <si>
    <t xml:space="preserve">Controlled HTN + Vertigo 2 to ?        </t>
  </si>
  <si>
    <t xml:space="preserve">AMLODIPIN 5 MG PO DAILY, Continue  Neurobion 1 tab po/d  &amp; Dimenhydrinate 50 mg po/d </t>
  </si>
  <si>
    <t>P=KNOWN HTN (&gt; 2 YEARS); ON AMLODIPIN 5 MG PO DAILY,</t>
  </si>
  <si>
    <t xml:space="preserve">BP:  115 / 70   PR: 79_x000D_
ESR: 15_x000D_
RFT: Cr: 1.07   bun: 49 ( 0n 17/3/2016), _x000D_
          Cr: 0.78   bun: 49 ( on 18/03/2016) </t>
  </si>
  <si>
    <t>repeat U/A, Abdominopelvic CT_x000D_
Consult senior</t>
  </si>
  <si>
    <t xml:space="preserve">p1: vertebreal TB ( Completed anti TB year back)_x000D_
p2: terminal ileal thickening 20? intestinal TB_x000D_
P3: Left sever hydronephrosis with calyceal strictures 20? renal TB r/o obstructive causes_x000D_
P4: UTI on ciprofloxacillin 500mg po bid ( completed two days back) </t>
  </si>
  <si>
    <t>BP-160/98, 123/77, 120/80, 145/90, 140/90, 114/80, 110/80_x000D_
pr 78_x000D_
FBS 113, 150, 134</t>
  </si>
  <si>
    <t>glibenclamide 5 mg po BID _x000D_
advise on LSM  and appoint after 2 month</t>
  </si>
  <si>
    <t>P=HTN+T2 DM on enalapril 10 mg po BID , metformin 1000/500 mg po bid, Daonil 5 mg po daily and atorvastatin 20mg po daily ( he wasnt taking glbenclamide due to inavailblity)</t>
  </si>
  <si>
    <t xml:space="preserve">no new complaint _x000D_
patient didnt come_x000D_
</t>
  </si>
  <si>
    <t xml:space="preserve">Serum Vitamin D level - 7.2 </t>
  </si>
  <si>
    <t xml:space="preserve">Same + Vitamin D deficiency </t>
  </si>
  <si>
    <t xml:space="preserve">Vitamin D 50, 000IU PO Weekly for 12 weeks </t>
  </si>
  <si>
    <t>CLBP with radiculopathy 2ry to ? sciatica+ BPH on _x000D_
Meloxicam 15 mg po daily, _x000D_
Alfuzosin 10mg po daily_x000D_
Amityriptilline 25mg po daily</t>
  </si>
  <si>
    <t>no cough, no SOB, no edema, no visual problem evalkuated,no back pain, no patresthasia, good sel f care , adherent to medication (weist circumferance 112 cm/ height 175 cm = 0.64 pt has visceral obesity risk fatty liver BP 110/80 mmHg FBS 148 mg/dl</t>
  </si>
  <si>
    <t>salt restriction, be active, minimiz e coffee, prevention of fall, vegitable and fruit dish, legumes dish, avoid oillyfatty foods, avoid fried , get adequate sun light, foot care (hygien, keep moisturizing legs with vaslin, wear loose shoe, becarful while cutting nails), keep candy in pockets</t>
  </si>
  <si>
    <t>hypertension, diabetes,  dyslipidemia</t>
  </si>
  <si>
    <t>BP: 110 / 82_x000D_
TFT: fT3: 2.23   TSH: 8.4   T4: 7.30_x000D_
Lumbosacral X ray: lumbar spondylosis</t>
  </si>
  <si>
    <t>hypothyriodism + lumbar spondylosis</t>
  </si>
  <si>
    <t xml:space="preserve">p1: hypothyriodism on Levothyroxine 100mcg po daily _x000D_
p2: LBP 20? </t>
  </si>
  <si>
    <t>complains insominia and burning sensation over the head</t>
  </si>
  <si>
    <t>bp=125/76 pr=70</t>
  </si>
  <si>
    <t>P1- IHD /7 years/ + RESISTANT HTN + prediabetes - enalapril 10mg po BID, HCT 25 mg po daily, metoprolol 25mg, Spironolactone 25 mg po daily, po daily ASA 81mg po daily atrovastatin 40mg po daily, Nifedipine 20mg PO daily .FBS 125mg/dl HgA1C - 5.9%</t>
  </si>
  <si>
    <t>continue med _x000D_
amitryptylin 12.5mg po/d for 2month</t>
  </si>
  <si>
    <t>P1- IHD /7 years/ + RESISTANT HTN + prediabetes - enalapril 10mg po BID, HCT 25 mg po daily, metoprolol 25mg, Spironolactone 25 mg po daily, po daily ASA 81mg po daily atrovastatin 40mg po daily, Nifedipine 20mg PO Daily .FBS 125mg/dl HgA1C - 5.9%</t>
  </si>
  <si>
    <t xml:space="preserve">bilateral leg swelling 2 months </t>
  </si>
  <si>
    <t xml:space="preserve">poor controlled HTN + ?HHD </t>
  </si>
  <si>
    <t>ECG, CXR, Elect, CBC, U/A</t>
  </si>
  <si>
    <t xml:space="preserve">completed a month, started  to have dry intrmittent cough, </t>
  </si>
  <si>
    <t>BP_130/90_x000D_
pr 78</t>
  </si>
  <si>
    <t xml:space="preserve">CAP to r/o PTB_x000D_
_x000D_
</t>
  </si>
  <si>
    <t>she complain syncope while on upright position and epigastric burning sensation after taking medication, no tremor</t>
  </si>
  <si>
    <t>PR=81 RR=18 BP=106 / 50</t>
  </si>
  <si>
    <t xml:space="preserve">Hypertension with HHD +Parkinson disease+ Lower target BP </t>
  </si>
  <si>
    <t>deescalate enalapril 5mg po bid, Continue CREDANIL 25./250 BID .omeprazole 20mg po bid</t>
  </si>
  <si>
    <t>Hypertension with HHD +Parkinson disease ON MEDICATION CREDANIL 25./250 BID ENALAPRIL 10MG PO BID</t>
  </si>
  <si>
    <t xml:space="preserve">controlled  nephrotic  syndrome+ tooth  pain </t>
  </si>
  <si>
    <t xml:space="preserve">send  u/a  ,stool h pylori    fbs and  link  to  dental  clinic   </t>
  </si>
  <si>
    <t>uti? nephrotic syndrome +?heart failure</t>
  </si>
  <si>
    <t>BP_140/90_x000D_
pr 76_x000D_
FBS -98, 102</t>
  </si>
  <si>
    <t>good controlled T2 DM + HTN + Abd Mass 2ry to ? Lipoma</t>
  </si>
  <si>
    <t>P1- IHD /7 years/ + RESISTANT HTN + prediabetes - enalapril 10mg po BID, HCT 25 mg po daily, metoprolol 25mg, Spironolactone 25 mg po daily, po daily ASA 81mg po daily atrovastatin 40mg po daily, Nifedipine 20mg PO daily .FBS 125mg/dl HgA1C - 6%</t>
  </si>
  <si>
    <t xml:space="preserve">continue med _x000D_
amitryptylin 12.5mg po/d for 2month </t>
  </si>
  <si>
    <t>P1- IHD /7 years/ + RESISTANT HTN + prediabetes - enalapril 10mg po BID, HCT 25 mg po daily, metoprolol 25mg, Spironolactone 25 mg po daily, po daily ASA 81mg po daily atrovastatin 40mg po daily, Nifedipine 20mg PO Daily .FBS 125mg/dl HgA1C - 6%</t>
  </si>
  <si>
    <t>Rt flank discomfort of 1 mon. No fever, dysuria Orthopenia, PND, SOB or body swelling_x000D_
He has a hx of cigarettes' smoking for 10 yrs[ 12 sticks/d, 6 pack yr], but he discontinued for the last 30 yrs.</t>
  </si>
  <si>
    <t>BP=166 / 91_x000D_
HBPM=110-135/80-86_x000D_
FBS=75-110_x000D_
ECG ( on 21/7/15)= Sinus Tachycardia, Left Ventricular Hypertrophy. _x000D_
Echo( recorded in the system on 15/10/15)= DVHD (mild AS) + Severe pulmonary HTN</t>
  </si>
  <si>
    <t>Controlled T2 DM +  Controlled HTN +? DM/HTN nephropathy + DVHD (mild AS) + Severe PHTN +? PN</t>
  </si>
  <si>
    <t xml:space="preserve">RFT, serum ele, U/A, Abdominopelvic u/s </t>
  </si>
  <si>
    <t>P=HTN +T2DM +? PN; on NPH= 34/24 IU SC BID, Atrovastatin 20 mg po/d, HCT 25 mg po/d ,Enalapril 5 mg po/d, Amitriptyline 25 mg po/d , neurobin 1 tab po/d</t>
  </si>
  <si>
    <t xml:space="preserve">No new complaint_x000D_
Pt didn't come </t>
  </si>
  <si>
    <t xml:space="preserve">Vitamin D level - 7.1 </t>
  </si>
  <si>
    <t>Vitamin D 50,000IU PO weekly for 12 weeks</t>
  </si>
  <si>
    <t>CLBP with radiculopathy 2ry to ? sciatica+ BPH on _x000D_
Meloxicam 15 mg PO daily_x000D_
Alfuzosin 10mg PO daily _x000D_
Amitriptyline 25mg PO daily</t>
  </si>
  <si>
    <t xml:space="preserve">tingling and numbness senation on tip of fingers </t>
  </si>
  <si>
    <t xml:space="preserve">BP:110 / 77 </t>
  </si>
  <si>
    <t xml:space="preserve">CBC, FBS, Lipid profile </t>
  </si>
  <si>
    <t>p1: Vit D deficency on Vit D 50,000 IU 1 tab po weekly _x000D_
p2: dyslipidemia on atrovastatin 20mg po daily _x000D_
P3: Pre diabetics</t>
  </si>
  <si>
    <t xml:space="preserve">fbs    140,155 160   </t>
  </si>
  <si>
    <t xml:space="preserve">controlled   t1 dm </t>
  </si>
  <si>
    <t>P= Type 1 DM; on NPH= 60/30 IU SC BID am/pm; RI=2 IU SC AM</t>
  </si>
  <si>
    <t xml:space="preserve">Left Plural effusion + Ascites  </t>
  </si>
  <si>
    <t>BP=132 / 68, PR=100_x000D_
HBPM=130/80; FBS=102</t>
  </si>
  <si>
    <t>MTF 1000MG PO BID,GLIBINCLAMIDE 10 MG PO BID,AMLODIPINE 5 MG PO DAILY,ENALAPRIL 10 MG PO BID, HCT 25 mg po/d, Atrovastatin 20 mg po/d</t>
  </si>
  <si>
    <t>BP_110/77_x000D_
pr 78_x000D_
FBS 120, 130, 133, 100, 115</t>
  </si>
  <si>
    <t>TIIDM on MTF 1gm po Bid, Glibenclamide 5 mg po daily</t>
  </si>
  <si>
    <t>fbs   170,</t>
  </si>
  <si>
    <t>poorly controlled t2dm+tooth pain ?</t>
  </si>
  <si>
    <t xml:space="preserve">send  to   dental  and  send  fbs  ,rft  </t>
  </si>
  <si>
    <t>DM On NPH 40/30 IU SC BID</t>
  </si>
  <si>
    <t xml:space="preserve">no cough, no SOB, no edema, no visual problem evaluted, no  back pain, no paresthasia, joint mobvility good, good balkance but has intermittent poor corestability, good understanding, cooperative, walk with stick support, no obesity, no stress, no psychosocial distress, good dietary habiortt, no addiction, good hygien (brush tooth), adherent to medication, toileting good, (urgency of urination, no driobbl;ing, has good stream, has frequency of urination, has nocturia creatinine 0.88 mg/dl, no protein urea), weak social interaction. </t>
  </si>
  <si>
    <t>sleeps poorly, walking distance weak, muscle strength weak, has fatigue (has anemia hg 12 gm/dl), no memory loss but forgetfulness, good judghement</t>
  </si>
  <si>
    <t>salt restriction, be active, minimize coffee, prevenmtion of fall, vegitable and fruit dish, legumes dish, use only liquid oil, avoid fattyoilly food, no alcohol, avoid friued food, get adequate sun ligt</t>
  </si>
  <si>
    <t xml:space="preserve">fbs   184,174  165  173  </t>
  </si>
  <si>
    <t xml:space="preserve">sub ptimal  dm  control </t>
  </si>
  <si>
    <t xml:space="preserve">make    metformin  850  mg po /bid    up date  rft </t>
  </si>
  <si>
    <t xml:space="preserve">BP: 159 / 101   pr: 73 _x000D_
fbs: ? </t>
  </si>
  <si>
    <t xml:space="preserve">Poor bp control ? HHD+ unknown glycemic control </t>
  </si>
  <si>
    <t>FBS, Lipi profile, ecg, oft</t>
  </si>
  <si>
    <t>p1: TIIDM on MTF 1000/500 mg Bid, Glibenclamide 5 mg/d _x000D_
p2. HTN on Enalapril 5 mg daily, HCT 25 mg po daily, Atrovostatin 20 mg</t>
  </si>
  <si>
    <t>BP_122/76_x000D_
pr 78_x000D_
FBS- 160. 159,156, 143, 146</t>
  </si>
  <si>
    <t>por glycemic control</t>
  </si>
  <si>
    <t>glibenclamide 10 mg po bid _x000D_
appoint after 1 month  and advise on LSM</t>
  </si>
  <si>
    <t>T2DM on metformin 1 gm po BID and doanil 10 mg   po BID</t>
  </si>
  <si>
    <t>Dry cough of enalapril of 2 mons duration. She has also epigastric burning pain of 1 mon duration. she  still claim LBP . No fever, SOB, body swelling</t>
  </si>
  <si>
    <t>BP= 135 / 73, PR=82_x000D_
LS(27/7/15)=multilevel Endplate degenerative changes + L5/S1 DDD(mild)</t>
  </si>
  <si>
    <t>Controlled HTN + Asthma + CLBP 2 to LS degenerative spondylosis</t>
  </si>
  <si>
    <t>Change  enalapril 10/5mg BID to Losartan 50 mg po/d, HCT 25mg po daily, Pregabaline 75 mg po bid for 1 mon, Salbutamol 4 puffs PRN &amp; beclomethasone 2 puffs BID</t>
  </si>
  <si>
    <t>P=Hypertension on enalapril 10/5mg BID, HCT 25mg po daily_x000D_
P2 Asthma; on Salbutamol 4 puffs PRN &amp; beclomethasone 2 puffs BID</t>
  </si>
  <si>
    <t>cough intermittenmt ewith intermittent sputum production, worse at night (bronchites), no edema, no visual problem to be evaluted, good self care, adherent to medication FBS  100 mg/dl, BP 150/70 mmHg (weist circumferance 106 cm/ heighjt 160 cm= 0.6 pt has visceral obersity risk fatty liver</t>
  </si>
  <si>
    <t>sleeps well, walk with stick support, muscle strength good, no emotional change, no memory loss, good judgement</t>
  </si>
  <si>
    <t>salt restriction, be active, minimize coffee, abvoid fattyolly food, avoid fried food, vegitable and fruit dish, legumes dish, preven tion of fall, get adequat e sun light</t>
  </si>
  <si>
    <t>hypertension, gout, diuabetes</t>
  </si>
  <si>
    <t>linked from ENT for tachycardia during surgery, SOB during exertion, palpitation but no orthopnea or PND</t>
  </si>
  <si>
    <t xml:space="preserve">BP110/70_x000D_
pr 78_x000D_
</t>
  </si>
  <si>
    <t>1ST POST OP WEEK + tachycardia 2o to ?</t>
  </si>
  <si>
    <t>invstiagte</t>
  </si>
  <si>
    <t>1ST POST OP WEEK AFTER RT TYMPANOPLASTY FOR RT IMCOM + MOD CHL</t>
  </si>
  <si>
    <t xml:space="preserve">P- left side hemiparesis </t>
  </si>
  <si>
    <t xml:space="preserve">BP: 130/70    115/77  108 / 78    PR: 83   _x000D_
FBS: 153   115   125mg/dl </t>
  </si>
  <si>
    <t xml:space="preserve">MTF 500mg po BID, Amlodipine 5mg po daily </t>
  </si>
  <si>
    <t>p1: T2 DM  on MTF 1000/500 mg po Bid ( But she took 500mg po bid_x000D_
p2: HTN Amlodipine 5 mg/d</t>
  </si>
  <si>
    <t xml:space="preserve">dental pain of 2 days </t>
  </si>
  <si>
    <t xml:space="preserve">Dental carries </t>
  </si>
  <si>
    <t xml:space="preserve">elect , ECG </t>
  </si>
  <si>
    <t>BP=152/98( Missed morning dose ), PR=64, regular</t>
  </si>
  <si>
    <t>known CRVHD + HTN</t>
  </si>
  <si>
    <t xml:space="preserve">Lasix 20 mg po day, amlodipine 5 mg po day, enalapril 5 mg po bid, benzathine. penicillin 1.2 million/ monthly_x000D_
LSM advised </t>
  </si>
  <si>
    <t>P=known CRVHD + HTN; on lasix 20 mg po day, amlodipine 5 mg po day, enalapril 10mg po/d, benzathine. penicillin 1.2 million/ monthly</t>
  </si>
  <si>
    <t xml:space="preserve">complain  epigastric pain </t>
  </si>
  <si>
    <t xml:space="preserve">200   187  </t>
  </si>
  <si>
    <t>the  same  +hhd+oteoporosis</t>
  </si>
  <si>
    <t xml:space="preserve">echo  ,hemog  a1c  ,li[pid profile  rft   serum  vitamin d level </t>
  </si>
  <si>
    <t>P=T2 DM + HTN +PN; on MTF 1 gm po bid, Daonil 10 mg po daily, Enalapril 10 mg daily, ASA 81 mg po/ d, Atorvastatin 20 mg po/d, AMT 25 mg po/d, Neurobion 1 tab po/d</t>
  </si>
  <si>
    <t xml:space="preserve">NO new complaint ( she came to change her medication since she cant access) </t>
  </si>
  <si>
    <t>T2 DM + HTN + PN + Dyslipidemia; on MTF 1gm bid , Daonil 10 mg po BID, Amlodipine 10 mg po/day, atrovastatin 20 mg po/day, enalapril 5 mg po/day, Amitriptyline 12.5 mg po/d</t>
  </si>
  <si>
    <t>BP=127/67_x000D_
FBS=90-110</t>
  </si>
  <si>
    <t>NPH 28/14 IU SC BID</t>
  </si>
  <si>
    <t>P=T2DM(for 10 yrs) on NPH 28/14 IU SC BID</t>
  </si>
  <si>
    <t>sclerotic skin lesions on the left elbow_x000D_
parasetesia and tingling of lower extriities</t>
  </si>
  <si>
    <t>BP_120/80, 135/80, 140/90_x000D_
pr 80_x000D_
FBS- 130/135, 100, 90,120</t>
  </si>
  <si>
    <t xml:space="preserve">headache of 1 day </t>
  </si>
  <si>
    <t xml:space="preserve">Well controlled T2 DM = HTN = ? PNP + polycythemia </t>
  </si>
  <si>
    <t xml:space="preserve">transfer to emergency for Phelobotomy </t>
  </si>
  <si>
    <t>tremor , paresthasia, cramby pains, depressive symptoms</t>
  </si>
  <si>
    <t xml:space="preserve">sleeps well, walking distance good , active tremor, no rigidity, BP 150/90 mmHg </t>
  </si>
  <si>
    <t>excacerbationof symptoms +depressive symptoms</t>
  </si>
  <si>
    <t xml:space="preserve">salt restriction, vegitable and fruit dish, legumes dish </t>
  </si>
  <si>
    <t>symptoms are improving, no new compalints</t>
  </si>
  <si>
    <t>BP-167/93_x000D_
pr 78</t>
  </si>
  <si>
    <t>add HCT 25 mg po daily_x000D_
appoint after 1 month</t>
  </si>
  <si>
    <t>BP-136/81_x000D_
pr 78_x000D_
FBS 102, 120, 110, 115</t>
  </si>
  <si>
    <t>refill and advise_x000D_
appoint after 3 month</t>
  </si>
  <si>
    <t xml:space="preserve">T2DM on MTF 1000/850 mg po BID_x000D_
_x000D_
</t>
  </si>
  <si>
    <t>no cough, no SOB, no edema, no visual problem , good self care BP 120/80mmHg</t>
  </si>
  <si>
    <t>salt restriction, be active, miniize coffee, prevention of vegitable and fruit dish, get adequate sun light</t>
  </si>
  <si>
    <t xml:space="preserve">he  is continued  follow  up  for  23 month  but  he  took  medication    and  currently  complain easy fatigability cough   which is  dry   other  wise he  has  no  hx of  orthopnoea   shortness of  breath   </t>
  </si>
  <si>
    <t xml:space="preserve">bp 134/84     cr  1.82  done  9/05  23   fbs 224   abdomenal  u/s  cholelithiasis+ bph  </t>
  </si>
  <si>
    <t xml:space="preserve">the same+?poorly  controlled  t2dm+BOO? BPH+AKI  ON  CKD  </t>
  </si>
  <si>
    <t xml:space="preserve">SEND  CBC  ,RFT  LIPID PROFILE  ELECTROLYTE  FBS  U/A  </t>
  </si>
  <si>
    <t xml:space="preserve"> NYHA CLASS 2 CHF 2? HHD+ RLO CAP + DM +</t>
  </si>
  <si>
    <t>no cough, no SOB, no edema, no visual probl;em, good self care,adherent to medication/. FBS 115 mg/dl BP 100/70 mmHg</t>
  </si>
  <si>
    <t>sleeps well, walking distance good, muscle strength good, no emotional change, no memory loss,good judgemenmt</t>
  </si>
  <si>
    <t>salt restriction , be active, minimize coffee, vegitable and fruit dish, legums dish, get adequate sun  light</t>
  </si>
  <si>
    <t xml:space="preserve">she was admitted 3 yrs back at Y12 HMC with the asst of IHD + ?TIA + HTN </t>
  </si>
  <si>
    <t xml:space="preserve">BP=135 / 73, 154/69;  PR=66_x000D_
HBPM= 140/90, </t>
  </si>
  <si>
    <t>HTN( Fair BP) + IHD +? OLD IS( ?TIA)</t>
  </si>
  <si>
    <t>Update ECHO, send ECG,  enalapril 5 mg po bid, Hold amlodipine 5 mg po/d, ASA 81 mg po/d and atrovastatin 20 mg po/d</t>
  </si>
  <si>
    <t>P=KNOWN HTN + dyslipidemia; on enalapril 10 mg po/d, amlodipine 5 mg po/d[ She was not taking amlodipine 5 m,g po/d for the past 3 mons], ASA 81 mg po/d and atrovastatin 20 mg po/d</t>
  </si>
  <si>
    <t xml:space="preserve">COMPLAIN  VERTIGO    AND  COMPLAIN  NUMBNESS TO  LOWER EXTRIMITIES </t>
  </si>
  <si>
    <t xml:space="preserve">BP   112/65 </t>
  </si>
  <si>
    <t>CONTROLLED   HTN+?OSTEOPOROSIS</t>
  </si>
  <si>
    <t>REFILL AND  SEND  VITAMIN  D  AND  RFT</t>
  </si>
  <si>
    <t>previous symptoms have reduced</t>
  </si>
  <si>
    <t>sleeps well, exertional dyspnea, fatigue, engaged to home activbites</t>
  </si>
  <si>
    <t>avoid bad smell, avoid perfumes, kokroches, animal feces</t>
  </si>
  <si>
    <t xml:space="preserve">BP=130/87, PR=77 </t>
  </si>
  <si>
    <t>enalapril10 mg po/d, amlodipine 10 mg po/d and amitriptyline 12.5 mg po/d</t>
  </si>
  <si>
    <t>P=HTN + ? PN on enalapril10 mg po/d, amlodipine 10 mg po/d and amitriptyline 12.5 mg po/d</t>
  </si>
  <si>
    <t>NO NEW COMPLIANT, No body swelling</t>
  </si>
  <si>
    <t>PR=86 1RR=8 BP=103 / 71</t>
  </si>
  <si>
    <t>?Nephritic syndrome + AKI (RESOLVED)CR-2.7,0.9,)24 HOUR URINE WAS 3.8G,ANA NEG, Complement Normal ASO NORMAL,U/A BLOOD +3,MANY RBC</t>
  </si>
  <si>
    <t>update 24 hour proteins, appoint after 3 month</t>
  </si>
  <si>
    <t>?Nephritic syndrome + AKI (RESOLVED)</t>
  </si>
  <si>
    <t>BP    130/80  133/85  140  /80</t>
  </si>
  <si>
    <t xml:space="preserve">ONTROLLED  HTN  133/80  ,140/80  128  80  </t>
  </si>
  <si>
    <t>BP=131 / 72, PR=65_x000D_
HBPM=120/60-70</t>
  </si>
  <si>
    <t>Enalapril 5 mg po bid, HOLD HCT 12.5 mg po/d</t>
  </si>
  <si>
    <t>no cough, no SOBN, no edema, no visual problem obnn follow up (glaucoma), good self care, adherent to medication (creatinine clerance = 35 ml/min pt has CKD )</t>
  </si>
  <si>
    <t>salt restriction, avoid beef , avoid fish meal, veghitabl;e and fruiit dish</t>
  </si>
  <si>
    <t>hypertension duiisease</t>
  </si>
  <si>
    <t xml:space="preserve">BP  105/68     123/86   </t>
  </si>
  <si>
    <t xml:space="preserve">REFILL AND  CHANGE  NIFIDIPINE   WITH  AMLODIPINE </t>
  </si>
  <si>
    <t>KNOWN HYPERTENSIVE PT ON Nifedipine 20 mg d, HCT 25 mg</t>
  </si>
  <si>
    <t>BP=139/81, PR=64 _x000D_
FBS 94</t>
  </si>
  <si>
    <t xml:space="preserve">Controlled T1 DM    </t>
  </si>
  <si>
    <t>NPH 38/18IU sc bid</t>
  </si>
  <si>
    <t>P=T1DM(for 23 yrs) on NPH 38/18IU sc bid</t>
  </si>
  <si>
    <t>same + upper extremity pain 2 ry to ? PNP, ? RA</t>
  </si>
  <si>
    <t xml:space="preserve">good disease condition </t>
  </si>
  <si>
    <t>came for medicaytion, it was not abvailable</t>
  </si>
  <si>
    <t>RVI on HAART , radiculopathy, dyslipidemia, hypertension</t>
  </si>
  <si>
    <t>Dry cough of enalapril of 2 mons duration. She has also epigastric burning pain of 1 mon duration. she still claim LBP . No fever, SOB, body swelling</t>
  </si>
  <si>
    <t xml:space="preserve">BP= 135 / 73, PR=82 LS(27/7/15)=multilevel Endplate degenerative changes + L5/S1 DDD(mild)_x000D_
</t>
  </si>
  <si>
    <t xml:space="preserve">Controlled HTN + Asthma + CLBP 2 to LS degenerative spondylosis_x000D_
</t>
  </si>
  <si>
    <t>Change enalapril 10/5mg BID to Losartan 50 mg po/d, HCT 25mg po daily, Pregabaline 75 mg po bid for 1 mon, Salbutamol 4 puffs PRN &amp; beclomethasone 2 puffs BID</t>
  </si>
  <si>
    <t xml:space="preserve">P=Hypertension on enalapril 10/5mg BID, HCT 25mg po daily P2 Asthma; on Salbutamol 4 puffs PRN &amp; beclomethasone 2 puffs BID_x000D_
_x000D_
_x000D_
_x000D_
Assessment_x000D_
Controlled HTN + Asthma + CLBP 2 to LS degenerative spondylosis_x000D_
_x000D_
Plan_x000D_
</t>
  </si>
  <si>
    <t xml:space="preserve">P=Hypertension on enalapril 10/5mg BID, HCT 25mg po daily P2 Asthma; on Salbutamol 4 puffs PRN &amp; beclomethasone 2 puffs BID_x000D_
_x000D_
_x000D_
_x000D_
</t>
  </si>
  <si>
    <t xml:space="preserve">?pnp                      </t>
  </si>
  <si>
    <t xml:space="preserve">BP=143/71MMHG PR=69B/MIN                   </t>
  </si>
  <si>
    <t xml:space="preserve">INVX   AND FOLLOW UP    </t>
  </si>
  <si>
    <t>type 2 dm and ?oa</t>
  </si>
  <si>
    <t xml:space="preserve">TFT - t3 - 1.214 , tt4 - 13.9 , tsh - 0.887 _x000D_
 bp -  144 / 88_x000D_
fbs - 121 - 130 -  125 </t>
  </si>
  <si>
    <t xml:space="preserve">see management -  update rft and hga1c for next appt </t>
  </si>
  <si>
    <t xml:space="preserve">HTN + HYPOTHYRODISM 2 POSTSURGICAL on amlodpine 5mg po 1x, enalapril 5 mg po daily ,  atrovastatin 20mg po 1x,, atenolol 25mg po 1x thyroxine 200mcg, Amitryptiline 25 mg po daily , neurobion </t>
  </si>
  <si>
    <t xml:space="preserve">bp - 128/72 </t>
  </si>
  <si>
    <t xml:space="preserve">see manegement - update inx for next appt </t>
  </si>
  <si>
    <t>BP= 126 / 74 PR=69 RR=16 _x000D_
recorded BP= 117-134/75-85</t>
  </si>
  <si>
    <t>P1= Fairly controlled HTN_x000D_
P2= MILD SPINAL STENOSIS</t>
  </si>
  <si>
    <t>P1= HTN _x000D_
P2= MILD SPINAL STENOSIS_x000D_
ON ENALAPRIL 10MG PO BID ,AMITRYPTYLLINE 25 MG PO HS</t>
  </si>
  <si>
    <t>refill medication_x000D_
send for RFT and U/A</t>
  </si>
  <si>
    <t>1 EPSOIDE OF ATTACK</t>
  </si>
  <si>
    <t>BP=110/56MMHG PR=87B/MIN</t>
  </si>
  <si>
    <t>had a hypoglycemic attack 1 day back with RBS of 70 mg/dl</t>
  </si>
  <si>
    <t xml:space="preserve">BP=124 / 78 PR=74 RR=17 _x000D_
recorded </t>
  </si>
  <si>
    <t xml:space="preserve">p1: TIIDM _x000D_
p2: status epileptics (since childhood) </t>
  </si>
  <si>
    <t xml:space="preserve">refill medication_x000D_
advise on proper medication intake </t>
  </si>
  <si>
    <t>p1: TIIDM _x000D_
p2: status epileptics (since childhood) _x000D_
on MTF 500 mg PO BID and Glibenclamide 5 mg BID, Valproic acid on phenytoin 600 mg po bid and phenytoin 150mg po bid</t>
  </si>
  <si>
    <t>epileptic patient since 1 year and exacerbated since 1 month and on phentoin since 1 month</t>
  </si>
  <si>
    <t>G2P1 + 2nd TMX PX + Left acute proximal and distal DVT</t>
  </si>
  <si>
    <t>PR=97 RR=18 BP=133 / 69</t>
  </si>
  <si>
    <t>P1: Known HTN,P2- 5th post op year after left mastectomy done for breast cancer  P3: RT leg DVT + PTE+ Subtherapeutic INR(1.53)</t>
  </si>
  <si>
    <t>Escalate warfarin 2.5mg po daily including weekend. amlodipine 10mg po daily, frusemide 40mg po daily appoint after 1 month with INR</t>
  </si>
  <si>
    <t>P1: Known HTN on - Amlodipine 10mg po/day P2- 5th post op year after left mastectomy done for breast cancer on tamoxifen 20mg po daily ( on follow up at BLH) P3: RT leg DVT + PTE- Warfarin 2.5 mg po/day Escaping weekend- Intermittent home 02</t>
  </si>
  <si>
    <t>Systemic lupus erythematosus</t>
  </si>
  <si>
    <t xml:space="preserve">she complain she couldnt find hydroxy chloroquine 200mg </t>
  </si>
  <si>
    <t xml:space="preserve">complain  numbness to all  extremities  </t>
  </si>
  <si>
    <t xml:space="preserve">cr     0.8  </t>
  </si>
  <si>
    <t>the same +osteoporosis</t>
  </si>
  <si>
    <t xml:space="preserve">refill and  appoint  after 3 month  </t>
  </si>
  <si>
    <t xml:space="preserve">buringing sensation of lower extermites _x000D_
- d/c rivaroxaban for 3 + WEEK _x000D_
</t>
  </si>
  <si>
    <t xml:space="preserve">bp - 110/72 </t>
  </si>
  <si>
    <t xml:space="preserve">update lipid profile ,  REPEAT H PYLORI AND BLOOD OCCULT </t>
  </si>
  <si>
    <t xml:space="preserve">LT leg DVT  on  Rivaroxaban - 20 mg po daily + mild fatty liver  on Atrovastatin - 20mg â€“ Tablet 20 mg daily </t>
  </si>
  <si>
    <t>PR=81 RR=18 BP=131 / 76</t>
  </si>
  <si>
    <t>KNOWN T2DM+ HTN +  IHD w rEF45% +  ? CKD + DYSLIPEDMIA</t>
  </si>
  <si>
    <t>CONTINUE ENALAPRIL 10 MG PO BID, METOROLOL 12.5MG PO/D, LASIX 40MG PO/BID ,ASA 81MG PO/D, ATORVASTATIN 40MG PO/D, MTF 1G PO BID, GLIBENCLAMID 5 MG PO BID,AMITRYPTRINE 12.5 MG PO/D,APPOINT AFTER 3 MONTH</t>
  </si>
  <si>
    <t>KNOWN T2DM+ HTN + P-2 IHD w rEF45%+ P3- ? CKD P4- DYSLIPEDMIA HE IS ON ENALAPRIL 10 MG PO BID, METOROLOL 12.5MG PO/D, LASIX 40MG PO/BID ,ASA 81MG PO/D, ATORVASTATIN 40MG PO/D, MTF 1G PO BID, GLIBENCLAMID 5 MG PO BID,AMITRYPTRINE 12.5 MG PO/D</t>
  </si>
  <si>
    <t>not well controlled DM (stopped metformin for the past 2 weeks</t>
  </si>
  <si>
    <t>continue metformin and NPH_x000D_
do hgba1c and lipid profile,RFT</t>
  </si>
  <si>
    <t>PI=ACUTE RT CEREBELLAR INFRACTION WITH HEMORRAGIC TRANSFORMATION + OBSTRUCTIVE HYDROCEPHALUS +KNOWN HTN +NEWLY DX T2 DM HgA1c= 13% METFORMIN 500MG PO BID AMLODIPINE 10MG PO DAILY ENALAPRIL 10MG PO BID ATROVATSTATINE 80MG PO DAILY</t>
  </si>
  <si>
    <t xml:space="preserve">re fill her medication and advise a dinger signs </t>
  </si>
  <si>
    <t>bp=90/60 pr=90</t>
  </si>
  <si>
    <t>RIGHT SIDE HEAMIPILEGIA 2RY TO ISCHEMIC STROKE</t>
  </si>
  <si>
    <t>NO NEW COMPLIAN,HOME BLOOD SUGAR=FBS=184,185,225,229,134,169,RBS=364,287,213,175</t>
  </si>
  <si>
    <t>PR=90 RR=19 BP=128 / 76</t>
  </si>
  <si>
    <t>T2DM(19 yrs) + Asthma + dyslipidemia+ Poor glycemic control</t>
  </si>
  <si>
    <t>Escalate NPH36/28,continue ATV 40MG PO DAILY Symbicort 2puff bid and Salbutamol 4 puffs PRN,DO HGA1C</t>
  </si>
  <si>
    <t>T2DM(19 yrs) + Asthma + dyslipidemia (LDL- 106 )on NPH 34/24, symbicort 2puff bid and Salbutamol 4 puffs PRN,- Atorvastatin 40mg po daily -</t>
  </si>
  <si>
    <t xml:space="preserve">EASYFATIGABILITY &gt; </t>
  </si>
  <si>
    <t xml:space="preserve">BP - 123 / 74_x000D_
 FBS-  83 - 87 </t>
  </si>
  <si>
    <t xml:space="preserve">SEND BASELIN INX , ECG , </t>
  </si>
  <si>
    <t>LINKED FROM SRC - WITH ASST OF -  - 23rd post op year after surgery for duodenal ulcer P2 - Gastritis P3 - ? Symptomatic Cholelithiasis</t>
  </si>
  <si>
    <t xml:space="preserve">BP= 148/74_x000D_
recorded  </t>
  </si>
  <si>
    <t xml:space="preserve">p1=CHF 2ndry to DCM _x000D_
p2= HTN </t>
  </si>
  <si>
    <t>send for Echocardiography, RFT, INR , PT, U/A, S/electrolyte_x000D_
consult senior cardiologist_x000D_
Add ACEI or ARB</t>
  </si>
  <si>
    <t>p1=CHF 2ndry to DCM _x000D_
p2= HTN _x000D_
on lasix 40 mg po/day, warfarin 5 mg, po/day digoxin 0.25 mg po/day spironolactone 25 mg po/day</t>
  </si>
  <si>
    <t>bp=180/100 pr=90</t>
  </si>
  <si>
    <t>poorly controlled htn( has increased salt intake)</t>
  </si>
  <si>
    <t>advice on avoiding salt intake _x000D_
continue med</t>
  </si>
  <si>
    <t>P1-BROCAS aphasia + right side facial nerve palsy 2ry to recurrent ischemic stroke P2- HTN with HHD for 10 years on amlodipine 10 mg PO once daily, Enalapril 10mg po bid &amp; HCT 25 mg po/d</t>
  </si>
  <si>
    <t>she was admitted and discharged 1wk back after she stayed for 12days._x000D_
currently she compliant SOB with exertion, mild chest tightness otherwise no hx of cough, fever</t>
  </si>
  <si>
    <t>v/s- bp-128 / 85 pr-129 rr-20 sao2-89-90% chest- scattered wheeze over all LF more on the lt side</t>
  </si>
  <si>
    <t>P1= HTN on losartan 50 mg po daily P2= B. Asthma on Symbicort 160/4.5mcg 2 puff BID and Salbutamol puff PRN and Montelukast10mg po daily</t>
  </si>
  <si>
    <t>make Symbicort 3puff bid, salbutamol 4puff qid then taper if improved, advised on danger sxs, refill others, see after 1month</t>
  </si>
  <si>
    <t>no objective findings and complain</t>
  </si>
  <si>
    <t xml:space="preserve">BP - 167/ 102 _x000D_
  RFT - CR - 1.05 , LDL - 139 </t>
  </si>
  <si>
    <t xml:space="preserve">COLLECT CXR , ECG RESULT </t>
  </si>
  <si>
    <t xml:space="preserve">NEWLY DX  HTN ON  AMLODIPINE 5 GM PO DAILY , </t>
  </si>
  <si>
    <t xml:space="preserve">complain  difficulty  to  swallow  of  both  water  and  food  with  vomiting  +3rd  tm  pregnancy  </t>
  </si>
  <si>
    <t xml:space="preserve">97/64  pr  83  </t>
  </si>
  <si>
    <t xml:space="preserve">the same+acute  gastritis  +hypothension </t>
  </si>
  <si>
    <t>bp=135/88mmhg pr=88b/min</t>
  </si>
  <si>
    <t xml:space="preserve">invx                  </t>
  </si>
  <si>
    <t>P1=T2DM P2= HTN P3= Dislipidemia on on MTF 500 mg po BID, Glibenclamide 5 mg po/d, ON Enalapril 10 mg po BID.</t>
  </si>
  <si>
    <t>FB S- 110-120-30-115</t>
  </si>
  <si>
    <t xml:space="preserve">SEE MANAGEMENT _x000D_
- HGA1C </t>
  </si>
  <si>
    <t xml:space="preserve">Type I DM ( 1 yr ) on mixtard insulin 30/20 IU SC BID </t>
  </si>
  <si>
    <t xml:space="preserve">complain  loss of  appetite </t>
  </si>
  <si>
    <t xml:space="preserve">albumin  4.5  calcium  5.29  </t>
  </si>
  <si>
    <t xml:space="preserve">refill and add  vitamin  b  complex  and  appoint  after 1  month  with  tft  and  calcium  level </t>
  </si>
  <si>
    <t>v/s-116 / 53 pr-72(regular) LGS-anterior neck mass which 5 x 6cm more on the rt side</t>
  </si>
  <si>
    <t>ECG, TFT, refill and see after 3months</t>
  </si>
  <si>
    <t>last seizure 2 year back</t>
  </si>
  <si>
    <t>PR=69 RR=18,updated investigation-cr-0.5,Total billuribine 0.2,normal liver enzyme</t>
  </si>
  <si>
    <t>P=known seizure disorder(Controlled)</t>
  </si>
  <si>
    <t>phenytoin 100mg po bid, phenobarbital 100mg po bid, link to neurology side</t>
  </si>
  <si>
    <t>P=known seizure disorder(8years) on phenytoin 100mg po bid(descalated) , phenobarbital 100mg po bid</t>
  </si>
  <si>
    <t xml:space="preserve">investigate her and advise a dinger </t>
  </si>
  <si>
    <t>P1 :- DISS.TB( RXED) ,P2- PROXIMAL DVT ON WARFARIN 10 MG /7.5 MG PO DAILY</t>
  </si>
  <si>
    <t xml:space="preserve">skip one dose do INR _x000D_
</t>
  </si>
  <si>
    <t>P1 :- DISS.TB( RXED) ,P2- PROXIMAL DVT ON WARFARIN 10 MG /7.5 MG PO DAILY....INR=3.9</t>
  </si>
  <si>
    <t>she has intermittent headache otherwise no cough, fever, abdominal pain, nausea vomiting, stool color change</t>
  </si>
  <si>
    <t>v/s-bp-76 / 61 pr-74(strong)</t>
  </si>
  <si>
    <t>Perforated PUD + wound site infection (21/3/15) was on PPI for 5months</t>
  </si>
  <si>
    <t>advised on LSM, Paracetamol 1gm po prn, continue PPI, see after 2months</t>
  </si>
  <si>
    <t>p- Perforated PUD + wound site infection (21/3/15) was on PPI for 5months</t>
  </si>
  <si>
    <t xml:space="preserve">Essential tremor 2nd to ? early PD + HTN </t>
  </si>
  <si>
    <t xml:space="preserve">medication chage </t>
  </si>
  <si>
    <t xml:space="preserve">medication change </t>
  </si>
  <si>
    <t>PR=96 RR=18 BP=134 / 79</t>
  </si>
  <si>
    <t>T2DM + HTN with HHD/IHD + Fairly controlled blood sugar and BP+UTI</t>
  </si>
  <si>
    <t>CONTINUE NPH 14/8IU SC BID - Metformin 500mg PO bid, - Enalapril 10mg PO BID - Ateroz20 mg po/d ,asa 81 mg po/day, Lasix - 20 mg po/d, Ciprofloxacin 500mg po bid for 5 days,  DO HGAIC,RFT</t>
  </si>
  <si>
    <t>T2DM . P2- HTN with HHD/IHD on NPH 14/8IU SC BID - Metformin 500mg PO bid, - Enalapril 10mg PO BID - Ateroz20 mg po/d ,asa 81 mg po/day, Lasix - 20 mg po/d</t>
  </si>
  <si>
    <t>BP=123/80 PR=80</t>
  </si>
  <si>
    <t>P- Atrial fibrillation + Chronic rheumatic valvular heart disease ( sever MS &amp; mildAR,Moderate TR ) , EF - 60 % + MILD TO MODERATE pulmonary hypertension(NEW ECHO ON 18/03/2016) on LASIX 20MG PO BID, DIGOXIN 0.125 BZP 1.2 MIU IM monthly, warfarin 5mg PO daily.....INR=1.45</t>
  </si>
  <si>
    <t>ESCALATE TO 5/5/7.5 ALTERNATIVELY_x000D_
CONTINUE MED</t>
  </si>
  <si>
    <t xml:space="preserve">BP-BP - 90/60 _x000D_
 PICT NR </t>
  </si>
  <si>
    <t>SEND LFT AND  COLLECT ABDOMINAL U/S - _x000D_
 LINK BACK TO MRC AFTER RESULT _x000D_
 LINK BACK TO  PSYCHIATRY  FOR FOLLOW UP</t>
  </si>
  <si>
    <t xml:space="preserve">HEP B POSTIVE + ON FOLLOW UP AT Psychiatry CLINIC </t>
  </si>
  <si>
    <t>bp=125/73mmhg pr=78b/min</t>
  </si>
  <si>
    <t xml:space="preserve">follow up and advise on diet    </t>
  </si>
  <si>
    <t>=type 1 DM -On NPH 20/6</t>
  </si>
  <si>
    <t xml:space="preserve">BP=111 / 80 PR=105 RR=18 </t>
  </si>
  <si>
    <t>P1=Cor pulmonale 2nd ? post TB fibrosis _x000D_
P2= GA</t>
  </si>
  <si>
    <t>P1=Cor pulmonale 2nd ? post TB fibrosis _x000D_
P2= GA ; _x000D_
on Home O2, Furosemide 20mg morning 40 mg night, Spironolactone 12.5 mg po/day, Digoxin 0.125 mg po/day and Allopurinol 100 mg po /day, Salbutamol PRN</t>
  </si>
  <si>
    <t>PR=85 RR=18 BP=122 / 91</t>
  </si>
  <si>
    <t>P- Type 2 DM(2YRS) +Good glycemic control</t>
  </si>
  <si>
    <t>Continue NPH 24/12IU SC BID Atorvastatin 20 mg PO /daily, appoint after 3 month with hga1c</t>
  </si>
  <si>
    <t>refill medication _x000D_
send for uric acid</t>
  </si>
  <si>
    <t>v/s-bp- 128 / 76 home-124/79, pr-pr-72(irregular)_x000D_
lipid profile-TC/TG/HDL/LDL-223/170/43/146, cr-1.1, urea-28, U/A, serum electrolyte, LFT are normal, FBS-100_x000D_
10yr ASCVD risk is 17.89%</t>
  </si>
  <si>
    <t>P1-NYHA CLASS 2 HFrEF 2ry DCMP P2-KNOWN HTN P3- ATRIAL FIBRILLATION ON - frusemide 40mg PO daily - ENALAPRIL 10MG PO  BID, Bisoprolol 10mg PO/D -SPIRONOLACTONE 25MG PO/D -WARFARRIN 5MG DAILY FOR 5 DAYS AND 7.5 MG DAILY FOR 2 DAYS</t>
  </si>
  <si>
    <t>atorvastatin 20mg po daily, refill, see after 1month with INR</t>
  </si>
  <si>
    <t>P1-NYHA CLASS 2 HFrEF 2ry DCMP P2-KNOWN HTN P3- ATRIAL FIBRILLATION with controlled rate ON - frusemide 40mg PO daily - ENALAPRIL 10MG PO  BID , Bisoprolol 10mg PO/D -SPIRONOLACTONE 25MG PO/D -WARFARRIN 5MG DAILY FOR 5 DAYS AND 7.5 MG DAILY FOR 2 DAYS</t>
  </si>
  <si>
    <t xml:space="preserve">BODY  SWELLING  OF  1  MONTH  DURATION  WHICH   STARTED  FROM  HER  FACE   PROGRESSIVELY TO  HER  ABDOMEN  AND LEG     WITH  EASY FATEGABILITY   WITH  TEA  COLOU  URINE  CAHNGE  OTHER  WISE  HAS NO HX  OF  YELLOWISH  DISCOLOURATION  OF THE  EYE   </t>
  </si>
  <si>
    <t xml:space="preserve">CBC    DONE 1  MONTH BCK     HEMOG  13.8   PLAT  238   </t>
  </si>
  <si>
    <t>IMPROVED  ANEMIA  +?NEPHROTIC  NEPHRITIC  SYNDROME</t>
  </si>
  <si>
    <t xml:space="preserve">SEND  ABDOMENOPELVIC  U/S  CBC  ,RFT   LIPID PROFILE   VIRAL MARKERS  U/A </t>
  </si>
  <si>
    <t>--dyslipidemia + anemia patient on follow up ON Ferrous Sulfate - 325mg PO TID,ATROVA 40 MG PO DAILY</t>
  </si>
  <si>
    <t>DYSPHAGIA 2O TO MILD DEGREE ACHALASIA OF GEJ + HYPOTHYROIDISM + FATTY LIVER</t>
  </si>
  <si>
    <t>PR=60 RR=18 BP=117 / 63</t>
  </si>
  <si>
    <t>P- T1 DM (2 year)</t>
  </si>
  <si>
    <t>Continue NPH 30/20 IU SC BID,DIABTEIC EDUCATIONS AND ADVICE ON NPH dose adjustment</t>
  </si>
  <si>
    <t>P- T1 DM (2 year) NPH 30/20 IU SC BID</t>
  </si>
  <si>
    <t>CONTROLLED SX</t>
  </si>
  <si>
    <t>acute exacerbation of asthma precipitated by ? SCAP</t>
  </si>
  <si>
    <t xml:space="preserve">PARESTHESIA OF LOWER LIMB          </t>
  </si>
  <si>
    <t xml:space="preserve">BP=159/83MMHG PR=996B/MIN                         </t>
  </si>
  <si>
    <t xml:space="preserve">SAME + PNP             </t>
  </si>
  <si>
    <t xml:space="preserve">ADVISE ON DIET AND FOLLOW UP                 </t>
  </si>
  <si>
    <t>ACUT left lower limp DVT</t>
  </si>
  <si>
    <t xml:space="preserve">CONTINUE RIV 15mg po bid for 3 weeks then 20mg po/d </t>
  </si>
  <si>
    <t>ACUTE left lower limp DVT</t>
  </si>
  <si>
    <t>PR=87 RR=18 BP=125 / 74CR-1.48.UREA=34.74 ABDOMINA L U/SMild fatty liver + right renal tiny/sandy calculi</t>
  </si>
  <si>
    <t>HTN with HHD + OA+CKD(CR1.2,1.48)eGFR 37+ Fairly controlled BP</t>
  </si>
  <si>
    <t>Furosemide 20 mgx1, Enalapril 5 mgx2, ASA 81mgx1, Atenolol 50 mgx1,Aponint after 3 month</t>
  </si>
  <si>
    <t>P=HTN with HHD + OA;+CKD on Furosemide 20 mgx1, Enalapril 5 mgx2, ASA 81mgx1, Atenolol 50 mgx1, Neurobion 1 tab po/d for 1 mon agiven</t>
  </si>
  <si>
    <t>bp=105/60 pr=80</t>
  </si>
  <si>
    <t>HTN+ HHD(MILD LVH,GRADE1LVDD EF-60%,TAPSE19) ON losartan 50 mg po daily and metoprolol 25 mg po daily,lasix 40mg po bid+?asthma _x000D_
Chest CT-bronvho pneumonia r/o acute exacerbation of asthma +LAP+Left cardiac chamber enlargement</t>
  </si>
  <si>
    <t>do spirometry_x000D_
continue med_x000D_
decrease lasix to 4omg po/d</t>
  </si>
  <si>
    <t>HTN+ HHD(MILD LVH,GRADE1LVDD EF-60%,TAPSE19) ON losartan 50 mg po daily and metoprolol 25 mg po daily,lasix 40mg po bid+r/o asthma _x000D_
Chest CT-bronvho pneumonia r/o acute exacerbation of asthma +LAP+Left cardiac chamber enlargement</t>
  </si>
  <si>
    <t>BP=90/60MMHG PR=90B/MIN</t>
  </si>
  <si>
    <t>SAME    + PE</t>
  </si>
  <si>
    <t>DO ESR, PLEURAL TAP</t>
  </si>
  <si>
    <t>CAP R/O P.TB</t>
  </si>
  <si>
    <t xml:space="preserve">cholangeocarcinoma  </t>
  </si>
  <si>
    <t xml:space="preserve"> Hepatocellular carcinoma of liver</t>
  </si>
  <si>
    <t xml:space="preserve">send  to   hepaatobiliary  surgeon  and  oncologist </t>
  </si>
  <si>
    <t xml:space="preserve">dry cough intermiitent </t>
  </si>
  <si>
    <t>bp - 120/74</t>
  </si>
  <si>
    <t xml:space="preserve">same +  varicose vein </t>
  </si>
  <si>
    <t xml:space="preserve">add beclomethasone  2 puffs , - 1 month _x000D_
add diphenhydraine syrup </t>
  </si>
  <si>
    <t xml:space="preserve">known asthmatic for the last 15 years _ on   bid and  salbutamol puff prn </t>
  </si>
  <si>
    <t xml:space="preserve">MULTIPLE JOINT PAIN - </t>
  </si>
  <si>
    <t xml:space="preserve">BP = -    </t>
  </si>
  <si>
    <t xml:space="preserve">? RA       </t>
  </si>
  <si>
    <t xml:space="preserve">SEND RF _x000D_
- FOLIC ACID - 5 MG PO Q DAY , PREDNISOLONE 10 MG PO DAILY - APPT AFTER 1 MONTH </t>
  </si>
  <si>
    <t xml:space="preserve">bilateral hand periarticular osteopenia and proximal IP soft tissue swelling - RA </t>
  </si>
  <si>
    <t xml:space="preserve">- intermittent chest pain with no relation with exercise _x000D_
- exertional shortness of breath, no other cardiorespiratory complaint _x000D_
no leg swelling _x000D_
</t>
  </si>
  <si>
    <t xml:space="preserve">BP- 151/81 PR- 97_x000D_
hypopigmented rash all over the body </t>
  </si>
  <si>
    <t xml:space="preserve">Poor BP control + Vitiligo </t>
  </si>
  <si>
    <t>CMP, urine, Echo, HgbA1c, Lipid P</t>
  </si>
  <si>
    <t xml:space="preserve">P- Known HTN 5 years_x000D_
Nifedipine 10mg PO daily </t>
  </si>
  <si>
    <t>-abdominal pain, vomiting of ingested matter, no stool color change, _x000D_
- easy fatiguability, exertional shortness of breath, no body swelling, headache, fever, cough has subsided_x000D_
- has increased appetite, palpitation, heat intolerance, hand tremor _x000D_
-  h</t>
  </si>
  <si>
    <t xml:space="preserve">BP- 105/71 PR- 120b/m R_x000D_
no anterior neck mass_x000D_
chest - clear _x000D_
CVS- tachycardic _x000D_
</t>
  </si>
  <si>
    <t xml:space="preserve">Dypepsia + ? Thyrotoxicosis </t>
  </si>
  <si>
    <t>CBC, TFT, ECG, ECHO, OFT, FBS</t>
  </si>
  <si>
    <t xml:space="preserve">-abdominal pain, vomiting of ingested matter, no stool color change, _x000D_
- easy fatiguability, exertional shortness of breath, no body swelling, headache, cough has subsided_x000D_
-  history of pneumonia for 2 weeks 1 month back _x000D_
- no chronic illness </t>
  </si>
  <si>
    <t xml:space="preserve">- abdominal pain, vomiting of ingested matter, no stool color change, _x000D_
- easy fatiguability, exertional shortness of breath, no body swelling, headache, fever, cough has subsided_x000D_
- has increased appetite, palpitation, heat intolerance, hand tremor _x000D_
-  </t>
  </si>
  <si>
    <t xml:space="preserve">- abdominal pain, vomiting of ingested matter, no stool color change, _x000D_
- easy fatiguability, exertional shortness of breath, no body swelling, headache, cough has subsided_x000D_
-  history of pneumonia for 2 weeks 1 month back _x000D_
- no chronic illness </t>
  </si>
  <si>
    <t>itching of the left upper and lower exterimities</t>
  </si>
  <si>
    <t>PR=89/M  BP=146 / 80MMHG</t>
  </si>
  <si>
    <t>Known HTN WITH SUBOPTIMAL BP CONTROL+?ALLERGIC DERMATITIS</t>
  </si>
  <si>
    <t>Refill,advised on lifestyle modifications, do hga1c,appoint after three months,link to dermatology clinic.</t>
  </si>
  <si>
    <t>known HTN patient on losartan 100 mg daily and amlodipine 5 mg po/d</t>
  </si>
  <si>
    <t>PR=97/M  BP=170 / 95MMHG,FBS=135MG/DL</t>
  </si>
  <si>
    <t>TYPE 2DM+HTN WITH POOR BP CONTROL</t>
  </si>
  <si>
    <t>REFILL,ENALAPRIL 10 MG PO BID,PARACETAMOL 1GM PO PRN,DO HGA1C</t>
  </si>
  <si>
    <t>bp - 120/60 -  147/70 _x000D_
 fb s- 91 - 151 - 109 -170</t>
  </si>
  <si>
    <t xml:space="preserve">update RFT  ON NEXT APPT _x000D_
-  REFILL MEDICATION _x000D_
</t>
  </si>
  <si>
    <t xml:space="preserve">T2 DM(for &gt; 9 years) + HTN(for 4 yrs); on enalapril 5 mg po DAILY  , NPH=40/20 AM/PM], RI 4/2 IU SC BID, Atrovastatin 20 mg po/d, </t>
  </si>
  <si>
    <t>PR=90/M  BP=140 / 80MMHG,FBS=182MG/DL</t>
  </si>
  <si>
    <t>T2DM+HTN WITH SUBOPTIMAL BP AND GLYCEMIC CONTROL</t>
  </si>
  <si>
    <t>NPH 30/16IU,REFILL,DO HGA1C,,APPOINT AFTER THREE MONTHS.</t>
  </si>
  <si>
    <t>T2DM + HTN for the past 13 yr on NPH 28/12,(but she is taking NPH 28/14 IU BID), enalapril 10 mg po BID and nifedipine 20 mg po BID,HCT 25mg po daily</t>
  </si>
  <si>
    <t>NPH 30/16IU,REFILL,DO HGA1C,,APPOINT AFTER THREE MONTHS.,ADD PARACETAMOL 1GM PO PRN</t>
  </si>
  <si>
    <t xml:space="preserve">acute exacerbation of Asthma 2ry to  ?CAP </t>
  </si>
  <si>
    <t>g/a healthy looking,v/s stable</t>
  </si>
  <si>
    <t xml:space="preserve">?medicaly fit </t>
  </si>
  <si>
    <t xml:space="preserve">BP -  214/106 - REPEATED - 190 /106 </t>
  </si>
  <si>
    <t xml:space="preserve">SEND OFT , U/A   RBS _x000D_
- MEASURE BP AFTER 30 MIN - SL NIFDIPINE 20 MG STAT </t>
  </si>
  <si>
    <t xml:space="preserve">HTN W HHD + GLAUCOMA + ? DM - ON ENALAPRIL 5 MG PO DAILY , ATROVASATATIN 20 MG PO DAILY </t>
  </si>
  <si>
    <t xml:space="preserve">OFT, Lipid profile </t>
  </si>
  <si>
    <t>cervical mri- c3/4 symmetric disc bulge causing moderate spinal annal and mild bilateral neural foramen stenosis_x000D_
c4/5 and c5/6 symmetric disc bulge causing mild spinal cannal and mild bilateral neural foramen stenosis</t>
  </si>
  <si>
    <t>nsaid_x000D_
cervical collar</t>
  </si>
  <si>
    <t>HYPERTENSION /DYSLIPIDEMIA ON NIFEDIPINE 20MG PO BID ATORVASTATIN 20MG PO DAILY ASA 81MG PO DAILY ATENOLOL 50MG PO DAILY, calci-vitd 1 tab po daily</t>
  </si>
  <si>
    <t>PR=78 BP=151 / 78MMHG</t>
  </si>
  <si>
    <t>FBS = 148mg/dl</t>
  </si>
  <si>
    <t xml:space="preserve"> poor controlled T2 DM</t>
  </si>
  <si>
    <t>no_x000D_
 new complaint</t>
  </si>
  <si>
    <t>refill_x000D_
bbbbb</t>
  </si>
  <si>
    <t>bronchial asthma-13 years RX symbicort 1puff bid with prn during exacerbation p2-stage 1 hypertension on life style modification</t>
  </si>
  <si>
    <t>PR=93 RR=17 BP=166 / 93,UPDATED INVESTIGATION PT=19.3,INR=1.64</t>
  </si>
  <si>
    <t>P-HTN + COPD P2-Acute right lower limb DVT + Acute PE(Evedensed by CT angio) +sub therapeutic INR(1.64)+Poorly controlled BP</t>
  </si>
  <si>
    <t>Isecalet warfarin 7.5mg po daily ,Amlodipine 10mg po daily,advise on dietary salt restriction,appoint after one month with with home BP measurement and INR</t>
  </si>
  <si>
    <t>NUMBNESS, HEAVINESS OF THE AFFECTED EXTREMITY</t>
  </si>
  <si>
    <t xml:space="preserve">INR- 2.22_x000D_
             </t>
  </si>
  <si>
    <t>REFILL_x000D_
ELASTC STOCKING</t>
  </si>
  <si>
    <t>BP=134/76,140/80,141/83,FBS=75,86,101,163mg/dl</t>
  </si>
  <si>
    <t>fair BP control and poor glycemic control</t>
  </si>
  <si>
    <t>Problem List_x000D_
HTN + type 2 DM</t>
  </si>
  <si>
    <t>EPIGASTERIC PAIN AND LOW BACK PAIN OF SEVEN MONTHS</t>
  </si>
  <si>
    <t>PR=93/M  BP=147 / 88MMHG</t>
  </si>
  <si>
    <t>HTN WITH SUBOPTIMAL BP CONTROL+DYSPEPSIA 2?PUD+CHRONIC LOW BACK PAIN 2?</t>
  </si>
  <si>
    <t>REFILL,DO L/SACRAL MRI,STOOLEXAM,LIPID PROFILE,CBC,U/A,OFT,L/SACRAL MRI,ABDOMINAL U/SOUND,ENALAPRIL 10MG PO BID</t>
  </si>
  <si>
    <t>HTN ON ENALAPRIL 10MG PO DAILY,ATORVASTATIN 20MG PO DAILY,NEUROBION 1TAB PO DAILY</t>
  </si>
  <si>
    <t>has night time and exercise indused SOB and wheezing, bilateral leg swelling of one week</t>
  </si>
  <si>
    <t xml:space="preserve">BP 116/79, Home measure 136/96, 140/90mmHg_x000D_
bil GII pitting edema_x000D_
SMBG FBS Between 110- 140, two records of 153 and 160, RBS 180_x000D_
CR 1.3, and 1.4 </t>
  </si>
  <si>
    <t>good Bp and glycemic control, poor Asthma control</t>
  </si>
  <si>
    <t>hold carvedolol, continue Amlodipine 10 mg po/d NPH 10/8 units am/pm, Symbicort 160/4.5mcg 3 puff bid, put him Montelucast 10 mg po noct, Hydrochlorthiazide 25 mg po/d</t>
  </si>
  <si>
    <t>P T2DM on NPH 10/8 HTN on amlodipin 10mg po/d, carvedolol 6.25 mg po BID + AkI B.Asthma on symbicort 160/4.5mcg</t>
  </si>
  <si>
    <t>serum ionized ca++</t>
  </si>
  <si>
    <t>Problem List_x000D_
HTN on enalapril 5 mg po bid, amlodipine 10 mg po once/day + type 2 DM on metformin 1000 mg po bid ,glibnclamid 5 mg po once /day</t>
  </si>
  <si>
    <t>PR=96/M  BP=142 / 87MMHG,FBS=128MG/DL</t>
  </si>
  <si>
    <t>REFILL,ENALAPRIL 10MG PO BID,DO FBS</t>
  </si>
  <si>
    <t>DM on NPH=30IU/22IU SC BID mtf - 500 mg po bid , 2. HTN ON Enalapril 10 mg po daily  dyslipidemia; ON atorvastatin 20 mg po/d</t>
  </si>
  <si>
    <t xml:space="preserve">BP= 144 / 85 PR=83 RR=17 </t>
  </si>
  <si>
    <t xml:space="preserve">P1= stage 2 HTN_x000D_
P2= Bronchial Asthma_x000D_
P3= Degenerative Spondylopathy </t>
  </si>
  <si>
    <t>refill medication_x000D_
start on Salbutamol and Beclomethasone, Advise on Life style modification_x000D_
send for RFT, CXR, Spirometry (if affordable), U/A, ECG, ECHO,</t>
  </si>
  <si>
    <t>P1=Degenerative Spondylopathy _x000D_
P2= Bronchial Asthma for 36 years on  salbutamol_x000D_
on AMT and Neurobion 1 tab/d , melcoxciam 15 mg po daily</t>
  </si>
  <si>
    <t>BP=179/85,PR=90,FBS=70,75,86,101,158 mg/dl</t>
  </si>
  <si>
    <t>poor BP control,and fair glycemic control</t>
  </si>
  <si>
    <t>Problem List_x000D_
T2DM + HTN on MTF 1000mg bid, Glibenclamide 5mg po daily, Enalapril 10 mg Bid, HCT 25 mg daily and Amlodipine 10mg po/d</t>
  </si>
  <si>
    <t>no new compliant, no hypoglycemia episodes</t>
  </si>
  <si>
    <t>BP 115 / 82mmHg, _x000D_
SMBG FBS btween 92 and 118, RBS 160- 182, 4 measurment of 197,212, 210, 206</t>
  </si>
  <si>
    <t xml:space="preserve">continue with same Dose of NPH, </t>
  </si>
  <si>
    <t>P Type l DM on NPH 12/6 am/pm</t>
  </si>
  <si>
    <t>BP 156/80mmg/dl</t>
  </si>
  <si>
    <t xml:space="preserve">Old facial Paresis  2ry to old stroke  + HTN + </t>
  </si>
  <si>
    <t>FBS , Creat , abd pel U/S , lipid profil, elect</t>
  </si>
  <si>
    <t xml:space="preserve">Old facial Paresis  2ry to old stroke  + HTN </t>
  </si>
  <si>
    <t xml:space="preserve">BP=140/85 PR=80 </t>
  </si>
  <si>
    <t>CONTINUE STRICT life style modification _x000D_
continue med,hgba1c</t>
  </si>
  <si>
    <t>p1-Hypertension p2-stable CKD +p3-newly diagnosed T2DM(on LSM) amlidopine 10mg po/d and furosemide 40mg po dail....hgbA1C=6.3</t>
  </si>
  <si>
    <t xml:space="preserve">STABLE_x000D_
                   </t>
  </si>
  <si>
    <t>IDIOPATHIC EPILEPSY</t>
  </si>
  <si>
    <t>CONTINUE SODIUM VALPROATE 500MG PO DAILY</t>
  </si>
  <si>
    <t>EPILEPSY-6 MONTHS</t>
  </si>
  <si>
    <t>He has been admitted to our hospital  with dx of NYHA IV HF 2ry to Corpulmonale 2ry to ?Pulmonary hypertension(COPD) + AKI and discharged with improvement one weak back</t>
  </si>
  <si>
    <t>PR=83 RR=17 BP=114 / 65</t>
  </si>
  <si>
    <t>Cor pulmonale 2ry to PH 2ey to ? ACOS + HTN +gouty Arthritis+?CKD (cr.1,6)</t>
  </si>
  <si>
    <t>ESCALATE Lasix IV TID,hold spirolactone,continue ASA 81 po/d, amlodipine 10 mg po/d, alluperinol 100 mg po/d, SABA Beclamethasone appoint after one month with RFT</t>
  </si>
  <si>
    <t>P= Cor pulmonale 2ry to PH 2ey to ? ACOS + HTN +gouty Arthritis, on Lasix 40 mg po bid, spironolactone 25 mg po/d ASA 81 po/d, amlodipine 10 mg po/d, alluperinol 100 mg po/d, SABA Beclamethasone</t>
  </si>
  <si>
    <t xml:space="preserve">well controlled Seizure disorder </t>
  </si>
  <si>
    <t>KNOWN HTN AND DM</t>
  </si>
  <si>
    <t>PR=64/M  BP=142 / 68MMHG,SERUM VITAMINE D=30.71NG/ML</t>
  </si>
  <si>
    <t>Known HTN  with suboptimal BP control+vitamine D deficiency (corrected)</t>
  </si>
  <si>
    <t>losartan 50mg po daily,amlodipine 5mg  po daily,vitamine D 50,OOOIU  weekly for two months,appoint after thrree months.</t>
  </si>
  <si>
    <t>improved,controlled htn</t>
  </si>
  <si>
    <t xml:space="preserve">NO SEIZURE EPISODE_x000D_
                 </t>
  </si>
  <si>
    <t>PATIENT_x000D_
DID NOT COME</t>
  </si>
  <si>
    <t>STABLE_x000D_
CCCCCCCCCCCCCC</t>
  </si>
  <si>
    <t>REFILL_x000D_
    TTTTT</t>
  </si>
  <si>
    <t>P- seizure disorder (remote from the stroke) old ischemic stroke essential hypertension on asa 81mg po daily nifedipine 10mg po daily hct 25mg po daily atorvastatin 20mg po daily valproic acid 100mg po bid</t>
  </si>
  <si>
    <t>BP=146/82,166/79,PR=89,FBS=118, 102 mg/dl she was discontinued HTN medication for the last 1 month</t>
  </si>
  <si>
    <t>poor BP control  and good glycemic control</t>
  </si>
  <si>
    <t>Problem List_x000D_
P=T2 DM + HTN; on metformin 750 mg po bid atrovastatin 20 mg po/day atenolol 25 mg po /day , Amitriptyline 25 mg po/d, HCT 25 mg po/d</t>
  </si>
  <si>
    <t>cough of productive whitish sputum, no fever, no chest pain, easyfatigability,, has no weight loss, has drenching night sweats, no SOB, bilateral pretibial edema , evaluation (has diffuse ronchi,  has no murmur, no pretivbioal edema, JVP is not rauised, oxygen saturation 80%, has peripheral cuyanosis but the pt is not indistress) RR( 20) PR (75) pt has history of bronchites. BP 170/90 mmHg FBS 143 mg/dl( weist circumferance 110/ height 158 cm = 0.7 pt has visceral obesity  risk fatty liver</t>
  </si>
  <si>
    <t>sleeps well, walking distance weak recently, muscle strength weak, no emotional change, no memory loss, good judgemenmt</t>
  </si>
  <si>
    <t>r/o pulmonary TB (history of previous 2 episodes of pneumonia on this year)</t>
  </si>
  <si>
    <t>CXR, Genxepert, ESR, CBC , CRP</t>
  </si>
  <si>
    <t>losartan 50mg po daily,Amlodipine 5mg  po daily,vitamine D 50,OOOIU  weekly for two months, appoint after three months.</t>
  </si>
  <si>
    <t>epigastric burning sensation and dull acing type of pain</t>
  </si>
  <si>
    <t>PR=73 RR=18 BP=134 / 73 updated investigation =ECHO=Grade 11 diastolic dysfunction,EF=60%,TAPSE=26</t>
  </si>
  <si>
    <t>P1=Hypertension with HHD +Fairly controlled BP+Dyspepsia 2ry</t>
  </si>
  <si>
    <t>Continue  Amlodipine 10 mg po/d, HCT 25 mg po/d,omprazole 20mg po bid for 1 weak</t>
  </si>
  <si>
    <t>NOSPECIFIC MSK PAIN_x000D_
SCIATIA-LIKE PAIN</t>
  </si>
  <si>
    <t>109 19 148 / 109 _x000D_
RFT-NORMAL_x000D_
FBS-155 A1C 8.5_x000D_
URINALYSIS- MANY PUS CELLS,MANY BACTERI</t>
  </si>
  <si>
    <t>DM RADICULOPATHY_x000D_
UTI_x000D_
POR DM CONTROL</t>
  </si>
  <si>
    <t>NITROFURANTOIN 100MG PO BID FOR 07 DAYS_x000D_
ADD METFORMIN 500MG PO NOICT</t>
  </si>
  <si>
    <t>HTN/T2DM ON Mixtard 30/24, Atorvastatin 20 Po daily ASA 81mg PO daily Enalapril 10mg PO BID, AMLODIPINE 10MG PO DAILY.</t>
  </si>
  <si>
    <t>complains eye pain, had history red eye a week aback but no visual disturbance, tinitus_x000D_
has epigastric dyscomfort with burning type pain</t>
  </si>
  <si>
    <t>BP 121/61mmHg_x000D_
ECHO normal_x000D_
Lipid panel on 14/06/15_x000D_
Total Cholesterol 217 mg-dl  _x000D_
Triglycerides 140 mg-dl  _x000D_
HDL 54 mg-dl  _x000D_
LDL 142_x000D_
PAP smear Nabothian cyst</t>
  </si>
  <si>
    <t>good BP control and Asthma control</t>
  </si>
  <si>
    <t>Hold ASA, Atorvastatin_x000D_
continue Amlodipine 10 mg po/d, Enalpril 5 mg po BID, Beclamethasone 2 puff BID and Sulbuthamol puff PRN</t>
  </si>
  <si>
    <t>B.Asthma + HTN Amlodipine 10 mg po/d, ASA 81 mg po/d Atorvastatin 20mg po/d, enalapril 5 mg po bid , Beclamethasone 2 puff BID, SABA 2 puff PRN + Vit D deficiency on Mega dose</t>
  </si>
  <si>
    <t xml:space="preserve">generalized body weakness and easily fatigues </t>
  </si>
  <si>
    <t xml:space="preserve">PR = 46 beat /M irregular irregular </t>
  </si>
  <si>
    <t xml:space="preserve">Well controlled HTN + HHD + bradycardia 2ry to ?  </t>
  </si>
  <si>
    <t xml:space="preserve">CXR, ECHO, Lipid profile, OFT , Elect </t>
  </si>
  <si>
    <t xml:space="preserve">bradycardia 2ry to ?  </t>
  </si>
  <si>
    <t xml:space="preserve">bilateral leg edema &gt;  after change in amlodipine </t>
  </si>
  <si>
    <t xml:space="preserve">bp - 137/82 - 149/76 - pr - 90 - 87  - 125/70 - 136 /78 </t>
  </si>
  <si>
    <t xml:space="preserve">same +? drug reaction </t>
  </si>
  <si>
    <t xml:space="preserve">enalapril 5 mg po bid  , hct -  25 mgpo daily - 2  month   with serial bp records </t>
  </si>
  <si>
    <t>known HTN &gt;over1 years   on amlodpine 10mg po daily( not taking ) - on nifedipine 10 mg po daily   + renal stones</t>
  </si>
  <si>
    <t>bp=140/70 pr=80_x000D_
MSS=TRACE EDEMA</t>
  </si>
  <si>
    <t>NEW ONSET COUGH AFTER INITIATION OF ENALAPRIL</t>
  </si>
  <si>
    <t xml:space="preserve"> 84 19 138 / 65</t>
  </si>
  <si>
    <t>ACEI- COUGH</t>
  </si>
  <si>
    <t>SWITCH ENALAPRIL TO LOSARTAN 50MG PO DAILY_x000D_
VITAMIN D3 50KIU PO WEEKLY</t>
  </si>
  <si>
    <t>hypertension/??OSA20 years HHD/HFpEF IFG CCB-RELATED-EDEMA RX- ENALAPRIL 5MG PO DAILY, HCT 25MG PO DAILY</t>
  </si>
  <si>
    <t xml:space="preserve">SEVRE LOW BACK PAIN 3 DAYS , </t>
  </si>
  <si>
    <t xml:space="preserve">BP-                                                       </t>
  </si>
  <si>
    <t xml:space="preserve">SAME +PN                            </t>
  </si>
  <si>
    <t xml:space="preserve">INDOMETHACIN 25 MG PO TID , VITAMIN B12 - 2 WEEKS - </t>
  </si>
  <si>
    <t xml:space="preserve">LBP 2 TO ? + DYSPEPSIA 2 TO ? PUD </t>
  </si>
  <si>
    <t>no cough, no SOB, no edema, no visual problem, mild back pain, paresthasia but precvious complaints have been control, joint mobility good, good bal;ance, good understanding, cooperative, no obesity, no stress, has psychosocial distress (conflict with neighbours property related, her doughter divorced after 13 yrs of marrage and betrayed by her husband and she lives with her), good dietary habit, (dyspepsia), adherent to medication, good hygioen (brush tooth), toileting good, good social interaction. remarkls (no breast mass, no vaginal discharge)FBS 131 mg/dl  BP 130/80 mmHg</t>
  </si>
  <si>
    <t>sleeps well walking distance good, no emotional change, hgood muscle strength, no memory loss, good judgement</t>
  </si>
  <si>
    <t>salt restriction, be active, minimize coffee, vegitable and fruit dish, legumes dish, get adequate sun lignt, avoid steress</t>
  </si>
  <si>
    <t>diabetes, low back pain , dyslipidemia</t>
  </si>
  <si>
    <t>He has bilateral leg swelling  no cough SOB,Orthopnia</t>
  </si>
  <si>
    <t>PR=86 RR=19 BP=117 / 89</t>
  </si>
  <si>
    <t>P1- DCMP with (EF=15%) P2- Lt side body weakness 2ry to Ischemic stroke 1 yr back</t>
  </si>
  <si>
    <t>Escalate Furosemide 40mg PO tid,continue ASA 81mg /day,ATV 40MG PO DAILY,Add Metoprolol 12.5mg po DAILY,Enalpril 2.5mg po daily,DO ECHO appoin after 1 month</t>
  </si>
  <si>
    <t xml:space="preserve">NO COMPLAINT_x000D_
          </t>
  </si>
  <si>
    <t>104 17 144 / 82</t>
  </si>
  <si>
    <t xml:space="preserve">WEL CONTROLLED HYPERTENSION_x000D_
             </t>
  </si>
  <si>
    <t xml:space="preserve">REFILL_x000D_
                  </t>
  </si>
  <si>
    <t>KNOWN T1DM</t>
  </si>
  <si>
    <t>known T1DM</t>
  </si>
  <si>
    <t>BP -  130/70-160/90-130/70 - 158 / 82</t>
  </si>
  <si>
    <t xml:space="preserve">-  UPDATE   INX FOR NEXT APPT_x000D_
- PLAN - APPT AND REFILL - AVICE ON RX ADHRENCE AND </t>
  </si>
  <si>
    <t>:Known Hypertensive with HHD currently on lasix 40 mg po/day, enalapril 10 mg po bid( BUT TAKING  10 MG PO DAILY ) , ASA 81 mg po/day, atrovastatin 20 mg po/day.</t>
  </si>
  <si>
    <t xml:space="preserve">Rt leg swelling of 1  week </t>
  </si>
  <si>
    <t xml:space="preserve">BP = 159/83mmg/dl </t>
  </si>
  <si>
    <t xml:space="preserve">RFT , U/A </t>
  </si>
  <si>
    <t>PR=69/M  BP=148 / 75MMHG,FBS=7.6%</t>
  </si>
  <si>
    <t>SAME WITH SUBOPTIMAL BP AND GLYCEMIC CONTROL</t>
  </si>
  <si>
    <t>MTF 1000MG/500MG PO BID,REFILL,DO HGA1C,FBS</t>
  </si>
  <si>
    <t>T2 DM ON METFORMIN 1000/500 mgpo bid(but he is taking MTF 500mg PO  bid)P2. HTN amlodipine 10 mg po/day, ATROVASATIN 20 MG PO DAILY</t>
  </si>
  <si>
    <t xml:space="preserve">complains numbness and pain over the lt upper extremity which starts 6month back </t>
  </si>
  <si>
    <t>bp=125/70 pr=70</t>
  </si>
  <si>
    <t xml:space="preserve">TYPE 2 DM -on METFORMIN 850MG PO BID, </t>
  </si>
  <si>
    <t>start amitryptilin 12.5mg po/d_x000D_
neurobin1 tab/d</t>
  </si>
  <si>
    <t>TYPE 2 DM -on METFORMIN 850MG PO BID,...hgba1c=6.2%,cr=0.9</t>
  </si>
  <si>
    <t>had one episode of seizure (has lost both his parents, was distressed recently)no cough, no SOB, no edema, no visual probl;em to be evaluted, no back pain, no paresthasia, joint mobility good, good balance, good understanding, cooperative, no obesity, no stress, has psychosocial distress, no addiction, good dietyary habit, adherent to medication, no trauma, good social interaction. (weist circumferance 104 cm/ height 175 cm = 0.59 pt has visc eral obesity risk fatty liver</t>
  </si>
  <si>
    <t>no alcohol, minimize coffee, avoid beam flahing of light, avoid stress, stay away from( height , fire, sharp objective, swimming, dricving cars)</t>
  </si>
  <si>
    <t>no new complaint_x000D_
cough has subsided</t>
  </si>
  <si>
    <t xml:space="preserve">BP=138 / 68 PR=66 RR=17 </t>
  </si>
  <si>
    <t>Treated CAP_x000D_
Stage 1 HTN</t>
  </si>
  <si>
    <t>p1= ?CAP r/o PTb</t>
  </si>
  <si>
    <t xml:space="preserve">HOME BP &amp;lt;150/90_x000D_
FEELS WEL EXCEPT LEFT UPPER ARM PAIN _x000D_
BILATERAL LEG SWELLING_x000D_
NO CHEST PAIN_x000D_
</t>
  </si>
  <si>
    <t>76 19 164 / 76 _x000D_
GRADE3 EDEMA</t>
  </si>
  <si>
    <t>POOR BP/BG CONTROL_x000D_
RO IHD_x000D_
CCB-EDEMA</t>
  </si>
  <si>
    <t>ECHO_x000D_
LAB_x000D_
A1C_x000D_
DC AMLODIPINE AND SWITCH TO SPIRONOLACTONE 25MG PO DAILY</t>
  </si>
  <si>
    <t>BP=137/60,PR=66,FBS=101 mg/dl ,cr=0.7,urea=20</t>
  </si>
  <si>
    <t>Good BP CONTROL and glycemic control</t>
  </si>
  <si>
    <t>Problem List_x000D_
T2DM on NPH 20/12 IU and atorvastatin 20 mg po/d , MTF 500 MG PO BID</t>
  </si>
  <si>
    <t>refill the medication and advise on diet and tell her to bring serial BP and FBS measurements for next follow up time send HgbA1c and FBS</t>
  </si>
  <si>
    <t xml:space="preserve">NO NEW COMPLIANT As he state that he has lower BP recorded </t>
  </si>
  <si>
    <t>PR=70 RR=17 BP=110 / 68</t>
  </si>
  <si>
    <t>Deescalate Amlodipin 5mg po daily appoint after  3 month ,updated RFT,U/A</t>
  </si>
  <si>
    <t>P1- HTN WITH HHD(ECHO=Grade II Mitral regurgitation and Mild Pulmonary HTN?P2=?Pyogenic Meningitis Complicated by  Seizure Disorder(treated)</t>
  </si>
  <si>
    <t>has headache and itching of both ears since two years</t>
  </si>
  <si>
    <t>FBS=127mg/dl,PR=109  BP=135 / 71MMHG,FBS=127MG/DL</t>
  </si>
  <si>
    <t>HTN+TYPE 2 DM WITH GOOD GLYCEMIC+BP  CONTROL</t>
  </si>
  <si>
    <t>REFILL,DO HGA1C,LIPID PROFILE ,RFT,PARACETAMOL 1GM PO PRN</t>
  </si>
  <si>
    <t>HTN+T2DM ON - ATROVASATIN 20 MG PO/DAY , HCT 25 MG PO/DAY, NIFEDIPINE 20 MG PO/BID , MTF- 500MG PO BID , NPH 26/16IU SC BID</t>
  </si>
  <si>
    <t>HTN + Mild fatty liver + Left renal simple cyst + Lumbar spondylosis</t>
  </si>
  <si>
    <t xml:space="preserve">BP=167 / 94 PR= 90  RR=17 </t>
  </si>
  <si>
    <t>P1-HFrEF 2ry to VHD(severe TR ,mod MR with Severe pulm htn) _x000D_
P2-A.fib with RVR_x000D_
P3- poorly controlled Stage 2 HTN</t>
  </si>
  <si>
    <t>send for RFT, serum electrolyte and U/A_x000D_
continue warfarin at 2.5mg po daily, escalate enealapril to 5 mg po BID_x000D_
refill other medications</t>
  </si>
  <si>
    <t>P1-HFrEF 2ry to VHD(severe TR ,mod MR with Severe pulm htn) _x000D_
P2-A.fib with RVR_x000D_
on Enalapril 5mg po daily, Warfarin 2.5mg po daily, Spironolcatone 25 mg po daily, Furosemide 40mg po BID, metoprolol succinate 50mg po daily, Pantoprazole 40mg po daily</t>
  </si>
  <si>
    <t xml:space="preserve">hx vomiting of greenish vomitus,malaise,loss of appetite,fever,chills and rigor </t>
  </si>
  <si>
    <t>bp=97/60 pr=90</t>
  </si>
  <si>
    <t>send CBC,U/A,STOOL EXAM,BF</t>
  </si>
  <si>
    <t>ha worsening of limb edema and increased abdominal girth, itching on the lateral side of the RT distal lower limb, no change in UOP</t>
  </si>
  <si>
    <t xml:space="preserve">BP 100 / 66mmHg, PR  &amp;8 apical_x000D_
Rt basal crepitation,_x000D_
GIII pitiing edema_x000D_
INR 2.35_x000D_
</t>
  </si>
  <si>
    <t>Escalte Lasix to 120 mg po BID, continue HCT 25 mg po daily 30  minute before frusomide, metoprolol 25 mg po/d, warfarin 5mg 5x/wk and 2.5mg po 2days of the week</t>
  </si>
  <si>
    <t>P1. cor pulmonale 2ry to PH 2ry ? post TB fibrosis _x000D_
P2 Afib CHAd2VASC score 3, on warfarin 5 mg po 5x/wk and 2.5 mg 2x/wk, lasix 80mg po TID, Hct 25 mg po/d, Metoprolol 12.5mg po bid,</t>
  </si>
  <si>
    <t>BP= 141 / 87 PR= 68 RR=17 _x000D_
Recorded B (19/02/2016-27/02/2016)= 113-132/70-74</t>
  </si>
  <si>
    <t>continue medication_x000D_
send for RFT, U/A</t>
  </si>
  <si>
    <t>P=HTN _x000D_
On Amlodipine 5mg/day</t>
  </si>
  <si>
    <t xml:space="preserve">wt gaining problem  </t>
  </si>
  <si>
    <t xml:space="preserve">FBS = 217mg/dl     </t>
  </si>
  <si>
    <t xml:space="preserve">poor controlled T2 DM + HTN   </t>
  </si>
  <si>
    <t xml:space="preserve">RFT       </t>
  </si>
  <si>
    <t>has left flank pain and urgency of urination of fifteen days duration</t>
  </si>
  <si>
    <t>PR=79/M  BP=145 / 99MMHG</t>
  </si>
  <si>
    <t>HTN WITH SUBOPTIMAL BP CONTROL+LEFT RENAL COLIC 2?</t>
  </si>
  <si>
    <t>Enalaapril 10mg po daily,investigate.</t>
  </si>
  <si>
    <t xml:space="preserve">fbs - NOT DONE </t>
  </si>
  <si>
    <t xml:space="preserve">send  rbs </t>
  </si>
  <si>
    <t xml:space="preserve">Type 1 dm NPH 36/22 and RI 6/6 </t>
  </si>
  <si>
    <t xml:space="preserve">complains cough which is productive of thin sputum </t>
  </si>
  <si>
    <t>bp=150/70 pr=80_x000D_
chest-clear</t>
  </si>
  <si>
    <t>enalapril 5mg po bid _x000D_
continue med_x000D_
augmentin 625mg po tid ,azithromycin 500mg po/d for 3 days</t>
  </si>
  <si>
    <t>PR=93 RR=17 BP=143 / 97 last updated investigation=TSH 77.1, FT 0.89,cr 1.1,renal doppler us normal</t>
  </si>
  <si>
    <t>P= Hypertension P2 Hypothyroidism+Fairly controlled BP</t>
  </si>
  <si>
    <t xml:space="preserve">CONTINUE Amlodipine 10mg po/day Enalapril 15mg po bid Spironolactone 25 mg po/day HCT 25mg po/day po/day carvedilol 12.5 mg po/day, make levothyroxine 100mcg po/day,appoint after 1 month </t>
  </si>
  <si>
    <t>P= Hypertension P2 Hypothyroidism On Amlodipine 10mg po/day Enalapril 15mg po bid Spironolactone 25 mg po/day HCT 25mg po/day po/day carvedilol 12.5 mg po/day, make levothyroxine 100mcg po/day</t>
  </si>
  <si>
    <t xml:space="preserve">BP=123 / 79 PR=71 RR=17_x000D_
FBS record= 69,109 </t>
  </si>
  <si>
    <t>P1=fairly controlled T2DM _x000D_
P2=?Trigeminal Neuralgia</t>
  </si>
  <si>
    <t>P1=Newly diagnosed T2DM + _x000D_
P2=?Trigeminal Neuralgia_x000D_
 on Vitamin B1 + Vitamin B6 + Vitamin B12 - (100mg + 200mg + 1000mcg) - Tablet, Amitriptylline 25mg Po Daily, Glibenclamide 5mg po daily, MTF 500mg P bid</t>
  </si>
  <si>
    <t>no cough, no SOB, no edema, no visual problem, no back pain, no paresthasia, joint mobiity good, good balance , good understanding, cooperative, no obesity, no styress, no psychosocial distress, good dieyary habit, no addiction, good hygien (brush tooth), adherent to medication, toileting good, good social interaction. rematrks (no breast mass, no vaginal discharge) BP 130/80 mmHg mostly around thnis</t>
  </si>
  <si>
    <t>sleeps well, walking diostance good, but ha fatigue, muscle sttrengthn good, no emotional change, no memory loss, good judgement</t>
  </si>
  <si>
    <t>salt restriction, be active, minimize coffee, prevenmtion of fal;l, vegitable and fruit dish, legumes dish, use only liquid oil, get adequate sun light, eat (banmana, tomatoo, pottato for pottassium supplementation)</t>
  </si>
  <si>
    <t>HYPERTENSION  disease</t>
  </si>
  <si>
    <t>bp=126/77 pr=77</t>
  </si>
  <si>
    <t xml:space="preserve">controlled HTN and DM </t>
  </si>
  <si>
    <t xml:space="preserve">complains of epigastric burning type pain with reflux, burning pain in her sole of feet, had episodes of low BP measures( drugs were descalted), thooth ache with looth teeth, painfull eye_x000D_
</t>
  </si>
  <si>
    <t>BP 140 / 70mmHg, PR 70 regular, peripheral pulse palpable( dorsalis pedis)_x000D_
Chest clear_x000D_
Epigastric tenderness_x000D_
no edema _x000D_
Sr elec Na 128, K 5.34, Cr 0.8</t>
  </si>
  <si>
    <t>HFrEF + dyspepsia</t>
  </si>
  <si>
    <t>CBC, RFT,Sr electrolyte, Vit D, ECHO , add omeperazole 20 po BID, amitriptyline 12.5mg po</t>
  </si>
  <si>
    <t>P1-HFrEF(35%) 2ry to IHD(ECHO anterior and anteroseptal hypokinesis) _x000D_
P2- Hypertension On- Enalapril 10 mg po BID, - ASA 81 mg po/d, - Metoprolol 25mg/d, - Spironolactone 12.5 mg po/d,</t>
  </si>
  <si>
    <t>70 19 124 / 75_x000D_
FBS 100</t>
  </si>
  <si>
    <t>REFILL_x000D_
REDUCE 12.5MG PO DAILY</t>
  </si>
  <si>
    <t>-HYPERTENSION /osteoarthritis SHE ISON hct 25 mg po daily, amlodipine 5mg po daily</t>
  </si>
  <si>
    <t>erectile dysfunction worse over the past 1 year</t>
  </si>
  <si>
    <t>BP= 116 / 73 PR=85 RR=17 _x000D_
FBS record (5/03/2016-27/03/2016)= 98-132</t>
  </si>
  <si>
    <t>Fairly controlled T2dm_x000D_
erectile dysfunction 2ndry to ? T2DM</t>
  </si>
  <si>
    <t>Refill medication_x000D_
start sildenafil 25 mg po daily</t>
  </si>
  <si>
    <t>P1= T2 DM _x000D_
on MTF1500/ 1000 mg po bid po bid, Daonil 10mg po bid and atrovastatin 20mg po daily</t>
  </si>
  <si>
    <t>she is complaining rt hand pain 3 weeks duration</t>
  </si>
  <si>
    <t>BP=128/91,PR=88,FBS=134 mg/dl,PT=21.8,INR=1.83,APTT=47.6</t>
  </si>
  <si>
    <t>good BP and glycemic control+? shoulder joint OA</t>
  </si>
  <si>
    <t>refill the medication and advise on diet and tell her to bring serial BP and  FBS measurements for next follow up time and link her to senor</t>
  </si>
  <si>
    <t>Problem List_x000D_
HFmrEF 2ry to DCMP + A.Fib + T2DM + HTN</t>
  </si>
  <si>
    <t>PR=72/M  BP=125 / 91MMHG ,FBS=122MG/DL</t>
  </si>
  <si>
    <t>Same +good glycemic+BP control</t>
  </si>
  <si>
    <t>refill,atorvastatin 20mg po daily,do hga1c</t>
  </si>
  <si>
    <t xml:space="preserve">FBS = 77mg/dl, RBS = 177mg/dl </t>
  </si>
  <si>
    <t xml:space="preserve">hgb A1 C     </t>
  </si>
  <si>
    <t>BP=128/91,PR=88,FBS=134 mg/dl,PT=21.8,INR=1.83,APTT=47.6,cr=0.8,urea=8</t>
  </si>
  <si>
    <t>BP=130/70 PR=80</t>
  </si>
  <si>
    <t xml:space="preserve">ESCALATE METFORMIN TO 500/1GM,_x000D_
ADVISE LIFE STYLE MODIFICATION </t>
  </si>
  <si>
    <t>TYPE 02 DM p2- HTN she is on Metformin 500 po bid NPH-20iu sc NOCT, atorvastatin 20 mg po daily ENALAPRIL 5MG PO DAILY P3- SAMS.....hgba1c=8.7</t>
  </si>
  <si>
    <t>Rt knee pain but the pain is decreased after diclofinace</t>
  </si>
  <si>
    <t>PR=106 RR=19 BP=128 / 82 updated investigation RT Knee x ray=OA FBS=92</t>
  </si>
  <si>
    <t>P1=Rheumatoid Arthritis(4TH Year) P2 : HTN,P3=Rt Knee OA</t>
  </si>
  <si>
    <t>Refill  Amliodipin 10mg PO daily, Methotrexate 12.5 mg po weekly, Folic Acid 5 mg PO daily Amitriptyline 25mg po daily, diclofinac gell</t>
  </si>
  <si>
    <t>P1=Rheumatoid Arthritis(4TH Year) P2 : HTN On Amliodipine 10mg PO daily, Methotrexate 12.5 mg po weekly, Folic Acid 5 mg PO daily Amitriptyline 25mg po daily</t>
  </si>
  <si>
    <t xml:space="preserve">VIT D insufficient </t>
  </si>
  <si>
    <t xml:space="preserve">no cough, no SOB, no edema, no visual problem (cataract surgery  done), mild back pain, fatigue, no paresthadia, joint mobility good,  good balance (no tinites, no virtigo, has swinging sensation , good corestability and body alignment), good un derstanding, cooperative, no obesity, no stress, no psychosocial distress,good dietary habit, good hygien (brush tooth), adherent to medication, no addiction, toileting good, (constyipation), good social interaction. remarks (urgency of urine, frequency of urine, nocvturia, poor stream , no hesitasy, no dribbling of urine (pt has symprtom of BPH) weist circumferance 96 cm / height 170 cm = 0.56 pt has no significant viscveral obesity. FBS 163 mg/dl mostly belo this BP 120/60 mmhg </t>
  </si>
  <si>
    <t xml:space="preserve">salt restriction, be active, minimize coffee,prevention of fall, vegitable and fruit dish ,legume dish, use only liquid oil, avoid fatty oilly food, avoid fried food, avoid stress, foot care (hygien, keep moisturing legs with vaslin, wear loose shoe , becareful while cuttinmg nails), keep candy in pockets </t>
  </si>
  <si>
    <t>has head acheand epigasteric pain</t>
  </si>
  <si>
    <t>PR=84/M, BP= 94 / 73MMHG,CR=0.9MG/DL,UREA=22MG/DL,FBS=135MG/DL</t>
  </si>
  <si>
    <t>Same as above+good glycemic +BP control+dyspepsia2?pud</t>
  </si>
  <si>
    <t>refill,add paracetmol 1gm po prn,add ppi,stool exam</t>
  </si>
  <si>
    <t>Hypertension + Type 2 DM ON MTF - 1GM PO BID - , DAONIL 1 0 MG PO BID , ENALAPRIL 10 MG PO BID , HCT 25 MG PO DAILY ,ATROVASTATIN 20 MG PO DAILY , ALLPURNOL 100 MG PO DAILY</t>
  </si>
  <si>
    <t xml:space="preserve">WORSENING OF  NUMBNES OF EXTERMITY, TINGLING SENSTION AND DIFFICULTY TO WALK MORE LEFT LOWER LEG OVER </t>
  </si>
  <si>
    <t xml:space="preserve">PR - 73 BP -101 / 60_x000D_
 DEC 3/23 -( BRAIN MRI) - NORMAL , NO EVIDENCE OF ICSOL , NO ACUTE INFRACTION _x000D_
</t>
  </si>
  <si>
    <t xml:space="preserve">CONSULT  neurology senior for mri ( T- l/s -  MRI )? AND NCS _x000D_
- COLLECT  PSA AND OTHER RESULTS </t>
  </si>
  <si>
    <t>?PN + ?GOUTY + BPH R/O Prostate Ca R/O Mets _x000D_
Right small kidney with cysts - ON Amitriptyline - 25mg PO DAILY , pregabalin-75mg-</t>
  </si>
  <si>
    <t xml:space="preserve">HFrEF/DCMP/THYROCARDIAC DISEASE MODE-SEVERE PHTN ON PTU 100MG PO TID FUROSEMIDE 20MG PO DAILY ATENOLOL 50MG PO DAILY SPIRONOLACTONE 25MG PO DAILY._x000D_
_x000D_
</t>
  </si>
  <si>
    <t xml:space="preserve">BP=115 / 67 PR=88 RR=17 </t>
  </si>
  <si>
    <t xml:space="preserve">P1= ? postpartal DCMP </t>
  </si>
  <si>
    <t>send for RFT, serum electrolyte, U/A, Echocardiography_x000D_
refill medication</t>
  </si>
  <si>
    <t>P1= DCMP _x000D_
on Furosemide 40 mg d, Spironolactone 25 mg d, Metoprolol 25 mg d, Digoxin 0.125 mg d</t>
  </si>
  <si>
    <t xml:space="preserve">fbs - 300 - 317 </t>
  </si>
  <si>
    <t xml:space="preserve">send rbs - urine ketone </t>
  </si>
  <si>
    <t>TYPE 2 DM ON Metformin 1GM po/bid  &amp; Glimepiride 2mg po/d.</t>
  </si>
  <si>
    <t>BP=128/91,PR=88,FBS=134 mg/dl,PT=21.8,INR=1.83,APTT=47.6,</t>
  </si>
  <si>
    <t>refill the medication and advise on diet and tell her to bring serial BP and  FBS measurements for next follow up time and link her to senor , she will take warfarin the first 3 days 5 mg po /day and on  4ths day 7.5 mg/day and 5ths and 6 ths day 5mg po/day and 7ths day 7.5 mg  po/day she will take like this for a month</t>
  </si>
  <si>
    <t>had episodes of hypoglycemia</t>
  </si>
  <si>
    <t>BP 106 / 70mmHg_x000D_
SMBG FBS 93,104, 118, 80 , mostly between 147 and 250, RBS above 200, has recoreds of 69,63,59,</t>
  </si>
  <si>
    <t>escalate NPH to 22/12 am pm, advised on dietary modefication to take samll frequent meal, physical activity, risks of hypoglycemia and measures</t>
  </si>
  <si>
    <t>P Type 1 DM on NPH 18/10 U am/pm</t>
  </si>
  <si>
    <t>has numbness and pain of left lower extremity  since  aweek</t>
  </si>
  <si>
    <t>PR=77/M  BP=118 / 72MMHG</t>
  </si>
  <si>
    <t>Same as above+?left knee osteoarteritis</t>
  </si>
  <si>
    <t>refill,add Amitryptylline 25 mg po daily,meloxicum 15mg po daily,do left knee x-ray</t>
  </si>
  <si>
    <t>no cough, no SOB, no edema, gl;aucoma  on follow up , bilateral patrtial deafness, joint mobility good, bacvk pain, no paresthasia, good self care, BP 170/90 mmHg (salt rerstrictrd, adherent to medication) weist circumferance 90/ height 165cm = 0.5 pt has no visceral obesity FBS 86 mg/dl</t>
  </si>
  <si>
    <t>slee[ps well, walking distance good, muscle strength good, no emotional chanmge, no memory loss, good judghement</t>
  </si>
  <si>
    <t>salt restriction, be active, minimize coffee, prevention of fall, vegitable and fruit dish, legumes dish, use only liquid oil, foot care (hygien, wear loose shoe, becareful while cutting nail, keep moisturizing lehgs with vaslin)</t>
  </si>
  <si>
    <t xml:space="preserve">bp - 138 / 71_x000D_
 fbs - not done </t>
  </si>
  <si>
    <t xml:space="preserve">send rbs                           </t>
  </si>
  <si>
    <t>TYPE 2 DM+HTN on NPH 34/30 iu sc bid , amlodipine 5 mg po daily, hct 25 mg po daily, atrovastatin 20 mg po daily enalapril 5 mg po daily.</t>
  </si>
  <si>
    <t>PR=62 RR=19 BP=111 / 64 updated investigation PT=24.4 =INR2.05</t>
  </si>
  <si>
    <t>P- Provoked PE (4 months and 2 weak) + Rt femur # (healed)Updated INR= 2.05</t>
  </si>
  <si>
    <t>Continue warfarin 7.5 mg PO daily, counseled on drug side effect, sign signs and measure,Appoint after 1month with INR</t>
  </si>
  <si>
    <t>P- Provoked PE (4 months and 2 weak) + Rt femur # (healed) on warfarin 7.5 mg PO daily Updated INR= 2.10</t>
  </si>
  <si>
    <t>BP=127/57 PR=57</t>
  </si>
  <si>
    <t>Problem List_x000D_
Left Knee OA ON FOLLOW UP AT ORTHO SIDE - + HTN; on Enalapril 10 mg po bid, HCT 25 mg po/d</t>
  </si>
  <si>
    <t>PR=61 BP=109 / 74MMHG</t>
  </si>
  <si>
    <t>hold enalapril,appoint after two weeks</t>
  </si>
  <si>
    <t>HTN (late pre eclampsia) on enalapril 5 mg po da</t>
  </si>
  <si>
    <t xml:space="preserve">dry mouth , execcessive thrist and easy fatiguablity_x000D_
</t>
  </si>
  <si>
    <t>KNOWN T2DM +HTN</t>
  </si>
  <si>
    <t>WORKUP AND REFILL MEDICATIONS</t>
  </si>
  <si>
    <t>hold enalapril,appoint after two   months</t>
  </si>
  <si>
    <t>HTN (late pre eclampsia) on enalapril 2.5 mg po da</t>
  </si>
  <si>
    <t>BP=115/62,PR=94</t>
  </si>
  <si>
    <t>Problem List_x000D_
well controlled HTN</t>
  </si>
  <si>
    <t>no cough, no SOB, no edema, lacrimation of eye to be evaluted, no back pain, paresthasia, joint mobility good, good balance, good understanding, cooperative, obesity, no stress, no psychosocial distress, addiction (ciggarete, smoking 10 pack years of history of smoking 0, adherent to medicvation, toileting good, good social interaction. (urgency of urination no BPH symptoms) weist circumferance 110 cm/ height 184 cm= 0.6 pt has  visceral obesity risk fatty liver</t>
  </si>
  <si>
    <t>sleeps well, walking distance good, muscle strength good, no emoitional change, no memory loss, good judgement</t>
  </si>
  <si>
    <t>salt restriction, be actiove,minimize coffee, prebvention of fall, vegitable and fruit dish, legumes dish, abvvoid fattyoill food, avoid frioed food, use only liquid oil, foot care (wear loose shoe, becareful while cutting nails, keep moisturizing legs with vaslin, keep hygien )</t>
  </si>
  <si>
    <t xml:space="preserve">no abm - _x000D_
- last episodes being a month back after d/c medication </t>
  </si>
  <si>
    <t>bp - 103 / 65</t>
  </si>
  <si>
    <t xml:space="preserve">Epilepsy on  phenytoin 100 mg po tid </t>
  </si>
  <si>
    <t>BP 148 / 74mmHg, PR 85 irregular apical_x000D_
FBS 183 ( he claim home measure not more than 140),Cr 1.0_x000D_
mss G II edema</t>
  </si>
  <si>
    <t>to come with SMBG and HgbA1c, make Enalapril 5 mg po bid refill others</t>
  </si>
  <si>
    <t>P HFpEF 2ry to HHD + T2DM+ Afib on Lasix 80mg po TID, atorvastatin 20 mg po/d Amlodipine 5 mg po/d , enalapril 5 mg po/d, MTF 1gm po bid, glibenclamide 10 mg po bid, Rivaroxaban 20mg po/d Carvedolol 6.25mg po/d</t>
  </si>
  <si>
    <t>Problem List_x000D_
HTN on enalapril 10 mg po/day, amlodipine 5 mg po/day</t>
  </si>
  <si>
    <t>PR=97 RR=20 BP=148 / 81 LAST HGA1C DONE 5 MONTH BACK=6.3</t>
  </si>
  <si>
    <t>Hypertension with HHD + T II DM + ?OA of Knee +Fairly controlled BP and blood sugar</t>
  </si>
  <si>
    <t>Continue  Metformin 500mg po bid,, Atrovastatin 40mg po daily, losartan 25 mg po daily, Amitrlyptline 25mg po daily, lasix 40mg PO BID,nifedipine 20mg PO daily,appoint after 2  month with ECG</t>
  </si>
  <si>
    <t>Hypertension with HHD + T II DM + ?OA of Knee On Metformin 500mg po bid,, Atrovastatin 40mg po daily, losartan 25 mg po daily, Amitrlyptline 25mg po daily, lasix 40mg PO BID,nifedipine 20mg PO daily,</t>
  </si>
  <si>
    <t>Problem List_x000D_
 HTN on enalapril 10 mg po/day and amlodipine 5 mg po /day</t>
  </si>
  <si>
    <t>bp - 122/81 - _x000D_
 fbs 95 - 60 * _x000D_
hga1v - 6 months back - 6.6</t>
  </si>
  <si>
    <t xml:space="preserve">sendhga1c  for next appt , with serial bp and fbs  serial record _x000D_
</t>
  </si>
  <si>
    <t xml:space="preserve">KNOWN DM  on mtf - 500 mg po daily + HTN on amlodipien 10 mg po daily </t>
  </si>
  <si>
    <t>BP=134/77 PR=,76</t>
  </si>
  <si>
    <t>Problem List_x000D_
HTN on Nifedipine 20 mg Bid, HCT 25 mg d , amlodipine 5 mg po daily (not taking ) 2. OA on follow up at ORC</t>
  </si>
  <si>
    <t>no new compliant,no hypoglycemia symptom but pt didn't took insulin by him self</t>
  </si>
  <si>
    <t>PR=73 RR=17 BP=109 / 64 FBS 77 ,RBS=172</t>
  </si>
  <si>
    <t>T2DM +Controlled blood sugar</t>
  </si>
  <si>
    <t>Continue NPH 10/4 units am/pm metformin 500mg po BID counseled on DM diet, risk and measure of hypoglycemia</t>
  </si>
  <si>
    <t xml:space="preserve">T2DM taking NPH 10/4 units am/pm metformin 500mg po BID </t>
  </si>
  <si>
    <t>no new compliant,_x000D_
has two loose stool a day</t>
  </si>
  <si>
    <t>BP 114 / 61mmHg_x000D_
WBC Hgb 11mg/dl PLT 39 K, K 4.14</t>
  </si>
  <si>
    <t>decompensated CLD 2ry to ALD + bicytopenia</t>
  </si>
  <si>
    <t>NO NEW POSITIVE FINDING</t>
  </si>
  <si>
    <t>KNOWN HTNSIVE +SMALL RIGHT FRONTAL MENINGIOMA</t>
  </si>
  <si>
    <t>REFILL MEDICAIONS</t>
  </si>
  <si>
    <t>no cough, no SOB, no edema, no visual problem on follow up (glaucoma), no back pain no paresthasia, good self care, adherent to medication, toileting squatin g problem, no social interaction. remarkd (no breast mass, no vaginal discharge)</t>
  </si>
  <si>
    <t>sleeps well, walking distance weak, muscle strengthn good, no emotional change,no memor y loss,good judghemenmt</t>
  </si>
  <si>
    <t>salt restriction, avoi heavy duity, sit on dry chair, sleep on dry mattress, veghitable and fruit dish, legumes dish</t>
  </si>
  <si>
    <t>back pain, radiculopatyhy</t>
  </si>
  <si>
    <t xml:space="preserve">right foot numbness of 4 months worse with movement, burning, _x000D_
multiple joint ain of 1 year duration (allopurinol discontinued for 1 year) </t>
  </si>
  <si>
    <t xml:space="preserve">BP= 154 / 89 PR=98 RR=25 </t>
  </si>
  <si>
    <t xml:space="preserve">P1= Poorly controlled HTN_x000D_
P2= Dyslipidemia_x000D_
P3=? gouty arthritis of knee and shoulder joint_x000D_
</t>
  </si>
  <si>
    <t>Send for uric acid level, x ray of knee and shoulder joints, RFT, Lipid profile_x000D_
keep BP record_x000D_
refill medication</t>
  </si>
  <si>
    <t>P1= HTN _x000D_
P2= Dyslipidemia _x000D_
on Atrovastatin 20mg/day, HCT 25mg/day, Enalapril 10mg BID and Amlodipine 5mg/day.</t>
  </si>
  <si>
    <t>BP=141/78,135/74,150/78,PR=86 FBS=124,119,105 MG/DL</t>
  </si>
  <si>
    <t>good BP control and glycemic control</t>
  </si>
  <si>
    <t>refill the medication and advise on diet and tell her to bring  serial BP  and FBS measurements</t>
  </si>
  <si>
    <t>Problem List_x000D_
TYPE2 DM P2: HTN ON ENALAPRIL 10 MG PO BID,NIFEDIPINE 20 MG PO BID,MTF 1GM PO BID,DAONIL 5MG PO BID ,</t>
  </si>
  <si>
    <t xml:space="preserve">FBS = 110mg/dl </t>
  </si>
  <si>
    <t>He complain pri anal discharge and pain</t>
  </si>
  <si>
    <t>PR=104 RR=19 BP=124 / 63</t>
  </si>
  <si>
    <t>P=Acute Rt Lower Extremity DVT ON WARFARIN 5MG PO DAILY 7.5MG at wea end +Trans sphincter Fistula In Ano(follow up at surgical side)+Therapeutic INR 2.76</t>
  </si>
  <si>
    <t>Continue warfarin 7.5 mg po weak end and 5mg po daily</t>
  </si>
  <si>
    <t>Ischemic Stroke (2YEARS) + HTN +Type 2 DM</t>
  </si>
  <si>
    <t>PR=87/M  BP=135 / 78MMHG</t>
  </si>
  <si>
    <t>refill,appoint after three months</t>
  </si>
  <si>
    <t>HTN + Rt Upper arm injury + LBP on Amlodipine 5mg po daily,Amitryptylline  25mg po daily</t>
  </si>
  <si>
    <t xml:space="preserve">tingling sensation of upper extermity </t>
  </si>
  <si>
    <t>fbs -  135 - 120-  114 _x000D_
 bp - 129 / 72</t>
  </si>
  <si>
    <t xml:space="preserve">see management_x000D_
- continue - src follow up </t>
  </si>
  <si>
    <t xml:space="preserve">Known diabetic on NPH on 28/16 iu sc bid  +  on statins for hypercholesterolemia on atriovastatin 20 mg po daily , atrovastatin -  81 mg po daily , amt - 25 mg po daily , neurobion 1 tab po daily ,   + Symptomatic cholelithiasis on follow up at src </t>
  </si>
  <si>
    <t>back pain, limited spinal range of motion, walking painful, painful while sitting , no febver, no weioght loss, no diarrhea, no incontence, no weakness, no semnsory loss,  trunk extension painful, no hip joint problem, thoracolumbar vertebnral bone tenderness</t>
  </si>
  <si>
    <t>sleeps well, walking distance weak, muscler strength good, no emotional chanmge, no memory loss, good judgement</t>
  </si>
  <si>
    <t xml:space="preserve">r/o osteomyelites possibly vitamin c degficenmcy possible vertebral formaminal stenosis </t>
  </si>
  <si>
    <t>CBC , thotraco-lumbar X-ray, ESR, CRP, VDRL requested</t>
  </si>
  <si>
    <t>RVI on HAART, common mental disorder, back pain</t>
  </si>
  <si>
    <t>complain of epigastric disturbance with vomiting which if forceful and blood mixed terminaly, reflux, burping</t>
  </si>
  <si>
    <t>BP 103/77 mmHg PR 108 full volume, regular_x000D_
pink conjuctiva</t>
  </si>
  <si>
    <t>RVI on HAART + dyspepsia +? mallory weys tear</t>
  </si>
  <si>
    <t>Omeperazole 20 mg po BID_x000D_
CBC , stool examination</t>
  </si>
  <si>
    <t xml:space="preserve">P RVI on HAART+ Genitourinary TB(treated) </t>
  </si>
  <si>
    <t xml:space="preserve">bloody urine of 15 day </t>
  </si>
  <si>
    <t xml:space="preserve">CBC, OFT, RF , Uric Acid , U/A, Abdpaelc U/S </t>
  </si>
  <si>
    <t>PR=84/M  BP=133 / 79MMHG,FBS=95MG/DL</t>
  </si>
  <si>
    <t>REFILL WITH NPH42/32IU,MTF1GM PO BID,LOSARTAN 50MG PO DAILY,AMLODIPINE 10 MG PO DAILY,ASA81MG PO DAILY,ATORVASTATIN 20 MG PO DAILY,ADD PPI,DO HGA1C</t>
  </si>
  <si>
    <t>HTN+TYPE 2DM ON MEDICATION</t>
  </si>
  <si>
    <t>low sugar level  of  3 month</t>
  </si>
  <si>
    <t xml:space="preserve">FBS = 65mg/dl </t>
  </si>
  <si>
    <t xml:space="preserve">hypoglycemia on T2 DM </t>
  </si>
  <si>
    <t>has epigasteric pain of aweek</t>
  </si>
  <si>
    <t>PR=62  BP=131 / 78MMHG</t>
  </si>
  <si>
    <t>Same as above+good BP control+dyspepsia r/o pud</t>
  </si>
  <si>
    <t>refill.do stool exam</t>
  </si>
  <si>
    <t>bp=124/62,pr=62,FBS=124,126,129mg/day</t>
  </si>
  <si>
    <t>refill the medication and advise on diet and tell him to bring serial BP and FBS  measurements</t>
  </si>
  <si>
    <t>Problem List_x000D_
TII DM on MTF 500 mg po bid, Glibenclamide 5 mg po/d 2. HTN on Enalapril 2.5 mg po d, Atorvastatin 20 mg po d, ASA 81 mg po d + Retinopathy on follow up at private clinic</t>
  </si>
  <si>
    <t>well controlled HTN +  intramural myoma</t>
  </si>
  <si>
    <t>PR=85/M  BP=151 / 74MMHG</t>
  </si>
  <si>
    <t>Same as above with sub optimal BP control</t>
  </si>
  <si>
    <t>refill with the above medications.do hga1c</t>
  </si>
  <si>
    <t>=T2 DM + HTN; ON MTF 500 MG PO BID, ENALAPRIL 10MG PO BID, AMLODIPINE 10 MG PO DAILY, ATORVASTATIN 20 MG PO DAILY, ASA81 MG PO DAILY , HCT - 25 MG PO DAILY</t>
  </si>
  <si>
    <t>no cough, no SOB, no edema, cold sensation of feet, eye pain ,no red eye, no lacrimation to b e evaluted, good self care, adherenmt to medication BP 130/80 mmhg</t>
  </si>
  <si>
    <t>sleeps well, walking distance good , muscle strength good, fatigue, paresthasia, no memory loss, good judgement</t>
  </si>
  <si>
    <t xml:space="preserve">chronic gastrites </t>
  </si>
  <si>
    <t>salt restrioction, be actiove, minimize coffee, prevention of fall, vegitable and fruit dish, legumes dish, get adequate sun light</t>
  </si>
  <si>
    <t>hypertension disease , radiculopathy</t>
  </si>
  <si>
    <t>BP=124/79,PR=102 FBS=136,145,168</t>
  </si>
  <si>
    <t>poor glycemic control and good bp control</t>
  </si>
  <si>
    <t>refill the medication and advise on diet  and tell her to bring serial BP and FBS measurements</t>
  </si>
  <si>
    <t>Problem List_x000D_
Known Hypertensive + Type 2 DM on mixtard 34/14 IU, , Amitriptyline 25 mg po/d, Atorvastatin 20 mg po/d, Neurobin 1 tab po/d,Losartan 50mgpo/day, , HCT 25 mg po daily,furosemide 40mgpo/day.</t>
  </si>
  <si>
    <t>has right hand swelling of two years duration</t>
  </si>
  <si>
    <t>PR=81  BP=85 / 68MMHG,FBS=?</t>
  </si>
  <si>
    <t>Same as bove+?rehumatoid arteritis</t>
  </si>
  <si>
    <t>do right x-ray,do rbs</t>
  </si>
  <si>
    <t>T2DM on NPH 20/10 P2. HTN ,enalapril 10mg po/day and neurobin 1 tab po/d, Atorvastatin 20 mg po daily,Amitryptylline 25 mg po daily</t>
  </si>
  <si>
    <t>no cough, no SOB, no edema, no visual problem , no back pain, no paresthasia, BP 150/90 mmHg mostly around thjis, weist circumferance 95cm/ height 170cm= 0.55 pt has no visceral obesity (no breast mass, no vaginal discharge), adghherent to medication, good dietary habit (avoidedcoffee, minim ize d salt, )</t>
  </si>
  <si>
    <t>sleeps well,  walking distance good, muscle strength good, no emotional change,no memory loss, good judhgement. remarks (no goitor)</t>
  </si>
  <si>
    <t>to synergize medication, salt restriction,veghitable and fruit dish, leghum,es dish, get adeqiuate sun light</t>
  </si>
  <si>
    <t>FBS -107-117-97-102-111-121-_x000D_
 BP - 132/82 165/96 137, 149/93</t>
  </si>
  <si>
    <t xml:space="preserve">LINK TO  OPTHA FOR EVALUATION _x000D_
-   REFILL AND APPT </t>
  </si>
  <si>
    <t xml:space="preserve">TIIDM + Old stroke + HTN on MTF 1GM/ 500 mg Bid , + ASA 81 mg d, Atorvastatin 20 mg d, LOSARTAN 50 MG PO DAILY , amlodipine 10 mg PO DAILY </t>
  </si>
  <si>
    <t xml:space="preserve">PR=61/M  BP=150 / 62MMHG </t>
  </si>
  <si>
    <t>REFILL,ADVISED ON LIFE STYLE MODIFICATIONS,APPOINT AFTER THREE MONTHS</t>
  </si>
  <si>
    <t>no cough, no SOB, no edema, no visual problem (cataract surgery done), no back pain , no paresthasia, good self care,adherent to medication. BP 130/70 mmHg</t>
  </si>
  <si>
    <t>salt restriction, be active, minimize coffee, vegitabvl;e and fruit dish, legumes dish, get adequate sun light</t>
  </si>
  <si>
    <t xml:space="preserve">Well controlled HTN + HHD </t>
  </si>
  <si>
    <t xml:space="preserve">BP=108 / 59 PR=77 RR=17 </t>
  </si>
  <si>
    <t>P1=left pulsatile subjuctive tinnitis 2ndry ? mild atherosclerotic left CCA</t>
  </si>
  <si>
    <t>link to ENT senior</t>
  </si>
  <si>
    <t>refill with NPH 20/11iu,do hga1c</t>
  </si>
  <si>
    <t>TYPE 1DM ON NPH 20/11 IU sc bid(but she is taking NPH 20/10IU)</t>
  </si>
  <si>
    <t>link to senior neurologist</t>
  </si>
  <si>
    <t>BP=133/70,PR=70,FBS=94</t>
  </si>
  <si>
    <t>refill the medication and advise on diet and tell him to bring serial BP fbs measurements</t>
  </si>
  <si>
    <t>Problem List_x000D_
P=KNOWN T2 DM + HTN; ON METFORMIN 500 MG PO DAILY, ENALAPRIL 10 MG PO DAILY, Amlodipine 10 mg po/d</t>
  </si>
  <si>
    <t>PR=64  BP=129 / 88MMHG,T3=0.94NMOL/L,T4=108.61NMOL/L,TSH=1.24UIU/ML</t>
  </si>
  <si>
    <t xml:space="preserve">BP= 115 / 59 PR=69 RR=17 </t>
  </si>
  <si>
    <t>P1= known asthmatic_x000D_
P2= known hypertensive_x000D_
P3= known T2DM</t>
  </si>
  <si>
    <t xml:space="preserve">redfill medication_x000D_
</t>
  </si>
  <si>
    <t xml:space="preserve">P1= known asthmatic/ 20 YEARS _x000D_
P2= known hypertensive/1 YEARS_x000D_
P3= known T2DM/1 YEAR_x000D_
P4= asymptomatic cholelithiasis_x000D_
on salbutamol puff PRN, beclomethasone puff, Enalapril 10mg po daily, MTF 500mg po BID  _x000D_
</t>
  </si>
  <si>
    <t>BP=130/80,120/80,141/79,PR=54,FBS=98,105,127 mg/dl</t>
  </si>
  <si>
    <t>refill the medication and advise on diet and tell her to bring seral BP and FBS measurements</t>
  </si>
  <si>
    <t>Problem List_x000D_
DM+HPT+ dyslipedimia on medication</t>
  </si>
  <si>
    <t>PR=70  BP=131 / 76MMHG,FBS=180MG/DL</t>
  </si>
  <si>
    <t>NPH 26/16 IU,REFILL,DO HGA1C,APPOINT AFTERAMONTH</t>
  </si>
  <si>
    <t>T2 DM + HTN on NPH 24/14IU,ENALAPRIL 5MG PO BID,ATORVASTAIN 20 MG PO DAILY</t>
  </si>
  <si>
    <t xml:space="preserve">Moderate Ascites R/o peritoneal carcinomatosis </t>
  </si>
  <si>
    <t xml:space="preserve">pathology </t>
  </si>
  <si>
    <t>PR=76  BP=128 / 76MMHG</t>
  </si>
  <si>
    <t>SAME WITH GOOD  BP CONTROL</t>
  </si>
  <si>
    <t>REFILL WITH COMBISAR (160+5MG) 1 tab po/d,APPOINT AFTER THREE MONTHS</t>
  </si>
  <si>
    <t>BP=132/78,PR=56,FBS=217 mg/dl (she was discontinued NPH for 1 week)</t>
  </si>
  <si>
    <t>refill the medication and advise on diet and tell her to bring serial FBS measurements</t>
  </si>
  <si>
    <t>Problem List_x000D_
type 2 DM&gt; 4 + years - on NPH 14/ 8 iu</t>
  </si>
  <si>
    <t xml:space="preserve">BP= 98 / 83 PR=86 RR=17 </t>
  </si>
  <si>
    <t>Refill medication levothyroxine 100mg po Daily</t>
  </si>
  <si>
    <t xml:space="preserve">On levothyroxin 100 mcg po/day._x000D_
</t>
  </si>
  <si>
    <t>has epigasteric pain of two months</t>
  </si>
  <si>
    <t>PR=80  BP=132 / 75MMHG,FBS=130MG/DL</t>
  </si>
  <si>
    <t>Same as above+good glycemic control+chronic dyspepsia?PUD</t>
  </si>
  <si>
    <t>do stoolexam,stool antigen for h-pylori,then manage.</t>
  </si>
  <si>
    <t>has epigasteric pain of two months,itching of the face</t>
  </si>
  <si>
    <t>do stoolexam,stool antigen for h-pylori,then manage.link to dermatology clinic</t>
  </si>
  <si>
    <t xml:space="preserve">Mild fatty liver +  BPH with cystitis </t>
  </si>
  <si>
    <t xml:space="preserve">Mild fatty liver +  BPH with cystitis + Gout </t>
  </si>
  <si>
    <t xml:space="preserve">well controlled T2 DM + Hypothyroidism+ </t>
  </si>
  <si>
    <t>BP: 130/79    126/80    120/78  ( home measurement), 122 / 76</t>
  </si>
  <si>
    <t>P1: HTN for the past 2 yr on Amlodipine 5 mg po/day</t>
  </si>
  <si>
    <t>1 :- late onset schizophrenia P2 HF :- HF with pacemaker + HTN + P3 :- T2DM + P4 ?Dementia P5 :- R/O RA; on Mixtard=42/22 (am/pm) Amlodipine 10mg po per day ASA 81mg po per day enalapril 10 mg po BID, Atorvastatin 40mgx1, risperidone 2mg carbamazepine 200mg po BID,HCT 25/DAY METOP 25/25, PACE MAKER - COMPLETE GEART BLOCK WITH RBBB</t>
  </si>
  <si>
    <t xml:space="preserve">Cough which is dry for the last three days associated with this he also had hx of HGIF and pleuritic chest pain._x000D_
otherwise: no hx of contact/no hx of TB rx </t>
  </si>
  <si>
    <t xml:space="preserve">TGN + ? CAP </t>
  </si>
  <si>
    <t>p1: Trigeminal neuralgia + multiple missed tooth  on Carbamazipine 200 mg po TID and on follow up maxilofacial side</t>
  </si>
  <si>
    <t>symptoms have slightly</t>
  </si>
  <si>
    <t>advise aboput adherence and refill medications and appoint after 1 month</t>
  </si>
  <si>
    <t>? RA  on Methotrexate 7.5 mg po daily, prendisolone 30 mg po daily,  cotri 480 mg po every other day ( she wasnt taking prendisolone)</t>
  </si>
  <si>
    <t xml:space="preserve">Exertional dyspnea, and palpitation  up on mederate exertion but no body swelling_x000D_
Dull aching abdominal pain in the RUQ area, Epigastric pain but no jaundice, no N-V_x000D_
_x000D_
</t>
  </si>
  <si>
    <t xml:space="preserve">BP- 110/80, P-98 regular_x000D_
Pinc conj, NIS_x000D_
No LAP_x000D_
JVP flat_x000D_
RUQ and epigastric tenderness_x000D_
</t>
  </si>
  <si>
    <t>the same + ?Cor pulmonale 2o to Kyphoscoliosis + Dyspepsia</t>
  </si>
  <si>
    <t>Aceclofenac 100mg po PRN_x000D_
Carbamazepin 200mg po BID_x000D_
Amitriptylin 25mg po/d noct_x000D_
Atenolol 25mg po BID_x000D_
Omeprazole 20mg po BID_x000D_
_x000D_
Do ECHo, Abd U/S</t>
  </si>
  <si>
    <t xml:space="preserve">Thoracolumbar kyphoscoliosis + LBP + cavovarus foot radicular pain _x000D_
On_x000D_
Aceclofenac 100mg po PRN_x000D_
Carbamazepin 200mg po BID_x000D_
Amitriptylin 25mg po/d noct_x000D_
Atenolol 25mg po BID_x000D_
_x000D_
</t>
  </si>
  <si>
    <t>superficial swelling at the lower aspect  of the back 4 years back painful during movement, recently started increased in numbers</t>
  </si>
  <si>
    <t>BP_106/67_x000D_
pr 78</t>
  </si>
  <si>
    <t>same + ? Lipoma</t>
  </si>
  <si>
    <t>refill and alink to surgical side</t>
  </si>
  <si>
    <t>? migraine headache on propranolol 20mg po daily + UTI ( treated)_x000D_
Lumbar spine- normal</t>
  </si>
  <si>
    <t xml:space="preserve">Link to Dr.Selam </t>
  </si>
  <si>
    <t>P=Chronic HBV (since 2005 ec)</t>
  </si>
  <si>
    <t>came for pantoprazole medication</t>
  </si>
  <si>
    <t>BP=79 RR=17 BP=116 / 77,FBS=104</t>
  </si>
  <si>
    <t xml:space="preserve">Old ischemic stroke 3 yr back+Controlled BP </t>
  </si>
  <si>
    <t>Refill ASA 81mg po/d, Atorvastatin 40mg po/d,Appoint after 3 month with RFT</t>
  </si>
  <si>
    <t>BP 147/51  PR 65  FBS 80- 150</t>
  </si>
  <si>
    <t>P1: T2DM (36 yrs) P2: HTN, P3: IHD, P4: CKD( Stage G3b), P5. GA</t>
  </si>
  <si>
    <t>P1: T2DM (36 yrs) P2: HTN, P3: IHD, P4: CKD( Stage G3b), P5. GA, LASIX 40x2, AMLODIPINE 10x1, ASA 81x1, LOSARTAN 50x1, ATROASTATIN 40x1, BISOPROLOL 5X1, SPIRONOLACTONE 25x1, NPH 54/48 ,RI-6/4cv ALLOPURINOL 100x1,follow up for CKD at BLH</t>
  </si>
  <si>
    <t>ANKLE JOINT SWELLING</t>
  </si>
  <si>
    <t>BP=110/65MMHG PR=78B/MIN</t>
  </si>
  <si>
    <t xml:space="preserve">ADD ANTIPAIN </t>
  </si>
  <si>
    <t>RHEUMATOID ARTHRITIS + OA+ HYPERURECIMIA</t>
  </si>
  <si>
    <t>RLQ abd pain/1month duration_x000D_
RBS- 139-184, FBS-104-124mg/dl</t>
  </si>
  <si>
    <t>BP_ 138/87, P- 127, regular_x000D_
Pinc conj, NIS_x000D_
Clear chest_x000D_
JVP flat</t>
  </si>
  <si>
    <t>the same + Controlled HTN + Fairly controlled T2DM</t>
  </si>
  <si>
    <t>Make MTF 1gm po BID_x000D_
Amlodipin 10mg po daily _x000D_
HCT 25mg po daily,_x000D_
Atenolol 25mg po BID_x000D_
Do Echo, ECG, Abd U/S</t>
  </si>
  <si>
    <t>HTN + T2DM_x000D_
_x000D_
 On_x000D_
Amlodipin 10mg po daily _x000D_
HCT 25mg po daily,_x000D_
 MTF 500mg PO daily. _x000D_
_x000D_
Ix: HbA1C-7.1%_x000D_
TFT-Normal_x000D_
Abd US-Cholilihiasis + Normal Kidney size _x000D_
RFT- Cr-0.8</t>
  </si>
  <si>
    <t>bp=120/66 pr=70</t>
  </si>
  <si>
    <t>appoint after 2weeks_x000D_
update ca,cr,Urine protein</t>
  </si>
  <si>
    <t>P1:Type 2 DM P2: HTN MTF 1000mg po BID, Atorvastatin 40mg po daily ,Amlodipine 5mg po daily....po4=4.57,PTH=140 _x000D_
Cr=1.23 2month back GFR=44%</t>
  </si>
  <si>
    <t xml:space="preserve">joint  pain (more on right wrist and both knees)  for the last 4 months. _x000D_
she also complains of lower back pain </t>
  </si>
  <si>
    <t xml:space="preserve">BP: 108/69    PR: 100_x000D_
FBS: 120 -150 mg/dl </t>
  </si>
  <si>
    <t>sub optimal glycemic control + ? OA</t>
  </si>
  <si>
    <t>CBC, OFT, lipid profile, Wrist x ray, HgA1c</t>
  </si>
  <si>
    <t xml:space="preserve">p1: T1DM ( for the last 21yrs)  on NPH 18/9iu sc bid and RI: 9/6 iu </t>
  </si>
  <si>
    <t xml:space="preserve">appoint after 2weeks_x000D_
update ca,cr,Urine protein_x000D_
see cr result if increased calculate GFR and consider reducing metformin </t>
  </si>
  <si>
    <t xml:space="preserve">she complain bilateral leg numbness </t>
  </si>
  <si>
    <t>PR=95 RR=17 BP=134 / 60</t>
  </si>
  <si>
    <t>HTN + DVHD (mild MR and AR) +Fairly controlled BP+PN</t>
  </si>
  <si>
    <t>Continue spirolactone 25mg po daily and lasix 40 mg po daily amlodipin 5mg po daily,add amitriptilin 12.5mg po daily,do ECG UPDATE RFT,FBS</t>
  </si>
  <si>
    <t>HTN + ? CHF 2ry to DVHD on spirolactone 25mg po daily and lasix 40 mg po daily amlodipin 5mg po daily ( mild MR and AR) had followup at general OPD after she present with extermity swelling ECHO: DVHD EJ: 60% GRADE 1 DIASTOLIC DYFUN</t>
  </si>
  <si>
    <t xml:space="preserve">no new complain and presented for transfer </t>
  </si>
  <si>
    <t>LEFT multiple renal cyst +HTN</t>
  </si>
  <si>
    <t xml:space="preserve">pr 91 rr 18   office bp  191 / 90 (he took coffee)  HBPM 100/60-110/70   111-116  </t>
  </si>
  <si>
    <t>P1: Left side haemorrhagic Stroke(6YRS)+ old ischemic stroke (4YRS)P2. T2 DM(5YRS) P3: HTN(5YRS) P4: Dyslipidemia P6= POST STROKE SEIZURE</t>
  </si>
  <si>
    <t>refill update ix</t>
  </si>
  <si>
    <t>P1: Left side haemorrhagic Stroke(6YRS)+ old ischemic stroke (4YRS)P2. T2 DM(5YRS) P3: HTN(5YRS) P4: Dyslipidemia P6= POST STROKE SEIZURE on ATORVASTATIN 20 MG PO DAILY , METFORMIN 500 MG PO DAILY , AMLODIPNE 10mg PO DAILY , ENLAPRIL 10 MG PO BID , ASA 81 MG PO DAILY , Phenytoin 100 mg po/BID, HCT 25 mg po/d</t>
  </si>
  <si>
    <t>no new compliant,home BP measurement rang 110/70-120/70</t>
  </si>
  <si>
    <t>PR=102 RR=19 BP=131 / 79</t>
  </si>
  <si>
    <t>HTN with HHD+Fairly controlled BP</t>
  </si>
  <si>
    <t>Continue Amlodipin 5mg po daily</t>
  </si>
  <si>
    <t xml:space="preserve">HTN with HHD ON Amlodipine 5mg po/d Echo-LVH with G1DD + Mild Pulm HTN ECG-LVH with LAD </t>
  </si>
  <si>
    <t xml:space="preserve">No hx of ABM </t>
  </si>
  <si>
    <t xml:space="preserve">The patient is not present and her sister is the historian </t>
  </si>
  <si>
    <t>seizure disorder on carbamazipine 200 mg po BID</t>
  </si>
  <si>
    <t xml:space="preserve">BP-132 / 95 mmHg </t>
  </si>
  <si>
    <t xml:space="preserve">HTN on Amlodipine 10 mg po/d,HCT 25 mg po/d &amp; Enalapril 5 mg po BID </t>
  </si>
  <si>
    <t>BP=120/60 PR=80</t>
  </si>
  <si>
    <t>treat with vitamin D 50,000 weekly for 8 weeks_x000D_
continue med</t>
  </si>
  <si>
    <t>P1- left side hemiparesis 2ry to ischemic stroke P2- Supranuclear facial palsy P3-HTN( controlled) p4: Mild LVH with Grade 1 LV Diastolic dysfunction on Amlodipine 10mg po daily, ATORVASTATIN 80 MG PO DAILY,ASA 81MG PO DAILY,RESPERIDONE 2MG PO DAILY.....INR=1.36,VIT D=11.2_x000D_
SERUM ELECT,CBC=N</t>
  </si>
  <si>
    <t>PR 96 RR 17 BP 140 / 83 U/A 5.8   fbs 120-155</t>
  </si>
  <si>
    <t>P1=known HTN P2=T2DM P3= Rt proximal DVT P4= Gout</t>
  </si>
  <si>
    <t xml:space="preserve">P1= stage 2 HTN P2= Bronchial Asthma P3= Degenerative Spondylopathy + Hepatitis  C positive </t>
  </si>
  <si>
    <t>known htn+ DM</t>
  </si>
  <si>
    <t>BP=90/60 PR=100</t>
  </si>
  <si>
    <t xml:space="preserve">Good Glyemic Control </t>
  </si>
  <si>
    <t xml:space="preserve">P : TIDm on insulin on NPH 16/10 and RI: 8/4 IU SC BID </t>
  </si>
  <si>
    <t>palpitation and exertional dyspnea during moderate exertion</t>
  </si>
  <si>
    <t>BP-120/80, P- 109 regular_x000D_
Pinc conj, NIS_x000D_
Clear chest_x000D_
JVP flat, Grade III diastolic M " Aortic area, Grade III HSM at apex and LLSB, P2 accentuated_x000D_
No pedal edema_x000D_
Tinea corporis on the Rt neck region</t>
  </si>
  <si>
    <t>the same CRVHD</t>
  </si>
  <si>
    <t>Benz Penc-1.2M IU Monthly_x000D_
Atenolol 25mg po BID</t>
  </si>
  <si>
    <t xml:space="preserve">CRVHD (severe MS, Mod MR, Severe AR, Severe TR) with severe Pul HTN_x000D_
Monthly Benz Pecilin 1.2M IU IM </t>
  </si>
  <si>
    <t>PR=80 RR=17 BP= 128 / 88,chest clear,CVS-S1 and S2 well heard no m and g,MSS=no edema ECG DONE 6 MONTH BACK Left Axis Deviation, Complete Left Bundle Branch block with Left,Cr=0.8,Na=137,K 4.5_x000D_
Ventricular Hypertrophy</t>
  </si>
  <si>
    <t>Refill  Enalapril 10 mg po/day, ASA 81 mg po/day Atrovastatin 40mg po/d Metoprolol 25mg po/d spironlactone 25 mg po/day,ECHO appoint after 3 month</t>
  </si>
  <si>
    <t>BP 175 / 91</t>
  </si>
  <si>
    <t>Schizophrenia for the last 20 years Type 2 DM for 6 years + HTN</t>
  </si>
  <si>
    <t>do rft, s/e, u/a, amlodipine 5 mg po daily</t>
  </si>
  <si>
    <t>Schizophrenia for the last 20 years Type 2 DM for 6 years + HTN ON risperidone 1 mg po noct . NPH 46/34IU SC Metformin 500x2, ASA  81x1, Atorvastatin 20x1, life style modification</t>
  </si>
  <si>
    <t>BP=140/80MMHG PR=88B/MIN</t>
  </si>
  <si>
    <t xml:space="preserve">FOLOLOW UP </t>
  </si>
  <si>
    <t xml:space="preserve">BP=123/60 PR=68  </t>
  </si>
  <si>
    <t xml:space="preserve">CH.FATIGUE AND HEADACHE OF 1 WEEK </t>
  </si>
  <si>
    <t>BP=94/62MMHG PR=79B/MIN</t>
  </si>
  <si>
    <t xml:space="preserve">INVX       AND FOLLOW UP           </t>
  </si>
  <si>
    <t>attendant is came to refill her medication</t>
  </si>
  <si>
    <t>post TB bronchiactesis</t>
  </si>
  <si>
    <t>post TB bronchiactesis on home oxygen ON azithromycin 500 m gpo daily for 3 days in a week and lasix 20 mg po daily, salbutamol puff</t>
  </si>
  <si>
    <t xml:space="preserve">BP:143 / 83_x000D_
INR: 1.56  </t>
  </si>
  <si>
    <t>DVT ( rt leg) with sub therapeutic INR + Newly diagnosed HTN</t>
  </si>
  <si>
    <t>Make warfarin 7.5 mg po daily and appoint after 01 month</t>
  </si>
  <si>
    <t xml:space="preserve">CONTINUE MED_x000D_
REDUCE FRUSEMIDE TO 20MG PO/D_x000D_
ESCALATE ENALAPRIL TO 5/2.5 BID_x000D_
</t>
  </si>
  <si>
    <t>BP=126/73 PR=70</t>
  </si>
  <si>
    <t>acute hemorrhagic stroke (right lateral ventricle and cerebellar hemorrhage) + known htsive</t>
  </si>
  <si>
    <t>CONTINUE ANTI HTVE</t>
  </si>
  <si>
    <t>hemorrhagic stroke (right lateral ventricle and cerebellar hemorrhage) + known htsive</t>
  </si>
  <si>
    <t>Known T2DM ( Poorly controlled) + ? Diabetic retinopathy + dyspepsia</t>
  </si>
  <si>
    <t>progressive abdominal swelling of one year duration, but no abdominal pain, night sweating, aneroxia, wt loss.  Has discomfort during lying</t>
  </si>
  <si>
    <t>V/S- stable_x000D_
Pinc conj, NIS_x000D_
No LAP_x000D_
Clear chest_x000D_
Abd:_x000D_
No HSM_x000D_
Huge abdominal mass, 10x8cm, non-tender, hard, mobile_x000D_
No sign of fluid collection</t>
  </si>
  <si>
    <t>The same + Ill defined huge abd mass 2o to ?</t>
  </si>
  <si>
    <t>Link to surgical side for surgical intervention and excisional biopy</t>
  </si>
  <si>
    <t xml:space="preserve">Huge abdominal mass 2o to ?_x000D_
_x000D_
Ixn_x000D_
RFT- 0.78_x000D_
LFT- Normal_x000D_
RBS-101mg/dl_x000D_
WBC- 5k, Hb-16gm/dl, Plt- 255k_x000D_
Abd CT- huge calcified, intraperitonial mesentric/small bowel related mass 2o to ? + Lytic benign looking scapular lesion_x000D_
</t>
  </si>
  <si>
    <t xml:space="preserve">He complain calf pain of left leg which is improved after walking and he has also iching sensation forhead </t>
  </si>
  <si>
    <t>PR=66 RR=17 BP=133 / 60,chest-clear,mss=no edema,Popletial aa palpable</t>
  </si>
  <si>
    <t>known HTN/20yrs with HHD + IHD+Fairly controlled BP+R/O PAD</t>
  </si>
  <si>
    <t>Refill Enalapril 10mg po/day Amlodipine 10 mg po/day ASA 81mg po/D Metoprolol 25mg PO/DAY Escalet Atorvastatin 40mg po/d,Do Arterial doppler U/S</t>
  </si>
  <si>
    <t>BP=90/70 PR=80</t>
  </si>
  <si>
    <t>KNOWN DVT(RECURRENT) ON RIVAROXABAN 20mg po daily</t>
  </si>
  <si>
    <t xml:space="preserve">Pregabaline 75 mg po BID </t>
  </si>
  <si>
    <t>Known RVI on HAART + Post herpetic neurelegia</t>
  </si>
  <si>
    <t>presenting with severe abdominal pain on the lower and apigatris area and rumbling, and stabbing type of pain on the left flank area for the past month. he also had wattery diarrhea intermittently every 3 or 4 days. he also had abdominal discomfort._x000D_
perioneal tap was done and failed</t>
  </si>
  <si>
    <t>BP-123/76_x000D_
pr 78</t>
  </si>
  <si>
    <t>? Intestinal TB r/o IBD</t>
  </si>
  <si>
    <t xml:space="preserve">do ESR  abdominal CT scan_x000D_
AND plan to start Anti TB based on results _x000D_
but patient </t>
  </si>
  <si>
    <t>p1- post scabitic itch on loratidine 10 mg po daily clobetasone cream</t>
  </si>
  <si>
    <t>pr 88 bp105 / 72</t>
  </si>
  <si>
    <t>p1. known Hypertensive p2. Recurrent hypokalemia 2ry ?</t>
  </si>
  <si>
    <t>do RFT, S/E</t>
  </si>
  <si>
    <t>p1. known Hypertensive p2. Recurrent hypokalemia 2ry ? on Losartan 50 mg po/day, spironolactone 25 mg po daily</t>
  </si>
  <si>
    <t>BP 133/80 120/80 111/72_x000D_
pr 78</t>
  </si>
  <si>
    <t>refill and advise and ppoint after 3 months</t>
  </si>
  <si>
    <t>HTN on Amlodipine 10 mg po/d &amp; Enalapril 10 mg po BID_x000D_
Creatine 0.93_x000D_
Lipid profile Total- 124_x000D_
TGL 86_x000D_
LDL- 62.5_x000D_
_x000D_
HDL 55</t>
  </si>
  <si>
    <t xml:space="preserve">He complain intermittent global headache </t>
  </si>
  <si>
    <t>PR=82 RR=18 BP=132 / 65</t>
  </si>
  <si>
    <t>Ischemic stroke ( Lt parieto-occipital focal HYPO DENSE lesion+Controlled BP(LSM)</t>
  </si>
  <si>
    <t>REFILL AFTER 3 MONTHS,Continue physiotherapy</t>
  </si>
  <si>
    <t>Ischemic stroke ( Lt parieto-occipital focal HYPO DENSE lesionCarotid doppler : Left proximal ICA stenosis ( &gt; 70%)-) ON ASA 81MG PO/D,ATROSTATIN 40MG PO/D</t>
  </si>
  <si>
    <t>Known asthmatic for over 30yrs, frequent exacerbation during cold wether_x000D_
_x000D_
Bilateral tooth ache on the maxillary side</t>
  </si>
  <si>
    <t>BP- 137/70, P- 88 regular_x000D_
Pinc conj, NIS, tooth carries_x000D_
No LAP_x000D_
clear chest_x000D_
JVP flat_x000D_
No pedal edema</t>
  </si>
  <si>
    <t>the same + Controlled B. Asthma + Controlled HTN</t>
  </si>
  <si>
    <t>Refill_x000D_
Make pregabalin 75mg po BID_x000D_
H2O2 rinse the mouth BID_x000D_
RTC after 3months</t>
  </si>
  <si>
    <t>Known HTN + dyslipidemia + Known Asthmatic pt + LS Radiculopathy + Symptomatic cholelithiasis _x000D_
_x000D_
On:_x000D_
 enalapril 5mg po BID_x000D_
HCT 25mg PO daily, _x000D_
Atrovastatin 40 Po daily,_x000D_
 salbutamol puffs PRN, _x000D_
Pregabalin 75mg PO daily,_x000D_
Beclomethason 2puff BID</t>
  </si>
  <si>
    <t xml:space="preserve">still complaining of headache &amp; throat pain </t>
  </si>
  <si>
    <t xml:space="preserve">Headache 2ndry to ? </t>
  </si>
  <si>
    <t>PR=70 RR=17 BP=130 / 69 Home blood sugar measurement FBS=97,80,79,76</t>
  </si>
  <si>
    <t>T2DM/7yrs+HTN/15yrs with  HHD+Fairly controlled BP and Blood sugar</t>
  </si>
  <si>
    <t xml:space="preserve">Continue NPH 34/24, MTF 1G po BID Amlodipine 10 mg po daily Atorvastatin 40mg po daily Carvedilol 25mg po BID, Furosemide 40mg po daily </t>
  </si>
  <si>
    <t>METABOLIC SYNDROME (hypertension diabetes mellitus(NEPHROPATHY,NEUROPATHY) dyslipidemia/ HFpEF /OSA chronic low ? PE ( clinically took warfarin for3 weeks ) back pain on NPH58/48 metformin 1000mg po bid atorvastatin 80 po daily Aspirin 81mg po daily Nifedipine 40mg po bid Atenolol 50mg po daily losartan 50 mg po daily furosemide 40mg po tid amitriptyline 50 mg po dailyon</t>
  </si>
  <si>
    <t xml:space="preserve">escalate warfarin 5/5/7.5mg _x000D_
update INR </t>
  </si>
  <si>
    <t>METABOLIC SYNDROME (hypertension diabetes mellitus(NEPHROPATHY,NEUROPATHY) dyslipidemia/ HFpEF /OSA chronic low ? PE ( clinically took warfarin for3 weeks ) back pain on NPH58/48 metformin 1000mg po bid atorvastatin 80 po daily Aspirin 81mg po daily Nifedipine 40mg po bid Atenolol 50mg po daily losartan 50 mg po daily furosemide 40mg po tid amitriptyline 50 mg po dailyon...INR=1.68</t>
  </si>
  <si>
    <t xml:space="preserve">bilateral leg swelling of 15 days &amp; easy fatigability with moderate activity </t>
  </si>
  <si>
    <t xml:space="preserve">Abdominopelvic U/S-congested liver &amp; Anterior abdominal wall SC edema </t>
  </si>
  <si>
    <t xml:space="preserve">?NYHA Class II HF 2ndry to ? Corpulmonaly </t>
  </si>
  <si>
    <t xml:space="preserve">Do Echo    </t>
  </si>
  <si>
    <t>Pt didn,t present in person but as her son stat that she is fine no new compliant</t>
  </si>
  <si>
    <t>Pt didn,t present in person</t>
  </si>
  <si>
    <t>cor pulm 2o to Severe Pulm HTN 2o to ? + HTN + DVHD (mild MS,MR,AR,AS, Sever TR) with preserved EF+ sever PHTN with sever RV systolic dysfunction (TAPSE =11) + AFIB with CHA2DS2-VAS=3)</t>
  </si>
  <si>
    <t>Refill furosemide 40 po daily, spironolactone 12.5 po daily, metoprolol 25mg po daily, Rivaroxaban 20mg PO daily, Sildinafil 50mg PO daily</t>
  </si>
  <si>
    <t>HF 2o to cor pulm 2o to Severe Pulm HTN 2o to ? + HTN + DVHD (mild MS,MR,AR,AS, Sever TR) with preserved EF+ sever PHTN with sever RV systolic dysfunction (TAPSE =11) + AFIB with CHA2DS2-VAS=3) On furosemide 40 po daily, spironolactone 12.5 po daily, metoprolol 25mg po daily, Rivaroxaban 20mg PO daily, Sildinafil 50mg PO daily, ECG-AFIB + LVH with LV strain</t>
  </si>
  <si>
    <t>sore throat/1week, no change for amoxicilin</t>
  </si>
  <si>
    <t>BP- 130/70, P- 66 regular_x000D_
Pinc conj, NIS, Exudates over the tonsils_x000D_
Clear chest_x000D_
JVP flat_x000D_
No pedal edema</t>
  </si>
  <si>
    <t>the same + Controlled HTN + tonsilopharyngitis</t>
  </si>
  <si>
    <t>Refill_x000D_
Azithromycin 500mg po/d for 5days_x000D_
Ibuprofen 400mg po PRN</t>
  </si>
  <si>
    <t>HTN/18yrs_x000D_
 On _x000D_
Amlodipine 10mg po/ds _x000D_
Enalapril 5mg po/d</t>
  </si>
  <si>
    <t>PR=122 regular RR=17 BP=96 / 75 ECG DONE ONE MONTH BACK Supra ventricular Tachycardia with aberrant conduction, Significant Anterolateral_x000D_
Ischemia changes seen</t>
  </si>
  <si>
    <t>IHD + Known HTN + ? Peripheral Neuropathy +Fairly controlled BP</t>
  </si>
  <si>
    <t>Continue  Lasix 40mg po once daily, ASA 81mg po/d Atorvastatin 40mg po daily, Neurobin 1 tab/d Amitriptyline 25 mg po/d, Enalapril 2.5mg po daily, Metoprolol 50 mg po BID, Spironolactone 12.5mg po daily,</t>
  </si>
  <si>
    <t>P- HF 2ry to IHD + Known HTN + ? Peripheral Neuropathy ON Lasix 40mg po once daily, ASA 81mg po/d Atorvastatin 40mg po daily, Neurobin 1 tab/d Amitriptyline 25 mg po/d, Enalapril 2.5mg po daily, Metoprolol 50 mg po BID, Spironolactone 12.5mg po daily,</t>
  </si>
  <si>
    <t>Fatigue, no fevere, chills and rigor</t>
  </si>
  <si>
    <t>BP- 134/86, p- 102 regular_x000D_
pink conj, NIS_x000D_
Clear chest_x000D_
JVP flat_x000D_
Doralis pedis depressed, loss of position and vibration sensation_x000D_
Foot ulcer Rt under the 4th digit-dressed at the nearby clinic</t>
  </si>
  <si>
    <t>the same + Poorly controlled T2DM + PN + DM foot ulcer</t>
  </si>
  <si>
    <t>Refill_x000D_
Wound care BID#_x000D_
clean with H2O2 3</t>
  </si>
  <si>
    <t xml:space="preserve">T2DM + HTN + Dyslipidaemia + HFrEF 2o to IHD(EF30%) _x000D_
_x000D_
On :-_x000D_
MTF 1 gm Po BID, _x000D_
Daonil 5 mg po/d, _x000D_
ASA 81 mg po/d, _x000D_
Atorvastatin 40 mg po/d. _x000D_
Enalapril 10 mg po BID, _x000D_
Bisoprolol 10mg po/d, _x000D_
dapagliflozin 10mg/d, _x000D_
Spironolacton 25mg/d_x000D_
_x000D_
Ix: HbA1C- 8.2, FBS- 242mg/dl_x000D_
CBC-Normal_x000D_
</t>
  </si>
  <si>
    <t xml:space="preserve">T2DM + HTN + Dyslipidaemia + HFrEF 2o to IHD(EF30%) _x000D_
_x000D_
On :-_x000D_
MTF 1 gm Po BID, _x000D_
Daonil 5 mg po/d, _x000D_
ASA 81 mg po/d, _x000D_
Atorvastatin 40 mg po/d. _x000D_
Enalapril 10 mg po BID, _x000D_
Bisoprolol 10mg po/d, _x000D_
dapagliflozin 10mg/d, _x000D_
Spironolacton 25mg/d_x000D_
_x000D_
Ix: HbA1C- 8.2, FBS- 242mg/dl But mostly 100-135mg/d_x000D_
CBC-Normal_x000D_
</t>
  </si>
  <si>
    <t xml:space="preserve">Palpitation,No SOB,No orthopnia PND,Body swelling </t>
  </si>
  <si>
    <t>PR=100 RR=18 BP=90/ 70 CHEST =Clear CVS-HSM AT APEX AND TRICASPID ARIA,MSS- NO EDEMA   INVESTIGATION CXR( on 11/03/16)= Cardiomegaly with G-III Pulmonary edema , Abdominal u/s=Congestive hepatomegaly, Minimal Ascites ECHO( on 11/03/16)= CRVHD [ Severe MS, Mild MR, Moderate AR &amp; severe TR], with biventricular dysfunction(LVEF=45-50%, TAPSE=14, PSP=79mmhg); Severe PHTN ECG=AFIB with Rapid Ventricular Response with aberrant conduction, Right Axis Deviation,_x000D_
Biventricular Hypertrophy, Inferior Ischemia suspected</t>
  </si>
  <si>
    <t xml:space="preserve">P1=HFmrEF 2 to CRVHD [ Severe MS, Mild MR, Moderate AR &amp; severe TR] LVEF=45-50%, TAPSE=14+ Severe PHTN </t>
  </si>
  <si>
    <t>REFILL Lasix 40mg po bid,Enalapril 2.5mg po daily ,Add Atenolol 25mg  po BID ,DIGOXINN 1,25MG PO DAILY,appoint after 1 weak with ECG After controlling Rate,consider anti coglation after ECG and refer to TASH for possible valvotomy</t>
  </si>
  <si>
    <t>Had Hx of Sudden collapse and admission to hospital at st peter but no documentation_x000D_
Discontinued medications for one week after his BP was law following the sudden collapse</t>
  </si>
  <si>
    <t>BP- 126/71, P- 88 regular_x000D_
Pinc conj, NIS_x000D_
Clear chest_x000D_
JVP flat_x000D_
No pedal edema</t>
  </si>
  <si>
    <t xml:space="preserve">the same + Controlled HTN, </t>
  </si>
  <si>
    <t>Refill_x000D_
Do ECG, Echo, RFT, HbA1C</t>
  </si>
  <si>
    <t>Known HTN(4YERAS) + HFrEF (25%) 2o to IHD + Severe pulmonary HTN _x000D_
On_x000D_
 1. Aspirin 81 mg PO daily _x000D_
2. Atorvastatin 40 mg PO daily _x000D_
3. Metoprolol 25mg PO BID _x000D_
4. Enalapril 10 MG PO BID _x000D_
5. Spironolactone 25mg po/d_x000D_
_x000D_
RFT-1.2</t>
  </si>
  <si>
    <t>Refill_x000D_
Do ECG, Echo, RFT, HbA1C_x000D_
Consider Dapagliflozin after the investigation</t>
  </si>
  <si>
    <t xml:space="preserve">FBS_                 </t>
  </si>
  <si>
    <t xml:space="preserve">Do  FBS        </t>
  </si>
  <si>
    <t xml:space="preserve">T2DM + GRADE 2 INTERNAL HEMORRHOID +  PN on metformin 1 gm po BID, doanil 5 mg po BID &amp; Atrovastatin 20 mg po/d </t>
  </si>
  <si>
    <t xml:space="preserve">BP-122-146/56-76 mmHg </t>
  </si>
  <si>
    <t>P=HTN+ Old stroke( for 5 yr) + Dyslipdemia; on Enalapril 10 mg po/d, nifedipine 20 mg po/d and atorvastatin 20 mg po/d</t>
  </si>
  <si>
    <t>BP-151 / 85 mmHg &amp; FBS-</t>
  </si>
  <si>
    <t>T2DM + HTN on Metformin 850 mg po BID, Doanil 10 mg po BID and enalapril 10 mg po BID</t>
  </si>
  <si>
    <t xml:space="preserve">BP-141 / 86 mmHg &amp; FBS-114-140 mg/dl </t>
  </si>
  <si>
    <t xml:space="preserve">P=Type 1 DM( for 7 yrs) + HTN; On NPH 28/18 IU SC BID ; Amlodipine 5 mg po/d, Enalapril 5 mg po/d &amp; Atrovastatin 20 mg po/d </t>
  </si>
  <si>
    <t xml:space="preserve">has burning sensation of whole body </t>
  </si>
  <si>
    <t>bp 150 / 88  PR 96 fbs 100</t>
  </si>
  <si>
    <t>well glycemic + fairly bp control + PN</t>
  </si>
  <si>
    <t xml:space="preserve">P1. TIIDM ON NPH=28/22[ But she took NPH=28/22 Am/PM]; MTF 500mg po bid P2. HTN with HHD on , Enalapril 5 mg Bid, Atorvastatin 20 mg d, Metoprolol 12.5 mg Bid and Furosemide 40 mg d ,ASA 81 mg po/d </t>
  </si>
  <si>
    <t xml:space="preserve">BP_118 / 77 mmHg </t>
  </si>
  <si>
    <t>HTN ON AMLODIPINE 10 MG PO/DAY , ENALAPRIL 5 GM PO DAILY</t>
  </si>
  <si>
    <t xml:space="preserve">NO NEW COMPLAIN SHE HAD CHEST PAIN  BUT NO IMPROVMENT </t>
  </si>
  <si>
    <t>bp 143/75,  fbs 130, 149,182,156, HGBA1C 7.7%, OTHER NORMAL IX</t>
  </si>
  <si>
    <t>STAGE I HTN + TYPEII DM</t>
  </si>
  <si>
    <t>SEE MEDICATION , ADVISE ON DIET</t>
  </si>
  <si>
    <t xml:space="preserve">STAGE I HTN + TYPEII DM ON METFORMIN 500MG PO BID,  </t>
  </si>
  <si>
    <t xml:space="preserve">sweating Occasional anterior neck discomfort_x000D_
TSH 0.9 _x000D_
CR 0.9_x000D_
LDL 100_x000D_
T. Chol; 200_x000D_
_x000D_
</t>
  </si>
  <si>
    <t xml:space="preserve">BP 130/70 PR old scar.. TB LAP No anterior neck swelling S1 adn s2 well heard no m no edema THyroid U/S diffuse thyroiditis_x000D_
_x000D_
</t>
  </si>
  <si>
    <t xml:space="preserve">Hypothyroidism_x000D_
_x000D_
</t>
  </si>
  <si>
    <t xml:space="preserve">THyroxin 100 ug PO 6x/week and 50 ug 1x/week_x000D_
TSH after 3/12 </t>
  </si>
  <si>
    <t xml:space="preserve">Hypothyroidism for 1 year ON Thyroxin on 50 ug... escalated by herself to 100ug /day since 1 month_x000D_
_x000D_
</t>
  </si>
  <si>
    <t>bp 113 / 72 PR 89    HbA1c 13.4 %         TSH 0.3  total t3 0.737 total t4 7.951</t>
  </si>
  <si>
    <t>known T2D on metformin 1500 mg/1000mg po bid and glibanclamide 10 mg po bid</t>
  </si>
  <si>
    <t>HAS RIGHT SHOULDER PAIN OF TWO MONTHS</t>
  </si>
  <si>
    <t>PR=82/M  BP=153 / 69MMHG,FBS=?</t>
  </si>
  <si>
    <t>SAME AS ABOVE+?RIGHT SHOULDER DISLOCATION</t>
  </si>
  <si>
    <t>DO FBS,RIGHT SHOULDER X-RAY,THEN MANAGE.</t>
  </si>
  <si>
    <t>Problem List KNOWN HTN+DIABETUS MELLITUS + PN ON NPH 20/10 IU SC BID,AMLODIPINE 5 MG PO DAILY ,ENALAPRIL 5 MG PO DAILLY,NEUROBIN 1 TAB PO DAILY, PREGABALINE 75 MG PO DAILY, ATROVASTATIN 20 MG PO DAILY</t>
  </si>
  <si>
    <t xml:space="preserve">FBS-133 / 88 mmHg &amp; FBS-180 mg/dl </t>
  </si>
  <si>
    <t xml:space="preserve">Refill &amp; Glibenclamide 5 mg po BID </t>
  </si>
  <si>
    <t>fatigue_x000D_
Nasal discharge</t>
  </si>
  <si>
    <t xml:space="preserve">bp 137/80_x000D_
 ionized ca 3.74 [ 4.4-5.4], TSH 3.3  Ft3 2.9 [2-4.4]   T3 WNR _x000D_
_x000D_
</t>
  </si>
  <si>
    <t xml:space="preserve">HTN + Primary Hypoparathyroidism +HYPOTHYROIDISM_x000D_
_x000D_
</t>
  </si>
  <si>
    <t xml:space="preserve">Escalate Calcium to  1000 mg PO BID_x000D_
Add alphacalcidol 0.25 mg PO/day _x000D_
Make THyroxin once/day 150 ug PO//day AM _x000D_
refill othes </t>
  </si>
  <si>
    <t xml:space="preserve">HTN + HYPOTHYROIDISM + Primary Hypoparathyroidism POST SURGERY 13 years; ON Enalapril 10 mg po BID , HCT 25 mg po per day, Atrovastatin 20 mg po per day, Levothyroxine 100 ug am and 50 ug PM , Calcidenk once/day _x000D_
</t>
  </si>
  <si>
    <t>FBS-107-130 mg/dl &amp; HgA1C-9.6%</t>
  </si>
  <si>
    <t xml:space="preserve">Refill &amp; DO RBS </t>
  </si>
  <si>
    <t>T2DM on MTF 1GM po BID , DAONIL; 5MG PO DAILY + RT BREAST Ca ON FOLLOW UP AT BLH - ON TAMOXIFEN 20 MG PO /D</t>
  </si>
  <si>
    <t>HAS  rt flank pain ,</t>
  </si>
  <si>
    <t>bp 152/80, 114/75,pr 80, FBS 105, 90</t>
  </si>
  <si>
    <t>bp 126 / 80  PR 88 fbs 130</t>
  </si>
  <si>
    <t>Known T2 DM + HTN  on medication</t>
  </si>
  <si>
    <t>KNOWN HTNSIVE</t>
  </si>
  <si>
    <t xml:space="preserve">known Hypertensive </t>
  </si>
  <si>
    <t>BP=136 / 73_x000D_
FBS= 99-420 TODAY= 200_x000D_
Echo Grade 1 LV diastolic dysfunction</t>
  </si>
  <si>
    <t xml:space="preserve">Poorly Controlled DM </t>
  </si>
  <si>
    <t>Send HGBA1C</t>
  </si>
  <si>
    <t xml:space="preserve">P1Type 2 DM (10 years ) on NPH 50/32 iu SC BID, Atrovastatin_x000D_
P2= HTN on Amlodipine 5 mg po/d, HCT 25mg PO daily and Enalapril 10 mg po BID, </t>
  </si>
  <si>
    <t>epigasteric pain of four months</t>
  </si>
  <si>
    <t>PR=74/M,BP= 96 / 68MMHG</t>
  </si>
  <si>
    <t>Same as above+dyspepsia2?</t>
  </si>
  <si>
    <t xml:space="preserve">BP-153 / 87 mmHg (119-139/73-80 mmHg -Home) &amp; Cr.-0.9 &amp; Urea-31 &amp; FBS-130-144 mg/dl </t>
  </si>
  <si>
    <t>T2 DM + HTN + Dyslipidemia; on MTF 1000 mg Bid, Enalapril 5 mg po bid, Amlodipine 10 mg po/d, Atorvastatin 20 mg d</t>
  </si>
  <si>
    <t>b/p 121/70 pr 80</t>
  </si>
  <si>
    <t>refile_x000D_
appoint after 3 month with RFT and electrolyte</t>
  </si>
  <si>
    <t>DCMP with reduced EF, LBBB, DVHD ( mild AR), moderate TR with mild pulmonary HTN_x000D_
on dapagliflozin 10 mg po daily, metoprolol 25 mg po daily,spirnolactone 25 mg po daily ,enalapril 5 mg po bid, Lasix 20 mg po daily</t>
  </si>
  <si>
    <t>BP=160 / 90, PR=65</t>
  </si>
  <si>
    <t>appoint after 3 month with seral BP record _x000D_
refill medication</t>
  </si>
  <si>
    <t>P1=HTN with HHD + ? AFIB with Controlled Rate _x000D_
on Lasix 20mg po daily, Spironolactone 25 mg PO daily,Enalapril 10mg PO daily, Digoxin 0.25mg PO daily</t>
  </si>
  <si>
    <t>has  epigastric burning pain , radiate to the back has sob at mild activity worsen from previous, has easyfatigbility, has nausea</t>
  </si>
  <si>
    <t>bp108/58 ,pr  70</t>
  </si>
  <si>
    <t xml:space="preserve">ischemic heart disease with Moderate LV systolic dysfunction + Grade 2 Diastolic dysfunction , </t>
  </si>
  <si>
    <t>ecg, cbc ,stool</t>
  </si>
  <si>
    <t>ischemic heart disease with Moderate LV systolic dysfunction + Grade 2 Diastolic dysfunction , EF - 35 % on ASA 81mg po daily ,atrovastatin 40 mg po daily,metoprolol 12.5mg po daily ,enalapril 2.5mg po daily, spironolactone 12.5mg po daily and lasix 20 mg po daily</t>
  </si>
  <si>
    <t xml:space="preserve">BP-202 / 128 mmHg </t>
  </si>
  <si>
    <t>PR=76/M  BP=167 / 77MMHG,TROPONIN&amp;lt;10PG/ML</t>
  </si>
  <si>
    <t>come on appointment day with FBS</t>
  </si>
  <si>
    <t>RVI ( HAART) for 19 yrs + T2DM ( 9 month ) + HTN ( 4 yr ) + L4/5 degenerative spondylosis with mild stenosis canal on medication</t>
  </si>
  <si>
    <t xml:space="preserve">He has no new complaint </t>
  </si>
  <si>
    <t xml:space="preserve">DCMP ( Alcoholic) with reduced EF, A-fibrillation+Improving </t>
  </si>
  <si>
    <t xml:space="preserve">Optimize GDMT _x000D_
Appoint him after 3 months </t>
  </si>
  <si>
    <t xml:space="preserve">has left side  chest pain of 4 days </t>
  </si>
  <si>
    <t>BP 167 / 119 PR 75 fbs 90,109,119</t>
  </si>
  <si>
    <t>poorly bp control + IHD + MI</t>
  </si>
  <si>
    <t>known IHD + HTN + type 2 dm + Gouty arthritis on metformin 500mg po day ,ASA 81 mg po day , atrovastatin 20 mg po day , allopurinol 100mg po day , losartan 50mg po bid, metoprolol 25 mg po day, Lasix 40 mg po day</t>
  </si>
  <si>
    <t>BP-114 / 42 mmHg (Bp-130/65-70 mmHg)</t>
  </si>
  <si>
    <t xml:space="preserve">P=HTN on Enalapril 5 mg po/d, Amlodipine 10 mg po/d, HCT 25 mg po/d and neurobin 1 tab po/d </t>
  </si>
  <si>
    <t xml:space="preserve">Cr 1.1   Hga1c 7.7   LFT WNr  Chol; 208  LDL 148  HDL 31  TG 143 </t>
  </si>
  <si>
    <t>BP 130/70_x000D_
_x000D_
SMBG FBS 61-110_x000D_
Predinner 130-170</t>
  </si>
  <si>
    <t xml:space="preserve">TYpe 2 DM_x000D_
Dyslipidemia_x000D_
</t>
  </si>
  <si>
    <t xml:space="preserve">Mixtard 50/46_x000D_
Escalate Atrova 80 mg PO/day _x000D_
Refill OTHers </t>
  </si>
  <si>
    <t xml:space="preserve">P; TYpe 2DM + HTN + Open heart surgery + Ischemic stroke + PAD ON mIxtard 50/48MTF 500mg /D Clopidogrel 75 mg/day Bisoprolol 3.25 mg/day Atrova 40mg/d and ASA 81 mg/d , amlodipine 2.5 mg po daily, pregabalin 75 mg/d, furosemide 40 mg po/d, dapagliflozin 10 mg/d,_x000D_
_x000D_
New Complaint_x000D_
Decreased UOP FBS 89-162_x000D_
_x000D_
Objective Finding_x000D_
BP 160/80 PR 78 BPM Regular +1 pedal edema_x000D_
_x000D_
Assessment_x000D_
Type 2 DM with fair control_x000D_
_x000D_
</t>
  </si>
  <si>
    <t xml:space="preserve">HAS NO NEW COMPLAIN LIKE BLURRIING  OF VISION , CHEST PAIN HEDACHE , </t>
  </si>
  <si>
    <t xml:space="preserve">BP 140/80, 186/100, </t>
  </si>
  <si>
    <t xml:space="preserve">RVI+SUBOPTIMAL CONTROL HTN </t>
  </si>
  <si>
    <t>SEE MEDICATION , GIVE NIFEDPINE</t>
  </si>
  <si>
    <t xml:space="preserve">RVI +HTN ON HAART AND AMLODPINE 10MG PO 1X, ENALPRIL 5MG PO 1X </t>
  </si>
  <si>
    <t>BP=130 / 70        Home-record= 118/68,130/80</t>
  </si>
  <si>
    <t>Appoint after 3month with serial BP recording_x000D_
refill medication</t>
  </si>
  <si>
    <t>P1=HTN Amlodipine 5 MG PO DAILLY, _x000D_
P2=DYSLIPEDEMIA ON ATORVASTATIN 20MG PO DAILY</t>
  </si>
  <si>
    <t xml:space="preserve">BP_164 / 75 mmHg </t>
  </si>
  <si>
    <t>HTN with HHD + DVHD on enalapril 5mg po BID, HCT 25mg po daily and ASA 81 mg po daily</t>
  </si>
  <si>
    <t xml:space="preserve">PR=58/M  BP=129 / 55MMHG,RFT=27.76MG/DL,CR=1.01MG/DL,ECHOCARDIOGRAPHY=BORDERLINE LV WALL THICKNESS AND GRADE 11 LV DIASTOLIC DYSFUNCTION,ABDOMINO-PELVIC U/SOUND IS NOT DONE </t>
  </si>
  <si>
    <t>HTN WITH SUBOPTIMAL BP CONTROL+GRADE 2 DIASTOLIC DYSFUNCTION</t>
  </si>
  <si>
    <t>DO ABDOMINO -PELVIC U/SOUND ,THEN MANAGE.</t>
  </si>
  <si>
    <t>P1=HTN on Enalapril 5 mg po BID[ D/c Enalapril for the last 5 days], Furosemide 20 mg po/d and Spironolactone 12.5 mg po/d P2=Dyslipidemia Atrovastatin 20 mg po/d [ But he d/c for the past 3 mons)</t>
  </si>
  <si>
    <t xml:space="preserve">TSH 0.853 NORMAL RANGE </t>
  </si>
  <si>
    <t>P1= hypothyroidism p2= dyspepsia rule out GERD</t>
  </si>
  <si>
    <t xml:space="preserve">Asymptomatic _x000D_
No hypoglycemic episodes_x000D_
Retinal screening: normal 3 months_x000D_
early cataract </t>
  </si>
  <si>
    <t>BP 125/80_x000D_
FBS 122</t>
  </si>
  <si>
    <t xml:space="preserve">Type 2 DM.. well controlled_x000D_
_x000D_
</t>
  </si>
  <si>
    <t>Refill Inj site rotation _x000D_
Refill</t>
  </si>
  <si>
    <t>has lower back pain of 1 month after she sustained falling down accident</t>
  </si>
  <si>
    <t>bp 115 / 88 PR 98</t>
  </si>
  <si>
    <t xml:space="preserve">seizure + LBP 2o to ? </t>
  </si>
  <si>
    <t>seizure +  LBP on Phenytoin 100mg po TID and Ibuprofen 400mg po prn</t>
  </si>
  <si>
    <t>Off insulin since last visit _x000D_
ON MTF 1 gm BID</t>
  </si>
  <si>
    <t>BP 120/70_x000D_
A1c 6.7 %</t>
  </si>
  <si>
    <t>KPDM- well controlled type 2 DM</t>
  </si>
  <si>
    <t>Refill MTF 1 gm BID_x000D_
Lipid,RFT_x000D_
Retiknla screening</t>
  </si>
  <si>
    <t xml:space="preserve">TYpe 2 DM for 5 months known schizophrenai on Resperidone_x000D_
</t>
  </si>
  <si>
    <t>BP-137 / 79 mmHg &amp; FBS-</t>
  </si>
  <si>
    <t>DM + HTN+ PN ; on MTF 500 mg po bid Daonil 5 mg po bid Enalapril 10 mg po bid HCT 25 mg po/d Amlodipine 5 mg po/d,Atrovastatin 20 mg po/d &amp;  Neurobin</t>
  </si>
  <si>
    <t xml:space="preserve">Stable vital signs _x000D_
Updated echo said normal echo and Doppler study(outside)_x000D_
Repeated in our Hospital (by Dr.Yitagesu on 18/03/2016) and showed normal eith EF of 65%_x000D_
_x000D_
</t>
  </si>
  <si>
    <t>CMP with  IMPROVED EF 65%(PREVIOUS  EF  25-30%) for the las 2 yearsP2: Chronic Hep B infection on Enalapril 5 mg Bid, Metoprolol 25 mg po/day and Spironolactone 25 mg po/day</t>
  </si>
  <si>
    <t xml:space="preserve">continue the Anti-remodeling medications with lower dose _x000D_
Appoint him after 3 months </t>
  </si>
  <si>
    <t>CMP with of EF 25-30% for the las 2 yearsP2: Chronic Hep B infection on Enalapril 5 mg Bid, Metoprolol 25 mg po/day and Spironolactone 25 mg po/day</t>
  </si>
  <si>
    <t xml:space="preserve">HAS BURNING SENSTION OF BODY WITH NUBMNESS </t>
  </si>
  <si>
    <t>BP133/90,  ,PR 80, HGBA1C 9.2%, CR 0.5, UREA 15.6</t>
  </si>
  <si>
    <t xml:space="preserve">SEE MEDICATION  ADD VITAMIN </t>
  </si>
  <si>
    <t>FBS=171,180,160,180,172,173_x000D_
BP=118 / 74,</t>
  </si>
  <si>
    <t>Appoint after 3 month with serial BP and FBS_x000D_
update IX for nxt appointment_x000D_
Make NPH= 34/24_x000D_
refill medication</t>
  </si>
  <si>
    <t>P1=DM  on NPH 32/24 IU SC, Atrovastatin 20mg/d, _x000D_
P2= HTN  BID losartan 50 mg/d, carvedilol 6.25 mg po bid, ASA 81mg/d</t>
  </si>
  <si>
    <t xml:space="preserve">BP-142 / 80 mmHg </t>
  </si>
  <si>
    <t>P=HTN with HHD + PN; on AMT 25 mg po/d, Neurobion 1 tab po/d, frusemide 40 mg po/day, spironolactone 25 mg po/day, ASA 81 mg po/day, atrovastatin 40 mg po/d</t>
  </si>
  <si>
    <t xml:space="preserve">asymptomatic_x000D_
TSH 3.1 </t>
  </si>
  <si>
    <t xml:space="preserve">Objective Finding_x000D_
BP; 110/80 _x000D_
No palpable thyroid swelling_x000D_
_x000D_
</t>
  </si>
  <si>
    <t xml:space="preserve">controlled Hypothyroidism_x000D_
_x000D_
</t>
  </si>
  <si>
    <t>Levothyroxin 100 ug daily _x000D_
Advised on adherance</t>
  </si>
  <si>
    <t xml:space="preserve">Hypothyroidism for 5 years ON Levothyroxin 100ug po/day_x000D_
_x000D_
</t>
  </si>
  <si>
    <t>bp=130/75  pr=70</t>
  </si>
  <si>
    <t>P: TYpe 2 DM ON Amilodpine 5 mg AM MTF 500mg PM Atrova 20 mg PM Envas 5 mg PM New Complaint NO NEW COMPLAIN Objective Finding BP: 128/80 PR: 70 HBA1C:5.7 LDL: 78 HDL: 44 CHOL: 148 TG: 168 CR: 1.04</t>
  </si>
  <si>
    <t>P: TYpe 2 DM ON Amilodpine 5 mg AM MTF 500mg PM Atrova 20 mg PM Envas 5 mg PM New Complaint NO NEW COMPLAIN Objective Finding BP: 128/80 PR: 70 HBA1C:5.7 LDL: 78 HDL: 44 CHOL: 148 TG: 168 CR: 1.00....Hgba1c=5.84</t>
  </si>
  <si>
    <t xml:space="preserve">HAS EPIGASTRIC BURNING PAIN , NAUSEA , HAS TERAING TYPE CHEST PAIN </t>
  </si>
  <si>
    <t xml:space="preserve">BP120/90,  , PR  ULTRASOUND SHOW MILD STEOTSES </t>
  </si>
  <si>
    <t>OPTIMAL CONTROLL HTN +DYSPEPSIA</t>
  </si>
  <si>
    <t>easy fatigability_x000D_
and palpitation</t>
  </si>
  <si>
    <t>b/p 120/80 pr 76</t>
  </si>
  <si>
    <t>cbc,lipid profile,ecg</t>
  </si>
  <si>
    <t>dyslipidemia on atorvastatin 20 mg po daily</t>
  </si>
  <si>
    <t>evaluted by orthopediciamn (no fracture, no dislocation), pt on anti pain, no weakness of arms,  has good range of left shoulder movement despite pain, no cough, no SOb, no edema, no visual problem, no back pain, no paresthasia, adherent to medication, good dietary habit, no addiction, BP 150/80 mmHg (no BPH symptoms , weist circumferance 100cm/ height 172 cm = 0.6 pt has viscveral obesity risk fatty liver</t>
  </si>
  <si>
    <t>salt restriction, be active, minim ize coffee, prevemntion of fall, vegitable and fruit duish, legumes dish, use only liquid oil, walk for 20 minutes 5 times per week, avoid alcohol, avoid oillyfatty food, avoid fried food</t>
  </si>
  <si>
    <t>left shoulder sublaxation, hypertension</t>
  </si>
  <si>
    <t>BP=120/60 PR=70</t>
  </si>
  <si>
    <t xml:space="preserve">CONTROLLED HYPOTHYROIDISM </t>
  </si>
  <si>
    <t>TMNG( 5 yrs on PTU 100/200/100MG) / nephrotic syndrome 2 ? with severe hypoalbuminemia /HTN /-Mod pulmonary HTN atorvastatin 10, Enalapril 2.5 mg po BID creatine 0.51mg/dl 24 hour urine protein 124....free T4=1.43(N)</t>
  </si>
  <si>
    <t xml:space="preserve">tingling &amp; burning sensation </t>
  </si>
  <si>
    <t xml:space="preserve">BP-132 / 57 mmHg ( 122-135/58-65 mmHg) &amp; FBS-FBS-89-241 mg/dl </t>
  </si>
  <si>
    <t xml:space="preserve">Controlled HTN + Poor glycemic Control </t>
  </si>
  <si>
    <t xml:space="preserve">Refill &amp; MTF 1gm po BID </t>
  </si>
  <si>
    <t xml:space="preserve">HAS LOWER BACK PAIN , FREQUENCY URGENCY HAS LOSSOF APPETEIES, DYSURIA BILATERAL FLANK PAIN </t>
  </si>
  <si>
    <t>BP129/69,  ,PR 80</t>
  </si>
  <si>
    <t>HTN+MNG +LBP 2? +RLO NEPHROLTISIS</t>
  </si>
  <si>
    <t>SERUM VITAMIN D, ULTRSOUND URINE CULTURE U/A, RFT</t>
  </si>
  <si>
    <t xml:space="preserve">fbs 105   tsh 4_x000D_
FSH/LH/ESTRADIOL/PRL ALL WNR </t>
  </si>
  <si>
    <t>FBS 105_x000D_
nO FINDING</t>
  </si>
  <si>
    <t>Levothyroxin 50UG PO 4 days /week and 100UG 3x/week _x000D_
GYN FOLLOW UP</t>
  </si>
  <si>
    <t xml:space="preserve">HYPOTHROIDSM for 3 years on L-THYROXINE 50UG PO/DAY 3 TIMES PER WEEK THE 100UG PO 4 TIMES PER WEEK. New Complaint She is trying to conceive she has spontaneous abortion two times. symptoms has improved and TSH 0.5 normal, she claims she had TSH done 1 month ago and it was 0.01 and she deescalate to 50UG 4x/wk and 100UG 3x/wk. Objective Finding V/S=140/85, PR= 90,_x000D_
_x000D_
New Complaint_x000D_
Regular menses conception could not be acheived_x000D_
_x000D_
Objective Finding_x000D_
BP; 130/70 pr 88 BPM No palpable thyroid swelling_x000D_
_x000D_
_x000D_
</t>
  </si>
  <si>
    <t>bp 139 / 70  PR 79</t>
  </si>
  <si>
    <t>HFrEF 2ry to DCMP 2o to HTN (EF-20%) + T2DM + TIA+PNP ON Lasix 40 mg po/d, ASA 81mg po daily, atorvastatin 40mg p[o daily, metformin 1g po bid, amityrptiline 25mg po noct,, Enalapril 10 mg po BID Metoprolol 25 mg po/d, Spironolactone 25 mg po/d. Dapaglifluzin 10mg po/d, pregabalin-75mg po DAILY IX: Early CT of the brain: Unremarkable Echo:- DCMP with severe LV Systolic dysfunction (EF-20%), mild MR, Mod TR, and Mod pulm HTN FBS-147, HbA1C-9.1 RFT-Cr-0.82mg/d</t>
  </si>
  <si>
    <t>PR=96/M  BP=142 / 68 MMHG,FBS=147MG/DL</t>
  </si>
  <si>
    <t>SAME AS ABOVE WITH SUBOPTIMAL GLYCEMIC+BP CONTROL</t>
  </si>
  <si>
    <t>NPH 14/10IU,REFILL,DO HGA1C,APPOINT THREE MONTHS.</t>
  </si>
  <si>
    <t>KNOWN T2 DM + HTN + IHD MTF 1gm po bid, ,Enalapril 10 mg po bid, Amilodipine 10 mg po/daily, HCT 25 mg po/d , ASA 81 mg po, Atrovastatin 20 mg po, metoprolol 50 mg po/d,,NPH 12/8IU</t>
  </si>
  <si>
    <t xml:space="preserve">CAME FOR  IX RESULT </t>
  </si>
  <si>
    <t xml:space="preserve">BP115/67, PR 88 </t>
  </si>
  <si>
    <t xml:space="preserve">dilated cardiomayopathy </t>
  </si>
  <si>
    <t xml:space="preserve">BP-165 / 95 mmHg &amp; FBS-79-98 mg/dl </t>
  </si>
  <si>
    <t>HTN +HHD + ? T2DM + L/S SPONDYLOSIS losartan 50 mg po/day frusemide 20 mg po/day meloxicam 15 mg po/day</t>
  </si>
  <si>
    <t>bp  136 / 73 PR 87</t>
  </si>
  <si>
    <t xml:space="preserve">He has no new complaint _x000D_
he has no urinary complaint like decreased urine output _x000D_
there is no escalated medications to cause the AKI </t>
  </si>
  <si>
    <t xml:space="preserve">stable vital signs _x000D_
updated ixs creatinine 1.5mg/dl,K 4.41MMOL/L INCREASED FROM THE BASELINE AROUN 0.7MG/DL (PX WAS 0.8MG/DL A MONTH AGO)_x000D_
_x000D_
</t>
  </si>
  <si>
    <t>P1- Known T-2 DM( 10YRS) P2- HFmrEF(45%) sec to DCMP , he is on  metoprolol 12.5mg po daily,enalapril 5 mg po daily, spironolactone 25 mg po/d, lasix 40 mg po/d dapagliflozin 10mg po daily, MTF 500MG PO BID , clopidogrel 75mg po daily atrovastatin 40mg po daily+?AKI (1.5)</t>
  </si>
  <si>
    <t xml:space="preserve">-Continue the same management _x000D_
and Repeat RFT and electrolytes (to send to the resident for medication adjustment  today in the afternoon) _x000D_
-Appoint him after 1 month and 2 weeks </t>
  </si>
  <si>
    <t>P1- Known T-2 DM( 10YRS) P2- HFmrEF(45%) sec to DCMP , he is on  metoprolol 12.5mg po daily,enalapril 5 mg po daily, spironolactone 25 mg po/d, lasix 40 mg po/d dapagliflozin 10mg po daily, MTF 500MG PO BID , clopidogrel 75mg po daily atrovastatin 40mg po daily</t>
  </si>
  <si>
    <t>SMBG 130-200</t>
  </si>
  <si>
    <t xml:space="preserve">Inj site clear_x000D_
</t>
  </si>
  <si>
    <t xml:space="preserve">NPH 18/14 _x000D_
SMBg_x000D_
</t>
  </si>
  <si>
    <t xml:space="preserve">Type 1 DM for 11 days_x000D_
ON NPH 18/12 </t>
  </si>
  <si>
    <t>bp=130/70 pr=70</t>
  </si>
  <si>
    <t>P: T2DM Done: Metformin 500mg PO BID Hx: Post GDM 3 years NPH= 1o u AM only NIght dose d/c 1 month ago New Complaint HAS NO NEW COMPLAIN Objective Finding FBS Assessment GOOD CONTROL DM Plan SKIP night doese came with RBS and fbs record do hgba1c link endocrine for decision IX: Total Chil: 157, LDL: 112, HDL: 44, TG: 149, A1c: 7, RFT: Normal</t>
  </si>
  <si>
    <t xml:space="preserve">continue the life style modification _x000D_
good adherence </t>
  </si>
  <si>
    <t>DCMP ( reduced EF around 20-25%) secondary to alcoholic CMP_x000D_
DAPAGLIFLOZIN 10MG PO DAILY /ARNI 50MG PO DIALY / MRA. 25MG PO DAILY.METOPROLOL SUCCINATE 25MG PO DAILY.</t>
  </si>
  <si>
    <t>Tingling sensation  of the rt leg( Amtrp. was DC)_x000D_
she has also bilateral pitting edema(Grade 1)</t>
  </si>
  <si>
    <t>BP=148 / 72 Home record=163/78,153/78,157/86,141/86,144/82,141/73_x000D_
FBS=108-146</t>
  </si>
  <si>
    <t>Appoint after 1 month with serial BP recording_x000D_
D/C amlodipine and add Enalapril_x000D_
refill other medication</t>
  </si>
  <si>
    <t>P1=T2DM NPH 34/24 IU BID, metformin 500 mg po BID, atrovastatin 20 mg po/d_x000D_
P2= HTN  on amlodipine 10 mg,HCT 25mg PO daily , , ASA 81 mg po/d, _x000D_
P3= PN amitriptyline 25 mg po/d and neurobin 1 tab po/d</t>
  </si>
  <si>
    <t>T2DM on NPH 40/30 IU sc bid , atrovastatin 20 mg po daily , mtf - 500 mg po bid</t>
  </si>
  <si>
    <t>Bp 100/80_x000D_
FBS 119-150</t>
  </si>
  <si>
    <t>TYpe 1 DM with Fair control</t>
  </si>
  <si>
    <t>Refill_x000D_
SMBG _x000D_
Hga1c</t>
  </si>
  <si>
    <t>P: type 1 DM _x000D_
ON NPH 8/6</t>
  </si>
  <si>
    <t>bp 143 / 92 PR 79</t>
  </si>
  <si>
    <t xml:space="preserve">has some improvment on previous sx </t>
  </si>
  <si>
    <t>bp 136/77,pr 80</t>
  </si>
  <si>
    <t xml:space="preserve">suboptimal controll  toxic  nodular goiter </t>
  </si>
  <si>
    <t xml:space="preserve">see medication update ix next vist </t>
  </si>
  <si>
    <t xml:space="preserve">TOXIC GOITER on medication </t>
  </si>
  <si>
    <t>has no seizure attack,abdominal crampying and left flank  pain of two months</t>
  </si>
  <si>
    <t>PR=87  BP=112 / 73MMHG</t>
  </si>
  <si>
    <t>Same as above+?i/parasitosis+left flank pain 2?</t>
  </si>
  <si>
    <t>bp 104 / 57 PR 68  fbs 101</t>
  </si>
  <si>
    <t>type 2 dm on mixtard 18/8,metformin 500mg po bid and atrovastatin 20 mg po daily</t>
  </si>
  <si>
    <t>BP=138 / 85</t>
  </si>
  <si>
    <t>ESCALATE NPH=34/8,RI=10/4</t>
  </si>
  <si>
    <t>P- T1DM for 3 years on : -NPH 30/4 and -RI 10/ 6 IU...hgba1c=9.7</t>
  </si>
  <si>
    <t>no cough, no SOB, no edema, no visual problem evaluted,  back pain (no limited spinal range of motion), no paresthasia , joint mobility good, good balance, good understanding,cooperative, obesity, no stress, no psychosocial distress,, good dietary habit, good hygien (brush tooth), no addiction, adhertrent tom medication, toileting good, good social inrteracvtion. re breast mass, no vaginal discharge (weist circumferance 110 cm/ height 160 cm = 0.7 pt has visceral obesity risk fatty liver. FBS 200mg/dl mostly around this BP 130/80 mmHg mostly around this</t>
  </si>
  <si>
    <t>sleeps well, walking distance good, muscle strength good, no emotional change, no memory loss, good judgement. remarks (pt has left ankle joint paion post sprain ottowa score done (steping of 5-10 feet walk good , walking unlimited, she stands with her left foot longer, no swelling , pt reasured )</t>
  </si>
  <si>
    <t>good disease course + poor glycemic control</t>
  </si>
  <si>
    <t>salt restrioction, loose weight, abvoid oillyfatty food, avoid frioed food, avoid pasta, abvoid macoroni , abvoid sweetners , eat barel;y bread, practice fasting , don't eat large portion of meal at a time., veghitable and fruit dish, legumes dish, foot care</t>
  </si>
  <si>
    <t xml:space="preserve">stable vital signs _x000D_
updated ixs creatinine 1.5mg/dl,K 4.41MMOL/L INCREASED FROM THE BASELINE AROUN 0.7MG/DL (PX WAS 0.8MG/DL A MONTH AGO)_x000D_
Dr.Yitagesu was consulted _x000D_
</t>
  </si>
  <si>
    <t xml:space="preserve">-Decrease enalapril to 2.5mg po daily and spironolactone 12.5mg po daily _x000D_
and _x000D_
-Appoint him after 1 month and 3 weeks with  RFT and electrolytes   </t>
  </si>
  <si>
    <t>ESCALATE NPH=34/8,RI=10/4/4iu</t>
  </si>
  <si>
    <t>SMBG improving</t>
  </si>
  <si>
    <t>Type 1 DM with improving control</t>
  </si>
  <si>
    <t>RI 8-6_x000D_
NPH 48-20</t>
  </si>
  <si>
    <t xml:space="preserve">-Type 1 DM for 1 year NPH 52/24 RI 6-4 added last week_x000D_
_x000D_
</t>
  </si>
  <si>
    <t xml:space="preserve">has left side flank pain </t>
  </si>
  <si>
    <t xml:space="preserve">bp 159/67, pr 80 rft she can not afford outtside </t>
  </si>
  <si>
    <t>LEFT multiple renal cyst +SUNOPTIMAL CONTROLL HTN</t>
  </si>
  <si>
    <t>UPDATE RFT NEXT VISIT LINK TO NEPHROLOGY</t>
  </si>
  <si>
    <t>HAS  BURINING SENSATION OF THE BACK,HAD CONTACT HISTORY WITH CHRONIC COUGHER FIVE YEARS BACK</t>
  </si>
  <si>
    <t>PR=74/M  BP=141 / 84MMHG,FBS=90MG/DL</t>
  </si>
  <si>
    <t>TYPE 1DM WITH GOOD GLYCEMIC CONTROL+?PUL TBC</t>
  </si>
  <si>
    <t>Type 1  DM ON NPH 30/28IU</t>
  </si>
  <si>
    <t xml:space="preserve">FBS-                      </t>
  </si>
  <si>
    <t>bp  144 / 89 pr 76</t>
  </si>
  <si>
    <t>P1-Known HTN P2-Osteoporosis P3-Dyslipidemia on Enalapril 5mg po bid, amlodipine 10 mg po daily, Metoprolol 25 mg po/d ,Atorvastatin 20 mg po/d, , Warfarin 2.5 mg po/d +</t>
  </si>
  <si>
    <t xml:space="preserve">NoCouldnt afford CT </t>
  </si>
  <si>
    <t>Free T4 1.1 [ 0.9-1.7]_x000D_
Na 129  K 4.8_x000D_
Cl 94   Ca 2.3 [ 2.1-2.5]</t>
  </si>
  <si>
    <t xml:space="preserve">poor glycemic and bp control + r/o adrenal mass_x000D_
</t>
  </si>
  <si>
    <t xml:space="preserve">make NPH 32/10, RFT, serum electrolyte(Na, K, Cl, Ca), abdominal CT with contrast with adrenal protocol, continue others, see after 2wks reduce PTU 100 mg PO/day _x000D_
</t>
  </si>
  <si>
    <t xml:space="preserve">BP- 133/90      pr- 112 </t>
  </si>
  <si>
    <t xml:space="preserve">she has joint stiffness </t>
  </si>
  <si>
    <t xml:space="preserve">stable _x000D_
needs physiotherapy </t>
  </si>
  <si>
    <t>IHD with mildly reduced LV systolic function No evidence of Atrial fibrillation on series of follow up and work ups</t>
  </si>
  <si>
    <t>BP=159/100_x000D_
FBS =65</t>
  </si>
  <si>
    <t>Known Dm + ? stage 1 HTN</t>
  </si>
  <si>
    <t xml:space="preserve">appoint after 1month with seral BP and FBS recording_x000D_
refill medication_x000D_
_x000D_
</t>
  </si>
  <si>
    <t>P1=DM ON NPH 26/16 iu sc bid</t>
  </si>
  <si>
    <t xml:space="preserve">appoint after 1month with seral BP and FBS recording_x000D_
refill medication_x000D_
advice on LSM_x000D_
_x000D_
</t>
  </si>
  <si>
    <t xml:space="preserve">patient is not arround </t>
  </si>
  <si>
    <t xml:space="preserve">ESCALATE nph=30/16 AND ADD RI=2/2iu brfore meal </t>
  </si>
  <si>
    <t>BP-125 / 74 mmHg &amp; FBS-92-260 mg/dl</t>
  </si>
  <si>
    <t>P=TYPE 2 DM ( for 14 yrs) + HTN (11yrs); ON NPH 32/ 22 IU SC BID, ENALAPRIL 5 MG PO BID, ATROVASATATIN 20 MG PO/D</t>
  </si>
  <si>
    <t>rigt wrist joint pain (no swelling , good wrist joint range of movement, mideal wrist joint pain with supination , pronation normal, no carpal tunnel synderome ), has mirror image bilateral hand interpalange, joint deformity at 2 sites (old history), no trauma, no fever, no anyother joint swelling , no tophy of ear , no rash, no cutanoius nodules, no bloody diarrhea (no IBD), no irites, no hiostory of jaundice, no cough, no SOB, no edema, no visual problem evaluted, good self care, BP 140/70 mmHg mostly around this, FBS 150 mg/dl , adherenm to medication, toileting good, good social interaction. no btreast mass, no vaginal discharge. (weist circumferance 120 cm/ height 160 cm= 0.75 pt has visceral obesity risk fatty liver</t>
  </si>
  <si>
    <t xml:space="preserve">sleeps well, walkin g distance ghood, muscle strength good, no emotional change,no memory loss but forgetfulness, good judgemenmt </t>
  </si>
  <si>
    <t>good dioseaese course</t>
  </si>
  <si>
    <t>saslt restriction, be actiove, minimize coffee,prevention of fall, vegitabl;e and fruit dish, legumes dish, avoid fatyoilly food,avoid fried food, no alcohol, walk for 20 minutes 5 times per week, foot care 9hygien, becareful while cutting nail, wear loose shoe, keep moisturing legs with vaslin0, keep candy in pockets</t>
  </si>
  <si>
    <t>diabetes, hypertension, duslipidemia</t>
  </si>
  <si>
    <t>has abdominal cramp</t>
  </si>
  <si>
    <t>bp 108/62 PR 62</t>
  </si>
  <si>
    <t>well bp control + Dyspepsia + I.P</t>
  </si>
  <si>
    <t>HTN + SEVERE PULMNARY HTN GRADE1 DIASTOLIC DYSFUNCTION on Frusemide 40mg daily, Atrovastatin 20mg daily and ASA 81 mg dailly</t>
  </si>
  <si>
    <t xml:space="preserve">BP-114 / 82 mmHg </t>
  </si>
  <si>
    <t>HTN on Amlodipine 10 mg po/d and HCT 25mg po/d</t>
  </si>
  <si>
    <t>tingling sensation of the tip of the finger</t>
  </si>
  <si>
    <t>BP=129 / 94</t>
  </si>
  <si>
    <t>well controlled  HTN + ? vit D deficiency</t>
  </si>
  <si>
    <t>appoint after 3 mont with seral BP recording_x000D_
Refill medication _x000D_
Send Serum VIt D level</t>
  </si>
  <si>
    <t>P1=HTN( for &gt; 3 yrs)  on enalapril 10mg PO daily_x000D_
P2= dyslipidemia on atrovastatin 20mg PO daily</t>
  </si>
  <si>
    <t xml:space="preserve">FBS-       &amp; BP-147 / 80 mmHg </t>
  </si>
  <si>
    <t xml:space="preserve">Do RBS        </t>
  </si>
  <si>
    <t xml:space="preserve">no cough, no SOBN, no edema, no visual problem evaluted, no back pain, no paresthasia, joint mobility good, good balance good, understanding, cooperative, tinites, no virtiogo but has light headedness, no obesity,no stress, no psychosocial distress, good hygien , adherent to medication, toileting good, good social interaction. remarks (no breast mass, no vaginal discharge)FBS 170 mg/dl BP 150/70 mmHg </t>
  </si>
  <si>
    <t>sleeps well, walking distance good, muscle strength no emotional; chjanmge, no memory loss but forgetfulness, good judgement</t>
  </si>
  <si>
    <t>salt restriction, be active,minimize coffee, prevenmtion of fall, vegitable and fruit dish, legumes dish, use only liquid oil, foot care (hygien, becareful while cutting nail, wear loose shoe, keep moisturizing legs with vaslin)</t>
  </si>
  <si>
    <t>diabetyes, hypertension, duyslipidemia</t>
  </si>
  <si>
    <t>bp  100 / 71 PR 97</t>
  </si>
  <si>
    <t>P1=Anemia 2rt to ?(2nd month on FE suppliement) P2 Duodenitis</t>
  </si>
  <si>
    <t>COME FOR FOLLOWUP</t>
  </si>
  <si>
    <t>INTERMITTENT PALPITATION</t>
  </si>
  <si>
    <t>known T2M + HTNSIVE</t>
  </si>
  <si>
    <t>RT Knee pain of  1month but has no swelling</t>
  </si>
  <si>
    <t>BP=122 / 83 Home record=123/81</t>
  </si>
  <si>
    <t>appoint after 3 month with serial BP recording_x000D_
add diclofenac gel_x000D_
refill medication</t>
  </si>
  <si>
    <t xml:space="preserve">P1=HTN on amlodipine 5 mg po/d </t>
  </si>
  <si>
    <t>HTN on LSM + psychosis + LBP</t>
  </si>
  <si>
    <t xml:space="preserve">SHE WAS  NOT TAKING MEDICATION  FOR 7 MONTH BECAUSE OF FAMILY PROBLEM , HAS SOB AT MILD ACTIVITY, HAS NO ORTHOPENIA,  NO BODY  SWELLING HAS DRY COUGH, NO OTHER COMPLAIN </t>
  </si>
  <si>
    <t xml:space="preserve">BP 107/80, ,PR </t>
  </si>
  <si>
    <t>CRVHD + ? AF</t>
  </si>
  <si>
    <t>ECG UPDATE OFT ELECTROLYTE CBC, ECHO</t>
  </si>
  <si>
    <t>P-CRVHD BENZATHIN PENCILLIN</t>
  </si>
  <si>
    <t>bp 100/70 pr 78</t>
  </si>
  <si>
    <t>well seizure ccontrol</t>
  </si>
  <si>
    <t>known seizure on phyention 50 mg po bid</t>
  </si>
  <si>
    <t>bp126 / 80 PR 71  TSH 6.28 FT3 2.46 FT4 1.07</t>
  </si>
  <si>
    <t xml:space="preserve">BP-122 / 76 mmHg &amp; FBs-118-160 mg/dl </t>
  </si>
  <si>
    <t>BP= home record 100-150/60-90 repeated =150/80_x000D_
FBS=138,105,82,100,118,107,175,102,151</t>
  </si>
  <si>
    <t>appoint after 3 month with seral BP and  FBS_x000D_
refill medication</t>
  </si>
  <si>
    <t>P1. T 2 DM On MTF 1gm BID, Glibenclemide 10mg /5mg daily Atrovastatin 20mg/day,_x000D_
 P2. HTN ON HCT 25mg/day, Atenolol 50mg/day and Enalapril 10mg BID(but taking daily), ASA 81mg/day, Amlodipine 5mg po daily</t>
  </si>
  <si>
    <t xml:space="preserve">HAS STILL EASYFATIGIBILITY, SOB NO OTHER COMPLAIN </t>
  </si>
  <si>
    <t xml:space="preserve">BP125/72 ,PR 72  FREE T3 1.25, FREE T4  9.116,  TSNH 0.558 NORMAL RANGE </t>
  </si>
  <si>
    <t xml:space="preserve">CTMNG +? THYROCARDIAC DISEASE </t>
  </si>
  <si>
    <t xml:space="preserve">UPDATE ECHO </t>
  </si>
  <si>
    <t>CTMNG on PTU 100 mg po TID. and propranolol 20 mg po daily. + thyrocardiac disease</t>
  </si>
  <si>
    <t>bp 136 / 96 PR 75</t>
  </si>
  <si>
    <t>HTN on enalapril 2.5mg po / day</t>
  </si>
  <si>
    <t>no cough, no SOB, no edema, bno visual problem to be evaluted (lacrimation, no red eye), no back pain,no paresthasia, joint mobility (bilateral knee pain, no swelling, has creptation of left knee), good balance, good un derstanding, cooperative, no obesity, no stress, no psychosocial distress, good dietarty habit, no addic tion, adhernt to medication, good hygien, (brush tooth), good social interaction. remarks (no breast mass, no vagional discharge)weist circumferance  97 cm/ height 160 cm = 0.6 pt has viscral obesity risk fatty liver. BP 120/80 mmHg FBS 63 mg/dl (only one episode , pt adiced to have a regular diet, small size portion meal more frequent diet)</t>
  </si>
  <si>
    <t>sleeps well, walking distance good, muscle strengt , no emotional change, no memory loss,good judghement</t>
  </si>
  <si>
    <t>good disease course + osteoarthrites</t>
  </si>
  <si>
    <t>salt restriction, minimize coffee, prevenmtion  of fall, vegitable and fruit dish, legumes dish, use only liqyiuid oil, foot care (hygien, becareful while cutting nail, wear loose shoe, keep moisturing legs with vaslin,)avoid fatty oill food, abvoid fried, no alcohol</t>
  </si>
  <si>
    <t>diabetes , dyslipidemia, ischemic heart disease</t>
  </si>
  <si>
    <t xml:space="preserve">LOWER BACK PAIN NO URINARY COMPLAIN </t>
  </si>
  <si>
    <t>BP 122/78, PR 80 FBS 120 , 125, 132</t>
  </si>
  <si>
    <t>FAIR CONTROLL DM +LBP 2?</t>
  </si>
  <si>
    <t xml:space="preserve">SEE MEDICATION   </t>
  </si>
  <si>
    <t>Poor controlled T2 DM NPH=18/10 P2 =RT foot wound( HEALED)</t>
  </si>
  <si>
    <t xml:space="preserve">FOLLOW UP   </t>
  </si>
  <si>
    <t>PR=84/M  BP=159 / 84MMHG ,FBS=101MG/DL</t>
  </si>
  <si>
    <t>SAME AS ABOVE+GOOD GLYCEMIC CONTROL+?ISOLATED SYSTOLIC HTN</t>
  </si>
  <si>
    <t>REFILL,SALT FREE DIET,APPOINT AFTER THREE MONTHS,MONITOR BP.</t>
  </si>
  <si>
    <t>TYPE 2DM ON MTF 500 MG PO BID,PN ON PREGABALIIN 75MG PO DAILY</t>
  </si>
  <si>
    <t>DRY COUGH OF FOUR DAYS DURATION</t>
  </si>
  <si>
    <t>PR=106/M  BP=151 / 83MMHG ,FBS=176MG/DL</t>
  </si>
  <si>
    <t>SAME WITH POOR GLYCEMIC +SUBOPTIMAL BP CONTROL+?CAP</t>
  </si>
  <si>
    <t>MTF1.5GM/1GM,GLIBINCLAMIDE 10MG PO BID,ENALAPRIL 10 MG PO BID,AMLODIPINE 5MG PO DAILY,DO HGA1C,INVESTIGATE</t>
  </si>
  <si>
    <t>no cough, no SOB, no edema, no visual problem evalutded, back pain, paresthasia, (no limited spinal range of motion but difficulty of standing loner, can't sit longer), good doietary habit, adherent to medication, toileting (squatin g problem ), good social interaction. remarks (no breast mass,no vaginal dischjarge) BP 130/70 mmhg mostl  aound this (weist circumferance 85 cm/ height 155 cm=  0.5 pt has no visceral obesity</t>
  </si>
  <si>
    <t>sleeps well, walking distance good, muscle strength good,no emotional change, no memory loss, good judgement</t>
  </si>
  <si>
    <t>salt restriction, be actiove, minimize coffee, prevention of fall, vegitable and fruit dish, legumes dish, get adequate sun light, use only liquid oil, eat (banmanmas, tomatto, pottato for pottasium supplemenmtation)</t>
  </si>
  <si>
    <t>No new complaint._x000D_
She has cough and myalgia due to common cold ,otherwise no fever ,chest pain ,purulent sputum .</t>
  </si>
  <si>
    <t xml:space="preserve">BP-119 / 72mmHg    PR-99b/m_x000D_
FBS-77-236mg/dl    _x000D_
2hrs after BF-120-250mg/dl_x000D_
Before dinner-192-396mg/dl_x000D_
2hrs after dinner-72-270mg/dl_x000D_
_x000D_
</t>
  </si>
  <si>
    <t>-Adjust Morning NPH by 2 unit and after dinner Regular by 2 units till the flue subsides.</t>
  </si>
  <si>
    <t>P- T1DM 4 years on - NPH 26/10 IU SC daily - RI 10/6 IU SC daily</t>
  </si>
  <si>
    <t>he complain difficulty of standing and waking after the injury_x000D_
no contracture</t>
  </si>
  <si>
    <t>Power 4/5 all extremities</t>
  </si>
  <si>
    <t>post scalp reconstruction with transposition flap for HV Electrical Burn</t>
  </si>
  <si>
    <t xml:space="preserve">consult neurologist </t>
  </si>
  <si>
    <t>P= high voltage burn injury</t>
  </si>
  <si>
    <t xml:space="preserve">HAS UNILATERAL HEDACHE HAS BURNING SENSTION EXTERMITY TONGLING SENSTION NO OTHER COMPLAIN </t>
  </si>
  <si>
    <t xml:space="preserve">BP161/66 ,PR 109, </t>
  </si>
  <si>
    <t>HTN+B ASTHMA +MIGRANE HEADACHE+PN</t>
  </si>
  <si>
    <t>P HTN + B. Asthma; on Nifedipine 20 mg po daily[ But she took Nifedipine 20 mg po bid], Atenolol 50 mg po/d[ Atenolol 50 mg po every Other day], Enalapril 5 mg po/d, Salbutamol 6 puffs PRN, Beclomethasone 2 puffs BID</t>
  </si>
  <si>
    <t>PR=75/M  BP=119 / 65MMHG</t>
  </si>
  <si>
    <t>IBUPROFEN 400 MG PO TID FOR A WEEK</t>
  </si>
  <si>
    <t>PRIMARY HEAD ACHE</t>
  </si>
  <si>
    <t>no cough, no SOB, no edema, nbo visual problem, paresthasioa, no baclk pain, good self care , no exacerbation in the past 2 months</t>
  </si>
  <si>
    <t>sleeps well, walking distance good, muscle strength good, no emotional chanmge,no memory loss, good jkudgement</t>
  </si>
  <si>
    <t>avoid bad smell, avoid perfumes, avoid animal feces arond home, adhjerent to medicatioom</t>
  </si>
  <si>
    <t>BP 113/77, PR 80</t>
  </si>
  <si>
    <t xml:space="preserve">HAS TINGLING SENSATION </t>
  </si>
  <si>
    <t>BP 162/84, PR 80</t>
  </si>
  <si>
    <t>SEE MEDICATION  REFER</t>
  </si>
  <si>
    <t xml:space="preserve"> Newly diagnosed HTN(1month) on Amlodipin 5 mg po daily.</t>
  </si>
  <si>
    <t>BP=118 / 62</t>
  </si>
  <si>
    <t xml:space="preserve">P1=HTN on Lasix 20mg po daily, nifedipine 20mg po bid </t>
  </si>
  <si>
    <t>PR=96/M  BP=168 / 106MMHG</t>
  </si>
  <si>
    <t>SAME AS BOVE+HYPERTENSIVE URGENCY TOR/O HYPERTENSIVE EMERGENCY</t>
  </si>
  <si>
    <t>NIFEDIPINE 20MG SUBLINUAL STAT,THEN REASSESS BP AFTER 30 MINUTES.</t>
  </si>
  <si>
    <t>BP=143 / 70</t>
  </si>
  <si>
    <t>appoint after 3month with seral BP record_x000D_
refill medication</t>
  </si>
  <si>
    <t>P1=HTN + HHD on frusemide 20 mg po daily spironolactone 12.5 mg po daily, ACA 81 mg po daily, atrovastatin 20 mg po daily, metoprolol 25 mg po daily.</t>
  </si>
  <si>
    <t>BP=121 / 69</t>
  </si>
  <si>
    <t>P1=Rheumatoid arthritis on Methotrexate  2.5 mg PO once wkly, folic acid 5mg PO daily, Prednisolone  5mg PO daily</t>
  </si>
  <si>
    <t xml:space="preserve">Generalized body swelling is getting worse _x000D_
Has SOB and nocturnal cough </t>
  </si>
  <si>
    <t xml:space="preserve">BP - 77/66        PR -  97_x000D_
JVP is raised _x000D_
Resp system: poor effort _x000D_
Bilateral pitting pretibial and pedal edema  </t>
  </si>
  <si>
    <t xml:space="preserve">Link her to EOPD for admission to the medical ward </t>
  </si>
  <si>
    <t>This is P1, G3 Mother she is on 11WKS of GA pregnancy presented with nausea vomiting and abdominal discomfort of 1 week duration.</t>
  </si>
  <si>
    <t>dry buccal cavity</t>
  </si>
  <si>
    <t>1st TMP + MILD HYPEREMISIS GRAVDERUM</t>
  </si>
  <si>
    <t xml:space="preserve">fluid MANAGEMNT </t>
  </si>
  <si>
    <t xml:space="preserve">BP - 112/54             PR - 62 </t>
  </si>
  <si>
    <t xml:space="preserve">IHD with Preserved EF </t>
  </si>
  <si>
    <t>ASA 81x1, atorvastatin 40x1, metoprolol succinate 25x1, RTC 3/12</t>
  </si>
  <si>
    <t>BP - 107/70          PR - 82 _x000D_
FBS: 78 - 250 mg/dL_x000D_
HbA1c - 10.3%</t>
  </si>
  <si>
    <t xml:space="preserve">Type 2 Diabetes Mellitus with Fair Glycaemic Control </t>
  </si>
  <si>
    <t>NPH 16/12 IU daily and MTF 500 mg PO BID, atorvastatin 20mg PO/d, RTC 3/12 with HbA1c</t>
  </si>
  <si>
    <t xml:space="preserve">Type 2 Diabetes Mellitus  </t>
  </si>
  <si>
    <t>SPONDYLOSIS+UTI</t>
  </si>
  <si>
    <t>SPONDYLOSIS + UTI</t>
  </si>
  <si>
    <t xml:space="preserve">presented with proudactive cough of whitish sputum sometime blood tingled sputum , has sharp type f chest pain ,  intermittent high grade fever,  sob , has also loss of appetites sneezing </t>
  </si>
  <si>
    <t xml:space="preserve">bp 89/60, pr 100, resp decrease air entry on left pos chest , cvc s1 and s2 well heard </t>
  </si>
  <si>
    <t xml:space="preserve">KNOWN HTN + POST OP FOR RSV + known Parkinson+rlo cap  </t>
  </si>
  <si>
    <t>cxr cbc ecg gene expert lft</t>
  </si>
  <si>
    <t>KNOWN HTN + POST OP FOR RSV + known parkisons having follow up at zewuditu hospital</t>
  </si>
  <si>
    <t>came for board certficate</t>
  </si>
  <si>
    <t>bp115/87 ,pr 80</t>
  </si>
  <si>
    <t xml:space="preserve">known epileptic (GTC ) </t>
  </si>
  <si>
    <t>polycythemia 2 ry to ?</t>
  </si>
  <si>
    <t xml:space="preserve">Bilateral leg swelling of 02 months </t>
  </si>
  <si>
    <t>BP - 126 / 74           PR - 108 _x000D_
Bilateral pitting pretibial edema _x000D_
Cr - 0.9, TG/T. Chol/LDL/HDL = 128/142/85/39_x000D_
SMBG (FBS records): 101, 106, 105, 95, 97 mg/dL_x000D_
Last FBS done here in this hospital  - 126mg/dL</t>
  </si>
  <si>
    <t>RVI + HF 2ry to HHD + VHD (Severe MS with MVA of 0.1cm2) with Moderate PHTN + Atrial Fibrillation + Cardioembolic Stroke + Essential Tremor</t>
  </si>
  <si>
    <t xml:space="preserve">Amlodipine 5mg PO/d, lasix 40mg PO BID, propranolol 20mg PO/d, warfarin 2.5mg PO/d 3x/week and warfarin 5mg PO/d 4x/week, RTC 2/52 with INR </t>
  </si>
  <si>
    <t>7th post month after near total thyroidectomy was done for the diagnosis of TMN</t>
  </si>
  <si>
    <t>well controlled T2 DM + Hypothyroidism  + UTI</t>
  </si>
  <si>
    <t>REFILLED_x000D_
Add Cefixime 400mg po daily for three days</t>
  </si>
  <si>
    <t xml:space="preserve">well controlled T2 DM + Hypothyroidism + </t>
  </si>
  <si>
    <t xml:space="preserve">No SOB, body swelling or dyspnea </t>
  </si>
  <si>
    <t xml:space="preserve">BP - 100 / 59     PR - 76_x000D_
FBS - 85 mg/dL _x000D_
</t>
  </si>
  <si>
    <t>T2DM with Good BP Control + HTN with Tight BP Control + IHD</t>
  </si>
  <si>
    <t xml:space="preserve">ASA 81x1, atorvastatin 40x1, carvedilol 6.25x1, decrease enalapril to 5x1, MTF 500x1, hold frusemide, RTC 2/12 with serial BP and FBS records  </t>
  </si>
  <si>
    <t xml:space="preserve">global type of  headache , has burning sensation of  back , has also joint pain chill no vomiting has no other complain </t>
  </si>
  <si>
    <t xml:space="preserve">bp107/75 ,pr </t>
  </si>
  <si>
    <t xml:space="preserve">lichen simplex chronicus +AFI+? TENSION HEADACHE +DYSPPSIA </t>
  </si>
  <si>
    <t>CBC, URINE BF</t>
  </si>
  <si>
    <t>lichen simplex chronicus on emollient</t>
  </si>
  <si>
    <t xml:space="preserve">T2DM P2 - Unprovoked Left leg DVT (Treated </t>
  </si>
  <si>
    <t>P1 - T2DM P2 - Unprovoked Left leg DVT (Treated with Rivaroxaban for 6months) On MTF 1000mg po BID ASA 81 mg po daily Atorvastatin 20mg po</t>
  </si>
  <si>
    <t>BP: 171 / 74_x000D_
ECG: Sinus Rhythm, Left Ventricular Hypertrophy, Lateral Ischemia suspected_x000D_
CXR: Borderline Cardiomegally</t>
  </si>
  <si>
    <t>ECHO, RFT, U/A</t>
  </si>
  <si>
    <t xml:space="preserve">p1: known HTN ( 2yrs)  on enalapril 5mg po daily and enalapril 5mg po daily </t>
  </si>
  <si>
    <t xml:space="preserve">has chill  fever , headache, dental pain for 3 days , has urgency  </t>
  </si>
  <si>
    <t xml:space="preserve">BP 86/70, fbs ? </t>
  </si>
  <si>
    <t>TYPE1DM+HTN+</t>
  </si>
  <si>
    <t xml:space="preserve">URINE  RBS , CBC </t>
  </si>
  <si>
    <t>DM on NPH 38/26 IU BID p2: known HTN ON LSM + DYSPEPSIA ? TO ?</t>
  </si>
  <si>
    <t xml:space="preserve">BP - 110/82             PR - 107_x000D_
Cr - 1.2 </t>
  </si>
  <si>
    <t xml:space="preserve">HTN with Good BP Control + Old Ischemic Stroke </t>
  </si>
  <si>
    <t xml:space="preserve">Amlodipine 10x1, atorvastatin 40x1, ASA 81x1, RTC 3/12 </t>
  </si>
  <si>
    <t xml:space="preserve">BP - 130/72          PR - 93_x000D_
HbA1c - 4.8%, HDL - 39 mg/dl </t>
  </si>
  <si>
    <t>HTN + Prediabetes in remission + Dyslipidemia</t>
  </si>
  <si>
    <t xml:space="preserve">Amlodipine 5x1, atorvastatin 20x1, RTC 3/12 </t>
  </si>
  <si>
    <t>bp=100/60 pr=70_x000D_
RS-clear chest</t>
  </si>
  <si>
    <t>HTN with HHD on Atorvastatin 20mg PO/d, metoprolol 50x1,enalapril 5x2 &amp; amlodipine 5x1, ASA 81mg po daily</t>
  </si>
  <si>
    <t>continue med_x000D_
diclofenac 50mg prn</t>
  </si>
  <si>
    <t xml:space="preserve">HAS SAME COMPLAIN </t>
  </si>
  <si>
    <t xml:space="preserve">BP110/78 ,PR80, LS MRI  SHOW MILD DEGENERATIVE DISC DISEASE WITH MULTILEVEL L3-4, L5-S1, SMALL POSTERIOR BROAD  BASED DISC PROTURTION AND FACET DEGENERATIVE CUSE MIL TO MODERATE NEURAL STENOSIS   BUN 22, ALBUMIN 3.9 </t>
  </si>
  <si>
    <t xml:space="preserve">LSACRAL SPONDYLOSIS WITH STENOSIS+/ VIT D DEFICENCY </t>
  </si>
  <si>
    <t xml:space="preserve">SERUM VITAMIN D, </t>
  </si>
  <si>
    <t>rt foot peripheral neuropathy + ? PAD</t>
  </si>
  <si>
    <t>HAS LEFT KNEE JOINT PAIN OF SEVEN MONTHS AND BACK PAIN OF TWENTY DAYS</t>
  </si>
  <si>
    <t>PR=71/M  BP=101 / 61MMHG</t>
  </si>
  <si>
    <t>REFILL,DO LEFTKEE JOINT X-RAY</t>
  </si>
  <si>
    <t>OVERT HYPOTHYRODISM ON LEVOTHYROXINE 100MCG PO DAILY</t>
  </si>
  <si>
    <t>complains dyspepsia,vomiting of ingested matter of 2 days</t>
  </si>
  <si>
    <t xml:space="preserve">bp==160/100 pr=100 </t>
  </si>
  <si>
    <t>RVI + HTN + Old right side hemiparesis 2ry to?</t>
  </si>
  <si>
    <t xml:space="preserve">continue med_x000D_
omeprazole 20mg po bid for 2 weeks_x000D_
metoclopromide 10mg po bid_x000D_
send ECG </t>
  </si>
  <si>
    <t xml:space="preserve">- Bilateral leg swelling of 02 months _x000D_
- Reported hypoglycemic symptoms which respond to high sugar diet but no glycaemic records </t>
  </si>
  <si>
    <t>BP - 139/68           PR - 88_x000D_
Bilateral pretibial pitting edema _x000D_
Mg - 1.49 (1.6 - 2.6), PO4 - 7 (2.4 - 5.1), Cr - 3.43, BUN - 34, LDL-C - 45 mg/dL</t>
  </si>
  <si>
    <t>T2DM with CKD (Diabetic Nephropathy)-BMD + HTN with HHD + Hypomagnesemia (Mild) + Hyperphosphatemia (Mild) + Hyperparathyroidism + Ischemic stroke 2ry to watershed infarction (old and acute) + Seizure disorder + Carotid artery stenosis (25-50% of arterial lumen)</t>
  </si>
  <si>
    <t>Valproate 200mg PO BID, ASA 81mg PO/d, atrovastatin 40x1, furosemide 40x1, amlodipine 5x1, CalciD-Denk 1 tab PO/d, NPH 20/10, Refer to nearby hospital</t>
  </si>
  <si>
    <t xml:space="preserve">BP:  130 / 88_x000D_
FBS: 75   333   61   95   69  </t>
  </si>
  <si>
    <t>Sub optimal glycemic control + Newly diagnosed HTN</t>
  </si>
  <si>
    <t>HgA1C, lipid profile, OFT</t>
  </si>
  <si>
    <t>T2DM on NPH 28/18 sc bid and MTF 500mg po daily</t>
  </si>
  <si>
    <t>p1=hypertension</t>
  </si>
  <si>
    <t>p1=hypertension cr=1.08 BUN=11</t>
  </si>
  <si>
    <t xml:space="preserve">HAS LOWER  BACK PAIN , LOWER ABDOMINAL PAIN  HE HAD RT SCROTAL SWELLING BUT NOW IMPROVED, NO URINARY COMPLAIN </t>
  </si>
  <si>
    <t xml:space="preserve">BP110/70 ,PR 80 RESP CLEAR </t>
  </si>
  <si>
    <t xml:space="preserve">LBP2?+RLO BLADDER STONE </t>
  </si>
  <si>
    <t xml:space="preserve">ULTRSOUND , URINE , </t>
  </si>
  <si>
    <t>HAS NO NEW  COMPLAINTS</t>
  </si>
  <si>
    <t>PR=83  BP=144 / 85MMHG,ABDOMINAL U/SOUND IS UNREMARKABEL</t>
  </si>
  <si>
    <t>CIPROFILOXACILLINE 500MG PO BID FOR SEVEN DAYS,LINK TO MRC</t>
  </si>
  <si>
    <t>CHRONIC VIRAL HEPATITIS 2 HCV+UTI(LAB EVIDENCE)</t>
  </si>
  <si>
    <t>BP85/68, PR 80</t>
  </si>
  <si>
    <t>TYPE2DM+HTN</t>
  </si>
  <si>
    <t>COLLECT XRAY</t>
  </si>
  <si>
    <t>Problem List_x000D_
T2DM on NPH 20/10 P2. HTN ,enalapril 10mg po/day and neurobin 1 tab po/d, Atorvastatin 20 mg po daily,Amitryptylline 25 mg po daily</t>
  </si>
  <si>
    <t>bp=120/70 pr=70</t>
  </si>
  <si>
    <t>Cor pulmonale 2ry Severe Pulmonary HTN 2ry PTE + ?Prostatic Ca + HTN + Left proximal and distal DVT + Left thigh lipoma on Warfarin 10mg PO/d for 02 days a week and 7.5mg PO/d 5 times a week and amlodipine 5mg PO/d...INR=2.8,CR=0.8 UREA=27</t>
  </si>
  <si>
    <t>bilateral knee pain of 1 year duration which worsened over the past 2 months, the pain is worse during morning, movement/walking and associated with swelling of both feet and big toes</t>
  </si>
  <si>
    <t xml:space="preserve">RFT: Cr: 0.5    BUN: 16_x000D_
Uric acid: 3.5   _x000D_
RF: Non reactive </t>
  </si>
  <si>
    <t xml:space="preserve">predinsolone 20mg po daily, meloxicam, 15mg po daily , panthoprazole 40mg po daily_x000D_
appoint after one moth </t>
  </si>
  <si>
    <t>Old facial Paresis 2ry to old stroke + HTN</t>
  </si>
  <si>
    <t>transfer from surgical side for cardiac evaluation PRESENTED WITH SOB AT MILD ACTIVITY,   ORTHOPENIA 2 PILLOW DRY COUGH, HAS ALSO EASYFATIGBILITY  , NO HX DM  HAS SMOKING HABIT FOR MORE THAN   30 YRS</t>
  </si>
  <si>
    <t xml:space="preserve">BP100/70,  ,PR , RESP DECRSE AIR ENTRY ON LEFT LOWER CHEST AND CREPTION ON R T  CVS JVP RAISED  DISTENDED NECK VIEN </t>
  </si>
  <si>
    <t xml:space="preserve">NYHA CLASS 2 HF 2/? + left long saphenous vein thrombosis + left arterial occlusisve disease + rt distal atheroscleorsis + bilateral distalk subcutanous edema </t>
  </si>
  <si>
    <t>CBC OFT CXR URINE ECG ECHO ELECTROLYTE,  ULTRSOUND</t>
  </si>
  <si>
    <t>known cardiac patient + left long saphenous vein thrombosis + left arterial occlusisve disease + rt distal atheroscleorsis + bilateral distalk subcutanous edema ON CORONIS , LASIX ASA, ENALPRIL,</t>
  </si>
  <si>
    <t xml:space="preserve">Hemoptysis 2ry to ? </t>
  </si>
  <si>
    <t xml:space="preserve">CBC, OFT, CXR , Abd pelvic U/S, elec, </t>
  </si>
  <si>
    <t>BRAIN MRI=NORMAL BRAIN MRI</t>
  </si>
  <si>
    <t>HEAD ACHE 2/MIRAINE HEADACHE ON SUMITRIPTAN 50MG</t>
  </si>
  <si>
    <t>bp: 150 / 79_x000D_
fbs: 132_x000D_
HgA1c: 4.7%_x000D_
coagulation profile: INR; 1.77    PT: 24.8   PTT: 28.9_x000D_
U/A: Unremarkable 9 except calcium crystals seen_x000D_
cr: 1.9</t>
  </si>
  <si>
    <t>good glycemic control +  sub optimal bp control + DKD+ RVI</t>
  </si>
  <si>
    <t xml:space="preserve">continue the same management _x000D_
add dapagliflozin 10mg po daily ( if he can afford/access for free) </t>
  </si>
  <si>
    <t xml:space="preserve"> T2DM (10 years) + HTN (5 years) + RVI + CKD (Stage 3bA3 with eGFR of 39mL/min/1.73m2) 2ry to ?Diabetic Nephropathy , HCT 25x1, atenolol 50x1, NPH 14 PM, MTF 500x2, atorvastatin 20x1, losartan 50x1, consider dapagliflozin 10x1 (when available for free), RTC 6/12,</t>
  </si>
  <si>
    <t>no new complain/ no hx of ABM</t>
  </si>
  <si>
    <t>bp: 112 / 69   PR: 92</t>
  </si>
  <si>
    <t>known seizure disorder on phenytoin 100mg po tid</t>
  </si>
  <si>
    <t xml:space="preserve">no new complain ( no hx of ABM) </t>
  </si>
  <si>
    <t>bp:  96 / 68</t>
  </si>
  <si>
    <t>epileptic on phenobarbitone 100 mg po daily</t>
  </si>
  <si>
    <t xml:space="preserve">HAS TINGLING SENSTTION OF EXTERMITY  WITH NUBNESS OF EXTERMITY NO OTHER COMPLAIN  SHE HAS MODERATE HYDRONEPHROSIS BUT HAS NO FOLLOW UP </t>
  </si>
  <si>
    <t xml:space="preserve">BP117/72, PR 80 , </t>
  </si>
  <si>
    <t>known PN + Cervical Spondylosis+ Cholelithiasis+HYDRONEPHROSIS2?</t>
  </si>
  <si>
    <t xml:space="preserve">ULTRSOUND LIPID URINE RFT </t>
  </si>
  <si>
    <t>stop the warfarin and follow him closely (after senior was consulted)</t>
  </si>
  <si>
    <t>P1 :- DISS.TB( RXED) ,P2- PROXIMAL DVT 4 yrs back after he had covid infection and prolonged bed ridden  ON WARFARIN 10 MG /7.5 MG PO DAILY....INR=3.9</t>
  </si>
  <si>
    <t xml:space="preserve">PR=101/M  BP=106 / 69MMHG </t>
  </si>
  <si>
    <t>Same as above with good seizure control</t>
  </si>
  <si>
    <t>refill with tha above medication.</t>
  </si>
  <si>
    <t>EZIURE DISORDER phenobarbitone 100 mg po/day</t>
  </si>
  <si>
    <t xml:space="preserve">OA + ?RA + Dyspepsia </t>
  </si>
  <si>
    <t xml:space="preserve">Lt upper limb pain of 1 year    </t>
  </si>
  <si>
    <t xml:space="preserve">? Lt Upper limb OA </t>
  </si>
  <si>
    <t xml:space="preserve">Lt X ray &amp;lt; RF , Uric acid </t>
  </si>
  <si>
    <t>has neck pain of a month and vomiting of ingested matter of fifteen days</t>
  </si>
  <si>
    <t>PR=88/M  BP=122 / 81MMHGESR=35MM/HR,VITAMINE D=23.4NG/ML</t>
  </si>
  <si>
    <t>SAME AS ABOVE+VITAMINE D DEFICIENCY</t>
  </si>
  <si>
    <t>DO VIRAL MAKERS,DO CERVICAL MRI</t>
  </si>
  <si>
    <t>bp: 120 / 87    PR: 95</t>
  </si>
  <si>
    <t>sub optimal bp control + dyslipidemia + Cervical spondylosis</t>
  </si>
  <si>
    <t>cbc, fbs, lipid profile, u/a</t>
  </si>
  <si>
    <t xml:space="preserve">HTN + Dyslipidemia On Amlodipine 5mg po/d and atrovastatin 20 mg po/d + Cervical spondylosis on AMT 25mg po daily </t>
  </si>
  <si>
    <t>has dribbling of urine and itching at scotal area</t>
  </si>
  <si>
    <t xml:space="preserve">pr=89  bp=152 / 83mmhg </t>
  </si>
  <si>
    <t>same as above+?boo 2BPH+?UTI</t>
  </si>
  <si>
    <t>fbs=91mg/dl</t>
  </si>
  <si>
    <t>same withgood glycemic control+alleric rehinitis</t>
  </si>
  <si>
    <t>refill,xylometazoline 1%nasal drop apply 2gtt prn</t>
  </si>
  <si>
    <t>1DM on NPH 40/22 IU SC BID - RI 4/4/2 IU SC TID + 2nd TMPX</t>
  </si>
  <si>
    <t>fbs=230mg/dl</t>
  </si>
  <si>
    <t>same as above with poor glycemic control</t>
  </si>
  <si>
    <t>NPH38/22IU,DO HGA1C,APPOINT AFTER THREE MONTHS.</t>
  </si>
  <si>
    <t>chronic headache seconadry to  ICSOL</t>
  </si>
  <si>
    <t>CBC OFT ESR CRP Brain MRI wit gadolinium PICT RBS</t>
  </si>
  <si>
    <t>chronic headache assoicited with vomiting and nausea_x000D_
 but no body weaknesss_x000D_
 CT scan was done for kidney problems 7 years back</t>
  </si>
  <si>
    <t>flank pain_x000D_
 couhh for the last 5 days_x000D_
 told to have fatty liver_x000D_
 no dysuria but has frquency_x000D_
 no leg swelling_x000D_
 epigatric pain_x000D_
 back pain</t>
  </si>
  <si>
    <t xml:space="preserve">BP 141/68             </t>
  </si>
  <si>
    <t>UTI_x000D_
 Dyspepsi to tule out PUD cholestitis_x000D_
 Mastaligia left sided_x000D_
 nephrolithiisis_x000D_
 URTI_x000D_
 difficult to compile her all syptomes_x000D_
 raised BP</t>
  </si>
  <si>
    <t>CBC  OFT Abdominal u/s chest xray urinalysis RBS TSH</t>
  </si>
  <si>
    <t>UTI_x000D_
 Dyspepsi to tule out PUD_x000D_
 Mastaligia left sided</t>
  </si>
  <si>
    <t xml:space="preserve">Epigastric burning pain of 01 month associated with fatigue _x000D_
</t>
  </si>
  <si>
    <t xml:space="preserve">BP - 127/84     PR - 92 </t>
  </si>
  <si>
    <t xml:space="preserve">CBC, S/E, HP stool Ag, SGOT, Cr, RBS and abdominopelvic U/S </t>
  </si>
  <si>
    <t xml:space="preserve">Dry cough of 01 day associated with fever, chills and polyarthralgia _x000D_
Frequency of urine of 01 month </t>
  </si>
  <si>
    <t xml:space="preserve">BP - 127/63 PR - 80_x000D_
Clear chest </t>
  </si>
  <si>
    <t xml:space="preserve">URTI + R/O UTI </t>
  </si>
  <si>
    <t xml:space="preserve">CBC, Urine/A, Cr, RBS and Abdominal U/S _x000D_
Azithromycin 500mg PO/d for 03 days, ibuprofen 400mg PO PRN - 10 tabs </t>
  </si>
  <si>
    <t>HBPM: 130/80, 180/90, 150/80, 150/90</t>
  </si>
  <si>
    <t xml:space="preserve">Amlodipine 10mg PO/d, HCT 25mg PO/d, RTC 2/12 </t>
  </si>
  <si>
    <t>Productive cough of 02 weeks associated with rhinorrhoea _x000D_
Epigastric pain of long duration - on and off_x000D_
Fever and chills - improved</t>
  </si>
  <si>
    <t xml:space="preserve">Clear chest </t>
  </si>
  <si>
    <t xml:space="preserve">Bronchitis  </t>
  </si>
  <si>
    <t xml:space="preserve">CBC, ESR, RBS, HP stool Ag and CXR _x000D_
Continue Klamoks 1gm PO BID _x000D_
Add medovent cough syrup 10ml PO TID - 01 bottle and pantoprazole 20mg PO BID for 02 weeks </t>
  </si>
  <si>
    <t>bp 146 / 71 PR 88</t>
  </si>
  <si>
    <t>HTN on amlodipine -5 mg po daily , enalapril 5 mg po daily , hct - 25 mg po daily + pn on amt - 25 mg po daily , neurobin 1 tab po daily + Bilateral knee OA on follow up at ortho side</t>
  </si>
  <si>
    <t>has  epigastric pain</t>
  </si>
  <si>
    <t xml:space="preserve">bp 127 / 76 PR 70 </t>
  </si>
  <si>
    <t>well bp control +Dyspepsia</t>
  </si>
  <si>
    <t>P1. HTN ON on Amlodipine 10 mg po/d, HCT 25 mg po/d P2. Cervical radiculopathy; Meloxicam 15 mg po/d</t>
  </si>
  <si>
    <t>bp 119 / 79  PR 98  HbA1c 6.2 %</t>
  </si>
  <si>
    <t>P=Type 2 DM; on metformin 500mg BID, NPH 20/10 IU SC BID</t>
  </si>
  <si>
    <t>has epigastric burning type of pain of 1 month . has scale lesion over the pos. neck</t>
  </si>
  <si>
    <t>bp 130/78 PR 76</t>
  </si>
  <si>
    <t>well bp control + Dyspepsia + T. versicolor</t>
  </si>
  <si>
    <t xml:space="preserve">bp 144 / 82 PR 90 </t>
  </si>
  <si>
    <t>bp 140/68  PR 68</t>
  </si>
  <si>
    <t>HTN with ? HHD (mild PHTN) on Enalapril 10 mg bid, Furosemide 20 mg/d d, Spironolactone 12.5 mg/d</t>
  </si>
  <si>
    <t>SOB with exertion and leg swelling, PND orthopnea of 3 pillows</t>
  </si>
  <si>
    <t>BP-90/54_x000D_
pr 89</t>
  </si>
  <si>
    <t>same + ? CHF</t>
  </si>
  <si>
    <t xml:space="preserve">Dx--CRHD ( AS, AR ,MR ,TR ) previous cardioembolic stroke._x000D_
presented to the emrgency with  sob of 15 days duration with associated easily fatigability ,orthopnea of 2 pillow ,productive cough of whitish sputum 1 months duration and bilateral leg swelling and abdominal swelling of 3 days duration_x000D_
and medication was adjusted for 1 week </t>
  </si>
  <si>
    <t xml:space="preserve">bp 150/91, 130/80,  pr80  fbs 80, 90, </t>
  </si>
  <si>
    <t>suboptimal controll htn+GA+PN</t>
  </si>
  <si>
    <t xml:space="preserve">bp 147 / 89  PR 74   HBPM 120/80  </t>
  </si>
  <si>
    <t>epigastric localized pain , suprapubic pain, dysuria, left flank pain, urinary urgency and frequency of 5 dyas duration</t>
  </si>
  <si>
    <t>BP= _x000D_
recorded BP= 130/70, 140/83, FBS= 87</t>
  </si>
  <si>
    <t>p1=HTN _x000D_
p2= ?UTI</t>
  </si>
  <si>
    <t>send for U/A, CBC, abdomino pelvic USG, stool exam and stool hpylori_x000D_
refill meds</t>
  </si>
  <si>
    <t>p1=HTN _x000D_
p2= Pre-diabetes _x000D_
p3=Migraine HA - On Amlodipine 5 mg Po/d</t>
  </si>
  <si>
    <t>hip soft tisssue swelling</t>
  </si>
  <si>
    <t xml:space="preserve">HAS LEFT LOWER LEG PAIN </t>
  </si>
  <si>
    <t>BP130/80 ,PR 80</t>
  </si>
  <si>
    <t>FAIR CONTROLL ASTHMA+PN</t>
  </si>
  <si>
    <t>SEE MEDICATION UPDATE IX PIHCT</t>
  </si>
  <si>
    <t>known asthmatic on salbutamol puff PRN PN; On Neurobin 1 tab/day</t>
  </si>
  <si>
    <t xml:space="preserve">pr: 95 17 bp: 137 / 90 </t>
  </si>
  <si>
    <t xml:space="preserve">refill_x000D_
update ixs  (cbc,oft,lipid profile </t>
  </si>
  <si>
    <t>parasetesia and tingling   of extrimities</t>
  </si>
  <si>
    <t xml:space="preserve">BP_163/84_x000D_
pr 78_x000D_
FBS- ?? </t>
  </si>
  <si>
    <t>Poor bp control + Unknown glycemi cpntrol</t>
  </si>
  <si>
    <t xml:space="preserve">poor controlled T2 DM + HTN_x000D_
enalapril 5 mg po day, Metformin 500 mg po BID </t>
  </si>
  <si>
    <t>V/S - Stable_x000D_
HEENT- pink conj/NIS_x000D_
Abd- normal findings_x000D_
Other - systems unremarcable</t>
  </si>
  <si>
    <t>Ass't- Chronic HBsAG positive</t>
  </si>
  <si>
    <t>Plan- CBC, Abd U/S, Viral markers, PITC, Liver enzyms</t>
  </si>
  <si>
    <t>P1- HBsAg positive since 6 months_x000D_
- has dull aching RUQ pain and loss of appetite_x000D_
- No nausea or  weight loss _x000D_
- no Hx of body swelling, bloody vomitus or change in mentation_x000D_
- No other compliant_x000D_
- no known chronic illness</t>
  </si>
  <si>
    <t>hx  of fatty liver</t>
  </si>
  <si>
    <t xml:space="preserve">burning sensation and tingling of extriimties and torso </t>
  </si>
  <si>
    <t>BP-160/66, 160/70_x000D_
pr  78_x000D_
FBS 228</t>
  </si>
  <si>
    <t>poor bp and glycemic control + r/o DKA</t>
  </si>
  <si>
    <t xml:space="preserve">bp: 134/77-146/77 fbg: 110-120mg/dl </t>
  </si>
  <si>
    <t xml:space="preserve">known HTN+DM(25YERS) +left amputeted + well controlled bg &amp; htn </t>
  </si>
  <si>
    <t xml:space="preserve">refill_x000D_
update ix </t>
  </si>
  <si>
    <t>known HTN+DM(25YERS) +left amputeted on NPH -20/18, MTF-500 MG PO BID,ENALPRIL 5 MG PO BID, HCT 25 MG PO DAILY, Amitriptyline 25 MG PO DAILY ,asa 81 mg po daily. ATROVASTATINE 40MG PO DAILY...hgbA1C 6.2%,cr=1.4 LDL=82 TG=261</t>
  </si>
  <si>
    <t>bp=110/80 PR=80</t>
  </si>
  <si>
    <t xml:space="preserve">Chronic low back pain secondary to lumbosacral spondylosis Done: 1. Pregabaline 75mg PO BID 2. Calcidenk 1 tab PO daily+SUBCLINICAL HYPOTHYROIDISM </t>
  </si>
  <si>
    <t xml:space="preserve">REPEAT TFT _x000D_
</t>
  </si>
  <si>
    <t>Chronic low back pain secondary to lumbosacral spondylosis Done: 1. Pregabaline 75mg PO BID 2. Calcidenk 1 tab PO daily+ ?seconary ammenorrhea+ subclinical hypothyroidism(TSH 0.173 L,Free T4 and FT3=N DONE 1YR BACK)</t>
  </si>
  <si>
    <t xml:space="preserve">Chronic low back pain secondary to lumbosacral spondylosis Done: 1. Pregabaline 75mg PO BID 2. Calcidenk 1 tab PO daily+SUBCLINICAL HYperTHYROIDISM </t>
  </si>
  <si>
    <t>Chronic low back pain secondary to lumbosacral spondylosis Done: 1. Pregabaline 75mg PO BID 2. Calcidenk 1 tab PO daily+ ?seconary ammenorrhea+ subclinical hyper thyroidism(TSH 0.173 L,Free T4 and FT3=N DONE 1YR BACK)</t>
  </si>
  <si>
    <t>no cough, no SOB, no edema,no visual problem, no back pain, no paresthasioa, joint mobilit good, good balance, good understanding, cooperative, no obesity, no stress, no psychosocial distress, good ditary habit, no addiction, adherent to medication, good hygien 9brush tooth), toiletin g good, good social intetraction, remarkls (has BPH symptoms poor stream, droibbling, hesitansy but not urgency) weist circumferance 106 cm/ height 172 cm = 0.6 pt has viscveral obesity risk fatty liver</t>
  </si>
  <si>
    <t>sleeps well, walking distance good, muscle strength good, no emotional change, bno memory loss, good judgemenmt</t>
  </si>
  <si>
    <t>salt restriction, be active, minim ize coffee, prevntion of fall, vegitable and fruit dish, leghumes dish, use only liquid oil; get adequte sun light, minimize fattypoilly food,abvoid fried food, no alcohol, eat (banmana, tomatto, pottato for pottasium asupplementation)</t>
  </si>
  <si>
    <t>sleepy and fatigue. He was diagnosed to have active syphilis and on Treatment</t>
  </si>
  <si>
    <t xml:space="preserve">BP: 111/59   PR: 76 _x000D_
fbs: 125   110 mg/dl </t>
  </si>
  <si>
    <t xml:space="preserve">well controlled bp + old ischemic stroke + bph </t>
  </si>
  <si>
    <t xml:space="preserve">p1: HTN  Ischmic stroke on ASA 81mg po daily, enalapril 10 mg po bid, amlodipine 5mg po daily, atrovastatin 40mg po daily,_x000D_
p2: + Psychiatrc disorder _x000D_
p3: BPH on alfuzosin 10mg po daily </t>
  </si>
  <si>
    <t xml:space="preserve">bp 140 / 80  PR79 </t>
  </si>
  <si>
    <t xml:space="preserve">HTN +? PN currently on Amlodipine 10 mg po /d, Hct 25 mg po d , enalapril 10 mg po / bid_x000D_
_x000D_
</t>
  </si>
  <si>
    <t>epigastric burning sensation_x000D_
- throat pain with intermittent cough</t>
  </si>
  <si>
    <t xml:space="preserve">G/App- well looking_x000D_
PR=74 RR=17 BP=150 / 86 T=36_x000D_
P/E- unremarkable </t>
  </si>
  <si>
    <t>Ass't- Uncontrolled Type 2 DM and HTN + Dyspepsia</t>
  </si>
  <si>
    <t xml:space="preserve">Plan - Increase MTF 500/1000mg am/pm_x000D_
        - Increase dose HCt 25mg /day_x000D_
        - Omeprazole 20 mg/day for 3 days_x000D_
        - Azithromycine 500mg/ day for 5 days_x000D_
        - refile o_x000D_
</t>
  </si>
  <si>
    <t>P1-TYPE 2 DM_x000D_
P2- HTN_x000D_
P3- RETINAL DETACHMENT(BILATERAL FOR PAST NINE MONTHS)_x000D_
 on - NPH 30/20 , RI 18/14 IU _x000D_
     -Metformin 500 mg po BID _x000D_
     -Enalapril 10 mg po BID, _x000D_
    - HCT 12.5 mg PO daily, _x000D_
    -Carvidelol 12.5 PO daily , _x000D_
   -Amlodipine 10 mg po daily_x000D_
 _x000D_
Fasting Blood sugar- b/n 130-150_x000D_
BP b/n - 130-150/ 70-80</t>
  </si>
  <si>
    <t xml:space="preserve">bp 150/100 mmhg PR 78 </t>
  </si>
  <si>
    <t xml:space="preserve">known HTN + right side minor posterior ischemic stroke </t>
  </si>
  <si>
    <t>BP= 144/75, FBS= 135_x000D_
recorced BP= 130/80, 140/75, FBS= 125</t>
  </si>
  <si>
    <t>P1=Fairly controlled T2DM _x000D_
p2= Stage 2 HTN</t>
  </si>
  <si>
    <t>send for RFT, HbA1c, U/A, Abdominal U/S_x000D_
appoint for after 1 month for possible antihypertensive initiation</t>
  </si>
  <si>
    <t>P1=T2DM _x000D_
P2= dyslipidemia _x000D_
on Metformin 500 mg po BID</t>
  </si>
  <si>
    <t xml:space="preserve">BP: 147 / 91_x000D_
FBS: 90   120   130   115 </t>
  </si>
  <si>
    <t>Fair glycemic control + seizure disorder ( controlled) + newly diagnosed HTN</t>
  </si>
  <si>
    <t xml:space="preserve">Refill and advice on LSM </t>
  </si>
  <si>
    <t>Known T1DM + Epilepsy on NPH 20/10iu sc bid and phenytoin 100mg po bid</t>
  </si>
  <si>
    <t>no cough, bno SOB, no edema, no visual problem, no back pain, no paresthjasia, joint mobility good, good bnal;anc, good understanding,cooperative, no obesity, no streess, no psychosocial distress, good dietary habit, good hygien (brush tooth), no addiction, adherent to medication, toileting good, good social interaction, remarks (no breast mass, no vaginal discharge) FBS 130-150 mg/dl , had one episode of hypoglycemioa (weist circumferance 96cm / height 155 cm= 0.6 pt has visceral obesity) BP 130/70 mmHg</t>
  </si>
  <si>
    <t>sleeps wel;l, walking distance good, muscle strength good, no emotional change, no memory los, good judgemenmt</t>
  </si>
  <si>
    <t>salt restriction, be actiove, mini ize coffee, prevention of fall, vegitable and fruit dish, legumes dish, get adequate sun light, avoid oillyfattyy meal, avoid fried food, no alcohol,foot care (hygien,wear loose shoe, becareful while cuttinmg nails, keep moisturing legs with vaslin)</t>
  </si>
  <si>
    <t xml:space="preserve">hypertension, duianbetes, dyslipidemia </t>
  </si>
  <si>
    <t>one episodes of hypoglycemia</t>
  </si>
  <si>
    <t>BP_142/92_x000D_
pr 78_x000D_
FBS- 65, 80, 95</t>
  </si>
  <si>
    <t>NPH 28/18 iu _x000D_
appoint after 1 month</t>
  </si>
  <si>
    <t>Problem List_x000D_
T2DM + HTN On NPH 30/20 IU SC BID, Enalapril 10 mg po bid, HCT 25mg po/d &amp; Amlodipine 5 mg po/d</t>
  </si>
  <si>
    <t xml:space="preserve">she complains of lower back pain with limitation of movement and the pain radiate to lower leg </t>
  </si>
  <si>
    <t xml:space="preserve">fbg:70-92mg/dl bp: 120/67 </t>
  </si>
  <si>
    <t xml:space="preserve">TYPE II DM + HTN + DYSLIPIDEMIA + Allergic rhinitis + degenrative dis changes </t>
  </si>
  <si>
    <t xml:space="preserve">meloxicam 15mg po tid for 5 days then amitriptyline 25mg _x000D_
refill other medication </t>
  </si>
  <si>
    <t>P=TYPE II DM + HTN + DYSLIPIDEMIA + Allergic rhinitis ON MTF 1000 MG PO BID, ENALAPRIL 5 MG PO daily, Glimepiride 2 mg po daily Morning, ATROVASTATIN 20 MG PO/day ,_x000D_
_x000D_
brain mri: unremarkable _x000D_
lumbar mri: mild degenrative disc disease with l3-l4 and l4-l5  small posterior  central broad  based disc proturion ,facet degerations and ligamentum flave buckling cause  moderat  spinal canal and moderate  to sever neural foramen stenosis</t>
  </si>
  <si>
    <t>has hx of darkening stool _x000D_
which the attendants claim it appears after he started warfarin 1 month back</t>
  </si>
  <si>
    <t>bp=107/50 PR=64</t>
  </si>
  <si>
    <t>P1-Known HTN P2- Corpulnomale 2ry to ACOS pptd by AF P3- Mild Anemia 2ry to ACI +Aki on ckd P4- Motor neuron disease P5- gouty arthritis -Hydrochlorothiazide 50mg PO Once daily -Spironolactone 12.5mg PO Once -Frusemide 120mg PO TID -Allopurinol 50mg PO Once daily -KCL 600mg PO BID....not taking -Warfarin Sodium 2.5 PO Once daily -Atrovastatin 20mg PO Once daily -Beclomethasone Propionate - 2puff ...not taking -Salbutamol puff - PRN Ix - WBC=8.2, Hgb=8.8, Plt-223 INR=1.14, creat= 2.42 Na=126,K=4.6</t>
  </si>
  <si>
    <t>link to EOPD For transfusion_x000D_
do peripheral morphology before transfusion, occult stool exam</t>
  </si>
  <si>
    <t>P1-Known HTN P2- Corpulnomale 2ry to ACOS pptd by AF P3- severe  Anemia 2ry to ?GI bleeding  +Aki on ckd P4- Motor neuron disease P5- gouty arthritis -Hydrochlorothiazide 50mg PO Once daily -Spironolactone 12.5mg PO Once -Frusemide 120mg PO TID -Allopurinol 50mg PO Once daily -KCL 600mg PO BID....not taking -Warfarin Sodium 2.5 PO Once daily -Atrovastatin 20mg PO Once daily -Beclomethasone Propionate - 2puff ...not taking -Salbutamol puff - PRN Ix - WBC=8.2, Hgb=8.8, Plt-223 INR=1.1, creat= 2.42 Na=126,K=4.6</t>
  </si>
  <si>
    <t>bilateral leg swelling, intermittent headache</t>
  </si>
  <si>
    <t>BP 116 / 68  PR 84_x000D_
GII bilateral pitting edema</t>
  </si>
  <si>
    <t>P- HTN + OLD STOKE + CRVHD + HHD + CKD(Cr 1.76 - 4months) 0N: -FRUSAMIDE 40MG po TID -ASA 81MG PO/D -ATORVASTATIN 40MG PO/D -ENALAPRIL 5MG PO/D ATENOLOE 25 MG PO DAILY</t>
  </si>
  <si>
    <t>escalate furosemide to 60/60/40mg po tid, update CBC, RFT ,electrolyte, lipid profile advice on drug adherence and salt restriction</t>
  </si>
  <si>
    <t xml:space="preserve">P- HTN + OLD STOKE + CRVHD + HHD + CKD 0N: -FRUSAMIDE 40MG po TID -ASA 81MG PO/D -ATORVASTATIN 40MG PO/D -ENALAPRIL 5MG PO/D ATENOLOE 25 MG PO DAILY_x000D_
_x000D_
</t>
  </si>
  <si>
    <t>Bp-123/82_x000D_
pr 78</t>
  </si>
  <si>
    <t>P1-Known HTN P2- Corpulnomale 2ry to ACOS pptd by AF P3- severe  Anemia(hgb 6.5,MCV=98,RDW 18.2% others normal done yesterday) 2ry to ?GI bleeding  +Aki on ckd P4- Motor neuron disease P5- gouty arthritis -Hydrochlorothiazide 50mg PO Once daily -Spironolactone 12.5mg PO Once -Frusemide 120mg PO TID -Allopurinol 50mg PO Once daily -KCL 600mg PO BID....not taking -Warfarin Sodium 2.5 PO Once daily -Atrovastatin 20mg PO Once daily -Beclomethasone Propionate - 2puff ...not taking -Salbutamol puff - PRN Ix - WBC=8.2, Hgb=8.8, Plt-223 INR=1.1, creat= 2.42 Na=126,K=4.6</t>
  </si>
  <si>
    <t>PR=52 RR=17 BP=136 / 71 T=36_x000D_
G/App - well looking_x000D_
P/E - unremarkable</t>
  </si>
  <si>
    <t>Ass't- Controlled Type 2 DM</t>
  </si>
  <si>
    <t>Plan- reduce NPH to 14/4 IU am/pm_x000D_
       -MTF 500mg BID and Atrovastatin 10mg/noct</t>
  </si>
  <si>
    <t>p1- Stage T1RVI _x000D_
p2-T2DM _x000D_
On NPH 18/6_x000D_
MTF 500 mg po BID _x000D_
Atorvastatin 10 mg po day_x000D_
_x000D_
 HgA1c=5.4_x000D_
FBS- b/n 97-117 , RBS- b/n 76- 143</t>
  </si>
  <si>
    <t xml:space="preserve">neck pain associated with upper extremity burnning pain associated with numbness of both extremities. he also complain cough for the last two months which is productive </t>
  </si>
  <si>
    <t xml:space="preserve">BP: 142/91   PR: 84 </t>
  </si>
  <si>
    <t xml:space="preserve">Sub optimal bp control ? HHD + Known RVI on HAART + ? Cervical spondylosis + ? CAP r/o PTB </t>
  </si>
  <si>
    <t>cbc, oft, s/e, CXR, Gene x pert, Cervical x ray</t>
  </si>
  <si>
    <t xml:space="preserve">p1: known HTN ( For the last two years) on enalapril 10mg po BID and HCT 25mg po daily_x000D_
p2: known RVI ( on HAART for the last 16years) </t>
  </si>
  <si>
    <t xml:space="preserve">no cough, history of angina, no edema, no visual prolem, no backl pain,no patresthasia, joinmt mobility good, good balance  , good understanding,cooperative, no obesity, no stress, no psychosocial distress, good dietary habit, good hygien (brush tooth), no addiction, adherenmt to mediocation, toileting good (constipsation), good social interaction. remarks (no BPH symptoms but has only urgency) weist circumferance 85 cm/ height 175 cm= 0.5 pt has no visceral obersity) BP </t>
  </si>
  <si>
    <t>sleeps well, walking distance good, muscle strength good,no emotional change,no memory loss good judghement</t>
  </si>
  <si>
    <t>sal;t restriction,be active, minimize coffee, prevenmtion of fall,veghitable and fruit dish, legumes dish, use only liquid oil, get adequate sun light, eat (banana, tomatto, pottato for pottasium supplementation0</t>
  </si>
  <si>
    <t>moderate aching type of posterior headache,  right lower quadrant  stabbing type of sever abdominal pain, she also noticed protrusion   of mass per vagina that is sponatneously reduced,  she also had intermittent  constipation</t>
  </si>
  <si>
    <t>BP_145/76, 110/70, 111/70_x000D_
pr 8</t>
  </si>
  <si>
    <t>good Bp control + ? Pelvic organ prolapse  + ? IP</t>
  </si>
  <si>
    <t>link to EOPD For transfusion_x000D_
do peripheral morphology before transfusion, occult stool exam_x000D_
do LFT,BILIRUBIN</t>
  </si>
  <si>
    <t>BP= 165/87, PR=78</t>
  </si>
  <si>
    <t xml:space="preserve">P1= Poorly controlled HTN _x000D_
P2= old ischemic stroke </t>
  </si>
  <si>
    <t>add Amlodipine 5m g po daily to Enalapril 5mg po BID_x000D_
refill other medication_x000D_
send for RFT and s/e-</t>
  </si>
  <si>
    <t>P1= HTN _x000D_
P2= old ischemic stroke _x000D_
ON ASA 81 MG PO DAILY ATROVASTATIN 20 MG PO DAILY, ENALAPRILL 10 MG PO DAILY, AMT 25 MG PO DAILY , NeUROBIN 1 TAB</t>
  </si>
  <si>
    <t>G/App- Well looking_x000D_
V/S- PR= 63  RR=17   BP=99 / 60   T=36</t>
  </si>
  <si>
    <t xml:space="preserve">Ass't- P1-CRVHD (severe MR, severe AR, severe PHTN)  +HYPERTENSION </t>
  </si>
  <si>
    <t>P1-CRVHD_x000D_
 (severe MR, severe AR, severe PHTN) _x000D_
P2-HYPERTENSION _x000D_
_x000D_
On-FUROSEMIDE 40MG PO DAILY since 1 week_x000D_
 ENALAPRIL 2.5MG PO DAILY _x000D_
MONTHLY BENZATHION PENICILLIN 1.2 M IU</t>
  </si>
  <si>
    <t>fatigue is improving no other complaint</t>
  </si>
  <si>
    <t>INR decreased from 2 to 1.4_x000D_
BP 98 / 58 PR 75</t>
  </si>
  <si>
    <t>P- CHF 2ry to IHD (EF=35%) Coagulopathy 2ry to Congestive hepatopathy(rec INR 1.4) on ASA 81X1, atorvastatin 40x1, lasix 40x2, spironolactone 25x1, Enalapril 5x2 and metoprolol 50x1, Omeprazole 20x1</t>
  </si>
  <si>
    <t xml:space="preserve">P- CHF 2ry to IHD (EF=35%) Coagulopathy 2ry to Congestive hepatopathy on ASA 81X1, atorvastatin 40x1, lasix 40x2, spironolactone 25x1, Enalapril 5x2 and metoprolol 50x1, Omeprazole 20x1_x000D_
_x000D_
</t>
  </si>
  <si>
    <t>palpitation, dry intermittent cough burning epiagastric pain,</t>
  </si>
  <si>
    <t>BP_154/82_x000D_
pr 78</t>
  </si>
  <si>
    <t>por bp control + ? PUD r/o HHD</t>
  </si>
  <si>
    <t>HTN with HHD+ B.ASTHMA; on Losartan 50 mg po/d &amp; HCT 25 mg po/d</t>
  </si>
  <si>
    <t xml:space="preserve">still she complains of lower back pain which radiate to lower with numbness ,tingling sensation and lack of sleep </t>
  </si>
  <si>
    <t xml:space="preserve">fbg:120-190 mg/dl   bp: 155 / 94 </t>
  </si>
  <si>
    <t xml:space="preserve">T2DM with DM neuropathy - 27 years HTN + poor controll bg and bp </t>
  </si>
  <si>
    <t xml:space="preserve">escalate pregabalin 75mg po bid _x000D_
hold on carbamazepine _x000D_
amitriptyline 12.5mg po/d_x000D_
escalate 40/32 _x000D_
refill ohers _x000D_
update ixs _x000D_
link to neuro clinic _x000D_
</t>
  </si>
  <si>
    <t>BP_103/63, 110/70_x000D_
pr 78</t>
  </si>
  <si>
    <t xml:space="preserve">FOR  IX  PT DIDNT CAME </t>
  </si>
  <si>
    <t xml:space="preserve">BP ,PR PT DIDNT CAME </t>
  </si>
  <si>
    <t xml:space="preserve"> HTN + Lumbar radiculopathy </t>
  </si>
  <si>
    <t>UPDATE IX, CBC OFT URINE</t>
  </si>
  <si>
    <t xml:space="preserve"> HTN + Lumbar radiculopathy - On Atenolol 50mg PO daily Amitriptyline 25mg PO daily echo - Grade I LV Diastolic Dysfunction</t>
  </si>
  <si>
    <t>G/App- Well looking_x000D_
PR=77 R=17 BP=137 / 92  T=36_x000D_
MSS/INT - No peripheral edema</t>
  </si>
  <si>
    <t>Asst - Controlled HTN</t>
  </si>
  <si>
    <t xml:space="preserve">P1- hypertension _x000D_
on -Enalapril 10 mg bid, _x000D_
   -Carvedilol 6.25 mg bid_x000D_
   -Amlodipine 5mg/day _x000D_
_x000D_
BP= most of the records b/n 130-110/70-80_x000D_
IX Updated - Cre=0.9, Urea= 21, Serum electrolytes - normal range, Uric acid =6.6_x000D_
</t>
  </si>
  <si>
    <t xml:space="preserve">has hx of swelling over the supraclavicular space </t>
  </si>
  <si>
    <t xml:space="preserve">bp=115/68 PR=70 _x000D_
LG= no PALPABLE LAP but there is poorly demarcated soft,non tender supraclavicular swelling </t>
  </si>
  <si>
    <t>,p1=DISSIMINATED TB (LUNG, PLURA, PERICARDIUM AND GIT ) + P2= hypothyroidism + p3=moderate anemia (hgb=8.7)</t>
  </si>
  <si>
    <t xml:space="preserve">continue anti TB and pyredoxine _x000D_
reduce prednisolone to 50mg po/d _x000D_
continue cotrimoxazole _x000D_
update CBC,LFT,BILIRUBIN,RFT </t>
  </si>
  <si>
    <t>,p1=DISSIMINATED TB (LUNG, PLURA, PERICARDIUM AND GIT ) + P2= hypothyroidism + p3=moderate anemia (hgb=8.7)+?DILI VS dess TB to liver which is corrected. was not talking anti TB for the past 2 weeks</t>
  </si>
  <si>
    <t xml:space="preserve">she came for ix result   has no vomiting , dirrhea no polysx  except has chill no urinary complain  she is amenorrhic for 2month no other complain </t>
  </si>
  <si>
    <t>bp150/80, 110/60, 130/70 120/70 pr109  cholesstterole 190, hdl 45  ldl 100, cr 0.6,  urea 25, hgba1c 7.5% but her K was 1.8 on 27/03/16ec</t>
  </si>
  <si>
    <t>FAIR CONTROLL DM +HTN+?? HYPOKALEMAI 2?</t>
  </si>
  <si>
    <t xml:space="preserve">REPEAT K, CBC ,URINE </t>
  </si>
  <si>
    <t xml:space="preserve">cough which is productive for the last 2 weeks associated with HGIF, night sweating, and chest pain. He had hx of plumonary TB 5 years back . he also claims burning pain during urination </t>
  </si>
  <si>
    <t xml:space="preserve">BP:  99 / 67    PR: 77_x000D_
CD4: Done ( bt he didnt collect) </t>
  </si>
  <si>
    <t>Known RVI( on HAART) + Small vessel disease + ? PTB +? UTI</t>
  </si>
  <si>
    <t>cbc, CXR, Gene x pert, U/A, OFT</t>
  </si>
  <si>
    <t>P1-stage T4 RVI ( on HAART for the last 17yrs) _x000D_
P2:-cryptococcal meningitis on  fluconazole 200 mg po/day ( treated) _x000D_
P4:-Chronic small vessel disease on ASA 81mg po/day, atrovastatin 00 mg po/day</t>
  </si>
  <si>
    <t>BP= 150 / 56 PR= 66 RR=17 _x000D_
NO recorded</t>
  </si>
  <si>
    <t xml:space="preserve">P=T2DM _x000D_
P2=HTN _x000D_
P3= Asthma; </t>
  </si>
  <si>
    <t>refill medication_x000D_
appoint after 3 months_x000D_
send for RFT</t>
  </si>
  <si>
    <t>P=T2DM _x000D_
P2=HTN _x000D_
P3= Asthma; _x000D_
on metformin 500 mg po/d, enalapril 10 mg po bid , amlodipine 10 mg po/d, salbutamol 4 puffs PRN and beclomethasone 2 puffs BID</t>
  </si>
  <si>
    <t>P=T2DM _x000D_
P2=HTN _x000D_
P3= Asthma; _x000D_
on metformin 500 mg po/BID, enalapril 10 mg po bid , amlodipine 10 mg po/d, salbutamol 4 puffs PRN and beclomethasone 2 puffs BID</t>
  </si>
  <si>
    <t xml:space="preserve">HAS KNEE JOINT INTERMITTENT PAIN , BURNING SENSTION </t>
  </si>
  <si>
    <t>BP161/83  FBS 107, 121, 91, 121/77</t>
  </si>
  <si>
    <t>FAIR CONTROLL DM+HTN +OA</t>
  </si>
  <si>
    <t>TYPE 2 DM + HTN + DISLIPEDEMIA; ON NPH 20/10 IU SC BID,MTF 500 MG PO/D ,ENALAPRIL 10 MG PO BID,AMLODIPINE 10 MG PO DAILY, ATORVASTATIN 20MG PO DAILY, Neurobion 1 tab po/d</t>
  </si>
  <si>
    <t>complains of fatigue, SOB, dizziness, and palpitation, bilateral leg swelling, epigastric cramp and burning pain</t>
  </si>
  <si>
    <t>BP 169 / 88 PR 75_x000D_
CBC(WBC -5.5k, neut-51%, HGB- 7.6 HCT-27.5%,  MCV 67.9 PLT 473K) PM- RBC(Anisopioklocytosis hypochromic microcytic) PLT - adequate WBC(no blast seen N60% L28% M8</t>
  </si>
  <si>
    <t xml:space="preserve">P1- HTN P2- HFrEF 2ry to DCMP(EF 30%) P3- Mod Anemia 2ry to ?IDA(Hgb 7.6) on: ASA 81 mg d, Atorvastatin 40 mg d, Enalapril 15 mg Bid, Eplerenone 50 mg po daily, Furosemide 40 mg TID, metoprolol 12.5mg po daily, pregabalin 75 mg po daily_x000D_
</t>
  </si>
  <si>
    <t>workup for anemia with repeat CBC, stool occult blood, Iron study and link to EOPD if HGB has dropped to below 7, optimize diuretics</t>
  </si>
  <si>
    <t xml:space="preserve">P1- HTN P2- HF 2ry to IHD on: ASA 81 mg d, Atorvastatin 40 mg d, Enalapril 15 mg Bid, Eplerenone 50 mg po daily, Furosemide 40 mg TID, metoprolol 12.5mg po daily, pregabalin 75 mg po daily_x000D_
_x000D_
</t>
  </si>
  <si>
    <t>P=T2DM _x000D_
P2=HTN _x000D_
P3= Asthma; _x000D_
on metformin 500 mg po/BID, enalapril 5 mg po bid , amlodipine 10 mg po/d, salbutamol 4 puffs PRN and beclomethasone 2 puffs BID</t>
  </si>
  <si>
    <t xml:space="preserve">at night she had symptomatic hypoglycemia (54,70) with symtpms </t>
  </si>
  <si>
    <t>83 17 bp: 171 / 97</t>
  </si>
  <si>
    <t>T2 DM(10YEARS)+Poorly controlled HTN ( with poor control)</t>
  </si>
  <si>
    <t xml:space="preserve">add hct 25mg po /d _x000D_
deescalate  nph 20/6_x000D_
atrovastatin 20mg po/d _x000D_
refill other medication _x000D_
update ixs </t>
  </si>
  <si>
    <t>T2 DM(10YEARS)+Poorly controlled HTN ( with poor control) on: NPH 20/10, enalapril 5x 2,</t>
  </si>
  <si>
    <t>no new compliant_x000D_
on salty diet</t>
  </si>
  <si>
    <t>G/App - well looking_x000D_
 PR=85 RR= 17 BP=144 / 76 T=36</t>
  </si>
  <si>
    <t>Asst- controlled DM and uncontrolled HTN</t>
  </si>
  <si>
    <t>Plan - advised to reduce salt_x000D_
        - Refile medications</t>
  </si>
  <si>
    <t>P1- IHD WITH PRESERVED LVEF. _x000D_
P2- HTN _x000D_
P3- TYPE II DM + AKI 2ry to ? (Recovered) _x000D_
_x000D_
ON MTF 500 MG PO DAILY, _x000D_
ASA 81 MG PO DAILY, _x000D_
ENALAPRIL 10 MG PO BID _x000D_
ATEROZ 40 MG PO DAILY_x000D_
_x000D_
Updated Ix - Creat=0.7,BUN=10 , serum electrolytes= normal_x000D_
FBS- 118,125,130_x000D_
Home BP measurment 145-158/ 77-88</t>
  </si>
  <si>
    <t>burnig sesnation of lower extrimities</t>
  </si>
  <si>
    <t>BP-110/80_x000D_
pr 78</t>
  </si>
  <si>
    <t>add on neurobin 1 tab po daily_x000D_
amitriptline 12. 5 mg po daily_x000D_
advise on physotherapy</t>
  </si>
  <si>
    <t>Paraparesis 20 to degenerative spinal changes_x000D_
pregablin 75 mg po daily she hasnt started physiotherapy</t>
  </si>
  <si>
    <t xml:space="preserve">no cough, no SOB, no edema, no visual problem, no back pain, parsthasia, joint movbility good (has creptation of left knee joint with clinging sensation),, goosdd balance, good understandin g, cooperative, has claudication, no obesity, good dietary habit, good hygien  (brus toorth), no addiction, no stress, no psychosocial diostress (has one mentally retarfded child and now gets govenmmental support including free milk, and she is no happy and sadness and depressive symptoms have reduced markedly)&amp;lt; adherenbt to medication, toileting squating problem, good social interaction. remarks (no breast mass, no vaginal discharghe)FBS 117 mg/dl BP 150/90 mmHg </t>
  </si>
  <si>
    <t>sleeps well, wal;king distance good,muscle strength good, no emotional change, no memory loss, good judgement</t>
  </si>
  <si>
    <t>salt restriction, be active, minimize coffee, prevention of fall, vegitable and fruit dish, legumes dish, use onl liqyuid oil, get adequate sun light, foot care (hygien, keep moisturining leghs with vaslin, wear loose shoe, becareful while cuttin g nail), keep candy in pockts</t>
  </si>
  <si>
    <t xml:space="preserve">diabetes,dyslipidemia, MDD </t>
  </si>
  <si>
    <t>fatigue, tinnitus, dizziness , epigastric pain and post prandial fullness</t>
  </si>
  <si>
    <t>BP 108 / 65 PR  90_x000D_
HEENT - pink conj</t>
  </si>
  <si>
    <t xml:space="preserve">Toxic MNG + HF 2ry to DVHD (Moderate AS &amp; AR) &amp; Thyrocardiac disease On - PTU 100X3, lasix 20x1, atorvastatin 20x1, atenolol 50x1,_x000D_
</t>
  </si>
  <si>
    <t>refill, update CBC, add omeprazole</t>
  </si>
  <si>
    <t xml:space="preserve">Toxic MNG + HF 2ry to DVHD (Moderate AS &amp; AR) &amp; Thyrocardiac disease On - PTU 100X3, lasix 20x1, atorvastatin 20x1, atenolol 50x1,_x000D_
_x000D_
</t>
  </si>
  <si>
    <t>Rt Proximal acute DVT + UTI + Chronic HBV</t>
  </si>
  <si>
    <t>skip one dose and determine INR</t>
  </si>
  <si>
    <t xml:space="preserve">Rt Proximal acute DVT + UTI + Chronic HBV_x000D_
URRENT inr=4.5 </t>
  </si>
  <si>
    <t>bp 181 / 86 PR 75  fbs 71-120 HBPM 150/70-150/90</t>
  </si>
  <si>
    <t xml:space="preserve">p1: T2DM ON NPH 10/6 IU SC BID, Metformin 500 mg PO BID, , Atorvastatin 20 mg PO daily P2. HTN, Enalapril 10/5 mg PO bid </t>
  </si>
  <si>
    <t>BP- 150/100, 140/100, 140/90_x000D_
pr 78</t>
  </si>
  <si>
    <t>Amlodipine 5 mg po daily_x000D_
prendisolone 10 mg po daily</t>
  </si>
  <si>
    <t>crohn disease</t>
  </si>
  <si>
    <t>83 17 152 / 99</t>
  </si>
  <si>
    <t xml:space="preserve">B.Asthma +left side hemiparesis 2o to ?Ischemic stroke + htn with hhd </t>
  </si>
  <si>
    <t xml:space="preserve">refill _x000D_
update ixs </t>
  </si>
  <si>
    <t xml:space="preserve">HAS EPIGASTRIC burning pain radiate to the back , nausea, has dry intermittent cough at nigh , sob no other complain </t>
  </si>
  <si>
    <t xml:space="preserve">BP 159/74,110/70, 135/75, 136/76 pr fbs 158, 188, 125, 209, 219, RESP CREPTION ON LEFT SIDE CVS S1 AND S2 WELL HEARD </t>
  </si>
  <si>
    <t>SUBOPTIMAL CONTROLL HTN+DM +?HHD +DYSPEPSIA</t>
  </si>
  <si>
    <t>ECG , ECHO CXR CBC</t>
  </si>
  <si>
    <t>Known Type 2 DM + Hypertensive currently on NPH 22/14 IU SC BID ,Metformin 500 mg po BID , Enalapril 10 mg po/BID , lasix 40 mg po/d, spironolactone 25mg po/d, Atorvastatin 20 mg po/d, amitriptyline 25 mg po/d, and neurobin 1 tab po/d.</t>
  </si>
  <si>
    <t>hx of breast mass</t>
  </si>
  <si>
    <t>no ppostive</t>
  </si>
  <si>
    <t>bp 134 / 63 PR 76 FBS 147,155 ,175 ,234 ,185 ,135 , 157</t>
  </si>
  <si>
    <t>Known Type 1 DM on NPH 60/40 iu sc bid but he took nph 66/54 iu, metformin 500mg po day , atrovastatin 20mg po day</t>
  </si>
  <si>
    <t>Ischaemic heart diseases, unspecified</t>
  </si>
  <si>
    <t xml:space="preserve">Acute PE </t>
  </si>
  <si>
    <t xml:space="preserve">CONTINUE WARFARIN with 7.5mg _x000D_
with patient preference dure to distance referred to neer by hospital for follow up </t>
  </si>
  <si>
    <t>Acute PE ON INR=7.5MG PO/D INR=7.5mg po/d</t>
  </si>
  <si>
    <t>no cough, no SOB,  no edema, no visual probnlem to be eval;uted, no bacvk pain, no paresthasoia, joint mobility good, good balance, good undferstanding, cooperative, no obesity, no stress, no psychosocial diostress,  good dioetary habit, good hygien (brush tooth), no addiction, adherent to medication, toileting good, good social interaction . tremarks (no breast mass, no vaginal discharghe), weist circumferance 89 cm/ height 160 cm = 0.55 pt has no visceral obesity. FBS 130 mg/dl mostly around this</t>
  </si>
  <si>
    <t>salt restriction, be active, minimize coffee, prevenmtion of fal;l, vegitable and fruit dish, legumes dish, get adequat sujn light, use only liquid oil, foot care (hgygien, wear loose shoe, keep moisturizinmg legs with vaslin, becareful while cutting nail), keep candy in pockets (pt knows symptoms of hypoglycemia)</t>
  </si>
  <si>
    <t>biltaeral leg swelling of 6 month s duration</t>
  </si>
  <si>
    <t>BP= 164 / 71 PR=93 RR=17 _x000D_
recorded BP=130/60, 140/70 FBS= 204_x000D_
FBS= 140,121,135,112</t>
  </si>
  <si>
    <t xml:space="preserve">P1= T2 DM _x000D_
P2= HTN </t>
  </si>
  <si>
    <t>refill medication_x000D_
send for RFT, U/A, abdominopelvic</t>
  </si>
  <si>
    <t>P1= T2 DM _x000D_
P2= HTN _x000D_
ON NPH 34/24IU SC BID , Atorvastatin 20 mg PO/d, Enalapril 10 mg PO/bid, Nifedipine 20 mg PO BID and ASA 81 mg po daily</t>
  </si>
  <si>
    <t xml:space="preserve">fbg: not measured home bp:not measured </t>
  </si>
  <si>
    <t xml:space="preserve">HTN P2. T2DM P3. DIABETIC NEPHROPATHY + poorly controlled bg </t>
  </si>
  <si>
    <t xml:space="preserve">refill_x000D_
advise on home bp and bg measurement _x000D_
update ixs </t>
  </si>
  <si>
    <t xml:space="preserve">urinary urgency but no frequency or dysuria, </t>
  </si>
  <si>
    <t>BP 126 / 81 PR 96  urea 21 Cr 1 HgA1c 7.8%</t>
  </si>
  <si>
    <t>P1 Ischemic Stroke + P2 T2DM + P3 HTN ON ASA 81MG ,Metformin 500mg/1000mg ATORV 40mg amitriptyline 25mg ENALAPRIL 10MG PO (HgA1c 7.8%) Cr 1</t>
  </si>
  <si>
    <t>refill, urine analysis</t>
  </si>
  <si>
    <t xml:space="preserve">P1 Ischemic Stroke + P2 T2DM + P3 HTN ON ASA 81MG PO PER DAY,metf 500mg/1000mg po bid ATROVAstatin 40X1 amitripyline 25mgX2 ENALAPRIL 10MG PO DAILY_x000D_
_x000D_
</t>
  </si>
  <si>
    <t>as fatiguability, _x000D_
able to control urine and feces, walk with minimal support</t>
  </si>
  <si>
    <t xml:space="preserve">G/App - CSL_x000D_
BP= 129/74   PR=97/min RR= 18/min_x000D_
GCS- Confused,  14/15_x000D_
</t>
  </si>
  <si>
    <t xml:space="preserve">Ass;t - Type 2 DM </t>
  </si>
  <si>
    <t>Plan- see RBS result  now_x000D_
       - Refile Insulin after RBS result</t>
  </si>
  <si>
    <t>He was admitted and discharged 2 wks back with the Dx of Coma 2ry to Hypoglycemic encephalopathy + Aspiration pneumonia + Type 2 DM + Alcohol use disorder _x000D_
 Currently  on NPH 12/6 and Multi vitamine_x000D_
_x000D_
Sugsr level- no known</t>
  </si>
  <si>
    <t xml:space="preserve">bilateral flank pain associated with burning pain during urination. she also claims bilaterl led edema for the last three days duration </t>
  </si>
  <si>
    <t xml:space="preserve">BP: 149 / 85   PR: 96_x000D_
FBS: 238_x000D_
MSS: Grade 2 pitting edema_x000D_
Abdominal u/s:  Hepatic steatosis(Grade II). </t>
  </si>
  <si>
    <t xml:space="preserve">poor bp control + poor glycemic control + ? UTI r/o nephrolithiasis +  Hepatic steatosis(Grade II). </t>
  </si>
  <si>
    <t>cbc, OFT, U/A, lipid profile, OFT</t>
  </si>
  <si>
    <t xml:space="preserve">T2DM + Asthma on metformin 1.5/1g mg po BID ( MTF 1000mg po bid), doanil 10 mg PO BID ( but she discontinues for the last one month) , salbutamol puff PRN and Beclomethasone 2 puffs BID 9 but she did not took) </t>
  </si>
  <si>
    <t>BP= 164 / 89 PR=102 RR=17 _x000D_
no recorded BP, FBS</t>
  </si>
  <si>
    <t>P1=T2DM _x000D_
P2=HTN</t>
  </si>
  <si>
    <t xml:space="preserve">refill medication_x000D_
hold amitriptyline </t>
  </si>
  <si>
    <t>P1=T2DM _x000D_
P2=HTN_x000D_
On NPH 15/8, Enalapril 5mg BID, Amlodipine 10mg/day, Amitriptline 12.5mg/day , ASA 81 mg po d, atrovastatin 20 mg po d and Omeprazole 20mg BID</t>
  </si>
  <si>
    <t xml:space="preserve">complains sob </t>
  </si>
  <si>
    <t>bp=100/60 pr=90 _x000D_
RS=clear</t>
  </si>
  <si>
    <t xml:space="preserve">continue symbicort 2puff BID and 2puff PRN </t>
  </si>
  <si>
    <t xml:space="preserve">BP: 179 / 84_x000D_
</t>
  </si>
  <si>
    <t xml:space="preserve">Unknown Glycemic control + poor bp control </t>
  </si>
  <si>
    <t>cbc, lipid profile, fbs, HgA1c, s/e, U/A</t>
  </si>
  <si>
    <t xml:space="preserve">p1: T2DM on  NPH 28/22iu sc bid ( but he took 30/25iu bid), MTF 500mg po bid_x000D_
p2: HTN on enalapril 10mg po bid, ASA 81mg po daily and atrovastatin 20 mg po daily ( but he d/c all  three medications and on losartan 50mg po bid and HCT 25 mg po daily) </t>
  </si>
  <si>
    <t xml:space="preserve">he complains of worsening of cough assoated with tenacious sputum and lgif, loss of appetite ,sob _x000D_
_x000D_
_x000D_
_x000D_
p/e:chest :crepatation over posterior 2/3 0f lung </t>
  </si>
  <si>
    <t>rr:42  spo2:   bp: 114 / 69</t>
  </si>
  <si>
    <t xml:space="preserve">acute exarbation of ild + cap </t>
  </si>
  <si>
    <t xml:space="preserve">link to adult er _x000D_
continue other medications </t>
  </si>
  <si>
    <t>hx of fall accident 2weeks</t>
  </si>
  <si>
    <t>no cough, no SOB, no edema, no visual problem, no bacvk pain, no paresthasia, joint mobility good, good balance,good understanding,cooperative, no stress, no obesity, no psychosocial distress, good dietary habit, good hjygien (bruish tooth), bnno addiction, adherent to medication, toiletin g good, good social interaction. remarks (no BPH symptoms prostate removed, weist circumferance 89 cm/ height 165 cm =  0.5 pt has no visceral onbesity), fBS 188 mg/ dl mostly around this BP 130/80 mmHg mostly around thhis</t>
  </si>
  <si>
    <t>sleeps well, walking distance good, but has claudication, muscle strengfth good, no emotional change, no memory loss,good jjudgement</t>
  </si>
  <si>
    <t>salt restriction, be active, minimize coffee, prevention of fall, vegitabl;e ansd fruit dish, lgumes dish, get adequate sun light, use only liqyuid oil, eat sweet pottato some tim es, foot care (hygien, wear loose shoe, becvareful while cutting nail, keep moisturizing legs with vaslin, ), keep canbdy in pocket (pt knows hypoglycemia symptoms)</t>
  </si>
  <si>
    <t>diabetes, hypertension, dyslipidwemia</t>
  </si>
  <si>
    <t>-severe right knee pain overnight, no swelling, no stiffness or color change, had same episode a year back_x000D_
-she is not on antidiabetics(discontinued on her own claiming that her blood sugar was normal-tested at local clinics --baseline HGA1c 7%)</t>
  </si>
  <si>
    <t>BP 154 / 85 PR 78</t>
  </si>
  <si>
    <t xml:space="preserve">HTN + B.asthma +T2DM + Mono-arthritis 2ry to ? on metformin 500mg po daily(D/Ced), atorvastatin 40mg po daily, omeprazole 20mg po bid, amlodipine 5mg po daily, Lasix 40mg po daily. , Symbicort 2 puffs BID, salbutamol 4puff prn_x000D_
</t>
  </si>
  <si>
    <t>workup for joint pain, update HgA1c</t>
  </si>
  <si>
    <t xml:space="preserve">HTN + asthma +t2 dm on metformin 500mg po daily, atorvastatin 40mg po daily, omeprazole 20mg po bid, amlodipine 5mg po daily, Lasix 40mg po daily. , symbicort 2 puffs BID_x000D_
_x000D_
</t>
  </si>
  <si>
    <t xml:space="preserve">BP: 130/70    140/80  150/60   130/70  110/50  140 / 80_x000D_
FBS: 123    118 mg/dl </t>
  </si>
  <si>
    <t>T2DM + HTN; On NPH= 36/16 IU SC am/pm, MTF 500 mg po/d, Enalapril 10mg po bid, AMT 25mg po daily, neurobin 1 tab po daily</t>
  </si>
  <si>
    <t xml:space="preserve">BP= 143 / 98  PR=86 RR=17 fbs=146_x000D_
</t>
  </si>
  <si>
    <t>P1=T1 DM _x000D_
P2= HTN _x000D_
P3= Fracture of lower leg</t>
  </si>
  <si>
    <t>refill medication_x000D_
recalculate insulin with basal bolus (0.5iu/kg total) = NPH16/10, RI 5/5 AND ENALAPRIL 5MG PO DAILY</t>
  </si>
  <si>
    <t>P1=T1 DM _x000D_
P2= HTN _x000D_
P3= Fracture of lower leg, including ankle on follow up at ortho side_x000D_
on enalapril 5mg po day_x000D_
ON NPH 42/22 IU SC BID( but he took 30/20 and RI 2/2 ) ,RI 5/5 IU SC BID.</t>
  </si>
  <si>
    <t>pain on the Lt lateral chest</t>
  </si>
  <si>
    <t>V/S -stable</t>
  </si>
  <si>
    <t>Ass't- controlled HTN + ? Old MI</t>
  </si>
  <si>
    <t>Plan- Echo</t>
  </si>
  <si>
    <t>P1- HTN ( controlled)_x000D_
P2 - Cholelithiasis _x000D_
On - Enalapril 5 mg /day_x000D_
 - Amitrypthylin 12.5 mg/da_x000D_
ECG- Sinus,  Regular with Q waves on lead II, III, aVF, Troponin I - normal</t>
  </si>
  <si>
    <t xml:space="preserve">he complains of nasal stiffness, mild sob ,intermittent wheezing and he had hx of sinusitis </t>
  </si>
  <si>
    <t>94 17 bp: 140 / 96 FEV1=82</t>
  </si>
  <si>
    <t xml:space="preserve">asthma ON SALBUTAMOL 4 PUFFS PRN + BECLOMETHASONE 2 PUFFS BID + firly controlled asthma </t>
  </si>
  <si>
    <t xml:space="preserve">refill_x000D_
celmastine  2mg po bid _x000D_
</t>
  </si>
  <si>
    <t>BP-160/100,_x000D_
pr 78_x000D_
FBS-107, 103</t>
  </si>
  <si>
    <t>amlodipine 10 mg po daily _x000D_
appoint two months to medical referral</t>
  </si>
  <si>
    <t xml:space="preserve">COMPLAINS DRY COUGH OF 4 DAYS DURATION </t>
  </si>
  <si>
    <t>BP=120/76 PR=76_x000D_
CHEST-CLEAR</t>
  </si>
  <si>
    <t>CONTINUE MED _x000D_
AZITHROMYCIN 500MG PO/D FOR 3 DAYS</t>
  </si>
  <si>
    <t>P- KNOWN TYPE II DM. P2- KNOWN HTN, P3- OLD ISCHEMIC STROKE, P4-PN ON: MTF 1 GM PO BID, AMLODIPINE 10 MG PO DAILY, LOSARTAN 50 MG PO/day, ASA 81 MG PO DAILY ,ATEROZ 40 MG PO DAILY, HCT 25 MG PO DAILY,amitryptillin 25x1...CR=0.62 BUN=11,db and total bil=N _x000D_
PO4=3.1</t>
  </si>
  <si>
    <t>had 3 episodes of hypoglycemia</t>
  </si>
  <si>
    <t>BP 134 / 68 PR 86</t>
  </si>
  <si>
    <t xml:space="preserve">T2DM(20YEARS) with Rec Hypoglycemia + HTN + PD on; metformin 1gm po bid doanil; 5mg po/d, Asa 81mg po/d, atorvastatin 20mg p/d Levodopa/carbidopa 250mg/25mg po tid, amlodipine 5mg PO daily, HCT 25mg PO daily_x000D_
</t>
  </si>
  <si>
    <t>hold Glibenclamide see after 2 weeks with HBGM result</t>
  </si>
  <si>
    <t xml:space="preserve">T2DM(20YEARS) + HTN + PD on; metformin 1gm po bid doanil; 5mg po/d, Asa 81mg po/d, atorvastatin 20mg p/d Levodopa/carbidopa 250mg/25mg po tid, amlodipine 5mg PO daily, HCT 25mg PO daily_x000D_
_x000D_
</t>
  </si>
  <si>
    <t>BP= 129/73, PR= 83_x000D_
recorded BP= 114-136/80-92, FBS= 102- 198</t>
  </si>
  <si>
    <t>P1= poorly controlled T2 DM</t>
  </si>
  <si>
    <t>refill medication, _x000D_
advise on timely medication</t>
  </si>
  <si>
    <t>P1= T2 DM_x000D_
on metformin 500mg po bid, atrovasatin 60mg po 1x daonil 5mg po 1x,</t>
  </si>
  <si>
    <t xml:space="preserve">BP-124/74, _x000D_
pr 78_x000D_
FBS-  217, </t>
  </si>
  <si>
    <t xml:space="preserve">metformin 1.5 gm/1gm _x000D_
appoint after 2 weeks </t>
  </si>
  <si>
    <t xml:space="preserve">68 17 bp: 103 / 56  fbg;140-=150mg/dl </t>
  </si>
  <si>
    <t xml:space="preserve">P= TYPE II DM( for 18 yrs) + HTN( for 18 yrs) + AF WITH FVR +DYSLIPIDEMIA; + fairly controlled bg </t>
  </si>
  <si>
    <t xml:space="preserve">refill_x000D_
update ixs </t>
  </si>
  <si>
    <t>epigastric localized pain , suprapubic pain, dysuria, left flank pain, urinary urgency and frequency of 5 days duration</t>
  </si>
  <si>
    <t>has lost significant weight, right neck pain with right arm paresthasia with clampsty hands, cervical vertebral bone has no tenderness, no paracervical muscle spasm but has mid thoracid vertebral bone ten erbness possibly osteopenia with parasopinal muscle spasm . BP 150/80 MMHg , no cough, no SOB, no edema, no visual problem,no stress, no psychosocial distress, good dietary habit, no addioction, adfherent to medication, good hygien (brush tooth), no breast mass, no vaghional discharge</t>
  </si>
  <si>
    <t>sleeps well, walking distance weak, muscle strength good, no emotional change, no mmory loss, goosdd judgement</t>
  </si>
  <si>
    <t xml:space="preserve">radiculopathy post cervical root compression possibly osteopenia with paraspinal muscle spasm </t>
  </si>
  <si>
    <t xml:space="preserve">tenis ball requested to get rolling obver whole back including neck areas to have releasded muscle spasm , get a cup of milk , told dangers sign </t>
  </si>
  <si>
    <t xml:space="preserve">physical disability </t>
  </si>
  <si>
    <t>hx of flank pain</t>
  </si>
  <si>
    <t>BP= 104 / 70 PR=76 RR=17</t>
  </si>
  <si>
    <t>P1= Known Type 2 DM _x000D_
p2=?SNHL _x000D_
p3=RVI</t>
  </si>
  <si>
    <t>P1= Known Type 2 DM _x000D_
p2=?SNHL _x000D_
p3=RVI_x000D_
MTF 1gm BID, Mixtard 14/8iu and Atrovastatin 40mg/day.</t>
  </si>
  <si>
    <t xml:space="preserve">BP: 106 / 83    PR:  65, 58_x000D_
</t>
  </si>
  <si>
    <t>P1-Known HTN P2-CRVHD(Mod. MR) P3-Unstable Angina(Has follow up at st. peters cardiac unit) -On enalapril 10 mg po BID and HCT 12.5 mg po/d, Metoprolol 50mg PO Daily, ASA 81mg PO/D Atrovastatin 40mg PO</t>
  </si>
  <si>
    <t>84 18 bp; 119 / 82</t>
  </si>
  <si>
    <t xml:space="preserve">Old Ischemic Stroke(cryptogenic) + improving </t>
  </si>
  <si>
    <t xml:space="preserve">refill_x000D_
physiotherapy </t>
  </si>
  <si>
    <t>bp-141/91,139/87,138/90,111/88_x000D_
pr 89</t>
  </si>
  <si>
    <t xml:space="preserve">complains of burning and tingling of extremities(she was not takin TCA for fear of side effects) </t>
  </si>
  <si>
    <t>BP 127/94(home) PR 80</t>
  </si>
  <si>
    <t xml:space="preserve">P- Rt hemiparesis 2ry to ischemic stroke + known HTN On: ASA 81 MG PO/D ATORVASTATIN 40 MG/D Enalapril 5x2 AMLODIPINE 5MG PO DAILY_x000D_
</t>
  </si>
  <si>
    <t>refill, advice on TCA administration and side effects</t>
  </si>
  <si>
    <t xml:space="preserve">P- Rt hemiparesis 2ry to ischemic stroke + known HTN On: ASA 81 MG PO/D ATORVASTATIN 40 MG/D Enalapril 5x2 AMLODIPINE 5MG PO DAILY_x000D_
_x000D_
</t>
  </si>
  <si>
    <t>BP 115/81,PR 80</t>
  </si>
  <si>
    <t>FAIR CONTROL HTN+OLD STROKE</t>
  </si>
  <si>
    <t>home bp:130/80 (hx her child)</t>
  </si>
  <si>
    <t xml:space="preserve">left flank pain for the last one year associated with which radiates to the back </t>
  </si>
  <si>
    <t xml:space="preserve">bilatearl ?SNHL ( On follow up)  + ? Neohrolithiasis </t>
  </si>
  <si>
    <t>cbc, u/a, RFT, abdominopelvic u/s</t>
  </si>
  <si>
    <t>p1: bilatearl ?SNHL on follow up ENT side</t>
  </si>
  <si>
    <t>LEFT LEG SWELLING OF 6 MONTH</t>
  </si>
  <si>
    <t>BP=130/60 PR=70_x000D_
MSS=GII edema</t>
  </si>
  <si>
    <t>do RFT,SERUM E,U/A</t>
  </si>
  <si>
    <t>BP: 137/81    147/83    139/81   140 / 93 _x000D_
RFT: Cr: 0.85     urea: 8_x000D_
ECHO: Normal echo study</t>
  </si>
  <si>
    <t xml:space="preserve">newly diagnosed HTN on enalapril 5mg po bid and amlodipine 10mg po daily </t>
  </si>
  <si>
    <t>BP-160//78, 140/90, 145/98_x000D_
pr 78_x000D_
FBS_150, 123, 145, 130</t>
  </si>
  <si>
    <t>sub -optimal glycemic and bp control</t>
  </si>
  <si>
    <t>add on glibenclamide  mg po daily_x000D_
amlodipine 5 mg po daily apooint after 1 month</t>
  </si>
  <si>
    <t>P1=Anemia and thrombocytopenia 2RY ?HYPERSPLENISM 2RY SEVER MALARIA(TRTD) ON FESO4 325MG PO TID</t>
  </si>
  <si>
    <t>continue med for additional 1 mth if hgb is N consider  tod/c iron sulfate</t>
  </si>
  <si>
    <t xml:space="preserve">P1=Anemia and thrombocytopenia 2RY ?HYPERSPLENISM 2RY SEVER MALARIA(TRTD) ON FESO4 325MG PO TID_x000D_
hgb=12.9 MCV=84 _x000D_
</t>
  </si>
  <si>
    <t>continue med for additional 1 mth</t>
  </si>
  <si>
    <t xml:space="preserve">had hx of one attack of abnormal body movement two weeks back </t>
  </si>
  <si>
    <t>BP: 106 / 74</t>
  </si>
  <si>
    <t xml:space="preserve">Well controlled bp + seizure disorder ( uncontrolled) </t>
  </si>
  <si>
    <t>cbc, fbs/RBS, S/E</t>
  </si>
  <si>
    <t>p1: HTN on Enalapril 10 mg BID _x000D_
p2: Seizure disorder On Phenytoin 100 mg PO BID and sodium valporate 200 mg po bid</t>
  </si>
  <si>
    <t xml:space="preserve">BP= 149 / 70 PR=73 RR= 17 </t>
  </si>
  <si>
    <t>P1= BPH_x000D_
P2=Known HTN _x000D_
P3= Known Diabetic _x000D_
p4= ?CKD r/o AKI</t>
  </si>
  <si>
    <t>send for RFT, U/A_x000D_
Refill medication</t>
  </si>
  <si>
    <t>P1= BPH_x000D_
P2=Known HTN _x000D_
P3= Known Diabetic _x000D_
on follow up, MTF 1 gm/500 mg daonil 5 mg po QD, enalapril 10MG po QD, atorvastatin 20mg po QD</t>
  </si>
  <si>
    <t>bp 114 / 77pr 86 _x000D_
brain MRI was done 13/2016 normal cervical and thoraco lumbar spine and brain</t>
  </si>
  <si>
    <t>Paraparesis 2 to ?</t>
  </si>
  <si>
    <t>LUQ pain of 1 year duration</t>
  </si>
  <si>
    <t xml:space="preserve">BP=120 / 77  PR=84 RR=17 </t>
  </si>
  <si>
    <t>P1=Well controlled HTN _x000D_
P2= PN; _x000D_
P1= SIMPLE LIVER CYST +_x000D_
P2= UMBLICAL HERNIA</t>
  </si>
  <si>
    <t>refill medication_x000D_
disconitnue Meloxicam</t>
  </si>
  <si>
    <t>P1=Well controlled HTN _x000D_
P2= PN; _x000D_
P3= SIMPLE LIVER CYST + UMBLICAL HERNIA_x000D_
on Amlodipine 5 mg po/d, HCT 25 mg po/d, Amitriptyline 25 mg po/d, Meloxicam 15 mg po/d</t>
  </si>
  <si>
    <t>P1=Well controlled HTN _x000D_
P2= PN; _x000D_
P3= pelvic organ prolapse_x000D_
P4= SIMPLE LIVER CYST + UMBLICAL HERNIA_x000D_
on Amlodipine 5 mg po/d, HCT 25 mg po/d, Amitriptyline 25 mg po/d, Meloxicam 15 mg po/d</t>
  </si>
  <si>
    <t xml:space="preserve">PT DIDNT CAME BECAUSE OF FAMILY LOSS NONEW COMPLAIN </t>
  </si>
  <si>
    <t xml:space="preserve">BP 120/56, PR 80 </t>
  </si>
  <si>
    <t xml:space="preserve">LVH+IHD ON MEDICATION </t>
  </si>
  <si>
    <t>LVH+IHD ON LASIX 40MG PO 1X, SPIROLACTONE 12.5MGPO, ASA, NEURO</t>
  </si>
  <si>
    <t xml:space="preserve">BP:  154 / 75 _x000D_
FBS: 33      144    125    75    54   </t>
  </si>
  <si>
    <t xml:space="preserve">Unstable glycemic control </t>
  </si>
  <si>
    <t>TYPE 2 DM ON NPH 24/14 IU SC BID AM/PM, AMT 5 MG PO DAILY ,NEUROBION 1 TAB PO DAILY, ASA 81 MG PO DAILY, ATORVASTATIN 20 MG PO DAILY</t>
  </si>
  <si>
    <t xml:space="preserve">shortness of breath and easy fatigability of  2 months duration_x000D_
rt leg pain </t>
  </si>
  <si>
    <t xml:space="preserve">BP= 116 / 69 PR= 60 RR=17 </t>
  </si>
  <si>
    <t>P1= well controlled HTN + HHD</t>
  </si>
  <si>
    <t>hold atenolol _x000D_
refill other medication</t>
  </si>
  <si>
    <t>P1= well controlled HTN + HHD_x000D_
on lasix 20 mg po/d, spironolactone 12.5 mg po/d, atenolol - 25 mg po daily atrovastatin 20 mg po/d ASA 81 mg po/d* metoprolol 25 mg po bid</t>
  </si>
  <si>
    <t>BP:  148 / 60_x000D_
ECHO: Chronic rheumatic heart disease ( mild MR and Mild AR), Normal fluid status</t>
  </si>
  <si>
    <t xml:space="preserve">b.penicillin 1.2 iu im monthly </t>
  </si>
  <si>
    <t xml:space="preserve">mild RHD on Benzathine injection Monthly and frusemide 20mg po daily ( But she didnt took both of medictions) </t>
  </si>
  <si>
    <t>BP:110/80        109 / 78</t>
  </si>
  <si>
    <t xml:space="preserve">RA            </t>
  </si>
  <si>
    <t>MTX 7.5mg po every week and folic acid 5mg po daily; Add meloxicam 15 mg po PRN Appt aftert 3 mons with CBC</t>
  </si>
  <si>
    <t>p1: RA on MTX 7.5mg po every week and folic acid 5mg po daily _x000D_
P2: HTN on amlodipine 5mg po daily ( but he didnt start yet &amp; present today w/o serial BP measurement)</t>
  </si>
  <si>
    <t>severe headache and abnormal movement of the head of 1 week duratioon 2 weeks back for which she went to a private clinic, MRI was done and showed Acute iscemic stroke and she was started on ASA 81mg po qd and atorvastatin 40mg po QD_x000D_
Brain MRI= bilateral periventricular acute to subacute lacunar infarct ischemic infarcts, multiple confluent punctuate punctuate hyperintense signal lesions in subcortical white matter, _x000D_
bilateral basal ganglia old lacunar infarct_x000D_
2= 05 days back she had falling down accident from standing position for w/c she came to our AEOPD, fracture was ruled out</t>
  </si>
  <si>
    <t xml:space="preserve">BP=176 / 101 PR= 94 RR=17 </t>
  </si>
  <si>
    <t xml:space="preserve">P1= Acute lacunar infarct ON old Ischemic stroke_x000D_
P2=HTN _x000D_
p3= PN </t>
  </si>
  <si>
    <t>Refill medication_x000D_
recheck BP</t>
  </si>
  <si>
    <t>P1= Acute lacunar infarct _x000D_
P2=HTN _x000D_
p3= PN _x000D_
on enalapril 10 mg po bid, HCT 25 po daily, Amitriptyline 25 mg po daily, ASA 81mg po qd and atorvastatin 40mg po QD</t>
  </si>
  <si>
    <t>Fatigue, SOB</t>
  </si>
  <si>
    <t xml:space="preserve">BP: 121/78_x000D_
PR: 74 </t>
  </si>
  <si>
    <t xml:space="preserve">ECHO, HRCT </t>
  </si>
  <si>
    <t xml:space="preserve">p1: ILD with super imposed CAP Oon augmentin 625mg po TID and azithromycin 500mg po daily ( completed) _x000D_
p2: known HTN on medication ( but she d/c bcs her bp was lowered) </t>
  </si>
  <si>
    <t xml:space="preserve">Joint pain ( knee) with decreased in range of motion), cough of one week duration </t>
  </si>
  <si>
    <t>BP: 141 / 76</t>
  </si>
  <si>
    <t xml:space="preserve">Old ischemic stroke + Fair bp control + ? OA </t>
  </si>
  <si>
    <t xml:space="preserve">cbc, OFT, Knee x ray </t>
  </si>
  <si>
    <t>BP= 120 / 76  PR=79 RR=17 _x000D_
recorded FBS (02/2016- 03/2016) = 170-267</t>
  </si>
  <si>
    <t xml:space="preserve">P1= Known DM </t>
  </si>
  <si>
    <t>P1= Known DM _x000D_
on Glibenclamide 5mg po BID, metformin 1gm PO BID</t>
  </si>
  <si>
    <t>BP= 164 / 89 PR=102 RR=17 no recorded BP, FBS</t>
  </si>
  <si>
    <t>P1=T2DM P2=HTN</t>
  </si>
  <si>
    <t>P1=T2DM P2=HTN On NPH 15/8, Enalapril 5mg BID, Amlodipine 10mg/day, Amitriptline 12.5mg/day , ASA 81 mg po d, atrovastatin 20 mg po d and Omeprazole 20mg BID</t>
  </si>
  <si>
    <t xml:space="preserve">well controlled HTN + Goiter </t>
  </si>
  <si>
    <t xml:space="preserve">bp - 124 / 73_x000D_
_x000D_
 </t>
  </si>
  <si>
    <t xml:space="preserve">update  inx and link back to mrc </t>
  </si>
  <si>
    <t xml:space="preserve">Stage 4 T RVI on HAART +Right side hemiplegia 2nd to ?ICSOL 2nd to ? CNS toxoplasmosis VS Tuberculoma +?Seizure Disorder + Substance use disorder + HTN :  currently on  , valproic acid 400/200/400  mg po tid ,  amlodipien 10 mg po daily ,   anti tb - rhhze 4 tabs po daily ,pyrodoxine 50 m gpo daily   -( 4th month ) ,  cotrimoxazole - 960 mpgo  daily , </t>
  </si>
  <si>
    <t xml:space="preserve">andominal destension </t>
  </si>
  <si>
    <t xml:space="preserve">Ascites + CLD 2rt to ? </t>
  </si>
  <si>
    <t xml:space="preserve">CLD 2rt to ? </t>
  </si>
  <si>
    <t xml:space="preserve">FBS- 148 mg/dl _x000D_
Bp- 130 /80 mm HG _x000D_
Cr- 1.5_x000D_
T- Chol- 228_x000D_
Triglycerides - 247  </t>
  </si>
  <si>
    <t xml:space="preserve">P- HTn + DM + ? AKI R/O CKD </t>
  </si>
  <si>
    <t xml:space="preserve">hold Enalapril, update RFT,S/E _x000D_
Atovastatin 20 mg po daily </t>
  </si>
  <si>
    <t xml:space="preserve">P- HTn + DM </t>
  </si>
  <si>
    <t>come to refill his medication Amlodipine was not send on Friday (Pharmacy )</t>
  </si>
  <si>
    <t>P1=known HTN patient on losartan 100 mg daily and amlodipine 5 mg po/d</t>
  </si>
  <si>
    <t xml:space="preserve">Bp - 109/70 mm Hg _x000D_
FBS- 86 mg /dl </t>
  </si>
  <si>
    <t>P- DM + Htn (controlled)</t>
  </si>
  <si>
    <t xml:space="preserve">bilateral leg swelling ,urinary frequency urgency, dysuria ,redish discoloration of urine of 2 weeks duration </t>
  </si>
  <si>
    <t>Bp- 163/69 mm Hg</t>
  </si>
  <si>
    <t>P- Acute Provoked Left Leg DVT + Htn (uncontrolled) + R/O UTI</t>
  </si>
  <si>
    <t xml:space="preserve">Cbc,u/a,Rft,S/e,Abd u/s </t>
  </si>
  <si>
    <t xml:space="preserve">P- Acute Provoked Left Leg DVT + Htn </t>
  </si>
  <si>
    <t xml:space="preserve">This a 30 year old male patient presenting with moderate globalized type of headache and associated blurring of vision and tinnitus. and he complains of intermittent epistaxis occurring once a month. and he also experienced easy fatigability and burning type of epigastric pain no hx of DM, HTN Psychiatric symptoms noted during interview CBC- wbc 2.7 PICT NR BG 0 +ve abd u/s?pancreatitis correlate clinically </t>
  </si>
  <si>
    <t>INVESTIGATION=Peripheral Morphology â€“ Features of Leukoerythroblastosis,Serum lipase and Amylase normal,DB=1.890,TB=1.794,AST-SGOT=824 ,_x000D_
ALT-SGPT=1266_x000D_
ALP 170_x000D_
Albumin 4.3</t>
  </si>
  <si>
    <t>P1=Acute viral hepatitis(HBsag Postive)</t>
  </si>
  <si>
    <t>Start TDF 300MG PO DAILY ,appoint after 2 weak,NB=Pt didnt afford to do viral load</t>
  </si>
  <si>
    <t>?to r/o fibroids</t>
  </si>
  <si>
    <t xml:space="preserve">Prednisolone 5mg every other day _x000D_
see response </t>
  </si>
  <si>
    <t>P1-osteo arthritis r/o Rheumatoid arthritis on Prednisolone - 5mg po daily and meloxicam 15mg po daily_x000D_
patient cant afford doing Anti CCP</t>
  </si>
  <si>
    <t>P1-?polymyalgia rheumatica r/o Rheumatoid arthritis on Prednisolone - 5mg po daily and meloxicam 15mg po daily_x000D_
patient cant afford doing Anti CCP</t>
  </si>
  <si>
    <t>BP -  123 / 62</t>
  </si>
  <si>
    <t xml:space="preserve">see management -  2 month - rmopd  </t>
  </si>
  <si>
    <t xml:space="preserve">Parkinson's Disease ON Levodopa + Carbidopa - (250 mg + 25 mg) -HALF tab  po tid </t>
  </si>
  <si>
    <t>V/S - stable _x000D_
Calcium ionized -  1.12</t>
  </si>
  <si>
    <t xml:space="preserve">P- Hypocalcemia 20 to ?  Vit D Deficiency </t>
  </si>
  <si>
    <t xml:space="preserve">Calcium 1000 ug po daily _x000D_
Vit D level </t>
  </si>
  <si>
    <t>third trimester pregnancy's with/chronic viral hepatitis 2?HBV</t>
  </si>
  <si>
    <t>third trimester pregenancy with/chronic viral hepatitis 2?HBV</t>
  </si>
  <si>
    <t>has tingling sensation of oth hand, epigastric brning pain abdominal fullness</t>
  </si>
  <si>
    <t>bp ,pr FBS 140, 148, 161,  152, BP 111/ 66,  125/ 72, 132/69</t>
  </si>
  <si>
    <t>SUB OPTIMAL CONTROLDM+HTN+PN</t>
  </si>
  <si>
    <t>bp - 140 / 65_x000D_
 fbs - 103-127-152</t>
  </si>
  <si>
    <t xml:space="preserve">same  ? diabetic neuropathy </t>
  </si>
  <si>
    <t xml:space="preserve">add amt - 12.5 mg po daily  , neurobion 1 tab po daily _x000D_
- refill and appt - with serial bp records and  hga1c </t>
  </si>
  <si>
    <t>-T2DM on NPH 20/8IU, metformin 500 mg po daily P2. HTN with HHD on Nifedipine 20 mg po daily, Furosemide 40 mg po daily Spironolactone 25 mg po daily, ASA 81 mg po daily</t>
  </si>
  <si>
    <t xml:space="preserve">complains palpitation </t>
  </si>
  <si>
    <t xml:space="preserve">bp=100/65 pr=160 irregular </t>
  </si>
  <si>
    <t xml:space="preserve">HF 2RY TO DVHD(MR , TR) WITH mrEF(40-45%) P2 :- CORPUMONALE with MILD PHTN &amp; SEC polycythemia P3 :- B ASTHMA P4 :- T2 DM P5 :- Afib with fast ventricular response </t>
  </si>
  <si>
    <t xml:space="preserve">HF 2RY TO DVHD(MR , TR) WITH mrEF(40-45%) P2 :- CORPUMONALE with MILD PHTN &amp; SEC polycythemia P3 :- B ASTHMA P4 :- T2 DM P5 :- Afib....patient stops taking metoprolol tartarate for 2 weeks due to GI compliant </t>
  </si>
  <si>
    <t xml:space="preserve">SOB breath of 15 days </t>
  </si>
  <si>
    <t>the same + ?Cor pulmonale 2o to Kyphoscoliosis</t>
  </si>
  <si>
    <t xml:space="preserve">fb s- 194 </t>
  </si>
  <si>
    <t xml:space="preserve">send baselin inx - hga1c </t>
  </si>
  <si>
    <t>DM  arising in pregnancy -on metformin 500 mg po BID</t>
  </si>
  <si>
    <t>she is 27 yrs old g3 para 2 mother whose amenorric for the past 8 month referred to our hospital from h/c with dx of hep b postive with viral load of 666,pict :nr otherwise no new complain</t>
  </si>
  <si>
    <t>PR=86,RR=20,HEENT-PC NIS,CHEST CLEAR ,INVESTIGATION-LIVER ENZYME NORMAL,ABD U/S =NORMAL</t>
  </si>
  <si>
    <t>chronic hep b + Gravid 3 para 2</t>
  </si>
  <si>
    <t>Reausure ,advice on danger sign and advise to give vaccine and immuniglobin for new born after delivery,appoint after 3 month</t>
  </si>
  <si>
    <t>BP126/78, 120/80,  FBS 174, 155, 183, 163</t>
  </si>
  <si>
    <t xml:space="preserve">ADD ATROVASTATIN, DAONIL 5MG PO DAILY SERIAL FBS RECORD ADVISE ON DIET </t>
  </si>
  <si>
    <t>T2DM on metformin 1.5GM/1 g PO BID</t>
  </si>
  <si>
    <t xml:space="preserve">no new complaint _x000D_
- stress </t>
  </si>
  <si>
    <t>fbs - ? _x000D_
bp - 160 / 72</t>
  </si>
  <si>
    <t xml:space="preserve">send rbs         </t>
  </si>
  <si>
    <t>Type 2 DM +HTN; NPH= 48/38 iu sc bid AM/PM] ,MTF 500mg po bid , Enalapril 10mg po bid , Amlodipine 10 mg po/d , Atorvastatin 20 mg po/d , ATENOLOL 12.5 MG PO/D</t>
  </si>
  <si>
    <t xml:space="preserve">stable vital sign _x000D_
chest-clear </t>
  </si>
  <si>
    <t>B.Asthma ON SALBUTAMOLE PUFF PRN SYMBICORT 2 PUFF</t>
  </si>
  <si>
    <t xml:space="preserve">B.Asthma ON SALBUTAMOLE PUFF SYMBICORT 2 PUFF BID </t>
  </si>
  <si>
    <t>yyyyyyyyyyyyyyyyyyyyyy</t>
  </si>
  <si>
    <t>yyyyyyyyyyyyyyyyyyyyy</t>
  </si>
  <si>
    <t>yyyyyyyyyyyyyyyyy</t>
  </si>
  <si>
    <t>yyyyyyyyyyyyyyy</t>
  </si>
  <si>
    <t>General body pain 1 week</t>
  </si>
  <si>
    <t>Lt hemiparisis 2rt to Acute to subacute lacunar ischemic infract</t>
  </si>
  <si>
    <t xml:space="preserve">continue mediction _x000D_
physiotherapy </t>
  </si>
  <si>
    <t xml:space="preserve">Acute to subacute lacunar ischemic infract 2ry to ? </t>
  </si>
  <si>
    <t xml:space="preserve">Bp- 180 /120 mm Hg </t>
  </si>
  <si>
    <t xml:space="preserve">P - Dm + Htn(uncontrolled )with HHD + Hypertensive Urgency R/O Hypertensive Emergency  </t>
  </si>
  <si>
    <t>this is para 2 mother come to our center refered from health center with dx of hep b postive with vial load of 565 otherwise no hx nausea,yellowiash discolouration</t>
  </si>
  <si>
    <t>PR=78,RR=18,HEENT=PC NIS,UPDATED INVESTIGATION=ABD U/S =NORMAL,LIVER ENZYME =NORMAL</t>
  </si>
  <si>
    <t>chronic Hep B</t>
  </si>
  <si>
    <t>Reausure advise on danger sign,appoint after 3 month</t>
  </si>
  <si>
    <t xml:space="preserve">VAGINAL BLEEDING &gt; 3 DAYS </t>
  </si>
  <si>
    <t>bp -85 18 127 / 68_x000D_
 fbs- ?</t>
  </si>
  <si>
    <t xml:space="preserve">same +? AUB 2 TO ? </t>
  </si>
  <si>
    <t xml:space="preserve">send  RFT , RBS , abdominal- PELVIC  u/s* , _x000D_
-THEN  PAP SMEAR _x000D_
</t>
  </si>
  <si>
    <t>P1-HTN with HHD + P2-BPH ON LASIX 40MG PO BID ENALAPRIL 5MG PO DAILY</t>
  </si>
  <si>
    <t>continue med_x000D_
reduce frusemide to 20mg po/d</t>
  </si>
  <si>
    <t xml:space="preserve">he had intermittent seizure </t>
  </si>
  <si>
    <t>pr: 65 18 bp; 100 / 70</t>
  </si>
  <si>
    <t xml:space="preserve">Epilepsy + controlled seizure </t>
  </si>
  <si>
    <t xml:space="preserve">refill_x000D_
appoint after 4 month </t>
  </si>
  <si>
    <t xml:space="preserve">BP - 137 / 90 PR - 109_x000D_
 </t>
  </si>
  <si>
    <t xml:space="preserve">SEE MANAGEMENT _x000D_
- APPT AFTER 3 MONTHS - RMOPD </t>
  </si>
  <si>
    <t>Poor controlled BP + Bilateral CCA IM thickning + stroke 2ry to Lt periventricular white mater focal infract + Mild LVH on aspirin 81 mg, atrovastatin 80 mg po daily, amlodipine 10 mg po daily, HCT 25 mg po daily</t>
  </si>
  <si>
    <t>LBP 2 degenerative spondylosis 2 + Hypertension</t>
  </si>
  <si>
    <t>BP measured 140/80</t>
  </si>
  <si>
    <t xml:space="preserve">he can control it with life style change </t>
  </si>
  <si>
    <t>swalloing difficty</t>
  </si>
  <si>
    <t xml:space="preserve">Difficulty of swallowing 2ry to ? </t>
  </si>
  <si>
    <t>?left wrist subluxation</t>
  </si>
  <si>
    <t>hx of fall acciident  on out stretched hand</t>
  </si>
  <si>
    <t>B.Asthma on SALBUTAMOL PUFF PRN AND SYMBICORT 2</t>
  </si>
  <si>
    <t xml:space="preserve">TINGLING AND BURNING  SENSATION OF OF EXTEMITES OF OVER A MONTH DURATION </t>
  </si>
  <si>
    <t xml:space="preserve">BP - 135 / 72 - 135/80 </t>
  </si>
  <si>
    <t xml:space="preserve">SEND LIPID PROFILE ,  SE , - UPDATE BASELINE </t>
  </si>
  <si>
    <t xml:space="preserve">P1=HTN (&gt;20yrs) on AMLODIPINE 10 MG PO/D , enalapril 10 MG PO/D </t>
  </si>
  <si>
    <t xml:space="preserve">BP130/80 ,PR 80, FBS 130, </t>
  </si>
  <si>
    <t xml:space="preserve">SOME JOINT PAIN </t>
  </si>
  <si>
    <t>bp=110/60 pr=70</t>
  </si>
  <si>
    <t>?RA on predinsolone 10/5mg tappered over 2wk  ands stopped ,pregabaline 75 mg po bid</t>
  </si>
  <si>
    <t>continue med_x000D_
determine RF</t>
  </si>
  <si>
    <t>?RA on predinsolone 10/5mg tappered over 2wk and stopped ,pregabaline 75 mg po bid_x000D_
(patient cant afford anti CCP)</t>
  </si>
  <si>
    <t>continue med_x000D_
determine RF BUT PTATIENT CANT AFFORD</t>
  </si>
  <si>
    <t xml:space="preserve">This is 29 years old known hep B pt for the last 4 years and currently she was referd for follow up,No hx of yellowish discloration,body swelling,she start TDF 4 year back but discontinue 2 year back </t>
  </si>
  <si>
    <t>PR=78,RR=20 HEENT PC NIS,UPDATED INVESTIGATION=Liver enzyme=normal viral load=988,abd/u/s=normal</t>
  </si>
  <si>
    <t>Reassure advise on danger sign appoint after 3 month</t>
  </si>
  <si>
    <t>Chronic viral hepatitis(Hbsag postive)</t>
  </si>
  <si>
    <t xml:space="preserve">cough productive of blood tinged sputum , LGIF, sweating </t>
  </si>
  <si>
    <t xml:space="preserve">P- Seronegative RA + R/o CAP </t>
  </si>
  <si>
    <t xml:space="preserve">CBC,CRP,CXR,sputumgram stain </t>
  </si>
  <si>
    <t xml:space="preserve">bp -               </t>
  </si>
  <si>
    <t xml:space="preserve">see management - collect echo on next appt </t>
  </si>
  <si>
    <t xml:space="preserve">Well controlled HTN + HHD + bradycardia 2ry to  \+| uti on rx + bronchitis </t>
  </si>
  <si>
    <t xml:space="preserve">urgency and frquency of 1 month  </t>
  </si>
  <si>
    <t xml:space="preserve">? Cystitis + abnormal utrine bleeding </t>
  </si>
  <si>
    <t xml:space="preserve">Abdpelv U/S, U/A , </t>
  </si>
  <si>
    <t xml:space="preserve">hx of cough, wheezing sob _x000D_
p/e; wheeze all over the chest </t>
  </si>
  <si>
    <t xml:space="preserve">? AGE + Dyspepsia+ allergic bronchitis r/o asthma </t>
  </si>
  <si>
    <t xml:space="preserve">prednisolone 60mg po d for 5 days ,30mg po/d or next 5 days </t>
  </si>
  <si>
    <t xml:space="preserve">BP- 117/75 mm Hg </t>
  </si>
  <si>
    <t xml:space="preserve">Refill_x000D_
continue oxygen therapy _x000D_
</t>
  </si>
  <si>
    <t>bp -147 / 90</t>
  </si>
  <si>
    <t xml:space="preserve">sam +?htn </t>
  </si>
  <si>
    <t xml:space="preserve">d/c atrova - _x000D_
- serial bp record - appt after 2 weeks </t>
  </si>
  <si>
    <t xml:space="preserve">Dyslipidemia on Atrovastatin 20 mg d + LBP on </t>
  </si>
  <si>
    <t xml:space="preserve">tft not done - financial reason </t>
  </si>
  <si>
    <t xml:space="preserve">refill and appt  WITH TFT  and vit d - ON THE NEXT APPT </t>
  </si>
  <si>
    <t>Hyperthyroidism on ptu 100 mg po  DAILY +RENAL STONE ON FOLLOW UP</t>
  </si>
  <si>
    <t>urgency and frequency of 1 month</t>
  </si>
  <si>
    <t xml:space="preserve">HHD +  Cystitis </t>
  </si>
  <si>
    <t xml:space="preserve">abdpelv U/S, U/A, Creat &amp;lt; BUN </t>
  </si>
  <si>
    <t>BP - 143 / 77_x000D_
HRCT result bilateral mi and upper lung dominant centrilobular emphysema+ superimposed bilateral basal bacterial bronchiolitis. mild coronary artery and tracheobronchial tree wall calcification</t>
  </si>
  <si>
    <t xml:space="preserve">refill medication and link  to mrc </t>
  </si>
  <si>
    <t xml:space="preserve">LINKED FROM Medical WARD - after 1 week admission _ASS'T OF acute exacerbation of COPD ( EMPHYSEMA ) plan discharge with symbicort 2 puff bid and salbutamol puff prn </t>
  </si>
  <si>
    <t>has hx of worsening cough which is productive of whitish tenatious sputum of 1month</t>
  </si>
  <si>
    <t>bp=160/90 pr=102_x000D_
chest-BBS over the lower 1/3 of left posterior chest</t>
  </si>
  <si>
    <t>P-1 TII DM (12 yrs) P-2 Bronchectasis + LLL SOLITARY NODULE /RML MULTIPLE NODULES R/O METS ON-NPH 24/20 , MTF- 500mg po bid -atrovastatin 40mg po/d amitriptlin 25 mg po daily,enalapril 5 mg po daily, had follow up at private.....+?acute exacerbation of bronchiectasis</t>
  </si>
  <si>
    <t xml:space="preserve">do cbc,cxr,gene expert </t>
  </si>
  <si>
    <t>P-1 TII DM (12 yrs) P-2 Bronchectasis + LLL SOLITARY NODULE /RML MULTIPLE NODULES R/O METS ON-NPH 24/20 , MTF- 500mg po bid -atrovastatin 40mg po/d amitriptlin 25 mg po daily,enalapril 5 mg po daily, had follow up at private</t>
  </si>
  <si>
    <t>P-1 TII DM (12 yrs) P-2 Bronchectasis + LLL SOLITARY NODULE /RML MULTIPLE NODULES R/O METS ON-NPH 24/20 , MTF- 500mg po bid -atrovastatin 40mg po/d amitriptlin 25 mg po daily,enalapril 5 mg po daily, had follow up at private.....+?acute exacerbation of bronchiectasis r/o PTB</t>
  </si>
  <si>
    <t>This is 66 years old female referred from hc with diagnosis of hep b and viral load=473. 6 years ago she was told that she has liver disease at countryside after she presents with compliant of yellowish discoloration of eye, easy fatigability, anorexia then she was treated herbal medication. currently the hep b was diagnosed while she was making check-up for travel. she was complaining intermittent abdominal pain, bloating and fatigability Otherwise no other subjective compliant, no family hx of liver disease or hcc</t>
  </si>
  <si>
    <t>PR=88,RR-18 Updated investigation liver enzyme =normal abd u/s -normal</t>
  </si>
  <si>
    <t>Chronic viral hepatitis (hep B)</t>
  </si>
  <si>
    <t>CVH(Hep b)</t>
  </si>
  <si>
    <t xml:space="preserve">burnig , tingling , and pain of 1 year </t>
  </si>
  <si>
    <t>B.Ashma(12YEARS) ON SYMBICORTAND SALBUTAMOLE PUFF PRN</t>
  </si>
  <si>
    <t>B.Ashma(12YEARS) ON SYMBICORT AND SALBUTAMOLE PUFF PRN</t>
  </si>
  <si>
    <t xml:space="preserve">bp -  147/88 - 136/91 - 141/81 -  161/98 - 151/88 -  163/85 _x000D_
-triglyceride 356MG/DL TOTAL CHOLESTROL 220g/dl uric acid 7.35_x000D_
 ECG - BORDERLIN LVH </t>
  </si>
  <si>
    <t xml:space="preserve">HTN W HHD + </t>
  </si>
  <si>
    <t xml:space="preserve">ADD ENALAPRIL  5 MG PO BID - 2 WEEKS - REFILL  </t>
  </si>
  <si>
    <t xml:space="preserve">HTN  FOR THE LAST 6 - 7 YEARS &gt; ON AMLODIPINE 10 MG PO DAILY , ATROVASTATIN 20 MG PO DAILY ,  2nd post op year after right lobectomy done on follow up at src </t>
  </si>
  <si>
    <t xml:space="preserve">bilateral leg pain   </t>
  </si>
  <si>
    <t xml:space="preserve">well controlled HTN + PNP </t>
  </si>
  <si>
    <t>BP=110/73 PR=88</t>
  </si>
  <si>
    <t>refill medication _x000D_
appoint after  2month</t>
  </si>
  <si>
    <t>Rt Side hemiparesis 2ry to Ischemic Stroke (2yrs back)_x000D_
P2= known HTN on on ASA 81mg/day, Atorvastatin 40mg/day and Amlodipine 10mg PO daily P3Psychotic disorder on follow up at pyschiatry side on respridone 4mg PO nocturnal and sertraline 50mg po daily</t>
  </si>
  <si>
    <t>no newe case</t>
  </si>
  <si>
    <t>no body swelling no yellowish discoloration of eye</t>
  </si>
  <si>
    <t>PR=78, RR=20</t>
  </si>
  <si>
    <t>chronic hepatitis(hep c positive)</t>
  </si>
  <si>
    <t>DO RNA VIRAL LOAD</t>
  </si>
  <si>
    <t>No new compliant_x000D_
has poor drug adherence</t>
  </si>
  <si>
    <t xml:space="preserve">Poorly Controlled HTN + DM _x000D_
</t>
  </si>
  <si>
    <t>Send RFT, UA, RBS</t>
  </si>
  <si>
    <t>P1=type 2dm on Metformin 1000mg PO daily, Glimpride 2mg PO BID _x000D_
P2=HTN  on Enalapril 5mg PO BID_x000D_
P3=hyperthyroidism on PTU 100mg PO BID</t>
  </si>
  <si>
    <t xml:space="preserve">d/c medication - 1 days </t>
  </si>
  <si>
    <t xml:space="preserve">bp -192 / 105 repeated - 174/93  pr - 109 _x000D_
- bp home record - 140/90 </t>
  </si>
  <si>
    <t xml:space="preserve">appt after 1 month with serial bp records and  updated rft </t>
  </si>
  <si>
    <t>HTN + Old Hemorrhagic Stroke + PN; On Enalapril 10 mg po bid , Neurobin 1 tab/day,Amlodipine 10 mg po daily, Amitriptyline 25 mg po/d</t>
  </si>
  <si>
    <t xml:space="preserve">he has also recurrent episodes of seizure </t>
  </si>
  <si>
    <t>Generalized tonic-clonic seizure</t>
  </si>
  <si>
    <t>PR=78,RR=20 HEENT=PC NIS, ABD=FULL MOVE WITH REPIRATION</t>
  </si>
  <si>
    <t>chronic hepatitis ( HBV ). Viral load ( DNA ) undetectable 0n November 2014 and March 2015</t>
  </si>
  <si>
    <t>REFILL Tenofovir 300 mg po /d</t>
  </si>
  <si>
    <t>Dx-- chronic hepatitis ( HBV ). Viral load ( DNA ) undetectable 0n November 2014 and March 2015.ON TDF 300MG PO FOR 7 YEAR</t>
  </si>
  <si>
    <t>Poor controlled T1 DM</t>
  </si>
  <si>
    <t xml:space="preserve">BP = 140mmgh </t>
  </si>
  <si>
    <t>well controlled HTN + UTI</t>
  </si>
  <si>
    <t>U/A, CBC, elect</t>
  </si>
  <si>
    <t>Compalins tingling sensation and weakness over the left UE</t>
  </si>
  <si>
    <t xml:space="preserve">bp - 151 / 71 pr - 81 _x000D_
 doppler u/s -  unremarkable - _x000D_
 rft - cr - 0.97 , bun - 14/15 , esr - 20 _x000D_
 t chol -  97 , trg - 78 , hdl - 30.5 , ldl - 50.9 _x000D_
 ck - 54.91 </t>
  </si>
  <si>
    <t xml:space="preserve">ad neurobion and diclo feanc gel - </t>
  </si>
  <si>
    <t xml:space="preserve">Left Upper Extremity Paraparesis sec ? + Old Stroke on follow up and management + Known HTN on </t>
  </si>
  <si>
    <t>this is 31yrs old female pt referrred from hc with dx of known chronic hep b for the past 20yrs with viral load of 639iu/ml otherwise no hx of nause,vomiting her sister had simillar illenes</t>
  </si>
  <si>
    <t>Investigation done,abdu/s normal ,liver enzyme normal ,RFT=Normal</t>
  </si>
  <si>
    <t>chronic hep b</t>
  </si>
  <si>
    <t>Reassure, advise on danger sign ,appoint after 3 month</t>
  </si>
  <si>
    <t>Flank pain of 1 month</t>
  </si>
  <si>
    <t xml:space="preserve">fatty live </t>
  </si>
  <si>
    <t xml:space="preserve">ABM  A WEEK BACK   TRIGGGERED  STRESS AND  WORK </t>
  </si>
  <si>
    <t>known epileptic patient taking phenytoin 100 mg PO TID, Phenobarbitone 100 mg po BID and NA valproate 200 mg po Bid</t>
  </si>
  <si>
    <t xml:space="preserve">headache of 1 month duration </t>
  </si>
  <si>
    <t xml:space="preserve">well controlled Asthma + ? HTN </t>
  </si>
  <si>
    <t xml:space="preserve">ECG CXR , CBC, OFT, U/A </t>
  </si>
  <si>
    <t xml:space="preserve">2* ABM IN A WEEK </t>
  </si>
  <si>
    <t xml:space="preserve">EEG - NORMAL </t>
  </si>
  <si>
    <t>AVOID PRECIPITATN FACTOR_x000D_
APPT - 1 MONTH.</t>
  </si>
  <si>
    <t xml:space="preserve">Seizure On Carbamazepine 200mg BID </t>
  </si>
  <si>
    <t>No seizure episode for the past 2 month</t>
  </si>
  <si>
    <t>BP=132 / 79</t>
  </si>
  <si>
    <t>well controlled Seizure disorder</t>
  </si>
  <si>
    <t>appoint after 3 month _x000D_
refill medication</t>
  </si>
  <si>
    <t>P1=Seizure disorder on phenytoin 100mg PO BID</t>
  </si>
  <si>
    <t>NO NEW COMPLIANT,</t>
  </si>
  <si>
    <t>PR=80,RR-20 HEENT PC NIS,CHEST CLEAR,ABD=FLAT MOVE WITH RESPIRATION</t>
  </si>
  <si>
    <t xml:space="preserve">CHRONIC VIRAL HEPATITIS ( HBV ) FOR THE LAST 3 YEAR ON TDF 300MG PO DAY </t>
  </si>
  <si>
    <t>Continue TDF 300MG PO DAILY</t>
  </si>
  <si>
    <t>CHRONIC VIRAL HEPATITIS ( HBV ) FOR THE LAST 3 YEAR ON TDF 300MG PO DAY FOR THE LAST 2AND HALF YEAR ON TDF 300MG PO DAILY</t>
  </si>
  <si>
    <t>this is a 24 year old female 2ndtm pxpatient linked form Health center for positivce hepatits HBVB +ve virl load 51 iu/ml</t>
  </si>
  <si>
    <t>BP=88,RR=18,HEENT=PC NIS,CHEST CLEAR ABD=GRAVID UTRUS,UPDATED INVESTIGATION=ABDU/S NORMAL LIVER ENZYEM NORMAL</t>
  </si>
  <si>
    <t>2nd tm px + HBV positive</t>
  </si>
  <si>
    <t>Reassure, advise on danger sign and vaccination for new born, appoint after 3 month</t>
  </si>
  <si>
    <t>BP=139 / 89</t>
  </si>
  <si>
    <t xml:space="preserve">appoint after 3month with seral BP record_x000D_
refillmedication_x000D_
</t>
  </si>
  <si>
    <t>P1= Hypertenstion on amlodipine 5mg po daily and HCT 25mg PO daily atrovastatin 20mg po daily</t>
  </si>
  <si>
    <t xml:space="preserve">INTERMITTENT CHEST PAIN _ PT _x000D_
 SUBJECTIVE -IMPROVEMENTS </t>
  </si>
  <si>
    <t xml:space="preserve">CXR BEFORE DISCHARGE - shows good lung expansion but there is still minimal pleural effusion, </t>
  </si>
  <si>
    <t xml:space="preserve">LINK BACK TO MRC - </t>
  </si>
  <si>
    <t>LINKED FROM -''Hydro Pneumothorax 2ry to ?Tuberculous Empyema''_x000D_
 CURRENTLY ON _x000D_
 RHZE 4 tabs per day pyridoxine 50 mg po once daily plasil 10mg iv PRN</t>
  </si>
  <si>
    <t xml:space="preserve">Gestasional DM </t>
  </si>
  <si>
    <t xml:space="preserve">FBS, Lipi profil, U/A </t>
  </si>
  <si>
    <t xml:space="preserve">ANEMIA deficiency </t>
  </si>
  <si>
    <t xml:space="preserve">she has the same complaint </t>
  </si>
  <si>
    <t>NO NEW COMPLIANT NO FAMILY HX</t>
  </si>
  <si>
    <t>no peripheral stigmata of CLD,UPDATED INVESTIGATION-LIVER ENZYEM NORMAL,ABD U/S NORMAL</t>
  </si>
  <si>
    <t>chronic HBV (since 2005 ec)</t>
  </si>
  <si>
    <t>do liver enzyme</t>
  </si>
  <si>
    <t>chronic HBV (since 2005 ec) HBV viral load = 4,940 iu/ ml</t>
  </si>
  <si>
    <t xml:space="preserve">BP = 166/95mmgh </t>
  </si>
  <si>
    <t xml:space="preserve">U/A, Elect , CXR , ECG, CBC, OFT </t>
  </si>
  <si>
    <t xml:space="preserve">Factitious disorder + ? peripheral neuropathy + Ureteral prolapse </t>
  </si>
  <si>
    <t>this is a 23 years old G3P1A1 (spontaneuos at 4 months) curently claims to be 5 months amenorrhic presented with referral for HepB followup but she also complains of easy fatigability of 1 month duration associated with throbbing headache, dizziness, blurring of vision, palpitaion of same duration she has started ANC follow up at local clinic and she claims the Hep B was diagnosed during her fiirst pregnancy 3 years back but she was not started on medication or follow up. THE CURRENT VIRAL LOAD IS 864 iu/ml OTHERWISE she has no recent hx of fever, abdominal pain or dragging sensation, nausea, voming , diarrheaa, jaundice, urine or stool color change no hx of chestpain, SoB no ohter known chronic medical illness</t>
  </si>
  <si>
    <t>no peripheral stigmata of cirrhosis ,updated investigation abd u/s normal,liver enzyem normal</t>
  </si>
  <si>
    <t>2nd TMPX + chronic Hep B infection</t>
  </si>
  <si>
    <t>Reassure advise on danger ,appoint after 3 month</t>
  </si>
  <si>
    <t xml:space="preserve">This is a 35 yr old female pt presented with referral paper which shows hepititis B Positive with viral load of 633/ml. She gave birth 8 month back. other wise she has no yellowish discoloration of eye, no body swelling no other medical illness, currently Nausea and vomiting after she start  TDF </t>
  </si>
  <si>
    <t>no peripheral stigmata of cirrhosis's investigation  ABD U/S=Coarse liver ,liver enzyme normal</t>
  </si>
  <si>
    <t>known HEP B POSITIVE</t>
  </si>
  <si>
    <t>Refill TDF 300MG PO DAILY,UPDATE LIVER ENZYEME APPOINT AFTER  2 MONTH</t>
  </si>
  <si>
    <t>known HEP B POSITIVE ON TDF 300MG PO DAILY LAST ONE MONTH</t>
  </si>
  <si>
    <t>decreased WBC count</t>
  </si>
  <si>
    <t>No new compliant_x000D_
carbocisteine syrup no improvement</t>
  </si>
  <si>
    <t>BP=91 / 57</t>
  </si>
  <si>
    <t xml:space="preserve">appoint after 1month _x000D_
</t>
  </si>
  <si>
    <t>Headache and fever  2days duration</t>
  </si>
  <si>
    <t xml:space="preserve">BP=           </t>
  </si>
  <si>
    <t>send RFT ,lipid profile</t>
  </si>
  <si>
    <t>P1=Lacunar infarction (MRI- Mild degree chronic small vessel ischemic change(Lt frontal white matter intensities)  on Atrostain 2o)mg PO daily, ASA 81mg PO daily_x000D_
P2= known Allergic rhinitis + hearing loss 2ndry ? CHL</t>
  </si>
  <si>
    <t>Diarrhea of 3days duration, associated with crampy abdominal pain, borboryngymi of the sameduration. Has also epigastric pain worsening after meal</t>
  </si>
  <si>
    <t>BP- 130/72, P-72 regular_x000D_
pins conjm NIS_x000D_
soft abdomen</t>
  </si>
  <si>
    <t>Dyspepsia 2o to ?PUD + AGE r/o  IP</t>
  </si>
  <si>
    <t>Ciprofloxacin 500mg po BID for 5days_x000D_
Tinidazole 2gm po for 3days_x000D_
Do CBC, U/A, S/E</t>
  </si>
  <si>
    <t>Frontal Headache of 2days duration, no vomiting, photophobia or phonophobia, but has intermitant tendency to fall</t>
  </si>
  <si>
    <t>BP-182/98, p85, regular_x000D_
pinc conj, NIS_x000D_
Clear chest_x000D_
JVP flat_x000D_
No body weakness</t>
  </si>
  <si>
    <t>HTN urgency R/o Emergency</t>
  </si>
  <si>
    <t>Nifedipin 20mg po stat_x000D_
Amlodipin 10mg po/d_x000D_
HCT 25mg po/d_x000D_
DO ECG, RFT, U/A</t>
  </si>
  <si>
    <t>HTN Ugrency</t>
  </si>
  <si>
    <t>Intermitant Rt leg pain of 3months duration, the pain worsens at night, but no leg swelling, pain during walking._x000D_
Epigastric pain_x000D_
Tinitus, but no ear discharge, pain</t>
  </si>
  <si>
    <t xml:space="preserve">BP-143/82, P-90, regular_x000D_
pale conjuction, NIS_x000D_
JVp flat_x000D_
Decreased pulsation of Dorsalis padis </t>
  </si>
  <si>
    <t>Poory controlled HTN + T2DM + ?PAD of the Rt leg + Dyspepsia 2o to Drug induced PUD</t>
  </si>
  <si>
    <t>HbA1C, Doppler U/S, Lipid profile, U/A, ECG_x000D_
MTF 500mg po BID_x000D_
Enalapril 5mg po BID_x000D_
Consider ASA and Statin after IX</t>
  </si>
  <si>
    <t>T2DM + HTN_x000D_
On_x000D_
MTF 500mg po daily_x000D_
Enalapril 5mg po daily</t>
  </si>
  <si>
    <t>BP- 142-52/91-97_x000D_
Decreased palpitation</t>
  </si>
  <si>
    <t>BP- 142/95, P- 102, regular_x000D_
Pinc conj, NIS</t>
  </si>
  <si>
    <t>Enalapril 5mg po BID_x000D_
Carvidelol 12.5mg po BID_x000D_
Do TFT</t>
  </si>
  <si>
    <t>HTN + Palpitation 2o to ?_x000D_
on _x000D_
Enalapril 5 mg po bid _x000D_
propranolol 20 mg po/d_x000D_
_x000D_
Echo-Mild LVH, ECG-LAD</t>
  </si>
  <si>
    <t>Enalapril 5mg po BID_x000D_
Carvidelol 12.5mg po BID_x000D_
Do TFT, RFT</t>
  </si>
  <si>
    <t>Worsening of LBP of 5days duration extending to the Rt leg, has hx of LBP of 1yr duration, started after lifting heavy onject</t>
  </si>
  <si>
    <t>BP- 102/65, P-100, regular_x000D_
Pinc conj, NIS_x000D_
LRT-positive</t>
  </si>
  <si>
    <t>The same + LBP with radiculopathy</t>
  </si>
  <si>
    <t>Diclofenac 75mg po PRN_x000D_
Amitriptylin 25mg po/d noct_x000D_
Carbamazepin 200mg po BID</t>
  </si>
  <si>
    <t>LBP with Radiculopathy 2o to ?disc disease</t>
  </si>
  <si>
    <t xml:space="preserve">fbs- 140 -  150   bp - 60  bp -144 / 73 - ( home record ) 130/90 - _x000D_
 rft - cr - 1.1 , urea - 27 _x000D_
 hga1c - 6.7 % _x000D_
 t chole - 214 ,  hdl - 66 , ldl - 123 _x000D_
 trg - 124 </t>
  </si>
  <si>
    <t xml:space="preserve">see management _x000D_
appt after 3 months </t>
  </si>
  <si>
    <t>Poor controlled T2 DM + HTN; on Mixtard=24/14 iu sc bid AM/PM, MTF 500 mg po/d, Amlodipine 5 mg po/d</t>
  </si>
  <si>
    <t xml:space="preserve">mild headache  , periorbital swelling in the morning , easyfatigability &gt; week duration _x000D_
- burning sensaton during micturation </t>
  </si>
  <si>
    <t xml:space="preserve">fbs -  150 -  84 * _x000D_
 bp -  150/80  - 150/70 </t>
  </si>
  <si>
    <t xml:space="preserve">same  +            </t>
  </si>
  <si>
    <t xml:space="preserve">send inx                           </t>
  </si>
  <si>
    <t>HTN + Type 2 DM + Cholelithiasis_x000D_
Nephrolithiasis+ _x000D_
Myometrial cystic lesion likely cystic degeneration of myoma_x000D_
                                                                                                     on NPH 26IU/14 IU SC BID, Enalapril 10 mg po BID, Atorvastatin 20 mg po daily, HCT 25 mg po daily</t>
  </si>
  <si>
    <t xml:space="preserve">bp - 137 / 84 - 150/80 _x000D_
 fbs - ?_x000D_
</t>
  </si>
  <si>
    <t xml:space="preserve">send rbs       </t>
  </si>
  <si>
    <t>bp - 115/81 - 126 / 77</t>
  </si>
  <si>
    <t xml:space="preserve">known htn on  amlodipine - 10 mg po daily , enalapril 10 mg po bid , Asa - 81 mg po daily , atrovastatin 20 mg po daily - + TLE On carbamazepine 200 mg po BID risperidone 2 mg po noct ( o follow up at psychiatry side ) </t>
  </si>
  <si>
    <t>bp - 140/85 -_x000D_
- bp- office record - 82  154 / 85</t>
  </si>
  <si>
    <t xml:space="preserve">appt after  2 weeks and update baselin inx </t>
  </si>
  <si>
    <t xml:space="preserve">insomnia and tingling sensation </t>
  </si>
  <si>
    <t>bp -129 / 85</t>
  </si>
  <si>
    <t xml:space="preserve">make amlodipine 5 mg po daily enalapril 5 mg po bid , add amt 12.5 mg po daily  until appt date _x000D_
_x000D_
</t>
  </si>
  <si>
    <t>HTN with HHD + PN on enalapril 5 mg po bid , amlodipine 5 mg po bid  , on neurobion 1tab po daily</t>
  </si>
  <si>
    <t>bp - 120-130/ 80- 85 _x000D_
 125 / 91</t>
  </si>
  <si>
    <t xml:space="preserve">fbs- 136-125-134-128_x000D_
 bp - 138/80 - 130/78 - 129/78 - 121/80 </t>
  </si>
  <si>
    <t xml:space="preserve">HTN on HCT 25mg po daily, enalapril 5mg po daily and meloxicam 15mg po PRN_x000D_
_x000D_
</t>
  </si>
  <si>
    <t>cough which is dry of three days duration associated with SOB at ordinary physical activity,  LGIF general malaise and headache. she also complains urinary continuence while she coughs</t>
  </si>
  <si>
    <t xml:space="preserve">BP:  102 / 58   PR: 121_x000D_
FBS: 117 - 160mg/dl </t>
  </si>
  <si>
    <t xml:space="preserve">poor glycemic control + good bp control? HHD + ? CAP + ? stress urinary incontience </t>
  </si>
  <si>
    <t>CBC, CXR, ECG, U/A, OFT, FBS, Lipid profile</t>
  </si>
  <si>
    <t>p1: Type II DM on NPH=18/8 AM/PM; MTF 500 mg PO/D, Atrovastatin 20 mg po/d _x000D_
p2: HTN on Enalapril 10 mg po/d, ASA 81 mg po/d, Neurobin 1 tab po/d and meloxicam 15 mg po daily _x000D_
p3: late onset schizophrenia on Risperidone 1 mg po nocturnal</t>
  </si>
  <si>
    <t xml:space="preserve">bp -  122 / 81_x000D_
 home record  - 143/63 - 160/80 </t>
  </si>
  <si>
    <t>same +Blindness 2 to ?</t>
  </si>
  <si>
    <t>HTN + pn  on enalapril 10 mg po bid, Neurobion 1 tab po/d</t>
  </si>
  <si>
    <t xml:space="preserve">cough which is dry of three days duration </t>
  </si>
  <si>
    <t xml:space="preserve">BP: 117 / 76   PR: 85_x000D_
FBS: 176 ( Week back measurement) </t>
  </si>
  <si>
    <t xml:space="preserve">good bp control + poor glycemic control + ? CAP </t>
  </si>
  <si>
    <t>CBC, CXR, FBS, OFT</t>
  </si>
  <si>
    <t>p1: T2DM on MTF 1000/500 mg po BID, doanil 5mg po daily_x000D_
p2: HTN on Candesartan/HCT-16/12.5mg po daily _x000D_
p3: CTMNG on PTU 200mg po TID on follow up at SRC</t>
  </si>
  <si>
    <t xml:space="preserve">b p - 162-122-138-139-159-145-130_x000D_
 bp - 141/77 pr - 81 </t>
  </si>
  <si>
    <t xml:space="preserve">send ecg , send abominal u/s - rft </t>
  </si>
  <si>
    <t>T2 DM ON MTF 500mg bid P2. HTN w ?hhd + bph  Enalapril 10 mg daily, ASA 81mg/d, Atorvastatin 20 MG PO/D, nifedipine 20mg daily; Neurobion 1 tab po/d, AMT 25mg po daily</t>
  </si>
  <si>
    <t>BP: 185 / 105</t>
  </si>
  <si>
    <t>nifidipine 20mg SL and measure after 30 min</t>
  </si>
  <si>
    <t xml:space="preserve">p1: HTN on losartan 50mg po daily and HCT 25mg po daily_x000D_
P2- BOO 2nd bph on alfuzocin 10mg po daily ( urology side) </t>
  </si>
  <si>
    <t>HGA1C=5.7, TG=281, T.CHOLESEROL= 130, -ECHO(18/3/2016 EC)= IHD WITH RED. EF(30%) -RFT=NORMAL, LFT=NR, URINE ANALYSIS= PROTIEN IS +3</t>
  </si>
  <si>
    <t>p1:IHD with red. EF(30%) + T2 DM + PAD. substance use (Smoking) ON SPIRONOLACTONE 25 MG PO/DAY, ATEROZ 40MG PO/DAY, METFORMIN 1gm po bid PO/DAY, metoprolol 25mg po daily, ASA 81 MG PO/DAY, enalapril 5 mg PO BID, Amlodipine 10mg PO daily ECHO (2020)= IHD with moderate LV systolic dysfunction + Moderate LVH with grade I Diastolic dysfunction</t>
  </si>
  <si>
    <t xml:space="preserve">bp - 173 / 81_x000D_
- bp - home record - 100- 117 /80 - 83 </t>
  </si>
  <si>
    <t>HTN on Enalapril 10mg daily , Amlodipine 10mg daily, HCT 25mg daily</t>
  </si>
  <si>
    <t>BP=117/78,PR=95,FBS=82,110,128 mg/dl</t>
  </si>
  <si>
    <t>refill the medication and advise on diet and tell her to bring serial FBS measurements for next follow up time and link her to ophthalmology unit for evaluation and management</t>
  </si>
  <si>
    <t>Problem List_x000D_
T1DM on NPH 42/22 IU SC BID</t>
  </si>
  <si>
    <t>KNPTIOWN EPLEC PATIENT ON CARBAMAZEPINE 400 MGO BID, PHENTOIN 150 MG PO BID),PHENOBARBITAL 5 P0 MG PO DAIL</t>
  </si>
  <si>
    <t xml:space="preserve">he had follow up at LHC currently presented with referal paper with increased serum Cr ( 1.1) </t>
  </si>
  <si>
    <t xml:space="preserve">BP: 141/84    PR: 77_x000D_
FBS: 86mg/dl   HgA1c: 6.2 _x000D_
lipid profile: total cholesterol: 147   TGA: 68    HDL: 43     LDL: 90  _x000D_
RFT: Cr: 1.1   BUN: 10 </t>
  </si>
  <si>
    <t xml:space="preserve">Sub optimal bp control + good glycemic control </t>
  </si>
  <si>
    <t>Refill and appoint after 01 month</t>
  </si>
  <si>
    <t xml:space="preserve">p1: known HTN ( 8yrs) on enalapril 10mg po daily, amlodipine 5mg po daily_x000D_
p2: known T2DM ( &gt;6yrs) on MTF 500 mg po BID, atrovastatin 20mg po daily </t>
  </si>
  <si>
    <t xml:space="preserve">complains left intermittent leg pain </t>
  </si>
  <si>
    <t xml:space="preserve">P- left proximal and distal leg acute DVT(treated) following post partal </t>
  </si>
  <si>
    <t>diclofenac 50mg po prn_x000D_
advice to use stocking and lift leg up will sitting _x000D_
appoint after 3 month if no complaint consider discharge</t>
  </si>
  <si>
    <t>bp=130/67 pr=80</t>
  </si>
  <si>
    <t xml:space="preserve">LT sided hemiparesis 2nd to Ischemic stroke (8 months) +T2 DM +HTN WITH HHD ON ASA 81 MG PO/D, ATORVASTATIN 40 MG PO/D, METFORMIN 500 MG PO BID, ENALAPRIL 5 MG PO/bid, amlodipine 10 mg/day....wellcontrolled DM and HTN </t>
  </si>
  <si>
    <t>continue same mgt_x000D_
determine HGBA1C</t>
  </si>
  <si>
    <t xml:space="preserve">BP-100-110/70 mmHg </t>
  </si>
  <si>
    <t>left CVAT _x000D_
no other positive finding</t>
  </si>
  <si>
    <t>?urolithiasis+ dyspepsia secondary to ? PUD</t>
  </si>
  <si>
    <t xml:space="preserve">bp -  130/70 - 138 / 74_x000D_
 echo - mild lvh , g1 left ventricular diastolic  dysfun , ef -  60 % </t>
  </si>
  <si>
    <t xml:space="preserve">same + hhd </t>
  </si>
  <si>
    <t xml:space="preserve">HTN with HHD (Mild LVH and mild PHTN) on Nifedipine 20 mg daily , HCT 25 mg d, enalapril 5 mg po/d 2. Nephrolithiasis on follow up </t>
  </si>
  <si>
    <t>for medical check fit</t>
  </si>
  <si>
    <t>he is complaining bilateral flank pain of 3 months duration other wise he has no hx of urgency,frequency, dysuria or urine color change and he is also complaining  back pain of 2 months duration</t>
  </si>
  <si>
    <t>BP=153/90,PR=83</t>
  </si>
  <si>
    <t xml:space="preserve">fair BP control +?   </t>
  </si>
  <si>
    <t>refill the medication and advise on diet and tell him to bring serial BP measurements for next follow up time and send CBS,U/A,RFT,ABDOMINO PPELVIC U/S</t>
  </si>
  <si>
    <t>Problem List_x000D_
Problem List known hypertensive + old stroke patient on ASA 81 mg po daily, atrovastatin 20mg po daily, enalapril 10mg po daily and amlodipine 10mg po daily</t>
  </si>
  <si>
    <t xml:space="preserve">bp=130/80 pr=100 </t>
  </si>
  <si>
    <t>HTN + OLD STROKE (5 yrs)+ DVHD (MODERATE MR AND MILD AR +MODERATE TR MODERATE PHTN ) + A.FIB on Metoprolol 75mg PO BID, Lasix 40 mg PO BID, amlodipine 5mg PO daily, Digoxin 0.125 mg po/d, warfarin 2.5mg PO daily, atorvastatin 40 mg po dialy,</t>
  </si>
  <si>
    <t>HTN + OLD STROKE (5 yrs)+ DVHD (MODERATE MR AND MILD AR +MODERATE TR MODERATE PHTN ) + A.FIB on Metoprolol 75mg PO BID, Lasix 40 mg PO BID, amlodipine 5mg PO daily, Digoxin 0.125 mg po/d, warfarin 2.5mg PO daily, atorvastatin 40 mg po dialy...warfarin 2.5</t>
  </si>
  <si>
    <t>Bp----98 / 61 , FBS --- 106 , 118 , 85 , 136 , 96 , 88 , 106 , 118 , 96 , 157 .</t>
  </si>
  <si>
    <t>controlled pressure and glycemia .</t>
  </si>
  <si>
    <t xml:space="preserve">BP-137 / 68 mmHg(130-150/70-79mmHg) &amp; FBS-123-187 mg/dl </t>
  </si>
  <si>
    <t xml:space="preserve">P1. DM on NPH 30/20 IU SC BID P2. HTN on Amlodipine 10 mg po/d &amp; HCT 25 mg/dl </t>
  </si>
  <si>
    <t xml:space="preserve">fb s- 276 </t>
  </si>
  <si>
    <t xml:space="preserve">Type I diabetic on nph - 34/22  iu sc bid </t>
  </si>
  <si>
    <t xml:space="preserve">fair BP control +?  PN+?UROLTIASIS </t>
  </si>
  <si>
    <t>HTN + OLD STROKE (5 yrs)+ DVHD (MODERATE MR AND MILD AR +MODERATE TR MODERATE PHTN ) + A.FIB on Metoprolol 100mg PO BID, Lasix 40 mg PO BID, amlodipine 5mg PO daily, Digoxin 0.125 mg po/d, warfarin 2.5mg PO daily, atorvastatin 40 mg po dialy...warfarin 2.5</t>
  </si>
  <si>
    <t>pr: 73 17 bp:140 / 83</t>
  </si>
  <si>
    <t xml:space="preserve">P1: sever pulmonary HTN with corpulmonale P2: Hypertension P3 breast ca(resected) + fairly controlled htn </t>
  </si>
  <si>
    <t>refill_x000D_
update ixs</t>
  </si>
  <si>
    <t>patients pain has persisted (pricking and burning pain worse at night), no weakness, no sensory loss, position test normal, heel walking normal, toes walking normal, romberg's test normal, cerbrovestibular test normal, patients abl to make circles with feet in both feets holding pain b/n big toe an next finger in both feet. no heaache, no visual problem, no behavioural problem, no memory loss, good judgement, demostates a request to stop a car for asking a lift, fluent speech , enough words content. no RVI, no addiction history, has diabetes (good glycemic con trol) no back pain (PSA normal, serium vitamin D normal, MCV normal)</t>
  </si>
  <si>
    <t>sleeps well, walking distance good, muscl;e strength good, no emotional change, no memory loss, good judgement. remarks (pt has head tremor whic has existed for the past 20 yrs anmd similar finding in the family members and pt has no conserns for this)</t>
  </si>
  <si>
    <t>same diosease course</t>
  </si>
  <si>
    <t>amitryptyline given</t>
  </si>
  <si>
    <t>sensorymotory bilateral lowerextrimites polyneuropathy</t>
  </si>
  <si>
    <t xml:space="preserve">bp -   98 / 79 - 115/72 </t>
  </si>
  <si>
    <t xml:space="preserve">link to  health center </t>
  </si>
  <si>
    <t xml:space="preserve">P1=known hypertension on HCT 25mg PO daily P2 =bilateral varicose vein_x000D_
_x000D_
</t>
  </si>
  <si>
    <t>bp=120/70 pr=80_x000D_
MSS=no edema</t>
  </si>
  <si>
    <t xml:space="preserve">lasix 20mg po bid </t>
  </si>
  <si>
    <t>complains cough which stimes produce thin sputum of 1 week</t>
  </si>
  <si>
    <t xml:space="preserve">lasix 20mg po bid _x000D_
azthromycin 500mg po/d for 3 days </t>
  </si>
  <si>
    <t xml:space="preserve">has swellig on the right mastoid area since one month, no discharge or earache. was treated with prednisolone for 10 days_x000D_
he had urologic procedure for ?BPH and use catheter since then _x000D_
</t>
  </si>
  <si>
    <t xml:space="preserve">BP   PR 68 regular _x000D_
facial deviation to the left with wide opened tearing right eye_x000D_
3 by 2 cm tender and firm mass on the right mastoid region_x000D_
</t>
  </si>
  <si>
    <t xml:space="preserve">Bells palsy + ? mastoiditis </t>
  </si>
  <si>
    <t>CBC, U/S, evaluation by ENT side</t>
  </si>
  <si>
    <t>P ? Bells palsy more than two month</t>
  </si>
  <si>
    <t xml:space="preserve">had hx of ABM a week back </t>
  </si>
  <si>
    <t xml:space="preserve">BP: 124/68   PR: 80 </t>
  </si>
  <si>
    <t>cbc, s/e, EEG, FBS, ECG</t>
  </si>
  <si>
    <t>p1: knpwn epileptic patient ( &gt;7yrs) on phenobarbital 100 mg po bid</t>
  </si>
  <si>
    <t>He is complaining Lt foot joint pain of  1 month duration</t>
  </si>
  <si>
    <t>BP=147/84,PR=80</t>
  </si>
  <si>
    <t xml:space="preserve">good BP control+ Lt foot joint pain </t>
  </si>
  <si>
    <t>refill the medication and advise on diet and tell him to bring serial BP measurements for next follow up time and send Lt foot joint X- RAY</t>
  </si>
  <si>
    <t>Problem List_x000D_
P1-BPH P2- right nephrolithiasis P3- HTN with HHD</t>
  </si>
  <si>
    <t>lasix 20mg po bid _x000D_
repeat TFT</t>
  </si>
  <si>
    <t>Known Cor Pulmonale +Htn on Medication +B.Asthma+subclinical hypothyroidism(6month back)</t>
  </si>
  <si>
    <t xml:space="preserve">EPIGASTRIC PAIN THAT RADIATES TO THE BACK_x000D_
U/S NORMAL ABDOMINOPELVIC U/S _x000D_
</t>
  </si>
  <si>
    <t>DYSPEPSA  SECONDARY TO? PUD</t>
  </si>
  <si>
    <t>FURTHER WORKUP AND TREATMENT</t>
  </si>
  <si>
    <t>COUGH  IMPROVEING _x000D_
- BILATERAL LEG  SWELLING &gt; WEEKS DURATION</t>
  </si>
  <si>
    <t>bp-134 / 84 _x000D_
 bp - home record -  120/70 -  130/70 - 100/60 _x000D_
 echo - - degenerative changes aortic valve with no hemodynamic changes and grade I LV DD , ef - 60 _x000D_
- chest -cleaR</t>
  </si>
  <si>
    <t xml:space="preserve">same  urti </t>
  </si>
  <si>
    <t xml:space="preserve">SEND RFT , U/A , SE _x000D_
- ECG </t>
  </si>
  <si>
    <t xml:space="preserve">known HTN +degenerative changes aortic valve  + OA + LBP with degenerative spondylosis with radiculopathy ON AMILODIPIN10 MG PO DAILY AND ATENOLOL 50MG PO DAILY , lasix 40 mg po daily </t>
  </si>
  <si>
    <t xml:space="preserve">complains back pain </t>
  </si>
  <si>
    <t>bp=130/90 pr=87_x000D_
MSS=GII pitting edema</t>
  </si>
  <si>
    <t xml:space="preserve">indomethacin 25mg po bid _x000D_
do RFT,U/A </t>
  </si>
  <si>
    <t xml:space="preserve">indomethacin 25mg po bid _x000D_
</t>
  </si>
  <si>
    <t>P1: Cor pulmonale 2ry to ? COPD with Secondary polycythemia P2: Known HTN On 1. ASA 81 MG PO/D 2. SALBUTAMOL MDI 2 PUFFs PRN 3. BECLOMETHASONE MDI 200mcg/dose 2 PUFFS BID 4. LASIX 40 MG PO BID 5. Enalapril 5 mg PO daily...cr=0.7</t>
  </si>
  <si>
    <t>B/P--85/60 , chest--- LT basal decreased air entry , CVS-- NAD , Abdomen-- shifting  dullness. CBC -Hgb-- 11.2 , LRT-- Albumin-- 4.1 , AST--15 ,ALT--13 , HBV--negative, HCV--negative , RFT--WNL , U/sound -- ascites ,Fluid analysis  ( cells --319 , N--20 , L--80 .)</t>
  </si>
  <si>
    <t xml:space="preserve">? Tuberculosis in peritoneum. </t>
  </si>
  <si>
    <t>Repeat fluid  cytology .</t>
  </si>
  <si>
    <t xml:space="preserve">A man with mental illness since longer and recently  developed  abdominal distention with no leg edema but on and off cough .No fever .he has good urine out put . </t>
  </si>
  <si>
    <t xml:space="preserve">indomethacin 25mg po bid _x000D_
update CBC </t>
  </si>
  <si>
    <t>P1: Cor pulmonale 2ry to ? COPD with Secondary polycythemia P2: Known HTN On 1. ASA 81 MG PO/D 2. SALBUTAMOL MDI 2 PUFFs PRN 3. BECLOMETHASONE MDI 200mcg/dose 2 PUFFS BID 4. LASIX 40 MG PO BID 5. Enalapril 5 mg PO daily...cr=0.7 hgb=19</t>
  </si>
  <si>
    <t>indomethacin 25mg po bid _x000D_
update cbc</t>
  </si>
  <si>
    <t xml:space="preserve">P1: Cor pulmonale 2ry to ? COPD with Secondary polycythemia P2: Known HTN On 1. ASA 81 MG PO/D 2. SALBUTAMOL MDI 2 PUFFs PRN 3. BECLOMETHASONE MDI 200mcg/dose 2 PUFFS BID 4. LASIX 40 MG PO BID 5. Enalapril 5 mg PO daily...cr=0.7_x000D_
</t>
  </si>
  <si>
    <t>BP=134//92,140/92,PR=93,FBS=192</t>
  </si>
  <si>
    <t>Problem List_x000D_
HTN + T2DM On MTF 1.5gm/1gm, Glibenclemide 10mg BID, HCT 25mg/day, Atrovastatin 20mg/day, ASA 81mg/day and Enalapril 10mg po BID</t>
  </si>
  <si>
    <t xml:space="preserve">currently she has no hx of diarrea,vomting otherwise no she had mild pain </t>
  </si>
  <si>
    <t>pr: 90 17 bp:118 / 75</t>
  </si>
  <si>
    <t xml:space="preserve">IBD (?CD)+IDA( corrected) + PN </t>
  </si>
  <si>
    <t xml:space="preserve">refill_x000D_
update cbc,oft ,esr serum albumin_x000D_
escalate pregabalin 75mg po bid </t>
  </si>
  <si>
    <t xml:space="preserve">IBD (?CD)+IDA( corrected) + PN ON AZA 100x1, Pregabalin 75mg Po daily hgb: 12.8 mcv: 85.8 plt:566k  wbc: 4.3k  Vitamin B12= 538.9 (Ref 197-866)_x000D_
esr: 17 </t>
  </si>
  <si>
    <t xml:space="preserve">complains leg and back pain </t>
  </si>
  <si>
    <t>bp=125/90 pr=80</t>
  </si>
  <si>
    <t xml:space="preserve">she has no new complaint but joint pain worsened </t>
  </si>
  <si>
    <t>B/P-- 125/60 , MSS--  the Rt knee is hot .</t>
  </si>
  <si>
    <t>Nifedipine 20 mg po /D + Atenolol 50 mg p[o /d .</t>
  </si>
  <si>
    <t>Dx--HPN + severe OA .</t>
  </si>
  <si>
    <t>BP=120/76,PR=61</t>
  </si>
  <si>
    <t>good  BP control and fair glycemic control</t>
  </si>
  <si>
    <t>refill the medication and advise on diet and tell her to bring seral BP and FBS measurements for next follow up time and send FBS</t>
  </si>
  <si>
    <t>Problem List_x000D_
HTN+T2DM; on MTF 500mg po/d , ASA 81 mg po/d Atorvastatin 20 mg po/d Atenolol 50 mg po/d , meloxicam 15 mg po day</t>
  </si>
  <si>
    <t>VS BP 11/70 PR 99 RR 20</t>
  </si>
  <si>
    <t xml:space="preserve">the diarreha and abdominal pain has regressed expet post prandial fulleness,early satiety and facial sweling </t>
  </si>
  <si>
    <t>pr: 83 17 bp;110 / 72</t>
  </si>
  <si>
    <t>Iliocollitis 2NDRY? CD on predensolone 20MG po daily, AZATHIOPRINE 100MG PO/D</t>
  </si>
  <si>
    <t xml:space="preserve">hold on prednisolone _x000D_
continue azathioprine plan to change to metotherxate  _x000D_
appont after 1 month _x000D_
update cbc,oft ,fbg </t>
  </si>
  <si>
    <t xml:space="preserve">P- Iliocollitis 2NDRY? CD on predensolone 20MG po daily, AZATHIOPRINE 100MG PO/D, ESOMEPERAZOLE 20MG PO/D_x000D_
_x000D_
esr: 33 </t>
  </si>
  <si>
    <t>complain of easy fatigability anorexia polyphagia</t>
  </si>
  <si>
    <t>r/o nodular toxic goiter</t>
  </si>
  <si>
    <t>bp=160/75 pr=80</t>
  </si>
  <si>
    <t>AMILODIPINE+valsartan is not avaiable change to amlodipine 10mg_x000D_
escalate insulin to 68/46 iu</t>
  </si>
  <si>
    <t>P- T2 DM P2=HTN P3=Rx induced hypothyroidism ON Irbesartan/HCT 150MG/12.5MG PO/D ( she was not taking due to unavailability), Pre-Mix insulin 64/44 IU9 BID, ASA 81 MG PO/D,MTF 1GM mg po bid,( poor adherence due to dyspepsia) Thyroxin 100 mcg/d , Atenolol 50 mg bid, amlodipin 5 mg po daily,atrovastatine 20mg po daily...hgba1c=7.9....TFT=N</t>
  </si>
  <si>
    <t xml:space="preserve">FBS &amp; CBC </t>
  </si>
  <si>
    <t xml:space="preserve">BP - 124 / 59 </t>
  </si>
  <si>
    <t>continue the sane mgt</t>
  </si>
  <si>
    <t>He has some degree of abdominal; swelling No leg swelling .</t>
  </si>
  <si>
    <t>B/P--11868 , PR--68 , Abdomen --? shifting dullness  BUN--22 , creatine -- 0.56.</t>
  </si>
  <si>
    <t>?Ascites  but tolerated drug .</t>
  </si>
  <si>
    <t>Tenofovir 300 mg po /D + Frusemide 40 mg po QOD + Sirono0lacton 100 mg po / d for some weeks .</t>
  </si>
  <si>
    <t xml:space="preserve">Dx -- chronic viral hepatitis ( HBV )  with cirrhosis and decompensation on Tenofovir since October 2016 . </t>
  </si>
  <si>
    <t>no cough, no SOB,no edem,a, no visual problem on follow up 9cataract),  back pain, no paresthasia, joint mobility good, good balance, good un derstanding, cooperative, no obesity, no sttress, no psychosocial distress, good dietary habit, good hygioen (brush tooth), adherent to medication, toileting good, good social interaction. remarks (no breast mass, no vafginal discharge, pap smear done CIN one on follow up at zewditu hospital) weist circumferance 94 cm / heighjt 145 cm =0.64 pt has visceral obesity risk fatty liver. BP 120/70 mmHg mostly arounfd thios</t>
  </si>
  <si>
    <t>sleeps well, walking distance good, muscle strength good, no emotional change, no memory loss but forgetfulness, good judgement. remarks (right ear deafness fost otiotes media with perforation of tympanic membrane, )</t>
  </si>
  <si>
    <t>salt restriction, be actibve, minimize coffee, prevention of fall, vegitable and fruit dish, legumes dish, use only liquid oil, avoid fattypoilly food, abvoid fried food, no alcohol, avoid hjeavy  duty, prevention of cough to (avoid rupture of anurysm )</t>
  </si>
  <si>
    <t>hypertension, aortic anurysm (on follow up)</t>
  </si>
  <si>
    <t>cataract.....</t>
  </si>
  <si>
    <t xml:space="preserve">she complains of post prandial fulleness ,early satiety and currently she has no cough ,sob ,wheezing </t>
  </si>
  <si>
    <t xml:space="preserve">pr: 82 18 bp: 94 / 55 cbc; normal oft: normal </t>
  </si>
  <si>
    <t xml:space="preserve">RVI on HAART(undetected viral load on 5/1/2014) + Asthma-COPD Overlap syndrome with Cor-pulmonale(with sever pulmonary HTN TAPSE 9 PASP 66 EF 60) + Ovarian cyst adenoma = k (corrected ) </t>
  </si>
  <si>
    <t xml:space="preserve">refill_x000D_
update ixs _x000D_
appoint after 3 months </t>
  </si>
  <si>
    <t>He is complaining urgency ,frequency and burning sensation during urination of 3 days duration other wise no hx of dysuria and urine color change and he is also complaining Lt knee joint pain of 1 week duration</t>
  </si>
  <si>
    <t>BP=148/89,PR=80,FBS=100,135,138</t>
  </si>
  <si>
    <t>good BP and glycemic control+?UTI+?OA OF Knee</t>
  </si>
  <si>
    <t>refill the medication and advise on diet and tell him to bring serial BP and FBS measurements for next follow up time send cbc ,u/a Lt knee joint X -ray</t>
  </si>
  <si>
    <t>Problem List_x000D_
known T2DM metformin 500 mg po bid , atorvastatin 20 mg po/day, AMT 25 mg po day , neurobin 1tab po day</t>
  </si>
  <si>
    <t xml:space="preserve">FBS- 140-_x000D_
</t>
  </si>
  <si>
    <t xml:space="preserve">SEE MANAGEMENT , HGA1C FOR NEXT APPT </t>
  </si>
  <si>
    <t>Schizophrenia on Risperidone 4 mg noct, Type 1 Dm NPH 20/10 iu sc am/pm</t>
  </si>
  <si>
    <t xml:space="preserve">new complain (sob,cough,orthopnea,pnd) </t>
  </si>
  <si>
    <t>pr: 54 17 bp; 135 / 74</t>
  </si>
  <si>
    <t xml:space="preserve">P-2 HFrEF 2ry DCMP ( EF= 30-35%) P-2 HTN RX + improved </t>
  </si>
  <si>
    <t xml:space="preserve">escalate enalpril 10mg po bid _x000D_
add forxiga 10mg po/d_x000D_
update ixs,echo </t>
  </si>
  <si>
    <t>P-2 HFrEF 2ry DCMP ( EF= 30-35%) P-2 HTN RX- On - Enalapril 10mg po daily - Spironolactone 25MG po/d -Bisoprolol 10mg PO daily, Amlidipine 5mg po/d</t>
  </si>
  <si>
    <t xml:space="preserve">Abdominal swelling is decreasing </t>
  </si>
  <si>
    <t xml:space="preserve">B/P--   10070 , BUN--32mg  , creatinine --1 mg </t>
  </si>
  <si>
    <t>Responding .</t>
  </si>
  <si>
    <t>Frusemide 40 mg po BID + spironolactone 100 mg po BID + Cipro floxacillin + lab.</t>
  </si>
  <si>
    <t>FBS- 120 -_x000D_
 HGA1C - 7.3%_x000D_
 BP -  140/70 -151 / 74</t>
  </si>
  <si>
    <t>no cough, no SOB, no edema, no visual problem evaluted, back pain, paresthasia, joint mobility good but has bilateral knee pain bacvk pain related, good balance, good understanding,cooperative, no obesity, no stress, no psychosocial distress, good hygioen ( pt had lost many tooth addiction related past history), no addiction, adherent to medication, toileting (constipation), good social interaction. rem,arks (no BPH symptoms)  weist circumferance 96 cm/ height 172 cm= 0.55 pt has no visceral obesity. BP 150/90 mmHg</t>
  </si>
  <si>
    <t>sleeps well, waklking distance good, muscl;e strength good, no emotional change, no memory loss but forgetfulness, good judgement</t>
  </si>
  <si>
    <t>salt rstriction, nbne activ e, minimize coffee, prebvention of fall, vegitable and fruit  dish, leghumes dish, use onl;y liquid oil, get adequate sun light</t>
  </si>
  <si>
    <t>hyopertension, dyslipidemia, radiculopathy with back pain</t>
  </si>
  <si>
    <t>FBS- 130-120-125</t>
  </si>
  <si>
    <t xml:space="preserve">dribbling, frequency, nocturia of 3 years </t>
  </si>
  <si>
    <t xml:space="preserve">BP; 126/81    PR: 87 _x000D_
Abdominopelvic u/s: enalarged prostate likely BPH and mild fatty liver _x000D_
CBC: WNL </t>
  </si>
  <si>
    <t xml:space="preserve">Fair bp control + fatty liver + BPH </t>
  </si>
  <si>
    <t xml:space="preserve">RFT, U/A, s/e_x000D_
Link to urology </t>
  </si>
  <si>
    <t xml:space="preserve">P1: Known HTN ( &gt;5yrs) on nifidipine 20mg po daily_x000D_
p2: dyslipidemia on atrovastatin 20mg po daily </t>
  </si>
  <si>
    <t>pr: 72 18 bp; 151 / 87  hoome bp: 100-140/60-70</t>
  </si>
  <si>
    <t xml:space="preserve">Lt Hemiplegia 2ndry to Hemorrhagic stroke + HTN </t>
  </si>
  <si>
    <t>BP=111/70,PR=68,FBS=106,156,154mg/dl</t>
  </si>
  <si>
    <t>fair GLYCEMIC CONTROL</t>
  </si>
  <si>
    <t>refill the medication and advise on diet and tell her to bring seral FBS measurement for next follow up time</t>
  </si>
  <si>
    <t>Problem List_x000D_
P=T2DM on insulin on NPH=20/10 IU SC BID and metformin 500 mg po BID</t>
  </si>
  <si>
    <t xml:space="preserve">BP: 115 / 75   PR; 68 </t>
  </si>
  <si>
    <t xml:space="preserve">p1: Asthma on beclametasone 2 puff bid and salbutamol 6 puff PRN_x000D_
P2: SC on elocom cream ( Dermatology side) </t>
  </si>
  <si>
    <t>dyspepsia r/o IP</t>
  </si>
  <si>
    <t>dyspepisia r/o IP</t>
  </si>
  <si>
    <t xml:space="preserve">FBS- 96 - 90 - 100 _x000D_
 BP -137 / 89_x000D_
- BP HOME RECORD -  120- 125 - 130/ 80-70 </t>
  </si>
  <si>
    <t xml:space="preserve">UPDATE INX FOR NEXT APPT , - URIC ACID HGA1C AND RFT </t>
  </si>
  <si>
    <t xml:space="preserve">Ischemic stroke + HTN + Type 2 DM + Dyslipidaemia + BPH - ON  MTF - 500 MG PO BID , ENALPARIL 10 MG PO BID  , ATROVASTATIN 40 MG PO BID , ASA - 81 MG PO DAILY ,  AMLODIPINE 5 MG PO DAILY </t>
  </si>
  <si>
    <t>she has running nose.</t>
  </si>
  <si>
    <t xml:space="preserve">B/p -- 100/50 , AST--42 , ALT--70 , Albumin -- 4.3 gm </t>
  </si>
  <si>
    <t>Responding but poor compliant .</t>
  </si>
  <si>
    <t>prednisolone 10 mg po /d + Azathioprine 50 mg po / d.</t>
  </si>
  <si>
    <t>DX --Auto immune hepatitis , clinically .</t>
  </si>
  <si>
    <t>BP=120/76,PR=61,FBS=95mg/dl</t>
  </si>
  <si>
    <t>has hx of melena</t>
  </si>
  <si>
    <t>Acute exacerbation of asthma precipitated by SCAP + Sever Anemia (3.9) secondary to GEJ polyp + multinodular goiter</t>
  </si>
  <si>
    <t xml:space="preserve">give hemap syrum tid _x000D_
if melena continues do endoscopy _x000D_
senior consulted </t>
  </si>
  <si>
    <t xml:space="preserve">T2DM on Metformin 1gm po bid,glibencamide 10 mg po bid,atrovastatin 20 mg po daily, + HTN on enalapril 5mg po daily,_x000D_
_x000D_
</t>
  </si>
  <si>
    <t>no cough, no SOb, no edema, no visual problem evaluted, back pain, paresthasia, good self care, adherent to medication . weist circumferance 91 cm/ height 160 cm = 0.56 pty has  no visceral obesity , opt has BPH stymptoms</t>
  </si>
  <si>
    <t>sleeps poorly, waklking distance good, muscle strength good, no emotional change, no memory loss, good judgement</t>
  </si>
  <si>
    <t>salt rtestriction, be active,  minimize coffee, prevenmtion of fall, vegitable and fruit dish, legumes dish, foot care (hygien, wear loose shoe, becareful wghile cutting nails, keep moisturing legs with vaslin)</t>
  </si>
  <si>
    <t>BP - 121/75</t>
  </si>
  <si>
    <t xml:space="preserve">SEND CXR AND COLLECT INX _x000D_
 LINK BACK TO MRC FOR APPT TOMORROW </t>
  </si>
  <si>
    <t xml:space="preserve">NEPHROTIC SYNDROME, ENALAPRIL 5 MG PO/D, LASIX 40MG PO DAILY </t>
  </si>
  <si>
    <t xml:space="preserve">Refill &amp; continue Vitamin D &amp; Calcium (that she is taking it at home) </t>
  </si>
  <si>
    <t>This is a known RA patient for the last 5 years on Methotrexate 7.5 mg /wk &amp; Folic acid 5 mg po/d</t>
  </si>
  <si>
    <t>P2= RVI ON HAART( 1yr ) + CNS toxoplasmosis(treated)+?Tuberculoma (treated)+ P2=Focal seizure disorder P3=MDD 2ry to ?GMC on sertraline 50 mg po/d, HAART(1yr), anti-TB(took for 1yr) , cotrimoxazole 960x1, Carbamazepine 400/400, Fluconazole 200x1</t>
  </si>
  <si>
    <t>he is complaining urine color change of  2 weeks duration other wise no hx of urgency ,frequency ,dysuria</t>
  </si>
  <si>
    <t>BP=95/65,PR=65</t>
  </si>
  <si>
    <t>good BP and glycemic control+?UTI</t>
  </si>
  <si>
    <t>refill the medication and advise on diet and tell him to bring seral BP and FBS measurements for next follow up time and send U/A ,cbc</t>
  </si>
  <si>
    <t>Problem List_x000D_
DM+HTN; on NPH= 22/10am/pm Amlodipine 10 mg po/d</t>
  </si>
  <si>
    <t>FB S- 58 - 200 -110 -_x000D_
 BP - 120/70-124 / 75</t>
  </si>
  <si>
    <t xml:space="preserve">SEND HGA1C FOR NEXT APPT WITH RFT -_x000D_
 APPT AFTER 1 MONTH WITH SERIAL BP /FBS RECORDS </t>
  </si>
  <si>
    <t xml:space="preserve">T2DM + HTN + PN ON  NPH - 30/20 IU SC BID  ,  ENALAPRIL 5 MG PO BID ,  NIFEDIPINE - 20 MG PO BID , AMT 25 MG PO DAILY  , ATROVASTATIN 20 M GPO DAILY </t>
  </si>
  <si>
    <t xml:space="preserve">still complaining of Rt upper extremity difficulty of moving it &amp; she had hx of knife injury at at shoulder &amp; she had physiotherapy but no impovement </t>
  </si>
  <si>
    <t xml:space="preserve">BP-148 / 92 mmHg </t>
  </si>
  <si>
    <t xml:space="preserve">Refill,adbvice her on LSM &amp; link her to neurology </t>
  </si>
  <si>
    <t xml:space="preserve">Newly Dx HTN on Amlodipione 5 mg po/d </t>
  </si>
  <si>
    <t>V/S--WNL , chest---clear , Abdomen -- unremarkable  CBC--WNL , LFT--- WNL , U/sound  of abdomen -- normal study .</t>
  </si>
  <si>
    <t>Functional disease , ?</t>
  </si>
  <si>
    <t>A man with recurrent abdominal pain / epigastric  with no vomiting or melena . claims good sleep pattern . He is on PPI .</t>
  </si>
  <si>
    <t xml:space="preserve">CHILLS AND RIGOR ,   NECK PAIN  , HEACHACHE &gt; 4 DAYS DURATION </t>
  </si>
  <si>
    <t>CT of the Chest----Lt lower lobe parabronchial nodules and ground glass opacity + LT hilar and peritracheal lymph nodes .AFS of sputum --negative ._x000D_
PR -89 BP-91 / 58</t>
  </si>
  <si>
    <t xml:space="preserve">SEND CBC , OFT _x000D_
- ANALGESIC </t>
  </si>
  <si>
    <t>SS with Raynaud phenomenon + previous Bell*s palsy. + pulmonary TP ( smear negative )</t>
  </si>
  <si>
    <t>she is sxs free for her asthma &amp; not on any medication for the past 2 yrs. She has also a known Seizure d/o pt for the past 25 yrs on unspecified po medication NOCT &amp; has follow up at Amanuel hospital. NO ABM</t>
  </si>
  <si>
    <t>BP=127 / 87, PR=78( Regular)_x000D_
echo: good biventricular function</t>
  </si>
  <si>
    <t>make lasix  20mg po daily, enalapril 2.5mg po daily and meloxicam 15mg po daily</t>
  </si>
  <si>
    <t>DVHD+ PN+ ASTHMA + Knee OA( on follow up at Orthopedics side); On Furosemide 40mg/day, Spironolactone 12.5mg/day, Enalapril 5mg/day and Meloxicam 15mg/da</t>
  </si>
  <si>
    <t>BP=140/85,PR=80 FBS=160,180 mg/dl</t>
  </si>
  <si>
    <t>poor GLYCEMIC CONTROL AND FAIR BP control</t>
  </si>
  <si>
    <t>refill the medication and advise on diet and tell her to bring serial  BP and FBS measurements for next follow up time</t>
  </si>
  <si>
    <t>Problem List_x000D_
poor conrtolled T2 DM + hypertension NPH 40/32 enalapril 10 mg po bid amlodipine 10 mg po/day Amt 25 mg po/day atrovastatin 20 mg po/day</t>
  </si>
  <si>
    <t xml:space="preserve">LEFT KNEE ,LEFT  ANKLE AND LOWER BACK  PAIN OF 1 MONTH DURATION _x000D_
</t>
  </si>
  <si>
    <t>SAME + ? RA+ CLBP 2RY TO?</t>
  </si>
  <si>
    <t>no cough, no SOB, no edema, no visual problem evaluted, no back pain, no paresthasia, previous symptoms subsided, good self care , afdherent to medication. weist circumferance 106 cm/ height 155cm= 0.68 pt has visceral obesity risk fatty liver</t>
  </si>
  <si>
    <t>chew enough food, no neurogenic pain,  masictor musle contraction strong, no facial nerve palsy, trigemina nerve l function (no lacrimation, no heaache, opthalmic ,maxillary anmd manmdivbla branches of function intact, strong masicutor muscle contraction)</t>
  </si>
  <si>
    <t xml:space="preserve">good disease course+ tinea corporis </t>
  </si>
  <si>
    <t>salt restriction, be active, minimize coffee, preve tion of fall, vegitable and fruit dish, legumes dish, use only liquid oil, avoid fattyoilly food, avoid friued food, no alcohol</t>
  </si>
  <si>
    <t>trigeminal neuralgia, hypertension, radiculopathy</t>
  </si>
  <si>
    <t>? rheumatoid arthritis</t>
  </si>
  <si>
    <t>BP: 200/95   150/85   160/95   180/90 ( Home measurement) , 154/97</t>
  </si>
  <si>
    <t>cbc, OFT, lipid profile, u/a</t>
  </si>
  <si>
    <t xml:space="preserve">HTN on amlodipine 10 mg po daily, enalapril 5mg po daily </t>
  </si>
  <si>
    <t>P- 2 month POD +ACUTE PROVOKED PROXIMAL LEFT LOWER EXTREMITY DVT ,SHE IS ON REVAROXABAN 10MG PO/D PT- 62 INR 5.3</t>
  </si>
  <si>
    <t>appoint after  3month and if no compliant discharge</t>
  </si>
  <si>
    <t>patient has appeared and he looks fine . No new complaint .</t>
  </si>
  <si>
    <t xml:space="preserve">B/P--- 16080 , PR--70 , chest---resonant and clear .N/S --LT sided hemiparesis . FBS --171 , 127 , 365 , 128 , 80 , 117 , 165 , 91 , 134 , 127 . RFT ( BUN-- 15 , creatinine 1.6, ) LFT ( AST--29 , ALT--15 ,) , Na+--134 , K+--4.5 </t>
  </si>
  <si>
    <t>Glibenclamide 5 mg po BID + Metformin 1 gm po BID + HCT 50 mg po +Nifedipine 40 mg po /d +Atorvastatin 20mg po /d .</t>
  </si>
  <si>
    <t>Dx = HPN + CVA + Type 2 DM = ? Melanoma at the feet</t>
  </si>
  <si>
    <t>She is complaining itching and pain on anal fissure area of 6 months duration</t>
  </si>
  <si>
    <t>BP=134/87,PR=55,FBS=120,123MG/DL</t>
  </si>
  <si>
    <t>Good BP CONTROL+? hemorrhoid</t>
  </si>
  <si>
    <t>refill the medication and advise on diet and tell her to bring serial FBS measurements for next follow up time link to surgical unit</t>
  </si>
  <si>
    <t>Problem List_x000D_
Moderate fatty liver + DM on LSM</t>
  </si>
  <si>
    <t xml:space="preserve">B/P--130/64 , PR-- 83 ,  urea --23 , creatinine -0.7 mg </t>
  </si>
  <si>
    <t>Nifedipine 40 mg po BID + Atenolol 50 mg po /d + ASA 81 mg po /d + Atorvastatin 20 mg po/d.</t>
  </si>
  <si>
    <t>she has been admitted at ward for 20 days</t>
  </si>
  <si>
    <t>BP-128 / 62 mmHg,cr.-1,AST-31,ALT-13 &amp; ALP-13 &amp; HCV RNA 1248000IU/ML</t>
  </si>
  <si>
    <t xml:space="preserve">link to Dr.Selam (HCV +Ve) a/r viral load </t>
  </si>
  <si>
    <t>p1= Decompensated CLD 2ry to chronic? HB C(Ab +ve) + P2=AFIB +P3= UTI (treated) + P4=moderate hyponatremia(127) +p5= Hypoalbuminemia(2.7)</t>
  </si>
  <si>
    <t xml:space="preserve">link to Dr.Selam (HCV +Ve) </t>
  </si>
  <si>
    <t xml:space="preserve">in distress, has cough, has bilateral pretibial edema , JVP raised, dicreased air entry on both posterior chest, no cyanosios but has feeb;le pulse, </t>
  </si>
  <si>
    <t>orthopenia of 2 pillows , no PND, sleeps well, adherent to medication, has good urineout, frusomide was discontinued (to minimize risk of hypotension pt has sever AS )</t>
  </si>
  <si>
    <t>CHF disease</t>
  </si>
  <si>
    <t xml:space="preserve">linked to emergency MOPD </t>
  </si>
  <si>
    <t xml:space="preserve">hypertension, dyslipidemia, HHD </t>
  </si>
  <si>
    <t>no cough, no SOB, no edema, no visual problem, no back pain, no paresthasia, good self care BP 130/80 mmHg , FBS 150 mg/dl,  hgbA1c 7.8%</t>
  </si>
  <si>
    <t>salt restriction, be active, minimize coffee, prevention of fall, vegitabl;e and gfruit dish, legues dish, use only liquid oil, get adequate sunlight, foot care (hygien , wear loose  shoe, becareful while cutting nail, keep moisturing leghs with vaslin), keep candy in pockes</t>
  </si>
  <si>
    <t>BP=140/90,PR=80, 118137,142 mg/dl</t>
  </si>
  <si>
    <t>refill the medication and advise on diet and tell him to bring serial FBS MEASUREMENTS FOR NEXT FOLLOW UP TIME</t>
  </si>
  <si>
    <t>Problem List_x000D_
T2 DM on metformin 500 mg po BID ( he was taking once daily) doanil 5 mg po/day + newly diagnosed HTN on LSM</t>
  </si>
  <si>
    <t>Dyslipidemia +OA + HHD.</t>
  </si>
  <si>
    <t xml:space="preserve">back burning pain </t>
  </si>
  <si>
    <t xml:space="preserve">TSH-4.32(0.27-4.2),FT3-2.6(N) &amp; FT4-0.97(N) &amp; BP-123 / 75 mmHg </t>
  </si>
  <si>
    <t>Known HTN+ Hypothyroidism +  lower back pain 2 to degenerative spondylosis Levothyroxine 50 mcg po/daily Hydrochlorothiazide - 25mg po/day, Enalapril 5mg po/bid AMT 25 mg po/day</t>
  </si>
  <si>
    <t>B/P--105 / 55 , febrile to touch, chest --clear , Abdomen-- scar , PR-- pus discharging wound .</t>
  </si>
  <si>
    <t>This is crohns  disease not TB.</t>
  </si>
  <si>
    <t xml:space="preserve">An elderly who has complex perianal fistula and Terminal ileitis and multiple sigmoid polyps and surgery done but not mentioned prop[erly .Sent to us for suspicion of Tuberculosis . she has fever </t>
  </si>
  <si>
    <t>EXACERBATION OF ABDOMINAL PAIN</t>
  </si>
  <si>
    <t xml:space="preserve">PR - 88 _x000D_
MILD TENDERNESS OVER LOWER ABDOMEN_x000D_
CYTOLOGY-ASCITES- SUPPURATIVE PERITONITIS_x000D_
_x000D_
</t>
  </si>
  <si>
    <t xml:space="preserve">ASCITES 2RY TO? </t>
  </si>
  <si>
    <t>DO ERECT CHEST XRAY AND LINK TO EOPD</t>
  </si>
  <si>
    <t>ASCITES 2RY TO?</t>
  </si>
  <si>
    <t xml:space="preserve">Still complaining of epigastric pain even while taking panthoprazole </t>
  </si>
  <si>
    <t xml:space="preserve">BP-122 / 80 mmHg </t>
  </si>
  <si>
    <t xml:space="preserve">Link to Gastroenterologist </t>
  </si>
  <si>
    <t>P1= GERD secondary to hiatal hernia (endoscopic diagnosis) P2 =degenerative disc disease</t>
  </si>
  <si>
    <t xml:space="preserve">BP-130/83 mmHg </t>
  </si>
  <si>
    <t>HTN on amlodipine 10 mg po daily and HCT 25 mg po daily.</t>
  </si>
  <si>
    <t>she is limping .</t>
  </si>
  <si>
    <t>V/S --WNL , MSS--- LT hip is painful on passive movement .</t>
  </si>
  <si>
    <t>OA of the  LT hip joint .</t>
  </si>
  <si>
    <t>see when symptomatic .</t>
  </si>
  <si>
    <t xml:space="preserve">bluring of vission </t>
  </si>
  <si>
    <t xml:space="preserve">BP-178 / 90 mmHg </t>
  </si>
  <si>
    <t xml:space="preserve">Amlodipine 10 mg po/d &amp; Enalapril 5 mg po BID </t>
  </si>
  <si>
    <t xml:space="preserve">KNOWN RVI ON HAART+ TB +  KNOWN HTN on Amlodipine 5 mg po/d </t>
  </si>
  <si>
    <t xml:space="preserve">patient is not volunteer for examination </t>
  </si>
  <si>
    <t>Un applicable .</t>
  </si>
  <si>
    <t>chronic viral hepatitis ( HCV ).</t>
  </si>
  <si>
    <t>To DR selam .</t>
  </si>
  <si>
    <t xml:space="preserve">Dx --chronic viral hepatitis ( HVC ) </t>
  </si>
  <si>
    <t>bp 135 / 85 PR 99 _x000D_
echo borderline LV wall thickness , LVEF 60 %</t>
  </si>
  <si>
    <t>Known HTN + ?HHD on enalapril 2.5 mg po day</t>
  </si>
  <si>
    <t xml:space="preserve">He is a known psychiatric pt for the past 16 yrs currently on Na-Valporate 500 mg po bid &amp; Olanzapine 10 mg po bid. _x000D_
Currently he No cough, SOB, bleeding from any site of the body or abdominal pain_x000D_
He claim decreased Abdominal girth.  </t>
  </si>
  <si>
    <t xml:space="preserve">BP=91 / 64 , PR=89_x000D_
Abdominopelvic u/s on 21/3/16=â€¢ Massive intraperitoneal ascites 2to ? _x000D_
ESR(12/5/2023)= 26, HBsAg=Negative, HCV-Ab= Negative_x000D_
On 12/2/23=&gt; Ascitic fluid analysis=&gt; Protein 2.1, Glu=116, LDH=208_x000D_
Ascitic fluid Analysis on 21/3/16=&gt; WBC=314, N=19.4, L=79.6, No stained organisms seen, No AFB seen, No fungal element seen_x000D_
Gen xpert( Sputum)=MTB NOT DETECTED_x000D_
CXR(22/3/16)=BILATERAL MILD PLEURAL EFFUSION _x000D_
Peritoneal fluid cytology( on 10/8/2023= negative for malignancy_x000D_
</t>
  </si>
  <si>
    <t>Ascites 2 to ? TB peritonium to r/o CLD + Known Psychoatric + Mild anemia</t>
  </si>
  <si>
    <t xml:space="preserve">Continue Lasix 40 mg po/d, Spironolactone 100 mg po/d_x000D_
Link to MRC </t>
  </si>
  <si>
    <t>P=? Tuberculosis in peritoneum.; on Lasix 40 mg po/d, Spironolactone 100 mg po/d</t>
  </si>
  <si>
    <t xml:space="preserve">80 17 bp: 162 / 89 home bp:108/80 </t>
  </si>
  <si>
    <t xml:space="preserve">refill_x000D_
continue physiotherapy </t>
  </si>
  <si>
    <t xml:space="preserve">intermitant fatigue _x000D_
no sob _x000D_
no body swelling </t>
  </si>
  <si>
    <t xml:space="preserve">fbs 148 23/3/2016 ec_x000D_
bp well controlled _x000D_
cr= 1 mg/dl </t>
  </si>
  <si>
    <t xml:space="preserve">refill all _x000D_
smbg </t>
  </si>
  <si>
    <t>P1;- HFpEF 2RY TO HHD + KNOWN HTN +T2DM on -Metformin 1.5/1 gm po BID, -Doanil 10 mg po BID, -Amlodipine 5 mg po/d -spironolactone 25mg po/d -enalapril 5mg po bid -furosemide 40mg po tid -Atrovastatin 20 mg po/d</t>
  </si>
  <si>
    <t>bp 125 / 76 PR 95 RBS 251</t>
  </si>
  <si>
    <t>poorly glycemic control + UTI</t>
  </si>
  <si>
    <t>MTF 1gm/ 500mg po bid ,ciprofloxacillin 500mg po bid for 7 days</t>
  </si>
  <si>
    <t>P1=T2DM P2= dyslipidemia on Metformin 500 mg po BID</t>
  </si>
  <si>
    <t xml:space="preserve">93 18 bp: 139 / 80 fbg: 137-140  ppg : &gt;160 </t>
  </si>
  <si>
    <t>T2dm + fairly controlled bg</t>
  </si>
  <si>
    <t xml:space="preserve">escalate nph:22/12 _x000D_
otherwise refill other medication_x000D_
advise on life style mgt _x000D_
</t>
  </si>
  <si>
    <t>bp  122 / 70  PR 67_x000D_
 Echo DVHD ( mild MR and mild AR) , moderate TR with moderate Pulmonary hypertension , LVEF 60% TAPSE 30</t>
  </si>
  <si>
    <t>DVHD + well bp control</t>
  </si>
  <si>
    <t>P=HTN with HHD + AV sclerosis with Mild AR on Lasix 40 mg po/d, Atenolol 50 mg po/d,Neurobin 1 tab po/d, Amitriptyline 25 mg po/d ---&amp;gt;&gt; Losartan 100 mg po/d AND HCT 25 mg po/d</t>
  </si>
  <si>
    <t>HE HAS TINGLING SENSATIONS ON BOTH LEGS.NO OTHER COMPLIANT</t>
  </si>
  <si>
    <t>BP=110/70   PR=88_x000D_
FBS=130-140MG/DL_x000D_
NORMAL ARTERIAL EXAMINATIONS</t>
  </si>
  <si>
    <t>REFILL_x000D_
DO HGA1C_x000D_
REDUCE DOSE OF STATIN TO 20MG PO/DAY</t>
  </si>
  <si>
    <t>P=HTN ON Enalapril 10mg PO/DAY Known T2DM(6 years) on Metformin 1gm po bid and Daounil 10mg po bid, Atrovastatin 40mg po daily</t>
  </si>
  <si>
    <t>PR: 83 17 BP: 117 / 78</t>
  </si>
  <si>
    <t>Hypertension + Old Hemorrhagic stroke with left sided hemiparesis for the last 10 years, Dyslipidemia, post TB bronchiectasis + Nephrectomy was done 20 year + WELL CONTROLLED HTN</t>
  </si>
  <si>
    <t xml:space="preserve">Refill_x000D_
continue other medication_x000D_
update lab ixs </t>
  </si>
  <si>
    <t>Hypertension + Old Hemorrhagic stroke with left sided hemiparesis for the last 10 years, Dyslipidemia, post TB bronchiectasis + Nephrectomy was done 20 years on amlodipine 5 mg po daily, atrovastatin 20 mg po daily, SALBUTAMOL PUFF PRN (currently he is not taking)</t>
  </si>
  <si>
    <t xml:space="preserve">has back discomfort _x000D_
has headache _x000D_
no body swelling _x000D_
sob is better </t>
  </si>
  <si>
    <t xml:space="preserve">hct 61 _x000D_
chets no distress _x000D_
clear </t>
  </si>
  <si>
    <t xml:space="preserve">same with polycytemia with smx </t>
  </si>
  <si>
    <t xml:space="preserve">refill all_x000D_
encourage longer home ox hour </t>
  </si>
  <si>
    <t>P1-Cor pulmonale 2ry to Asthma copd P2-HTN and dyslipidemia -on lasix po 40daily -Spirolactone 25 daily -atorvastatin 40mg po daily, -amlodipine 5mg po daily -beclomethasone 2puff bid and -salbutamol puff prn, -on home oxygen</t>
  </si>
  <si>
    <t xml:space="preserve">Still claim Lt knee pain &amp; swelling. Both ear Decreased hearing of 1 mon duration  </t>
  </si>
  <si>
    <t xml:space="preserve">BP=127/95, PR=87 LS x ray=Early Lumbar Degenerative Spondylosis; Lt knee x ray(20/3/16)= left knee OA </t>
  </si>
  <si>
    <t xml:space="preserve">HTN + radiculopathy 2 to Lumbar Degenerative Spondylosis + Lt knee OA </t>
  </si>
  <si>
    <t>Change Nifedine 20 mg po/d to Amlodipine 5 mg po/d, Dec. Atrovastatin 20 mg po/d, Amitriptyline 25 mg po/d, D/C Neurobion 1 tab po/d, Vit D/Ca 1000IU/500 mg, 1 tab po/d for 1 mon, Add Pregabaline 75 mg po/d _x000D_
Appt after 1 mon with Lipid profile &amp; FBS</t>
  </si>
  <si>
    <t xml:space="preserve">P=HTN+PN +OA; on Nifedine 20 mg po/d, Atrovastatin 40 mg po/d, Amitriptyline 25 mg po/d, Neurobion 1 tab po/d </t>
  </si>
  <si>
    <t xml:space="preserve">fbs _x000D_
100.   110, 92 , 105 </t>
  </si>
  <si>
    <t xml:space="preserve">same with good fbs </t>
  </si>
  <si>
    <t xml:space="preserve">refill_x000D_
post prandial bg </t>
  </si>
  <si>
    <t xml:space="preserve">Type 1 dM on NPH 18/18 </t>
  </si>
  <si>
    <t xml:space="preserve">98 17 bp: 136 / 77  fbg;&gt;200(frequently) </t>
  </si>
  <si>
    <t>T2DM (8 years) + RA + ASCVD 10 years risk of 5.4%</t>
  </si>
  <si>
    <t>refill_x000D_
update ixs _x000D_
escalate 10/6</t>
  </si>
  <si>
    <t>T2DM (8 years) + RA on NPH 6/3 IU, methotrexate 7.5 mg po/wk, Folic acid 5mg PO daily, prednisolone 5 mg po/d (she is taking it over 12 years) ASCVD 10 years risk= 5.4%</t>
  </si>
  <si>
    <t xml:space="preserve">no complaint...pt not willing for examination </t>
  </si>
  <si>
    <t>Dx --chronic viral hepatitis ( HVC )</t>
  </si>
  <si>
    <t xml:space="preserve">supplement multi vit _x000D_
do HC viral load_x000D_
</t>
  </si>
  <si>
    <t>bp 143 / 85 PR 100 fbs 127 , 82</t>
  </si>
  <si>
    <t>well  glycemic + bp control + LBP 2o to L.spondylosis</t>
  </si>
  <si>
    <t xml:space="preserve">abdominal burning pain Rt &amp; Lt UQ  &amp; no fever &amp; no SOB </t>
  </si>
  <si>
    <t>P1= Left knee OA</t>
  </si>
  <si>
    <t xml:space="preserve">NB it was induced ,_x000D_
 her dvt smx started while on tb since vl is suppressed let us dc warfarinn_x000D_
strictly advice when to come _x000D_
reevaluate </t>
  </si>
  <si>
    <t xml:space="preserve">no active dvt smx </t>
  </si>
  <si>
    <t xml:space="preserve">RVI previous dvt provoked ( 1 time </t>
  </si>
  <si>
    <t>as she was not taking warfarin for 1 mo due to lack of med let us seeh her</t>
  </si>
  <si>
    <t>Known RVI ON HAART + LT lower limb proximal recanalized thrombus with bilateral lower limb varicose vein., on WARFARIN 5 Mg PO /day with suppresed viral load</t>
  </si>
  <si>
    <t xml:space="preserve">he had back pain which radiae to lower legs with numness,paresthesia </t>
  </si>
  <si>
    <t xml:space="preserve">80 18 bp: 162 / 89  home bp: 133/70-152/84 </t>
  </si>
  <si>
    <t>P=CLBP 2ry to degenerative spondylosis + PAD amputated right digits ( 5 years back</t>
  </si>
  <si>
    <t xml:space="preserve">meloxicam 15mg po bid for 7 days _x000D_
refill other medications_x000D_
appoint after 3 month </t>
  </si>
  <si>
    <t>DVT ( unprovoked) on warfarin 5 mg po mo wed and fri</t>
  </si>
  <si>
    <t>DVT ( unprovoked) on warfarin 5 mg po mo wed and fri...inr=2.6</t>
  </si>
  <si>
    <t xml:space="preserve">has unable to flex and extend both hand of 5 years </t>
  </si>
  <si>
    <t xml:space="preserve">bp 111 / 77 PR 86 </t>
  </si>
  <si>
    <t>OA to r/o RA of hand joint</t>
  </si>
  <si>
    <t>HTN + multi nodular goiter on medication</t>
  </si>
  <si>
    <t xml:space="preserve">BP-150/70 mmHg &amp; RBS-190 mg/dl </t>
  </si>
  <si>
    <t xml:space="preserve">Increase NPH to 60/38 IU SC BID </t>
  </si>
  <si>
    <t>PR=102 RR=17 BP=116 / 65 T=36_x000D_
FBS=138-141-134-139-147-137-143MG/DL</t>
  </si>
  <si>
    <t>SUBOPTIMAL GLYCEMIC CONTROL +CONTROLLED HTN</t>
  </si>
  <si>
    <t>REFILL SAME MEDIC ATIONS</t>
  </si>
  <si>
    <t>BP=90/70 PR=95</t>
  </si>
  <si>
    <t>Continue med</t>
  </si>
  <si>
    <t>pr; 83 18 bp;152 / 82</t>
  </si>
  <si>
    <t>CHRONIC HBV INFECTION+ISCHEMIC STROKE +HTN;</t>
  </si>
  <si>
    <t xml:space="preserve">refill_x000D_
update cbc,oft ,hep b viral load ,abd u/s </t>
  </si>
  <si>
    <t xml:space="preserve">has smx of UTI </t>
  </si>
  <si>
    <t>a1c= 8 %     ldl= 98  hdl= 54  tg= 136   cr = o.7 _x000D_
all done dec 9, 2023</t>
  </si>
  <si>
    <t xml:space="preserve">same + UTI _x000D_
above target a1c </t>
  </si>
  <si>
    <t xml:space="preserve">mtf 1g po bid _x000D_
glimiperide 2 g p obid_x000D_
refill others _x000D_
update a1c and revise rx accordngly </t>
  </si>
  <si>
    <t xml:space="preserve">DM + HTN + Dyslipidemia _x000D_
ON mtf 1g po bid glibenclamide 10 mg p o bid _x000D_
atrovo 40 mg po od _x000D_
amlodipine 5 mg po od </t>
  </si>
  <si>
    <t>BP=home record=130/100,100/80,100/60,110/80_x000D_
BP=123 / 71</t>
  </si>
  <si>
    <t>appoint after 3 month with seral BP record_x000D_
refill medication  _x000D_
update Ix on next appointment</t>
  </si>
  <si>
    <t>P1=Hypertension on HCT 12.5 mg po daily, losartan 50mg po daily</t>
  </si>
  <si>
    <t>bp=140/80 pr=103_x000D_
MSS=GII edema</t>
  </si>
  <si>
    <t xml:space="preserve">escalate lasix to 40mg po bid_x000D_
indomethacin 25mg po bid_x000D_
</t>
  </si>
  <si>
    <t xml:space="preserve">he complains of epistaxis for the past 1 weak since he had common cold </t>
  </si>
  <si>
    <t>79 18 bp: 119 / 84</t>
  </si>
  <si>
    <t>dyslipidemia+ IHD</t>
  </si>
  <si>
    <t xml:space="preserve">hold on aspirin _x000D_
update cbc, coagulation profile ,oft </t>
  </si>
  <si>
    <t>P=dyslipidemia+ IHD HE IS ON ATROVASTATIN 20MG PO/DAY;ASA</t>
  </si>
  <si>
    <t xml:space="preserve">bp failr _x000D_
no con </t>
  </si>
  <si>
    <t xml:space="preserve">same with fair bp </t>
  </si>
  <si>
    <t xml:space="preserve">refill update inv </t>
  </si>
  <si>
    <t xml:space="preserve">p htn on amlodpine 5 mg po od </t>
  </si>
  <si>
    <t>HF+ Hypertension +CKD ?HTN with stable Cr =1.69 mg/d ,amlodipine 5mg po daily recent:1.4 mg/dl ,</t>
  </si>
  <si>
    <t xml:space="preserve">P=HF+ Hypertension +CKD ?HTN with stable Cr =1.69 mg/dl On , Enalapril 5mg po bid, amlodipine 5mg po daily recent:1.4 </t>
  </si>
  <si>
    <t>PR=77 RR=18 BP=108 / 73 T=36_x000D_
FBS=105 - 95 - 85 - 95 MG/DL</t>
  </si>
  <si>
    <t>P=TYPE 2DM +DYSLIPEDEMIA_x000D_
+CHOLELITHIASIS METOFORMIN 1000 MG PO BID GLIBENCLAMIDE 2.5 MG PO BID, ATORVATSTAION 40 MG PO DIALY AND ENALAPRIL 5 MG PO/DAY</t>
  </si>
  <si>
    <t>BP=home record= 161/110,133/90/132/97,139/93/136/95,149/93_x000D_
FBS=133</t>
  </si>
  <si>
    <t xml:space="preserve">Send RFT         </t>
  </si>
  <si>
    <t xml:space="preserve">P1=T2DM ,on metformin 1500mg/1000 po BID, doanil 10 mg po BID_x000D_
P2= HTN  amlodipine 5 mg po/d,enalapril 5 mg po bid, HCT 25 mg po /day_x000D_
P3= PN _x000D_
P4= dislipedemia + ? diabetic retinopaty , and  ,atrovastatin 20 mg po /day, </t>
  </si>
  <si>
    <t>BP=122/78, PR=76_x000D_
ECG(on 11/12/15)=Sinus Rhythm, Left Ventricular Hypertrophy</t>
  </si>
  <si>
    <t>Controlled HTN with HHD</t>
  </si>
  <si>
    <t>Nifedipine 20 mg Bid, HCT 25 mg d, ASA 81 mg d, Atorvastatin 20 mg d_x000D_
Appt after 3 mons then Update Lipid Profile, RFT &amp; serum ele</t>
  </si>
  <si>
    <t>P=HTN on Nifedipine 20 mg Bid, HCT 25 mg d, ASA 81 mg d, Atorvastatin 20 mg d</t>
  </si>
  <si>
    <t>patient has sx of depression and complains neuropathic syndrome</t>
  </si>
  <si>
    <t>bp 108/80 pr=80</t>
  </si>
  <si>
    <t xml:space="preserve">link to psychatric follow up for thr depression for Possible SSRI initiation _x000D_
_x000D_
amitryptylin 12.5 mg po/d </t>
  </si>
  <si>
    <t xml:space="preserve">P1 Ischemic stroke(2yrs) p2 HTN On ASA 81 mg po daily Atorvastatin 80 mg po daily Amlodipine 5 mg po daily+?post stroke depression </t>
  </si>
  <si>
    <t>home bp:125/75</t>
  </si>
  <si>
    <t xml:space="preserve">HTN with mild LVH + LBBB + well controlled bp </t>
  </si>
  <si>
    <t>she has right knee pain she has no other compliant</t>
  </si>
  <si>
    <t>PR=86 RR=18 BP=108 / 72 T=36</t>
  </si>
  <si>
    <t>REFILL_x000D_
DO HGA1C CBC RFT_x000D_
MAKE PREDINSOLONE 10MG PO/DAY</t>
  </si>
  <si>
    <t>P=HTN (10 years) + TIIDM (2 years)+ RA (5 years) + SMALL VESSEL DISEASE ON MTF 500 MG PO BID, ENALAPRIL 10 MG PO/D, ASA 81 MG PO/D, INDOMETHACIN SUPP 100MG/D, prednisolone 5 mg po per day, atrovastatin 40 mg po daily She was taking MTX previously and due to her severe dyspepsia she refused to take it and she is on analgesics (indomethacin 100mg Sup daily) and prednisolone 5 mg PO daily. She is also on pantoprazole 40mg PO daily and antacid syrup</t>
  </si>
  <si>
    <t xml:space="preserve">left side upper limb pain &gt; 3 mo _x000D_
has Herpes zoster _x000D_
with fluid filled lessions and healed _x000D_
</t>
  </si>
  <si>
    <t xml:space="preserve">left side lession on ul_x000D_
left MCP joint pain </t>
  </si>
  <si>
    <t xml:space="preserve">same + post herpetic neuralgia </t>
  </si>
  <si>
    <t xml:space="preserve">diclo gel_x000D_
pregabaline 75 mg p ood  </t>
  </si>
  <si>
    <t xml:space="preserve">essential tremor + OA (hand ) </t>
  </si>
  <si>
    <t>bp 111 / 69 PR 75 fbs 120, 146,127,137,163</t>
  </si>
  <si>
    <t>PR=127/M  BP=127 / 98MMHG,FBS=128MG/DL</t>
  </si>
  <si>
    <t>Type 2DM+HTN with good  glycemic+suboptimal BP  control</t>
  </si>
  <si>
    <t>Refill,appoint after three months,do hga1c</t>
  </si>
  <si>
    <t>Problem List_x000D_
T2DM + HTN + dyslipidaemia on metformin 500 mg po BID, amlodipine 10mg po/d, enalapril 10mg po BID, atrovastatin 40 mg po/d and HCT 25 mg po/d, Glibenclamide 5mg po/day</t>
  </si>
  <si>
    <t>P1 killip class II MI (inferior STEMI) P2: 3rd degree AV block(resolved) P3 known type II DM p4: known hypertensive p5 ? diabetic neuropathy p6 non alcoholic fatty liver disease...poorly controlled DM</t>
  </si>
  <si>
    <t>DETERMINE hgba1c _x000D_
ESCALATE INSULIN DOSE</t>
  </si>
  <si>
    <t>came for the refill of clonazepam 1 mg po/d since she was not provided it 4 days back</t>
  </si>
  <si>
    <t>Bp=115/78, PR=78</t>
  </si>
  <si>
    <t>Refill clonazepam 1 mg po/d</t>
  </si>
  <si>
    <t>P=Essential Tremor on Propranolol 40 mg po/day + HTN + cervical spondylosis on propranol 40 mg po dailyand melxcome 15 mg po prn</t>
  </si>
  <si>
    <t>VS BP M110/70 PR 88 R 20</t>
  </si>
  <si>
    <t>P1=TYPE 2DM ON MTF 1GM PO BID P2= HTN on LSM</t>
  </si>
  <si>
    <t>BP-126 / 69 mmHg ,T.chol-141,HDL-33,LDL-27 &amp; TG-406</t>
  </si>
  <si>
    <t xml:space="preserve">start Atrovastatin 40 mg po/d </t>
  </si>
  <si>
    <t>PR=85 RR=18 BP=107 / 74 T=36 O2 SAT=95</t>
  </si>
  <si>
    <t>REFILL SAME MEDICATIONS_x000D_
SEE HIM AFTER 2 WEEKS</t>
  </si>
  <si>
    <t>P=a 35 years old male pt who presented with pleuritic chest pain of 1 week duration.associated with this he also had blood tinged sputum of 2 to 3 episodes and SOB of same day duration but no fever or cough. he had hx of recurrent left lower extremity dvt (2 times) 4 years back for which reason he wwere admitted here 2 times and discharged improved and was on rivaroxaban for 3 years but discontinued 1 yr and 6 month back with followup in our hospital. he has no hx of smoking nor he is achronic alcholic drinker he has no hx of trauma\ he has no family of similar illness he works as a teacher NO self or family hx of dm /htn inv cbc normal serum elec k 6.01 ct angio PTE + RLL pleural and fissure based patchy gg lesions and consolidations cxr right lower lung zone air space opacity with CPA obliteration -pneumonia with effusion ABDOMINO pelvi u/s right renal stone ecg-LVH</t>
  </si>
  <si>
    <t xml:space="preserve">no edema _x000D_
ua hematria _x000D_
Abd us : tiny stone , calcified uterine fibroid </t>
  </si>
  <si>
    <t xml:space="preserve">p1 crvhd severe ms / severe as mild mr moderate ar _x000D_
p1 tiny renal stone </t>
  </si>
  <si>
    <t xml:space="preserve">pcm  _x000D_
p benicillin _x000D_
to cardiac center </t>
  </si>
  <si>
    <t xml:space="preserve">p1 crvhd severe ms / severe as mild mr moderate ar </t>
  </si>
  <si>
    <t xml:space="preserve">VERTIGO HAS IMPROVED </t>
  </si>
  <si>
    <t>HOME BP: 130-160/70-90</t>
  </si>
  <si>
    <t xml:space="preserve">SCHEMIC STROKE + HTN (FAIRLY CONTROLLED  HTN) </t>
  </si>
  <si>
    <t xml:space="preserve">ESCALATE AMILODIPINE 10MG PO/D _x000D_
DESCALATE DIMENHYDRATE TO 25MG PO/D _x000D_
APPOINT After 2 weaks </t>
  </si>
  <si>
    <t xml:space="preserve">SCHEMIC STROKE + HTN </t>
  </si>
  <si>
    <t>BP=_x000D_
Cr=0.8       BUN=12 _x000D_
Mild concentric LVH with grade 1 LV diastolic dysfunction</t>
  </si>
  <si>
    <t>advice on drug adherence_x000D_
refill medication_x000D_
Appoint after 1 month with seral BP record</t>
  </si>
  <si>
    <t>P1= poorly controlled HTN on Amlodipine 10mg po daily</t>
  </si>
  <si>
    <t>HAS  DISCONTINUED THE MEDICATIONS FOR THREE MONTHS AND HAS PAIN IN THE JOINTS SINCE THEN</t>
  </si>
  <si>
    <t>PR=62/M  BP=116 / 84MMHG</t>
  </si>
  <si>
    <t>REFILL,APPOINT AFTER TWO MONTHS.</t>
  </si>
  <si>
    <t>THIS IS 28 YEARS OLD MALE KNOWN RA PATIENT FOR LAST 7 YEARS WAS  ON --METHOTRIXATE 7.5MG PO WEEKLY , -- PREDNISOLONE 5MG PO DAILY --FOLIC ACID 5MG PO 2X/WEEKLY</t>
  </si>
  <si>
    <t>PR=72 RR=18 BP=120 / 76 T=36</t>
  </si>
  <si>
    <t xml:space="preserve">he has a hx of below umbilicus dull pain associated with urinary dribbling &amp; dysuria of 1 yr duration. He has a hx of impotence for the past 1 yr.  _x000D_
He also claim Lt thigh &amp; Lt 2nd to 5th toe tingling, burning &amp; numbness of 3 mons duration  </t>
  </si>
  <si>
    <t>BP=141/96, PR=104 _x000D_
HBPM=110-115/82-87_x000D_
ECG(29/12/15)=Sinus Rhythm, Right Atrial Enlargement.</t>
  </si>
  <si>
    <t xml:space="preserve">CHTN + ? HHD + ? Recurrent Cystitis + ? PN </t>
  </si>
  <si>
    <t xml:space="preserve">ECHO, U/A, Urine culture </t>
  </si>
  <si>
    <t>P1= newly diagnosed HTN on Enalapril 5mg PO daily &amp; Amitriptyline 12.5 mg po/d</t>
  </si>
  <si>
    <t xml:space="preserve">BP- 96 / 63 mmHg </t>
  </si>
  <si>
    <t xml:space="preserve">Controlled  HTN </t>
  </si>
  <si>
    <t xml:space="preserve">enalapril 2.5 mg po/d </t>
  </si>
  <si>
    <t>HTN with HHD on Enalapril 5 mg po/d, Metoprolol 12.5 mg po/d, Atorvastatin 20 mg po/d and ASA 81 mg po/d</t>
  </si>
  <si>
    <t>FBS=103MG/DL</t>
  </si>
  <si>
    <t>REFILL,DO HGA1C,APPOINT AFTER THREE MONTHS</t>
  </si>
  <si>
    <t>TYPE 1DM ON NPH 10/12IU,RI 3/2IU</t>
  </si>
  <si>
    <t>COMPAINS INTERMITTENT PAIN OVER THE RT SHOULDER AND BACK,NO COUGH</t>
  </si>
  <si>
    <t>BP=115/90 PR=78_x000D_
CHEST IS CLEAR</t>
  </si>
  <si>
    <t xml:space="preserve">CONTINUE MED_x000D_
MELOXICAM 15MG PO PRN </t>
  </si>
  <si>
    <t xml:space="preserve">bothe knees crept _x000D_
no swelling </t>
  </si>
  <si>
    <t xml:space="preserve">refill _x000D_
add diclo gel </t>
  </si>
  <si>
    <t>p1 HTN + Dyslipidemia + Hyperthyroidism PTU 50 mg po bid Amlodipine 10 mg od lisnopril 10 po od atrovo 40 pro 20 od propranolol 20 mg po od</t>
  </si>
  <si>
    <t xml:space="preserve">SHE HAS RIGHT SIDE CHEST PAIN SHE HAS TINGGLING SENSATION ON HER RIGHT SIDE OF HER BODY;_x000D_
she had no sx of exacerbation (cough,sob ,wheezing ) 1  canister salbutamol and beclomethasone </t>
  </si>
  <si>
    <t>pr: 90 20 bp; 117 / 79</t>
  </si>
  <si>
    <t xml:space="preserve">Severe persistent Asthma on beclomethasone 100 microgram BID and salbutamol puff po PRN + well controlled astham </t>
  </si>
  <si>
    <t xml:space="preserve">refill_x000D_
link nto neuro clinic </t>
  </si>
  <si>
    <t xml:space="preserve">P=Severe persistent Asthma on beclomethasone 100 microgram BID and salbutamol puff po PRN_x000D_
_x000D_
HRCT; no empheysema ,bronchoectasiss </t>
  </si>
  <si>
    <t>had sustain an RTA 1month back (injury to his lt leg) follow up at Menelik Hospital</t>
  </si>
  <si>
    <t>BP=153 / 88</t>
  </si>
  <si>
    <t xml:space="preserve">refill medication_x000D_
Appoint after 3 month with seral BP and FBS record _x000D_
_x000D_
_x000D_
</t>
  </si>
  <si>
    <t>P1=HTN ENALAPRIL 10 MG PO BID,,nifedipine 20 mg pO bid_x000D_
P2=T2 DM Metformin 500 mg po bid, Atrovastatin 20mg PO daily_x000D_
P3= Old stroke(7 yrs)+ Cholelithiasis + ,   - thyroid mass(?follicular ca) NOT on any follow up</t>
  </si>
  <si>
    <t xml:space="preserve">BP=150 / 76, PR=94 _x000D_
FBS= 131-250_x000D_
Abdominopelvic u/s( on 20/02/16)=â€¢ Hepatic steatosis(Grade II); â€¢ Splenomegaly_x000D_
</t>
  </si>
  <si>
    <t xml:space="preserve">poor glycemic control + Dyslipidemia </t>
  </si>
  <si>
    <t>INC Mixtard= 32/22 IU SC BID_x000D_
MTF 1 gm po bid, Atrovastatin 20 mg po/d</t>
  </si>
  <si>
    <t>p1=KNOWN TYPE 2 DM ( poor glycemic control) [ For 18 yrs &amp; started NPH for the last 1 mon &amp; 15 days]; Currently he is on MIXTARD =22/12 IU SC BID[ But for the past 15 days he is taking Mixtard= 30/20 after his FBS is in a range of 346-420] , MTF 500 mg po bid[ But he took MTF 1 gm PO BID for the past 1 mon], Atrovastatin 20 mg po/d</t>
  </si>
  <si>
    <t>has left thigh numbness and burning sensation of four months.</t>
  </si>
  <si>
    <t>BP=129/84MMHG,PR=75/M</t>
  </si>
  <si>
    <t>Same as above+?Peripheral neuropathy</t>
  </si>
  <si>
    <t>1st op year after fistulectomy was done</t>
  </si>
  <si>
    <t xml:space="preserve">throat pain &amp; difficulty of swallowing </t>
  </si>
  <si>
    <t xml:space="preserve">ECHo-Sclerotic Aortic Valve &amp; grade I LV diastolic dysfunction </t>
  </si>
  <si>
    <t>T2DM + HTN+ AKI (resolved)...AFTER ONE MONTH CURRENT CR=2.4...POORLY CONTROLLED DM</t>
  </si>
  <si>
    <t>D/C ENALAPRIL _x000D_
DO cbc,SERUM e,u/a,abdominal u/s,RFT</t>
  </si>
  <si>
    <t>T2DM + HTN+ AKI (resolved)...AFTER ONE MONTH CURRENT CR=2.4 urea=77</t>
  </si>
  <si>
    <t xml:space="preserve">bilateral ankle pain &amp; pain at the sole bilaterally </t>
  </si>
  <si>
    <t xml:space="preserve">BP-128 / 66 mmHg </t>
  </si>
  <si>
    <t xml:space="preserve">ankle X-ray </t>
  </si>
  <si>
    <t>P1: HTN  &amp;P2- T2DM on enalapril 10mg po bid, nifedipine 20mg po bid, MTF 500 mg po daily, doanil 5mg po bid, atrovastatin 20mg po daily, ASA81mg po daily and AMT 25mg po daily</t>
  </si>
  <si>
    <t xml:space="preserve">BP=97/72_x000D_
FBS=64-65-68-92-96-108-120-125; When her FBS is b/n 64,65 &amp; 68 she was not taking her dinner appropriately </t>
  </si>
  <si>
    <t>Dec. NPH 30/18 IU SC BID_x000D_
Advised on LSM _x000D_
Appt with Seial FBS &amp; 2 hr Post prandial</t>
  </si>
  <si>
    <t>P=Type 1 DM(for 8 yrs) ON NPH 30/18 IU SC BID[ But she took NPH 30/20 IU SC BID]</t>
  </si>
  <si>
    <t xml:space="preserve">FBS-133 mg/dl </t>
  </si>
  <si>
    <t xml:space="preserve">TIDM on NPH 32/20 IU SC BID </t>
  </si>
  <si>
    <t xml:space="preserve">FBS=95                    </t>
  </si>
  <si>
    <t>refill medication_x000D_
appoint after 1month with seral FBS record</t>
  </si>
  <si>
    <t xml:space="preserve">P1=RVI on HAART(10 yrs) _x000D_
P2= T2 DM( for 10 yrs) + recurrent Hypoglycemia on NPH= 38/28  AM/PM  Metformin 500mg PO BID, Atorvastatin 20 mg po/d_x000D_
P3=IHD with severe LV systolic dysfunction.[ LVEF=27%] ;  ASA 81 mg po/d Metoprolol 25mg PO daily ,spironolactone 25mg PO daily </t>
  </si>
  <si>
    <t xml:space="preserve">BP-137 / 78 mmHg &amp; FBS-120 mg/dl </t>
  </si>
  <si>
    <t>LESION OVER THE BACK  and complains pain over the rt upper part</t>
  </si>
  <si>
    <t xml:space="preserve">STABLE V/S_x000D_
IS= well demarcated erythematous lesion over the rt back </t>
  </si>
  <si>
    <t>P1=DM MTF 500 mg od and NPH 14/4 + gout (uric acid was 9 with pinna tophi) Allopurinol100 mg po d,atrovastatin 20 mg po</t>
  </si>
  <si>
    <t xml:space="preserve">was given medication for the lesion  and has improvement _x000D_
meloxicam 15mg po prn </t>
  </si>
  <si>
    <t xml:space="preserve">BP=131 / 88 ,_x000D_
FBS=109 </t>
  </si>
  <si>
    <t>appoint after 3month_x000D_
advice on LSM</t>
  </si>
  <si>
    <t>P1=T2 DM on LSM _x000D_
P2=HTN  on LSM</t>
  </si>
  <si>
    <t xml:space="preserve">for &gt; 3 years has right lower abd pain _x000D_
has weight loss_x000D_
no gi or gu complaint _x000D_
no cough _x000D_
no body swelling _x000D_
has cholescytectomy 10 years back </t>
  </si>
  <si>
    <t xml:space="preserve">no palp tenderness or mass </t>
  </si>
  <si>
    <t xml:space="preserve">right lower abd pian sec to ? </t>
  </si>
  <si>
    <t xml:space="preserve">abd us _x000D_
lab </t>
  </si>
  <si>
    <t xml:space="preserve">p1 right lower abd pain sec to ? </t>
  </si>
  <si>
    <t xml:space="preserve">come to refill Beclomethasone </t>
  </si>
  <si>
    <t xml:space="preserve">BP                    </t>
  </si>
  <si>
    <t>HAS NP NEW COMPLAINT</t>
  </si>
  <si>
    <t>BP=168/88MMHG</t>
  </si>
  <si>
    <t>PROPRANOL 40MG PO DAILY,APPOINT AFTER TWO MONTHS.</t>
  </si>
  <si>
    <t>ESSENTIAL  TREMOR ON MEDICATON</t>
  </si>
  <si>
    <t xml:space="preserve">has body swelling _x000D_
severe worsening of sob </t>
  </si>
  <si>
    <t xml:space="preserve">in distress _x000D_
diffuse whezing _x000D_
bilateral pretibial edema </t>
  </si>
  <si>
    <t xml:space="preserve">same + cor pulonale </t>
  </si>
  <si>
    <t xml:space="preserve">to er _x000D_
nb pt refused and wanted to go to private </t>
  </si>
  <si>
    <t xml:space="preserve">exacerbation of asthma / copd / dm </t>
  </si>
  <si>
    <t>has fatigue _x000D_
bilateral ll numbess</t>
  </si>
  <si>
    <t xml:space="preserve">tsh 1.13 ( N) cr p &amp;lt; 1 ( normal ) urinal = unremakable </t>
  </si>
  <si>
    <t xml:space="preserve">same + ? vit d deff </t>
  </si>
  <si>
    <t xml:space="preserve">cbc _x000D_
vit d </t>
  </si>
  <si>
    <t xml:space="preserve">anemia ( iron + megalobalstic ) _x000D_
on ferous sulphate 352 mg p odaily _x000D_
 ffolic acid 5 mg po od cyanocobalamin </t>
  </si>
  <si>
    <t xml:space="preserve">since 3 days has sharp intermitant chest pain unrelated to breating or action _x000D_
has dry cough _x000D_
has chills </t>
  </si>
  <si>
    <t xml:space="preserve">stable_x000D_
no distress_x000D_
clear chest _x000D_
s1 and 2 heared no m or g </t>
  </si>
  <si>
    <t xml:space="preserve">AFI / mssk chest pain </t>
  </si>
  <si>
    <t>cbc bf _x000D_
echo _x000D_
pcm _x000D_
advice when to er visit</t>
  </si>
  <si>
    <t xml:space="preserve">chest pain 3 days </t>
  </si>
  <si>
    <t>PR=70/M  BP=91 / 65MMHG,FBS=94MG/DL</t>
  </si>
  <si>
    <t>Type 1 DM with good glycemic control</t>
  </si>
  <si>
    <t>refill,do hga1c,appoint after three months.</t>
  </si>
  <si>
    <t>known T1DM on Mixtard 26/16 iu</t>
  </si>
  <si>
    <t>HTN for 6 years /T2DM for 6 years /Dyslipidemia - on metformin 1gm po bid, daonil 10 mg po bid, Enalapril 5 mg po bid, atorvastatin 20 mg po/d , ASA 81 mg po/d</t>
  </si>
  <si>
    <t>BP = 140/80  FBS= 76mg/dl_x000D_
no new positive finding</t>
  </si>
  <si>
    <t>T2DM ( well controlled ) + HTN + Lumbar spine OA(mild) + DDD of L5/S</t>
  </si>
  <si>
    <t>refill medications and advice</t>
  </si>
  <si>
    <t>PR=93/M  BP=145 / 92MMHG</t>
  </si>
  <si>
    <t>refill,Enalapril 10 mg po bid,appoint after three months.</t>
  </si>
  <si>
    <t>Bp-134/93 RBS-139_x000D_
NO NEW POSITIVE FINDING</t>
  </si>
  <si>
    <t>WELL CONTROLLED T1DM+ HTN</t>
  </si>
  <si>
    <t>REFILL MEDICATIONS AND ADVICE</t>
  </si>
  <si>
    <t xml:space="preserve">p1: TIDM for the last  6 years on NPH 18/10, RI 8/6 _x000D_
p2: HTN </t>
  </si>
  <si>
    <t>Problem List HTN for the past 4 yr on Amlodipine 10 mg po/ d &amp; Enalapril 5 mg po bid</t>
  </si>
  <si>
    <t>has generalized itching of the skin &amp; headache</t>
  </si>
  <si>
    <t>PR=86/M  BP=140 / 75MMHG,FBS=147MMHG</t>
  </si>
  <si>
    <t>Same with suboptimal BP and glycemic control+?allergic dermatitis</t>
  </si>
  <si>
    <t>refill,NPH 58/38do hga1c,appoint after a month,link to dermatology clinic.</t>
  </si>
  <si>
    <t>BP-130/70_x000D_
NO OTHER PERTINENT FINDING</t>
  </si>
  <si>
    <t>HTN+HHD +DYSPEPSIA 2RY TO PUD</t>
  </si>
  <si>
    <t>DO RBS ECG RFT URINE ANALYSIS HPYLORI AG TEST</t>
  </si>
  <si>
    <t>HTN with HHD(ECHO- BORDERLINE LV WALL THICKNESSAND GRADE2 LV DIASTOLIC DYSFUNCTION) on Furosemide 40 mg po/d, Spironolactone 12.5 mg po/d, Candesartan 8 mg po/d, Atrovastatin 20 mg po/d</t>
  </si>
  <si>
    <t xml:space="preserve">BILATERAL LEG SWELLING SUBSIDED - </t>
  </si>
  <si>
    <t xml:space="preserve">CXR - cardiomegaly_x000D_
 BP -   139 / 72_x000D_
 - BP - 119/68 , 105/63 , 124/81 _x000D_
URIC ACID - 11  ,  UREA  -  20 _x000D_
  FBS - 92 - 90 - 93 118 _x000D_
</t>
  </si>
  <si>
    <t xml:space="preserve">ECHO  SCHEDULED ON 30/4/16 _x000D_
 APPT </t>
  </si>
  <si>
    <t xml:space="preserve">Known HTN(for 2 yrs) +?HHD +  ON HCT 25 MG PO DAILY </t>
  </si>
  <si>
    <t>PR=63/M  BP=105 / 80MMHG,FBS=115MG/DL</t>
  </si>
  <si>
    <t>TYPE 1DM WITH GOOD GLYCEMIC CONTROL</t>
  </si>
  <si>
    <t>BP-117/70 RECENT RBS(28/3/16)-169_x000D_
NO OTHER PERTINENT FINDING</t>
  </si>
  <si>
    <t>T2DM( WELL CONTROLLED)+HTN</t>
  </si>
  <si>
    <t xml:space="preserve">BP - 164 / 91 PR - 88 _x000D_
BP - HOME RECORD -  137/83 - 135/80 - 120/80 - 130/80 - 135/89 _x000D_
 FBS -  130 - 118 - 137 - 120 - 118 - _x000D_
 ABDOMINAL U/S -  HEPATOMEGALY WITH MDERATE FATTY LIVER , LEF RENAL CORTICAL CYST - BOSBIAC 1 ,   CHRONIC CYSTITIS _x000D_
 -  BRIAN MRI - BILATERAL FRONTAL AND PARIETAL LOBES PERIVERTICULAR ANS SUBCORTICAL WHITE MATTER  CONFLUENT  NONSPECIFIC LESION LIKELY  - CHRONIC  SMALL VESSEL ISCHEMIC  WHITE DISEASE , FAZEKAS'S SCALE - NO EVIDENCE OF ACUTE INFRACTION OR HEMORRHAGE ._x000D_
 ECHO - MILD LVH  WITH G 1 LV DIASTOLIC  DYSFUN , EF -  60 % _x000D_
 RFT - CR - 1.03 , BUN - 15 _x000D_
-  TFT - TSH -  2.006 , FT3 - 2.63 , FT4 - 13.82 </t>
  </si>
  <si>
    <t xml:space="preserve">TYPE 2 DM + HTN W HHD + URTI </t>
  </si>
  <si>
    <t xml:space="preserve">SEE MANAGEMENT - HGA1C FOR NEXT APPT _x000D_
- </t>
  </si>
  <si>
    <t xml:space="preserve">T2 DM+HTN; ON MTF 1 gm po BID, NPH 42/24 iu SC BID, HCT, 25 mg po daily, amlodipine 5 mg po daily,  Atrovastatin 20 mg po daILY , ASA - 81 MG PO DAILY </t>
  </si>
  <si>
    <t xml:space="preserve">PR=60/M  BP=172 / 88MMHG </t>
  </si>
  <si>
    <t>Same as above+poor BP control</t>
  </si>
  <si>
    <t>Enalapril 10 mg po bid,refill,appoint  after three months.</t>
  </si>
  <si>
    <t xml:space="preserve">DRY COUGH OF 2 WEEKS DURATION AND </t>
  </si>
  <si>
    <t>BP-117/70 RECENT RBS(28/3/16)-169_x000D_
CHEST-CLEAR CHEST WITH GOOD AIR ENTRY_x000D_
NO OTHER PERTINENT FINDING</t>
  </si>
  <si>
    <t>T2DM( WELL CONTROLLED)+HTN+ ? CAP</t>
  </si>
  <si>
    <t xml:space="preserve">FURTHER WORKUP AND REFILL MEDICATIONS </t>
  </si>
  <si>
    <t>BP: 130/72    137/77   144 / 65_x000D_
FBS: 146   110</t>
  </si>
  <si>
    <t xml:space="preserve">Fair bp control and glycemic control </t>
  </si>
  <si>
    <t>cbc, oft, fbs, s/e</t>
  </si>
  <si>
    <t xml:space="preserve">p1: T2DM on MTF 1000mg po bid, doanil 10/5mg po bid( but she took 5mg po bid), atrovastatin 20mg po daily_x000D_
p2: HTN on HCT 25mg po daily and amlodipine 10mg po daily </t>
  </si>
  <si>
    <t>lower aching back pain of 3 months</t>
  </si>
  <si>
    <t>BP-140/90, 130/80, 128/87_x000D_
pr 78</t>
  </si>
  <si>
    <t>Good BP control + ? lumbar spondylosis</t>
  </si>
  <si>
    <t xml:space="preserve">send lumbosacral x ray </t>
  </si>
  <si>
    <t>Problem List known hypertensive + VIT D Deficiency - ON Supplement , - on lisinopril 10 mg po/d_x000D_
Creatinine 0.6_x000D_
urea  25</t>
  </si>
  <si>
    <t>headache and hand pain</t>
  </si>
  <si>
    <t>PR=85  BP=163 / 73MMHG</t>
  </si>
  <si>
    <t>Same  with suboptimal BP control</t>
  </si>
  <si>
    <t>refill,paracetamol 1gm po prn,add diclofenac jel</t>
  </si>
  <si>
    <t>G/A WELL LOOKING_x000D_
V/S  PR 84 BPM BP 140/80 MMHG</t>
  </si>
  <si>
    <t>P1 .KNOWN HTN ON AMILODIPINE 10 MG PO DAILY_x000D_
P2.MILD LEFT VENTRICULAR HYPERTROPHY_x000D_
P3.MILDLY DEPRESSED LV SYSTOLIC FUNCTION(ANTERIOR WALL HYPOKIESIA)_x000D_
P4 .SEVERE MR ( V MAX 6.0 m/s)</t>
  </si>
  <si>
    <t>TO HAVE FOLLOW UP ECHO AND HCG</t>
  </si>
  <si>
    <t>PR=85  BP=163 / 73MMHG,FBS=141mg/dl</t>
  </si>
  <si>
    <t>Same  with suboptimal BP  and glycemic control</t>
  </si>
  <si>
    <t>COMPLAINS EPIGASTIC BURNING PAIN</t>
  </si>
  <si>
    <t>BP-118/60_x000D_
NO OTHER PERTINENT FINDING</t>
  </si>
  <si>
    <t>KNOWN HYPERTTENSIVE</t>
  </si>
  <si>
    <t>RFT CR - (9/05 23) - cr 1.82 ----(26/03 /16)&gt; 1.3 _x000D_
 BP -   161/88 PR - 76 _x000D_
 T .CHOLESTROL -  163 , HDL - 53 , LDL  -  86 ,  TRG - 119 _x000D_
 HGA1C - 8.91</t>
  </si>
  <si>
    <t xml:space="preserve">SEE MANAGEMENT -1 MONTH WITH SERIAL BP AND FBS RECORDS&amp;  WITH  UPDATE RFT </t>
  </si>
  <si>
    <t xml:space="preserve">KNOWN TYPE 2 DM &gt; + HTN + AKI ON MTF -    500 MG PO BID ,  GLIBINCLAMIDE  - 5 MG PO DAILY AMLODIPINE 10 MG PO DAILY , ENALAPRIL 10 MG PO DAILY , ASA - 81 MG PO DAILY </t>
  </si>
  <si>
    <t>fatigue, excessive sleep, eye pain with redness</t>
  </si>
  <si>
    <t>BP: 102 / 61    PR: 81</t>
  </si>
  <si>
    <t>Update cbc, OFT, U/A, RBS</t>
  </si>
  <si>
    <t xml:space="preserve">HTN with HHD on amlodipine 5mg po daily, enalapril 5mg po daily, atrovastatin 20mg po daily, ASA81 mg po daily and lasix 40mg po daily </t>
  </si>
  <si>
    <t xml:space="preserve">BP-140/80_x000D_
FBS-176 _x000D_
 NO OTHER POSITIVE FINDING_x000D_
</t>
  </si>
  <si>
    <t xml:space="preserve">POORLY CONTROLLED T2DM + HTN </t>
  </si>
  <si>
    <t>FURTHER WORKUP AND REFILL MEDICATIONS</t>
  </si>
  <si>
    <t xml:space="preserve">bp=100/70 pr= 80 </t>
  </si>
  <si>
    <t xml:space="preserve">- HYPERTENSION for 2 yrs on LOSARTAN 50 mg po/d atrovastatin 20 mg po/d, hct 12. 5mgpo/d </t>
  </si>
  <si>
    <t>continue med _x000D_
CBC,RFT,serum e,U/A</t>
  </si>
  <si>
    <t>BP 100/70_x000D_
pr 78</t>
  </si>
  <si>
    <t>refill and appoint to medical referral</t>
  </si>
  <si>
    <t>P1- 4th post-tracheostomy day for an indication of prolonged Intubation 2ry to T2RF 2ry to GBS , P2 - Dysautonomia On Labetalol 250mg PO BID, Rivaroxaban 10mg PO daily, physiotherapy</t>
  </si>
  <si>
    <t>BP - 127 / 67 - 130/70 _x000D_
A YEAR BACK -  Brain CT--- brain atrophy and bilateral periventricular, deep white matter hyodensiteis ddx= chronic small vessel ischemic changes, headache related white matter change,</t>
  </si>
  <si>
    <t xml:space="preserve">HTN ON LSM  +headache 20 to ? chronic small vessel ischemic changes +  ASA 81 MG PO DAILY </t>
  </si>
  <si>
    <t>BP: 130/87   PR: 100_x000D_
FBS: 140 - 170</t>
  </si>
  <si>
    <t>cbc, oft, s/e, lipi profile, u/a</t>
  </si>
  <si>
    <t xml:space="preserve">p1: T2DM ( For the last 2 years) on MTF 500mg+ Glimepiride 2mg 2 tabs BID ( She discontinues her medication and follow up for the last 6 months) </t>
  </si>
  <si>
    <t>BP=130/70 PR=82_x000D_
mss=Gii edema</t>
  </si>
  <si>
    <t>escalate lasix to 40mg po bid_x000D_
continue med</t>
  </si>
  <si>
    <t>no cough, no SOB, no edema, no visual problem, no bacvk pain, no paresthasia, bilateral knee pain wuth intermittent swelling (has creptation), good balance, good understanding, cooperative, no obesity, no stress, no psychosocial distrress, good dietary habiot, good hjgien (brush tooth), no addiction, adherent to medicarttion, toileting squating problem,  good social interaction. remarks (no BPH symptoms) weist circumferance 106 cm/ height 171 cm= 0.6 pt has  viscveral obesity risk fatty liver. BP 140/70 mmHg</t>
  </si>
  <si>
    <t>sleeps well, walking distance good, muscle strength good, no emotion al change, no  memory loss, good judgement</t>
  </si>
  <si>
    <t>salt retriction, be acvtive,  minimize coffee, prevention of fall, veghitable and fruit dish, legumes dish, avoid oillyfatty food, avoid fried food, no alcohol, get adequate sun light</t>
  </si>
  <si>
    <t>PR=86/M BP=140 / 75MMHG,FBS=147MMHG</t>
  </si>
  <si>
    <t>No new compliant, she was evaluated for retinopathy 3 month back  and was told to be normal, Home bp measurement range 122/95-125-95,FBS=145,130,115</t>
  </si>
  <si>
    <t>PR=85 RR=17 BP=145 / 80</t>
  </si>
  <si>
    <t>MBA(treated) + DM + HTN +Fairly controlled BP+ Good glycaemic control</t>
  </si>
  <si>
    <t>Continue  MTF 1000 MG PO BID , Enalapril 5 mg PO BID, AMLODIPINE 10 MG PO/DAY, Ateroz 40 mg po/day, neurobin 1 tab po/day, amitriptyline 25 daily APPONINT AFTER 3 MONTH</t>
  </si>
  <si>
    <t>COMPLAINS BURNING DURING URINATION AND ITCHING AROUND GENITALIA  AND FOUL SMELLING VAGINAL DISCHARGE</t>
  </si>
  <si>
    <t>KNOWNT HYPERTENSIVE+ ? BV + VAGINAL CANDIDIASIS</t>
  </si>
  <si>
    <t>FURTHER WORKUP, TREAT  AND CHANGE HCT 25 MG  TO ENALAPRIL 10 MG</t>
  </si>
  <si>
    <t>BP-115/69_x000D_
pr 78_x000D_
FBS 109, 130, 90, 108</t>
  </si>
  <si>
    <t>BP-115/71       FBS-94_x000D_
NO NEW POSITIVE FINDING</t>
  </si>
  <si>
    <t>WELL CONTROLLED TYPE1 DM</t>
  </si>
  <si>
    <t>REFILL MEDICATION AND ADVICE</t>
  </si>
  <si>
    <t>TYPE1 DM ON NPH 20/10</t>
  </si>
  <si>
    <t>BP=120/90MMHG,PR=81/M</t>
  </si>
  <si>
    <t>refill,appoint after amonth.</t>
  </si>
  <si>
    <t>Migraine headache on Sumatripton 50mg po prn</t>
  </si>
  <si>
    <t xml:space="preserve">NO NEW COMPLIANT, no bleeding </t>
  </si>
  <si>
    <t>PR=75 RR=17 BP=115 / 69 UPDATED INR=3.2,PT=32.1</t>
  </si>
  <si>
    <t>Recurrence unprovoked DVT +Supratherapeutic INR(3.2)</t>
  </si>
  <si>
    <t>HOLD WARFARIN FOR 2 DAYS AND Resume with 5mg po daily after INR ,and advise about danger sign appoint after 1 month</t>
  </si>
  <si>
    <t xml:space="preserve">Recurrence unprovoked DVT ON warfarin 5 mg po/d On -WARFARIN 5MG PO 5X a wk THEN 7.5MG PO 2x/wk </t>
  </si>
  <si>
    <t>Migraine headache on Sumatriptan -50mg-Tablet</t>
  </si>
  <si>
    <t xml:space="preserve">BP -  97 / 59 PR - 80  - 100/60 - 100 /66 _x000D_
 _x000D_
</t>
  </si>
  <si>
    <t xml:space="preserve">SERIAL BP RECORD -APPT  2  WEEKS </t>
  </si>
  <si>
    <t>DEGENERATIVE VALVULAR HEART DIESEASE +DYSPEPSIA +</t>
  </si>
  <si>
    <t xml:space="preserve">numnbess of both upper extrimities associated with burnning pain over the hand </t>
  </si>
  <si>
    <t>BP: 196 / 96     PR: 107</t>
  </si>
  <si>
    <t xml:space="preserve">Poor bp control + ? PN </t>
  </si>
  <si>
    <t>Nifidipine 20mg SL and remeasure after 30 minute</t>
  </si>
  <si>
    <t>HTN + Dyslipidemia +prediabetics  on LSM on Enalapril 10 mg po BID, Nifedipine 20 mg po daily, Atorvastatin 20 mg po/d, Amitriptyline 12.5 mg po/d.</t>
  </si>
  <si>
    <t xml:space="preserve">bp=130/80 pr=80 </t>
  </si>
  <si>
    <t>POORLY CONTROLLED HYPERTHYROIDISM--patient take the medication with food</t>
  </si>
  <si>
    <t xml:space="preserve">increase PTU to 200mcg TID_x000D_
CONTINUE other medication _x000D_
patient not willing to do TFT for next appointment </t>
  </si>
  <si>
    <t>P- HTN + DVHD P- TMNG WITH SECONDARY Pulm HTN On : PTU 200 mg po BID, propranolol 10 mg po per day, Amlodipine 5 mg po/d, spironolactone 25 mg po per day, furosemide 20 mg po per day, omeprazole 20 g po bid.....TSH=&amp;lt;0.005,FT4=1.67 FT3=7.28</t>
  </si>
  <si>
    <t xml:space="preserve">HTN + Dyslipidemia +prediabetics  on LSM on Enalapril 10 mg po BID ( but she took 5mg po bid),  carbamazipine 200mg po daily ( for 15 days only), Atorvastatin 20 mg po/d and HCT 25mg po daily </t>
  </si>
  <si>
    <t>BP-130/86, 132/85, 144/95, 153/93, 158/95_x000D_
pr 78</t>
  </si>
  <si>
    <t>amlodipine 10 mg po daily advise on adherence and dietary control_x000D_
appoint after 3 months</t>
  </si>
  <si>
    <t>hypertension on amlodipine 5 mg po/day enalapril 5 mg po daily atrovastatin 20 mg po/day</t>
  </si>
  <si>
    <t xml:space="preserve">BP - (OFFICE RECORD ) 167 / 94_x000D_
 - BP HOME RECOR D- 140/74 - 140/85 _x000D_
 FBS - 200- 250 -114 _x000D_
</t>
  </si>
  <si>
    <t xml:space="preserve">SEND HGA1C , TFT , RFT  THEN ADJUST MEDICATION </t>
  </si>
  <si>
    <t>BP135/ 86 PR- 52 BPM  RECENT FBS-117_x000D_
NO OTHER POSITIVE FINDING</t>
  </si>
  <si>
    <t xml:space="preserve">REFILL MEDICATIONS, AND DECREASE ATENOLOL TO 25 MG </t>
  </si>
  <si>
    <t>bp=130/80 pr=100</t>
  </si>
  <si>
    <t xml:space="preserve">D/C FOLLOW UP FOR  MONTHS </t>
  </si>
  <si>
    <t>FB S-  160 - _x000D_
 BP - 171 / 91</t>
  </si>
  <si>
    <t xml:space="preserve">known T2 DM on metformin+ GLIBENCLAMIDE  500/5 MG ( 2 TABS PO BID ) , Atrovastatin 20 mg po /d , </t>
  </si>
  <si>
    <t>She complain that she has cough of 3 month duration which is productive with whitish sputum and worsened during night time She has feeling coldness excess wt gain resuntly feeling tirdness and she has also bilateral leg swelling N0 hx of orthopnia ,PND ,</t>
  </si>
  <si>
    <t>PR=82 RR=17 BP=145 / 65,HEENT=Anterior neck mass move with swallowing, chest=clear with good air entry, cvs=s1 s2 well heard no m and g,mss=grade 2 pittting edema</t>
  </si>
  <si>
    <t>P=T2DM+ HTN + HHD + Rt knee OA +R/O Hyphotyrodisim</t>
  </si>
  <si>
    <t>Escalet frusemide Lasix 40 mg po bid, Spironolactone 25 mg po/d NPH=30/20 IU SC BID; RI= 6/6 Atrovastatin 40 mg po/d ,Losartan 50 mg po/d AMT 25 mg po/d,do TSH,NECK U/S,CBC SERUM ELCTROLYTE ,RFT</t>
  </si>
  <si>
    <t>P=T2DM+ HTN + HHD + Rt knee OA ; on NPH=30/20 IU SC BID; RI= 6/6; Atrovastatin 40 mg po/d , Lasix 40 mg po/d Spironolactone 25 mg po/d Losartan 50 mg po/d AMT 25 mg po/d has follow up at zewditu hospital for retinopathy creatinenin0.7 24 hours urine protiene873 HGBa1c6.2</t>
  </si>
  <si>
    <t>HGIF with chills and rigor, since 2 days back , she also had cramping type of lower abdominal pain, she also had frequency and urgency, dysuria</t>
  </si>
  <si>
    <t>BP- 115/60, 100/90_x000D_
pr 78</t>
  </si>
  <si>
    <t>P1=HTN P2= RVI on HAART P3= mild degenerative changes P4= BILATERAL NEPHROLITHIASIS P5= chronic pharyngitis</t>
  </si>
  <si>
    <t xml:space="preserve">BP-_x000D_
NO NEW POSITIVE FINDING </t>
  </si>
  <si>
    <t>WELL CONTROLLED HYPERTENSION + GA</t>
  </si>
  <si>
    <t>HTN with HHD , GA - ALLUPRINOL- 100MG PO D .AMLODIPINE/VALSARTAN (10MG/160 MG) PO DAILY ,HCT 25 MG PO DAILY AND ATROVASTATIN 20 MG DAILY</t>
  </si>
  <si>
    <t>PR=80/M  BP=120 / 78MMHG,FBS=116MG/DL</t>
  </si>
  <si>
    <t>TYPE 1DM WITH GOOD CLYCEMIC CONTROL</t>
  </si>
  <si>
    <t>KNOWN T1 DM ON IN NPH 32/14IU</t>
  </si>
  <si>
    <t>BP= 150 / 56 PR= 66 RR=17 NO recorded</t>
  </si>
  <si>
    <t>P=T2DM P2=HTN P3= Asthma;</t>
  </si>
  <si>
    <t>refill medication appoint after 3 months send for RFT</t>
  </si>
  <si>
    <t>P=T2DM P2=HTN P3= Asthma; on metformin 500 mg po/d, enalapril 10 mg po bid , amlodipine 10 mg po/d, salbutamol 4 puffs PRN and beclomethasone 2 puffs BID</t>
  </si>
  <si>
    <t>BP - 120 / 67</t>
  </si>
  <si>
    <t xml:space="preserve">REFILL FOR 2MONTH AND LINK BACK TO MRC </t>
  </si>
  <si>
    <t xml:space="preserve">BP-140/90_x000D_
NO NEW POSITIVE FINDING </t>
  </si>
  <si>
    <t xml:space="preserve">Epigastric pain. she had hx abdominal surgery 7 years back </t>
  </si>
  <si>
    <t xml:space="preserve">BP: 126 / 69_x000D_
abdominal u/s ( 16/02/2015): Right nephrolithiasis_x000D_
abdominal u/s ( 05/02/2016): pneumobilia likely post surgical changes _x000D_
Westgren sedemntation rate: 70 _x000D_
</t>
  </si>
  <si>
    <t xml:space="preserve">well controlled bp + right nephrolithiasis ( 6mm) + pneumobilia 20? post surgical </t>
  </si>
  <si>
    <t xml:space="preserve">HTN on HCT 25 mg po daily and enalapril 10 po BID ( but she took enalapril 10mg po daily) </t>
  </si>
  <si>
    <t>BP-136/93 _x000D_
NO POSITIVE FINDING</t>
  </si>
  <si>
    <t>HTN WITH HHD+ KNOWN ASTHMATIC</t>
  </si>
  <si>
    <t>HTN with HHD  ON + KNOWN ASTHMATIC spironolactone 12.5mg po daily, lasix 40 mg po/day nifedipine 2o mg po/day ASA 81 mg po daily, atrovastatin 20mg po daily and symbicort 2puff BID</t>
  </si>
  <si>
    <t>bp=100/60 pr=85</t>
  </si>
  <si>
    <t>P- HTN + T2 DM + DYSLIPIDEMIA + HF 2 IDCMP rEF +?PN + left leg pattellar fructure(5 months) On: MTF 500MG PO BID Spirolactone 25 mg po daily, lasIx 40 mg po daily, digoxin 0.125mg po daily, enalapril 2.5mg po daily, atrovastatin 20mg po daily,aspirin 81mg po daily, metoprolol 12.5mg po daily</t>
  </si>
  <si>
    <t xml:space="preserve">metoprolol to 18.75mg po/d _x000D_
lasix 20mg po/d_x000D_
</t>
  </si>
  <si>
    <t>BP-140/78, 120/80, 135/78, 120/75, _x000D_
pr 78_x000D_
FBS-85, 91, 105, 103, 140, 135</t>
  </si>
  <si>
    <t>refill and advise _x000D_
decrease frusemide 20 mg po daily</t>
  </si>
  <si>
    <t>she has been admitted with dx of p1=right side hemiparesis 2ndry to haemorrhagic stroke p2=known HTN(Brain ct scan  left lentiform nucleus acute hemorrhage, bilateral periventricular and deep white matter hypodense foci-likely chronic small vessel ischemia . ICH score=1) has been manged  losartan 50 mg po daily , -Amlodipine 10mg po daily and discharged with same medication with appointment physiotherpay</t>
  </si>
  <si>
    <t>PR 90 RR=17 BP=131 / 72 HGA1C=5.9%</t>
  </si>
  <si>
    <t>p1=right side hemiparesis 2ndry to haemorrhagic stroke p2=known HTN</t>
  </si>
  <si>
    <t>CONTINUE losartan 50 mg po daily , -Amlodipine 10mg po daily ,ATV 40MG PO DAILY,PHYSIOTHERAPY</t>
  </si>
  <si>
    <t>p1=right side hemiparesis 2ndry to hemorrhagic stroke p2=known HTN</t>
  </si>
  <si>
    <t>right upper quadrant pain, burning sensation of upper part of abdomen, headache, yellowish discoloration of urine, (took 4 course of antivbioticts continuously for interactable cystiotes )no yellowish discoloration of eye but has fatigue, no iitching but had recently petichael rash , liver enzymes elevated 2 and 1/2 times, ul;trasoun d done (normal)</t>
  </si>
  <si>
    <t>sleeps well, walking distance good, muscle strengtnh good but feels fatigue, no emotional change, no memory loss, good judgement but forgetfulness</t>
  </si>
  <si>
    <t xml:space="preserve">drug induced hepatites </t>
  </si>
  <si>
    <t>limit fatty meals, limit beef, get enough fliuid, no drug i ntake any kind of, eat honey daily, get enough rest, , viral marklers requested and further investigations are not i,mportant (liver enzuymes is not elevated more than 3 times, ultrasoun d normal (no fatty liver, no enlarged liver, ALP 26 iu/l, creatinie 0.7 , urea 17 mg/dl)</t>
  </si>
  <si>
    <t>post drug induced hepatities</t>
  </si>
  <si>
    <t>BP 130/80, 140/80_x000D_
pr 78_x000D_
FBS 94, 84, 101,, 115</t>
  </si>
  <si>
    <t>good bp  and glycemic control</t>
  </si>
  <si>
    <t>T2 DM ( For 15 yrs) + HTN ( for 3 yrs) + OLD IS ( 3 yrs back); on NPH=28/12 AM/PM MTF 500 mg po/d Amlodipine 10 mg po/d ASA 81 mg po/d Atrovastatin 20 mg po/d HCT 25mg poi/day She went to [pivate clinic for some complaint- NPH 30/12 iu, Metformin 500 mg po daily, atrovastatin 50 mg po dailym ASA, losartan 50 mg po daily</t>
  </si>
  <si>
    <t>- Hypertension for the last 10 years P2 Left sided hemiparesis secondary to stroke-13yrs P3 ESRD 6.1 -- 5.96 eGFR - 10 abdominal ultrasound small bilateral kidney P-4 MBD PTH 853 phosphurus 5.95 k- 5.85 p-5 asthmatic - 30yrs On -Amlodipine 10mg po/d -Atro</t>
  </si>
  <si>
    <t>medical certificate is given</t>
  </si>
  <si>
    <t>came for medication changes</t>
  </si>
  <si>
    <t>P1: HFrEF(EF=25-30%) 2RY TO DILATED CARDIOMYOPATHY+HTN ON CARVIDILOLE 6.25MG PO BID, LASIX 40MG PO daily, SPIRONOLACTONE 25MG PO DAILY, ENALPRIL 10 MG PO BID</t>
  </si>
  <si>
    <t>BP 112/75_x000D_
NO POSITIVE FINDING</t>
  </si>
  <si>
    <t>CONTROLLED HTN ON AMLODIPINE 5 MG</t>
  </si>
  <si>
    <t>PR=115 RR=18 BP=125 / 79 UPDATED  INVESTIGATION=CR=0.93,BUN=13,TG=85,CT=121,HDL=28.3,LDL-68.3 echo  mild concentric left ventricular hypertrophy TAPSE=24 EF=60% , HbA1c 4.4</t>
  </si>
  <si>
    <t>P1=HTN WITH HHD+GOOD CONTROL BP</t>
  </si>
  <si>
    <t>CONTINUE  ATROVASTATIN 20MG PO/D ,HCT 25MG PO BID, ENALAPRIL 5MG PO/D, Apponit after 3 month</t>
  </si>
  <si>
    <t>P1=HTN WITH HHD ON ATROVASTATIN 20MG PO/D ,HCT 25MG PO BID, ENALAPRIL 5MG PO/D</t>
  </si>
  <si>
    <t xml:space="preserve">complsains epigastric burning pain </t>
  </si>
  <si>
    <t>bp=90/60 pr=87</t>
  </si>
  <si>
    <t xml:space="preserve">KNOWN TYPE 2 DM + +BICYTOPENEA 2 TO ?MEGALOBLASTIC ANEMIA +DOUDNITIS ( ENDOSCOPY CONFIRMED </t>
  </si>
  <si>
    <t xml:space="preserve">repeat CBC _x000D_
continue med </t>
  </si>
  <si>
    <t>PR=68/M  BP=144 / 84MMHG</t>
  </si>
  <si>
    <t>refill,advised on life style modifications,appoint after three months.</t>
  </si>
  <si>
    <t>BP-_x000D_
NO POSITIVE FINDING</t>
  </si>
  <si>
    <t xml:space="preserve">well controlled bp + right nephrolithiasis ( 6mm) + pneumobilia 20? post surgical + Syptomatc brady cardia </t>
  </si>
  <si>
    <t>serum electrolyte, CXR, TFT, update abdominal u/s</t>
  </si>
  <si>
    <t>BP-140/80, 118/83_x000D_
pr 78</t>
  </si>
  <si>
    <t>see craetinine and change to enalapril_x000D_
send uric acid</t>
  </si>
  <si>
    <t>known hypertensive patient on amlodipine 5 mg po/day and HCT 25 mg po/day atrovastatin 20 mg po/day</t>
  </si>
  <si>
    <t>He has been admitted at ward with dx of Acute exacerbation of Bronchial Asthma ppted by CAP P 2: AKI 2ndry to ? (Cr 1.28) corrected now 0.57 + fatty liver. + small cholelithiasis presented with - cough and shortness of breath of 1 day duration. ward treatment given - ceftriaxone 1gm iv bid was finished for 7 days salbutamol puff on qid basis, initially was on prednisolone 40 mg po once daily then changed to Symbicort (budesonide and formoterol), azithromycin was given for 3 days and discharged with  salbutamol puff, Symbicort and Augmentin- 625 mg currently no new compliant and he discontinue his all medication</t>
  </si>
  <si>
    <t>PR=121 RR=17 BP=132 / 96,chest clear</t>
  </si>
  <si>
    <t xml:space="preserve">B. Asthma +small cholelithiasis </t>
  </si>
  <si>
    <t xml:space="preserve">Advise to continue controller. appoint after 3 month </t>
  </si>
  <si>
    <t>B. Asthma(40 year not on medication) B/C HE IS NOT SYMPTOMATIC FOR 29 YEAR</t>
  </si>
  <si>
    <t xml:space="preserve">BP - 130\90-120\80-142/91 PR - 87 - 82 _x000D_
</t>
  </si>
  <si>
    <t xml:space="preserve">UPDATE INX THEN REFILL </t>
  </si>
  <si>
    <t xml:space="preserve">- Known HTN +? HHD (Borderline LVH + G1 Distolic dysfanction) on metoprlolol 25mg po daily and amlodipine 5mg po daily, ENALAPRIL 5 MG PO DAILY </t>
  </si>
  <si>
    <t>BP: 107 / 67   PR: 74</t>
  </si>
  <si>
    <t>PR=82/M  BP=112 / 80MMHG</t>
  </si>
  <si>
    <t>REFILL,APPOINT AFTYER THREE MONTHS.</t>
  </si>
  <si>
    <t>HTN ON AMLODIPINE  5MG PO DAILY,ATORVASTATIN 20MG PO DAILY,NEUROBION 1TAB PO DAILY</t>
  </si>
  <si>
    <t>no cough, no SOB, no edema, no visual problem, no back pain, no paresthasia, foot fungus treated, good self care, BP 140/70 mmHg, FBS 240 mg/dl (no fever, no dysuria, good dietary habit, keeps insulin in refregirator, takes medication regularly, no stress, no psychosocial distress, )</t>
  </si>
  <si>
    <t>salt restriction, be active, minimize coffee, prevention of fall, vegitable and fruit dish, leghumes dish, use only liquid oil, gfoot catre (hygien, becareful while cutting nail, wear loose shoe, keep moisturizing legs with valin)</t>
  </si>
  <si>
    <t>stil ahs leg swelling, SOB subsided</t>
  </si>
  <si>
    <t>BP-116/72_x000D_
pr 67</t>
  </si>
  <si>
    <t>ACUTE GLOMERULONEPHRITIES VS ALLERGIC INTERTITIAL NEPHRITIES amlodipine 10 mg po BID, Frusemide 40 mg po BID</t>
  </si>
  <si>
    <t>fatigue and  urinary compliant</t>
  </si>
  <si>
    <t>BP           95 / 75                            PR 104</t>
  </si>
  <si>
    <t>Hypertension, Dementia. Ischemic stroke. Seizer disorder for the last 4 years on amlodipine 5 mg po daily, aspirin 81 mg po daily, phenytoin 50 mg po daily anemia  transfused with one unit blood MCV 108 _x000D_
 HGB 6.8 leukopenia</t>
  </si>
  <si>
    <t>CBC abdominal ultrasound Peripheral morphology Chest x ray creatinine and occult  blood stool</t>
  </si>
  <si>
    <t xml:space="preserve">TFT - TSH - - 11.1 , FT4 - 1.41 , FT3 - 2.97 _x000D_
 BP - 92 17 130 / 62_x000D_
- BP - 135-140/70-67 </t>
  </si>
  <si>
    <t>DCMP + hypothyroidism + HTN,  ASA 81 mg po/day, enalapril 10mg po daily, amlodipine 10 mg po/day, levothyroxine 50 mcg po/day, furosemide 40 mg po/day and spironolactone 25 mg po/day</t>
  </si>
  <si>
    <t>Lowe back pain of 5yrs duration radiating to the lateral aspects of the bilateral legs_x000D_
Dry cough, HGIF of 3days duration</t>
  </si>
  <si>
    <t xml:space="preserve">BP-159/89, P- 74 regular_x000D_
pinc conj, NIS_x000D_
No LAP_x000D_
Clear chest_x000D_
</t>
  </si>
  <si>
    <t>The same + ?CAP + Raised  BP</t>
  </si>
  <si>
    <t>Carbamazepin 200mg [po BID_x000D_
Aceclofenac 100mg po BID_x000D_
Azithromycin 500mg po/d for 3days_x000D_
Vit D 50K IU weekly for 2months</t>
  </si>
  <si>
    <t>LBP with lumbosacral radiculopathy</t>
  </si>
  <si>
    <t>BP:  125 / 68</t>
  </si>
  <si>
    <t xml:space="preserve">well controlled      </t>
  </si>
  <si>
    <t xml:space="preserve">p1: known HTNon HCT 25 mg po/d,  p2: PN on AMT 25mg po daily, neurobin 1 tab po daily, pregabalin 75mg po daily_x000D_
p3: degenerative right knee OA   </t>
  </si>
  <si>
    <t xml:space="preserve">complains rt side cposterior chest pain </t>
  </si>
  <si>
    <t xml:space="preserve">bp= 106/60 pr=80_x000D_
chest is clear </t>
  </si>
  <si>
    <t>P- HF 2 IHDmrEF (EF- 40-45%) WITH MILD LV DYSFUNCTION + GIDD + Pneumonia(resolving) + vit D deficiency On: Atovastatin 40 mg po/day, enalapril 5 mg po/day, metoprolol 12.5 mg po/day</t>
  </si>
  <si>
    <t xml:space="preserve">do serum e,RFT and consider adding spironolactone _x000D_
continue med_x000D_
meloxicam 15mg po prn </t>
  </si>
  <si>
    <t>worsening of SOB, stabbing type of chest pain</t>
  </si>
  <si>
    <t>BP-119/65, 140/70, 120/70, 110/70, 120/60_x000D_
pr 78</t>
  </si>
  <si>
    <t>Good Bp control + ?</t>
  </si>
  <si>
    <t>COMPLAINS NUMBNESS AND TINGLING PAIN IN LOWER LEG AND TIGHS</t>
  </si>
  <si>
    <t>BP-130/70_x000D_
NO NEW POSITIVE FINDING</t>
  </si>
  <si>
    <t>HTN+DVHD+CLBP 2RY TO LS DISC PROLAPSE</t>
  </si>
  <si>
    <t xml:space="preserve">CONTINUE WITH MEDICATIONS AND ADD PREGABALIN 75 MG PO DAILY </t>
  </si>
  <si>
    <t>HTN + DVHD + PN + Radiculopathy 2 to CLBP 2 to / LS disc prolapse on Enalapril 5 mg po/d Amitriptyline 25 mg po/d</t>
  </si>
  <si>
    <t>HE COMPLIAN URINARY FREQUENCY, URGENCY,DRIPPLING AFTER URINATION</t>
  </si>
  <si>
    <t xml:space="preserve">PR=84 RR=17 BP=124 / 82 HA1C-7.2%,DONE 2 MONTH BACK UPDATED INVESTIGATION ABD U/S= Enlarged prostate likely BPH with BOO(chronic cystitis)measures 75cc_x000D_
</t>
  </si>
  <si>
    <t>P=T2DM+Fairly controlled blood sugar + BOO 2RY TO BPH</t>
  </si>
  <si>
    <t>CONTINUE  MTF 1500 mg/1000 mg AM/PM, Glibenclamide 10 mg PO Bid,LINK TO UROLOGY</t>
  </si>
  <si>
    <t xml:space="preserve">no ABM       </t>
  </si>
  <si>
    <t>72 17 BP: 164 / 114 ADVISED HOME BP MEASUREMENT</t>
  </si>
  <si>
    <t>Type 2 DM for the last 6 years NPH 6/4/ Hypertension for the last 6 years on enalapril 5mg po BID/ ASA 81 mg po per day /atorvastatin 20 mg po per day/CKD Nephrolithiasis creatine 3.2 eGFR 16 today creatinine 1.8 diabetic nephropathy FBS 133MG/DL</t>
  </si>
  <si>
    <t>UPDATE ALL INVESTIGATIONS</t>
  </si>
  <si>
    <t>PR=79/M  BP=153 / 72MMHG,FBS=118mgdl,90mg/dl,175MG/DL all are</t>
  </si>
  <si>
    <t>REFILL,ASA 81 MG PO DAILY,HCT 25MG PO DAILY,ENALAPRIL 10MG PO DAILY,AMLODIPINE 10MG PO DAILY,NPH 38/26IU,RI4/4IU,MTF 500MG PO BID,APPOINT AFTER THREE MONTHS,HGA1C</t>
  </si>
  <si>
    <t>TYPE2DM+HTN ON MEDICATIONS,SHE IS TAKING MTF 500MG PO DAILY</t>
  </si>
  <si>
    <t>BP: 100/60   126 / 71</t>
  </si>
  <si>
    <t>well controlled bp + old ischemic stroke</t>
  </si>
  <si>
    <t xml:space="preserve">p1: HTN on amlodipine 10mg po daily,  HCT 25 mg po daily _x000D_
P2:old ischemic stroke on  ASA 81 mg po daily  and atrovastatin 20 mg po daily </t>
  </si>
  <si>
    <t>BP-125/70_x000D_
NO NEW POSITIVE FINDING</t>
  </si>
  <si>
    <t>UPDATE INVESTIGATIONS AND REFILL MEDICATIONS</t>
  </si>
  <si>
    <t>She discontinue.both amlodipin and enalaprile due to ankle edema and dry cough she only took HCT and Atenolol  currntly she complain generalized headache no fever  and  cough is subsided after discontinuation of enalapril. Home BP Measurment 110/70mmhg</t>
  </si>
  <si>
    <t>PR=107 RR=17 BP=134 / 68 updated investigation cbc-normal,cr.0.8</t>
  </si>
  <si>
    <t xml:space="preserve">HTN + Compressive myelopathy 2 DDD + Bilateral knee joint OA </t>
  </si>
  <si>
    <t>Continue HCT 25MG PO DAILY ,Atenolol 50mg po daily,appoint after 2 month</t>
  </si>
  <si>
    <t>HTN + Compressive myelopathy 2 DDD + Bilateral knee joint OA Atenolol 50 mg po/day, ENALAPRI 10 MG PO BID, AMITRYPTYLINE. 25 MG PO/DAY,HCT 25 MG PO DAILY</t>
  </si>
  <si>
    <t>complains productive cough of 1 month</t>
  </si>
  <si>
    <t>do CXR,SPUTUM gene expert_x000D_
continue med</t>
  </si>
  <si>
    <t>Problem List P=T2DM + Polyarticular OA +Lumbar radiculopathy 2ry to L4/L5 Disc bulge with severe central canal stenosis and bilateral neural foraminal stenosis; on MTF 500mg po bid, RIVAROXABAN 20mg po/d, PREGABALIN 75MG PO/D ,</t>
  </si>
  <si>
    <t>has vomiting of ingested matter since two days</t>
  </si>
  <si>
    <t>PR=85/M  BP=138 / 90MMHG,FBS=203MG/DL</t>
  </si>
  <si>
    <t>same+AGE  2?</t>
  </si>
  <si>
    <t>transfer  to emergency medical opd</t>
  </si>
  <si>
    <t xml:space="preserve">Intermittent cough and soar throat </t>
  </si>
  <si>
    <t>BP: 139/93   160/100    161/102_x000D_
FBS: 156</t>
  </si>
  <si>
    <t>cbc, OFT, S/E, U/A, ECG</t>
  </si>
  <si>
    <t xml:space="preserve">p1: T2DM ( &gt; 28yrs) on MTF 1000/500mg po bid, doanil 10/5mg po bid and atrovastatin 20mg  po daily_x000D_
p2: HTN ( &gt; 30yrs) on enalapril 10mg po bid and amloipine 5mg po daily </t>
  </si>
  <si>
    <t>He has epigastric burning sensation .which is  worsened spicy food</t>
  </si>
  <si>
    <t>PR=79 RR=16 BP=144 / 80, chest clear, CVS JVP FLAT</t>
  </si>
  <si>
    <t>continue Spironolactone 25 mg po/day, ASA 81 mg po/day, Atroz 40 mg po/day, Enalapril 10 mg po/day, add PPI do hpylori</t>
  </si>
  <si>
    <t xml:space="preserve">EXACERBATION OF HAND JOINTS SWELLING AND PAIN OF 1 MONTHS DURATION </t>
  </si>
  <si>
    <t>BP-124/86_x000D_
FBS- 125_x000D_
MSS- SLIGHTLY SWOLLEN  INTERPHALANGEAL JOINTS AND TENDER TO TOUCH</t>
  </si>
  <si>
    <t>WELL CONTROLLED T1DM +?RA</t>
  </si>
  <si>
    <t>BP-130/90_x000D_
pr 78</t>
  </si>
  <si>
    <t>PR=73/M  BP=152 / 101MMHG</t>
  </si>
  <si>
    <t>refill,add Enalapril 5mg po daily,appoint after three months.</t>
  </si>
  <si>
    <t>BP_125/75_x000D_
pr 78</t>
  </si>
  <si>
    <t>refill and advisr</t>
  </si>
  <si>
    <t xml:space="preserve">complains numbness and burning senation over extermity,indigestion </t>
  </si>
  <si>
    <t>bp=96/70 pr=80</t>
  </si>
  <si>
    <t>P=T2 DM + Dyslipidemia; on NPH 30/20 iu sc bid, Atorvastatin 40 mg po daily, meloxicam 1 tab po daily, neurobion 1 tab po daily+?gastroparesis</t>
  </si>
  <si>
    <t xml:space="preserve">advice small frequent meal_x000D_
pregablin 75mg po/d_x000D_
</t>
  </si>
  <si>
    <t xml:space="preserve">LOW BACK PAIN AND TINGLING SENSATION OVER LOWER EXTERMITES _x000D_
- CONSTIPATION : </t>
  </si>
  <si>
    <t>FBS - 113-105-99_x000D_
 BP - 106\64 - 124/64- 109/80</t>
  </si>
  <si>
    <t xml:space="preserve">: UPDATE INX - U/A  L/S XRAY </t>
  </si>
  <si>
    <t xml:space="preserve">known type 2 DM +PN + mild pulmonary HTN + A FIB O NPH -  20/10 IU SC BID ,  ATROVASTATIN 20 MG PO DAILY , METOPROLOL 50 MG PO DAILY ,  LASIX 20 MG PO DAILY ( BUT TAKING 40 MG PO DAILY </t>
  </si>
  <si>
    <t>BP-_x000D_
NO NEW POSITIVE FINDING</t>
  </si>
  <si>
    <t>WELL CONTROLLED HYPERTENSION</t>
  </si>
  <si>
    <t xml:space="preserve">REFILL MEDICATIONS AND ADVICE </t>
  </si>
  <si>
    <t>HTN ON AMLODIPINE 10 MG PO Daily &amp; HCT 25 mg po/d</t>
  </si>
  <si>
    <t>bilateral scrotal swelling of  6 year duraton</t>
  </si>
  <si>
    <t>BP-121/78_x000D_
pr 78</t>
  </si>
  <si>
    <t xml:space="preserve">FBS - ?                        </t>
  </si>
  <si>
    <t xml:space="preserve">TYPE1DM ON NPH 40/20IU SC BID </t>
  </si>
  <si>
    <t>BP-150/80_x000D_
NO NEW POSITIVE FINDING</t>
  </si>
  <si>
    <t>BP-127/79_x000D_
pr 78</t>
  </si>
  <si>
    <t>P1=Hypertension LVH amlodipine 5 mg po/day</t>
  </si>
  <si>
    <t>has burning sensation of   three weeks</t>
  </si>
  <si>
    <t>PR=77  BP=126 / 92MMHG</t>
  </si>
  <si>
    <t>Refill,add amitryptylline  25mg po daily</t>
  </si>
  <si>
    <t>P=known hypertensive( for 6 yrs) + Known Asthmatic not ON medication + Exaggerated lordosis; on  lasix20 mg PO/D , Enalapril 10 MG Po bid</t>
  </si>
  <si>
    <t>BP_144/79, 120/60_x000D_
pr 78_x000D_
FBS 94</t>
  </si>
  <si>
    <t>p1: TIIDM on NPH 22/14 IU SC BID p2: HTN on Amlodipine 10 mg po/d, Enalapril 5 mg po/day, ASA 81 mg /d p3: Diabetic Retinopathy (took Laser Therapy)</t>
  </si>
  <si>
    <t>PR=77  BP=126 / 92MMHG,echo=normal</t>
  </si>
  <si>
    <t>NO NEW COMPLIANT_x000D_
ECG-LVH</t>
  </si>
  <si>
    <t>START ON MEDICATION</t>
  </si>
  <si>
    <t>KNOWN HTNSIVE NOT ON MEDICATION</t>
  </si>
  <si>
    <t>ear pain ( rt side) with decreased hearing. right sided flank pain</t>
  </si>
  <si>
    <t>BP: 147 / 97</t>
  </si>
  <si>
    <t xml:space="preserve">Poor bp control + cervical spondylosis + ? nephrolithiasis </t>
  </si>
  <si>
    <t xml:space="preserve">CBC, U/A, OFT, S/E, Abdominopelvic u/s_x000D_
link to ENT </t>
  </si>
  <si>
    <t>p1: Hypertension &gt; 30 + YEARS on- amlodipine 10mg po daily, Hct 25 mg po /day, Meloxicam 15 mg per day + p2: cervical degenertaive spondylosis( Marked at C3/C4 and C5/C6)</t>
  </si>
  <si>
    <t>START ON MEDICATION AND DO ECHO</t>
  </si>
  <si>
    <t>She complains vaginal discharge which scanty in amount whitish discharge associated to this she has inching sensation faul smelling and bilateral lower abdominal pain  she is amenhorric the last 20 year, She is not sexually active</t>
  </si>
  <si>
    <t>PR=80 RR-18, LGS=NO MASS ON BILATRAL BREST CHEST CLEAR</t>
  </si>
  <si>
    <t>HTN +? Vaginal candidiasis</t>
  </si>
  <si>
    <t>DO ABDOMINAL US,PAP SMEER  CLOTRIMAZOLE VAGINAL PESSORY FOR 3 DAYS</t>
  </si>
  <si>
    <t xml:space="preserve">BP - =153/90,PR=83_x000D_
 BP - 120-150/ 90 - 92 </t>
  </si>
  <si>
    <t xml:space="preserve">REFILL AND APPT _x000D_
- 1 MONTH - </t>
  </si>
  <si>
    <t>hypertensive + old stroke patient on ASA 81 mg po daily, atrovastatin 20mg po daily, enalapril 10mg po daily and amlodipine 10mg po daily</t>
  </si>
  <si>
    <t>BP-140/90_x000D_
NO POSITIVE FINDING</t>
  </si>
  <si>
    <t>sent to emergency medical opd</t>
  </si>
  <si>
    <t xml:space="preserve">BP: 127 / 78_x000D_
FBS: 135    125    115    130   ( home record) </t>
  </si>
  <si>
    <t>refill and advice on LSM and adherance</t>
  </si>
  <si>
    <t>T2DM On NPH 38/26 IU SC BID</t>
  </si>
  <si>
    <t xml:space="preserve">BP:  140 / 72_x000D_
FBS:? </t>
  </si>
  <si>
    <t>cbc, oft, fbs, HgA1c, u/a</t>
  </si>
  <si>
    <t>PR=87  BP=101 / 77MMHG,FBS=122MGDL</t>
  </si>
  <si>
    <t>refill,appoint after three months,do hga1c</t>
  </si>
  <si>
    <t>type 2 DM +Dyslipidemia on medication</t>
  </si>
  <si>
    <t>complain numbness to lower extremities</t>
  </si>
  <si>
    <t>bp: 161/66 142/62 120/70130/70_x000D_
RFT: Cr: 0.8    BUN: 14.5</t>
  </si>
  <si>
    <t>controlled htn+?hhd+?osteoporosis</t>
  </si>
  <si>
    <t xml:space="preserve">Add meloxicam 15mg po daily </t>
  </si>
  <si>
    <t>LOWERBACK PAIN THAT RADIATES TO TIGHS AND LEGS AND RIGHT SIDE UPPER ABDOMINAL PAIN OF 1 WEEK DURATION</t>
  </si>
  <si>
    <t>BP-130/80_x000D_
ABD-RUQ TENDERNESS</t>
  </si>
  <si>
    <t>WELL CONTROLLED HTN+ RADICULOPHATY 2RY TO ?+ R/O CHOLILITHIASIS</t>
  </si>
  <si>
    <t>DO U/S _x000D_
START PREGABALIN _x000D_
DC AMITRYPTYLLINE_x000D_
REFILL OTHER MEDICATIONS</t>
  </si>
  <si>
    <t>BP: 159 / 80    152/75   _x000D_
serum vitamin D: 37.27</t>
  </si>
  <si>
    <t>Hypertension (Essential (primary) hypertension) + Dyslipidaemia; on amlodipine 5 mg po/day, Atrovastatin 20mg po daily</t>
  </si>
  <si>
    <t>HAS BURNING SENSATION AND HEAD ACHE OF THREE DAYS</t>
  </si>
  <si>
    <t>PR=66/M  BP=143 / 92MMHG ,FBS=150MG/DL</t>
  </si>
  <si>
    <t>SAME  WITH SUBOPTIMAL BP+GLYCEMC CONTROL +PN</t>
  </si>
  <si>
    <t>REFILL,MTF 850MG PO BID,AMITRYPTYLLNE 25MG PO DAILY,HCT 25MG PO DAILY,PARACETAMOL 1GM PO PRN</t>
  </si>
  <si>
    <t>BP-137/85_x000D_
NO NEW POSITIVE FINDING</t>
  </si>
  <si>
    <t xml:space="preserve">KNOWN HYPERTENSIVE </t>
  </si>
  <si>
    <t>has dizziness and epigateric pain  since six months</t>
  </si>
  <si>
    <t>serum vitamine  D= 9,20NG/ML</t>
  </si>
  <si>
    <t>SEVERE ANEMIA ON HEMA SYRUP 10 ML PO BID PANTOPRAZOLE 40 MG PO DAILY ***INV HGB--&amp;gt;6.2 ,HCT 18.8--&amp;gt;</t>
  </si>
  <si>
    <t xml:space="preserve">FBS - 125 - 145 -  151 _x000D_
 BP -  141 / 92 PR - </t>
  </si>
  <si>
    <t xml:space="preserve">T2DM on metformin 1.5/1.5 gmpo BID. Glimepride 4mg PO daily </t>
  </si>
  <si>
    <t>FBS - 131-61*- 149-132-239-141-139-164-185-_x000D_
 BP - 144 / 96</t>
  </si>
  <si>
    <t xml:space="preserve">REFILL AND APPT _x000D_
- UPDATE INX ON NEXT APPT </t>
  </si>
  <si>
    <t>T2 DM + PN; On MTF 500 mg po BID NPH=22/14 IU SC BID</t>
  </si>
  <si>
    <t xml:space="preserve">FB S-  120 - 237 - 139 - 174 - 125 _x000D_
 BP - _x000D_
</t>
  </si>
  <si>
    <t xml:space="preserve">=Type 2 diabetes mellitus + degenerative spondylosis on nph 24/16iu, neurobion 1tab po daily MELOXICAM 15 MG PO PRN </t>
  </si>
  <si>
    <t xml:space="preserve">BP - 141 / 81 PR - 81 </t>
  </si>
  <si>
    <t xml:space="preserve">SAM E                                 </t>
  </si>
  <si>
    <t xml:space="preserve">REFILL AND APPT - 1 MONTH  WITH SERIAL BP RECORDS </t>
  </si>
  <si>
    <t xml:space="preserve">Old Stroke ON ASA 81 mg po/d, ATROVASTATIN 20 mg po/d + HTN with HHD on Enalapril 5 mg po BID, Amlodipine 5mg po/d and Metoprolol 25mg po/d, LASIX 40MG PO 1X </t>
  </si>
  <si>
    <t xml:space="preserve">BP=129/94, PR=61, regular_x000D_
HBPM=107-131/72-83 </t>
  </si>
  <si>
    <t>P1-Known HTN -On Amlodipine 10 mg po/d, HCT 25 mg po/d</t>
  </si>
  <si>
    <t xml:space="preserve">FBS- 99 - 117 - 106 -82 _x000D_
 BP - 144/90 - 143/100 - 145/90 140/95 </t>
  </si>
  <si>
    <t xml:space="preserve">APPT AFTER  2 MONTH WITH SERIAL BP AND FBS RECORD AND UPDATED HGA1C </t>
  </si>
  <si>
    <t xml:space="preserve">T2DM ON MTF 1000 MG PO BID,  GLIMPIRDE - 2 MG PO DAILY ,  HTN ON AMLODIPINE 5 MG PO DAILY </t>
  </si>
  <si>
    <t>he has a hx of worsening of abdominal wall swelling of 1 mon &amp; 15 days duration. \but he claims the abdominal swelling was there for the past 2 yrs.</t>
  </si>
  <si>
    <t>BP=121/80, PR=78_x000D_
PICT= NR( on 1/4/16)_x000D_
Ascitic fluid ( 13/12/23)= WBC=No cell seen , Protein= 2.0, Glu=117, Gram stain= No bacteria seen; LDH=49_x000D_
On 1/4/16 ascitic fluid analysis=&gt; WBC= 350, N=80%, L=20; Gen xpert=Not detected_x000D_
Chest U/S=Right anterior chest wall absces DDX hematoma collection_x000D_
Abdominopelvic u/s(on 28/3/16)=Multiple echogenic hepatic lesions + mild splenomegaly + massive ascites Ddx: disseminated TB, HCC _x000D_
Anterior chest wall thick walled collection ? cold abscess _x000D_
Abdominopelivic CT scan( on 9/12/23)= chronic Portal Vein thrombosis with periportal mass forming cholangiopathy, Causing mild intrahepatic biliary tree dilatation + Moderate ascites + Engorged esophageal mucosal veins; A focal hepatic lesion, likely benign vascular pathology</t>
  </si>
  <si>
    <t>CLD 2 to ? ALD + Chronic PVT + UGIB 2 to ? Esophageal varrices + Right anterior chest wall absces</t>
  </si>
  <si>
    <t xml:space="preserve">P=? CLD;         </t>
  </si>
  <si>
    <t>CLD 2 to ? ALD + Chronic PVT + UGIB 2 to ? Esophageal varrices + Right anterior chest wall absces + ? SBP</t>
  </si>
  <si>
    <t xml:space="preserve">Upper GI endoscopy, Coagulation profile </t>
  </si>
  <si>
    <t>good BP control + good glycaemic control</t>
  </si>
  <si>
    <t>advise a dinger sign and refill her medication.</t>
  </si>
  <si>
    <t xml:space="preserve">NO COMPLIANT       </t>
  </si>
  <si>
    <t xml:space="preserve">BP=150/70MMHG PR=71B/MIN   </t>
  </si>
  <si>
    <t xml:space="preserve">CLD 2 to ? ALD + Chronic PVT + UGIB 2 to ? Esophageal varrices + Right anterior chest wall absces +? SBP </t>
  </si>
  <si>
    <t>home bp: 130/90  historian : her child</t>
  </si>
  <si>
    <t xml:space="preserve">P1- Left lower limb provoked proximal DVT 19/11/14 P2 - known hypertensive not on treatment (10years) + well controlled htn </t>
  </si>
  <si>
    <t xml:space="preserve">refill see 3month_x000D_
update all ixs </t>
  </si>
  <si>
    <t>complains of intermittent left side chest discomfort</t>
  </si>
  <si>
    <t>BP 109 / 81   PR  95_x000D_
TFT not done_x000D_
no chest wall tenderness</t>
  </si>
  <si>
    <t>P= Hypothyroidism for the last 5 years on Levothyroxine 50mcg po every other day_x000D_
(T3-0.86(0.8-2),Free T4=1.28(0.93-1.710 done 6months back)</t>
  </si>
  <si>
    <t>BP=136/69MMHG    PR=66B/MIN</t>
  </si>
  <si>
    <t>P: Recurrent DVT on Warfarin 7.5/7.5/10 mg po daily....INR=2.14</t>
  </si>
  <si>
    <t xml:space="preserve">she complains of right side lower leg tingling sensation ,tingling sensation,numbeness </t>
  </si>
  <si>
    <t>pr: 74 17 bp;93 / 58</t>
  </si>
  <si>
    <t xml:space="preserve">P- HTN (40years)+ Hypothyroidism + DVHD with mild MR (10years) + CLBP 2o to Mild degenerative endplate changes (has follow up at Neuro-surgery) </t>
  </si>
  <si>
    <t>refill_x000D_
amitriptyline 25mg po/d _x000D_
advised to take fluid an home bp measurement ,see 3 month</t>
  </si>
  <si>
    <t>P- HTN (40years)+ Hypothyroidism + DVHD with mild MR (10years) + CLBP 2o to Mild degenerative endplate changes (has follow up at Neuro-surgery) On - Levothyroxine 50mcg daily - Losartan 50mg BID - Metoprolol 25mg daily - amlodipine 5mg PO daily - Atorvastatin 20mg daily, Pregabalin 75mg PO BID (initiated at Neuro surgery side)</t>
  </si>
  <si>
    <t xml:space="preserve">JOINT PAIN         </t>
  </si>
  <si>
    <t xml:space="preserve">BP=139/89MMHG PR=88B/MIN            </t>
  </si>
  <si>
    <t xml:space="preserve">ADD NEURONIN    AND FOLLOW UP    </t>
  </si>
  <si>
    <t>known rvi on HAART adn on anti tb_x000D_
KNOWN ASTHMATIC</t>
  </si>
  <si>
    <t>do serum vitamin D</t>
  </si>
  <si>
    <t>bp=140/82 pr=100</t>
  </si>
  <si>
    <t>v/s-bp-109/74, pr-86</t>
  </si>
  <si>
    <t>P- T2DM on NPH=28/14, MTF 1000MG PO BID</t>
  </si>
  <si>
    <t>come with HBGM and A1C, refill and see after 3months</t>
  </si>
  <si>
    <t>complains of brief intermittent bilateral leg weakness since the last visit</t>
  </si>
  <si>
    <t>BP 130 / 74  PR 106  FBS  110 - 180 - 201_x000D_
all peripheral pulses are palpable</t>
  </si>
  <si>
    <t xml:space="preserve">P- T2DM 22years with poor glycemic control, on Glibenclamide 10x2, Metformin 1000x2, P2- Pulmonary Tb ( tx completed 2MONTH) ON Atorvastatin 20MG PO DAILY AMITRYPTLINE 12.5MG PO DAILY last HGA1c 7.3%_x000D_
</t>
  </si>
  <si>
    <t>refill, advice on dietary restriction</t>
  </si>
  <si>
    <t xml:space="preserve">P- Type 2 DM 22years on Glibenclamide 10x2, Metformin 1000x2, P2- Pulmonary Tb ( tx completed 2MONTH) ON Atorvastatin 20MG PO DAILY AMITRYPTLINE 12.5MG PO DAILY_x000D_
_x000D_
</t>
  </si>
  <si>
    <t>bp=100/60 pr=90</t>
  </si>
  <si>
    <t xml:space="preserve">P1: Right side hemialgia 2ndry to Hemorrhagic stroke with ventricular extension (INH SCORE OF: 1) p2 :-+Right side uncrossed supra-nuclar palsy P2:Newly diagnosed HTN ( 2 WKS) ON AMLODIPINE 10 MG PO DAILY ENALPRIL 5 MG PO BID </t>
  </si>
  <si>
    <t>she had no hx po abnormal body movoment for the past 4 months otherwise she complains of bilateral lower leg swelling which resolves while lifting or putting a pillow _x000D_
otherwise no hx of orthopnea,pnd,cough,sob _x000D_
mss; bilateral pitting edema</t>
  </si>
  <si>
    <t>pr: 85 18 bp: 126 / 75</t>
  </si>
  <si>
    <t xml:space="preserve">P1- Left Hemiparesis 2ry to Ischemic Stroke (for the past 2yrs) + Rt ICA near Total Occlusion (repeat Carotid Doppler - Normal) P2- PSVT (resolved) P3- Dyslipidemia P4- known HTN for the past 1yr + well controlled bp+seizure </t>
  </si>
  <si>
    <t xml:space="preserve">refill_x000D_
advise lsm,_x000D_
update ixs </t>
  </si>
  <si>
    <t>P1- Left Hemiparesis 2ry to Ischemic Stroke (for the past 2yrs) + Rt ICA near Total Occlusion (repeat Carotid Doppler - Normal) P2- PSVT (resolved) P3- Dyslipidemia P4- known HTN for the past 1yr on Amlodipine 2.5mg po daily ASA 81mg po daily, Atorvastatin 40mg po daily Metoprolol 12.5mg PO daily phenytoin 100mg po/day.</t>
  </si>
  <si>
    <t>BP - 142 / 83</t>
  </si>
  <si>
    <t xml:space="preserve">SAME                                                            </t>
  </si>
  <si>
    <t xml:space="preserve">SEE MANAGEMENT  APPT  WITH SERIAL BP  RECORDS </t>
  </si>
  <si>
    <t xml:space="preserve">P=HTN + Dyslipidemia L/S AND CERVICAL SPONDILOSIS + OA; on Amlodipine 10 mg po/day, atrovastatin 20 mg po/day, meloxicam 15 mg po/day , enalapril 5 mg po BID </t>
  </si>
  <si>
    <t xml:space="preserve">no hx sob, orthopnea ,pnd  </t>
  </si>
  <si>
    <t xml:space="preserve">home fbg:120mg/dl home bp:130/80  pr:85mg/dl </t>
  </si>
  <si>
    <t xml:space="preserve">P1- Type 2 DM NPH 18/12 IU SC BID P2- HTN P3- IHD +well controlled bp ,blood glucose </t>
  </si>
  <si>
    <t>refill_x000D_
advise lsm,rft ,oft ,serum electrolyte see at 3 month</t>
  </si>
  <si>
    <t xml:space="preserve">she has no new complaint. </t>
  </si>
  <si>
    <t xml:space="preserve">refill her medication. </t>
  </si>
  <si>
    <t>BP=136/86MMHG PR=88B/MIN</t>
  </si>
  <si>
    <t>she is having diaphoresis and hand shaking which occurred just today</t>
  </si>
  <si>
    <t>BP 121 / 71 FBS 125 (Home- only 1 determination)</t>
  </si>
  <si>
    <t>give sugar water reduce insulin dose see after 1month with HBGM</t>
  </si>
  <si>
    <t xml:space="preserve">BP=161 / 89 PR=93 RR=17 _x000D_
RBS=  105 mg/dl, BP= 163/96_x000D_
HbA1c=6.0%_x000D_
</t>
  </si>
  <si>
    <t>Fairly controlled T2DM_x000D_
Poorly controlled HTN</t>
  </si>
  <si>
    <t>change Amlodipine to Enalapril 5mg PoBID_x000D_
refill other medications_x000D_
send for lipid profile and RFT. U/A</t>
  </si>
  <si>
    <t xml:space="preserve">P1=HTN _x000D_
P2. T2 DM _x000D_
P3. Dyslipidemia _x000D_
on atrovastatin 40 mg po/day, amlodipine 10 mg po/day, atenolol 50 mg po/day, , on MTF 500 mg po/d </t>
  </si>
  <si>
    <t>she has episodes of hypoglycemia with symptoms(39, 41, 48, 50)</t>
  </si>
  <si>
    <t>v/s-bp-132 / 78, pr-60, FBS-39-100mg/dl, pre-dinner-124-184mg/dl</t>
  </si>
  <si>
    <t>P- T1DM(2yrs) on NPH 18/8iu sc bid</t>
  </si>
  <si>
    <t>make NPH 18/4iu sc bid, advised on sxs of hypoglycemia, see after 1month with A1C and HBGM, link to ophtha clinic</t>
  </si>
  <si>
    <t>Nephrotic syndrome minimal change diseases on prednisolone 1 mg/kg po pre day</t>
  </si>
  <si>
    <t xml:space="preserve">BILATERAL KNEE JOINT  PAIN  &gt; _x000D_
  LEFT FLANK PAIN OF OVER 2 WEEKS DURATION , URGENCY </t>
  </si>
  <si>
    <t xml:space="preserve">BP  80/72 </t>
  </si>
  <si>
    <t xml:space="preserve">SEND CBC , KNEE JOINT XRAY , U/A </t>
  </si>
  <si>
    <t xml:space="preserve">? PN + RECURRENT UTI </t>
  </si>
  <si>
    <t xml:space="preserve">BP= 131 / 69 PR= 82 RR=17 _x000D_
Recorded BP= 120/70, FBS= 103_x000D_
</t>
  </si>
  <si>
    <t>Fairly controlled T2DM and _x000D_
Fairly controlled HTN</t>
  </si>
  <si>
    <t>refill medication_x000D_
send for Lipid profile, HbA1c, RFT and Abdominal U/S</t>
  </si>
  <si>
    <t>P1=DM _x000D_
P2= HTN_x000D_
P3= Dyslipidemia _x000D_
on NPH 52/36IU, Enalapril 5mg po BID and atrovastatin 20mg po daily</t>
  </si>
  <si>
    <t xml:space="preserve">bilateral leg swelling of 3 mons duration </t>
  </si>
  <si>
    <t>BP=183/90, PR=90_x000D_
HBPM= 134-138/64-76_x000D_
FBS=82-145_x000D_
MSS= G-II Pitting edema</t>
  </si>
  <si>
    <t>Controlled T2 DM + HTN + ? White coat HTN + Bilateral leg edema 2 to Amlodipine side effect</t>
  </si>
  <si>
    <t>NPH 44/33 IU SC BID, INC enalapril 15 mg po BID, HCT 25 mg po/d, atrovastatin 20 mg po/d and ASA 81 mg po/d. Dec Amlodipine 5 mg po/d</t>
  </si>
  <si>
    <t>P=T2DM( for 33 yrs) + HTN( for 30yrs) on NPH 44/36 IU BID ( she has been taking 44/33 IU ), enalapril 10 mg po BID, HCT 25 mg po/d, atrovastatin 20 mg po/d and ASA 81 mg po/d. Amlodipine 10 mg po/d</t>
  </si>
  <si>
    <t>BP=156/78MMHG PR=88B/MIN</t>
  </si>
  <si>
    <t xml:space="preserve">tingling and dizziness' </t>
  </si>
  <si>
    <t>fbs=90mmgh_x000D_
b/p=</t>
  </si>
  <si>
    <t>ro VD  deficiency +hyperlipidemia</t>
  </si>
  <si>
    <t>cbc_x000D_
lipid profile_x000D_
leg doppler/rt/</t>
  </si>
  <si>
    <t>dyspepsia _x000D_
  she claims  rt leg numbness. And tingling of 01 weeks. and easily fatiguability._x000D_
other wise  she has no any known chronic illness.</t>
  </si>
  <si>
    <t xml:space="preserve">GLOBAL TYPE OF HEADACHE , </t>
  </si>
  <si>
    <t xml:space="preserve">BP - 98 / 71_x000D_
 PARTIALLY EMPTY A ND BALLONED SELLA OTHERWISE NON REMARKABLE BRAIN  MRI </t>
  </si>
  <si>
    <t xml:space="preserve">UPDATE INX -_x000D_
  CONSULT  NEUROLOGY SENIOR </t>
  </si>
  <si>
    <t xml:space="preserve">peripheral nephropathy NOT ON MEDICATION </t>
  </si>
  <si>
    <t xml:space="preserve">BP - 123 / 75 PR - 84 </t>
  </si>
  <si>
    <t xml:space="preserve">SAM E                                        </t>
  </si>
  <si>
    <t xml:space="preserve">good controlled HTN AMLODIPINE 5 MG POD AILY , HCT 25 MG OP DAILY ,  + PN ON NEUROBION 1 TAB PO DAILY </t>
  </si>
  <si>
    <t>v/s-bp-132 / 82 pr-82, FBS-82-180 MSS-has induration at injection sites(deltoid areas)</t>
  </si>
  <si>
    <t>the same + fair glycemic control</t>
  </si>
  <si>
    <t>advised on injection site and techniques, come with HBGM, refill and see after 2months with A1C</t>
  </si>
  <si>
    <t>T2DM(6yrs)+Focal seizure 2ry to ? small vessel infarction ON NPH 40/18iu sc bid, RI 3/3iu sc bid, atorvastatin 20mg po/d, ASA 81mg po/d, phenytoin 50MG PO BID and start carbamazepin 400mg po bid</t>
  </si>
  <si>
    <t>Plan_x000D_
continue medication</t>
  </si>
  <si>
    <t>v/s-152 / 81 pr-70, CBC, OFT, serum electrolyte are all normal</t>
  </si>
  <si>
    <t>refill and see after 3months</t>
  </si>
  <si>
    <t>bp=123/70 pr=86</t>
  </si>
  <si>
    <t xml:space="preserve">dextrometrophan syrup 10ml ml po tid_x000D_
</t>
  </si>
  <si>
    <t>complains of LUTS, not adherent to dietary restrictions</t>
  </si>
  <si>
    <t>BP 109/75 -147/92  FBS (148-197)</t>
  </si>
  <si>
    <t xml:space="preserve">P1 - T2DM (with poor control) for 20yrs P2- HTN 20yrs P3- Bilateral visual loss sec to Diabetic Retinopathy 10years P4- Lt side hemiparesis 2to ischemic Stroke with CN VII palsy(1yr) P5- BPH(108cc) On Enalapril 10mg PO BID, Atorvastatin 20mg PO Daily Amlodipine 10mg PO daily ASA 81mg PO daily Metformin 1000mg PO BID Glibenclamide 10mg PO BID, HCT 25 mg po daily, spironolactone 12.5mg po daily(HgA1c a year back 7.9%)_x000D_
</t>
  </si>
  <si>
    <t>refill, advised on strict diet control update HgA1c consider insulin, reinitiate alfuzosin 10mg po daily</t>
  </si>
  <si>
    <t xml:space="preserve">P1 - DM for 20yrs P2- HTN 20yrs P3- Bilateral visual loss sec to Diabetic Retinopathy 10years P4- Lt side hemiparesis 2to ischemic Stroke with CN VII palsy(1yr) P5- BPH On Enalapril 10mg PO BID, Atorvastatin 20mg PO Daily Amlodipine 10mg PO daily ASA 81mg PO daily Metformin 1000mg PO BID Daonil 5 mg PO BID, HCT 25 mg po daily, spironolactone 12.5mg po daily_x000D_
_x000D_
</t>
  </si>
  <si>
    <t xml:space="preserve">no back pain, sob, orthopnea </t>
  </si>
  <si>
    <t>pr:92 17 bp;120 / 74</t>
  </si>
  <si>
    <t xml:space="preserve">P- HTN + Lumbar radiculopathy + well controlled </t>
  </si>
  <si>
    <t>refill_x000D_
do hba1c,lipid profile  ,lsm see 3 months. refill</t>
  </si>
  <si>
    <t>P- HTN + Lumbar radiculopathy - On Atenolol 50mg PO daily Amitriptyline 25mg PO daily echo - Grade I LV Diastolic Dysfunction_x000D_
_x000D_
cbc;normal _x000D_
cr;0.66 fbg:128</t>
  </si>
  <si>
    <t xml:space="preserve">BP=167 / 90 PR=70 RR=18 _x000D_
Recorded FBS= 160, </t>
  </si>
  <si>
    <t>P1=type 2 dm _x000D_
P2=HTN_x000D_
P3=Dyslipidemia</t>
  </si>
  <si>
    <t>P1=type 2 dm _x000D_
P2=HTN_x000D_
P3=Dyslipidemia_x000D_
on metformin 1.5/1 gm po BID, doanil 5mg po BID and amlodipine 10 mg po daily, Atrovastatin 20mg po daily.</t>
  </si>
  <si>
    <t>chronic viral hepatitis ( HBV ) with compensated cirrhosis ( splenomegaly )</t>
  </si>
  <si>
    <t>bp=110/70 pr=86</t>
  </si>
  <si>
    <t>P=HFpEF+ KNOWN HTN ON Enalapril 5mg po bid, LASIX 40 MG po Bid amlodipine 10 mg po/day</t>
  </si>
  <si>
    <t>reduce lasix 40mg/20mg po bid</t>
  </si>
  <si>
    <t>claims intermittent loss of sleep</t>
  </si>
  <si>
    <t>BP=109 / 64, PR=75_x000D_
HBPM=100-120/70-80</t>
  </si>
  <si>
    <t xml:space="preserve">Amlodipine 10 mg po daily , HOLD Amitriptyline 25 mg po/d </t>
  </si>
  <si>
    <t>P=HTN on Amlodipine 10 mg po daily and Amitriptyline 25 mg po/d for 2 mons</t>
  </si>
  <si>
    <t xml:space="preserve">HEADACHE AND INTERMMITENT PALPITATION </t>
  </si>
  <si>
    <t>BP=184/97MMHG PR=82B/MIN</t>
  </si>
  <si>
    <t xml:space="preserve">HYPERTENSIVE EMERGENCY        </t>
  </si>
  <si>
    <t xml:space="preserve">SEND TO EMERGENCY UNIT   </t>
  </si>
  <si>
    <t>EMERGENT HYPERTENSIVE</t>
  </si>
  <si>
    <t>lumbar degenerative spondylosis + T2 Dm</t>
  </si>
  <si>
    <t xml:space="preserve">no new objective finding. </t>
  </si>
  <si>
    <t xml:space="preserve">refill his medication. </t>
  </si>
  <si>
    <t xml:space="preserve">no hx of sob, orthopnea ,body swelling </t>
  </si>
  <si>
    <t>pr 51 18 bp: 120 / 66</t>
  </si>
  <si>
    <t>KNOWN BRONCHIA ASTHMA , P2- HF 2 TO IHD with rEF(40%)  + MILD PUL HTN</t>
  </si>
  <si>
    <t xml:space="preserve">refill_x000D_
metoprolol deescalated to 25mg po/d _x000D_
deescalate lasix 20mg po/d _x000D_
update ixs </t>
  </si>
  <si>
    <t>P- KNOWN BRONCHIA ASTHMA , P2- HF 2 TO IHD with rEF(40%)  + MILD PUL HTN</t>
  </si>
  <si>
    <t>rt leg cramp on walking and scaly lesions of 09 months_x000D_
treated for stasis eczema</t>
  </si>
  <si>
    <t xml:space="preserve">BP=145/66 PR=64 RR=17 _x000D_
 recorded BP= 162/86 </t>
  </si>
  <si>
    <t>p1= RVI on HAART _x000D_
p2= poorly controlled HTN_x000D_
p3= stasis eczema_x000D_
p4= peripheral neuropathy</t>
  </si>
  <si>
    <t>send for RFT, Lipid profile, Abdpelvic U/s, U/A_x000D_
REFILL MEDICATION</t>
  </si>
  <si>
    <t>p1= RVI on HAART _x000D_
p2= HTN_x000D_
p3= stasis eczema_x000D_
p4= peripheral neuropathy_x000D_
; on medications enalapril 10mg po BID, Amlodipine 10mg po BID, HAART</t>
  </si>
  <si>
    <t xml:space="preserve">FB S-  180 - 68*  210 - 180 - 102 - _x000D_
 POST PRANDIAL RBS  - 376 - 268 -325 </t>
  </si>
  <si>
    <t xml:space="preserve">PLAN - RI - 4/2 IU , NPH  24/14 IU - APPT AFTER 1 WEEK  WITH SERIAL FBS RECORD </t>
  </si>
  <si>
    <t xml:space="preserve">T1DM ON NPH 18/10 IU SC BID  , RI - 2/2 IU SC BID </t>
  </si>
  <si>
    <t xml:space="preserve">no new complaint, no SOB, she was admitted 2weeks back with acute exacerbation, now improved except for persistent cough with thick sputum </t>
  </si>
  <si>
    <t>BP 99 / 62 PR 85_x000D_
chest - scattered wheeze</t>
  </si>
  <si>
    <t xml:space="preserve">p1=B. Asthma (&gt;40years) on salbutamol puff prn beclomethasone 2 puff bid_x000D_
</t>
  </si>
  <si>
    <t>refill, add guaifenesin, symbicort</t>
  </si>
  <si>
    <t xml:space="preserve">p1=B. Asthma (&gt;40years) on salbutamol puff prn beclomethasone 2 puff bid_x000D_
_x000D_
</t>
  </si>
  <si>
    <t xml:space="preserve">home fbg:90-100mg/dl </t>
  </si>
  <si>
    <t>Type 2 DM for the last 3 years rhabdomyolysis diabetic nephropathy retinal examination normal + well controlled bg</t>
  </si>
  <si>
    <t xml:space="preserve">refill_x000D_
update all ixs(hba1c,lipid profile creatinine) </t>
  </si>
  <si>
    <t xml:space="preserve">BP=120/80MMHG PR=82B/MIN </t>
  </si>
  <si>
    <t xml:space="preserve">DISTAL DVT TREATED </t>
  </si>
  <si>
    <t xml:space="preserve">FOLLOW UP FOR 1MONTH </t>
  </si>
  <si>
    <t>P1LEFT LOWER LIMB PROXIMAL AND DIASTAL DVT- on REVAROXBAN on 20mg Po daily(6month) + MILD HSM + P2=PTB TREATED</t>
  </si>
  <si>
    <t>advanced glaucoma ARIC (OU)</t>
  </si>
  <si>
    <t>take medication properly</t>
  </si>
  <si>
    <t xml:space="preserve">numbness of both legs &amp; arms for the past 1 yr. She has intermittent Bloating &amp; burning sensation </t>
  </si>
  <si>
    <t>BP=106 / 78, PR=96_x000D_
Abdominopelvic u/s on 9/1/16=Hepatomegaly with mild fatty liver</t>
  </si>
  <si>
    <t xml:space="preserve">RVI on HAART for the past 18 yrs) + Dyspepsia + ? PN 2 to ? Vit D defficiency +CLBP 2 to Lumbar spondylosis </t>
  </si>
  <si>
    <t>Repeat CBC, Lipid profile, FBS; Serum 25( OH) Vit-D3, Ca ionized, Alb</t>
  </si>
  <si>
    <t xml:space="preserve">P=RVI on HAART for the past 18 yrs) + Dyspepsia + ? PN; on Neurobion 1 tab po/d, Took Pantoprazole 40 mg po/d for 2 wks </t>
  </si>
  <si>
    <t>pr:94 18 bp: 131 / 96</t>
  </si>
  <si>
    <t xml:space="preserve">Recurrent Left Lower Limb DVT(unprovoked dvt)  -On Rivaroxaban 20mg po/d </t>
  </si>
  <si>
    <t>refill_x000D_
update cbc ,see 3 month</t>
  </si>
  <si>
    <t xml:space="preserve">STAGE 1 HTN + UTI + nephrolithiasis </t>
  </si>
  <si>
    <t>investigate with vitamin D</t>
  </si>
  <si>
    <t xml:space="preserve">home bp;120/80 </t>
  </si>
  <si>
    <t xml:space="preserve">HTN+ Old hemorrhagic strock(&gt; 1yr);+ well controlled bp </t>
  </si>
  <si>
    <t>refill_x000D_
update all ixs lsm</t>
  </si>
  <si>
    <t>T2 DM ON METFORMIN 1000/500 mgpo bid(but he is taking MTF 500mg PO bid)P2. HTN amlodipine 10 mg po/day, ATROVASATIN 20 MG PO DAILY</t>
  </si>
  <si>
    <t xml:space="preserve">she had hx of sob mild exertion ;otherwise no orthopnea,pnd,body swelling </t>
  </si>
  <si>
    <t>pr:80 18 bp:132 / 77</t>
  </si>
  <si>
    <t xml:space="preserve">P- Toxic MNG 2years PTU 100mg BID Propranolol 40mg/day P2- CRVHD (Moderate MS) + HTN with HHD + CALCIFED MASS </t>
  </si>
  <si>
    <t xml:space="preserve">refill_x000D_
consult cardiologist &amp; continue other medications,_x000D_
update tft   </t>
  </si>
  <si>
    <t xml:space="preserve">P- Toxic MNG 2years PTU 100mg BID Propranolol 40mg/day P2- CRVHD (Moderate MS) + HTN with HHD_x000D_
_x000D_
echo at our side: mild lvh,mitral annular calcification with moderate eccentric MR,EJ;55% TAPSE:23 _x000D_
ECHOOUT SIDE: There is calcified mass(1.65 x 2.05cm) probably involving the MV apparatus (PML and Mitral valve ring) _x000D_
mild MR v MAX 2.2M/S </t>
  </si>
  <si>
    <t xml:space="preserve">BP=115 / 70, PR=77_x000D_
TFT= not done </t>
  </si>
  <si>
    <t xml:space="preserve">L-Thyroxine 50 mic. gm po bid, Bromocriptine 1.25 mg po/d_x000D_
Link to Endochrinologist </t>
  </si>
  <si>
    <t>P=known Hypothyrodism(for the past 9 mons) on L-Thyroxine 50 mic. gm po bid, and Bromocriptine 1.25 mg po bid[ but she took Bromocriptine 1.25 mg po/d]</t>
  </si>
  <si>
    <t>BP - 142 / 89</t>
  </si>
  <si>
    <t>KNOWN HTN PT ON HCT 25 MG PO DAILY, AMLODIPINE 10 MG PO DAILY ,  ENALAPRIL 5 MG PO BID</t>
  </si>
  <si>
    <t>no new complaint, she was admitted 2weeks back for MULTI FOCAL PNEUMONIA</t>
  </si>
  <si>
    <t>FBS 111 BP 110 / 59 PR 97</t>
  </si>
  <si>
    <t>T2DM + HTN + METABOLIC SYNDROME + ?OSA + HF 2 TO IHD (PRESERVED EJECTION FRACTION ) + MULTI FOCAL PNEUMONIA(treated) on Vildagliptin/metformin 50mg/1gm bid, AMLODIPINE 10 MG PO DAILY, Enalapril 10 mg daily. ASA 81 MG PO DAILY AND ATEROZ 40 MG PO daily</t>
  </si>
  <si>
    <t>refill advice on weight</t>
  </si>
  <si>
    <t xml:space="preserve">P- TII DM, HTN, DYSLIPIDEMIA(METABOLIC SYNDROME)+CALCANEAL SPUR ON Vildagliptin/metformin 50mg/1gm bid, AMLODIPINE 10 MG PO DAILY, Enalapril 10 mg daily. ASA 81 MG PO DAILY AND ATEROZ 40 MG PO daily FBS = 115-130_x000D_
_x000D_
</t>
  </si>
  <si>
    <t xml:space="preserve">unable to get beclomethasone </t>
  </si>
  <si>
    <t xml:space="preserve">alternative medication </t>
  </si>
  <si>
    <t xml:space="preserve">no hx of sob,cough,orthopnea,pnd </t>
  </si>
  <si>
    <t xml:space="preserve">pr;69 18 bp;117 / 61 </t>
  </si>
  <si>
    <t xml:space="preserve">P1- CRVHD(5 years) P2- Cardioembolic Stroke (3years) P3- AF P4- Dyslipidemia P5- Asymptomatic Intramural Myoma+ theraputic inr+rate controlled </t>
  </si>
  <si>
    <t xml:space="preserve">refill_x000D_
see at 1 month_x000D_
update cbc,serum electrolyte ,cr </t>
  </si>
  <si>
    <t xml:space="preserve">P1- CRVHD(5 years) P2- Cardioembolic Stroke (3years) P3- AF P4- Dyslipidemia P5- Asymptomatic Intramural Myoma - Lasix 20mg PO daily - metoprolol 12.5mg PO daily - Monthly B. Penicillin - Warfarin 2.5/5 mg PO alternatively_x000D_
_x000D_
inr;2.74 </t>
  </si>
  <si>
    <t>BP=87/56MMHG PR=93B/MIN</t>
  </si>
  <si>
    <t>Left Plural effusion + Ascites</t>
  </si>
  <si>
    <t>she still complains of no improvement of neuropathy , no other complaint</t>
  </si>
  <si>
    <t>BP 120 / 62 PR 93  FBS 262 (after she took honey prev night )</t>
  </si>
  <si>
    <t xml:space="preserve">P1- DM (7 years) P2- RVI On HAART for 3 years P3- MB Anemia (treated) P4-?P. Neuropathy on Metformin 1000 mg PO BID, Glibenclamide 5mg PO bid, amitriptyline 25mg po nocturnal _x000D_
</t>
  </si>
  <si>
    <t>refill, update Ix, add neurobin</t>
  </si>
  <si>
    <t xml:space="preserve">P1- DM (7 years) P2- RVI On HAART for 3 years P3- MB Anemia (treated) P4-?P. Neuropathy on Metformin 1000 mg PO BID, Glibenclamide 5mg PO bid, amitriptyline 25mg po nocturnal _x000D_
_x000D_
</t>
  </si>
  <si>
    <t xml:space="preserve">HEADACHE , </t>
  </si>
  <si>
    <t>BP -148 / 65</t>
  </si>
  <si>
    <t xml:space="preserve">UPDATE CBC ,SE _x000D_
 REPEAT BP </t>
  </si>
  <si>
    <t>P1-Known RVI Stage T4 on HAART P2- ?Cryptococcal meningitis vs ?Pyogenic meningitis P3-Molluscum contagious to r/o Cryptococcosis P4-Oral Hairy leukoplakia P5-Ascaris infection (TREATED) + BI-cytopenia (WBC -1.9 PLT- 96k) ON 200 MG PO DAILY - Cotrimoxazole 960mg PO daily -Pantoprazole 40mg PO daily</t>
  </si>
  <si>
    <t>p1=Left lower extremity proximal and distal DVT on warfarin with INR=2.65</t>
  </si>
  <si>
    <t xml:space="preserve">CONTINUE 5/7.5MG </t>
  </si>
  <si>
    <t xml:space="preserve">no new complication </t>
  </si>
  <si>
    <t>P- LEFT limb proximal DVT 2ry to myoma on warfarin 10 mg PO 5x a week and 12.5 mp PO 2x a week...INR=2.17</t>
  </si>
  <si>
    <t>JOINT PAIN _x000D_
URGE INCONTINENCE</t>
  </si>
  <si>
    <t>BP=148/89MMHG PR=80B/MIN</t>
  </si>
  <si>
    <t>SAME       + URGE INCONTININCE</t>
  </si>
  <si>
    <t xml:space="preserve">CONSULT SENIOR       </t>
  </si>
  <si>
    <t>roblem List known T2DM metformin 500 mg po bid , atorvastatin 20 mg po/day, AMT 25 mg po day , neurobin 1tab po day</t>
  </si>
  <si>
    <t>muscle ache, sore throat and whitish patch over tongues, whitish plaques over neck and hands which are itchy of 4motnhs duration_x000D_
pt claims he has risk of contracting RVI</t>
  </si>
  <si>
    <t>NSLAP= geographic tongues, no swollen or erythematous tonsils visible_x000D_
IGS= whitish plaques over neck and hands</t>
  </si>
  <si>
    <t xml:space="preserve">P1=Dyspepsia 2ndry to ?PUD+_x000D_
p2= managed PTB </t>
  </si>
  <si>
    <t>Send for PICT, VDRL, U/A, CBC, Viral markers_x000D_
Vitamin supplements</t>
  </si>
  <si>
    <t>P1=Dyspepsia 2ndry to ?PUD+_x000D_
p2= PTB finished mgt 15 days back</t>
  </si>
  <si>
    <t xml:space="preserve">has long standing epigastric discomfort with food asscoaited with nausea and vomiting. has constipation no blodd in the stool _x000D_
has weight loss_x000D_
has urinary frequency </t>
  </si>
  <si>
    <t xml:space="preserve">chest cvs abd : nad </t>
  </si>
  <si>
    <t xml:space="preserve">cbc RBS_x000D_
stool h pylori _x000D_
abd us </t>
  </si>
  <si>
    <t>bloating 1 week</t>
  </si>
  <si>
    <t xml:space="preserve">dry cough       </t>
  </si>
  <si>
    <t xml:space="preserve">BP-121-138/64-66 mmHg &amp; FBS-92-177 mg/dl </t>
  </si>
  <si>
    <t>T2DM + HTN With HHD + LBP 2 to ? on NPH 50/30 IU SC BID AM PM , MTF 500 mg po bid Enalapril 10 mg po bid ( enalapril 5 mg po daily ) , amlodipine 5 mg po /d and Meloxicam 15mg/day, ASA 81 mg po day , neurobion 1 tab po/d</t>
  </si>
  <si>
    <t xml:space="preserve">BP-141 / 67 mmHg &amp; FBS-135-234 mg/dl </t>
  </si>
  <si>
    <t xml:space="preserve">Increase NPH 44/24 IU SC BID </t>
  </si>
  <si>
    <t>T2 DM on NPH on 42/22 IU SC BID &amp; MTF 500 mg po d P2. HTN ON Amlodipine 10mg po day , atrovastatin - 20 mg po daily</t>
  </si>
  <si>
    <t xml:space="preserve">BP_117 / 89 mmHg </t>
  </si>
  <si>
    <t>BP-187 / 133 mmHg</t>
  </si>
  <si>
    <t xml:space="preserve">Hypertensive emergency R/O Urgency </t>
  </si>
  <si>
    <t xml:space="preserve">BP-134 / 67 mmHg </t>
  </si>
  <si>
    <t>P-HTN + TMNG ( on follow up ; ON ATENOLOL 25 MG PO/DAY AMLODIPINE 5 MG PO/DAY, &amp; PTU 100 MG PO TID</t>
  </si>
  <si>
    <t>PR=81/M  BP=103 / 81MMHG,FBS=96MG/DL</t>
  </si>
  <si>
    <t>T2 DM WITH GOOD GLYCEMIC CONTROL</t>
  </si>
  <si>
    <t>REFILL,DO  FBS,APPOINT AFTER THREE MONTHS,.</t>
  </si>
  <si>
    <t>T2 DM on NPH NPH 40/22 SC BId</t>
  </si>
  <si>
    <t>no new complaint_x000D_
no sob_x000D_
no orthopnea</t>
  </si>
  <si>
    <t>68 17 120 / 69 36</t>
  </si>
  <si>
    <t xml:space="preserve">stable_x000D_
            </t>
  </si>
  <si>
    <t xml:space="preserve">reconsider dapagliflozin_x000D_
        </t>
  </si>
  <si>
    <t>DM, HTN, HFrEF(35%)/IDCMP/SPIRONOLACTONE ASSOCIATED GYNECOMASTIA ON METFORMIN 1000MG PO BID , glimepiride 2mg po daily, ATORVASTATIN 20MG PO DAILY FUROSEMIDE 80MG PO TID , ASA 81MG PO DAILY ,METOPROLOL 50MG PO BID LOSARTAN 50MG PO DAILY</t>
  </si>
  <si>
    <t xml:space="preserve">BP-135 / 74 mmHg &amp; FBS-156 mg/dl </t>
  </si>
  <si>
    <t>P1=: Type II DM on metformin 1.5/1 g po BID and daonil 10 mg po BID, Atrovastatin 20 mg po per day P2= HTN on Enalapril 10 mg po BID</t>
  </si>
  <si>
    <t>P1 type 2 DM on metformin 1000mg po BID, Atrovastatin 40mg po/d, P2 HTN on amlodipine 10mg po/d, HCT 25mg po/d (Metabolic syndrome) knee xray shows OA hba1c: 8.4 ldl: 86 hdl: 36.4  total cholesreol : 154.7 triglycerides: 150.1.....POORLY CONTROLLED DMand dyslipdemia</t>
  </si>
  <si>
    <t xml:space="preserve">ESCALATE metformin to 1gm bid _x000D_
escalate atrovastatin to 80mg po/d_x000D_
</t>
  </si>
  <si>
    <t>P1 type 2 DM on metformin 1000mg po BID, Atrovastatin 40mg po/d, P2 HTN on amlodipine 10mg po/d, HCT 25mg po/d (Metabolic syndrome) knee xray shows OA  ldl: 86 hdl: 36.4  total cholesreol : 154.7 triglycerides: 150.1,24hr urinre pro=138mg(normal &amp;lt;140),HGBA1C=8.4</t>
  </si>
  <si>
    <t>cough of 4 days , has increased use of SABA 3 time daily</t>
  </si>
  <si>
    <t xml:space="preserve">BP 129 / 65_x000D_
chest clear </t>
  </si>
  <si>
    <t>escalate symbicort to 2 puff BID , advise on proper Use of SABA,</t>
  </si>
  <si>
    <t>P Bronchial ASthma on symbicort 160/4.5 2 puff( takindg one puff) and SABA PRN</t>
  </si>
  <si>
    <t xml:space="preserve">he complains of right lower foot pain with numbness ,paresthesia </t>
  </si>
  <si>
    <t xml:space="preserve">pr:77 17 bp:135 / 77 </t>
  </si>
  <si>
    <t xml:space="preserve">T2 DM+ HTN+ WELL CONTROLLED BG+ HTN + peripheral  neuropathy </t>
  </si>
  <si>
    <t>add: pregabalin 75mg po/d _x000D_
add: divido 75mg po/d _x000D_
refill other meds _x000D_
see 3 month</t>
  </si>
  <si>
    <t xml:space="preserve">TYPE 2DM/20 YEARS, HTN-18 YEARS, DYSLIPIDEMIA RX- OHA ONLY-18 YEARS NPH 20/14 2 YEARS METFORMIB 500MG BID ATORVASTATIN 20MG PO DAILY ENALAPRIL 10mg/20mg  bid HCT 25MG DAILY, NIGEDIPINE 20MG BID,_x000D_
_x000D_
hba1c: 6.4% cr:0.96  tsh:0.985 ldl:73. u/a; normal </t>
  </si>
  <si>
    <t xml:space="preserve">No new complaint &amp; He wants to be referred to his work clinic (he claims the clinic has everything) </t>
  </si>
  <si>
    <t xml:space="preserve">FBS-76 mg/dl </t>
  </si>
  <si>
    <t>Transfer him near by clinic</t>
  </si>
  <si>
    <t xml:space="preserve">T1DM on NPH 18/10( but he is taking NPH 24/10 ) IU SC BID </t>
  </si>
  <si>
    <t xml:space="preserve">persistent low back pain, luts_x000D_
epigastric pain/indigestion,easy satiety_x000D_
pelvic pain_x000D_
</t>
  </si>
  <si>
    <t>positive occult blood</t>
  </si>
  <si>
    <t xml:space="preserve">ASA related dyspepsia??gi bleeding_x000D_
</t>
  </si>
  <si>
    <t>Hypertension/Ischemic stroke/post-stroke depression -chronic low back pain on asa 81mg po daily atorvastatin 40 mg po daily amlodipine 5mg po daily</t>
  </si>
  <si>
    <t xml:space="preserve">Lt leg pain of 5 months </t>
  </si>
  <si>
    <t xml:space="preserve">BP = 165/88 mmgh </t>
  </si>
  <si>
    <t xml:space="preserve">? OA +  + Vit D deficiency </t>
  </si>
  <si>
    <t xml:space="preserve">Lt Foot xray , Uric </t>
  </si>
  <si>
    <t xml:space="preserve">? OA  + Vit D deficiency </t>
  </si>
  <si>
    <t xml:space="preserve">numbness over the lt leg </t>
  </si>
  <si>
    <t>neurobin 1 tab po/d _x000D_
continue same mgt</t>
  </si>
  <si>
    <t>Thoracolumbar kyphoscoliosis + LBP + cavovarus foot radicular pain On Aceclofenac 100mg po PRN Carbamazepin 200mg po BID Amitriptylin 25mg po/d noct Atenolol 25mg po BID</t>
  </si>
  <si>
    <t>pr; 82 17 bp; 102 / 64</t>
  </si>
  <si>
    <t xml:space="preserve">PPDCM WITH HREF </t>
  </si>
  <si>
    <t xml:space="preserve">UPTITRATE GDM_x000D_
ENALAPRIL 5MG PO BID _x000D_
LASIX 40MG PO BID _x000D_
DAPAGLIFLOZIN 10MG PO/D _x000D_
UPDATE IXS (CBC,SERUM ELECTROLYTE ,RFT) </t>
  </si>
  <si>
    <t>PERIPARTUM DCMP WITH MILDLY REDUCED LV FUNCTION (03 years) on enalapril 5mg po daily metoprolol 100mg po bid furosemide 40mg po bid spironolactone 25mg po daily, digoxin 0.125mg po daily ECHO (Oct 18, 2023)= DCMP with Moderately LV systolic dysfunction with mild functional MR. (EF= 35-40%, TAPSE= 24). LV in diastole= 57mm, LV in systol= 42mm</t>
  </si>
  <si>
    <t>has improvement with chest condiiton but still has nocturnal cough, exersice induced SOB_x000D_
no change in urine out put or no urinary symptoms</t>
  </si>
  <si>
    <t xml:space="preserve">BP 139 / 80mmHg FBS  124,133,117,178,173,134     RBS between 90- 180_x000D_
Cr 2 </t>
  </si>
  <si>
    <t>Update U/A , RFT, Sr electrolyte</t>
  </si>
  <si>
    <t xml:space="preserve">P Bronchial Asthsma + HYpertension + T2DM + AKI R/O DM nephropathy </t>
  </si>
  <si>
    <t xml:space="preserve">BP-114 / 60 mmHg &amp; FBS-120-135 mg/dl </t>
  </si>
  <si>
    <t>P1: TIIDM on MTF 500 mg Bid P2. HTN + P3: IHD on Amlodipine 10 mg po/d, Enalapril 10mg po daily, Atorvastatin 20 mg d, ASA 81 mg po/d p3: Gouty Arthritis on Allopurinol 100 mg po/d</t>
  </si>
  <si>
    <t>this pt seen at ED on sunday and family wanted sick leave and its given up on there request</t>
  </si>
  <si>
    <t>P=HTN emergency with HHD</t>
  </si>
  <si>
    <t>this pt seen at ED on  MONDAY  and family wanted sick leave and its given up on there request</t>
  </si>
  <si>
    <t>bp=117/70 pr=78</t>
  </si>
  <si>
    <t>P- HTN on Enalapril BID</t>
  </si>
  <si>
    <t>P- HTN on Enalapril BID...HDL=63 Total chol=147 LDL=61.6 ,TG=112</t>
  </si>
  <si>
    <t xml:space="preserve">leg pain bilaterally for 2 month </t>
  </si>
  <si>
    <t xml:space="preserve">poor controlled T2 DM + PNP + HTN </t>
  </si>
  <si>
    <t xml:space="preserve">FBS ,     </t>
  </si>
  <si>
    <t xml:space="preserve">FBS-232 mg/dl </t>
  </si>
  <si>
    <t>T2DM on Metformin 500 mg po BID and Doanil 5 mg po d</t>
  </si>
  <si>
    <t xml:space="preserve">BP- 113 / 69 mmHg </t>
  </si>
  <si>
    <t xml:space="preserve">Refill &amp; link her to Dermatology </t>
  </si>
  <si>
    <t>HYPERTENSION for the past 2 Years on  Amlodipine 10 mg po/day</t>
  </si>
  <si>
    <t xml:space="preserve">bp=158/84 pr=60 </t>
  </si>
  <si>
    <t xml:space="preserve">Hypertension + Sinus bradycardia on Enalapril 5 mg po bid....poorly controlled HTN </t>
  </si>
  <si>
    <t>escalate enalapril to 10/5mg po bid _x000D_
do cbc,rft,u/a</t>
  </si>
  <si>
    <t>Hypertension + Sinus bradycardia on Enalapril 5 mg po bid</t>
  </si>
  <si>
    <t>dizziness of 2 months duration associated with easy fatigue. nausea, significant appetite loss and constipation of same duration the dizziness occurs on sitting down_x000D_
for this she went to our AEOPD where she was diagnosed and managed for Hypovolemic shock 2ndry to poor intake _x000D_
and Minilik AEOPD where she was managed for Colonic polyp (diagnosed and managed through colonoscopy)_x000D_
BUT NO IMPROVEMENT_x000D_
other wise she has no shortness of breath, cough, chest pain_x000D_
no blurring of vision, ear ache, tinnitis_x000D_
IX ATTACHED AT ADDED NOTE</t>
  </si>
  <si>
    <t xml:space="preserve">BP=131 / 80 PR=80 RR=16 </t>
  </si>
  <si>
    <t xml:space="preserve">P1=DM_x000D_
P2=HTN + HHD_x000D_
P3= poor intake 2ndry to? IP_x000D_
P4= AKI r/o CKD_x000D_
P5= PN; </t>
  </si>
  <si>
    <t>send for CBC, RBS, stool exam, serum e-, RFT_x000D_
link to ENT for evaluation_x000D_
manage after Ix results</t>
  </si>
  <si>
    <t>P1=DM_x000D_
P2=HHD_x000D_
P3=PN; _x000D_
on MTF 500MG PO/DAY, LASIX 40 MG PO/DAY , ATROVASTATIN 20MG PO/DAY Enalapril 5 mg po/d</t>
  </si>
  <si>
    <t>persistent low abdominal pain_x000D_
persistent luts_x000D_
she sustained fall down injury and was hit on  her head followe by weakness of left arm</t>
  </si>
  <si>
    <t xml:space="preserve">stable_x000D_
                     </t>
  </si>
  <si>
    <t>ro chronic subdural hematoma</t>
  </si>
  <si>
    <t>non contrast brain ct scan</t>
  </si>
  <si>
    <t>hypertension /chronic heart failure sec to CAD + interstitial cystitis peripheral neuropathy+ /idiopathic hyperuricemia on enalapril 5mg po daily metoprolol 50mg po bid asa 81mg po daily atorvastatin 20mg po daily, furosemide 40mg po daily, pantoprazole 20mg po daily amitryptilline 25mg po daily softcal 1 tab po daily, carbamazepine 200mg po daily</t>
  </si>
  <si>
    <t xml:space="preserve">PR; 80 17 BP;131 / 65  FBG:157-190MG/DL EGFR;38 </t>
  </si>
  <si>
    <t xml:space="preserve">T2DM + HTN + WELL CONTRROLLED HTN + POOR BG CONTROLL </t>
  </si>
  <si>
    <t xml:space="preserve">Senior consulted _x000D_
plan to continue metformin _x000D_
see after 3 month </t>
  </si>
  <si>
    <t>has uregncy and frequency of urination since six months</t>
  </si>
  <si>
    <t>PR=67/M  BP=117 / 61MMHG</t>
  </si>
  <si>
    <t>Same with good BP control+?UTI</t>
  </si>
  <si>
    <t>Refill,do  U/A</t>
  </si>
  <si>
    <t>HD on ASA 81 mg po/d, atorvastatin 20 mg po/d , enalapril 2.5 mg po/d, metoprolol 25 mg po/d</t>
  </si>
  <si>
    <t xml:space="preserve">BP-159 / 81 mmHg &amp; FBS-166 mg/dl </t>
  </si>
  <si>
    <t xml:space="preserve">Increase NPH to 18/10 IU SC BID &amp; Amlodipine 10 mg po/d </t>
  </si>
  <si>
    <t xml:space="preserve">has Bilateral   massive epistaxisis MORE ON LEFT SIDE    for last 4 days , headache , fever, has denta pain but has no bleeding </t>
  </si>
  <si>
    <t xml:space="preserve">bp127/106, pr 122 </t>
  </si>
  <si>
    <t xml:space="preserve">HTN + ?Old Stroke; + BOO 2o to BPH +BILATERAL EPISTAXISIS 2? </t>
  </si>
  <si>
    <t>CBC OFT VIRAL MARKER , HOLD ASA, LINK TO ER FOR EVAULTION</t>
  </si>
  <si>
    <t>HTN + ?Old Stroke; + BOO 2o to BPH - Amlodipine 5mg/day, ASA 81mg/day, Atrovastatin 20mg/day, neurobin</t>
  </si>
  <si>
    <t>no cough, no SOB, no edema, no viosual problem, no back pain,no paresthasia, joint mobility good, good balance, good understanmding, cooperativve, no obesity,bno stress,no psyvchosocial distress, good dietary habit, good hygien (brush tooth), adherent to medication, toileting good, good social interaction. remarks (no breast mass, no vaginal discharghe) weist circumferance 75 cm/ height 145 cm= 0.5 pt has no visceral obesity</t>
  </si>
  <si>
    <t>sleeps well, walking distance good, muscl;e strength good, memry good but forgetfulness, no emotional change, good judgement</t>
  </si>
  <si>
    <t>salt restriction, be active, minim ize coffee, prevention of fall, vegitable abnd fruit disgh, legumes dish, use only liquid oil, foot care 9hgygien, wear loose shoe, becareful while cutting nail, keep moisturizing legs with vaslin)</t>
  </si>
  <si>
    <t xml:space="preserve">63 17 b103 / 60p: hba1c;7.5 ppbg; 156-239 </t>
  </si>
  <si>
    <t>t1dm+ poor bg controll</t>
  </si>
  <si>
    <t>refill_x000D_
see at 3 month</t>
  </si>
  <si>
    <t xml:space="preserve">BP-131 / 85 mmHg(105-127/80-85 mmHg) </t>
  </si>
  <si>
    <t xml:space="preserve">PR=89/M  BP=152 / 67MMHG,FBS=150MG/DL </t>
  </si>
  <si>
    <t>Same as above with  suboptimal glycemic+BP control</t>
  </si>
  <si>
    <t>NPH26/16IU,REFILL,HGA1C</t>
  </si>
  <si>
    <t>P1 HTN on Amlodipine 10 mg PO daily P2: Type 2 DM NPH 24/14 iu bid ,A torvastatin 20 mg po dailyP3; OA</t>
  </si>
  <si>
    <t xml:space="preserve">mil pain over the cervical area </t>
  </si>
  <si>
    <t xml:space="preserve">BP 151/60, 168/73, 143/73, FBS 124, 130, 109 , 140 </t>
  </si>
  <si>
    <t>complain of abdominal swelling with epigastric tenderness , which worse after feeding</t>
  </si>
  <si>
    <t>BP 144/88mmhg _x000D_
abd +ve SD_x000D_
S/E egg of vermicularis</t>
  </si>
  <si>
    <t xml:space="preserve">enterobiosis </t>
  </si>
  <si>
    <t>Albendazole 400mg stat and repeat dose after 2 weeks, descalate atorvastatin to 40 mg po/d continue ASA 81 mg po/d, CBC, LFT,RFT, abdominopelvic U/S</t>
  </si>
  <si>
    <t>P IHD_x000D_
P2 constrictive pericarditis( CT evidence) on ASA 81 mg po/d , Atorvastatin 80 mg po/d , omeperazole 40 mg po/d</t>
  </si>
  <si>
    <t>UNILATERAL EPISTAXIS</t>
  </si>
  <si>
    <t>NEW ECHO- EF-60%, DEGENERATIVE AS, MODERTAE PULMONARY HTN WITH SECONDARY TR, ATRIAL AFIB_x000D_
INR- 2.18</t>
  </si>
  <si>
    <t>OPTIMAL INR_x000D_
RECOVERED  LV FUNCTION</t>
  </si>
  <si>
    <t>REFILL_x000D_
ENT EVALUATION</t>
  </si>
  <si>
    <t xml:space="preserve">pr: 92 17 bp: 100 / 80 tsh;0.57 (0.35-4.94) ,free t3: 1.89 (2-4.2) free t4:0.53(0.9-1.75) </t>
  </si>
  <si>
    <t xml:space="preserve">HYPOTYROIDISM PSCHIATRUC ILLNESS </t>
  </si>
  <si>
    <t xml:space="preserve">escalate 50mcg/daily before meal _x000D_
see at 2 month with TFT </t>
  </si>
  <si>
    <t>HAS DIZZINESS,FATIGABILITY,RINGINING IN THE  EARS,HAD GYNECOLOGIC SURGERY SIX MONTHS BACK FOR MYOMA AT  PRIVATE CLINIC (BETASEB MAMIRIYA)</t>
  </si>
  <si>
    <t>PR=107/M  BP=101 / 78MMHG</t>
  </si>
  <si>
    <t>DO CBC,THEN MANAGE</t>
  </si>
  <si>
    <t>DYSLIPEDEMIA+VITAMINE  D DEFICIENCY ON MEDICATION</t>
  </si>
  <si>
    <t>shaking/tremor of lower limbs which is rhythmic  worse on sitting and trying to move and especially over the right leg of 1 month duration worsened over 5 days. the shaking is he was on carbamazepine 200mg po BID for 1 month but no improvement</t>
  </si>
  <si>
    <t xml:space="preserve">BP=159/100 PR=123 RR=17 </t>
  </si>
  <si>
    <t xml:space="preserve">P1: HTN(controlled) _x000D_
P2: COPD on home O2_x000D_
P3= leg tremor 2ndry to?_x000D_
P3:CLBP 2RY ? </t>
  </si>
  <si>
    <t>Send for electrolyte_x000D_
revise medication</t>
  </si>
  <si>
    <t>P1: HTN(controlled) _x000D_
P2: COPD _x000D_
P3= leg tremor 2ndry to?_x000D_
P3:CLBP 2RY ? _x000D_
P5=HOSPITAL AQUIRED INFECTION (PSEUDOMANS CULTURE +VE)(Treated) _x000D_
_x000D_
ON LASIX 20MG PO DAILY, salbutamol puff prn, Beclomethasone 2puff bid, AMLODPINE 10MG PO/D, carbamazepine 200mg po BID</t>
  </si>
  <si>
    <t xml:space="preserve">no sob ,wheezing ,(she finishes 1 canister per 3weak0 </t>
  </si>
  <si>
    <t>91 17 bp: 126 / 68</t>
  </si>
  <si>
    <t xml:space="preserve">B.asthma + moderate asthma  </t>
  </si>
  <si>
    <t xml:space="preserve">refill_x000D_
see at 3months </t>
  </si>
  <si>
    <t xml:space="preserve">complains back pain of 2 days duration </t>
  </si>
  <si>
    <t xml:space="preserve">continue med _x000D_
take anti pain </t>
  </si>
  <si>
    <t>has burnining sensation of right upper exterimity since a month</t>
  </si>
  <si>
    <t>PR=106/M BP=134 / 99MMHG,FBS=200MG/DL</t>
  </si>
  <si>
    <t>KNOWN RVI + DM + BOO 2RY BPH + peripheral neuropathy on medications</t>
  </si>
  <si>
    <t>TIIDM on nph12/10 iu sc bid , mtf 1gm po BID ( ( BUT TAKING 1GM PO DAILY ) , ATROVASATATIN 20 MG</t>
  </si>
  <si>
    <t>COUGH-PERSISTED BUT NI FEVER, CHILLS _x000D_
NO WEIGHT LOSS OR NIGHT SWEATING</t>
  </si>
  <si>
    <t>74 17 128 / 74 _x000D_
CLEAR CHEST</t>
  </si>
  <si>
    <t>?ACEI COUGH</t>
  </si>
  <si>
    <t>SWITCH ENALAPRIL TO LOSARTAN 50MG PO BID_x000D_
INCREASE METOPROLOL TO 50MG BID</t>
  </si>
  <si>
    <t>known HTN+KNOWN DM/DM NEUROPATHY +KNOWN OLD STROKE + AFib + SCAP R/O PTB + POST COVID FIBROSIS. NPH 40/30 ASA 81MG PO DAILY, ATORVASTATIN 20MG PO DAILY, ENALAPRIL 10MG PO BID, AMLODIPINE 10MG PO daily, AMITRYPTILLINE 50MG PO DAILY , metoprolol 12.5mg po daily, Carbamazepine 200mg daily.</t>
  </si>
  <si>
    <t>rt foot pain of 1 month duration which is burning in type</t>
  </si>
  <si>
    <t xml:space="preserve">BP=121 / 81  PR=69 RR=17 </t>
  </si>
  <si>
    <t>P1= HTN _x000D_
P2=Dyslipidemia_x000D_
P3=rt calcaneal spur</t>
  </si>
  <si>
    <t>Send for foot Xray and lipid profile, RFT, U/A, _x000D_
change HCT for Amlodipine 5mg po daily for 1 month_x000D_
contnue follow up</t>
  </si>
  <si>
    <t>P1= HTN _x000D_
P2=Dyslipidemia_x000D_
P3= healed lt foot lateral malleolar fracture_x000D_
; on Atorvastatin 40mg po/d, HCT 25mg po/d</t>
  </si>
  <si>
    <t>no cough, no SOB, no edema, no visiual problem evaluted, no back pain, paresthasia, joint mobility good, good balance but walk wioth stick support, good understanding, cooperative, no obesity, no stress, no psychosocial distress, good dietary habit,  no addiction, good hygien, adherent to medicine, toileting (constipation), poor social interaction. remarks (no BPH symptoms , weist circumference 93 cm/ height 160 cm = 0.58 pt has no significant visceral obesity. FBS 70-100 mg/dl , BP 130/  70 mmhg one episode of 180/ 90 mmhg</t>
  </si>
  <si>
    <t>sleeps well, wal;king distance weak, muscle strengfth weak, no emotion al change, no memory loss, good judgement</t>
  </si>
  <si>
    <t>salt restriction, be active,minimize coffee, prevention of fall, vegitable and fruit dish, legumes dish, iuse only liquid oil, get adequate sun light, foot care (hygien,wear  loose shoe, becareful while cutting nail, keep moisturizing leghs with vaslin)</t>
  </si>
  <si>
    <t>SEE MANAGEMNTCHANGE AMITRYPTYLLINE TO PREGABALIN 75 MG PO DAILY,CHANGEMTF TO MTF+VIDAGLYPTIN 5+1000MG PO BID</t>
  </si>
  <si>
    <t>epilepsy...</t>
  </si>
  <si>
    <t>bp=140/70 pr=85</t>
  </si>
  <si>
    <t>BP=130 / 80 PR=80 RR=17 _x000D_
recorded 130,95,131_x000D_
BP= 130/80</t>
  </si>
  <si>
    <t xml:space="preserve">p= fairly controlled HTN _x000D_
p2= fairly controlled T2 DM </t>
  </si>
  <si>
    <t>p= HTN _x000D_
p2=T2 DM _x000D_
on amilodipin 5 mg po once, NPH=18/8, ATROVASTATIN 40 MG PO ONCE, vit B1+VitB6+vit B12, enalapril 5 mg po once, acetylsalisalicacid 81 mg po once, metformin 500 mg po once and omiprazol 20 mg bid</t>
  </si>
  <si>
    <t>type 2 DM patient on Metformin 500mg PO daily</t>
  </si>
  <si>
    <t>PR=86  BP=116 / 72MMHG,FBS=88MG/DL,CR=1.2MG/DL,UREA=32MG/DL</t>
  </si>
  <si>
    <t>TYPE 2DM+HTN ON MTF 1GM/500MG,(BUT HE IS TAKING MTF 500 MG PO BID)CLIBINCLAMIDE 5MG PO BID,AMLODPIPINE 5MG PO DAILY,ATORVASTATIN 20 MG PO DAILY</t>
  </si>
  <si>
    <t>DDDDDDDDDDDDD_x000D_
DDDDDDDDDDDDD</t>
  </si>
  <si>
    <t>DDDDDDDDDDDDDDDD_x000D_
DDDDDDDD</t>
  </si>
  <si>
    <t>DDDDDDDDDDDDDD_x000D_
DDDDDDDDDDDDDDD</t>
  </si>
  <si>
    <t>DDDDDDDDDDDDDDDDDDDD_x000D_
DDDDDDDDDDDDD</t>
  </si>
  <si>
    <t>DDDDDDDDDDDDDDDDD_x000D_
DDDDDDDDDDDDDD</t>
  </si>
  <si>
    <t>BP 103 / 77mmHg, PR 124_x000D_
pedal edema</t>
  </si>
  <si>
    <t>COr pulmonle 2ry to PH ry to COPD ?post TB fibrosis</t>
  </si>
  <si>
    <t>salt restriction, lasix 40 TID, bisoprolol 10 mg , sildinafil 25 mg po/d, po/d,hold spironolactone, continue CPT and fluconazole,</t>
  </si>
  <si>
    <t>P1-COR PULMONALE 2ry to moderate to sever pulmonary hypertension 2ndry to ?COPD r/o Post TB fibrosis+ _x000D_
P2- polycythemia( Hb=18.9, hct=61.5%) ON bisoprolol 5mg po/day , -lasix 40mg po tid , -spironolactone 25mg po/day, -beclomethasone inhalation two puff bid , -cotrimoxazole 960mg po/day,(until cd4&gt;200) -fluconazole 200mg po/day,( till cd4&gt;200) - Salbutamol 6 PUFF PRN, - sildenafil citrate 25mg po/d_x000D_
P3 RVI on HAART</t>
  </si>
  <si>
    <t xml:space="preserve">chest pain of 10 days </t>
  </si>
  <si>
    <t xml:space="preserve">COSTOCONDRITIS 2ry to ? </t>
  </si>
  <si>
    <t xml:space="preserve">COSTOCONDRITIS 2ry to </t>
  </si>
  <si>
    <t xml:space="preserve">PR=78 RR=17 BP=131 / 61_x000D_
Recorded BP= </t>
  </si>
  <si>
    <t>P1= fairly controlled HTN</t>
  </si>
  <si>
    <t>refill medication_x000D_
send for RFT, U/A, Abdpelvic U/s, ECG, echocardiography</t>
  </si>
  <si>
    <t>P1=HTN_x000D_
 enalapril 10 mg po bid  HCT 25 mg po/day atorvastatin 20 mg po /day ASA 81 mg po/day</t>
  </si>
  <si>
    <t>bp=90/65 pr=80</t>
  </si>
  <si>
    <t>P- Type II diabetes On: NPH 38/22.....poorly controlled DM....FBG&gt; 250</t>
  </si>
  <si>
    <t xml:space="preserve">do Urine KETONE AND RBS </t>
  </si>
  <si>
    <t>HBAS ANGINE POSTIVE</t>
  </si>
  <si>
    <t xml:space="preserve">BP=134 / 85  PR=90 RR=17 </t>
  </si>
  <si>
    <t xml:space="preserve">P1=TIIDM_x000D_
P2=PN </t>
  </si>
  <si>
    <t>P1=TIIDM_x000D_
P2=PN _x000D_
on MTF 1000 mg Bid, Glibenclamide 10 mg Bid, AMT 25 mg d, Neurobin 1 tab d</t>
  </si>
  <si>
    <t>Refill medication_x000D_
Hold amitriptyline</t>
  </si>
  <si>
    <t xml:space="preserve">she feels pian over her arm with tingling sensation </t>
  </si>
  <si>
    <t>pr:89 bp:133 / 80  fbg:130-140</t>
  </si>
  <si>
    <t>t2dm + well controlled bg + p.neuropathy</t>
  </si>
  <si>
    <t xml:space="preserve">neurobin 1 tab po after lunch for 1 months _x000D_
meloxicam 15mg po for 2 weeks _x000D_
refill_x000D_
see 3 months update all ixs </t>
  </si>
  <si>
    <t>bp=130/70 pr=55</t>
  </si>
  <si>
    <t>1:known cardiac patient (IHD with HFrEF) P2:COPD P3: Substance Use Disorder(KHAT) P4 Complete Right Bundle Branch Block with Left Anterior Hemiblock, on: Lasix 40 mg po bid, -spironolactone 25 mg po daily, -enalapril 5 mg po BID : -Asprin 81 mg po daily - atorvastatin 20 mg po daily , - -Dapagliflozin 10 mg po daily -</t>
  </si>
  <si>
    <t xml:space="preserve">continue medications _x000D_
escalate enalapril to 5/10 bid </t>
  </si>
  <si>
    <t>1:known cardiac patient (IHD with HFrEF) P2:COPD P3: Substance Use Disorder(KHAT) P4 Complete Right Bundle Branch Block with Left Anterior Hemiblock, on: Lasix 40 mg po bid, -spironolactone 25 mg po daily, -enalapril 5 mg po BID : -Asprin 81 mg po daily - atorvastatin 20 mg po daily -Metoprolol succinate 6.25 mg po daily, - -Dapagliflozin 10 mg po daily -</t>
  </si>
  <si>
    <t xml:space="preserve">BP 125/74, 150/80, 134/82 </t>
  </si>
  <si>
    <t xml:space="preserve">Left Knee OA + ? MCL injury + Dyslipidemia + HTN </t>
  </si>
  <si>
    <t>Left Knee OA + ? MCL injury + Dyslipidemia + HTN on Amlodipine 5 mg PO daily</t>
  </si>
  <si>
    <t>BP= 127 / 84 PR=85 RR=17 _x000D_
Recorded FBS= 145, _x000D_
BP= 140/90</t>
  </si>
  <si>
    <t xml:space="preserve">P1 =KNOWN RVI ON HAART_x000D_
P2=Type II DM on LSM_x000D_
P3= HTN _x000D_
P4= LT renal stone; +_x000D_
P5= ? Rt knee OA? </t>
  </si>
  <si>
    <t>refill meds with MTF 500mg po daily_x000D_
advise on keeping record of BP and FBS</t>
  </si>
  <si>
    <t xml:space="preserve">P1 =KNOWN RVI ON HAART_x000D_
P2=Type II DM on LSM_x000D_
P3= HTN _x000D_
P4= LT renal stone; +_x000D_
P5= ? Rt knee OA? _x000D_
on Amlodipine 5 mg po/d, Rosuvastatin 10mg Tablet po per day and Meloxicam 15 mg po per day for 15 days, ASA 81mg po daily, Atorvastatin 20mg po QD, </t>
  </si>
  <si>
    <t xml:space="preserve">BP-122-144/67-91 mmHg </t>
  </si>
  <si>
    <t>no cough, no SOB, no edema, no visual problem evaluted, no bacvk pain, no paresthasia, joint mobilityu good, good balance, good understanding, cooperative, no obesity, no stress, no psychosocial distress, good dietary habnit, good hygien  (brush tooth), no addiction, adherent to medication, toileting good, (constipation), good social interaction. remarks 9no btreast mass, no vaghial discvharge)</t>
  </si>
  <si>
    <t>sleeps well, walking distance good, myuscle strength good, no emotional change, no memory loss, good judgement</t>
  </si>
  <si>
    <t>salt restriction, be active,minimize coffee, prevention of fall, vegitabnle and fruits, legumes dish, get adequate sun light,use only liquid oil, foot care (hygien, becaredful while cutting nail, wear loose shoe, keep moisturing legs with vaslin), keep canmdy in pocket</t>
  </si>
  <si>
    <t>76 17 126 / 83</t>
  </si>
  <si>
    <t xml:space="preserve">EPILEPSY + WELL CONTROLLED SEIZURE + PN </t>
  </si>
  <si>
    <t>REFILL_x000D_
ADVISE DANGER SIGNS</t>
  </si>
  <si>
    <t>EPILEPSY TYPICAL FEATURE EEG,MRI- NON REVEALING RX-SODIUM VALPROATE 200MG PO BID.</t>
  </si>
  <si>
    <t>Epigastric pain of 2weeks duration</t>
  </si>
  <si>
    <t xml:space="preserve">BP= 148 / 75 PR=81 RR=17_x000D_
(03/2016-04/2016)Recorded BP= 133/70, 130/70, 120,70, 140/80_x000D_
FBS= 120,123,111,116,140,104,86 </t>
  </si>
  <si>
    <t>P1= fairly controlled T2 DM_x000D_
P2= fairly controlled HTN _x000D_
P3= dyspepsia 2ndry to ?</t>
  </si>
  <si>
    <t>refill medication_x000D_
add esomeprazole 20mg po BID for 2 weeks_x000D_
send for stool Hpylori Ag</t>
  </si>
  <si>
    <t xml:space="preserve">P1= T2 DM_x000D_
P2= HTN _x000D_
on LSM on MTF 500mg po bid, Glibenclamide 5mg po bid </t>
  </si>
  <si>
    <t>BP  130 / 74mmHg, SMBG 123,125,156,145,199,176,135,211</t>
  </si>
  <si>
    <t>make metfromin 1000mg po bid continue other medication, core with ECHO, HgbA1c , SMBG and serial BP measure</t>
  </si>
  <si>
    <t>P1 Ischemic stroke ?recurent +? HFrEF DCMP 2ry to IHD_x000D_
P2  T2DM on clopedogrel 75 mg po/d, Atorvastatin 40 mg po/d, spironolactone 25/d, losartan 50 mg po/d, NPH 20/10 units am/pm, Metformin 500 mg po bid_x000D_
not taking dapsgliflozin</t>
  </si>
  <si>
    <t>P HTN with HHD + hemoragic stroke + diffuse hepatic steatosis on Amlodipine 10mg po/d Hhdrochlorthazide 25 mg po /d, Carvedolol 6.25 mg po/ d</t>
  </si>
  <si>
    <t>do RFT,U/A,serumE,lipid profile,CBC _x000D_
continue med</t>
  </si>
  <si>
    <t>P HTN with HHD + hemoragic stroke + diffuse hepatic steatosis +R/O CKD on Amlodipine 10mg po/d Hhdrochlorthazide 25 mg po /d, Carvedolol 6.25 mg po/ d...cr=1.934 and urea 32 and  2weeks back it was 1.29 bun=15.7</t>
  </si>
  <si>
    <t>87 18 BP; 129 / 85</t>
  </si>
  <si>
    <t>B.ASTHMA + MODERATE PERSISTANT ASTHAM</t>
  </si>
  <si>
    <t>refill_x000D_
advise lsm _x000D_
see 3 months</t>
  </si>
  <si>
    <t xml:space="preserve">she is walking with walker and physical exercise_x000D_
pain over the flank with no urinary complaint_x000D_
</t>
  </si>
  <si>
    <t>102 17 112 / 76</t>
  </si>
  <si>
    <t>diclofenac jel</t>
  </si>
  <si>
    <t>PARAPLEGIA SEC NMO is on AZT 50mg po per day rivaroxaban 10 mg po per day, gapapentin 300 mg po tid, baclofenac 10 mg po bid, Clonazepam 1MG TID</t>
  </si>
  <si>
    <t>cough dry intermittnt, headache, light headedness, fatigue, , no joint pain, no back pain, no drenching night sweat</t>
  </si>
  <si>
    <t>not in distress, but has hooping cough with vomituing, hass right axillary side creprtation byut other woise no wheezing</t>
  </si>
  <si>
    <t>pertusis disease</t>
  </si>
  <si>
    <t xml:space="preserve">erythromycin for 2 weeks given, multivit, </t>
  </si>
  <si>
    <t>P 128 / 72mmHg</t>
  </si>
  <si>
    <t xml:space="preserve">continue amlodipin 5 mg po daily and Change enalapril 5 mg po Bid </t>
  </si>
  <si>
    <t>P Hypertension on Amlodipine 5 mg po /d and Atenelol 25 mg po/d</t>
  </si>
  <si>
    <t>has all exterimity weakness</t>
  </si>
  <si>
    <t xml:space="preserve">patient was not around </t>
  </si>
  <si>
    <t>SCAP(RXED) + CTMNG + Known HTN with HHD + moderate hyponatremia(corrected 135) +?Myopathy(has proximal muscle weakness with difficulty of walking) on ptu 100mg po bid, propranolol 40mg po/d, rivaroxaban 20mg po/d</t>
  </si>
  <si>
    <t>cervical MRI  DONE WAITING FOR RESULT _x000D_
APPOINT AFTER A WK FOR THE RESULT</t>
  </si>
  <si>
    <t>SCAP(RXED) + CTMNG + Known HTN with HHD + moderate hyponatremia(corrected 135) +?Myopathy(has proximal muscle weakness with difficulty of walking) on ptu 100mg po bid, propranolol 40mg po/d, rivaroxaban 20mg po/d.......CR=O.73 BUN=16 CKI=21.7 Total cholestrol=154</t>
  </si>
  <si>
    <t>76 18 133 / 79_x000D_
mmm</t>
  </si>
  <si>
    <t xml:space="preserve">good bp control_x000D_
</t>
  </si>
  <si>
    <t xml:space="preserve">FBS-35-330 mg/dl </t>
  </si>
  <si>
    <t>T2DM for past 17 Years on NPH 38/26 IU SC BID,MTF 1GM/500MG.But she is taking the MTF only once daily 500mg</t>
  </si>
  <si>
    <t>shortness of breath worsened since starting beclomethasone</t>
  </si>
  <si>
    <t xml:space="preserve">BP= 126 / 78 PR=71 RR=17 _x000D_
_x000D_
</t>
  </si>
  <si>
    <t xml:space="preserve">P1=BOO 2 BPH_x000D_
p2= ASTHMA_x000D_
p3= HTN; </t>
  </si>
  <si>
    <t>Refill medication_x000D_
hold HCT, advise on life style medication</t>
  </si>
  <si>
    <t>P1=BOO 2 BPH_x000D_
p2= ASTHMA_x000D_
p3= HTN; _x000D_
on SALBUTAMOL 4 PUFFS PRN , BECLOMETHASONE 2 puffs bid HCT 12.5 mg po/day,</t>
  </si>
  <si>
    <t>epigasteric pain and burnining sensation of both legs</t>
  </si>
  <si>
    <t>FBS=131MG/DL,FBS=125MG/DL,FBS=127MG/DL</t>
  </si>
  <si>
    <t>Same  as above</t>
  </si>
  <si>
    <t>MTF 250MG PO DAILY,PREGABALIN 75MG PO DAILY,PANTOPRAZOLE 20 MG PO DAILY FOR AMONTH,JHGA1C.</t>
  </si>
  <si>
    <t xml:space="preserve">dysuria ,urgency ,frequency for 3 3days and nasal discharge ,nasal congestion </t>
  </si>
  <si>
    <t>home bp:126/90</t>
  </si>
  <si>
    <t xml:space="preserve">ADPKD/HYPERTENSION + fairly controlled htn + ?uti+ sinustis </t>
  </si>
  <si>
    <t>loratadine 10mg po/d cbc,u/a oft _x000D_
see 3 months</t>
  </si>
  <si>
    <t xml:space="preserve">no new compiant_x000D_
has use of SABA this week after she had encountered gasoline smell </t>
  </si>
  <si>
    <t>BP 101 / 63mmHg</t>
  </si>
  <si>
    <t>P BRONCHIAL ASTHMA ON SALBUTAMOL 4PUFF PRN,BECLOMETHASONE 2PUFF PO BID</t>
  </si>
  <si>
    <t>BP-147 / 81 mmHg (120-130/80 mmHg)</t>
  </si>
  <si>
    <t>HTN for the past 4 yr on Amlodipine 10 mg po/d &amp;  Enalapril 5 mg po daily</t>
  </si>
  <si>
    <t xml:space="preserve">HAS NO NEW COMPLAIN , BUT HE IS TAKING OMPERAZOLE FOR 8 YEAR  HE HAS FOLLOW UP AT DIFFERENT HOSPITAL TAKING 8 TYPA OF MEDICATION </t>
  </si>
  <si>
    <t>osteoporosis  + Seborrheic Dermatitis + HTN with HHD f +dyspepsia</t>
  </si>
  <si>
    <t xml:space="preserve">SEE MEDICATION, ADVISE ON MEDICATION AND DIET </t>
  </si>
  <si>
    <t>BP=120/80 PR=90</t>
  </si>
  <si>
    <t xml:space="preserve">CONTINUE MEDICATION _x000D_
</t>
  </si>
  <si>
    <t xml:space="preserve">BP-174 / 90 mmHg </t>
  </si>
  <si>
    <t xml:space="preserve">Do RBS           </t>
  </si>
  <si>
    <t xml:space="preserve">no  cough, no SOB, no edema, no visual problem (cataract on follo up0, back pain, paresthasia, joint mobility good, good vbalance but walk with stick support, good understanding,cooperative, obesity, no stress,no psychosocial distyress, good dietary habit, good hygien (brush tooth), toileting good (constipation), good social interaction. renmarks (no breast mass, no vaginal discharge)weist circumferamnce 100 cm/ height 155 cm = 0.64 pt has visceral obesity BP 120/70 mmHg FBS 130 mg/dl </t>
  </si>
  <si>
    <t>sleeps well, walking distance good, muscle strengtnh no emotional change,no m emory loss, good judgement</t>
  </si>
  <si>
    <t>good disease course + intractable chronic gastrites</t>
  </si>
  <si>
    <t>salt restriction, be active,minimize coffee, prevention of fall, vegitable and fruit dish, legumes dish, use only liquid oil, foot care (hygien, wear loose shoe, becareful while cuttin g nail, keep moisturizing legs with vaslin), keep candy in pocket , avoid fattyoilly food, avoifd fried food, no alcohol</t>
  </si>
  <si>
    <t xml:space="preserve">has tinitus bilateral since one week, started with rt ear and then involved the left 3 days back_x000D_
</t>
  </si>
  <si>
    <t xml:space="preserve">BP 106/68 mmHg, PR 62_x000D_
 Echo was revised with cardiologist and showed no pathology , </t>
  </si>
  <si>
    <t xml:space="preserve">descalate medication gradually </t>
  </si>
  <si>
    <t>P P1 HFimpEF 2ry to? PPDCM on (initial ECHO EF 40-45) on candesartan 4mg po/d , metoprolol succ 25 mg po/d, spironolactone 12.5 mg po/d. P 2 Vit D deficeiency on treatment_x000D_
 P3 post tracheal resection and anstomosis</t>
  </si>
  <si>
    <t xml:space="preserve">BP-117 / 66 mmHg &amp; FBS-135 mg/dl </t>
  </si>
  <si>
    <t xml:space="preserve">Controlled HTN &amp; Fair Glycemic Control </t>
  </si>
  <si>
    <t>sore throat,, PCM</t>
  </si>
  <si>
    <t>BP=125 / 74  PR=78 RR=78 _x000D_
FBS= 125, 130,115,140</t>
  </si>
  <si>
    <t xml:space="preserve">P1=Fairly controlled type 2Dm _x000D_
</t>
  </si>
  <si>
    <t>refill medication, _x000D_
PCM, Azithromycin</t>
  </si>
  <si>
    <t>P1=known type 2Dm _x000D_
on metformin 500mg po bid and Glibenclamide 5mg po/daily</t>
  </si>
  <si>
    <t>no cough, no SOB, no edenma, no visual problem, no bacmk pain, no paresthasia, cold sensation and pain radiculopathy , good self care BP  130/70 mmhg mostly around this, Tchoestrol (140 mg/dl, HDL 28 mg/dl , LDL/HDL 2.86, LDL 80 mg/dl , TG 159 mg/dl, ) uric acid (6.4 mg/dl), HgbA1c (5.7%)</t>
  </si>
  <si>
    <t>sleeps well, walk with stick support, muscle strength good, no memory loss, good judgement</t>
  </si>
  <si>
    <t>salt restriction, be active, minimize coffee, vegitable and fruit dish, leghumes dish, avoidoillyfatty food, no alcohol,avoid fried food, walk for 20 minutes 3 times per week</t>
  </si>
  <si>
    <t xml:space="preserve">gout, dyslipidemia </t>
  </si>
  <si>
    <t>PR=102/M  BP=169 / 90MMHG,FBS=124MG/DL</t>
  </si>
  <si>
    <t>Same asabove with good glycemic+suboptimal BP control</t>
  </si>
  <si>
    <t>refill,enalapril 10mg po bid</t>
  </si>
  <si>
    <t xml:space="preserve">BP=134 / 90 PR=73 RR=18 </t>
  </si>
  <si>
    <t>refill medication_x000D_
send for RFT, U/A, Abd U/S for 3 months</t>
  </si>
  <si>
    <t>P1= HTN _x000D_
 on Enalapril 5mg po bid</t>
  </si>
  <si>
    <t>BP=134 / 90 PR=73 RR=18 _x000D_
recorded BP(01/2016-04/2016)= 110-120/65-80</t>
  </si>
  <si>
    <t>deescalate enalapril 5mg po QD_x000D_
send for RFT, U/A, Abd U/S for 3 months</t>
  </si>
  <si>
    <t xml:space="preserve">she even does not take NPH properly </t>
  </si>
  <si>
    <t>FBS-73.9-99.7%</t>
  </si>
  <si>
    <t>DC NPH &amp; Try MTF 500 mg po BID for 1 month</t>
  </si>
  <si>
    <t xml:space="preserve">T2DM on NPH 20/8 IU SC BID </t>
  </si>
  <si>
    <t>BP88/56 ,PR 80, RESP</t>
  </si>
  <si>
    <t xml:space="preserve">PG + 3RD TMx Px 29WK+  bronchial asthma </t>
  </si>
  <si>
    <t>RI was added for the past 1 month after she was admitted to Abebech Gobena for hyperglycemia (FBS=400) and G2P1 EGA of 11 wks. (current GA 15wks)and was admitted for 7 days</t>
  </si>
  <si>
    <t>BP= 111 / 60 PR= 76 RR=18 _x000D_
recorded FBS(01/04/2016-04/04/2016)= 76-309</t>
  </si>
  <si>
    <t>P1=T1DM_x000D_
p2= 1st TMPx_x000D_
P3=LBP</t>
  </si>
  <si>
    <t>P1: T1DM on NPH 26/16 IU SC BID, RI 5/5 iu _x000D_
P2: LBP 20? Vit D on calcium supplement</t>
  </si>
  <si>
    <t>DO RBS, MEASURE BP</t>
  </si>
  <si>
    <t>DM+HTN; on NPH= 22/10am/pm(but he is taking NPH 20/100 Amlodipine 10 mg po/d,levodopa carbidopa(250+25mg) po bid</t>
  </si>
  <si>
    <t>PR=68/M  BP=128 / 85MMHG</t>
  </si>
  <si>
    <t>HTN  with good BP control</t>
  </si>
  <si>
    <t>refill,do hga1c,appoint after three days.</t>
  </si>
  <si>
    <t xml:space="preserve">BP-113 / 60 mmHg &amp; FBS-130 mg/dl </t>
  </si>
  <si>
    <t>Type 2 dm + cardiac pt; on lasix 20 mg po day, spirolactone 25 mg po day, ASA 81 mg po day, metoprolol 25 mg po day atovastatin 20 mg po day daonil 10mg po bid metformin 1gm po bid</t>
  </si>
  <si>
    <t>Problem List known HTN+ Dyslipidemia on medication</t>
  </si>
  <si>
    <t xml:space="preserve">intermittent productive  cough </t>
  </si>
  <si>
    <t xml:space="preserve">BP = 165/89mmgh </t>
  </si>
  <si>
    <t xml:space="preserve">RVI On HAART + GB stone + HBV positive + Newly DX stage 1  HTN </t>
  </si>
  <si>
    <t xml:space="preserve">ECG CXR     </t>
  </si>
  <si>
    <t>RVI On HAART + GB stone + HBV positive+ newly DXHTN</t>
  </si>
  <si>
    <t>vs bp 110/79 pr 88 rr 20</t>
  </si>
  <si>
    <t>no cough, no SOB, no edema, no visual problem , good self care, adherenmty to medcation . new concers (gouty symptoms )</t>
  </si>
  <si>
    <t>sleeps well, walkin g distance good, muscle strength good, no emotional change, no memory loss, good jufdgement</t>
  </si>
  <si>
    <t>investyigation update</t>
  </si>
  <si>
    <t>no cough, no SOB, no edema, no visua;l problem, right leg radiculopathy, back pain, good self care, adherent to medication</t>
  </si>
  <si>
    <t>sleeps well, walkinmg distyance weak, muscle strength weak, no emotional chamge, no meory loss, good judgement</t>
  </si>
  <si>
    <t>good disease course+ radiculopathy</t>
  </si>
  <si>
    <t>salt restriction, minimize coffee, prevenmtion of fall, vbeghuitable and fruit dish, get adequate sun light</t>
  </si>
  <si>
    <t xml:space="preserve">BP= 129/98 PR=65 RR=18 _x000D_
recorded 20/74, </t>
  </si>
  <si>
    <t>P1= Known RVI on HAART _x000D_
P2= Hypertension_x000D_
P3=Old ischemic stroke</t>
  </si>
  <si>
    <t>P1= Known RVI on HAART _x000D_
P2= Hypertension_x000D_
P3=Old ischemic stroke_x000D_
on ASA 81 mg daily, Enalapril 10 mg po BID</t>
  </si>
  <si>
    <t xml:space="preserve">BP= 98 / 70 PR= 68 RR=18 </t>
  </si>
  <si>
    <t>P1= hypothyroidism</t>
  </si>
  <si>
    <t>P1=  known hypothyroid patient on levothyroxine 50 microgram PO TID.</t>
  </si>
  <si>
    <t>no cough, no SOB, no edema, no visual problem, no back pain, no pasresthasia, good self care BP 140/80m mmHGg FBS 120 mg/dll</t>
  </si>
  <si>
    <t>sleeps well, walking distyance good,no emotion al change,no memory l;oss, good judgemenmt</t>
  </si>
  <si>
    <t>saltb restriction, be active,minimize coffee,prevenmtion of fall, cvegitable and fruit dish, legumes dish</t>
  </si>
  <si>
    <t>BP110/70  FBS 97, 86, MAX</t>
  </si>
  <si>
    <t xml:space="preserve">FAIR CONTROLL Type2 DM + Hypertension + Dyslipedemia </t>
  </si>
  <si>
    <t xml:space="preserve">SEE MEDICATION MEDICATION UPDATE IX </t>
  </si>
  <si>
    <t>Type2 DM + Hypertension + Dyslipedemia on medications</t>
  </si>
  <si>
    <t>No new complaint, no abm for the past 1 month</t>
  </si>
  <si>
    <t xml:space="preserve">BP= 120 / 70 PR=87 RR=20 </t>
  </si>
  <si>
    <t>P1= Known Epileptic _x000D_
P2= substance disorder</t>
  </si>
  <si>
    <t>P1= Known Epileptic _x000D_
P2= substance disorder on rehabilitation_x000D_
on phenytoin 100mg po TID</t>
  </si>
  <si>
    <t>no cough , no SOB but ecxertional dyspnea, inmermittent bilateral edema, no visual problem (cataract on follow up), no back pain, no paresthasia, jointr mobility good, good balance but swinging senmsation (no virtigo, tinites), good understanding, cooperative, obesity, no sttress, no psychosocial; distress, good dietary habit, good hygiuen (brush tooth), adherent to medication, no addiction, toleting (conmstipartion), good socioal interaction (weist circumferance 120 cm/ height 180 cm = 0.66 pt has visceral obesity risk fatty liver. FBS 160 mg/dl mostly around this</t>
  </si>
  <si>
    <t>sleeps well, walking distance good, muscle strength good, no em,otion al change, no mem ory loss, good judgemenmt</t>
  </si>
  <si>
    <t>saltb restriction, be acvtyive, minimize coffee, prevention of fall, vegitable and fruit dish, legume dish, avoid fattyoilly food, no alcohol, avoid fried food, foot care (hygien, wear loose shoe, becareful while cuttimng nail, keep moistuiuring legs with vaslin), keep candy in pockets</t>
  </si>
  <si>
    <t>diabetes, hypertension,dyslipidemia, IHD</t>
  </si>
  <si>
    <t>HAS BILATERAL KNEE JOINT PAIN OF THREE MONTHS</t>
  </si>
  <si>
    <t>PR=81/M  BP=134 / 78MMHG</t>
  </si>
  <si>
    <t>DO KNEE JOINT X-RAY,THEN MANAGE.</t>
  </si>
  <si>
    <t>NYHA CLASS 2 Stage C CHF 2o to DVHD +HHD  ON LASIX 40MG PO BID</t>
  </si>
  <si>
    <t xml:space="preserve">Anaemia 2ry to poor intake </t>
  </si>
  <si>
    <t>DM+HTN; on NPH= 22/10am/pm(but he is taking NPH 20/10Amlodipine 10 mg po/d,levodopa carbidopa(250+25mg) po bid</t>
  </si>
  <si>
    <t xml:space="preserve">dyslipidimia </t>
  </si>
  <si>
    <t xml:space="preserve">has sob at night daily but he is not taking beclamthasone puff , has no cough no other complain </t>
  </si>
  <si>
    <t xml:space="preserve">bp ,pr  resp </t>
  </si>
  <si>
    <t>POOR CONTROLL ASTHMA</t>
  </si>
  <si>
    <t xml:space="preserve">UPDATE IX CXR , </t>
  </si>
  <si>
    <t xml:space="preserve">B. ASTHMA ON SALBUTAMOL , BECLOMETHASONE 2 PUFF BID FOR THE PAST 5 YRS </t>
  </si>
  <si>
    <t xml:space="preserve">BP= 144 / 86 PR= 86 RR=18 </t>
  </si>
  <si>
    <t xml:space="preserve">P1= poorly controlled HTN </t>
  </si>
  <si>
    <t>P1= HTN on Enalapril 5 mg po BID</t>
  </si>
  <si>
    <t xml:space="preserve">HAS BACK PAIN AND GENERALIZED JOINT PAIN OF FIFTEEN DAYS AND EAR ACHE </t>
  </si>
  <si>
    <t>PR=91/M BP=153 / 68MMHG</t>
  </si>
  <si>
    <t>SAME AS ABOVE +?DEGENERATIVE LUMAR SPONDYLOSIS+?COM</t>
  </si>
  <si>
    <t>INVESTIGATE,MANAGE</t>
  </si>
  <si>
    <t xml:space="preserve">FBS = 156 mg /dl </t>
  </si>
  <si>
    <t xml:space="preserve">bp ,pr , fbs 135 done 2 months </t>
  </si>
  <si>
    <t>SUBOPTIMAL CONTROLL HTN +DM GA</t>
  </si>
  <si>
    <t xml:space="preserve">URIC CBC , OFT  FBS, LIPID </t>
  </si>
  <si>
    <t>T2 DM + HTN + GA</t>
  </si>
  <si>
    <t>Bilateral leg swelling of 5 months duration worse on left leg and associated with tingling type of pan</t>
  </si>
  <si>
    <t xml:space="preserve">BP=103 / 81 PR=76 RR=17 </t>
  </si>
  <si>
    <t>P1= HTN_x000D_
P2= PAD r/o VTE_x000D_
p3=PN - _x000D_
P4=TMNG</t>
  </si>
  <si>
    <t>doppler venous and arterial u/s of both lower legs_x000D_
Refill medications</t>
  </si>
  <si>
    <t>P1= HTN_x000D_
P2= PN - _x000D_
P3=TMNG ON FOLLO WUP AT SRC_x000D_
ON AMT - 25 MG PO DAILY +  and HCT 25 MG PO DAILY  Enalapril 5 MG PO BID</t>
  </si>
  <si>
    <t>BP=140/80MMHG,FBS=167MG/DL</t>
  </si>
  <si>
    <t>SAME  AS ABOVE +SUBOPTIMAL GLYCEMIC CONTROL</t>
  </si>
  <si>
    <t>NPH36/18IU,REFILL,DOHGA1C,APPOINT AFTER 03 MONTHS</t>
  </si>
  <si>
    <t>doppler venous and arterial u/s of both lower legs_x000D_
send for RFT, U/A_x000D_
Refill medications</t>
  </si>
  <si>
    <t>has  headache</t>
  </si>
  <si>
    <t xml:space="preserve">HAS DECREASE URINE amaount ,  burning senstion of extermity,  has poly  sx, fbs 300, 350, , 400, dry cough,  no fever, dysuria, joint pain </t>
  </si>
  <si>
    <t xml:space="preserve">bp137/76 ,pr 80, fbs 350,  rsep </t>
  </si>
  <si>
    <t>HTN? HHD P2: POOR CONTROLL Type 2 DM RLO DKA  P3: Nephrolithiasis CKD+PN +UTI+?GASTROPARESIS</t>
  </si>
  <si>
    <t>CBC URINE OFT STOOL LIPID</t>
  </si>
  <si>
    <t xml:space="preserve"> HTN? HHD P2: Type 2 DM P3: Nephrolithiasis CKD- 3 years on lasxi 40 mg po bid enalapril 10 mg po bid metformin 1000 mg po bid ASA 81 mg po per day NPH 30/30 atorvastatin p4: Neurogenic bladder p5: erectile dysfunction</t>
  </si>
  <si>
    <t>BP-117/66_x000D_
pr 78_x000D_
FBS-97, 98, 105, 121</t>
  </si>
  <si>
    <t>refill and adise _x000D_
Appoint after 3 months</t>
  </si>
  <si>
    <t>BP=122/75MMHG PR=78B/MIN</t>
  </si>
  <si>
    <t xml:space="preserve">SAME + POOR GLYCEMIC CONTROL + MIGRANE HEADACHE      </t>
  </si>
  <si>
    <t xml:space="preserve">BP_133 / 86 mmHg </t>
  </si>
  <si>
    <t xml:space="preserve">Old stroke + HTN + dyslipidemia on medications </t>
  </si>
  <si>
    <t xml:space="preserve">BP 130/75, 135/86, 160/95, 153/89_x000D_
pr 78 </t>
  </si>
  <si>
    <t>patient  non- complaint for addition of mediaction_x000D_
advise  and appoint for 1 month</t>
  </si>
  <si>
    <t>Poorly controlled HTN on Ealapril 20 mg po bid</t>
  </si>
  <si>
    <t xml:space="preserve">intermittent Dizziness </t>
  </si>
  <si>
    <t>BP=161/95,  PR=64 regularly irregular_x000D_
Cr on 16/12/15= 1.4_x000D_
ECG( on 10/11/15)=Sinus Rhythm, Occasional Monomorphic PVCs seen, Short PR Interval, Left Ventricular Hypertrophy, Septal Infarct,probably old, Abnormally Long QT Interval observed. Poor "R" wave progression in anterior leads.</t>
  </si>
  <si>
    <t xml:space="preserve">HFrEF 2ry to IHD (25%) + Controlled  HTN with LVH + ? HTN nephropathy +  Monomorphic PVC </t>
  </si>
  <si>
    <t>Update RFT, serum K &amp; Na, Abdominopelvic u/s_x000D_
Appt after 1 wk with result then link to Cardiology clinic_x000D_
LASIX 40MG PO 1X, SPIROLACTONE 25 MG PO 1X, DIGIOXIN 0.125MG PO 1X, ASA 81 mg po/d, INC. ATROVASTATIN 40 mg po/d, ENALAPRIL 10 MG PO BID, Metoprolol 12.5 mg po BID, Amlodipine 5 mg po/d</t>
  </si>
  <si>
    <t>P1-HFrEF 2ry to IHD (25%) P2-Known HTN ON; LASIX 40MG PO 1X, SPIROLACTONE 25 MG PO 1X, DIGIOXIN 0.25MG PO 1X, ASA 81 mg po/d, ATROVASTATIN 20 mg po/d, ENALAPRIL 10 MG PO BID, Metoprolol 12.5 mg po BID, Amlodipine 10 mg po/d</t>
  </si>
  <si>
    <t xml:space="preserve">HFrEF 2ry to IHD (25%) + uncontrolled  HTN with LVH + ? HTN nephropathy +  Monomorphic PVC </t>
  </si>
  <si>
    <t xml:space="preserve">his last cr was 1.9, </t>
  </si>
  <si>
    <t xml:space="preserve">bp 120/70, 140/70, fbs 160, 180 fbs 187 15days back cr 2.07 bun 51, </t>
  </si>
  <si>
    <t xml:space="preserve">DM +HTN+? CKD </t>
  </si>
  <si>
    <t xml:space="preserve">UPDATE IX ELECTROLYTE RFT LINK NEPHROLOGY AFTER CONSULTION </t>
  </si>
  <si>
    <t xml:space="preserve">diabetes, hypertension+BPH </t>
  </si>
  <si>
    <t xml:space="preserve">chol-178.8,TG-61.2 ,HDL-54.4 &amp; LDL-108.2 &amp; FBS-216 mg/dl </t>
  </si>
  <si>
    <t xml:space="preserve">Glibenclamide 10 mg po BID </t>
  </si>
  <si>
    <t xml:space="preserve">T2DM on MTF 1.5/1 gm Po BID &amp; Glibenclamide 10/5 mg po BID </t>
  </si>
  <si>
    <t>bp=111/70 pr=80</t>
  </si>
  <si>
    <t>Cor pulmonal 2o to post covid fibrosis ?Lactose intolerance On Home O2 Lasix 40mg po/ d Spironolacton 12.5 mg po/ d, Atenolol 12.5mg po/d</t>
  </si>
  <si>
    <t>dry cough intermittently, and has bloating</t>
  </si>
  <si>
    <t>BP: 103 / 67 Pr:84_x000D_
CBC-mild anemia, OFT and electrolytes are normal</t>
  </si>
  <si>
    <t>Improving+? ACE attributed cough</t>
  </si>
  <si>
    <t xml:space="preserve">Refill  meds, D/C enalapril and start Amlodipine 5mg/po/d, Metoprolol 50mg/po/Bid, Lasix 40mg/po Tid ,  atorvastatin 20mg/po/d, rivaroxaban 20mg po/d, omeprazole 20mg/po/d </t>
  </si>
  <si>
    <t>P1:NYHA CLASS 3 stage C CHF 2*HHD with MIDRANGE EF-45) P2: Afib p3: known hypertensive currently: on Metoprolol 50mg/po/Bid, Lasix 40mg/po Tid , enalapril 5mg/po/d, atorvastatin 20mg/po/d, rivaroxaban 20mg po/d, omeprazole 20mg/po/d</t>
  </si>
  <si>
    <t>inr: 2.10    pr: 97 bp; 99 / 70</t>
  </si>
  <si>
    <t>NYHA class 4 stage C CHF 2ry to VHD( echo- DVHD (MOD AR AND MR WITH PRESERVED EF), PPT BY SCAP+ : LT side hemiparesis 2ry to post ischemic stroke epigastric lipoma + therapeutic INR</t>
  </si>
  <si>
    <t xml:space="preserve">refill_x000D_
continue the medication s_x000D_
update cbc ,INR _x000D_
SEE AT 3 MONTHS </t>
  </si>
  <si>
    <t>p1: NYHA class 4 stage C CHF 2ry to VHD( echo- DVHD (MOD AR AND MR WITH PRESERVED EF), PPT BY SCAP + afib _x000D_
p2:  LT side hemiparesis 2ry to post ischemic stroke epigastric lipoma</t>
  </si>
  <si>
    <t xml:space="preserve">DRY COUGH FOR LAST 3 MONTH, FEVER 4 days, has global type of severe headache, easyfatigibility,  decrease eye  vision  </t>
  </si>
  <si>
    <t xml:space="preserve">bp180/83 ,pr 80 </t>
  </si>
  <si>
    <t>POOR CONTROLL HTN+MNG +</t>
  </si>
  <si>
    <t xml:space="preserve">CBC OFT CXR URINE ECG LIPID LINK OPTHALMOLOGY ADD AMLODPINE </t>
  </si>
  <si>
    <t>Toxic mng +HTN enalpril 10mg po 1x PTU on 150mg po TID AND Propranol 40 po daily</t>
  </si>
  <si>
    <t xml:space="preserve">Hx of generalized body fluid starting from the face (3months ago) but currently body swelling disappeared_x000D_
Cuurnetly No cough, night sweating, wt loss </t>
  </si>
  <si>
    <t>BP-130/70, P- 74 regular_x000D_
Pinc conj, NIS_x000D_
No LAP_x000D_
Clear chest_x000D_
JVP flat_x000D_
No pedal edema</t>
  </si>
  <si>
    <t>The same + Improved Nephritic syndrome</t>
  </si>
  <si>
    <t xml:space="preserve">Enalapril 5mg po/d_x000D_
Advice to come if any symptom_x000D_
Update the U/A, </t>
  </si>
  <si>
    <t xml:space="preserve">Small Rt Fluira effussion 2o to ??_x000D_
_x000D_
Abd U/S- Small pleural effussion, ascitis_x000D_
CXR- Normal_x000D_
RFT- normal_x000D_
24hrUrine protein-430mg//dl_x000D_
ESR-normal_x000D_
</t>
  </si>
  <si>
    <t>Bilateral leg swelling of 5 months duration worse on left leg and associated with tingling type of pain</t>
  </si>
  <si>
    <t xml:space="preserve">BP-103 / 81 mmHg </t>
  </si>
  <si>
    <t>P1= HTN P2= PN - P3=TMNG ON FOLLO WUP AT SRC ON AMT - 25 MG PO DAILY + and HCT 25 MG PO DAILY Enalapril 5 MG PO BID</t>
  </si>
  <si>
    <t xml:space="preserve">HOME BP:120/79 </t>
  </si>
  <si>
    <t xml:space="preserve">HTN+ B.STHMA + CONTROLLED </t>
  </si>
  <si>
    <t xml:space="preserve">REFILL_x000D_
SEE AT 3 MONTH _x000D_
ADVISE ON LSM </t>
  </si>
  <si>
    <t xml:space="preserve">HAS bilateral hand joint  more proximal interpahlangeal are for last 2 month no other complain </t>
  </si>
  <si>
    <t>bp167/77,  pr hgba1c 6.4%</t>
  </si>
  <si>
    <t>FAIR CONTROLL DM+POOR CONTROLL HTN+RA</t>
  </si>
  <si>
    <t xml:space="preserve">RF , SEE MEDICATION </t>
  </si>
  <si>
    <t>T2DM + HTN on NPH 20/12 IU BID , metformin 500 mg po DAILY, amlodipine 10 m gpo/d, enalapril 10 mg po BID, and atrovastatin 20 mg po/d</t>
  </si>
  <si>
    <t>pain over the left pelvic area</t>
  </si>
  <si>
    <t xml:space="preserve">continue med _x000D_
anti pain </t>
  </si>
  <si>
    <t xml:space="preserve">HAS DRY COUGH , FEVER, BILATERAL CHEST PAIN , HAS HEADACHE, NO WORESENING SOB NO OTHER COMPLAIN  </t>
  </si>
  <si>
    <t xml:space="preserve">BP106/77 ,PR  RESP COARSE CREPT ION ON LEFT SIDE CVS S1 AND S2 WELL HEARD </t>
  </si>
  <si>
    <t>RVI+TYPE2DM+IHD+MDD+RLO CAP</t>
  </si>
  <si>
    <t>DO CBC CXR</t>
  </si>
  <si>
    <t xml:space="preserve">still complaining of bilateral leg swelling otherwise no SOB &amp; easy fatigability  </t>
  </si>
  <si>
    <t xml:space="preserve">BP-133 / 80 mmHg </t>
  </si>
  <si>
    <t xml:space="preserve">Frusemide 80 mg po TID </t>
  </si>
  <si>
    <t>CRVHD WITH MODERATE TO SEVER AORTIC REGURGITATION,SEVER AORTIC STENOSIS AND TRACE MITRAL REGURGITATION (ECHOCARDIOGRAPHY EVIDENCE); She Discontinued follow up for the past 1 yr &amp; 2 mons but she is taking on Lasix 80 mg po bid, Enalapril 5 mg po/d, Atrovastatin 40 mg po/d. She is not taking B. Penicillin</t>
  </si>
  <si>
    <t>Has bilateral leg swelling more the left leg that disappears in the morning hours. He also has sharp pain bilaterally and burning sensation.</t>
  </si>
  <si>
    <t>BP:114 / 69 Bp:85</t>
  </si>
  <si>
    <t>? Mets bone pain</t>
  </si>
  <si>
    <t xml:space="preserve">1. Amitriptyline 25mg/po/d_x000D_
2. meloxicam 15mg/po/d_x000D_
3. Lasix 40mg/po/d </t>
  </si>
  <si>
    <t>P1 Known prostatic CA with mets and CRS w NPs of conservative mngt + KNOWN ASTHMATIC ON SYMBI CORT , AND SALBUTAMOL PUFF</t>
  </si>
  <si>
    <t>bp=97/67 pr=65</t>
  </si>
  <si>
    <t>still complains RUQ stabbing type of pain_x000D_
and has lower back pain since fall down incident of 5 months back</t>
  </si>
  <si>
    <t>send lumbosacral x ray</t>
  </si>
  <si>
    <t>Multiple liver lesion + ?disc prolapse +? pyelonephritis_x000D_
She has follow up at neurology side  and urology side</t>
  </si>
  <si>
    <t>v/s-bp-142 / 72, pr-82, FBS-104, 92</t>
  </si>
  <si>
    <t>KNOWN T2DM(7yrs)+ KNOWN HTN(3yrs)+ Decompensated CLD( Ascites +EV)2RY TO ALD+? type 2 HRS r/o diabetic nephropathy+MILD ANEMIA 2RY TO ?+ CHOLELITHIASIS On, Lasix 20 mg po daily and Spirolactone 50 mg po daily, pantoprazole 40 g po daily, CPZ 12.5 mg po bid, propranolol 20 mg po bid</t>
  </si>
  <si>
    <t>RFT, come with HBGM and HBPM, refill and see after 2months</t>
  </si>
  <si>
    <t xml:space="preserve">BP ,T3  11.36 (0.8-2), T4 8.89(5.1-14.1), TSH 0.146(0.27 -4.2) FNAC  WAS SENT BUT NEED ULTRSOUND GUIDE  FNAC </t>
  </si>
  <si>
    <t xml:space="preserve">Diffusely enlarged thyroid gland with multiple bilateral thyroid nodule+ thyrotoxicosis+HTN </t>
  </si>
  <si>
    <t>SEND ULTRSOUND GUIDE IX</t>
  </si>
  <si>
    <t>the migaraine episodes are decreasing in frequency and severity</t>
  </si>
  <si>
    <t>migrane headache</t>
  </si>
  <si>
    <t>no new complaint but hx of chest discomfort 1yr ago</t>
  </si>
  <si>
    <t>120/80, P- 87 regular_x000D_
Pinc conj, NIS_x000D_
Clear chest_x000D_
JVP flat</t>
  </si>
  <si>
    <t>Enalpril 5mg po daily_x000D_
Atrovastatin 40mg po/d_x000D_
Lifestyle modification</t>
  </si>
  <si>
    <t>HTN with HHD + OA + Dyslipidemia_x000D_
Not on medication</t>
  </si>
  <si>
    <t>she has intermittent SOB upon exertion, night awakening of one episode per wk, decreased daily activity but she has improvement from the previous sxs. she completed two canistens of salbutamol</t>
  </si>
  <si>
    <t>v/s-bp-112 / 82, pr-90, chest-scattered wheeze over post LF</t>
  </si>
  <si>
    <t>B.ASTHMA ON SALBUTAMOL PRN AND BECLOMETHASONE 3PUFF BID</t>
  </si>
  <si>
    <t>advised on LSM, refill, see after one month</t>
  </si>
  <si>
    <t xml:space="preserve">complains pain over the thumb </t>
  </si>
  <si>
    <t xml:space="preserve">bp=130/80 pr=90 </t>
  </si>
  <si>
    <t>HTN with HHD ON Amlodipine 5mg po/d Echo-LVH with G1DD + Mild Pulm HTN ECG-LVH with LAD</t>
  </si>
  <si>
    <t xml:space="preserve">-treat gout flare with prednisolone 40mg po/d then 20mg po/d for 1wk then 10mg po/d for 1 wk then 5 mg po/d for 1 wk </t>
  </si>
  <si>
    <t xml:space="preserve">HTN with HHD ON Amlodipine 5mg po/d Echo-LVH with G1DD + Mild Pulm HTN ECG-LVH with LAD+Gout+Bronchial asthma </t>
  </si>
  <si>
    <t xml:space="preserve">complaining of Rt lower extremity weakness of 1 day. He had Hx of stroke 3 years back ( he had Rt hemiparesis &amp; difficulty of talking at that time but both got improved a/r that. Currently he is talking &amp; no Rt upper extremity weakness </t>
  </si>
  <si>
    <t xml:space="preserve">BP-130/59 mmHg </t>
  </si>
  <si>
    <t>BP123/67 ,PR 80</t>
  </si>
  <si>
    <t>type 2 dm 2.htn with hhd 3.dyslipidemia+PNEUMONIA</t>
  </si>
  <si>
    <t>BP-141/106_x000D_
pr 78</t>
  </si>
  <si>
    <t>STage 1 HTN + Slightly therapuetic INR</t>
  </si>
  <si>
    <t>Amlodipine 5 mg po daily_x000D_
warfarin 2.5mg/2.5 mg/5 mg appoint after 1 month</t>
  </si>
  <si>
    <t>right lower limb chronic DVT warfarin 5/2.5 mg alternatively po day_x000D_
 INR 3.42 slight  elevate</t>
  </si>
  <si>
    <t>She complains that she feels electrical pain throughout her body and associated with this she has severe pain on her neck area. She also complains that she finds it difficult to speak that her tongue is tied</t>
  </si>
  <si>
    <t>FT4: 0.998, FT3:2.696, TSH: 3.108_x000D_
BP:112 / 78 Pr:90</t>
  </si>
  <si>
    <t>Same+??Somatization</t>
  </si>
  <si>
    <t>1. Amitriptyline 25mg/po/d_x000D_
2.Serum  Vit. D _x000D_
3. Link to neurology</t>
  </si>
  <si>
    <t>P1. ? Cervical Spondylosis_x000D_
p2. PTSD(She was raped 4 years ago)</t>
  </si>
  <si>
    <t>bp=125/70 pr=80</t>
  </si>
  <si>
    <t>TYPE 2 DM+HTN ON METFORMIN 1000MG PO BID, ATORVASTATIN 40 MG PO/DAY AND AMLODIPIN 10mg PO/Day....hgba1c=7</t>
  </si>
  <si>
    <t>No new complaint, no chest pain</t>
  </si>
  <si>
    <t>BP- 120/65, P- 70 regular_x000D_
Clear chest_x000D_
JVP flat</t>
  </si>
  <si>
    <t>the same + Controlled HTN + Fairly controlled HTN</t>
  </si>
  <si>
    <t>Refill_x000D_
Glimepride 2mg po/d_x000D_
Do Lipid panel, HbA1C, Uric Acid, U/A, RFT</t>
  </si>
  <si>
    <t>T2DM+ IHD WITH MOD LV DYSFUNCTION+ SCLEROTIC CALCIFIC OARTIC VALVE( MOD AS/ MILD AR) + GRADE 1 DD+ DYSLIPEDEMIA _x000D_
_x000D_
ON _x000D_
ATEROZ 40MG PO DAY, _x000D_
ASA 81MG PO DAILY , _x000D_
ENALEPRIL 2. 5 MG PO BID, METOPROLOL SUCCINATE 12.5 MG PO/D,_x000D_
METFORMIN 1g PO BID</t>
  </si>
  <si>
    <t xml:space="preserve">BP=155/76MMHG PR=78B/MIN             </t>
  </si>
  <si>
    <t xml:space="preserve">still she has pleuritic chest pain </t>
  </si>
  <si>
    <t>v/s-104 / 79, pr-84 chest-clear _x000D_
UA-4.79, ESR-15</t>
  </si>
  <si>
    <t>P1: CVT 2nd to postpartum warfarin discontinued two years back.</t>
  </si>
  <si>
    <t>do CXR and Vit D, ECG, diclofenac 50mg po prn, see after one month</t>
  </si>
  <si>
    <t>BP=160 / 83, PR=93_x000D_
FBS=133</t>
  </si>
  <si>
    <t xml:space="preserve">Fair glycemic control + Newly Dxed HTN </t>
  </si>
  <si>
    <t xml:space="preserve">MTF 1.5/1 Gm po BID; Daonil 5 mg po bid, Add Enalapril 5 mg po/d_x000D_
Appt after 2 wks with serial BP &amp; FBS measurement </t>
  </si>
  <si>
    <t>P=Poorly controlled T2 DM; on MTF 1.5/1 Gm po BID; Daonil 5 mg po bid</t>
  </si>
  <si>
    <t>Refill_x000D_
Titrate Enalapril 5mg po BID_x000D_
Titrate metoprolol 25mg po/d_x000D_
Glimepride 2mg po/d_x000D_
Do Lipid panel, HbA1C, Uric Acid, U/A, RFT, _x000D_
Advice to bring Echo result</t>
  </si>
  <si>
    <t>BP: 98 / 61</t>
  </si>
  <si>
    <t xml:space="preserve">COPD+CHTN   </t>
  </si>
  <si>
    <t>SIMBICORT 2 PUFF BID _x000D_
AMLODIPINE 5 MG PO/D</t>
  </si>
  <si>
    <t>P1:Acute exacerbation of COPD + known Hypertensive on amlodipine 5 mg po/d Symbicort 2 puff bid salbutamol prn</t>
  </si>
  <si>
    <t>fatigue and urinary compliant</t>
  </si>
  <si>
    <t>BP 95 / 75 PR 104</t>
  </si>
  <si>
    <t>Hypertension, Dementia. Ischemic stroke. Seizer disorder for the last 4 years on amlodipine 5 mg po daily, aspirin 81 mg po daily, phenytoin 50 mg po daily anemia transfused with one unit blood MCV 108 HGB 6.8 leukopenia</t>
  </si>
  <si>
    <t xml:space="preserve">had chronic long standing cough _x000D_
pain over the knee and lower back pain _x000D_
</t>
  </si>
  <si>
    <t>bp=98/62 pr=90</t>
  </si>
  <si>
    <t xml:space="preserve">guafenesin 10ml po/d_x000D_
continue other medication _x000D_
do vitamin D LEVEL _x000D_
DICLOFENAC GEL </t>
  </si>
  <si>
    <t>the recent attack was 3months ago after he was stressed with the death of his brother by drone attack which traveling</t>
  </si>
  <si>
    <t xml:space="preserve">BP130/85, 120/85 ,PR  FBS 174, 182 139, </t>
  </si>
  <si>
    <t>T2 DM + HTN NPH INSULIN 26/22 iu sc am/pm Nifedipine 20 mg po/day</t>
  </si>
  <si>
    <t>BP=118 / 77, PR=24, regular_x000D_
MSS= Trace pitting edema_x000D_
FBS=90-156</t>
  </si>
  <si>
    <t>T2 DM + HHD 2ry to Mild LVH + G I Distolic dysfunction</t>
  </si>
  <si>
    <t>LSM advised _x000D_
NPH=14/6 AM/PM, MTF 500 mg po bid, Atrovastatin 20 mg po daily, Lasix 20 mg po/d</t>
  </si>
  <si>
    <t>P=T2 DM + HHD 2ry to Mild LVH + G I Distolic dysfunction; on NPH=14/6 AM/PM, MTF 500 mg po bid, Atrovastatin 20 mg po daily, Lasix 20 mg po/d</t>
  </si>
  <si>
    <t>v/s-bp-172 / 91, Home-130-142/96, pr- 66        FBS-100-106mg/dl</t>
  </si>
  <si>
    <t xml:space="preserve">make enalapril 15mg po bid, continue others, do serum electrolyte, RFT, come with HBPM and HBGM, advised on LSM, see after one month </t>
  </si>
  <si>
    <t xml:space="preserve">P= Newly Dxed DM (?KPD) + Known HTN (8 yrs); on Enalapril 10mg/10mg BID, HCT 25mg PO daily,  MTF 500mg PO/D, Atrovastatin 40 mg po daily, Amlodipine 10mg/po/d </t>
  </si>
  <si>
    <t xml:space="preserve">has bilateral lower leg swelling , sob at mild activity , has poly sx, NO FEVER NO URINARY COMPLAIN </t>
  </si>
  <si>
    <t xml:space="preserve">bp pr fbs 381, 250, CVS </t>
  </si>
  <si>
    <t xml:space="preserve">POOR CONTROLL DM RLO DKA +HTN WITH HHD </t>
  </si>
  <si>
    <t xml:space="preserve">URINE , CBC  </t>
  </si>
  <si>
    <t>DM and HTN with hhd  taking NPH 26/ 14, Metformin 500mg po bid , Enalapril 10mg po day, atrovastatin 20 mg po / day , HCT 25 mg po day</t>
  </si>
  <si>
    <t>bp=113/70 pr=90</t>
  </si>
  <si>
    <t>continue medication _x000D_
determine vit D</t>
  </si>
  <si>
    <t>Right renal cyst + ?Osteopenia IX:+ VIT.D INSUFFICENCY....ECHO-Border line LVH</t>
  </si>
  <si>
    <t>Bp:130 / 59 pr: 70</t>
  </si>
  <si>
    <t>1. refill meds_x000D_
-Add Amitriptyline 25mg/po/d,_x000D_
-Physiotherapy</t>
  </si>
  <si>
    <t xml:space="preserve">BP-134 / 79 mmHg </t>
  </si>
  <si>
    <t>P1: Known TYPE 2 DM on metformin 500mg po bid P2= DISLIPEDEMIA P3= HTN enalapril 5 mg po /day. P3= 3rd month after fistulotomy done for perianal fistula</t>
  </si>
  <si>
    <t>BP-100/70_x000D_
pr 78</t>
  </si>
  <si>
    <t>hypocalcemia corrected</t>
  </si>
  <si>
    <t>? Hypothyroidism + ? Hypocalcemia + PNP 2 to ? Vid Deficiency on RX_x000D_
Ca 2.52</t>
  </si>
  <si>
    <t>Exertional dyspnea-excessive sweating, Chest heavyness which worsens with exertion of 1month,  Epigastric pain_x000D_
_x000D_
Has hemoptysis but intermitant fevere, orthopnea of 2pillows, but no leg swelling</t>
  </si>
  <si>
    <t>BP- 110/60, P- 76 Irregular_x000D_
Pinc conj, NIS_x000D_
No LAP_x000D_
Clear chest_x000D_
JVP flat_x000D_
Epigastric tenderness, soft abdomen, no HSM_x000D_
no pedal edema</t>
  </si>
  <si>
    <t>the same + R?O IHD</t>
  </si>
  <si>
    <t>Do ECG, Troponin, echo, cxr_x000D_
Atrovastatin 40mg po/d</t>
  </si>
  <si>
    <t>1.Afib ((CHADS2-VAS&gt;=3-Sex, HTN, Age)-has been on Rivaroxaban-20mg po/d, Atenolol- 25mg po/d _x000D_
_x000D_
2. Dyspepsia on Pantoprazole 40mg po/d _x000D_
_x000D_
ECHO Degenerative VHD mild MREF 60% + Afib ) TFI-Normal</t>
  </si>
  <si>
    <t xml:space="preserve">FBS 61, BP 120/80, </t>
  </si>
  <si>
    <t>1. refill meds_x000D_
-Add Amitriptyline 25mg/po/d,_x000D_
-Physiotherapy_x000D_
The patient has stopped taking his medication and was only taking enalapril 10mg/po/bid only. So Amlodipine was reinitiated and they were advised on proper medication adherence, furthermore the patient is told to bring BP home recording.</t>
  </si>
  <si>
    <t xml:space="preserve">BP 144/73, PR 80, FBS 56 </t>
  </si>
  <si>
    <t>control dm +HYPOGLYCEMIA</t>
  </si>
  <si>
    <t xml:space="preserve">ADVISE ON DIET  REFILL OMIT NIGHT DOSE </t>
  </si>
  <si>
    <t>Dyspepsia + ?IBD + Asymptomatic UTI</t>
  </si>
  <si>
    <t>she was admitted one wk back and discharged improved after 9days. currently she has no new compliant.</t>
  </si>
  <si>
    <t>v/s-bp-132 / 93, pr-86_x000D_
ECHO-  BORDERLINE LVH AND GRADE 2 DIASTOLIC FUNCTION WITH PRESERVED EJECTION FRACTION _x000D_
abdominal U/S-Congestive hepatomegaly</t>
  </si>
  <si>
    <t xml:space="preserve">P1-known RVI for 19yrs on HAART_x000D_
P2-PTB(clinical diagnosis) on anti-TB(10th day)_x000D_
P3-HFpEF 2ry to ?HHD_x000D_
P4-AKI R/O CKD </t>
  </si>
  <si>
    <t>RFT, PTH, serum electrolyte including calcium, phosphorus, continue medications, see after 3wks</t>
  </si>
  <si>
    <t>P1-known RVI for 19yrs on HAART_x000D_
P2-PTB(clinical diagnosis) on anti-TB(10th day)_x000D_
P3-HFpEF 2ry to ?HHD_x000D_
P4-AKI R/O CKD on anti-TB 3tabs po/d, pyridoxine 25mg po/d, amlodipine 5mg po/d, atorvastatin 40mg po/d, lasix 40mg po bid</t>
  </si>
  <si>
    <t>BP-120/65_x000D_
pr 78</t>
  </si>
  <si>
    <t>STILL HAS HEADACHE  FRONTAL , HAS FEVER INTERMITTENT NO OTHER COMPLAIN HE 2X ATTACK OF MALARIA</t>
  </si>
  <si>
    <t>BP112/74, 12080 ,PR 80</t>
  </si>
  <si>
    <t xml:space="preserve">?? MIGRAINE HEADACHE RLO AFI </t>
  </si>
  <si>
    <t>BF, RFT  CONSIDER MRI</t>
  </si>
  <si>
    <t>Excessive sweating even at night, Palpitation, hot intolerance, good appetite, loose stool_x000D_
Recurrent tooth ache but currently ok</t>
  </si>
  <si>
    <t>BP- 101/66, p- 80 regular_x000D_
pinc conj, NIS_x000D_
No anterior  neck swelling</t>
  </si>
  <si>
    <t>the same + R/O Thyrotoxicosis</t>
  </si>
  <si>
    <t>DO TFT, ESR, CXR_x000D_
Add Atenolol 25mg po/d</t>
  </si>
  <si>
    <t>Class III CHF 20 to Very severe AS + HHD (EF-55%) _x000D_
_x000D_
On _x000D_
Lasix 40mg po TID _x000D_
Spironolactone 12.5mg/po/d _x000D_
Digoxin 0.125mg po/d . _x000D_
_x000D_
Echo: Very severe AS( Vmax and MPG across AV are 5.4m/s and 68mmHg), Moderate MR, Sever Concentric LVH, EF-65%</t>
  </si>
  <si>
    <t xml:space="preserve">BLOODY URINE </t>
  </si>
  <si>
    <t xml:space="preserve">BP=120/80MMHG PR=78B/MIN </t>
  </si>
  <si>
    <t>SAME + ?AGN + ? PYELONEPHRITIS</t>
  </si>
  <si>
    <t>Burning sensation  of extrimities</t>
  </si>
  <si>
    <t>BP- 117/87_x000D_
pr 78</t>
  </si>
  <si>
    <t>GOOD BP CONTROL + PN</t>
  </si>
  <si>
    <t>Add on amitriptline_x000D_
Meloxicam 15 mg po daily</t>
  </si>
  <si>
    <t>NEWLY DIAGNOSED T2DM</t>
  </si>
  <si>
    <t>determine hgba1c</t>
  </si>
  <si>
    <t>V/S-bp-147 / 80 home-122-136/80-91, pr-68_x000D_
abdominal U/S-Adult polycystic kidney_x000D_
cr-1.3, urea-38</t>
  </si>
  <si>
    <t>the same + Adult polycystic kidney</t>
  </si>
  <si>
    <t>RFT, serum electrolyte, U/A, Refill and see after one month</t>
  </si>
  <si>
    <t>P1; HTN(5 YRS) on Enalapril 5mg po/D and amlodipine 5 mg po/day</t>
  </si>
  <si>
    <t>patient represented by attendant _x000D_
INR 1.57------2.37( after warfarin was hold)</t>
  </si>
  <si>
    <t>Anemia 2ry to ? nutritional deficiency R/O MDS</t>
  </si>
  <si>
    <t>hold warfarin , initiate her on UFH 12,500U SC bid , _x000D_
bone marrow biopsy, hold UFH the night before and on the  morning of procedure</t>
  </si>
  <si>
    <t>P Anemia 2ry to? + recurrent  DVT + B.asthma</t>
  </si>
  <si>
    <t xml:space="preserve">BP 120/80,  HE HAS RESULT FOR HEP C NEGATIVE BUT HEPATITI B NOT DONE </t>
  </si>
  <si>
    <t xml:space="preserve">CLD ON MEDICATION </t>
  </si>
  <si>
    <t>DO HEPATITIS B</t>
  </si>
  <si>
    <t>BP- 129/76, P- 61 regular_x000D_
Pinc conj, NIS_x000D_
Clear chest_x000D_
JVP flat_x000D_
No Pedal edema</t>
  </si>
  <si>
    <t>Refill_x000D_
Do RFT, U/A, ECG</t>
  </si>
  <si>
    <t>Hypertensive/1yr _x000D_
_x000D_
On_x000D_
 HCT 12.5 mg po/day and _x000D_
Enalapril 5 mg po/day</t>
  </si>
  <si>
    <t>BP=103/70MMHG PR=78B/MIN</t>
  </si>
  <si>
    <t>P1= well controlled HTN Amlodipine 5mg PO Daily P2= lt knee OA (moderate -Sever)</t>
  </si>
  <si>
    <t>BP=157/88MMHG PR=78B/MIN</t>
  </si>
  <si>
    <t>unilateral Tremor of the Rt hand, disturbing hand writting</t>
  </si>
  <si>
    <t>BP- 129/76, P- 61 regular_x000D_
Pinc conj, NIS_x000D_
Clear chest_x000D_
JVP flat_x000D_
No Pedal edema_x000D_
No bradykinesia, rigidity, masked face</t>
  </si>
  <si>
    <t>the same + Controlled HTN + ?ET R/O PD</t>
  </si>
  <si>
    <t>bp=108/75 pr=89</t>
  </si>
  <si>
    <t>1: Known RVI on HAART P2: ADHF with reduced LVEF(35%) 2ry to IHD ppt by Killip class IV anteroseptal MI P3: AKI (CRS) on ?CKD(HIVAN) (improving) CURRENTLY ON= ASA 81MG PO/DAY, ATROVASTTATIN 40MG PO/DAY, METOPROLOL 12.5 MG PO bid CLOPIDOGRIL 75 MG PO /DAY, Enalapril 5 mg po/d</t>
  </si>
  <si>
    <t xml:space="preserve">escalate enalapril to 5/2.5mg _x000D_
start DAPAGLIFLOZIN 10MG PO/D </t>
  </si>
  <si>
    <t>BP= 133 / 61, PR=61_x000D_
ECG( on 26/11/15)=Sinus Bradycardia, Bifascicular Block: Complete Right Bundle Branch Block with Left AnteriorHemiblock. Concordant T waves noted in anterior leads. Rule out IHD. P_x000D_
ECHO( on 25/03/16)=Mild LVH &amp; Grade I diastolic dysfunction[LVEF=60%, TAPSE=19]</t>
  </si>
  <si>
    <t>Controlled HTN with Mild LVH + GA</t>
  </si>
  <si>
    <t xml:space="preserve">LSM advised _x000D_
send FBS, UA </t>
  </si>
  <si>
    <t>P1: HTN with DVHD P2: Gouty Arthritis; Currently on: Enalapril 10/po/d and Amlodipine10mg/po/d, Allopurinol 100mg/po/d, lasix 40mg/po/d[ He is not taking Lasix]</t>
  </si>
  <si>
    <t xml:space="preserve">doesnt take medication for the past 4 days </t>
  </si>
  <si>
    <t>BP=200/127  PR=84</t>
  </si>
  <si>
    <t>P1=BiVentricular systolic dysfunction(HFrEF(EF-15%) +TAPSE-8) 2o to ?HHD + P2= HTN On Lasix 40mg po/d ,Amlodipin 10mg po/d Enalapril 20mg po bid, Carvedilol 25mg po BID Spironolacton 25mg po/d....HYPERTENSIVE URGENCY R/O EMERGENCY</t>
  </si>
  <si>
    <t>BP= 173 / 74 , PR=75_x000D_
HBPM= 128-171/66-81_x000D_
FBS=100-187</t>
  </si>
  <si>
    <t>T2DM( Poor glycemic control) + uncontrolled HTN + RIGHT SIDE HEMIPARESIS 2RY TO ISCHEMIC STROKE 2RY TO Acute lacunar infraction of left corona radiata(IMPROVED) + dyslipidemia</t>
  </si>
  <si>
    <t>INC. NPH=32/17 iu sc,  HCT 25 mg po/d, INC. Enalapril 10 mg po bid, ASA 81mg/day and Atrovastatin 40mg/day</t>
  </si>
  <si>
    <t>P= T2DM + HTN + RIGHT SIDE HEMIPARESIS 2RY TO ISCHEMIC STROKE 2RY TO Acute lacunar infraction of left corona radiata(IMPROVED) + dyslipidemia ; On NPH=32/16 iu sc,  HCT 25 mg po/d Enalapril 10/5 mg po bid, ASA 81mg/day and Atrovastatin 40mg/day</t>
  </si>
  <si>
    <t>BP=-117/72, PR=71</t>
  </si>
  <si>
    <t>enalapril 10 mg po once daily, amilodipin 10 mg po once daily. HCT 25 mg po once daily</t>
  </si>
  <si>
    <t>P=HTN on enalapril 10 mg po once daily, amilodipin 10 mg po once daily. HCT 25 mg po once daily</t>
  </si>
  <si>
    <t xml:space="preserve">occasional hand numbness </t>
  </si>
  <si>
    <t xml:space="preserve">fbs= 101   _x000D_
bp above target </t>
  </si>
  <si>
    <t xml:space="preserve">same witgood fbs and above target bp </t>
  </si>
  <si>
    <t xml:space="preserve">a1c _x000D_
rft _x000D_
ua _x000D_
make amlodi[ine 10 mg _x000D_
mtf 1 g po od and glimiperide 1 mg po od </t>
  </si>
  <si>
    <t>T2DM+HTN ON AMLODIPINE 5 MG PO/D MTF 1 GM PO/D GLIMIPERIDE 1 MG PO/D ATEROZ 20 MG PO/D</t>
  </si>
  <si>
    <t>recurrent hypo including eveing with rebound after meal and decreseas_x000D_
has abd discomfort prior to the smx _x000D_
no vomitind no diarrhea _x000D_
abd pain with certain foods</t>
  </si>
  <si>
    <t xml:space="preserve">BP 150 / 80 _x000D_
aqc 4mo back 6.7% </t>
  </si>
  <si>
    <t xml:space="preserve">same with hypo smx </t>
  </si>
  <si>
    <t xml:space="preserve">lab us _x000D_
dec insuline </t>
  </si>
  <si>
    <t xml:space="preserve">DM on galvus meth(50/850)  and glargin 40 </t>
  </si>
  <si>
    <t xml:space="preserve">since 1 mo intermitant periumblical pain _x000D_
has dec appetite _x000D_
no bowl habit change _x000D_
no vom _x000D_
on mensus </t>
  </si>
  <si>
    <t xml:space="preserve">abd no tenderness_x000D_
 no smx of appendicictis _x000D_
took antihelminitic </t>
  </si>
  <si>
    <t xml:space="preserve">? IP _x000D_
ddx ? append  </t>
  </si>
  <si>
    <t xml:space="preserve">se _x000D_
us _x000D_
reevaluate </t>
  </si>
  <si>
    <t xml:space="preserve">abd pain 1 day </t>
  </si>
  <si>
    <t xml:space="preserve">since 2 mo has cough with scanty whitish sptum _x000D_
no fever no weight loss_x000D_
yesterday has 2 sharp retrostrnal pain for few seconds _x000D_
no sob _x000D_
no smoking no alcohol </t>
  </si>
  <si>
    <t xml:space="preserve">chest no distress _x000D_
cvs s 1 and 2 heared no m or g </t>
  </si>
  <si>
    <t xml:space="preserve">A cap _x000D_
mssk pain </t>
  </si>
  <si>
    <t xml:space="preserve">pa cxr _x000D_
ecg </t>
  </si>
  <si>
    <t xml:space="preserve">chest pain 1 day </t>
  </si>
  <si>
    <t>1 year back he had had 4 episodes of loc _x000D_
the last was characterized by tensing the iupper limb and starring of the eye _x000D_
lasted 3 mon no potehr abn movt _x000D_
no inocntinence no drolling this happened while eating _x000D_
the previous was at oofccie _x000D_
no visual dist</t>
  </si>
  <si>
    <t xml:space="preserve">cotpp _x000D_
no gross otor abn _x000D_
no gross cn def </t>
  </si>
  <si>
    <t xml:space="preserve">? seizure d/o </t>
  </si>
  <si>
    <t xml:space="preserve">mri seizure protoccol _x000D_
eeg_x000D_
ecg  done before normal _x000D_
oft fbs ua vdrl pict </t>
  </si>
  <si>
    <t xml:space="preserve">intermitant loss of consiuous nes since 1 yeear </t>
  </si>
  <si>
    <t xml:space="preserve">has cough with yellow spsutum _x000D_
had fever and sweating with weight loss_x000D_
left side chest pain _x000D_
ntook azithromycine no response _x000D_
no sob_x000D_
no leg swelling _x000D_
no ply smx _x000D_
no industrial exposure or agri exposure </t>
  </si>
  <si>
    <t xml:space="preserve">chest no distress _x000D_
 clear </t>
  </si>
  <si>
    <t xml:space="preserve">? at cap + cough variant astha </t>
  </si>
  <si>
    <t xml:space="preserve">cxr genexpert_x000D_
cbc esr_x000D_
spiromeetr _x000D_
pict </t>
  </si>
  <si>
    <t xml:space="preserve">cough 1 mo </t>
  </si>
  <si>
    <t>RECENT FBS-125MG/dl_x000D_
bp-140/90_x000D_
no positive finding</t>
  </si>
  <si>
    <t>T2dm +dyslipidemia</t>
  </si>
  <si>
    <t>refill medication and advice</t>
  </si>
  <si>
    <t>BP-142 / 94mmHg   PR-102b/m_x000D_
SMBG-FBS Ranging from 75-85mg/dl    RBS-100-130mg/dl</t>
  </si>
  <si>
    <t>NEWLY DIAGNOSED TYPE 1 DM for 1 year and 5 months SECONDARY POLYCYTHEMIA ON NPH 22/10</t>
  </si>
  <si>
    <t>BP=142 / 88, PR=69_x000D_
HBPM=130-135/80-85</t>
  </si>
  <si>
    <t>P=HTN on HCT 25 mg po/d, Amlodipine 5 mg po/d[ But he discontinued Amlodipine for the past 1 mon] + ?pn on neurobion 1 tab po/d + ?oa of left knee - on meloxicam 15 mg po/d ? T2DM</t>
  </si>
  <si>
    <t xml:space="preserve">complain  cough     which is dry  with  out  fever </t>
  </si>
  <si>
    <t xml:space="preserve">fbs 160,120  </t>
  </si>
  <si>
    <t>controlled  t2dm+sinusitis</t>
  </si>
  <si>
    <t xml:space="preserve">aSYMPTOMATIC_x000D_
nO HYPO EPISODES </t>
  </si>
  <si>
    <t xml:space="preserve">hgA1C 6.9  fbs 1122-140_x000D_
rft wnr  ldl 42  u/a ur </t>
  </si>
  <si>
    <t xml:space="preserve">wELL CONTROLLED tYPE 2 dm </t>
  </si>
  <si>
    <t>Plan_x000D_
Mixtard 40/34 Refill mTF and atrova 40mg/day Enalapril 10 mg AM and 20 mg PM HCT 25 mg PO/day ASA 81 mg/day</t>
  </si>
  <si>
    <t xml:space="preserve">DM + HTN + Dyslipidemia On MTF 1gm BID, Mixtard 42/30 AM/PM, Atrovastatin 40mg/day, Enalapril 10mg BID and ASA 81mg/day New_x000D_
_x000D_
New Complaint_x000D_
No hypoglycemic episodes feel better retinal screening 3 months ago normal_x000D_
_x000D_
Objective Finding_x000D_
BP 160/90.. Home records &amp;lt; 130/80 Diffuse anterior enck swelling S1 and s2 well heard_x000D_
_x000D_
Assessment_x000D_
type 2 DM well controlled_x000D_
_x000D_
</t>
  </si>
  <si>
    <t xml:space="preserve">faliing down 5 days duration </t>
  </si>
  <si>
    <t xml:space="preserve">Lt Knee  wound 2ry to Falling down </t>
  </si>
  <si>
    <t xml:space="preserve">Lt Knee Xray, CBC, OFT, Elect, FBS, Lipid Profile, </t>
  </si>
  <si>
    <t>BP=149/ 78 , PR=89</t>
  </si>
  <si>
    <t xml:space="preserve">HTN (fair BP)           </t>
  </si>
  <si>
    <t>Amlodipine 10 mg po/d, ASA 81 mg po/d, Atrovastatin 20 mg po/d_x000D_
Advised on LSM &amp; physical exercise</t>
  </si>
  <si>
    <t>P=HYPERTENSIVE + LEFT SIDE HEMIPLEGIA 20 TO ? HAEMORRHAGIC STROKE; on Amlodipine 10 mg po/d, ASA 81 mg po/d, Atrovastatin 20 mg po/d</t>
  </si>
  <si>
    <t>sreum electrolyte cbc lft normal bp 128/78 pr 66</t>
  </si>
  <si>
    <t xml:space="preserve">enalapril 5 mg po morning 10 mg po daily_x000D_
metoprolol succinate 75 mg po daily_x000D_
rtc after with rft serum elecolyte and rft </t>
  </si>
  <si>
    <t>STAGE-T3-RVI ON (TDF+3TC+DTG) P2:NYHA- CLASS-3-STAGE-C-HF rEF 2* TO DCMP(MODERATE-MR-AND MILD-TR) + MODERATE PULMONARY LVEF = 20% taking Frusemide 40 mg po daily Spironolactone 25 mg po daily Enalapril 5mg Po bid  Metoprolol 50 mg po daily Dapagliflozin 10 mg Po daily</t>
  </si>
  <si>
    <t>nausea _x000D_
otherwise asymptomatic</t>
  </si>
  <si>
    <t>Bp 120/89 PR</t>
  </si>
  <si>
    <t xml:space="preserve">Assessment_x000D_
EUTHYROID Free T4 low normal with TSH 2.04_x000D_
</t>
  </si>
  <si>
    <t>PTU 100mg PO/day Warfarin 5 mg alternating with 7.5 mg PO/day_x000D_
Atrova 20 mg PO/day_x000D_
 lipid panel/ RFT</t>
  </si>
  <si>
    <t xml:space="preserve">P- Known RVI for 10 years on HAART /Cardiac patient with AFIB/Old ischemic stroke/ Hyperthyroid PTU 100 mg po per day propranolol 20 mg po  atorvastatin 40mg, Warfarin 5mg po/yay Digoxin 0.125 mg lasix 40 mg po/day_x000D_
_x000D_
</t>
  </si>
  <si>
    <t>COMPLAINS REPEATED LOW BLOOD SUGAR OF 50 AND 65 mg/dl at mid night and mid day.</t>
  </si>
  <si>
    <t>bp-144/90 recent RBS-344mg/dl HGBA1C -7.3% _x000D_
NO OTHER POSITIVE FINDING</t>
  </si>
  <si>
    <t>POORLY CONTROLLED TYPE1 DM</t>
  </si>
  <si>
    <t>DO CBC ,UA , ADJUST NPH,ADVICE AND  GIVE SHORT APPOINTMENT</t>
  </si>
  <si>
    <t>P=T1DM ON NPH 24/16 AND RI-2/2</t>
  </si>
  <si>
    <t>BP=121 / 76, PR=88 _x000D_
FBS=120-140</t>
  </si>
  <si>
    <t xml:space="preserve">LSM advised </t>
  </si>
  <si>
    <t>P=T2 DM(for 3 yrs &amp; 6 mons); on MTF 500 mg po bid, Atrovastatin 40 mg po/d</t>
  </si>
  <si>
    <t>No lab results</t>
  </si>
  <si>
    <t>Same _x000D_
V/S Stable</t>
  </si>
  <si>
    <t>TFT_x000D_
Appoit 1 week</t>
  </si>
  <si>
    <t xml:space="preserve">HYpothyroidism Evidence Diffue thyroiwith nodule .. FNAC chronic thyroiditis TSH 75 Free T4 and T3 very low New Complaint Anterior neck sweliing 1 year weight gain regular menses Objective Finding 2x2 cm anterior neck swelling S 1an s2 well herard no m no edema Assessment HYpothyroidism_x000D_
_x000D_
New Complaint_x000D_
Feels better regular menses Weight gain_x000D_
_x000D_
Objective Finding_x000D_
TSH 1.5 Ft4 WNR_x000D_
_x000D_
Assessment_x000D_
Hypothyroid_x000D_
_x000D_
</t>
  </si>
  <si>
    <t>BP=130/84, PR=88</t>
  </si>
  <si>
    <t xml:space="preserve">Amlodipine 10mg /day   </t>
  </si>
  <si>
    <t>P=HTN for the past 1 yr &amp; 3 mons; On Amlodipine 10mg /day</t>
  </si>
  <si>
    <t>BP= home record=140/80, 130/80 repeated BP= 170/90_x000D_
FBS=130,84</t>
  </si>
  <si>
    <t>Update baseline IX</t>
  </si>
  <si>
    <t>P1TYPE 2 DM N MTF 1GM PO BID and Glibinclimide 5mg PO daily_x000D_
P2= HTN; O; Enalapril 10 mg po bid and  Amlodipine 10mg PO daily</t>
  </si>
  <si>
    <t xml:space="preserve">BP=130/80 PR=90 </t>
  </si>
  <si>
    <t xml:space="preserve">TYpe 2 DM FOR 3 YEARS + HTN New Complaint NPH 12/6 MTF 1000 mg PM Amlodipine 5 mg/day Objective Finding BP- 131/100 Inj Site clear FBS 253-284 Predinner 198-253 Assessment Poorly controlled DM + HTN....NOT WELL CONTROLLED dm </t>
  </si>
  <si>
    <t>DETERMINE HGA1C_x000D_
make metformin 500/1gm</t>
  </si>
  <si>
    <t>TYpe 2 DM FOR 3 YEARS + HTN New Complaint NPH 12/6 MTF 1000 mg PM Amlodipine 5 mg/day Objective Finding BP- 131/100 Inj Site clear FBS 253-284 Predinner 198-253 Assessment Poorly controlled DM + HTN....TG=166 Cholestrol=114 HDL=28 LDL=53</t>
  </si>
  <si>
    <t xml:space="preserve">TSH 2.5 _x000D_
Bilateral knee pain </t>
  </si>
  <si>
    <t>BP 110/70_x000D_
NAD</t>
  </si>
  <si>
    <t xml:space="preserve">refill Thyroxin 100 ug 5x/week and 50 ug 2x/week_x000D_
</t>
  </si>
  <si>
    <t xml:space="preserve">P; Hypothyroidism On thyroxin 100 ug PO 3x/week and 50 ug 4x/week New Complaint No new compliant Objective Finding BP=108/62,PR=71TSH=1.87(0.27-4.2),Free T4=1.43(0.93-1.71) WNR Assessment Controlled Hypothyroidism Plan REFILL thyroxin 100 ug PO 4x/week and 50 ug 3x/week_x000D_
_x000D_
New Complaint_x000D_
ASymptomatic_x000D_
_x000D_
Objective Finding_x000D_
BP 130/80 TSH 4.4 Free T4 1.34 [ 0.9-1.7]_x000D_
_x000D_
Assessment_x000D_
Hypothyroidism_x000D_
_x000D_
</t>
  </si>
  <si>
    <t xml:space="preserve">comlain  numbness  with  head  ache  and  this  symptom  is  after  changed  medication </t>
  </si>
  <si>
    <t>bp  144/93</t>
  </si>
  <si>
    <t xml:space="preserve">poorly  controlled HTN  </t>
  </si>
  <si>
    <t>make  nifidipine  20 mg po  bid  and  enalapril  10  mg o  bid   and  appoint  for  1 month</t>
  </si>
  <si>
    <t>bp 135/61    pr  102</t>
  </si>
  <si>
    <t>make apixaban 2.5 mg po bid_x000D_
rft and electolyte tft</t>
  </si>
  <si>
    <t>HFpEF  + AF with Controlled VR - Known T2DM -Rt side hemiparesis 2o to Old cardioembolic stroke - Old Rt femur neck # Known Hypertensive-G-II Bed sore._x000D_
on metfromin 250 mg po bid  frusemide 40 mg po tid spironolactone 25 mg po daily metoprolol 25 mg po daily atrovastatin 40 mg po daily apixaban 5mg po daily pytu 50 mg po bid_x000D_
update echo showedmild TR with moderate pulmonary htn</t>
  </si>
  <si>
    <t>BP=_x000D_
FBS=130-250</t>
  </si>
  <si>
    <t>Type I DM( Poorly controlled)</t>
  </si>
  <si>
    <t>NPH=34/24 IU &amp; INC RI 4/3 IU SC BID</t>
  </si>
  <si>
    <t>P=Type I DM( for 10 yrs); on NPH=34/24 IU &amp; RI 4/2 IU SC BID</t>
  </si>
  <si>
    <t>BP=160 / 81_x000D_
Home=138/96,145/100,169/101,150/89,147/89,140/90_x000D_
FBS=110,117,136,106,101,111</t>
  </si>
  <si>
    <t>Appoint after 3 month with seral BP and FBS record_x000D_
Add HCT_x000D_
Refill other medication</t>
  </si>
  <si>
    <t>P1:= known RVI on HAART_x000D_
 p2:= PN + lumbar spondylosis on medication _x000D_
P3:= hypertension - on Amlodipine 10 mg po per day _x000D_
P4 = T2DM on MTF 500 mg po daily _x000D_
P5= bronchial asthma but hasn't started medications</t>
  </si>
  <si>
    <t>no cough, no SOB, no edema, no viosual problem , (retyinopathjy), no back pain, no paresthasia, joint mobility good,good balance, good understanding, cooprrative, no obesity, no stress, no psychosocil distres, ghood dietary habit, good hygien (brusth tooth), no addioction, adherent to medication, tileting 9constiation), good social interaction. remarks (BPH on follow up), weist circumferance 100cm/ height 173 cm = 0.57 pt has no signiicant visceral obesity FBS 151 mg/dl BP 160/70 mmHg</t>
  </si>
  <si>
    <t>sleeps well, walkin distance good, muscle strength  good, no emotional change, no memory loss, good judgemenmt</t>
  </si>
  <si>
    <t>salt restriction, be active, minimizer coffee, prevention of fall, vegitable and fruit dish, legumes dish, use only liquid oil, avoid fattypoillyv food,avoid fried food, minimize alcohol, foot care (hygien, wear loose shoe, becareful while cutting naiol, keeop moisturuizing leghs with vaslin), get adequate sun light</t>
  </si>
  <si>
    <t>bp  135/80</t>
  </si>
  <si>
    <t>BP- 170/80 (BEFORE TAKING MEDICATION)</t>
  </si>
  <si>
    <t>Well controlled T2 DM + STAGE 2 HTN</t>
  </si>
  <si>
    <t>REFILL MEDICATIONS _x000D_
INCREASE AMLODIPINE TO 10 MG DAILY_x000D_
ADVICE ON LIFE STYLE MODIFICATION</t>
  </si>
  <si>
    <t>BP: 110 / 80   PR: 72</t>
  </si>
  <si>
    <t>Subtherapeutic INR (1.2)</t>
  </si>
  <si>
    <t>Warfarin 5mg/7.5mg PO alternatively_x000D_
Refill other meds and RTC 2/12</t>
  </si>
  <si>
    <t>HFrEF HF 2ry to IHD+ A.Fib + Mild Pul.HTN Frusemide - 40mg/d, Spironolactone - 25mg/d, Enalapril - 10mg /d, Metoprolol 50mg/D, Warfarin 5mg PO/D, ASA 81mg/D, Atorvastatin 20mg/D</t>
  </si>
  <si>
    <t xml:space="preserve">New Complaint_x000D_
Feels better FT4; 1.15 [ 0.9-1.7]_x000D_
_x000D_
Objective Finding_x000D_
PR 78 BPM S1 and s2 well heard no m no edema_x000D_
_x000D_
Assessment_x000D_
Euthyroid_x000D_
Free T4 2.88 [ 0.9-1.7]_x000D_
</t>
  </si>
  <si>
    <t xml:space="preserve">3x4 cma multinodular naterior enck swelling </t>
  </si>
  <si>
    <t>TOxic MNG .. Uncontrolled</t>
  </si>
  <si>
    <t>PTU 100 mg PO BID _x000D_
Rfer to surgocal side when euthyroid for definitive treatment</t>
  </si>
  <si>
    <t xml:space="preserve">Toxic Multinodular goiter ON PTU 100 mg PO BID </t>
  </si>
  <si>
    <t xml:space="preserve">bilateral knee pain of 1 year </t>
  </si>
  <si>
    <t xml:space="preserve">? OA of Knee + ? PNP </t>
  </si>
  <si>
    <t xml:space="preserve">Bilateral Knee Xray, RF, </t>
  </si>
  <si>
    <t xml:space="preserve">complains burning sensation over the back and redish discoloration </t>
  </si>
  <si>
    <t>LUPUS NEPHRITIS+ Moderate Anemia ( Hgb -8.3)+ Mild HYPONATREMIA(Na+=130.6)+ SEVER HYPO ALBUMINEMIA(1.7)+ AKI 2ry to lupus nephritis ( resolved =cr-1.08)+ mild HYPOKALEMIA ( C)K+3.15)+ hypothyrodism</t>
  </si>
  <si>
    <t>do RFT,U/A,CBC,SERUM E,_x000D_
CONTINUE MED</t>
  </si>
  <si>
    <t>FBS=60, 84, 113_x000D_
BP=99 / 64</t>
  </si>
  <si>
    <t>known Type 1 DM</t>
  </si>
  <si>
    <t xml:space="preserve">send RFT         </t>
  </si>
  <si>
    <t>P1=T1DM on NPH 12/6 IU</t>
  </si>
  <si>
    <t>for medication refill (couldnt take it yesterday during discharge)</t>
  </si>
  <si>
    <t xml:space="preserve">she is at home     </t>
  </si>
  <si>
    <t>p1-Known RVI on HAART p2-HF 2ry to Cor Pulmonale 2ry to ? P3 Post TB Fibrosis ppted ? Acute exacerbation bronchiectasis p4- ? congestive hepatopathy + p5 moderate hypokalemia (corrected ) p6 mild hyponatremia</t>
  </si>
  <si>
    <t>Productive cough and SOB of  1 week</t>
  </si>
  <si>
    <t xml:space="preserve">Well contrlloed HTN + T2 DM + ? CAP </t>
  </si>
  <si>
    <t xml:space="preserve">CXR, CBC , OFT, </t>
  </si>
  <si>
    <t>no cough, no SOB, no edema, no visual problem to be evaluted, back pain, paresthasia, joint mobility good, , good balance, good understanding,cooperative, no obesity, no stress, psychosocioal distress (his mother is on chmotherapghhy for breast ca), good dietary habit, good hygien (brush tooth), no addiction , not adherebnt to medication 9was carin g his mother for 6 monts), touileting (conmsytipastion), good social interaction (but has no interest). FBS 263 mg/dl BP 120/100 mmHg</t>
  </si>
  <si>
    <t>sleeps poorl;y, walking distance good, muscle srength good bnut his physical fitnbss has reduced, emotional change (sadness, loss of interest to many things, not wrking, has de[pressive symptoms, guilty feling , has poor concentration,foirgetfulness), but has good judghement</t>
  </si>
  <si>
    <t>poor glycemic control, psychosocial distress</t>
  </si>
  <si>
    <t>up date of investiogation</t>
  </si>
  <si>
    <t>BP=124/67, PR=84_x000D_
BP=104-153</t>
  </si>
  <si>
    <t>Controlled HTN +Type 2 DM(Fair glycemic control )</t>
  </si>
  <si>
    <t>Change HCT 25 mg po day to Amlodipine 5 mg po/d, metformin 1000mg po bid, donil 5 mg po bid_x000D_
Advised on drug adherence,</t>
  </si>
  <si>
    <t>P=known HTN +Type 2 DM; on HCT 25 mg po day, metformin 1000mg po bid, Daonil 5 mg po/d[ But she took donil 5 mg po bid for the last 3 mons]</t>
  </si>
  <si>
    <t>FBS=95,90,150</t>
  </si>
  <si>
    <t>appoint after 3 month with seral FBS record_x000D_
refill medication</t>
  </si>
  <si>
    <t>P=1: Type 2 DM; on Mixtard=34/14 IU SC BID, MTF 500mg po bid &amp;  Atrovastatin 20 mg po daily</t>
  </si>
  <si>
    <t>BP=161 / 100 , PR=105</t>
  </si>
  <si>
    <t xml:space="preserve">Uncontrolled HTN +post thyroidectomy hypothyroidism </t>
  </si>
  <si>
    <t xml:space="preserve">Advised on LSM &amp; drug Adherence_x000D_
ENALAPRIL 5 MG PO DAILY , AMLODIPINE 5 MG PO DAILY_x000D_
</t>
  </si>
  <si>
    <t>P1=HTN; on ENALAPRIL 5 MG PO DAILY , AMLODIPINE 5 MG PO DAILY[ But she was not took Amlodipine for the last 20 days due to shortage of medication]_x000D_
P2=post thyroidectomy hypothyroidism +hypocalcemia- 1 YR BACK on levothyroxine 100mcg po daily plus calcidinc 1000mg po bid came with TSH 5.89 and calcium total 7.25 ( ON FOLLOW UP AT SRC )</t>
  </si>
  <si>
    <t xml:space="preserve">TSH 0.0001_x000D_
Ft4 1.2 [ 0.9-1.7] </t>
  </si>
  <si>
    <t xml:space="preserve">BP 110/70  _x000D_
No palpable thyroid swelling </t>
  </si>
  <si>
    <t xml:space="preserve">THyroiditis .. euthyroid </t>
  </si>
  <si>
    <t>REFILL PTU 50MG/DAY OPTHA EVALUATION</t>
  </si>
  <si>
    <t xml:space="preserve">Hyperthyroidism on PTU 50 mg/day  13 months_x000D_
_x000D_
New Complaint_x000D_
aSYMPTOMATIC fREE T4 1.2_x000D_
_x000D_
Objective Finding_x000D_
pr 78 bpM REGULAR DIFFUSE ANTERIOR NECK SWELLING s1 AND S2 WELL HEARD NO M NO EDEMA_x000D_
_x000D_
Assessment_x000D_
eUTHYROID gd_x000D_
_x000D_
</t>
  </si>
  <si>
    <t>fbs  130,140</t>
  </si>
  <si>
    <t>controled  t2dm  +uti</t>
  </si>
  <si>
    <t>refill  and  appoint  after 1m month</t>
  </si>
  <si>
    <t>SMBG FBS 60-200_x000D_
Predoinner &gt; 200</t>
  </si>
  <si>
    <t>Bp 130/80_x000D_
Inj site clear</t>
  </si>
  <si>
    <t xml:space="preserve">NPH 26/ 8 _x000D_
REFILL MTF 1 GM PM _x000D_
ATROVA 20MG/DAY </t>
  </si>
  <si>
    <t>P; T2DM for 4 years ON - NPH 24/ 6 - MTF 1000mg PO daily - Atrovastatin 20 mg PO/day_x000D_
_x000D_
New Complaint_x000D_
Had hypo episodes in the morning CBC/lft/electrolytes WNR RETINAL SCREENING 6 MONTHS AGO_x000D_
=</t>
  </si>
  <si>
    <t xml:space="preserve">itching of the nose nose and eye, nasal congestion </t>
  </si>
  <si>
    <t>BP=136 / 99</t>
  </si>
  <si>
    <t>Appoint after 3 month with seral BP record_x000D_
refill medication</t>
  </si>
  <si>
    <t>P1=HTN  amlodipine 10mg PO Daily_x000D_
 P2=Lumbar Spondylosis</t>
  </si>
  <si>
    <t>PAIN OVER THE LEFT LOWER LEG</t>
  </si>
  <si>
    <t>BP=122/72 PR=80</t>
  </si>
  <si>
    <t>Left LOWER LIMB EXTENSIVE ACUTE DVT</t>
  </si>
  <si>
    <t xml:space="preserve">HE WAS TAKING WARFARIN 5MG IN THE MORNING AND 5 MG IN THE EVENING _x000D_
TAKE 7.5 DAILY AND DETERMINE INR </t>
  </si>
  <si>
    <t>no cough, no SOB but intermittent dyspnea, no edema, no visual problem, has  dioffuse bone pain (on steriod but couldn't afford calcide nk), joint pain and no fever, no drenching night sweats, has good urine out put , gets enough fluid, BP  110/70 mmHg remarks (no breast mass, has whitish  vaginal discharge)</t>
  </si>
  <si>
    <t>sleeps well, walking distance good, muscl; strength weak, bno emotional change but feels sad, no memory loss but forgtfulness, good judgement. remarks (has right postrior chest lower third creptation)</t>
  </si>
  <si>
    <t xml:space="preserve">psychosocial ditress + pneumonia </t>
  </si>
  <si>
    <t xml:space="preserve">salt restriction, vegitable and fruit dish, restyriction of high proten (fish, beef), get enough fluid, regularly check (BP, blood sugar), get adequate sun light, </t>
  </si>
  <si>
    <t>steriod dependent nephrotic syndrome</t>
  </si>
  <si>
    <t>still claims tinnitus. She has also bilateral leg tingling &amp; burning pain of 3 mons duration</t>
  </si>
  <si>
    <t>BP=125 / 67, PR=66_x000D_
Serum vit D3= 25.92[ Lab ref= 10-29=&gt; Insufficiency]</t>
  </si>
  <si>
    <t>Controlled HTN + Vit-D Insufficiency + tinnitus 2 to ? +? PN</t>
  </si>
  <si>
    <t xml:space="preserve">AMLODIPIN 5 MG PO DAILY, Neurobion 1 tab po/d, Add Vit- D3 1000 IU/500 mg , 1 tab po/d </t>
  </si>
  <si>
    <t>P=KNOWN HTN (&gt; 2 YEARS) +? PN; ON AMLODIPIN 5 MG PO DAILY, Neurobion 1 tab po/d</t>
  </si>
  <si>
    <t>Hypothyroidism + Pre-Diabetes + Peripheral neuropathy on thyroxin 50 ug 5x/week, amitryptyline 25 mg po/day</t>
  </si>
  <si>
    <t>Hypothyroidism + Pre-Diabetes + Peripheral neuropathy on thyroxin 50 ug 5x/week, amitryptyline 25 mg po/day...HDL=49,LDL=43.2,TOTALC=106,TG=69_x000D_
FREE T4=1.235(N), TSH=1.8(N)</t>
  </si>
  <si>
    <t>no signs of central and peripheral congestion except  insomina</t>
  </si>
  <si>
    <t xml:space="preserve">home bp;130/70  pr; 89 </t>
  </si>
  <si>
    <t>stable _x000D_
...</t>
  </si>
  <si>
    <t xml:space="preserve">refill_x000D_
see at  3months </t>
  </si>
  <si>
    <t>HFrEF (30%) 2o to IDCMP (Mild 2o MR) + Hx of HTN on GDMT</t>
  </si>
  <si>
    <t xml:space="preserve">BP=123/67              </t>
  </si>
  <si>
    <t>Sub optimal HTN control</t>
  </si>
  <si>
    <t>refill medication_x000D_
Appoint after 3month with seral BP record</t>
  </si>
  <si>
    <t>P1=HTN with HHD on lasix 40 mg po/d, Spironolactone 12.5 mg po/d, Atenolol 50 mg po/d, Atrovastatin 20 mg po/d and ASA 81 mg po/d</t>
  </si>
  <si>
    <t>Ft4 0.5 [ 0.5-1.4]_x000D_
LFT WNR .. SGOT 45 [ 14-38]</t>
  </si>
  <si>
    <t xml:space="preserve">Lt proptosis_x000D_
no palpable thyroid enlargement </t>
  </si>
  <si>
    <t xml:space="preserve">Graves Disease with Low CAS ..Euthyroid </t>
  </si>
  <si>
    <t>Descalate PTU 100 mg PO TID</t>
  </si>
  <si>
    <t xml:space="preserve">Known RVI on ART for the past 9 years + graves disease for 7 months ago patient on PTU 100 mg PO TID..._x000D_
_x000D_
New Complaint_x000D_
Asymptomatic TSH &amp;lt; 0.1 FT4 1.81 [ 0.9-1.7] T3 8.5 [ 2-4]_x000D_
_x000D_
Objective Finding_x000D_
BP: 130/80 PR 78 BPM regular Proptosis Diffuse anterior neck swelling_x000D_
_x000D_
Assessment_x000D_
Uncontrolled HT_x000D_
_x000D_
</t>
  </si>
  <si>
    <t xml:space="preserve">FBS = 70mmg/dl </t>
  </si>
  <si>
    <t xml:space="preserve">Hypoglacimia in T2 DM </t>
  </si>
  <si>
    <t>ECG, CBC     OFT</t>
  </si>
  <si>
    <t>FBS 120-150_x000D_
Predinner &gt; 200</t>
  </si>
  <si>
    <t xml:space="preserve">Sub-optimal control </t>
  </si>
  <si>
    <t>Adjust NPH 24/18</t>
  </si>
  <si>
    <t xml:space="preserve">P; TYpe 1 DM 2 years ON NPH 20/18 u OHA tried months ago but failed Rx and presented with poly symptoms and weight loss_x000D_
_x000D_
New Complaint_x000D_
New Complaint no new compliant his poly sms are resolved_x000D_
_x000D_
Objective Finding_x000D_
Objective Finding bp 106 / 69 FBS 126- 140 predinner 200-250_x000D_
_x000D_
Assessment_x000D_
good glycemic controll_x000D_
_x000D_
</t>
  </si>
  <si>
    <t xml:space="preserve">ESCALATE NPH to 44/14iu,add RI 2iu/2iu before meal_x000D_
</t>
  </si>
  <si>
    <t>Type 1 diabetes mellitus...HGBA1C=12.1,24HR URINE PROTEIN=190</t>
  </si>
  <si>
    <t>BP=166/92[ Missed morning dose of Anti-HTN], PR=100_x000D_
HBPM=110-140/70-80_x000D_
FBS= 135-160</t>
  </si>
  <si>
    <t xml:space="preserve">T2DM(fair Glycemic control) + HTN (Fair BP)  </t>
  </si>
  <si>
    <t>Advised on LSM &amp; drug adherence_x000D_
RFT, Serum ele, lipid profile</t>
  </si>
  <si>
    <t>P1=T2DM + P2-Hypertension; on MTF 1 gm po bid, Glibenclamide 5 mg po bid, Enalapril 10 mg po bid</t>
  </si>
  <si>
    <t xml:space="preserve">well contyrolled T2 DM + HTN </t>
  </si>
  <si>
    <t>left Knee pain which is worsen by cold env</t>
  </si>
  <si>
    <t>BP=122 / 89</t>
  </si>
  <si>
    <t>refill medication_x000D_
add indomethacin  25mg  PO BID for 4 days</t>
  </si>
  <si>
    <t>P1=HTN on Enalapril 5mg po/day _x000D_
P2=Gout Arthritis on Allopurinol100mg Po daily</t>
  </si>
  <si>
    <t>no signs of central peripheral congestion(stable )</t>
  </si>
  <si>
    <t xml:space="preserve">pr; 103 17 bp;100 / 74   TSH :12.066 (0.48-4.17) ft3:2.65(3-4.07) ft4:11.48( 12-22) </t>
  </si>
  <si>
    <t xml:space="preserve">stable_x000D_
.. </t>
  </si>
  <si>
    <t xml:space="preserve">up titrate GDM _x000D_
escalate metoprolol 25mg po /d_x000D_
enalapril 5mg po bid _x000D_
spironolactone 25mg po/d _x000D_
add dapagliflozin  10mg po/d _x000D_
see at 2 month_x000D_
update ,rft, serum electrolyte months </t>
  </si>
  <si>
    <t>CHF rEF(20-25%) DCM 2ry to thyro cardiac disease +SEVER PHTN+ subclinical hypothyroidism (TSH 16.5 ,FREE T3 AND T4 IN NORMAL RANGE) On---lasix 20 mg po bid --spironolactone 25 mg po/d ---enalapril 5 mg po/d--- metprolol 12.5 mg po/d</t>
  </si>
  <si>
    <t>bp  124/78   134/74 123/74</t>
  </si>
  <si>
    <t xml:space="preserve">New Complaint_x000D_
no Hypoglycemia episodes_x000D_
_x000D_
</t>
  </si>
  <si>
    <t xml:space="preserve">Objective Finding_x000D_
BP 130/70 Inj site clear_x000D_
_x000D_
</t>
  </si>
  <si>
    <t>NPH 36/26 _x000D_
RI 8/10</t>
  </si>
  <si>
    <t xml:space="preserve">tYPE 1 DM 12 years ON NPH 36/26 RI 8/10_x000D_
_x000D_
</t>
  </si>
  <si>
    <t>P1- 3rd mo after TT on thyroxin 50mcg</t>
  </si>
  <si>
    <t>continue levo</t>
  </si>
  <si>
    <t>still claim Lt hip pain associated with Lt leg pain. She has follow up at Neurosurgical side for the past 3 mons</t>
  </si>
  <si>
    <t>BP=125 / 92, PR=94_x000D_
FBS=86-96-120</t>
  </si>
  <si>
    <t>T2DM(good glycemic control) +? Sciatica</t>
  </si>
  <si>
    <t xml:space="preserve">P=T2DM; on MTF 1gm po bid,  doanil 5 mg po bid, atrovastatin 20 mg po/d </t>
  </si>
  <si>
    <t>BP-130/80 _x000D_
NECK U/S-LT NECK SUPERFICIAL LN_x000D_
LEFT NODULAR GOITER ( ACCIDENTAL FINDING)_x000D_
TSH-2.067_x000D_
NO OTHER POSITIVE FINDING</t>
  </si>
  <si>
    <t>LEFT CERVICAL LYMPHOID HYPERPLASIA_x000D_
( FNAC) - RESOLVING</t>
  </si>
  <si>
    <t xml:space="preserve">CHECK CBC REASSURE AND SEND HOME </t>
  </si>
  <si>
    <t xml:space="preserve">no signs of central and peripheral congestion(stable) but has exertional dyspnea </t>
  </si>
  <si>
    <t xml:space="preserve">pr: 78 18 bp: 112 / 70 </t>
  </si>
  <si>
    <t>stable..+ improving</t>
  </si>
  <si>
    <t xml:space="preserve">refill_x000D_
see at 2 months _x000D_
update ixs _x000D_
advie life style mgt </t>
  </si>
  <si>
    <t>no cough, no SOB, no edema, glaucoma on follow up, fatigue has reduced, no jaundice, no yellowish discoloration of urtine, no itching , no whitisn nails, roisk identifiued (noo harbal medicine in take, no vitral hepatites, no drug induced hepatiotes , auto immune hepatoites ? )</t>
  </si>
  <si>
    <t>sleeps well, walking distance  good, muscle strength  good, no emotional change,  no memory loss, good judgement</t>
  </si>
  <si>
    <t>salt restriction, be active, miniize beef snd fatty meal, minimize coffee, get honey daily</t>
  </si>
  <si>
    <t>fatty liver, dyslipidemia</t>
  </si>
  <si>
    <t>BP=143 / 69_x000D_
Home record=129-138/70-88_x000D_
FBS=144,121,129,116</t>
  </si>
  <si>
    <t>Well controlled HTN + DM</t>
  </si>
  <si>
    <t>refill medication_x000D_
appoint after 3month with seral BP and FBS record</t>
  </si>
  <si>
    <t>P1 T2DM NPH 20/10 MTF 500 mg BID_x000D_
P2 HTN; , Enalapril 10 mg po/d</t>
  </si>
  <si>
    <t>83-130  FBS_x000D_
Prediner 87-130</t>
  </si>
  <si>
    <t xml:space="preserve">Objective Finding_x000D_
INJ site clear_x000D_
_x000D_
</t>
  </si>
  <si>
    <t xml:space="preserve">TYpe 1 DM well controlled FBS 100-130 and predninnee 130-150_x000D_
_x000D_
</t>
  </si>
  <si>
    <t>Plan_x000D_
Tapper NPH 216/.10 _x000D_
Add MTF 500mg BID _x000D_
How to tapper down insulin advised life style mX</t>
  </si>
  <si>
    <t xml:space="preserve">DM nely DIagnosed with dKA_x000D_
_x000D_
New Complaint_x000D_
ON NPH 28/18_x000D_
_x000D_
</t>
  </si>
  <si>
    <t>P- ? KDP , SHE IS ON NPH 26/12 U,MTF 500 MG PO BID</t>
  </si>
  <si>
    <t>no hx of sob ,cough ,pnd(stable )_x000D_
he complains repeated cough,throat irrtaion(which distrub his life style)</t>
  </si>
  <si>
    <t>pr;61 17 b122 / 73 p;</t>
  </si>
  <si>
    <t xml:space="preserve">stable+ improving </t>
  </si>
  <si>
    <t xml:space="preserve">change enalapril losartan 50mg po/d _x000D_
up titrate GDM _x000D_
see at 2 month _x000D_
update rft,serum electrolyte </t>
  </si>
  <si>
    <t>DCMP with reduced LV function ( EF 45%) HTN</t>
  </si>
  <si>
    <t>BP=134 / 81</t>
  </si>
  <si>
    <t>Refill medication _x000D_
appoint after 3 month with seral BP record</t>
  </si>
  <si>
    <t>P1=known hypertensive  on Amilpdipin 5mg po/d,</t>
  </si>
  <si>
    <t>NO NEW COMPLIANT6</t>
  </si>
  <si>
    <t>BP-150/70 FBS- 140_x000D_
NO POSITIVE FINDING</t>
  </si>
  <si>
    <t>POORLY CONTROLLED T2DM + HTN</t>
  </si>
  <si>
    <t>REFILL MEDICATIONS ESCALTE METFORMIN TO 1500MG/1500MG</t>
  </si>
  <si>
    <t xml:space="preserve">P=T2DM + HTN; on metformin </t>
  </si>
  <si>
    <t xml:space="preserve">no cough, no SOB, no edema, no visual problem, back pain, joint mobility good, good balance, good understanding, cooperative, obesity, good dietary habnit, good hygien (brush tooth), no addiction, adheren t to medication, toileting good. remarks (weist circumferance 115 cm/ height 178 cm = 0.64 pt hass visceral obesity risk fatty liver), FBS 147 mg/dl BP 150/80 mmHg </t>
  </si>
  <si>
    <t>salt restriction, be acticve, loose weight, prevenmtion of fall, vegitable and fruit dish, legumes dish, avoid fattyoilly food, no alcohol, avoid fried food, get adequate sunlight, walk for 15 minutes daily, foot care (hygien, wear loose shoe, becvareful while cuuting nail, keep moisturizin g legs with vaslin)</t>
  </si>
  <si>
    <t>diabetes, hypertyension, dyslipidemia, IHD</t>
  </si>
  <si>
    <t xml:space="preserve">Controlled Asthma + HTN </t>
  </si>
  <si>
    <t xml:space="preserve">CXR, ECG , CBC </t>
  </si>
  <si>
    <t xml:space="preserve">STILL COMPLAIN  NUMNESS TO  ALL  EXTRIMITIES </t>
  </si>
  <si>
    <t>BP  142/88</t>
  </si>
  <si>
    <t xml:space="preserve">?VITAMIN  D DEFFICENCY  </t>
  </si>
  <si>
    <t xml:space="preserve">mild sob exertional,_x000D_
no hx of pnd ,orthopnea </t>
  </si>
  <si>
    <t>pr;75 17 bp;110 / 68</t>
  </si>
  <si>
    <t xml:space="preserve">stable +improving </t>
  </si>
  <si>
    <t xml:space="preserve">refill_x000D_
see 2 months </t>
  </si>
  <si>
    <t>Severe Pulmonary HTN + dextrocardia on sildenafil 25 mg po/d</t>
  </si>
  <si>
    <t>HgA1c 8.4..</t>
  </si>
  <si>
    <t xml:space="preserve">BP 140/85 </t>
  </si>
  <si>
    <t xml:space="preserve">Refill NPH 16/8_x000D_
MTF 1 gm PO BID _x000D_
Enalapril refill BID </t>
  </si>
  <si>
    <t xml:space="preserve">T2 DM for 10 years and Known Hypertensive patient on Amlodipine 10 mg po daily and enalapril 10 po daily and metformin 1000 mg po daily, NPH 16/18, Atrovastatin 20 mg po/d </t>
  </si>
  <si>
    <t xml:space="preserve">LBP w/c radiates to the legs of 7 yrs duration. </t>
  </si>
  <si>
    <t>BP=127/84, PR=60_x000D_
FBS=137- 160</t>
  </si>
  <si>
    <t xml:space="preserve">Type 2 DM( fair glycemic control) + Radiculopathy 2 to CLBP 2 to ? Lumbar Disc herniation </t>
  </si>
  <si>
    <t>Metformin 1gm PO BID and Glibenclamide 10mg po bid, Amitriptyline 25 mg po/d, Nerobion 1 tab po/d; Add Pregabalin 75 mg po/d _x000D_
LS MRI but the pt claim he cannot afford it</t>
  </si>
  <si>
    <t>P=Type 2 DM; on Metformin 1gm PO BID and Glibenclamide 10mg po bid, Amitriptyline 25 mg po/d, Nerobion 1 tab po/d</t>
  </si>
  <si>
    <t>Pt is not available</t>
  </si>
  <si>
    <t>BP=129-146/69-95</t>
  </si>
  <si>
    <t>refill medication _x000D_
appoint after 3month with seral BP record</t>
  </si>
  <si>
    <t>P1=HTN _x000D_
P2= Ischemic stroke(1yr) _x000D_
P3 Afib on Rivaroxaban 20 mg d, Atrovastatin 40 mg d, Metoprolol 12.5 mg d, Aspirin 81mg PO D</t>
  </si>
  <si>
    <t xml:space="preserve">Cr 0.5  A1c 7 </t>
  </si>
  <si>
    <t xml:space="preserve">Objective Finding_x000D_
BP 130/70 S1 and s2 well heard no m no edema_x000D_
_x000D_
</t>
  </si>
  <si>
    <t xml:space="preserve">Assessment_x000D_
Ty[pe 2 DM sub-optiimal control_x000D_
_x000D_
</t>
  </si>
  <si>
    <t xml:space="preserve">MTF 500  mg BID_x000D_
Atrova 20 mg PO/day _x000D_
Switch to lOsartan 50 mg PO/day </t>
  </si>
  <si>
    <t xml:space="preserve">YPE 2 dm FOR 3 YEARS ON mtf 500 MG po bid Atrova 40mg/day asa Enalapril 5 mg po/day_x000D_
_x000D_
New Complaint_x000D_
asymptomatic FBS 145-189_x000D_
_x000D_
</t>
  </si>
  <si>
    <t>CRAMPY ABDOMINAL PAIN OF 3 DAYS DURATION.ASSOCIATED TO THIS HE HAS WATERY DIARHEA OF SINGLE EPISODE .HE HAS ALSO VOMITING OF INGESTED MATTER.</t>
  </si>
  <si>
    <t>Stool=Trophozoite of E. histolytica seen</t>
  </si>
  <si>
    <t xml:space="preserve">Amebiasis       </t>
  </si>
  <si>
    <t xml:space="preserve">Tinidazole 1 gm po bid for 3 days _x000D_
</t>
  </si>
  <si>
    <t xml:space="preserve">P=AGE                  </t>
  </si>
  <si>
    <t>CONTINUE  VITAMIN   D   WITH  CALCIUM  FOR  1  MONTH  AND  APPOINT  AFTER  1  MONTH   WITH  SERUM  VITAMIN D LEVEL</t>
  </si>
  <si>
    <t>Tinnitus 2o TO ???+?VITAMIN  D  DEFFICENCY</t>
  </si>
  <si>
    <t>BP-130/90 fbs -105 _x000D_
no positive finding</t>
  </si>
  <si>
    <t xml:space="preserve">Known HTN + T2DM  </t>
  </si>
  <si>
    <t>Problem List Known HTN + T2DM pt on NPH 20/10IU, Enalapril 10mg po bid, Amlodipine 5 mg po daily, HCT 25 mg po daily , atrovastatin 20mg po daily METFORMIN 500 MG DAILY</t>
  </si>
  <si>
    <t>BP=135/81, PR= 60</t>
  </si>
  <si>
    <t>Appt after 3 mons with Lipid profile, FBS, RFT, serum ele_x000D_
Refill</t>
  </si>
  <si>
    <t>P=HTN on HCT 25 mg po/d , Amlodipine 5 mg po/d , Enalapril 10 mg po bid, atrovastatin 20 mg po day</t>
  </si>
  <si>
    <t>seen recently, came for medication that waasn't available</t>
  </si>
  <si>
    <t>good disease</t>
  </si>
  <si>
    <t xml:space="preserve">advice given </t>
  </si>
  <si>
    <t xml:space="preserve">BP=148/95, PR=82 </t>
  </si>
  <si>
    <t>amlodipine 10 mg po/d and INC. enalapril 5 po bid</t>
  </si>
  <si>
    <t>P=HTN on amlodipine 10 mg po/d and enalapril 5 po/d</t>
  </si>
  <si>
    <t>tYPE 1 DM 12 years ON NPH 36/26 RI 8/10</t>
  </si>
  <si>
    <t>NPH 36/26 RI 8/10</t>
  </si>
  <si>
    <t>BP-144/90 _x000D_
NO NEW POSITIVE  FINDING</t>
  </si>
  <si>
    <t>REFILL MEDICATINS AND WORKUP</t>
  </si>
  <si>
    <t>no cough, no SOB, no edema, no visual problem to be evaluted, nback pain, paresthasia, joint mobility good, walk with stick support, good balance , good understanding, cooperative, obesity, no stress, no psychosocial distress, good dietary habit, good hygien (brush tooth), asdherent to medicaytin,toileyting (squating problem), good social interactrion. remarks (has knere creptration, no breast mass, no vaginal dioscharghe)FBS 230 mg/dl mostly arounfd thjis 9weist circumferance 115 cm/ height 158 cm =  0.7 pt has visceral obesity ruisk fatty liver</t>
  </si>
  <si>
    <t>sleeps well, walking distanc e good,  muscle strenth weak, no emotional change, no memory loss,good judghement</t>
  </si>
  <si>
    <t>good disease course + poor glyemic control+ osteoarthrites</t>
  </si>
  <si>
    <t>salt restriction, be active, minimize coffee, prevention of fall, vegitable and fruit dish, legumes dish, get adequate sun ligh</t>
  </si>
  <si>
    <t>BP= 142 / 80, PR=83</t>
  </si>
  <si>
    <t>HTN( fair BP) + Old stroke(? OLD IS)</t>
  </si>
  <si>
    <t xml:space="preserve">HCT 25mg daily, Enalapril 10mg po/d, ASA 81 mg daily, Atrovastatin 20m daily, </t>
  </si>
  <si>
    <t>P1=HTN; HCT 25mg daily, Enalapril 10mg po/d  P2= Old stroke on ASA 81 mg daily, Atrovastatin 20m daily, P3=S.CHOLELITHIASIS</t>
  </si>
  <si>
    <t>FBS  183,153</t>
  </si>
  <si>
    <t xml:space="preserve">FAIRLY  CONTROLLED </t>
  </si>
  <si>
    <t xml:space="preserve">MAKE  METFORMIN  850 MG PO  BID  AND  APPOINT  FTER 1  MONTH  WITH SEREAL    FBS  RECORD </t>
  </si>
  <si>
    <t>Known Asthma + Newly Dx T2 Dm + ?PN Salbutamol 1 tab po daily</t>
  </si>
  <si>
    <t xml:space="preserve">COMPLAINS REPEATED LOW BLOOD SUGAR SYMPYTOMS AT MID DAY </t>
  </si>
  <si>
    <t>BP- 114/70 NO RECORDED FBS _x000D_
NO OTHER POSITIVE FINDING</t>
  </si>
  <si>
    <t xml:space="preserve">KNOWN TYPE1 DM ON NPH </t>
  </si>
  <si>
    <t>back pain ,right flank [pain, freqyuerncy of urination, no febver, no hem,aturia</t>
  </si>
  <si>
    <t>no costeobvertebral angel tendernmess, no area of tenderness</t>
  </si>
  <si>
    <t>recurrent cystites</t>
  </si>
  <si>
    <t>serum vitamin D, urine culture, abdominal ultrasound</t>
  </si>
  <si>
    <t xml:space="preserve">no fever, SOB, SOB, Chest pain or palpitation </t>
  </si>
  <si>
    <t xml:space="preserve">BP=138 / 87, PR=116, regular </t>
  </si>
  <si>
    <t xml:space="preserve">Controlled HTN + Tachycardia 2 to ? </t>
  </si>
  <si>
    <t xml:space="preserve">AMLODIPINE 5 mg po/day, ASA 81MG po/day ,ATORVASTATIN 20 mg po/d enalapril 5 mg po/d _x000D_
Add Metoprolol 12.5 mg po/d, Appt after 3 mons with ECHO </t>
  </si>
  <si>
    <t>P=HTN on AMLODIPINE 5 mg po/day, ASA 81MG po/day ,ATORVASTATIN 20 mg po/d enalapril 5 mg po/d</t>
  </si>
  <si>
    <t>BP-120/90_x000D_
NO OTHER POSITIVE FINDING</t>
  </si>
  <si>
    <t>FBS   133/78  FBS  160</t>
  </si>
  <si>
    <t>FAIRLY    CONTROLLED  T2DM+HTN</t>
  </si>
  <si>
    <t xml:space="preserve">REFILL AND ADD METRFORMIN  500 MG PO  BID  </t>
  </si>
  <si>
    <t>P1=TYPE 2 DM ON NPH - 40/26 IU SC BID P2= IHD on Enalapril 5mg PO daily, ASA 81 mg d, Metoprolol 50 mg/d, Atrovastatin 20 mg po daily</t>
  </si>
  <si>
    <t>BP=123/65, PR=84_x000D_
FBS=100-150</t>
  </si>
  <si>
    <t>T2DM(fair glycemic control) + lumbar spondylosis</t>
  </si>
  <si>
    <t>P=T2DM on metformin 1000/500 mg po bid and atrovastatin 20 mg po/d + lumbar spondylosis</t>
  </si>
  <si>
    <t>there is left side facial deviation with frequent twitching of face. BRAIN MRI with out contrast=global brain atrophy likely age related, bilateral periventricular white matter T2/FLAIR hyper intensities. ddx. chronic small vessel disease. bilateral ethmoid and maxillary sinusitis with left maxillary retention cyst.</t>
  </si>
  <si>
    <t xml:space="preserve">LEFT MAXILARY RETENSION  CYST </t>
  </si>
  <si>
    <t xml:space="preserve">LINK TO  MAXILOFACEAL  SURGEON </t>
  </si>
  <si>
    <t>right sided facial nerve palsy secondary to ?</t>
  </si>
  <si>
    <t>no cough, no SOB,  no edema, no visual problem (lacrimation), no back pain, no paresthasia, FBS 346 mg/dl BP 130/90 mmHg (has polysymptoms0</t>
  </si>
  <si>
    <t>sleeps well, wal;kig distance good, muscle strength good, no emotional chanmge,no memory loss,good judghement</t>
  </si>
  <si>
    <t>poor glycemic  cointrol</t>
  </si>
  <si>
    <t>salt restriction, be acticve, minimize coffee, prevention of fall, vegitable and fruit dish, legbumes dish, getb adequate sun light, investifgation up date and escalationof dose</t>
  </si>
  <si>
    <t>She still has burning sensation, bloating and nausea</t>
  </si>
  <si>
    <t>BP:119/79   h.pylori-negative</t>
  </si>
  <si>
    <t>Epigastic dyspepsia</t>
  </si>
  <si>
    <t>1. Esomoprazole 20mg/po/d-14 days</t>
  </si>
  <si>
    <t>P1:  DYSPEPSIA</t>
  </si>
  <si>
    <t>Lt flank pain of 6 mons durations._x000D_
No dysuria or urinary frequency or Vomiting, fever, trauma to the body</t>
  </si>
  <si>
    <t>BP= 178/62  PR=82_x000D_
Abdominopelvic u/s(on 26/10/15)=Left renal upper pole calculi [ Left renal has around 7mm upper pole hyperechoic foci.]</t>
  </si>
  <si>
    <t>Uncontrolled HTN + Renal colic 2 to Nephrolithiasis</t>
  </si>
  <si>
    <t>Amlodipine 10 mg po/day, ENLAPRIL 10 MG PO BID_x000D_
Link to Uro-surgery</t>
  </si>
  <si>
    <t>P=HTN on Amlodipine 10 mg po/day, ENLAPRIL 5MG PO BID</t>
  </si>
  <si>
    <t>P1.known RVI ( HAART ( TDF,3TC,DTC)+known HTN P2 AKI on CKD 2ry to DM/HTN nephropathy (creatinine from 8.92 to 2.89) +PERIPHERAL MORPHOLOGY:- FEATURES LIKE APLASTIC ANEMIA ,MYELOFIBROSIS HAVE TO BE CONSIDERED IRON STUDIES( 4/4/23) LOW FOLIC ACID</t>
  </si>
  <si>
    <t>BP-140/70_x000D_
NO POSITIVE FINDING</t>
  </si>
  <si>
    <t>KNOWN HTN+OLD STROKE+MILD AVR+CONTROLLED TOXIC MNG</t>
  </si>
  <si>
    <t xml:space="preserve">FBS  127,130  ,140  127    ,  BP  120/75  130/87   </t>
  </si>
  <si>
    <t>REFILL AND  APPOINT AFTER   3 MONTH</t>
  </si>
  <si>
    <t xml:space="preserve">no cough, no SOB,no edema, no visual problem , physixcal disability post stroke , good self care,no backl pain, no paresthasia, joint moblity ghood, good balance, giood understanding, cooperative, no obesity, no stress, no psyvhosocial distress, good dietary habit, no addiction, good hygien 9brush tooth), adherent to medication, toileting good (hemorrhoid). remarks 9no BPH symptoms)BP 170/90 mmHg </t>
  </si>
  <si>
    <t>salt restriction, be active, minim ize coffee, avoid stress, vegitable and gfruit dish, legumes dish, walk for 20 minuutes 3 times per week, eat (banana, tom atoo anmd pottato for pottasium supplement)</t>
  </si>
  <si>
    <t xml:space="preserve">easy fatigability on moderate exertion. no Body swelling, Chest pain._x000D_
She claimed she is on atrovastatin for the past 2 mons. </t>
  </si>
  <si>
    <t>BP=151/68, PR=60, regular</t>
  </si>
  <si>
    <t xml:space="preserve">Uncontrolled HTN + ? HHD </t>
  </si>
  <si>
    <t>FBS, Lipid profile, Serum ele, RFT</t>
  </si>
  <si>
    <t xml:space="preserve">BP  148/89  </t>
  </si>
  <si>
    <t>REFILL AND LINK  TO  SENIOUR</t>
  </si>
  <si>
    <t>known cardiac + HTN + RO MI  AND  HE IS ON  AMLODIPINE  10 MG PO  /DAY  AND  DAPAGLIFOZINE  10 MG</t>
  </si>
  <si>
    <t>BP: 139/109, 142/94, TG: 447, LDL: 77, HDL: 47_x000D_
Bun: 13.1, cr:0.6</t>
  </si>
  <si>
    <t xml:space="preserve">1. refill medication: Amliodpine 10mg/po/d, Enalapril 10mg/po/d, Atorvastatine 20mg/po/d_x000D_
</t>
  </si>
  <si>
    <t>P1: This is a known Hypertensive pt. (15 yrs) Currently on : Amlodipine 10mg/ po /d</t>
  </si>
  <si>
    <t xml:space="preserve">He has a hx of intermittent Hypoglycemia at night </t>
  </si>
  <si>
    <t>BP=125/58_x000D_
FBS=56-198</t>
  </si>
  <si>
    <t>NPH 20/14 AM/PM ,  RI 10/5 IU SC BID</t>
  </si>
  <si>
    <t>P=Type 1 DM NPH 20/14 RI 10/6 IU SC BID</t>
  </si>
  <si>
    <t xml:space="preserve">BP  116/82  PR  75  </t>
  </si>
  <si>
    <t xml:space="preserve">REFILL AND LINK TO  SENIOUR  </t>
  </si>
  <si>
    <t>BP= 165 / 91, PR=56 regular_x000D_
FBS=80-125</t>
  </si>
  <si>
    <t>Good  glycemic control + Newly Dxed STAGE II HTN</t>
  </si>
  <si>
    <t xml:space="preserve">NPH 28/16 IU SC BID_x000D_
Amlodipine 5 mg po/d </t>
  </si>
  <si>
    <t>P=TI DM for the past 4 yr on NPH 28/16 IU SC BID</t>
  </si>
  <si>
    <t xml:space="preserve">Well controlled T2 DM + HTN  + Polycithemia 2ry to ? </t>
  </si>
  <si>
    <t>BP 120/60_x000D_
NO POSITIVEB FINDING</t>
  </si>
  <si>
    <t xml:space="preserve">HTN + DVHD (MODERATE AS,MILD AR), MODERATE LVH AND GRADE1 LV DIASTOLIC </t>
  </si>
  <si>
    <t>HTN + DVHD (MODERATE AS,MILD AR), MODERATE LVH AND GRADE1 LV DIASTOLIC DYSFUNCTION; on frusemide 40 mg po daily, amlodipine 5 mg po daily</t>
  </si>
  <si>
    <t>BP=112/79, PR=72_x000D_
FBS=189</t>
  </si>
  <si>
    <t>Uncontrolled T2 DM + controlled HTN</t>
  </si>
  <si>
    <t>MTF 1 gm po bid, Atorvastatin 20 mg po/d &amp; amlodipine 5 mg po/d_x000D_
Add Glimepride 1 mg po/d</t>
  </si>
  <si>
    <t>eye itching of 1 month</t>
  </si>
  <si>
    <t xml:space="preserve">FBS 112mg/dl </t>
  </si>
  <si>
    <t xml:space="preserve">Well cotrolled T2 Dm + HTN + ? Conjectivits </t>
  </si>
  <si>
    <t xml:space="preserve">Continue mediction   </t>
  </si>
  <si>
    <t>MTF 1 gm po bid, Atorvastatin 20 mg po/d &amp; amlodipine 10 mg po/d_x000D_
Add Glimepride 1 mg po/d</t>
  </si>
  <si>
    <t xml:space="preserve">he has bilateral arm &amp; leg pain 2 wks back for w/c he visited private set up &amp; given Vit-D 3 50,000 Iu /WK for 3 mons, Augmentin 1 gm po bid for 1 wk &amp; Prednisolone 5 mg po/d </t>
  </si>
  <si>
    <t xml:space="preserve">BP=125/75, PR=84_x000D_
FBS=172, HgA1c(on 12/11/23)= 13.08% </t>
  </si>
  <si>
    <t>Poor glycemic control +? Vit D deficiency</t>
  </si>
  <si>
    <t>NPH= 32/18 IU SC BID, MTF 1GM PO BID, ATROVASTATIN 20 MG PO/D, AMT 25 MG PO/D</t>
  </si>
  <si>
    <t>P=T2DM ON NPH= 32/18 IU SC BID[ He was taking NPH=30/18 until the last 2 wks at w/c time he started to take NPH 32/18 AM/PM]  , MTF 1GM PO BID[ But he took MTF 500 mg po bid] , ATROVASTATIN 20 MG PO/D, AMT 25 MGPO/D</t>
  </si>
  <si>
    <t>BP-1134/76</t>
  </si>
  <si>
    <t>REFILL MEDICATIONS AND WORKUP</t>
  </si>
  <si>
    <t>HYPERTENSION + ? DM</t>
  </si>
  <si>
    <t xml:space="preserve">as mentned </t>
  </si>
  <si>
    <t xml:space="preserve">GCS 15/15 _x000D_
NS - lowe extruimity 5/5 </t>
  </si>
  <si>
    <t xml:space="preserve">advice on straight bed rest _x000D_
avoid sternous exercise _x000D_
diclofenac gel _x000D_
meloxicam tablet _x000D_
sick leaf given for three days </t>
  </si>
  <si>
    <t xml:space="preserve">patient complian of lower back pain of two weeks duration _x000D_
he calims he has been having this symptoms the past 5 month with intermitent relief up on taking analgesic </t>
  </si>
  <si>
    <t>intermittent RUQ pain, cholecystectomy done1 year back</t>
  </si>
  <si>
    <t>BP=138 / 90 PR= 87 RR=18 _x000D_
Recorded BP= 110-140/80-90</t>
  </si>
  <si>
    <t>P1= fairly controlled HTN_x000D_
P2= Post-cholecystetomy syndrome</t>
  </si>
  <si>
    <t>refill medication_x000D_
send for RFT, abdominopelvic u/s , U/A</t>
  </si>
  <si>
    <t>P1=HTN _x000D_
on Amlodipine 10 mg po/d, HCT 25 MG PO daily</t>
  </si>
  <si>
    <t>good BP control and fair glycemic control</t>
  </si>
  <si>
    <t>Problem List HTN+T2DM; on MTF 500mg po/d , ASA 81 mg po/d Atorvastatin 20 mg po/d Atenolol 50 mg po/d , meloxicam 15 mg po day</t>
  </si>
  <si>
    <t>BP:  119 / 68_x000D_
FBS: 150    156    152    156    146   133</t>
  </si>
  <si>
    <t>make NPH 28/16IU BID</t>
  </si>
  <si>
    <t>T1DM on  NPH 26/14 AM/PM</t>
  </si>
  <si>
    <t xml:space="preserve">BP= 118 / 69 PR=78 RR=17 </t>
  </si>
  <si>
    <t xml:space="preserve">cor-pulmonale 2o PUL HTN 2to ?COPD + secondary polycythemia </t>
  </si>
  <si>
    <t xml:space="preserve">Refill medication_x000D_
advise on resuming </t>
  </si>
  <si>
    <t>P1=cor pulmonale 2o PUL HTN 2to ?COPD + secondary polycythemia _x000D_
on furosemide 20mg PO BID -GUAIFENSIN 10ML PO TID - SALBUTAMOL 2 PUFFS PRN - Home O2 (Discontinued by herself since she has subjective improvement)</t>
  </si>
  <si>
    <t xml:space="preserve">Milder pain on the right shoulder and proximal arm </t>
  </si>
  <si>
    <t>BP -  135/65              PR - 95</t>
  </si>
  <si>
    <t>Post Left Nephrectomy + Degenerative Disc Disease + UTI (Treated)</t>
  </si>
  <si>
    <t xml:space="preserve">Refill amitriptyline 25mg PO/d noct. for 03 months,. RTC 3/12 with FBS and Cr </t>
  </si>
  <si>
    <t>pr;98 bp;123 / 80  fbg;126mg/dl hba1c:5.9</t>
  </si>
  <si>
    <t>T2DM + Stage I HTN+ well controlled bp+bg</t>
  </si>
  <si>
    <t>refill_x000D_
update cbc.oft u/a _x000D_
see at 3 month</t>
  </si>
  <si>
    <t>PR=87/M  BP=127 / 91MMHG</t>
  </si>
  <si>
    <t>refilll with the above medicationsa.</t>
  </si>
  <si>
    <t>CHF 2ry to diastolic dysfunction on Frusemide 40mg po daily,Spiranolactone 12.5mg po daily,Enalapril 5mg po daily</t>
  </si>
  <si>
    <t>BP - 142/59             PR - 75</t>
  </si>
  <si>
    <t xml:space="preserve">HTN with Fair BP Control + HF 2ry to IHD </t>
  </si>
  <si>
    <t>ASA 81x1, atorvastatin 40x1, amlodipine 5x1, enalapril 10x2 and metoprolol 25x1, RTC 3/12 with FBS, RFTs and lipid profile</t>
  </si>
  <si>
    <t>V/S-126 / 86, pr-74, CBC, serum electrolyte, U/A are normal, urea-21, abdominopelvic U/S-Atypical hepatic hemangioma</t>
  </si>
  <si>
    <t xml:space="preserve">P1=Recovered AKI 2ndry to RPGN _x000D_
P2=hepatic mass hemangioma R/O HCC _x000D_
P3= TIA </t>
  </si>
  <si>
    <t>refill meds_x000D_
appoint to nephrologist</t>
  </si>
  <si>
    <t>P1=Recovered AKI 2ndry toRPGN P2=hepatic mass hemangioma R/O HCC _x000D_
P3= TIA _x000D_
ON LASIX 20 MG PO DAILY, ASPRIN 81 MG PO DAILY, ATROVASTATIN 40 MG, tramadol 50 mg po prn, omeprazole 20 mg po bid</t>
  </si>
  <si>
    <t xml:space="preserve">babk and joint pain of 1 month     </t>
  </si>
  <si>
    <t xml:space="preserve">No dyspnea, palpitations, cough or body swelling </t>
  </si>
  <si>
    <t xml:space="preserve">BP - 134 / 96   PR - 88 </t>
  </si>
  <si>
    <t xml:space="preserve">Furosemide 40x1, spironolactone 25x1, atenolol 50x1 &amp; enalapril 5x2, RTC 3/12 with FBS, RFTs, serum elect and lipid profile </t>
  </si>
  <si>
    <t xml:space="preserve">home bp: 130-140/98 pr:95  morining hypoglycemia recorded at morning :70-_x000D_
75mg/dl  cbc;normal cr:0.8  ldl: 27  hdl: 33 cholestral :86 </t>
  </si>
  <si>
    <t xml:space="preserve">t2dm + htn + well controlled bp +asymptomatic hypoglycemia </t>
  </si>
  <si>
    <t xml:space="preserve">glibenclamide  2.5mg po/d ,if persists ;hold on _x000D_
refill other meds _x000D_
see at 3 month with hba1_x000D_
</t>
  </si>
  <si>
    <t>BP - 161/115           PR - 90_x000D_
FBS - 154mg/dL, HbA1c - 6.5%</t>
  </si>
  <si>
    <t>COMBiSAR 5/160 1 tab PO/d, MTF 500mg PO/d, RTC 3/12 with FBS, Cr, lipid profile and HbA1c</t>
  </si>
  <si>
    <t>BP= 136 / 74 PR= 71 RR=18 _x000D_
recorded FBS= 93, 140,130,</t>
  </si>
  <si>
    <t>P1= poorly controlled T1 DM</t>
  </si>
  <si>
    <t>refill medication_x000D_
advise on medication</t>
  </si>
  <si>
    <t>P1=T1 DM (for 30 yr); _x000D_
on NPH= 38/28 AM/PM</t>
  </si>
  <si>
    <t>88 19 107 / 75</t>
  </si>
  <si>
    <t>PANCYTOPENIA 2RY TO ? CHEMOTHERAPY INDUCED +OROESOPHAGEAL CANDIDIASIS + NEUTROPENIC FEVER + MILD HYPOKALEMIA (Corrected)</t>
  </si>
  <si>
    <t xml:space="preserve">appoint after 1 month _x000D_
update cbc ,oft ,u/a serum electrolyte </t>
  </si>
  <si>
    <t>P1=PANCYTOPENIA 2RY TO ? CHEMOTHERAPY INDUCED P2=OROESOPHAGEAL CANDIDIASIS P3= NEUTROPENIC FEVER P4=MILD HYPOKALEMIA (Corrected)</t>
  </si>
  <si>
    <t>No new complain, no hx of ABM for the last three years</t>
  </si>
  <si>
    <t>BP: 120 / 70_x000D_
EEG ( 25-  oct - 23) : Abnormal awke EEG tracing due to the presence of non specific slowing_x000D_
brain MRI ( 0n 21-10-23) _x000D_
                  - Mild global and cerebrall atrophy_x000D_
                   -bilateral punctate frontal white matter hyperintensities: ddx: mild chronic small vessle ischemic changes</t>
  </si>
  <si>
    <t>p1: Epileptic patient for the last 3 months on phenytoin 100mg po TID</t>
  </si>
  <si>
    <t xml:space="preserve">intermittent cough, otherwise no sob, wheezing ,fever </t>
  </si>
  <si>
    <t>pr; 91 17 bp: 86 / 62</t>
  </si>
  <si>
    <t xml:space="preserve">Asthma + well controlled + well controlled </t>
  </si>
  <si>
    <t>refill,_x000D_
advise on lsm_x000D_
see at 2 month</t>
  </si>
  <si>
    <t>Acute exacerbation of Bronchial Asthma ppt CAP</t>
  </si>
  <si>
    <t xml:space="preserve">CBC, oFT , Elect </t>
  </si>
  <si>
    <t xml:space="preserve">bp    135/61  pr  102  </t>
  </si>
  <si>
    <t>refill and  appoint after 2  weeks  to  internist</t>
  </si>
  <si>
    <t>CRVHD    on   spironolactone  25  mg po/day  enalapril    5 mg po/day    frusemide  60  mg  po  bid    b.penicillin  1.2  iu  im  monthly</t>
  </si>
  <si>
    <t xml:space="preserve">Acute exacerbation of Bronchial Asthma ppt CAP on salbutamol prn,beclamethasone puff bid </t>
  </si>
  <si>
    <t>presnted with axillary mass of 10 days duration associated with pain. Otherwise no hx of fever, cough</t>
  </si>
  <si>
    <t>? recurrent axillary cyst</t>
  </si>
  <si>
    <t>u/s, FNAC, CBC</t>
  </si>
  <si>
    <t xml:space="preserve">RIGHT AXILLARY INFECTED SUBACEOUS CYST ( she was treated and subsides a year back) </t>
  </si>
  <si>
    <t xml:space="preserve">Insomnia and decreased appetite of 03 months _x000D_
No fever or night sweating _x000D_
No dyspnea or cough </t>
  </si>
  <si>
    <t>BP -  139 / 77          PR - 112_x000D_
HbA1c - 9.8%, T.CHOL/TG/HDL/LDL = 89/142/38/23, uric acid 6.2%</t>
  </si>
  <si>
    <t xml:space="preserve">Type 2 DM + HTN + Insomnia </t>
  </si>
  <si>
    <t xml:space="preserve">NPH 30/20, MTF 1000x2, amlodipine 5x1, atenolol 50x1, atorvastatin 40x1, amitriptyline 25mg PO/d, multivitamin 1 tab PO/d, RTC 3/12 with HbA1C, urine analysis and RFTs </t>
  </si>
  <si>
    <t xml:space="preserve">numbness of right lower exterimities of three months  and has conistipation  </t>
  </si>
  <si>
    <t>PR=62/M  BP=125 / 75MMHG,SGOT=17IU/L,SGPT=16IU/LALP=110IU/L,BUN=14MG/LD,CR=0.76MG/DLWBC=788000,HG=13.8GM/DL,,MCV=94.1,MCH=32.6,MCHC=34.7</t>
  </si>
  <si>
    <t>SAME AS ABOVE+CONSTIPATION</t>
  </si>
  <si>
    <t>REFILL,BISACODYL 10 MG PO DAILY,PREGABALIN 75MG PO DAILY,</t>
  </si>
  <si>
    <t xml:space="preserve">pr: 89 18 bp;104 / 69 cbc;normal cr;0.6 oft:normal </t>
  </si>
  <si>
    <t xml:space="preserve">Hemorrhagic Stroke + P2: HTN P3-DYSLIPIDEMIA  + motor is improving </t>
  </si>
  <si>
    <t xml:space="preserve">refill_x000D_
see at 3 month_x000D_
update  lipid profile </t>
  </si>
  <si>
    <t>P1:Hemorrhagic Stroke + P2: HTN P3-DYSLIPIDEMIA ON:AMILODIPNE 10MG PO DAILY, HCT 25MG PO DAILY, atorvastatin 20mg po/d ,</t>
  </si>
  <si>
    <t xml:space="preserve">NO NEW OMPLAIN </t>
  </si>
  <si>
    <t xml:space="preserve">BP  130/64  PR  89  </t>
  </si>
  <si>
    <t xml:space="preserve">REFILL AND  APPOUINT  AFTER 3 MONTH  AND  UP  DATE OFT  </t>
  </si>
  <si>
    <t xml:space="preserve">left ear reduced hearing </t>
  </si>
  <si>
    <t>pr: 69 17 bp;138 / 78</t>
  </si>
  <si>
    <t xml:space="preserve">hypothyroidism (not on medication ) </t>
  </si>
  <si>
    <t xml:space="preserve">link to ent_x000D_
update tft </t>
  </si>
  <si>
    <t>Acute viral hepatitis 2ry to ?HAV +MODERATE HYPOKALEMIA (3.98)+HYPONTREMIA(136) + HYPERTHYROIDISM(FT4-19.13) +HAI- Discharged from ward 02 weeks back. Treated Pneumonia + Resolving Hepatitis CBC= WNR, Cr= 0.8 TSH= 1.395 in the normal range , FT4= 1.21 in the normal range</t>
  </si>
  <si>
    <t xml:space="preserve">No seizure for the last 02 years </t>
  </si>
  <si>
    <t xml:space="preserve">BP - 112 / 77            PR - 96 </t>
  </si>
  <si>
    <t>Epilepsy (15 years)</t>
  </si>
  <si>
    <t xml:space="preserve">Phenobarbitone 30mg PO/d, RTC 3/12 </t>
  </si>
  <si>
    <t xml:space="preserve">headache, fatiguability, facial puffiness.SOB at ordinary physical activity </t>
  </si>
  <si>
    <t xml:space="preserve">BP:87 / 67_x000D_
ANA= NR, ALT= 24, AST= 38, ALP=52; Cr=0.9, Urea=15 ( On 15/10/25) _x000D_
Total cholestrol = 313 , Trig = 262 . LDL = 197  HDL = 68  LDL / HDL 2.8 , Creat = 1.2 , Urea = 21  ESR = 28 _x000D_
_x000D_
</t>
  </si>
  <si>
    <t xml:space="preserve">dyalipidemia + ? HF 20? </t>
  </si>
  <si>
    <t xml:space="preserve">CXR, ECG    </t>
  </si>
  <si>
    <t xml:space="preserve">p1: dyslipidemia on atrovastatin 40mg po daily _x000D_
</t>
  </si>
  <si>
    <t>BP - 143 / 77,       PR - 66</t>
  </si>
  <si>
    <t xml:space="preserve">Amlodipine 10mg PO/d, RTC 3/12 </t>
  </si>
  <si>
    <t>9pr; 0 17 bp:132 / 80</t>
  </si>
  <si>
    <t>HTN + Hemorrhagic Stroke + improved motor fun+ controlled bp</t>
  </si>
  <si>
    <t>refill_x000D_
see 3 months _x000D_
continue physiotherapy</t>
  </si>
  <si>
    <t>bp 120/80 fbs 102</t>
  </si>
  <si>
    <t xml:space="preserve">up  date oft  and  refill </t>
  </si>
  <si>
    <t>has head ache and back pain</t>
  </si>
  <si>
    <t>BP - 164 / 91 PR - 88 BP - HOME RECORD - 137/83 - 135/80 - 120/80 - 130/80 - 135/89 FBS - 130 - 118 - 137 - 120 - 118 - ABDOMINAL U/S - HEPATOMEGALY WITH MDERATE FATTY LIVER , LEF RENAL CORTICAL CYST - BOSBIAC 1 , CHRONIC CYSTITIS - BRIAN MRI - BILATERAL FRONTAL AND PARIETAL LOBES PERIVERTICULAR ANS SUBCORTICAL WHITE MATTER CONFLUENT NONSPECIFIC LESION LIKELY - CHRONIC SMALL VESSEL ISCHEMIC WHITE DISEASE , FAZEKAS'S SCALE - NO EVIDENCE OF ACUTE INFRACTION OR HEMORRHAGE . ECHO - MILD LVH WITH G 1 LV DIASTOLIC DYSFUN , EF - 60 % RFT - CR - 1.03 , BUN - 15 - TFT - TSH - 2.006 , FT3 - 2.63 , FT4 - 13.82</t>
  </si>
  <si>
    <t>same as above+multipel sclerosis</t>
  </si>
  <si>
    <t>paracetamol 1gm po prn,link to neurology clinic</t>
  </si>
  <si>
    <t>T2 DM+HTN; ON MTF 1 gm po BID, NPH 42/24 iu SC BID, HCT, 25 mg po daily, amlodipine 5 mg po daily, Atrovastatin 20 mg po daILY , ASA - 81 MG PO DAILY</t>
  </si>
  <si>
    <t xml:space="preserve">BP -  149 / 75 PR - 77 _x000D_
- BP - HOME RECORD - 128- 130/80 - 88 </t>
  </si>
  <si>
    <t xml:space="preserve">REFILL AND APPT 3 MONTH WITH SERIAL BP RECORD - _x000D_
_x000D_
- UPDATE INX ON THE NEXT APPT </t>
  </si>
  <si>
    <t>HTN for the past 8 yr on Amlodipine 5 mg po per day, Enalapril 10mg po bid HCT 25 mg po/day</t>
  </si>
  <si>
    <t>she discontinues her medication for the last three days</t>
  </si>
  <si>
    <t xml:space="preserve">BP: 127 / 72 _x000D_
FBS: 147   148    165  _x000D_
Hg1C: 7.9% </t>
  </si>
  <si>
    <t xml:space="preserve">oft, u/a, lipid profile </t>
  </si>
  <si>
    <t>known diabetic on metformin 1.5/1 g po BID and Glimepride 8/4 mg po bid. Atrovastatin 20 mg po daily.</t>
  </si>
  <si>
    <t>she discontinues her medication for the last three days. she complains left ankle pain which extendes to calf</t>
  </si>
  <si>
    <t>EPIGASTERIC PAIN SINCE TWO MONTHS</t>
  </si>
  <si>
    <t>PR=86/M  BP=187 / 93MMHG CHEST X-RAY=SUPERIOR MEDISTINAL MASS 2TO?RETEROSTERNAL GOITER,CHEST CT TECOMMENDEDECHO=NORMALEXCEPTIMPAIRED RELAXATION AND MILDLY DILATED LAECG=SINUS RHYTHM,SLIGHT ST-T ABNORMALITY</t>
  </si>
  <si>
    <t>SAME WITH POOR CONTROL+DYSPEPSIA 2?+MEDISTINAL MASS 2?</t>
  </si>
  <si>
    <t>ENALAPRIL 10MG PO BID,DO CHEST CT SCAN,INVESTIGATE FURTHER.</t>
  </si>
  <si>
    <t xml:space="preserve">well controlled  HTN    </t>
  </si>
  <si>
    <t>pr:85 bp:144 / 92</t>
  </si>
  <si>
    <t>refill_x000D_
update ixs ,_x000D_
see at 3 months</t>
  </si>
  <si>
    <t>one attack in 3 months</t>
  </si>
  <si>
    <t>unremarkable examintion</t>
  </si>
  <si>
    <t>EEG_x000D_
REFILL MEDICATION</t>
  </si>
  <si>
    <t xml:space="preserve">known seizure disorder (mixed seizure)_x000D_
currently on valproic acid 400/200 mg </t>
  </si>
  <si>
    <t>mouth ulcer of 15 days duration</t>
  </si>
  <si>
    <t xml:space="preserve">BP= 135 / 83 PR=80 RR=18 </t>
  </si>
  <si>
    <t xml:space="preserve">P1= HTN _x000D_
P2= Known Cardiac patient </t>
  </si>
  <si>
    <t>CBC, CXR, ECG, echocardiography, RFT, U/A</t>
  </si>
  <si>
    <t xml:space="preserve">P1= HTN _x000D_
P2= Known Cardiac patient _x000D_
on Atenolol 50 mg po per day </t>
  </si>
  <si>
    <t xml:space="preserve">fatigue, lightheadness, loos of balance and headache. epigastric pain associated with in digesion. she also complains. decreased hearing in the left ear_x000D_
otherwise: no hx of cough, sob </t>
  </si>
  <si>
    <t xml:space="preserve">BP: 130/67    125/69   140/64    130/62 ( home record) _x000D_
         147 / 85   pr: 99_x000D_
FBS: 130 - 230mg/dl </t>
  </si>
  <si>
    <t xml:space="preserve">poor bp and poor glycemic control + dyspepsia </t>
  </si>
  <si>
    <t>cbc, s/e, stool antigen _x000D_
link to ENT</t>
  </si>
  <si>
    <t xml:space="preserve">p1: HTN ( 1yrs) on enalapril 2.5mg po daily, amlodipine 5mg po daily _x000D_
p2: T2DM (&gt;15yrs)  on MTF 1000mg po bid, doanil10mg po BID, atrovastatin 20mg po daily_x000D_
p3: ? PN on AMT 25mg po daily </t>
  </si>
  <si>
    <t xml:space="preserve">25.R - PT _x000D_
 2.13 - INR </t>
  </si>
  <si>
    <t xml:space="preserve">REFILL AND APPT AFTER 2 MONTH WITH INR </t>
  </si>
  <si>
    <t>RVI on HAART + Cerebral sinus thrombosis on Warfarin 2.5mg/5mg PO daily</t>
  </si>
  <si>
    <t xml:space="preserve">pr; 91 17 bp; 105 / 59  inr:3.38 </t>
  </si>
  <si>
    <t>rEF( 45%) 2ry to CRVHD(MODERATE TO SEVER MR, MILD MS MODERATE AR, MILD TR WITH MILD PULHTN) + supratheraputic inr</t>
  </si>
  <si>
    <t xml:space="preserve">hold on warfarin for 2 days _x000D_
repeat INR after 3 days _x000D_
refill other meds_x000D_
see 1 months _x000D_
_x000D_
</t>
  </si>
  <si>
    <t>HFmrEF( 45%) 2ry to CRVHD(MODERATE TO SEVER MR, MILD MS MODERATE AR, MILD TR WITH MILD PULHTN) + AF on metoprolol 25mg PO daily, lasix 40mg PO daily, B.pencilline 1.2iu im every month,</t>
  </si>
  <si>
    <t xml:space="preserve">cough productive&gt; 2 months </t>
  </si>
  <si>
    <t>TFT -TSH67.320 FREE T3 1.98 FREE T4 0.42_x000D_
Right total lobectomy_x000D_
Left lobe and istmic nodule of TIRADS-II_x000D_
carotid thickned IMC(garde I)</t>
  </si>
  <si>
    <t xml:space="preserve">same + toxic goiter </t>
  </si>
  <si>
    <t xml:space="preserve">update baseline , ecg , cxr _x000D_
</t>
  </si>
  <si>
    <t xml:space="preserve">hypothyrodism + bilateral knee oa </t>
  </si>
  <si>
    <t xml:space="preserve">send rft , link back to mrc </t>
  </si>
  <si>
    <t>bp -  128/92 _x000D_
 fbs - 97</t>
  </si>
  <si>
    <t xml:space="preserve">update inx  - then refill - link back to mrc </t>
  </si>
  <si>
    <t>no new complaint - chronic cougher</t>
  </si>
  <si>
    <t xml:space="preserve">cxr - bronchitis _x000D_
 gene xpert - mtb not detetcted </t>
  </si>
  <si>
    <t xml:space="preserve">refill and appt back to mrc </t>
  </si>
  <si>
    <t>P=T2DM + Polyarticular OA +Lumbar radiculopathy 2ry to L4/L5 Disc bulge with severe central canal stenosis and bilateral neural foraminal stenosis; on MTF 500mg po bid, RIVAROXABAN 15MG PO BID, PREGABALIN 75MG PO/D ,</t>
  </si>
  <si>
    <t xml:space="preserve">bp-  116/70 - 130/89 -  128 /86  132/87 -  pr - 90 - 80 - </t>
  </si>
  <si>
    <t xml:space="preserve">update inx and link back to hc </t>
  </si>
  <si>
    <t>neck mass of 120 days duration._x000D_
otherwise: no hx of pain, cough, night sweating or loss of appetite</t>
  </si>
  <si>
    <t>HEENT:Firm, non mobile mass over the lt lateral  neck on the sternocleidomastoid muscle_x000D_
Peri[heral morphology: smear disclosed caseous necrosis with epithelioid cell granulomas and degenerating nuclei of inflammatory cells_x000D_
                                 - Left lateral neck mass 20 Tuberculosis</t>
  </si>
  <si>
    <t>collect neck u/s_x000D_
OFT, PICT</t>
  </si>
  <si>
    <t>p1: Neck mass sec to ?</t>
  </si>
  <si>
    <t>bp -  125 / 76</t>
  </si>
  <si>
    <t xml:space="preserve">breast ca ( chemotherapy) + LBP with radiculopathy- amt - 25 mg po daily ( not taking ) </t>
  </si>
  <si>
    <t xml:space="preserve">fb s- 103-113-96_x000D_
 bp -120 / 80 - 140/60 - </t>
  </si>
  <si>
    <t xml:space="preserve">refill and appt  with hga1c and rft _x000D_
- link back to mrc </t>
  </si>
  <si>
    <t>-T2DM(3YRS) + HTN(5YRS) + B..ASTHMA(30YRS) + Perip. neuropathy, ON SALBUTAMOL AND SYMBICORT MDI, ENALAPRIL 5 MG PO/D METFORMIN 500 MG PO/D, Amytriptline 25 mg po/d ATROZ 20MG PO DAILY</t>
  </si>
  <si>
    <t xml:space="preserve">BP= 135 / 75 PR=78 RR=18 </t>
  </si>
  <si>
    <t xml:space="preserve">P1= Unprovoked?? Acute PE_x000D_
 ( Submassive ) </t>
  </si>
  <si>
    <t>refill rivaroxaban 20mg po daily for 1 month_x000D_
reappoint to senior</t>
  </si>
  <si>
    <t>P1= Unprovoked?? Acute PE_x000D_
 ( Submassive ) on RIVAROXABAN 20MG PO/DAY</t>
  </si>
  <si>
    <t xml:space="preserve">BP:  127 / 93_x000D_
FBS: 290    150mg/dl </t>
  </si>
  <si>
    <t>HgA1C, Lipid profile, OFT</t>
  </si>
  <si>
    <t>T1DM ON  NPH 50/44 &amp; RI 5/4 IU SC BID</t>
  </si>
  <si>
    <t>bp: 162 / 93_x000D_
fbs: 143   134_x000D_
HgA1c: 7.2%</t>
  </si>
  <si>
    <t>poor glycemic control + nrewly diagnosed HTN</t>
  </si>
  <si>
    <t>CBC, OFT, S/E, Lipid profile</t>
  </si>
  <si>
    <t>s has ex sob no orthopenia no pnd no body swelling _x000D_
no ocugh_x000D_
no other concern</t>
  </si>
  <si>
    <t>bp 153/ 94   pr reg_x000D_
chest no distress clear_x000D_
cvs jvp not raised s1 and 2 heared no  or g _x000D_
no edema _x000D_
cotpp</t>
  </si>
  <si>
    <t xml:space="preserve">same with no proper followup and above target bp </t>
  </si>
  <si>
    <t xml:space="preserve">ecg echo lab_x000D_
add bisoprolol 5 mg po od make enallepril 5 mg po bid _x000D_
reevaluate </t>
  </si>
  <si>
    <t xml:space="preserve">p1 HTN on enalepril 10 mg po od _x000D_
HFr ef ( 40%)  no rx </t>
  </si>
  <si>
    <t xml:space="preserve">has headche on the tp mid area buring type no visual change no vomiting or nause no weigh change cough _x000D_
ros non revealing_x000D_
did not any rx </t>
  </si>
  <si>
    <t xml:space="preserve">prim headace </t>
  </si>
  <si>
    <t>PCM _x000D_
reevaluate if it cont MRI</t>
  </si>
  <si>
    <t xml:space="preserve">headache 3 month </t>
  </si>
  <si>
    <t xml:space="preserve">left side cervical area swellling 4 mo _x000D_
no cough no sore throat no weight change no breast swelling _x000D_
no other swelling </t>
  </si>
  <si>
    <t xml:space="preserve">multiple3 biggest 1.5 cm left cervial lap had non tender _x000D_
no other lab_x000D_
chest clear _x000D_
abd no hsm s_x000D_
pict nr 1 mo back </t>
  </si>
  <si>
    <t xml:space="preserve">left cercial ln ? tn </t>
  </si>
  <si>
    <t xml:space="preserve">cbc fnac cxr _x000D_
reevaluate </t>
  </si>
  <si>
    <t xml:space="preserve">left cervical swelling 4 mo </t>
  </si>
  <si>
    <t>THIS PT IS DIAGNOSED TO HAVE DISCOIDLUPUS AND HTN 3 YEARS BACK AND STARTED ON HYDROXYCHLOROQUINE AMLODIPINEAT USA;CURRENTLY PRESENTED WITH EASY FATIGABILITY HEADACHE AND OCCASIONAL VERTIGO DRY EYE PAIN ALL OVER HER BODY</t>
  </si>
  <si>
    <t>BP=154/76      FBS =107MG/DL_x000D_
UNICTERIC SCLERA HYPEREMIC CONJUCTIVITIS_x000D_
CLEAR CHEST_x000D_
NAD ON CVS EXCEPT THE IRREGULARY REGULAR BEAT_x000D_
SHE HAS HYPOPIGMENTED SKIN LESION ON HER EXTERMITIES AND HYPERPIGMENTATION ON HER FACE_x000D_
NS=NORMAL_x000D_
CBC OFT U/A ALL NORMAL</t>
  </si>
  <si>
    <t>HTN+ CERVICAL SPONDYLOSIS?MIXED CONNECTIVE TISSUE DISORDER</t>
  </si>
  <si>
    <t>DO VIT D LEVEL TSH_x000D_
SALT FREE DIET_x000D_
HOLD HYDROXYCHLOROQUINE_x000D_
PRGABALIN 75 MG PO NOCT_x000D_
CONTINUE AMLODIPINE_x000D_
DIPHENHYDRAMINATE AND EPLEY MANUVER WHEN VERTIGO IS THERE_x000D_
NO NEED FOR BRAIN MRI_x000D_
CONSIDER STERIOD LOW DOSE IF SYMPTOME PERSISTS_x000D_
SEE AFTER 1/112</t>
  </si>
  <si>
    <t>p=discoid  lupus=HTN+TYPE 2 DM+ CERVICAL AND LUMBAR SPONDYLOSIS_x000D_
SHE IS ON AMLODIPINE 5 MG PO/DAY_x000D_
HYDROCHLOROQUINE DISCONTINUED ONE MONTH BACK_x000D_
ON LSM</t>
  </si>
  <si>
    <t xml:space="preserve">continue medictaion </t>
  </si>
  <si>
    <t>BP-138/90 FBS -105_x000D_
NO OTHER POSITIVE FINDING</t>
  </si>
  <si>
    <t>TYPE 2 DM +HTNSIVE</t>
  </si>
  <si>
    <t>KNOWN HTNSIVE+KNOWN TYPE2 DM</t>
  </si>
  <si>
    <t xml:space="preserve">generalized Body weakness  </t>
  </si>
  <si>
    <t xml:space="preserve">well controlled HTN + UTI + Dyspepsia </t>
  </si>
  <si>
    <t xml:space="preserve">U/A, abdpelvic U/S </t>
  </si>
  <si>
    <t>BP-114/80 RECENT FBS ON  03/04/16- 111_x000D_
NO OTHER POSITIVE FINDING</t>
  </si>
  <si>
    <t>WELL CONTROLLED HTN +DM</t>
  </si>
  <si>
    <t>KNOWN HTNSIVE ON ENALAPRIL5 MG PO BID</t>
  </si>
  <si>
    <t>easy fatigablity upon mild exertion otherwise no SOB, orthopenia, PND, body swelling</t>
  </si>
  <si>
    <t>v/s-162 / 87, 130-140/70-80, pr-68  INR-3, PT-36.2</t>
  </si>
  <si>
    <t xml:space="preserve">P1= NYHA CLASS III STAGE C HF 2RY TO IHD + A.FIB P2= Known HTN P3= Known psychiatric on follow Up Frusemide 40mg PO BID, ENALAPRIL 10MG PO BID, METOPROLOL SUCCINATE 50MG PO DAILY, ATORVASTATIN 40MG PO DAILY, warfarin 5 mg on week days and 2.5 mg on weekend days  </t>
  </si>
  <si>
    <t>ECG, refill, see after 2months with INR</t>
  </si>
  <si>
    <t xml:space="preserve">P1= NYHA CLASS III STAGE C HF 2RY TO IHD + A.FIB P2= Known HTN P3= Known psychiatric on follow Up Frusemide 40mg PO BID, ENALAPRIL 10MG PO BID, METOPROLOL SUCCINATE 50MG PO DAILY, ATORVASTATIN 40MG PO DAILY, warfarin 5 mg on week days and 2.5 mg on weekend days </t>
  </si>
  <si>
    <t xml:space="preserve">well controlled HTN + DM </t>
  </si>
  <si>
    <t>BP-          _x000D_
CREATININE- 1.0_x000D_
NO NEW POSITIVE FINDING</t>
  </si>
  <si>
    <t xml:space="preserve">BP= 151 / 80 PR=83 RR=17_x000D_
recorded FBS= 158, 197, 160,123_x000D_
RBS= 245, 339, 316,316 </t>
  </si>
  <si>
    <t xml:space="preserve">P1= KNOWN TYPE 2 DM </t>
  </si>
  <si>
    <t>continue medication_x000D_
advise on nutrition</t>
  </si>
  <si>
    <t>P1= KNOWN TYPE 2 DM _x000D_
on MTF - 500mg PO QD  nph to 16/8 iu , metformin 500mg po day</t>
  </si>
  <si>
    <t>complain neck swelling which was there for long time_x000D_
- Swelling on the Lt lower eyelid of one 1 wk</t>
  </si>
  <si>
    <t xml:space="preserve">PR=72 RR=15 BP=121/73 (measured at MRC) _x000D_
HEENT- PC/NIS_x000D_
LGS- Anterior neck swelling_x000D_
</t>
  </si>
  <si>
    <t>Ass't- Controlled HTN+ Known Parkinson's disease + Dyslipidemia + Thyrotoxicosis</t>
  </si>
  <si>
    <t>Plan- Determine FT4_x000D_
      -Refile medications_x000D_
     -link  to ophtalmology OPD</t>
  </si>
  <si>
    <t>P1- known HTN _x000D_
P2 - Known Parkinson's disease _x000D_
P3- Dyslipidemia _x000D_
P4- Thyrotoxicosis _x000D_
On- Amlodipine 5mg PO/D, _x000D_
   - Amitriptyline 25mg PO/D,_x000D_
 - Carbidopa/Levodopa (25/250mg) PO TID_x000D_
 -Atorvastatin 20 mg po daily, _x000D_
 -Propranolol 20 mg PO BID, _x000D_
 -PTU 100 mg po BID</t>
  </si>
  <si>
    <t>BP-140/70          _x000D_
CREATININE- 1.0_x000D_
NO NEW POSITIVE FINDING</t>
  </si>
  <si>
    <t xml:space="preserve">enability to have sexual activity for the last 01 year </t>
  </si>
  <si>
    <t xml:space="preserve">BP: 157/89     150/90_x000D_
FBS: 168 mg/dl </t>
  </si>
  <si>
    <t>poor glycemic and bp control + erectile dysfunction + PN + Knee OA + Lumbar spondylosis</t>
  </si>
  <si>
    <t>OFT, Lipid profile, s/e, HgA1c, u/a</t>
  </si>
  <si>
    <t xml:space="preserve">P1: T2DM on MTF 500mg po BID _x000D_
P2: erectile dysfunction _x000D_
P3:  PN + Knee OA + Lumbar spondylosis on AMT 25mg po daily _x000D_
 p4: Newly HTN on enalapril 10/5mg po BID </t>
  </si>
  <si>
    <t>v/s-bp-159 / 81 pr-80  FBS-105-130</t>
  </si>
  <si>
    <t>good glycemic control + stage II HTN</t>
  </si>
  <si>
    <t>amlodipine 5mg po daily, make NPH 24/12iu sc bid, advised on LSM, come with HBPM, HBGM, refill and see after 3months</t>
  </si>
  <si>
    <t>P1= IHD , P2= T2DM P3= PAD, P4 = CHTN on life style modification, NPH 26/ 14 IU SC bid, MTF 1000 MG PO BID, ASA 81 MG PO DAILY AND ATEROZ 40 MG DAILY</t>
  </si>
  <si>
    <t>bp  122 / 64  pr 73 fbs 95-120</t>
  </si>
  <si>
    <t>OLD ISCHEMIC STROKE + well controlled hypertension and DM</t>
  </si>
  <si>
    <t>shortness of breath at routine exercise</t>
  </si>
  <si>
    <t>BP= 179/112 PR= 69     FBS= 157_x000D_
recorded FBS= 130,117</t>
  </si>
  <si>
    <t>P1= HTN+?HHD_x000D_
P2= T2DM _x000D_
P3=BOO 2ndry to BPH_x000D_
P4= BILATERAL RENAL STONE (planned nephrolithotomy)</t>
  </si>
  <si>
    <t>refill medication _x000D_
plan for RFT, HbA1C, U/A, echo</t>
  </si>
  <si>
    <t>P1= HTN+?HHD_x000D_
P2= T2DM _x000D_
P3=BOO?BPH+_x000D_
P4= BILATERAL RENAL STONE (planned nephrolithotomy)_x000D_
on metoprolol 50 mg po bid daonil 5 mg po/day and metformin 500 mg PO QD, Atorvastatin 20mg po QD, Lisinopril 10mg po QD</t>
  </si>
  <si>
    <t xml:space="preserve">FBS = 117mg/dl </t>
  </si>
  <si>
    <t xml:space="preserve">bP= 14/90_x000D_
PR- 78                                    </t>
  </si>
  <si>
    <t>CRVHD (Moderate to Severe AR, Mild MR) + Old Ischemic Stroke + HTN with HHD ON Amlodipine 10x1, ASA 81x1, enalapril 5/d,HCT 25/D,atorvastatin 40x1, B.Penicillin 1.2M IU IM monthly</t>
  </si>
  <si>
    <t>she noticed anterior neck swelling of 2months duration which is associated with hot intolerance, increased appetite, sleep disturbance and amenorrhic for 4months. she has family history of goiter(her sister and aunt)</t>
  </si>
  <si>
    <t>v/s-bp-103/65, pr-88(regular), LGS-there is 3x5cm anterior neck mass which moves with deglutation and non tender and smooth surface, CVS-s1 and s2 well heard no m or g, MSS-no edema_x000D_
TFT-TSH-&amp;lt;0.008(0.35-4.94), fT3-5.16(2-4.2), fT4-1.8(0.9-1.75), FBS-92_x000D_
Anterior neck U/S-diffuse GOITER(RT lobe-3.1cm and LT lobe-2.3cm. TI-RADS 3; multiple cervical LAPs-largest on rt measuring 0.5cm)</t>
  </si>
  <si>
    <t>p1-hyperthyroidism</t>
  </si>
  <si>
    <t>CBC, OFT, ECG, serum electrolyte, urine HCG,  lipid profile, start PTU 100mg po tid, propranolol 40mg po daily after ixs result</t>
  </si>
  <si>
    <t>No compliant_x000D_
No SOB on exertion</t>
  </si>
  <si>
    <t>PR=82 RR=17 BP=140 / 90 36_x000D_
P/E - unremarcable</t>
  </si>
  <si>
    <t>Plan- Refile medications_x000D_
        - adviced to reduce fatty meal and continue Life style modification</t>
  </si>
  <si>
    <t xml:space="preserve">P1-HTN WITH HHD _x000D_
P2-SEVERE PULMONARY HTN 2 YEARS _x000D_
On-AMLODIPINE 10 MG PO DAILY SILDENAFIL 25 MG PO BID AND ENALAPRIL 10 MG PO BID_x000D_
Ix - Abd U/S - moderate fatty liver_x000D_
 Liver enzymes , electrolytes lipid panel and   U/A - in normal range_x000D_
</t>
  </si>
  <si>
    <t xml:space="preserve">Complains of palpitation  and fatigue             </t>
  </si>
  <si>
    <t xml:space="preserve">BP= 109/60_x000D_
PR- 72                              </t>
  </si>
  <si>
    <t xml:space="preserve">r/o IHD                                       </t>
  </si>
  <si>
    <t>ECHO, ECG_x000D_
NPH- 38/28_x000D_
RTC-  1/52 ( advised to visit ER if symptoms got worse)</t>
  </si>
  <si>
    <t>P1-Known T2DM P2-HTN P3-Lt renal Hypoplasia -On: ASA 81x1, ATEROZ 40x1, NPH 34/28 , MTF 1 gm BID, ATENONOL 50.D, AMLODIPINE 5x1/D, ENALAPRIL 5 MG /D</t>
  </si>
  <si>
    <t>COMPLAINS LEG SWELLING ASSOCIATED WITH AMLODIPINE,  HE CAN"T AFFORD SGLT2I AND ARNI'S</t>
  </si>
  <si>
    <t>BP 160 / 75 HGA1C 6.2 LDL 17</t>
  </si>
  <si>
    <t>P1 = POORLY CONTROLLED HTN, P2= WELL CONTROLLED T2DM, P3= HF with rEF(35%) 2ry IHD</t>
  </si>
  <si>
    <t>D/C AMLODIPINE AND ATENOLOL, START BISOPROLOL 5 MG PO DAILY, MAKE ENALAPRIL 10 MG PO BID CONTINUE OTHER MEDICATIONS</t>
  </si>
  <si>
    <t>P1 =HTN, P2= T2DM, P3= HF with rEF(35%) 2ry IHD on: MTF 1gm BID, Amlodipin 5/d, atenolol 50/d, ASA 81 /d, Ateroz 40 /d, enalapril 10 /d, Omeprazole 20/d</t>
  </si>
  <si>
    <t xml:space="preserve">dry cough and poor appitite  of 1 month </t>
  </si>
  <si>
    <t xml:space="preserve">CLD + ? CAP </t>
  </si>
  <si>
    <t xml:space="preserve">CBC, Elect , CXR </t>
  </si>
  <si>
    <t>CBC, OFT, ECG, serum electrolyte, urine HCG,  lipid profile, FNAC start PTU 100mg po tid, propranolol 40mg po daily after ixs result</t>
  </si>
  <si>
    <t>No new complaint _x000D_
right side facial drooping and rt hand decreased motion for the past 3 years</t>
  </si>
  <si>
    <t>BP= _x000D_
recorded= 11,110, 111</t>
  </si>
  <si>
    <t>P1= fairly controlled Type 2 DM _x000D_
p2= fairly controlled HTN ( for 14 yrs_x000D_
p3= ? rt side uncrossed body weakness 2ndry to ?old stroke</t>
  </si>
  <si>
    <t>continue medication_x000D_
send for HbA1c%, RFT, lipid profile</t>
  </si>
  <si>
    <t>P1= Type 2 DM_x000D_
p2=HTN_x000D_
 Lt BKA was done for an indication of Left foot dry gangrene; on MTF 1 gm PO BID, Atrovastatin 40 mg po/d, ASA 81 mg po/d, Amlodipine 10 mg po/d, AMT 12.5 mg po/day</t>
  </si>
  <si>
    <t>headache and joint pain of 1 month</t>
  </si>
  <si>
    <t xml:space="preserve">Lipid profile , RF + Uric Acid </t>
  </si>
  <si>
    <t>v/s-bp-145 / 102, home-112-144/92-107 INR-3.24, PT-38.4</t>
  </si>
  <si>
    <t>supratherapeutic INR + Poorly controlled HTN</t>
  </si>
  <si>
    <t>Make warfarin 2.5mg for 5days and 5mg for 2days, amlodipine 10mg po daily, come with HBPM and INR, advised on risk bleeding</t>
  </si>
  <si>
    <t>P1-LEFT DISTAL DVT( 6 months) + Newly Dx HTN (3months) On -warfarin 2.5mg for 04 days and 5mg PO daily for 03 days, amlodipine 5mg PO daily Updated INR= 2.12</t>
  </si>
  <si>
    <t>PR=75 RR=17 BP=112 / 68 T=36</t>
  </si>
  <si>
    <t>Ass't- Same + Target INR</t>
  </si>
  <si>
    <t xml:space="preserve">P1:intestinal TB _x000D_
(on ANTI TB 4 MONTH) _x000D_
P2:chronic DVT(4 MONTHS) _x000D_
P3:?IBD/CROHNS DISEASE _x000D_
ON - ANIT TB and PYIDOXIE _x000D_
    -WARFARIN 12.5mg PO for 2 days then 10mg alternatively_x000D_
_x000D_
Updated INR= 2.5 _x000D_
 </t>
  </si>
  <si>
    <t>OFFICE BP175 / 99   HBPM 151/77- 173/90 LDL =42, CR=0.6  HGA1C 6.92 CR 0.6</t>
  </si>
  <si>
    <t>ISCHEMIC STROKE+WELL CONTROLLED T2  DM+  POORLY CONTROLLED HTN</t>
  </si>
  <si>
    <t>ADD HCT 25 MG PO DAILY</t>
  </si>
  <si>
    <t>ISCHEMIC STROKE+T2  DM+ HTN On _x000D_
Amlodipine 10mg po daiy , Atenolol 50 mg po daily, Enalapril 20 mg po BID , ASA 81 mg po daily, Atorvastatin 40mg po daily, Galvus Met 50/1000 mg 1 tab bd,</t>
  </si>
  <si>
    <t>Has SOB, FATIGUE ( ON Home O2)</t>
  </si>
  <si>
    <t xml:space="preserve">BP= 160/90_x000D_
PR= 80                       </t>
  </si>
  <si>
    <t xml:space="preserve">SA,ME                                      </t>
  </si>
  <si>
    <t>Corpulmonale 2ry to Post COVID fibrosis + Morbid Obesity + TIIDM + DSPN+ Hemorrhoid On: Atrovasatin 40x1, Symbicort MDI 160/4.5 mcg 2puffs bid, Salbutamol MDI 2 puffs PRN, lasix to 40x2, ,HCT 25x1, Spironolactone 25x1, Amitriptyline 12.5x1 , Omeprazole 20x1, Pregabalin 75 mg po daily, pylocain cream,</t>
  </si>
  <si>
    <t>BP-140/90_x000D_
NO NEW POSITIVE FINDING</t>
  </si>
  <si>
    <t>KNOWN HTNSIVE+ OLD ISCHEMIC STROKE</t>
  </si>
  <si>
    <t xml:space="preserve">Hypertension + Central vertigo 20 to ? + Ischemic stroke ( &gt; 3 yrs back) + PN; on Amlodipine 5 mg po/d ASA 81 mg po/day </t>
  </si>
  <si>
    <t>BP:  141 / 84    146/87     PR: 78</t>
  </si>
  <si>
    <t xml:space="preserve">poor  bp control + post burn contracture </t>
  </si>
  <si>
    <t>OFT, lipid profile, cbc, fbs</t>
  </si>
  <si>
    <t xml:space="preserve">p1: newly diagnosed HTN Amlodipine 10mg po daily and enalapril 5mg po daily _x000D_
p2: post burn contracture </t>
  </si>
  <si>
    <t>he has itching sensation of the body of 3days duration</t>
  </si>
  <si>
    <t>v/s-104 / 67 pr-72 119-187 Abdominal U/S-Mild fatty liver  I/S-no rash</t>
  </si>
  <si>
    <t xml:space="preserve">P1- STEMI (EF=45%) P2- T2DM -ASA 81mg PO daily -Atorvastatin 40mg PO daily, - -Clopidegrol 75mg PO daily -Metoprolol succinate 25 mg po bid, - Enalapril 5mg po bid, -metformin 500mg po bid </t>
  </si>
  <si>
    <t>make enalapril10mg po bid, atorvastatin 80mg po daily, continue others, update ixs and ECHO, see after 3months</t>
  </si>
  <si>
    <t>BP=121 / 81 PR=69 RR=17</t>
  </si>
  <si>
    <t>foot Xray and lipid profile, RFT, U/A</t>
  </si>
  <si>
    <t>p1: HTN on HCT 25mg po/d_x000D_
p2: Dyslipidemia Atorvastatin 40mg po/d_x000D_
P3:  healed lt foot lateral malleolar fracture</t>
  </si>
  <si>
    <t xml:space="preserve">BP- 100/60_x000D_
PR- 89_x000D_
INR- 1.6                              </t>
  </si>
  <si>
    <t>Subtherapeutic INR (was not taking warfarin for 2 weeks)</t>
  </si>
  <si>
    <t>P- HF 2ry to IHD + Severe Pul .HTN + A.Fib on Atorvastatin 40mg po daily, -warfarin 2.5/2.5mg /5mg mg po day, -Bisoprolol 10mg po daily</t>
  </si>
  <si>
    <t>numness of the extrimities, headache</t>
  </si>
  <si>
    <t xml:space="preserve">BP: 146/90_x000D_
FBS:? </t>
  </si>
  <si>
    <t xml:space="preserve">Seizure disorder ( controlled) + poor bp control + unknown glycemic control </t>
  </si>
  <si>
    <t>cbc, oft, lipid [rofile, fbs, s/e</t>
  </si>
  <si>
    <t>p1: known epileptic on Phenytoin 100mg po TID, Phenobarbitone 100g po daily_x000D_
P2: Diabetic patient on MTF 1gm po BID, Doanil 10mg po BID, Atrovastatin 20 mg po/day</t>
  </si>
  <si>
    <t xml:space="preserve">complain of </t>
  </si>
  <si>
    <t>BP-120/80 _x000D_
NO POSITIVE FINDING</t>
  </si>
  <si>
    <t>BP = 186/91 , FBS = 120mg/dl</t>
  </si>
  <si>
    <t xml:space="preserve">poor controlled HTN + well controlled T2 DM </t>
  </si>
  <si>
    <t>patient didn't visit clinic or attendant was came to refill his medication</t>
  </si>
  <si>
    <t>HBPM144/88-159/93  FBS (SMBG) 152-170 PR 67</t>
  </si>
  <si>
    <t>POORLY CONTROLLED HTN and DM</t>
  </si>
  <si>
    <t>do oft, s/e, hga1c, u/a, make enalapril 5 mg po bid</t>
  </si>
  <si>
    <t>T2DM + HTN + Ischemic Stroke MTF 1000x2, daonil 10x2, amlodipine 10x1, ASA 81x1, rosuvastatin 10x1,envas 5x1</t>
  </si>
  <si>
    <t xml:space="preserve">No new complaints          </t>
  </si>
  <si>
    <t xml:space="preserve">BP= 100/80_x000D_
PR- 70                           </t>
  </si>
  <si>
    <t>Home O2_x000D_
CBC- Phlebotomy_x000D_
RTC- 3/12</t>
  </si>
  <si>
    <t>P cor pulmonale 2ry to PH 2ry to? ACOS + 2ry Polycythemia on home O2, salbutamol symbicort, lasix 40mg po bid, spironolactone25mg po/d</t>
  </si>
  <si>
    <t>soar throat, chest pain which is pleurtic for the last 5 months. _x000D_
Otherwise: no other lnown medical illness</t>
  </si>
  <si>
    <t>BP: 135/89</t>
  </si>
  <si>
    <t xml:space="preserve">known Asthmatic + newly diagnosed HTN </t>
  </si>
  <si>
    <t xml:space="preserve">cbc, CXR, OFT, ECG </t>
  </si>
  <si>
    <t>p1: known asthmatic ptient not on medication</t>
  </si>
  <si>
    <t>left lower quadrant abdominal pain of two weeks duration</t>
  </si>
  <si>
    <t>BP=127/68MMHG,FBS=128MG/DL</t>
  </si>
  <si>
    <t>Type 1DM with good glycemic control+?diverticlosis</t>
  </si>
  <si>
    <t>refill hga1c,appoint after three months,investigate</t>
  </si>
  <si>
    <t>P: TYpe 1 DM for 15 years ON RI 10/10 NPH 20/20</t>
  </si>
  <si>
    <t>bp 136 / 77</t>
  </si>
  <si>
    <t>BP-150/90_x000D_
NO POSITIVE FINDING</t>
  </si>
  <si>
    <t>HYPERTENSIVE +POORLY CONTROLLED DM</t>
  </si>
  <si>
    <t>FURTHER WORKUP REFILL MEDICATIONS AND ADVICE</t>
  </si>
  <si>
    <t>Known type DM + Known Hypertensive</t>
  </si>
  <si>
    <t xml:space="preserve">Generalized Body weakness of  2 week </t>
  </si>
  <si>
    <t xml:space="preserve">BP = 150/ 82mmgh </t>
  </si>
  <si>
    <t>Newly Dx HTN + HHD + good controlled T2 DM</t>
  </si>
  <si>
    <t xml:space="preserve">Frontal headache </t>
  </si>
  <si>
    <t xml:space="preserve">BP: 139 / 86    PR: 81 </t>
  </si>
  <si>
    <t xml:space="preserve">amlodipine 5mg po daily, ASA 81 mg po daily, sumatriptan 50mg po daily </t>
  </si>
  <si>
    <t xml:space="preserve">p1: migrine headache on AMT 25mg po daily, neurobin 1 tab and diclofenac 50mg po PRN _x000D_
p2: HTN on amlodipine 5mg po daily_x000D_
p3:chronic vessel ischemia of the brain on ASA 81 mg po daily </t>
  </si>
  <si>
    <t>v/s-bp-115 / 89, pr-100 chest-decreased breath sound over all LF</t>
  </si>
  <si>
    <t>P1- COPD _x000D_
P2-HTN on - Salbutamol puff and Beclometason puff BID, amlodipine 5mg po daily</t>
  </si>
  <si>
    <t>RFT, U/A, ECG, come with HBPM, refill and see after 1month</t>
  </si>
  <si>
    <t xml:space="preserve">BP=127 / 97_x000D_
PR- 94                  </t>
  </si>
  <si>
    <t>: HTN, HHD, PD on: 1. Levo/carbidopa 250/25mg PO BID 2. Metoprolol 25mg PO daily 4. Amlodipine10mg PO daily</t>
  </si>
  <si>
    <t>previous complaints have reduced, no weakness, parersthasia symptoms hav e reduced, no cough, nom SOB, no edema,  no visual problem,  joint mobility good, good balance, good understanding,cooperative, no obesity, no stress, no psychosocial; distress, good dietary habit, good hygien, no addictuion, adherent to medication, toileting (squating problem)remarkls (lower thoracic vertebral bone tendernmess, limited spinal range of motion)</t>
  </si>
  <si>
    <t>slee[ps well, walking distance restricted back pai  related, muscle strength good, no em,otional chanmge, no memory loss, good judgement</t>
  </si>
  <si>
    <t>lower back pain with discofgenic changes possibnly degenerative disease,possibly post inflamatory</t>
  </si>
  <si>
    <t>thoracolumbar X- ray requested</t>
  </si>
  <si>
    <t>- has bilateral supraclacicular non tender swelling of 1 month duration_x000D_
- puffy face_x000D_
- no other compliant _x000D_
- gained appetite</t>
  </si>
  <si>
    <t>PR=95 RR=19 BP=122 / 85 _x000D_
HEENT- puffy face_x000D_
   - PC/Non icteric sclera_x000D_
LGs- bilateral supraclavicular diffuse ,non tender swelling, no bruit_x000D_
Other systems - no abnormality</t>
  </si>
  <si>
    <t xml:space="preserve">Ass't- DISSIMINATED TB (LUNG, PLURA, PERICARDIUM AND GIT ) + hypothyroidism _x000D_
+ moderate anemia </t>
  </si>
  <si>
    <t>Plan - Taper Predinsolon to 30mg po/day_x000D_
        - Refile medications_x000D_
         - Ultrasound of the neck and supraclavicular area</t>
  </si>
  <si>
    <t>p1=DISSIMINATED TB (LUNG, PLURA, PERICARDIUM AND GIT ) P2= hypothyroidism _x000D_
P3=moderate anemia (hgb=8.7)_x000D_
 On - Levothyroxine 50mcg Po/day_x000D_
       - Anti- Tb (total 5 weeks_x000D_
       - Pyridoxine 50mg /day_x000D_
       - Predinsolon 50mg /day being _x000D_
      tapered</t>
  </si>
  <si>
    <t xml:space="preserve">continue medicating </t>
  </si>
  <si>
    <t xml:space="preserve">no new complain. He discontinues his medication for the last 5 days </t>
  </si>
  <si>
    <t>BP: 140 / 103</t>
  </si>
  <si>
    <t>oft, lipid profile</t>
  </si>
  <si>
    <t>difficulty to see near object clearly for 6 months</t>
  </si>
  <si>
    <t>BP= 105 / 74 PR= 76 RR=17 FBS= 106_x000D_
Recorded FBS= 101, 120, 102</t>
  </si>
  <si>
    <t>P1= fairly controlledType 2 DM</t>
  </si>
  <si>
    <t>P1= Type 2 DM on _x000D_
Metformin 1000mg/500 mg po bid</t>
  </si>
  <si>
    <t xml:space="preserve">BP=91 / 74                  </t>
  </si>
  <si>
    <t>Withdraw enalapril ( BP is low)_x000D_
RTC- 2/12 ( serial BP Control)</t>
  </si>
  <si>
    <t>P= RVI (TDF+3TC+DTG ) + Lt side hemiplegia 2nd TB meninigits + ? CNS toxo +HTN _x000D_
on -HAART, Anti TB (start date 1/2/2015 EC) , Carbamazepine 200mg po bid ,Amlodipine 5 mg po/d, Cotri 960 mg po/D</t>
  </si>
  <si>
    <t>bp  137 / 100  pr 94</t>
  </si>
  <si>
    <t xml:space="preserve">known hypertensive + DVHD + Paraparesis 2ry Degenerative lumbar spondylosis + neural foraminal stenosis </t>
  </si>
  <si>
    <t>link her to neurosurgery clinic make lasix 40 x2</t>
  </si>
  <si>
    <t xml:space="preserve">known hypertensive + DVHD + Paraparesis 2ry sever Degenerative lumbar spondylosis + neural foraminal stenosis Amlodipine 10x1, pregabalin 75x2  HCT 25x1, frusemide 20 x2, </t>
  </si>
  <si>
    <t xml:space="preserve">BP: 168/86    147/88    145 / 75 _x000D_
FBS: 1148   36    </t>
  </si>
  <si>
    <t>p1: HTN on Amlodipine 10 mg/d_x000D_
P2: TIIDM on MTF 500 mg po/d</t>
  </si>
  <si>
    <t xml:space="preserve">Lt foot pain of 1 year </t>
  </si>
  <si>
    <t xml:space="preserve">controlled HTN + Lt foot pain 2ry to ? OA + </t>
  </si>
  <si>
    <t xml:space="preserve">Foot Xray , Uric Acid , RF </t>
  </si>
  <si>
    <t>controlled HTN + Lt foot pain 2ry to ? OA</t>
  </si>
  <si>
    <t>diarrhea with mucoid type uncontrolled_x000D_
took metronidazole 500mg po TID for 2 days but she discontinued_x000D_
since then the amount of diarrhea has decreased in amount bu not frequency</t>
  </si>
  <si>
    <t xml:space="preserve">BP= 163 / 67 PR=87 RR=17 _x000D_
FBS= </t>
  </si>
  <si>
    <t>P1= T2DM _x000D_
p3= HTN_x000D_
P3= AGE + dyspepsia</t>
  </si>
  <si>
    <t>send for Stool exam, CBC, U/A, RFT, ECG, RBS</t>
  </si>
  <si>
    <t>P=T2DM On MTF 1 .5gm/1gm po BID, Glibencalmide 10 mg po BID_x000D_
p2= HTN</t>
  </si>
  <si>
    <t>BP-  126 / 66</t>
  </si>
  <si>
    <t xml:space="preserve">well controlled                  </t>
  </si>
  <si>
    <t xml:space="preserve">RTC- 3/12                     </t>
  </si>
  <si>
    <t>has right flank pain of amonth duartion</t>
  </si>
  <si>
    <t>PR=61/M  BP=129 / 55MMHG</t>
  </si>
  <si>
    <t>Same as above+?right nephrolithiasis</t>
  </si>
  <si>
    <t>BP-150/80_x000D_
NO POSITIVE FINDING</t>
  </si>
  <si>
    <t>KNOWN HTNSIVE + KNOWN DIABETIC + LEFT RENAL CYST( 1.07*1.30CM)+ CHOLILITHIASIS+ FATTY LIVER</t>
  </si>
  <si>
    <t>REFILL MEDICATIONS AND ADVICE ON DIET AND EXERCISE</t>
  </si>
  <si>
    <t xml:space="preserve">P=T2 DM( for 10 yrs) + HTN for the past 1 year; on Metformin 1 gm po BID, Doanil 5 mg po BID, Enalapril 10 mg po/bid, Amlodipine 5 mg po/d, Atorvastatin 20 mg po/d </t>
  </si>
  <si>
    <t xml:space="preserve">BP- 179 / 87_x000D_
PR- 88 </t>
  </si>
  <si>
    <t>add amlodipine 5 mg po daily_x000D_
escalate enalapil 15 mg po BID_x000D_
Refill others_x000D_
RTC- 2/12</t>
  </si>
  <si>
    <t>T2 DM+ B. Asthma + HTN; on MTF 1 gm po bid, Daonil 10 mg po bid Salbutamol puff PRN Beclomethasone 2 puff BID on ASA 81mg po/d, , atrovastatin 20mg po/d, enalapril 15 mg po BID, Amlodipine 5 mg po daily</t>
  </si>
  <si>
    <t>BP: 192/120     173/111   187 / 85       PR: 79</t>
  </si>
  <si>
    <t xml:space="preserve">P1: Newly diagnosed HTN on enalapril 10/5mg po bid </t>
  </si>
  <si>
    <t>V/S -normal range</t>
  </si>
  <si>
    <t>Ass;t- chronic HBV infection</t>
  </si>
  <si>
    <t>Plan- come in 3 months</t>
  </si>
  <si>
    <t>P- Chronic HBV infection_x000D_
   on follow up_x000D_
Liver inzymes- normal _x000D_
Abdominal U/S - normal_x000D_
HCV- neg_x000D_
HBV- posetive_x000D_
eAg- negative</t>
  </si>
  <si>
    <t>Plan- come in 3 months_x000D_
       - screen and vaccinate family members</t>
  </si>
  <si>
    <t xml:space="preserve">poor controlled HT + ? UTI </t>
  </si>
  <si>
    <t xml:space="preserve">U/A , Abdopelvic U/S, elect </t>
  </si>
  <si>
    <t xml:space="preserve">complains leg swelling, grade </t>
  </si>
  <si>
    <t>bp 131 / 78      hga1c 6.5  cr =2, 2.3</t>
  </si>
  <si>
    <t>Known hypertensive+ B. Asthma + CKD</t>
  </si>
  <si>
    <t>taper and d/c prednisolone and she didn't afford Symbicort, start beclomethasone 2 puff bid, atorvastatin 20 x1, do lipid panel,ca, po4,  24hr urine protien, d/c HCT, start enalapril 5 x2, make lasix 40x2 continue other mgt</t>
  </si>
  <si>
    <t>Known hypertensive+ B. Asthma + CKD on Amlodipine 10x1, HCT 25X1, salbutamol 2 puff prn, prednisolone 10x1, lasix40x1</t>
  </si>
  <si>
    <t>BP-110/80_x000D_
NO POSITIVE FINDING</t>
  </si>
  <si>
    <t xml:space="preserve">BP= 112 / 80 PR=90 RR=17 </t>
  </si>
  <si>
    <t>refill medication_x000D_
Advise nutrition_x000D_
appoint for 3 months</t>
  </si>
  <si>
    <t>T2 DM ON NPH 42/28IU</t>
  </si>
  <si>
    <t xml:space="preserve">has worsening leg swelling                 </t>
  </si>
  <si>
    <t>BP= 131 / 67_x000D_
INR= not  done      ????</t>
  </si>
  <si>
    <t>Refill_x000D_
RTC--1/12</t>
  </si>
  <si>
    <t>T2DM + HTN + Old stroke with right hemiparesis + Right leg DVT Amlodipine - 10mg/d, Warfarin 2.5 mg po daily, Atorvastatin - 20mg/d, Metformin - 500mg/d</t>
  </si>
  <si>
    <t xml:space="preserve">intermittent joint pain </t>
  </si>
  <si>
    <t xml:space="preserve">Uric Acid , RF, </t>
  </si>
  <si>
    <t xml:space="preserve">BP=89 / 67  PR=63 RR= 17 </t>
  </si>
  <si>
    <t>P1= ascites 20 to CLD 20 to ?</t>
  </si>
  <si>
    <t>P1= ascites 20 to CLD 20 to ? viral hepatitis</t>
  </si>
  <si>
    <t>continue medication_x000D_
repeat RFT and S/e-</t>
  </si>
  <si>
    <t>v/s-stable, _x000D_
TSH-0.54(0.29-6.92), fT3-1.4(0.49-2.02), fT4-1.33(0.89-1.72)</t>
  </si>
  <si>
    <t>IMPROVED.....</t>
  </si>
  <si>
    <t>neck U/S, see after 4months</t>
  </si>
  <si>
    <t>Chronic low back pain secondary to lumbosacral spondylosis Done: 1. Pregabaline 75mg PO BID 2. Calcidenk 1 tab PO daily+ ?seconary ammenorrhea+ subclinical hyperthyroidism(TSH 0.173 L,Free T4 and FT3=N DONE 1YR BACK)</t>
  </si>
  <si>
    <t>no new compliant, d/c her medication for 2 wks</t>
  </si>
  <si>
    <t xml:space="preserve">bp 112 / 36 pr 73 </t>
  </si>
  <si>
    <t>HF with pEF 2RY CRVHD( sever AR and mild -moderate MR )</t>
  </si>
  <si>
    <t>HF with pEF 2RY CRVHD( sever AR and mild -moderate MR ) on B.penicillin 1.2MIU IM monthly, metoprolol 25mg po daily, lasix 40mg po daily</t>
  </si>
  <si>
    <t>COMPLAINS DRY INTERMITTENT COUGH OF 3 WEEKS DURATION, WAS TREATED WITH AMOXACILLIN FOR 7 DAYS BUT NO IMPROVEMENT</t>
  </si>
  <si>
    <t>BP-140/80_x000D_
NO OTHER POSITIVE FINDING</t>
  </si>
  <si>
    <t xml:space="preserve">HTN + Right knee osteoarthritis at orthopedic clinic, on enalapril 10 mg po BID HCT 25 mg PO dailY ) </t>
  </si>
  <si>
    <t xml:space="preserve">Lt knee pain of one 1 month </t>
  </si>
  <si>
    <t xml:space="preserve">well controlled HTN + ? OA of Knee </t>
  </si>
  <si>
    <t xml:space="preserve">Uric , RF       </t>
  </si>
  <si>
    <t xml:space="preserve">stabe                        </t>
  </si>
  <si>
    <t>Refill _x000D_
RTC- 3/12</t>
  </si>
  <si>
    <t>P= RVI (TDF+3TC+DTG ) + Lt side hemiplegia 2nd TB meninigits + ? CNS toxo +HTN on -HAART, Anti TB (start date 1/2/2015 EC) , Carbamazepine 200mg po bid ,Amlodipine 5 mg po/d, Cotri 960 mg po/D</t>
  </si>
  <si>
    <t xml:space="preserve">BP=140 / 97_x000D_
PR- 77                          </t>
  </si>
  <si>
    <t xml:space="preserve">fairly controlled                </t>
  </si>
  <si>
    <t>Refill_x000D_
adhere to strict LSM</t>
  </si>
  <si>
    <t>LEFT FOOT TINGLING OF 1 MONTH</t>
  </si>
  <si>
    <t>BP= 135/92_x000D_
Recorded= FBS= 119, 100_x000D_
BP= 110/70, 110/70, 120/80</t>
  </si>
  <si>
    <t>P1= Fairly controlled  HTN_x000D_
P2=Fairly controlled T2DM_x000D_
P3= dyslipiedemia</t>
  </si>
  <si>
    <t>refill medication_x000D_
send for RFT, lipid profile, Abd u/s, CBC, U/A</t>
  </si>
  <si>
    <t xml:space="preserve">P1= HTN_x000D_
P2=T2DM_x000D_
P3= dyslipiedemia_x000D_
ON METFORMIN 500 MG PO/DAY ,ATROVASTATIN 20 MG PO/DAY AMLODIPINE 5 MG PO/DAY </t>
  </si>
  <si>
    <t>COMPLAIN OF EPIGATRIC PAIN ,HE ALSO COMPLAIN OF NAUSEA</t>
  </si>
  <si>
    <t>DYSPEPSIA..</t>
  </si>
  <si>
    <t>WORK UP ....</t>
  </si>
  <si>
    <t>DYSEPSIA....</t>
  </si>
  <si>
    <t>has intermitant joint pain of three months</t>
  </si>
  <si>
    <t>PR=70/M  BP=100 / 68MMHG</t>
  </si>
  <si>
    <t>do serum vitamine D</t>
  </si>
  <si>
    <t xml:space="preserve">vitamine D  defieciency treated </t>
  </si>
  <si>
    <t>BP-140/80 RECENT FBS 265</t>
  </si>
  <si>
    <t>POORLY CONTROLLED TYPE 2 DM+ HYPERTENSION</t>
  </si>
  <si>
    <t>ADD GLIBENCLIMIDE  AND METFORMIN TO 1GM BID _x000D_
ADVICE ON DIET AND EXERCISE</t>
  </si>
  <si>
    <t xml:space="preserve">P=T2DM + HTN + Dyslipidemia; on MTF 500MG BID, Enalapril 10 mg po BID, Amlodipine 5 mg po/d and atrovastatin 40 mg po/day </t>
  </si>
  <si>
    <t>HAS LEFT FACE BURNINING SENSATION WAS ON CARBAMEZAPINE 200 MG PO BID BUT  THE PAIN IS AGGARAVATED SINCE HE STARTED THE MEDICATION</t>
  </si>
  <si>
    <t>PR=81/M  BP=146 / 80M,MHG,FBS=130MG/DL</t>
  </si>
  <si>
    <t>SAME  WITHGOOD GLYCEMIC CONTROL+ PN</t>
  </si>
  <si>
    <t>REFILL,PREGABALIN 75MG PO DAILY,HOLD CARBAMEZAPINE</t>
  </si>
  <si>
    <t xml:space="preserve">COMPLAINS DIARRHEA,NAUSEA EPIGASTRIC PAIN </t>
  </si>
  <si>
    <t>BP-120/60_x000D_
ABD-RUQ TENDERNESS</t>
  </si>
  <si>
    <t>SAME + DYSPEPSIA 2RY ? CHOLILITHIASIS</t>
  </si>
  <si>
    <t>hypertension with degenerative heart disease and sensory rafdiculpathy</t>
  </si>
  <si>
    <t>SAME + DYSPEPSIA 2RY ? CHOLELITHIASIS</t>
  </si>
  <si>
    <t xml:space="preserve">Ca++          </t>
  </si>
  <si>
    <t>BP= 161 / 67 PR=94 RR=17 _x000D_
#Recorded FBS= 131</t>
  </si>
  <si>
    <t xml:space="preserve">P1= T2DM _x000D_
P2= HTN </t>
  </si>
  <si>
    <t>P1= T2DM +DM+DM RETINOPATHY_x000D_
P2= HTN +? HHD_x000D_
On MTF 1gm BID, Glibenclemide 10mg BID, HCT 25mg/day and Enalapril 10mg BID</t>
  </si>
  <si>
    <t>BP- 150/70_x000D_
NO POSITIVE FINDING</t>
  </si>
  <si>
    <t>refill medication_x000D_
send for RFT, U/A, CBC</t>
  </si>
  <si>
    <t>T2DM on MTF 500mg po BID, Doanil 5 mg po bid p2: HTN o</t>
  </si>
  <si>
    <t>T2DM on MTF 500mg po BID, Doanil 5 mg po bid p2: HTN on amlodipine 5mg po daily and + Moderate to sever fatty liver- atrovastatin 20mg po daily , pregabaln - 75 mg po prn</t>
  </si>
  <si>
    <t xml:space="preserve">BP 100/70 HGA1C- 7.7_x000D_
</t>
  </si>
  <si>
    <t>no cough, no SOB, no edema, no visual problem on follow up, has easyfatigabnility , fatigue, patienmt physically affected (lost weight 7 kg and was admitted abnd treated at private hospittaly)now (no back pain, paresthasia, bilateral knee [pain,  good balance but has easy fatigbility, good understaning, cooperative0, no stress, no psychosocial , good dietary habit , good hgygien 9brush tooth), adhernt to medication, oileting (squating problem ),  socioal interaction has reduced. remarks 9no breast mass, no vagional discharge)</t>
  </si>
  <si>
    <t>sleeps werll, walkin g distance weak, muscle strength weak, no emotional change (feels sad), no memory loss, good judgement. remarks (BP 90/70 mmHg, pale conjictivi) FBS 127 mg/dl (on insulin and metformin)</t>
  </si>
  <si>
    <t xml:space="preserve">good disease course+ anemia + fatigue syndrome </t>
  </si>
  <si>
    <t>saltb restriction, be acvtive, eat oranic meat (liver, kidnmey for supplementation of iron),eat cooked vegitables and fruits dish, legumes dish, use only liquid oil, avoid fattyoilly food, avoid friued food, foot care (hygien, wear loose shoe, becareful while cutting nail, keep moisturizing legs with vaslin), sit on dry chair, sleep on dry matters, avoid heavy duty</t>
  </si>
  <si>
    <t>IBS on follow up at BLH , diabetes on follow up at BL:H, back pain , dyslipidemia</t>
  </si>
  <si>
    <t>BP= 188 / 107 PR=76 RR=17 _x000D_
Recorded</t>
  </si>
  <si>
    <t>P1= stage II HTN _x000D_
P2= PN_x000D_
P3= ?PAD</t>
  </si>
  <si>
    <t>send for RFT, U/A, CBC, ECG, Abdominopelvic U/S</t>
  </si>
  <si>
    <t>P1= stage II HTN on LSM_x000D_
P2= PN</t>
  </si>
  <si>
    <t xml:space="preserve">BP = 131/92 mmgh </t>
  </si>
  <si>
    <t xml:space="preserve">poor controlled HTN  </t>
  </si>
  <si>
    <t xml:space="preserve">BP=149 / 64    PR=85 RR=17 </t>
  </si>
  <si>
    <t>P1= Well controlled T2 DM _x000D_
p2= HTN + _x000D_
p3=Right renal stones + Right renal cyst + _x000D_
p4=BPH + Rt hand Dupuytren contracture + ? Lt hand ganglion</t>
  </si>
  <si>
    <t>refill medication_x000D_
appoint for 3 months</t>
  </si>
  <si>
    <t>P1= Well controlled T2 DM _x000D_
p2= HTN + _x000D_
p3=Right renal stones + Right renal cyst + _x000D_
p4=BPH + Rt hand Dupuytren contracture + ? Lt hand ganglion_x000D_
On NPH 30/20IU, Nifedipine 20mg BID and enalapril 5mg PO/day, ALFUZOSIN 10 MG PO DAILY 3 for months</t>
  </si>
  <si>
    <t>BP= 145/89 PR=76 RR=17 _x000D_
Recorded</t>
  </si>
  <si>
    <t>send for RFT, U/A, CBC, ECG, Abdominopelvic U/S_x000D_
refill med</t>
  </si>
  <si>
    <t>P1= stage II HTN on LSM_x000D_
P2= PN_x000D_
on unspecified Anti hypertensive, meloxicam 15 mg po QD</t>
  </si>
  <si>
    <t>PR=56  BP=121 / 82MMHG,FBS=95MG/DL</t>
  </si>
  <si>
    <t>refill,dohga1c,appoint after three months.</t>
  </si>
  <si>
    <t>DM for the past 1 yr ON NPH 26/13IU AM/PM SC BID</t>
  </si>
  <si>
    <t>BP- 111/80</t>
  </si>
  <si>
    <t>KNOWN HTNSIVE + TYPE 2DM</t>
  </si>
  <si>
    <t xml:space="preserve">CHANGE ENALAPRIL TO AMLODIPINE 10MG DAILY _x000D_
</t>
  </si>
  <si>
    <t xml:space="preserve">BP:    156/90   165/90     PR: 108 _x000D_
FBS: ??? </t>
  </si>
  <si>
    <t>cbc, oft, lipid profile, u/a, HgA1c</t>
  </si>
  <si>
    <t xml:space="preserve">p1: T2DM (&gt;6yrs) on MTF 500mg po bid, doanil 5mg po daily _x000D_
p2: known HTN on enalapril 5mg po bid ( but she did not took) </t>
  </si>
  <si>
    <t xml:space="preserve">PR=72/M  BP=136 / 78MMHG </t>
  </si>
  <si>
    <t>Same as above++?CAP</t>
  </si>
  <si>
    <t>P1=KNOWN CARDIAC (HHHD) + DVHD ( AR , MR) + P2=mild pulmonary P3=KNOWN Asthma ON : Budesonide - Formoterol - 80/4.5 mcg 160/4.5 ug Inhalation BID, Frusemide 40MG PO Once daily, Enalapril Maleate 10mg PO Once daily Atrovastatin - 20mg daily</t>
  </si>
  <si>
    <t>FBS = 171/91mmgh</t>
  </si>
  <si>
    <t xml:space="preserve">well controlled T + poor Controlled HTN </t>
  </si>
  <si>
    <t xml:space="preserve">voice change for the last 7 month which is progressivly worsen. it was occured suddnley. for which she was evaluated at ENT side and told no abnormality was detected. She complains bleeding through the nose 3 days back </t>
  </si>
  <si>
    <t>BP: 119 / 78_x000D_
 RFT: Cr: 0.8   urea: 25 _x000D_
neck x ray: Hyper pneumatized PNS</t>
  </si>
  <si>
    <t xml:space="preserve">p1: chronic small vessel ischemic changes on ASA 81 mg po daily and atrovastatin 40mg po daily </t>
  </si>
  <si>
    <t>PR=52/M  BP=133 / 77MMHG</t>
  </si>
  <si>
    <t>HTN WITH GOOD BP CONTROL+BRADY CRADIA 2?</t>
  </si>
  <si>
    <t xml:space="preserve">HE CAME TO AEOPD 4 DAYS BACK WITH THE COMPLIANT OF  SUDDEN ON SET OF LEFT SIDED CHEST PAIN, ASSOCIATED WITH GLOBALIZED HEADACH, TINNITUS, HEARING DECREAMENT,LOSS OF BALANCE, ABDOMINAL DISTENSION, EASY FATIGABILITY, LOSS OF APPETITE, PRUDUCTIVE COUGH OF 1 WK DURATION. BUT CURRENTLY HE He claims only tinnitis of Lt ear. otherwise no other SXS. HE IS A KNOWN stroke( Lt side body weakness &amp; dysarteria) pt w/c was occured 7 yrs back. </t>
  </si>
  <si>
    <t>BP=127 / 65, PR=77_x000D_
iX ON12/13/2023=&gt;  cHOLESTEROL= 145, tg=73</t>
  </si>
  <si>
    <t xml:space="preserve">OLD stroke( ? IS) + Tinnitis 2 to ? </t>
  </si>
  <si>
    <t>Change atrovastatin 20mg po daily to Rosuvastatin 10 mg po/d, ASA 81 mg po daily_x000D_
Link to ENT</t>
  </si>
  <si>
    <t>P= dyslipidemia on atrovastatin 20mg po daily, ASA 81 mg po daily</t>
  </si>
  <si>
    <t xml:space="preserve">cough worsen and headache </t>
  </si>
  <si>
    <t xml:space="preserve">newly diagnosed Asthmatic patient + 1st trimester Pregnancy </t>
  </si>
  <si>
    <t xml:space="preserve">advise a dinger signs </t>
  </si>
  <si>
    <t xml:space="preserve">CHBV + Moderate Fatty Liver </t>
  </si>
  <si>
    <t xml:space="preserve">Hepatitis B Viral Load </t>
  </si>
  <si>
    <t xml:space="preserve">she has eye pain and discharge </t>
  </si>
  <si>
    <t xml:space="preserve">she has left eye readiness </t>
  </si>
  <si>
    <t xml:space="preserve">Hypertension + ophthalmic infection </t>
  </si>
  <si>
    <t>lnmp 8 mo _x000D_
no complaint _x000D_
age 28 _x000D_
no family family hx of liver ds</t>
  </si>
  <si>
    <t xml:space="preserve">no peri stigmata of cld _x000D_
HBV viral &amp;lt; 10 iu/ml </t>
  </si>
  <si>
    <t xml:space="preserve">cont anc at hc _x000D_
us_x000D_
cbc oft </t>
  </si>
  <si>
    <t>chronic hep b ( since 1 year back)</t>
  </si>
  <si>
    <t xml:space="preserve">re fil her medication </t>
  </si>
  <si>
    <t xml:space="preserve">has lower back pain of -01 week duration. has frequency , dysuria </t>
  </si>
  <si>
    <t xml:space="preserve">bp 135 / 86 PR 102 fbs  153 </t>
  </si>
  <si>
    <t>? UTI + ? LBP 2o to spondylosis</t>
  </si>
  <si>
    <t>T2 DM + HTN; on Insulin 20/12 IU SC BID , Atrovastatin 20mg daily, Enalapril 10 mg/ 5 mg po/d</t>
  </si>
  <si>
    <t xml:space="preserve">seizure d/o </t>
  </si>
  <si>
    <t>has right shoulder joint pain 10 days</t>
  </si>
  <si>
    <t>bp  134 / 69 PR 94  fbs  93 HbA1c 8.55 Urea 15 Cr. 1.06</t>
  </si>
  <si>
    <t>P=TYPE 2 DM + HTN + DYSLIPIDEMIA; NPH=20/10 AM/PM, amlodipine 10 mg/day, enalapril 10mg/5mg Po bid, atrovastatin 20 mg po/day, ASA 81 mg po/day</t>
  </si>
  <si>
    <t xml:space="preserve">BP=130 / 83  PR= 58 RR=17 </t>
  </si>
  <si>
    <t xml:space="preserve">p1=KNOWN T2DM  +_x000D_
p2= HTN </t>
  </si>
  <si>
    <t>p1=KNOWN T2DM  +_x000D_
p2= HTN _x000D_
ON MTF - 500 MG PO BID ,ENALAPRIL 5 MG PO/D , ATROVASATIN 20 MG PO/D</t>
  </si>
  <si>
    <t xml:space="preserve">hypertension + essential hypertension  </t>
  </si>
  <si>
    <t>she has SOB and easy fatigablity upon mild exertion otherwise no orthopenia, PND, body swelling. she was having sore throat since childhood. she also complains decreased fetal movement of 5days duration</t>
  </si>
  <si>
    <t xml:space="preserve">v/s-bp-95 / 51, pr-80(regular)_x000D_
CBC, serum electrolyte are normal, U/A-trace leukocyte, cr-3.4, urea-97_x000D_
ECHO-CRVHD ?with Grade I-II aortic regurgitation. EF-71%, Aortic leaflet mildly thickened with mild AR, </t>
  </si>
  <si>
    <t>P1-CRVHD (mild AR) P2-3rd TM pregnancy P3-AKI r/o CKD P4-?IUGR</t>
  </si>
  <si>
    <t>B.penicillin 1.2MIU IM monthly, update RFT, U/A, serum electrolyte,  abdominopelvic U/S, 24hr urine protein, link to cardiac unit, refer to Abebech Hospital</t>
  </si>
  <si>
    <t>P1-CRVHD (mild AR) P2-3rd TM pregnancy P3-AKI r/o CKD</t>
  </si>
  <si>
    <t>pedal edema after Amlodipine_x000D_
Enalapril  was changed due to dry cough</t>
  </si>
  <si>
    <t>BP=139 / 93</t>
  </si>
  <si>
    <t>Appoint after 3month with seral BP record_x000D_
Change  Amlodipine with  Losartan 50mg PO daily_x000D_
send echo</t>
  </si>
  <si>
    <t>P1=KNOWN HTN on Amlodipine  5mg po daily_x000D_
P2=Moderate fatty liver on Atrovastatin 20mg PO daily_x000D_
P3=Gouty Arthritis on  Allopurinol 100mg PO daily_x000D_
P2= BOO 2ND BPH</t>
  </si>
  <si>
    <t xml:space="preserve">has unilateral headache </t>
  </si>
  <si>
    <t xml:space="preserve">bp 133 / 93 PR 83 </t>
  </si>
  <si>
    <t xml:space="preserve">well bp control + migraine headache </t>
  </si>
  <si>
    <t>HTN on HCT 25mg po daily, enalapril 5mg po day  and atrovastatin 20mg po daily</t>
  </si>
  <si>
    <t>BP- 141/75 mm Hg</t>
  </si>
  <si>
    <t xml:space="preserve">P1: DM + HTN(uncontrolled) Dyslipidemia + Gauty Arthritis + PN </t>
  </si>
  <si>
    <t>monitor  BP,FBS</t>
  </si>
  <si>
    <t xml:space="preserve">P1: DM + HTN(uncontrolled) Dyslipidemia+ Gauty Arthritis </t>
  </si>
  <si>
    <t xml:space="preserve">tingling sensation of toes of 6 mons duration </t>
  </si>
  <si>
    <t>BP=162/89, PR=88_x000D_
HBPM=169/96</t>
  </si>
  <si>
    <t xml:space="preserve">Uncontrolled HTN + dyslipidemia +? PN 2 to Vit-D deficiency </t>
  </si>
  <si>
    <t xml:space="preserve">INC. enalapril 10 mg po BID, HCT 25 mg po/d, Amlodipine 5 mg po/d, atrovastatin 20 mg po/d, amitriptyline 25 mg po/d, neurobin 1 tab po/d, Vit -D/Ca 1000 IU/500 mg, 1 tab po/d for 1 mon_x000D_
Appt after 3 mon with RFT, Lipid profile, serum ele </t>
  </si>
  <si>
    <t>P=HTN + dyslipidemia; on enalapril 10/5 mg po BID, HCT 25 mg po/d, Amlodipine 5 mg po/d, atrovastatin 20 mg po/d, amitriptyline 25 mg po/d, neurobin 1 tab po/d.</t>
  </si>
  <si>
    <t>BP=108 / 68  FBS= 174-184</t>
  </si>
  <si>
    <t xml:space="preserve">Adjust the dose of  of insulin to 18/6 and Metformin BID_x000D_
appoint after 1month with serial  FBS </t>
  </si>
  <si>
    <t>P1=TYPE 2DM ON  NPH  on 16/6IU( started 15days back) and Metformin 500mg PO daily</t>
  </si>
  <si>
    <t>has swelling over lumbar region and has lower back pain</t>
  </si>
  <si>
    <t>bp 162/96 PR 76</t>
  </si>
  <si>
    <t xml:space="preserve">low back pain 2nd to DDD causing mild spinal canal and spinal nerve foramina stenosis + soft tissue sarcoma </t>
  </si>
  <si>
    <t>P1- Known T IDM on NPH 38/18 P2- Left hemiparesis 2ndry to Hemorrhagic stroke P3-Newly diagnosed HTN On Amlodipine 10mg po daily - Pregabalin 75 mg po bid</t>
  </si>
  <si>
    <t>contain the same mgt</t>
  </si>
  <si>
    <t>Her husband come for medical report(past Hx)</t>
  </si>
  <si>
    <t>P=RVI ON HAART+SINUS TACHCARDIA,</t>
  </si>
  <si>
    <t xml:space="preserve">Bp- 139/75 mm Hg </t>
  </si>
  <si>
    <t>P1- HTN  +  pulmonary hypertension secondary to ? chronic PE</t>
  </si>
  <si>
    <t>monitor  PT,INR</t>
  </si>
  <si>
    <t>she complains intermittent dry cough, epigastric burning pain</t>
  </si>
  <si>
    <t>V/S-bp-89/48 pr-93(irregular) chest-clear MSS-trace pretibial edema, INR-1.19, aPTT-32.4</t>
  </si>
  <si>
    <t>HFmrEF 2ndry to ?Tachycardia induced CMP + AFib with controlled rate+ Metabolic syndrome (HTN + TIIDM + Obesity) + Subtherapeutic INR</t>
  </si>
  <si>
    <t>make warfarin 2.5mg po daily, continue others,  advised on risk of bleeding, see after 1month with INR</t>
  </si>
  <si>
    <t>HFmrEF 2ndry to ? Tachycardia induced CMP + AFib + Metabolic syndrome (HTN + TIIDM + Obesity) + Supratherapeutic INR</t>
  </si>
  <si>
    <t xml:space="preserve">Type 1 diabetics malleates </t>
  </si>
  <si>
    <t xml:space="preserve">Bp - 136/76 mm Hg </t>
  </si>
  <si>
    <t>PARAPARESIS 2ry to ICSOL + NEWLY DXED STAGE IV RVI Defined by Toxoplasmic encephalitis + Oral candidiasis</t>
  </si>
  <si>
    <t xml:space="preserve">advice on adherence </t>
  </si>
  <si>
    <t>v/s-bp-103 / 62, pr-86, _x000D_
UGI endoscopy-chronic bile gastropathy(diffusely hyperemic gastric mucosa with excess bile secretion no erosion no ulcer-----recommendation-symptomatic management)</t>
  </si>
  <si>
    <t>P1- B.Asthma  P2-CLBP 20 to ? P3-chronic bile gastropathy p4-Cholelithiasis</t>
  </si>
  <si>
    <t>pantoprazole 40mg po daily, continue others, see after a month, link to surgical side</t>
  </si>
  <si>
    <t>P- B.Asthma + CLBP 20 to ?+dyspepsia r/o PUD</t>
  </si>
  <si>
    <t>persistent headache_x000D_
she also has anterior neck mass_x000D_
but no mood change, hot/cold intolerance, body weight change_x000D_
no hx of abm, body weakness, photophobia_x000D_
she also has left eye sight decreased (claims she was told it had ?detachement and couldn't be fixed)</t>
  </si>
  <si>
    <t xml:space="preserve">Bp= 135 / 66 PR=76 RR=17 </t>
  </si>
  <si>
    <t>P1= primary headache _x000D_
P2= ? thyroid goiter</t>
  </si>
  <si>
    <t>send for neck U/S, TFT, brain MRI_x000D_
conntinue medication</t>
  </si>
  <si>
    <t>P1= primary headache _x000D_
on Ibuprofen 400mg po PRN</t>
  </si>
  <si>
    <t xml:space="preserve">bp 155 / 86 PR 90 fbs 146 </t>
  </si>
  <si>
    <t>poorly bp + farily  glycemic control</t>
  </si>
  <si>
    <t>P1- known HTN P2- newly Dx T2DM On; -Enalapril 2.5mg po bid -amlodipine 5mg po/d -Atrovastatin 20mg po/d -MTF 500mg po bid -NPH 24/12iu</t>
  </si>
  <si>
    <t>Come for refill medication</t>
  </si>
  <si>
    <t>P1=Known HTN on Amlodipine 2.5mg PO daily Clopidogril and Atrovastatin</t>
  </si>
  <si>
    <t>v/s-BP-130 / 86, pr-99_x000D_
cr-2.9, urea-72_x000D_
abd U/S-Renal parenchymal disease</t>
  </si>
  <si>
    <t>P1-T2DM(7yrs)  P2-HTN(1yr)  P3-AKI r/o CKD</t>
  </si>
  <si>
    <t>CBC, OFT, U/A, continue medications, come with HBPM, HBGM see after a month</t>
  </si>
  <si>
    <t>P1-T2DM(7yrs)  P2-HTN(1yr)  P3-AKI (resolved)...AFTER ONE MONTH CURRENT CR=2.4 urea=77</t>
  </si>
  <si>
    <t>BP- 110/80 mm Hg</t>
  </si>
  <si>
    <t xml:space="preserve">?ILD R/O SARCOIDOSIS + Moderate Pulmomnary Hypertension </t>
  </si>
  <si>
    <t xml:space="preserve">edema subside no complaint </t>
  </si>
  <si>
    <t>bp 120/66 _x000D_
no abnd</t>
  </si>
  <si>
    <t>same with det hcv rna \</t>
  </si>
  <si>
    <t xml:space="preserve">mdt on rx initiation _x000D_
ugi end _x000D_
refill </t>
  </si>
  <si>
    <t>p1= Decompensated CLD (portal v thrombosis) 2ry to chronic? HBC(Ab +ve) + P2=AFIB +P3= UTI (treated) + P4=moderate hyponatremia(127) +p5= Hypoalbuminemia(2.7)</t>
  </si>
  <si>
    <t>r/o medical fit</t>
  </si>
  <si>
    <t xml:space="preserve">Known DM + Stage 2 HTN </t>
  </si>
  <si>
    <t xml:space="preserve">no concern _x000D_
slight discpmfort while taking rx_x000D_
hiv neg </t>
  </si>
  <si>
    <t>no perip stigmata o f cld</t>
  </si>
  <si>
    <t xml:space="preserve">same with good adherance </t>
  </si>
  <si>
    <t xml:space="preserve">cont tdf _x000D_
rft </t>
  </si>
  <si>
    <t xml:space="preserve">chronic viral hepatitis ( HBV) for the last 4 years with high vl at third trimester as well as coarse liver </t>
  </si>
  <si>
    <t xml:space="preserve">numbness and tingling sensation of hands and feet of 1 year duration </t>
  </si>
  <si>
    <t xml:space="preserve">Bp- 138/75 mm Hg </t>
  </si>
  <si>
    <t xml:space="preserve">POORLY CONTROLLED GLYCEMIA + HTN + GOUTY ARTHERITIS + PN </t>
  </si>
  <si>
    <t xml:space="preserve">Neurobin 1 tab po daily </t>
  </si>
  <si>
    <t>POORLY CONTROLLED GLYCEMIA + HTN + GOUTY ARTHERITIS</t>
  </si>
  <si>
    <t>stable v/s clear chest</t>
  </si>
  <si>
    <t xml:space="preserve">B.Asthma          </t>
  </si>
  <si>
    <t>B.Asthma ON SALBUTAMOL PUFF PRN, beclomethasone 2 puff bid</t>
  </si>
  <si>
    <t xml:space="preserve">bp 138/75 PR 56 irregular </t>
  </si>
  <si>
    <t xml:space="preserve">well bp control + bradycardia 2o to ? </t>
  </si>
  <si>
    <t>LPR on follow up at ENT side + HTN on amlodipine 5 mg po day</t>
  </si>
  <si>
    <t xml:space="preserve">BP - 166/77 mm HG </t>
  </si>
  <si>
    <t>P- HTN(uncontrolled) with HHD</t>
  </si>
  <si>
    <t xml:space="preserve">ECG , Enalapril 10 mg po BID </t>
  </si>
  <si>
    <t xml:space="preserve">no complaint _x000D_
right eye itching </t>
  </si>
  <si>
    <t xml:space="preserve">bp 130/ 67 _x000D_
a1c= 6.7 % </t>
  </si>
  <si>
    <t xml:space="preserve">same with good glycemic crtl </t>
  </si>
  <si>
    <t xml:space="preserve">viral markers refill </t>
  </si>
  <si>
    <t xml:space="preserve">pyogenic liver abscess _x000D_
htn _x000D_
dm _x000D_
on enalepil 10 mg po daily_x000D_
metronodazoel 250 mg po tid and amoxiclav 625 mg po tid _x000D_
mtf 500 mg po daily </t>
  </si>
  <si>
    <t>complains epigastric burning pain otherwise no bleeding</t>
  </si>
  <si>
    <t>v/s-bp-115 / 72, pr-92</t>
  </si>
  <si>
    <t>Lower Limb proximal acute DVT(11th MONTH) + moderate fatty liver+dyslipidemia (on trx) ON RIVAROXAVAN 20 MG PO DAILY AND ATROVASTATIN 40 MG PO DAILY, Neurobion 1tab po daily</t>
  </si>
  <si>
    <t>omeprazole 20mg po daily, refill and see after 2months</t>
  </si>
  <si>
    <t>complains tremor of rt hand, slowness of movement (bradykinesia),</t>
  </si>
  <si>
    <t>bp 192 / 93  fbs 135</t>
  </si>
  <si>
    <t>Known DM + poorly controlled HTN + Parkinson's disease</t>
  </si>
  <si>
    <t>add amlodipine 5 x1, start credanil 25/250x2</t>
  </si>
  <si>
    <t>Known DM + Stage 2 HTN on Ateroz 20x1, ASA 81x1, MTF 1000X2, HCT 25X1, Atenolol 50x1</t>
  </si>
  <si>
    <t xml:space="preserve">compalint </t>
  </si>
  <si>
    <t xml:space="preserve">fibroscan in 2014 ec tifnnes median= 7.3 _x000D_
current vl= 364 63   age is 50 _x000D_
hiv neg </t>
  </si>
  <si>
    <t xml:space="preserve">same with rx indication </t>
  </si>
  <si>
    <t xml:space="preserve">tdf 300 mg po daily _x000D_
rft </t>
  </si>
  <si>
    <t>chronic viral hepatitis B (he was treated for 2 yrs and discontinued last 2 years due to lack of meds d)</t>
  </si>
  <si>
    <t xml:space="preserve">he came to AEOPD 1 wk back with the compliant of _x000D_
blood striked sputum associated with global type of headache, epigastric abdominal pain of 1 wk duration. Otherwise no hx of cough, chest pain, vomiting, diarrhea, previous hx of TB RX.He is discharged with Multivit &amp; omeprazole 20 mg po bid_x000D_
_x000D_
</t>
  </si>
  <si>
    <t xml:space="preserve">Ixs on 30/3/16=&gt; sputum gen xpert= MTB NOT DETECTED_x000D_
BF= No Hemoparasites seen_x000D_
ESR=80,_x000D_
CBC=&gt; WBC=2.4K, N=34.6, L=55.7, Hgb=12.9, Plt=47K; CRP&lt; 1 Cr=0.77, AST=2032( ALT=162( elevated),Bil-T=0.4, Na=139.47, K=3.25 xss=removed&gt; conclusion=mild interperitoneal free fluid 2ry to likely TB peritonitis [bowel loops were in normal caliber, wall thickness, distribution and peristaltic activity. the peritoneal reflections( oment and mesentery) show normal appearance. no abd. wall mass, defect or fluid collection demonstrated, mild free fluid is present in the peritoneal cavity]_x000D_
Upper GI ENdoscopy on Dec 11/2023= Gum Bleeding, severe gastropathy, Doudinitis _x000D_
</t>
  </si>
  <si>
    <t xml:space="preserve">Pancytopenia 2 to ? + ?  Diss TB(GI tract, peritonium)  +  severe gastropathy + Doudinitis </t>
  </si>
  <si>
    <t xml:space="preserve">Viral markers, PICT, Repeat LFT, VDRL </t>
  </si>
  <si>
    <t>p1 upper GI bleeding 2* to ? _x000D_
p2 bicytopenia(neutropenia and thrombocytopenia) 2 to ?</t>
  </si>
  <si>
    <t>bp 114 / 94 PR 96</t>
  </si>
  <si>
    <t>Epilepsy on sodium valporate 200MG/400 MG PO BID. P2: ? schizophrenia + ? moderate ID on risperidone 3 mg po daily</t>
  </si>
  <si>
    <t xml:space="preserve">has epigastic discomfort last 1 mo </t>
  </si>
  <si>
    <t xml:space="preserve">no per stgmataof cld _x000D_
hep B viral load = 211, 777 iu/ml </t>
  </si>
  <si>
    <t xml:space="preserve">hep b sag pos  and c ab po </t>
  </si>
  <si>
    <t xml:space="preserve">cr _x000D_
us_x000D_
hcv rna </t>
  </si>
  <si>
    <t>he has blurring and decreased vision of one month duration</t>
  </si>
  <si>
    <t>V/S-bp-122 / 79 pr-100 FBS-210-300mg/dl</t>
  </si>
  <si>
    <t xml:space="preserve">make NPH 24/12iu sc bid, continue others, A1C, CBC, OFT, serum electrolyte, U/A, see after one month, link to ophtha </t>
  </si>
  <si>
    <t>P=T2DM(13yrs) P2-HTN(4yrs)  P3-post chest wall abscess drainage(5wks back)_x000D_
ON METFORMIN 500mg po daily, NPH 22/10IU sc bid and Enalapril 5 mg po per day, Atrovastatin 20 mg po/d</t>
  </si>
  <si>
    <t>TIDM (controlled)</t>
  </si>
  <si>
    <t xml:space="preserve">Bp - 138/86 mm Hg </t>
  </si>
  <si>
    <t>P- Htn + Old Stroke</t>
  </si>
  <si>
    <t xml:space="preserve">discontinue Amlodipine </t>
  </si>
  <si>
    <t>bp  122/75 PR 80    abd us normal LFT WNL_x000D_
 HCV viral load 1,326, 742 which done 02/11/23</t>
  </si>
  <si>
    <t>chronic viral hepatitis  ( HCV) with high viral load</t>
  </si>
  <si>
    <t>chronic viral hepatitis  ( HCV)</t>
  </si>
  <si>
    <t xml:space="preserve">no cpmplaint _x000D_
no family hx </t>
  </si>
  <si>
    <t xml:space="preserve">vl not done others are normal </t>
  </si>
  <si>
    <t xml:space="preserve">same with no vl  </t>
  </si>
  <si>
    <t xml:space="preserve">no ind fpor rx _x000D_
see ehr in 7 mo </t>
  </si>
  <si>
    <t xml:space="preserve">chronic hbv 4 years </t>
  </si>
  <si>
    <t>she was discharged 4days back after she stayed for 9days. currently she has no new compliants</t>
  </si>
  <si>
    <t>v/s-bp-93 / 65, pr-102 HEENT-PC, NIS, LGS-4x6cm anterior neck mass which is nontender and smooth, chest-clear, cvs-s1 and s2 well heard no m or g, mss-no edema_x000D_
TFT= (free T3= 4.76, free T4 = 23.64, TSH= 0.09). ECG-sinus tachycardia + T wave inversion + incomplete RBBB _x000D_
Echo- SEVERE PUL. HTN WITH SEVERE TRICUSPID REGURGITATION AND MILD VENTRICULAR SYSTOLIC DYSFUNCTION LV EF 60%._x000D_
PULMONARY CT ANGIOGRAPHY ( 12/4/2023) - PULMONARY HTN, MULTIPLE PULMONARY NODULES R/O METASTASIS. RFT( 5/12/23)= Cr= 0.7, HS-cTnT( 12/4/2023)=0.013ng/ml</t>
  </si>
  <si>
    <t>P1-HF 2 to cor-pulmonale 2 to ? VS THYROCARDIAC DISEASE P2- toxic nodular goiter + polycythemia + severe pulmonary HTN  ON lasix 40 mg po/day, PTU 100 mg po tid PROPRANOLOL 40 mg po/day, SILDANAFIL 12.5 MG PO/DAY, rivaroxaban 10 mg po/day (pulmonologist suggestion )</t>
  </si>
  <si>
    <t>refill and see after one month with TFT, link to oncology, refer to black lion to chest unit</t>
  </si>
  <si>
    <t>Known DM + recurrent hypoglycemia</t>
  </si>
  <si>
    <t>no complain _x000D_
no family hx of liver ds</t>
  </si>
  <si>
    <t xml:space="preserve">US normal _x000D_
ast= 22   alt= 44 alp  alp 143 cr= 0.5 hebsag pos_x000D_
hcv ab neg </t>
  </si>
  <si>
    <t>same with no vl</t>
  </si>
  <si>
    <t xml:space="preserve">do vl _x000D_
follw </t>
  </si>
  <si>
    <t xml:space="preserve">chronic hep b ( 11 mo back </t>
  </si>
  <si>
    <t>BP=_x000D_
FBS=136,127,123,114,110</t>
  </si>
  <si>
    <t>refill medication_x000D_
appoint after 3month  with serial FBS record</t>
  </si>
  <si>
    <t>P1=TOXIC MNG on PTU 100mg PO BID, propranol 40mg PO daily_x000D_
P2=known diabetic on Metformin 500mg PO daily</t>
  </si>
  <si>
    <t>BP= 84 17 98 / 57</t>
  </si>
  <si>
    <t xml:space="preserve">P1=LEFT LOWER LIMB CHRONIC DVT _x000D_
p2= VENOUS ULCER + _x000D_
p3= VITILLIGO </t>
  </si>
  <si>
    <t>refill medication_x000D_
appoint for 1 month</t>
  </si>
  <si>
    <t>P1=LEFT LOWER LIMB CHRONIC DVT _x000D_
p2= VENOUS ULCER + _x000D_
p3= VITILLIGO _x000D_
ON ASA 81MG PO DAILY</t>
  </si>
  <si>
    <t>refill medication_x000D_
appoint for 1 month (continue wound care)</t>
  </si>
  <si>
    <t>Ixs on 6/4/16=&gt; TSH=3.5[ Lab ref= 0.3-4.2]; FT3=2.17[ Lab ref=2.8-7.1], FT4= 18.12[ Lab ref=12-22]</t>
  </si>
  <si>
    <t xml:space="preserve">? Sub clinical Hyperthyroidism +Secondary generalized seizure + Degenerative spondylosis L4 L5 anterior osteophyte </t>
  </si>
  <si>
    <t>Carbamazepine 200 mg po bid_x000D_
Pregababaline 75 mg po/d</t>
  </si>
  <si>
    <t>P=Sub clinical Hyperthyroidism +Secondary generalized seizure + Degenerative spondylosis L4 L5 anterior osteophyte on Carbamazepine 200 mg po bid</t>
  </si>
  <si>
    <t>RUQ of `1 year duration for this she went to a clinic 2 days back_x000D_
Abd U/S=fatty liver, CHOLELITHIASIS, EPIGASTRIC LIPOMA</t>
  </si>
  <si>
    <t xml:space="preserve">BP= 136 / 73 PR= 94 RR=17 </t>
  </si>
  <si>
    <t>P1=T2 DM + _x000D_
P2= PN_x000D_
p3= Choleliithiasis</t>
  </si>
  <si>
    <t>Link to surgical side for evaluation _x000D_
refill medication</t>
  </si>
  <si>
    <t>P1=T2 DM _x000D_
P2= PN; on MTF 500mg po BID, Doanil 10mg po BID, Neurobin 1tab po day and carbamazepine 200mg po daily</t>
  </si>
  <si>
    <t xml:space="preserve">BP=127 / 63 PR=91 RR=18 </t>
  </si>
  <si>
    <t>P1= Bicytopenia 2ndry to ?_x000D_
P2= CLUSTER HEADACHE _x000D_
P3 =? VIT D DEFICENCY</t>
  </si>
  <si>
    <t>Peripheral morhology, abdpelvic U/S_x000D_
haemup syrup</t>
  </si>
  <si>
    <t>P1= CLUSTER HEADACHE _x000D_
P2= Bicytopenia 2ndry to ?_x000D_
P3 =? VIT D DEFICENCY</t>
  </si>
  <si>
    <t>P1= Bicytopenia (Mod Anaemia, leukopenia)2ndry to ?_x000D_
P2= CLUSTER HEADACHE _x000D_
P3 =? VIT D DEFICENCY</t>
  </si>
  <si>
    <t xml:space="preserve">headache and neck pain is subsiding </t>
  </si>
  <si>
    <t>AST=38, ALT=86 ALP=111_x000D_
Na=141, K=3.5 , CL=110</t>
  </si>
  <si>
    <t xml:space="preserve">Appoint after 15days_x000D_
</t>
  </si>
  <si>
    <t xml:space="preserve">P1=NEWLY DX RVI + CNS TOXO VS TUBERCULOMAS + ? PYOGENIC MENINGITIS_x000D_
on anti TB 14days_x000D_
HAART is not started yet._x000D_
</t>
  </si>
  <si>
    <t xml:space="preserve">has headache , ingested food (non bloody)vomiting </t>
  </si>
  <si>
    <t xml:space="preserve">BP=                      </t>
  </si>
  <si>
    <t>Link to psych._x000D_
Repeat CBC UA LFT</t>
  </si>
  <si>
    <t xml:space="preserve">P1= poisoning (unspecified PO medication) </t>
  </si>
  <si>
    <t>clam to have no improvement</t>
  </si>
  <si>
    <t xml:space="preserve">She has taken 60 tabs of Na valproate at once   2wks back and disc. medication since then </t>
  </si>
  <si>
    <t>P1=ABSENCE Seizure - { EEG ABNORMAL AWAKE EEG tracing due to the presence of generalized definite epileptiform discharge}-Na valproate 200 mg PO BID ,</t>
  </si>
  <si>
    <t xml:space="preserve">has diarrhea for the past 3 days </t>
  </si>
  <si>
    <t>BP=142 / 65_x000D_
FBS =</t>
  </si>
  <si>
    <t xml:space="preserve">poorly controlled DM + </t>
  </si>
  <si>
    <t>Send CBC , RFT, UA,SE</t>
  </si>
  <si>
    <t>P1= Hypertnesion on amilodipine 10 PO daily and enalapril 10mg bid_x000D_
 P2: Diabetes on NPH 44/30IU, Metformin 500mg po per day</t>
  </si>
  <si>
    <t>halithosis</t>
  </si>
  <si>
    <t>BP      109/69           PR</t>
  </si>
  <si>
    <t>Haltisosis_x000D_
  query psychiatric disorder_x000D_
 peripherla neuropathy_x000D_
 LBP</t>
  </si>
  <si>
    <t>CBC abdominal ultrasound chest x ray bun and creatinine RBS stool and urinalysis</t>
  </si>
  <si>
    <t>Haltisosis_x000D_
  query psychiatric disorder</t>
  </si>
  <si>
    <t>no leg swelling_x000D_
 has adqute urine out put</t>
  </si>
  <si>
    <t xml:space="preserve">BP 134/89             </t>
  </si>
  <si>
    <t>Hypertension on amlodipine_x000D_
 post nephrectomy for kidny infection</t>
  </si>
  <si>
    <t>advised about life style modification_x000D_
 continue with amlodipine</t>
  </si>
  <si>
    <t>CHEST PAIN LEFT SIDED_x000D_
 EPIGASTRIC PAIN_x000D_
 AND FRQUENT BELCHING</t>
  </si>
  <si>
    <t>BP      108/63            PR</t>
  </si>
  <si>
    <t>Dyspepsia to rule out PUD_x000D_
 IHD_x000D_
IP</t>
  </si>
  <si>
    <t>ECG  SE ABDOMINAL ULTRASOUN CBC RBS</t>
  </si>
  <si>
    <t>Dyspepsia to rule out PUD_x000D_
 IHD</t>
  </si>
  <si>
    <t>P-1: known diabetic on premixed insulin 70/30, 32 IU AM, 16 IU PM and metformin 1 gm BID P-2: known hypertensive on amlodipine/valsartan 5/160 mg po daily and bisoprolol 2.5 mg po daily</t>
  </si>
  <si>
    <t>BP=137/86, PR=75_x000D_
HBPM=108-135/66-80_x000D_
Dopler u/s of both legs on 2/4/16= Unremarkable venous &amp; arterial doppler study of both limbs</t>
  </si>
  <si>
    <t>HTN + ? PN 2 to Vit D deficiency + IFG + ? Calcaneal spur + Nephrolithiasis + ? CKD 2 to HTN nephropathy</t>
  </si>
  <si>
    <t>Update RFT, FBS, U/A</t>
  </si>
  <si>
    <t>P=HTN + ? PN 2 to Vit D deficiency + IFG + ? Calcaneal spur + Nephrolithiasis; ON AMLODIPINE 5 MG PO/D, Neurobion 1 tab po/d</t>
  </si>
  <si>
    <t>BP=133/85, PR=78_x000D_
HHBPM=130-140/80-93_x000D_
FBS=106</t>
  </si>
  <si>
    <t>T2 DM(good glycemic control) + Uncontrol HTN</t>
  </si>
  <si>
    <t>MTF 500 mg po BID, amlodipine 10 mg po/d, HCT 25 mg po/d, Atrovastatin 20 mg po/d, Add Enalapril 5 mg po/d</t>
  </si>
  <si>
    <t>P=T2 DM + HTN; on MTF 500 mg po BID and amlodipine 10 mg po/d, HCT - 25 MGPO/D, ATROVASATATIN 40 MG PO/D[ But he took Atrovastatin 20 mg po/d]</t>
  </si>
  <si>
    <t>abdominal Discomfort of 15 days</t>
  </si>
  <si>
    <t xml:space="preserve">Abdpelv U/S , H . Pyloric </t>
  </si>
  <si>
    <t xml:space="preserve">bilateral leg sensation and pain of 6 months </t>
  </si>
  <si>
    <t xml:space="preserve">Know HTN on Medication + ? OA  + PNP + Hypergycimia (154mg/dl) </t>
  </si>
  <si>
    <t>foot xary , FBS, Lipidprofil, H</t>
  </si>
  <si>
    <t xml:space="preserve">Know HTN on Medication + ? OA  + PNP </t>
  </si>
  <si>
    <t xml:space="preserve">bilateral leg tingling &amp; burning pain </t>
  </si>
  <si>
    <t>BP=115/62, PR=77_x000D_
FBS=147-193_x000D_
TSH( on 20/9/2023)=0.913micIU/ml</t>
  </si>
  <si>
    <t xml:space="preserve">Poorly controlled T2 DM + hypothyroidism +? Diabetic PN </t>
  </si>
  <si>
    <t>MTF 1.5/1 gm po bid, INC. Glimepiride 6 mg po daily, Atrovastatin 20 mg po/d Levothyroxin 100 mic.gm Po daily, Add Neurobion 1 tab po/d_x000D_
Appt after 3 mons with HgA1c, , RFT&amp; TFT</t>
  </si>
  <si>
    <t>P=Known T2 DM( &gt; 7 yrs) + hypothyroidism ( &gt; 7 yrs)+ Dyslipidemia; On MTF 1.5/1 gm po bid, Glimepiride 4 mg po daily, Atrovastatin 20 mg po/d Levothyroxine 100 mic.gm Po daily</t>
  </si>
  <si>
    <t>BP=139/70,PR=67</t>
  </si>
  <si>
    <t>refill the medication and advise on diet and tell him to bring serial  FBS measurement for next follow up time</t>
  </si>
  <si>
    <t>Problem List_x000D_
DM on NPH 30/16 IU SC BID</t>
  </si>
  <si>
    <t xml:space="preserve">BP=140 / 80, PR=90   </t>
  </si>
  <si>
    <t>CKD 2 to ?HYPERTENSIVE NEPHROPATHY P2. OLD stroke( ? IS) +Dyslipidaemia</t>
  </si>
  <si>
    <t>LIPID PROFILE, RFT, VDRL</t>
  </si>
  <si>
    <t>P1=CKD 2 to ?HYPERTENSIVE NEPHROPATHY P2. OLD stroke( ? IS) + Dyslipidaemia; On Amlodipine 10mg/day, Carvedilol 6.25 mg po/d, Lasix 20 mg po/d, ATEROZ 20MG PO/D, ASA 81MG PO/D</t>
  </si>
  <si>
    <t xml:space="preserve">no headache or SOB </t>
  </si>
  <si>
    <t>Repeat BP=168/104_x000D_
HBPM=128-130/70-90_x000D_
FBS=122-167</t>
  </si>
  <si>
    <t xml:space="preserve">poorly controlled T2 DM + Newly Dxed Stage II HTN </t>
  </si>
  <si>
    <t>NPH=54/38 AM/PM, MTF 850 mg po bid, Atrovastatin 20 mg po per day, Add Amlodipine 5 mg po/d_x000D_
Appt with RFT, Serum ele, HgA1c</t>
  </si>
  <si>
    <t>P=T2 DM( for 15 yrs &amp; on Insulin 12 yrs); on NPH=56/40[ But he took NPH=54/38 AM/PM ], MTF 500 mg po bid, Atrovastatin 20 mg po per day</t>
  </si>
  <si>
    <t xml:space="preserve">BP=136/83,PR=83,FBS=191mg/dl </t>
  </si>
  <si>
    <t>refill the medication and advise on diet  and tell her to bring serial BP and FBS measurements for next follow up time</t>
  </si>
  <si>
    <t>Problem List_x000D_
Known type 2 dm on Nph 48/36 iu sc bid and MTF 500mg po day , atrovastatin 20 mg po day and amlodipine 10 mg po/day but she discontinued amlodipine b/c it causes bilateral leg sweeling</t>
  </si>
  <si>
    <t>vs bp 110/70 PR 88</t>
  </si>
  <si>
    <t>Problem List p1-epilepsy + p2-HTN</t>
  </si>
  <si>
    <t>Problem List p1-epilepsy + p2-HTN p3-old stroke taking Asa 81 mg po/day Atrovastatin 40 mg po/day amilodipine 5 mg po/day phenytoin 100mg po tid, sodium valporate 400mg po bid</t>
  </si>
  <si>
    <t>BP=139/70,PR=67,FBS=100-130 mg/dl</t>
  </si>
  <si>
    <t xml:space="preserve">complain  weasy  fategability    and right  flank  pain   with  tea coulour  urin  change  with  dribling  AND  COMPLAIN  LEFT  CHEST  PAIN  RADEATES  TO  LEFT  ARM </t>
  </si>
  <si>
    <t>bp  147/86  pr  55</t>
  </si>
  <si>
    <t>HTN+?HHD+?MI+BOO?BPH  +?RENAL  STONE</t>
  </si>
  <si>
    <t xml:space="preserve">SEND  ECG  ,  LIPID  PROFILE  ,,ELECTROLYTE  RFT   CBC  ABDOMENAL  U/S  </t>
  </si>
  <si>
    <t>p1 grade 3 internal hemmoroid_x000D_
 p2 known hypertension on medication</t>
  </si>
  <si>
    <t xml:space="preserve">TSH, FT3, FT4 </t>
  </si>
  <si>
    <t xml:space="preserve">Hypothyrodism  2ry to Thyrodoctomy </t>
  </si>
  <si>
    <t>BP=144/88, PR= 85_x000D_
HBPM=120/90_x000D_
FBS=130-148</t>
  </si>
  <si>
    <t xml:space="preserve">T2DM ( Fair glycemic control) + ? PN +? HTN </t>
  </si>
  <si>
    <t>LSM advised_x000D_
MTF1000 mg po BID, Daonil 5 mg po BID, Atrovastatin 20 mg po/d, Neurobion 1 tab po/d_x000D_
Serial BP &amp; FBS serial measurement advised</t>
  </si>
  <si>
    <t>P=T2DM on metformin 1000 mg po BID, Daonil 5 mg po BID, Atrovastatin 20 mg po/d, Neurobion 1 tab po/d</t>
  </si>
  <si>
    <t xml:space="preserve">he has adequate uop, </t>
  </si>
  <si>
    <t>bp 115/77-140/77  fbs 95-105 cr 2.1, k 6.13</t>
  </si>
  <si>
    <t>well controlled htn + dm + hyperkalemia</t>
  </si>
  <si>
    <t>do rft,s/e</t>
  </si>
  <si>
    <t>P1-HTN P2- T2DM P3- Ischemic stroke P4-Stage 3 stage 4 CKD (eGFR 35, Cr 2.1) ON ASA 81 MG PO/DAY, ATROVASTATIN 40 MG PO/D, METFORMIN 500 MG PO BID, AMLODIPINE 10mg po daily, enalapril 5mg PO daily, Lasix 40mg PO TID</t>
  </si>
  <si>
    <t>she has easy fatigablity upon mild exertion and abd swelling is the same otherwise no other compliants</t>
  </si>
  <si>
    <t>v/s-bp-164 / 100 home-134/80 PR-62 chest-clear, cvs- s1 and s2 well heard no m or g, abd-full abdomen with positive sign of fluid collection, MSS-no edema_x000D_
 FBS-140  A1C-6.1% AST/ALT/ALP-54/33/93  ECG-Normal</t>
  </si>
  <si>
    <t>P1- T2DM on MNT P2-HTN P3-?peritoneal TB, P4-PN _x000D_
on Amlodipine 10 mg po/d, HCT 25 mg po/d, losartan 50 mg po/d,  Amitriptyline 25 mg po/d, neurobin 1 tab po/d, Metoprolol 25 mg po daily, ANTI -TB( 45 DAYS)</t>
  </si>
  <si>
    <t>advised on LSM, refill and see after one month</t>
  </si>
  <si>
    <t>BP=141/72,PR=69,FBS=124,132,150mg/dl,HgbA1C=8.2MG/DL</t>
  </si>
  <si>
    <t>poor glycemic control and  fair bp control</t>
  </si>
  <si>
    <t>Problem List_x000D_
T2DM on Daonil 10 mg po BID MTF1000 mg po bid HTN on nifedipine 20 mg po/d(BUT HE IS TAKING AMLODIPINE 5MG PO DAILY ASPRESCRIBED AT BLH); PNP on Neurobin 1 tab po/d Amitriptyline 25 mg po/d, B. BRHONCHITIS on Almetamin 1tab prn,PCM 1GM PO PRN,TRAMADOL 50 MG PO PRN,ATORVASTATIN 40 MG PO DAILY</t>
  </si>
  <si>
    <t>bp 152 / 81  fbs is not done</t>
  </si>
  <si>
    <t>advice her on life styl modification and drug adherence, SMBG, do oft, s/electrolyte, 24HR URINE PROTIEN, HGA1C, RETINOPATHY SCREENING</t>
  </si>
  <si>
    <t>NYHA class 4 stage c CHF 2ry HHD + T2 DM+CHTN +above knee amputation +stage 4 CKD(eGFR=30) on lasix 60X3, atrovastatin 40X1, amlodipine 10X1, ENALAPRIL 5 X2, DAPA 10 X1, ASA 81 X1, NPH 16/8. HGBA1C=9.9, last cr-2</t>
  </si>
  <si>
    <t xml:space="preserve">soar throat associated with feeling of phlegm attached to her throat of 10 yrs duration_x000D_
No fever, chills or rigor </t>
  </si>
  <si>
    <t>BP=122/85, PR=78_x000D_
Neck U/S on 6/12/16= Few thyroid nodules with benign feature _x000D_
Thyroid FNAC(8/12/15)=Thyroid â€“ Benign follicular nodule (colloid goiter with cystic degeneration)_x000D_
Ixs on 12/5/23=&gt; TSH=1.250[N], FT3=2.93[N], FT4=1.04[N]</t>
  </si>
  <si>
    <t xml:space="preserve">Controlled HTN + colloid goiter (Euthyroid) + ? Chronic laryngitis </t>
  </si>
  <si>
    <t>Amlodipine 5 mg po/d, Atorvastatin 20 mg po/d</t>
  </si>
  <si>
    <t>P=HTN + Dyslipidemia; on Amlodipine 5 mg po/d and Atorvastatin 20 mg po/d</t>
  </si>
  <si>
    <t>BP=122/68, PR=64_x000D_
HBPM=122-129/72-79</t>
  </si>
  <si>
    <t>HCT 25mg po/d, Amlodipine 5 mg po/d</t>
  </si>
  <si>
    <t>P=HTN; on HCT 25mg po/d, Amlodipine 5 mg po/d</t>
  </si>
  <si>
    <t>P- RVI ON HAART+ BRONCHIAL ASTHMA</t>
  </si>
  <si>
    <t>continue the same mgtr</t>
  </si>
  <si>
    <t>she had one episode of  epistaxis and one episode of tarry stool for which she discontinued warfarin for one wk by herself. she also complians watery diarrhea of 2wks duration of 2episodes per day and crampy abdominal pain. otherwise no hx of fever, cough, vomiting</t>
  </si>
  <si>
    <t>v/s-bp-98 / 63, pr-74 INR-1.82</t>
  </si>
  <si>
    <t>CBC, S/E, serum electrolyte, warfarin 2.5mg po every other day, propranolol 20mg po daily</t>
  </si>
  <si>
    <t>P-1 Chronic PV thrombosis P-2 Cholelithiasis Abd u/s: -Huge splenomegally + Mild hepatomegally sec to likely portal hypertension sec to chronic portal vein thrombosis with cavernous transformation -Multiple Calcified uterine myomas On Propranolol 20mg PO daily, warfarin 2.5mg PO daily</t>
  </si>
  <si>
    <t xml:space="preserve">bilateral eye itching </t>
  </si>
  <si>
    <t xml:space="preserve">well controlled HTN  + Eye itching 2ry to ? </t>
  </si>
  <si>
    <t>BP=117/90, PR=100_x000D_
FBS=276-310</t>
  </si>
  <si>
    <t xml:space="preserve">? poorly controlled T2 DM + ? DKA +  HTN </t>
  </si>
  <si>
    <t xml:space="preserve">Advised on drug adherence; send FBS, Urine ketone </t>
  </si>
  <si>
    <t>P=T1 DM + HTN; on NPH=32/22 IU SC BID[ But she took NPH 30/20iu SC BID], MTF 500mg po daily, amlodipine 5mg po bid and enalapril 10mg po daily</t>
  </si>
  <si>
    <t>BP=132/85,141/83,142/88,PR=94</t>
  </si>
  <si>
    <t>refill the medication and advise on diet and tell her to bring serial BP measurement for next follow time link to dermatology unit</t>
  </si>
  <si>
    <t>Problem List_x000D_
chronic HTN  on enalapril  5 mg PO /dl ,HCT 25 mg po/day</t>
  </si>
  <si>
    <t>v/s-bp-109 / 66 pr-60(regular)</t>
  </si>
  <si>
    <t>refill and see after 2months</t>
  </si>
  <si>
    <t>B/P-- 150/88 , chest--- clear , CVS--NAD , Abdomen-- spleen tipped  CBC--- ? ALT---100, AST--66 , HBVsAg--negative , U/sound-- coarse echotexture  of liver  and mild splenomegaly.</t>
  </si>
  <si>
    <t>RVI  + chronic viral hepatitis ( HCV ) in compensated cirrhosis .</t>
  </si>
  <si>
    <t>HCV RNA + CBC.</t>
  </si>
  <si>
    <t>He is found to be reactive  for  RVI and  HCV while undergoing medical check . No previous jaundice   Moderate alcohol.</t>
  </si>
  <si>
    <t>BP=125/,PR= 63</t>
  </si>
  <si>
    <t>refill the medication and advise on diet  and tell her to bring serial BP MEASUREMENTS FOR NEXT follow up time</t>
  </si>
  <si>
    <t>Problem List_x000D_
HTN + Dyslipidemia; on atorvastatin 20 mg po/d , AMLODIPINE 5 MG PO/D,neurobin 1 tab/day</t>
  </si>
  <si>
    <t>bp 147/77- 165/90  fbs 140</t>
  </si>
  <si>
    <t>p1 T2DM + P2- HTN P3- BOO 2ry to ? BPH</t>
  </si>
  <si>
    <t>D/C enalapriland atenolol, start ateroz40x1, Amlodipine/valsartan/HCT 5/160/12.5 x1, advice him on SMBG and BP</t>
  </si>
  <si>
    <t>p1 T2DM + P2- HTN P3- BOO 2ry to ? BPH follow up at surgical side- Dutasterid 0.5mg + Tamsulosin 0.4mg On - enalpril 10x1 -HCT 25x1 - atenolol 50mg x1, MTF 500x1</t>
  </si>
  <si>
    <t xml:space="preserve">poor controlled T2 DM  + Dyspesia </t>
  </si>
  <si>
    <t xml:space="preserve">CBC, , Hgb A1C </t>
  </si>
  <si>
    <t xml:space="preserve">Lt Ear pain associated with tinnitus of  4 mons duration. She has also neck pain associated with headache &amp; pain radiating to the arms of 3 mons duration. She has a hx of Lt ear discharge &amp; bleeding 7 mons back. Otherwise no current ear discharge, Fever </t>
  </si>
  <si>
    <t>BP143/84. PR=87_x000D_
FBS=104</t>
  </si>
  <si>
    <t xml:space="preserve">HTN(fair BP) + T2DM( Good glycemic control) + Radiculopathy 2 to ? Cervical Spondylosis + Tinnitus 2 to ? + ? COM </t>
  </si>
  <si>
    <t>cervical x ray, Link to ENT_x000D_
MTF 1 gm po bid, atrovastatin 20 mg po/d, Amlodipine 10 mg po/d, Enalapril 5 mg po/d, ASA 81 mg po/d</t>
  </si>
  <si>
    <t>P=well controlled HTN + T2DM; on MTF 1 gm po bid, atrovastatin 20 mg po/d, Amlodipine 10 mg po/d, Enalapril 5 mg po/d, ASA 81 mg po/d, Amitriptyline 25 mg po/d[ But she discontinued b/c she feels sleepiness in day times &amp; slurring of speech]</t>
  </si>
  <si>
    <t>intermittent cough and easy fatigablity upon mild exertion</t>
  </si>
  <si>
    <t>v/s-bp-107 / 66, pr-60(irregular) Sao2-86%, chest-clear, mss-no edema</t>
  </si>
  <si>
    <t>the same +?AF</t>
  </si>
  <si>
    <t>make enalapril 5mg po bid, metoprolol 25mg po daily, lasix 20mg po daily, continue others, update ixs, ECG see after 1month</t>
  </si>
  <si>
    <t>Asthma + DCMP(EF=45% &amp;TAPSE=28mm) On Metoprolol 12.5mg PO daily, Enalapril 5x1, Spironolactone 25 mg po/day, Frusemide 40mg daily, Beclomethasone 2 puff bid, Salbutamol puff PRN</t>
  </si>
  <si>
    <t xml:space="preserve">BP  139/83   PR  82  </t>
  </si>
  <si>
    <t>send  rft  rbs   ecg</t>
  </si>
  <si>
    <t>known HTN on amlodipine 10 mg po daily</t>
  </si>
  <si>
    <t>Provoked left lower limb subacute proximal</t>
  </si>
  <si>
    <t xml:space="preserve">BP=123/70,126/70,137/67,PR=73,FBS=93,113,123mg/dl </t>
  </si>
  <si>
    <t>refill the medication and advise on diet and tell her to bring serial FBS and BP measurements for next follow up time</t>
  </si>
  <si>
    <t>T2 DM on  metformine 500 mg po/ day ,atrovastatin 20 mg po /day ,ASA=81 mg po/day</t>
  </si>
  <si>
    <t>B/P--160/90 , chest---clear , CVS--murmur of AS , abdomen-- ?splenomegaly. LFT -- ??</t>
  </si>
  <si>
    <t>? Hypertension .</t>
  </si>
  <si>
    <t>LFT  + U/S.</t>
  </si>
  <si>
    <t>Dx---cirrhosis of undefined etiology + Degenerative AS</t>
  </si>
  <si>
    <t xml:space="preserve">change of behaver and forgottfullnes of 6 month </t>
  </si>
  <si>
    <t xml:space="preserve">Well controlled HTN + change of behaver 2ry to ? Psychiatric disorder </t>
  </si>
  <si>
    <t xml:space="preserve">Well controlled HTN + change of behaver 2ry to ? </t>
  </si>
  <si>
    <t>LEFT HIP JOINT CHILDHOOD TRAUMA</t>
  </si>
  <si>
    <t>BP=161/92 , PR=86_x000D_
FBS=122-167</t>
  </si>
  <si>
    <t xml:space="preserve">T2DM + Dyslipidemia + HTN ON LSM </t>
  </si>
  <si>
    <t xml:space="preserve">MTF 1000 mg po bid, Change Daonil 5 mg po/d to glimepiride 4 mg po/d  and atrovastatin 20 mg po daily_x000D_
Appt after 2 wks with serial BP &amp; FBS measurement _x000D_
Advised on LSM </t>
  </si>
  <si>
    <t>P1: T2DM +? Dyslipidemia on MTF 1000 mg po bid, Daonil 5 mg po/d  and atrovastatin 20 mg po daily P2: HTN ( on LSM)</t>
  </si>
  <si>
    <t>numbness and tingling session</t>
  </si>
  <si>
    <t>bp 123 / 70  Hga1c 9.4, FBS 200</t>
  </si>
  <si>
    <t>P-1 HF imp EF (from EF 10-15% to 45%) 2ry IHD P-2 Poorly controlledT2 DM + Dm neuropathy</t>
  </si>
  <si>
    <t>consider insulin shift on next follow up after hga1c determination do OFT, S/E, amitryptline 12.5 x1</t>
  </si>
  <si>
    <t xml:space="preserve">P-1 HF imp EF (from EF 10-15% to 45%) 2ry IHD P-2 T2 DM - Enalapril 10 mg po bid, - Metformin 1250mg PO BID, - Glibenclimide 10mg po bid, - Dapagliflozin 10mg PO daily (not taking) - Spironolactone 25mg PO/d, - bisprolol 10 mg po/d - Atorvastatin 40 mg PO/d , - ASA 81mg PO/d </t>
  </si>
  <si>
    <t>BP=150/83,PR=76</t>
  </si>
  <si>
    <t>Problem List_x000D_
P=HTN + Dyslipidemia + DVHD (mild AR); on Enalapril 10 mg po/d and Atorvastatin 20 mg po/d , lasix 20 mg po day</t>
  </si>
  <si>
    <t>v/s-bp-145 / 68, pr-68, FBS-130-220, INR-1.79</t>
  </si>
  <si>
    <t>the same + poor glycemic control + subtherapeutic INR</t>
  </si>
  <si>
    <t>advised on adherence and LSM, A1C, INR, make warfarin 5mg po 4days and 2.5mg 3days per wk, continue others, come with HBPM and see after one month</t>
  </si>
  <si>
    <t>P1- T2DM (9 yrs) P2- Atrial fibrillation + Moderate PHTN On Frusemide 40/BID, Spironolactone 25mg /day, Bisoprolol 5MG PO /day, Digoxin 0.125/day, warfarin 5 mg/2.5 mg alternatively po/d, NPH 24/10IU and metformin 500 mg PO/d Previous CXR (2 month back)= chronic bronchitis with super-infection</t>
  </si>
  <si>
    <t>P1 SIMPLE NODULAR GOITOR +UNCONTROLLED HYPERTENSION</t>
  </si>
  <si>
    <t xml:space="preserve">urgency and frquency of 8 months </t>
  </si>
  <si>
    <t xml:space="preserve">Well controlled HTN + Cystitis + Uinilateral tremor 2ry to  Parkinsonsim </t>
  </si>
  <si>
    <t xml:space="preserve">U/A, OFT, </t>
  </si>
  <si>
    <t>she has n0n specific symptoms and air way spasm like symptoms.</t>
  </si>
  <si>
    <t xml:space="preserve">B/P--140/70 , chest -- strider CVS --NAD , </t>
  </si>
  <si>
    <t xml:space="preserve">? Upper air way lesion  + controlled pressure </t>
  </si>
  <si>
    <t>HCT 50 mg po /d + Atenolol 50 mg po/d  +  ENT evaluation .</t>
  </si>
  <si>
    <t>still she complains numbness and tingling of hands</t>
  </si>
  <si>
    <t xml:space="preserve">BP 113 / 83           </t>
  </si>
  <si>
    <t>refill, update SERUM VD, TFT,HGA1C</t>
  </si>
  <si>
    <t>P-1 Known RVI P-2 Liver hemangioma P-3 PN RX- ON HAART -PREGABALINE 150MG PO BID -CARBAMAZEPINE 200 MG PO BID(Not taking it), Amitriptyline 12.5 mg PO noc.</t>
  </si>
  <si>
    <t>V/S-bp-123 / 59 pr-108 chest- clear, cvs-s1 and s2 well heard no m or g, MSS-no edema_x000D_
CHEST CT WITH CONTRAST- Enlarged MPA with right lower lobe branch and left upper lobe branch central luminal filling defect suggesting acute PE with pulmonary HTN</t>
  </si>
  <si>
    <t>p1-COPD _x000D_
p2-Acute PE (CT SCAN EVIDENCE) _x000D_
p3-Known Schizophrenia (8yrs on CPZ)_x000D_
P4-cholelithiasis on rivaroxaban 20mg po daily, symbicort 2puff bid and salbutamol 2puff prn</t>
  </si>
  <si>
    <t>do spirometry, refill, link to psychiatry and surgical side, see after one month</t>
  </si>
  <si>
    <t>p1-COPD _x000D_
p2-Acute PE (CT SCAN EVIDENCE) _x000D_
p3-Known Schizophrenia (8yrs on CPZ)_x000D_
P4-cholelithiasis  on rivaroxaban 20mg po daily, symbicort 2puff bid and salbutamol 2puff prn</t>
  </si>
  <si>
    <t xml:space="preserve">bilateral leg pain of 2 months </t>
  </si>
  <si>
    <t>bp=130/85,pr=89,FBS=110,120,145 mg/dl</t>
  </si>
  <si>
    <t>refill the medication and advise on diet  and tell him to bring serial BP  and FBS measurements for next follow up time</t>
  </si>
  <si>
    <t>Problem List_x000D_
T2DM ON medication</t>
  </si>
  <si>
    <t>v/s-bp-136 / 74 pr-64</t>
  </si>
  <si>
    <t>VHD( mild MR)  + HTN + BPH_x000D_
on Lasix 40mg PO daily, spironolactone 12.5mg PO daily, Alfuzosin 10mg po daily</t>
  </si>
  <si>
    <t>advised on LSM, come HBPM, refill and see after 3months</t>
  </si>
  <si>
    <t>she is doing fine</t>
  </si>
  <si>
    <t>bp  132 / 78</t>
  </si>
  <si>
    <t>BRONCHIAL ASTHMA+mild traction bronchoectasis on symbicort 1 puff  MART</t>
  </si>
  <si>
    <t>b/p--- 110/62 , PR---72 ,  CBC--WNL , FBS--150 , HgbA1c -- 6.2% , LFT --WNL , RFT --WNL ,</t>
  </si>
  <si>
    <t>controlled pressure + glycemia .</t>
  </si>
  <si>
    <t>Daonil 10/ BID + Atenolol 50 mg po/d + Lisinopril 10 mg /D +Metformin 1 gm BID .+ Ateroz 20 mg po/d + bromazepam..</t>
  </si>
  <si>
    <t>advised on LSM, come with HBPM, refill and see after 3months</t>
  </si>
  <si>
    <t>no cough, no SOB, no edema, has dyspepsia, eye prickinmg pain, no red eye but has lacriomation, no back pain, patresthasia, joint mobility good (bilateral knee pain, no swelling, has creptaton0, good balance , good undrerstanding, cooperative, pt has fatigue  (no goiitor, pin k conhjictivi, not on diuretics, has chronic gastrites), no obesity, no stress, no psychosocial distress, good dioetary habit, good hygien (brush tooth), adherent to medication, toileting good (constipation), good social interaction. remarks 9no breast mass, no vagoinal dischaerge) weist circumferance  91 cm / height 150 cm  = 0.6 pt has visceral obesity risk fatty liver</t>
  </si>
  <si>
    <t>sleeps well, walking distance good, muscle strength weak, no emotional change,no mmory loss, good judgement</t>
  </si>
  <si>
    <t>good disease course + chron mic gastrites</t>
  </si>
  <si>
    <t>salt restriction, be acvtive, minimize coffee,prevention of fall, vegitable and fuit dish, leghumes dish, use only liqiuid oil, avoid fattyoilly food, avoid fried food, get adequate sun light, foot care (hygien, wear loose shoe, becareful while cutting naiol, keep moisturizing legs with vaslin), keep candy in pocket</t>
  </si>
  <si>
    <t xml:space="preserve">productive cough 2 moths </t>
  </si>
  <si>
    <t xml:space="preserve">CXR, CBC       </t>
  </si>
  <si>
    <t>fbs  151  180</t>
  </si>
  <si>
    <t xml:space="preserve">refill and  appoint  after 1  month    with  sereal  fbs  record     and  repeat  u/a  and  rft  ,abdomenal  u/s   </t>
  </si>
  <si>
    <t>T2DM ON NPH 22/10 METFORMIN 500 MG PO/DAY</t>
  </si>
  <si>
    <t>she is complaining bilateral leg swelling more likely due to drug effect</t>
  </si>
  <si>
    <t>BP=111/70,PR=81</t>
  </si>
  <si>
    <t>good BP measurements</t>
  </si>
  <si>
    <t>Problem List_x000D_
chronic HTN on amlodipine 10 mg po/day but she is complaining bilateral leg swelling so its changed  to nifedipine 10 mg po/day</t>
  </si>
  <si>
    <t>Family came to report that he is in same state.</t>
  </si>
  <si>
    <t>Home B/P measurement.  116 --144/ 70-87 .</t>
  </si>
  <si>
    <t>complains tingling and intermittent numbness in right upper  extremity pain which goes down to forearm and fingers , and tingling pain in right feet.</t>
  </si>
  <si>
    <t>BP-137/90 FBS-162_x000D_
NO OTHER POSITIVE FINDING</t>
  </si>
  <si>
    <t>same+ ?peripheral neuropathy</t>
  </si>
  <si>
    <t>refill medications _x000D_
add neurobin_x000D_
update lab workup</t>
  </si>
  <si>
    <t>P1=Known Type 2 DM currently on NPH 32/22 iu sc bid , Metformin 500 mg po/d P 2: Hypertensive + Fatty liver currently on Enalapril 10 mg po BID, ASA 81 mg po/d, Atorvastatin 20 mg po/d.</t>
  </si>
  <si>
    <t xml:space="preserve">Burning sensation of 1 months </t>
  </si>
  <si>
    <t>well controlled HTN + PNP</t>
  </si>
  <si>
    <t xml:space="preserve">complain  cough  which  is  dry  with  associated  shortness of  breath  at  rest     with      associated  shortness  of  breath   at  rest  with  orthopenea  of 2  pillow  and  leg  swelling   of  3  month  duration </t>
  </si>
  <si>
    <t xml:space="preserve">THEIR IS  DECREASE  AIR  ENTRY  BILATERALY   ,BILATERAL  LEG  SWELING  </t>
  </si>
  <si>
    <t>B.ASTHMA  +CHF  ?</t>
  </si>
  <si>
    <t xml:space="preserve">SEND  ECG,ECHO   LIPID PROFILE  ELECTROLYTE  CHEST  X  RAY  </t>
  </si>
  <si>
    <t xml:space="preserve">B.  ASTHAM </t>
  </si>
  <si>
    <t>she has no significant symptoms .</t>
  </si>
  <si>
    <t>B/P--130/87 , chest -- scattered wheezes , CVS --unremarkable .MRI not done .</t>
  </si>
  <si>
    <t>Amlodipine 5 m,d po /d + prednisolone 10 mg po/d.</t>
  </si>
  <si>
    <t>DX---COPD/ B.Asthma + HPN</t>
  </si>
  <si>
    <t>she is complaining urgency ,frequency of 1 week duration other wise no hx of dysuria ,urine color change and burning sensation during urination</t>
  </si>
  <si>
    <t>BP=147/92.PR=100,fbs 180 mg/dl</t>
  </si>
  <si>
    <t>Problem List_x000D_
Type 2 diabetes mellitus</t>
  </si>
  <si>
    <t>fair BP control and poor glycemic control+?UTI</t>
  </si>
  <si>
    <t>refill the medication and advise on diet and tell her to bring serial BP and FBS measurements for next follow up time send cbc,u/a</t>
  </si>
  <si>
    <t xml:space="preserve">she has intermittent dizziness during the morning times </t>
  </si>
  <si>
    <t>BP=103 / 67     PR=85</t>
  </si>
  <si>
    <t xml:space="preserve">HPN +DYSLIPEDEMIA </t>
  </si>
  <si>
    <t>Enalapril 10/5 mg BID, Amlodipine 10 mg daily and atrovastatin 20mg daily</t>
  </si>
  <si>
    <t>P=HPN +DYSLIPEDEMIA; On Enalapril 10mg BID, Amlodipine 10 mg daily and atrovastatin 20mg daily</t>
  </si>
  <si>
    <t>COMPLAINS BURNING SENSATION OVER RIGHT LEG UPPER BACK. FEELING HOT ON UPPER BODY</t>
  </si>
  <si>
    <t>BP 140/80_x000D_
NO OTHER POSITIVE FINDING</t>
  </si>
  <si>
    <t xml:space="preserve">KNOWN HTNSIVE </t>
  </si>
  <si>
    <t>BP=124/86, PR=92_x000D_
FBS=96,102</t>
  </si>
  <si>
    <t xml:space="preserve">Controlled T2 DM </t>
  </si>
  <si>
    <t>MTF 500 mg po BID</t>
  </si>
  <si>
    <t>P1=TIIDM ( for 3 yrs); on MTF 500 mg po BID P2. colloid goiter on follow up at surgical side + MELASMA+ ONCOMYCOSIS</t>
  </si>
  <si>
    <t xml:space="preserve">Abdominal pain and distension </t>
  </si>
  <si>
    <t xml:space="preserve">chronic Pancreatitis + CHRONIC lT PORTAL vEIN THROMBOSIS + PLURAL EFFUSION  </t>
  </si>
  <si>
    <t xml:space="preserve">Tapping 100ml _x000D_
</t>
  </si>
  <si>
    <t>COMPLAINS HEADACHE INTERMITTENTLY</t>
  </si>
  <si>
    <t>BP-127/90_x000D_
NO OTHER POSITIVE FINDING</t>
  </si>
  <si>
    <t xml:space="preserve">He has on and off cough </t>
  </si>
  <si>
    <t>B/P --125/80 , chest --clear , Abdomen  -- tympanic . periumbilical hernia .</t>
  </si>
  <si>
    <t>Allergic air way disease .</t>
  </si>
  <si>
    <t xml:space="preserve">Frusemide 40 mg po / QOD + spironolactone 100 mg po / QOD . </t>
  </si>
  <si>
    <t>Dx--cirrhosis ( ALD ) with portal HPN ( Ascites + splenomegaly) + periumbilical hernia</t>
  </si>
  <si>
    <t>VS BP 110./70 PR 88 RR 20</t>
  </si>
  <si>
    <t xml:space="preserve">COPLAIN  EASY  FATEGABILITY  WITH  VOMITING  OF  INJUSTED MATTER  WITH  EASY  FATEGABILITY  </t>
  </si>
  <si>
    <t xml:space="preserve">PALE  CONJUCIVA </t>
  </si>
  <si>
    <t xml:space="preserve">THE  SAME+SEVER  ANEMEA  +?VITAMIN  D  DEFFICENCY  +DYSPEPSEA?PUD  </t>
  </si>
  <si>
    <t>SEND  CBC ,OFT   SERUM  VITAMIN  D  FBS   U/A</t>
  </si>
  <si>
    <t xml:space="preserve">p1=SUB MASSIVE PE + CAP(treated) + MILD ANEMIA  ON  REVAROXAVAN  20  MG  PO/DAY  </t>
  </si>
  <si>
    <t xml:space="preserve">poor controlled T2 DM  + Moderate TR  Plumonary HTN + G 2 Diastolic Dysfunction </t>
  </si>
  <si>
    <t>bp  143 / 89</t>
  </si>
  <si>
    <t>P- Known RVI on HAART P2: Known HTN P3: Rt hemiparesis 2ry to acute basal ganglia hemorrhagic stroke P4: Dyslipidemia ?metabolic syndrome + HHD</t>
  </si>
  <si>
    <t xml:space="preserve">FBS     112,102  126  139  212  </t>
  </si>
  <si>
    <t>FAIRLY  CONTROLLED  T1DM</t>
  </si>
  <si>
    <t>she is complaining bilateral flank pain of 1 month and 2 weeks duration other wise no hx of urgency ,frequency ,dysuria and urine color change</t>
  </si>
  <si>
    <t>BP=120/80,130/80,145/79,PR=79,FBS=128,150,154,160 mg/dl</t>
  </si>
  <si>
    <t>poor glycemic control and fair BP control</t>
  </si>
  <si>
    <t xml:space="preserve">REFILL THE MEDICATION AND ADVISE ON DIET AND TELL HER TO BRING SERIAL FBS and BP measurements for next follow up time and send CBC, U/A ,RFT,AND ABDOMONO PELVIC U/S AND ECG </t>
  </si>
  <si>
    <t>P=HTN(for 6 yrs) + T2 DM(for 10 yrs); on HCT 12.5 mg po/d[ But she took HCT 12.5 mg po/d], Amlodipine 5 mg po d and MTF 500 mg BID, Glimepride 2 mg po/d[ but she took Glimepride 4 mg po/d fo rthe past 1 mon</t>
  </si>
  <si>
    <t>she has bleeding per rectum with painful defecation .</t>
  </si>
  <si>
    <t xml:space="preserve">V/S --WNL , Abdomen---no ascites tipped spleen , PR --external hemorrhoids , tender anal verge posteriorly </t>
  </si>
  <si>
    <t xml:space="preserve">? Anal fissure </t>
  </si>
  <si>
    <t>Frusemide 40 mg po QOD + spironolactone `100 mg po QOD, prednisolone 10 mg  + Azathioprine 50 mg po/d + sediproct</t>
  </si>
  <si>
    <t xml:space="preserve">easy fatigability. She has also tingling sensation of all over her body    </t>
  </si>
  <si>
    <t>BP=159/73    PR=80, regular_x000D_
FBS= 58-62-74-84-104-110-135_x000D_
ECHO on 9/4/16= IHD with reduced LV systolic  &amp; Moderate eccentric secondary MR[ LVEF=35%, TAPSE=19]_x000D_
ECG( on 7/2/16)=Sinus Rhythm, Left Axis Deviation, Left Ventricular Hypertrophy, Anterolateral Ischemia suspected. Poor "R" wave progression in anterior leads. LVH with ST-T changes noted. Rule out HHD/IHD</t>
  </si>
  <si>
    <t xml:space="preserve">T2 DM + Uncontrolled HTN + HFrEF 2 to IHD </t>
  </si>
  <si>
    <t xml:space="preserve">RFT, Serum ele, U/A, NPH 10\6 IU BID, ASA 81 mg po/d, Increase Atrovastatin 40 mg po/d, Change Atenolol 50 mg po/d to Metoprolol 25 mg po bid, Enalapril 5 mg po/d, Amitriptyline 25 mg po/d, D/C Neurobion 1 tab po/d  _x000D_
D/c Meloxicam , Add Pregabalin 75 mg po/d, Add Spironolactone after the result_x000D_
Serum 25 (OH) Vit D3_x000D_
</t>
  </si>
  <si>
    <t>P1=TII DM( for 8 yrs on medications for 6 yrs) + HTN(for &gt;3 yrs); on NPH 10\6 IU BID, ASA 81 mg po/d, Atrovastatin 20 mg po/d, Atenolol 50 mg po/d, Enalapril 5 mg po/d PN on Amitriptyline 25 mg po/d Neurobion 1 tab po/d  P2=bilateral knee Osteoarthritis ON follow up at ortho clinic</t>
  </si>
  <si>
    <t xml:space="preserve">B/P-- 127/60 , </t>
  </si>
  <si>
    <t>Hold drug .</t>
  </si>
  <si>
    <t xml:space="preserve">COMPLAIN    RIGHT  RED EYE   </t>
  </si>
  <si>
    <t xml:space="preserve">FBS  145     ,130  127   BP  135/95   120/85  </t>
  </si>
  <si>
    <t>REFILL   AND  APPOINT  AFTER  1  MONTH</t>
  </si>
  <si>
    <t>bp=104/76,73,fbs=100,108,120MG/DL</t>
  </si>
  <si>
    <t>refill the medication and advise on diet and tell her to bring serial BP and fbs MEASUREMENTS FOR NEXT FOLLOW UP TIME</t>
  </si>
  <si>
    <t>Problem List_x000D_
P1=known asthma BECLAMETHASONE AND SALBUTAMOL PUFF P2=HTN ENALPRIL 5 MG PO BID P3= known diabetus mellitus MTF 1000MG PO BID DAONIL 5MG PO BID</t>
  </si>
  <si>
    <t xml:space="preserve">productive Cough </t>
  </si>
  <si>
    <t xml:space="preserve">Dyspepsia + Lung fibrosis 2ry to ? </t>
  </si>
  <si>
    <t xml:space="preserve">CBC,  , Abd U/S </t>
  </si>
  <si>
    <t>BP=89/64,PR=83,FBS=110,145,147 mg/dl</t>
  </si>
  <si>
    <t>fair glycemic  control</t>
  </si>
  <si>
    <t>refill the medication and advise on diet   tell her to bring serial BP and FBS measurements for next follow up time</t>
  </si>
  <si>
    <t>Problem List_x000D_
T2DM + HTN with HHD + cervical spondylosis</t>
  </si>
  <si>
    <t>BP=134/70, PR_x000D_
FBS=100-145-154_x000D_
on Ix on 12/15/23=&gt; HgA1c= 12.08%, T3=1.64[N], T4= 5.95[N], TSH=1.020[N]; T. CHOL= 228.3, TG= 176.5, HDL=55.3, LDL= 144.1</t>
  </si>
  <si>
    <t xml:space="preserve">Poorly controlled T2 DM + IHD + Controlled HTN + Euthyroidism + Dyslipidemia </t>
  </si>
  <si>
    <t xml:space="preserve">NPH 16/10 IU SC BID, ASA 81mg/day, Atenolol 50mg/day, Enalapril 5mg/day and PTU 100mg BID_x000D_
Add MTF 500 mg po BID, Atrovastatin 40 mg po/d _x000D_
Update ECHO; </t>
  </si>
  <si>
    <t>P=T2DM + IHD + HTN + Hyperthyroidism; On NPH 12/6 IU SC BID, ASA 81mg/day, Atenolol 50mg/day, Enalapril 5mg/day and PTU 100mg BID</t>
  </si>
  <si>
    <t>she has LT sided chest pain with no cough . No fever .</t>
  </si>
  <si>
    <t>BP --155/90 . chest --fine creps on the LT  lateral FBS --154 , 149 , 140 , 169 , 202 , 158 , Post prandial sugar -- 99 , 107 , 60 , 206 , 178 , 130 .</t>
  </si>
  <si>
    <t>Fair glycemia  + ? pneumo0nia .</t>
  </si>
  <si>
    <t>Daonil 10 / 5 + Metformin 1gm po BID + Miraclin .+ CXR</t>
  </si>
  <si>
    <t xml:space="preserve">BP =  144/88mmgh </t>
  </si>
  <si>
    <t xml:space="preserve">poor controoled HTN + PN + </t>
  </si>
  <si>
    <t xml:space="preserve">complain  tooth pain      and  itching  pain  to  her  lower  chest   </t>
  </si>
  <si>
    <t xml:space="preserve">sinus rhythm with premature atrial complex + Asthma on ASA 81 mg po daily, atrovastatin 20mg po daily and salbutamol and beclomethasone 2 puffs +tooth  pain  +skin  fungal  infection </t>
  </si>
  <si>
    <t>send  to dental  and  derma  and refill</t>
  </si>
  <si>
    <t>sinus rhythm with premature atrial complex + Asthma on ASA 81 mg po daily, atrovastatin 20mg po daily and salbutamol and beclomethasone 2 puffs BID.</t>
  </si>
  <si>
    <t>still claim epigastric burning pain</t>
  </si>
  <si>
    <t>BP=128/80, PR=92</t>
  </si>
  <si>
    <t>Controlled HTN with HHD + Dyspepsia</t>
  </si>
  <si>
    <t>Enalapril 5 mg po BID_x000D_
Pantoprazole 40 mg po/d for 2 wks</t>
  </si>
  <si>
    <t>P=HTN with HHD on Enalapril 10 mg po daily</t>
  </si>
  <si>
    <t>EASYFATIGABLITY AND LEFT SIDE CHEST AND  ARM PAIN OF 1 DAY DURATION105/79</t>
  </si>
  <si>
    <t>BP-105/79_x000D_
CHEST- NO MURMUR OR GALLOP</t>
  </si>
  <si>
    <t>? MI R/O HHD+ KNOWN HTNSIVE</t>
  </si>
  <si>
    <t>DO ECG URGENTLY _x000D_
TRANSFER TO EMERGENCY_x000D_
DO CBC , RFT ,TROPONIN, SERUM ELECTROLYTE</t>
  </si>
  <si>
    <t>BP=102/64,PR=91,FBS= 30,131,260 mg/dl</t>
  </si>
  <si>
    <t>refill the medication  and advise  on diet  and tell him to bring serial FBS measurements for next follow up time</t>
  </si>
  <si>
    <t>Problem List_x000D_
P=T1 DM+ Epilepsy( on follow up at neurology clinic on NPH 30/18 IU SC BID, Na valporate 500x3, Phenytoin 100x3</t>
  </si>
  <si>
    <t>refill the medication  and advise  on diet  and tell him to bring serial FBS measurements for next follow up time ,send HgbA1C</t>
  </si>
  <si>
    <t xml:space="preserve">her LMP is UK but claim 6 mon pregnant. </t>
  </si>
  <si>
    <t>BP=107 / 76, PR=89</t>
  </si>
  <si>
    <t>Controlled Chronic HTN + UK date + ? 2nd TMPx</t>
  </si>
  <si>
    <t>methyldopa 250 mg PO BID, ASA 81 mg po daily.</t>
  </si>
  <si>
    <t>P=HTN + 1st TM PX; ON methyldopa 250 mg PO BID, ASA 81 mg po daily.</t>
  </si>
  <si>
    <t>leg pain of 1 month</t>
  </si>
  <si>
    <t xml:space="preserve">well controlled T2 DM + CAP </t>
  </si>
  <si>
    <t xml:space="preserve">mo new complain </t>
  </si>
  <si>
    <t>RT COM+CHL + Left lower cervical - Granulomatous lymphadenitis</t>
  </si>
  <si>
    <t xml:space="preserve">send  to seniour  </t>
  </si>
  <si>
    <t>RT COM+CHL + Left lower cervical - Granulomatous lymphadenitis+?sarcoidosis</t>
  </si>
  <si>
    <t xml:space="preserve">has  improvment  </t>
  </si>
  <si>
    <t xml:space="preserve">resend  to  neurologist    </t>
  </si>
  <si>
    <t>proximal muscle weakness</t>
  </si>
  <si>
    <t>BP-126/74_x000D_
NO NE POSITIVE FINDING</t>
  </si>
  <si>
    <t xml:space="preserve">WELL CONTROLLED HTNSIVE </t>
  </si>
  <si>
    <t>HTN + gout on amlodipine 10 mg po daily. allopurinol 100 mg po daily( He discontinues for the one week)</t>
  </si>
  <si>
    <t xml:space="preserve">NO NEW  COMPLAIN   </t>
  </si>
  <si>
    <t xml:space="preserve">ECHO   MILD  LVH   AND  GRADE  1  LV  DIASTOLIC  DYSFUNCTION   HEMOG  A1C  6.4  </t>
  </si>
  <si>
    <t xml:space="preserve">HTN+HHD+T2DM </t>
  </si>
  <si>
    <t>REFILL AND   APPOINT  AFTER  1  MONTH</t>
  </si>
  <si>
    <t xml:space="preserve"> poor glycemc control + Hypertensive urgency r/o emergency</t>
  </si>
  <si>
    <t xml:space="preserve">yelllwoish dc of eyes _x000D_
body itching_x000D_
epigastric apin with intermitant vomiting and decresaed appetete_x000D_
no body swelling no fam hx of liv ds </t>
  </si>
  <si>
    <t xml:space="preserve">abd us coarse liver likely cirrhosis _x000D_
hbv viral load 1,739 _x000D_
total bi 19 and dierect 12 mg /dl </t>
  </si>
  <si>
    <t xml:space="preserve">cirrsosi sec to hbv ? biliary cirrosis </t>
  </si>
  <si>
    <t>pict _x000D_
hepatobiliray consult ( planned to repeat us then either mrcp or ercp ) start TDF</t>
  </si>
  <si>
    <t xml:space="preserve">mild pain chest pain </t>
  </si>
  <si>
    <t>cxr - There is RUL zone dilated bronchi seen with  distal opacities (finger in glove) sec to bronchial obstruction sec?</t>
  </si>
  <si>
    <t xml:space="preserve">send chest ct scan - analgesic _x000D_
</t>
  </si>
  <si>
    <t xml:space="preserve">blunt chest trauma 5 days back </t>
  </si>
  <si>
    <t xml:space="preserve">bp 126 / 68 PR 69 fbs 83 </t>
  </si>
  <si>
    <t>TYPE 2 DM +HTN with HHD + Fatty liver + BILATERAL RENAL STONE + Partial hearing loss 2 to ? Presbycusis + ?Diabetic Retinopathy; on ASA 81 mg po/d, Atorvastatin 20 mg po/d, MTF 850mg po bid, Daonil 5 mg po bid, losartan 50mg po day, Atenolol 50 mg po/d</t>
  </si>
  <si>
    <t>RELINK  TO  SENIOURS</t>
  </si>
  <si>
    <t>left thigh muscle bulk difference and weakness?</t>
  </si>
  <si>
    <t>PR=114 RR=18 BP=145 / 66 T=36_x000D_
FBS=113-114-148-127MG/DL_x000D_
BP=120/60-130/70-110/60-130/60</t>
  </si>
  <si>
    <t xml:space="preserve">COMPLAIN      MULTIPLE  HAND  JOINT  PAIN  WITH  DIFFICALTY  TO  BEND  MORE  IN  THE  MORNING    AND  COMPLAIN  ALSO  NUMBNESS TO  ALL EXTRIMITIES </t>
  </si>
  <si>
    <t xml:space="preserve">BP  154/90  </t>
  </si>
  <si>
    <t>HTN+ ARTHRITIS? +?OSTEOPOROSIS</t>
  </si>
  <si>
    <t xml:space="preserve">SEND  RIGHT  HAND  X RAY   +RF  ,URIC  ACID AND VITAMIN  D  LIPID PROFILE  </t>
  </si>
  <si>
    <t xml:space="preserve">HTN      ON    UN  SPECIFIED  PO  MEDICATION  </t>
  </si>
  <si>
    <t xml:space="preserve">easy fatigability _x000D_
- d/c medication for 2 days </t>
  </si>
  <si>
    <t>bp - 103\52 pr - 60</t>
  </si>
  <si>
    <t xml:space="preserve">send rft , se ,  rbs -  u/a </t>
  </si>
  <si>
    <t xml:space="preserve">pr - 65   bp - 165 / 87 - repeated - 164/91 _x000D_
  </t>
  </si>
  <si>
    <t xml:space="preserve">enalapril 5 mg po bid - appt after 2 weeks with serial bp record </t>
  </si>
  <si>
    <t xml:space="preserve">FBS  168      130  150  </t>
  </si>
  <si>
    <t>HE HAS NO NEW COMPLIANT;HE IS ON ANTICOAGULANT FOR THE LAST TWO YEARS</t>
  </si>
  <si>
    <t>PR=90 RR=17 BP=117 / 74 T=36_x000D_
FBS=188MG/DL_x000D_
BUN=17MG/DL_x000D_
HGA1C=7.5MG/DL_x000D_
INR=2.02</t>
  </si>
  <si>
    <t>REFILL_x000D_
DO CHEST ANGIOGRAPHY D-DIMER_x000D_
MAKE METFORMIN 500MG PO BID_x000D_
FRUSEMIDE 20MG PO/DAY HOLD SPIRONOLACTONE</t>
  </si>
  <si>
    <t>P-1 Cor pulmonale 2ry to COPD P2-Massive bilateral pulmonary embolism (on CT angiography) P3- Type 2 DM ON Warfarin 5/7.5MG alternatively spironolactone 25mg PO daily, frusemide 40mg PO daily atorvastatin 20mg PO daily Metformin 500mg PO daily</t>
  </si>
  <si>
    <t>fbs -  252- 202- 243- 152 _x000D_
 bp -  128 / 80</t>
  </si>
  <si>
    <t xml:space="preserve">send hga1c for next appt _x000D_
- mtf - 1gm/500  po bid , glibnamide 10/ 5 mg po bid </t>
  </si>
  <si>
    <t xml:space="preserve">KNOWN DM for the last 6 yrs on metformin 500mg po bid  and glibenclamide 5 mg po bid   atrovsatatin 20 mg po daily </t>
  </si>
  <si>
    <t>has headache  of 1mth</t>
  </si>
  <si>
    <t xml:space="preserve">bp 93/62 PR 69 </t>
  </si>
  <si>
    <t xml:space="preserve">1o headache 2o to migraine headache </t>
  </si>
  <si>
    <t>bp  124 / 73  Hga1c 6.7</t>
  </si>
  <si>
    <t>P=HTN + type 2 DM on metformin 500mg po/day and atorvastatin 20 mg po/day, HCT 25mg po/d</t>
  </si>
  <si>
    <t>PR=87 RR=18 BP=126 / 66 T=36</t>
  </si>
  <si>
    <t>P- Proximal PROVOKED DVT of left lower extremity (2 years) WARFARIN DISONTINUE FOR THE LAST ONE MONTH</t>
  </si>
  <si>
    <t>complains numbness and tingling session, epigastric pain</t>
  </si>
  <si>
    <t>bp 129 / 74  fbs 150</t>
  </si>
  <si>
    <t>P =  TYPE 2 DM + ? SEVERE PULMONARY HTN</t>
  </si>
  <si>
    <t xml:space="preserve">do hga1c     </t>
  </si>
  <si>
    <t>P =  TYPE 2 DM + ? SEVERE PULMONARY HTN + ON : -METOFORMIN 1500/1000 MG BID ; -GLIBENCLAMIDE 10 MG PO BID, -ATORVASTATIN 20 MG PO/DAY, amitriptyline 12.5mg po daily(not taking it)</t>
  </si>
  <si>
    <t xml:space="preserve">FBS     102,135  </t>
  </si>
  <si>
    <t xml:space="preserve">CONTROLLED T2DM  </t>
  </si>
  <si>
    <t>REFILL      AND  REAPPOINT  TO  ENDOCRENOLOGIT</t>
  </si>
  <si>
    <t xml:space="preserve">has improvement after Ibuprofen  </t>
  </si>
  <si>
    <t xml:space="preserve">BP=                         </t>
  </si>
  <si>
    <t xml:space="preserve">? Migraine headache  </t>
  </si>
  <si>
    <t xml:space="preserve">Cont Ibuprofen _x000D_
Appoint after 2 wks </t>
  </si>
  <si>
    <t>P=? MIGRAINE HEADACH + DYSPEPSIA - (SUMATRIPTAN 25 MG PO/DAY, PANTOPRAZOLE 20 MG PO DAILY - BUT NOT TAKING EITHER - FINANCIAL REASON</t>
  </si>
  <si>
    <t>SHE HAS WAIGHT GAIN NO OTHER COMPLIANT</t>
  </si>
  <si>
    <t>PR=85 RR=18 BP=106 / 73 T=36_x000D_
TSH=5.78MIU/L(0.3-4.2)  T3=2.1NMOL/L(1.23-3.07)_x000D_
T4=83.09NMOL/L(66-181)</t>
  </si>
  <si>
    <t>IATROGENIC HYPOTHYROIDISM</t>
  </si>
  <si>
    <t>HOLD STATIN AND AMITRYPTYLIN_x000D_
MAKE PTU 50MG PO BID_x000D_
CONTINUE PROPRANOLOL</t>
  </si>
  <si>
    <t xml:space="preserve">has body itching _x000D_
has fatigue and dizziness _x000D_
cough and sob better _x000D_
no body swelling </t>
  </si>
  <si>
    <t xml:space="preserve">slightly icteric sclear _x000D_
no abn </t>
  </si>
  <si>
    <t xml:space="preserve">same ? hepatopathy </t>
  </si>
  <si>
    <t xml:space="preserve">us _x000D_
bilurubin _x000D_
viral markers </t>
  </si>
  <si>
    <t>Cor-pulmonale 2o to COPD C +  on lasix 40mg PO od, Spironolactone 25mg PO daily, Symbicort 160/4.5 mcg 2 puffs BID, Salbutamol PRN Echo= Shows severe pulmonary HTN, severe TR, Right ventricular systolic dysfunction TAPSE= 10 CM EF= 55%</t>
  </si>
  <si>
    <t xml:space="preserve">FB S- 162_x000D_
 BP - 66  135 / 74_x000D_
</t>
  </si>
  <si>
    <t xml:space="preserve">SEND ECG , </t>
  </si>
  <si>
    <t>BPH + T2 DM + ? UTI</t>
  </si>
  <si>
    <t>FBS 120, 170, , HGBA1C 9.4%</t>
  </si>
  <si>
    <t xml:space="preserve">SUBOPTIMAL CONTROLL TYPE 1DM </t>
  </si>
  <si>
    <t>TYPE1DM ON INSULIN 14/10</t>
  </si>
  <si>
    <t>she has pain of the left hand and rt foot joints</t>
  </si>
  <si>
    <t>v/s-bp-93 / 61 pr-80 mss-tenderness over the rt hand joint and nodules with deformity over the both hands and feet_x000D_
CBC-wbc-5.37k, N-54%, L-38.5%, HB-12.6, MCV-90, plt-273k</t>
  </si>
  <si>
    <t>RA ( RF positive : result came back last month) on MTX 12.5 mg po weekly,  folic acid 10 mg po weekly 01 day before MTX</t>
  </si>
  <si>
    <t>make MTX 15mg po weekly, prednisolone 10mg po daily for 10days then 5mg po daily, continue others, update CBC, OFT, ESR,CRP, see after 1month</t>
  </si>
  <si>
    <t>RA ( RF positive : result came back last month)  on MTX 12.5 mg po weekly,  folic acid 10 mg po weekly 01 day before MTX</t>
  </si>
  <si>
    <t>bp  128 / 71 PR 77  HbA1c 10.2 %</t>
  </si>
  <si>
    <t xml:space="preserve">FBS - 107-120-115-109-110_x000D_
 BP -  123/80 - 120/80 - 123/80 - _x000D_
</t>
  </si>
  <si>
    <t xml:space="preserve">SEE MANAGEMENT - HGA1C OFNEXT APPT </t>
  </si>
  <si>
    <t>T2 DM(  + HTN + dyslipidemia; on metformin 1gm /500 mg po BID and atorvastatin 20 mg po per day and on LSM for the HTN</t>
  </si>
  <si>
    <t xml:space="preserve">bp 78/57       </t>
  </si>
  <si>
    <t>AGN ?LUPUS NEPHRITIS ?PSGN EARLY MS + HYPOVOLEMIC SHOCK</t>
  </si>
  <si>
    <t>link her to ED</t>
  </si>
  <si>
    <t>AGN ?LUPUS NEPHRITIS ?PSGN EARLY MS - on losartan 25mg po /day, prednisolone 20mg po daily, chloroquine 250mg po/d</t>
  </si>
  <si>
    <t xml:space="preserve">BP151/68 ,PR 50 ECG FIRST DEGREE AV BLOCK </t>
  </si>
  <si>
    <t>P1 HTN; ON HCT 25mg po day, enalapril 5 mg po BID and Atenolol 50 mg po day</t>
  </si>
  <si>
    <t xml:space="preserve">no complaint _x000D_
pt did not come attendat did </t>
  </si>
  <si>
    <t xml:space="preserve">pt did not come attendant did </t>
  </si>
  <si>
    <t>same assess</t>
  </si>
  <si>
    <t>HTN+OLD ISCHEMIC STROKE + PN; on Enalapril 10 mg po bid Atorvastatin 20 mg po/d Atenolol 50 mg po/d HCT 25 mg po/d,ASA 81MG PO Amitriptyline 25mg po daily.</t>
  </si>
  <si>
    <t>bp  136 / 61  fbs 94-139</t>
  </si>
  <si>
    <t xml:space="preserve">do hga1c          </t>
  </si>
  <si>
    <t>P- T2DM +DYSLIPEDEMIA ON NPH 14/10, MTF 500MG PO BID; ATOROVASTAIN 20 MG PO/DAY + HTN on and enalapril 5 mg po bid +? cervical spondylitis</t>
  </si>
  <si>
    <t xml:space="preserve">PRODUCTIVE COUGH &gt; 1 MONTH  WA SON ABX BUT HAD NO IMPROVEMENT _x000D_
- 2 EPISODES OF HEMOPTYSIS 2 DAYS BACK </t>
  </si>
  <si>
    <t xml:space="preserve">BP - NA                      </t>
  </si>
  <si>
    <t xml:space="preserve">SEND  CXR , ESR ,  CBC , GENE XPERT AND BASELININX </t>
  </si>
  <si>
    <t>last seizure 1 mo back is adherant to meds</t>
  </si>
  <si>
    <t>no abn detected _x000D_
cotpp</t>
  </si>
  <si>
    <t xml:space="preserve">same with 1 seizure </t>
  </si>
  <si>
    <t>P: Known epilepsy FOR 3 YRS Done: Valporate 400mg PO BID, Phenytoin 100mg PO BID</t>
  </si>
  <si>
    <t>HE HAS NO LEFT FOOT PAIN HE SELF ADJUST INSULIN.</t>
  </si>
  <si>
    <t>PR=91 RR=17 BP=142 / 78 T=36   HGA1C=7.2%    CR=0.79MG/DL   UREA=25.32MG/DL_x000D_
FBS=153-128-136-94-137-140-82-127MG/DL_x000D_
BP=130/70-120/60</t>
  </si>
  <si>
    <t>REFILL_x000D_
SEE AFTER 3 MONTH_x000D_
IBUPROFEN 400MG PO BID</t>
  </si>
  <si>
    <t>P=known DM +known HTN+ know BOO sec to BPH on medical management on NPH 30/18; ENALAPRIL 5 MG PO/DAY</t>
  </si>
  <si>
    <t>bp  124 / 62  fbs 134</t>
  </si>
  <si>
    <t>P-1 IHD P-2 HTN P-3 TYPE 2 DM</t>
  </si>
  <si>
    <t>P-1 IHD P-2 HTN P-3 TYPE 2 DM ON -NPH 38/20 -METOPROLOL12.5MG PO BID -ENALAPRIL 5MG PO BID -SPIRONOLACTONE 25 MG PO/DAY -FRUSEMIDE 20MG PO BID -ASA 81 MG PO/DAY, Ateroz 20mg/d</t>
  </si>
  <si>
    <t>he was admitted and discharged 5days back. currently he has intermittent chest pain and dry cough other wise he has improvement</t>
  </si>
  <si>
    <t>v/s-bp-88 / 60, pr-112, sao2-87%_x000D_
recent CD4 count= 16</t>
  </si>
  <si>
    <t>P1: known Stage IV T3 RVI on HAART +PTB (URINE LAM) ON anti-TB (5 MONTHS) P2=bronchiectasis  ON CPT, fluconazole 200mg po daily, HAART(3rd line)</t>
  </si>
  <si>
    <t>refill, see after 1month, link to ART clinic by tomorrow</t>
  </si>
  <si>
    <t>P1: known Stage IV T3 RVI on HAART +PTB (URINE LAM) ON anti-TB (5 MONTHS) P2=bronchiectasis  ON CPT, fluconazole 200mg po daily, HAART(3rd line), augmentin 625mg po tid(6th day)</t>
  </si>
  <si>
    <t>has easy fatigue , blurring of vision</t>
  </si>
  <si>
    <t xml:space="preserve">bp 100/70 PR 88 </t>
  </si>
  <si>
    <t xml:space="preserve">? anemia + flu like syndrome </t>
  </si>
  <si>
    <t>FBS=98-118MG/DL_x000D_
PR=100 RR=18 BP117 / 80 T=36</t>
  </si>
  <si>
    <t>REFILL_x000D_
SEE HER 3/12 WITH HGA1C_x000D_
U/A AND RFT</t>
  </si>
  <si>
    <t>P=TYPE I DM FOR 12 YEARS  ON NPH=20/10 RI=6/4</t>
  </si>
  <si>
    <t>fbs      143,104   93  128  114</t>
  </si>
  <si>
    <t>refill and appoint  after 3  month</t>
  </si>
  <si>
    <t xml:space="preserve">no complaint _x000D_
no bleeding </t>
  </si>
  <si>
    <t xml:space="preserve">INR= 3.3 _x000D_
PT= 41.7 </t>
  </si>
  <si>
    <t xml:space="preserve">same + above target inr with no bleeding </t>
  </si>
  <si>
    <t xml:space="preserve">dec warfarin to 2.5 mg po daily _x000D_
see her in 1 mo advice when to return </t>
  </si>
  <si>
    <t>He complains RUQ pain wich is associated with food</t>
  </si>
  <si>
    <t xml:space="preserve">BP=                     </t>
  </si>
  <si>
    <t>Send Abdominal US, LFT</t>
  </si>
  <si>
    <t>P1= Dyspepsia 2 ?</t>
  </si>
  <si>
    <t xml:space="preserve">CRAMPY ABDOMINAL  PAIN  , </t>
  </si>
  <si>
    <t>Oromandibular dystonia on clonazepam 1mg po per day</t>
  </si>
  <si>
    <t>HGA1C 7.2 BP   97 / 65</t>
  </si>
  <si>
    <t>PR=76 RR=18 BP=122 / 69 T=36_x000D_
FREET3=2.69PG/ML(2-4.4)  TSH=1.36(0.3-4.5UIU/ML)  FREE T4= 1.12NG/DL(0.9-1.72)_x000D_
ECHO=GRADE 1 DIASTOLIC DYSFUNCTION</t>
  </si>
  <si>
    <t>FRUSEMIDE 20MG PO/DAY TO BE HOLD AFTER 1 MONTH AFTER REASSING HER CONDITION</t>
  </si>
  <si>
    <t>P=HHD ON FOLLOW UP TAKIN FRUSEMIDE 40MG PO/DAY</t>
  </si>
  <si>
    <t xml:space="preserve">has  improvment </t>
  </si>
  <si>
    <t xml:space="preserve">neck  u/s  ïƒ˜ Right lateral neck infectious myositis _x000D_
ïƒ˜ Benign thyroid nodules </t>
  </si>
  <si>
    <t xml:space="preserve">right  lateral  neck  swelling?myosisis?mumps </t>
  </si>
  <si>
    <t>link  to  sugeons  and  ent</t>
  </si>
  <si>
    <t>right  neck  myositis</t>
  </si>
  <si>
    <t xml:space="preserve">has fatigue and palpitation_x000D_
left palm swelling _x000D_
has hemoorid beore and no stool has red blood </t>
  </si>
  <si>
    <t xml:space="preserve">int n ratio n3.3 _x000D_
pt 39 _x000D_
</t>
  </si>
  <si>
    <t xml:space="preserve">same with aove target inr_x000D_
as she had hemorroid beofre better to rx trial advice when to voisit er and see her in 1 mo </t>
  </si>
  <si>
    <t xml:space="preserve">as she had hemorroid beofre better to rx trial advice when to voisit er and see her in 1 mo _x000D_
escalate metoprolol to 75 </t>
  </si>
  <si>
    <t xml:space="preserve">P=CRVHD (MODERATE MS;MILD MR,EF=45%) +AFIB on lasix 20mg po daily, warfarin 2.5 mg/day , metoprolol 50 mg po daily, monthly B.Pencillin injection </t>
  </si>
  <si>
    <t>Dry intermittent cough of 4days duration</t>
  </si>
  <si>
    <t xml:space="preserve">P1=KNOWN CARDIAC (HHD) + DVHD ( AR , MR) _x000D_
P2=mild pulmonary _x000D_
P3=KNOWN Asthma ON : Budesonide - Formoterol - 80/4.5 mcg 160/4.5 ug Inhalation BID, Frusemide 40MG PO Once daily, Enalapril Maleate 10mg PO Once daily Atrovastatin - 20mg daily_x000D_
_x000D_
</t>
  </si>
  <si>
    <t xml:space="preserve">HE HAS DIARRHEA LOSS OF APPITITE WEIGHT LOSS FOR THE LAST ONE WEEK </t>
  </si>
  <si>
    <t>ICTERIC SCLERA PALE CONJUCTIVEA_x000D_
DISTENDED ABDOMEN WITH HUGE IRREGULAR SURFACED LIVER WITH ASCITES</t>
  </si>
  <si>
    <t>DO CBC RFT  LFT#_x000D_
ABDOMENOPELVIC U/S_x000D_
CONTINUE SORAFINIB_x000D_
OMEPRAZOLE AND MULTI VITAMIN</t>
  </si>
  <si>
    <t>bp 120/80 ,pr , fbs 158, 135, 170, 135,</t>
  </si>
  <si>
    <t>SEE MEDICATION , UPDATE IX MEXT VISTI</t>
  </si>
  <si>
    <t>he has dizziness and intermittent dry cough otherwise no hx of SOB, orthopenia, PND, body swelling</t>
  </si>
  <si>
    <t>v/s-bp-110 / 64, pr-88, sao2-90-92% with RA, HEENT-PC, NIS chest-relatively decreased air entry on the rt side, cvs-s1 and s2 well heard no m or g, MSS-no edema_x000D_
CXR- Right posterior 6th and 7th healed fracture _x000D_
HRCT done on 30/2/15- Bilateral lungs bronchial thickening with adjacent patchy GGO,Mucoid impaction and bronchocele and lobular air trapping :Bronchopneumonia with small air way disease</t>
  </si>
  <si>
    <t xml:space="preserve">P1-known B. asthma _x000D_
P2-Known Parkinsons Disease _x000D_
on Beclomethasone 2 Puffs BID, Salbutamol 6 Puffs PRN and Carbidopa 25mg/ Levodopa 250mg 1tab po bid </t>
  </si>
  <si>
    <t>refill, transfer to yeka kotebe hospital(pt preference)</t>
  </si>
  <si>
    <t xml:space="preserve">P1-known B. asthma _x000D_
P2-Known Parkinsons Disease _x000D_
on Beclomethasone 2 Puffs BID, Salbutamol 6 Puffs PRN and Carbidopa 25mg/ Levodopa250mg 1tab po bid </t>
  </si>
  <si>
    <t>PR=80 RR=17 BP=135 / 81 T=36_x000D_
HGA1C=7.8%</t>
  </si>
  <si>
    <t>NPH 24/12_x000D_
SMBG</t>
  </si>
  <si>
    <t xml:space="preserve">P=Type 1 DM ON NPH 22/10 FOR LAST 4 YEARS </t>
  </si>
  <si>
    <t xml:space="preserve">has leg swelling _x000D_
no other concern </t>
  </si>
  <si>
    <t xml:space="preserve">chest clear_x000D_
cvs s1 and 2 heared no m or g _x000D_
pretibial edema </t>
  </si>
  <si>
    <t xml:space="preserve">same with edema </t>
  </si>
  <si>
    <t xml:space="preserve">refill_x000D_
make last 40 mg p odaily </t>
  </si>
  <si>
    <t>bp 133 / 89</t>
  </si>
  <si>
    <t>BP 129/78, PR 80 BUN 0.6, BUN 15</t>
  </si>
  <si>
    <t xml:space="preserve">FAIR CONTROILL HTN </t>
  </si>
  <si>
    <t>bp 113 / 71 fbs not done</t>
  </si>
  <si>
    <t xml:space="preserve">Type 1 DM        </t>
  </si>
  <si>
    <t>advice her on SMBG</t>
  </si>
  <si>
    <t>ECHO -  MILF TR  WITH MILD PULMONARY HYPERTENSION  AND G 1 LV DIASTOLIC  DYSFUN - EF -  65 % _x000D_
 BP - 81 18 142 / 79</t>
  </si>
  <si>
    <t xml:space="preserve">APPOINTED ON 1/5/16 </t>
  </si>
  <si>
    <t>bp 149/83 -170/90</t>
  </si>
  <si>
    <t>Asthma +  HTN on medication</t>
  </si>
  <si>
    <t xml:space="preserve">no complaint _x000D_
active </t>
  </si>
  <si>
    <t xml:space="preserve">echo update and is normal than natable bradycardia  ef= 55%_x000D_
nb previous had report of thrombus and IHD </t>
  </si>
  <si>
    <t xml:space="preserve">same with normal echo </t>
  </si>
  <si>
    <t xml:space="preserve">dc asa dapa warfarin _x000D_
dec metop to 12.5 </t>
  </si>
  <si>
    <t>BP=143 / 77_x000D_
Home record=120/90,128/90</t>
  </si>
  <si>
    <t>P1=HTN not on Enalapril 10mg PO daily</t>
  </si>
  <si>
    <t>he has burning epigastric pain worsen after meal</t>
  </si>
  <si>
    <t>v/s-bp-103 / 69, pr-78 LFT, RFT-normal, CBC-plt-85k, other cell lines are normal, PICT-NR</t>
  </si>
  <si>
    <t>P- CHBV (liver fibroscan 4 kpa, APRI-0.8) on Tenofovir 300mg po daily(1month)</t>
  </si>
  <si>
    <t>omeprazole 20mg po bid, refill, see after 1month, link to hepatitis clinic</t>
  </si>
  <si>
    <t>P- CHBV liver fibroscan 4 kpa on Tenofovir 300mg po daily(1month)</t>
  </si>
  <si>
    <t xml:space="preserve">her has intermittent chest pain </t>
  </si>
  <si>
    <t>bp = 140 /85</t>
  </si>
  <si>
    <t>ad nitroglicerin,  refill and appoint after 03 month.</t>
  </si>
  <si>
    <t xml:space="preserve">COMPLAIN  EASY  FATEGABILITY  WITH  NUMBNESS TO  LOWER EXTRIMITIES  </t>
  </si>
  <si>
    <t xml:space="preserve">ECG Abnormal: Sinus Rhythm, First Degree AV Block, Lateral Ischemia suspected, Anterior Infarct,_x000D_
probably evolved, Abnormally Long QT Interval observed. Please correlate clinically._x000D_
</t>
  </si>
  <si>
    <t>HHD+?MI+?OSTEOPOROSIS</t>
  </si>
  <si>
    <t xml:space="preserve">SEND ECHO  AND  QUANTITATIVE  TROPONIN </t>
  </si>
  <si>
    <t xml:space="preserve">HTN+?HHSD  ON  ENALAPRIL  5 MG PO/DAY    ATROVASTATIN   20  MG  asa 81  MG  </t>
  </si>
  <si>
    <t xml:space="preserve">HEMOG  A1C  7.14  </t>
  </si>
  <si>
    <t>THE  SAME+NEW  T2DM</t>
  </si>
  <si>
    <t xml:space="preserve">REFILL AND  APPOINT  AFTER 2  WEEKS WITH SEREAL  BP RECORD </t>
  </si>
  <si>
    <t xml:space="preserve">son came no new complaint </t>
  </si>
  <si>
    <t xml:space="preserve">same with repot of wel </t>
  </si>
  <si>
    <t xml:space="preserve">reifll_x000D_
bring pt </t>
  </si>
  <si>
    <t xml:space="preserve">No new competent  </t>
  </si>
  <si>
    <t>BP=126 / 77  PR=67</t>
  </si>
  <si>
    <t xml:space="preserve">Appoint after 3 month _x000D_
refill medication  </t>
  </si>
  <si>
    <t>P1=PSVT + HTN On Atenolol 50 mg PO/ d and Enalapril 10 mg PO Bid +Atrovastatin 20mg po daily</t>
  </si>
  <si>
    <t>he has blurring of vision of 1month duration</t>
  </si>
  <si>
    <t>V/S-bp-154 /104, home-119-123/87-90</t>
  </si>
  <si>
    <t>P-Old Ischemic stroke+ HTN, on ASA 81 mg po daily, Atrovastatin 40 mg po daily ,Enalapril 5 mg bid, amlodipine 5mg PO daily</t>
  </si>
  <si>
    <t>make amlodipine 10mg po/d, continue others, come with HBPM and see after 1month</t>
  </si>
  <si>
    <t>she has pain and swelling at knee joint and wrist joint following dose reduction on her last appointment</t>
  </si>
  <si>
    <t>stable vitgals</t>
  </si>
  <si>
    <t>make MTX 12.5MG WEEKLY_x000D_
MAKE PREDINSOLONE 10MG DAILY _x000D_
CONTINUE FOLIC ACID_x000D_
SEE HER ON HER APPOINTMENT DATE</t>
  </si>
  <si>
    <t>P=RA ON MTX 10MG PO WEEKLY; FOLIC ACID 5 MG PO/DAY AND PREDINSOLONE 5 MG PO/DAY</t>
  </si>
  <si>
    <t xml:space="preserve">BP 158/84   </t>
  </si>
  <si>
    <t xml:space="preserve">REFILL AND  APPOINT  AFTER    1  MONTH    WITH  SEREAL  BP    AND  FBS  RECORD </t>
  </si>
  <si>
    <t xml:space="preserve">HTN+T2DM  ON  ENALAPRIL  10 MG PO/DAY  AND  NIFIDIPINE 20  MG PO  BID  </t>
  </si>
  <si>
    <t xml:space="preserve">HAS EPIGASTRIC BURNING PAIN   STARTING FROM THROAT   FEEL  BURNING SENSTION WITH INTERMITTENT BLOOD MIXED SPUTUM , NOCOUGH NO WT LOSS, NO DIARRHE BUT HAD CONSTIPATION , HAS BEEN TREATED NO CHNAGE </t>
  </si>
  <si>
    <t xml:space="preserve">BP ,PR NOT DONE CHEST CLEAR </t>
  </si>
  <si>
    <t>MDD? 2ndary to?+ DYSPEPSIA ? GERDRLO PUD</t>
  </si>
  <si>
    <t>STOOL, URINE , OFT VIRALK MREKER</t>
  </si>
  <si>
    <t xml:space="preserve">MDD? 2ndary to?+ DYSPEPSIA </t>
  </si>
  <si>
    <t xml:space="preserve">bp 166 / 77 PR 79 </t>
  </si>
  <si>
    <t>Dyspepsia + poorly bp control</t>
  </si>
  <si>
    <t>P- HTN with HHD on medication</t>
  </si>
  <si>
    <t>VS BP 110/70 pr 88 rr 20</t>
  </si>
  <si>
    <t xml:space="preserve">NO NEW COMPLAIN        </t>
  </si>
  <si>
    <t xml:space="preserve">TSH   6.54      FREE  9.04     T3   1.25  </t>
  </si>
  <si>
    <t>ADVISED  TO  TAKE  MEDICATIONS</t>
  </si>
  <si>
    <t xml:space="preserve">has redness of eye </t>
  </si>
  <si>
    <t>bp 130 / 93 PR 90 HBPM 123/87-144/98</t>
  </si>
  <si>
    <t xml:space="preserve">fairly bp control + bacterial conjunctivitis </t>
  </si>
  <si>
    <t xml:space="preserve">right  nasal  pain  with rheunorea  </t>
  </si>
  <si>
    <t>b.ashma +?allergic  rhenatis+?acute  sinusitis</t>
  </si>
  <si>
    <t>send   ent</t>
  </si>
  <si>
    <t>he was treated with azthromycin but has no chnage  has chset pain sharp type , sob at mild acitvity, sweating  no wt  loss, no loss of appeteies</t>
  </si>
  <si>
    <t xml:space="preserve">bp ,pr  NOT DONE </t>
  </si>
  <si>
    <t xml:space="preserve">Post infectious likely PTB lung complication ( Right upper lobe bronchiectasis </t>
  </si>
  <si>
    <t xml:space="preserve">DO ESR, PIHCT, LFT , ECG , </t>
  </si>
  <si>
    <t>FBS=102,114,137,140,140,94,115,105</t>
  </si>
  <si>
    <t>Fairly Controlled DM</t>
  </si>
  <si>
    <t>refill medication_x000D_
Appoint after 3 m</t>
  </si>
  <si>
    <t>P=BOO 2 to ?Prostate cancer ( Catheter in situ)+ _x000D_
P2=Newly Dxed (2month)T2 DM ; on MTF 500mg po bid</t>
  </si>
  <si>
    <t xml:space="preserve">UNILATERAL MILD HEADACHE  AND INSOMNIA </t>
  </si>
  <si>
    <t xml:space="preserve">TR                                      </t>
  </si>
  <si>
    <t xml:space="preserve">SAME +                                  </t>
  </si>
  <si>
    <t xml:space="preserve">LINK  TO ENT FOR EVALUATION </t>
  </si>
  <si>
    <t>?CHRONIC SINUSITIS R/O TRIGEMINAL NEURALGIA</t>
  </si>
  <si>
    <t xml:space="preserve">complain  numbness to  lower  extrimities   </t>
  </si>
  <si>
    <t xml:space="preserve">bun  39  cr  1     hemog  a1c  6.83  </t>
  </si>
  <si>
    <t>the  same  +?osteoprosis</t>
  </si>
  <si>
    <t xml:space="preserve">refill and  appoint  after 3  month  with  sereal  bp  record  </t>
  </si>
  <si>
    <t xml:space="preserve">HAS  RT HIP JOINT PAIN LATERA ASSOCATED WITH NUMBNESS OF RT EXTERMITY WITH DIIFFICULTY  WALK ,NO OTHER COMPLAIN NO BACK PAIN </t>
  </si>
  <si>
    <t xml:space="preserve">BP 170/91,  </t>
  </si>
  <si>
    <t xml:space="preserve">POOR CONTROLL HTN +? ARTHRITIS WITH PN </t>
  </si>
  <si>
    <t xml:space="preserve">UPDATE IX, XRAY OF RT HIP JOINT WITH PELVIC , OFT LIPID CBC URINE FBS </t>
  </si>
  <si>
    <t>known hypertensive and HHD patient on medications, ENELAPRIL 10MG PO BID ASA, ATRROVASTIN</t>
  </si>
  <si>
    <t xml:space="preserve">BP=137 / 82 </t>
  </si>
  <si>
    <t>Refill medication   _x000D_
Appoint after 3 month with seral BP and FBS records</t>
  </si>
  <si>
    <t>P1=known T1DM on NPH 52/48 and MTF 500mg po BID _x000D_
P2: Newly diagnosed HTN On enalapril 5mg po daily_x000D_
 P3: Dyslipidemia on Atrovastatin 20mg po daily</t>
  </si>
  <si>
    <t xml:space="preserve">HAS STILL BILATERAL KNEE JOINT PAIN WITH LOWER BACK PAIN </t>
  </si>
  <si>
    <t xml:space="preserve">BP116/70 , PR </t>
  </si>
  <si>
    <t xml:space="preserve">HFpEF 2ry to HHD + Known HTN + MDD WITH Psychotic features+ARTHRITIS  </t>
  </si>
  <si>
    <t>HFpEF 2ry to HHD + Known HTN + MDD WITH Psychotic features+ARTHRITIS  On AMLODIPINE 10 &amp; Enalapril 5mg po/d MG PO/D, follow up at psychiatry side</t>
  </si>
  <si>
    <t>bp  107 / 72 PR 74  RBS 432</t>
  </si>
  <si>
    <t>poorly glycemic control +  ?? DKA</t>
  </si>
  <si>
    <t>TYPE I DM ON NPH 28/16 IU SC BID</t>
  </si>
  <si>
    <t xml:space="preserve">ecg   left axis  deveation </t>
  </si>
  <si>
    <t xml:space="preserve">refill and  appoint  after  1   month  with  echo result  </t>
  </si>
  <si>
    <t xml:space="preserve">STAGE 2 HTN  +  ?IHD R/O HHD + ? HTNSIVE RETINOPATHY       on  amlodipine   10  mg  and losartan  50  mg   atrovasttanin  20 mg  po/day    ASA   81     mg    </t>
  </si>
  <si>
    <t>BP=127 / 89=</t>
  </si>
  <si>
    <t>Refill medication_x000D_
appoint after 1month with serial FBS record</t>
  </si>
  <si>
    <t>P1=TYPE 2DM(for 10 yrs)  ON NPH 32/22IU SC BID &amp; RI 4/4 IU SC BID;_x000D_
P2=DYSLIPEDEMIA;  Atrovastatin 20 mg PO daily</t>
  </si>
  <si>
    <t xml:space="preserve">HAS NO NEW COMPLAIN BUT HEHAS HYPOGLYCEMIA SX AT  NIGHT  </t>
  </si>
  <si>
    <t xml:space="preserve">BP 144/102, FBS 120, 130, 50 HGBA1C 11.34%, BUN 29, CR 0.6,  29/01/ 16,  GRADE 1 DIASTOLIC  DYSFUNCTION  EF 60% </t>
  </si>
  <si>
    <t>p1: T2DM on NPH 20/10 IU p2: newly diagnosed HTN amlodipine 5mg po daily, enalapril 5mg po daily and atrovastatin 20mg po daily</t>
  </si>
  <si>
    <t>BP145/96 ,PR 80</t>
  </si>
  <si>
    <t xml:space="preserve">POOR CONTROLL HTN </t>
  </si>
  <si>
    <t xml:space="preserve">HYPERTENTION ONMEDICATION AMLODPINE 10MG PO 1X </t>
  </si>
  <si>
    <t>FBS - 79-97-86  -180 - RBS - 160 - 250</t>
  </si>
  <si>
    <t xml:space="preserve">APPT AFTER 1 WEEK - RMOPD </t>
  </si>
  <si>
    <t>T1DM ON NPH 24\14 IU SC BID , RI - 4/4 IU SC BID</t>
  </si>
  <si>
    <t>bp 110/80 pR 88</t>
  </si>
  <si>
    <t>PD + OA on medication</t>
  </si>
  <si>
    <t xml:space="preserve">INR   2.27     CP   26  .6  </t>
  </si>
  <si>
    <t xml:space="preserve">CONTROLLED  DVT  </t>
  </si>
  <si>
    <t xml:space="preserve">REFILL AND  APPOINT   AFTER 1  ONTH WITH  INR  </t>
  </si>
  <si>
    <t xml:space="preserve">Left LOWER LIMB EXTENSIVE ACUTE DVT  ON   WARFARIN 75  MG PO/DAY  </t>
  </si>
  <si>
    <t>has productive whitish  cough and right side chest pain</t>
  </si>
  <si>
    <t>bp 110/70  PR 87</t>
  </si>
  <si>
    <t xml:space="preserve">CAP +?PULMUNARY TBC    treated with Augmentin 625 mg po tid but not have improvement </t>
  </si>
  <si>
    <t xml:space="preserve">HDL  41  LDL  46  </t>
  </si>
  <si>
    <t>CCONTROLLED T2DM</t>
  </si>
  <si>
    <t>Problem List HTN + Dyslipidemia; on atorvastatin 20 mg po/d , AMLODIPINE 5 MG PO/D,neurobin 1 tab/day</t>
  </si>
  <si>
    <t xml:space="preserve">bp 106 / 62 PR 75 echo normal study </t>
  </si>
  <si>
    <t xml:space="preserve">HEADACHE ,  EASYFATIGABILITY </t>
  </si>
  <si>
    <t>BP - 85 BP-96 / 64</t>
  </si>
  <si>
    <t xml:space="preserve">SEND CBC   LINK BACK TO AFTER RESULT </t>
  </si>
  <si>
    <t>Corpulmonale 22RY to Post TB fibrosis + traction bronchiectasis + group 3 sever PHTN + Secondary polycytemia LASIX 20MG PO DAILY</t>
  </si>
  <si>
    <t xml:space="preserve">NO  NEW COMPLAIN   AND  HE SHE  WANTS MEDICAL  CERTEFICATE    </t>
  </si>
  <si>
    <t>GIVEN MEDICAL  CERTEFICATE</t>
  </si>
  <si>
    <t xml:space="preserve">FBS=135         </t>
  </si>
  <si>
    <t>Optimal glycemic Control</t>
  </si>
  <si>
    <t>Refill medication_x000D_
appoint after 3 month with seral FBS record</t>
  </si>
  <si>
    <t>P1KNOWN type 1 DM On NPH 24/12 IU SC BID</t>
  </si>
  <si>
    <t xml:space="preserve">FBS - 160- 200 _x000D_
 BP - 168/69 </t>
  </si>
  <si>
    <t xml:space="preserve">UPDATED INX </t>
  </si>
  <si>
    <t>TIIDM + HTN on MTF 1.5/1 gm po BID, Glibenclamide 10 mg po BID 2. HTN on Nifedipine 20 mg po/d,enalapril 5 mg po/d, ASA 81 mg po/d, atrovastatin 20 mg po/day 3. PN ON Amitriptyline 25 mg po/d and neurobin 1 tab po/d</t>
  </si>
  <si>
    <t xml:space="preserve">REFILL AND  APPOINT  AFTER  1  MONTH  </t>
  </si>
  <si>
    <t>Problem List PN on amitriptyline 25 mg po/d and neurobin 1 tab po/d</t>
  </si>
  <si>
    <t>HAD LOOSE STOOL 3 DAYS BACK BUT SUBSIDED AFTER HE TOOK SECNIDAZOLE</t>
  </si>
  <si>
    <t>STABLE BP=140/80</t>
  </si>
  <si>
    <t>GERD R/O IP</t>
  </si>
  <si>
    <t>S/E_x000D_
CBC_x000D_
ABD U/S</t>
  </si>
  <si>
    <t>EPIGASTIC BURNING/1 YEAR</t>
  </si>
  <si>
    <t>LT SIDED CHEST PAIN MORE ON RESTING POSITION_x000D_
INTERMITENT DRY COUGH</t>
  </si>
  <si>
    <t xml:space="preserve">BP=116/69   FBS=84 </t>
  </si>
  <si>
    <t xml:space="preserve">? UNSTABLE ANGINA  </t>
  </si>
  <si>
    <t>ECG_x000D_
ECHO_x000D_
CRP_x000D_
CBC_x000D_
TROPONIN</t>
  </si>
  <si>
    <t xml:space="preserve">KNOWN  HTN AND DM ON METFORMIN 500 MG PO BID   GLIBENCLAMIDE 5 MG PO BID   _x000D_
ATROVASTATIN 20 MG PO/D     AMLODIPINE 5 MG PO/D </t>
  </si>
  <si>
    <t xml:space="preserve">HAS PALPITATION </t>
  </si>
  <si>
    <t>BP=120/80  PR=100</t>
  </si>
  <si>
    <t>PREMENOPAUSE R/O HYPERTHYROIDISM</t>
  </si>
  <si>
    <t>DO TFT, CBC</t>
  </si>
  <si>
    <t>HEADACHE_x000D_
EXCESSIVE SWEATING_x000D_
IRREGULAR MENSUS</t>
  </si>
  <si>
    <t>NO WT LOSS_x000D_
HAS WHEEZING_x000D_
COUGH MORE ON MORNING AND NIGHT TIME WITH COLD EXPOSURE_x000D_
NO NIGHT SWEATING_x000D_
NO LOA</t>
  </si>
  <si>
    <t>HAS MILD WHEEZING ON LT LOWER 1/3RD OF LUNG FIELD</t>
  </si>
  <si>
    <t>ALLERGIC BRONCHITIES ? BRONCHIAL ASTHMA</t>
  </si>
  <si>
    <t>SALBOTAMOL 4 MG PO/D_x000D_
BECLOMETHASONE PUFF_x000D_
CONSIDER SPIROMETRY AND CHEST  IF NO IMROVEMENT</t>
  </si>
  <si>
    <t>DRY COUGH/&gt;01 MONTH</t>
  </si>
  <si>
    <t>g/a well looking,v/s stable</t>
  </si>
  <si>
    <t xml:space="preserve">bp -  138/85 - 124/76 - 129/83 - 119/81 _x000D_
 fbs - ?_x000D_
</t>
  </si>
  <si>
    <t xml:space="preserve">send fbs - refill and appt _x000D_
 baselin inx on next appt </t>
  </si>
  <si>
    <t>fbs- 115- 39* - 150-130-137</t>
  </si>
  <si>
    <t>T1DM on NPH 24/14 IU SC BID</t>
  </si>
  <si>
    <t xml:space="preserve">fb s- 153- 170- _x000D_
 bp - 96 17 124 / 86_x000D_
</t>
  </si>
  <si>
    <t>P=T2 DM ( for 4 yrs); on NPH=20\10 IU,MTF 500MG PO BID</t>
  </si>
  <si>
    <t xml:space="preserve">fbs -  109 - 140 - 123 - 151 _x000D_
 bp - 91 142 / 95 ,  ( 140/80 - home  record ) </t>
  </si>
  <si>
    <t>T2 DM+DVHD+HTN on Metformin 500 mg po/d ,NPH= 44/28 IU SC BID , Atorvastatin 20 mg po/d , ASA 81 mg po/d , Lasix 20 mg po/d , Atenolol 50 mg po/d, Enalapril 10 mg po bid</t>
  </si>
  <si>
    <t xml:space="preserve">fbs-  80-85-83-75-_x000D_
 bp - 120/75 - 120/70 - 11/70 </t>
  </si>
  <si>
    <t xml:space="preserve">send hga1c and rft , se , u/a </t>
  </si>
  <si>
    <t>T2 DM( for 3 yrs)+ HTN( for 4 yrs); on MTF 500 mg po/d, Enalapril 5 mg po/d</t>
  </si>
  <si>
    <t>fbs - 108 - 105 - 120 -</t>
  </si>
  <si>
    <t xml:space="preserve">hga1c  for next appt _x000D_
- refill and appt </t>
  </si>
  <si>
    <t>intermitent cough of 1 month</t>
  </si>
  <si>
    <t>CXR, ESR, CBC</t>
  </si>
  <si>
    <t xml:space="preserve">fbs -  135 - 143 - 130 - 123 - 128 _x000D_
 bp -   120/ 87 - 130/70 - _x000D_
 hga1c -4 months back - 6.8% </t>
  </si>
  <si>
    <t xml:space="preserve">see management  update hga1c  for next appt </t>
  </si>
  <si>
    <t>T2DM on MTF1000 MG PO d Glibenclamide 5 mg po BID and atrovastatin 20mg po daily</t>
  </si>
  <si>
    <t>no new complaint_x000D_
no hypoglycaemic symptoms</t>
  </si>
  <si>
    <t>BP-127/71_x000D_
pr 78_x000D_
FBS- 50,120,70</t>
  </si>
  <si>
    <t>NPH 14/10 iu_x000D_
appoint after 3 month_x000D_
advise to return to dose if elevated glycemic levels</t>
  </si>
  <si>
    <t xml:space="preserve">bp - 114  201 / 91 _&gt; REPEATED -  158/87 </t>
  </si>
  <si>
    <t>Bp-140/71, 120/77, 130/87, 135/78_x000D_
pr 78</t>
  </si>
  <si>
    <t xml:space="preserve">advise on dietary control_x000D_
refill and appoint after 3 month_x000D_
</t>
  </si>
  <si>
    <t xml:space="preserve">NO   NEW COMPLAINT </t>
  </si>
  <si>
    <t xml:space="preserve">BP- 88 132 / 72_x000D_
</t>
  </si>
  <si>
    <t>BP_140/78, 130/68, 139/60, 145/78, 190/80, 214/93_x000D_
pr 78_x000D_
FBS- 130, 140, 148, 135,</t>
  </si>
  <si>
    <t>BP-120/79, 130/78, 128/78, 125/75_x000D_
pr 78</t>
  </si>
  <si>
    <t>weight loss  abdominal pain_x000D_
 but no body swelling_x000D_
 has adequate urine out put</t>
  </si>
  <si>
    <t>BP       170/93                            PR 88</t>
  </si>
  <si>
    <t xml:space="preserve">Hypertension for the last 8 years on amlodipine 5 mg po per day enalapril 5mg po BID frusemide 40mg po per day_x000D_
 hgb and RBS normla_x000D_
 Hypovitaminosis D treated with vitamin D_x000D_
 PUD on pantoprazole 40mg po per day_x000D_
 CKD creatinine around 2.5 eGFR_x000D_
</t>
  </si>
  <si>
    <t>she need  further workup_x000D_
 repeat chest x ray_x000D_
 abdominal ultrasound_x000D_
 refill the medication</t>
  </si>
  <si>
    <t xml:space="preserve">Hypertension for the last 8 years on amlodipine 5 mg po per day enalapril 5mg po BID frusemide 40mg po per day_x000D_
 Hypovitaminosis D treated with vitamin D_x000D_
 PUD on pantoprazole 40mg po per day_x000D_
 CKD creatinine around 2.5 eGFR_x000D_
</t>
  </si>
  <si>
    <t xml:space="preserve">epigastric  pain&amp;  HEART BURN </t>
  </si>
  <si>
    <t xml:space="preserve">BP - N/A                             </t>
  </si>
  <si>
    <t xml:space="preserve">ANTI ACID SYRUP - </t>
  </si>
  <si>
    <t xml:space="preserve">Dyspesia 2 to ? </t>
  </si>
  <si>
    <t xml:space="preserve"> Type 1 DM P2 - Hypertension</t>
  </si>
  <si>
    <t xml:space="preserve">a 2*1 cm wound over the right hand ring finger 10 days back not healing, occurred after minor trauma, and swelling over the right axilla </t>
  </si>
  <si>
    <t>BP-155/90, 140/90, 150/100_x000D_
pr 78_x000D_
FBS- 109</t>
  </si>
  <si>
    <t>add on amlodipine 5 mg po daily_x000D_
appoint after 1 month_x000D_
link to surgical GP</t>
  </si>
  <si>
    <t xml:space="preserve">BP - 137/71  PR - 70 </t>
  </si>
  <si>
    <t xml:space="preserve">UPDATE RFT ,SE </t>
  </si>
  <si>
    <t xml:space="preserve">P=HTN( &gt; 2 + YEARS) ENALAPRIL 5 MG PO BID </t>
  </si>
  <si>
    <t>V/S-bp-105 / 79, pr-80, FBS-150-190, INR-3</t>
  </si>
  <si>
    <t>P1-IHD(EF= 60%) P2-A. Fib with controlled rate P3-TYPE II DM P4- HTN On-NPH 58/32 IU sc bid, RI16/16,  Metoprolol 50mg BID, MTF 1000 mg PO BID , Aspirin 81mg po daily, Enalapril 10 mg PO BID, Amlodipine 10mg PO daily, Lasix 40mg BID Spironolactone 25mg daily, Atrovastatin 40mg PO/day Warfarin 5mg/2.5mg alternatively, Cr=1.01 Serum electro- normal  24 hr urine protein= 176mg/24 hrs HgA1c= 5.4%</t>
  </si>
  <si>
    <t>advised on LSM, Come with HBPM and HBGM, refill and see after 3months</t>
  </si>
  <si>
    <t>PR=85 BP=163 / 73MMHG</t>
  </si>
  <si>
    <t xml:space="preserve">BP - 140\83-138\80-132\81-145\79 P R- 80-90-85 _x000D_
  HGA1C - 7.4% ( 04/2015 ) </t>
  </si>
  <si>
    <t xml:space="preserve">SAME +?DM </t>
  </si>
  <si>
    <t xml:space="preserve">SEND   RBS - U/S, RFT , HGA1C </t>
  </si>
  <si>
    <t>HTN on losartan 50mg/ d, HCT - 25 GM PO DAILY  METOPROLOL 25MG PO/D &amp; Atrovastatin 20 mg/dl</t>
  </si>
  <si>
    <t xml:space="preserve">BP-125/74,120/85_x000D_
pr 76_x000D_
</t>
  </si>
  <si>
    <t xml:space="preserve">has no new complain but she took vitamin d for 1 month and 10 days  , </t>
  </si>
  <si>
    <t xml:space="preserve">bp 102/80 , pr 80 </t>
  </si>
  <si>
    <t>photoaggraviated SD + melasma + corn+osteoporosis</t>
  </si>
  <si>
    <t>add vitamin D for 1 month and vitamin complex</t>
  </si>
  <si>
    <t xml:space="preserve">EASY FATIGABILITY &gt; </t>
  </si>
  <si>
    <t xml:space="preserve">BP - 108/83 PR - 83 </t>
  </si>
  <si>
    <t xml:space="preserve">SEND ECG , ECHO  AND BASELIN INX </t>
  </si>
  <si>
    <t>=HTN ( for10 yr ) + PN; amlodipine 5 mg po/day enalapril 10 mg po/d, neurobin 1 tab po/day, and meloxicam 15 mg po daily</t>
  </si>
  <si>
    <t>BP_163/88, 156/88_x000D_
pr 78_x000D_
FBS- 177, 172, 130, 181</t>
  </si>
  <si>
    <t>Advise on adherence, amlodipine 10 mg po daily_x000D_
NPH 46/34_x000D_
Appoint after 3 month</t>
  </si>
  <si>
    <t xml:space="preserve">P=T2 DM( for 5 yrs on Insulin for the last 2 yrs) on NPH 44/34 IU BID[ But for the last 1 mon she took NPH=42/31 AM/PM] and Metformin 500 gm po BID, Atrovastatin 20 mg po/d, P2= HTN; on Amlodipine 10 mg po/d_x000D_
She wasnt taking amlodipine </t>
  </si>
  <si>
    <t>lowe back pain  post a twisted back accident, no cough,  no SOb, no edema, no visiual problem, no weanmess, no paresthasia, no fever, no weight loss</t>
  </si>
  <si>
    <t>posterior right lower axillary creptation, no area of vertebnral bone tenderness</t>
  </si>
  <si>
    <t>paraspina spasm</t>
  </si>
  <si>
    <t>CXR, CBC, CRP, VDRL</t>
  </si>
  <si>
    <t>complains of dry cough worse with cold and at night but no appetite loss, night sweating or weight loss(rather gained 4kg since last visit)</t>
  </si>
  <si>
    <t>BP 123 / 61 PR  89_x000D_
Chest is clear_x000D_
LSXray - Ostheoarthritis + spondylolisthesis</t>
  </si>
  <si>
    <t>P1 vertigo 2ry to idiopathic intracranial hypertension BRAIN MRI 3/4/23 .. empty sella and bilateral prominent perioptic sheath CSF space .. suggesting idiopathic intracranial hypertension syndrome P2 T2DM + diabetic foot ulcer P3 Known HTN P4: LS OA (10/4/16 LSXray - Ostheoarthritis + spondylolisthesis)On : MTF 1G PO BID, vildagliptin 50 mg po/day, atroz 20 mg po/day, enalapril 5 mg po bid, amlodipine 5 mg po/day, lasix 40 mg po bid, spironolctone 25 mg po/day, meloxicam 15</t>
  </si>
  <si>
    <t>refill, physiotherapy, cough syrup</t>
  </si>
  <si>
    <t xml:space="preserve">P1 vertigo 2ry to idiopathic intracranial hypertension BRAIN MRI 3/4/23 .. empty sella and bilateral prominent perioptic sheath CSF space .. suggesting idiopathic intracranial hypertension syndrome P2 known DM + diabetic foot ulcer P3 Known HTN(BRAIN MRI 3/4/23 .. empty sella and bilateral prominent perioptic sheath CSF space .. suggesting idiopathic intracranial hypertension syndrome) P2 known DM + diabetic foot ulcer P3 Known HTN On : MTF 1G PO BID, vildagliptin 50 mg po/day, atroz 20 mg po/day, enalapril 5 mg po bid, amlodipine 5 mg po/day, lasix 40 mg po bid, spironolctone 25 mg po/day, meloxicam 15_x000D_
_x000D_
</t>
  </si>
  <si>
    <t xml:space="preserve">has  proudactive cough of whitish sputum , sob more at night  aggravated by cold weather, no fever, no headache, no chest pain ,no other complain  </t>
  </si>
  <si>
    <t xml:space="preserve">bp174/80, 150/70   ,pr 80, RESP ANT  WHEEZING , CVS  SYSTOLIC M </t>
  </si>
  <si>
    <t>POOR CONTROLL HTN+ASTHMA+DM +?  HHD</t>
  </si>
  <si>
    <t>ECHO CXR RBS ,CBC</t>
  </si>
  <si>
    <t>HTN + B. Asthma on nifedipine 20 mg po BID, losartan 50mg , beclomethasone 2 puffs BID, salbutamol puffs PRN , atrovastatin 20 mg po/d, metformin 500mg po 1x</t>
  </si>
  <si>
    <t xml:space="preserve">MILD KNEE PAIN AFTER  FDA WEEK BACK </t>
  </si>
  <si>
    <t xml:space="preserve">BP-  160/72 -(169 / 61)_x000D_
 FBS- 148- </t>
  </si>
  <si>
    <t xml:space="preserve">ADD INDOMETHACVIN 25 MG PO BID - 1 WEEK _x000D_
- REFILL AND APPT  WITH HGA1C </t>
  </si>
  <si>
    <t>BP_150/78, 148/80,161/87, 132/74, 131/74_x000D_
pr 78_x000D_
FBS- 102, 103, 107, 130</t>
  </si>
  <si>
    <t>poor bp control_x000D_
good glycemic control</t>
  </si>
  <si>
    <t>add on amlodipine 5 mg po daily_x000D_
appoint after 2 months</t>
  </si>
  <si>
    <t>BP -  140/60 - 130/80 -  130/70 -_x000D_
 FB S-  89 - 93-120-  RBS - 132</t>
  </si>
  <si>
    <t>HTN on Amlodipine 10mg/day, Enalapril 10mg/day P2. ISCHEMIC stroke ASA 81mg/day, Atorvastatin 20mg/day, P3. PN ON Neurobin 1 tab/day</t>
  </si>
  <si>
    <t xml:space="preserve">known hypertensive + polycytemia + fatty Liver + moderate concenterated left ventricular hypertrophy + ? newly Dx T2DM + pnuemoonia </t>
  </si>
  <si>
    <t xml:space="preserve">no new finding has improvement </t>
  </si>
  <si>
    <t>FBS- 134-120-114</t>
  </si>
  <si>
    <t>TYPE 1DM ON NPH 8/4 IU SC BID</t>
  </si>
  <si>
    <t>BP_185/89, on repeat 177/96, 173/78_x000D_
pr 78</t>
  </si>
  <si>
    <t>advise on adherence_x000D_
 amlodipine 10mg/ 5 mg_x000D_
appoint after 1 month</t>
  </si>
  <si>
    <t>HTN + ? PN; on HCT 25 mg d, LOSARTAN 50MG PO 1X mg po/d, AMLODIPINE 10 MG PO DAILY Neurobion 1 tb po/d , AMT - 25 MG PO DAILY ( he missed Hydrochlorotaide te past 1 weeK)</t>
  </si>
  <si>
    <t xml:space="preserve">T2 DM + hypertension </t>
  </si>
  <si>
    <t xml:space="preserve">RECURRENT  HYPOGLYCEMIA </t>
  </si>
  <si>
    <t>FB S- 63*  70 * - 100 -</t>
  </si>
  <si>
    <t xml:space="preserve">NPH -  18/8  RI - 6/6 IU SC BID </t>
  </si>
  <si>
    <t xml:space="preserve">T1 DM on NPH: 20/10 iu R I- 8/6 </t>
  </si>
  <si>
    <t>FAIR CONTROL HTN+DCMP</t>
  </si>
  <si>
    <t>BP_123/65_x000D_
pr 78</t>
  </si>
  <si>
    <t>known hypertensive patient on medicaion he went to the EOPD  2 weeks back for facial dropping, difficulty of speech  and was investigated and amlodipine was made 10 mg po daily but he didnt start</t>
  </si>
  <si>
    <t xml:space="preserve">BP -158 / 92 ( BP HOME RECORD - 130/90 - 130/85 ) </t>
  </si>
  <si>
    <t>SAME +IP ?</t>
  </si>
  <si>
    <t>known HTN on amlodipine 10 mg PO D P2=L3/L4 AND L4/L5 SEVERE SPINAL STENIOSIS</t>
  </si>
  <si>
    <t>she is not taking warfarin and symbicort. currently she is complaining SOB and easy fatigablity upon mild exertion, bilateral leg swelling, orhopenia of 2pillows, PND</t>
  </si>
  <si>
    <t>V/S-BP-118 / 63, pr-100(irregular), sao2- _x000D_
HEENT-PC, NIS, chest-diffuse wheeze with decreased breath sound the rt lower 1/3rd of LF, CVS-JVP is raised, P2 accentuation, MSS-GII pretibial pitting edema, CNS-COTPP</t>
  </si>
  <si>
    <t>P1-B.ASTHMA  _x000D_
P2-HF 2ry CORPULMONALE 2ry SEVERE PHTN 2ry to ACO _x000D_
P3- A.Fib(,CHA2DS2-VASC SCORE=3) _x000D_
on salbutamol 2puff PRN, Symbicort 2 puffs bid, warfarin 2.5mg po daily, lasix 40mg po daily _x000D_
INR=1.27(on 13/11/23)</t>
  </si>
  <si>
    <t>salbutamol 6puff q4hr with tapering, Symbicort 2puff bid, lasix 40mg po bid, spironolactone 12.5mg po daily, warfarin 2.5mg po daily, see after 1month with INR, serum electrolyte, OFT</t>
  </si>
  <si>
    <t>P1-B.ASTHMA  _x000D_
P2-HF 2ry CORPULMONALE 2ry SEVERE PHTN 2ry to ACO _x000D_
P3- A.Fib(,CHA2DS2-VASC SCORE=3) _x000D_
on salbutamol 2puff PRN, Symbicort 2 puffs bid, warfarin 2.5mg po daily, lasix 40mg po daily_x000D_
INR=1.27(on 13/11/23)</t>
  </si>
  <si>
    <t xml:space="preserve">FBS 119-150 BP 138 / 80 </t>
  </si>
  <si>
    <t xml:space="preserve">p- T2DM + HTN(fair control) + Parkinson disease ON METFORMIN-VILDAGLIPTIN(50/1000MG) PO NOCT, ASA 81 MG PO daily, valsartan160 mg/amlodipine 10 mg po daily, levodopa/ carbidopa 250/25 mg po QID and benzhexol 1mg po/bid(HgA1c 11% 3months back)_x000D_
</t>
  </si>
  <si>
    <t xml:space="preserve">refill, update HgA1c </t>
  </si>
  <si>
    <t xml:space="preserve">p- T2 DM + HTN + Parkinson disease ON METFORMIN-VILDAGLIPTIN(50/1000MG) PO NOCT, ASA 81 MG PO daily, valsartan160 mg/amlodipine 10 mg po daily, levodopa/ carbidopa 250/25 mg po QID and benzhexol 1mg po/bid_x000D_
_x000D_
</t>
  </si>
  <si>
    <t>BP_119/75, 145/72, 130/80_x000D_
pr 78_x000D_
 FBS-130, 120,</t>
  </si>
  <si>
    <t>refill and advise_x000D_
Appoint after 3 month</t>
  </si>
  <si>
    <t xml:space="preserve">: COUGH &gt; 3 DAYS DURATION </t>
  </si>
  <si>
    <t xml:space="preserve">BP - 94 140 / 87 ( 110/72 - 116/79 ) </t>
  </si>
  <si>
    <t xml:space="preserve">HTN + HHD on , amlodipine 5 mg po/d, lasix 20 mg po/d, spironolactone 25 mg po/d, atorvastatin 20 mg po/d, amitriptyline 25 mg po/d, </t>
  </si>
  <si>
    <t>BP- 132 / 76,120/75, 134/73, 115/83_x000D_
pr 78</t>
  </si>
  <si>
    <t>burning epigastric pain, she was taking ferrous sulphate</t>
  </si>
  <si>
    <t>V/S-BP-135 / 75, PR-80(irregular), FBS-103-120, CBC-wbc-4.36k, N-61, L-24, HB-11, MCV-90, RDW-16.4, plt-197k</t>
  </si>
  <si>
    <t>continue ferrous sulphate 325mg po daily and others, see after 1month with CBC and INR</t>
  </si>
  <si>
    <t>P- T2DM (17 years)  P2-AF (5 years) P3-mild anemia 2 anemia of chronic illness_x000D_
on MTF 1000 mg po/d, Atrovastatin 40 mg po/d, Losartan 50 mg po/d, Metoprolol 25 mg po BID &amp; Warfarin 5/ 2.5 mg on/day, vit D with calcium supplement</t>
  </si>
  <si>
    <t>bp 197/100, 170/80</t>
  </si>
  <si>
    <t xml:space="preserve">POOR CONTROL HTN+DM  </t>
  </si>
  <si>
    <t xml:space="preserve">GIVE MEDICATION  , ADVISE ON ADHERENCE AND  DIET </t>
  </si>
  <si>
    <t>INR  2.26 DB 0.2 TB 0.4 LDL 55 HDL 18 TC 97 TG 137</t>
  </si>
  <si>
    <t xml:space="preserve">P1= Rt breast multiple cyst P2 -left upper extremity unprovoked DVT 2 ? APS (ANA TITER - NON-REACTIVE CARDIOLIPIN ANTIBOY IgG IS 101(HIGH 6X), IgM AND igA, BETA 2 GLYCOPROTIEN I, PANEL, =NORMAL, PHOSPHOLIPID ANTIBODIES ARE NEGATIVE. PREVIOUS RH POSITIVE HISTORY, RAYNOAUD PHENOMENA) On: warfarin 5/5/2.5mg daily INR 2.2_x000D_
</t>
  </si>
  <si>
    <t xml:space="preserve">P1= Rt breast multiple cyst P2 -left upper extremity unprovoked DVT 2 ? APS (ANA TITER - NON-REACTIVE CARDIOLIPIN ANTIBOY IgG IS 101(HIGH 6X), IgM AND igA, BETA 2 GLYCOPROTIEN I, PANEL, =NORMAL, PHOSPHOLIPID ANTIBODIES ARE NEGATIVE. PREVIOUS RH POSITIVE HISTORY, RAYNOAUD PHENOMENA) On: warfarin 2.5/5mg alternatively_x000D_
_x000D_
</t>
  </si>
  <si>
    <t>Bizzare behvior,  mood swings with deppressive symptoms, talking to herself hallucination</t>
  </si>
  <si>
    <t>same + ? Bipolar disorder</t>
  </si>
  <si>
    <t>abdominal discomfor of 1 month</t>
  </si>
  <si>
    <t xml:space="preserve">? PUD             </t>
  </si>
  <si>
    <t xml:space="preserve">CBC, OFT, U/A, CXR , H.pyloric . S/E, occult blood , elect , </t>
  </si>
  <si>
    <t xml:space="preserve">? PUD        </t>
  </si>
  <si>
    <t xml:space="preserve">BP-130/80, 140/70, 150/76_x000D_
pr- 78_x000D_
FBS- 269, 292, 339, 322, </t>
  </si>
  <si>
    <t>poor glycemic control+ sub-optimal BP control</t>
  </si>
  <si>
    <t>Send RBS, U/A</t>
  </si>
  <si>
    <t>T2 DM + HTN + PN ON MTF Insulin 18/10 iu, ENALAPRIL 10 MG PO BID,ATROVASTATIN 20 MG PO BID</t>
  </si>
  <si>
    <t xml:space="preserve">NOP NEW COMPLAINT </t>
  </si>
  <si>
    <t>BP- 136 / 80</t>
  </si>
  <si>
    <t>complains of dizziness 6months</t>
  </si>
  <si>
    <t>BP 101 / 62</t>
  </si>
  <si>
    <t>refill   (evaluation at cardiac center coming friday for the dizziness)</t>
  </si>
  <si>
    <t xml:space="preserve">FB S- 323 </t>
  </si>
  <si>
    <t xml:space="preserve">URINE KETONE </t>
  </si>
  <si>
    <t>TYPE 1 DM 30/26 IU SC BID</t>
  </si>
  <si>
    <t xml:space="preserve">BP - 120 / 59 - </t>
  </si>
  <si>
    <t xml:space="preserve">BASELINIE INX </t>
  </si>
  <si>
    <t>HTN with ? HHD + PN + Dyslipidemia; on Amlodipine 5 mg po/d,  lasix 40 mg po Daily, Gabapentin 300 mg po/d, Atrovastatin 20 mg po/d,  Meloxicam 15 mg po/d.</t>
  </si>
  <si>
    <t>BP-109/82, 128/85, 129/90, 123/83, 121/81_x000D_
pr 89</t>
  </si>
  <si>
    <t>she was not taking dapagliflozin for 1wk otherwise no new compliant</t>
  </si>
  <si>
    <t>v/s-bp-143/68, pr-96, FBS-102-111, pre dinner-109-237</t>
  </si>
  <si>
    <t>P- HTN + Old stroke + T2DM + HFrEF (35% ) 2ry to IHD + Metabolic syndrome( DM , HTN, waist circumference - 117CM , BMI 30KG/M2 ) + Grade I DFA(healed) + PNP + AKI (Resolved) _x000D_
On mixtard 40/28IU, , LASIX 40 mg po/day , metoprolol 25 mg po/day, enlapril 5 mg po/day , spironolactone 25 mg po/day, Dapa 10 mg po/day, ASA 81 , Atrovastatin 40 mg po/day, Amitriptyline 25 mg po/day</t>
  </si>
  <si>
    <t>advised on adherence, come with HBPM, HBGM, refill and see after one month</t>
  </si>
  <si>
    <t>still complains of joint pain and swelling</t>
  </si>
  <si>
    <t>BP_113/76_x000D_
pr 89_x000D_
FBS- 95</t>
  </si>
  <si>
    <t>refill and advise after 1 month</t>
  </si>
  <si>
    <t>2DM + RA; MTF 500 mg po bid, methotrexate 10 mg po/wk, folic acid 5 mg po/d, Prednisolone 10 mg po/d , indomethacin 100 mg suppository PRN, Neurobion 1 tab po/d_x000D_
He wasnt Taking Methotrexate the past 3 months</t>
  </si>
  <si>
    <t xml:space="preserve">FB S- 226-194-226-172-190-167 -154_x000D_
 HGA1C - 9.48% </t>
  </si>
  <si>
    <t xml:space="preserve">MAKE NPH - 24/18 IU SC BID ,  ADVICE ON DIET AND INUSLIN INJECTION  SITES _x000D_
- APPT 1 MONTH - </t>
  </si>
  <si>
    <t xml:space="preserve">TIIDM on NPH 24/14 IU SC BID &amp; MTF 500 mg po bid ( NOT TAKING FOR THE PAST 2 MONTHS ) </t>
  </si>
  <si>
    <t>no cough, no SOB, no edema, no visual problem to be ebvalutd, no back pain,no paresthasia, joint mobility good, good balance,good understanding, cooperative, no obesiuty, good dietary habit, no stress, no psycvhosocial distress, good hygioen (brush tooth), adjherent to medication, toileting good, good social interaction. remarks (no breast mass, no vagional discharge)BP 130/80 mmHg</t>
  </si>
  <si>
    <t xml:space="preserve">sleeps well, walking distance good, muscle strength good, no emotional chanmge,no memory loss, good judgement, </t>
  </si>
  <si>
    <t>goo d diseae course + no hypocalcium</t>
  </si>
  <si>
    <t>salt restriction, be acvtive, minimize coffee,preventionof fall, vegitable and fruit dish, legumes dish, get adequate sun light, walk daily for 30 minutes, use only liquid oil, eat (banmana, pottato, tomattto for pottasium supplementation)</t>
  </si>
  <si>
    <t>goitor (surgery done ) hypertension</t>
  </si>
  <si>
    <t>complains numbness and tingling sensation of legs</t>
  </si>
  <si>
    <t>Office bp 145/68   HBPM 130/80  fbs 85-126</t>
  </si>
  <si>
    <t>update CBC, RFT,S/E, PTH, VD, PO4, hga1c, 24HR URINE PROTEIN</t>
  </si>
  <si>
    <t xml:space="preserve">T2DM(for 27+ yrs) +HTN( for 17 + yrs);+ BPH +CKD 2ry? obstructive uropathy vs DKD- ON  - on , lasix 40mg po daily, Metoprolol 25 mg po daily , HCT 25 mg po/d, amlodipine 5mg/d, NPH=34/22 iu sc bid , atorvastatin 10 mg po daily , ASA - 81 mg po daily ,  CR 4.6.. recent 3.3 </t>
  </si>
  <si>
    <t>BP           118 / 81                  PR60</t>
  </si>
  <si>
    <t>AGN secondary to PSGN ? SLE 24 hours urine protine 1.8 gm creatinine normal CBC normal CT angiography normal on enalapril 5 mg po BID frusemide 40 mg po per day  24 hours urine protein 1.8gm ANA negative TFT   all normal CBC all are norml</t>
  </si>
  <si>
    <t>AGN secondary to PSGN ? SLE 24 hours urine protine 1.8 gm creatinine normal CBC normal CT angiography normal on enalapril 5 mg po BID frusemide 40 mg po per day</t>
  </si>
  <si>
    <t xml:space="preserve">HAS NO NEW COMPLAIN BUT COMPLAIN  HE COULDN'T STOP SMOKING </t>
  </si>
  <si>
    <t xml:space="preserve">BP 99/60 ,PR 80 , LAST RESULT   ALP 32,  AST 38,, ALT124 ALBUMIN  4.3,  BILIRUBIN  0.1,  0.8  NORMAL RANGE </t>
  </si>
  <si>
    <t xml:space="preserve">Alcohol Associated Liver disease +SUBSTANCE ABUSE </t>
  </si>
  <si>
    <t xml:space="preserve">LINK TO PSYCHIATRIC </t>
  </si>
  <si>
    <t>Alcohol Associated Liver disease known alcoholic and smoker LFT ast=95,,alt --&amp;gt;63 ,,alp--&amp;gt;278 Currently : AST-SGOT45-ALT 72 Total Bilirubin 1.15 mg-d Direct Bilirubin 0.48 couldn't do Coagulation Profile Ultrasound : No Ascites; no Portal HTN,No cirrhosis , moderate fatty liver</t>
  </si>
  <si>
    <t xml:space="preserve">BP - 120\80-110\71-( 149 / 110) </t>
  </si>
  <si>
    <t xml:space="preserve">UPDATE INX FOR NEXT APPT </t>
  </si>
  <si>
    <t xml:space="preserve">He was admitted for recurrent I. stroke(Lt PCA territory acute infarction) and discharged 1wk back </t>
  </si>
  <si>
    <t>v/s-bp-168 / 70, pr-66, motor examination-4+/5(RUL and RLL), 5/5(LUL and LLL)</t>
  </si>
  <si>
    <t>P1-HTN_x000D_
P2-recurrent I. stroke(Lt PCA territory acute infarction) _x000D_
P3-T2DM_x000D_
P4-Known epileptic_x000D_
on MTF 500 mg po BID,  ASA 81 mg po/d Atorvastatin 80 mg po/d, Enalapril 10 mg po bid,  Phenytoin 100 mg po tid, dapagliflozin 10mg po daily,. amlodipine 10mg po daily</t>
  </si>
  <si>
    <t>advised on home physiotherapy, come with HBPM and HBGM, update ixs, see after 1month</t>
  </si>
  <si>
    <t>cough  improved but still there</t>
  </si>
  <si>
    <t>bp-123/74_x000D_
pr 78</t>
  </si>
  <si>
    <t>Add dextromethorphan advise on lifestyle management</t>
  </si>
  <si>
    <t>intermitent dry cough Bronchitis  of 2 mointh _x000D_
she took citrizine 10 mg po daily for 10 days</t>
  </si>
  <si>
    <t>depresion of 3 month</t>
  </si>
  <si>
    <t xml:space="preserve">well controlled T1 DM + ? Depresion 2ry to ? </t>
  </si>
  <si>
    <t xml:space="preserve">no cough, no SOB, no edema,no visual problem evaluted 9premature cataract), no back pain, paresthasia, joint mobility good, good balance, good understanding, cooperative, no obesity, no stress, no psychosocial distress, no addiction, good dietary habit, good hygien (bruish tooth), adherent to medication, toileting good, good social interacvtion. remarks (hasd erectile disfunction , hsas retrograde ejaculation)FBS 154 mg/dl </t>
  </si>
  <si>
    <t>gpooo disease course + retrografde ejaculation</t>
  </si>
  <si>
    <t>salt restriction, be active, do exercvcise, avoid hypoglycemia, (take insulin at regular tiome, eat at regular tiome), vegitable and fruit dish, legumes dish,gety adequate sun light, foo care (hygien, wear loosec shoe , becareful while cutting nail)keep candy in pocket</t>
  </si>
  <si>
    <t>complains of joint Pain</t>
  </si>
  <si>
    <t>BP 145/86_x000D_
pr 78</t>
  </si>
  <si>
    <t>add on analgesia</t>
  </si>
  <si>
    <t>Type 2 DM for the last 14 years on metformin 1000 mg po BID and Daonil 10/5mg Hypertension for the last for 13 years nifedipine 10mg po BI enalapril 2.5mg po per day Gouty arthritis Dyslipidaemia on atorvastatin 20mg po per day CKD eGFR creatinine 1.8 Bronchial asthma for 10 year's</t>
  </si>
  <si>
    <t xml:space="preserve">PRODUCTIVE  COUGH &gt;  2 WEEKS , LOA </t>
  </si>
  <si>
    <t xml:space="preserve">na                   </t>
  </si>
  <si>
    <t xml:space="preserve">SEND CXR , CBC , </t>
  </si>
  <si>
    <t xml:space="preserve">6th post op month after total laryngectomy+ total thyroidectomy + SND was DONE for stage T4a laryngeal ca  ON levithyroxine 100 mcg po daily </t>
  </si>
  <si>
    <t>type 2 diabetics +  hyperthyrodism</t>
  </si>
  <si>
    <t>refill her treatment</t>
  </si>
  <si>
    <t>complains of persistent voice change, fatigue, loss appetite and early satiety , SOB, Dizziness</t>
  </si>
  <si>
    <t>BP 69 / 46 repeated one is unrecordable</t>
  </si>
  <si>
    <t xml:space="preserve">P1- HFmrEF 20 to IHD + DVHD with mild AR on Asprin 81mg, Atorvastatin 40mg po daily lasix 40mg po daily, spironolactone 25mg po day. P2 massive ascities 20 to peritoneal carcinomatosis 2o to? P3- Right leg DVT(Rivaroxaban) + COPD P5- Hypoalbuminemia_x000D_
</t>
  </si>
  <si>
    <t xml:space="preserve">P1- HFmrEF 20 to IHD + DVHD with mild AR on Asprin 81mg, Atorvastatin 40mg po daily lasix 40mg po daily, spironolactone 25mg po day. P2 massive ascities 20 to peritoneal carcinomatosis 2o to? P3- Right leg DVT(Rivaroxaban) + COPD P5- Hypoalbuminemia_x000D_
_x000D_
</t>
  </si>
  <si>
    <t>bp 122/60, pr 80</t>
  </si>
  <si>
    <t xml:space="preserve">FAIR CONTROL HTN+BPH </t>
  </si>
  <si>
    <t>p HTN on enalapril 10 mg po BID. P2=BPH</t>
  </si>
  <si>
    <t>sustained falling down acciudent anmd had trauma to right lower chest and right flank (no cough, no SOB, inhalation is not pain fiul but cant's sleep on the right side, no rib tenderness, chrest ausculated and has good air entry bilaterally) no hematuria</t>
  </si>
  <si>
    <t>sleeps poorly (paionful ribs)</t>
  </si>
  <si>
    <t xml:space="preserve">rib fracture r/o hemothorax </t>
  </si>
  <si>
    <t>CXR  requestred, antipain given</t>
  </si>
  <si>
    <t>falling down accidenmt</t>
  </si>
  <si>
    <t xml:space="preserve">Known Asthma on mediction </t>
  </si>
  <si>
    <t>CXR, CBC, ECG , OFT, Elect &amp;lt; FBS, Lipid prof</t>
  </si>
  <si>
    <t>: Right side hemiparesis 2ry to ischemic stroke(3 months) +IHD with Moderate LV Systolic Dysfunction + DVHD(AR) +Moderate Anemia(7.7) ON ATROVSTATINE 40MG PO DAILY SPIRONOLACTONE 25MG PO DAILY ENALAPRIL 2.5MG PO DAILY ASA 81MG PO DAILY METOPROLOLE 12.5MG PO DAILY OMEPRAZOLE 20MG PO DAILY</t>
  </si>
  <si>
    <t>BP_113/72_x000D_
pr 78_x000D_
FBS-96, 110, 115</t>
  </si>
  <si>
    <t>Refill and advise_x000D_
appoint after 3 months</t>
  </si>
  <si>
    <t>cap+?pul tb ??cardeomyopathy</t>
  </si>
  <si>
    <t>BP-145/90, 130/83, 100/80, 130/90, _x000D_
pr 78_x000D_
FBS- 150, 140, 130, 135_x000D_
uric acid- 8.4</t>
  </si>
  <si>
    <t>sub-optimal Bp glycemic control</t>
  </si>
  <si>
    <t>Glibenclamide 10mg/ 5 mg Po BID_x000D_
send knee x ray</t>
  </si>
  <si>
    <t xml:space="preserve">HAS NO NEW COMPLAIN , SHE HAS IMPROVEMENT OF PAIN </t>
  </si>
  <si>
    <t>BP118/64 ,PR 80</t>
  </si>
  <si>
    <t xml:space="preserve">fb s- 75 - 78 </t>
  </si>
  <si>
    <t xml:space="preserve">same                 + r/o pregnancy              </t>
  </si>
  <si>
    <t xml:space="preserve">send urine hcg </t>
  </si>
  <si>
    <t>BP_ 137/86, 132/79, 137/78, 140/76_x000D_
pr 78_x000D_
FBS- 113, 124, 101, 118,83, 128</t>
  </si>
  <si>
    <t xml:space="preserve">FBS = 154mg/dl </t>
  </si>
  <si>
    <t xml:space="preserve">poor controlled T2 dm + HTN </t>
  </si>
  <si>
    <t>Hypertension+aortic ectasia</t>
  </si>
  <si>
    <t>lumbosacral xray done on 11/03/2016 shows straightened lumbar curvature with mild scoliosis</t>
  </si>
  <si>
    <t xml:space="preserve">link to ortho for evaluation </t>
  </si>
  <si>
    <t>low back pain 2 to  lumbosacral xray done on 11/03/2016 shows straightened lumbar curvature with mild scoliosis</t>
  </si>
  <si>
    <t>to take medication adherently</t>
  </si>
  <si>
    <t xml:space="preserve">flank pain , easy fatigability &gt; months _x000D_
-frequent  nocturia </t>
  </si>
  <si>
    <t xml:space="preserve">140/90                       </t>
  </si>
  <si>
    <t xml:space="preserve">+?htn                    </t>
  </si>
  <si>
    <t xml:space="preserve">send inx , ecg , abdominal u/s </t>
  </si>
  <si>
    <t>Rt below Knee Amputation + Left Knee OA</t>
  </si>
  <si>
    <t>no new complaint(came with result)</t>
  </si>
  <si>
    <t>neck U/S showed Medlung's disease (rare disorder of fat metabolism (lipid storage))</t>
  </si>
  <si>
    <t xml:space="preserve">p1=DISSIMINATED TB (LUNG, PLURA, PERICARDIUM AND GIT ) P2= hypothyroidism P3=mild anemia (hgb=11.3) P4: MedLung's disease On - Levothyroxine 50mcg Po/day - Anti- Tb (total 5 weeks - Pyridoxine 50mg /day - Predinsolon 50mg /day being tapered_x000D_
</t>
  </si>
  <si>
    <t>update CBC and see after 1 month</t>
  </si>
  <si>
    <t xml:space="preserve">p1=DISSIMINATED TB (LUNG, PLURA, PERICARDIUM AND GIT ) P2= hypothyroidism P3=moderate anemia (hgb=8.7) On - Levothyroxine 50mcg Po/day - Anti- Tb (total 5 weeks - Pyridoxine 50mg /day - Predinsolon 50mg /day being tapered_x000D_
_x000D_
</t>
  </si>
  <si>
    <t xml:space="preserve">FBS - 119 , </t>
  </si>
  <si>
    <t xml:space="preserve">UPDATE RFT AND LIPID PROFILE , HGA1C  FOR NEXT APPT </t>
  </si>
  <si>
    <t>T2DM on NPH 34/14 U BID</t>
  </si>
  <si>
    <t xml:space="preserve">bilateral lower  limb pian </t>
  </si>
  <si>
    <t xml:space="preserve">well controlled HTN + T2 DM + PNP of lower limb </t>
  </si>
  <si>
    <t>CONTINUE MEDICATION ADHERENTLY</t>
  </si>
  <si>
    <t>Bp-122/62 _x000D_
pr 78</t>
  </si>
  <si>
    <t xml:space="preserve">facial devation of 2 weeks </t>
  </si>
  <si>
    <t xml:space="preserve">BP = 119 78mmgh </t>
  </si>
  <si>
    <t xml:space="preserve">facial palsy 2ry to ? </t>
  </si>
  <si>
    <t xml:space="preserve">Brain CT , ECG, Lipidprofil </t>
  </si>
  <si>
    <t>currently presented with SOB with ordinary activity, chills and rigor. congestion and difficulty of breathing. he works in a cold enviroment and states he expireinces the symptoms when he is only in that environment no palpation or body swelling</t>
  </si>
  <si>
    <t>HTN+ALLERGIC RHINITIS</t>
  </si>
  <si>
    <t xml:space="preserve">LINK ENT THEN  MEDICAL CERTFICATE  FOR BOARD SENIOR WAS COMMUNICATED AND SUGGESTED TO FOLLOW PT FOR EVIDENCE </t>
  </si>
  <si>
    <t xml:space="preserve">his is a knwon HTN patient on losartan 50 mg po daily amlodipine 10 m,g po daily on followup, </t>
  </si>
  <si>
    <t>for MEDICAL CERTFICATE</t>
  </si>
  <si>
    <t xml:space="preserve">bp=125/68mmhg _x000D_
pr=77b/min              </t>
  </si>
  <si>
    <t xml:space="preserve">do eeg                </t>
  </si>
  <si>
    <t xml:space="preserve">repeated vomiting of ingested matter 3* daily, easy fatigability, palpitation. bilateral leg swelling upto the knee </t>
  </si>
  <si>
    <t>BP_122/83_x000D_
pr 78_x000D_
RBS 189</t>
  </si>
  <si>
    <t xml:space="preserve">good control + ? </t>
  </si>
  <si>
    <t xml:space="preserve">Known stage 4 pancreatic ca completed chemo+HTN+DM </t>
  </si>
  <si>
    <t>complains sob</t>
  </si>
  <si>
    <t>bp 162 / 76, scattered wheezing over bilateral chest  fbs not done</t>
  </si>
  <si>
    <t>P- HTN +T2DM + B. Asthma + Bilateral visual los</t>
  </si>
  <si>
    <t>update oft, s/e, cbc</t>
  </si>
  <si>
    <t>no new complain.</t>
  </si>
  <si>
    <t>pr; 90 bp: 111 / 70  fbg;116=150 ppbg;157-210 _x000D_
 hga1c= 7.8 cr=0.8 _x000D_
electeolyte =wnr ,u/a= ur cbc= wnr lipid profile ldl==53 hdl=26 tgl=192 t.chole=118</t>
  </si>
  <si>
    <t xml:space="preserve">t2dm+ htn+ well controlld bp+ fairly controlled bg </t>
  </si>
  <si>
    <t xml:space="preserve">refill_x000D_
advised on diabetic education ,appoint after 3 month. _x000D_
update all ixs _x000D_
</t>
  </si>
  <si>
    <t>P1- Type 2 DM P2- HTN -On Metformin 1gm  PO BID Amlodipine 5mg PO DAILY Atorvastatin 20mg PO daily</t>
  </si>
  <si>
    <t>numbness and paresthesia of lower extremity, dysuria, urgency, of 1 week duration</t>
  </si>
  <si>
    <t>BP-150/89_x000D_
pr 78</t>
  </si>
  <si>
    <t>Same + ? UTI r/o nephrolithiasis + ? PN</t>
  </si>
  <si>
    <t>RVI+HTN+T2DM WEEL CONTROLLED</t>
  </si>
  <si>
    <t>advised to take medication adherently</t>
  </si>
  <si>
    <t xml:space="preserve">she has still left lower leg pain and minimal swelling , sob at mild activity at private befor admision she was taking asa,  she  she long standing cough no other complain  DHE WAS ADMITEED FOR 1 WEEK  AND DISCHARGE WITH RIVAROBAN 20MG PO BID </t>
  </si>
  <si>
    <t>bp ,pr    doppler  left lower limb acute proximal DVT  CVS  PR IRREGULAR</t>
  </si>
  <si>
    <t>WARFARIN INDUCED COAGULOPATHY +LEFT LEG  DVT+ANEMIA</t>
  </si>
  <si>
    <t xml:space="preserve">ECG, UPDATE CBC </t>
  </si>
  <si>
    <t xml:space="preserve">WARFARIN INDUCED COAGULOPATHY +LEFT LEG  DVT  on rivaroxaban 15mg po  daily  </t>
  </si>
  <si>
    <t>bp=120/80mmhg_x000D_
pr=88b/min</t>
  </si>
  <si>
    <t xml:space="preserve">consult senior         </t>
  </si>
  <si>
    <t>primigravida + 1 tm pregnancy + kown epilipsy 4 years back (last attack</t>
  </si>
  <si>
    <t>P1:intestinal TB (on ANTI TB 4 MONTH) P2:chronic DVT(4 MONTHS) P3:?IBD/CROHNS DISEASE ON - ANIT TB and PYIDOXIE -WARFARIN 12.5mg PO for 2 days then 10mg alternatively Updated INR= 2.5</t>
  </si>
  <si>
    <t>v/s-bp-127 / 69, pr-80, FBS-70-125mg/dl, CBC-normal, Cr-0.75, K-5.54, U/A-protein-+1</t>
  </si>
  <si>
    <t>P-HTN+ DM + Ischemic stroke + CKD ( CR= 2, eGFR= 42) on NPH 14/ 10IU) , ASA 81 mg po/d, atrovastatin 80 mg po daily, amlodipine 10 mg po/d, enalapril 5mg po BID</t>
  </si>
  <si>
    <t>RFT, serum electrolyte, come with HBPM and HBGM, see after 1month</t>
  </si>
  <si>
    <t xml:space="preserve">Last seizue 3 month back no other new compliant,Right side Body weakness improved </t>
  </si>
  <si>
    <t>PR=94 RR=18 BP=121 / 77 UPDATED INR=2.99,PT=35</t>
  </si>
  <si>
    <t xml:space="preserve">P1-Rt side hemiparesis 2ry CVT P2- 5 month of post partum P3- Therapeutic INR </t>
  </si>
  <si>
    <t>D/C anticoaguation after One  months</t>
  </si>
  <si>
    <t>P1-Rt side hemiparesis 2ry CVT P2- 5 month of post partum P3- Therapeutic INR ON  7.5mg po on alternative days( 4 month) Sodium valproate 400 MG PO BID</t>
  </si>
  <si>
    <t>office bp 142 / 74  hbpm 130/80-240/70 fbs 70-130</t>
  </si>
  <si>
    <t>the same + fairly controlled htn + dm</t>
  </si>
  <si>
    <t>p1=T2 DM(15 YRS) P2= AKI ( resolving ) P3= HTN , P4= chronic subdural hematoma on _x000D_
NPH 30/38, Atrovastatin-20mg po daily- -amlodipine 10mg po daily, enlapril-5mg po daily, Metformin 500mg po daily. Amitriptyline 25mg po daily.</t>
  </si>
  <si>
    <t xml:space="preserve">home bp: 120-125/70-72 pr: 65 fbs: 108mg/dl hba1c: 6.52 (4.8-5.9) hdl: 57.6 triglycerides: 57.7 total cholestrol: 113 ldl: 50.8 abd u/s: unremarkable </t>
  </si>
  <si>
    <t>HTN for 20years +Dyslipidaemia + Sinus Tachycardia + Glaucoma + well controlled htn+ impaired glucose tolerance</t>
  </si>
  <si>
    <t xml:space="preserve">refill_x000D_
advice regarding on LSM _x000D_
follow  RBG regularly at home _x000D_
see at 3 month. _x000D_
update ixs </t>
  </si>
  <si>
    <t>P1- HTN for 20years P2- Dyslipidemia P3- Sinus Tachycardia P4- Glaucoma (on follow up Menelik hospital) ASA + Atorvastatin 20mg po daily Metoprolol 50Mg PO daily enalapril 10mg PO bid Amlodipine 5mg po daily</t>
  </si>
  <si>
    <t xml:space="preserve">has unilateral headache  aggravated by  noise _x000D_
  light with dizziness no other complain </t>
  </si>
  <si>
    <t>bp119/73  ,pr 70</t>
  </si>
  <si>
    <t xml:space="preserve">LIPOMA+MIGRANE HEDACHE </t>
  </si>
  <si>
    <t>AMTR SHORT APOINTMENT</t>
  </si>
  <si>
    <t xml:space="preserve">LIPOMA  has follow up at surgical side </t>
  </si>
  <si>
    <t>Multi focal right renal infarction + Splenic focal infarction +Clip Class 1 STEMI + Acute pylonephritis(treated) + Hypoalbuinemia + Left Ectopic pelvik kideny with multifocal renal infarction</t>
  </si>
  <si>
    <t>bp114/67  ,pr fbs 115, 184, 134</t>
  </si>
  <si>
    <t>LINK TO OPHTHALMOLOGY , UPDATE IX</t>
  </si>
  <si>
    <t>p T2 DM &gt; LAST 10 YEARS ON METFORMIN 500 MG PO bid , DAONIL 5 MG PO BID</t>
  </si>
  <si>
    <t>NO NEW COMPLAINT_x000D_
-RECENT serum creatinine=0.5, 24 hrs urine protien =283, k=5.46, echo=mild lvh, abd.u/s has only mild fatty liver, cbc=normal, hga1c= 7.2%_x000D_
_x000D_
-older  BRAIN MRI - avidly enhancing extraxial sphenoid ridge mass with significant perilesional edema likely diagnosis is sphenoid ridge meningioma -</t>
  </si>
  <si>
    <t>bp= 120/70 fbs= 90-113, pre-dinner= 180-220_x000D_
-patient is wheelchair bound</t>
  </si>
  <si>
    <t>good glycemic ctrl +</t>
  </si>
  <si>
    <t>make mixtard 42/30 -conitnue atrovastatin 40mg po/d_x000D_
-see after 3 mnth with CR, LDL, K, 24 HRS URINE PROTIEN</t>
  </si>
  <si>
    <t>60 YRS OLD FEMALE DM(11 YRS)+ Dyslipidemia on mixtard 40/30 IU ,atrovastatin 40 mg po/d_x000D_
-p2-meningioma(neurosurgery decided at neurosurgical side)</t>
  </si>
  <si>
    <t xml:space="preserve">home bp; 111/61-130/73 </t>
  </si>
  <si>
    <t xml:space="preserve">htn+ well controlled </t>
  </si>
  <si>
    <t xml:space="preserve">refill_x000D_
see at 3 months ,_x000D_
salt restriction </t>
  </si>
  <si>
    <t>P=Hypertension (&gt;1year) on : -Enalapril 10mg PO BID -Amlodipine 10mg PO daily -HCT 25mg PO daily</t>
  </si>
  <si>
    <t>epigastric pain and food indigestion</t>
  </si>
  <si>
    <t>bp  154 / 109</t>
  </si>
  <si>
    <t>MAKE ATENOLOL 50 MG PO BID</t>
  </si>
  <si>
    <t>P1- Refractory hypertension R/O Secondary HTN 6years P2: GTC seizure 2ry to hypertensive hemorrhagic stroke P3: Hypertensive Encephalopathy (improved) on Nifedipine 40mg PO bid Spironolactone 50mg PO Daily Atenolol 50mg PO daily Enalapril 20 mg PO BID Phenytoin 100 mg PO /D HCT 25mg po daily</t>
  </si>
  <si>
    <t>PR=65/M  BP=137 / 56MMHG</t>
  </si>
  <si>
    <t>REFILL,APPOINT AFTER A MONTH WITH SERIAL BP MEASURMENT</t>
  </si>
  <si>
    <t>HTN with HYPERTENSIVE HEART DISEASE ON AMLODIPINE 5MG PO DAILY</t>
  </si>
  <si>
    <t>he was taking 12/8, investigation was not updated</t>
  </si>
  <si>
    <t>v/s-BP-110 / 71, PR- 84, FBS-170-250</t>
  </si>
  <si>
    <t>P1-Known Diabetic,  HTN and BPH on NPH 12/6 IU - HCT 25mg po/d - atrovastatin 20mg po/d - afluzosin 10mg po/d</t>
  </si>
  <si>
    <t>NPH 14/10iu sc bid, come with HBPM and HBGM, see after 1month with updated ixs</t>
  </si>
  <si>
    <t>P1-Known Diabetic,  HTN and BPH on NPH 15/8 IU - HCT 25mg po/d - atrovastatin 20mg po/d - afluzosin 10mg po/d, AMITRIPTILINE 25MG po/d</t>
  </si>
  <si>
    <t xml:space="preserve">HAS WORSENING OF SOB , COUGH , HAS ALSO LEFT SIDE FLANK PAIN, NO URINARY COMPLAIN  </t>
  </si>
  <si>
    <t xml:space="preserve">BP130/84 ,PR 120,  RR 28 RESP DIFFUSE WHEEZING </t>
  </si>
  <si>
    <t>ACUTE EXCAERBATION OF BRHONICAL ASTHMA RO CAP +PYLONEPHRITIS</t>
  </si>
  <si>
    <t>LINK TO ER FOR MX</t>
  </si>
  <si>
    <t xml:space="preserve">ACUTE EXCAERBATION OF BRHONICAL ASTHMA RO CAP </t>
  </si>
  <si>
    <t>she has been discharged 5 days back with KCL 600MG PO TID - sodium valproate 100mg po bid - Lamotrigine 25 mg po/d - OMEPRAZOLE 40MG IV DAILY, - BISACODYL 10MG PO DAILY, - On sliding scale, NPH 18/10 IU SC BID - ASA81mg PO/D ,- ATROVASTATIN 40MG PO/D, - guaifenesin 5ml bid - RIVAROXABAN 15MG PO DAILY - METOPROLOL SUCCINATE 25MG PO DAILY,NO NEW COMPLIANT NO SIEZURE,NO FEVER SIUZURE</t>
  </si>
  <si>
    <t>PR=93 RR=18 BP=120 / 90,PSO2 94% WITH ATM HEENT= Functional trachiostomy tube ,chest clear with good air entry,CVS S1 ANS S2 WELL HEADRD,ABDO=FULL MOVE WITH RESPIRATION ,GUS=Cathetre insitu inserted 2 weak back  with clean urin on urin bag,MSS=NO EDEMA NO BED SORE,CNS=GCS=E4,V1,M4(9) MOTOR=LT=0/5 RT=4/5 TONE HYPER TONIC LEFT BOTH UPPER AND LOWER EXTRIMITY</t>
  </si>
  <si>
    <t>P=41 open tracheostomy was done for prolonged intubation+ischemic stroke secondary to ?vasculitis r/o cardioembolic? pyogenic meningitis (treated)3 submucosal myoma +LSIL +p4 transaminitis(corrected) + mild hypokalemia (corrected)+impaired glycemic control ( HgA1c of 6) + calcified mitral valve with moderate MR +grade 2 diastolic disfunction + ? AFib (ECHO diagnosis)+ Refractory hypokalemia(3.14) + Hypomagnesemia ( C ) 1.6-</t>
  </si>
  <si>
    <t>REFILL KCL 600MG PO TID - sodium valproate 100mg po bid - Lamotrigine 25 mg po/d - OMEPRAZOLE 40MG IV DAILY, - BISACODYL 10MG PO DAILY, - On sliding scale, NPH 18/10 IU SC BID - ASA81mg PO/D ,- ATROVASTATIN 40MG PO/D, - guaifenesin 5ml bid - RIVAROXABAN 15MG PO DAILY - METOPROLOL SUCCINATE 25MG PO DAILY,LINK TO GENERAL SURGURY FOR gastrostomy tube insertion. AND LINK TOPHYSIOTHERAPY</t>
  </si>
  <si>
    <t xml:space="preserve">CR=0.4 -SHE COME HERE AFTER 4 WKS OF DISCHARGE. -she still complains of bilateral lower swelling of 4 months </t>
  </si>
  <si>
    <t xml:space="preserve">pr: 108 18 bp: 105 / 67 _x000D_
cbc: wbc:10.89 neu: 65.9 hgb:8.6  mcv: 107 _x000D_
 LFT: normal </t>
  </si>
  <si>
    <t xml:space="preserve">diss'd tb(lunng, LN, Gi) + megalblastic anaemia (hgb:8.6,MCV:107)  +  + Sever hypoalbuminemia(1.4)+  </t>
  </si>
  <si>
    <t xml:space="preserve">do serum vit b12, folate level ,peripheral morphology ,_x000D_
update all ixs_x000D_
see her after 3 days _x000D_
continue other medications </t>
  </si>
  <si>
    <t>48 yrs old F diss'd tb(lunng, LN, Gi) + Mild anemia(10.5) + mod hyponatremia (129) + Sever hypoalbuminemia(1.4) +</t>
  </si>
  <si>
    <t>migerain headache + hyperthyroidism</t>
  </si>
  <si>
    <t xml:space="preserve">worsing of  headache </t>
  </si>
  <si>
    <t xml:space="preserve">stopped Amitriptylin and start sumatriptan </t>
  </si>
  <si>
    <t>severe headache after she start taking a amitriptylin medication + hyperthyroidism</t>
  </si>
  <si>
    <t>no new compliant, he has  adequate UOP</t>
  </si>
  <si>
    <t>bp 109 / 70</t>
  </si>
  <si>
    <t>refill the same medication, do oft, s/e, 24hr protie , hga1c</t>
  </si>
  <si>
    <t>P1=Stage 3a CKD 9( eGFR = Cr = 1.7) 2ry Hypertensive nephropathy +P2= HTN + P3.= OLD stroke(  IS) + Dyslipidemia; On Amlodipine 10x1, Carvedilol 6.25 x1, Lasix 20 x1, Ateroz 20x1, ASA 81x1</t>
  </si>
  <si>
    <t>he complians productive cough of withish sputum, LGIF, headache, audible breath sound, chest tightness. he also complians itching sensation of the body. he used 3canistens of salbutamol</t>
  </si>
  <si>
    <t>v/s-bp-119 / 73, pr-88 chest-scaterred wheeze over post LF</t>
  </si>
  <si>
    <t>the same + mild acute exacerbation of B.asthma ppted by ?CAP</t>
  </si>
  <si>
    <t>Salbutamol 4puff QID with tapering, beclomethasone 3puff bid, loratadine 10mg po/d for 5days, continue others, see after 1month</t>
  </si>
  <si>
    <t>HTN with HHD+ ?ACO +Cervical vertebral degenerative spondylosis + Cholelithiasis ON SALBUTAMOL 2PUFF prn, BECLEAMTHASONE 2PUFF BID AMILODIPINE 5MG PO/D,spironolactone 12.5mg PO daily, Lasix 40mg po daily</t>
  </si>
  <si>
    <t>BP-_x000D_
pr _x000D_
RBS 240_x000D_
FBS 140</t>
  </si>
  <si>
    <t>NPH 22/16 iu_x000D_
appoint after 1 month</t>
  </si>
  <si>
    <t>POORLY CONTROLLED TYPE 1 DM NPH 20/14 iu_x000D_
Regular 10/6</t>
  </si>
  <si>
    <t xml:space="preserve">72 18 122 / 62 CHADVASC :2 </t>
  </si>
  <si>
    <t xml:space="preserve">HTN + BPH + DVHD( Mild MR) + AFIB with PVC _x000D_
CHADVASC:2 </t>
  </si>
  <si>
    <t xml:space="preserve">REPEAT ECG_x000D_
COAGULATION PROFILE _x000D_
SEE ON FRIDAY _x000D_
UPDATE IXS </t>
  </si>
  <si>
    <t>bp 125 / 88</t>
  </si>
  <si>
    <t>REFILL THE AME MEDICATION</t>
  </si>
  <si>
    <t>P1- Hypertension 4 years on meds for 1years) on HCT 25mg PO daily P2- Fatty Liver P3- Bilateral renal stone (resolved on CT scan) P4- Dyspepsia P5- ?rt calcaneal spur</t>
  </si>
  <si>
    <t>TAKE MEDICATION PROPERLY</t>
  </si>
  <si>
    <t>V/S-bp-104 / 65, pr-70, CBC-wbc-3.37k, N-50, L-23, HB-17, MCV-98, plt-64k, cr-0.9, serum electrolyte-normal, U/A-NR</t>
  </si>
  <si>
    <t>P-HFrEF(EF-25%) 2ry to IHD_x000D_
on ASA 81MG PO DAILY, ATROVASTATIN 40 MG PO DAILY, metoprolol succinate 25mg po daily, enalapril 5mg po BID, furosemide 40mg po bid, Spironolactone 25 mg po daily</t>
  </si>
  <si>
    <t>optimize GDMT(metoprolol 25mg po bid, enalapril 10mg po bid, continue others), see after 1month with updated ixs</t>
  </si>
  <si>
    <t xml:space="preserve">T2DM + HTN and CKD + ? ischemic stroke </t>
  </si>
  <si>
    <t xml:space="preserve">she has unable to maintain movement and left side weekness. she has also left side chest pain not radiated to left sholder and chain </t>
  </si>
  <si>
    <t>T2DM + HTN and CKD</t>
  </si>
  <si>
    <t>She complian generalized body iching sensation after she started  phention  she complian sleep distrbance due to iching sensation,No seuziur</t>
  </si>
  <si>
    <t>PR=90 RR=16 BP=149 / 86</t>
  </si>
  <si>
    <t xml:space="preserve">P1 :- Left sided uncrossed hemiplegia with left facial palsy 2ry to ischemic stroke P2 :- stage 2 HTN 0N Atorvastatin 40mg PO daily, ASA 81 AMLODIPINE 10 + SEIZURE DISORDER </t>
  </si>
  <si>
    <t>Change phention sodium valporate 200mg po bid,continue other medication,do LFT,RFT,CBC</t>
  </si>
  <si>
    <t>P1 :- Left sided uncrossed hemiplegia with left facial palsy 2ry to ischemic stroke P2 :- stage 2 HTN 0N Atorvastatin 40mg PO daily, ASA 81 AMLODIPINE 10 + SEIZURE DISORDER ON PHENTION 100MG PO TID</t>
  </si>
  <si>
    <t>BP=120/80MMHG PR=88B/MIN</t>
  </si>
  <si>
    <t>ASD + Seizure d/o. he is on Risperidone 1mg /2 mg po BID. Carbamazepine 200mg po 2-0-3. PHENOBARBITAL 100MG PO BID</t>
  </si>
  <si>
    <t xml:space="preserve">HAS WORSENING OF SOB AT MILD ACTIVITY AND BILATERAL LOWER LEG SWELLING , ORTHOPENIA 2 PILLOW , HAS DR COUGH , NO OTHER COMPLAIN </t>
  </si>
  <si>
    <t xml:space="preserve">BP 119/76,PR 80  RESP  WHEEZING  WITH CREPT ION REPEAT ECHO  SHOW  MILD  PULMNARY HTN, BIATRIAL ENALRGEMENT  DUE AF </t>
  </si>
  <si>
    <t>NYHA CLASS 4 CHF 2 to ? HHD + Moderate PHTN  WITH AF + Known Asthma + mild anemia 2?</t>
  </si>
  <si>
    <t xml:space="preserve">HOLD DIGIOXIN BY TAPPERING , LASIX 40MG PO 1X, SPIROLACTONE 12.5MG, METOPROLOL 25MG PO 1X, , ASA, ATROVASTATIN , UPDATE ELECTROLYTE OFT ,LINK ER </t>
  </si>
  <si>
    <t>HF 2 to ? HHD + Moderate PHTN + Known Asthma + mild anemia 2?</t>
  </si>
  <si>
    <t>BP 151/91_x000D_
pr 78</t>
  </si>
  <si>
    <t>send serum Vitamin D _x000D_
monitor BP and start anti-hypertensive after measurment</t>
  </si>
  <si>
    <t>? RA + Dyspepsia r/o PUD known HTN on LSM</t>
  </si>
  <si>
    <t xml:space="preserve">HOME BP: 130/89 PR :125 FBG: 108-119MG/DL  PPG; 127-140MG/DL CR: 1.7 EGFR; 1.7 _x000D_
ABD U/S: FATTY LIVER, HEPATOMEGALY </t>
  </si>
  <si>
    <t xml:space="preserve">HTN+ T2DM+ WELL CONTROLLED BG +HTN </t>
  </si>
  <si>
    <t xml:space="preserve">refill_x000D_
do hba1c,ca,po4, pth ,24urine protein _x000D_
see at 3 months </t>
  </si>
  <si>
    <t>51 YRS OLD P1 :- HTN P2 :- TII DM FOR 3 YRS - on MTF 1 gm po bid, - Atrovastatin 20 mg po day, - Amlodipine 10 mg po day - HCT 25 mg po/d - ASA 81 mg po/d - Enalapril 5mg po BID</t>
  </si>
  <si>
    <t xml:space="preserve">bp 135 / 75  </t>
  </si>
  <si>
    <t>the same + well controlled HTN + DM</t>
  </si>
  <si>
    <t>refill the same medication, update rft, 24hr urine proterin,s/e, lipid panel</t>
  </si>
  <si>
    <t>P1-known IHD with (EF= 32) P2- Type 2 DM (20years) P3-HTN P4-Stage 3b CKD sec to Diabetic Kidney Disease P5- DM retinopathy P6-Ischemic stroke ( PCA territory) NPH 24/8IU SC BID Enalapril 2.5mg PO bid Frusemide 40mg PO daily ASA 81 MG PO DAILY Atrovastatin 40mg po/d, Metoprolol 25mg PO daily, Dapaglifozin 10 mg po daily Current Cr= 2.3 previous was also 2.3, HGA1C - 6.5%</t>
  </si>
  <si>
    <t>v/s-bp-98 / 60, pr-90 AST/ALT/ALP=74/28/81, Bil-T(0.59), D(0.1)</t>
  </si>
  <si>
    <t>P1: ?disseminated TB (lung, pleura, peritoneum, intestine) on anti-TB(took 5months)</t>
  </si>
  <si>
    <t>continue anti-TB, see after 1month with CBC, LFT</t>
  </si>
  <si>
    <t>bp 113 / 66   inr 5.9</t>
  </si>
  <si>
    <t>P- Corpulmonale sec to Bilateral PTE</t>
  </si>
  <si>
    <t>make warfarin 2.5 mg po every other day</t>
  </si>
  <si>
    <t xml:space="preserve">LOWER BACK PAIN , LEFT SIDE SHOULDER PAIN, NO SOB , COUGH, NO OTHER COMPLAIN NO URINARY COMPLAIN </t>
  </si>
  <si>
    <t xml:space="preserve">BP115/70 ,PR 80 </t>
  </si>
  <si>
    <t>P1  cholelithiasis p2: right renal AML+? LBP 2?</t>
  </si>
  <si>
    <t xml:space="preserve">SEE MEDICATION  IBUPROFEN </t>
  </si>
  <si>
    <t>P1  cholelithiasis p2: right renal AML</t>
  </si>
  <si>
    <t>reccurrnt seizure</t>
  </si>
  <si>
    <t>bp=1220/80mmhg pr=80b/min</t>
  </si>
  <si>
    <t xml:space="preserve">consult senior    </t>
  </si>
  <si>
    <t xml:space="preserve">acute seizure </t>
  </si>
  <si>
    <t>he complains of bilaterl lower leg burning sensation with numbeness worsen at cold enviroment _x000D_
otherwise : no hx of back pain chronic medical illenes(htbn,dm (</t>
  </si>
  <si>
    <t>pr: 84 18 bp: 133 / 91</t>
  </si>
  <si>
    <t xml:space="preserve">bph+ peripheral neuropathy </t>
  </si>
  <si>
    <t xml:space="preserve">screen for dm _x000D_
Neu robin 1tab po/d _x000D_
advise on lsm _x000D_
see at 3 months _x000D_
</t>
  </si>
  <si>
    <t xml:space="preserve">LUTS 2 to BPH  + dyslipidemia( ldl:148 triglycerides: 228  hdl: 38 cholesterol: 215  cr; 0.8 cbc; norma; ,u/a: normal ,rf: normal ,ana; normal </t>
  </si>
  <si>
    <t xml:space="preserve">bp  141 / 81            </t>
  </si>
  <si>
    <t xml:space="preserve">B.asthma +  HTN </t>
  </si>
  <si>
    <t>B.asthma +  HTN _x000D_
on symbicort 2 puff bid, salbutamol 4 puff prn, losartan 50x1</t>
  </si>
  <si>
    <t>has left sided facilal  weakness</t>
  </si>
  <si>
    <t>BP=190/95MMHG,BRAIN CT SCAN IS NORMAL,FBS=133MG/DL</t>
  </si>
  <si>
    <t>SAME AS ABOVE WITH POOR BP CONTROL+LEFT FACIAL WEAKNESS 2?</t>
  </si>
  <si>
    <t>bp=120/80mmhg pr=88b/min</t>
  </si>
  <si>
    <t xml:space="preserve">URTI                         </t>
  </si>
  <si>
    <t xml:space="preserve">dry cough  generalized headache and hgif  and runny nose and malasie and conjuctivities </t>
  </si>
  <si>
    <t>HAS LEFT SIDED FACIAL WEAKNESS OF FOUR DAYS DURATION</t>
  </si>
  <si>
    <t>ENALAPRIL 10 MG PO BID,MTF 1GM PO BID,ATORVASTATIN 20 MG PO DAILY,ASA B1 MG PO DAILY,SEE MGT</t>
  </si>
  <si>
    <t>V/S-bp-128 / 83 pr-107(irregular), INR-2.13, TSH-0.019(0.3-4.5), tT3-2.1(0.69-2.15), tT4-10.1(5-13), Na-142, K-3.64,Cl-106</t>
  </si>
  <si>
    <t>p-BIATRIAL ENLARGEMENT SEVERE PULMONARY HYPERTENSION + DEGENERATIVE AORTIC VALVE SCLEROSIS + TOXIC MNG + ATRIAL FIBRILLATION ON LASIX 40MG PO BID SPIRONOLACTONE 25MG PO DAILY PTU 100MG PO BID digoxine 0.125mg po daily omeprazole 20mg po bid, metoprolol 25 mg po BID WARFARIN 2.5MG EVERY OTHER DAY</t>
  </si>
  <si>
    <t>make metoprlol 37.5mg po bid, continue others, come with TFT(TSH, free T3 and free T4), INR after 3months</t>
  </si>
  <si>
    <t>SAME AS ABOVE WITH POOR BP CONTROL+BELLLS PALSY</t>
  </si>
  <si>
    <t>BP-128/77, 120/78, 110/70_x000D_
pr 89</t>
  </si>
  <si>
    <t>refill and advise after 3 months</t>
  </si>
  <si>
    <t>has  difficulty of speaking since five days</t>
  </si>
  <si>
    <t>BP=113/83mmhg</t>
  </si>
  <si>
    <t>investigate including with  brain CT scan</t>
  </si>
  <si>
    <t>Dysarthria 20 to ? + ?BBPV</t>
  </si>
  <si>
    <t xml:space="preserve">RT SHOULDER PAIN WITH  DIFFICULTY TO USE , HAS NO  OTHER COMPLAIN </t>
  </si>
  <si>
    <t xml:space="preserve">BP 126/80, FBS 150, 170 200 ,PR </t>
  </si>
  <si>
    <t>suboptimal control dm+frozen shoulder</t>
  </si>
  <si>
    <t>update ix cbc , lipid urine fbs  xray</t>
  </si>
  <si>
    <t>treat with vitamin D 50,000 weekly for 8 weeks continue med</t>
  </si>
  <si>
    <t>Problem List_x000D_
P1- left side hemiparesis 2ry to ischemic stroke P2- Supranuclear facial palsy P3-HTN( controlled) p4: Mild LVH with Grade 1 LV Diastolic dysfunction on Amlodipine 10mg po daily, ATORVASTATIN 80 MG PO DAILY,ASA 81MG PO DAILY,RESPERIDONE 2MG PO DAILY.....INR=1.36,VIT D=11.2 SERUM ELECT,CBC=N</t>
  </si>
  <si>
    <t>BP 137/80, 140/80</t>
  </si>
  <si>
    <t>HTN+LBP 2 TO ? + DYSPEPSIA 2 TO ? PUD</t>
  </si>
  <si>
    <t>ENALPRIL 5MG PO DAILY , FLUCONAZOLE</t>
  </si>
  <si>
    <t>LBP 2 TO ? + DYSPEPSIA 2 TO ? PUD</t>
  </si>
  <si>
    <t>EPIGASTRIC BURNING_x000D_
WORSENS WHILE EATING_x000D_
HAS HX OF LONG TERM USE OF DOXYCICLINE</t>
  </si>
  <si>
    <t>STABLE   V/S=STABLE</t>
  </si>
  <si>
    <t>RVI ON HAART +RVI ASSO RADICULOPATHY R/O DISC  PROLASE + BILAT BIRAD 3 BREAST CYSTS</t>
  </si>
  <si>
    <t xml:space="preserve">LINK TO SURGICAL OPD FOR BREAST CYST FOLLOWUP_x000D_
GABAPENTIN 300 MG PO/D_x000D_
THORACO LUMBAR MRI </t>
  </si>
  <si>
    <t>HAS SOB_x000D_
EASY FATIGABILITY_x000D_
HAD 2 EPISODES OF DIARRHEA_x000D_
HAS POLY SX_x000D_
HAS HEADACHE</t>
  </si>
  <si>
    <t xml:space="preserve">BP=125/81  PR=100 REGULAR </t>
  </si>
  <si>
    <t>KOWN HTNSIVE+ KNOWN DM + DYSLIPIDEMIA R/O DKA _x000D_
R/O IHD</t>
  </si>
  <si>
    <t>U/A,LIPID PROFILE,FBS,HGAIC,ECG,ECHO,S/E</t>
  </si>
  <si>
    <t xml:space="preserve">KOWN HTNSIVE+ KNOWN DM + DYSLIPIDEMIA ON METFORMIN 500 MG PO BID  GLIBENCLAMIDE 5 MG PO BID AMLODIPINE 10 MG PO/D ATROVASTATIN 20 MG PO/D </t>
  </si>
  <si>
    <t xml:space="preserve">BP=120/76  </t>
  </si>
  <si>
    <t xml:space="preserve">CAME FOR GENERAL CHECKUP </t>
  </si>
  <si>
    <t>LIPID PROFILE,HGAIC,FBS,S/E,HBSAG,HCVAB,CBC</t>
  </si>
  <si>
    <t>GLOBAL HEADACHE, LGF,CHILLS ,RIGORS,PHOTOPHOBIA FOR 3 DAYS_x000D_
DRY COUGH_x000D_
INTERMITTENT ABD CRAMP</t>
  </si>
  <si>
    <t xml:space="preserve">BP=112/60 </t>
  </si>
  <si>
    <t>URTI R/O COVID 19 INFECTION + R/O IP</t>
  </si>
  <si>
    <t>AZITROMYCIN _x000D_
CBC,S/E</t>
  </si>
  <si>
    <t xml:space="preserve">URTI R/O COVID 19 INFECTION </t>
  </si>
  <si>
    <t>ABD CRAMP_x000D_
VERTIGO_x000D_
BLURRING OF VISION</t>
  </si>
  <si>
    <t>STABLE   BP=100/65  PR=84</t>
  </si>
  <si>
    <t>R/O ANEMIA _x000D_
R/O IP</t>
  </si>
  <si>
    <t>DO S/E, CBC</t>
  </si>
  <si>
    <t>PR=76/M  BP=121 / 66MMHG ,FBS=120,124,140,130,140,115,159MG/DL,DONE AT HOME AND HEALTH CENTER</t>
  </si>
  <si>
    <t>T2DM+HTN+Asthma with suboptimal BP and glycemic control</t>
  </si>
  <si>
    <t>refill,do  fbs,appoint after three months.</t>
  </si>
  <si>
    <t>PR=70/M  BP=142 / 73MMHG</t>
  </si>
  <si>
    <t>Same as above+ssub optimal  BP control</t>
  </si>
  <si>
    <t>refill,appoint after three months.</t>
  </si>
  <si>
    <t>bp-140/60 fbs -150_x000D_
 no other positive finding</t>
  </si>
  <si>
    <t>escalate insulin ,refill medications and advice</t>
  </si>
  <si>
    <t>P-T2DM + HTN + Dyslipidemia on Enalapril 5 mg po/d, HCT 25 mg po/d, Nifedipine 20 mg po daily , NPH 50/ 42 IU SC BID , Atorvastatin 20 mg po/d.</t>
  </si>
  <si>
    <t>currently he had watery diarrhea easy fatigability and worsening of loss of appetite after discharge</t>
  </si>
  <si>
    <t>BP-101/69_x000D_
pr 78</t>
  </si>
  <si>
    <t xml:space="preserve">same +?     </t>
  </si>
  <si>
    <t>CLD( with cirrhosis u/s finding) sec to ?Alcoholic liver disease vs HCC + Stage II HE_x000D_
he was diagnosed at the EOPD with added diagnosis amebiasis and started Furosemide, spirinlactone, lactulose metrinidazole</t>
  </si>
  <si>
    <t>PR=82/M  BP=142 / 74MMHG</t>
  </si>
  <si>
    <t>Same as above+suboptimal  BP control</t>
  </si>
  <si>
    <t>refill,advised ob life style modifications.</t>
  </si>
  <si>
    <t>HTN with HHD on Enalapril 10 mg po bid, HCT 25 mg po/d, Amlodipine 10 mg po/d</t>
  </si>
  <si>
    <t xml:space="preserve">complain  easy fategability  at  rest  with  bilateral  leg swelling </t>
  </si>
  <si>
    <t xml:space="preserve">ecg  inus Rhythm, Left Ventricular Hypertrophy. Baseline artefacts. Please correlate clinically  bp  130/53  </t>
  </si>
  <si>
    <t>htn+t2dm+heart  failure?</t>
  </si>
  <si>
    <t>send  echo  and oft   and  serum  vitamin  d  level</t>
  </si>
  <si>
    <t xml:space="preserve"> T2DM for the last 12 years/ HTN for the last 10 years NPH8/4 IU, MTF 500mg po BID Loasartan 1000mg po per day, HCT 25mg po/d , Atorvastatin 20 mg po/d creatinine 1.5 FBS 75 UTI eGFR 48 abdominal ultrasound normal Chest x ray normal ECG LVH</t>
  </si>
  <si>
    <t xml:space="preserve">no new complaint_x000D_
                 </t>
  </si>
  <si>
    <t xml:space="preserve">inr-4.3_x000D_
71 17 118 / 83 36 </t>
  </si>
  <si>
    <t xml:space="preserve">supratherapeutic INR_x000D_
</t>
  </si>
  <si>
    <t>Skip a dose of wrafarin_x000D_
reevaluate INR after 01 week</t>
  </si>
  <si>
    <t>RVHD-MS-(POST-VALVOTOMY) P2:- Right hemiparesis 2 to old cardio embolic stroke(04 YEARS) ON ATENOLOL 50 MG PO DAILY WARFARIN 5 2x/week, 2.5mg 5x/we</t>
  </si>
  <si>
    <t xml:space="preserve">bp  149/89 pr  78  </t>
  </si>
  <si>
    <t xml:space="preserve">refill  and  appoint after 3  month  with  sereal  bp  record   and  up  date  rft </t>
  </si>
  <si>
    <t xml:space="preserve"> Rt Hemiparesis 2ndry to Hemorrahgic stroke + Stage II HTN</t>
  </si>
  <si>
    <t>FEELS BETTER_x000D_
PROMISED TO ADHERE TO DIETARY RECOMMENDATION</t>
  </si>
  <si>
    <t>A1C 9.2_x000D_
71 17 126 / 85 36</t>
  </si>
  <si>
    <t>NPH 64/44_x000D_
ENALAPRIL</t>
  </si>
  <si>
    <t xml:space="preserve"> Metabolic syndrome (Type1 DM and HTN ) on NPH 60/40, ENALAPRIL 5MG PO BID, Atorvastatin 20mg po dail</t>
  </si>
  <si>
    <t>PR=75/M  BP=129 / 78MMHG,HGA1C=5.6%,FBS=105MG/DL,88MG/DL97MG/DL</t>
  </si>
  <si>
    <t>Type 2 DM +HTN  with good control</t>
  </si>
  <si>
    <t>refill,hold glibinclamide,appoint after three months.</t>
  </si>
  <si>
    <t>complains cough productive of whitish sputum, exacerbation of sob and palpitation.</t>
  </si>
  <si>
    <t>bp 121 / 70  pr105   diffuse wheezing over the bilateral chest</t>
  </si>
  <si>
    <t>acute exacerbation of bronchiectesis</t>
  </si>
  <si>
    <t>link her to eopd</t>
  </si>
  <si>
    <t xml:space="preserve">G/A  WELL LOOKING </t>
  </si>
  <si>
    <t>P1-Type 2 DM on NPH 30/8 P2-Hypertension P3-IHD Lasix 20mg po daily, spironolactone 25 mg every other day, metoprolol 25mg/day, aspirin 81mg po/d, Ix Results--- RFT- not done U/A- many WBC, nitrite +ve, lipid profile, Electrolytes are normal FBS b/n 118-132 RBS b/n141-148 atorvastatin 20mg po/d, losartan 50 mg po daily</t>
  </si>
  <si>
    <t>TAKE MEDICATION ADHERENTLY</t>
  </si>
  <si>
    <t xml:space="preserve">the symptoms improved </t>
  </si>
  <si>
    <t>BP-110/69_x000D_
pr 78</t>
  </si>
  <si>
    <t>send echo_x000D_
and reassure</t>
  </si>
  <si>
    <t>Assessment_x000D_
CLBP+ ?PTB_x000D_
she had Cardiomegally with pulmonary edema and was treated with Lassix, augmentin and azythromycin</t>
  </si>
  <si>
    <t>STABLE_x000D_
_x000D_
MMMMMMMMMMMMMMMMMMMMM</t>
  </si>
  <si>
    <t>GOOD GLYCEMIC CONTROL_x000D_
KKKKKKK</t>
  </si>
  <si>
    <t xml:space="preserve">REFILL_x000D_
                 </t>
  </si>
  <si>
    <t>HHD + T1DM (20 years) + DKD + Rt retinopathy on ENALAPRIL 10 mg DAILY, ATORVASTATIN 20 MG PO DAILY ASA 81 MG PO DAILY, HCT 25 mg PO DAILY and NPH 34/20 IU SC BID, Dapagliflozin 5 mg PO daily</t>
  </si>
  <si>
    <t>BP 122/70 mmHg, PR 72 bpm  regular</t>
  </si>
  <si>
    <t>ECG, RFT, Sr electrolyte , hold ASA, Lasix , make amlodipine 10 mg po/d, continue Losartan 50 mg po/d, Spironolactone 12.5mg po/d, digoxin 0.125mg po/d(  hold after ECG), salt restriction_x000D_
 to come with serial bp measure and Echo(previous)</t>
  </si>
  <si>
    <t>P Hypeetension _x000D_
on Amlodipin 5 mg po/d, Spironolactone 12.5mg/d, lasix 20 mg po/d, losartan 50 mg po/d, ASA 81mg/ddigoxin 0.125mg po/d, he also was taking enalapril 10 mg po/d( was hold for ACEI induced cough)</t>
  </si>
  <si>
    <t>Known asthmatic/30yrs, exertional chest tightness, wheezing, SOB. No night sweating, aneroxia</t>
  </si>
  <si>
    <t>BP-148/83, P86-regular_x000D_
Pinc cionj, NIS_x000D_
Scattered wheezing,_x000D_
JVP flat, but P2 accentuated_x000D_
No pedal edema</t>
  </si>
  <si>
    <t>Poorly controlled B. Asthma + Pulm HTN + Stag I HTN</t>
  </si>
  <si>
    <t>Symbicort 2puff BID_x000D_
SABA PRN_x000D_
DO ECG, ECHO</t>
  </si>
  <si>
    <t>BP=125/85,130/90,137/97,PR=68</t>
  </si>
  <si>
    <t>Problem List_x000D_
HTN ( 4 years) nifedipine 20 mg po/day</t>
  </si>
  <si>
    <t>PR=62/M, BP=144 / 76MMHG,FBS=168MG/DL</t>
  </si>
  <si>
    <t>SAME AS ABOVE WITHSUBOPTIMAL GLYCEMIC CONTROL+BP CONTROL</t>
  </si>
  <si>
    <t>Refill,MTF 500MG PO DAILY,DO HGA1C,APPOINT AFTERTHREE MONTHS</t>
  </si>
  <si>
    <t>TYPE 2DM+HTN ON NPH 20/10IU,METOPROLOL 12.5MG PO DAILY,ATORVASTATIN 40 MG PO DAILY,HCT 25 MGPO DAILY,,ENALAPRIL 5MG PO BID</t>
  </si>
  <si>
    <t>v/s-bp-152 / 82 home-139-141/79-80, pr-88, FBS-125-135, post-dinner-153-161, A1C-6.2%</t>
  </si>
  <si>
    <t>P1-T2DM on NPH 10/10 units,Metformin 1000mg po BID, P2 HTN on Amlodipin 10 mg po /D and Enalpril 5 mg po BID, atorvastatin 20 mg po /d P3 B asthma on Beclamethasone 2 puffs BID and albuterol puff PRN</t>
  </si>
  <si>
    <t>advised on LSM, refill and see after 3months</t>
  </si>
  <si>
    <t xml:space="preserve">â€¢ Finding as described above suggests MNG with few  suspicious nodule (TIRADS V)  ESR  5   </t>
  </si>
  <si>
    <t>MULTI NODULAR  GOITER</t>
  </si>
  <si>
    <t>LINK  TO  NEUROSURGEONS</t>
  </si>
  <si>
    <t xml:space="preserve">?pul  tb+?goiter  ?larengeal  mass             </t>
  </si>
  <si>
    <t>HOME BP 140-150/80-85_x000D_
FBS&amp;lt;150</t>
  </si>
  <si>
    <t xml:space="preserve">GOOD CONTROL_x000D_
             </t>
  </si>
  <si>
    <t>REILL_x000D_
MEDICATIONS</t>
  </si>
  <si>
    <t>DM/HTN- NPH 34/24 -GALVUSMET 1 TAB PO DAILY -ATORVASTATIN 40MG PO DAILY -AMLODIPINE 10MG DAILY -ENALAPRIL 10 mg po bid Current HgA1c= 7.1%, FBS= 103</t>
  </si>
  <si>
    <t xml:space="preserve">BP-152/76, 147/78, 158/78, 138/72_x000D_
pr 78_x000D_
</t>
  </si>
  <si>
    <t>Amlodipine 10 mg po daily_x000D_
appoint after 1 month_x000D_
send investigation on appointment</t>
  </si>
  <si>
    <t>? htn +chronic LBP + AKI 2 TO ? bp 160 /86</t>
  </si>
  <si>
    <t>BP=145/87MMHG,PR=87/M,FBS?</t>
  </si>
  <si>
    <t>epigastric pain and vomiting of ingested matter_x000D_
 weight loss</t>
  </si>
  <si>
    <t>BP      139/73                            PR 84</t>
  </si>
  <si>
    <t>Hypertension for the last 7 years on life style modification but not medication but started the last 2 months dyslipidaemia ----- amlodipine 5 mg po per day and atorvastatin 20mg po per day but discontinued she is also Losartan50mg and HCT 12.5mg</t>
  </si>
  <si>
    <t xml:space="preserve">dyspepsia to rule out PUD_x000D_
 abdominal ultrasound_x000D_
CBC_x000D_
SE_x000D_
</t>
  </si>
  <si>
    <t>BP=124/80,PR=62,FBS=122,124 mg/dl</t>
  </si>
  <si>
    <t xml:space="preserve">complain   bilateral  lower   leg  swelling    with  associated  easy  fategability  while  she  walk  with   numbness to  lower  extrimities    and  leg  swelling is  after  amlodipine   started  2  month  back </t>
  </si>
  <si>
    <t xml:space="preserve">fbs  109  115    </t>
  </si>
  <si>
    <t>the  same+?heart  failure?</t>
  </si>
  <si>
    <t xml:space="preserve">send  echo  and  ecg  ,oft  chest  x ray    and  change  amlodipine    with  HCT  25  MG PO/DAY </t>
  </si>
  <si>
    <t>T2DM + HTN on NPH 20/10 IU SC BID, amlodipine 5mg po bid, HCT 25mg po daily, ASA 81 mg PO /D( but she took ASA 81mg po BID)</t>
  </si>
  <si>
    <t>Problem List_x000D_
Type 2 DM on NPH 16/8   iu sc BID and neurobin 1 tab once /day</t>
  </si>
  <si>
    <t>P1 Known epileptic for the past 9 years on valporate 500mg po BID</t>
  </si>
  <si>
    <t>he has right flank pain for the last one week. he has no other compliant;</t>
  </si>
  <si>
    <t>fbs=120mg/dl_x000D_
stable vital</t>
  </si>
  <si>
    <t>same as above +NASH</t>
  </si>
  <si>
    <t>do abdomenopelvic u/s cbc LFT</t>
  </si>
  <si>
    <t>T2DM+HTN+Dyslipidemia ON AMILODIPINE 10 MG PO/D METFORMIN 1GM PO BID ,GLIPIZIDE 4MG PO/D, ATORVASTATIN 20 MG PO / D</t>
  </si>
  <si>
    <t>sob on mild exertion, palpitation_x000D_
no cough, no orthopnea</t>
  </si>
  <si>
    <t>hr &gt;110 rr-17 bp-108 / 73 spao2 85%_x000D_
left basal crackles_x000D_
+3 edema</t>
  </si>
  <si>
    <t>refill_x000D_
metoprolol 25mg po bid_x000D_
frusemide tid</t>
  </si>
  <si>
    <t>HFrEF 2 to DCMP +chronic AFIB hyperthyroidism on warfarin 5 mg po/d, PTU 100 mg po TID, digoxin 0.125 mg po/d and Metoprolol 25 mg po/d, frusemide 40mg BId, spironolactone 25mg po daily, completed ciprofloxacin for uti</t>
  </si>
  <si>
    <t>BP 130/70 FBS-98_x000D_
NO OTHER POSITIVE FINDING</t>
  </si>
  <si>
    <t>WELL CONTROLLED HTN + CKD</t>
  </si>
  <si>
    <t>REFILL MEDICATIONS AND ADVICE ON LIFE STYLE MODIFICATION</t>
  </si>
  <si>
    <t>Problem List_x000D_
TIIDM + DIABETEIC RETINOPATHY AND NEPHROPATHY + HYPERRENSION+ CKD</t>
  </si>
  <si>
    <t>BP=150/80,145/80,FBS=127 mg/dl</t>
  </si>
  <si>
    <t>poor BP control and good glycemic control</t>
  </si>
  <si>
    <t>refill the medication and on diet and tell him to bring serial BP and FBS measurements for next follow up time</t>
  </si>
  <si>
    <t>_x000D_
Problem List_x000D_
68 yrs old male pt who is having followp for raised glucose noticede suddenly being admitted for menigitis and raised blood pressure later being found out. no history of admission for relatded issues, no SOB&amp;lt; no cough, no rash or infection of skin, no visual problem, no urinary complaints</t>
  </si>
  <si>
    <t xml:space="preserve">NECK  U/S NORMAL  T4  1.28   FT3  3.00  TSH   1.23  </t>
  </si>
  <si>
    <t>CERVICAL  SPONDYLOSIS?</t>
  </si>
  <si>
    <t xml:space="preserve">GIVE   VITAMIN  B  COMPLEX  AND  SEND  NECK  X RAY  </t>
  </si>
  <si>
    <t xml:space="preserve">                    ?toxic  goiter    +?cervical spondylosis</t>
  </si>
  <si>
    <t xml:space="preserve">complains shoulder pain for 1 yr, recurrent  sms of hypoglycemia and leg swelling, </t>
  </si>
  <si>
    <t xml:space="preserve">bp 159 / 79  grade 2 bilateral pitting edema, u/acid 6.1, hga1c 6.7, </t>
  </si>
  <si>
    <t>the same + well controlled dm + poorly controlled htn +? statin associated myopathy</t>
  </si>
  <si>
    <t>do 24hr protein,ca, po4, vd level, tsh  d/c daonil, Make atorvastatin 20 mg po daily, lasix 60 mg po bid, amlodipine 10 mg po daily, advice him on life style modification( cessation of alcohol drinking)</t>
  </si>
  <si>
    <t>HTN with HHD + T2DM + stage 3b CKD (eGFR 35, CR =2) + hyperuricemia with ?urate nephropathy _x000D_
on Doanil 5mg daily, MTF 500mg po BID, enalapril 20mg po BID, atrovastatin 40mg daily, Atenolol 50mg daily, Frusemide 40mg po bid, Amlodipine 5mg Daily, allopurinol 100mg po daily</t>
  </si>
  <si>
    <t>HHD + T1DM (20 years) + DKD + Rt retinopathy on losartan 50mg po daily , ATORVASTATIN 20 MG PO DAILY ASA 81 MG PO DAILY, HCT 25 mg PO DAILY and NPH 34/20 IU SC BID, Dapagliflozin 5 mg PO daily</t>
  </si>
  <si>
    <t>he has epigastric burning pain, nausea and vomiting</t>
  </si>
  <si>
    <t>v/s-bp-119 / 82, pr-72 abd-epigastric tenderness</t>
  </si>
  <si>
    <t>advised on LSM, come with ixs results, continue PPI, see after 2months</t>
  </si>
  <si>
    <t>P1-GERD 2ry to gastro cardia incompetence with HIIL grade 2</t>
  </si>
  <si>
    <t>PR=63/M  BP=108 / 68MMHG,FBS=?</t>
  </si>
  <si>
    <t>NO COMPLAINT_x000D_
COUGH SUBSIDED</t>
  </si>
  <si>
    <t xml:space="preserve">83 17 110 / 91_x000D_
                   </t>
  </si>
  <si>
    <t xml:space="preserve">GOOD BP CONTROL_x000D_
          </t>
  </si>
  <si>
    <t>REFILL_x000D_
ALL MEDICATIONS</t>
  </si>
  <si>
    <t>hypertension/??OSA20 years HHD/HFpEF/ IFG/VITAMIN D DEFECIENCY/ CCB-RELATED-EDEMA/ ACEI-COUGH, RX- LOSARTAN 50MG PO DAILY, HCT 25MG PO DAILY, VITAMIN D3 50K PO WEEKLY</t>
  </si>
  <si>
    <t>BP=,PR=74,FBS=112,114,118 mg/dl</t>
  </si>
  <si>
    <t>Problem List_x000D_
Type 1 DM on NPH 54/40 IU SC BID</t>
  </si>
  <si>
    <t>dysuria, foul smelling,back pain,  no fever, no hematuruia, no paresthasia</t>
  </si>
  <si>
    <t>no linmited spinal range of motion, no area of vetebral bone tendernmess</t>
  </si>
  <si>
    <t>cystites r/o renal stone</t>
  </si>
  <si>
    <t>get enough fluid, get a cup of milk daily, minimize coffee, get adequate sun light</t>
  </si>
  <si>
    <t>PR=79/M  BP=129 / 72MMHG,FBS=88MG/DL</t>
  </si>
  <si>
    <t>HTN+TYPE 2DM with good glycemic+BP control</t>
  </si>
  <si>
    <t>MTF 500MG  PO DAILY,AMLODIPINE 5MG PO DAILY,DO HGA1C</t>
  </si>
  <si>
    <t>BP=127/70,129/84,130/80,PR=63</t>
  </si>
  <si>
    <t>Problem List_x000D_
P1=HTN on Amlodipine 5 mg po /D</t>
  </si>
  <si>
    <t>has worsening of body weakness more on the right side, neck pain since two years worse in the pat  two to three months with tingling and numbness and sharp pain _x000D_
since one has difficulty of swallowing_x000D_
otherwise no history of trauma no incontinence or loss of sensation</t>
  </si>
  <si>
    <t xml:space="preserve">BP 121 / 62 mmHg, _x000D_
PC _x000D_
chest abscent air entry on left post 1/3rd_x000D_
Neurology GCS 15/15 orientd_x000D_
point tenderness on the upper C spine_x000D_
no sensory deficiet_x000D_
Motor  Rt wirt felxor and extersors 3-/5, lt wrist flexor 3/5 _x000D_
           knee extesnsors and flexors right 3-/5  left 4-/5 hip extensors and flexors 1/5_x000D_
cervical MRI     uppper cervical contagious posterior element involving C2,C3,and C4 level expansile and destructive masss with ectension to hte left para spinal and para vertebral atea, encasing the vertebral artery, causing sever canal stenosis and cord compression, chondrosarchoma DDx metastasis_x000D_
</t>
  </si>
  <si>
    <t>Quadriparesis 2ry to cord compresion(C spine)+TNG</t>
  </si>
  <si>
    <t>link to ER , work up for secondary metastasis</t>
  </si>
  <si>
    <t xml:space="preserve">P toxic noduar goiter _x000D_
P2 hypertension no taking her antihypertensive medications </t>
  </si>
  <si>
    <t>she has intermittent headache,  burning and tingling sensation of the extremities. she was not taking pyridoxine for 1month</t>
  </si>
  <si>
    <t>v/s-bp-124 / 74, pr-68,  CBC-normal</t>
  </si>
  <si>
    <t>continue anti-TB and pyridoxin, PCM 1gm po prn, see after 1month with OFT</t>
  </si>
  <si>
    <t>P - rt side hemiparesis 2ry to Tuberculoma on Anti-TB(9th months) , prednisolone tapered and discontinued, pyridoxine</t>
  </si>
  <si>
    <t>bp=120/80,pr=88</t>
  </si>
  <si>
    <t>Known HTN + T2DM on folowup</t>
  </si>
  <si>
    <t xml:space="preserve">MTF 500 mg po bid, Enalapril 2.5 mg po daily for 1 month, Atorvastatin 20 mg po daily, </t>
  </si>
  <si>
    <t xml:space="preserve">Known HTN + T2DM on foluplow </t>
  </si>
  <si>
    <t>BP=147/88,PR=74,FBS=112,114,118 mg/dl</t>
  </si>
  <si>
    <t>BP-205/109, 197/98_x000D_
pr 78_x000D_
FBS 130, 140</t>
  </si>
  <si>
    <t>hypertensive urgency r/o Emergency</t>
  </si>
  <si>
    <t>BP  101 / 67 mmHg_x000D_
trace edema _x000D_
RFT cr 1.25( 0.6-1.30, k+  4.09, Na+ 135.9_x000D_
INR 2.5</t>
  </si>
  <si>
    <t>refill medication _x000D_
to come with INR</t>
  </si>
  <si>
    <t>bp 147 / 59 PR 87 fbs 70-140, CLEAR CHEST, S1 AND S2 WELL HEARD</t>
  </si>
  <si>
    <t>THE SAME + POORLY CONTROLLED HTN+ FAIR GLYCEMIC CONTROL</t>
  </si>
  <si>
    <t>do ecg, echo, update RFT, S/E, PTH, 24 HR URINE PROTEIN, hga1c, metoprolol 25 mg po daily</t>
  </si>
  <si>
    <t>P1=HTN with HHD p2= CKD, p3=known DM, p4=known HTN P5=Peripheral neuropathy NPH 24/16 and amlodipine 10mg po daily, envas 10 mg po bid, atrovastatin 20 mg po/day, ASA 81 mg po/day, lasix 80 mg po TID, amitriptyline 25mg po daily, allopurinol 100 mg/d</t>
  </si>
  <si>
    <t>BP=120/80,126/81</t>
  </si>
  <si>
    <t>good BP  control</t>
  </si>
  <si>
    <t>refill the medication and advise on diet and tell her to bring serial BP control</t>
  </si>
  <si>
    <t>Problem List_x000D_
HTN ON ENALAPRIL 10 MG PO BID P2. PN</t>
  </si>
  <si>
    <t>JOINT PAIN/6MONTHS_x000D_
BILATERAL/SYMMETRIC_x000D_
SWELLING OF SMALL JOINTS OF THE HAND_x000D_
INDIGESTION, EASY SATIETY, FLATULENCE_x000D_
NO DIARRHEA OR CONSTIPATION_x000D_
COLD INTOLERANCE_x000D_
SOMNOLENCE_x000D_
PARA 6_x000D_
FATIGUE</t>
  </si>
  <si>
    <t>NORMAL LFT/RFT_x000D_
FBS 81HBSAG/HCV-NEG_x000D_
H.PYELORI-NEG_x000D_
CBC NORMAL</t>
  </si>
  <si>
    <t>INFLAMMATORY ARTHRITIS RO RA_x000D_
RO HYPOTHYROIDISM</t>
  </si>
  <si>
    <t xml:space="preserve">ANTICCP/RF_x000D_
TFT_x000D_
</t>
  </si>
  <si>
    <t xml:space="preserve">OARO RA_x000D_
                     </t>
  </si>
  <si>
    <t>V/S-bp-98 / 72, home 100/8, pr-90 motor-5/5(RUL, RLL), 4+/5(LUL, LLL)</t>
  </si>
  <si>
    <t>the same + good bp control</t>
  </si>
  <si>
    <t>advised on LSM, come with HBPM, refill and see after 1month</t>
  </si>
  <si>
    <t>P1=KNOWN HTN +P2= LT SIDE HEMIPARESIS 2o TO hemorrhagic stroke + old cerebral ischemia(small vessel cerebral ischemia)(BRAIN CT SCAN=RT CEREBELLAR HEMISPHERE AND VERMIS ACUTE HEMORRHAGE WITH MASS EFFECT(PARENCHYMAL COMPRESSION, MILD ACUTE OBSTRUCTIVE HYDROCEPHALUS) WITH INTRAVENTRICULAR EXTENSION) ON AMLODIPINE 10MG PO DAILY, enalapril 5mg PO BID, ATROVASTATIN 40MG PO DAILY</t>
  </si>
  <si>
    <t>Bp 100/70_x000D_
pr 78_x000D_
FBS- 230, 180</t>
  </si>
  <si>
    <t>NPH 44/ 28 iu_x000D_
appoint after 2 month</t>
  </si>
  <si>
    <t>P- Type II diabetes On: NPH 40/26</t>
  </si>
  <si>
    <t>complains epigastric burning pain that radiates to upper back. no vomiting or nausea.</t>
  </si>
  <si>
    <t>BP-127/70 RECENT FBS-120_x000D_
ABDOMEN- FLAT ABDOMEN RUQ TENDERNESS</t>
  </si>
  <si>
    <t>SAME + DYSPEPSIA 2RY TO R/O  CHOLELITHIASIS</t>
  </si>
  <si>
    <t>DO HPYLORI AND ABD ULTRASOUND</t>
  </si>
  <si>
    <t xml:space="preserve"> 101 17 106 / 85 </t>
  </si>
  <si>
    <t>NO CLEARLY DEFINED RISK ASSESMENT DONE FOR THROMBOSIS</t>
  </si>
  <si>
    <t>BRING ALL MEDIACTIONS</t>
  </si>
  <si>
    <t>BRING ALL INVESTIGATIONS_x000D_
UPDATE INR</t>
  </si>
  <si>
    <t>no cough, no SOB, no edema, no visual problem (cataract on follow up), back pain, paresthasia, has rash (tinia corporis), joint mobility good, good balance but legs feels exhosition esuily, good undrstanding, cooperatrive, no obesity, no styress, no psychosocial distress, good dietary habit, good hygien (brush tooth), no addiction, adherent to medication, toileting (squating problem0, good social interaction. remarks (no breast mass, no vagfinal discvharge)weist circumferance 92 cm/ height 155 cm= 0.59 pt has no significant viscrral obesity</t>
  </si>
  <si>
    <t>sleeps well, walking distance good, muscle strengtn good (fatigue), no emotional change, no memory loss, good judghement</t>
  </si>
  <si>
    <t>good disease course + lower back pain</t>
  </si>
  <si>
    <t>salt restriction, be active, minimze coffee, prevenmtion of fall, vegitable and fruit dish, legumes dish, use only liquid oil, get adequate sun luight, avoid oillyfatty food, avoid fried food, no alcohol,, foot care (hygien, wear loose shoe, becarful while cutting nail, keep moituring legs with vaslin )</t>
  </si>
  <si>
    <t>T2 DM + HTN + B. Asthma ; on NPH 12/8 IU SC BID(but she discontinued the NPH for a month as she  had dizziness), Enalapril 5 mg po/d she is also on Salbutamol 4 puff PRN</t>
  </si>
  <si>
    <t xml:space="preserve">she is complaining Rt side flank pain  of 1 month duration associated to this she has hx of urgency,frequency ,dysuria and she had burning sensation during urination and she is also complaining Rt shoulder pain and numbness on Rt hand and Rt leg of 1 month duration </t>
  </si>
  <si>
    <t>BP=131/64,PR=81,fbs=151 mg/dl</t>
  </si>
  <si>
    <t>fair glycemic control+?UTI+? Rt shoulder OA</t>
  </si>
  <si>
    <t>refill the medication and advise on diet and tell her to bring serial FBS measurements for next follow up time and send cbc ,u/a  RFT, abdomino pelvic U/S</t>
  </si>
  <si>
    <t>complains repeated high FBS (240- 180)</t>
  </si>
  <si>
    <t xml:space="preserve">BP- pr 70 _x000D_
</t>
  </si>
  <si>
    <t xml:space="preserve">poorly controoled type 2 DM </t>
  </si>
  <si>
    <t>do FBS, hgb1c, atrovastatin_x000D_
consider adding regular insulin(2/2) and escalate metformin to 1gm PO BID</t>
  </si>
  <si>
    <t>Problem List P=T2DM( for 17 yrs) + Diabetic neuropathy on NPH 50/40 IU SC BID Metformin 500 mg po BID Neurobion 25 mg po / day Amitriptyline 25 mg po/ day,atrovastatin 20 mgpo/day.</t>
  </si>
  <si>
    <t>BP- 130/70, 132/78_x000D_
pr 78_x000D_
BS 140, 150</t>
  </si>
  <si>
    <t>refill and advise_x000D_
appoint for 2 month</t>
  </si>
  <si>
    <t>HTN+TYPE 2DM on amlodpine 5mg po 1x, enalpril 5mg pobid , MTF SHE DIDNT START ON LSM</t>
  </si>
  <si>
    <t xml:space="preserve">BP-154/74  pr 70 no other positive finding_x000D_
_x000D_
</t>
  </si>
  <si>
    <t>do FBS, hgb1c, lipid profile, RFT_x000D_
consider adding regular insulin(2/2) and escalate metformin to 1gm PO BID</t>
  </si>
  <si>
    <t>PR=71/M  BP=128 / 60MMHG,FBS=95MG/DL</t>
  </si>
  <si>
    <t>Same as above with good glycemic +BP control</t>
  </si>
  <si>
    <t>P1-T2DM on NPH 10/6 IU SC BID and P2- HTN on enalapril 10 mg po BID and Atrovastatin 20 mg po once /day</t>
  </si>
  <si>
    <t>v/s-120 / 76, pr-106  FBS-90-110, pre-dinner-117-230</t>
  </si>
  <si>
    <t>advised exercise, come with HBGM, A1C, make NPH 42/26, see after 2months</t>
  </si>
  <si>
    <t>P- TII DM - Poor control - NPH 42/28 -ATROVASTATIN 20G PO/D- MTF 500MG PO/D</t>
  </si>
  <si>
    <t>bp=118/78,pr=86,FBS=140,162 MG/DL</t>
  </si>
  <si>
    <t>Problem List_x000D_
know type DM patient on metformin 1000 mg po BID</t>
  </si>
  <si>
    <t>complains hearing difficulty and decreased memory and numbness and tingling sensation in fingers. she also complains dry mouth and tounges.</t>
  </si>
  <si>
    <t>BP- 114/70_x000D_
no other positive finding</t>
  </si>
  <si>
    <t>RVI on HAART + PN</t>
  </si>
  <si>
    <t>do rbs , serum electrolyte , serum vit D level</t>
  </si>
  <si>
    <t>p1: RVI on HAART P2. PN on AMT 25mg po daily neurobin 1 tab daily p3. ?Cervical spondylosis</t>
  </si>
  <si>
    <t>PR=86/M  BP=118 / 84MMHG,FBS=160MG/DL,HGA1C=7.6%</t>
  </si>
  <si>
    <t>refill,advised on life style modifications,do hga1c,fbs,appoint after three months.</t>
  </si>
  <si>
    <t>2DM + Dyslipidemia on MTF 1000MG po BID, atrovastatin 20mg po daily, Doanil 5mg po daily</t>
  </si>
  <si>
    <t>EYE GRITTT SENSATION, ITCHING, REDDNESS</t>
  </si>
  <si>
    <t>09 17 149 / 79</t>
  </si>
  <si>
    <t>ALLERGIC CONUNCTIVITIS</t>
  </si>
  <si>
    <t>DEXA EYE DROP</t>
  </si>
  <si>
    <t>body swelling_x000D_
 leg swelling</t>
  </si>
  <si>
    <t>BP140/79         PR</t>
  </si>
  <si>
    <t>Type 2 DM for the last 16 years on NPH  8 units PM_x000D_
 Hypertension for the last 3 years Amlodipine 10mg po per_x000D_
 HCT 25 mg po per day_x000D_
 RVI for the last  18 years on HAART ABC 3TC DTG_x000D_
  Cd4  500_x000D_
 VIRAL LOAD  undetectable_x000D_
 CKD creatinine 1.7 ..2 .. creatine 2.5_x000D_
 Hgb 6.8_x000D_
 Dyslipidemia on statin_x000D_
 splmenemegally _x000D_
 24 hour urine proteins 4434 mg/24 hours</t>
  </si>
  <si>
    <t xml:space="preserve">Type 2 DM for the last 16 years on NPH  8 units PM_x000D_
 Hypertension for the last 3 years Amlodipine 10mg po per_x000D_
 HCT 25 mg po per day_x000D_
 RVI for the last  18 years on HAART ABC 3TC DTG_x000D_
  Cd4  500_x000D_
 VIRAL LOAD  undetectable_x000D_
 CKD creatinine 1.7 ..2 .. creatine 2.5_x000D_
 Hgb 6.8_x000D_
 Dyslipidemia on statin_x000D_
 splmenemegally </t>
  </si>
  <si>
    <t>BP 115/67     VIT  14.9</t>
  </si>
  <si>
    <t>THE  SAME   +VITAMIN  D  DEFFICENCY</t>
  </si>
  <si>
    <t>REFILL AND  GIVE TREATMENT  OF  VITAMIN  D</t>
  </si>
  <si>
    <t>complains frequent episodes of hypoglycemia</t>
  </si>
  <si>
    <t xml:space="preserve">bp 132/70               </t>
  </si>
  <si>
    <t xml:space="preserve">HTN + T2DM +HFpEF + OSA  ? PE ( clinically DX) </t>
  </si>
  <si>
    <t>make nph 40/16, calcidenk 1 tab daily, Collect chest ct angio, make warfarin 7.5 mg po daily</t>
  </si>
  <si>
    <t>HTN + T2DM +HFpEF + OSA  ? PE ( clinically DX) + stage 4CKD (eGFR 18, CR 2.9) on NPH48/22 atorvastatin 40 po daily Aspirin 81mg po daily Nifedipine 40mg po bid carvedilol 6.25x2, losartan 50 mg po daily, furosemide 80mg po tid, , amitriptyline 50 mg po daily, VD3 50000/WK, warfarin 5/5/7.5 tid INR=1.17, 24hr protein 1609, CA 5.8, PTH 782 -9X elevated, VD 6.59, cr 2.9</t>
  </si>
  <si>
    <t>HAD FAMILY PROBLEM AND WAS TO FOLLOW._x000D_
GUSTATORY SWEATIN</t>
  </si>
  <si>
    <t>STABLE_x000D_
 HOME BG FBS&gt;150, RBS&gt;180</t>
  </si>
  <si>
    <t>REFILL_x000D_
STRICT LIFESTYLE MODIFICATION</t>
  </si>
  <si>
    <t>T2DM-10 YRS RX METFORMIN 500 MG PO BID , NPH 30/20 IU Atorvastatin 40 mg PO/day</t>
  </si>
  <si>
    <t>has epigasteric pain of a year duration,that radiates to the back</t>
  </si>
  <si>
    <t>PR=62  BP=165 / 92MMHG</t>
  </si>
  <si>
    <t>Same with poor BP control+Chronic  dyspepsia 2?</t>
  </si>
  <si>
    <t>Losartan 50mg po daily,Amlodipine 5mg po daily,investigate</t>
  </si>
  <si>
    <t>p1=3 years Post Laminectomy + Foraminotomy for sever claudication 2ry Sever L4/5 spinal canal stenosis p2= HTN on  Losartan 50 mg po daily</t>
  </si>
  <si>
    <t>MULTI  NODULAR  GOITER</t>
  </si>
  <si>
    <t>INTERMITTENT DIARHEA</t>
  </si>
  <si>
    <t>bp 126 / 65   fbs 70-110</t>
  </si>
  <si>
    <t xml:space="preserve">COMPLAIN    COUGH    WHICH IS  DRY  WITH  ASSOCIATED  FEVER       </t>
  </si>
  <si>
    <t xml:space="preserve">FBS  120,111,84    </t>
  </si>
  <si>
    <t xml:space="preserve">CONTROLLED  T2DM+CAP  </t>
  </si>
  <si>
    <t xml:space="preserve">REFILL AND TREAT  THE  PNEUMONEA </t>
  </si>
  <si>
    <t xml:space="preserve">PR=81/M  BP=126 / 89,MMHG </t>
  </si>
  <si>
    <t>P1.Newly diagnosed HTN + Post cholecystectomy on amlodipine 5mg po daily and enalapril 5 mg po daily</t>
  </si>
  <si>
    <t>Shortness of breath, arhtralgia, headache of 1 week duration_x000D_
she still has burning epigatsric pain</t>
  </si>
  <si>
    <t>BP_121/86_x000D_
pr 78</t>
  </si>
  <si>
    <t xml:space="preserve">same  +?    </t>
  </si>
  <si>
    <t>UTI + Dyspepsia_x000D_
ECHO- normal echo</t>
  </si>
  <si>
    <t>he is complaining  supra pubic  area pain of 2 months duration other wise he has no hx of urinary complaint and he is also complaining back pain of 2 months duration ,he is on his 9 months post OP surgery was done for BPH</t>
  </si>
  <si>
    <t>BP=140/76,150/76,160/76,PR=65,FBS=120,130 mg/dl</t>
  </si>
  <si>
    <t>good glycemic control and poor BP control+supra pubic area pain</t>
  </si>
  <si>
    <t>refill the medication and advise on diet and tell him to bring serial BP and FBS measurements for next follow up time and send u/a,urine culture , Cr, abdomino pelvic u/s and add atrovastatin 20 mg po/day</t>
  </si>
  <si>
    <t>_x000D_
Problem List_x000D_
P=T2DM(for 2 yrs) + HTN(for 2 yrs) on metformin 500 mg po BID, amlodipine 10 mg po/d and HCT 25 mg po/d</t>
  </si>
  <si>
    <t>PR=86/M  BP=140 / 74MMHG,FBS=91MG/DL,134MG/DL,109MG/DLHGA1C=7.2%</t>
  </si>
  <si>
    <t>Same with suboptimal glycemic +BP control</t>
  </si>
  <si>
    <t>refill,appoint after three months..</t>
  </si>
  <si>
    <t>known T2DM +HTN -on glibenclimide 10mg po daily , metformin 850mg po bid and enalapril 10mg PO Daily,ASA 81 mg PO daily</t>
  </si>
  <si>
    <t xml:space="preserve">FBS  110,118  158/68    Cr   0.34  11/04/16 </t>
  </si>
  <si>
    <t xml:space="preserve">REFILL   AND    APPOINT    AFTER  2 MONTH </t>
  </si>
  <si>
    <t xml:space="preserve">bp 111 / 65    </t>
  </si>
  <si>
    <t>T1dm recurrent iron deficiency anemia ro celiac disease</t>
  </si>
  <si>
    <t xml:space="preserve">T1dm recurrent iron deficiency anemia ro celiac disease on nph 28/6regular insulin 04/04, feso4 325 mg po daily </t>
  </si>
  <si>
    <t>has epigasteric pain since two years</t>
  </si>
  <si>
    <t>PR=89  BP=124 / 74MMHG</t>
  </si>
  <si>
    <t>Same as above+chronic  dyepsia 2/</t>
  </si>
  <si>
    <t>salbutamol 4puff prn,investigate</t>
  </si>
  <si>
    <t>B.ASTHMA + DYSEPSPIA + Mild BPH on medication</t>
  </si>
  <si>
    <t>epigastric pain has subsided</t>
  </si>
  <si>
    <t>Known RVI on HARRT( tenofovir disoproxil fumarate lamivudine /Efavirenz) + Genitourianry TB TREATED + TIIDM</t>
  </si>
  <si>
    <t>Known RVI on HARRT( tenofovir disoproxil fumarate lamivudine /Efavirenz) + Genitourianry TB TREATED + TIIDM on NPH 32/16+ mild anemia</t>
  </si>
  <si>
    <t>BP=148/76,PR=69,FBS=54 mg/dl</t>
  </si>
  <si>
    <t>poor glycemic control and poor BP control</t>
  </si>
  <si>
    <t>Problem List_x000D_
DM On NPH 12/6 IU SC BID P2. HTN Enalapril 10mg/po bid , Amlodipine 5 mg/day and HCT 25mg/day, neurobin 1 tab po/day</t>
  </si>
  <si>
    <t>BP-124/70_x000D_
no other positive finding</t>
  </si>
  <si>
    <t>Asthma+WELL CONTROLLED HTN</t>
  </si>
  <si>
    <t>p1: RA on MTX 7.5mg po every week and folic acid 5mg po daily P2: HTN on amlodipine 5mg po daily ( but he didnt start yet &amp; present today w/o serial BP measurement)</t>
  </si>
  <si>
    <t>Asthma+WELL CONTROLLED HTN+ known type 2DM</t>
  </si>
  <si>
    <t xml:space="preserve">workup and refill medications </t>
  </si>
  <si>
    <t>KNOWN Diabeti8c +Asthma + HTN for last 3 years on salbutamol puff PRN, beclomethasone 2 puff BID, and amlodipine 5 mg po/d + metformin 500mg po bid</t>
  </si>
  <si>
    <t xml:space="preserve">BP    126/62   </t>
  </si>
  <si>
    <t xml:space="preserve">THE    SAME  +?OSTEOPOROSI </t>
  </si>
  <si>
    <t xml:space="preserve">SEND  HEMOG  A1C  ,SERUM  VITAMIN  D  LEVEL  AND OFT  </t>
  </si>
  <si>
    <t>IDH +  GOUTY  ARTHRITIS</t>
  </si>
  <si>
    <t>fair glycemic control+?UTI+? Rt shoulder and rt and lt leg OA</t>
  </si>
  <si>
    <t>complains new episodesof abnormal body movem,ent for the past 1 month</t>
  </si>
  <si>
    <t>BP 90/70_x000D_
no other positive finding</t>
  </si>
  <si>
    <t>seizure disorder( on treatment)</t>
  </si>
  <si>
    <t>do EEG , continue medications</t>
  </si>
  <si>
    <t>Seizur disordr On sodium valporate 200 mg po BID and phenytoin 100mg po TID,phenobarbitone 100 mg daily</t>
  </si>
  <si>
    <t xml:space="preserve">COMPLAIN  NUMBNESS    TO  ALL EXTREMITIES WITH  ASSOCIATED  HEAD  ACHE   ,VERTIGO    </t>
  </si>
  <si>
    <t xml:space="preserve">BP  153   /59     ECHO  DONE  2  MONTH  BACK    DEGENERAIVE     AORTIC   VALVE    DISEASE   LVEF   55%  PALE  CONJ  </t>
  </si>
  <si>
    <t>THE SAME+?SEVER  ANEMEA  +?OSTEOPOROSIS</t>
  </si>
  <si>
    <t xml:space="preserve">SEND  CBC RFT  AND  SERUM  VITAMIN  D LEVEL </t>
  </si>
  <si>
    <t>low back pain_x000D_
LS x ray- lumbar compression fracture, lumbar osteoperosis</t>
  </si>
  <si>
    <t>BP- 121/78, 110/78_x000D_
pr 78</t>
  </si>
  <si>
    <t>refill and advise_x000D_
appoint after 2 months_x000D_
Link to neurosurgery</t>
  </si>
  <si>
    <t xml:space="preserve">bp 100/60 fbs- not done_x000D_
no other positive finding_x000D_
</t>
  </si>
  <si>
    <t>poorly controlled TYPE 2DM</t>
  </si>
  <si>
    <t>DO FBS AND REFILL MEDICATION</t>
  </si>
  <si>
    <t>t1DM On NPH 40/30 IU SC BID</t>
  </si>
  <si>
    <t>PR=87/M  BP=134 / 73MMHG,FBS=96MG/DLECHOCARDIOGRAPHY=MILD LVH AND GRADE1 DIASTOLIC DYSFUNCTION</t>
  </si>
  <si>
    <t>SAME AS ABOVE+HHD+GRADE 1 DIASTOLIC DYSFUNCTION</t>
  </si>
  <si>
    <t>REFILL,LASIX 20MG PO DAILY,SPIRANOLACTONE 25MG PO DAILY,ADD PPI</t>
  </si>
  <si>
    <t>P1=Type II DM on MTF ,P2= HTN ON MTF 1 gm po bid daonil 10 mg p bid ASA 81 mg po/day enalapril 10 mg po bid atrovastatin 20 mg po /day,Amlodipine 5mg po daily</t>
  </si>
  <si>
    <t>Type 1 DM ON NPH 30/28IU</t>
  </si>
  <si>
    <t>BP=168/77,PR=63,ECG= mild Lt ventricular hypertrophy ,Grade I  left ventricular diastolic dysfunction</t>
  </si>
  <si>
    <t>poor BP  control</t>
  </si>
  <si>
    <t>refill the medication and advise on diet and tell her to bring serial BP Measurements  for next follow up time</t>
  </si>
  <si>
    <t>Problem List_x000D_
HTN with HHD</t>
  </si>
  <si>
    <t>HE  MISSED  HIS APPOINTMENT  FOR THE PAST  7  MONTH   AND</t>
  </si>
  <si>
    <t xml:space="preserve">CT ABDOMENAL     LARGE   PERITONEAL  FLUID COLLECTION   ?     MASSIVE   PROSTATOMEGALLY      DONE  6  MONTH  BACK   </t>
  </si>
  <si>
    <t xml:space="preserve">THE  SAME  GI  TB  TREATED  +?BOO?BPH  </t>
  </si>
  <si>
    <t>SEND  CBC  , OFT    LIPID PROFILE  ELECTROLYTE  U/A  ECG   ABDOMENO PELVIC  U/S</t>
  </si>
  <si>
    <t>PR=81/M  BP=129 / 64MMHG,FBS=99MG/DL</t>
  </si>
  <si>
    <t>refill,appoint  after hga1c</t>
  </si>
  <si>
    <t>Type 1 DM for 11 days ON NPH 18/12</t>
  </si>
  <si>
    <t>BP=120/80,120/90,PR=83</t>
  </si>
  <si>
    <t>FAIR bp control</t>
  </si>
  <si>
    <t>refill the medication and advise  on diet and  tell her to bring serial BP masurements for next follow up time</t>
  </si>
  <si>
    <t>Problem List_x000D_
HTN on Losartan 50 mg po/d</t>
  </si>
  <si>
    <t>PR=98/M,BP= 151 / 82 MMHG,FBS=167MG/DL,HGA1C=9.8%,TOTAL CHOLESTROL=148MG/DL,TRIGLYCERIDE=488MG/DL,HDL CHOLESTROL=46MG/DL</t>
  </si>
  <si>
    <t>Same as above+dyslipedemia</t>
  </si>
  <si>
    <t>refill,appoint after three months.,do fbs,add atorvastatin 40  mg po daily</t>
  </si>
  <si>
    <t>LBBB + HTN + known T2DM for the past 5 yr on MTF 850mg po BID(he didnot take it for the last one month) , atrovastatin 20mg po/day , glimerpide 4mg po/day, amlodipine 5 mg po/day</t>
  </si>
  <si>
    <t>COMPLAINS BILATERAL LEG SWELLING OF 1 MONTH DURATION</t>
  </si>
  <si>
    <t>B.asthma + CHTN P2- Sinus tachycardia 2o to ?; ON beclomethasone 2 puffs BID, Salbutamol 4 puff PRN and the amlodipine 10 mg PO daily, HCT 25mg PO d</t>
  </si>
  <si>
    <t>DO RFT, SERUM ELECTROLYTE,URINE ANALYSIS,ECG</t>
  </si>
  <si>
    <t>right sided head ache intermitantly since two months</t>
  </si>
  <si>
    <t>PR=84/M  BP=132 / 92mmhg</t>
  </si>
  <si>
    <t>Same as above+Migraine head ache</t>
  </si>
  <si>
    <t>refill,do , Ibuprofen 400 mg po tid for aweek</t>
  </si>
  <si>
    <t>has numbness and pain of both hands</t>
  </si>
  <si>
    <t xml:space="preserve">PR=59/M  BP=146 / 86MMHG,FBS=131MG/DL </t>
  </si>
  <si>
    <t>Same as above with good glycemic control+PN</t>
  </si>
  <si>
    <t>Refill,meloxicum 15mg po daily,neurobion 1tab po daily,do hga1c</t>
  </si>
  <si>
    <t>BP=108/70,PR=85,FBS=114,116,119 mg/dl</t>
  </si>
  <si>
    <t>Problem List_x000D_
T2DM on NPH 34/14 U BID</t>
  </si>
  <si>
    <t>TIIDM on MTF 500 mg po  daily</t>
  </si>
  <si>
    <t>Chest tightness, SOB with exertion, palpitationfatigue, HA/1month duration</t>
  </si>
  <si>
    <t>BP- 117/70, P- 120pbm regular_x000D_
Pinc conj, NIS_x000D_
Clear chest_x000D_
JVP flat, No murmur or gallop_x000D_
No Pedal edema</t>
  </si>
  <si>
    <t>the same + R/O IHD + Good HTN control  + Good T2DM control</t>
  </si>
  <si>
    <t>Do ECG, Echo, TSH, Vit D, HbA1C_x000D_
Refill</t>
  </si>
  <si>
    <t>HTN/17yrs + T2DM /3yrs + Dislipidemia + GA + CKD 2o to DM/HTN Nephropathy _x000D_
_x000D_
On _x000D_
1. Enalapril 10mg po BID _x000D_
2. Amlodipine 10mg po/d _x000D_
3. MTF 1gm po BID _x000D_
4. Daonil 10mg po BID _x000D_
5. Dapagliflozin 10mg po/d _x000D_
6. Atorvastatin 40mg po/d _x000D_
7. Allopurinol 100mg po BID Cr...1.8, 1.4...1.5....1.7...1.7 ...1.69 ...1.6 ....1.32...1.4,...2_x000D_
24hrs urine protein-266mg Recent HbA1C-7.4%...8.2</t>
  </si>
  <si>
    <t xml:space="preserve">BP:124 / 81_x000D_
FBS: 143-200mg/dl </t>
  </si>
  <si>
    <t xml:space="preserve">make NPH 30/16 </t>
  </si>
  <si>
    <t xml:space="preserve">T2 DM on NPH 28/14 </t>
  </si>
  <si>
    <t>Cough is resolving after changed Enalapril ARBS</t>
  </si>
  <si>
    <t>BP- 138/70, P- 80 regular_x000D_
Pinc conj_x000D_
NIS_x000D_
Clear chear_x000D_
JVP flat</t>
  </si>
  <si>
    <t xml:space="preserve">Refil the medication_x000D_
continue ARBS_x000D_
_x000D_
</t>
  </si>
  <si>
    <t>known T2DM + Post Amputation (at the level of the Knee) 2o to PAD _x000D_
_x000D_
On _x000D_
Metformin 500mg po BID _x000D_
Mixtard 30/18IU AM/PM _x000D_
Enalapril 10mg po daily _x000D_
ASA 81mg po/d _x000D_
Dapagliflozin 10mg po/d _x000D_
Atrovastatin 40mg po/d Pantoprazole 40mg po/d IX RFT-cr=1.02, .....1.32 ...1.5...1.01_x000D_
 K+-4.7 ...3.92_x000D_
 24HrsUrine Proteine-450mg/3000ml of urine _x000D_
HRCT:-Rt posterior patchy consolidation likely suggestive of Pneumonia</t>
  </si>
  <si>
    <t>bp=132 / 67  pr= 63   rr=18</t>
  </si>
  <si>
    <t xml:space="preserve">known htn (good control) + mild pulmonary HTN + grade 2 HF 2ry HHD + pericardial effusion </t>
  </si>
  <si>
    <t>amlodipine5mg/valsartan 160mg po day,frusomide 40 mg po daily</t>
  </si>
  <si>
    <t xml:space="preserve">bp=132 / 67  pr= 63   rr=18_x000D_
chest --clear_x000D_
mss-no peripheral ededma </t>
  </si>
  <si>
    <t>has improvement with chest condiiton but still has nocturnal cough, exersice induced SOB no change in urine out put or no urinary symptoms</t>
  </si>
  <si>
    <t>BP 139 / 80mmHg FBS 124,133,117,178,173,134 RBS between 90- 180 Cr =1.6mg/dl</t>
  </si>
  <si>
    <t>P Bronchial Asthsma + HYpertension + T2DM + AKI R/O DM nephropathy</t>
  </si>
  <si>
    <t xml:space="preserve">BP- 134/92, P- 79 regular_x000D_
Pinc conj, NIS_x000D_
</t>
  </si>
  <si>
    <t>Refill and continue lifestyle modification</t>
  </si>
  <si>
    <t>hypertension, T2 diabetes, gout</t>
  </si>
  <si>
    <t xml:space="preserve">abdominal discomfort, heartburn + Dry cough of 1 week </t>
  </si>
  <si>
    <t xml:space="preserve">? Dyspepsia + ? UTI + CAP </t>
  </si>
  <si>
    <t xml:space="preserve">CBC, U/A, Elect, S/E, Abdpelvic U/S, CXR , </t>
  </si>
  <si>
    <t>BP 144 / 86 FBS 72-210</t>
  </si>
  <si>
    <t>make MTF 1GM PO BID, update hga1c, rft, s/e, 24hr protein</t>
  </si>
  <si>
    <t>P1; Known Type 2 DM(3 years) P2: HTN(6 years) (P3 old ischemic stroke(3 years) . on-NPH: 30/20 Amlodipine 5mg/po/d 3. Aspirin 81mg/po/d 4. Atorvastatin 40mg/po/d, Enalapril 10mg/po/bid . MTF 1gm/500mg/po bid</t>
  </si>
  <si>
    <t>BP:138 / 69_x000D_
Home BP: 110/70-140/80, FBS: 91-135</t>
  </si>
  <si>
    <t>1. Link to ENT_x000D_
2. refill meds: MTF 500mg/po/bid, Atorvastatin 20mg/po/d, metoprolol 12.5mg/po/d, Amlodipine 5mg/po/d, Enalapril 5mg/po/d, Glibenclamide 5mg/po/d</t>
  </si>
  <si>
    <t>1. Post COVID syndrome 2. Known T2DM and Known HTN 3. Old stroke ? Hemorrhagic 4. 4. Nephrolithiasis</t>
  </si>
  <si>
    <t>1 episode of acute exacerbation 1 week back on po antibiotic</t>
  </si>
  <si>
    <t xml:space="preserve">bp=117 / 72   pr-89 rr-18 sao2--95 %_x000D_
chest-- scattered wheeze </t>
  </si>
  <si>
    <t xml:space="preserve">known asthmatic pt </t>
  </si>
  <si>
    <t>refill medications and  couensil on danger signs</t>
  </si>
  <si>
    <t>bronchial asthma on simbicort 2 puffs BID and salbutamol 6 puffs PRN. she is also taking almetamin tablets(known penicillin allergy)</t>
  </si>
  <si>
    <t>he has epigastric burning pain which worsens with meal, easy fatigablity upon moderate exertion, intermittent bilateral leg swelling</t>
  </si>
  <si>
    <t>v/s-bp-125 / 74 pr-70(regular) HERNT-PC, NIS chest-clear, cvs-JVP is flat, s1 and s2 well heard no m or g, abd-soft and moves with respiration no organomegaly, MSS-trace bilateral pretibial edema</t>
  </si>
  <si>
    <t>amlodipine 10mg po daily, esomeprazole 40mg po daily, make HCT 25mg po daily, do CBC, OFT, serum electrolyte including calcium, uric acid, lipid profile, FBS, U/A, ECG, see after 1month</t>
  </si>
  <si>
    <t xml:space="preserve">P1 - known HTN(10yrs) P2-BOO 2 BPH  P3 - Bilateral varicocele + Minimal bilateral hydrocele + Bosniak 1 Left simple cortical renal cyst on amlodipine 10 mg po daily, HCT 50mg po daily, esomeprazole 40mg po daily </t>
  </si>
  <si>
    <t>chest tightness, wheezing and intermitant cough of 3month duration</t>
  </si>
  <si>
    <t>BP-, P- _x000D_
Pinc conj, NIS_x000D_
Scattered wheezing all over the lung field_x000D_
JVP flat_x000D_
No pedal edema</t>
  </si>
  <si>
    <t>the same + B.Asthma</t>
  </si>
  <si>
    <t xml:space="preserve">Symbicort 2puff BID_x000D_
SABA PRN_x000D_
Enalapril 10mg po/d_x000D_
Do RFT, Serum elec, ECG, </t>
  </si>
  <si>
    <t xml:space="preserve">Known HTNsive on follow up _x000D_
_x000D_
On_x000D_
Enalapriol 10mg po/d </t>
  </si>
  <si>
    <t>1. Link to ENT_x000D_
2. refill meds: MTF 500mg/po/bid, Atorvastatin 20mg/po/d, metoprolol 12.5mg/po/d, Amlodipine 5mg/po/d, Enalapril 5mg/po/d, Glibenclamide 5mg/po/d_x000D_
NB: Added enalapril and sent Cr, urea, electrolytes and U/A, so adjust accordingly</t>
  </si>
  <si>
    <t xml:space="preserve">had HX of ABM, A day back </t>
  </si>
  <si>
    <t xml:space="preserve">BP: 126 / 80 </t>
  </si>
  <si>
    <t>Ischemic stroke + fair bp control + seizure disorder 20? stroke ( uncontrolled) + known psychiatry pt</t>
  </si>
  <si>
    <t>cbc, s/e, fbs, ECG</t>
  </si>
  <si>
    <t>p1: ischemic stroke Atrovastatin 40mg po daily,ASA 81 mg po daily,Phenytoin 100mg po  bid, _x000D_
P2 HTNenalapri 5mg po daily_x000D_
P3 know psychiatry patient on Haloperidol 1.5mg po daily</t>
  </si>
  <si>
    <t>BP: 92 / 64</t>
  </si>
  <si>
    <t>? PN + Dyslipidemia  on atrovastatin 20mg po daily, AMT 25mg po daily</t>
  </si>
  <si>
    <t xml:space="preserve">still she claim dry cough </t>
  </si>
  <si>
    <t>BP=120/80   PR=92, regular _x000D_
on 9/4/16=&gt; Cr 2.6_x000D_
CXR=? ILD, Recommendation= HRCT_x000D_
Abdominopelvic u/s(10/4/16)=Normal Abdominopelvic US_x000D_
ECHO(26/4/23)= Degenerative Aortic &amp; Mitral Valve sclerosis, Moderate AR, Mild LVH</t>
  </si>
  <si>
    <t xml:space="preserve">Controlled HTN + ? HHD + DVHD +  AKI to r/o CKD 2 to ? HTN Nephropathy + ? ILD </t>
  </si>
  <si>
    <t>Change Enalapril to Amlodipine 5 mg po/d, metoprolol 25 mg po/d_x000D_
Send ECG</t>
  </si>
  <si>
    <t>P=HTN ( for the past 1 yr) + ? CAP + Cardiac disease 2ry to degenerative Aortic And Mitrial valve sclerosis &amp;lt; Moderate AR , Mild LVH; on Losartan 50 mg po/d[ But she is still on enalapril 10 mg po/d], metoprolol 25 mg po/d</t>
  </si>
  <si>
    <t>BP- 140/75, P- 75 regular_x000D_
Pinc conj, NIS_x000D_
Scattered wheezing all over the lung field_x000D_
JVP flat_x000D_
No pedal edema</t>
  </si>
  <si>
    <t>the same + B.Asthma + Fairly controlled HTN</t>
  </si>
  <si>
    <t>Epigastric dyspepsia, burning sensation</t>
  </si>
  <si>
    <t>FBS:149, BP:132 / 53_x000D_
HgA1c: 9.8, uric acid:6.3</t>
  </si>
  <si>
    <t>poorly control Glycaemic control+ good BP control</t>
  </si>
  <si>
    <t>1. Refill meds: Amlodipine 10mg po daily, Enalapril 15/10 mg po BID, Mixtard 50/48 IU SC BID, lasix 80mg po BID , Atorvastatin 20mg/po/d , allopurinol 100mg po/day, omeprazole 20mg/po/bid _x000D_
2. Lifestyle modification- he frequently eats bread</t>
  </si>
  <si>
    <t>P1. HTN W HHD Amlodipine 5 mg po daily+ Enalapril 10mg/15 mg po BID P2:DM ( 20yrs) taking Mixtard 50/45 IU SC BID P3:DM nephropathy+ P4: CKD ( cr 3.1-2.6-2.2-2.1, 3.9..3.6, 2.9) on lasix 80mg po BID + HCT 25 MG PO/D P5: Dyslipidaemia on Ateroz P6:-gouty arthritis on allopurinol 100mg po/day</t>
  </si>
  <si>
    <t>v/s-bp-116 / 86, pr-86, FBS-85-100</t>
  </si>
  <si>
    <t>hold glibenclamide, start atorvastatin 20mg po daily, continue others, see after 1month, senior is involved</t>
  </si>
  <si>
    <t>P T2DM on NPH 16/8 units , metformin 1G BID, GLIBENCLAMIDE 2.5MG PO BID</t>
  </si>
  <si>
    <t>Palpitation but no chest pain, SOB, Orthopnea, PND</t>
  </si>
  <si>
    <t>BP- 125/80, P- 99_x000D_
Pinc conj, NIS_x000D_
clear chest_x000D_
JVP flat_x000D_
No pedal edema</t>
  </si>
  <si>
    <t>Refill_x000D_
Metoprolol 12.5mg po BID</t>
  </si>
  <si>
    <t>T2M/3yrs + HTN/7yrs_x000D_
MTF- 1gm po BID_x000D_
Enalapril 5mg po/d_x000D_
ASA 81mg po/d_x000D_
Atrovastatin 20mg po/d</t>
  </si>
  <si>
    <t>1. Refill meds: Amlodipine 10mg po daily, Enalapril 15/10 mg po BID, Mixtard 50/48 IU SC BID, lasix 80mg po BID , Atorvastatin 20mg/po/d , allopurinol 100mg po/day, omeprazole 20mg/po/bid _x000D_
2. Lifestyle modification- he frequently eats bread_x000D_
Add: Dap 10mg/po/d</t>
  </si>
  <si>
    <t>peri anal pain 1 week duration</t>
  </si>
  <si>
    <t>pr=69 rr=17 bp=107 / 67 36</t>
  </si>
  <si>
    <t>Atrovastatin 40mg PO, Daily Enalapril 10MG PO BID Amlodipine 10 mg po/d,continue follow up at  surgical opd</t>
  </si>
  <si>
    <t>Right Sided Hemiparesis sec to old HEMORRHAGIC STROKE , P2: - Supranuclear facial palsy P3 : -DYSLIPIDEMIA P5-KNOWN RVI ON HAART Atrovastatin 40mg PO Daily Enalapril 10MG PO BID Amlodipine 10 mg po/d,</t>
  </si>
  <si>
    <t>the same + IHD Controlled HTN + T2DM</t>
  </si>
  <si>
    <t>T2M/3yrs + HTN/7yrs + IHD_x000D_
MTF- 1gm po BID_x000D_
Enalapril 5mg po/d_x000D_
ASA 81mg po/d_x000D_
Atrovastatin 20mg po/d</t>
  </si>
  <si>
    <t>She has cramps and body arthralgia</t>
  </si>
  <si>
    <t>BP:105 / 57 pr:63</t>
  </si>
  <si>
    <t xml:space="preserve">Refill: Frusemide 40 mg po daily , spironolactone 25 mg po/day, Symbicort MDI 160/4.5 mcg 2 puff bid salbutamol PRN and Home oxygen_x000D_
Add Ibuprofen 400mg/po/d </t>
  </si>
  <si>
    <t>complains rt ankle joint pain and swelling</t>
  </si>
  <si>
    <t>bp  140 / 63  hbpm 90/60-130/61  fbs 85-120</t>
  </si>
  <si>
    <t>the same + well controlled dm + ? Gouty arthritis</t>
  </si>
  <si>
    <t>refill the same medication + allopurinol 50 mg po dailly + D/C HCT</t>
  </si>
  <si>
    <t>P1: known HTN + T2DM + OLD STOKE + STAGE 3B CKD( eGFR 35, CR 1.6 ) + VD deficiency on: - Amlodipine 10mg/d, - Enalapril 10 mg po bid - ASA 81 mg po /d, - atorvastatin 40 mg po/d, - amitriptyline 50 mg po /d, - lasix 40mg po/bid, -HCT 12.5 mg po/d and - metformin 500/1000 mg po bid, vd 50000 iu/wk, pregabalin 75 mg/d, frusemide 25mg/d, dapa 10mg /d_x000D_
uric acid=9.9, cr 1.6 hga1c 5.9</t>
  </si>
  <si>
    <t>54 18 138 / 66 36 _x000D_
 PT 28.2 INR 2.16</t>
  </si>
  <si>
    <t>known HTN + Afib (theraputic range)</t>
  </si>
  <si>
    <t>Amlodipine 5 mg po d, Enalapril 10mg po d, warfarin 5 mg po d, atenolol 50mg</t>
  </si>
  <si>
    <t>known HTN + Afib on Amlodipine 5 mg po d, Enalapril 10mg po d, warfarin 2.5 mg po d, atenolol 50mg po d PT 28.2 INR 2</t>
  </si>
  <si>
    <t>V/S BP- 100/50,  P-100 irregular_x000D_
Pinc conj, NIS_x000D_
clear chesat_x000D_
JVP flat_x000D_
No pedal edema</t>
  </si>
  <si>
    <t>Continue the same managment_x000D_
Optimize physiotherapy</t>
  </si>
  <si>
    <t>Rt side hemiparesis 2ry to Ischemic stroke (LEFT MCA TERRITORY) + CRVHD (VERY SEVERE MS-MVA-0.85cm2) + AFIB _x000D_
_x000D_
On_x000D_
warfarin 2.5mg/d/2.5mg/d/5mg po alternatively, _x000D_
Digoxin 0.125mg po/d,_x000D_
 Atenolol 25mg po/d_x000D_
Current INR= 2.47</t>
  </si>
  <si>
    <t>Cr: 1.1, urea;29, ca2+: 4.64_x000D_
BP:129 / 63 pr: 99_x000D_
FBS: 101, 136/85</t>
  </si>
  <si>
    <t>Refill: Atorvastatin 40mg po daily ,Amlodipine 5mg po daily,MTF 1000mg po BID</t>
  </si>
  <si>
    <t xml:space="preserve">P1:Type 2 DM P2: HTN MTF 1000mg po BID, Atorvastatin 40mg po daily ,Amlodipine 5mg po daily_x000D_
</t>
  </si>
  <si>
    <t>Refill: Atorvastatin 40mg po daily ,Amlodipine 5mg po daily, MTF 1000mg po BID_x000D_
Add enalapril 5mg/po/d</t>
  </si>
  <si>
    <t>BP =  140/80mmgh</t>
  </si>
  <si>
    <t>poorly controlled Stage 1 HTN</t>
  </si>
  <si>
    <t>complains rt big toe pain swelling , ulceration and pussy discharge</t>
  </si>
  <si>
    <t>BP  109 / 49  PR  87 fbs 145 cold bilateral lower extremities, posterior tibialis and dorsalis pedis artery are not palpable bilaterally</t>
  </si>
  <si>
    <t>P1: Hypertension for the last 15 years, P2:Type2 DM for 45 years P3: IHD +PAD</t>
  </si>
  <si>
    <t>DO doppler u/s of legs, wound care, cloxacillin 500 mg po qid, link him to orho side</t>
  </si>
  <si>
    <t xml:space="preserve">P1: Hypertension for the last 15 years, P2:Type2 DM for 45 years P3: IHD on ASAX1, Ateroz 40x1, NPH 18/8, </t>
  </si>
  <si>
    <t xml:space="preserve">125 18 BP=135 / 80 (home 105-119/73-80), T-36 home(fbs 128-139) </t>
  </si>
  <si>
    <t>TYPE 2 DM(FAIR CONTROL)( + HTN(GOOD CONTROL)</t>
  </si>
  <si>
    <t>MTF 1 GM PO BID, DAONIL 10 MG PO BID AND ENALAPRIL 10 MG PO BID ASA 8 1 MG PO/D , PANTOPRAZOL 40 MG PO BID</t>
  </si>
  <si>
    <t>bilateral leg swelling associated with intermittent chest pain of 2 wks duration. for her compliant she is Rx with Ceftriaxone 1 gm Iv BID for 5 days &amp; Lasix 40 mg IV BID for 3 days.</t>
  </si>
  <si>
    <t>BP=146 / 92   PR=75, regular_x000D_
ECHO on 12/12/23= Normal ECHO &amp; doppler study[ LVEF= 60%, TAPSE= 24]_x000D_
Abdominopelvic u/s( on 2/4/16)= Hepatic congestion + Thckned &amp; edematous wall of GB + Dilated IVC &amp; Hepatic veins + Trace bilateral pleural effusion, r/o Cardiac causes; ? Early renal parenchymal disease; Minimal anechoic free fluid collection in the pelvic area 2 to  ? Ruptured ovarian cyst/? cardiac cause; Epigastric Hernia _x000D_
ECG( 4/316= Sinus Bradycardia, Anterior Infarct, probably old, Septal Infarct, probably old.</t>
  </si>
  <si>
    <t xml:space="preserve">Sever persistent bronchial Asthma (score 3/4 in the last 1 month) + HF 2 to ? Corpulmonale 2 to B. Asthma +  Dyspepsia 2o to ?PUD + Epigastric hernia </t>
  </si>
  <si>
    <t xml:space="preserve">Lasix 40 mg po TID, Salbutamol 4 puffs PRN &amp; change beclomethasone 2 puffs bid to Symbicort 160/4.5 2 puffs BID_x000D_
Update OFT, serum ele after 1 wk_x000D_
</t>
  </si>
  <si>
    <t>P= Sever persistent bronchial Asthma (score 3/4 in the last 1 month) + Dyspepsia 2o to ?PUD + Asymptomatic cholelithasis on; Salbutamol 4 puffs PRN &amp; beclomethasone 2 puffs bid</t>
  </si>
  <si>
    <t>BP-116/61, P- 84 irregular_x000D_
Pinc comnj, NIS_x000D_
Clear chest_x000D_
Lt Hemiplegia</t>
  </si>
  <si>
    <t>the same + Afib with CHADS2-VAS=5</t>
  </si>
  <si>
    <t>Revaroxaban 15mg po/d_x000D_
Atrovastatin 40mg po/d_x000D_
Atenolol 25mg po/d</t>
  </si>
  <si>
    <t>Afib + HTN + ?Cardio-embolic stroke with ?hemorrhagic transformation(3weeks ago)</t>
  </si>
  <si>
    <t>he has night time awakening one time per day, decreased daily activity. he is on home oxygen (3months)</t>
  </si>
  <si>
    <t>v/s-bp-103 / 56, pr-90 chest-decreased breath sound globally</t>
  </si>
  <si>
    <t>beclomethasone 2puff bid, salbutamol 2puff bid, see after 1month</t>
  </si>
  <si>
    <t>bp 187 / 75       hbpm 145/80-168/100        fbs  99-105  cr  1.5</t>
  </si>
  <si>
    <t>well controlled dm + poorly controlled htn + ?AKI r/o ckd</t>
  </si>
  <si>
    <t>do hga1c, 24hr urine protien, renal u/s</t>
  </si>
  <si>
    <t xml:space="preserve">Type 1 DM  P2 - resistant Hypertension </t>
  </si>
  <si>
    <t>She has recurrent hypoglycemia</t>
  </si>
  <si>
    <t>BP:147 / 92, Home FBS:35,74,79,67</t>
  </si>
  <si>
    <t>poorly controlled BP+ ?newly dx HTN</t>
  </si>
  <si>
    <t>- Change Mixtard to NPH 10/4 iu/bid_x000D_
-Atorvastatin 40mg/po/d_x000D_
-consider starting Enalapril 5mg/po/d_x000D_
-desloratdine  10mg/po/d</t>
  </si>
  <si>
    <t xml:space="preserve">P1: Poorly controlled Type 2 DM _x000D_
P2: DVHD(mild MR and moderate AR)_x000D_
P3: Moderate Anemia (9.3) _x000D_
Currently on : NPH </t>
  </si>
  <si>
    <t>Worsening of leg swelling associated with skin discoloration &amp; fatigue of 2 wks duration. Intermittent leg swelling of 1 yr duration. She has also tinnitis associated with dizziness &amp; vertigo when she stand from sleep &amp; sitting position of 2 wks duration. Otherwise no hx of Chest pain, SOB, CMI like DM, HTN , asthma; no Orthopenia or PND</t>
  </si>
  <si>
    <t xml:space="preserve">BP= 124/74  PR=78 _x000D_
MSS= Trace edema_x000D_
Abdomen &amp; pelvic= unremarkable_x000D_
Cr on 08/4/16=0.6_x000D_
</t>
  </si>
  <si>
    <t xml:space="preserve">Vertigo 2 to ? BPPV + ? Venous insufficiency </t>
  </si>
  <si>
    <t xml:space="preserve">UA, Bilateral leg doppler venous U/S </t>
  </si>
  <si>
    <t>P=? AKI r/o CKD( Cr=1.27)</t>
  </si>
  <si>
    <t xml:space="preserve">claim rt sider body pain </t>
  </si>
  <si>
    <t>BP=148 / 76, PR=100</t>
  </si>
  <si>
    <t xml:space="preserve">RIGHT SIDE HEMIPLEGIA 2RY TO ISCHEMIC STROKE + HTN </t>
  </si>
  <si>
    <t>Enalapril 5 mg po bid, Amlodipine 10 mg po/d, ASA 81 mg po/d, Atrovastatin 40 mg po/d, Add Amitriptyline 12.5 mg po/d</t>
  </si>
  <si>
    <t>P=RIGHT SIDE HEMIPLEGIA 2RY TO ISCHEMIC STROKE + UTI(TREATED); she is discharged from admission with the above Dx 1 wk back with Enalapril 5 mg po bid, Amlodipine 10 mg po/d, ASA 81 mg po/d, Atrovastatin 40 mg po/d</t>
  </si>
  <si>
    <t>BP:128 / 63 pr:70_x000D_
FBS:100</t>
  </si>
  <si>
    <t>-Esomeprazole 20MG PO/D, Clopidogrel 75x1,Atorvastatin 40 mg po/day Allopurinol 100 mg po/day, Amlodipine 5 mg po/day, losartan 50 mg po daily, spironolactone 25 mg po/day, NPH 10/8 SC BID regular 4/4, Lasix 40 mg po bid, metoprolol 25 mg po bid</t>
  </si>
  <si>
    <t>-Esomeprazole 20MG PO/D, Clopidogrel 75x1,Atorvastatin 40 mg po/day Allopurinol 100 mg po/day, Amlodipine 5 mg po/day, losartan 50 mg po daily, spironolactone 25 mg po/day, NPH 10/8 SC BID regular 4/4, Lasix 40 mg po bid, metoprolol 25 mg po bid_x000D_
D/c: Aml</t>
  </si>
  <si>
    <t>sob at exertion, no body swelling</t>
  </si>
  <si>
    <t>bp  130 / 67  pr 72</t>
  </si>
  <si>
    <t>IHD with Moderate LV systolic dysfunction + Grade 2 Diastolic dysfunction , EF - 35 %</t>
  </si>
  <si>
    <t>Make enalapril 5x2, betaloc 25x1, aldactone 25x1, d/c lasix</t>
  </si>
  <si>
    <t>IHD with Moderate LV systolic dysfunction + Grade 2 Diastolic dysfunction , EF - 35 % on ASA 81mg po daily ,atrovastatin 40 mg po daily, metoprolol 12.5mg po daily ,enalapril 5mg po daily, spironolactone 25mg po daily and lasix 20 mg po daily</t>
  </si>
  <si>
    <t>v/s-bp-108 / 65, home-105-122/65-77, pr-74 FBS-118-147, ECHO(9/4/2016)-Ischemic DCMP with reduced LV systolic function and secondary moderate MR. EF-30%, TAPSE-20mm, there is hypokinesis and dyskinesis of the anterior, anteroseptal and anterolateral LV wall motion</t>
  </si>
  <si>
    <t>optimize GDMT(enalapril 10mg po bid), see after 1month with CBC, OFT, serum electrolyte, U/A, lipid profile</t>
  </si>
  <si>
    <t xml:space="preserve">HFrEF 2o to DCMP WITH SEVER LV systolic ( EF-30%) +Known HTN +T2DM On MTF 1 gm PO BID, Atorvastatin 20mg PO daily, ASA 81mg PO daily, Metoprolol 25mg PO BID, Spironolactone 25mg PO daily, Enalapril 5mg PO BID, dapa 10mg po daily, HgA1c= 7.3, previous EF-25-30%_x000D_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</si>
  <si>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complaining of dull aching abdominal pain in the Lt flank area_x000D_
_x000D_
Associated with excessive fatigue, aneroxia, _x000D_
_x000D_
No night sweating_x000D_
</t>
  </si>
  <si>
    <t>BP- 134/70, P- 84 regular_x000D_
Pinc conj, NIS_x000D_
Clear chest_x000D_
Abd tenderness more on the LLQ_x000D_
No SPT or CVAT</t>
  </si>
  <si>
    <t>Enalapril 2.5mg po/d_x000D_
Atrovastatin 20mg po/d_x000D_
ASA 81mg po/d_x000D_
Do ESR, CXR, Abd CT_x000D_
Ibuprofen 400mg po PRN</t>
  </si>
  <si>
    <t xml:space="preserve">IHD(pEF) + Dull aching abd pain 2o To Colonic Ca_x000D_
_x000D_
_x000D_
Echo showed IHD WITH EF=50%, WITH MILD SECONDARY MR AND GRADE 1 DIASTOLIC DYSFUNCTION _x000D_
_x000D_
Abd pelvic U/S(28-11-2015): Short segment circumferencial large bowel(caecal) &amp; rectal wall thickening, Mesenteric LAP &amp; well defined mesenteric cystic lesion_x000D_
Ddx: IBD R/O colononic CA_x000D_
_x000D_
Recent Abd pelvic U/S (""/3/16)                  NORMAL ABDOMINOPELVIC SONOGRAPHY     _x000D_
_x000D_
_x000D_
_x000D_
</t>
  </si>
  <si>
    <t>generalized body and joint pain of 1 month</t>
  </si>
  <si>
    <t xml:space="preserve">FBS , U/A , </t>
  </si>
  <si>
    <t>V/S-bp-108 / 62 pr-70(regular)</t>
  </si>
  <si>
    <t>P1-CRVHD (Moderate MR with mild pulmonary HTN) On Benzathine penicillin 1.2 MIU monthly(9months)</t>
  </si>
  <si>
    <t>Benzathine penicillin 1.2 MIU monthly, see after 1months</t>
  </si>
  <si>
    <t>complains bilateral knee joint pain</t>
  </si>
  <si>
    <t xml:space="preserve">bp 130 / 72        </t>
  </si>
  <si>
    <t xml:space="preserve">do x ray      </t>
  </si>
  <si>
    <t>Generalized body swelling but no SOB</t>
  </si>
  <si>
    <t>BP:109 / 67  pr;94</t>
  </si>
  <si>
    <t>Congested........</t>
  </si>
  <si>
    <t>lasix 80 mg po bid,  spironolactone 25 mg po /d, Symbicort 2 puff bid, salbutamol prn, HCT 12.5mg/po/d</t>
  </si>
  <si>
    <t>P Cor pulmonale 2ry to PH + ?COPD on lasix 40 mg po/d, spironolactone 25 mg po/d Symbicort 2 puff bid salbutamol on home o2</t>
  </si>
  <si>
    <t xml:space="preserve">lower back pain and flank pain of 1 months </t>
  </si>
  <si>
    <t xml:space="preserve">lower back pain 2ry to ? OA + UTI </t>
  </si>
  <si>
    <t xml:space="preserve">LumboSacral Xray , </t>
  </si>
  <si>
    <t>the same + B. Asthma, improving</t>
  </si>
  <si>
    <t>SABA PRN_x000D_
Symbicort 3puff BID_x000D_
Tapper the prednisolon</t>
  </si>
  <si>
    <t xml:space="preserve">bronchial asthma/16yrs (treated for Impending RF for B. Asthma  2weeks ago)_x000D_
_x000D_
On_x000D_
SABA PRN_x000D_
Symbicort 160/4.5ugm 2Puff BID_x000D_
</t>
  </si>
  <si>
    <t>lasix 80 mg po bid,  D/c spironolactone 25 mg po /d, Symbicort 2 puff bid, salbutamol prn, Add HCT 12.5mg/po/BID</t>
  </si>
  <si>
    <t xml:space="preserve">bp 115 / 86  </t>
  </si>
  <si>
    <t xml:space="preserve">P1= Stage 4 RVI on HAART (CD4 count of 17)- P2=? Pyogenic Meningitis (tx )VS TB meningitis P3 CNS Toxo-  P4= Esophageal candidiasis  P5= PCP (tx ) P6= IRIS (tx ) </t>
  </si>
  <si>
    <t>update oft, s/e</t>
  </si>
  <si>
    <t>P1= Stage 4 RVI on HAART (CD4 count of 17)- P2=? Pyogenic Meningitis (tx )VS TB meningitis P3 CNS Toxo-  P4= Esophageal candidiasis  P5= PCP (tx ) P6= IRIS (tx ) ;  on HAART, Anti TB 2 tab Po/d(started on 3/2/16 or 2 month continuation phase), Pyridoxin 50 mg po/d, Cotrimoxazole 960 mg bid (1month after tapering), Fluconazole 200 mg po/d, PCM 1gm po PRN, Omeprazole 40 mg po bid, Plasil 10 mg PO PRN</t>
  </si>
  <si>
    <t>she was admitted and discharged 1wk back. currently she has easy fatigability and SOB upon mild exertion, bilateral leg swelling otherwise no hx of PND, cough, fever</t>
  </si>
  <si>
    <t>v/s-bp-161 / 98, pr-113(regular)  chest- decreased breath sound over the rt lower 1/3rd of post LF, MSS-trace pretibial edema_x000D_
ECG-LVH</t>
  </si>
  <si>
    <t>lasix 40mg po bid, enalapril 2.5mg po bid, amlodipine 10mg po/d, do CBC, OFT, serum electrolyte, U/A, ECHO, come with HBPM, see after 1month</t>
  </si>
  <si>
    <t>P1-HF 2ry to HHD _x000D_
P2-known HTN(6months)_x000D_
P3-SCAP with Parapneumonic effusion (treated) on amlodipine 10mg po daily, lasix 40mg po daily</t>
  </si>
  <si>
    <t>no new Sxs</t>
  </si>
  <si>
    <t xml:space="preserve">Cervical x ray=Early degenerative spondylosis </t>
  </si>
  <si>
    <t xml:space="preserve">COPD/ B.Asthma + HPN + Early degenerative spondylosis </t>
  </si>
  <si>
    <t xml:space="preserve">Add Amitriptyline 12.5 mg po/d for 1 mon _x000D_
Vit-D/Ca 100 IU/ 500mg,1 tab po/d </t>
  </si>
  <si>
    <t>Has lower back pain and itching all over the legs</t>
  </si>
  <si>
    <t>BP: 138 / 80</t>
  </si>
  <si>
    <t>good BP control+ LBP</t>
  </si>
  <si>
    <t>1.  Desolartide 10mg/po/d_x000D_
2.   Amitriptyline 25mg/po/d_x000D_
3.   Enalapril 10mg PO/D _x000D_
4.   Amlodipine 10mg po/d_x000D_
5. meloxicam 15mg/po/d</t>
  </si>
  <si>
    <t>Problem List P1; BOO 2 to BPH on ALFUZOSIN 10MG PODAILY P2: Known HTN on Enalapril 10mg PO/D and amlodipine 10mg po/d</t>
  </si>
  <si>
    <t xml:space="preserve">Bleeding through rectum some times with stool and some times alone for the last 2 years which is on and off. Associated to this he also had left upper abdominal pain  of two weeks duration. he also claims easy fatiguability, lightheadedness </t>
  </si>
  <si>
    <t xml:space="preserve">BP: 120/80_x000D_
</t>
  </si>
  <si>
    <t xml:space="preserve">Fair bp control + ? melena 20? + ? anemia </t>
  </si>
  <si>
    <t>cbc, stool, abdominal u/s, s/e</t>
  </si>
  <si>
    <t>p1: known HTN ( 6YRS) on enalapril 5mg po bid on follow up at LHC</t>
  </si>
  <si>
    <t xml:space="preserve">bp 120/80          </t>
  </si>
  <si>
    <t>P1=subdural hematoma treated (TX)    P2=VTE/PE</t>
  </si>
  <si>
    <t>P1=subdural hematoma treated (TX)    P2=VTE/PE_x000D_
ON xarelto 20x1 (2nd month0</t>
  </si>
  <si>
    <t xml:space="preserve">She had 1 episodes of ABM in the past 3 mons; She needs to be pregnant in the near feature </t>
  </si>
  <si>
    <t>BP=97 / 71</t>
  </si>
  <si>
    <t>Phenobarbital 60/30/60 mg PO TID _x000D_
Start Lamotrigine 25 mg po/d then escalate on next appts(1 mon)</t>
  </si>
  <si>
    <t xml:space="preserve">P=seizure disorder; on Phenobarbital 60mg PO TID </t>
  </si>
  <si>
    <t>intermittent dry cough otherwise no hx of SOB, orthopenia, PND, body swelling</t>
  </si>
  <si>
    <t>v/s-bp-166 /100, pr-94 chest-clear, cvs-s1 and s2 well heard no m or g, mss- no edema</t>
  </si>
  <si>
    <t>CBC, OFT, U/A, ECG, FBS, serum electrolyte, amlodipine 5mg po daily, see after 1month</t>
  </si>
  <si>
    <t>p1-VHD (Moderate MR and AR) with Aortic valve sclerosis_x000D_
p2-Vit D deficiency_x000D_
p3-HTN(5yrs) on LSM</t>
  </si>
  <si>
    <t>complains intermittent stabing type of chest pain and sob, no syncopal attack or loc</t>
  </si>
  <si>
    <t>bp 163 / 85 pr 46</t>
  </si>
  <si>
    <t>the same + symptomatic sinus bradycardia</t>
  </si>
  <si>
    <t>link him to EOPDD, Start atropine</t>
  </si>
  <si>
    <t>A known RVI ON HARRT + HTN + Miled concentric LVH with G-1 LV diastolic dysfunction + Sinus Bradycardia</t>
  </si>
  <si>
    <t xml:space="preserve">BP:  123 / 81_x000D_
FBS; 175   144   158 ( Home measurement) </t>
  </si>
  <si>
    <t>make NPH 16/8iu, MTF 500 DAILY and atrovastatin 20mg po daily</t>
  </si>
  <si>
    <t>known T2DM on NPH 14/8iu,   MTF 500mg po daily, ATROVASTATIN 20MG PO DAILY</t>
  </si>
  <si>
    <t>NO NEW COMPLAINT (CAME SEEKIN PRESCRIBTION FOR beclomethasone</t>
  </si>
  <si>
    <t>66 17 150 / 56 36</t>
  </si>
  <si>
    <t xml:space="preserve">T2DM + P2=HTN + Asthma; </t>
  </si>
  <si>
    <t>beclomethasone 2 puffs BID</t>
  </si>
  <si>
    <t xml:space="preserve">still she has tea color urine_x000D_
She has TB Rx(for ? GI TB) 12 yrs back. _x000D_
No dysuria, urinary frequency, cough, night sweat, wt loss, body swelling, abdominal pain </t>
  </si>
  <si>
    <t>BP=110/70, PR=78_x000D_
FNAC Right posterior cervical LN : Suggestive of reactive lymphoid hyperplasia</t>
  </si>
  <si>
    <t xml:space="preserve">? TB Lymphadenitis </t>
  </si>
  <si>
    <t>Update RFT, U/A, ESR</t>
  </si>
  <si>
    <t>P=? AGN; not on standing Medication</t>
  </si>
  <si>
    <t>lower abdominal pain of 2months duration which radiates to the back which is associated with vaginal discharge otherwise no hx of urinary frequency, urgency, fever, chills, rigors, decreased urine amount</t>
  </si>
  <si>
    <t>v/s-stable abd-lower abdominal tenderness, gus-no cvat</t>
  </si>
  <si>
    <t>AGN R/O Nephrotic syndrome + ?PID</t>
  </si>
  <si>
    <t>CBC, RFT, U/A, abdominopelvic U/S</t>
  </si>
  <si>
    <t>AGN R/O Nephrotic syndrome Cr- 0.8, LFT Normal</t>
  </si>
  <si>
    <t xml:space="preserve">FBS = 200mg /dl </t>
  </si>
  <si>
    <t xml:space="preserve">poor controlled T2 DM + HTN + Goiter </t>
  </si>
  <si>
    <t xml:space="preserve">Neck U/S , TSH, FT3, FT4 </t>
  </si>
  <si>
    <t xml:space="preserve">poor controlled T2 DM + HTN + Goiter + PNP </t>
  </si>
  <si>
    <t>She has Lt kidney urologic surgery on 23/2/16. at Hawassa Referral Hospital</t>
  </si>
  <si>
    <t>BP=122/75, PR=100</t>
  </si>
  <si>
    <t xml:space="preserve">P=HTN + lt moderate hydronephrosis 2 to?; on Amlodipine 10 mg po/d </t>
  </si>
  <si>
    <t>headache, fatiguability, facial puffiness.SOB at ordinary physical activity</t>
  </si>
  <si>
    <t xml:space="preserve">BP:87 / 67 ANA= NR, ALT= 24, AST= 38, ALP=52; Cr=0.9, Urea=15 ( On 15/10/25) Total cholestrol = 313 , Trig = 262 . LDL = 197 HDL = 68 LDL / HDL 2.8 , Creat = 1.2 , Urea = 21 ESR = 28_x000D_
_x000D_
ECG--Low Voltage Complexes, Sinus Rhythm, Inferolateral Ischemia suspected. Poor "R" wave_x000D_
`progression in anterior leads. Please correlate clinically._x000D_
CHEST X/RAY --- BORDER LINE CARDIOMEGALLY_x000D_
_x000D_
</t>
  </si>
  <si>
    <t>dyalipidemia + ? HF 20 MI</t>
  </si>
  <si>
    <t>ECHO,TROPONIN</t>
  </si>
  <si>
    <t>p1: dyslipidemia on atrovastatin 40mg po daily</t>
  </si>
  <si>
    <t xml:space="preserve">Bilaterla flank pain </t>
  </si>
  <si>
    <t xml:space="preserve">BP: 113/81   pr: 81 </t>
  </si>
  <si>
    <t>u/a, abdominal u/s</t>
  </si>
  <si>
    <t xml:space="preserve">? renal colic on diclofena 50mg po PRN </t>
  </si>
  <si>
    <t>He claims he is going to sick when he listens religious issues. he claims frequency of urination</t>
  </si>
  <si>
    <t>BP: 106 / 72</t>
  </si>
  <si>
    <t>seizure disorder + Psyachiatric disoder + ? UTI</t>
  </si>
  <si>
    <t>cbc, u/a, s/e, fbs</t>
  </si>
  <si>
    <t>Seizure disorder on  phenobarbital 100mg PO daily (patient was taking 100mg daily by his own.)</t>
  </si>
  <si>
    <t>NO CHANGE IN SYMPTOMS</t>
  </si>
  <si>
    <t>URINE ANALISIS--Leukocyte 2+, Blood 2+</t>
  </si>
  <si>
    <t>UTI ??RESISTANT TO COTRI</t>
  </si>
  <si>
    <t>CIPROFLOXACIN 500MG PO BID FOR 7 DAYS</t>
  </si>
  <si>
    <t xml:space="preserve">28 years old nulliparous female presented with suprapubic pain AND DISURIA FOR THIS COMPLETED COTRIM 480 MG PO BID FOR 7 DAYS COMPLETED MEDICATIONS 1 WEEK BACK BUT NO CHANGE IN COMPLAIT </t>
  </si>
  <si>
    <t xml:space="preserve">? In Active CNS tuberculoma </t>
  </si>
  <si>
    <t xml:space="preserve">Urine LAM </t>
  </si>
  <si>
    <t>BP: 123 / 81   PR: 76</t>
  </si>
  <si>
    <t xml:space="preserve">HTN on Enalapril 10 mg Bid, Atenolol 25 mg d, HCT 25 mg /d,  amlodipine 10 mg po daily, spinonolactone 25mg po daily and atrovastatin </t>
  </si>
  <si>
    <t>BP: 139 / 78_x000D_
FBS: 100   112</t>
  </si>
  <si>
    <t>T2DM on MTF 1000mg po BID, Doanil 5mg po daily</t>
  </si>
  <si>
    <t>FBS--102---129_x000D_
86 17 BP=125 / 79</t>
  </si>
  <si>
    <t xml:space="preserve">T2DM +  HTN + DISPEPSIA </t>
  </si>
  <si>
    <t>85 18 132 / 70 36_x000D_
FBS--149</t>
  </si>
  <si>
    <t>T2DM ( SUB OPTIMAL ) + HTN(GOOD CONTROL) + dyslipidemia</t>
  </si>
  <si>
    <t>NPH 30/20, RI 10/10 and Metformin 500 mg po bid, Atorvastatin 20 mg po/d. HCT 25 mg po/d</t>
  </si>
  <si>
    <t xml:space="preserve">LOWER BACK PAIN AND LT KNEE PAIN </t>
  </si>
  <si>
    <t>91 14 BP=119 / 85 36</t>
  </si>
  <si>
    <t>DISLIPIDEMIA + ??OA</t>
  </si>
  <si>
    <t xml:space="preserve">UPDATE LIPID PROFILE AND X/RAY OF LT KNEE_x000D_
</t>
  </si>
  <si>
    <t xml:space="preserve">KNOWN DISLIPEDEMIA PT ON FOLLOW UP(ON Omega 3 fatty acids  1 TAB PO DAILY FOR 3 MONTHS) </t>
  </si>
  <si>
    <t>rt lower leg calf pain _x000D_
epigastric burning_x000D_
dry cough _x000D_
easy fatigability</t>
  </si>
  <si>
    <t>bp=100/60  _x000D_
has hypopigmented skin lesion over the neck and anterior chest</t>
  </si>
  <si>
    <t>? MCTD with vitiligo r/o ILD + DISPEPSIA</t>
  </si>
  <si>
    <t>CBC,CXR,ESR,ANA,RF,STOOL H PYLORI ,RFT,HBSAG,HCVAB</t>
  </si>
  <si>
    <t>BP: 127/75_x000D_
FBS: 90, 130, 121</t>
  </si>
  <si>
    <t>Refill and update investigations on next visit</t>
  </si>
  <si>
    <t>p1: HTN on HCT 25 mg po day ,amlodipine 10mg po daily_x000D_
p2:T2DM + Moderate fatty liver on MTF 500 mg po /d and atrovastatin 20mg po daily</t>
  </si>
  <si>
    <t>BP: 130 - 160/80-110</t>
  </si>
  <si>
    <t>OFT, Lipid profile, u/a, fbs, s/e</t>
  </si>
  <si>
    <t>HTN on enalapril 10 mg po BID, nifedipine 20 mg po BID</t>
  </si>
  <si>
    <t>no new complain. he had no hx of  ABM for the last 22 months</t>
  </si>
  <si>
    <t xml:space="preserve">BP: 120/80    140/80 ( Home measurement), 115/92, 158 / 104 ( office measurement) _x000D_
fbs: 84mg/dl   75mg/dl </t>
  </si>
  <si>
    <t xml:space="preserve">sub optimal bp control + seizure disorder ( controlled) </t>
  </si>
  <si>
    <t>make amlodipine 5mg po BID and advice on LSM</t>
  </si>
  <si>
    <t>HTN + seizure Disorder on amlodipine 5mg po daily and sodium valproate 500mg po daily</t>
  </si>
  <si>
    <t xml:space="preserve">TSH 0.099_x000D_
Lipid panel WNR </t>
  </si>
  <si>
    <t xml:space="preserve">BP 90/60 _x000D_
no palapble thyroid swelling </t>
  </si>
  <si>
    <t>Iatrogenic Hyperthyroidism</t>
  </si>
  <si>
    <t xml:space="preserve">Reduce Thyroxin 100ug PO 6x/week_x000D_
Appoint 3/12 </t>
  </si>
  <si>
    <t>Problem List_x000D_
subclinical hypothyroidism + primary infertility on levothyroxin 100 mcg/day_x000D_
_x000D_
New Complaint_x000D_
hx of abortsion a long time ago wants to conceive married for 14 years_x000D_
_x000D_
Objective Finding_x000D_
No palpable thyroid swelling Free T4 1.4 [ 0.9-1.] TSH 1.3 T3 WNR HGa1c 5.7 Chol; 227 LDL 154 HDL 35_x000D_
_x000D_
Assessment_x000D_
Hypothyroidsin... Controlled Infertility_x000D_
_x000D_
Plan_x000D_
refferal to Mitchu / St pauls Hospital Fertility center given Refill Thyroxin</t>
  </si>
  <si>
    <t>BP: 120/70   122 / 77_x000D_
FBS: 125    130    140      106   95    134   113   120</t>
  </si>
  <si>
    <t>Good glycemic control+ good bp control</t>
  </si>
  <si>
    <t>p1: T2DM; on Mixtrad 26/14 AM/PM , Metformin 500 mg po BID, Atrovastatin 20mg po daily _x000D_
P2: HTN? HHD on HCT 25 mg daily,  Atenolol 25 mg daily,  losartan 50mg po/d , _x000D_
P3: ?PN on AMT 25 mg po/d, Neurobin 1 tab po daily</t>
  </si>
  <si>
    <t>update cbc, lipid profile, oft, u/a</t>
  </si>
  <si>
    <t>HTN on amlodipine 10mg po daily, atrovastatin 20mg po daily</t>
  </si>
  <si>
    <t>complains exacerbation of lower back pain that radiates to left tigh and leg, easyfatigablity , palpitation and shortness of breath of  2weeks duration. she also has urinary urgency and frequency.its been 2 months since she discontinued her medications.</t>
  </si>
  <si>
    <t>bp- 150/70 _x000D_
no other positive finding</t>
  </si>
  <si>
    <t>HTN+ DVHD+ CLBP 2RY TO LS DS</t>
  </si>
  <si>
    <t>DO CBC, RFT,ECG,U/A,RBS,_x000D_
RESTART THE MEDICATIONS</t>
  </si>
  <si>
    <t xml:space="preserve">BP: 105/75   119/85    125/85    130/82   _x000D_
FBS: 160   154    153    158mg/dl </t>
  </si>
  <si>
    <t xml:space="preserve">make MTF 1.5/1gm po bid, Glimepiride 4mg po dailt, atrovastatin 20mg po daily, amlodipine 5mg po daily </t>
  </si>
  <si>
    <t xml:space="preserve">p1: T2DM ( 5yrs) on MTF 1000 mg po BID, glimepiride 4mg po daily and Atrovastatin 20mg po daily_x000D_
p2:  HTN, on amlodipine 5 mg po/day, </t>
  </si>
  <si>
    <t xml:space="preserve">asymptomatic_x000D_
No hypoglycemia </t>
  </si>
  <si>
    <t xml:space="preserve">BP 125 / 80 PR 84 REGULAR Hirsuitism FGS 6 Diffuse thyroid enlargement acanthosis nigricans over the neck S1 and S2 well heard no m inj site clear FBS 80-120 POst breakfast pre ans post dinner 100-150 FSH normal LH high Tesosterone high Progestrone low Estradiol Normal Hga1c 6.5_x000D_
_x000D_
</t>
  </si>
  <si>
    <t>RI 6/2 NPH 38/20</t>
  </si>
  <si>
    <t xml:space="preserve">P1: TYPE I DM for 5 years ON NPH 40/22 AM/PM with RI 6/2 P2: SEIZURE DISORDER ON PHENOBARB 60 MG PO DAILY R/O P3; PCOS Took 3 cycles of OCP_x000D_
_x000D_
New Complaint_x000D_
SMBG: FBS 90-125 POst breakfast, pre and post dinner 100-157 Menses became regular after 3 cycles of Rx for PCOS_x000D_
_x000D_
</t>
  </si>
  <si>
    <t>dilated tortourous veins on the left lower extrimity, aching type severe leg  pain in the left extrimity</t>
  </si>
  <si>
    <t xml:space="preserve">BP-160/95,159/87_x000D_
pr 78_x000D_
FBS- 168 </t>
  </si>
  <si>
    <t>poor glycemic and bp control + ? varicose vein</t>
  </si>
  <si>
    <t>NPH 14/12 iu_x000D_
HCT 25 mg po daily_x000D_
link to surgical side for evaluation</t>
  </si>
  <si>
    <t>TYPE 2 DM + HTN NPH 12/10 iu, HTN on LSM he was admitted to the EOPD a week for DKA</t>
  </si>
  <si>
    <t>numbness and tingling pain over the extremities</t>
  </si>
  <si>
    <t xml:space="preserve">BP: 134/81    116/67    120/69   101/58   122/68  _x000D_
FBS: 160   152    113    121  82    83   118    94    96   106  </t>
  </si>
  <si>
    <t>Fair glycemic control + fair bp control + ? PN</t>
  </si>
  <si>
    <t xml:space="preserve">Add AMT 25mg po daily </t>
  </si>
  <si>
    <t xml:space="preserve">T2DM + HTN + Dyslipidemia ; on NPH 28/18 AM/PM , Atenolol 25 mg po/d,  Atorvastatin 20 mg po/d,  MTF 500 mg po DAILY, Enalapril 5 mg po dally, ASA 81 mg po/d  </t>
  </si>
  <si>
    <t>bp: 130/70_x000D_
no other positive finding</t>
  </si>
  <si>
    <t>WELL CONTROLLED HTN+ CLBP + RT UPPER LIMB MONONEUROPHATY</t>
  </si>
  <si>
    <t>Problem; HTN on HCT 12.5mg po daily +CLBP+ rt upper limb mononeuropathy on meloxicam 15mg po daily, vitamin b complex, tramadol50 mg po prn.</t>
  </si>
  <si>
    <t xml:space="preserve">BP: 155 / 91   153/82_x000D_
FBS: 130    125    124    123    123   120mg/dl </t>
  </si>
  <si>
    <t xml:space="preserve">OFT, li[pid profile, S/e, </t>
  </si>
  <si>
    <t xml:space="preserve">T2DM on MTF 850mg po bid ( but she took MTF 1000mg po bid), NPH 24/18iu sc bid, </t>
  </si>
  <si>
    <t>BP-149/83, 150/80, 140/90_x000D_
pr 78</t>
  </si>
  <si>
    <t>Amlodipine 5 mg po daily_x000D_
refill and advise appoint after 3 months</t>
  </si>
  <si>
    <t xml:space="preserve">BP 130/80_x000D_
S1 and s2 well heard </t>
  </si>
  <si>
    <t xml:space="preserve">Type 2 DM with metabolic syndrome </t>
  </si>
  <si>
    <t>Escalate NPH to 28/16 MTF BID Refill Others Switch salbutamol to Symbicort Retinal screening</t>
  </si>
  <si>
    <t xml:space="preserve">P: Type 2 DM for 5 years + HTN + dyslipidemia + B.Asthma on NPH 22/10, metformin 1 gm BID, Amilodipine 5 mg po DAILY ,atorvastatin 40 mg po/d and amitriptyline 25 mg po/d P: B. ASTHMA salbutamol puff PRN,Beclometson 2 puff bid_x000D_
_x000D_
</t>
  </si>
  <si>
    <t xml:space="preserve">BP=140/70                 </t>
  </si>
  <si>
    <t>Refill medication_x000D_
appoint after 3 month with seral BP and FBS recording</t>
  </si>
  <si>
    <t>P1=known diabetic on insulin NPH 52/42 IU SC BID MTF-- 500 mg po daily , Atrovastatin 20 mg PO daily_x000D_
P2= Known HTN HCT 25 mg po/day</t>
  </si>
  <si>
    <t>no cough, no SOB, no edema, no v9isual problem, mild back pain, paresthasia, headache (left sided , responds with antipain, non progressive, worse with cold weather, no vonm inting, no nausea0left arm pain (no weakness, no joint swelling, no fever, no chest pain, no dyspnea)has psychosocial distress (her husband has diabetes, hypertension, asthma, admitted 2 times recently, no enough income)</t>
  </si>
  <si>
    <t>back pain with radiculopayhy + history of mygrain</t>
  </si>
  <si>
    <t>she has lower back pain, extremity burning sensation, blurring of vision</t>
  </si>
  <si>
    <t>V/S-bp-157 / 72 FBS-80-340</t>
  </si>
  <si>
    <t>hold HCT, make enalapril 10/20mg po bid, add dapagliflozin 10mg po daily, advise on injecton site and diet, update RFT, lipid profile, NPH 30/26, come with HBPM, HBGM, continue others, see after 5wks, link to ophtha clinic</t>
  </si>
  <si>
    <t xml:space="preserve">P1- KNOWN HTN(9yrs) _x000D_
P2- KNOWN T2DM(22yrs) _x000D_
P3-DKD(eGFR-49)_x000D_
P4- B. ASTHMA _x000D_
P5-sever degenerative lumbar spondylosis_x000D_
24HRS PROTEIN URINE( 22/11/2023)= 2460.5mg/24hrs </t>
  </si>
  <si>
    <t>POORLY CONTROLLED HTN+OA</t>
  </si>
  <si>
    <t>Problem List_x000D_
HTN + O.Arthritis; Amlodipine 10 mg po/d, ENALAPRIL 10 MG PO BID Amitriptyline 25 mg po/d Neurobion 1 tab po/d</t>
  </si>
  <si>
    <t>abdominal crampy pain associated with epigastric burnning pain</t>
  </si>
  <si>
    <t xml:space="preserve">BP:  129 / 77_x000D_
FBS: 98   113  93  HgA1c: 11.1% </t>
  </si>
  <si>
    <t>Repeat FBS, lipid profile</t>
  </si>
  <si>
    <t>T1DM on NPH 50/28 IU SC BID</t>
  </si>
  <si>
    <t>poor glycemic control +dyspepsia r/o IP</t>
  </si>
  <si>
    <t>Repeat FBS, lipid profile, Stool</t>
  </si>
  <si>
    <t>BP- 130/60, 130/80, 140/70, 148/68,129/69_x000D_
pr 78</t>
  </si>
  <si>
    <t>refill and adise on dietary and adherence</t>
  </si>
  <si>
    <t>FBS=100, 270MG/DL,PR=86 BP=115 / 81MMHG</t>
  </si>
  <si>
    <t>doRBS,urine ketone and glucose</t>
  </si>
  <si>
    <t>known T2D on  NPH 20/10IU</t>
  </si>
  <si>
    <t xml:space="preserve">FBS 130-150 </t>
  </si>
  <si>
    <t xml:space="preserve">BP 130/80  </t>
  </si>
  <si>
    <t>Type 2 DM on treatment</t>
  </si>
  <si>
    <t xml:space="preserve">Mixtard 16/14_x000D_
Refill MTF 1 gm BID_x000D_
Atrova 20 mg/day </t>
  </si>
  <si>
    <t>P: T2DM for 20 years 1. Mixtard 18/14 IU SC BID 2. MTF 1gm PO BID 3. Atrovastatin 20mg PO daily P: T2DM (Recent A1C: 10%) Done: 1. Mixtard 18/14 IU SC BID 2. MTF 1gm PO BID 3. Atrovastatin 20mg PO daily_x000D_
_x000D_
New Complaint_x000D_
FBS 143 A1c 8.1 RFT WNR CHol; 158 LDL 98 HDL 43 TG 87_x000D_
_x000D_
Objective Finding_x000D_
BP: 120/70 INj site lipohypertrophy over abdominal site_x000D_
_x000D_
Assessment_x000D_
Type 2 DM with sub-optimal control</t>
  </si>
  <si>
    <t>has left breast swelling since eight days</t>
  </si>
  <si>
    <t>same as above+?fibroadenoma of left breast</t>
  </si>
  <si>
    <t>doRBS,urine ketone and glucose,do breast u/sound</t>
  </si>
  <si>
    <t xml:space="preserve">epigastric pain but no vomiting </t>
  </si>
  <si>
    <t>BP= repeated @ opd= 140/70</t>
  </si>
  <si>
    <t xml:space="preserve">refill medication_x000D_
appoint after 3month with serial BP record_x000D_
Update IX for nxt appointment </t>
  </si>
  <si>
    <t>P=HTN on Amlodipine 10 mg po/d; Enalapril 10mg po/d</t>
  </si>
  <si>
    <t>PR=97/M  BP=141 / 82MMHG,FBS=?</t>
  </si>
  <si>
    <t>has delirium symptoms (frequently leaves room, intemittenmtly gets easily angry,  impulsive , stays the room only for a few hours despite the need to get oxygen forb 10 hours a day ,but has a good disciplin and cooperative and understands the adive given, gives enough tiome for conversation, no history of agrassion and no history of fight with care givers)</t>
  </si>
  <si>
    <t>sleeps well,takes medicine reglarly,gets milk and egg daily, has oral hygien, get enough sun light, has infection prevenmtion modalities</t>
  </si>
  <si>
    <t>mild to moderate delirium</t>
  </si>
  <si>
    <t>haloperidol small dose given</t>
  </si>
  <si>
    <t>COPD post TB fibrosis, corpulmonale, polycythemia on palletive care at jalmeda heal;th center</t>
  </si>
  <si>
    <t>BP-136/87_x000D_
Pr 90_x000D_
FBS 180, 150</t>
  </si>
  <si>
    <t xml:space="preserve">por glyemic control </t>
  </si>
  <si>
    <t>send baseline investigations</t>
  </si>
  <si>
    <t>type 1 dm on nph 38/24 iu am/pm.but he is taking 30/20 and he discontinued  followup 2 years back but he was taking NPH 30/20 by himself</t>
  </si>
  <si>
    <t>v/s-bp-116 / 83 home-115-130/70-75, pr-90(regular), LGS-3x4cm  anterior neck mass_x000D_
TC/TG/HDL/LDL-147/111/77/48, cr-0.5, urea-24, TSH-1.25(0.3-4.5), fT4-1.3(0.9-1.72)</t>
  </si>
  <si>
    <t xml:space="preserve">good bp control         </t>
  </si>
  <si>
    <t>Amlodipine 5 mg PO/day, Pantoprazol 40mg/d, come with HBPM, see after 4months with TFT</t>
  </si>
  <si>
    <t>P1; HTN 6 years p2; MNG (Non toxic)_x000D_
Amlodipine 5 mg PO/day, Pantoprazol 40mg/d</t>
  </si>
  <si>
    <t>Asymptomatic_x000D_
TSH 0.1_x000D_
Electrolyte ans Ca WNR</t>
  </si>
  <si>
    <t xml:space="preserve">BP 130/90_x000D_
</t>
  </si>
  <si>
    <t>Resistant HYpertension controlled</t>
  </si>
  <si>
    <t>Repeat TSh with FT4_x000D_
Adrenal focused U/S</t>
  </si>
  <si>
    <t xml:space="preserve">Resistant HTN_x000D_
Ectopic kidney_x000D_
ON Spiranolacone 25 mg PO/day_x000D_
  Enalapril 5 mg PO/day_x000D_
Amlodipine 10 mg PO/day _x000D_
  _x000D_
</t>
  </si>
  <si>
    <t>feels better no new complaint</t>
  </si>
  <si>
    <t>regular pulse rate</t>
  </si>
  <si>
    <t>same, r/o Atrial fibrillation</t>
  </si>
  <si>
    <t>update echo and ecg</t>
  </si>
  <si>
    <t>DCMP with reduced LV systolic function, LA thrombus on warfarin for the last 2 years</t>
  </si>
  <si>
    <t xml:space="preserve">MTF dose was decreased at private 1month after experiencing recurrent hypoglycaemia </t>
  </si>
  <si>
    <t>FBS=116  BP=145 / 88</t>
  </si>
  <si>
    <t xml:space="preserve">refill medication_x000D_
appoint after 3 month with seral BP and FBS record_x000D_
Update IX on nxt appointment </t>
  </si>
  <si>
    <t>P=T2DM on NPH 20/18 IU SC BID, MTF 500 mg po BID_x000D_
 P2: HTN on enalapril 2.5mg po daily</t>
  </si>
  <si>
    <t>PR=84/M  BP=124 / 72MMHG</t>
  </si>
  <si>
    <t>METHOTREXATE10MG PO/WEEK,MELOXICUM 15MG PO  PRN,PREDINSOLONE 5MG PO DAILY,FOLIC ACID 5MG PO EVERY OTHER DAY,AMLODIPINE 10 MG PO DAILY,APPOINT AFTER THREE MONTHS.</t>
  </si>
  <si>
    <t>RA + PN + HTN ON MEDICATION</t>
  </si>
  <si>
    <t>TAKE MEDICATION  ADHERENTLY</t>
  </si>
  <si>
    <t xml:space="preserve">Has loose stool </t>
  </si>
  <si>
    <t xml:space="preserve">Objective Finding_x000D_
BP= 126 / 84 FBS=93_x000D_
_x000D_
</t>
  </si>
  <si>
    <t>Prednisolone 5-2.5 mg BID</t>
  </si>
  <si>
    <t xml:space="preserve">P1;- Old ischemic stroke, P2- Chronic PTE, P3 - Primary adrenal insuffiency, P4 - CKD 2ry to ?, P5- BPH + Cholelithiasis ON RIVAROXABAN 10MG PO/D, CLOPIDOGRIL 75MG PIO/D, ATROVA 40MG PO/D, PREDNISOLONE 10MG PO ON TAEPRING_x000D_
_x000D_
</t>
  </si>
  <si>
    <t>parastesia and tingling of lower extrimity_x000D_
easy aftigability and dry intermittent  dry cough</t>
  </si>
  <si>
    <t>BP-199/84, 206/100_x000D_
pr 87</t>
  </si>
  <si>
    <t>link to emeregency</t>
  </si>
  <si>
    <t>P1; Known HTN on amlodipine 10mg po daily and enalapril 10mg po daily but since she develops lower extrimity edema and amlodipine is d/c and currently on enalapril 10mg po bid</t>
  </si>
  <si>
    <t xml:space="preserve">She is G2 p1 mother whose LNMP 19/8/15 GA of 34 weeks&amp;lt; FHB +ve, cephalic presentation, longituidnal lie </t>
  </si>
  <si>
    <t>BP_123/80_x000D_
pr 78</t>
  </si>
  <si>
    <t>CRVHD _ 3rd Tm PX</t>
  </si>
  <si>
    <t>link to Abebech Gobena for ANC followup</t>
  </si>
  <si>
    <t xml:space="preserve">CRVHD (Mild MS, Moderate MR) ON Penicillin G, Benzathine - 1.2 MIU - Injection_x000D_
_x000D_
</t>
  </si>
  <si>
    <t>BP-130/70_x000D_
FBS-97 _x000D_
NO OTHER POSITIVE FINDING</t>
  </si>
  <si>
    <t>WELL CONTROLLED T2DM+ FAIRLY CONTROLLED HTN + ?HHD</t>
  </si>
  <si>
    <t>DO ECHO _x000D_
REFILL MEDICATIONS</t>
  </si>
  <si>
    <t>FBS=119_x000D_
BP=107 / 79</t>
  </si>
  <si>
    <t xml:space="preserve">Appoint after 3 month with serial BP and FBS record_x000D_
refill medication </t>
  </si>
  <si>
    <t>P1=Type 2 diabetes mellitus on Metformin 1000mg PO BID, Atrovastatin 20mg PO daily_x000D_
P2=HTN(on LSM)</t>
  </si>
  <si>
    <t xml:space="preserve">BP:  122 / 60_x000D_
FBS: 102    140    132   70  </t>
  </si>
  <si>
    <t xml:space="preserve">update investigation ( lipid profile, cbc, s/e, u/a) </t>
  </si>
  <si>
    <t>TIIDM on NPH 56/46IU SC BID, Atorvastatin 20 mg po/d</t>
  </si>
  <si>
    <t>has watery diarrhoea of two days</t>
  </si>
  <si>
    <t>BP=127/73MMMHG,PR=81/m,cr=1.4,urea=47,TSH=1.285UIU/ML,T3=1.016NG/ML,TOTAL T4=14.86NG/ML</t>
  </si>
  <si>
    <t>Same as above+AGE 2_x000D_
?</t>
  </si>
  <si>
    <t>DO RFT,STOOL EXAM,U/A</t>
  </si>
  <si>
    <t>osteoporosis? + RVI on HAART +TOXIC GOITER+PN ON NEUROBION 1TAB PO DAILY,AMITRYPTYLLINE 25 MG PO DAILY</t>
  </si>
  <si>
    <t>BP-140/70, 150/80, 160/80,147/89_x000D_
pr 80_x000D_
FBS 122,117</t>
  </si>
  <si>
    <t>add on amlodipine 5 mg po daily refill and advise_x000D_
apoint after 3 month</t>
  </si>
  <si>
    <t xml:space="preserve">type ii dm      </t>
  </si>
  <si>
    <t>leg swelling, no systemic symptoms</t>
  </si>
  <si>
    <t xml:space="preserve">stable vitals                      </t>
  </si>
  <si>
    <t>Killip I STEMI with preserved LV systolic function, risk age, pre Diabetes and sex</t>
  </si>
  <si>
    <t>Fatigue _x000D_
TSH 4.5</t>
  </si>
  <si>
    <t>BP 123/80  Thyroid 2x3 cm anterior neck swelling</t>
  </si>
  <si>
    <t xml:space="preserve">Escalate Thyroxin 100 ug PO 1x/week and 6x/week 50 ug/day </t>
  </si>
  <si>
    <t xml:space="preserve">HYpothyroidism _x000D_
on THyroxin 50 ug/day </t>
  </si>
  <si>
    <t xml:space="preserve">she was admitted for Newly diagnosed T2DM with mild DKA and discharged after 2wks. she was discharged with NPH 16/12 but she was having frequent episodes of hypoglycemia during night times to the level of 35mg/dl and NPH was de-escalated and sswitched to </t>
  </si>
  <si>
    <t>v/s-bp-135 / 95, pr-98(regular) FBS-48-241, pre-dinner-163-314_x000D_
A1C-14.2, CR-0.3, k-3.97, LDL-38</t>
  </si>
  <si>
    <t>make metformin 1gm po bid, glimepiride 2mg po daily, atorvastatin 20mg po daily, update A1C, FBS, RFT, see after 3months</t>
  </si>
  <si>
    <t xml:space="preserve">P1-T2DM(1month) on metformin 500mg po bid and glimepiride 2mg po daily, atorvastatin 20mg po daily </t>
  </si>
  <si>
    <t>FBS= 139_x000D_
BP=140 / 84</t>
  </si>
  <si>
    <t>Refill medication_x000D_
appoint after 3 month with serial BP and FBS</t>
  </si>
  <si>
    <t>P1=DM on NPH 34/24, Metformin 500mg PO daily Atorvastatin 20 mg daily_x000D_
P2= HTN , Enalapril 10 mg Bid, HCT 25 mg ,AMLODIPINE 5 MG PO/D</t>
  </si>
  <si>
    <t xml:space="preserve">bp    96 / 62  pr 86 </t>
  </si>
  <si>
    <t>DCMP ( reduced EF = 40%), Mild pulmonary HTN + T2DM</t>
  </si>
  <si>
    <t>make metoprolol 50 mg po bid, refill other medications</t>
  </si>
  <si>
    <t>DCMP ( reduced EF = 40%), Mild pulmonary HTN + T2DM On: -Furosemide 40 mg po daily -spironolactone 25 mg po/d -Atorvastatin 20mg po/d -Metoprolol 37.5 mg po bid -Losartan 50mg po/d, dapa 10mg/d</t>
  </si>
  <si>
    <t xml:space="preserve">periumblical abdminal pain. _x000D_
otherwise no diarrhea, vomiring, fever </t>
  </si>
  <si>
    <t>BP:  127 / 78</t>
  </si>
  <si>
    <t xml:space="preserve">Good bp control + CLD + prediabetics + ? dyslipidemia </t>
  </si>
  <si>
    <t xml:space="preserve">cbc, fbs, lipid profile, stool, s/e, u/a, abdominal u/s </t>
  </si>
  <si>
    <t>HTN on  + ? CLD + prediabetics + ? dyslipidemia on Frusemide 40 mg po daily, spironolactone 25 mg po daily</t>
  </si>
  <si>
    <t>has  no seizure attack</t>
  </si>
  <si>
    <t>PR=72/M  BP=107 / 67MMHG</t>
  </si>
  <si>
    <t>Same as above with good control</t>
  </si>
  <si>
    <t>refill,appoint afetr three months.</t>
  </si>
  <si>
    <t xml:space="preserve">ew Complaint_x000D_
NO NEW COMPLAINT_x000D_
_x000D_
</t>
  </si>
  <si>
    <t xml:space="preserve">Objective Finding_x000D_
PR- 100 RR- 17 BP 137 / 93, FBS- NOT MEASURED, RBS- 115- 250_x000D_
_x000D_
</t>
  </si>
  <si>
    <t xml:space="preserve">MILD PERSISTENT ASTHMA+T1DM_x000D_
_x000D_
</t>
  </si>
  <si>
    <t xml:space="preserve">RI 12/10/12_x000D_
NPH 18/12 </t>
  </si>
  <si>
    <t>- 28 year old Primigravid 2nd trimester pregnancy (18 +4WK confirmed by obstetric U/s)+ newly diagnosed Type 1 DM + Bronchial Asthma, HPH-18/ 12U, RI- 12/8/ 12, SALBUTAMOL 4 PUFFS PRN , SYMBICORT 2 PUFFS BID_x000D_
_x000D_
N</t>
  </si>
  <si>
    <t>v/s-bp-108 / 68, pr-68, FBS-55-192, pre-lunch-176-340, pre-dinner-195-269</t>
  </si>
  <si>
    <t>make NPH 36/8, RI-10/4, see after 1month</t>
  </si>
  <si>
    <t>P- T1DM for 3 years on : -NPH=34/8,RI=10/4 ...A1C=9.7</t>
  </si>
  <si>
    <t>htn +type 2 dm</t>
  </si>
  <si>
    <t>HTN/17yrs + T2DM /3yrs + Dislipidemia + GA + CKD 2o to DM/HTN Nephropathy On 1. Enalapril 10mg po BID 2. Amlodipine 10mg po/d 3. MTF 1gm po BID 4. Daonil 10mg po BID 5. Dapagliflozin 10mg po/d 6. Atorvastatin 40mg po/d 7. Allopurinol 100mg po BID Cr...1.8, 1.4...1.5....1.7...1.7 ...1.69 ...1.6 ....1.32...1.4,...2 24hrs urine protein-266mg Recent HbA1C-7.4%...8.2</t>
  </si>
  <si>
    <t>BP: 130 / 93</t>
  </si>
  <si>
    <t xml:space="preserve">update cbc, OFT, S/E, U/A, Lipid profile </t>
  </si>
  <si>
    <t>HTN on enalapril 10 mg po bid, HCT 25 mg po daily, Amlodipine 5mg po daily, atrovastatin 20 mg po daily</t>
  </si>
  <si>
    <t>no new major complaint, came for refill since she uis short of medication</t>
  </si>
  <si>
    <t xml:space="preserve">Hypertension                            </t>
  </si>
  <si>
    <t>COMPLAINS FREQUENT MOUTH LESIONS AND DIFFICULTY SWALLOWING, AND DRY MOUTH. HE ALSO HAS EASYFATIGABLITY AND BURNING EPIGASTRIC PAIN</t>
  </si>
  <si>
    <t>BP-110/70_x000D_
HEENT- THERE IS 2MM *3MM WHITE LESION ON BUCCAL SIDE OF THE MOUTH</t>
  </si>
  <si>
    <t>KNOWN ASTMATIC+ ?OROESOPHAGEAL CANDIDIASIS</t>
  </si>
  <si>
    <t>DO CBC,RBS,PITC,HPYLORI,ECG</t>
  </si>
  <si>
    <t>FBS=134_x000D_
BP=127 / 70</t>
  </si>
  <si>
    <t>refill medication_x000D_
appoint after 3month with serial FBS record</t>
  </si>
  <si>
    <t>P1=TYPE 2 DM on NPH 18/16IU SC BID</t>
  </si>
  <si>
    <t>BP: 140/90    151/86    145 / 90</t>
  </si>
  <si>
    <t>cbc, OFT, S/E, Lipid profile</t>
  </si>
  <si>
    <t xml:space="preserve">HTNon enalapril 10mg po bid </t>
  </si>
  <si>
    <t>BP_122/62_x000D_
pr 78</t>
  </si>
  <si>
    <t>HTN + BPH + DVHD( Mild MR) + AFIB with PVC CHADVASC:2</t>
  </si>
  <si>
    <t>REPEAT ECG COAGULATION PROFILE SEE ON FRIDAY UPDATE IXS</t>
  </si>
  <si>
    <t>PR=71/M  BP=119 / 73MMHG</t>
  </si>
  <si>
    <t>methotrexate 7.5 mg weekly,folic acid  5mg po daily,appoint after two months,do cbc</t>
  </si>
  <si>
    <t>bilateral hand periarticular osteopenia and proximal IP soft tissue swelling - RA</t>
  </si>
  <si>
    <t xml:space="preserve">Last Retinal screening normal 3 months ago </t>
  </si>
  <si>
    <t xml:space="preserve">BP 140/70   PR 78 BPm _x000D_
LDL 66_x000D_
Hga1c 7.2   FBS 214 </t>
  </si>
  <si>
    <t xml:space="preserve">TYpe 2 DM + PMS </t>
  </si>
  <si>
    <t>Plan_x000D_
metformin 1000 mg po bid glibenclimide 5 mg po BID Escalate atorvastatin 40 mg po/d EStrogen containg pills</t>
  </si>
  <si>
    <t xml:space="preserve">po bid and glibenclimide 5 mg po/d_x000D_
_x000D_
New Complaint_x000D_
Swaeting responded with OCP TSH 1.98 FBS 139 HGa1c 9.9 TG 426 HDL 44 Na 136 K 4.1 Ca 2.4 WNR LDL 84 RFT 0.6_x000D_
_x000D_
Objective Finding_x000D_
BP; 131/81 NAD_x000D_
_x000D_
Assessment_x000D_
Type 2 DM with sub-optimal control + PMS_x000D_
_x000D_
</t>
  </si>
  <si>
    <t>optimize disease modifying therapies</t>
  </si>
  <si>
    <t>DCMP ( ischemic) with reduced LV systolic function</t>
  </si>
  <si>
    <t xml:space="preserve">BP:  130/70    142 / 88_x000D_
FBS: 138-150 _x000D_
</t>
  </si>
  <si>
    <t xml:space="preserve">Sub optimal glycemic and poor bp control </t>
  </si>
  <si>
    <t>make NPH 22/12 bid, enalapril 5mg po bid, amlodipine 5mg po bid atrovastatin 20mg po daily</t>
  </si>
  <si>
    <t>p1: T2DM on NPH 20/12 IU SC, MTF 500 mg daily _x000D_
 and atrovastatin 20mg po daily_x000D_
p2: HTN on enalapril 5 mg po bid, Amlodipine 5 mg po/d,</t>
  </si>
  <si>
    <t>TSH 17_x000D_
V/s Stable</t>
  </si>
  <si>
    <t xml:space="preserve">Unvcontrolled Hypothyroidism </t>
  </si>
  <si>
    <t>Escalate thyroxin 100 ug 5x/week</t>
  </si>
  <si>
    <t>Problem List_x000D_
HYpothyroidism Evidence Diffue thyroiwith nodule .. FNAC chronic thyroiditis TSH 75 Free T4 and T3 very low New Complaint Anterior neck sweliing 1 year weight gain regular menses Objective Finding 2x2 cm anterior neck swelling S 1an s2 well herard no m no edema Assessment HYpothyroidism New Complaint Feels better regular menses Weight gain Objective Finding TSH 1.5 Ft4 WNR Assessment Hypothyroid_x000D_
_x000D_
New Complaint_x000D_
No lab results_x000D_
_x000D_
Objective Finding_x000D_
Same V/S Stable_x000D_
_x000D_
Assessment</t>
  </si>
  <si>
    <t>V/S Stable_x000D_
TSH 3.5</t>
  </si>
  <si>
    <t>Controlled Hypothyroidism_x000D_
Pre DM</t>
  </si>
  <si>
    <t>Refill thytroxin</t>
  </si>
  <si>
    <t>P: Hypothyroidism on thyroxin 100 ug PO 4x/weeks</t>
  </si>
  <si>
    <t>feels better, no new complaint</t>
  </si>
  <si>
    <t xml:space="preserve">fair                             </t>
  </si>
  <si>
    <t>T2 DM, Ischemic DCMP with reduced LV function</t>
  </si>
  <si>
    <t>she has one episodes of hypoglycemia(55)</t>
  </si>
  <si>
    <t>v/s-bp-120 / 80, pr-68, FBS-109-203, pre-dinner-244-378</t>
  </si>
  <si>
    <t>make Glargine 37IU at morning, RI 8/5, come with post prandial RBS, see after 5wks</t>
  </si>
  <si>
    <t xml:space="preserve">P1-T1DM On Glargine 36 PM, RI 8/5 IU AM/PM_x000D_
</t>
  </si>
  <si>
    <t>P1;- Old ischemic stroke, P2- Chronic PTE, P3 - Primary adrenal insuffiency, P4 - CKD 2ry to ?, P5- BPH + Cholelithiasis ON RIVAROXABAN 10MG PO/D, CLOPIDOGRIL 75MG PIO/D, ATROVA 40MG PO/D, PREDNISOLONE 10MG PO ON TAEPRING</t>
  </si>
  <si>
    <t xml:space="preserve">complains repeated low blood sugar in the mornings.( 45-60) and headaches </t>
  </si>
  <si>
    <t>bp-128/70_x000D_
fbs-62_x000D_
no other positive finding</t>
  </si>
  <si>
    <t xml:space="preserve">poorly controlled T2DM+ DYSLIPIDEMIA+PN+ DYSPEPSIA </t>
  </si>
  <si>
    <t>ADJUST INSULIN TO 28/10, METFORMIN 500MG PO BID _x000D_
ADVICE ON DIET AND EXERCISE_x000D_
REFILL MEDICATIONS</t>
  </si>
  <si>
    <t>well control DM + dyspepsia + myoma +PN + dyslipidemia_x000D_
ON INSULIN 30/14 MTF 1GM/500MG</t>
  </si>
  <si>
    <t xml:space="preserve">nausea and vomiting which is intermittent associated with global type of headache </t>
  </si>
  <si>
    <t>BP: 174 / 99_x000D_
FBS: 140    125</t>
  </si>
  <si>
    <t xml:space="preserve">Poor bp  control + sub optimal glycemic control +? IP </t>
  </si>
  <si>
    <t>cbc, U/A, Lipid profile, stool ,OFT, S/E</t>
  </si>
  <si>
    <t>T2DM + HTN on NPH 26/14 iu sc am/pm, MTF 500mg po bid,  enalapril 10/ 5 mg po bid and atrovastatin 20 mg po/day</t>
  </si>
  <si>
    <t>BP=146/79MMHG</t>
  </si>
  <si>
    <t>known HTN &gt;7 years on amlodipine 10 mg po daily , atrovastatin 40 mg po daily , lasix 40 mg po daily,Enalapril 10mg po daily</t>
  </si>
  <si>
    <t>BP=113 / 65_x000D_
FBS=148_x000D_
HGB A1C=8</t>
  </si>
  <si>
    <t xml:space="preserve">Suboptimal glycemic control </t>
  </si>
  <si>
    <t>appoint after 3 month with seral FBS and BP record_x000D_
make metformin 500mg PO BID_x000D_
refill other medication</t>
  </si>
  <si>
    <t>P1=HTN  Amlodipine 10mg PO daily , Lisinopril 10 mg PO daily, ASA 81mg PO daily_x000D_
P2=DM on  NPH 20/18, Metformin 500mg PO daily</t>
  </si>
  <si>
    <t xml:space="preserve">bno cough, no SOb, no edema, no visual problem,fatiguie, no polysynmptomns, no recurrebnt UTI, no fever, no weight loss, not married, no dental decay (bad oral smell), has foot fungal infection (tinia pedis) no back pain,no paresthasia, joint mobility good, good balanc, good understanding,cooperative, no obesity, no stress, no psychosocial distress, good dietary habit, good hygioen 9brush tooth), adherent to medication, no addiction, topiletin g good, good socioal interaction. _x000D_
 remarks (no history of STI), </t>
  </si>
  <si>
    <t>sleeps well, walking distance weak (fatigue),muscle strength good, no emotional change, no memory loss, good judgement.remarkls ( no goitor, FBS 90-110 mg/dl, no depressive symptoms, no jaundice, no yellowish discoloratrion of urine)</t>
  </si>
  <si>
    <t>fatiugue syndrome</t>
  </si>
  <si>
    <t>salt restriction, be active, minim ize coffee, prevention of fall, get enough fluid, get a cup of milk daily, do exercise,  , no soft drinks, gety enough rest, vegitable and fruit dish, legumes dish, get adequatv e sun light, foot care (hygien,wear loose shoe, becareful while cutting nail, keep moisturizing legs with vaslin), keep candy in pocket</t>
  </si>
  <si>
    <t>v/s-bp-141 / 70, home-120-130/70-80, pr-88, FBS-120-140 A1C-6.9, TC/TG/HDL/LDL-101/111/33/46, Cr-0.8, urea-15</t>
  </si>
  <si>
    <t>advised on LSM, come with HBPM and HBGM, see after 3months</t>
  </si>
  <si>
    <t>p1- IHD (post PCI 7 yrs back ) p2 HTN p3 T2 DM for 2 years ON METFORMIN 500MG PO BID, ASA 81MG ,ROSUVASTATIN 10 MG PO DAILY, AMLODIPIN 10 MG PO DAILY, ENALAPRIL 5MG PO BID, METOPROLOL SUCSSINATE 50MG po daily</t>
  </si>
  <si>
    <t xml:space="preserve">BP- 114/70 </t>
  </si>
  <si>
    <t>RVI on HAART + PN + vit D deficiency</t>
  </si>
  <si>
    <t>refill and advise _x000D_
appoint afte 2 month</t>
  </si>
  <si>
    <t>p1: RVI on HAART P2. PN on AMT 25mg po daily neurobin 1 tab daily p3. ?Cervical spondylosis_x000D_
VIT D - 11.9 defcicency</t>
  </si>
  <si>
    <t>BP: 183 / 89_x000D_
FBS: ???</t>
  </si>
  <si>
    <t>CBC, OFT, Lipid profile, s/e</t>
  </si>
  <si>
    <t xml:space="preserve">T2DM on MTF 1000mg po bid ( but she took 500mg po bid), doanil 5mg po bid, atrovastatin 20mg po daily_x000D_
p2: HTN on losartan 50mg po daily and HCT 25mg po daily </t>
  </si>
  <si>
    <t xml:space="preserve">Asymptomatic _x000D_
Hga1c 7.2 </t>
  </si>
  <si>
    <t xml:space="preserve">BP 110/70  mmhg </t>
  </si>
  <si>
    <t xml:space="preserve">TYpe 2 DM controlled </t>
  </si>
  <si>
    <t>D/C low dose NPH 6 u_x000D_
MTF 500 mg BID_x000D_
Add Glimp 2 mg PM_x000D_
efilll Atrova 40mg_x000D_
24 hrs UP_x000D_
LDL, HGa1c_x000D_
Retinal screening</t>
  </si>
  <si>
    <t xml:space="preserve">TYpe 2 DM 3 months at DX A1c 11 %_x000D_
ON Atrova 40mg/day_x000D_
MTF 500mg BID_x000D_
NPH 6 U PM </t>
  </si>
  <si>
    <t>new complaint, feels better</t>
  </si>
  <si>
    <t>DCMP ( alcohol induced) with reduced LV systolic function, Atrial fibrillation</t>
  </si>
  <si>
    <t xml:space="preserve">BP: 149/83    161 / 72_x000D_
FBS: 116   144mg/dl ( home record) _x000D_
HgAl1c: 8.6%_x000D_
RFT: cr: 0.9    urea: 19 </t>
  </si>
  <si>
    <t>poor glycemic control + sub optimal bp control +? IP</t>
  </si>
  <si>
    <t xml:space="preserve">CBC, Stool, ecg </t>
  </si>
  <si>
    <t xml:space="preserve">TIIDM + HTN on NPH 40/20 IU, Enalapril 10mg PO BID ,ASA 81 mg PO/D, Atrovastatin 20mg PO/D and neurobin 1 tab </t>
  </si>
  <si>
    <t>sob at exertion and easy fatigability</t>
  </si>
  <si>
    <t>pr 88, bp 100/60</t>
  </si>
  <si>
    <t>P1-CRVHD (mild AR) P2-3rd TM pregnancy (36 wks)</t>
  </si>
  <si>
    <t xml:space="preserve">after senior (dr yitagesu) consultation it was decided to have follow up in our side. since hemodynamically stable and incidental finding of mild AR ,she can delivery based on obstetric indications. </t>
  </si>
  <si>
    <t xml:space="preserve">BP 145/80 </t>
  </si>
  <si>
    <t>Type 2 DM on tretment</t>
  </si>
  <si>
    <t xml:space="preserve">Refill mTF 1 gm PO BID_x000D_
Atrova 40mg PO/day_x000D_
Glimp 2mg BID_x000D_
Dapa 10mg/day_x000D_
Atacand </t>
  </si>
  <si>
    <t xml:space="preserve">P1- HTN (2yrs) on Candesartan/HCT 12.5mg PO daily 16/12.5mg PO daily P2- T2DM (2yrs) Metformin 1000mg PO BID, Dapagliflozin 10mg PO daily - Daonil 5mg PO BID P3- Dyslipidemia Atorvastan 40mg PO Daily P4-LEFT PROVOKED PROXIMAL DVT (Post traumatic) completed treatment(1YR) P5-RIGHT HUMERAL SHAFT FRACTURE (Managed conservatively) P6- Right Supraspinatous Tendinites ,subacromial bursities +Deltoid Tendinities +Frozen shoulder on physiotheraphy_x000D_
_x000D_
New Complaint_x000D_
No new complaint._x000D_
_x000D_
</t>
  </si>
  <si>
    <t>V/S-bp-104 / 63, pr-64(regular), LGS-5x8cm anterior neck mass, fT4-1.27(0.9-1.72)</t>
  </si>
  <si>
    <t>PTU 100/200/100mg PO TID, propranolol 10mg po/d, continue others, see after 3months with fT4, CBC, LFT</t>
  </si>
  <si>
    <t>P1-TOXIC MNG _x000D_
P2-KNOWN EPILEPTIC_x000D_
ON LAMOTRIGEN 100 MG PO/ BID, LEVETRICERTAM 500 MG PO BID, PTU 100/200/100mg PO TID</t>
  </si>
  <si>
    <t xml:space="preserve">she has bilateral flank pain which radiates to her back </t>
  </si>
  <si>
    <t>BP=120 / 50   Home record= 120-130/70-73_x000D_
FBS=104,97,113,133,174_x000D_
TFT      TSH=0.07,    total T3=1.47,          total T4=9.98</t>
  </si>
  <si>
    <t>P1= HTN  Amlodipine  5mg PO daily,ASA 81mg PO daily_x000D_
P2=Nontoxic multi nodular goiter  on PTU 50mg PO daily, propranolol  20mg PO daily _x000D_
P3 =T2 DM  NPH 20/10 BID,Atrovastatin 20 mg PO daily</t>
  </si>
  <si>
    <t>fatigue, can't afford dialysis</t>
  </si>
  <si>
    <t>optimize medical therapy and follow up with renal unit</t>
  </si>
  <si>
    <t xml:space="preserve">HFrEF 2ry DCM ( EF=35-40%) + Stage 5 CKD (ESRD) + HTN </t>
  </si>
  <si>
    <t xml:space="preserve">BP:140 / 88 </t>
  </si>
  <si>
    <t xml:space="preserve">Poor bp control + gout  + Asthma </t>
  </si>
  <si>
    <t>cbc, lipid profile, OFT, Uric acid</t>
  </si>
  <si>
    <t>Known HTN +  HHD + GA +Asthma(  not on rx ) currently ON, Amlodipine 5 mg po per day, enalapril 10mg po daily, metoprolol 12.5 mg po/d , Lasix 20 mg po daily, Alopurinol 100 mg po per day, atrovastatin 20mg po daily</t>
  </si>
  <si>
    <t>excessive flatulenmce, distension of abdomen, no diarrhea, no constipation , passes stool daily, no habit of eating beef, no anemia, no cramby abdomen, history of psychatric iilness anmd disconmtinued m,edication 2 yrs ago, mid night awaking (sleeps for 6 hours daily but sleeps at 2pm and awkes at mid night 8 pm ), no addiction, no diabrtes,  BP at different days (110-150/ 70-80 mmHg  mostly 0)</t>
  </si>
  <si>
    <t>psychatric illness past (depression), in termittent symptoms of irritable bowl diseaes (no anemia), sleep disturbance (terminal in sominia), raised BP recently but now consistently normal, weist circumferance 94 cm/ height 175 cm=  0.5 pt has no  visceral obesity, no addiction, pt apperance (neatly dreassed, cooperative, good cognition, but talks too much, no ephioric, no excvessive mood, obesy command and tal;ks only when he is asked)</t>
  </si>
  <si>
    <t>salt restriction, be active, minimize coffee,prevention of fall, vegitable and fruit dish, legumes dish, get adequate sunlight,no alcohol, no stimulant, get a cup of milk daily</t>
  </si>
  <si>
    <t>G/A WELL LOOKING BP 180/100 MMHG RBS 167 MG/DL</t>
  </si>
  <si>
    <t>poorly controled type 2 dm +HTN</t>
  </si>
  <si>
    <t xml:space="preserve">Asyptomatic_x000D_
No Hypo </t>
  </si>
  <si>
    <t xml:space="preserve">BP 145/.70_x000D_
INj site clear_x000D_
</t>
  </si>
  <si>
    <t>Type 1 DM + Diabetic  ne[hropathy</t>
  </si>
  <si>
    <t>Escalate Lisinopril 20mg PO/day PM Refill others_x000D_
Retinal sceening</t>
  </si>
  <si>
    <t xml:space="preserve">v/s-bp-128 / 74, pr-88, FBS-100-120, post-breakfast-115-135, pre-dinner-120-145, post-dinner-127-145_x000D_
abdominal U/S-Severe fatty liver + multiple GB stones </t>
  </si>
  <si>
    <t>lipid profile, A1C, advised on LSM, come with HBPM, HBGM, pcm 1gm po prn, continue others, see after after 3months</t>
  </si>
  <si>
    <t>P1=T2DM ( 10 PLUS YEARS) + P2=HTN ( 6 YERAS) + HHD MIXTARD 75/54 MTF 1000mg PO BID,LOSARTAN 50MG PO DAILY,ASA 81 MG PO DAILY ATROVASTATIN 40MG PO DAILY,METOPROLOE 50MG PO DAILY,LASIX 40MG PO TID</t>
  </si>
  <si>
    <t>breast pain ( left) for the last two months associated with this she also had hx of burning pain during urination and frequency of urination._x000D_
_x000D_
otherwise: no nipple discharge, no fever. she is not lactating mother</t>
  </si>
  <si>
    <t>BP: 111/74   143 / 76</t>
  </si>
  <si>
    <t xml:space="preserve">Fair bp control + B.asthma + mastalgia 20? + ? UTI </t>
  </si>
  <si>
    <t>CBC, U/A, breast u/s</t>
  </si>
  <si>
    <t xml:space="preserve">p1: Asthma  on salbutamol 6 puffs  PRN , Symbicort P2: HTN on amlodipine /valsartan 5/160 mg po daily_x000D_
P3: Hep B positive on follow up at senior side </t>
  </si>
  <si>
    <t>Bp=158 / 79</t>
  </si>
  <si>
    <t>Appoint after 1 month with serial BP record _x000D_
refill medication_x000D_
advice on LSM</t>
  </si>
  <si>
    <t xml:space="preserve">P1=HTN On Nifedipine 20mg BID, Enalapril 10mg BID_x000D_
P2=PN on Pregabalin  75mg PO daily </t>
  </si>
  <si>
    <t>BP-130/90_x000D_
NO OTHER POSITIVE FINDING</t>
  </si>
  <si>
    <t>HTN WITH HHD+DYSLIPDIMEA+MILD BPH</t>
  </si>
  <si>
    <t>HTN WITH HHD + DYSLIPEDMIA + Mild BPH on follow up at surgical clinic; on Enalapril 5 mg po bid, Atrovastatin 20 mg po/d, ASA 81 mg po/d( for 5 yrs).</t>
  </si>
  <si>
    <t>v/s-bp-127 / 67, pr-100(regular)</t>
  </si>
  <si>
    <t>?iatrogenic hyperthyroidism</t>
  </si>
  <si>
    <t>make  L-thyroxine 100mcg po on weekends and 200mcg po daily on other days, see after 3months with TSH, advised on drug administration</t>
  </si>
  <si>
    <t>P=HYPOTHYROIDSM _x000D_
ON  L-thyroxine 100mcg po on sunday and 200mcg on other days _x000D_
recent TSH-0.001(0.3-4.5)_x000D_
previous TSH: 0.012L(0.3-4.5)</t>
  </si>
  <si>
    <t>BP=121 / 67_x000D_
home record= 120/60,140/80,120/60,130/70,120/80,110/70</t>
  </si>
  <si>
    <t>refill medication_x000D_
appoint after 3 month with seral BP record</t>
  </si>
  <si>
    <t>P1=HTN on Enalapril 5 mg Bid , HCT - 25 MG PO DAILY_x000D_
P2=Dyslipidemia on Atrovastatin 20mg PO daily</t>
  </si>
  <si>
    <t xml:space="preserve">blood with sputum for the last 01 week associated with runny nose with thick mucus </t>
  </si>
  <si>
    <t>BP:  124 / 78</t>
  </si>
  <si>
    <t xml:space="preserve">Good bp control +  allergic rhinitis </t>
  </si>
  <si>
    <t xml:space="preserve">refill and link to ENT </t>
  </si>
  <si>
    <t>p1: HTN with mild LVH on Atenolol 50 mg/d, HCT 25 mg/d _x000D_
p2: Trigeminal Neuralgia on Carbamazepine 200 mg BID_x000D_
p3: dyspepsia on esomeprazole 20mg po bid</t>
  </si>
  <si>
    <t>N HAS COUGH FOR 2 WEEKS,_x000D_
 ECHO (NORMAL</t>
  </si>
  <si>
    <t>BP- 140/ 70_x000D_
ECHO (NORMAL)</t>
  </si>
  <si>
    <t>SAME + ? CHRONIC BRONCHITIS</t>
  </si>
  <si>
    <t>START AZITHROMYCIN 500MG PO DAILY FOR 3 DAYS</t>
  </si>
  <si>
    <t xml:space="preserve">post op after total laryngectomy+ total thyroidectomy + SND was DONE for stage T4a laryngeal ca ON levithyroxine 100 mcg po.#_x000D_
</t>
  </si>
  <si>
    <t>BP: 114 / 68_x000D_
HgA1c: 9.1%_x000D_
RFT: Cr: 0.9    BUN: 10</t>
  </si>
  <si>
    <t xml:space="preserve">NPH 20/8iu bid </t>
  </si>
  <si>
    <t xml:space="preserve">FBS=153_x000D_
BP hR=138/83     BP=159 / 77_x000D_
</t>
  </si>
  <si>
    <t>Sub optimal BP and glycemic control</t>
  </si>
  <si>
    <t>appoint after 3 month with serial BP and FBS record_x000D_
refill medication_x000D_
update Ix on nxt appointment</t>
  </si>
  <si>
    <t>P=T2DM( for 18 yrs) ON NPH 20/10 IU SC BID_x000D_
P2HTN( for 4 yrs)  AMLODIPINE 10MG PO/D</t>
  </si>
  <si>
    <t>he has Intermittent left side chest pain, other wise body swelling and sob has subsided</t>
  </si>
  <si>
    <t>BP 129 / 68        PR74</t>
  </si>
  <si>
    <t>HFrEF (20%) 2ry DCMP (Ischemic), moderate PHTN</t>
  </si>
  <si>
    <t xml:space="preserve">optimize disease modifying agents </t>
  </si>
  <si>
    <t>BP: 185 / 96</t>
  </si>
  <si>
    <t>known HTN + HTN urgency r/o emergency</t>
  </si>
  <si>
    <t>nifedipine 20mg sl and measure after 30 min</t>
  </si>
  <si>
    <t xml:space="preserve">HTN (poorly controlled) amlodipine 10mg po daily , enalapril 5mg bid, HCT 25mg daily </t>
  </si>
  <si>
    <t xml:space="preserve">BP: 115 / 71\_x000D_
FBS: 207   188   132   142   </t>
  </si>
  <si>
    <t>BP:  124 / 76</t>
  </si>
  <si>
    <t>fbs=115-120-105-100-86-94-93mg/dl_x000D_
bd=101-90-110-95-82-74mg/dl</t>
  </si>
  <si>
    <t>make NPH 16/6_x000D_
METFORMIN 1000MG PO BID_x000D_
ATROVASTATIN 20MG PO/DAY</t>
  </si>
  <si>
    <t>P=TYPE 2 DM ON NPH=20/10 AND ATROVASTATIN 20MG PO/DAY; metformin 1000/500mg po/day</t>
  </si>
  <si>
    <t>HGBA1C=9.2             Cr=0.8</t>
  </si>
  <si>
    <t>Poorly controlled DM + seizure d/o</t>
  </si>
  <si>
    <t xml:space="preserve">Appoint after 15days with serial FBS record _x000D_
Start NPH 0.3iu/kg/day _x000D_
Advice on  hypoglycaemic symptom </t>
  </si>
  <si>
    <t>P1=Type 2 DM ( for 14 yrs) on MTF 1.5gm/1gm, Glibenclamide 10mg BID _x000D_
P2= Seizure D/O ; and Phenobarbitone 100mg/day</t>
  </si>
  <si>
    <t>BP: 141/83   132/85 ( home record),  90 / 50</t>
  </si>
  <si>
    <t>reflll and advice on LSM</t>
  </si>
  <si>
    <t>HTN on enalapril 7.5mg po daily ( but she took 5mg po daily)n , ATROVASTATIN - 20 MG PO DAILY</t>
  </si>
  <si>
    <t>BP- 137//87_x000D_
FBS- 134</t>
  </si>
  <si>
    <t>WELL CONTROLLED DM = KNOWN HTN</t>
  </si>
  <si>
    <t>has dizziness since fifteen days</t>
  </si>
  <si>
    <t>PR=88/M  BP=98 / 74MMHG ,HGA1C=10.8%</t>
  </si>
  <si>
    <t>Same as above with poor glycemic control</t>
  </si>
  <si>
    <t>MTF 1.5GM/1GM,GLIBINCLAMIDE 10 MG PO BID,APPOINT AFTER THREE MONTHS WITH SERIAL FBS</t>
  </si>
  <si>
    <t>Problem List_x000D_
DM pt on MTF 1.5/1gm((BUT HE IS TAKINGMTF 1GM/1.5GM) po bid &amp; Daonil10/ 5 mg po/BID( but taking 5 mg po bid ) .</t>
  </si>
  <si>
    <t>PR=93  BP=146 / 81MMHG,FBS=150MG/DL</t>
  </si>
  <si>
    <t>P1= T1 DM on RI= 5 /5 NPH= 34/24 IU</t>
  </si>
  <si>
    <t>BP=149/100</t>
  </si>
  <si>
    <t>make amlodipine 5mg PO daily_x000D_
appoint after 1 month with serial BP record</t>
  </si>
  <si>
    <t xml:space="preserve">P1=Newly diagnosed HTN on Amlodipine 2.5mg PO daily_x000D_
P2=Meningioma (Neurosurgical follow Up) </t>
  </si>
  <si>
    <t>CLUSTER HEADACHE</t>
  </si>
  <si>
    <t>SUMATRIPTAN 50 MG PO PRN _x000D_
ADVICE AND APPOINT FOR 1 MONTH</t>
  </si>
  <si>
    <t>CLUSTER HEADACE</t>
  </si>
  <si>
    <t>BP=129 / 78</t>
  </si>
  <si>
    <t>Refill medication_x000D_
Appoint after 3 month with seral BP record</t>
  </si>
  <si>
    <t>P1=HTN with HHD + Asthma on lasix 20 mg po/d, atenolol .25 mg po/d. ASA 81 mg po/d, salbutamol puff PRN and Beclomethasone 2 puff PRN</t>
  </si>
  <si>
    <t>BP- 100/70 _x000D_
NO OTHER POSITIVE FINDING</t>
  </si>
  <si>
    <t>WELL CONTROLLED HTN WITH HHD+ AF</t>
  </si>
  <si>
    <t>has right sided chest pain of a week  duration</t>
  </si>
  <si>
    <t>PR=55  BP=124 / 55MMHG</t>
  </si>
  <si>
    <t>Same as above+?ACS+BRADYCARDIA 2?+?COSTOCHONDRITIS</t>
  </si>
  <si>
    <t>DO ECG,CHEST X-RAY,CBC</t>
  </si>
  <si>
    <t>He is a known hypertensive patient on enalapril2. 5 mg po daily, atrovastatin 20 mg po daily.</t>
  </si>
  <si>
    <t>COMPLAINS LEFT SIDE TIGH  AND GLUTEAL AREA PAIN THAT RADIATES TO CLAF MUSCLE AND LEG AREA  AND NUMBNESS IN  TOES OF 3 DAYS DURATION.</t>
  </si>
  <si>
    <t>BP-_x000D_
MSS-NO LIMITED RANGE OF MOVEMENT OR DEFORMITY</t>
  </si>
  <si>
    <t>?CKD+ ? SCIATICA</t>
  </si>
  <si>
    <t>COLLECT INVESTIGATIONS_x000D_
PREGABALIN 75MG PO EVERYOTHER DAY 2 WEEKS</t>
  </si>
  <si>
    <t>?CHRONIC KIDNEY DISEASE</t>
  </si>
  <si>
    <t>has  blurring of vission of a week duration</t>
  </si>
  <si>
    <t xml:space="preserve">PR=58/M  BP=131 / 64MMHG </t>
  </si>
  <si>
    <t>Same as above+bradycardia 2?+?Hypertensive retinopathy</t>
  </si>
  <si>
    <t>do ECG,manage,then link to optalmology clinic</t>
  </si>
  <si>
    <t>Left sided hemiparesis 2ry to ? hemorrhagic stroke to r/o Ischemic stroke on enalapril 2.5mg po BID(but she is taking Enalapril 5mg po daily) and amlodipine 10 mg po daily</t>
  </si>
  <si>
    <t>COMPLAINS TOOTH ACHE</t>
  </si>
  <si>
    <t>FBS-193_x000D_
NO OTHER POSITIVE FINDING</t>
  </si>
  <si>
    <t>has generalized joint pain</t>
  </si>
  <si>
    <t>PR=88  BP=140 / 90MMHG ,FBS=78MG/DL</t>
  </si>
  <si>
    <t>MTF 500 MG PO BID,GLIBINCLAMIDE 5MG PO DAILY,ENALAPRIL  5MG PO DAILY,APPOINT AFTER THREE MONTHS.</t>
  </si>
  <si>
    <t>Hypertensive + diabetic on medication</t>
  </si>
  <si>
    <t>BP=133 / 85_x000D_
FBS=123</t>
  </si>
  <si>
    <t>P1=TYPE 2 DM on NPH 30/20 IU, ATROVASTATINE 20MG PO DAILY _x000D_
P2=STAGE 2 HTN  on ENALAPRIL 10MG PO BID , , ASA - 81 MG PO DAILY _x000D_
P3=POST COVID FIBROSIS</t>
  </si>
  <si>
    <t>BP-130/81_x000D_
NO OTHER POSITIVE FINDING</t>
  </si>
  <si>
    <t>Same as above+?arteralgia</t>
  </si>
  <si>
    <t>MTF 500 MG PO BID,GLIBINCLAMIDE 5MG PO DAILY,ENALAPRIL  5MG PO DAILY,APPOINT AFTER THREE MONTHSADD MELOXIUM 15MG PO DAILY FOR A MONTH.</t>
  </si>
  <si>
    <t>New  compliant</t>
  </si>
  <si>
    <t xml:space="preserve">BP=114/86,145/87_x000D_
</t>
  </si>
  <si>
    <t>refill medication_x000D_
appoint after 3month with  seireal  BP record</t>
  </si>
  <si>
    <t>P=well controlled HTN  Amlodipine 5mg PO daily, HCT 25mg PO daily</t>
  </si>
  <si>
    <t>BP=120/85, PR=72</t>
  </si>
  <si>
    <t>AMLODIPINE 5 MG PO/D</t>
  </si>
  <si>
    <t>P=HTN; ON AMLODIPINE 5 MG PO/D</t>
  </si>
  <si>
    <t>HgbA1C=14.5_x000D_
Wt=59kg</t>
  </si>
  <si>
    <t>Send RFT,UA</t>
  </si>
  <si>
    <t>P1=Knewly diagnosed DM(1month) on NPH 24/12 and RI=5/5</t>
  </si>
  <si>
    <t>BP+104/71, PR=76_x000D_
ECG on 1/9/15=Sinus Rhythm.</t>
  </si>
  <si>
    <t>B. Asthma + ?COPD</t>
  </si>
  <si>
    <t>Salbutamol 4 puffs , Symbicort 160/4.5 Mic Gm, 2 puffs bid</t>
  </si>
  <si>
    <t>P=B. Asthma ?COPD + Sinus tachycardia; on Salbutamol 4 puffs PRN, Beclomethasone 2 puffs  BID[ OR Symbicort 160/4.5 Mic Gm, 2 puffs bid</t>
  </si>
  <si>
    <t xml:space="preserve">pr=85 rr=18 bp=115 / 72  fbs-108-175mg/dl_x000D_
hga1c= 8.4_x000D_
total chol-148,hdl-49,ldl;hdl-2, ldl-100_x000D_
 </t>
  </si>
  <si>
    <t>type II diabetic(poor control) + dis lipidemia</t>
  </si>
  <si>
    <t>MTF 1000 mg  PO BID,make glibenclamide 5mg po bid, initiate atrovastatin 20mg po daily</t>
  </si>
  <si>
    <t>type II diabetic on MTF 1000 mg + PO BID glibenclamide 5 mg po daily.</t>
  </si>
  <si>
    <t>Send RFT,UA_x000D_
Adjust the dose NPH=26/12,  RI=6/6</t>
  </si>
  <si>
    <t>BP=113-132/66-77</t>
  </si>
  <si>
    <t>Advice and appoint</t>
  </si>
  <si>
    <t>P1= HTN on LSM</t>
  </si>
  <si>
    <t>BP=113 / 75, PR=84_x000D_
FBS=99-12</t>
  </si>
  <si>
    <t>Controlled HTN + T2 DM( Good glycemic control) + 1 mon after Right ureterolithotomy</t>
  </si>
  <si>
    <t xml:space="preserve">MTF 500 mg po daily &amp; Amlodipine 5mg po/d. </t>
  </si>
  <si>
    <t xml:space="preserve">P= HTN + T2 DM( for 2 yrs) + 1 mon after Right ureterolithotomy; on MTF 500 mg po daily &amp; Amlodipine 5mg po/d. </t>
  </si>
  <si>
    <t>HTN + HFrEF 2o to DCMP R/O IDCMP + HHD On Metoprolol 25 mg po BID, Frusemide 40 mg po daily, Enalapril 10 mg po Bid Spironolacton 25mg po daily Echo:-DCMP with Moderate LV dysf(EF-35%) (Biventricular stst dysf) with Severe Pulm HTN + TAPSE-12 ECG-LBBB+ T-wave inversion on the inferolateral leads RFT: Cr 1.00 urea 40</t>
  </si>
  <si>
    <t xml:space="preserve">BP=96/62            </t>
  </si>
  <si>
    <t>Appoint after 2month with serial BP record_x000D_
D/C= HCT_x000D_
refill other medication</t>
  </si>
  <si>
    <t>P1=HTN on Enalapril 5mg/day, HCT 12.5mg/day,</t>
  </si>
  <si>
    <t>tremor has improved , still he complains leg swelling</t>
  </si>
  <si>
    <t>bp 125 / 85  pr 90 inr 1.18</t>
  </si>
  <si>
    <t>make lasix40x2, warfarin 5x1</t>
  </si>
  <si>
    <t>RVI + HF 2ry to HHD + VHD (Severe MS with MVA of 0.1cm2) with Moderate PHTN + Atrial Fibrillation + Cardioembolic Stroke + Essential Tremor_x000D_
on Amlodipine 5mg PO/d, lasix 40mg POdaily, propranolol 40mg PO/d, warfarin 2.5mg PO/d 3x/week and warfarin 5mg PO/d 4x/week</t>
  </si>
  <si>
    <t>BP - 150/85         PR - 100_x000D_
HbA1c - 5.9$hrs urine protein: 2.16 gm/24hrs _x000D_
eGFR (CKD-EPI): 39 mL/min/1.73m2</t>
  </si>
  <si>
    <t>T2DM (6 years) with Tight Glycemic Control + CKD 24y to ?Diabetic Nephropathy (G3bA3) + HTN (6 months)</t>
  </si>
  <si>
    <t xml:space="preserve">Continue atorvastatin 20 mg PO/d, amlodipine 10mg PO/d, enalapril 5mg PO BID, hold NPH, add dapagliflozin 10mg PO/d, hold HCT, link him to nephrologist and diabetologist, RTC 1/12 with PTH, electrolytes, vitamin D, RFTs and serial BP records </t>
  </si>
  <si>
    <t>T2DM (6 years) + CKD 24y to ?Diabetic Nephropathy (G3bA3) + HTN (6 months)</t>
  </si>
  <si>
    <t>no new component</t>
  </si>
  <si>
    <t>pr-73 rr-18 bp-119 / 79  fbs-46,56,75,98,91,11,100,110,149,169,217,220,320,</t>
  </si>
  <si>
    <t>T1 DM(fair control)</t>
  </si>
  <si>
    <t>refill medications,update hga1c at nxt visit,</t>
  </si>
  <si>
    <t xml:space="preserve">dry cough since starting the medications </t>
  </si>
  <si>
    <t xml:space="preserve">BP= 128 / 77 PR= 65 RR=18 </t>
  </si>
  <si>
    <t>P1=Known hypertensive _x000D_
P2= old stroke patient (Lacunar infarction)_x000D_
P3= ?adverse rxn to Enalapril</t>
  </si>
  <si>
    <t>Change enalapril with Losartan 50mg po QD, continue other meds_x000D_
send for RFT, CBC, U/A</t>
  </si>
  <si>
    <t>P1=Known hypertensive _x000D_
P2= old stroke patient (Lacunar infarction)_x000D_
on Enalapril 5mg po BID, ASA 81mg po QD, Atorvastatin 40mg po QD, Amlodipine 05 mg po QD for the past 2 months since admission to our AEOPD for rt side hemiparesis</t>
  </si>
  <si>
    <t>BP=150 / 81</t>
  </si>
  <si>
    <t>refill medication_x000D_
Appoint after 3 month with serial BP and FBS record_x000D_
Update IX on nxt Appointment</t>
  </si>
  <si>
    <t>P1=T2DM on MTF 500mg po bid _x000D_
P2= HTN   Enalapril 10mg po BID</t>
  </si>
  <si>
    <t xml:space="preserve">sore throat               </t>
  </si>
  <si>
    <t xml:space="preserve">refill the same medication          </t>
  </si>
  <si>
    <t xml:space="preserve">Headache is improving after starting amitriptyline </t>
  </si>
  <si>
    <t xml:space="preserve">BP - 115 / 75      PR - 100 </t>
  </si>
  <si>
    <t xml:space="preserve">HTN + Dyslipidemia + Cervical spondylosis + Partially Empty Sella </t>
  </si>
  <si>
    <t xml:space="preserve">Amlodipine 5mg po/d, atrovastatin 20 mg po/d and amitriptyline 25mg po daily, RTC 1/52  </t>
  </si>
  <si>
    <t>BP - 122/81       PR - 60</t>
  </si>
  <si>
    <t xml:space="preserve">Amlodipine 5mg PO daily, RTC 3/12 </t>
  </si>
  <si>
    <t>nausea and vomiting of ingested matter , loss of appetite of 1 month duration for which she went to our AEOPD. investigations pertinent for Cr= 1.3 and AST= 142, Na+=128, Alb=2.6_x000D_
Contrast Abdominal CT scan showed= Liver cirrhosis with portal hypertension  causing distal esophageal varices and moderate ascites + rt pleural effusion, Multifocal hepatic lesion suggesting multifocal HCC_x000D_
Multiseptated cystic pelvic  mass lesion having NO imaging features of malignancy</t>
  </si>
  <si>
    <t xml:space="preserve">BP=100/50 PR=100  RR=18_x000D_
_x000D_
</t>
  </si>
  <si>
    <t>P1=Type 2 DM_x000D_
P2= CVHD_x000D_
P3= decompensated CLD wtih cirrhosis and ascites 2ndry to? Multifocal HCC_x000D_
P4= AKI r/o CKD_x000D_
P5= Gout Arthritis;</t>
  </si>
  <si>
    <t>Consult senior_x000D_
refill meds, add propranolol 20mg po BID, Lasix 20mg po QD, Spironolactone 50mg po QD, Multivatmin_x000D_
appoint to a GI senior</t>
  </si>
  <si>
    <t xml:space="preserve">P1=Type 2 DM_x000D_
P2= IHD _x000D_
P3=Gout Arthritis; on mixtard= 40/30 IU , _x000D_
allopurinol 100 mg po/d, Atrovastatin 20 mg po/d and ASA 81 mg po/d , lisinopril 10mg po daily, HCT 25 mg po/d ; </t>
  </si>
  <si>
    <t>bp  131 / 63  pr 69 inr 1.73</t>
  </si>
  <si>
    <t>Atrial Fibrillation .+ HTN with mild LVH</t>
  </si>
  <si>
    <t>make warfarin 5 mg po daily,RTC 1/12</t>
  </si>
  <si>
    <t xml:space="preserve">BP - 129 / 70      PR - 85 </t>
  </si>
  <si>
    <t>HTN + PN + ?COPD (Chronic Bronchitis + DVHD with mild AS</t>
  </si>
  <si>
    <t xml:space="preserve">Salbutamol puff PRN, beclomethasone puff 1x2, enalapril 5x1 and amitriptyline 25x1, RTC 2/12 </t>
  </si>
  <si>
    <t>PR-64 RR-18 BP=141 / 72 T-36  FBS-296</t>
  </si>
  <si>
    <t xml:space="preserve">UPDATE BASELINE INVESTIGATIONS_x000D_
</t>
  </si>
  <si>
    <t xml:space="preserve">Frequency of urine but with decreased urine volume </t>
  </si>
  <si>
    <t>BP - 116/78       PR - 88_x000D_
Vitamin D - 35.2 ng/mL</t>
  </si>
  <si>
    <t xml:space="preserve">Continue his medications gabapentin 300mg PO Once daily, dapagliflozin 10m PO Once daily, frusemide 80mg PO BID, amlodipine 5 mg PO Once daily, metoprolol 25mg PO/d, atrovastatin 40 mg PO Once daily 1week, warfarin Sodium 5 mg PO Once daily, allopurinol 100 mg PO Once daily, RTC 6/52 with Echo, RFTs, PTH and serum electrolytes </t>
  </si>
  <si>
    <t>HF 2ry sec IHD + Atrial fibrillation + CKD</t>
  </si>
  <si>
    <t xml:space="preserve">BP 113 / 68 PR 78 </t>
  </si>
  <si>
    <t>P= HFmrEF(40-45%) 2ry to DCMP</t>
  </si>
  <si>
    <t>optimize disease modifying agents</t>
  </si>
  <si>
    <t>P= HFmrEF(40-45%) 2ry to DCMP ON Lasix 40 mg po bid, Spironolactone 25 mg po/d, Metoprolol 25 mg po/d &amp; Enalapril 2.5 mg po bid.</t>
  </si>
  <si>
    <t>Abdomenal Pain associated with ingestion of food</t>
  </si>
  <si>
    <t>INR=0.79, PT=9.9</t>
  </si>
  <si>
    <t>Same + Subtheurapeutic INR</t>
  </si>
  <si>
    <t>Send Urin HCG and CBC_x000D_
Adj dose of warfarin</t>
  </si>
  <si>
    <t>P1=Splenic artery and vein thrombosis +abdominal aortic thrombosis +splenic infarction sec to ?APS ON WARFARIN 7.5MG-4X &amp; 5MG 3 PO/D but pt was taking 5mg PO daily</t>
  </si>
  <si>
    <t>BP - 97 / 65           PR - 72_x000D_
INR - 3.5</t>
  </si>
  <si>
    <t xml:space="preserve">RVI + CRVHD (Severe MS, Moderate MR &amp; Moderate AR) with Severe Pul.HTN + A.Fib + Cardioembolic Stoke </t>
  </si>
  <si>
    <t xml:space="preserve">Warfarin 5mg PO/d 4x/week and 2.5mg PO/d 3x/week, and metoprolol 25x1, refer to TASH for possible AVR and MVR </t>
  </si>
  <si>
    <t xml:space="preserve">RVI + CRVHD (Severe MS, Moderate MR &amp; Moderate AR) with Severe Pul. HTN + A.Fib + Cardioembolic Stoke </t>
  </si>
  <si>
    <t xml:space="preserve">BP=174 / 93 PR=79 RR=18 </t>
  </si>
  <si>
    <t>DM+ HTN + PN_x000D_
 on Insulin (NPH 24/18 IU) TAKING 20IU/14IU , MTF - 500 MG PO BID , Atrovastatin 20 mg po D, Amitriptyline 25 mg po once daily, Hydrochlorothiazide 25 mg po DAILY , nifedipine 20 mg po bid and enalapril 5 mg po once daily</t>
  </si>
  <si>
    <t>bp 107 / 68 pr 92  inr 2.1</t>
  </si>
  <si>
    <t>Therapeutic INR with good BP control</t>
  </si>
  <si>
    <t xml:space="preserve">BP= 122 / 77 PR=72 RR=18 </t>
  </si>
  <si>
    <t xml:space="preserve">P1= HTN On Amlodipine 10 mg/day and HCT 25mg/day_x000D_
_x000D_
</t>
  </si>
  <si>
    <t xml:space="preserve">INR 2.1           </t>
  </si>
  <si>
    <t xml:space="preserve">DVT on Rx (UNPROVOKED) + Bilateral Varicose Vein with Focal Thrombus at the Calf Segment </t>
  </si>
  <si>
    <t xml:space="preserve">Excessive flatulence and bloating </t>
  </si>
  <si>
    <t xml:space="preserve">BP - 93/73              PR - 92 </t>
  </si>
  <si>
    <t xml:space="preserve">Continue HAART and amitriptyline 50mg PO/d, RTC 3/12, link him to gastroenterologist </t>
  </si>
  <si>
    <t>bp 107 / 68  pr 96</t>
  </si>
  <si>
    <t>Ischemic DCMP with Severe LV Systolic Dysfunction + G2DD + Moderate TR + Severe Pulmonary HTN</t>
  </si>
  <si>
    <t>optimize her medication</t>
  </si>
  <si>
    <t>Lt leg pain on standing and sitting which is cramping in type</t>
  </si>
  <si>
    <t xml:space="preserve">BP= 133 / 60 pr= 66 rr= 17 </t>
  </si>
  <si>
    <t>P1= known HTN/20yrs with_x000D_
P2= HHD + IHD _x000D_
P3= ? osteoarthitis</t>
  </si>
  <si>
    <t xml:space="preserve">refill medication_x000D_
diclofenac cream_x000D_
</t>
  </si>
  <si>
    <t xml:space="preserve">P1= known HTN/20yrs with_x000D_
P2= HHD + IHD _x000D_
ON Enalapril 10mg po/day Amlodipine 10 mg po/day ASA 81mg po/D Metoprolol 25mg PO/DAY Atorvastatin 20mg po/d_x000D_
_x000D_
</t>
  </si>
  <si>
    <t>EPIGASTRIC BURNING SENSATION WORSE AFTER MEAL</t>
  </si>
  <si>
    <t>PR=85 RR=18 BP=131 / 64</t>
  </si>
  <si>
    <t>HTN(FAIR CONTROL) + DISPEPSIA R/O PUD + ??GERD</t>
  </si>
  <si>
    <t>INVESTIGATE,REFILL MEDICATIONS</t>
  </si>
  <si>
    <t>she didn't took her medication</t>
  </si>
  <si>
    <t>bp 165 / 77 pr 88</t>
  </si>
  <si>
    <t xml:space="preserve">HTN + IHD          </t>
  </si>
  <si>
    <t xml:space="preserve">HTN + IHD         </t>
  </si>
  <si>
    <t>BP=153 / 78  PR=68 RR=18 _x000D_
recorded BP= 130/90, 130/85, 130/90</t>
  </si>
  <si>
    <t xml:space="preserve">P1= fairly controlled  HTN </t>
  </si>
  <si>
    <t>P1= HTN _x000D_
on amlodipine 5 mg po/d and enalapril 10 mg po/d</t>
  </si>
  <si>
    <t>he has some decrement on swelling</t>
  </si>
  <si>
    <t>inr 1.56 bp 115 / 63</t>
  </si>
  <si>
    <t xml:space="preserve">P=DVT            </t>
  </si>
  <si>
    <t>update Doppler u/s</t>
  </si>
  <si>
    <t>P=DVT(3 month) on Xarelto 20 mg po daily</t>
  </si>
  <si>
    <t>PR=96 RR=18 BP=137 / 88</t>
  </si>
  <si>
    <t xml:space="preserve">LEFT SIDE HEMIPLEGIA SECONDARY TO HEMORRGIC STROKE  + Known RVI ON HAART +  KNOWN HYPERTENSIVE  + KNOWN DM  +HEP B +VE Patient </t>
  </si>
  <si>
    <t>Metformin 500mg PO BID ,Gilebenclamid 5 mg po BID amlodipin 10 mg ,fluconazole 200 mg po daily,cotrimoxazole 960 mg po daily,carvidolol 6.25 mg po daily,</t>
  </si>
  <si>
    <t>P1- LEFT SIDE HEMIPLEGIA SECONDARY TO HEMORRGIC STROKE P2-Known RVI ON HAART P3- KNOWN HYPERTENSIVE P4- KNOWN DM P5- HEP B +VE Patient on Metformin 500mg PO BID Gilebenclamid 5 mg po BID amlodipin 10 mg ,fluconazole 200 mg po daily,cotrimoxazole 960 mg po daily,carvidolol 6.25 mg po daily,</t>
  </si>
  <si>
    <t>PR=96 RR=18 BP=137 / 88 FBS--96</t>
  </si>
  <si>
    <t>bp 146/90    pr 102</t>
  </si>
  <si>
    <t>Knewly Dxd HTN</t>
  </si>
  <si>
    <t xml:space="preserve">do ecg       </t>
  </si>
  <si>
    <t>Knewly Dxd HTN on lifestyle modification</t>
  </si>
  <si>
    <t>bp 130/80   fbs 50-190</t>
  </si>
  <si>
    <t>well controlled htn + poorly controlled dm</t>
  </si>
  <si>
    <t xml:space="preserve">optimize her medication_x000D_
</t>
  </si>
  <si>
    <t xml:space="preserve">refill medication_x000D_
appoint after 3month _x000D_
</t>
  </si>
  <si>
    <t xml:space="preserve">P1=known gouty arteritis _x000D_
P2= old stroke(1yrs) on ASA 81mg daily, atrovastain 20mg po daily </t>
  </si>
  <si>
    <t>PR=60 BP=134 / 70MMHG,FBS=97MG/DL,</t>
  </si>
  <si>
    <t xml:space="preserve">P=HTN on LSM+ Type 2 DM + RVI on HAART; on MTF/vildagliptin 1000mg /50 mg po bid_x000D_
_x000D_
</t>
  </si>
  <si>
    <t>- Bilateral proximal thigh weakness and pain of 01 year _x000D_
- Has difficulty of climbing stairs, standing from setting position wit out support and has difficulty of combing her hairs with left upper limb _x000D_
- Has also occasional headache _x000D_
- Constipation of</t>
  </si>
  <si>
    <t xml:space="preserve">BP - 112/70, PR - 110 _x000D_
Hyperpigmentation of her lower eyelids and bilateral knuckles _x000D_
TSH - 3.2 micro/ml (WNR)_x000D_
Power of proximal muscles of upper and lower limbs is 4/5_x000D_
Intact hand grip power </t>
  </si>
  <si>
    <t xml:space="preserve">Cervical Excessive Lordosis + Proximal Myopathy + Moderate Anemia 2ry to?IDA </t>
  </si>
  <si>
    <t xml:space="preserve">ESR, RF, ANA, creatinine kinase, LDH, cortisol level, vitamin D and EMG _x000D_
Diclofenac rectal supp daily for 01 week, pregabalin 75mg PO BID for 01 month and continue physiotherapy </t>
  </si>
  <si>
    <t>BP=122 / 65 PR= 91 RR=18 FBS= 259</t>
  </si>
  <si>
    <t xml:space="preserve">P1= known T2DM + _x000D_
p2= HTN + _x000D_
P3= PN </t>
  </si>
  <si>
    <t>refill medications_x000D_
advise on keeping recorded BP, FBS</t>
  </si>
  <si>
    <t>P1= known T2DM + _x000D_
p2= HTN + _x000D_
P3= PN _x000D_
on metformin 500 mg po BID, doanil 5 mg po daily , enalapril 10 mg po BID, amlodipine 5 mg po/d,, HCT 25 mg po/d, atrovastatin 20 mg po/d, amitriptyline 25 mg po/d, Neurobin 1 tab po/d</t>
  </si>
  <si>
    <t xml:space="preserve">BP= 113 / 76 PR=81 RR=18 </t>
  </si>
  <si>
    <t xml:space="preserve">P1= TYPE1 DM </t>
  </si>
  <si>
    <t>P1= TYPE1 DM _x000D_
ON NPH 48/38 AND RI 2/2IU</t>
  </si>
  <si>
    <t>no seizure episode for more than 8yrs</t>
  </si>
  <si>
    <t xml:space="preserve">BP=123 / 67 </t>
  </si>
  <si>
    <t>Appoint after 1 month _x000D_
refill medication</t>
  </si>
  <si>
    <t>P1=Seizure D/O on Phenobarbital 15mg daily</t>
  </si>
  <si>
    <t>REFILL MEDICATION_x000D_
Change Insulin dose to 22/11 NPH and 5/5 RI with 1iu/kg calculation_x000D_
reappoint for after 2 weeks with HBA1C</t>
  </si>
  <si>
    <t>BP=163 / 63  PR=70 RR=18 _x000D_
fbs 109 115</t>
  </si>
  <si>
    <t>fairly controlled T2DM + HTN</t>
  </si>
  <si>
    <t>change amlodipine with losartan 50mg po QD_x000D_
refill other meds</t>
  </si>
  <si>
    <t xml:space="preserve">T2DM + HTN_x000D_
 on NPH 20/10 IU SC BID, amlodipine 5mg po bid, HCT 25mg po daily, ASA 81 mg PO /D( but she took ASA 81mg po BID)_x000D_
_x000D_
_x000D_
_x000D_
</t>
  </si>
  <si>
    <t>she has palpitation associated with dyspnea &amp; global type of headache _x000D_
She has also LOC of 2 mins associated with ABM with flexion &amp; extension of  extremities  5 mons back. She is on unspecified po medication for 7 yrs then d/c for the past 7 yrs</t>
  </si>
  <si>
    <t xml:space="preserve">BP= 120/80, PR=98 _x000D_
CVS= S1 &amp; S2 heard no G or M _x000D_
ECG( 03/10/14)=&gt;  This is a pathological ictal EEG recording with generalized 3 hr spike &amp; wave discharge associated with clinical seizure_x000D_
ECG( 8-feb-2023)=  Abnormal wake EEG tracing due to the presence of Right temporoparietal intermittent severe slowing _x000D_
</t>
  </si>
  <si>
    <t>? GTC tor r/o Absence seizure + ?CRS</t>
  </si>
  <si>
    <t xml:space="preserve">Valproic acid 200 mg po/d </t>
  </si>
  <si>
    <t>P=Symptomatic DNS+?CRS</t>
  </si>
  <si>
    <t xml:space="preserve">BP= 97 / 67 PR= 79 RR=18 </t>
  </si>
  <si>
    <t>P1= sever anemia_x000D_
P2= Duodenitis</t>
  </si>
  <si>
    <t>REFILL MEDICATION_x000D_
Send for Peripheral Morphology, CBC</t>
  </si>
  <si>
    <t>P1= sever anemia ( 3unit blood transfused) on Fe sulfate 325mg PO TID _x000D_
P2= Duodenitis on Omeprazole 40mg PO BID</t>
  </si>
  <si>
    <t>BP=166 / 78, PR= 85</t>
  </si>
  <si>
    <t>Uncontrolled HTN + Thyrotoxicosis with toxic multinodular goiter</t>
  </si>
  <si>
    <t xml:space="preserve">INC Enalapril 15 mg po bid, HCT 25 mg po/d  </t>
  </si>
  <si>
    <t>P=HTN; on Enalapril 10 mg po bid, HCT 25 mg po/d  _x000D_
P2=Thyrotoxicosis with toxic multinodular goiter( on follow up at surgical clinic</t>
  </si>
  <si>
    <t>BP= 143 / 83_x000D_
HBPM=17-135/60-74</t>
  </si>
  <si>
    <t>enalapril 5mg po bid, HCT 25 mg po/d,</t>
  </si>
  <si>
    <t>P=P=HTN ON enalapril 5mg po bid, HCT 25 mg po/d,</t>
  </si>
  <si>
    <t>NO NEW COMPLA9IN</t>
  </si>
  <si>
    <t>T2DM + HTN on enelapril 10 mg po BID, amlodipine 10 mg po BID, metformin 1 gm po BID and glibenclamide 10 mg po BID.</t>
  </si>
  <si>
    <t>BP=122 / 65 PR= 91 RR=18 FBS= 123_x000D_
Recorded FBS= 140, 122,130</t>
  </si>
  <si>
    <t xml:space="preserve">P1= fairly controlled known T2DM + _x000D_
p2=  fairly controlled  HTN + _x000D_
P3= PN </t>
  </si>
  <si>
    <t>BP=162 / 75, PR=76 HBPM=150/80, _x000D_
FBS=199</t>
  </si>
  <si>
    <t xml:space="preserve">Poorly Controlled T2 DM  + Uncontrolled HTN </t>
  </si>
  <si>
    <t>Change Glibenclamide 5mg po/d to Glimepride 2 mg po/d ; Add MTF 500mg po/d, INC AMLODIPINE 7.5  MG PO/D</t>
  </si>
  <si>
    <t>P=HTN + T2DM; ON GLIBEN CLAMIDE 10 MG PO DAILY[ but she took Daonil 5 mg po/d, ATROVASTATIN 20 MG PO /D, AS A81 MG PO DAILY , AMLODIPINE 5 MG PO/D</t>
  </si>
  <si>
    <t>- Road traffic accident of 2 weeks duration while she was a pedesterian on the road with trauma to left chest and abdomen_x000D_
- she has long standing shortness of breath on exertion, fatigue but no orthopnea, PND, _x000D_
- she has history of cough 1 year back but</t>
  </si>
  <si>
    <t xml:space="preserve">BP- 104/69 PR- 90 Irr Irr_x000D_
HEENT- PC, NIS_x000D_
RS- relative decreased air entry over the left lower 3rd with fine creps _x000D_
CVS- JVP not raised_x000D_
Irregular apical beat- apical Pulse - 78b/m _x000D_
Abd- distended abdomen (obese)_x000D_
no palpable organ or SFC_x000D_
no edema _x000D_
Left CVAT_x000D_
COTPP_x000D_
ECHO- CRVHD (Sever MS (MVA- 0.9 ) and Moderate MR) with sever TR and sever PHTN _x000D_
EF- 60, TAPSE 18_x000D_
AF was noted during study _x000D_
ECG - AF _x000D_
Chest US- LLL consolidation + Minimal pleural effusion  _x000D_
CXR- CMG with left lung opacity ? pulmonary edema _x000D_
DDX-  contusion, Pneumonia _x000D_
US- cholelithiasis _x000D_
complex cystic right ovarian mass sec ? mature cystic teratoma </t>
  </si>
  <si>
    <t xml:space="preserve">CRVHD (Sever MS moderate MR, severe TR with sever pulmonary HTN + NYHA class II HF sec CRVHD ppted by ? CAP +  cholelithiasis _x000D_
complex cystic right ovarian mass sec ? mature cystic teratoma </t>
  </si>
  <si>
    <t xml:space="preserve">OFT, TFT, Coagulation, repeat ECG, urine </t>
  </si>
  <si>
    <t xml:space="preserve">CRVHD (Sever MS moderate MR, severe TR with sever pulmonary HTN + NYHA class II HF sec CRVHD ppted by ? CAP </t>
  </si>
  <si>
    <t>left side body paresthesia, neck pain worsened over 15 days</t>
  </si>
  <si>
    <t>BP= 113 / 65 PR= 78 RR=17  FBS= 85</t>
  </si>
  <si>
    <t>P1=  left maxillary chronic sinusitis_x000D_
P2=Vit. D deficiency _x000D_
P3= ?Cervical radiculopathy</t>
  </si>
  <si>
    <t>refill medications_x000D_
send for cervical and thoracic MRI</t>
  </si>
  <si>
    <t>P1=  left maxillary chronic sinusitis_x000D_
P2=Vit. D deficiency _x000D_
P3= prediabetics</t>
  </si>
  <si>
    <t>refill medication (lasix 20mg po BID), add neurobin_x000D_
send for cervical and thoracic MRI</t>
  </si>
  <si>
    <t>PAIN OVER LT ANKLE 3 WEEKS</t>
  </si>
  <si>
    <t>81 18 BP=135 / 83 36 FBS-118</t>
  </si>
  <si>
    <t>Known HTN + Cholelithiasis + BPH + -Known RVI on HAART _x000D_
 + NEWLY DIAGNOSED  T2 DM +  LT ANKLE PAIN 2RY TO ??</t>
  </si>
  <si>
    <t>SERUM URIC ACID ,INDOMETACIN 100 MG PO PRN</t>
  </si>
  <si>
    <t>P1-Known HTN P2- Cholelithiasis + BPH P3-Known RVI on HAART _x000D_
P4-NEWLY DIAGNOSED  T2 DM -on Amlodipine 5mg po daily, Tamsulosin 0.4mg po/day and alazocine 10mg po daily,MTF 500 MG PO DAILY</t>
  </si>
  <si>
    <t>BP=144 / 90_x000D_
FBS=107_x000D_
ECHO=Concentric LVH and grade 2 LV dyyastolic dysfunc EF=70%</t>
  </si>
  <si>
    <t>Appoint after 1 month with serial BP record_x000D_
Enalapril 10/10mg PO BID_x000D_
Advice on LSM and Wt reduction</t>
  </si>
  <si>
    <t xml:space="preserve">P1=Known HTN on Enalapril 10/5mg po BID_x000D_
</t>
  </si>
  <si>
    <t xml:space="preserve">P1=Known HTN on Enalapril 10/5mg po BID_x000D_
P2= Known  RVI on HAART_x000D_
</t>
  </si>
  <si>
    <t>BP=130 / 83 PR= 58 RR=17</t>
  </si>
  <si>
    <t>KNOWN T2DM +  HTN + VIT D DEICENCY</t>
  </si>
  <si>
    <t>VIT D 50 000 IU WEEKLY FOR 3 MONTHS</t>
  </si>
  <si>
    <t>p1=KNOWN T2DM + p2= HTN ON MTF - 500 MG PO BID ,ENALAPRIL 5 MG PO/D , ATROVASATIN 20 MG PO/D_x000D_
VITAMIN D DEFICENCY &amp;lt;5NG/ML</t>
  </si>
  <si>
    <t>BP=142 / 84 PR=91 RR=18 T-36 FBS--200MG/DL</t>
  </si>
  <si>
    <t>REFILL MEDICATIONS,LSM,SERIAL BP AND FBS AT NXT VISIT</t>
  </si>
  <si>
    <t>77 18 BP=144 / 76 36</t>
  </si>
  <si>
    <t>HTN + mild LVH with grade 1 diastolic dysfunction, mild AR</t>
  </si>
  <si>
    <t xml:space="preserve"> Losartan 50 mg po/d, HCT 25 mg po/d</t>
  </si>
  <si>
    <t>abnormal body movement of 2 consecutive days after discontinuing medication</t>
  </si>
  <si>
    <t xml:space="preserve">BP =  99 / 55 PR= 82 RR= 18 </t>
  </si>
  <si>
    <t xml:space="preserve">P1=seizure disorder </t>
  </si>
  <si>
    <t>Advise on adherence</t>
  </si>
  <si>
    <t>P1=seizure disorder _x000D_
on sodium valproate 200 mg po BID</t>
  </si>
  <si>
    <t>NO NWE COMPLAINT</t>
  </si>
  <si>
    <t>97 18 89 / 66 36  FBS 190</t>
  </si>
  <si>
    <t>TYPE 2 DM(POOR CONTROLO)</t>
  </si>
  <si>
    <t>MQKE NPH 12/8 IU SC BID.</t>
  </si>
  <si>
    <t>rt axillary throbbing pain and discharge from site</t>
  </si>
  <si>
    <t xml:space="preserve">BP=106 / 66  PR=82 RR=18 </t>
  </si>
  <si>
    <t>P1= lt ankle OA_x000D_
P2= rt axillary pyogenic abscess</t>
  </si>
  <si>
    <t>link to surgical OPD_x000D_
Analgesic, ?send or wound culture</t>
  </si>
  <si>
    <t>complain epigastric pain and regurgitation</t>
  </si>
  <si>
    <t>Bp=_x000D_
Upper GI endoscopy= LA grade B GERD + Big  sliding hiatus hernial  and cardial incompetence</t>
  </si>
  <si>
    <t>Send  stool H.pylori</t>
  </si>
  <si>
    <t>P1=GERD _x000D_
P2= Big sliding hiatal hernia with cardial incompetency._x000D_
P3= post hemi thyroidectomy/4 years</t>
  </si>
  <si>
    <t>epigastric burning_x000D_
GLOBAL TYPE OF HEADACHE_x000D_
INT  LGF_x000D_
CONTIPATION</t>
  </si>
  <si>
    <t>BP=120/80   PR=80</t>
  </si>
  <si>
    <t>DYSPEPSIA + R/O IP + R/O CHOLELITHIASIS</t>
  </si>
  <si>
    <t xml:space="preserve">ABD U/S_x000D_
CBC_x000D_
STOOL H PYLORI_x000D_
</t>
  </si>
  <si>
    <t>DYSPEPSIA + R/O IP</t>
  </si>
  <si>
    <t>UNILAT EPISTAXIS_x000D_
INT FEVER_x000D_
LOA_x000D_
OCCIPITAL HEADACHE_x000D_
VERTIGO_x000D_
BLURRING OF VISION_x000D_
DRY COUGH_x000D_
EASY FATIGABILITY</t>
  </si>
  <si>
    <t>BP=120/80_x000D_
CLEAR CHEST BILAT</t>
  </si>
  <si>
    <t xml:space="preserve">?ANEMIA 20 ACUTE BLOOD LOSS + URTI ? COVID 19 INFECTION </t>
  </si>
  <si>
    <t>CBC, COAGULATION PROFILE,TFT</t>
  </si>
  <si>
    <t>stable vital sign_x000D_
hga1c=5.8%</t>
  </si>
  <si>
    <t>P=Upper limb DVT(provoked and rxed)+ CERVICAL SPONDYLOSIS+ NEWLY DIAGNOSED TYPE 2 DM SHE IS ON dapagliflozin 10 mg po/day METFORMIN 1000MG/1000MG PO AT PREGABALIN 75MG PO/DAY MULTIVITAMIN 1 TAB PO/DAY</t>
  </si>
  <si>
    <t>poor controlled T1 DM + ? CAP</t>
  </si>
  <si>
    <t>CXR , CBC, OFT, FBS</t>
  </si>
  <si>
    <t>BP- 130/90 RECENT FBS- 130</t>
  </si>
  <si>
    <t>HTN+ well controlled T2DM</t>
  </si>
  <si>
    <t>P1= HTN on enalapril 5 mg po BID P2= DM on Metformin 500mg PO BID, glibenclamide 5 mg po BID, , atrovastatin 20 mg po daily.</t>
  </si>
  <si>
    <t>BP-128/74, 100/60_x000D_
pr 78</t>
  </si>
  <si>
    <t>Update baseline investigations</t>
  </si>
  <si>
    <t>72 24 BP=130 / 80 T-35 _x000D_
FBS-???</t>
  </si>
  <si>
    <t>DM + HTN on follow up at plastic side fasciectomy was done for Dupuytren's contracture</t>
  </si>
  <si>
    <t>exertional dyspnea, no other complaint</t>
  </si>
  <si>
    <t>BP 123 / 76 PR58 irreg</t>
  </si>
  <si>
    <t>P1: NYHA class 4 stage C HFrEF (EF-25%) 2ry to ? Alcoholic dilated cardiomyopathy P2: newly diagnosed HTN P3: Cholelithiasis (on Amlod 10mg Dapa 10mg) + R/o AFib</t>
  </si>
  <si>
    <t>P1: NYHA class 4 stage C HFrEF (EF-25%) 2ry to ? Alcoholic dilated cardiomyopathy P2: newly diagnosed HTN P3: Cholelithiasis (on Amlod 10mg Dapa 10mg)</t>
  </si>
  <si>
    <t>burning sensation and numbness over the back</t>
  </si>
  <si>
    <t>BP- 108/73, 125/77, 137/77, 133/72, 126/76_x000D_
pr 78</t>
  </si>
  <si>
    <t>Amitriptyline 12.5 mg PO daily_x000D_
Vitamin B</t>
  </si>
  <si>
    <t>LT SHOLDER PAIN AND NUMBNESS AND PARASTESIA OVER THE LEFT ARM 5 MONTHS DURTION</t>
  </si>
  <si>
    <t>PR-96 17 BP-131 / 84 T-35_x000D_
FBS-87-200 MG/DL</t>
  </si>
  <si>
    <t>KNOWN T2 DM(SUB OPTIMAL) + HTN(GOOD CONTROL)</t>
  </si>
  <si>
    <t>REFILL MEDICATIONS AND LINK TO ORTO CLINIC</t>
  </si>
  <si>
    <t>KNOWN T2 DM + HTN</t>
  </si>
  <si>
    <t>BP 136 / 84 PR 72   grade 2 BPE, clear chest</t>
  </si>
  <si>
    <t>HTN + IHD with pEF</t>
  </si>
  <si>
    <t>HTN + IHD with pEF ON ASA 81, atorvastatin 40mg po daily, atenolol 50 mg po daily, Lasix 40mg po daily, spironolactone 25mg po daily, Enalapril 10mg po bid, amlodipine 10mg po daily</t>
  </si>
  <si>
    <t xml:space="preserve">Controlled DVT </t>
  </si>
  <si>
    <t xml:space="preserve">INR &amp;lt; PT, PTT </t>
  </si>
  <si>
    <t>no new complaint cough and SOB is improving(the father came)</t>
  </si>
  <si>
    <t>P1: Known RVI on HAART p2-HF 2ry to Cor Pulmonale 2ry to ? P3 Post TB Fibrosis ppted ? Acute exacerbation bronchiectasis (Azith 500mg 3X/week)</t>
  </si>
  <si>
    <t>refill          encourage chest physiotherapy</t>
  </si>
  <si>
    <t>p1-Known RVI on HAART p2-HF 2ry to Cor Pulmonale 2ry to ? P3 Post TB Fibrosis ppted ? Acute exacerbation bronchiectasis (Azith 500mg 3X/week) p4- ? congestive hepatopathy</t>
  </si>
  <si>
    <t>HTN + IHD with pEF + PAD</t>
  </si>
  <si>
    <t>HTN + IHD with pEF + PAD  ON ASA 81, atorvastatin 40mg po daily, atenolol 50 mg po daily, Lasix 40mg po daily, spironolactone 25mg po daily, Enalapril 10mg po bid, amlodipine 10mg po daily</t>
  </si>
  <si>
    <t>RF- REACTIVE</t>
  </si>
  <si>
    <t xml:space="preserve">epigastric pain and bloating </t>
  </si>
  <si>
    <t>Bp 125/76_x000D_
pr 78</t>
  </si>
  <si>
    <t>pantoprazole 40 mg po daily_x000D_
refill and advise appoint after 3 month</t>
  </si>
  <si>
    <t>burning session legs</t>
  </si>
  <si>
    <t>bp 144 / 76  pr  60</t>
  </si>
  <si>
    <t>P- HTN ,Permanent Pacemaker, SEIZURE DISORDER, DYSLIPIDEMIA + PAD</t>
  </si>
  <si>
    <t>make pregabalin 75 mg po bid</t>
  </si>
  <si>
    <t>BP- 140/68_x000D_
pr 89</t>
  </si>
  <si>
    <t>complains of left axillary area pain of 2 weeks, She was not on amilodipine /valsartan for the past month due to cost</t>
  </si>
  <si>
    <t>BP 130/90(aver) fbs 160(Aver)</t>
  </si>
  <si>
    <t xml:space="preserve">RECURRENT ISCHEMIC STROKE + TYPE II DM+HTN ON NPH 12/6 IU MTF 1000 MG PO BID, amilodipine /valsartan 5mg /160 ASA 81 MG PO DAILY ATEROZ 20 MG PO DAILY AND_x000D_
</t>
  </si>
  <si>
    <t>REFILL, amlodipine 5mg po daily</t>
  </si>
  <si>
    <t xml:space="preserve">RECURRENT ISCHEMIC STROKE + TYPE II DM+HTN ON NPH 12/6 IU MTF 1000 MG PO BID, amilodipine /valsartan 5mg /160 ASA 81 MG PO DAILY ATEROZ 20 MG PO DAILY AND_x000D_
_x000D_
</t>
  </si>
  <si>
    <t>bp 140 / 81 pr 90  fbs 90</t>
  </si>
  <si>
    <t>T2 DM for the last 2 years on Metformin 500 mg po BID, NPH 14/8, atorvastatin 20 mg po daily</t>
  </si>
  <si>
    <t>No new comp[laint</t>
  </si>
  <si>
    <t xml:space="preserve">BP= 126/53_x000D_
PR= 60             </t>
  </si>
  <si>
    <t>Hypothyroidism on Levothyroxine 50 mcg PO/DAY TSH (done 2 months back) =3.24</t>
  </si>
  <si>
    <t xml:space="preserve">G/App - CSL_x000D_
V/S PR=88 RR=17 BP=136 / 91 T=36_x000D_
_x000D_
</t>
  </si>
  <si>
    <t>Ass't- Same + Controlled HTN</t>
  </si>
  <si>
    <t>P1-HTN  _x000D_
P2 -B.Asthma /COPD with Moderate Pulmonary HTN _x000D_
P3- Post TB-bronchiectasis with G1DD _x000D_
 on - Enalapril 5 mg po bid_x000D_
  -Furosemide 20mg po/day_x000D_
  -Propranolol 20 mg PO BID_x000D_
  -on home oxygen _x000D_
_x000D_
Home BP measurment _x000D_
b/n 120-140 / 60-80</t>
  </si>
  <si>
    <t xml:space="preserve">Sore throat and headache </t>
  </si>
  <si>
    <t xml:space="preserve">URTI 2ry to ? Tonsilits </t>
  </si>
  <si>
    <t>office bp  150 / 53  hbpm 90/60-135/70</t>
  </si>
  <si>
    <t>HTN with HHD ON ENALAPRIL 5MG PO DAILY HCT 25MG PO DAILY</t>
  </si>
  <si>
    <t>108 17 BP-166 / 99 T-36</t>
  </si>
  <si>
    <t>HTN(POOR CONTROL) + Dyslipidemia</t>
  </si>
  <si>
    <t>amlodipine 10mg po daily and atrovastatin 20mg po daily FOR 1 MONTH,SERIAL BP MEASURMENT</t>
  </si>
  <si>
    <t>HTN + Dyslipidemia on amlodipine 10mg po daily and atrovastatin 20mg po daily</t>
  </si>
  <si>
    <t>BP-130/80_x000D_
pr 78</t>
  </si>
  <si>
    <t>p1:HTN_x000D_
P2;CERVICAL SPONDYLOSIS_x000D_
P3; TREMOR</t>
  </si>
  <si>
    <t>BP 133/71-144/72  FBS 120-138-153</t>
  </si>
  <si>
    <t>P1=T2DM P2=HTN on MTF 500 MG PO Day Glibenclamide 5 mg po daily ASA 81 mg po daily Enalapril 5 mg po daily Atorvastatin 40 mg po/d Amlodipine mg po d  Updated Ix -(HgA1c7.2)</t>
  </si>
  <si>
    <t xml:space="preserve">P1=T2DM P2=HTN on MTF 500 MG PO Day Glibenclamide 5 mg po daily ASA 81 mg po daily Enalapril 5 mg po daily Atorvastatin 40 mg po/d Amlodipine mg po d FBS- 114,156,113,69,130... mostly b/n 113-130 Updated Ix - 7.2_x000D_
</t>
  </si>
  <si>
    <t>BP- 120/80, FBS 150_x000D_
 NO OTHER OBJECTIVE FINDING</t>
  </si>
  <si>
    <t>POORLY CONTROLLED T2DM+VITAMIN D DEFICIENCY</t>
  </si>
  <si>
    <t>POORLY CONTROLLED T2DM++?VITAMIN D DEFICIENCY</t>
  </si>
  <si>
    <t xml:space="preserve">Headache 2ry to </t>
  </si>
  <si>
    <t>she discontinued warfarin for 2 wks b/se of she had hemoptysis.</t>
  </si>
  <si>
    <t>bp 105/62, pr 80 fbs 115 inr 1.5</t>
  </si>
  <si>
    <t>the same +good glycemic and bp control + under therapeutic inr</t>
  </si>
  <si>
    <t>P- Cor pulmonale 2o to ACOS (asthmatic for the past 20 years) + AF + Toxic MNG + HTN + T2DM on Home oxygen for the past 06 years, PTU 100mg PO TID,  MTF 500mg PO daily, Salbutamol puff 4 puff PRN, Beclomethasone puf 2 puff BID, warfarin 2.5 mg po Q other day</t>
  </si>
  <si>
    <t>POORLY CONTROLLED T2DM++?VITAMIN D DEFICIENCY CURRENTLY ON METFORMIN 1 GM DAILY, ATROVASTATIN 20MG DAILY, GLIBENCLIMIDE 5 MG DAILY</t>
  </si>
  <si>
    <t>no cough, no SOB,pretibial edema ,no visual problem, no back pain, no patresthasia, left hip joint pain diffuse aching, no swelling, good balance, good understanding, cooprative, obesity, no stress, no psychosocial distress, good dioetary habit, good hygien (brush tooth), adherenmt to medication (ptb was bnot taking losartan for 15 days today BP 180/120 mmhg no emergenmcy), toileting good, good social interaction. remarks (no breast mass, no vaginal discharghe) FBS 130 mg/dl</t>
  </si>
  <si>
    <t>sleeps well, walking distance good, muscl;e strength good, no emotinal chanmge, no memory loss, good judgemenmt</t>
  </si>
  <si>
    <t>salt restriction, vbe active, minimize coffee, prevention of fall, vegitabvle and fruit dish, leghum es dish, get adequate sun light, abvoifd oillyfatt food, nop alcohol, foot care (hygien, wear loose shoe, becareful while cutting nail, keep moisturing legs with vaslin), keep candy in pocket</t>
  </si>
  <si>
    <t>HHD, diabetyes, dyslipidemia</t>
  </si>
  <si>
    <t>Has cough, left sided chest pain</t>
  </si>
  <si>
    <t xml:space="preserve">BP= 135 / 82                          </t>
  </si>
  <si>
    <t>same +  r/o ACS</t>
  </si>
  <si>
    <t>LIMK HIM, TO EMERGENCY_x000D_
DO TROPONIN, REPEAT ecg_x000D_
consider DAPT and anticoagulant if troponin elevates_x000D_
link him to cardiac clinic ( Dr Yitagesu)</t>
  </si>
  <si>
    <t xml:space="preserve">V/S PR=72 RR=17 BP=110 / 72 T=36 SaO2- 95% off O2_x000D_
Chest - clear_x000D_
CVS - S1 and S2 well heard no m/g_x000D_
Other systems - normal findings_x000D_
</t>
  </si>
  <si>
    <t xml:space="preserve">Ass't - Stable </t>
  </si>
  <si>
    <t>Plan - see after 3 month_x000D_
        - consider discharge from follow up on next visit</t>
  </si>
  <si>
    <t xml:space="preserve">P1 - Was admited in the ICU 4 months back and was intubation for an indication of ? LARYNGEAL EDEMA _x000D_
P2 - ?ARDS 2 RY TO SEPSIS OF CHEST FOCUS_x000D_
P3 - Gave birth 4 months back_x000D_
P4 - mild to moderate pulmonary hypertension(echo ) </t>
  </si>
  <si>
    <t>BP-104/63_x000D_
pr 78</t>
  </si>
  <si>
    <t>refill and advise_x000D_
appoint after 1 month</t>
  </si>
  <si>
    <t>T2DM + PN +? PD- on NPH 60/40iu PREGABELIN 75 MG PO BID ATROVASTATIN 20 MG PO/DAY AMITRIPTYLINE 25 MG PO/DAY PROPRANOLOL 40 MG PO/DAY METFORMIN 500 MG PO BID</t>
  </si>
  <si>
    <t>office bp 158 / 88   HBPM  113/67-145/82  pr 80</t>
  </si>
  <si>
    <t>well controlled thyrotoxicosis</t>
  </si>
  <si>
    <t xml:space="preserve">rtc3/12           </t>
  </si>
  <si>
    <t>Thyrotoxicosis (CORRECTED) + HTN ON lifestyle modification</t>
  </si>
  <si>
    <t>no cough, no SOB, no edemas, left eye (glaucoma on follow up operated 4 times), no back pain, no parrsthasia , joint mobility good , good ubalance, good understanding,cooperative, no obesity, no stress, no psychosocial distress, good dietyary habit,good hygien (brusth toolth), no addiction,adherent to medfication, toiletiong (squating pronlem , good social interaction. remarks (prostectomy done) weist circumferance 96 cm/ height 160 cm = 0.6 pt has visceral obesity risk fatty liver,. BP 130/70 mmHg</t>
  </si>
  <si>
    <t>sleeps well, walking distance good, muscle stengfth good, no emotional change,no mem,ory loss, good judgement</t>
  </si>
  <si>
    <t>salt restricction, be active,  minimize coffee, prevenmtion of fall;, vegitable anmd fruit dish, leghumes dish, use only liquid oil, get adequate sun light, avoidoillyfatty foods, avoid fried food, no alcohol, eat (banana, tomatoo, pottato for pottasium supplementation)</t>
  </si>
  <si>
    <t>BP 116/69 - 136/71 HgA1c 6%</t>
  </si>
  <si>
    <t>P1=known HTN ON Amlodipine10mg PO daily ENALAPRIL 10 MG PO BID P2: Prediabetes (HgA1c 6%)</t>
  </si>
  <si>
    <t>refill, advice on LSM</t>
  </si>
  <si>
    <t xml:space="preserve">P1=known HTN ON Amlodipine10mg PO daily ENALAPRIL 10 MG PO BID_x000D_
_x000D_
</t>
  </si>
  <si>
    <t>DYSPEPSIA 2RY TO ?PUD+ UTI</t>
  </si>
  <si>
    <t>PANTOPRAZOLE 40MG PO DAILY 2 WEEKS_x000D_
CIPROFLOXACCIN 500MG PO BID 5 DAYS</t>
  </si>
  <si>
    <t>IHD with rEF - 21% + T2DM</t>
  </si>
  <si>
    <t>council the family to have bp and glucose measurement</t>
  </si>
  <si>
    <t>IHD with rEF - 21% + T2DM on ASA 81, Atorvastatin 20x1, enalapril 5x1, Atenolol 25x1 and Lasix 20x1, spironolactone 25 daily, Digoxin 0.125/d, omeprazole 20,MTF 500 mg BID</t>
  </si>
  <si>
    <t>FBS = 45mg/dl</t>
  </si>
  <si>
    <t xml:space="preserve">Good controlled  T2 DM +  ? CAP </t>
  </si>
  <si>
    <t>HAS BILATERAL LEG SWELLING DEVELOPD AFTER HE INCREASED DOSE FROM 5 TO 10</t>
  </si>
  <si>
    <t>BP= 130/87_x000D_
PR=100</t>
  </si>
  <si>
    <t xml:space="preserve">well controlled   + CCB- INDUCED SWELLING  </t>
  </si>
  <si>
    <t>COMBISAR 5/160 MG PO DAILY for 1 month_x000D_
RTC- 1/12</t>
  </si>
  <si>
    <t>known HTN on Amlodipine 10 mg po daily</t>
  </si>
  <si>
    <t xml:space="preserve">BP 136 / 78 PR  72 </t>
  </si>
  <si>
    <t>P1- Moderate PHTN 2 TO ? On - Sildenafil 12.5 mg PO daily it D= 117 (30-100)</t>
  </si>
  <si>
    <t xml:space="preserve">P1- Moderate PHTN 2 TO ? On - Sildenafil 12.5 mg PO daily it D= 117 (30-100)_x000D_
_x000D_
</t>
  </si>
  <si>
    <t>V/S - PR=101 RR=18 BP=138 / 77 T=36 SaO2=95_x000D_
P/E - Unremarcable</t>
  </si>
  <si>
    <t>Ass't - Fairly controlled HTN and DM</t>
  </si>
  <si>
    <t>Plan - Refile edications_x000D_
        - Add Multi vitamine_x000D_
        - Hg A1C if possible</t>
  </si>
  <si>
    <t>P1-T2DM  _x000D_
P2-HTN _x000D_
on - MTF 1 gm po BID, _x000D_
 - Amlodipine 5 mg po/d, _x000D_
 - Atrovastatin 20 mg po/d and _x000D_
 - ASA 81 mg po/d_x000D_
measurments of BP= 140/80 , 120/80_x000D_
FBS measurments 144,134</t>
  </si>
  <si>
    <t>no cough, no SOB,no edema, no visual problem, no back pain, no paresthasia,  joint mobility good, good balance, good understanding, cooperative, no obesity, no stress, no psychosocial distress, goiod dietary habity, good hyugien (brush toothj), no addiction, adherent to medication, toilrting good, good social interaction. remarks (no BPH symptoms)weist circumferance 98 cm/ height 175cm= 0.56 pt has no visceral obesity.BP 150/90 mmHg</t>
  </si>
  <si>
    <t>sleeps well, walking distance good,muscle strength good, no emotionmal chanmge, no mem,ory loss bnut foirgertfulness, good judgement . remarks (pt is on harbval medicine for 15 days for diabetic treatment based on self interest)</t>
  </si>
  <si>
    <t>salt restriction, be active, minimize coffee, prevention of fall, vegitable and fruit dish, legumes dish, use only liquid oil, get adequate sun light, avoid oillyfatty food, avoid friedfood, no alcohol, foot care (hygien, wear loose shoe, becareful while cutting nail, keep moisturizing legs with vaslin), keep candy in pocket</t>
  </si>
  <si>
    <t>BP 142/72, 120 /80, 124/89_x000D_
pr 78</t>
  </si>
  <si>
    <t>sub-optimal conntrol</t>
  </si>
  <si>
    <t>continue LSM _x000D_
refill and advise appoint after 3 months</t>
  </si>
  <si>
    <t>Poorly controlled HTN + ? HHD+ ? PN_x000D_
She wasnt taking medications</t>
  </si>
  <si>
    <t>has bilateral leg swelling/15 days</t>
  </si>
  <si>
    <t xml:space="preserve">BP= 150/93                                          </t>
  </si>
  <si>
    <t xml:space="preserve">uncontrolled  HTN      </t>
  </si>
  <si>
    <t>Do RFT, U/A, Abdominopelvic U/S, CBC_x000D_
Consider combination antiHTN_x000D_
RTC- 1 WEEK</t>
  </si>
  <si>
    <t>P1 Hypertension on amlodipine 5 mg po/d and HCT 25mg po/d ( has discontinued HCT by local physician and increased amlodipine to 10)</t>
  </si>
  <si>
    <t>office bp 138 / 85   hbpm 150/90 fbs 158,175</t>
  </si>
  <si>
    <t>poorly controlled htn + dm</t>
  </si>
  <si>
    <t xml:space="preserve">do hga1c, 24hr urine protein, oft, s/e, </t>
  </si>
  <si>
    <t>BILATERAL KNEE PAIN, BILATERAL HAND PAIN AND LT ANKLE PAIN</t>
  </si>
  <si>
    <t>67 17 BP=143 / 81 _x000D_
RT AND LT  1`ST AND 2ND DISTAL NODULES</t>
  </si>
  <si>
    <t>HTN (FAIR CONTROL)+ ??OA</t>
  </si>
  <si>
    <t>Amlodipine 10 mg po daily,Enalapril 5 mg po/d,Atrovastatin 20 mg po/d</t>
  </si>
  <si>
    <t>BP-131/77, _x000D_
pr 78</t>
  </si>
  <si>
    <t xml:space="preserve">good Bp control+ same </t>
  </si>
  <si>
    <t>anal itching of 1 month</t>
  </si>
  <si>
    <t xml:space="preserve">? Heamorroid + Intestinal parasite </t>
  </si>
  <si>
    <t xml:space="preserve">S/E, CBC       </t>
  </si>
  <si>
    <t xml:space="preserve">? Heamorroid + IP </t>
  </si>
  <si>
    <t xml:space="preserve">BP=120/68MMHG_x000D_
PR=88B/MIN          </t>
  </si>
  <si>
    <t xml:space="preserve">INVX         </t>
  </si>
  <si>
    <t xml:space="preserve">Has no new complaint  </t>
  </si>
  <si>
    <t>BP= 144 / 69_x000D_
INR= 2.6</t>
  </si>
  <si>
    <t>Same + Target INR</t>
  </si>
  <si>
    <t>Refill_x000D_
RTC-2/12( Serial BP records)</t>
  </si>
  <si>
    <t>BP 110/70_x000D_
PR-110</t>
  </si>
  <si>
    <t>BICYTOPENIA 2RY TO ?</t>
  </si>
  <si>
    <t>PR=77 RR=18 BP=129 / 72 _x000D_
P/E - Normal findings</t>
  </si>
  <si>
    <t>Ass't - Stable + fairly controlled HTN and DM</t>
  </si>
  <si>
    <t>Plan- continue life style modification_x000D_
       - Refile medications_x000D_
       - Echo cardiography</t>
  </si>
  <si>
    <t>P1-TYPE II DM+_x000D_
P2-HTN _x000D_
RX on: - Glybenclamide 5 mg po/d _x000D_
   - MTF 1000 MG PO BID _x000D_
   - Enalapril 10 MG PO BID _x000D_
   - Atrovastatin 20 MG PO/D _x000D_
   - Amlodipine 10 mg po day_x000D_
 Home measurment of _x000D_
  - FBS b/n 129-145 _x000D_
  - BP= b/n 129-141/ 85-90</t>
  </si>
  <si>
    <t>BURNING SENSATON OF THE EYES BILATERALLY</t>
  </si>
  <si>
    <t xml:space="preserve">87 17 113 / 70 36 C_x000D_
FBS-117-124_x000D_
</t>
  </si>
  <si>
    <t>Type 2 Diabetes M(SUB OPTIMAL CONTROL)</t>
  </si>
  <si>
    <t xml:space="preserve">MTF 1 GM PO DAILY,MAKE GLIBENCLAMIDE 10 MG PO BID </t>
  </si>
  <si>
    <t>Bp -  fbs- 130_x000D_
no other positive finding</t>
  </si>
  <si>
    <t>pt didn't come, due to social issue</t>
  </si>
  <si>
    <t xml:space="preserve">P1= CRVHD P2= known HTN P3 IHD </t>
  </si>
  <si>
    <t xml:space="preserve">refill the same medication       </t>
  </si>
  <si>
    <t xml:space="preserve">BP=142/88MMHG PR=78B/MIN </t>
  </si>
  <si>
    <t>left sided flank pain since 1 month</t>
  </si>
  <si>
    <t>BP=130/90_x000D_
FBS ?</t>
  </si>
  <si>
    <t xml:space="preserve">RFT, U/A, CBC, FBS, Lipid panel, abdominopelvic U/S_x000D_
consider HbA1C_x000D_
RTC-  when the results get done_x000D_
</t>
  </si>
  <si>
    <t xml:space="preserve">T2DM on MTF 500 bid, daonil 10 mg po daily </t>
  </si>
  <si>
    <t>Burning epigastric pain  and bloating</t>
  </si>
  <si>
    <t>BP_126/78_x000D_
pr 78</t>
  </si>
  <si>
    <t>refill and advise_x000D_
add pantoprazole 40 mg po daily _x000D_
appoint after 3 month</t>
  </si>
  <si>
    <t>Severe anemia 2ry blood loss</t>
  </si>
  <si>
    <t>HFrEF(35%)2RY PPDCMP WITH SEVERE PULMNARY HTN ON: - METOPROLOL 25MG PO/D -FRUSMIDE 40MG PO/DAY-ENALAPRIL 5MG PO/DAY -SPIRONOLACTONE 25MG PO/D -AMITRYPTYILNE 12.5MG PO/D Cr-0.55, K+-4.31</t>
  </si>
  <si>
    <t xml:space="preserve">76 17 BP=170 / 68 --137/80_x000D_
(HOME)  FBS-137 MG/DL </t>
  </si>
  <si>
    <t>TPE II DM(SUB OPTIMAL) + CHRONIC HTN(SUB OPTIMAL)</t>
  </si>
  <si>
    <t>REFILL MEDICATIONS,SERIAL BP AND FBS MEASURMENT</t>
  </si>
  <si>
    <t>complains tingling sensation and numbness o legs</t>
  </si>
  <si>
    <t>P=Left sided hemiparesis 2o to Ischemic Stroke( 2 Yrs)</t>
  </si>
  <si>
    <t>amitriptyline 12.5 mg po daily</t>
  </si>
  <si>
    <t xml:space="preserve">BP=120/70MMHG PR=77B/MIN            </t>
  </si>
  <si>
    <t xml:space="preserve">no new complaint,he only took atrovastatin for 2 days </t>
  </si>
  <si>
    <t>BP 140/80 (home) 185 / 98(office) Cr 1.58(02-13-2015) - 2.1 - 2.66(6/3/16)_x000D_
FBS 80 - 160</t>
  </si>
  <si>
    <t>T2DM + HTN + CKD 2ry ?DN (eGFR 24) HgA1c (7.2% 3months)</t>
  </si>
  <si>
    <t>CKD workup, hold statin</t>
  </si>
  <si>
    <t>diabetes, hypertension()+BPH</t>
  </si>
  <si>
    <t>BP- 122/80\_x000D_
NO NEW OBJECTIVE FINDING</t>
  </si>
  <si>
    <t>P1=HTN Amlodipin 5 MG PO DAILY P2= DYSLIPEDMIA ATROVASTATIN 20 MG PO DAILY</t>
  </si>
  <si>
    <t>BP=131 / 73_x000D_
FBS- 119- 160</t>
  </si>
  <si>
    <t>Glimepiride 2 mg po daily/ 1 month_x000D_
RTC- 1/12</t>
  </si>
  <si>
    <t>T2DM(20YEARS) + HTN + PD on; metformin 1gm po bid, Glimepride 2 mg po daily, Asa 81mg po/d, atorvastatin 20mg p/d Levodopa/carbidopa 250mg/25mg po tid, amlodipine 5mg PO daily, HCT 25mg PO daily</t>
  </si>
  <si>
    <t>pt didn't come for social reason</t>
  </si>
  <si>
    <t xml:space="preserve">inr 1.38               </t>
  </si>
  <si>
    <t xml:space="preserve">CRVHD (Severe MS)+ Atrial fibrillation + Cardioembolic Stroke(Rt hemiparesis- Resolved) </t>
  </si>
  <si>
    <t>warfarin 5/7.5mg alternatively</t>
  </si>
  <si>
    <t>Bp - 150//83  fbs- 130_x000D_
no other positive finding</t>
  </si>
  <si>
    <t>BP=104/66MMHG PR=103B/MIN</t>
  </si>
  <si>
    <t xml:space="preserve">No new complaint                                    </t>
  </si>
  <si>
    <t xml:space="preserve">BP= 130/70_x000D_
                                                                                      </t>
  </si>
  <si>
    <t xml:space="preserve">refill_x000D_
RTC- 3/12                                    </t>
  </si>
  <si>
    <t>BP=109/68MMHG PR=98B/MIN</t>
  </si>
  <si>
    <t xml:space="preserve">FOLLOW UP                 </t>
  </si>
  <si>
    <t>Bp 135/88_x000D_
pr 78</t>
  </si>
  <si>
    <t>P=RVI on HAART + HTN; +  HCV infection</t>
  </si>
  <si>
    <t>consult senior on starting HEP C medication _x000D_
refill and appoint</t>
  </si>
  <si>
    <t>NO NEW COMPLAINT COME FOR RESULT</t>
  </si>
  <si>
    <t>BP-_x000D_
NO OTHER POSITIVE FINDING</t>
  </si>
  <si>
    <t xml:space="preserve">DEGENERATIVE VHD 2RY TO (SEVEREAS, MILD AR </t>
  </si>
  <si>
    <t>CONTINUE ASPIRIN AND ENALAPRIL_x000D_
ATROVASTATIN 20MG DAILY_x000D_
DISCONTUNUE CARVIDELOL  AND GIVE 1 WEEK APPOINTMENT TO SEE THE BP</t>
  </si>
  <si>
    <t>DEGENERATIVE VHD 2RY TO (SEVEREAS, MILD AR ) (ECHO) ON ENALAPRIL 40 MG PO DAILY,ASA 81MG DAILY,CARVIDELOL 6.25MG DAILY, ATROVASTATIN 40MG DAILY</t>
  </si>
  <si>
    <t>stress and headache 1 week</t>
  </si>
  <si>
    <t xml:space="preserve">PB = 183/117mmgh </t>
  </si>
  <si>
    <t xml:space="preserve">HTN urgency R/ O emergency </t>
  </si>
  <si>
    <t xml:space="preserve">Tr to Emergency </t>
  </si>
  <si>
    <t>BP-140/75_x000D_
NO OTHER POSITIVE FINDING</t>
  </si>
  <si>
    <t xml:space="preserve">cough productive of whitish sputum, no fever, no chest pain, no drenching night sweating, no weight losds, no SOB,no edema, no visual problem to be evaluted, no back pauin, no paresthasia, joint mobility good, good balance, good understanding, cooperative, obesiuity, no stress,  psychosocial distress (her doughter lives i n america and admitted for addiction), good dietyary habit, good hygien (brush tooth), no addiction, adherent to medication, toileting good (constipation), good social inteaction. remarks (no breast mass, no vaginal discharg)FBS 250 mg/dl BP 160/80 mmHg </t>
  </si>
  <si>
    <t>physical fittness (good hand grip strength, can pick 10 kg and walk, no fatigue), slee[ps well, walkinmg distance good, mucle strength good, no em,otional change, no memory loss, good judgement</t>
  </si>
  <si>
    <t>good diseae coutrse + poor glycemic control</t>
  </si>
  <si>
    <t>salt restriction, minimize coffee, be acytive, loose weigfht, vegitable and fruit dish, legumes dish, usre only liquid oil, prevention of fall, get adequate sun light, abvoidfattyoilly food, avoid fried food, no alcohol, foot care (hyvgien, wear loose shoe, becareful while cutting nail, keep moistring legs0, keep candy in pocket</t>
  </si>
  <si>
    <t xml:space="preserve">BP=130/85MMHG PR=88B/MIN     </t>
  </si>
  <si>
    <t xml:space="preserve">HTN + Old Stroke on ASA 81 mg po/d, Atorvastatin 20 mg po/d, Enalapril 10 mg po BID._x000D_
_x000D_
</t>
  </si>
  <si>
    <t xml:space="preserve">BP 128 / 64 </t>
  </si>
  <si>
    <t xml:space="preserve">HTN+old ischemic stroke +R/o CKD and cardiac diseas._x000D_
_x000D_
</t>
  </si>
  <si>
    <t xml:space="preserve">echo, cxr, </t>
  </si>
  <si>
    <t xml:space="preserve">TINGLING SENSATION OVER THE BODY </t>
  </si>
  <si>
    <t xml:space="preserve">86 17 BP=140 / 80 T-36  FBS=140/80  FBS-143 </t>
  </si>
  <si>
    <t>MTF 500 mg po day, Atrovastatin 20mg po/d ,losartan 50mg pod, HCT 25mg po d,Amitriptyline 25 mg po DAILY,</t>
  </si>
  <si>
    <t>burning sensation, dysuria, urgency, frequency,</t>
  </si>
  <si>
    <t>BP_150/80, 160/79_x000D_
pr 78</t>
  </si>
  <si>
    <t>BP=124/84MMHG PR=88B/MIN</t>
  </si>
  <si>
    <t>SAME + ANKLE SWELLING</t>
  </si>
  <si>
    <t xml:space="preserve">93 18 129 / 81 </t>
  </si>
  <si>
    <t>known HTN (GOOD CONTROL)</t>
  </si>
  <si>
    <t>ENALAPRIL 5 MG PO BID,HCT 25 MG PO DAILY</t>
  </si>
  <si>
    <t xml:space="preserve">no cough, no SOB, no edema, no visual problem, good self care, adherenm t to medication, weist circumferance 117 cm/ height 172 cm= 0.68 pt has visceral obesity risk fatty liver. BP 140/90 mmHg </t>
  </si>
  <si>
    <t>physical fitness (good hand grip strength, can pick 10 kg object and walk  but has visceral obesity)sleeps well;, walking distance good, muscle strenmgth good, no emotion al change, nomem,ory loss, good judghement</t>
  </si>
  <si>
    <t>salt restyriction, be activce, minimize coffee, prevention of fall, vegitable and fruit dish,legumes dish, avoidoillyfatty food, avoid fried food, no alcohol, walk for 20 minuters 5 times per week, get adequate sun light</t>
  </si>
  <si>
    <t xml:space="preserve">uncontolled T2 DM + Hyperglycimia 2ry to ? DKA </t>
  </si>
  <si>
    <t xml:space="preserve">RBS . Urine ketone </t>
  </si>
  <si>
    <t>BP=124/68MMHG PR=97B/MIN</t>
  </si>
  <si>
    <t>BP_112/65_x000D_
pr 78_x000D_
FBS-62, 209 , 78, 214</t>
  </si>
  <si>
    <t>patient non- complaint  for escalation of medication _x000D_
appoint after 1 month with glucose monitoring</t>
  </si>
  <si>
    <t>70 18 125 / 80</t>
  </si>
  <si>
    <t>ENALAPRIL 5 MG PO BID, HCT 25 MG PO DAILY and ATENOLOL 25 MG PO DAILTY</t>
  </si>
  <si>
    <t>HTN ENALAPRIL 5 MG PO BID, HCT 25 MG PO DAILY and ATENOLOL 25 MG PO DAILTY</t>
  </si>
  <si>
    <t>still complains of intermittent cough, epigastric burning pain radiating to the back</t>
  </si>
  <si>
    <t>BP 124 / 54 PR 81</t>
  </si>
  <si>
    <t>P1:controlled HTN P2: ANTEROSEPTAL STEMI + p3-ischemic cardiomyopathy with ejection fraction of 35%  On frusemide 20mg daily, spironolactone 25mg daily, Metoprolol 25 mg po bid , ASA 81 MG DAILY, Clopidogrel 75 mg po per day , AND Enalapril 10mg po BID,</t>
  </si>
  <si>
    <t>CXR, update blood works, refill, pantoprazole 40mg po daily</t>
  </si>
  <si>
    <t xml:space="preserve">P1:controlled HTN P2: ANTEROSEPTAL STEMI + p3-ischemic cardiomyopathy with ejection fraction of 35%_x000D_
_x000D_
</t>
  </si>
  <si>
    <t xml:space="preserve">POORLY CONTROLLED T2DM + Asthma </t>
  </si>
  <si>
    <t>T2DM + Asthma on metformin 1.5/1g mg po BID ( MTF 1000mg po bid), doanil 10 mg PO BID ( but she discontinues for the last one month) , salbutamol puff PRN and Beclomethasone 2 puffs BID 9 but she did not took)</t>
  </si>
  <si>
    <t>no cough, no SOB, nom edema,no visual problem, good self catre, adherent to medicatyion , weist circumferance 96 cm/ height 177cm = 0.5 pt has no visceral obesityFBS 260 mg/dl (has addiction for 31 yrskhat, ciggaret and alcohol, want to quiet reason (not important economically affected, married and has one child, had some history of quarel with his wife, married for 10 yrs), motivation to quiet (had experience of quieting all continously for 3 mobnths being at holy place )</t>
  </si>
  <si>
    <t>sleeps well, walking distance good, muscle strength good, no emotional chanmge,no memory loss,good judgement</t>
  </si>
  <si>
    <t>salt restrictrion, be acvtive, minimize coffee, prfevention of fall, vegitable and fruit dish, legumes dish, get adfequate sun light, foot care (hygien, wear loose shoe, becareful while cutting nails, keep moisturizing legs with vaslin), keep  candy in pocket</t>
  </si>
  <si>
    <t>BP=120/77MMHG  PR=66B/MIN</t>
  </si>
  <si>
    <t>T2 DM on MTF 1GM PO BID,GLIBINCLAMIDE 5MG PO DAILY</t>
  </si>
  <si>
    <t>no cough, no SOB, no edema, no visual problem, no back painm,no patresthasdia, good self care, adherent tom medication (pt was not taking daunil) FBS 300 mg/dl (no polysymptoms)</t>
  </si>
  <si>
    <t>sleeps well, walkinh distance good, muscle strength good, no emotional change, nom memory loss, good judghemebnt</t>
  </si>
  <si>
    <t>poor glycemic con trol (operated recently for interstinal obestrucrtion)</t>
  </si>
  <si>
    <t>salt restriction, be active, minimize coffee, preventionof fall, vegitable and fruit dish, legumes dish, get adequate sun light</t>
  </si>
  <si>
    <t>BP=140/79MMHG PR=107B/MIN</t>
  </si>
  <si>
    <t xml:space="preserve">OLD STROKE ( NOT SPECIFIED AS HEMMORGIC OR ISCHEMIC) + ESSENTIAL CHRONIC HYPERTENTION </t>
  </si>
  <si>
    <t>previous complaints have reduced,  nom cough, no SOB, no edema, no visual problem, hypertension on medicvation, no diabetes, no dyslipidemia, good self care</t>
  </si>
  <si>
    <t>sleeps well, walking distance good, muscle strengthn good, no emotional chanmge,n o memory loss, good judgement</t>
  </si>
  <si>
    <t>salt restriction, be active, minimize coffee, prevenmtion of fall, veghitable and fruit dish, legumes dish, get adequate sun light</t>
  </si>
  <si>
    <t>back pain with rafdiculopathy)</t>
  </si>
  <si>
    <t xml:space="preserve">G/App - well looking_x000D_
V/S - PR=77 RR=18 BP=119 / 65 _x000D_
MSS/INT - there is bulk difference b/n Rt and left Lt on both upper and lower limbs_x000D_
CNS - GCS 15/15_x000D_
        - no cranial nerve abnormality_x000D_
        - Power 5/5 on Rt upper and lower limbs_x000D_
        - Power 4+/5 on Lt upper and lower limbs_x000D_
 </t>
  </si>
  <si>
    <t>Ass't - Lt side hemiparesis and disuse atrophy 2ry to ?</t>
  </si>
  <si>
    <t>Plan- come with updated Vit D and Ca++ levels_x000D_
       - told to bring medical recorded HX from the previous center</t>
  </si>
  <si>
    <t>P1- Left leg and thigh disuse atrophy 2ry to ?_x000D_
Hx - had Hx of raised BP 8 month  _x000D_
      - no other chronic illness_x000D_
 Currently on Calcium and Vit D supplimentaion for 1 month_x000D_
Ix Updated_x000D_
Ca++ = 4 (4.4-5.4)_x000D_
Vit D= 25.38 (Insufficient)_x000D_
Brain MRI - unremarkable Brain MRI, Rt frontal,ethimoid and maxillary sinusitis_x000D_
Thoracic spine MRI - small focal intervertebral disc herniation Th8 to L2</t>
  </si>
  <si>
    <t>BP- 140/80</t>
  </si>
  <si>
    <t>Hypertension on Nidepine 10 mg po BID</t>
  </si>
  <si>
    <t>103 17 124 / 81 36C FBS--??</t>
  </si>
  <si>
    <t>HTN with HHD (GOOD CONTROL) and T2DM(???)</t>
  </si>
  <si>
    <t>REFILL,SERIAL BP AND GLUCOSE MEASURMENT</t>
  </si>
  <si>
    <t>BP-123/80_x000D_
pr 78</t>
  </si>
  <si>
    <t>update investiagtions</t>
  </si>
  <si>
    <t>Dyslipidemia on Atrovastatin 20 mg d + LBP on</t>
  </si>
  <si>
    <t>BP_146/70, 130/75, 145/80, 169/104_x000D_
pr 78</t>
  </si>
  <si>
    <t>HCT 25 mg po daily_x000D_
appoint after 3 month</t>
  </si>
  <si>
    <t>P1: HTN on enalapril 10mg po bid and AMT 12.5mg po daily p2: mild fatty liver p2: Bilateral renal cyst + BPH on follow up at urology side</t>
  </si>
  <si>
    <t>72 18 102 / 73_x000D_
FBS-120-150</t>
  </si>
  <si>
    <t>TYPE 2 DM(SUB OPTIMAL CONTROL)</t>
  </si>
  <si>
    <t xml:space="preserve"> NPH 22/12 IU BID and RI 4/4 IU BID</t>
  </si>
  <si>
    <t xml:space="preserve">BP=120/70MMHG _x000D_
PR=69B/MIN     </t>
  </si>
  <si>
    <t xml:space="preserve">98 18 110 / 76 </t>
  </si>
  <si>
    <t>REFILL MEDICALTION</t>
  </si>
  <si>
    <t xml:space="preserve">RT side of face numbnues  burning and tingling of 5 month </t>
  </si>
  <si>
    <t xml:space="preserve">OA upper limb + PNP </t>
  </si>
  <si>
    <t xml:space="preserve">Lipid Prof, FBS, Uric Acid RF </t>
  </si>
  <si>
    <t>RUQ pain,  burning sensation and parsetesia of 3 months_x000D_
burning sensation during urination 1 month_x000D_
Protruding mass  per rectum of long time duration</t>
  </si>
  <si>
    <t>BP_140/90_x000D_
pr 78</t>
  </si>
  <si>
    <t>SUB-Optimal control + ? PN+ ? choleltisis</t>
  </si>
  <si>
    <t xml:space="preserve">LVH 2 TO HTN </t>
  </si>
  <si>
    <t>BP=120/70MMHG   PR=69B/MIN</t>
  </si>
  <si>
    <t>BP- 140/80 FBS - 110</t>
  </si>
  <si>
    <t>WELL CONTROLLED DM + HTN</t>
  </si>
  <si>
    <t>burning epigatsric pain and bloating</t>
  </si>
  <si>
    <t>BP-140/80_x000D_
pr 78</t>
  </si>
  <si>
    <t>pantoprazole 40 mg po daily_x000D_
advise on LSM of HTN</t>
  </si>
  <si>
    <t xml:space="preserve">BP=130/64MMHG PR=88B/MIN  </t>
  </si>
  <si>
    <t>PAIN HAS DECREASED</t>
  </si>
  <si>
    <t>BP=135/79_x000D_
PR-69_x000D_
RT AND LT HAND DEFROMITY AND PAINLESS NODULES_x000D_
RT KNEE SWOLLEN AND TENDER</t>
  </si>
  <si>
    <t xml:space="preserve">RHEUMATOID ARTHERITIS </t>
  </si>
  <si>
    <t>UPDATE ,LFT ,VIRAL MARKERS,CHEST X/RAY, THEN INITIATE MTX 7.5 MG PO WEEKLY_x000D_
CONTINUE NSAIDS</t>
  </si>
  <si>
    <t xml:space="preserve">THIS IS A58 YRS OLD FEMLAE PT PRESENTED WITH EXACERBATION RT KNEE PAIN AND SWELLING OF1 WEEKS _x000D_
 _x000D_
_x000D_
X/RAY--OA + joint effusion_x000D_
RT KNEE JT U/S--RT KNEE JT EFFUSION_x000D_
RA-- REACTIVE_x000D_
</t>
  </si>
  <si>
    <t>PT'S ATTENDANT PRESENTED AND NO NWE COMPLAINT</t>
  </si>
  <si>
    <t>ONLY ATTENDANT PRESENTED</t>
  </si>
  <si>
    <t>known HTN+ Dyslipidemia + old ischemic stroke on medication</t>
  </si>
  <si>
    <t>85 18 128 / 71 36</t>
  </si>
  <si>
    <t>dyslipidemia + neurological pain</t>
  </si>
  <si>
    <t>FBS-130,133,135</t>
  </si>
  <si>
    <t xml:space="preserve">BP=120/70MMHG PR=78B/MIN           </t>
  </si>
  <si>
    <t>T2DM + HTN on NPH 26/14 iu sc am/pm, MTF 500mg po bid, enalapril 10/ 5 mg po bid and atrovastatin 20 mg po/day</t>
  </si>
  <si>
    <t xml:space="preserve">pr68 18 bp126 / 92 to36  so295_x000D_
GCS  COTPP_x000D_
</t>
  </si>
  <si>
    <t xml:space="preserve">Coin tune the medication_x000D_
update liver function test_x000D_
appoint after 1 month _x000D_
_x000D_
</t>
  </si>
  <si>
    <t>known epileptic on phenytoin 100 mg po daily</t>
  </si>
  <si>
    <t>stable V/S,UPDATED INVESTIGATION=ABD U/S= LIVER ;has  normal  size and has homogeneous parenchymal echotexture.There is smooth surface and Sharpe edge.no focal lesion seen.</t>
  </si>
  <si>
    <t>Well controlled T2 DM + HTN+chronic hepatitis C (viral load 792,066iu/ml)</t>
  </si>
  <si>
    <t>Start sofosbuvir-velpatasavir 400/100mg po daily,updated liver enzyeme ,appoint after 1 month ,</t>
  </si>
  <si>
    <t>SYMPTHOMATIC CHOLELENTHIASIS + T2 DM ON MTF - 850 MGPO BID RA(ANTI CCA +ve)</t>
  </si>
  <si>
    <t xml:space="preserve">BP-132/82 </t>
  </si>
  <si>
    <t>Link to physiotherapy and psychiatric clinics</t>
  </si>
  <si>
    <t xml:space="preserve">Known Htn + Recurrent Ischemic stroke + Dyslipidemia _x000D_
-On Enalapril 5mg PO BID, Atrovastatin 40mg PO Dailly </t>
  </si>
  <si>
    <t>Abdominal pain of  1month,  constipation, loss opf appetite and stabbing type of right flank pain. she also had frequency but no  burning sesnation during urination</t>
  </si>
  <si>
    <t>BP-104/69_x000D_
pr 78</t>
  </si>
  <si>
    <t xml:space="preserve">same + ?         </t>
  </si>
  <si>
    <t>MILD FATTY LIVER + DYSPEPSEA</t>
  </si>
  <si>
    <t>BP-140/90_x000D_
pr 78_x000D_
FBS- 270</t>
  </si>
  <si>
    <t>poor glycemic control + r/o DKA</t>
  </si>
  <si>
    <t>KNOWN T2 DM + MILD DKA ( treated)_x000D_
On NPH 20/10 iu</t>
  </si>
  <si>
    <t>CHBV(7 year back) viral load 63 IU,UPDATED INVESTIGATION =Triphasic u/sright mild hydronephrosis with smoothy enhancing urothelium likely 2ny to ascending UTI,LAB Correlation recommended,liver is normal in size has homgenouse attention  contrast enhancement,liver enzyme normal cogaltion profile=normal,advise on dager sign</t>
  </si>
  <si>
    <t>advise on dager sign,appoint after 3 month</t>
  </si>
  <si>
    <t>CHBV(7 year back)</t>
  </si>
  <si>
    <t>she has right shoulder pa</t>
  </si>
  <si>
    <t>g/a well looking v/s BP 119/69MMHG</t>
  </si>
  <si>
    <t>Known HTN -on enalapril 10 mg po BID, amlodpine 5mg po day</t>
  </si>
  <si>
    <t xml:space="preserve">Bp - 112/60 mm Hg </t>
  </si>
  <si>
    <t xml:space="preserve">P- HTN with HHD  + GTC 2DRY TO POST TRAMUATIC + PN </t>
  </si>
  <si>
    <t xml:space="preserve">Amytryptyline 25 mg po daily </t>
  </si>
  <si>
    <t>pr84  BP141 / 89 To36  so2 96</t>
  </si>
  <si>
    <t>known HTN ON AMLODIPINE 10 MG PO/DAY AND ENALAPRIL 10 MG PO/DAY.</t>
  </si>
  <si>
    <t>BP_123/88_x000D_
pr 78</t>
  </si>
  <si>
    <t>DEGENERATIVE LUMBAR DISPOSITIONS: on pregabalin, Meloxicam and Neurobin , ATROVSATATIN - 20 MG PO DAILY</t>
  </si>
  <si>
    <t>FNAC WAS PLANNED BUT PATHGOLOGIST CLAIMED THAT IT IS SMALL TO DO ASPIRATON</t>
  </si>
  <si>
    <t>1 BY 1 CM TENDER LAP OVER RIGHT SUNMANDIBULAR AREA</t>
  </si>
  <si>
    <t>AUGMENTIN 625 MG PO TID FOR 07 DAYS_x000D_
CLINDAMYCIN 300 MG PO TID FOR 07 DAYS_x000D_
CONSIDER INTIATING ANTI TB AFTER COLECTING ESR IF NO RESPONSE TO ANTIBIOTICS</t>
  </si>
  <si>
    <t>REACTIVE LAP TO R/O TB LYMPHADENITIES</t>
  </si>
  <si>
    <t>burning sensation of lower extrimity and numbness</t>
  </si>
  <si>
    <t>BP-138/88, 140/70_x000D_
pr  78</t>
  </si>
  <si>
    <t>refill and advise_x000D_
apoint  3 month</t>
  </si>
  <si>
    <t>P=RVI ON HAART + HTN + H Stoke; ON Nifedipine 20 mg PO day, Enalapril 10 mg PO BID, HCT 25 mg PO/d , Atorvastatin 40 mg po/d , neurobion 1tab po day &amp; Pregabalin 75 mg po/d</t>
  </si>
  <si>
    <t>V/S-bp-127 / 95 home-140-150/90-95</t>
  </si>
  <si>
    <t xml:space="preserve">fair bp control   </t>
  </si>
  <si>
    <t>advised on salt restriction, exercise, see after 3months</t>
  </si>
  <si>
    <t>P1-HTN(10yrs) on amlodipine 10 mg po/d, hct 50 mg po/d enalapril 20 mg po bid</t>
  </si>
  <si>
    <t xml:space="preserve">hearing difficlty </t>
  </si>
  <si>
    <t xml:space="preserve">Bp- 97/76 mm HG </t>
  </si>
  <si>
    <t xml:space="preserve">P- HF 2RY TO DVHD + CORPUMONALE with MILD PHTN &amp; SEC polycythemia + B ASTHMA + T2 DM P5 + Afib </t>
  </si>
  <si>
    <t xml:space="preserve">link to ENT_x000D_
PT,INR,HgA1C </t>
  </si>
  <si>
    <t>v/s stabl,no sign of periferal stigmata of cld,investigation done ,cr normal ,abd/u/s unremarcoble,hep b sag negativ</t>
  </si>
  <si>
    <t xml:space="preserve">Chronic hepatitis C virus(viral load 3,643,355iu/ml) </t>
  </si>
  <si>
    <t>start sofosbuvir-velpatasavir 400/100mg po daily update cbc,RFT,LFT,ABD/U/S,Appoint after one month</t>
  </si>
  <si>
    <t>Chronic hepatitis C virus(viral load 3,643,355iu/ml) 7 year</t>
  </si>
  <si>
    <t xml:space="preserve">no complain_x000D_
</t>
  </si>
  <si>
    <t>v/s-bp-124 / 79, pr-78, calcium(ionized)-1.25(1.13-1.32), vit D-52.6(30-100)</t>
  </si>
  <si>
    <t>d/c calcium, advise on diet, come with vitamin D level and ionized calcium after 3months</t>
  </si>
  <si>
    <t xml:space="preserve">P- Hypocalcemia 20 to ? Vit D Deficiency on Calcium </t>
  </si>
  <si>
    <t>cough has asubsided, symptoms have disapeared_x000D_
but ha burning epigastric pain</t>
  </si>
  <si>
    <t>cap ( treated ) + dyspepsia</t>
  </si>
  <si>
    <t>give PPI_x000D_
advise on danger signs</t>
  </si>
  <si>
    <t>SCAP + TO R/O PTB</t>
  </si>
  <si>
    <t>BP-130-145 /80-95mmhg</t>
  </si>
  <si>
    <t xml:space="preserve">-Do baseline Ix _x000D_
-Start Amlodi[ine 5mg PO daily </t>
  </si>
  <si>
    <t xml:space="preserve">P1- Cholelithiasis _x000D_
P2- Newly Dx htn_x000D_
P3- 02 mo Post partum + 01 month post Relap </t>
  </si>
  <si>
    <t>v/s=stable no sign of perrferal stigimata of CLD INVESTIGATION ,ABD U/S=Ill defined hepatic mass lesions (DDx: Multifocal HCC) DONE 02/9/15,LIVER ENZYEM WERE NORMAL,RFT NORMAL</t>
  </si>
  <si>
    <t>Chronic hepatits C positive(viral load 13,829) + Right lobe HCC( Right hepatectomy done 4 month back) on chemotherapy</t>
  </si>
  <si>
    <t>start sofosobuvir/velpatasvir 400/100mg po daily ,updated RFT,CBC,LFT,APPOINT after 1 month</t>
  </si>
  <si>
    <t xml:space="preserve">Chronic hepatits C positive(viral load 13,829) </t>
  </si>
  <si>
    <t xml:space="preserve">NONE                                              </t>
  </si>
  <si>
    <t>NEUROLOGY GCS 15 /15 _x000D_
POWER 5/5 IN RIGHT UPPER AND LOWER EXTERMITY _x000D_
              4/5 IN LEFT UPPER AND LOWER EXTERIMITY</t>
  </si>
  <si>
    <t xml:space="preserve">BRAIN MRI                                </t>
  </si>
  <si>
    <t xml:space="preserve">CVA TO R/O ICSOL </t>
  </si>
  <si>
    <t xml:space="preserve">pr79 17 BP148 / 81 TO36 SO2  96 </t>
  </si>
  <si>
    <t>HG AIC_x000D_
RFT</t>
  </si>
  <si>
    <t>known type 2 diabetes mellites'_x000D_
Metformin - 500mg po/day glibinclamide 5mg po/day</t>
  </si>
  <si>
    <t>he complians abdominal bloating, abdominal pain otherwise no bleedin from any sites, orthopenia, PND, body swelling</t>
  </si>
  <si>
    <t>v/s-bp-92 / 71, pr-96, INR-INR-2.24</t>
  </si>
  <si>
    <t>P1.Bilateral external jugular vein thrombosis P2.Pulmonary trhomboembolism with PHTN P3.Small colloid thyroid nodule _x000D_
ON WARFARIN 5MG PO /D</t>
  </si>
  <si>
    <t>pantoprazole 40mg po daily, warfarin warfarin 5mg po daily, come with INR after 1month</t>
  </si>
  <si>
    <t>FBS 135 BP 125/83</t>
  </si>
  <si>
    <t xml:space="preserve">REFILL_x000D_
LINK TO OPTHALMOLOGY CLINIC </t>
  </si>
  <si>
    <t xml:space="preserve">Bp - 164/91 mm Hg </t>
  </si>
  <si>
    <t xml:space="preserve">Amlodipine 5 mg po daily </t>
  </si>
  <si>
    <t>do urine analysis</t>
  </si>
  <si>
    <t xml:space="preserve">-Complains about multiple joint pain(knee, ankle) associated with numbness and burning sensation over the rt gluteal area radiating to her pelvis._x000D_
-Has left wrist joit swelling of 02 months_x000D_
-Has been on PO steroids for the past 8yrs PRN (40-20mg) </t>
  </si>
  <si>
    <t>PR-78  BP-137 / 80  SPO2-95%</t>
  </si>
  <si>
    <t>Do Wrist joint x-ray and ANA</t>
  </si>
  <si>
    <t>-P1-? RA _x000D_
P2-Known Asthmatic_x000D_
P3-Right ovarian simple cyst _x000D_
P4-Vit D insufficiency; (Rxed) _x000D_
-on Meloxicam 15mg PO/D</t>
  </si>
  <si>
    <t>DM + P2. HTN + PN</t>
  </si>
  <si>
    <t>v/s-bp-139 / 62 home-126-140/60-66 pr-64</t>
  </si>
  <si>
    <t>advised on LSM, do CBC, RFT, U/A, ECG, see after 1month</t>
  </si>
  <si>
    <t>P1-HTN (uncontrolled) _x000D_
P2-Dyslipidemia_x000D_
on lisinopril 10mg po/d, HCT 25 mg po daily, Simvastatin 20mg po/d</t>
  </si>
  <si>
    <t>BP 171/109</t>
  </si>
  <si>
    <t xml:space="preserve">POORLY CONTOLLED HTN </t>
  </si>
  <si>
    <t>ESCALATE AMILODIPINE TO 10 MG PO DAILY_x000D_
CONTINUE AMITRIPTYLINE 25 PO DAILY_x000D_
MELOXICAM 15 MG PO DAILY _x000D_
HCT 25 MG PO DAILY</t>
  </si>
  <si>
    <t xml:space="preserve">BP-116/82_x000D_
pr 78_x000D_
FBS 102, </t>
  </si>
  <si>
    <t>-Still has drenching type of sweating ,loss of appetite ,LGIF, unquantified but significant amount of wt loss _x000D_
-Has intermittent sharp testicular pain</t>
  </si>
  <si>
    <t>TB work up</t>
  </si>
  <si>
    <t>?Disseminated TB (Pleura and GU)</t>
  </si>
  <si>
    <t>IHD + HTN + Dyspepsia + ? anemia</t>
  </si>
  <si>
    <t xml:space="preserve">dyspepsia feature </t>
  </si>
  <si>
    <t>-Complains about NBNP vomiting of ingested matter 2x/day,Nausea ,epigatric burning pain and,LGIF_x000D_
-Sxx started 02 months ago after having a meal @ a cafe.</t>
  </si>
  <si>
    <t xml:space="preserve">RBS 342                                        </t>
  </si>
  <si>
    <t>POORLY CONTROLLED T1DM + PULMONARY  TB ON ANTI TB</t>
  </si>
  <si>
    <t>REFILL_x000D_
HGA1C_x000D_
APPOINTED TO CAME AFTER 2 WEEKS</t>
  </si>
  <si>
    <t>poorly controlled T1DM + PTB ON ANTI TB 40 /26 U MIXRETARED</t>
  </si>
  <si>
    <t xml:space="preserve">intermittent diarrhea </t>
  </si>
  <si>
    <t>PTB +Acute Both Proximal &amp; Distal DVT +Moderate Anemia (Hb=9.7) 2ry to ? +Mild Hyponatremia</t>
  </si>
  <si>
    <t xml:space="preserve">warfarin 5mg/7.5 mg po daily </t>
  </si>
  <si>
    <t>complains of gynecomasteia</t>
  </si>
  <si>
    <t>BP 114/73_x000D_
pr 78</t>
  </si>
  <si>
    <t>Dx---Cirrhosis , cause ? with ascites</t>
  </si>
  <si>
    <t>type 2 Diabetes mellitus</t>
  </si>
  <si>
    <t xml:space="preserve">no medication </t>
  </si>
  <si>
    <t xml:space="preserve">advise a dinger signs and refill a medication </t>
  </si>
  <si>
    <t>BP_137/93_x000D_
pr 78_x000D_
FBS_163</t>
  </si>
  <si>
    <t xml:space="preserve">ADVise on anti hypertensive _x000D_
NPH  14/8 iu_x000D_
</t>
  </si>
  <si>
    <t>well controlled T2 DM INsulin 12/6_x000D_
HTN on LSM</t>
  </si>
  <si>
    <t>she was discharged 5days back after she stayed for 10days with improvement</t>
  </si>
  <si>
    <t xml:space="preserve">v/s-102 / 71  pr- 110, CNS-COTPP, motor-4+/5 lower extremities, 5/5 over the upper extremities- wt-40kg_x000D_
CSF-gene x-pert-MTB DETECTED RIF RESISTANCE NOT DETECTED_x000D_
CXR-PTB(bilateral ill defined randomly distributed opacity predominantly on upper lobe and left pleural collection), </t>
  </si>
  <si>
    <t>add prednisolone 60mg po daily for 4wks, continue RHZE and pyridoxine, taper prednisolone after 4wks, appoint after 1month with LFT</t>
  </si>
  <si>
    <t>P1-diss TB(?lung, meninges) on RHZE 3tabs(11days) po/d, pyridoxine 50mg po/d_x000D_
P2-?partially treated meningitis (treated)</t>
  </si>
  <si>
    <t>BP-107/65_x000D_
pr 78</t>
  </si>
  <si>
    <t>? PNP + ? RA_x000D_
Lumbosacral MRI- multiple  degenerative spine changes</t>
  </si>
  <si>
    <t>KNOWN HTN WITH HHD + ? UTI</t>
  </si>
  <si>
    <t xml:space="preserve">she has urinery urgency no color change </t>
  </si>
  <si>
    <t>-No new complaints _x000D_
-Pt doesnt want to start medications for DM</t>
  </si>
  <si>
    <t xml:space="preserve">FBS--122-178mg/dl </t>
  </si>
  <si>
    <t>Update IX , Repeat Hga1c , advise on LSM</t>
  </si>
  <si>
    <t>P1= HTN P2= Peripheral neuropathy P3-Newly diagnosed T2DM  (HbA1c= 9.9) p4= ?osteoarthritis -on Amlodipine 5mg po daily, HCT 25 mg po daily, meloxicam 15 mg po daily, pregabalin 75mg po daily, and neurobin 1 tab po daily.</t>
  </si>
  <si>
    <t>Bp- 112/80 mmHg</t>
  </si>
  <si>
    <t>NPH- 14/12 sc BID</t>
  </si>
  <si>
    <t>BRAIN MRI - RIGHT POSTEROLATERAL FRONTAL CORTEX T2 HYPOINTENSE CONGLOMERATE ENHANCING LESION WITH ADJUCENT CORTICAL GLIOSIS ?IN ACTIVE TUBERCULOSIS,WITH SCATTERED MICROANGIOPATHIES</t>
  </si>
  <si>
    <t>SAME +R/O ACTIVE TB</t>
  </si>
  <si>
    <t>URINE LAM,CXR,ESR , ABD US</t>
  </si>
  <si>
    <t>P- Epilepsy+ KNOWN RVI on HAART valproate 500mg PO TID phenytoin 100 mg po bid,</t>
  </si>
  <si>
    <t xml:space="preserve">Bp- 166/114 mmHg </t>
  </si>
  <si>
    <t>P- Htn(uncontrolled) + Old Stroke</t>
  </si>
  <si>
    <t xml:space="preserve">Hct 50 mg po daily </t>
  </si>
  <si>
    <t>BP-135/94_x000D_
pr 78</t>
  </si>
  <si>
    <t>SUB-Optimal bp control</t>
  </si>
  <si>
    <t>refil and advise on LSM _x000D_
appoint after 2 months</t>
  </si>
  <si>
    <t>RVI + HTN AMlodipine 10 mg po daily</t>
  </si>
  <si>
    <t>no hx of SOB, easy fatigablity, orthopenia, PND, body swellng, intermittent claudication</t>
  </si>
  <si>
    <t xml:space="preserve">v/s-bp-140 / 76, home-130-140/80-90 pr-96 rt radial pulse, rt and lt pedis dorsalis are not palpable, MSS-no edema_x000D_
FBS-120-128, </t>
  </si>
  <si>
    <t xml:space="preserve">improving  + r/o PAD     </t>
  </si>
  <si>
    <t>optimize GDMT after RFT and serum electrolyte, come with HBPM and HBGM, see after 1month with RFT, serum electrolyte, lower extremity doppler arterial U/S</t>
  </si>
  <si>
    <t>P1-known HTN and T2DM _x000D_
P2-HFrEF(25-30%) 2ry to Ischemic Cardiomyopathy (EF25-30%) _x000D_
P3-anterolateral STEMI  on MTF 850mg po BID, ASA 81mg po/d, clopidogrel 75mg po/d, atorvastatin 40mg po/d, metoprolol 25mg po bid, enalapril 5mg po bid, spironolactone 25mg po/d, dapa 10mg po/d</t>
  </si>
  <si>
    <t xml:space="preserve">-Complains about rt shoulder pain of 15 days duration </t>
  </si>
  <si>
    <t xml:space="preserve">Home BP measurements-120-100/70-80 mmhg </t>
  </si>
  <si>
    <t xml:space="preserve">SAME+?peripheral neuropathy </t>
  </si>
  <si>
    <t xml:space="preserve">continue meds, add amitriptyline </t>
  </si>
  <si>
    <t>P1-Known Hypertensive_x000D_
-On Losartan 50mg PO Daily, HCT 25mg po/d Atrovastatin 20mg PO/D</t>
  </si>
  <si>
    <t>bp  128 /96</t>
  </si>
  <si>
    <t xml:space="preserve">renal doppler ultrasound tsh_x000D_
</t>
  </si>
  <si>
    <t>known hypertensive + left side nephrolithiasis</t>
  </si>
  <si>
    <t xml:space="preserve">gene xpert detected </t>
  </si>
  <si>
    <t xml:space="preserve">bp 110/70                       </t>
  </si>
  <si>
    <t>pict _x000D_
initiate anti tb</t>
  </si>
  <si>
    <t xml:space="preserve">? pulmonary tb </t>
  </si>
  <si>
    <t xml:space="preserve">-Complains about blurring of vision in both eyes for the past 06 months </t>
  </si>
  <si>
    <t xml:space="preserve">PR-80 BP-160 / 105 SPO2-96% </t>
  </si>
  <si>
    <t>Poor BPand Glycemic control</t>
  </si>
  <si>
    <t>Update Ix, Hga1c</t>
  </si>
  <si>
    <t>P1-T2DM + HTN _x000D_
-on metformin 1 gm po BID, Doanil 10 mg po BID, amlodipine 10 mg po/d, Lasix 20 mg po/d, atorvastatin 20 mg po/d and ASA 81 mg po/d</t>
  </si>
  <si>
    <t>-Has history of recurrent shoulder dislocation and fracture ,the 1st occured 01yr ago and the second occured 02wks ago _x000D_
-This events followed 02 episodes of brief LOC with Aura_x000D_
-No family history of epilepsy</t>
  </si>
  <si>
    <t xml:space="preserve">PR-74 BP-120 / 69 SPO2-96% </t>
  </si>
  <si>
    <t>Same + ?Seizure disorder</t>
  </si>
  <si>
    <t>? Right Shoulder Dislocation + Latarjet Procedure on the left side</t>
  </si>
  <si>
    <t>PR-78  BP-137 / 80  SPO2-95%_x000D_
-Has round face , malar rash_x000D_
-Small non tender swelling over the lt wrist</t>
  </si>
  <si>
    <t>Do Wrist joint x-ray and ANA, Anti-CCP Ab ( if pt affords) HgA1C, FBS</t>
  </si>
  <si>
    <t>-P1-?Seronegative  RA _x000D_
P2-Known Asthmatic_x000D_
P3-Right ovarian simple cyst _x000D_
P4-Vit D insufficiency; (Rxed) _x000D_
P5-?Steroid induced osteoporosis_x000D_
-on Meloxicam 15mg PO/D</t>
  </si>
  <si>
    <t xml:space="preserve">unilat headache_x000D_
photophobia_x000D_
</t>
  </si>
  <si>
    <t>stable   bp=120/70</t>
  </si>
  <si>
    <t>primary headache 20 Migraine headache r/o ICSOL</t>
  </si>
  <si>
    <t>DO BRAIN MRI</t>
  </si>
  <si>
    <t>BP= 147/93,PR=94,FBS=114,138 mg /dl</t>
  </si>
  <si>
    <t>good glycemic control  and  poor BP control</t>
  </si>
  <si>
    <t>refill the medication and advise on diet and tell her to bring serial BP  and FBS measurements for next follow up time</t>
  </si>
  <si>
    <t>Problem List_x000D_
P=T2 DM on MTF 500mg po bid + HTN; ON AMLODIPINE - 5 MG PO/D</t>
  </si>
  <si>
    <t>pr; 73 17 bp; 147 / 80</t>
  </si>
  <si>
    <t xml:space="preserve">known htn+ t2dm + well controlled bg+ fairly controlled </t>
  </si>
  <si>
    <t xml:space="preserve">refill_x000D_
add enalpril 2.5mg po bid _x000D_
appoint after 1 month _x000D_
update hba1c ,lipid profile ,rft_x000D_
adivise on life style mgt </t>
  </si>
  <si>
    <t xml:space="preserve">known HTN (2 yr) + T2DM (3yr) +  on metformin 1000mg po bid, amlodpine 10mg po/d, atrovastatine 20mg po daily_x000D_
_x000D_
echo: borderline lv wall thickness_x000D_
ej: 60% _x000D_
</t>
  </si>
  <si>
    <t xml:space="preserve">feeling tired, feeling thristy  </t>
  </si>
  <si>
    <t>Bp- 120/70 fbs-125 ,_x000D_
recent rbs  - 225, 302, 178, 198</t>
  </si>
  <si>
    <t>further workup , adjust medications and advice</t>
  </si>
  <si>
    <t xml:space="preserve">P1=T1 DM P2= HTN on enalapril 5mg po day ON NPH 16/10 and RI 5/5 IU SC BID( but he took 30/20 and RI 2/2 ) </t>
  </si>
  <si>
    <t>BP=129/69,PR=72</t>
  </si>
  <si>
    <t>refill the medication and advise on diet and tell him  to bring serial BP and FBS measurements for next  follow up time</t>
  </si>
  <si>
    <t>Problem List_x000D_
P=T2 DM( for 5 yrs) + HTN( for 8 yrs) [Follow up at senay clinic for DM &amp; HTN and took Amlodipine 5 mg po/d, Daonil 5 mg po/d] + BOO 2nd BPH with mild LUTS + Left renal simple cyst; on ASA 81 mg po/d Atorvastatin 20 mg po/d, Amitriptyline 12.5 mg po/d</t>
  </si>
  <si>
    <t xml:space="preserve">pr: 85 17 bp: 111 / 77 as/alt: normal t.b: 3.74, d.b: 1.38 alp;186 cbc:hgbsee ;13.6 hct; 42.2 mcv: 85.3 </t>
  </si>
  <si>
    <t xml:space="preserve">KNOWN RVI ON HA ART(Since birth) + ?VIRAL HEPATITIS On 2nd line ART + IDA 2RY MENORHAGIA + anemia corrected </t>
  </si>
  <si>
    <t xml:space="preserve">hold on feso4 _x000D_
repeat cbc,oft u/a _x000D_
see at 3 month_x000D_
</t>
  </si>
  <si>
    <t xml:space="preserve">KNOWN RVI ON HAART(Since birth) + ?VIRAL HEPATITIS On 2nd line ART + IDA 2RY MENORHAGIA ON Fes04 vitamin B complex 01 tab PO daily(corrected) </t>
  </si>
  <si>
    <t>cough productive of thick whitish sputum</t>
  </si>
  <si>
    <t xml:space="preserve">BP=124 / 66 PR= 66 RR=18 </t>
  </si>
  <si>
    <t xml:space="preserve">p1: boo 2ry to bph+ ? neurogenic bladder _x000D_
p2: disc prolapse </t>
  </si>
  <si>
    <t>refill medication_x000D_
advise on chest therapy _x000D_
Azithromycin 500mg po daily</t>
  </si>
  <si>
    <t>p1: boo 2ry to bph+ ? neurogenic bladder _x000D_
p2: disc prolapse _x000D_
on Gapapentin 300mg po daily, neurobin 1 tab po daily ( he was refused to have surgery)</t>
  </si>
  <si>
    <t>p1: boo 2ry to bph+ ? neurogenic bladder _x000D_
p2: disc prolapse _x000D_
on Gapapentin 300mg po daily, neurobin 1 tab po daily ( he was refused to have surgery)_x000D_
tramadol 50mg po daily</t>
  </si>
  <si>
    <t>BP=121/75,120/80,127/85,PR=94</t>
  </si>
  <si>
    <t>Problem List_x000D_
Well controlled HTN</t>
  </si>
  <si>
    <t>T2 DM + PN+DIABETIC RETINOPATHY+DRUG INDHERANCE + ?NEWLY DX STAGE 1HTN</t>
  </si>
  <si>
    <t xml:space="preserve">re fill his mdication </t>
  </si>
  <si>
    <t>bp 140 / 82   pr  102</t>
  </si>
  <si>
    <t>HF 2RY TO effusive constrictive pericarditis PPTED BY CAP + TB Pericarditis( empirically) +known RVI ( ON HAART)</t>
  </si>
  <si>
    <t>make predinsolon 30 mg po daily for 4 wks RTC after 4wks</t>
  </si>
  <si>
    <t>HF 2RY TO effusive constrictive pericarditis PPTED BY CAP + TB Pericarditis( empirically) +known RVI ( ON HAART)+? on ANTI-TB(1month), COTRIMOXAZOLE 960 MG PO/D, PREDINSOLON 60 MG PO/D, LASIX 20 MG PO/D, pyridoxine 25 mg po daily</t>
  </si>
  <si>
    <t>Problem List_x000D_
P1= HTN on amlodipine 10 mg po once /day, HCT= 25mg po once /day</t>
  </si>
  <si>
    <t>burning sensation over the umbilics and left side of the body</t>
  </si>
  <si>
    <t>bp=130/88mmhg PR=88b/min</t>
  </si>
  <si>
    <t>same + ?dyspepsia</t>
  </si>
  <si>
    <t xml:space="preserve">follow up        </t>
  </si>
  <si>
    <t xml:space="preserve">frequent home bp: 153/60  FBS; 121MG/DL </t>
  </si>
  <si>
    <t xml:space="preserve">Post op (LBO) +  HTN + poor bp control + impaired glucose tolerance </t>
  </si>
  <si>
    <t xml:space="preserve">refill_x000D_
add hct 12.5mg po/d _x000D_
see after 3 months _x000D_
update  all ixs _x000D_
advise on life style mgt </t>
  </si>
  <si>
    <t>P-1 Post op (LBO) P-2 HTN On- Amlodipine 10 mg po/d - enalapril 10 mg po bid</t>
  </si>
  <si>
    <t xml:space="preserve">come for followup ,no new complaint </t>
  </si>
  <si>
    <t xml:space="preserve">BP- 130/80_x000D_
</t>
  </si>
  <si>
    <t>right side hemiparesis 2ry to left thalamic acute hemorrhagic stroke( improving)+ left side hemiparesis 2ry to old hemorrhagic stroke+ known hypertensive</t>
  </si>
  <si>
    <t>advice and refill medications_x000D_
encourage bedside physiotherapy</t>
  </si>
  <si>
    <t>BP=117/75,115/72/132/76,PR=80,FBS=90,105,106 mg/dl</t>
  </si>
  <si>
    <t>Problem List_x000D_
P=T2DM + HTN on metformin 500 mg po/d and HCT 25 mg po/d</t>
  </si>
  <si>
    <t>bp=130/90mmhg pr=67b/min</t>
  </si>
  <si>
    <t xml:space="preserve">bp  110 / 68         </t>
  </si>
  <si>
    <t>council her on high fiber diet</t>
  </si>
  <si>
    <t>HHD(pEF)+ B.Asthma + CHTN on HCT 25 mg po daily, symbicort 2 puff bid and Salbutamol 4 Puffs PRN, prergabalin 75mg po/d, meloxicam 15mg po/d</t>
  </si>
  <si>
    <t>work up ......</t>
  </si>
  <si>
    <t xml:space="preserve">fbg; 120mg/dl lipid profile : ldl; 50 hdl: 54 cholestrol; 114 triglycerides; 69 </t>
  </si>
  <si>
    <t xml:space="preserve">KNOWN T2 DM + STAGE 2 COLONIC Ca resected 4 YRS + well controlled bg + targeted lipid profile </t>
  </si>
  <si>
    <t xml:space="preserve">refill_x000D_
atrovastatin 20mg po/d _x000D_
update all ixs _x000D_
advise on life style mgt _x000D_
see 3 months </t>
  </si>
  <si>
    <t>KNOWN T2 DM + STAGE 2 COLONIC Ca resected 4 YRS BACK on metformin 500 mg po/d and atrovastatin 40 mg/d_x000D_
_x000D_
l</t>
  </si>
  <si>
    <t xml:space="preserve">type 2 diabetics mellitus + M.headache </t>
  </si>
  <si>
    <t xml:space="preserve">nop objective finding </t>
  </si>
  <si>
    <t>bp=117/77mmhg pr=76b/min</t>
  </si>
  <si>
    <t xml:space="preserve">follow up              </t>
  </si>
  <si>
    <t>BP=110/80,110/70,148/73,PR=84,FBS=80,86,91,127 mg /dl</t>
  </si>
  <si>
    <t>Problem List_x000D_
Problem List p1: TI2DM on NPH 50/30 p2. HTN on Amlodipine 5 mg po daily</t>
  </si>
  <si>
    <t>no cough,no SOB,,  no  edema, glaucoma on follow up, back pain, paresthasia, joint mobility good, good balance,good understanding, cooperative, no obsity, no stress, no psychosocial distress, good dietary habit, good hygien (brush tooth), no addiction, toileting good , good social interaction. remarks (no BPH symptoms0</t>
  </si>
  <si>
    <t>salt restriction, be active, minimize coffee, prevention of fall, vegitable and fryuit dish, legumes dish, use only liquid oiil, get adequate sun light</t>
  </si>
  <si>
    <t>Headache and easy fatigability_x000D_
bilateral leg swelling</t>
  </si>
  <si>
    <t>BP=129 / 70 PR= 82 RR=17 _x000D_
FBS= 72</t>
  </si>
  <si>
    <t xml:space="preserve">P1=T2DM _x000D_
P2= HTN with HHD </t>
  </si>
  <si>
    <t>refill medication_x000D_
send for CBC, RFT, LFT, Lipid profile</t>
  </si>
  <si>
    <t>P1=T2DM _x000D_
P2= HTN with HHD _x000D_
on NPH 16/10iu bid, MTF 500 mg po bid, amlodipine 5 mg po daily, atrovastatin 40 mg po daily, ASA 81 mg po daily, losartan 50 mg po daily, lasix 40 mg po daily, neurobin 1 tab po daily, and AMT 25 mg po daily and</t>
  </si>
  <si>
    <t xml:space="preserve">he complains of vomiting of 4 episodes/24hr _x000D_
otherwise no hx of diarrhea _x000D_
</t>
  </si>
  <si>
    <t xml:space="preserve">pr; 89 17 bp; 86 / 61 CDAI: 47 cbc; normal  lft; normal </t>
  </si>
  <si>
    <t xml:space="preserve">CHRONIC ACTIVE COLITIS ?(CD) + RECTAL TUBULAR ADENOMA (RESECTED) (BIOPSY PROVEN)_x000D_
</t>
  </si>
  <si>
    <t xml:space="preserve">omeprazole 20mg po bid _x000D_
do esr,stool for ova and parasite ,update oft </t>
  </si>
  <si>
    <t>BP=110/72,PR=58,FBS=105,106,107 mg/dl</t>
  </si>
  <si>
    <t>refill the medication and advise on diet and tell him to bring serial FBS and BP measurements for next follow up time</t>
  </si>
  <si>
    <t>Problem List_x000D_
P=T2 DM On MTF 500mg/day</t>
  </si>
  <si>
    <t>she has nonb specific symptoms.</t>
  </si>
  <si>
    <t xml:space="preserve">B/P--140/60 , PR--60 ,  Thoraco- lumbar X-ray -- normal except few osthiophytes </t>
  </si>
  <si>
    <t>no cough, no SOB, no edema, no visual problem, had 4 episode of seizure in the past 3 months, no headache, no fever, adherent to medication, sleeps well, no addiction, no bright light exposure, no swimming, no car driving, no stress, feels depressed (3rd year university stiudent, there are more exams, more studies), no psychosocial distress, have good family support</t>
  </si>
  <si>
    <t>sleeps well, not sad look, no blnking of eyes, she is not hyperactive, good mem,ory , good judghement</t>
  </si>
  <si>
    <t>stay away from (hight, swimming,, sharp objecyts, driving, fire), no alcpohol, get enough rest</t>
  </si>
  <si>
    <t>bp=131/83mmhg pr=76b/min</t>
  </si>
  <si>
    <t xml:space="preserve">follow up                        </t>
  </si>
  <si>
    <t>he has good improvment (no cough, sob, night sweeting)</t>
  </si>
  <si>
    <t>decreased air entry over rt lower third of thechest and dullness</t>
  </si>
  <si>
    <t>right side thoracotomy and tube thoracostomy was done for indication of loculated empyema</t>
  </si>
  <si>
    <t>do cxr, cbc,esr</t>
  </si>
  <si>
    <t>right side thoracotomy and tube thoracostomy was done for indication of loculated empyema 45 days back, he complrted iv antibiotics</t>
  </si>
  <si>
    <t>Sense of indigestion and Epigastric discomfort of 1 month</t>
  </si>
  <si>
    <t xml:space="preserve">BP= 152/90 PR=89 RR=17 </t>
  </si>
  <si>
    <t>P1= HTN _x000D_
P2= ?dyspepsia</t>
  </si>
  <si>
    <t>refill medication_x000D_
send for ECG, stool exam, abdominal U/s</t>
  </si>
  <si>
    <t>P1= HTN _x000D_
on atenolol 50 mg, enalapril 10 mg po day, atrovastatin 20 mg po day, HCT 25 MG PO/DAY</t>
  </si>
  <si>
    <t>BP=149/78,150/84,PR=73,</t>
  </si>
  <si>
    <t>REFILL THE MEDICATION AND ADVISE ON DIET and tell him to bring serial BP measurements for next follow up time</t>
  </si>
  <si>
    <t>Problem List_x000D_
P=HTN+OLD STROKE(3 YRS); ON HCT 25 MG PO/DAY,AMLODIPINE 10 MG PO/DAY,METOPROLOL 50 MG PO/DAY,CANDESARTAN 16 MG PO BID</t>
  </si>
  <si>
    <t>she still has on and off cough with wheezes .</t>
  </si>
  <si>
    <t xml:space="preserve">V/S --WNL , chest -- scattered wheezes </t>
  </si>
  <si>
    <t xml:space="preserve">Symbicort puff + prednisolone  20, mg for 10 days then 10 mg </t>
  </si>
  <si>
    <t>Dx--RVI + COPD + Anxiety</t>
  </si>
  <si>
    <t>BP=149/78,150/84,PR=73, he discontinued candesartan for the last 3 months</t>
  </si>
  <si>
    <t>no cough, no SOB, no edema, no visual problem,, no depressive symptoms, back pain sunbdsided, no paresthasia, goes to work daily, has enough income to support herself, no stress, no psychosocial diostress, good social interaction. remarks (no breast mass, nno vaginal discharge)</t>
  </si>
  <si>
    <t>salt restriction, be active, minim ize coffee, prebvention of falll, vegitable and fruit dish, legumes dish, get adequate sun light, get enough rest, get enough fluid</t>
  </si>
  <si>
    <t>BP-130/70_x000D_
NO OTHER POSITIVE FINDING</t>
  </si>
  <si>
    <t xml:space="preserve">pr; 84 17 bp: 109 / 76  home fbg: 80-108 ppg: 116-148mg/dl </t>
  </si>
  <si>
    <t xml:space="preserve">well controlled t2dm </t>
  </si>
  <si>
    <t xml:space="preserve">refill_x000D_
see after 3 month_x000D_
advise on life style mgt_x000D_
update all ixs </t>
  </si>
  <si>
    <t>T2DM ON NPH 16/10 --atrovastatin 20 mg po once daily -fluoxetine 60 mg po morning , olanzapine 5 mg po nocturnal</t>
  </si>
  <si>
    <t>BP=148/85MMHG PR=68B/MIN</t>
  </si>
  <si>
    <t>T2DM NPH - 26/18 IU SC BID and metformin 500 mg po daily.</t>
  </si>
  <si>
    <t>pr99 rr18 bp115 / 84  decreased air entry over lower 2/3rd of lt chest and dullness</t>
  </si>
  <si>
    <t>p= 30th post tracheostomy day for 'Hydro Pneumothorax 2ry to ?Tuberculous Empyema</t>
  </si>
  <si>
    <t>do control cxr</t>
  </si>
  <si>
    <t xml:space="preserve">p= 30th post tracheostomy day for 'Hydro Pneumothorax 2ry to ?Tuberculous Empyema ON RHZE 4 tabs per day pyridoxine 50 mg po once daily </t>
  </si>
  <si>
    <t>140/90 NO OTHER POSITIVE FINDING</t>
  </si>
  <si>
    <t>HTN + IHD on Enalapril 10 mg po Bid, AMLODEPINE 10MG mg PO DAILY and HCT 25 MG PO DAILY amlodipine 5mg po daily and ASA 81 mg po daily</t>
  </si>
  <si>
    <t>BP=135/77,140/75,PR=67,FBS=92,105,110 mg/dl</t>
  </si>
  <si>
    <t>Problem List_x000D_
P1=HTN on Amlodipine 10 mg d, Enalapril 10 mg Bid, HCT 25 mg d P2=TIIDM on MTF 500 mg po/d P3. Mild deg. Spondylopathy; on Meloxicam 15 mg po/d[ D/C for the past 10 days]</t>
  </si>
  <si>
    <t>BP=125/74MMHG PR=74B/MIN</t>
  </si>
  <si>
    <t xml:space="preserve">FOLLOW UP       </t>
  </si>
  <si>
    <t>KNOWN EPILIPTIC PATIENT</t>
  </si>
  <si>
    <t xml:space="preserve">Urinary frequency and urgency, nocturia (5-6 times), terminal dribbling, urinary hesitance, dysuria of 20 days </t>
  </si>
  <si>
    <t xml:space="preserve">BP= 145 / 83 PR=80 RR=17 </t>
  </si>
  <si>
    <t xml:space="preserve">P1= P=HTN +?HHD + G 1 HYPERTENSIVE RETINOPATHY_x000D_
P2= T2DM_x000D_
P3 = Dyslipidemia_x000D_
P4= ?2ndry  polycythemia _x000D_
P5=? hyperuricemia_x000D_
P6 = ? BOO 2ndry to ? BPH + ? UTI_x000D_
P7= ?erectile dysfunctio </t>
  </si>
  <si>
    <t>refill meds_x000D_
send for CBC, U/A, RFT, abdomino Pelvic U/S_x000D_
consult senior on starting Sildenafil</t>
  </si>
  <si>
    <t>P1= P=HTN +?HHD + G 1 HYPERTENSIVE RETINOPATHY_x000D_
P2= T2DM_x000D_
P3 = Dyslipidemia_x000D_
P4= ?2ndry  polycythemia _x000D_
P5=? hyperuricemia_x000D_
on Amlodipine 10mg po QD, Enalapril 5mg po QD,  Atorvastatin 20mg QD, MTF 500mg  QD</t>
  </si>
  <si>
    <t xml:space="preserve">V/S --WNL , chest --clear , Abdomen - unremarkable  but there is keloid picture nodule which oozes pussy matter .CBC --WNL , U/sound of abdomen --Normal study . MRI of the perineum-- Inter sphincteric  fistula . Colonoscopy  - terminal  Ileitis ( ? CD ) .with no stricture </t>
  </si>
  <si>
    <t xml:space="preserve">crohn's disease </t>
  </si>
  <si>
    <t xml:space="preserve">Try prednisolone with 40 mg then taper </t>
  </si>
  <si>
    <t>she has been having perianal pain since 1- 2 years which finally developed perianal swelling which ruptured spontaneously  and it still oozes pussy matter .</t>
  </si>
  <si>
    <t xml:space="preserve">dysuria ,urgency </t>
  </si>
  <si>
    <t>pr; 80 17 bp; 119 / 74</t>
  </si>
  <si>
    <t>do urine culture ,cervical x ray abd right sholder x ray _x000D_
meloxicam 15mg po /d for 1month</t>
  </si>
  <si>
    <t>HTN (on dietary modification) + vitamin D deficiency (treated ) ANA sceering= Negative Rheumatoid factor= &amp;lt;20 (Normal)</t>
  </si>
  <si>
    <t>bp=150/80mmhg pr=78b/min</t>
  </si>
  <si>
    <t>P=HTN ON ENALAPRIL 10 MG PO BID , amlodipine 5 mg po</t>
  </si>
  <si>
    <t>no cough,no SOB, no edema,m no visual problem, no back pain, mild paresthasia, joint mobility good, good baance, good understanding, cooperative, no obesity, no stress, no psychosocial distress, good dietary habit, good hygien 9brush tooth), no addiction, adherrent to medication, toileting good,goo social interaction. remarks (BPH on follow up)weist circumferance 90 cm/ height 175 cm= 0.5 pt has no visceral obesity</t>
  </si>
  <si>
    <t>sleeps well, walking distance good, muscle strengthn good, no emotional change,no memory loss, good judgement</t>
  </si>
  <si>
    <t>salt restriction, be active, minimize coffee, prevention of fall, veghitable and fruit dish, legumes dish, gt adequate sun light, eat (banana, toattoo and pottatto for pottasium supplementation)</t>
  </si>
  <si>
    <t>seen today, pharmacy want am and pm medication separately</t>
  </si>
  <si>
    <t xml:space="preserve">BP= 124 / 62 PR= 82 RR=18 </t>
  </si>
  <si>
    <t>P1= HTN _x000D_
P2= right tibial COM_x000D_
P3= OA of upper limb</t>
  </si>
  <si>
    <t>refill medication _x000D_
send for RFT, S/e-</t>
  </si>
  <si>
    <t xml:space="preserve">P1= HTN _x000D_
P2= right tibial COM_x000D_
P3= OA of upper limb_x000D_
on </t>
  </si>
  <si>
    <t>BP- 150/90 , NO POSITIVE FINDING</t>
  </si>
  <si>
    <t>KNOWN HTNSIVE ON ENALAPRIL 5 MG , HCT 25MG PO DAILY</t>
  </si>
  <si>
    <t>BP=147/80,PR=70</t>
  </si>
  <si>
    <t xml:space="preserve">Problem List_x000D_
p1: RVI on HAART ( 8yrs) p2: HTN on Amlodipine 10 mg po/d, Atenolol 25 mg po/d, enalapril 10 mg po/d and ASA 81 mg po/d </t>
  </si>
  <si>
    <t>bp=126/84mmhg pr=88b/min</t>
  </si>
  <si>
    <t>wbc:1.6 hgb;12.6 hct; 36.7 plt: 217 ast/alt: normal _x000D_
_x000D_
pr; 84 18 bp: 86 / 60</t>
  </si>
  <si>
    <t xml:space="preserve">refill_x000D_
see at 1 month _x000D_
update all ixs _x000D_
</t>
  </si>
  <si>
    <t>Recto-Sigmoid junction stricture 2o to IBD(ULCERATIVE COLITIES) WITH PANCYTOPENIA(IMPROVING) + ON SULFASALAZINE 1 GM PO/D, FOLIC ACID 5 MG PO/D, FeSO4 325 mg PO daily COLONOSCOPY ON (MAR 11/2020)= SIGMOID NARROWING AT 15 CM FROM ANAL VERGE BIOPSY ON 02/22/2021=FRAGMENTS OF COLONIC MUCOSA WITH PARTIALLY ERODED AND FIBROSED LAMINA PROPRIA HAVING DISTORTED CRYPTS WITH PLASMACYTOSIS WITH LITTLE HEMORRHAGE AND SCANT POLYMORPHS LI</t>
  </si>
  <si>
    <t>indigestion, abdominal discomfort of 1 week, loose stool  _x000D_
high records of RBS</t>
  </si>
  <si>
    <t>BP= 152/73, PR= 74</t>
  </si>
  <si>
    <t xml:space="preserve">P1= poorly controlled T1DM_x000D_
</t>
  </si>
  <si>
    <t>send for RFT, U/A, RBS</t>
  </si>
  <si>
    <t>P1= Type 1 DM _x000D_
on NPH 24/14, RI 2/2</t>
  </si>
  <si>
    <t>BP= 152/73, PR= 74_x000D_
recorded FBS= 230, 262, 221_x000D_
RBS= 420, 508, 586</t>
  </si>
  <si>
    <t xml:space="preserve">bp=160/78mmhg pr=88b/min          </t>
  </si>
  <si>
    <t xml:space="preserve">follow up                </t>
  </si>
  <si>
    <t>loss of happetit</t>
  </si>
  <si>
    <t>BP=175/96,PR=120,FBS=203,227,250mg/dl</t>
  </si>
  <si>
    <t>poor BP and  poor glycemic control</t>
  </si>
  <si>
    <t xml:space="preserve">refill the medication and advise on diet and tell her to bring serial BP and FBS measurements for next follow up time. </t>
  </si>
  <si>
    <t>Problem List_x000D_
T 2 DM; on NPH 24/14 iu SC BID, metformin 500 mg po bid</t>
  </si>
  <si>
    <t>teary eyes of 1 month</t>
  </si>
  <si>
    <t xml:space="preserve">BP= 114 / 77 PR= 101 RR= 17 </t>
  </si>
  <si>
    <t>P=known HTN( for the past 5 yr) _x000D_
p2= Old Hemorrhagic stroke</t>
  </si>
  <si>
    <t>refill meds_x000D_
link to ophtha OPD</t>
  </si>
  <si>
    <t>P=known HTN( for the past 5 yr) _x000D_
p2= Old Hemorrhagic stroke_x000D_
ON Amlodipine 10mg po/day</t>
  </si>
  <si>
    <t>no cough, no SOB, no edema, no visual problem evaluted, no back pain, no paresthasioa, joint mobility good (left knee swelling, hot tender ), good balance, good un derstanding, coopertive, no obesity, no stress,no psychosocial distress, good dietary habit, good hygien 9brush tooth), no addiction, adherent to medication, toliting good,good social interaction. rematrks (no breast mass, no vaginal discharghe)weist circumferance 93 cm/ height 158 cm= 0.58 pt has non significant visceral obesity</t>
  </si>
  <si>
    <t>good diseae coyurse + oligoarthrites</t>
  </si>
  <si>
    <t>sal;t restriction, be acvtrive, minimize coffee, prevenmtion of fall, vegitable and fruit dish, legumes dish, avoid fattyoilly food,avoifd fried food, no alcohol, fget adequate sun light, eat (banmana, tomattoo and pottato for pottasium supplementation )</t>
  </si>
  <si>
    <t>BP=127/92MMHG PR=66B/MIN</t>
  </si>
  <si>
    <t xml:space="preserve">FOLOW UP      </t>
  </si>
  <si>
    <t>Problem List_x000D_
T 2 DM; on NPH 24/10 iu SC BID, metformin 500 mg po bid</t>
  </si>
  <si>
    <t>she has nonspecific symptoms  but nom dyspepsia . No vomiting . No melena .</t>
  </si>
  <si>
    <t>V/S- -WNL , pale conjunctiva , chest --clear . Abdomen -- unremarkable . CBC --( Hgb--9.7 , platelets - 276 000 , MCV -60.2 fl ) .Free T4 --1.08 ( 0.9---1.72) , Free T3 --3.22 ( 2 --4.2 ) .TSH --6.42 ( 0.3 --4.5 ).</t>
  </si>
  <si>
    <t>still anaemic  = controlled toxicity ( ? iatrogenic  Hypo ).</t>
  </si>
  <si>
    <t>PTU 50 mcg po 5 times per week + Gastroscopy .</t>
  </si>
  <si>
    <t>BP=128/81MMHG PR=94B/MIN</t>
  </si>
  <si>
    <t>P1= HTN _x000D_
P2= right tibial COM_x000D_
P3= OA of upper limb_x000D_
on Atrovastatin 40mg QD, Enalapril 5MG qd, spironoloactone 12.5 MG PO qd, ASA 81MG PO qd, mebo cream 0.25%, Honey wound care</t>
  </si>
  <si>
    <t>BP= 146 / 79 PR=107 RR=17 _x000D_
Recorded FBS= 254, 248, 242, 198, 182, 197</t>
  </si>
  <si>
    <t xml:space="preserve">P1=Toxic MNG _x000D_
P2= poorly controlled T2DM _x000D_
P3= poorly controlled HTN; </t>
  </si>
  <si>
    <t>send for RFT, Lipid profile, U/A HbA1c, TFT_x000D_
refill medication</t>
  </si>
  <si>
    <t>P1=Toxic MNG  _x000D_
P2= T2DM _x000D_
P3= HTN; - _x000D_
on MIXTARD 22/14 IU SC BID, Enalapril 10 mg po/d, Propranolol 40 mg po per day, PTU 100 mg po bid</t>
  </si>
  <si>
    <t>BP=130/80,140/80,PR=76</t>
  </si>
  <si>
    <t>Problem List_x000D_
P=HTN on Amlodipine 10 mg po/d</t>
  </si>
  <si>
    <t>BP=148/81MMHG PR=102B/MIN_x000D_
SPO2=87%</t>
  </si>
  <si>
    <t xml:space="preserve">he complains urinary fequency,\nocturia,driblling ,hestiancy and asssocated right anterior chest pain for the past 1yrs . he had hx of htn not on medication ._x000D_
OTHERWISE : NO HX OF SQUEEZING CHEST PAIN,dysuria,,cough </t>
  </si>
  <si>
    <t xml:space="preserve">bp: 138/ 76  pr: 86 </t>
  </si>
  <si>
    <t xml:space="preserve">?BPH + ?OSTEOARTHRITIS + ?COSTOCHONDRITIS r/o acs + known htn </t>
  </si>
  <si>
    <t xml:space="preserve">cbc,oft ,u/a ,ECG ,uric acid ,oft ,rf ,lipid profile </t>
  </si>
  <si>
    <t xml:space="preserve">?BPH + ?OSTEOARTHRITIS + ?COSTOCHONDRITIS r/o acs </t>
  </si>
  <si>
    <t xml:space="preserve">V/s-- WNL , AST -20 , ALT--23 , Total cholesterol-- 146 , TG--174  ( 550--732 ) , LDL--73 . </t>
  </si>
  <si>
    <t xml:space="preserve">SIGNIFICANT IMPROVWMENT </t>
  </si>
  <si>
    <t xml:space="preserve">Dx --- Hypertriglyceridemia  +  ? periumbilical; hernia </t>
  </si>
  <si>
    <t>COMPLAIN EASYFATIGABLITY, PROFUSE SWEATING,FEELING SLEEPY, THROAT DISCOMFORT AND PAIN</t>
  </si>
  <si>
    <t>BP- 120/70_x000D_
 HEENT -THYROID IS ENLARGED ,MORE ON LEFT SIDE,FIRM AND NON TENDER TO TOUCH</t>
  </si>
  <si>
    <t>SAME+ NODULAR GOITER</t>
  </si>
  <si>
    <t>FURTHER INVESTIGATION</t>
  </si>
  <si>
    <t>SUB MANDIBULAR GLAND EXCISION 2 YEAR BACK +?SALIVARY GLAND FISTULA+EU GOITER</t>
  </si>
  <si>
    <t>BP=115/63MMHG PR=77B/MIN</t>
  </si>
  <si>
    <t xml:space="preserve">FOLLOW UP                </t>
  </si>
  <si>
    <t>- bilateral leg swelling of 3 years which is on and off type, painless wiht exertional shorteness of breath and easy fatiguability on mild exertion, no orthopnea, PND_x000D_
- she has paplpitaion, heat intolerance, irritability _x000D_
- she has anterior neck swellin</t>
  </si>
  <si>
    <t>PR- 92 Regular _x000D_
RR- 20 _x000D_
HEENT- PC, NIS_x000D_
small anterior neck mass that moves with deglutition _x000D_
RS- clear chest _x000D_
CVS- JVP is flat_x000D_
s1 and s2 are heard_x000D_
no murmur or gallop _x000D_
no edema _x000D_
ECHO- NR_x000D_
ECG - Sinus_x000D_
US- functional cyst_x000D_
OFT, CBC - NR_x000D_
urine - NR_x000D_
FT3- 19.11 (2.8-7.1)_x000D_
FT4- 30.7 (12-22)_x000D_
TSH - 0.08</t>
  </si>
  <si>
    <t>?Thyrotoxicosis + Ovarian Cyst</t>
  </si>
  <si>
    <t xml:space="preserve">Neck US          _x000D_
</t>
  </si>
  <si>
    <t>BP=130/90MMHG PR=78B/MIN</t>
  </si>
  <si>
    <t>Came with a compliant of RANNY NOSE AND DYSPEPETIC SYMPTOMES</t>
  </si>
  <si>
    <t>URTI+SAME AS ABOVE</t>
  </si>
  <si>
    <t>HOME MADE REMEDY_x000D_
ANTI ACID SYRUP</t>
  </si>
  <si>
    <t>P=A Known RVI PT on HAART</t>
  </si>
  <si>
    <t>cough and chest pain of 4 days duration</t>
  </si>
  <si>
    <t xml:space="preserve">BP= 120 / 80 PR= 81 RR= 20 </t>
  </si>
  <si>
    <t>P1= 1o headache 2o to migraine headache_x000D_
P2= bilateral nephrolithiasis</t>
  </si>
  <si>
    <t>tamsulosin 0.4mg po QD for 2 weeks _x000D_
guaIfenesin syrup_x000D_
link to surgical OPD</t>
  </si>
  <si>
    <t>COMPLAINS BEHAVIOURAL CHANGE, MEMORY LOSS ( WITNESSED FROM FAMILY MEMBER)</t>
  </si>
  <si>
    <t xml:space="preserve">BP-NO POSITIVE  FINDING_x000D_
</t>
  </si>
  <si>
    <t xml:space="preserve">WELL CONTROLLED T2DM </t>
  </si>
  <si>
    <t>TRANSFER TO PSYCHIATRY</t>
  </si>
  <si>
    <t>=T2DM on NPH 34/22 IU SC BID,METFORMIN 500 MG PO/DAY, P2= HTN; ON AMLODIPINE 10 MG PO/DAY. HCT 25 MG PO/D</t>
  </si>
  <si>
    <t xml:space="preserve">fatigue, interrmittent mild cough, headache (left sided, nausea, has headache once a month, stays daily since 2 months, doesn't respomnd with medication, aggravated by stress, not related to weather, or eating cheese, sleeps poorly since one month), no cough, no SOB, no edema, no visual problem (blurring of visuion, redness,no lactrimation), no back pain,  paresthsia, (left sided worse at cold weather),joint mobility good,good balance, good understanding, cooperastive,  no obesity, no stress, has psychosocial distress, good dietary habit, good hygien (bruish tooth), no addictrion, adherent to medfication, toileting good (constiopation), good social interaction. remarks (no breast mass, no vaginal discharhge)weist circumferance 85 cm/ height 155 cm= 0.54 pt has no visceral onbesity.BP 120/80 mmHg </t>
  </si>
  <si>
    <t>sleeps poorly, walkin g distance weak, no emotional change, no memory loss, good judgemrent</t>
  </si>
  <si>
    <t>fatigue syndrome+ mygrain headache</t>
  </si>
  <si>
    <t>salt restriction, be active, take enough fluids, minimize coffee, prevention of fall, vegitable and fruit dish, legumes dis, get adequate sunlight, get a cup of milk daily (TSH, electrolyte, ultrasound,CBC requested)</t>
  </si>
  <si>
    <t>hypertension., HHD</t>
  </si>
  <si>
    <t xml:space="preserve">BP= 147 / 81 PR=69 RR=18 </t>
  </si>
  <si>
    <t xml:space="preserve">P1= KNOWN RVI ON HAART+ _x000D_
P2=TB + _x000D_
P3=KNOWN HTN </t>
  </si>
  <si>
    <t xml:space="preserve">refill medication_x000D_
send for RFT, CBC, U/A, LFT, </t>
  </si>
  <si>
    <t>P1= KNOWN RVI ON HAART _x000D_
P2=Anti TB (0n 4 months)_x000D_
P3=KNOWN HTN _x000D_
on Amlodipine 10 mg po/d &amp; Enalapril 5 mg po BID</t>
  </si>
  <si>
    <t>BP=170/100MMHG PR=69B/MIN</t>
  </si>
  <si>
    <t>BP=123/78MMHG PR=78B/MIN</t>
  </si>
  <si>
    <t>well controlled T1 DM nph 20/10 RI 4/4</t>
  </si>
  <si>
    <t xml:space="preserve">BP=158 / 73 PR= 63 RR= 18 </t>
  </si>
  <si>
    <t xml:space="preserve">P1=poor controlled T2 DM_x000D_
P2= HTN + _x000D_
P3=? AKI(1.48 ) </t>
  </si>
  <si>
    <t>repeat RFT, U/A_x000D_
Refill medication</t>
  </si>
  <si>
    <t>P1=poor controlled T2 DM_x000D_
P2= HTN + _x000D_
P3=? AKI(1.48 ) _x000D_
ON - MTF - 1GM PO BID , DAONIL 5 MG PO BID , , ATROVASTATIN 20 M GPO DAILY , AMLODIPINE 5 MG PO DAILY</t>
  </si>
  <si>
    <t>SHE HAS DYSPEPTIC SYMPTOMES NOT ADHERANT FOR MEDICATIONS</t>
  </si>
  <si>
    <t>PR=74 RR=18 BP=121 / 69 T=36_x000D_
FBS=170-165-190MG/DL</t>
  </si>
  <si>
    <t>SUBOTIMAL GLYCEMIC CONTROL</t>
  </si>
  <si>
    <t>REFILL_x000D_
OMEPRAZOLE 20MG PO/DAY_x000D_
COUNSEL ON DRUG ADHERANCE</t>
  </si>
  <si>
    <t>BP=175/90,PR=90</t>
  </si>
  <si>
    <t>refill the medication  and advise on diet and tell her to bring serial BP  MEASUREMENTS  for next time</t>
  </si>
  <si>
    <t>Problem List_x000D_
Essential hypertension</t>
  </si>
  <si>
    <t xml:space="preserve">TYPE 2 DIABETICS + HYPERTENSION </t>
  </si>
  <si>
    <t xml:space="preserve">HE HAS NO new complain </t>
  </si>
  <si>
    <t xml:space="preserve">RE FILL HIS MEDICATION AND ADVISE A DINGER </t>
  </si>
  <si>
    <t xml:space="preserve">R/O DKA                     </t>
  </si>
  <si>
    <t>BP=112/83MMHG PR=79B/MIN</t>
  </si>
  <si>
    <t>SAME         + R/O DKA</t>
  </si>
  <si>
    <t xml:space="preserve">INVX                     </t>
  </si>
  <si>
    <t>Known T2DM COMPLAINS OF HIGH BLOOD GLUCOSE (&gt;200) AD ABDOMINAL DISCOMFORT</t>
  </si>
  <si>
    <t>bilateral flank pain, increased bowel rumbling sound worse on ingesting Macaroni and pasta_x000D_
(no other abdominal or urinary complaint, no intolerance to fatty meal)</t>
  </si>
  <si>
    <t>BP= 137/94, PR= 74</t>
  </si>
  <si>
    <t xml:space="preserve">P1= back pain 2nd dead lift_x000D_
P2= Moderate fatty liver_x000D_
</t>
  </si>
  <si>
    <t xml:space="preserve">send for Lipid profile, Stool exam, U/A_x000D_
</t>
  </si>
  <si>
    <t>P1= back pain 2nd dead lift_x000D_
P2= Moderate fatty liver</t>
  </si>
  <si>
    <t xml:space="preserve">He has non specific symptoms .Lost vision </t>
  </si>
  <si>
    <t>B/P--- 190/105 , chest -- fine creps on the L:T basal CVS - unremarkable .Abdomen -- unremarkable .BUN-- 27 , creatinine--2.1 mg CBC --WNL , U/A - protein +3, LDL-- 162 , HDL -- 40 .</t>
  </si>
  <si>
    <t>Hypertension + CKD</t>
  </si>
  <si>
    <t xml:space="preserve">Insulin / NPH 22/12  + Nifedipine 40 mg po /D </t>
  </si>
  <si>
    <t>Dx -- type 2 DM + HPN  +  with Retinopathy and Nephropathy/ CKD. .</t>
  </si>
  <si>
    <t>BP=146/84MMHG PR=106B/MIN</t>
  </si>
  <si>
    <t>KNOWN DM PT ON NPH 26/14IU but she was taking 20/10 , Asa 81mg po and atorvastatin 40mg p 1x,</t>
  </si>
  <si>
    <t xml:space="preserve">back pain relapsed, no cough, no SOB,no edema, no visual problem, light headedness, dyspepsia, has weight loss, no fever, loss of appetite, no diarrhea, no hematuria, has enough urine out put, no fatigue, no rash, no headache, no neck pain, no depressive symptoms, BMI 18.5 kg/m2 </t>
  </si>
  <si>
    <t>sleeps well, walking distance good, muscle strength good,no emotional chamnge, no emotional change, no memory loss, good judgement</t>
  </si>
  <si>
    <t>up date of lab investigation</t>
  </si>
  <si>
    <t xml:space="preserve">RVI on HAART , back pain </t>
  </si>
  <si>
    <t>type 2 DM ON nph 30 IU and 20 IU. METFORMIN 500 MMG PO BID, Amlodipine 5 mg po per day, Atrovastatin 20 mg po per day,</t>
  </si>
  <si>
    <t>BP=140/72,PR=97,FBS=128 mg/dl</t>
  </si>
  <si>
    <t>Problem List_x000D_
? POORLY CONTROLED DM + ??PN</t>
  </si>
  <si>
    <t>COMPLAINS SEVERE BURNING DURING URINATION, URINARY URGENCY AND FREQUENCY AND DRIBBLING</t>
  </si>
  <si>
    <t>BP 110/70_x000D_
GUS- SPT AND RT CVAT</t>
  </si>
  <si>
    <t>UTI+ BOO 2RY TO ?BPH</t>
  </si>
  <si>
    <t>no cough, no SOB, no edema, no visual problem (cataract surgery done), no back pain,paedthasia, good self care,adherent to medication FBS 100-123 mg/dl HGbA!c 6.5 % BP 145/90 mmHg</t>
  </si>
  <si>
    <t xml:space="preserve">sleeps well, walkin g distance good, muscle strength good, no emotional chanmge, no memory loss, good judgement </t>
  </si>
  <si>
    <t xml:space="preserve">prediabetic </t>
  </si>
  <si>
    <t>sal;t restrictiobn, be activem,minim ize coffee, prevenmtion of fall, vegitable and fruit dish, legumes dish, get adequate sun light, foot care (hygien, becvatreful while cutting nail, wear loose shoe, keep moisturing legs with vaslin)</t>
  </si>
  <si>
    <t>hypertenmsion disease, diabetes</t>
  </si>
  <si>
    <t xml:space="preserve">SHE PRESENTED WITH BURNING SENSATION ON HER LEGS BILATETRALLY </t>
  </si>
  <si>
    <t>PR=90 RR=25 BP=134 / 89 T=36_x000D_
SHE HAS SHINY SKIN WITH HYPERPIGMENTATON ON HER FOOT AND ANKLE AREA</t>
  </si>
  <si>
    <t>SAME+PHERIPHERAL NEUROPATHY</t>
  </si>
  <si>
    <t>PREGABALIN 75 MG PO NOC</t>
  </si>
  <si>
    <t>P=ATOPIC DERMATITS HAVING FOLLOWUP AT DERMATOLOGY CLINIC</t>
  </si>
  <si>
    <t>BP=107/69MMHG PR=79B/MIN</t>
  </si>
  <si>
    <t xml:space="preserve">He has non specific symptoms  and LT foot Itchy </t>
  </si>
  <si>
    <t xml:space="preserve">B/P-- 13588 , FBS --134 , 81 , 151 , 46 , 123 , 61 , 167, 141 , 69 . PPS --164 , 204 , 157 , `100 , 120, 80 , 191 , </t>
  </si>
  <si>
    <t>NPH 26 AM / 12 PM  +  ophthalmic evaluation .</t>
  </si>
  <si>
    <t>BP=130/70,PR=80,FBS=96mg/dl</t>
  </si>
  <si>
    <t>Problem List_x000D_
T2 DM ON LSM + Low back pain secondary to Early Lumbar Vertebral Degenerative Changes ON AMITRIPTLINE 25MG PO DAILY,NEUROBIN 1 TAP PO DAILY,MLOXICAN 15MG PO DAILY,VITAMIN D2 5000 IU PO DAILY</t>
  </si>
  <si>
    <t xml:space="preserve">BP=164 / 83 PR=75 RR=17 </t>
  </si>
  <si>
    <t xml:space="preserve">P1= HTN with HHD +_x000D_
P2=? post herpetic neuralgia; </t>
  </si>
  <si>
    <t>P1= HTN with HHD _x000D_
P2=? post herpetic neuralgia; _x000D_
ON ENALAPRIL 10 MG PO BID , ATROVASTATIN 20 MG PO/D ,ASA81MG PO DAILY, AMITRIPTLENE 12.5 MG PO/D, metoprolol 12.5 mg po/d &amp; Carbamazepine 200 mg po/day</t>
  </si>
  <si>
    <t>no cough, no SOB,no edema,no visual problem , back pain, no paresthasia, fatigue, has tremor, no rigidity, can go to church alone, previous complaints have reduced, engage in domestic activity (cook food, bake tella, ), good social interaction</t>
  </si>
  <si>
    <t>sleeps well, walkiing distance good, muscl;e strength good, no emotional chanmge,no memory loss but forgetfulness, good judghement</t>
  </si>
  <si>
    <t>salt restriction, be active,take enough fluid, vegitable and fruit dish, get a cup of milk daily, legumes dish, prevenmtion of fall, get adequste sun light</t>
  </si>
  <si>
    <t>parkision disease</t>
  </si>
  <si>
    <t>BP=120/80MMHG PR=77B/MIN</t>
  </si>
  <si>
    <t xml:space="preserve">PROUDUCTIVE COUGH OF 5 DAYS ASSOCIATED WITH RUNNY NOSE   </t>
  </si>
  <si>
    <t>P=Type 2 DM ;on metformin 1000mg po bid, Glimepiride 2 mg po</t>
  </si>
  <si>
    <t xml:space="preserve">teary eyes and sensation of foreign body in eyes of 1 week </t>
  </si>
  <si>
    <t xml:space="preserve">BP=118 / 69 PR= 60 RR=18 </t>
  </si>
  <si>
    <t>P1= HTN on LSM (life style medication) _x000D_
P2= Peripheral neuropathy_x000D_
P3= Bilateral tiny non-obstructing nephrolithiasis + Cystitis</t>
  </si>
  <si>
    <t>P1= HTN on LSM (life style medication)+ _x000D_
P2= Peripheral neuropathy _x000D_
p3= Somatic symptoms disorder_x000D_
P4= Bilateral tiny non-obstructing nephrolithiasis + Cystitis _x000D_
on amt - 12.5 mg po /d ,ON FOLLOW UP AT SOPD and psych OPD</t>
  </si>
  <si>
    <t>BP=120/70MMHG PR=99B/IN</t>
  </si>
  <si>
    <t>Rt Proximal acute DVT + UTI + Chronic HBV URRENT inr=4.5</t>
  </si>
  <si>
    <t>P1= HTN on LSM (life style medication)+ _x000D_
P2= Peripheral neuropathy _x000D_
p3= Somatic symptoms disorder_x000D_
P4= Bilateral tiny non-obstructing nephrolithiasis + Cystitis _x000D_
ON FOLLOW UP AT SOPD and psych OPD</t>
  </si>
  <si>
    <t>no cough, no SOB, no edema, no visual problem, no back pain, no parersthasia, joint monbility good, good balance, good understanding, cooperatibve, obesity, no stress,no psychosocial distress, good dietary habit, good hygienm (brush tooth),, no addiction, adherent to medication, toileting good, good social interaction. remarks (no breast mass, no vaginal discharge), weist circumferance 119 cm/ height 160 cm=0.74 pt has visceral obesity risk fatty liver</t>
  </si>
  <si>
    <t>sleeps well, walkin gdistance good, muscle strength good, no emotional change,no memory loss,good judgement</t>
  </si>
  <si>
    <t>salt restriction, be active, loose weighnt, bvegitablke and fruit dish, legumes dish, prevenmtionof fall, get adfequate sun light, foot cared (hygien, wear loose shoe, becatreful while cutting nail, keep moisturing legs with vasluin), keep candy in pocket</t>
  </si>
  <si>
    <t xml:space="preserve">P1= HTN on LSM (life style medication) _x000D_
P2= Peripheral neuropathy_x000D_
P3= Bilateral tiny non-obstructing nephrolithiasis + Cystitis_x000D_
took tamsulosin for 2 weeks and improved </t>
  </si>
  <si>
    <t xml:space="preserve">P1= HTN on LSM (life style medication)+ _x000D_
P2= Peripheral neuropathy _x000D_
p3= Somatic symptoms disorder_x000D_
P4= Bilateral tiny non-obstructing nephrolithiasis + Cystitis _x000D_
on amt - 12.5 mg po /d ,ON FOLLOW UP AT SOPD and psych OPD_x000D_
took tamsulosin for 2 weeks and improved </t>
  </si>
  <si>
    <t>COMPLAINS DIZINESS EASY FATIGABLITY CHEST TIGHTNESS, RIGHT LEG PAIN AND SLIGHT SWELLING ON THE SAME SIDE, URINARY COMPLAINT</t>
  </si>
  <si>
    <t>BP- 90/60 HGA1C- 7.3_x000D_
VARICOSE VEINS ON RIGHT KNEE AREA</t>
  </si>
  <si>
    <t>SAME + RT VARICOSE VEINS + R/O RT LEG DVT</t>
  </si>
  <si>
    <t>P1: Break Through PE P2: Right-sided hemiplegia and uncrossed supranuclear facial n palsy 2ndary to Hemorrhagic stroke P3: T2DM P4= HTN P5= HAI (TREATED) + Post Stroke depression</t>
  </si>
  <si>
    <t xml:space="preserve">no cough, no SOB, no edema, no visual problem , no back pain,  paresthasioa, joint mobility good, good balance,good undrstanding,cooperative, good self care , FBS 90 mg/dl BP 140/80 mmHg </t>
  </si>
  <si>
    <t>sleeps well, walking distance good muscle strength good, no emotional chanmge, no memory loss, good judghement</t>
  </si>
  <si>
    <t>salt restriction, be active, minim ize coffee, prevention of fall, vegitable and fruit dish , legumes dish,get adequate sun light, use only liquid oil, foot care (hygien, wear loose shoe, nbecareful while cutting nail, keep moisturizing lwith vaslin), keep candy in pocket</t>
  </si>
  <si>
    <t>BP=139/64,PR=57 FBS=11,112 mg/dl</t>
  </si>
  <si>
    <t>good BP and glycemic control CONTROL</t>
  </si>
  <si>
    <t>refill the medication and advise on diet and tell him to bring serial BP MEASUREMENTs FOR NEXT FOLLOW UP TIME</t>
  </si>
  <si>
    <t>Problem List_x000D_
HTN + GA + OLD HS(8yrs back) +? T2 DM +? HHD to r/o DVHD on medications</t>
  </si>
  <si>
    <t>fairly controlled T2DM p2= fairly controlled HTN</t>
  </si>
  <si>
    <t>BP 110/70_x000D_
NO OTHER POSITIVE FINDING</t>
  </si>
  <si>
    <t>FAIRLY CONTROLLED HTN+ DYSLIPIDEMIA</t>
  </si>
  <si>
    <t>BP= 160 / 85 PR=71 RR=18 FBS= 129_x000D_
Recorded FBS= 140,145,150</t>
  </si>
  <si>
    <t xml:space="preserve">P1= T2DM _x000D_
P2=HTN_x000D_
P3=Dyslipidemia _x000D_
P4= Asthmatic patient </t>
  </si>
  <si>
    <t>refill medication_x000D_
advise on adjusting insulin on needs_x000D_
send for HbA1c, RFT, U/A, Lipid profile, abdominal U/S</t>
  </si>
  <si>
    <t>P1= T2DM _x000D_
P2=HTN_x000D_
P3=Dyslipidemia _x000D_
P4= Asthmatic patient _x000D_
On Mixtard 42/38IU, MTF 850mg BID, Atrovastatin 20mg/day, ASA 81mg/day and Amlodipine/Valsartan/HCT 5mg/160mg/12.5 mg PO/day, currently not taking medications for the asthma</t>
  </si>
  <si>
    <t>refill medication, decrease MTF to 500mg po BID, add Dapagliflozin 5mg po Daily for Better PG control_x000D_
advise on adjusting insulin on needs_x000D_
send for HbA1c, RFT, U/A, Lipid profile, abdominal U/S</t>
  </si>
  <si>
    <t>V/S --WNL , chest --clear , Abdomen -- unremarkable on P/E . CT scan-  6.6 cm v4.5 cm RLQ mass .</t>
  </si>
  <si>
    <t xml:space="preserve">? Crohn's disease with  ? Abscess </t>
  </si>
  <si>
    <t xml:space="preserve">he needs laparotomy then  colonoscopy . </t>
  </si>
  <si>
    <t>A young man who has been complaining of abdominal pain SINCE 2-3 years with no diarrheal or vomiting and worsened since a moth .He was admitted and medical managed . He still has pain .</t>
  </si>
  <si>
    <t>COMPLAINS REPEATED LOWBLOOD SUGAR ( TO 30MG/DL)</t>
  </si>
  <si>
    <t>FBS- 60_x000D_
NO OTHER POSITIVE FINDING</t>
  </si>
  <si>
    <t>ADJUST INSULIN AND GIVE SHORT APPOINTMENT</t>
  </si>
  <si>
    <t>TYPE 2 DM ON NPH 20/10 IU SC BID AM/PM, AMT 5 MG PO DAILY ,NEUROBION 1 TAB PO DAILY, ASA 81 MG PO DAILY, ATORVASTATIN 20 MG PO DAILY</t>
  </si>
  <si>
    <t>he is complaining productive cough of 1 months duration associated with this he has hx of chest pain other wise no hx of fever ,night sweating, no significant weight loss</t>
  </si>
  <si>
    <t>BP=140/76,PR=67</t>
  </si>
  <si>
    <t>fair  BP control</t>
  </si>
  <si>
    <t>refill the medication and advise on diet and tell him to bring serial BP measurements for next follow up time and send cbc, he has recent chest x ray</t>
  </si>
  <si>
    <t>Problem List_x000D_
P1= HTN on Nifedipine 20mg PO BID (HCT was discont last appointment) P2= RT P3= OA of Knee on Meloxicam 15mg PO daily</t>
  </si>
  <si>
    <t>fair  BP control+?CAP</t>
  </si>
  <si>
    <t>FBS- 80 MG/DL</t>
  </si>
  <si>
    <t>BP- 137/67 PR- 97_x000D_
NO OTHER POSITIVE FINDING</t>
  </si>
  <si>
    <t>HYPERTHYROIDISM 2RY TO TMNG( IMPROVING)</t>
  </si>
  <si>
    <t>DO SERUM VIT D LEVEL</t>
  </si>
  <si>
    <t>TOXIC MULTINODULAR GOITER ON PTU 100MG PO TID AND PROPRANOLOL 40MG BID</t>
  </si>
  <si>
    <t xml:space="preserve">V/S--WNL , chest --clear , Abdomen --unremarkable .no suction splash </t>
  </si>
  <si>
    <t xml:space="preserve">R/O gastric out let obstruction </t>
  </si>
  <si>
    <t>A young man from country side who used to have on and off dyspepsia  and vomiting which worsened since 8 months ( vomiting became  frequent  1-2 times per day but no bleeding .</t>
  </si>
  <si>
    <t>B[P=127/78MMHG PR=88B/MIN</t>
  </si>
  <si>
    <t>BP=151/81,PR=6,FBS=107,125,130mg/dl</t>
  </si>
  <si>
    <t>poor BP controL and good glycemic control</t>
  </si>
  <si>
    <t>Problem List_x000D_
T2 DM + HTN on MTF 1500/1000mg po bid, doanil 10mg po bid, enalapril 10mg po daily Amt 25mg po daily</t>
  </si>
  <si>
    <t xml:space="preserve">COMPLAINS EPIGASTRIC PAIN AND DISCOMFORT </t>
  </si>
  <si>
    <t>FBS 134_x000D_
RUQ TENDERNESS</t>
  </si>
  <si>
    <t>T2DM+ WELL CONTROLLED HTN+DYSPEPSIA 2RY TO? PUD</t>
  </si>
  <si>
    <t>T2 DM &gt; 12 YEARS + HTN &gt; 2 YEARS ; on MTF 1000 mg po bid daonil 10 mg po bid Amlodipine 5 mg po/d</t>
  </si>
  <si>
    <t xml:space="preserve">she has on and off dyspepsia .The skin lesion has subsided sleepless </t>
  </si>
  <si>
    <t>V/s --WNL , CBC-( Hgb-- 11.8 gm , WBC --3160 ) .</t>
  </si>
  <si>
    <t>Anxiety  + ? Anaemia .</t>
  </si>
  <si>
    <t>Methotrexate  20 mg po weekly.</t>
  </si>
  <si>
    <t>He is complaining easily fatigability  of 1 months duration</t>
  </si>
  <si>
    <t>BP=136/78,140/80,PR=63</t>
  </si>
  <si>
    <t>refill the medication and advice on diet and tell him to bring serial BP MEASUREMENT FOR NEXT FOLLOW UP TIME AND send ECG</t>
  </si>
  <si>
    <t>Problem List_x000D_
HTN + G. ARTHRITIS ; on Enalapril 10 mg po BID ,HCT 25 mg po/day, Atenolol 50 mg po/day, Allopurinol 100 mg po bid. nifedipine 20 mg po daily</t>
  </si>
  <si>
    <t>CAP+ ? ALLERGIC BRONCHITIS</t>
  </si>
  <si>
    <t>DO PLEURAL TAP IF NO IMPROVEMENT</t>
  </si>
  <si>
    <t>VS BP 110/70 R 88 RR 20</t>
  </si>
  <si>
    <t>dysepepsiaaa</t>
  </si>
  <si>
    <t>dysepepisa..</t>
  </si>
  <si>
    <t>bilateral leg pain and tingling and numbnes of of 2 month</t>
  </si>
  <si>
    <t>BP- 160/70_x000D_
NO OTHER POSITIVE FINDING</t>
  </si>
  <si>
    <t xml:space="preserve">AMLODEPINE 5 MG PO BID </t>
  </si>
  <si>
    <t>B/P-- 145/*60 , chest -- scattered wheezes  and mildly global decreased air entry .</t>
  </si>
  <si>
    <t>COPD with no superinfection.</t>
  </si>
  <si>
    <t xml:space="preserve">prednisolone 30 mg </t>
  </si>
  <si>
    <t>An elderly who has chronic cough and said to be air way disease ( ? COPD ) .No significant sputum . No leg edema .</t>
  </si>
  <si>
    <t xml:space="preserve">she has cough with no sputum </t>
  </si>
  <si>
    <t>V/s--WNL , chest --scattered wheezes . Colonoscopy--- Rectal ulcer ( burned with electric ) .other wise normal  ileo colonoscopy .</t>
  </si>
  <si>
    <t xml:space="preserve">Dx --IBS  +  Myoma </t>
  </si>
  <si>
    <t xml:space="preserve">Rt hand joint pain of 4 months </t>
  </si>
  <si>
    <t xml:space="preserve">Degenerative Disease Of hands </t>
  </si>
  <si>
    <t xml:space="preserve">has back pain _x000D_
no other concern </t>
  </si>
  <si>
    <t xml:space="preserve">BP 126/ 76   pr 63 reg </t>
  </si>
  <si>
    <t>same + LBP sec deg ds</t>
  </si>
  <si>
    <t xml:space="preserve">refill all_x000D_
make atenelol 25 _x000D_
tsh diclo gel </t>
  </si>
  <si>
    <t>P1= HFrEF Sec to thyrocardiac heart disease P2= AF (recent ECG-sinus rhythm- monitor preeviously was  af and she was on vka) ASA 81mg po daily, PTU 150/100/150 mg po tid, atenolol 50mg mg po daily enalapril 5 mg po bid,</t>
  </si>
  <si>
    <t>SHE HAS BACK PAIN NOT RADIATING TO THE LEGS</t>
  </si>
  <si>
    <t>PR=71 RR=18 BP=88 / 72 T=36 _x000D_
FBS=150-158-140-129MG/DL  HGA1C=7.5%_x000D_
HOME BP=143/73-133/79-135/74-126/76</t>
  </si>
  <si>
    <t>FAIR GLYCEMIC CONTROL FOR HER CONDITION_x000D_
+ FAIR BP CONTROL</t>
  </si>
  <si>
    <t>REFILL_x000D_
HOLD AMITRYPTYLIN AND ADD PREGABALIN_x000D_
SEE HER AFTER 3 MONTH_x000D_
HOLD HCT</t>
  </si>
  <si>
    <t>P=T2DM + HTN + CLBP  SHE IS on;- metformin 1 gm PO BID ,Atrovostatin 20 mg po/day, atenolol 50 mg po/day, aspirn 81 mg po/day, amlodipine 5 mg po/day, amitriptyline 50 mg po daily Hct 25 mg po/day, enalapril 10mg po BID and neurobin 1 tab po daily FOR LAST 11 YEARS</t>
  </si>
  <si>
    <t xml:space="preserve">BP 133 / 72  fbs </t>
  </si>
  <si>
    <t>FAIR BP CONTROL + POOR GLYCEMIC CONTROL</t>
  </si>
  <si>
    <t>make nph 44/22</t>
  </si>
  <si>
    <t>P=CERVICAL SPONDYLOSIS + T2DM + BPH + HTN ON NPH 42/20, amlodipine 5mg PO daily, HCT 25mg PO daily, ASA 81 MG PO/DAY, ATORVASTATIN 20 MG PO/DAY, AMITRYPTYLIN 37.5 MG  HgA1c= 10.3%, cr =1</t>
  </si>
  <si>
    <t xml:space="preserve">BP= 169 / 77   PR=104 RR=18_x000D_
</t>
  </si>
  <si>
    <t>P1=TIIDM _x000D_
P2= HTN with HHD;_x000D_
P3=Lt knee OA</t>
  </si>
  <si>
    <t>P1=TIIDM on MTF 1000 mg po Bid, Glimepride 2 mg po/d, Atorvastatin 20 mg po/d; _x000D_
P2= HTN with HHD; on Lisinopril 10 mg po BiD, HCT 25 mg po/d, Amlodipine 5 mg po/d_x000D_
P3=Lt knee OA ( on follow up at Orthopedics clinic)</t>
  </si>
  <si>
    <t xml:space="preserve">pr 66 bp162 / 64 to36 No so295  </t>
  </si>
  <si>
    <t>serum Renal function test and serum electrolyte</t>
  </si>
  <si>
    <t>TN + PN on amlodipine 5mg po daily, enalapril 10mg po bid, HCT 25mg po daily, AMT12.5mg po daily and neurobin 1 tab po daily</t>
  </si>
  <si>
    <t xml:space="preserve">B/P--90/50 , icteric ,chest--  Lt basal decreased air entry . Abdomen -- tender RUQ CBC-- WNL , CT scan --diffuse tiny liver lesions , ascites thick peritoneum., CXR--normal ,HBV -negative , HCv -negative </t>
  </si>
  <si>
    <t>Disseminated TB ( LUNGS, liver, peritoneum)</t>
  </si>
  <si>
    <t>To Tb clinic .</t>
  </si>
  <si>
    <t xml:space="preserve">An elderly who had unspecified stomach surgery 30 years and cholesteatoma  a year back and now he has RUQ abdominal pain and vomiting with fever . on and off cough </t>
  </si>
  <si>
    <t xml:space="preserve">currently he has no new complaint   </t>
  </si>
  <si>
    <t xml:space="preserve">bp   120/70    pr 90  rr 24  heent   pink conjunctiva nis    cvs  s1 and s2 well heard no murmur no gallop     CNS  coptt_x000D_
fbs  150  </t>
  </si>
  <si>
    <t xml:space="preserve">type  1  DM + SUBOPTIMAL GLUCEMIC CONTROL   </t>
  </si>
  <si>
    <t xml:space="preserve">LIPID PROFILE    HgA1C  </t>
  </si>
  <si>
    <t>p1  type 1DM _x000D_
on NPH 30/20 IU SC BID Atorvastatin 40 mg po daily</t>
  </si>
  <si>
    <t xml:space="preserve">has worseing cough(noin productive) and sob _x000D_
no fever _x000D_
no body swelling </t>
  </si>
  <si>
    <t xml:space="preserve">no cardioresp distress_x000D_
right basal area creptations </t>
  </si>
  <si>
    <t>same with smx + ? atypical CAP</t>
  </si>
  <si>
    <t xml:space="preserve">cbc _x000D_
cxr _x000D_
rft </t>
  </si>
  <si>
    <t>Corpulmonale 2nd ACO + post-covid fibrosis + Chronic PTE ( was on anticoagulant till her last admission)  + Dyslipidemia+PN + VIt D def on:-, Beclometasone MDI 200 mcg, 2 puffs bid, Salbutamol inh 2 puffs PRN , Atorvastatin 40 mg po/d, Pregabaline 75x2 lasix 40 po bid atrov 40 mg po od , , on home O2 therapy,beclo salb</t>
  </si>
  <si>
    <t>bp 100/60-110/70</t>
  </si>
  <si>
    <t>d/c nifedipine, start amlodipine 10 mg po daily</t>
  </si>
  <si>
    <t>T2DM + HTN on NPH 26/18IU, enalapril 5mg po/d, nifedipine 20 mg po/d, atorvastatin 20 mg po/d, HCT 25mg po daily</t>
  </si>
  <si>
    <t xml:space="preserve">BP  112 /74    PR 80  RR  24   HEENT PINK CONJUCTIVA  </t>
  </si>
  <si>
    <t xml:space="preserve">HTN   +    good   BP CONTROL  </t>
  </si>
  <si>
    <t>P1 HTN    _x000D_
on  enalapril 10 mg po bid amlodipine  5 mg po/day  hct  25 mg po/day</t>
  </si>
  <si>
    <t>PR=95 RR=17 BP=114 / 92 T=36 _x000D_
VIT B 12=317.07PG/ML</t>
  </si>
  <si>
    <t>P-pte on rivaroxaban 15 mg po bid</t>
  </si>
  <si>
    <t>unremarkable.</t>
  </si>
  <si>
    <t>Methotrexate 20 mg po weekly.</t>
  </si>
  <si>
    <t>x --CD after resection and anastomosis ( Surgery in march 2012 ) and she has been on methotrexate since then up to august 2013 B/c of unsatisfactory repose it was changed to Azathioprine. Now she is on azathioprine 50 mg po /d. Recent colonoscopy showed worsened lesion B/c of that Azathioprine has been changed to Methotrexate 20 md weekly.</t>
  </si>
  <si>
    <t>Generalized body pain and strees of 6 months</t>
  </si>
  <si>
    <t xml:space="preserve">? Somatic diorder  </t>
  </si>
  <si>
    <t xml:space="preserve">link to Psychiaric unit </t>
  </si>
  <si>
    <t>he complains affordability issue on dapa</t>
  </si>
  <si>
    <t>fbs 120-130</t>
  </si>
  <si>
    <t>d/c dapa, start  daonil 5 mg po daily</t>
  </si>
  <si>
    <t>P=T2DM on METFORMIN 1GM PO BID DAPAGLIFLOZIN 10MG PO/DAY  hga1c 9.3</t>
  </si>
  <si>
    <t>Crawling foreign body sensation of 2 months</t>
  </si>
  <si>
    <t xml:space="preserve">BP= 123 / 74 PR=69 RR=21 </t>
  </si>
  <si>
    <t>P1= HEALED 8TH RIB FRACTURE + _x000D_
P2= PN</t>
  </si>
  <si>
    <t>P1= HEALED 8TH RIB FRACTURE +_x000D_
P2= PN</t>
  </si>
  <si>
    <t xml:space="preserve">INR= 1.68 </t>
  </si>
  <si>
    <t xml:space="preserve">BELOW TRAGET INR </t>
  </si>
  <si>
    <t xml:space="preserve">INCRESE WARFARIN MONDAT THURSDAY 2.5 OTHER DAYS 5 DAILY </t>
  </si>
  <si>
    <t>P1= Newly Dx Stage 2 HTN_x000D_
P2= HEALED 8TH RIB FRACTURE _x000D_
P3= PN</t>
  </si>
  <si>
    <t xml:space="preserve">refill medication_x000D_
LSM_x000D_
basic check up </t>
  </si>
  <si>
    <t xml:space="preserve">leg  swelling  of  1 month   duration   which involves   left  leg     </t>
  </si>
  <si>
    <t xml:space="preserve">BP   172/93    PR 70    mss  grade 1 pitting edema  </t>
  </si>
  <si>
    <t xml:space="preserve">HTN + POOR  bp  control +r/o  HHD  </t>
  </si>
  <si>
    <t xml:space="preserve">SECRUM CR  change  amlodipine to  enalapril    </t>
  </si>
  <si>
    <t xml:space="preserve">p1    HTN      _x000D_
  on   AMLODIPINE 10 MG PO DAILY , ATROVASTATIN 20 Mg  PO DAILY  </t>
  </si>
  <si>
    <t>PR 82 THE OTHER IS WITHIN THE NORMAL RANGE</t>
  </si>
  <si>
    <t>ILD + ?POST TB fibrosisME</t>
  </si>
  <si>
    <t>high resolution ct scan</t>
  </si>
  <si>
    <t>?ILD + ?POST TB fibrosis</t>
  </si>
  <si>
    <t>pr=87 rr=18 br=136 / 90 t=36</t>
  </si>
  <si>
    <t>P=HTN + Dyslipidaemia on: Enalapril 5 mg po BID; AMLODIPINE 5MG PO/D &amp; atorvastatin 20 mg po/day &amp; ASA 81 mg po/d</t>
  </si>
  <si>
    <t>Lower back pain of 2 months duration</t>
  </si>
  <si>
    <t xml:space="preserve">BP= 154 / 85 PR= 60 RR=18 </t>
  </si>
  <si>
    <t>P1= KNOWN HTN _x000D_
P2= PN 2 to ? _x000D_
P3= Vit-D deficiency _x000D_
P4=Dyspepsia to r/o PUD  _x000D_
P5= ? HF 2 to ? IHD to R/O DVHD _x000D_
P6= ? Lung CA</t>
  </si>
  <si>
    <t>send for CXR, ECG, ECHO, RFT, CBC, U/A, LFT_x000D_
Add amlodipine 5mg po QD, pregabalin 75mg po QD, omeprazle 20mg po QD</t>
  </si>
  <si>
    <t>P1= KNOWN HTN _x000D_
P2= PN 2 to ? _x000D_
P3= Vit-D deficiency _x000D_
P4=Dyspepsia to r/o PUD  _x000D_
P5= ? HF 2 to ? IHD to R/O DVHD _x000D_
P6= ? Lung CA_x000D_
 on HCT 12.5 mg po daily</t>
  </si>
  <si>
    <t xml:space="preserve">HAS NUMBNESS ON THE UL NO NECK PIAN _x000D_
FELL YESTERDA BUT THE LEG PAIN IS DECREASING </t>
  </si>
  <si>
    <t xml:space="preserve">HOME BP AND SMBG HAS BEEN WELL </t>
  </si>
  <si>
    <t xml:space="preserve">REFILL _x000D_
AMLODIPINE/VALSARTANTO DEC PILL PURDEN _x000D_
DO VID D LEVEL </t>
  </si>
  <si>
    <t>DM and HTN on losartan 50 mg/d, amlodpine 5 mg/d, hct 25 mg/d, atorvastatin 20mg po/d, NPH 9/6u sc bid, metformin 1gm po bid, amitriptyline 25mg po noct</t>
  </si>
  <si>
    <t>she used to eat cabbage, pepper</t>
  </si>
  <si>
    <t xml:space="preserve">bp 120/70                         </t>
  </si>
  <si>
    <t xml:space="preserve">P- CRVHD (SEVER MS,MR, AR) + AFIB </t>
  </si>
  <si>
    <t>P- CRVHD (SEVER MS,MR, AR) + AFIB on warfarin (15/12.5mg po/d ) every other day furosemide 40 mg po daily, SPIRONOLACTONE 25 mg po daily, ENVAS 5 mg po bid, BZP 1.2M IU im monthly METOPROLOL 25 MG PO/DAY</t>
  </si>
  <si>
    <t xml:space="preserve">she complains of RUQ pain otherwise no hx jaundice ,nausea and vomiting </t>
  </si>
  <si>
    <t xml:space="preserve">pr; 85 16 bp: 95 / 64  cbc; normal liver enzymes; normal hep c and b _ve </t>
  </si>
  <si>
    <t>-RVI on HAART + Toxic Goiter (OPERATED) + sub clinical hypothyroidism (21)</t>
  </si>
  <si>
    <t xml:space="preserve">start levothyroxine 50mcg po/d _x000D_
do tsh,free t4/t3 ,abdominopelvic u/s _x000D_
</t>
  </si>
  <si>
    <t xml:space="preserve">P-RVI on HAART + Toxic Goiter (OPERATED) on ptu 100 mg po tid on 1J  regimen + cpt 960mg po/d _x000D_
_x000D_
tsh: 21(0.3-4.50 </t>
  </si>
  <si>
    <t>left thigh pain</t>
  </si>
  <si>
    <t>BP= 121/72, PR= 64</t>
  </si>
  <si>
    <t>P1= Lower back pain_x000D_
P2= muscle strain</t>
  </si>
  <si>
    <t xml:space="preserve">diclofenac 50mg po BID for 1 week _x000D_
</t>
  </si>
  <si>
    <t>P1= Lower back pain</t>
  </si>
  <si>
    <t>she has 2 episode of hypoglycemia symptom during night time</t>
  </si>
  <si>
    <t xml:space="preserve">pr87 18 bp169 / 97 to 36 so2 96 </t>
  </si>
  <si>
    <t>to discontinue the night dose of NPH 10IU</t>
  </si>
  <si>
    <t>known hypertension +Well controlled T2 DM</t>
  </si>
  <si>
    <t>P1= Lower back pain_x000D_
P2= muscle strain r/o muscle rupture</t>
  </si>
  <si>
    <t xml:space="preserve">diclofenac 50mg po BID for 1 week _x000D_
send for MRI of pelvis and left thigh if pain persists_x000D_
</t>
  </si>
  <si>
    <t>PR=76 RR=18 BP=167 / 73 T=36_x000D_
FBS=130MG/DL_x000D_
HOME BP=114/63</t>
  </si>
  <si>
    <t>ASA 81 MG PO/DAY_x000D_
ATROVASTATIN 20MG PO/DAY_x000D_
ENALAPRIL 5 MG PO/DAY_x000D_
METFORMIN 500MG PO/DAY_x000D_
HOLD SPIROLACTONE AND FRUSEMIDE_x000D_
HCT 25 MG PO/DAY_x000D_
DEO HGA1C OFT U/A_x000D_
SEE 3/12</t>
  </si>
  <si>
    <t>P-HFpEF  secondary to HHD +T2DM +HTN On ASA- 81mg po/d -Atorvastatin 20 m g po daily -enalapril 5 mg po BID -lasix 40 mg po daily -spironolactone 25 mg po daily -metformin 500 mg po daily ECHO done on 16/04/16=mild LVH SCLEROTIC AORTIC VALVE AND GRADE II LV DIASTOLIC DYSFUNCTION EF=60%</t>
  </si>
  <si>
    <t xml:space="preserve">he was a known   epileptic for the last 2 years and  he was  on started   sodium valproate    500 mg po/day  for the last 3 month at private   hospital   and no  hx of seizure after  he was starting  medication and  he was transferred for follow up due to financial reason </t>
  </si>
  <si>
    <t xml:space="preserve">bp 105/74 pr 90      _x000D_
     EEG   normal   brain  MRI  NORMAL  CK 98.50  cr 0.5   fbs  82  </t>
  </si>
  <si>
    <t xml:space="preserve">SEZURE D/O  ( CONTROLLED )  </t>
  </si>
  <si>
    <t xml:space="preserve">p1 seizure d/o   _x000D_
 on sodium valproate </t>
  </si>
  <si>
    <t xml:space="preserve">A1C BEFORE GLIMI ADJ IS 7.5 _x000D_
LDL IS STILL HIGH </t>
  </si>
  <si>
    <t xml:space="preserve">SAME WITH ABOBE TARGET LDL </t>
  </si>
  <si>
    <t xml:space="preserve">REFILL _x000D_
UPDATE INV AFTER NEXT VISIT ( FO FINACIAL REASON0 </t>
  </si>
  <si>
    <t xml:space="preserve">Problem List P1- Type 2 DM P2- HTN on enalapril 5mg bid p3 Dyslipidemia ON: - Atrovo 80 mg po daily MTF 1 g po bid, glimiperide 2mg po BID </t>
  </si>
  <si>
    <t xml:space="preserve">bp 94 / 58  pr 58 </t>
  </si>
  <si>
    <t>P1=HF 2ry to IDCM + DVHD (mild AR and Moderate MR) severe TR + mild pulmonary HTN</t>
  </si>
  <si>
    <t>d/c digoxin</t>
  </si>
  <si>
    <t>P1=HF 2ry to IDCM + DVHD (mild AR and Moderate MR) severe TR + mild pulmonary HTN On ASA 81mg PO daily, Atorvastatin 40mg PO daily, Metoprolol 25mg PO daily, Spironolactone 25mg PO daily, lasix 40mg PO daily, envas 5 mg/d, ECHO(2 years ago)= P1=HF 2ry to IDCM + DVHD (mild AR and Moderate MR) severe TR + mild pulmonary HTN</t>
  </si>
  <si>
    <t xml:space="preserve">DIZZINES,SOB WITH MILD EXERTION AND BLURRING VISION ASSOCATED WITH WEIGHT LOSS OF 3 MONTHS _x000D_
She had hx of dypepsia </t>
  </si>
  <si>
    <t xml:space="preserve">pr; 86 bp; 115 / 61 cbc: wbc; 6.97 hgb;6.2 hct; 20 mcv; 54 plt; 467 </t>
  </si>
  <si>
    <t xml:space="preserve">HTN + CHRONIC SMALL VESSEL ISCHEMIA + DYSPEPSIA 2TO ? + bilateral KNEE MILD OA + fe deficency anemia(sever) </t>
  </si>
  <si>
    <t xml:space="preserve">link to er for blood transfusion _x000D_
feso4 325mg po /d _x000D_
do cbc,stool occult ,abdomino pelvic u/s_x000D_
see at  1 month_x000D_
 </t>
  </si>
  <si>
    <t>bp 100 / 71 pr 80    ft3 and t4 nl tsh low ca++ 2.56 low</t>
  </si>
  <si>
    <t xml:space="preserve">P1- TMNG (OPERATED 6 YEARS BACK) P2- Hypocalcemia </t>
  </si>
  <si>
    <t>P1- TMNG (OPERATED 6 YEARS BACK) P2- Hypocalcemia Rx: - on propranolol 40 mg po bid -PTU 200MG TID -Calcidenk 1 tab po/d</t>
  </si>
  <si>
    <t>PR=82 RR=17 BP=116 / 75 T=36</t>
  </si>
  <si>
    <t>P=Dementia, Alzheimer type + Stage 2 HTN Risperidone 0.5 mg po noct, ENALAPRIL  10mg po BID</t>
  </si>
  <si>
    <t xml:space="preserve">oral thras of 1 year </t>
  </si>
  <si>
    <t xml:space="preserve">Oral Candidisis 2ry to ? </t>
  </si>
  <si>
    <t xml:space="preserve">Oral Candidisis </t>
  </si>
  <si>
    <t xml:space="preserve">pr; 69 18 bp; 94 / 61 cr;0.64  bun;36 </t>
  </si>
  <si>
    <t xml:space="preserve">thyro-cardiac disease + DVHD </t>
  </si>
  <si>
    <t xml:space="preserve">uptitrate GDM _x000D_
desclate lasix to 40mg po/d _x000D_
see at 2 months_x000D_
update oft ,serum electrolyte _x000D_
</t>
  </si>
  <si>
    <t>NYHA class IV stage C CHF 2ry to thyro-cardiac disease + DVHD(severe MR, mild AR and Severe TR ) with bi-ventricular systolic dysfunction with reduced EF of 40% and TAPSE of 13 + severe pulmonary HTN ppted by ?drug in adherence vs SCAP (completed tx for 8 days) + Afib (with controlled ventricular response) + congestive hepatopathy(improving) P2- controlled TMNG on treatment (PTU 100 mg po once daily) P3- Right Rectus muscle hematoma 2ry to warfarin induced bleeding ON rivaroxaban 10mg PO daily and Dapagliflozin10mg PO daily, lasix 40mg PO TID, Spiranolocton 25mg PO once daily, metoprolol 25mg PO once daily, Enalapril 5mg po daily PTU 100 mg po daily, and adviced on home oxygen</t>
  </si>
  <si>
    <t xml:space="preserve">SMBG IS WELL BP OTSODE WAS IN 130S AND 80s _x000D_
cr= 1.7 </t>
  </si>
  <si>
    <t xml:space="preserve">refill_x000D_
update cr </t>
  </si>
  <si>
    <t>DM + HTN DKD ( Cr 2.3 at admission with +3 protein uria: which normalized) Dapagliflizone 10 mg po dialy Amlodipine 10 mg po daily Enlapril 5 mg po BId Atrovostatine 40 mg po od</t>
  </si>
  <si>
    <t>epigastric pain_x000D_
and loss of apatite_x000D_
abdominal blotting</t>
  </si>
  <si>
    <t xml:space="preserve">pr91 18 BP94 / 68 TO36 SO296 </t>
  </si>
  <si>
    <t xml:space="preserve">known RVI on HAART(5 yrs) P2=HTN P3=CRVHD on enalapril 5mg po/day, Metoprolol 25 mg po day and B. penicillin 1.2m iu monthly P3=fatty liver +dyspepsia +UTI_x000D_
_x000D_
</t>
  </si>
  <si>
    <t>CBC,U/A,OFT,VDRL,VIRAL MARKER</t>
  </si>
  <si>
    <t>PR=80 RR=18 BP=128 / 92 T=36</t>
  </si>
  <si>
    <t>DO LFT HBV DNA LEVEL</t>
  </si>
  <si>
    <t>P=CHRONIC HBV INFCTION NOT ON MEDICATION UPDATED</t>
  </si>
  <si>
    <t>no new compliant, she was counseled on insulin but she refused</t>
  </si>
  <si>
    <t>bp  131 / 80   hga1c 9.8</t>
  </si>
  <si>
    <t>poorly control  dm + fair bp control</t>
  </si>
  <si>
    <t>make MTF 1000/1500 MG BID</t>
  </si>
  <si>
    <t>PORTAL VEIN ANURESUM +T2 DM +CHTN ON glibenclamide 10mg PO BID, METOFROMIN 1000MG PO BID, amlodipine 5mg PO daily, atorvastatin 20mg PO daily</t>
  </si>
  <si>
    <t xml:space="preserve">he has  pain over the  right leg of 3 days duration  </t>
  </si>
  <si>
    <t xml:space="preserve">BP BP 90/60  MMHG PR  80    _x000D_
 MSS  THERE IS  8BY 10 CM   wound over the left leg  with   clean base   with no visible discharge  </t>
  </si>
  <si>
    <t xml:space="preserve">HTN  ( good  bp control )  + IHD  + eczema </t>
  </si>
  <si>
    <t xml:space="preserve">continue  ABOVE MEDICATION     advice wound care   </t>
  </si>
  <si>
    <t xml:space="preserve">p1 HTN + IHD_x000D_
;on ENALAPRIL - 5 MG PO/ BID , ASA - 81 MG PO D , METOPROLOL 25 MG PO D , LASIX - 40 MG PO D , DIGOXINE 0.125 MG PO/D , ATROVASTATIN 20 MG PO /D  _x000D_
p2    eczema     </t>
  </si>
  <si>
    <t>pr; 88 17 bp; 98 / 68</t>
  </si>
  <si>
    <t xml:space="preserve">P1:-known RVI on HAART P2:- High out put HF 2ndry to Thyro-cardiac disease P3:-known hyperthyroidism (on PTU 50 mg po TID) P4:-cardiac cirrhosis P7:-Moderate anemia (corrected ) (Hb=11.2g/dl) </t>
  </si>
  <si>
    <t xml:space="preserve">refill_x000D_
update cbc,TFT _x000D_
See at 2 month </t>
  </si>
  <si>
    <t xml:space="preserve">P1:-known RVI on HAART P2:- High out put HF 2ndry to Thyro-cardiac disease P3:-known hyperthyroidism (on PTU 50 mg po TID) P4:-cardiac cirrhosis P7:-Moderate anemia (corrected ) (Hb=11.2g/dl) _x000D_
_x000D_
Tft; not done b/c of financial reason </t>
  </si>
  <si>
    <t>PR 62 RR 17 BP 146 / 76 T 36</t>
  </si>
  <si>
    <t>P= Well controlled HTN on amlodipine 5 mg po/d, enalapril 10 mg po BID and HCT 25 mg po/d</t>
  </si>
  <si>
    <t xml:space="preserve">has 1 episode 1 mo back _x000D_
at that day dose was delayed for 3 hrs </t>
  </si>
  <si>
    <t>nad _x000D_
cotpp</t>
  </si>
  <si>
    <t xml:space="preserve">same with 1 episode of seizure </t>
  </si>
  <si>
    <t xml:space="preserve">refill _x000D_
advice </t>
  </si>
  <si>
    <t xml:space="preserve">pr94 18 bp162 / 84 rr36   so2 95 </t>
  </si>
  <si>
    <t>SCIATICA + HTN +BOO secondary to BPH</t>
  </si>
  <si>
    <t>cbc. OFT, serum electrolyte</t>
  </si>
  <si>
    <t xml:space="preserve">scap itching of 1 month </t>
  </si>
  <si>
    <t xml:space="preserve">? Tinea Capitis + Dyspepsia + Asthma  </t>
  </si>
  <si>
    <t xml:space="preserve">link to Derma </t>
  </si>
  <si>
    <t xml:space="preserve">? Tinea Capitis + Dyspepsia </t>
  </si>
  <si>
    <t>complains burning sensation of legs , other wise no bleeding from any site</t>
  </si>
  <si>
    <t>inr 4.17 bp  104 / 74</t>
  </si>
  <si>
    <t>omit one dose of warfarin</t>
  </si>
  <si>
    <t>SHE HAS INTERMITTANT HEADACHE</t>
  </si>
  <si>
    <t>PR=70 RR=18 BP=87 / 65 T=36_x000D_
TSH=3.19IU/ML(0.3-4.2UIU/ML)</t>
  </si>
  <si>
    <t>REFIL SAME MEDICATIONS</t>
  </si>
  <si>
    <t>P=Migraine headache ON amitriptyline 25mg po daily, Sumatriptan 25mg po PRN Brain MRI= bilateral frontal lobe subcortical white matter few scattered nonspecific lesions likely migraine headache related with white matter changes.</t>
  </si>
  <si>
    <t xml:space="preserve">BP= 140/80 FBS= _x000D_
recorded FBS= 129-135 </t>
  </si>
  <si>
    <t xml:space="preserve">P1= fairly controlledT1DM </t>
  </si>
  <si>
    <t>P1= T1DM _x000D_
on NPH 30/10 IU &amp; RI 10/6 IU SC BID</t>
  </si>
  <si>
    <t xml:space="preserve">no new concern _x000D_
than intermitant r upper lat pain (seen at ortho) </t>
  </si>
  <si>
    <t xml:space="preserve">bo well controlled </t>
  </si>
  <si>
    <t xml:space="preserve">well ctrled htn </t>
  </si>
  <si>
    <t xml:space="preserve">refill _x000D_
diclo gel </t>
  </si>
  <si>
    <t xml:space="preserve">HTN on enalpril 10 mg po bid and hct 12.5 mg po od </t>
  </si>
  <si>
    <t>complains occasional sob</t>
  </si>
  <si>
    <t>bp 134 / 93 pr83</t>
  </si>
  <si>
    <t xml:space="preserve">P-1 HFpEF 2ry HHD P-2 ACOS P-3 Bicytopenia 2ndary to ? Reactive polycythemia P-4 HTN </t>
  </si>
  <si>
    <t>P-1 HFpEF 2ry HHD P-2 ACOS P-3 Bicytopenia 2ndary to ? Reactive polycythemia P-4 HTN On; - home oxygen 1-2l -Symbicort 9160/4.5) 1 puff bid, salbutamol 4 puff PRN -frusamide 40 mg po/d, spironolacton 12.5mg PO daily</t>
  </si>
  <si>
    <t>P1= fairly controlledT1DM _x000D_
P2= dyslipidemia</t>
  </si>
  <si>
    <t>refill medication_x000D_
RI from 10/6 to 3/3/3_x000D_
Add atorvastatin 40mg po daily</t>
  </si>
  <si>
    <t xml:space="preserve">BP = 189/89mmgh </t>
  </si>
  <si>
    <t xml:space="preserve">ECG, CXR , electr, </t>
  </si>
  <si>
    <t>BP=130/80-120/80</t>
  </si>
  <si>
    <t>p= ischemic stroke + HTN_x000D_
AMLODIPINE 10 MG PO/DAY_x000D_
ASA AND ATROVASTATIN</t>
  </si>
  <si>
    <t xml:space="preserve">generalzed body weakness </t>
  </si>
  <si>
    <t xml:space="preserve">continue continue  </t>
  </si>
  <si>
    <t xml:space="preserve">A KNOWN TYPE 2 DM   for the last  10 years and  on       METFORMIN   1 gm po bid  AND  GIBENCLAMIDE  5 Mg po/day   and  HTN for   last   20  years   on  HCT 25 MG PO/DAY  ENALAPRIL 10 MG PO/DAY    ASA  81 MG PO/DAY    ATROVASTATIN 20 MG PO/DAY    </t>
  </si>
  <si>
    <t xml:space="preserve">BP  148/81   PR  102     HEENT PINK CONJUCTIVA NIS _x000D_
  fbs ?    </t>
  </si>
  <si>
    <t xml:space="preserve">HTN (SUBOPTIMAL CONTROL ) +   DM    +   IHD   </t>
  </si>
  <si>
    <t xml:space="preserve">CONTINUE ABOVE MEDICATION  hga1c      LIPID PROFILE  </t>
  </si>
  <si>
    <t xml:space="preserve">P1 TYPE 2   DM P2  HTN p3 IHD </t>
  </si>
  <si>
    <t xml:space="preserve">P1= poorly controlled T1DM_x000D_
P2= ? AKI 2ndry to/ AGN_x000D_
</t>
  </si>
  <si>
    <t xml:space="preserve">send for RFT, U/A, RBS_x000D_
change insulin dose into 0.7iu/kg (48iu) NPH 22/10 RI= 5/5/5_x000D_
send </t>
  </si>
  <si>
    <t>send for RFT, U/A, RBS_x000D_
Insulin (48)68kg * 0.7 IU= NPH = 22/10 , RI= 5/5/5</t>
  </si>
  <si>
    <t xml:space="preserve">BP= 109 / 70 PR=65 RR= 18 </t>
  </si>
  <si>
    <t xml:space="preserve">P1= Focal unaware seizure_x000D_
</t>
  </si>
  <si>
    <t>REFILL MEDICATION_x000D_
 Appoint at Medical referal</t>
  </si>
  <si>
    <t>P1= Focal unaware seizure_x000D_
 on phenytoin 100mg po Bid</t>
  </si>
  <si>
    <t>SHORTNESS OF BREATH ON ACTIVITY</t>
  </si>
  <si>
    <t>PR 67 RR 18 PR 140 / 76 T 36</t>
  </si>
  <si>
    <t>P1= HTN on Nifedipine 20mg PO BID  P3= OA of Knee on Meloxicam 15mg PO daily</t>
  </si>
  <si>
    <t>P1= HTN on Nifedipine 20mg PO BID P2 = ? IHD  P3= OA of Knee on Meloxicam 15mg PO daily</t>
  </si>
  <si>
    <t>BP= 120 / 73 PR= 64 RR= 18 _x000D_
recorded FBS= 169, 140, 150, 135,170, 160</t>
  </si>
  <si>
    <t>F1= known type 2 DM</t>
  </si>
  <si>
    <t>F1= known type 2 dm for the last 15 years _x000D_
on nph 23/20 iu sc bid for the last 5 month</t>
  </si>
  <si>
    <t>F1= known type 2 dm for the last 15 years _x000D_
on nph 23/20 iu sc bid , atorvastatin 20mg po QD</t>
  </si>
  <si>
    <t>P1= known type 2 DM</t>
  </si>
  <si>
    <t>P1= known type 2 dm for the last 15 years _x000D_
on nph 23/20 iu sc bid for the last 5 month</t>
  </si>
  <si>
    <t xml:space="preserve">BP   143/80    pr  70    HEENT   PINK CONJUCTIVA NIS    _x000D_
  FBS 99  </t>
  </si>
  <si>
    <t xml:space="preserve">TYPE 1DM   ( TIGHT  GLYCEMIC ) </t>
  </si>
  <si>
    <t xml:space="preserve">HGA1C     PLAN TO CHANGE INSULIN  GLARGINE  </t>
  </si>
  <si>
    <t xml:space="preserve">p1 T1DM ON NPH 24\14 IU SC BID , RI - 4/4 IU SC BID </t>
  </si>
  <si>
    <t>left side leg pain and numbness of 1wk duration</t>
  </si>
  <si>
    <t>PR 88  BP  130/90   RR 22  rbs 165</t>
  </si>
  <si>
    <t>HG A1C,renal function test</t>
  </si>
  <si>
    <t>TYPE 2 DM + DYSLIPIDEMIA MTF - 1GM PO BID , NPH 26/ 16 IU SC BID , ATROVASTATIN 20 MG PO DAILY ,+  ?PN</t>
  </si>
  <si>
    <t>BP: 142/76_x000D_
HRCT: mild to moderate centrilobular emphysema(COPD on sybicort)_x000D_
CBC- from Lancet- Normal</t>
  </si>
  <si>
    <t>1. Abdominal/pelivic U/S</t>
  </si>
  <si>
    <t>This is a 60 year old female patient presented with complains of pain when moving and bending down under the umblicas area. otherwise no tenderness, ni uti sign and symptoms_x000D_
She has hysterectomy 6yrs ago for early dx of ca.</t>
  </si>
  <si>
    <t>BP: 178/80</t>
  </si>
  <si>
    <t>poorly contolled BP</t>
  </si>
  <si>
    <t>1. CBC, ECHO, ECG, FBS</t>
  </si>
  <si>
    <t xml:space="preserve">This is a 75yrs old female patient, she complains of dizziness, has tinnitis, and burning sensation of on the head. She is a known HTN-(?Enalapril 5mg/po/bid). no DM. </t>
  </si>
  <si>
    <t>1. CBC, ECHO, ECG, FBS_x000D_
2. Change Amilodipine 10mg/po/d, and enalapril 10mg/po/day</t>
  </si>
  <si>
    <t xml:space="preserve">This is a 75yrs old female patient, she complains of dizziness, has tinnitis, and burning sensation of on the head. She is a known HTN-Nifidipine 20mg/po/bid). no DM. </t>
  </si>
  <si>
    <t>1. CBC, ECHO, ECG, FBs_x000D_
2. change to Amilpdipin 10mg/po/d and enalapril 10mg/po/day</t>
  </si>
  <si>
    <t xml:space="preserve">This is a 75yrs old female patient, she complains of dizziness, has tinnitis, and burning sensation of on the head. She is a known HTN-(nefidipin 20mg/po/bid). no DM. </t>
  </si>
  <si>
    <t xml:space="preserve">Bp:96/74            </t>
  </si>
  <si>
    <t>? Acute bronchitis</t>
  </si>
  <si>
    <t>1. CBC, Sputum afb and gene x, chest x-ray</t>
  </si>
  <si>
    <t xml:space="preserve">P1:Flu sydrome for the past 3 weeks_x000D_
She also has sweating, chronic cough(for that past 3 weeks) with whitish sputum, otherwise no fever, loss of apetitie </t>
  </si>
  <si>
    <t>BP                        152 / 73                    PR 84  HBPM 120/77</t>
  </si>
  <si>
    <t>stable BP especially Home blood pressure</t>
  </si>
  <si>
    <t xml:space="preserve">BP-  BP- 112/67 , 145/81 ,  113/83 _x000D_
 HGA1C -  9.8% _x000D_
</t>
  </si>
  <si>
    <t xml:space="preserve">same + NEWLY DX TYPE 2 DM </t>
  </si>
  <si>
    <t>- INITATE  MTF - 500 MG PO BID , - APPT AFTER  2 WEEKS  WITH SERIAL RBS RECORDS .</t>
  </si>
  <si>
    <t xml:space="preserve">HTN on Enalapril 10mg daily , Amlodipine 10mg daily, HCT 25mg daily = mastectomy ( 10 years back ) </t>
  </si>
  <si>
    <t xml:space="preserve">PR=65/M  BP=113 / 69MMHG </t>
  </si>
  <si>
    <t>HTN ON AMLODIPINE 10MG PO DAILY.HCT 25 MG PO DAILY,ASA81MG PO DAILY</t>
  </si>
  <si>
    <t>BP                 149 / 72                       PR 92</t>
  </si>
  <si>
    <t>_x000D_
Hypertension for the 10 years/ Gouty arthritis for greater than 10 years /CKD creatinine 2 eGFR repeat creatinine 1.01 FBS normal uric acid- 7.97 he is on Losartan 50mg p[o per day Allopurinol 100mg po TID/ amlodipine 10mg po per day</t>
  </si>
  <si>
    <t>refill and work up_x000D_
 advised life style modification</t>
  </si>
  <si>
    <t>PR=80/M  BP=127 / 85MMHG,FBS=144MG/DL</t>
  </si>
  <si>
    <t>TYPE 2DM+HTN WITH GOOD BP+SUBOPTIMAL GLYCEMC CONTROL</t>
  </si>
  <si>
    <t>NPH 28/18IU.AMLODIPINE 5MG PO DAILY,APPOINT AFTER THREE MONTHS WITH HGA1C AND LIPID PROFILE,RFT DONE</t>
  </si>
  <si>
    <t>T2 DM  ON NPH 28/16IU(BUT HE IS TAKING 26/16IU0 + HTN ON AMLODIPINE 5MG PO DAILY</t>
  </si>
  <si>
    <t xml:space="preserve">PR- 81 BP - 162 / 99_x000D_
 BP - HOME RECORD 150/90-150/80-130/90-150/90_x000D_
 </t>
  </si>
  <si>
    <t xml:space="preserve">ADD HCT - 25 MG PO DAILY _x000D_
- 2 WEEKS  WITH SERIAL BP RECORDS </t>
  </si>
  <si>
    <t>HTN on losartan 50mg po BID P2- BOO 2nd bph on alfuzocin 10mg po daily ( urology side)</t>
  </si>
  <si>
    <t xml:space="preserve">bp - 82  129 / 85 - _x000D_
 BP - 153/90 - PR 85 </t>
  </si>
  <si>
    <t xml:space="preserve">see management - WITH SERIAL BP RECORDS _x000D_
LINK TO  DERMATOLOGY SIDE </t>
  </si>
  <si>
    <t xml:space="preserve">HTN with HHD + PN on enalapril 5 mg po bid , amlodipine 5 mg po bid , on neurobion 1tab po daily , amt -  25 gm po daily </t>
  </si>
  <si>
    <t>PR=73/M  BP=142 / 68MMHG,FBS=125MG/DL</t>
  </si>
  <si>
    <t>recurrent oral ulcers_x000D_
 history of flue recently</t>
  </si>
  <si>
    <t>BP             147 / 90            PR 64</t>
  </si>
  <si>
    <t>Hypertension and resolving AKI for the last 2 years /Peripheral neuropathy Peripheral arterial disease poor BP control osteoartritis with cyst on meloxicam follow up at ortho_x000D_
 recurrent oral ulcer to rule out behect diseases but no genital ulcers_x000D_
 he is on enalapril 5 mg po BID</t>
  </si>
  <si>
    <t>link to  dental  clinic for oral ulcers_x000D_
 refill the medication</t>
  </si>
  <si>
    <t>Hypertension and resolving AKI for the last 2 years /Peripheral neuropathy Peripheral arterial disease poor BP control osteoartritis with cyst on meloxicam follow up at ortho</t>
  </si>
  <si>
    <t>pr-96 rr-18 bp=130 / 90 36 fbs-??_x000D_
Urea-13,cr-.6,Total Cholesterol-209,Triglycerides-80,HDL-66,LDL-103,</t>
  </si>
  <si>
    <t>Lumbar spondylosis + dislipidemia</t>
  </si>
  <si>
    <t>meloxicam 15 mg po daily,atrovastatin 20 mg po daily</t>
  </si>
  <si>
    <t xml:space="preserve">HAS  2 episode of hypoglycemia  no other complain </t>
  </si>
  <si>
    <t xml:space="preserve">BP 138/84, 120/80, PR 80 FBS 55 YESTERDAY, 127 </t>
  </si>
  <si>
    <t>FAIR CONTROLL DM+HTN+ TREATED HYPOGLYCEMIA</t>
  </si>
  <si>
    <t>REFILL ADVISE ON DIET ANDD DCREASE MEDICATION DOSE ACCORDINGLY</t>
  </si>
  <si>
    <t>PR=73/M  BP=121 / 59MMHG,ECHOCARDIOGRAPHY=MILD LVH AND GRADE 1LV DIASTOLIC DYSFUNCTION,CALCIFIC AORTIC CHANGES WITH MILD AR</t>
  </si>
  <si>
    <t>SAME AS ABOVE+HHD+GRADE1 DIASTOLIC DYSFUNCTION+MILD AR WITH CALCIFIC AORTIC CHANGES</t>
  </si>
  <si>
    <t>ENALAPRIL 5MG PO DAILY,HCT 12.5MG,REFILL</t>
  </si>
  <si>
    <t xml:space="preserve">complain of left leg pain after she she sustained a falling accident and she also complain headache </t>
  </si>
  <si>
    <t>pr: 70 18 bp: 98 / 62</t>
  </si>
  <si>
    <t xml:space="preserve">P- unprovoked left leg DVT - 1 yr + subtheraputic inr (1.41) </t>
  </si>
  <si>
    <t xml:space="preserve">waefarin 7.5mg /5 mag _x000D_
update inr and see after 1 weak _x000D_
advise on danger signs </t>
  </si>
  <si>
    <t xml:space="preserve">P- unprovoked left leg DVT - 1 yr_x000D_
_x000D_
inr; 1.41 </t>
  </si>
  <si>
    <t>no new compliant,No bleeding diateseis</t>
  </si>
  <si>
    <t>PR=66 RR=18 BP=130 / 62 UPDATED INVESTIGATION=INR=3.36,HGA1C=6.6%</t>
  </si>
  <si>
    <t>known T2DM P2: known HTN P3: HHD + Afib + Supra-therapeutic INR(3.36)</t>
  </si>
  <si>
    <t>hold warfarin for 2 days and Continue with 2.5mg po daily,Discalete  lasix 40mg daily, spironolactone 25mg/p dily, enalapril 5mg p/d digoxin 0.125mg p/d, metformin 500mg po bid, amlodpine 5mg po/d,appoint after 1 month</t>
  </si>
  <si>
    <t>bp=152 / 89  pr=90 rr=17_x000D_
fbs-145,155,165</t>
  </si>
  <si>
    <t>HTN(sub optamal control) + type 1 DM(sub optimal control)</t>
  </si>
  <si>
    <t>NPH 22/18, RI 4/2 iu and esculate enalapril tio10 mg po bid,hct 25 mg po daily,amlodiopine 5 mg po daily</t>
  </si>
  <si>
    <t>HTN+DM ON taking NPH 22/18, RI 4/2 iu and enalapril 10 mg po daily,hct 25 mg po daily,amlodiopine 5 mg po daily</t>
  </si>
  <si>
    <t>PR=75/M  BP=144 / 96 MMHG</t>
  </si>
  <si>
    <t>HTN WITH SUBOPTIMAL CONTROL</t>
  </si>
  <si>
    <t>AMLODPINE 5MG PO DAILY,ENALAPRIL 10MG PO BID,APPOINT AFTER THREE MONTHS.</t>
  </si>
  <si>
    <t>HTN ON AMLODIPINE 5MG PO DAILY,ENALAPRIL 10 MG PO DAILY</t>
  </si>
  <si>
    <t xml:space="preserve">bp: 120 / 65  pr; 86   inr; 2.32 </t>
  </si>
  <si>
    <t xml:space="preserve">POST-PMBC(1 MONTH) -MITRAL VALVE AREA-PRE-PROCEDURE = 0.9 AND OST-PROCEDURE =2.2.+ trheraputic inr (2.32) </t>
  </si>
  <si>
    <t xml:space="preserve">refill _x000D_
advise on danger signs_x000D_
see 1 month with inr result </t>
  </si>
  <si>
    <t>P1=POST-PROCEDURE FOR MS P2- CRVHD (Very severe MS, Mild to Moderate MR, Severe TR &amp; Moderate TS)_x000D_
 P2= Moderate Pul.HTN _x000D_
P3= Dense Echo Contrast in Left Atrial Appendage (?Thrombus) Rx on -warfarin 10mg po/d -_x000D_
B. Penicillin 1.2iu IM</t>
  </si>
  <si>
    <t xml:space="preserve">cough which is productive of 5 months duration associated with vomiting of the ingested mater which occurs while she coughing and after a meal. he also had also pleuritic chest pain </t>
  </si>
  <si>
    <t xml:space="preserve">BP: 109 / 64    PR: 122( which is feable) _x000D_
FBS: 57-210 _x000D_
Vit D ( Nov 28/2023): 9.71_x000D_
serum electrolyte ( 14/11/2023): : K; 5.8   on 15/11/2023: K: 6   phospherous: 1.6   Na: 129_x000D_
24 hr urine protein ( 15/11/2023): 147_x000D_
RFT ( 11/11/2023): Cr: 2    urea: 26_x000D_
uric acid ( 11/11/2023): 9.3 </t>
  </si>
  <si>
    <t xml:space="preserve">Good bp control + unstable glycemic control + ischemic stroke +? AKI r/o CKD 20? +  hyerkalemia + hyponatremia +  ? essential tremor + vit D deficency + ?Gout arthriis </t>
  </si>
  <si>
    <t>cbc,lipid profile, serum electrolyte, RFT, uric acid _x000D_
consult senior</t>
  </si>
  <si>
    <t>T2DM( 13yrs) + HTN(3yrs) + Ischemic stroke( 4 months BACK) + AKI 2RY? (resolved ) on NPH - 28/16iu bid, MTF 500mg po daily, lisnopril 5mg po bid atrovastatin 40mg po daily, ASA 81 mg po daily, neurobin</t>
  </si>
  <si>
    <t>constipation_x000D_
 stress life_x000D_
 no assistant</t>
  </si>
  <si>
    <t xml:space="preserve">BP                    163 / 86                       PR66 </t>
  </si>
  <si>
    <t>RVI on HAART 21 years /Hypertension 2 months/ No DM /Nephrolithiasis /CKD /chronic back pain/UTI on life style modification for hypertension creatine 0.74</t>
  </si>
  <si>
    <t>life style modification_x000D_
 hypertension _x000D_
 advised to repeat BP   BP after 1 week</t>
  </si>
  <si>
    <t>has discontinued his medication for fifteen days due to lack of medication but he never came to the hospital</t>
  </si>
  <si>
    <t>PR=81/M, BP=103 / 73MMHG ,FBS?</t>
  </si>
  <si>
    <t>do FBS,then manage.</t>
  </si>
  <si>
    <t>known TYPE 2 DM on NPH 18/8 iu</t>
  </si>
  <si>
    <t>no new compliant no ankle swelling it is subsided after discontinued amlodipine  Home BP measurement=159/79,150,92,147/81,Home FBS=108-124</t>
  </si>
  <si>
    <t>PR=68 RR=19 BP=159 / 89</t>
  </si>
  <si>
    <t>P-HTN(Poorly controlled) + T2 DM (Fairly controlled)</t>
  </si>
  <si>
    <t>continue MTF-1000/500 MG PO BID,, -ENALAPRIL 15 MG PO BID, -ATROVASTATIN 20 MG PO DAILY, HYDROCHLORIDE 25 MG PO DAILY carvidelol 6.25 mg poi bid,advise on lifestyle modification,appoint after 3 month with HGA1C</t>
  </si>
  <si>
    <t>P-HTN + T2 DM ON : - MTF-1000/500 MG PO BID,, -ENALAPRIL 15 MG PO BID, -ATROVASTATIN 20 MG PO DAILY, HYDROCHLORIDE 25 MG PO DAILY carvidelol 6.25 mg poi bid</t>
  </si>
  <si>
    <t xml:space="preserve">he had recurrent hypoglycemia over night time with rbs record of 54mg/dl </t>
  </si>
  <si>
    <t xml:space="preserve">pr: 76 17 bp; 93 / 76 fbg: 140-180  ppg;180-300  _x000D_
S.ELECTROLYE;NORMAL ,ca,mg  po4 ; normal range u/a; protein + cbc; normal </t>
  </si>
  <si>
    <t xml:space="preserve">t2 dm + poor bg controll </t>
  </si>
  <si>
    <t xml:space="preserve">Nph 24 /8iu sc bid _x000D_
advised on danger signs of hypoglycemia _x000D_
update all ixs ,24urine protein _x000D_
</t>
  </si>
  <si>
    <t xml:space="preserve">p1: T2 dm om metformin 500mg po bid on  NPH 20/10IU _x000D_
HBA1C; 11.7 </t>
  </si>
  <si>
    <t xml:space="preserve">nausea, sweating and hot intolerance </t>
  </si>
  <si>
    <t>BP: 135/85    177 / 99_x000D_
FBS:  125    137</t>
  </si>
  <si>
    <t xml:space="preserve">Poor bp control + fair glycemic control + dyslpidemia  + meuopausal sydrom  r/o  Hyperthyroidism </t>
  </si>
  <si>
    <t>OFT, Lipid profile, s/e, TFT</t>
  </si>
  <si>
    <t>p1:  HTN on Enalapril 10 mg po BID _x000D_
P2: Newly Dxed T2 DM on MTF 1000/ 500mg po bid  p3: dyslipidemia  on Atrovastatin 20 mg po/d</t>
  </si>
  <si>
    <t xml:space="preserve">burning sensation of scalp and has tooth decay _x000D_
- insomnia  and tingling sensation </t>
  </si>
  <si>
    <t xml:space="preserve">fb- 130- 157 </t>
  </si>
  <si>
    <t xml:space="preserve">same  + ? pn </t>
  </si>
  <si>
    <t xml:space="preserve">link to dental clinic -_x000D_
- amt - 12.5 mg po daily , neurobion 1 tab po daily </t>
  </si>
  <si>
    <t>= HTN+?HHD P2= T2DM P3=BOO 2ndry to BPH P4= BILATERAL RENAL STONE (planned nephrolithotomy)</t>
  </si>
  <si>
    <t>has dry cough of five days</t>
  </si>
  <si>
    <t>PR=81/M  BP=131 / 77MMHG ,FBS=165MG/DL,PINK CONJUCTIVA,HYPEREMIC TONSILS AND PARYNIX,NIS,CRIPITATION AT RIGHT POSTERIOR LOWER 1/3</t>
  </si>
  <si>
    <t>SAME AS ABOVE+SUBOPTIMAL GLYCEMIC CONTROL+?CAP+ACUTE TONSILO-PHARYNGITIS</t>
  </si>
  <si>
    <t>NPH 48/28IU,REFILL DO HGA1C,APPOINT AFTER THREE MONTHS,INVESTIGATE</t>
  </si>
  <si>
    <t>no cough, no SOB, no edema, no visual problem , no back pain, no paresthasia, joint mobilit good, good balnce, good undestanding, cooperative, no obesity, no stress, no psychosocial distress, good dietary habit, good hygien 9brush tooth), no addiction, adherent to medication, toileting good, good social interaction. remarks (prostectomy done) weist circumference 92 cm/ height 168 cm = 0.54 pt has no visceral obesity. FBS 147 mg/dl BP 130/70 mmHg</t>
  </si>
  <si>
    <t>sleep well, walking distanc good, muscle strength good, no emotional change, no memory loss,good judghement</t>
  </si>
  <si>
    <t>salt restriction, be actiove, minimize coffee,prevenmtio of fall, vegitable and fruit dish, legumes dish, get adequate sun light, foot care (hygien, becareful while cutting nail, wear loose shoe, becareful while cutting nails, keep moisturizing legs wuth vaslin) keep candy in pockets</t>
  </si>
  <si>
    <t xml:space="preserve">Has no new complain still no change  but she didnt took the antipain </t>
  </si>
  <si>
    <t xml:space="preserve">bp 137/80, cr 1, urea 25, ua, 3.7 , </t>
  </si>
  <si>
    <t>FARI CONTROLL HTN+ARTHRITIS</t>
  </si>
  <si>
    <t xml:space="preserve">facial puffiness and bilateral leg swelling of over &gt; 2months </t>
  </si>
  <si>
    <t xml:space="preserve">collect echo result , send u/a , hga1c </t>
  </si>
  <si>
    <t xml:space="preserve">Type 2 DM + HTN for the past 5 years on NPH 30/15 IU SC BID , Atrovastatin 20 mg po day, Amlodipine 10 mg po day, Amitriptyline 25 mg po/d &amp; Neurobin 1 tab po daily </t>
  </si>
  <si>
    <t>BP 137/80,  135/85, , FBS 120, 113 133, HGBA1C 6.7MG PO   CR 0.8, BUN 23</t>
  </si>
  <si>
    <t>FAIR CNOTROLL DM +HTN</t>
  </si>
  <si>
    <t>PR=89/M  BP=143 / 84MMHG,FBS=139,124,154MG/DLALL HOME MEASURMENTS</t>
  </si>
  <si>
    <t>SAME AS ABOVE+WITH SUBOPTIMAL CONTROL</t>
  </si>
  <si>
    <t>REFILL,DO HGA1C,THEN  CONSIDER METFORMINE</t>
  </si>
  <si>
    <t>T2 DM NOT ON MEDICATION + HTN ENALAPRIL 10 MG PO BID,ATORVASTATIN 40MG PO DAILY</t>
  </si>
  <si>
    <t>PR-56 RR-17 BP=172 / 93 T-36_x000D_
PT-11.2,PTT-28.2,INR-0.94</t>
  </si>
  <si>
    <t>NYHA CLASS 2 HF 2 DVHD PPT AF + HTN(POOR CONTROL) + ANIT COAGULANT (SUB THERAPUTIC )</t>
  </si>
  <si>
    <t>Frusemide 40mg PO DAILY,SPIRALACTONE 25 MG PO DILY,Enalapril 5 MG PO DAILY,METOPROLOL 25 MG PO DAILY,WARFARIN 2.5 MG PO DAILY,</t>
  </si>
  <si>
    <t>NYHA CLASS 2 HF 2 DVHD PPT AF + HTN ON Frusemide 40mg PO DAILY,SPIRALACTONE 25 MG PO DILY,Enalapril 5 MG PO DAILY,METOPROLOL 25 MG PO DAILY,WARFARIN 2.5 MG PO DAILY,</t>
  </si>
  <si>
    <t>Frusemide 40mg PO DAILY,SPIRALACTONE 25 MG PO DILY,Enalapril 10 MG PO DAILY,METOPROLOL 25 MG PO DAILY,MAKE WARFARIN 5  MG PO DAILY,</t>
  </si>
  <si>
    <t>bp 127/82, fb 95, 121, 131</t>
  </si>
  <si>
    <t xml:space="preserve">SEE MEDICTAION , UPDATE OFT , LIPID URINE NEXT VISIT </t>
  </si>
  <si>
    <t xml:space="preserve">TYPE 2 DM  on metformin  500mg po bid , glimepiride 2mg po 1x </t>
  </si>
  <si>
    <t>he complains of mild sob with exertion has pre-tibial skkin lesion which is itchy lesion otherwise no hx orthopmnea ,pnd _x000D_
no peripheral signs congestion _x000D_
INR;1.5 cr;1.1 uric acid :4.6 s.electrolyte; na; 125 k; 3.98 _x000D_
tsh; 4.47 (0.3-4.5)  hba1c; 5.5 fbg; 120</t>
  </si>
  <si>
    <t xml:space="preserve">pr: 61 17 bp: 110 / 52 </t>
  </si>
  <si>
    <t>Corpulomonale 2ndry to Pulmonary HTN 2ndry to IPHTN ppted by DIURETICS RESISTANCE +P2= A FIB+ venous insufficiency + P3=Subclinical Hypothyroidism +P4= GB Adenomyomatosis +P5= Left simple thyroid + diuretic induced hypokalemia + DIABETIC DERMOPATHY + CONSTIPATION</t>
  </si>
  <si>
    <t xml:space="preserve">refill _x000D_
update inr after 1 weak _x000D_
ontinue same mgt _x000D_
see after 1 month </t>
  </si>
  <si>
    <t>Cough or the last one tear for which is was treated with Augmentin and azithromycin but no improvement</t>
  </si>
  <si>
    <t xml:space="preserve">BP: 143 / 53  PR: 74  _x000D_
MSS: Grade 2 pitting edema _x000D_
FBS: 75   _x000D_
RFT: Cr: 1.5, GFR: 48 _x000D_
abdominal ultrasound:  normal _x000D_
Chest x ray:  normal_x000D_
 ECG: LVH_x000D_
ECHO: Dilated left atrium, mild secondary MR, mild TR and mild pulmonary HTN </t>
  </si>
  <si>
    <t>known T2DM ( well controlled) + sub optimal bp control + HFpEF + Afib (CHA2DS2-VASc score of 5)</t>
  </si>
  <si>
    <t xml:space="preserve">add lasix 40mg po daily, low dose warfarin after baseline INR, NPH 10iu sc AM, MTF 500mg po daily, atrovastatin 20mg po daily, losartan 100mg p daily </t>
  </si>
  <si>
    <t xml:space="preserve">T2DM for the last 12 years +  HTN for the last 10 years on  NPH10 IU am , MTF 500mg po BID Loasartan 100mg po per day, lasix 40mg po daily , Atorvastatin 20 mg po/d </t>
  </si>
  <si>
    <t xml:space="preserve">BP 130/90, 110/80, </t>
  </si>
  <si>
    <t>cough intermittenmt, no fever,chest pain on left side, no drenching nioght sweats, no edema, exetional dyspnea, has dyspepsia, evaluation (PR 90 beats/ min, O 2 saturation 85 %, RR 24 /min, BP 110/70 mmHg, no pretibial edema,no cyanosis, chest clear bilaterally, has AS mumur , ECHO (EF 40% suggestive of systolic dysfunction), has sebver egigastric tenderness, no hepatomegally, JVP raised)</t>
  </si>
  <si>
    <t>sleeps poorly, walking distance weak, muscle strength good, no emotional change, no memory loss,n good judgenment</t>
  </si>
  <si>
    <t>systolic dysfunction</t>
  </si>
  <si>
    <t>salt restriction,abvoid heavty durty, minimize coffee, vegitable and fruit dish, legumes dish, get adequate sunj lighty, small frequenmt diert, get a cup of milk daily</t>
  </si>
  <si>
    <t>valvular heart disease with CHF , hypertension</t>
  </si>
  <si>
    <t>She complain cough of 15 days sob and chest tightness she had visit ER 1 WEAK back due to exacerbation ASTHMA she diidnt took budesonide because lack of availablity</t>
  </si>
  <si>
    <t>PR=94 RR=20  BP=99/69,PSO2=84%,Chest=diffuse wheeze</t>
  </si>
  <si>
    <t>P1=KNOWN CARDIAC (HHD) + DVHD ( AR , MR) + P2=mild pulmonary P3=KNOWN Asthma +Acute exacerbation of B.asthma</t>
  </si>
  <si>
    <t>Link to EOPD,descalet Frusemide 20MG PO Once daily,continue  Budesonide - Formoterol - 160/4.5 ug Inhalation BID,Salbutamol puff PRN  Atrovastatin - 20mg daily</t>
  </si>
  <si>
    <t>P1=KNOWN CARDIAC (HHD) + DVHD ( AR , MR) + P2=mild pulmonary P3=KNOWN Asthma ON : Budesonide - Formoterol - 160/4.5 ug Inhalation BID,Salbutamol puff PRN Frusemide 40MG PO Once daily,  Atrovastatin - 20mg daily</t>
  </si>
  <si>
    <t xml:space="preserve">LOW BACK PAIN -  WORSENING - TRIGGER BY STRESS AND WORK RELATED </t>
  </si>
  <si>
    <t xml:space="preserve">115 / 76       </t>
  </si>
  <si>
    <t xml:space="preserve">ADD PREGABALIN 150 MG PO DAILY -  UNTIL  NEURO APPT _x000D_
- </t>
  </si>
  <si>
    <t>Low back pain 2ry to NEURONAL FORAMENAL STENOSIS</t>
  </si>
  <si>
    <t xml:space="preserve">has decrease on urine stream, no other complain  </t>
  </si>
  <si>
    <t xml:space="preserve">bp145/85, 124/ 86,  123/ 70 ,pr 80  fbs </t>
  </si>
  <si>
    <t xml:space="preserve">FAIR CONTROLL HTN+DM +BPH </t>
  </si>
  <si>
    <t xml:space="preserve">LINK TO UROLOGY, BUN, CR </t>
  </si>
  <si>
    <t>TYPE 2DM ON +HTN</t>
  </si>
  <si>
    <t xml:space="preserve">hba1c; 7.3 home bp:120/70  fbg;155-235 cr;0.2 cbc; normal u/a; normal </t>
  </si>
  <si>
    <t xml:space="preserve">Type 2 DM + DM retinopathy + Hypertension + Frozen shoulder + OA+ poor bg controll </t>
  </si>
  <si>
    <t xml:space="preserve">reintiate metformin 500mg po/d _x000D_
adivse life style _x000D_
update all ixs </t>
  </si>
  <si>
    <t>Type 2 DM + DM retinopathy + Hypertension + Frozen shoulder + OA on metformin 500mg po/d, NPH 30/20IU, Atrovastatin 20mg/d, ASA 81mg/d and amilodpine 10mg/d, diclofinanc gell</t>
  </si>
  <si>
    <t>FBS- 180 - 200 - 170 _x000D_
 BP - 88 17 116 / 76</t>
  </si>
  <si>
    <t xml:space="preserve">PORRLY CONTROLLED TYPE 2 DM </t>
  </si>
  <si>
    <t xml:space="preserve">SEND RFT , U/A , SE - SEND HGA1C </t>
  </si>
  <si>
    <t>hronic hypertension on amlodipine 5mg po daily</t>
  </si>
  <si>
    <t>continue the ssame mgt</t>
  </si>
  <si>
    <t xml:space="preserve">BP 130/89,  120/80, FBS 140, 130, 120 MOST RECORD MAX 175,HGBA1C 7.6%, CR 0.4 BUN 16  MOST RECORD </t>
  </si>
  <si>
    <t xml:space="preserve">Currently no compliant no cough sob,she has been admitted 1 weak back and discharged with improvement </t>
  </si>
  <si>
    <t>PR=74 RR=17 BP=125 / 66 Echo done: sclerotic calcific mitral and aortic valve with mild AR&amp;MR moderate LV systolic dysfunction Grade 1 left ventricular diastolic dysfunction with EF: 40-45% and TAPSE :22</t>
  </si>
  <si>
    <t>P1=known psychiatric patient (? schizophrenia)+? DVHD(sclerotic calcific mitral and aortic valve with mild AR&amp;MR EF=40-45)+vitamin D deficiency+ MILD hypocalcemia +AKI(resolved resent cr-1.4)</t>
  </si>
  <si>
    <t>CONTINUE Vitamin D 50,000 IU weekly Calcidenk 1000mg (1 tab) per day,)Levothyroxine 75mcg PO once daily,Start metoprolol 12.5mg po daily,Deiscalet lasex 20mg po daily,appoint after1 month with serum electrolyt and RFT</t>
  </si>
  <si>
    <t>P1=known psychiatric patient (? schizophrenia)+P2=Sepsis of chest focus with septic shock vs ?cardiogenic shock 2o ? DVHD(Corrected) +P3= AKI 2ry to pre renal + ?myxedema coma + P4=mild hyponatremia(129)+Mild Anemia( 10.8)+ vitamin D deficiency+ MILD hypocalcemia (1.82)Levothyroxine 75mcg PO once daily Vitamin D 50,000 IU weekly Calcidenk 1000mg (1 tab) per day, Lasix 40 mg PO BID</t>
  </si>
  <si>
    <t xml:space="preserve">LOW BACK PAIN IMPROVING  ,  LEFT HIP PAIN INTERMITTENTLY </t>
  </si>
  <si>
    <t>BP - 68 18 142 / 65</t>
  </si>
  <si>
    <t xml:space="preserve">UPDATE INX -_x000D_
 SERIAL BP RECORD </t>
  </si>
  <si>
    <t xml:space="preserve">htn on lsm &gt; 2 years + LOW BACK PAIN  2 TO ?  </t>
  </si>
  <si>
    <t>RT FOOT PAIN OF 4 DAYS DURATION FOLLOWING FALL DOWN ACCIDENT OF SAME TIME DURATION</t>
  </si>
  <si>
    <t>PR=60 RR=17 BP=139 / 67</t>
  </si>
  <si>
    <t xml:space="preserve">HTN + urge incontinence + ?? LT FOOT STI </t>
  </si>
  <si>
    <t xml:space="preserve">X/RAY OF RT FOOT </t>
  </si>
  <si>
    <t>HTN + urge incontinence</t>
  </si>
  <si>
    <t xml:space="preserve">BP 140/86, 135/90, 120/80 PR 80 </t>
  </si>
  <si>
    <t xml:space="preserve">BP 147/80, 121/78,FBS 124, 104, 113, </t>
  </si>
  <si>
    <t>bp 130/80-145/90  fbs88-165 ,  hga1c 8.7</t>
  </si>
  <si>
    <t>d/c nifedipine, start amlodipine 10 mg daily, envas 2.5 mg po bid, nph 28/20, Dapa 10mg /day</t>
  </si>
  <si>
    <t>RVI on HAART + T2 DM +HTN +  CKD stage 4 eGFR 21.9 + hyperuricemia + Dyslipidemia  on NPH 26/18, Nifedipine 20 mg bid, ateroz 20 mg daily,   allopurinol 100mg po daily previous creatine 4.1. 3.7  3.3 eGFR (), hga1c 8.7</t>
  </si>
  <si>
    <t xml:space="preserve">epigastric burning sensation ,early satiety _x000D_
p/e; epigastric tenderness </t>
  </si>
  <si>
    <t>home bp: 120/80 pr; 98</t>
  </si>
  <si>
    <t xml:space="preserve">P-1 HTN P-2 Afib (controlled rate) P-3 moderate PHTN moderate TR P-4 bilateral inguinal hernia Rx + well controlled htn and rate+ DYSPEPESIA + ?OA </t>
  </si>
  <si>
    <t xml:space="preserve">OMEPRAZOLE 20MG PO BID _x000D_
MELOXICAM 15MG PO/D _x000D_
DO SERUM VIT D ,_x000D_
REFILL SEE AT 2 MONTH _x000D_
UPDATE ALL IXS </t>
  </si>
  <si>
    <t>PR=98 RR=17 BP=116 / 82</t>
  </si>
  <si>
    <t>Stage T-IV RVI +Spastic paraplegia 20 to bilateral ACA territory ischemic stroke+Acute symptomatic Sz +Miliary TB9treated) + RVI associated radiculopathy+ Dyslipidemia</t>
  </si>
  <si>
    <t>Continue Management ,physiotherapy</t>
  </si>
  <si>
    <t>no cough, no SOB, no edema, no visiuial problem, no back pain, no [paresthasia, joint mobnility good, good balance, good understanding,cooprtative, no obesity, no stress, no psychosocial distress, good dietary habit, good hygien (brush tooth), no addiction, adherent to medication, toileting good, good social interactioon. remarks (no BPH symptoms)weist circumferance 93 cm/ height 170 cm= 0.54 pt has no visceral obesity. FBS 99 mg/dl BP 110/ 70 mmHg</t>
  </si>
  <si>
    <t>salt restriction, be active, minimize coffee, prevenmtion of fall, vegitabl;e and fruit dish, legumes dish, use only liquid oil, get adequiate sun light, foot care (hygien, wear loose shoe, becatreful while cutting nail, keep moisturizing legs with vaslin), keep candy in pocket</t>
  </si>
  <si>
    <t>BP=160/90  PR-89</t>
  </si>
  <si>
    <t xml:space="preserve">OA  +  ??LT NEPHROLITIASIS + RAISED BP </t>
  </si>
  <si>
    <t>BASE LINE INVESTIGATIONS,ABDOMENO PELVIC U/S</t>
  </si>
  <si>
    <t>pain on multiple joints { knee, ankle, hip, ) and back pain for 4 yrs . the pain worse in early morning and become also worst at movement. no fever. no chronic medical illness</t>
  </si>
  <si>
    <t>BP 135/85, 138/67,</t>
  </si>
  <si>
    <t>DECREASE DOSE OFNIFEDPINE TO ONCE PER DAY</t>
  </si>
  <si>
    <t xml:space="preserve">HTN ON NIFEDPINE 20MG PO 1X, HCT 25MG  </t>
  </si>
  <si>
    <t>has leg swelling since six months</t>
  </si>
  <si>
    <t>PR=99/M  BP=152 / 87MMHG ,FBS=84MG/DL</t>
  </si>
  <si>
    <t>REFILL,NPH 14IU,ENALAPRIL 10 MG PO DAILY,HOLD AMLODIPINE,INVESTIGATE</t>
  </si>
  <si>
    <t>DM + HTN On MTF 1 gm BID, Amlodipine 5 mg/day, Enalapril 5 mg/day and NPH 16 IU AM</t>
  </si>
  <si>
    <t xml:space="preserve">epigastric burnning pain and fatigue </t>
  </si>
  <si>
    <t xml:space="preserve">BP: 125 / 65    PR: 73 _x000D_
HgA1c : 7.4% </t>
  </si>
  <si>
    <t xml:space="preserve">fair bp control + HHD  + Newly diagnosed T2DM + fatty liver </t>
  </si>
  <si>
    <t xml:space="preserve">Lasix 40mg po daily, spironolactone 12.5mg po daily, atrovastatin 20mg po daily, candesartan 8mg po daily and MTF 500mg po daily </t>
  </si>
  <si>
    <t xml:space="preserve">p1: HTN with HHD(ECHO- BORDERLINE LV WALL THICKNESS AND GRADE2 LV DIASTOLIC DYSFUNCTION) on Furosemide 40 mg po/d, Spironolactone 12.5 mg po/d, Candesartan 8 mg po/d, Atrovastatin 20 mg po/d_x000D_
p2: newly diagnosed T2DM ( fbs: 156) </t>
  </si>
  <si>
    <t xml:space="preserve">BP -  151 / 83 ( HOME RECORD - 136/75 _x000D_
 FBS -68 -98 , _x000D_
 HGA1C - 7.6% </t>
  </si>
  <si>
    <t xml:space="preserve">HOLD DAONIL , MTF - 500 MG PO BID  ,  AMLODIPINE 10 MG PO DAILY , LOSARTAN 50 MG PO DAILY - APPT AFTER 1 MONTH </t>
  </si>
  <si>
    <t xml:space="preserve">type 2 dm + Htn  ON  AMLODIPIN 5 MG PO BID - LOSARTAN 50 MG PO BID ,  DAONIL 7.5/5 MG PO BID , MTF - 1GM PO BID </t>
  </si>
  <si>
    <t xml:space="preserve">fbs 87,  120, , 72, bp 140/90, 120/80, </t>
  </si>
  <si>
    <t>DM + HTN ON NPHNPH 54/44, MTF 500 mg po/day, Enalapril 5 mg po/day, Atorvastatin 20 mg po/d and ASA 81 mg po/d</t>
  </si>
  <si>
    <t>HTN + T2 DM -NPH 12/6 U ,Losartan 50 mg po daily, HCT 25mg po daily</t>
  </si>
  <si>
    <t>MALAISE,PRODUCTIVE COUGH</t>
  </si>
  <si>
    <t>BP--114/81  PR80</t>
  </si>
  <si>
    <t xml:space="preserve">UPPER RESPIRATORY TRACT INFECTION </t>
  </si>
  <si>
    <t xml:space="preserve">HYDRATION,REST _x000D_
</t>
  </si>
  <si>
    <t>THIS IS 29 YEARS OLD MALE PATIENT PRESENTED WITH PRODUCTIVE WHITSH SPUTUM OF 3 DAYS DURATION.ASSOCIATED TO THIS HE HAS LOWER GRADE FEVER AND CHILS .HE HAS HEADACHE AND MALAISE</t>
  </si>
  <si>
    <t xml:space="preserve">he complains of easy fatagability of 1 months _x000D_
otherwise no hx of syncopal attack </t>
  </si>
  <si>
    <t>PR; 54 BP: 127 / 79</t>
  </si>
  <si>
    <t>newly dx HTN + bradycardia 2nd  to ? ; on HCT 25 mg po/d, and enalapril 5mg po daily</t>
  </si>
  <si>
    <t xml:space="preserve">repeat ecg ,serum electrolyte ,thyroid function test cbc </t>
  </si>
  <si>
    <t>no cough, no SOB, no edema, back back pain , no paresthasia, good self care, adherent to medficastion, toileting squating problem, good social inttraction. remarks (no BPH symptom)weist circumferance 106cm/ height 179 cm = 0.6 pt has visceral obesity, risk fatty liver. BP 140/80 mmHg FBS 107 mg/dl</t>
  </si>
  <si>
    <t>salt restriction, be actiove, minimize coffee, prevention of fall, vegitable and fruit dish, legumes dish, get adequate sun light, avoid fattyoilly food, avoifd fried food, no alcohol, eat (banana, tiomatto, pottato for pottasium supplementaion)</t>
  </si>
  <si>
    <t xml:space="preserve">She complain rt arm dull aching pain which is worsened during cold exposure </t>
  </si>
  <si>
    <t>PR=73 RR=18 BP=139 / 79 FBS=107</t>
  </si>
  <si>
    <t>CONTINUE NPH 70/38 IU SC BID, MTF 500mg BID and Atrovastatin 40 mg/day,LINK TO OPHTHALMOLOGY EVALUATION ,UPDATE U/A,RFT,HGA1C</t>
  </si>
  <si>
    <t>has  headache of a month</t>
  </si>
  <si>
    <t>PR=80/M  BP=115 / 73MMHG</t>
  </si>
  <si>
    <t>refill,appoint after three  months</t>
  </si>
  <si>
    <t>HTN + + ? Osteoporosis + allergic rhinitis with allergic conductivities amlodipine 10 mg po/day enalapril 10mg po  daily</t>
  </si>
  <si>
    <t xml:space="preserve">BP 139 / 60 - 137/57 _x000D_
 FBS - 98 - 150 - </t>
  </si>
  <si>
    <t xml:space="preserve">poor controlled T2 DM + HTN ON  NPH  20/10 IU SC BID , LASIX 20 MG PO DAILY , AMLODIPINE 5 MG PO DAILY </t>
  </si>
  <si>
    <t>BP 134/74, PR 77</t>
  </si>
  <si>
    <t xml:space="preserve">SEE MEDICATION NEXT UPDATE IX </t>
  </si>
  <si>
    <t>flank pain for the last one month</t>
  </si>
  <si>
    <t>BP:  98 / 61   PR: 75_x000D_
Mss: grade II pitting edema</t>
  </si>
  <si>
    <t xml:space="preserve">DVHD + Dyspepsia + UTI + LBP 20? </t>
  </si>
  <si>
    <t>Cefixime 400mg po, laix 20mg po daily and panthoprazole 40mg po daily , neurobin 1 tab po daily</t>
  </si>
  <si>
    <t xml:space="preserve">DVHD + Dyspepsia on lasix 20mg po daily and neurobin 1 tab po daily </t>
  </si>
  <si>
    <t>PR=74/M  BP=125 / 66MMHG</t>
  </si>
  <si>
    <t>Same as above+Chronic dyspepsia 2?</t>
  </si>
  <si>
    <t>,refill,investigate</t>
  </si>
  <si>
    <t>HAS NO NEW COMPLAIN EXCEPT DEMENSIA</t>
  </si>
  <si>
    <t>BP 119/70 , PR 80</t>
  </si>
  <si>
    <t>old ischemic stroke +?SNHL secondary to + ? Dementia</t>
  </si>
  <si>
    <t>UPDATE IX  CBC ELECTROLYTE OFT LIPID</t>
  </si>
  <si>
    <t>on ANTI TB but recently lympnode enlarhged tender , non floculant mass, aspirated samople look (abscess), she is pregant 3 month old , started ANC , HIV test (negative), organfunction test normal, on pyroidoxine 25 mg po daily, no weight loss, no drenbching night sweat, no cough, no history of diabetes</t>
  </si>
  <si>
    <t>sleeps well, no emotional change, no headche, nomemory loss, good judgement</t>
  </si>
  <si>
    <t>pyogenic lymphadenmites superimpossed TB lymadenites</t>
  </si>
  <si>
    <t xml:space="preserve">CBC, ESR, neck U/S, CRP, VDRL, FNAC </t>
  </si>
  <si>
    <t>TB lymphadenites</t>
  </si>
  <si>
    <t>epigastric pain, abdominal bloating</t>
  </si>
  <si>
    <t xml:space="preserve">BP 134 / 89  </t>
  </si>
  <si>
    <t xml:space="preserve">HTN + stage 3B CKD (Cr 2.39 eGFR= 30.67) 2ry hypertension nephrosclerosis + Hill Grade III Hiatal hernia </t>
  </si>
  <si>
    <t>link him to surgery side, make amlodipine10x1</t>
  </si>
  <si>
    <t>HTN + stage 3B CKD (Cr 2.39 eGFR= 30.67) 2ry hypertension nephrosclerosis + Hill Grade III Hiatal hernia  on amlodipine 5 x1 and enalapril 20x2, Ateroz 20x1</t>
  </si>
  <si>
    <t>PR=71/M  BP=114 / 82MMHG ,FBS=103MG/DL</t>
  </si>
  <si>
    <t>SAME AS ABOVE WITH GOOD GLYCEMIC +BP CONTROL</t>
  </si>
  <si>
    <t>REFILL,APPOINT AFTER THREE MONTHS,DO FBS</t>
  </si>
  <si>
    <t>P= 1. TIIDM on NPH 30/20 AM/PM, MTF 1 gm po bid P2. HTN on Enalapril 5 mg/day, Metoprolol 25 mg/day, ASA 81mg po day, Atrovastatin 20 mg po day</t>
  </si>
  <si>
    <t xml:space="preserve">RE SEND  PANTOPRAZOLE FOR PHARMACY . </t>
  </si>
  <si>
    <t>He has low grade fever,chills, No abdominal cramp,no deaharea</t>
  </si>
  <si>
    <t>PR=62 RR=17 BP=93 / 57,Wt=55kg UPDATED INVESTIGATION=CBC,LFT=NORMAL</t>
  </si>
  <si>
    <t>? Crhon's Disease(Montreal classification A2L3B2),CDAI=37</t>
  </si>
  <si>
    <t>Refill AZA 50MG PO/D -PREDNISOLONE 5MG PO DAILY,do ESR</t>
  </si>
  <si>
    <t>? Crhon's Disease(Montreal classification A2L3B2) --AZA 50MG PO/D -PREDNISOLONE 30MG PO WITH WEAKLY TAPERING and currently on 10mg po daily COTRI 1 DS TAB PO 3X/WK,CDAI=37</t>
  </si>
  <si>
    <t>easy fatiguability, dizziness, vertigo AND GENERALIZED TINGLING SENSATION</t>
  </si>
  <si>
    <t>PR=67 RR=17 BP=129 / 69 T-36</t>
  </si>
  <si>
    <t>OA + ??PN +??VIT D DEFICENCY</t>
  </si>
  <si>
    <t>BASE LINE INV,S.VIT D</t>
  </si>
  <si>
    <t xml:space="preserve">Knee OA + LBP 2 to ?On indometacin 100mg suppository daily_x000D_
_x000D_
</t>
  </si>
  <si>
    <t>BP: 104 / 84    PR: 58_x000D_
FBS: 127    138</t>
  </si>
  <si>
    <t xml:space="preserve">Good bp control + fair glycemic control + BOO 20 bph + bradycardia 20? </t>
  </si>
  <si>
    <t>hold metoprol, MTF 100MG PO BID, Donail 5mg po bid, enalapril 10mg po bid</t>
  </si>
  <si>
    <t xml:space="preserve">p1: T2DM + HTN +HHD on MTF 100mg po bid, doanil 5mg po bid, metoprolol 25mg po daily and enalapril 10mg po bid_x000D_
p2:  BOO 20 BPH on Alfuzosine 10mg po daily ( on follow up at urology side) </t>
  </si>
  <si>
    <t xml:space="preserve">home bp:120/70 pr:  73  cbc; normal </t>
  </si>
  <si>
    <t xml:space="preserve">P1= HTN(WELL CONTROLLED) , P2- prediabetes (FBS-112, A1C -5.6%) P3- Hypertriglyceridemia + well controlled htn </t>
  </si>
  <si>
    <t xml:space="preserve">refill_x000D_
update hba1c ,lipid profile oft_x000D_
see 3 months </t>
  </si>
  <si>
    <t>no cough, no SOB, no edema, cramb pain diffuse, no back pain, mltifocal joinrt pain (no swelling, haas patresthasia)patient could't get calcium and vitamin D supplementation for obne year (could't afford)remarks (pt has persistent crawling sensation of insects)</t>
  </si>
  <si>
    <t>sleeps well, walking diostance good,muscle strength good, no emotional change, no memory loss, good judgement</t>
  </si>
  <si>
    <t>good disease course + restless leg syndrome</t>
  </si>
  <si>
    <t>salt restriction, get a cup of milk daily, get adequate sun light</t>
  </si>
  <si>
    <t>back pain, paresthasia, chronic gastrites</t>
  </si>
  <si>
    <t xml:space="preserve">bp: 165/93     157/85    163/89    147/87    174/82 </t>
  </si>
  <si>
    <t xml:space="preserve">poor bp contol </t>
  </si>
  <si>
    <t xml:space="preserve">add enalapril 5mg po daily </t>
  </si>
  <si>
    <t>newly diagnosed HTN on amlodpine 1o mg po daily</t>
  </si>
  <si>
    <t>103 17 112 / 46 36  FBS-108,112,120</t>
  </si>
  <si>
    <t xml:space="preserve"> NPH 10/6 IU</t>
  </si>
  <si>
    <t xml:space="preserve">BP 140/60, </t>
  </si>
  <si>
    <t>SEE MEDICATION  , HOLD HCT</t>
  </si>
  <si>
    <t>has been told to have unspecefied viral hepatitis poor appitite,back pain since six months,has weight loss of 5kg in 3 months</t>
  </si>
  <si>
    <t>PR=121/M  BP=83 / 64MMHG</t>
  </si>
  <si>
    <t>Same as above+?chronic viral hepatitis+/degenerative lumbar spondylosis</t>
  </si>
  <si>
    <t>HTN + Dyspepsia   on medication</t>
  </si>
  <si>
    <t xml:space="preserve">bp -157 / 84 (  bp -  130- 120/70- 82  home record ) </t>
  </si>
  <si>
    <t xml:space="preserve">see management . refill salbutamol puff PRN and beclametason puff(2 puff BID)_x000D_
- refer back to mrc </t>
  </si>
  <si>
    <t xml:space="preserve">LINKED FROM MEDICAL WARD -  WITH ASS'T OF - Acute exacerbation of B.asthma ppt by CAP(TREATED) </t>
  </si>
  <si>
    <t xml:space="preserve">HAS NO NEW COMPLAIN , PT DIDNT CAME </t>
  </si>
  <si>
    <t>BP 120/80,,PR</t>
  </si>
  <si>
    <t xml:space="preserve">chest pain which is pleuritic which occurs after she sustained falling down accident 4 days back </t>
  </si>
  <si>
    <t xml:space="preserve">BP: 148 / 86 PR: 84 _x000D_
FBS: ? </t>
  </si>
  <si>
    <t xml:space="preserve">Poor bp control + unknown glycemic control + chest pain 20? </t>
  </si>
  <si>
    <t xml:space="preserve">fbs, oft, cxr </t>
  </si>
  <si>
    <t>HTN ? HHD + T2DM on losartan 50mg po bid, HCT 25 mg po daily, nifidipine 20mg po daily, atenolol 50mg po daily, MTF 500mg po daily, Atrovastatin 20mg po daily,AMT 25mg po daily</t>
  </si>
  <si>
    <t xml:space="preserve">home bp; 160/90 fbg; 120-210 ppg: 250 cbc: normal cr;1.1 u/a; protein + glucose ++ serum electrolyte: normal  hba1c;12 bun: 14.5 _x000D_
</t>
  </si>
  <si>
    <t xml:space="preserve">P- IHD (6 month post MI (STEMI) + T2 DM + poorly controlled htn .dm </t>
  </si>
  <si>
    <t xml:space="preserve">escalate enalpril 10mg po bid _x000D_
metformin 500mg po bid _x000D_
refill other medications_x000D_
see after 1 month _x000D_
update all ixs _x000D_
advise on life sytle mgt _x000D_
</t>
  </si>
  <si>
    <t>PR=82/M  BP=127 / 74MMHG,FBS=125MG/DL</t>
  </si>
  <si>
    <t>SAME  AS ABOVE+GOOD GLYCEMIC CONTROL</t>
  </si>
  <si>
    <t>fbs 109, 110</t>
  </si>
  <si>
    <t xml:space="preserve">DM on metformin 500mg po 1x </t>
  </si>
  <si>
    <t>MIXTARD INSULIN48/28IU,REFILL DO HGA1C,APPOINT AFTER THREE MONTHS,INVESTIGATE</t>
  </si>
  <si>
    <t xml:space="preserve">burnning pain over the palm and sole </t>
  </si>
  <si>
    <t>BP: 172 / 91   PR: 69</t>
  </si>
  <si>
    <t>old right PCA stroke with left bilateral homonymous hemianopia with macular sparing. ON asa 81 mg po/d ,atrovastatin 40 mg po/d amlodpine 5 mg po/d pregabaline 75 mg po/d [ he discontinues his medication for the last three months because he claims he cant renewed his health insurance]</t>
  </si>
  <si>
    <t xml:space="preserve">home bp:150/110 </t>
  </si>
  <si>
    <t xml:space="preserve">t2dm + poorly controlled htn _x000D_
</t>
  </si>
  <si>
    <t xml:space="preserve">add amilodipine 5mg po /d _x000D_
cbc,u/a ,oft abdomina u/a creatanine ,lipid profile fbd </t>
  </si>
  <si>
    <t xml:space="preserve">known htn for the past 5yrs on envas 10mg po/d _x000D_
</t>
  </si>
  <si>
    <t>BP 129/80, pr 80</t>
  </si>
  <si>
    <t>ischemic stroke +perpherial neuropathy +dyslipidemia</t>
  </si>
  <si>
    <t>Ischemic stroke on aspirin 81 mg , atorvastatin 40 mg po daily + Peripheral neuropathy and hypercholesterolemia patient on medications</t>
  </si>
  <si>
    <t xml:space="preserve">FBS=78MG//DL,PR=61/M  BP=102 / 71MMHG </t>
  </si>
  <si>
    <t>REFILL WITH THE ABOVE MEDICATION,DO HGA1C,APPOINT AFTER THREE MONTHS</t>
  </si>
  <si>
    <t>DM on Metformin 500MG  PO DAILY</t>
  </si>
  <si>
    <t>Post Feeding Gastrostomy for Prolonged NG tube feeding for Old stroke</t>
  </si>
  <si>
    <t>RT UPPER QUDERANT PAIN RADIATING TO BACK  AND NAUSEA</t>
  </si>
  <si>
    <t>73 18 BP=107 / 84 T-36</t>
  </si>
  <si>
    <t>Difficulty of swallowing 2ry ?? C SPINE DISC DEGENERATION + CHOLELITHIASI</t>
  </si>
  <si>
    <t xml:space="preserve">MILD POSTERIOR ESOPHAGEAL WALL INDENTATION AT C SPINE DISC LEVELS - DISC DEGENERATION </t>
  </si>
  <si>
    <t>Difficulty of swallowing 2ry to MILD POSTERIOR ESOPHAGEAL WALL INDENTATION AT C SPINE DISC LEVELS - DISC DEGENERATION</t>
  </si>
  <si>
    <t xml:space="preserve">PR=93/M  BP=123 / 67MMHG,HGA1C=7.1%,CR=0.9MG/DL,UREA=20MG/DL,ALP=61,ALP=69,AST=32 IU/ML,FBS=81mg/dl </t>
  </si>
  <si>
    <t>Same as above with suboptimal glycemic control</t>
  </si>
  <si>
    <t>refill,update investigations</t>
  </si>
  <si>
    <t>INVESTIGATE AND REFILL ACCORDINGLY</t>
  </si>
  <si>
    <t>KNOWN HTN + Difficulty of swallowing 2ry to MILD POSTERIOR ESOPHAGEAL WALL INDENTATION AT C SPINE DISC LEVELS - DISC DEGENERATION</t>
  </si>
  <si>
    <t>cough dry intermittent, no fever, no chest pasin, has driniching night sweat, nmo weighjt loss, no SOB,no edema , no back pain,no paresthasia, joint mobility good, good balance but swinging sdenmsation (nom tinites), good understanding, cooperative, obesity, no stress,no psychosocial distress, good dietary habit, good hygien (brush tooth), adherent to medication, tiloeting squating problem, good social interaction. remarks (no breast mass, no vaginal discharge) weist circumferance 125 cm/ height 150cm = 0.83 pt has visceral obesity risk fatty liver. FBS 153 mg/dl</t>
  </si>
  <si>
    <t>sleepds well, walking distance weak, muscle strngth weak, nom emotional change, no memory loss,good judgement</t>
  </si>
  <si>
    <t>salt restriction, be active, minimize coffee, loose weight, vegitable and fruit dish, legumes dish, pprevention of fall, get adequate sunlight, avoidoillyfatty food, abvoid fried fiood, no alcohol, foot care (hygien, wear loose shoe, becareful while cutting nail, keep moisturzing legs with valin), get candy in pocket</t>
  </si>
  <si>
    <t xml:space="preserve">diabetes, hypertension, back pain, IHD </t>
  </si>
  <si>
    <t>type 2 dm...</t>
  </si>
  <si>
    <t>has left sided headache and blurring of vission  since amonth</t>
  </si>
  <si>
    <t>PR=88/M  BP=135 / 83MMHG</t>
  </si>
  <si>
    <t>Same as above+migaine headache+r/o retinopathy</t>
  </si>
  <si>
    <t>sumatriptan 50 mg po daily for a month,link to general opthalmology clinic.</t>
  </si>
  <si>
    <t>LT SIDE NECK PAIN,EAR PAIN BILATERALLY 1 WEEK DURATIOJN</t>
  </si>
  <si>
    <t>77 18 110 / 79 36.3</t>
  </si>
  <si>
    <t>Post thyroidectomy hypothyroidism + ???MYOPATHY 2RY TO ??</t>
  </si>
  <si>
    <t>TSH,X/RAY LEFT SHOLDER ,CR KINASE,</t>
  </si>
  <si>
    <t xml:space="preserve">Hoarsness of voice for the last three yeas for which she undergone operation three times but no improvement </t>
  </si>
  <si>
    <t>BP 114 / 79     PR: 78</t>
  </si>
  <si>
    <t>RVI for the last 4 years on HAART TDF 3TC DTG diagnosed to Have DVT but now discontinued warfarine for 2 years</t>
  </si>
  <si>
    <t xml:space="preserve">continue her follow up </t>
  </si>
  <si>
    <t>no cough, no SOB, no edema, no visal problem, admitted recently at st.paulose hoispital; for 10 days discharged imptroved, TFH (0.67 microiu/mlnormal), VItB12 (874 pg/ml normal) no CLD. BP 140/80 mmhg</t>
  </si>
  <si>
    <t>sleeps well, walking distance good, muscle strength goodm, no emotional change, no memoty loss, good judgement</t>
  </si>
  <si>
    <t>salt restriction, be active, minimize coffee, vegitable and fruit disjh, get adequate sun light, eat 9banana, tomattoo, pottato for pottasium syupplementation)</t>
  </si>
  <si>
    <t>COPD , chronic gastrites, macrocytosis, hypertension</t>
  </si>
  <si>
    <t xml:space="preserve">FBS -  178 - 278 - 238 -  244 _x000D_
- RBS -  252- 368 -  320 -  263 </t>
  </si>
  <si>
    <t xml:space="preserve">ADJUST = NPH - 20/10 IU SC BID  , - APPT AFTER 2 WEEKS  WITH SERIAL  FBS/RBS </t>
  </si>
  <si>
    <t xml:space="preserve">NEWLY DX TYPE 2 DM (3  WEEKS BACK  ) ON NPH - 15/8 IU SC BID -   WITH CORRECTIONAL RI - </t>
  </si>
  <si>
    <t>relpse of back pain, has partesthasia , has obesity, no stress, no depressive symptoms, no trauma, has sustained falling accident twice</t>
  </si>
  <si>
    <t>Ls x-ray requested</t>
  </si>
  <si>
    <t>bp 115/64 ,pr fbs  150, 135, 122</t>
  </si>
  <si>
    <t>T2DM on NPH 30/18 IU SC BID, MTF 500MG PO 1X</t>
  </si>
  <si>
    <t xml:space="preserve">FB S- 138- RB S- 200 </t>
  </si>
  <si>
    <t xml:space="preserve">right sided flank pain associated with urinary incontinence </t>
  </si>
  <si>
    <t>BP: 176/96 _x000D_
Lumbar spine: L5-S1 grade 1 spondylolisthesis and facet degeerations cause sever bilateral neural foramen stenosis_x000D_
                          - L4 -5 symetric disc bulge causes mild bilateral neural foaramen stenosis</t>
  </si>
  <si>
    <t>LBP 20Lumbar degeneration with sever foramen stenosis + ?urinary incontience 20? + newly diagnosed HTN</t>
  </si>
  <si>
    <t>cbc, OFT, U/A, Abdominopelvic u/s_x000D_
link to neurology</t>
  </si>
  <si>
    <t xml:space="preserve">LBP 20?     </t>
  </si>
  <si>
    <t xml:space="preserve">HAS productive cough of whitish sputum , has easyfatigibility, sob, no fever, o other complain </t>
  </si>
  <si>
    <t xml:space="preserve">bp113/64 ,pr80 </t>
  </si>
  <si>
    <t>chronic pharyngitis + ?SNHL + Known DM+ HTN+Asthma</t>
  </si>
  <si>
    <t xml:space="preserve">RE SEND-MEDICATION - REFILL UNTIL APPT  DATE </t>
  </si>
  <si>
    <t>HTN + Known Asthmatic</t>
  </si>
  <si>
    <t>mno cough, no SOB, no edema, no visual problem, good self care, adherenmt to medication BP 90/70 mmHg, slow gate, robotic speech fluence but has enough word content anmd undtrstanding, no weakness</t>
  </si>
  <si>
    <t>sleeps well, walkin g distance good, muscle strength weak, no emotional change, no memory loss, good jugement</t>
  </si>
  <si>
    <t>salt resriction, be acvtibve, minimize coffee prevenmtion of fall, vegitable and fruit dish, legumes dish, get adequate sun light</t>
  </si>
  <si>
    <t>BP: 152 / 78_x000D_
HgA1c: 5.8</t>
  </si>
  <si>
    <t xml:space="preserve">sub optima;l bp control </t>
  </si>
  <si>
    <t xml:space="preserve">HAS EPIGASTRIC BURNING PAIN NO CHANGE WITH ANTIACID </t>
  </si>
  <si>
    <t>BP ,PR, SAME</t>
  </si>
  <si>
    <t>Dyspesia 2 to ?</t>
  </si>
  <si>
    <t>BP - 81 139 / 79</t>
  </si>
  <si>
    <t xml:space="preserve">SEE MANAGEMENT - APPT AFTER 2 WEEKS WITH SERIAL BP RECORD _x000D_
</t>
  </si>
  <si>
    <t>P1= Lt thalamic acute haemorrhage P2= Known HTN on Amlodipine 10mg PO daily</t>
  </si>
  <si>
    <t xml:space="preserve">mass per rectum which protruded while he toilets and goes back spontaneously. he also complain to have penile erection </t>
  </si>
  <si>
    <t xml:space="preserve">BP= 160 / 85 PR=71 RR=18 FBS= 129 Recorded _x000D_
FBS= 140,145,150_x000D_
RPR/VDRL: Positive </t>
  </si>
  <si>
    <t xml:space="preserve">sub optimal bp control + poor bp control + known asthmatic + ? primary  syphilis + ? erectile dysfunction </t>
  </si>
  <si>
    <t>Repeat VDRL, FTA ABS, TPPA</t>
  </si>
  <si>
    <t>T2DM P2=HTN P3=Dyslipidemia P4= Asthmatic patient On Mixtard 42/38IU, MTF 850mg BID, Atrovastatin 20mg/day, ASA 81mg/day and Amlodipine/Valsartan/HCT 5mg/160mg/12.5 mg PO/day, currently not taking medications for the asthma</t>
  </si>
  <si>
    <t>FBS;  171, 109 200</t>
  </si>
  <si>
    <t xml:space="preserve">T 2 DM On NPH 14/10iu sc bid </t>
  </si>
  <si>
    <t>has chest pain of aweek more on the left side since aweek</t>
  </si>
  <si>
    <t>PR=120/M  BP=91 / 72MMHG</t>
  </si>
  <si>
    <t>SAME AS ABOVE+?ACS</t>
  </si>
  <si>
    <t>DO ECG, DO TOPONIN QUNTITIVE</t>
  </si>
  <si>
    <t>This is a 76yrs a COPD patient on standing dose of presdisolon 20mg/po/d for the past 4 yrs, on home oxygen, meloxicam 15mg/po/d and salbutamol 2 puff/prn. .</t>
  </si>
  <si>
    <t xml:space="preserve">burning pain over the sole for the last 5 days </t>
  </si>
  <si>
    <t>BP: 124 / 73</t>
  </si>
  <si>
    <t xml:space="preserve">Good bp control +? PN </t>
  </si>
  <si>
    <t xml:space="preserve">CBC. S/E     </t>
  </si>
  <si>
    <t>HTN +GRADE 1 DIASTOLIC DYSFUNCTION</t>
  </si>
  <si>
    <t>BP: 157 / 57_x000D_
FBS:???</t>
  </si>
  <si>
    <t>T1DM ON NPH 42/22IU SC BID</t>
  </si>
  <si>
    <t>ECG ----Within Normal Limits: Sinus Rhythm. Please correlate clinically</t>
  </si>
  <si>
    <t>HTN + G.ARTHERITIS + DISPEPSIA R/O PUD</t>
  </si>
  <si>
    <t>PANTOPRAZOLE 20 MG PO DAILY</t>
  </si>
  <si>
    <t>Problem List HTN + G. ARTHRITIS ; on Enalapril 10 mg po BID ,HCT 25 mg po/day, Atenolol 50 mg po/day, Allopurinol 100 mg po bid. nifedipine 20 mg po daily</t>
  </si>
  <si>
    <t>PR=83/M  BP=143 / 89MMHG,ECHOCARDIOGRAPHY=NORMAL ECHOEXCEPT GRADE 1 DIASTOLIC DYSFUNCTION,CR=1MG/DL,UREA=39MG/DL</t>
  </si>
  <si>
    <t>HTN WITH SUBOPTIMAL CONTROL+GRADE 1D IASTOLIC DYSFUNCTION</t>
  </si>
  <si>
    <t>REFILLDO HGA1C,APPOINT AFTER THREE MONTHS</t>
  </si>
  <si>
    <t>epigastric pain that radiate to the back , has also runny nose</t>
  </si>
  <si>
    <t xml:space="preserve">Dyspepsia + flu like symdrome </t>
  </si>
  <si>
    <t xml:space="preserve">Dyspepsia                </t>
  </si>
  <si>
    <t>WORK UP...............</t>
  </si>
  <si>
    <t>sob at exertion</t>
  </si>
  <si>
    <t>bp 106 / 54  pr 83 fbs 123</t>
  </si>
  <si>
    <t xml:space="preserve">well controlled DM + DVHD(Moderate AS) </t>
  </si>
  <si>
    <t xml:space="preserve">do hga1c         </t>
  </si>
  <si>
    <t>Type 2 DM + DVHD(Moderate AS)  + moderate LVH on Metformin 500mg PO BID ATROVASTATIN 20mg PO daily</t>
  </si>
  <si>
    <t xml:space="preserve">HAS TINGLING SENSATION OF EXTREMITY, NUMBERLESS, NO OTHER COMPLAIN  </t>
  </si>
  <si>
    <t>BP 106/79, PR 80</t>
  </si>
  <si>
    <t xml:space="preserve">OLD ISCHEMIC STROKE +PN </t>
  </si>
  <si>
    <t>LINK TP NEUROLOGY, REFILL APPOINT AFTER 2MONTHS</t>
  </si>
  <si>
    <t>has burning sensation of tongue when eating spciy food</t>
  </si>
  <si>
    <t>bp 124 / 83 PR  82  FBS 134</t>
  </si>
  <si>
    <t xml:space="preserve">FBS=112                   </t>
  </si>
  <si>
    <t>Poorly controlled T2 DM + controlled HTN</t>
  </si>
  <si>
    <t>she has improvement regarding weakness</t>
  </si>
  <si>
    <t>bp  116 / 82    pr 111</t>
  </si>
  <si>
    <t>RSH 2ry  left thalamic acute hemorrhage + uncrossed SNFP + HTN</t>
  </si>
  <si>
    <t xml:space="preserve">link to physiotherapy       </t>
  </si>
  <si>
    <t>right side hemiplegia 2ry  left thalamic acute hemorrhage + uncrossed SNFP + HTN_x000D_
on Amlodipine 5 mg/d</t>
  </si>
  <si>
    <t>BP123/67 ,PR80</t>
  </si>
  <si>
    <t xml:space="preserve">LBP 20 TO ? +? PN  VITAMIN D DEFICIENCY  TREATED </t>
  </si>
  <si>
    <t>P1=? LBP 20 TO ? +? PN On Meloxicam 15mg/day, Amytrptylin 25mg po daily and Neurobin 1 tab/day</t>
  </si>
  <si>
    <t xml:space="preserve">HA1C=7.6                  </t>
  </si>
  <si>
    <t>DM + HPN on NPH 20/12 BID and Metformine1gm PO BID</t>
  </si>
  <si>
    <t>MEDICAL FIT...</t>
  </si>
  <si>
    <t xml:space="preserve">- no cough_x000D_
- easy fatiguability_x000D_
- no body swelling </t>
  </si>
  <si>
    <t>PR- 81 full, irregular, irregular _x000D_
BP- 114 / 67 ,INR- 2.9_x000D_
ECHO- CRVHD (sever MR, Moderate AR, Moderate PR with biventricular systolic dysfunction with sever TR sever PHTN ( 29/09/2015)</t>
  </si>
  <si>
    <t>subtherapeutic INR + CRVHD + AF</t>
  </si>
  <si>
    <t>- Warfarin 5/7.5mg PO every other day _x000D_
- refill others _x000D_
- see after 1 month with INR</t>
  </si>
  <si>
    <t>P1:- CRVHD (severe TR. severe MR, moderate AR) _x000D_
P2 :- AF On_x000D_
- digoxin 0.125mg Po/d _x000D_
-warfarin 5mg po daily on alternatively days _x000D_
- Frusemide 20 po/day. _x000D_
- Metoprolol 50mg PO daily_x000D_
- spironolactone 25mg PO daily_x000D_
- Enalapril 10 mg PO BID</t>
  </si>
  <si>
    <t xml:space="preserve">home bp: 130-150/90 fbg: 90 </t>
  </si>
  <si>
    <t xml:space="preserve">t2dm + htn+ well controlled bg +bp control </t>
  </si>
  <si>
    <t xml:space="preserve">refill_x000D_
see after  1month _x000D_
update all ixs </t>
  </si>
  <si>
    <t xml:space="preserve">HTN + T2 DM on mtf 500mg po bid,glimperide 2mg po/d ,enalpril  10/5mg statin 20mg po/d ,aml 10mg po/d ,hct 25mg po/d ,atenolol 50mg po/d </t>
  </si>
  <si>
    <t xml:space="preserve">pt take his medication on 21/3/16 but not took dexamethasone eye drop because he did not get from kenema pharmacy </t>
  </si>
  <si>
    <t>BP=180/96, home records &amp;lt; 135/85 INj site FBS 167</t>
  </si>
  <si>
    <t>T2 DM for 18 years with PDR LAser and Anti VEGF + glucoma on NPH 24/14 and Metformin 500mg PO BID P2. HTN on enalapril10PM AND 15AM mg PO BID Atrova 20mg PO/day PM</t>
  </si>
  <si>
    <t>No seizure episode for the past 1month</t>
  </si>
  <si>
    <t xml:space="preserve">BP=90 / 60 </t>
  </si>
  <si>
    <t>fairly control SD</t>
  </si>
  <si>
    <t xml:space="preserve">Refill medication_x000D_
appoint after 3 month </t>
  </si>
  <si>
    <t xml:space="preserve">SHE STILL HAS SHARP TYPE CHEST PAIN MORE ON THE LEFT SIDE </t>
  </si>
  <si>
    <t>BP 105/70, PR 80</t>
  </si>
  <si>
    <t xml:space="preserve">BRONCHITIS </t>
  </si>
  <si>
    <t xml:space="preserve">DO ELECTROCARDIOGRAPHY </t>
  </si>
  <si>
    <t xml:space="preserve">PR; 54 BP: 127 / 79 ecg; sinus bradyardia serum ; e; normal </t>
  </si>
  <si>
    <t xml:space="preserve">repeat ecg ,serum electrolyte ,thyroid function test ,tft _x000D_
advised on danger signs _x000D_
come up with work up  </t>
  </si>
  <si>
    <t>she has intermittent sob, she has follow up at lancet for the sarcoidosis</t>
  </si>
  <si>
    <t>BP   139 / 88        fbs 150-300</t>
  </si>
  <si>
    <t>the same + poor glycemic control due to steroid</t>
  </si>
  <si>
    <t xml:space="preserve">update TFT, OFT, HGA1C, </t>
  </si>
  <si>
    <t>P- Type 2 DM + Sarcoidosis + Toxic MNG + OA + HTN , ON NPH-46/20, R.I-4/4, CARBIMAZOLE 10MG PO/D, Propranolol 20mg PO daily, ateroz 20mg PO daily, Amlodipine 5mg po/d, prednisolone 30mg po/d, calcidenk 1g po/d, vit-D, 50000 IU PO WEEKLY</t>
  </si>
  <si>
    <t>increased fatigue, loss of appetite high grade fever  recurred for the past 4 days, decreased urine output, increased abdominal swelling</t>
  </si>
  <si>
    <t>BP131 / 88  PR 132 T 38.6-39.2_x000D_
pale conj with muddy sclera</t>
  </si>
  <si>
    <t xml:space="preserve">80th post op day after CBD Exploration and Roux-en-Y Hepaticojejunostomy was done for an indication of OJ 2ry to Biliary tree stricture with hepatic cirrhosis + Septic shock 2ry to SEVERE ASCENDING CHOLANGITIES (corrected) + severe hypoalbuminemia (ALB 1.2) + decompensated CLD (ascites, + Grade 1 EV WITH Portal HTN) 2ndry? biliary cirrhosis + M. anemia (HGB-8.1 2NDRY? + AKI 2ndry septic ATN (c) (CR-1.22 ) +? newly diagnosed T2 DM (HGA1C-7) +? hepatorenal syndrome +mild hyperkalaemia (corrected K 4.5 )+ HAI of ? focus( treated)+ FEVER OF UNKNOWN ORIGIN+_x000D_
</t>
  </si>
  <si>
    <t>the plan after senior consultation is to keep her at EOPD for septic workup and to refer to BLH from EOPD but the pt refused to decide today and wanted to take time. do CBC, RFT and Serum electrolyte and escalate spironolactone to 50mg, add furosemide 20mg po daily, viamin B complex 1  tab po daily, ironsulfate 325mg po daily</t>
  </si>
  <si>
    <t xml:space="preserve">80th post op day after CBD Exploration and Roux-en-Y Hepaticojejunostomy was done for an indication of OJ 2ry to Biliary tree stricture with hepatic cirrhosis + Septic shock 2ry to SEVERE ASCENDING CHOLANGITIES (corrected) + severe hypoalbuminemia (ALB 1.2) + decompensated CLD (ascites, + Grade 1 EV WITH Portal HTN) 2ndry? biliary cirrhosis + M. anemia (HGB-8.1 2NDRY? + AKI 2ndry septic ATN (c) (CR-1.22 ) +? newly diagnosed T2 DM (HGA1C-7) +? hepatorenal syndrome +mild hyperkalaemia (corrected K 4.5 )+ HAI of ? focus( treated)+ FEVER OF UNKNOWN ORIGIN+_x000D_
_x000D_
</t>
  </si>
  <si>
    <t xml:space="preserve">FBS=112                         </t>
  </si>
  <si>
    <t>DM on Metformin 500 mg bid and Glibenclamide 5mg daily</t>
  </si>
  <si>
    <t>bp ,pr doppler left lower limb acute proximal DVT CVS PR IRREGULAR</t>
  </si>
  <si>
    <t xml:space="preserve">CBC ,cxr              </t>
  </si>
  <si>
    <t>WARFARIN INDUCED COAGULOPATHY +LEFT LEG DVT on rivaroxaban 15mg po daily</t>
  </si>
  <si>
    <t xml:space="preserve">she complains of easy fatgability _x000D_
otherwise no hx of sob ,wheezing </t>
  </si>
  <si>
    <t xml:space="preserve">pr; 98 17 bp; 96 / 64 ECHO; MILD LVH GRADE 1 DIASTOLIC DYFUN </t>
  </si>
  <si>
    <t xml:space="preserve">ACOS + RVI+ KNOWN HTN + IMPROVING </t>
  </si>
  <si>
    <t xml:space="preserve">REFILL_x000D_
SEE AFTER 1 MONTH _x000D_
ADVISE ON LIFE STYLE MGT </t>
  </si>
  <si>
    <t xml:space="preserve">Asthma Exacerbation +Cor Pulmonale 2ry to ? ACOS +Known RVI (On HAART )+HF +Epigastric Hernia +Known HTN_x000D_
on; beclamethasone 1puff bid _x000D_
salbutamol 2puff prn _x000D_
lasix 40mg po/d _x000D_
enalpril 2.5 mg po/d </t>
  </si>
  <si>
    <t>- dc meds for &gt; 1week because of financial reasons _x000D_
- complains bilateral lower extremity swelling (resolved now) with easy fatiguability _x000D_
- couldn't work because of fatigue</t>
  </si>
  <si>
    <t xml:space="preserve">BP-112 / 80 PR-96 R INR-not done _x000D_
chest - good air entry_x000D_
CVS - JVP is flat _x000D_
s1 and s2are heard _x000D_
murmur of MR_x000D_
flat abdomen, midline surgical scar_x000D_
visible dilated tortuous veins at ;eft flanks _x000D_
no ascites_x000D_
hypopigmented circular rash over the grade 1 edema _x000D_
visible dilated tortious veins over the lower extremities (Left&gt;right)_x000D_
_x000D_
</t>
  </si>
  <si>
    <t>HFrEF (20%) 2ry to non ischemic DCMP +Apical thrombus + IJV+ SVC thrombosis + PITYRASIS VERSICOLOR</t>
  </si>
  <si>
    <t>- Frusemide 40mg PO BID_x000D_
- Salt restriction_x000D_
- Dermatologic evaluation _x000D_
- to cardiac clinic with Inv</t>
  </si>
  <si>
    <t xml:space="preserve">P1=Pulmonary TB(completed treatment) P2=HFrEF (20%) 2ry to non ischemic DCMP ECHO- Severe biventricular Systolic dysfunction with sever secondary MR, mild - mod PHTN EF- 20%_x000D_
Apical thrombus  _x000D_
P3= ACUTE THROMBOSIS (IJV AND SVC) P4= DILI (resolved) _x000D_
on _x000D_
metoprolol 25mg po bid_x000D_
Frusemide 40mg PO Daily_x000D_
Enalapril 5 mg PO BID_x000D_
Warfarin 5 mg PO/day (06/13/2015)_x000D_
Spironolactone 25 mg PO/day, _x000D_
</t>
  </si>
  <si>
    <t>FBS 70-150, BP 110/80-134/70</t>
  </si>
  <si>
    <t>P- T2DM + HTN + RVI +  left hemiparesis sec to old Tuberculoma_x000D_
ON HAART, MTF 500mg PO BID NPH 18/10, Amlodipine 5 mg daily Atorvastatin 20mg po daily</t>
  </si>
  <si>
    <t xml:space="preserve">BP= 169 / 77 PR=104 RR=18 RBS 139 </t>
  </si>
  <si>
    <t>P1=TIIDM on MTF 1000 mg po Bid, Glimepride 2 mg po/d, Atorvastatin 20 mg po/d; P2= HTN with HHD; on Lisinopril 10 mg po BiD, HCT 25 mg po/d, Amlodipine 5 mg po/d P3=Lt knee OA ( on follow up at Orthopedics clinic)</t>
  </si>
  <si>
    <t>bp  144 / 58 hga1c 8</t>
  </si>
  <si>
    <t>poorly controlled t2 dm</t>
  </si>
  <si>
    <t xml:space="preserve">nph 44/24    </t>
  </si>
  <si>
    <t>worsening of productive cough of 2weeks associated with loss of appetite, fatigue</t>
  </si>
  <si>
    <t>BP 90 / 56 PR 83 _x000D_
CHEST: SCATTERED WHEEZE_x000D_
Echo from referal (severe pulm HTN with DVHD severe MR) Recent echo - noemal echo (EF 65% TAPSE 24) CXR - lung fibrosis and pulmonary HTN</t>
  </si>
  <si>
    <t>Cor pulmonale secondary to  ? + B.Asthma + r/o ILD</t>
  </si>
  <si>
    <t>CBC, HRCT, refill, see after 2 weeks</t>
  </si>
  <si>
    <t xml:space="preserve">Cor pulmonale secondary t? + B.Asthma on Medications_x000D_
_x000D_
</t>
  </si>
  <si>
    <t xml:space="preserve">Cough assocated with productive sputum ,loss of appetite ,weight loss for the past 2 weaks \_x000D_
_x000D_
CHEST; CLEAR WITH BILATERAL GOOD AIR ENTRY </t>
  </si>
  <si>
    <t xml:space="preserve">pr: 131 18 bp; 100 / 75 pervious: bibasilar reticular indicating non specfic interstial pnemoania (NSIP </t>
  </si>
  <si>
    <t xml:space="preserve">known rvi on HAART + ?non specfic interstiata pnemonia r/o allergic bronchitis </t>
  </si>
  <si>
    <t xml:space="preserve">azithromycin 1gm po /d _x000D_
dextrometrophan cough syrup 10ml po tid _x000D_
cbc.ches x ray ,sputum culture ,gene xpert </t>
  </si>
  <si>
    <t>known RVI + WITH PCP(treated) -HIS CD4 COUNT ON 18/11/15=85, 1J AND COTRI 1 DS TAB PO/D,C</t>
  </si>
  <si>
    <t xml:space="preserve">bp 126/52- 180/88     fbs 100-234   </t>
  </si>
  <si>
    <t>poor glycemic and glycemic control</t>
  </si>
  <si>
    <t>change MTF to galvus met 500/50x2, losartan 50x2</t>
  </si>
  <si>
    <t>P1- HTN P2- T2DM P3 - Rt hemiparesis sec old ischemic stroke Amlodipine 10mg , losartan 50mg po daily, HCT 25mg po daily. MTF 500 MG PO BID ,Atorvastatin 20mg/DAY , ASA 81mg daily</t>
  </si>
  <si>
    <t>no new complaint, good appetite, no seizure after discharge</t>
  </si>
  <si>
    <t>BP109 / 77  PR106 CBC and LFT are NL</t>
  </si>
  <si>
    <t xml:space="preserve">KNOWN RVI on HAART(1G) + SEIZURE DISORDER 2ndry to? P. meningitis _x000D_
_x000D_
</t>
  </si>
  <si>
    <t xml:space="preserve">KNOWN RVI on HAART(1G) + SEIZURE DISORDER 2ndry to? P. meningitis +SCAP R/O PTB + bicytopenia (leukopenia , WBC=3.1,thrombocytopenia, PLT=110) ON_x000D_
_x000D_
</t>
  </si>
  <si>
    <t xml:space="preserve">no complaint_x000D_
on oral contraception </t>
  </si>
  <si>
    <t xml:space="preserve">BP- 110/70 PR- 96 FBS- 86- 114, RBS- 117- 139mg/dl _x000D_
HgbA1c- 11 (30/10/2023)_x000D_
HbgA1c- 6.9 (25/12/23)_x000D_
TSH (0.046 low) 02/11/2023 </t>
  </si>
  <si>
    <t xml:space="preserve">Good glycemic control + ?subclinical hyperthyroidism </t>
  </si>
  <si>
    <t>- Continue meds _x000D_
-  TFT (repeat)_x000D_
- HBGM</t>
  </si>
  <si>
    <t>P- Type 2 DM _x000D_
Metformin 500mg PO BID _x000D_
NPH 26/12IU SC BID</t>
  </si>
  <si>
    <t>bp  115 / 61 pr 73</t>
  </si>
  <si>
    <t>corpulmonale 2ry COPD with pulmonary HTN+HTN</t>
  </si>
  <si>
    <t>refill the same meication</t>
  </si>
  <si>
    <t>corpulmonale 2ry COPD with pulmonary HTN+HTN ON Lasix 40mg po tid Spironolactone 12.5 mg po/day Losartan 50mg po /day Salbutamol puff PRN Beclomethasone 2 puff bid</t>
  </si>
  <si>
    <t>since  she couldn't afford dapgloflozin  it was changed to metformin</t>
  </si>
  <si>
    <t>T2DM on metformin 1.5/1 gmpo BID. Glimepride 4mg PO daily</t>
  </si>
  <si>
    <t>type 2 dm....................</t>
  </si>
  <si>
    <t>bp 100 / 73         inr 2.19</t>
  </si>
  <si>
    <t>refill warfarin</t>
  </si>
  <si>
    <t xml:space="preserve">BP- 115 / 74 PR- 86 FBS- 69-119 (has 1 measurement of 152mg/dl)_x000D_
RBS- 109-181mg/dl </t>
  </si>
  <si>
    <t>Good glycemic + BP  control + recurrent UTI</t>
  </si>
  <si>
    <t xml:space="preserve">hold Amlodipine _x000D_
refill others _x000D_
urine culture </t>
  </si>
  <si>
    <t>P1- T1DM on NPH 4/2 IU SC BID _x000D_
P2- DCMP (EF=33 with moderate Pulmonary Hypertension (improving) _x000D_
P3- HTN _x000D_
-on Metoprolol 25mg po/d _x000D_
-Lasix 40mg po/d, _x000D_
- Amlodipine 2.5mg PO daily _x000D_
-Enalapril 5mg PO Daily</t>
  </si>
  <si>
    <t xml:space="preserve">bp     105 / 68             </t>
  </si>
  <si>
    <t xml:space="preserve">well controlled HTN + PD </t>
  </si>
  <si>
    <t>HTN + PD on carbidopa levodopa 1 tab po per day, Amlodipine 10 mg/d and HCT25 mg po per day</t>
  </si>
  <si>
    <t>HBSA POSTIVE</t>
  </si>
  <si>
    <t>r/o HBSA POSTIVE</t>
  </si>
  <si>
    <t>pr; 81 18 bp; 106 / 48  inr; 1.55</t>
  </si>
  <si>
    <t xml:space="preserve">Unprovoked Right proximal DVT + therapeutic inr (1.55) </t>
  </si>
  <si>
    <t xml:space="preserve">warfarin 10mg po/d _x000D_
update inr _x000D_
see 1 month </t>
  </si>
  <si>
    <t>Unprovoked Right proximal DVT on warfarin 10mg po daily</t>
  </si>
  <si>
    <t>dry intermittent cough, dicontinued symbicort due to cost</t>
  </si>
  <si>
    <t>BP 130 / 74 PR 83   no HBGM result</t>
  </si>
  <si>
    <t>HTN (with good control) + T2DM + Asthma-COPD + cor pulmonale 2o to Asthma-COPD + Left sided HF 2o to HHD + class II obesity On MTF 500mg PO BID, Dapagliflosisn 10mg PO daily, Atorvastatin 20mg PO daily, Lasix 40mg PO daily, Amlodipine 5mg PO daily, Metoprolol 12.5mg PO daily, Symbicort 160/4.5mcg BID, salbutamol puff 4 puff PRN</t>
  </si>
  <si>
    <t>refill, bechlomethasone</t>
  </si>
  <si>
    <t>T2DM + Asthma-COPD + cor pulmonale 2o to Asthma-COPD + Left sided HF 2o to HHD + class II obesity On MTF 500mg PO BID, Dapagliflosisn 10mg PO daily, Atorvastatin 20mg PO daily, Lasix 40mg PO daily, Amlodipine 5mg PO daily, Metoprolol 12.5mg PO daily, Symbicort 160/4.5mcg BID, salbutamol puff 4 puff PRN</t>
  </si>
  <si>
    <t>complain to have runny nose, headache and sore throat of 1 day duration</t>
  </si>
  <si>
    <t>BP= 140/92</t>
  </si>
  <si>
    <t>same + common cold + ATP</t>
  </si>
  <si>
    <t>augementin + azithromycin</t>
  </si>
  <si>
    <t>bp  108 / 68       pr 72   fbs 123</t>
  </si>
  <si>
    <t>P1.Perip[artal DCMP  P2.Type 2 DM</t>
  </si>
  <si>
    <t>do hga1c,rft</t>
  </si>
  <si>
    <t>P1.Perip[artal DCMP  P2.Type 2 DM on: - lasix 40 mg po daily , Ateroz 20mg/d, Metformin 500mg po bid Echo- normal EF- 63%</t>
  </si>
  <si>
    <t xml:space="preserve">pr; 85 17 bp; 83 / 69  inr; 3.95 </t>
  </si>
  <si>
    <t>-POST MECHANICAL MITRAL VALVE REPLACEMENT + TRICUSPID VALVE RING ANULOPLASTY + CLOSURE OF PATENT FORAMAMEN OVALE + CLOSURE OF LEFT ATRIAL APPENDAGE + supratheraputic inr (3.950</t>
  </si>
  <si>
    <t xml:space="preserve">make warfarin 5mg for 5days then 7.5mg po for 2 days _x000D_
update inr _x000D_
see after 1 month </t>
  </si>
  <si>
    <t>Blurring vision, tinites  and light headedness_x000D_
no hx of ABM for the last 3 month</t>
  </si>
  <si>
    <t>BP=100 / 60</t>
  </si>
  <si>
    <t xml:space="preserve">send CBC         </t>
  </si>
  <si>
    <t xml:space="preserve">P1=SEIZURE D/O 2 TO ? _x000D_
P2=DYSPEPSIA _x000D_
P3=Know HTN (1yrs) on Amlodipine 5mg PO daily  _x000D_
</t>
  </si>
  <si>
    <t>no ABM for the past 2 yrs</t>
  </si>
  <si>
    <t>REFILL THE SAME MEDICATION , CONSULT NEUROLOGY FOR POSSIBLE DISCONTINUATION AND OBSERVATION</t>
  </si>
  <si>
    <t>Seizure disorder on Na Valproate 200 mg /D</t>
  </si>
  <si>
    <t xml:space="preserve">she has still burning sensation all overthe body </t>
  </si>
  <si>
    <t xml:space="preserve">home fbg; 86-105 ppbg; 187 home bp: 140-162/70-74 </t>
  </si>
  <si>
    <t xml:space="preserve">refill_x000D_
see after 3 month _x000D_
update all ixs _x000D_
</t>
  </si>
  <si>
    <t>BP=130/80_x000D_
FBS=165</t>
  </si>
  <si>
    <t>refill medication_x000D_
update IX on nxt appointment_x000D_
appoint after 3 month with serial BP and FBS record</t>
  </si>
  <si>
    <t>P1=well controlled T1 DM  on NPH=20/10 and RI= 6/6_x000D_
P2=HTN on amlodipine 10mg PO daily</t>
  </si>
  <si>
    <t xml:space="preserve">linked from ENT after she claimed Lt ear pain with discharge associated with pain radiating to the lt neck &amp; lt side head of 4 yrs duration </t>
  </si>
  <si>
    <t xml:space="preserve">-----                       </t>
  </si>
  <si>
    <t xml:space="preserve">Same + ? Trigeminal nuralgia  </t>
  </si>
  <si>
    <t xml:space="preserve">TSH, Carbamazepine 200 mg po/d    </t>
  </si>
  <si>
    <t>P=COE (treated) + ? LPR</t>
  </si>
  <si>
    <t>no new complaint, has one episode of symptomatic hypoglycemia</t>
  </si>
  <si>
    <t>FBS 69-112</t>
  </si>
  <si>
    <t>T1DM + HTN on medications (NPH 22/12 IU SC BID ) + DKD</t>
  </si>
  <si>
    <t>reduce night NPH dose by 2</t>
  </si>
  <si>
    <t>stable.......</t>
  </si>
  <si>
    <t>?functional dyspepsia+ ibs</t>
  </si>
  <si>
    <t>esmoperazole 40mg po /d for 2 weaks _x000D_
antacid syrup 10ml po tid</t>
  </si>
  <si>
    <t>pr; 102 18 bp; 121 / 73  inr; 2.88</t>
  </si>
  <si>
    <t>LEFT limb proximal DVT 2ry to myoma +  theraputic inr (2.88)</t>
  </si>
  <si>
    <t>refill_x000D_
see at 1 montjh inr</t>
  </si>
  <si>
    <t xml:space="preserve">no body edema or SOB </t>
  </si>
  <si>
    <t xml:space="preserve">BP=148 / 80    _x000D_
Cr=0.9 </t>
  </si>
  <si>
    <t xml:space="preserve">AKI ( Resolved) + Uncontrolled HTN </t>
  </si>
  <si>
    <t xml:space="preserve">Change Nifedipine 20 mg po/d to Amlodipine 10 mg po/d, Dec. Lasix 20 mg po/d </t>
  </si>
  <si>
    <t xml:space="preserve">P=AGN + AKI + NEWLYDX HTN ON Nifedipine 20 mg po/d, Lasix 40 mg po/d </t>
  </si>
  <si>
    <t>has discont the medication for the past 1 month _x000D_
she has compliant of joint pain</t>
  </si>
  <si>
    <t>RFT= BUN=11   CR=0.6</t>
  </si>
  <si>
    <t xml:space="preserve">Reinitiate the medication_x000D_
appoint after 3 wks </t>
  </si>
  <si>
    <t>P1=Rheumatoid Arthritis  methotrexate 10 mg po weekly prendisolone 5 mg po daily folic acid 5 mg po daily</t>
  </si>
  <si>
    <t xml:space="preserve">Rt joint pain &amp; swelling decreased </t>
  </si>
  <si>
    <t xml:space="preserve">ESR= 66, RF= Reactive </t>
  </si>
  <si>
    <t xml:space="preserve">? RA                           </t>
  </si>
  <si>
    <t>send Anti-CCP</t>
  </si>
  <si>
    <t xml:space="preserve">P=RHEUMATOID ARTHERITIS; on Indometacin 25 mg po bid </t>
  </si>
  <si>
    <t>BP=127/89  PR=98/min_x000D_
chest - clear_x000D_
CVS- S1and  S2 well heard , no m/g_x000D_
Other systems -normal findings</t>
  </si>
  <si>
    <t>Ass't- ?hypothyroidism ? Vit D deficiency</t>
  </si>
  <si>
    <t>Plan- TSH, Vit D level</t>
  </si>
  <si>
    <t>complains numbness over the shoulder area radiating   to the lower limbs._x000D_
has cold intolerance_x000D_
no neck swelling_x000D_
has Hx of TB Rx 15 yrs back _x000D_
no known illnes_x000D_
no other compliant</t>
  </si>
  <si>
    <t>105/71 , PR=82/min_x000D_
P/E -unremarkable</t>
  </si>
  <si>
    <t>Ass't- ?1st TMP + Dyspepsia</t>
  </si>
  <si>
    <t>Plan - U/A, urine HCG, stool h.pylori</t>
  </si>
  <si>
    <t xml:space="preserve">Dyspeptic symptoms of 3 wks_x000D_
ammenhoric for 8wks_x000D_
no urinary symptoms_x000D_
</t>
  </si>
  <si>
    <t>Plan - U/A, urine HCG, stool h.pylori, cbc</t>
  </si>
  <si>
    <t>Plan - U/A, urine HCG, stool h.pylori, abdomino pelvic u/s</t>
  </si>
  <si>
    <t>bp=109/76 PR=89/min</t>
  </si>
  <si>
    <t>Ass't- blunt trauma 2ry to falling down accident</t>
  </si>
  <si>
    <t>plan- Pelvic x-ray, RFT, FBS</t>
  </si>
  <si>
    <t xml:space="preserve">sustained falling down to the ground 3 months back_x000D_
has pain on the gluteal area since then_x000D_
no other compliant </t>
  </si>
  <si>
    <t>- Road traffic accident of 2 weeks duration while she was a pedesterian on the road with trauma to left chest and abdomen - she has long standing shortness of breath on exertion, fatigue but no orthopnea, PND, - she has history of cough 1 year back but no</t>
  </si>
  <si>
    <t>BP- 104/69 PR- 90 Irr Irr HEENT- PC, NIS RS- relative decreased air entry over the left lower 3rd with fine creps CVS- JVP not raised Irregular apical beat- apical Pulse - 78b/m Abd- distended abdomen (obese) no palpable organ or SFC no edema Left CVAT COTPP,  ECHO- CRVHD (Sever MS (MVA- 0.9 ) and Moderate MR) with sever TR and sever PHTN EF- 60, TAPSE 18 AF was noted during study ECG - AF Chest US- LLL consolidation + Minimal pleural effusion CXR- CMG with left lung opacity ? pulmonary edema DDX- contusion, Pneumonia US- cholelithiasis complex cystic right ovarian mass sec ? mature cystic teratoma</t>
  </si>
  <si>
    <t>CRVHD (Sever MS moderate MR, severe TR with sever pulmonary HTN + NYHA class II HF sec CRVHD ppted by ? CAP + cholelithiasis complex cystic right ovarian mass sec ? mature cystic teratoma</t>
  </si>
  <si>
    <t>LASIX 40 MG PO BID, METOPROLOL  12.5 MG PO/D, WARFARINE 5 MD PO /D, AUGMENTIN 625 MG PO TID FOR 7 DAYS,AZITHROMYCIN 500 MG PO/D FOR 3 DAYS,APPOINT HER AFTER 1MONTH</t>
  </si>
  <si>
    <t>CRVHD (Sever MS moderate MR, severe TR with sever pulmonary HTN + NYHA class II HF sec CRVHD ppted by ? CAP_x000D_
INR-  1.27</t>
  </si>
  <si>
    <t xml:space="preserve">start followup </t>
  </si>
  <si>
    <t>BP=150/88  PR=88/min_x000D_
Pink conj/NIS_x000D_
Chest clear_x000D_
CVS- S1 and S2 well heard no m/g_x000D_
ABD,GUS, INT and MSS - no abnormal findings_x000D_
CNS- COTPP</t>
  </si>
  <si>
    <t>Ass't- Well controlled Epilepsy</t>
  </si>
  <si>
    <t xml:space="preserve">Plan- CBC_x000D_
        - Refile Phenobarbital </t>
  </si>
  <si>
    <t>P1- known Epileptic for 15 yrs_x000D_
   on Phenobarbital 100mg PO/day_x000D_
No recent epileptic attack_x000D_
She is adherent to her medication_x000D_
no side effect mentioned by the patient</t>
  </si>
  <si>
    <t>BP=127/89, PR=68_x000D_
FBS=98-114</t>
  </si>
  <si>
    <t>MTF 750mg po BID and doanil 5mg po daily</t>
  </si>
  <si>
    <t>P=T2 DM on MTF 750mg po BID and doanil 5mg po daily</t>
  </si>
  <si>
    <t>worsening of Upper tooth pain of 4 mons duration</t>
  </si>
  <si>
    <t>HBPM=131/62, BP  115 / 69, PR=69_x000D_
FBS=82</t>
  </si>
  <si>
    <t xml:space="preserve">metformin 500 mg po BID, and doanil 5 mg po BID_x000D_
Appt after 3 mons with RFT, Lipid profile </t>
  </si>
  <si>
    <t>P=T2DM on metformin 500 mg po BID, and doanil 5 mg po BID</t>
  </si>
  <si>
    <t>BP_125/74_x000D_
pr 78_x000D_
FBS- ??</t>
  </si>
  <si>
    <t>good BP control + Unknown glycemic control</t>
  </si>
  <si>
    <t xml:space="preserve">send FBS       </t>
  </si>
  <si>
    <t>T2DM + HTN + ?CAP(treated) on AMLODIPINE 10MG PO DAILY, LISINOPRIL 10MG PO DAILY, METFORMIT 500MG DAILY, AND ATROVASTATINE 20MG PO DAILY</t>
  </si>
  <si>
    <t>BP-107/79_x000D_
pr 78_x000D_
FBS 120, 130, 115, 90, 87</t>
  </si>
  <si>
    <t>good glycemic cntrol</t>
  </si>
  <si>
    <t>P=T1 DM on NPH 26/16 IU</t>
  </si>
  <si>
    <t xml:space="preserve">intermittent epigastric discomfort. He claim he has intermittent hunger &amp; sweating sxs over night w/c was relived by feeding in the past 3 mons </t>
  </si>
  <si>
    <t>BP=121/64, PR=71_x000D_
FBS=65- 72- 108</t>
  </si>
  <si>
    <t xml:space="preserve">T2DM(Poor glycemic control-Hypoglycemia) +Rt Breast mass 2ry to? + Dyspepsia </t>
  </si>
  <si>
    <t>MTF 1000 mg/850 mg PO BID, GLIBINCLAMIDE 10 mg PO BID,  Atrovastatin 40 mg po/d, Pantoprazole 40 mg po/d</t>
  </si>
  <si>
    <t>P=T2DM +Rt Breast mass 2ry to?[ on 21st day post op after rt breast lump excisional biopsy was taken]; on MTF 1 gm PO BID, GLIBINCLAMIDE 10 mg PO BID,  Atrovastatin 40 mg po/d</t>
  </si>
  <si>
    <t>A month back he had dry cough, SOB, HGIF and was diagnosed with pneumonia and was given Augmentin And azythromycin but the patient still has dry cough, SOB  but the fever improved</t>
  </si>
  <si>
    <t>BP_143/83_x000D_
pr 78</t>
  </si>
  <si>
    <t>sub-optimal Bp control + ? CAP</t>
  </si>
  <si>
    <t xml:space="preserve">HTN with HHD + CRBBB + PN + BPH on alfuzosin 10mg po daily, amlodipine 10mg po daily, furosemide40MG PO DAILY, ASA 81mg po daily, ATROVASTATIN 20mg po daily and AMT 25 mg po/day,ENALAPRIL 10MG PO DAILY + CAP treated </t>
  </si>
  <si>
    <t>MTF 1000 mg/750 mg PO BID, GLIBINCLAMIDE 10 mg PO BID,  Atrovastatin 20 mg po/d, Pantoprazole 40 mg po/d</t>
  </si>
  <si>
    <t>he was not taking his medication for 2wks</t>
  </si>
  <si>
    <t>v/s-bp-159 / 87, home-130-140/70, pr-68</t>
  </si>
  <si>
    <t xml:space="preserve">fair bp control  </t>
  </si>
  <si>
    <t>advised on adherence and pysiotherapy, see after 1month</t>
  </si>
  <si>
    <t>P- old ischemic stroke + Hypertension on Amlodipin 10mg po daily,Enalapril 10mg po bid, ASA 81mg po daily,Atrovastatin 40mg po daily.</t>
  </si>
  <si>
    <t xml:space="preserve">HE has improved chest condtion ,no nocturnal cough ,mild sob with exertion,having adequate uop and urinary sxs </t>
  </si>
  <si>
    <t xml:space="preserve">frequent home bp 140/80 mmhg  Hfbg: 112-126mg/dl PPBG: 98-140MG/DL _x000D_
ECHO: MILD LVH WITH GRADE 1 DIASTOLIC DY FUNCTION ,MILD TR AND MILD PULMONARY HTN,EJ:60% TAPSE: 21_x000D_
cr: 1.6 mild hypokalemia  urea: 36 urine : no protein </t>
  </si>
  <si>
    <t xml:space="preserve">Bronchial Asthma + Hypertension(mild LVH,MILD PHTN ,MILD TR)  + T2DM + AKI R/O DM nephropathy + WELL CONTROLLED ASTHMA+ BG+ HTN + STABLE CR(1.6) </t>
  </si>
  <si>
    <t>REFILL_x000D_
SEE AT 1 WEAK _x000D_
UPDATE IXS</t>
  </si>
  <si>
    <t>P :Bronchial Asthma + Hypertension(mild LVH,MILD PHTN ,MILD TR)  + T2DM + AKI R/O DM nephropathy</t>
  </si>
  <si>
    <t>complains cough productive of purulent sputum and worsening of sob</t>
  </si>
  <si>
    <t xml:space="preserve">bp  92 / 71  pr 108, spo2 92% diffuse wheezing bilaterally </t>
  </si>
  <si>
    <t>BRONCHIAL ASTHMA  + ? CAP</t>
  </si>
  <si>
    <t>do cbc, azithromycin 500 mg po daily, prednisolone 40 mg po daily for 5 days</t>
  </si>
  <si>
    <t>BRONCHIAL ASTHMA -7 YEARS on SALABUTAMOL PUFF PRN BECLOMETHASONE 2 puffs BID (not taking it)</t>
  </si>
  <si>
    <t xml:space="preserve">Rt little toe darkish skin lesion of 1 mon duration. No fever, chills or rigor  </t>
  </si>
  <si>
    <t>BP=138/64, PR=64_x000D_
FBS=80</t>
  </si>
  <si>
    <t>T2 DM + HTN(fair BP) + ? RT 5th toe gangrene</t>
  </si>
  <si>
    <t xml:space="preserve">RT leg Arterial doppler U/S, Update RFT, lipid profile, Link to Orthopedic </t>
  </si>
  <si>
    <t>P=T2DM + HTN; on Metformin 1 gm po BID, glibenclamide 5 mg po BID, Amlodipine 10 mg mg po/d and HCT 25 mg po/d</t>
  </si>
  <si>
    <t xml:space="preserve">poor controlled T2 DM + PNP + Headache 2ry to </t>
  </si>
  <si>
    <t xml:space="preserve">CBC, FBS, S/E, U/A, </t>
  </si>
  <si>
    <t>no cough, no SOB, no edema, no visual problem, no back pain, no paresthasia, joint mobility good, good balance, good understanding, cooperastive, no obesity, no stress, no psychosocioal distress, good dietary habit, good hygien  (brush tooth), adherent to medication, toileting (dysuria, pelcvic pain), good disease course. remarks (no breast mass, no vaginal discharge) weist circumferance 88cm/ height 160cm= 0.55 pt has no viscveral obesity. BP 130/70 mmhg</t>
  </si>
  <si>
    <t>sleeps well, walking distance good,muscle strength good, no emotional change, no memory loss, good judgemenmt</t>
  </si>
  <si>
    <t>salt restriction, be active, mibnimize coffee, prevention of fall, vegitable and fruits, legumes dish, get adequate sun light</t>
  </si>
  <si>
    <t>toxic goitor, secondary heart fauire</t>
  </si>
  <si>
    <t>THE COUGH, FEVER HAS IMPROVED BUT PATIENT STILL HAS  BURNING SENSATION AND PARASTESIA OF BACK AND UPPPER EXTRIMITY</t>
  </si>
  <si>
    <t>BP- 134/81_x000D_
PR 78</t>
  </si>
  <si>
    <t>ADD ON AMITRIPTYLINE 12.5 MG PO DAILY_x000D_
APPOINT AFTER  3 MONTHS</t>
  </si>
  <si>
    <t>? CAP r/o PTB + PN</t>
  </si>
  <si>
    <t>rt knee painful swelling, warm_x000D_
home fbs&amp;lt;150</t>
  </si>
  <si>
    <t xml:space="preserve">uric acid done </t>
  </si>
  <si>
    <t>gouty arthritis_x000D_
good glycemic control</t>
  </si>
  <si>
    <t>refill_x000D_
nsaid</t>
  </si>
  <si>
    <t>he was not taking metformin otherwise no new compliants</t>
  </si>
  <si>
    <t>v/s-bp-153 / 85, pr-106</t>
  </si>
  <si>
    <t>advised on LSM, come HBPM, FBS, A1C, update CBC, LP, OFT, serum electrolyte, see after 1month</t>
  </si>
  <si>
    <t>P1= VTE( left lower proximal &amp; distal + PE) P2 Hypoalbuminemia( 2.6) P3=prediabetic(hga1c-6.3) P4=cor pulmonale 2ry to ? PE P5=Known HTN with hypertensive heart disease(LVH) P6= Recurrent ischemic stroke 2x(5month back RT PCA and a month back bilateral lacunar infraction) P7= post stroke seizure disorder on Rivaroxaban15mg po/d, Amlodipine 10 mg/d, Enalapril 10 mg po bid, Atorvastatin 40 mg po/d, neurobin 1 tab/d, Levetracetam 500mg po/d, MEFORMIN 500MG PO/DAY</t>
  </si>
  <si>
    <t>bp 134 / 75    hga1c 5.9%</t>
  </si>
  <si>
    <t>start Ateroz 20 mg po daily</t>
  </si>
  <si>
    <t>P- ESSENTIAL HTN on: AMLODIPINE 5MG PO DAILY_x000D_
10 yr ASCVD risk = 9.9%</t>
  </si>
  <si>
    <t xml:space="preserve">Back and Joint Pian of 3 years </t>
  </si>
  <si>
    <t xml:space="preserve">Poor controlled Ht + Lower Back Pain + ? OA + ? PNP </t>
  </si>
  <si>
    <t xml:space="preserve">Bilateral Knee Xray &amp;lt; pelvic Xray Thoracho lumbar Xray </t>
  </si>
  <si>
    <t xml:space="preserve">NEW COMPLAIN </t>
  </si>
  <si>
    <t xml:space="preserve">HOME BG: 81-115MG/DL  HOME BP; 120/60 MMHG  CR: 0.9 Ldl; 44 hdl; 47 t.cholesterol;125 triglycerides ;120 s.electyrolyte; normal </t>
  </si>
  <si>
    <t xml:space="preserve">Known DM + Known Hypertensive + well controlled bg+ htn </t>
  </si>
  <si>
    <t xml:space="preserve">refill _x000D_
see after 3 month_x000D_
update all ixs _x000D_
advise on life style </t>
  </si>
  <si>
    <t xml:space="preserve"> Known DM + Known Hypertensive on -MTF 1 gm po bid -Daunil 5 mg po bid - Atorvastatin 20 mg po/d -HCT 25 mg po/d -Enalapril 10 mg po bid -Amlodipine 5mg po/d</t>
  </si>
  <si>
    <t>fbs  rnges  from  110-120</t>
  </si>
  <si>
    <t>refill and  appoint  after  3 month</t>
  </si>
  <si>
    <t>bp  154 / 73 PR 82 FBS 132_x000D_
echo mild concentric LVH with grade I LV DD</t>
  </si>
  <si>
    <t>He has a hx of Orthopenia of 2 pillows. No hx of Body edema or PND</t>
  </si>
  <si>
    <t>BP=134 / 72, PR=62_x000D_
HBPM=106-137/66-80_x000D_
FBS= 74-108_x000D_
ECHO(29/1/16)= Grade II LV diastolic dysfunction[ LVEF=60%, TAPSE=21]</t>
  </si>
  <si>
    <t>Controlled HTN with G2 LV DD+ Controlled T2 DM + ? PN</t>
  </si>
  <si>
    <t xml:space="preserve">Change amlodipine 2.5 mg po/d to Enalapril 5 mg po/d, METFORMIN 500 MG PO DAILIY, NEUROBIN 1 TAB PO DAILY,  HOLD Lasix 20 mg po/d &amp; Spironolactone 12.5 mg po/d </t>
  </si>
  <si>
    <t xml:space="preserve">P=HTN(CONTROLLED) + KINOWN DM (CONTROLLED) + PERIPHERAL NEPHROPATHY; ON amlodipine TO 2.5 mg po/d , METFORMIN 500 MG PO DAILIY, NEUROBIN 1 TAB PO DAILY, Lasix 20 mg po/d, Spironolactone 12.5 mg po/d </t>
  </si>
  <si>
    <t>complains left arm pain and rash</t>
  </si>
  <si>
    <t>there is ecchymosis over lt arm at elbow area</t>
  </si>
  <si>
    <t>Pancytopenia 2ry transient bone marrow aplasia with recovery (BMA)</t>
  </si>
  <si>
    <t>do cbc, oft, s/e</t>
  </si>
  <si>
    <t xml:space="preserve">fbs  120,135  124  </t>
  </si>
  <si>
    <t xml:space="preserve">bloody vomiting and epigastric pain of 1 week </t>
  </si>
  <si>
    <t xml:space="preserve">? PUD + OA </t>
  </si>
  <si>
    <t xml:space="preserve">CBC, S/E, Abddoupelv U/S, H. pyloric </t>
  </si>
  <si>
    <t>BILATERAL JOINT PAIN WALKING UPSTAIRS, SENSE OF FULNESS</t>
  </si>
  <si>
    <t>uric acid 8.1_x000D_
vitamin d 34_x000D_
urea 64_x000D_
cr 1.8_x000D_
eGFR-36.9</t>
  </si>
  <si>
    <t>ALLOPURINOL 50MG PO DAILY_x000D_
DICLOFENAC JEL</t>
  </si>
  <si>
    <t>DM, HTN, IHD, AKI ON CKD-STAGE3B, on insulin glargine 6u/d, atorvastatin 40mg po daily, amlodipine 10mg daily, losartan 50mg po daily, frusemide 80mg po bid ,bisoprolol 10mg po daily, asa 81mg po daily, isosorbide dinitrate 5mg mg po daily, dapagliflozin 10mg po daily.</t>
  </si>
  <si>
    <t>no cough,no SOB, no edema, no visual problem (itchoing sensation, red eye, has discharghe, has follicles), no back pain, bilateral flan k pain , no dysuria, has hematuria, no fever, joint mobility good, good balance, good understanding,cooperastrive,good dietary habit,adherent to medication,toileting good, good social interaction. remarks (no breast mass, no vaginal discharhge)</t>
  </si>
  <si>
    <t>sleeps well, walking distanbce good, muscle strength good, no emotional chanmge,no memory loss, good judgem,ent</t>
  </si>
  <si>
    <t>good disease course+ rena; stone</t>
  </si>
  <si>
    <t>salt restriction, be acvtive,take enough fluid, minimize coffee, perevention of fall, vegitable and fuit dish, legumes dish, get adequiae sun light, avoid heavy duty, sit on dry chair, sleep on dry mattress</t>
  </si>
  <si>
    <t>family member visit(her daughter)</t>
  </si>
  <si>
    <t xml:space="preserve">----------                 </t>
  </si>
  <si>
    <t>P1-DCMP(EF 15-20%) + VERTEBRAL SPONDYLOSIS ON LASIX 40 MG PO BID SPIROLACTONE 12.5 MG PO/D, ASA 81 M GPO/D, ATROVASTATIN 40MG PO DAILY, ENALAPRIL 2.5 MG PO DAILY, PREGABALIN 75 MG PO DAILY</t>
  </si>
  <si>
    <t xml:space="preserve">bring the pt for the next follow up, optimize GDMT </t>
  </si>
  <si>
    <t>P1-DCMP(EF 15-20%) + VERTEBRAL SPONDYLOSIS ON LASIX 40 MG PO BID SPIROLACTONE 12.5 MG PO/D, ASA 81 MG PO/D, ATROVASTATIN 40MG PO DAILY, ENALAPRIL 2.5 MG PO DAILY, PREGABALIN 75 MG PO DAILY</t>
  </si>
  <si>
    <t xml:space="preserve">bp  134 / 72 PR 62 </t>
  </si>
  <si>
    <t xml:space="preserve">intermittent vomiting of ingested matter and associated abd cramp of 1 weak duration  </t>
  </si>
  <si>
    <t xml:space="preserve">pr: 135 19 bp: 128 / 77 </t>
  </si>
  <si>
    <t xml:space="preserve">SCAP with Complicated parapneumonic effusion Pulmonary TB Vs Malignancy + r/o DILI </t>
  </si>
  <si>
    <t>see her tomorrow after LIVER fun function test ,serum e,rft ,cbc</t>
  </si>
  <si>
    <t xml:space="preserve">SCAP with Complicated parapneumonic effusion Pulmonary TB Vs Malignancy on anti tb ,on metrondazole 500mg po tid ,augmentin 1 gm po bid (21days ) </t>
  </si>
  <si>
    <t>BP_130/80_x000D_
pr  78_x000D_
FBS - 87, 101, 83, 92, 115</t>
  </si>
  <si>
    <t>P1:Newly diagnosed Diabetic Type 2 DM +Dyslipidimia currently Metfformin 500 mg po dail ,Atrovastatine 20mgpo/day.</t>
  </si>
  <si>
    <t>joint and leg pain of 1 month</t>
  </si>
  <si>
    <t>FBS 141mg/dl</t>
  </si>
  <si>
    <t xml:space="preserve">well controlled T2 DM + PNP + ? RA </t>
  </si>
  <si>
    <t>Uric Acid &amp;lt; RF , Lipid , FB</t>
  </si>
  <si>
    <t>constipation, hoarseness of voice</t>
  </si>
  <si>
    <t>bp  121 / 82    vd =25, tsh 4.=48 nl</t>
  </si>
  <si>
    <t>P - Post laminectomy for Lumbar foraminal stenosis P2 -HTN P3 -  ?Hypothyroidism + P4- VD-insufficiency on levothyroxine 50mcgx1y, Nifedipine 40x2, losartan 50x1, HCT 25x1, calcidenk 1tab daily</t>
  </si>
  <si>
    <t xml:space="preserve">FOLLOW UP    </t>
  </si>
  <si>
    <t>no cough, no SOB, bilateral edema (amlodipine related), no visual problem, no back pain,no patresthasia, good balance, god undersanding,cooperative, no obesity, no stress, no psychosocial distress, good dietary management, no addiction, good hygien (brush tooth), adherent to medication, toileting (constipation), good social interaction. remarks (no BPH symptoms) weist circumferance 96 cm/ height 155cm = 0.6 pt has viscveral onbesity risk fatty liver</t>
  </si>
  <si>
    <t>sleeps well, walking distance good,muscle strength good, no emotional change, no memory loss, good judghement</t>
  </si>
  <si>
    <t>salty restyriction, avoid beef, no alcohol,avoid styress, vegitable and fruit dish, leguimes dish, prevention of fall , get adequate sun light, abvoid oillfatty food, avoifd fried food</t>
  </si>
  <si>
    <t xml:space="preserve"> 91 17 129 / 84</t>
  </si>
  <si>
    <t xml:space="preserve">HEMOGLOBIN A1C_x000D_
REFILL            </t>
  </si>
  <si>
    <t>TYPE 2 DM + BKA 2 RY TO PAD + HTN ON NPH 30/16 IU SC BID, METFORMIN 500 MG PO BID, ASA 81 MG PO/DAY, ATORVASTATIN 40 MG PO/DAY. ENALAPRIL 5 MG PO/DAY,AMLODIPINE 5 MG PO/DAY.AMT 25 MG PO/DAY .</t>
  </si>
  <si>
    <t>V/S-BP-141 / 93, 114-164/76-90, pr-100</t>
  </si>
  <si>
    <t>make enalapril 10mg po bid, come with HBPM, see after 3months</t>
  </si>
  <si>
    <t>Right sided hemiparesis secondary to hemorrhagic stroke + HTN on Nifedipine 20 mg po BID Enalapril 7.5 mg po bid</t>
  </si>
  <si>
    <t>has no sob , swelling sub side and has good appetite</t>
  </si>
  <si>
    <t>bp 125/74 PR 98</t>
  </si>
  <si>
    <t>NYHA class 3 HFrEF 2 ptted by AF</t>
  </si>
  <si>
    <t>bp    129/80,,12/78   122/79     fbs  179  146   161   133,128</t>
  </si>
  <si>
    <t xml:space="preserve">refill  and  appoint  after 3  month   with  sereal  bp   and  fbs record </t>
  </si>
  <si>
    <t>EASY AFTIGABILITY, DECREASE HEARING ABILITY</t>
  </si>
  <si>
    <t>BP_145/63_x000D_
PR 78_x000D_
FBS-163, 193, 314</t>
  </si>
  <si>
    <t>INVESTIGATE AND LINK TO ENT</t>
  </si>
  <si>
    <t>Poor controlled T2 DM + HTN</t>
  </si>
  <si>
    <t>bp  137 / 71 PR 66</t>
  </si>
  <si>
    <t>HTN with HHD + DVHD on medications</t>
  </si>
  <si>
    <t>andominal cramp of 1 month</t>
  </si>
  <si>
    <t xml:space="preserve">S/E, Abdpelvic U/S, CBC. U/A, Elect, </t>
  </si>
  <si>
    <t>BP=125/84, PR=84 _x000D_
FBS=90-150</t>
  </si>
  <si>
    <t xml:space="preserve">T1 DM( fair glycemic control) </t>
  </si>
  <si>
    <t>NPH 28/8 IU SC BID</t>
  </si>
  <si>
    <t>P=T1DM on NPH 28/8 IU SC BID</t>
  </si>
  <si>
    <t>bp   90 / 75   pr107     inr 2.21</t>
  </si>
  <si>
    <t xml:space="preserve">P1-HFrEF (25-30%) 2ryDCMP P2=AFIB P3=post TB fibrosis P4=thyrotoxicosis </t>
  </si>
  <si>
    <t>d/c propranolol start metoprolol 25mg/d, frusemide 40 mg po daily, enalapril 2.5 mg po bid, spironolactone 12.5 mg po daily, update tft, rft, s/e,inr</t>
  </si>
  <si>
    <t xml:space="preserve">P1-HFrEF (25-30%) 2ryDCMP P2=AFIB P3=post TB fibrosis P4=thyrotoxicosis _x000D_
on LASIX 40MG po BID, ENALAPRIL 2.5MG PO/D SPIRONOLACTONE 25MG PO/D, WARFARIN 2.5MG PO /day, PTU 50MG PO TID, propranolol 40mg po bid, </t>
  </si>
  <si>
    <t>stable  _x000D_
  ....</t>
  </si>
  <si>
    <t xml:space="preserve">t2dm + well controlled bg </t>
  </si>
  <si>
    <t xml:space="preserve">refilll _x000D_
see at 3 month _x000D_
hba1c ,lipid profile ,u/a </t>
  </si>
  <si>
    <t>v/s-bp-134 / 92 home-120-125/78-85 cr-1.0, urea-24</t>
  </si>
  <si>
    <t>advised on LSM, come with HBPM, see after 6wks</t>
  </si>
  <si>
    <t>p1- HHD + ?HTN Nephrosclerosis on Hydrochlorothiazide 25mg po daily ,amlodipine 10 mg po daily, carvedilol 25 mg po bid</t>
  </si>
  <si>
    <t>INTERMITTENT CHILLS _x000D_
LUTS</t>
  </si>
  <si>
    <t>STABLE_x000D_
SUPRAPUBIC TENDERNESS</t>
  </si>
  <si>
    <t>??VULVOVAGINAL CANDIDIASIS_x000D_
??UTI</t>
  </si>
  <si>
    <t>CIPROFLOXACIN 500MG PO BID FOR 05 DAYS_x000D_
CLOTRIMAZOLE VAGINAL TAB_x000D_
CALCIUM WITH VITAMIN D 1 TAB PO DAILY</t>
  </si>
  <si>
    <t>TYPE 02DM + HTN + COLONIC CA + COUGH VARIANT ASTHMA+ ACEI associated cough/ GERD, VITAMIN D DEFECIENCY, ON HCT 12.5 DAILY,AMLODIPINE 5MG DAILY, MTF 500BD, ATORVASTATIN 20MG DAILY .</t>
  </si>
  <si>
    <t>bp 140 / 88 PR 82</t>
  </si>
  <si>
    <t>T2DM + HTN + ? PN r/o OA on MTF 500mg po bid, Glimepride 4mg po daily, amlodipine 5mg po daily and meloxicam 15 mg po daily</t>
  </si>
  <si>
    <t xml:space="preserve">complain   lower  back  pain </t>
  </si>
  <si>
    <t xml:space="preserve">140/80 BP   </t>
  </si>
  <si>
    <t>HTN+?L/S  DEGENERATIVE  SPONDYLOSIS+?PN</t>
  </si>
  <si>
    <t>REFILL AND  GIVE  NEUROBIN  1  TAB PO  /DAY   FOR  1  MONTH</t>
  </si>
  <si>
    <t>HTN+DEGENERATIVE  SPONDYLOSIS</t>
  </si>
  <si>
    <t>has frqeuncy of micturation , dysuria and abdominal pain</t>
  </si>
  <si>
    <t xml:space="preserve">bp 126 / 65 PR 76  fbs not done </t>
  </si>
  <si>
    <t>send cbc , fbs ,U/A</t>
  </si>
  <si>
    <t>BP= 125 / 65, PR=73   _x000D_
FBS=110-150</t>
  </si>
  <si>
    <t>TIIDM( fair glycemic control)  + Controlled HTN + IHD</t>
  </si>
  <si>
    <t>P=TIIDM + HTN + IHD; on ASA 81 mg po/d, Atrovastatin 20 mg po/d, MTF 500 mg po/d, Lasix 20 mg po/d Spironolactone 12.5 mg po/d</t>
  </si>
  <si>
    <t>bp110/70-140/80  fbs 81-117</t>
  </si>
  <si>
    <t>HTN + TIA + DM - ON ASA 81 mg po daily, -Atorvastatin 40mg po daily, -Metformin 500mg po BID, -Glibenclamide 5mg po daily and Enalapril 5 mg po daily</t>
  </si>
  <si>
    <t xml:space="preserve">FBS  85  133  140   BP  132/79  </t>
  </si>
  <si>
    <t xml:space="preserve">REFILL AND  APPOINT  AFTER  3  MONTH  WITH  SEREAL  BP  AND  FBS  RECORD </t>
  </si>
  <si>
    <t xml:space="preserve">Andominal cramp and heartburn </t>
  </si>
  <si>
    <t xml:space="preserve">Dyspepsia + ? IP </t>
  </si>
  <si>
    <t xml:space="preserve">CBC, S/E, Abd pelv U/S , U/A </t>
  </si>
  <si>
    <t>HAD HYPOGLYCEMIC EPISODE AFTER A LARGE  DOSE OF INSULIN- MISCOMMUNICAION</t>
  </si>
  <si>
    <t>STABLE  VITAL SIGNS</t>
  </si>
  <si>
    <t>WORK UP_x000D_
ANATOMIC SCAN</t>
  </si>
  <si>
    <t>TYPE 2 DM 4 YEARS_x000D_
SECOND TM PREGNANCY_x000D_
MTF 500MG BID_x000D_
NPH 4/4_x000D_
REGULAR INSULIN 2/4</t>
  </si>
  <si>
    <t xml:space="preserve">bp 146 / 74 PR 78  fbs 130  HbA1c 8.5 </t>
  </si>
  <si>
    <t xml:space="preserve">know type 2 dm + HTN on metformin 500mg po bid , daonil 5 g po day , atrovastatin 40 mg po day , enalapril 5 mg po day </t>
  </si>
  <si>
    <t>BP=162 / 91, PR=108_x000D_
HBPM= 130-140/70-90_x000D_
Ix on 27/12/2023=&gt; T,,. CHOL=144, TG=78, HDL=43, LDL=85.4</t>
  </si>
  <si>
    <t xml:space="preserve">Uncontrolled HTN  + Tachycardia 2 to ? </t>
  </si>
  <si>
    <t xml:space="preserve">RFT, serum ele, ECG, </t>
  </si>
  <si>
    <t>no bleeding from anysite</t>
  </si>
  <si>
    <t xml:space="preserve">v/s-113 / 72, pr-94 chest-clear, MSS-no edema  INR-not done </t>
  </si>
  <si>
    <t>lasix 40mg po bid, continue others, come with INR after 1month</t>
  </si>
  <si>
    <t>P1-CRVHD( - severe MS, severe TR, moderate MR, mild AR, with severe PUL HTN ) + SCAP(Rxed) +A.fib with controlled VR ON Lasix 40mg po tid, Bisoprolol 2.5mg PO Daily, Warfarin 5mg/2.5mg PO alternatively, Continue monthly Benzathine.</t>
  </si>
  <si>
    <t>continue with the medication and advice on drug adherence</t>
  </si>
  <si>
    <t>no no new compliant</t>
  </si>
  <si>
    <t>bp  148 / 92 pr 78   tsh 13 high, t3 nl t4 low</t>
  </si>
  <si>
    <t>iatrogenic hypothyroidism</t>
  </si>
  <si>
    <t>make ptu 100 x2</t>
  </si>
  <si>
    <t xml:space="preserve">AFIB (resolved) + Thyrotoxicosis CHADVASC=1  on PTU 100x3, </t>
  </si>
  <si>
    <t>right ear pain</t>
  </si>
  <si>
    <t xml:space="preserve">bp 145 / 84  PR 94 fbs not done </t>
  </si>
  <si>
    <t>failry bp control + ? presbycusis</t>
  </si>
  <si>
    <t>p1=T2DM p2=HTN on metformin 500 mg po BID, doanil 5 mg po bid, enalapril 10 mg po daily, amlodipine 10 mg po Daily, atrovastatin 20 mg po/d and neurobin 1 tab po/d meloxicam 15 mg po prn</t>
  </si>
  <si>
    <t xml:space="preserve">BP154/80,,137/74   145/70  130/69  149/83  </t>
  </si>
  <si>
    <t xml:space="preserve">CONTROLLED   HTN  </t>
  </si>
  <si>
    <t>REFILL AND UP  DATE  LIPID ROFILE,</t>
  </si>
  <si>
    <t xml:space="preserve">BP=99/69, PR=84_x000D_
FBS=82 </t>
  </si>
  <si>
    <t>T1 DM( good glycemic control)</t>
  </si>
  <si>
    <t xml:space="preserve">NPH 22/12 IU SC BID     </t>
  </si>
  <si>
    <t>P=T1 DM( 20 yrs) on NPH 22/12 IU SC BID</t>
  </si>
  <si>
    <t xml:space="preserve">no chest complain (sob,chest pain) </t>
  </si>
  <si>
    <t xml:space="preserve">pr; 83 18 bp; 110 / 74 chadvasc:3 hasbled : 2 </t>
  </si>
  <si>
    <t>Atrial Fibrillation +  IHD on Medications</t>
  </si>
  <si>
    <t>refill _x000D_
repeat ecg _x000D_
,collect other ixs from home _x000D_
see at 3 month _x000D_
continue other meds _x000D_
consider anti coagulation after ecg ,coagulation profile</t>
  </si>
  <si>
    <t xml:space="preserve">P1= Atrial Fibrillation _x000D_
P2= IHD on Medications(5yrs) </t>
  </si>
  <si>
    <t xml:space="preserve">bp  146/82 fbs not done </t>
  </si>
  <si>
    <t xml:space="preserve">known type 2 dm + dyslipidemia </t>
  </si>
  <si>
    <t>known type 2 dm + dyslipidemia on metformin 500mg po bid , daonil 5 mg po bid , atrovastatin 20mg po day , ASA 81 mg po day</t>
  </si>
  <si>
    <t xml:space="preserve">none_x000D_
             </t>
  </si>
  <si>
    <t>results_x000D_
k-5.55, ca-3.53, na-161, cbc -normal, rft-normal, lft-normal,, a1c 7.3, uric acid 4.5</t>
  </si>
  <si>
    <t xml:space="preserve">good glycemic control_x000D_
hypernatremia_x000D_
</t>
  </si>
  <si>
    <t>increase water intake_x000D_
decrease allopurinol to 50mg po daily</t>
  </si>
  <si>
    <t>RA/RA PLEURISY(methotrexate related effusion) /RA-ILD /HFpEF/T2DM/ VIT-D Defeciency- took 3 month replacement therapy on prednisolone 5mg daily atorvastatin 20mg po daily Calci-d-denk 1 tab po bid, metformin 500mg po daily,ALLOPURINOL 100mg daily home 02</t>
  </si>
  <si>
    <t xml:space="preserve">PRODCUTIVE COUGH, LOSS OF APPETITE, EASY FATIGABILITY, </t>
  </si>
  <si>
    <t>bp- 140/80130/70_x000D_
PR 76_x000D_
fbs- 96, 91</t>
  </si>
  <si>
    <t>no cough, no SOB, no edema, no visual problem evaluted, no back pain, no paresthasia, joint mobility good, good balance, good understanding, cooperative, no obesity,no stress, no psycvhosocial diostress, good dietary habit, good hygien (brush tooth)m adherent to medication, toileting good, good social interaction. remarks (no breast mass, no vagional discharge)FBS 104 mg/dl weist circumference 109 cm/ height 160 cm = 0.68 pt has visceral obesity risk fatty liver</t>
  </si>
  <si>
    <t>sl;eeps ell, walking distance good, muscle strenmgth good, no emotional change, no memory loss, good judgementy</t>
  </si>
  <si>
    <t>good disease couesrse</t>
  </si>
  <si>
    <t>salt restriction, be active,minimize coffee, vegitable and fruit dish legumes dish, preventio of fall, get adequate sun light, avoid fattyoilly food, no alcohol, avoid fried food, foot care (hygien, becarteful while cutting nail, wear loose shoe, keep moisturing leg with vasl;in)</t>
  </si>
  <si>
    <t xml:space="preserve">Vitamin D deficency </t>
  </si>
  <si>
    <t xml:space="preserve">serum Calcium Ionized </t>
  </si>
  <si>
    <t xml:space="preserve">bp 106 / 71  </t>
  </si>
  <si>
    <t>CRVHD(moderate MR, mild MS) hypertension/ACEI -COUGH , AAWD/BRONCHIAL ASTHMA on losartan 50mg po daily, hct 25mg po daily, Amlodipine 10mg po daily.</t>
  </si>
  <si>
    <t>complain  numbness to  all  extrimities  nd  head  ache</t>
  </si>
  <si>
    <t xml:space="preserve">bp  136/78   125/70   145/82  </t>
  </si>
  <si>
    <t xml:space="preserve">controlled  htn+?vitamin  d  defficency+?right  renal  stone </t>
  </si>
  <si>
    <t xml:space="preserve">complain  also  right  flank  pain  </t>
  </si>
  <si>
    <t xml:space="preserve">no complaint_x000D_
he admits he is taking salt_x000D_
         </t>
  </si>
  <si>
    <t>87 17 168 / 59</t>
  </si>
  <si>
    <t xml:space="preserve">refill_x000D_
       </t>
  </si>
  <si>
    <t>HTN/Dyslipidaemia/ gouty arthritis on atenolol 25mg po/d amlodipine10mg po daily atorvastatin 20mg po/ allopurinol 100mg po daily</t>
  </si>
  <si>
    <t xml:space="preserve">has abdominal pain , constipation </t>
  </si>
  <si>
    <t xml:space="preserve">bp 128 / 76 PR 78 </t>
  </si>
  <si>
    <t>? dyspepesia and constipation</t>
  </si>
  <si>
    <t>S/E , Hpylori stool Ag</t>
  </si>
  <si>
    <t>Well controlled HTN + Uinilateral tremor 2ry to Parkinsonsim on medication</t>
  </si>
  <si>
    <t xml:space="preserve">currently she has no bleeding any site </t>
  </si>
  <si>
    <t xml:space="preserve">pr: 113 18 bp 111 / 74 </t>
  </si>
  <si>
    <t xml:space="preserve">VHD(MR) + Atrial flatter (warfarin 7.5mg)+ PHTN(Mild) + ? HTN( Diastolic) + Fissures toungue + therapeutic inr </t>
  </si>
  <si>
    <t xml:space="preserve">refill_x000D_
see 1 month _x000D_
update inr _x000D_
advise danger signs _x000D_
</t>
  </si>
  <si>
    <t>HTN/Dyslipidaemia/ gouty arthritis on atenolol 25mg po/d amlodipine10mg po daily atorvastatin 20mg po/ allopurinol 50mg po daily</t>
  </si>
  <si>
    <t xml:space="preserve">fbs  109    bp  118/63  </t>
  </si>
  <si>
    <t>refill and  appoint  after 3  month    with  sereal  bp  and  fbs  record  and  up  date  oft  and  link  to  ophta clinic  for  check up</t>
  </si>
  <si>
    <t>RT ankle joint swelling and pain</t>
  </si>
  <si>
    <t>BP 115 / 96</t>
  </si>
  <si>
    <t xml:space="preserve">Known HTN /ischemic stroke </t>
  </si>
  <si>
    <t>do ua, oft, s/e, hga1c</t>
  </si>
  <si>
    <t xml:space="preserve">no cough, no SOB, no edema, right eye blind (hypertension  related), no nback pain, no paresthasia, no weakness , no phydical disability (but has fatigue)good dietary habit, adherent to medication, toileting good,good social interaction. remarks (no breast mass, no vaginal discharge)BP 160/90 mmHg </t>
  </si>
  <si>
    <t>sleeps well, walkingh distance good, muscle strength good, no emotional change, no memory loss, good judgement</t>
  </si>
  <si>
    <t>good disease coutrse + poor BP control</t>
  </si>
  <si>
    <t xml:space="preserve">salt restriction, be actoive,m minimize coffee, prevenmtion of fall, egitable and fruit dish,,legumes disgh, get adequate sun light, drink enough fluid, </t>
  </si>
  <si>
    <t>hypertension disease, old stroke</t>
  </si>
  <si>
    <t>BP=130 / 66, PR=96, regular_x000D_
FBS=120 _x000D_
ASCVD risk= 11.9%</t>
  </si>
  <si>
    <t>Type 2 DM( good glycemic control) + Controlled HTN + ? ET</t>
  </si>
  <si>
    <t xml:space="preserve">NPH=30/20 IU SC BID, MTF 500 mg po BID, Enalapril 10 mg po bid, ASA 81 mg po/d, Propranolol 40 mg po/d, Add Rosuvastatin 10 mg po/d </t>
  </si>
  <si>
    <t xml:space="preserve">P=Type 2 DM + HTN + ? ET; on NPH=30/20 IU SC BID, MTF 500 mg po BID, Enalapril 10 mg po bid, ASA 81 mg po/d, Propranolol 40 mg po/d, </t>
  </si>
  <si>
    <t>NO NEW COMPLAINT_x000D_
FREQUENT HYPOGLYCEMIC EPISODES</t>
  </si>
  <si>
    <t>STABLE _x000D_
                    A1C 8.2%</t>
  </si>
  <si>
    <t>NPH 28/10_x000D_
REFILL</t>
  </si>
  <si>
    <t>T1DM on NPH 24 /14 IU SC BID</t>
  </si>
  <si>
    <t>complain  insomnia  after  the  levothyroxine  become   25  mic  g/day</t>
  </si>
  <si>
    <t>fbs  105    90</t>
  </si>
  <si>
    <t xml:space="preserve">up date oft  and tft </t>
  </si>
  <si>
    <t xml:space="preserve">NO COMPLAINT_x000D_
             </t>
  </si>
  <si>
    <t>71 18 115 / 77</t>
  </si>
  <si>
    <t>she d/c her medication for 5 days due to lack of medication</t>
  </si>
  <si>
    <t>bp  110 / 68 inr 1.26</t>
  </si>
  <si>
    <t>Acute thrombosis ( portal vein, superior mesenteric vein and splenic vein ) + HIT(IMPROVED)</t>
  </si>
  <si>
    <t>council her on drug adherence, refill her medication</t>
  </si>
  <si>
    <t>Acute thrombosis ( portal vein, superior mesenteric vein and splenic vein ) + HIT(IMPROVED) WARFARIN5MG PO DAILY</t>
  </si>
  <si>
    <t xml:space="preserve">home fbg;105-140 ppg: 150 pr:  78 18 bp: 129 / 91 cr: 0.6 _x000D_
</t>
  </si>
  <si>
    <t xml:space="preserve">t2dm++ htn+ well controlled htn + bg </t>
  </si>
  <si>
    <t xml:space="preserve">refill_x000D_
update hba1c ,lipid profile _x000D_
see 3 month </t>
  </si>
  <si>
    <t>bp-123/90-_x000D_
PR 76_x000D_
FBS-90</t>
  </si>
  <si>
    <t>SEND BASELINE INVESTIAGTION</t>
  </si>
  <si>
    <t>T2DM + dyslipidemia; on NPH= 70/60 IU SC , MTF 500mg po BID, atorvastatin 20 mg po/d, neurobin 1 tab po/d and Amitriptyline 25 mg po/d ( she was not taking metformin for the past 2 mo</t>
  </si>
  <si>
    <t xml:space="preserve">NO NEW COMPLAINT_x000D_
                 </t>
  </si>
  <si>
    <t xml:space="preserve">64 18 104 / 69 36_x000D_
                          </t>
  </si>
  <si>
    <t>GOOD_x000D_
CONTROL</t>
  </si>
  <si>
    <t xml:space="preserve">poor controlled HTN + OA </t>
  </si>
  <si>
    <t>no cough, no SOB, no edema,no visual problem on follow up, nom back pain, no paresthasia, right sided weakness on phisiotheraphy. BP 110/80 mmHg</t>
  </si>
  <si>
    <t>sleeps well, doesn't walk enough, muscle strength on right iome (grip strength weak, muscle power only agaist gravity,sensory intacty) motor aphasia (understanding good, swallow enough food, no incontinence, no behavoiural problem), cooperatibve</t>
  </si>
  <si>
    <t>salt restriction, be active, minim ize coffee, prevention of fall;, veghitable and fruit dish, legumes dish, get adequate sun light</t>
  </si>
  <si>
    <t>old stroke,</t>
  </si>
  <si>
    <t>bp    137/92  ,123/85  137/90   135/85    123/72</t>
  </si>
  <si>
    <t>refill and  appoint  after 3  month  with  serial  bp  record</t>
  </si>
  <si>
    <t>=HTN on Amlodipine 5 mg po/d and HCT 25 mg po/d</t>
  </si>
  <si>
    <t>BP=146/86, PR= 85_x000D_
HBPM= 128-137/68-70</t>
  </si>
  <si>
    <t>HTN( fair BP)</t>
  </si>
  <si>
    <t>Appt with RFT _x000D_
Amlodipine 5 mg po/day</t>
  </si>
  <si>
    <t>P: known hypertensive; on Amlodipine 5 mg po/day</t>
  </si>
  <si>
    <t xml:space="preserve">bp  138/68 PR 67 </t>
  </si>
  <si>
    <t>HE IS TREATED FOR PNEUMONIA REPEATED AFTER HE PRESENTED WITH PRODUCTIVE COUGH NEIGHT SWEATING AND SOB HE WAS GIVEN AMOXCLAV 3 TIMES_x000D_
CURRENTLY HE HAS OCCASIONAL DRY COUGH ALL OTHER SYMPTOMS IMPROVED_x000D_
GENEXPERT IS NO MTB DETECTED HE HAS MINIMAL RIGHT BASAL EFFUSION_x000D_
CRP=1</t>
  </si>
  <si>
    <t>PR=62 RR=17 BP=142 / 93 T=36 O2SAT=96</t>
  </si>
  <si>
    <t>HF 2RY TO DVHD PPED BY CAP(TREATED)</t>
  </si>
  <si>
    <t>START FRUSEIMIDE 20MG PO BID_x000D_
HE HAS TWO MRN 898887 AND 9035 89._x000D_
PLEAEMERGE THE INFORMATION ON 898887 AND DISCARD 903589</t>
  </si>
  <si>
    <t xml:space="preserve">P=DVHD (AS, MR) </t>
  </si>
  <si>
    <t xml:space="preserve">no cough, no SOB, no edema, no visual problem , good self care, adherent to medication. BP 110/90 mmHg </t>
  </si>
  <si>
    <t>salt restriction, be acvtive,minimize coffee, prevention of fall, vrgiutable and fgruit dish, legumes dish , get adequate sun light</t>
  </si>
  <si>
    <t>complain  bilateral  leg  swelling  with  easy  fatigability  and  orthopnea   of  2 pillow</t>
  </si>
  <si>
    <t xml:space="preserve">bp    158  /74  </t>
  </si>
  <si>
    <t>htn+?HHD+  NUMBNESS ?VITAMIN  D  DEFFICENCY</t>
  </si>
  <si>
    <t xml:space="preserve">SEND  ECHO  AND  ECG  ,SERUM  VITAMIN  D  </t>
  </si>
  <si>
    <t xml:space="preserve">mild hydronephrosis + UTI </t>
  </si>
  <si>
    <t xml:space="preserve">Link to Urolgy </t>
  </si>
  <si>
    <t xml:space="preserve">pr; 83 18 bp; 110 / 74 chadvasc:3  hasbled : 2 irregular heart beat previous  irregular ,absent p wave </t>
  </si>
  <si>
    <t>BP=128/81, PR=89_x000D_
FBS=103-153</t>
  </si>
  <si>
    <t>Type 2 DM( fair glycemia) + Controlled HTN + RVI on HAART</t>
  </si>
  <si>
    <t>MTF 1 GM PO BID, Daonil 5 mg po/day &amp; HCT 25 mg po/day_x000D_
Appt with RFT, Lipid profile , serum ele</t>
  </si>
  <si>
    <t>P=Type 2 DM+ HTN + RVI on HAART + Adrenal mass 2 dry ? lipid poor adenoma(on follow up at surgical side) on MTF 1 GM PO BID, Daonil 5 mg po/day &amp; HCT 25 mg po/day</t>
  </si>
  <si>
    <t>no cough,no SOB, no edema, no visual problem, no back pain, no parestyhasia, good self care , adherent to medication FBS 161 mg/dl.weist circumferance 88cm / height 145 cm= 0.6 pt has visceral obesity, risk fatty liver</t>
  </si>
  <si>
    <t>sleeps well, walking distance good, muscle strength good,no emotional change, no memory loss, good judghement</t>
  </si>
  <si>
    <t>good disease cioourse</t>
  </si>
  <si>
    <t>salt restriction, be acvtive, minimize coffee, preven tion of fall, veghitable and frui dish, legumes dish, get adequate sun light, abvoid oillyfatty food, avoid fried food, no alcohol</t>
  </si>
  <si>
    <t>seen today, to be evaluted for eye</t>
  </si>
  <si>
    <t>linked to opthalmologic clinic</t>
  </si>
  <si>
    <t>has nocturia and freqency of micturtion</t>
  </si>
  <si>
    <t>bp 170/76 PR 87 fbs 235</t>
  </si>
  <si>
    <t xml:space="preserve">known type 2 dm + HTN on metformin 1gm po bid , daonil 10mg po bid , enalapril 10mg po bid </t>
  </si>
  <si>
    <t xml:space="preserve">BP  137/71  </t>
  </si>
  <si>
    <t>REFILL  AND  APPOINT   AFTER   3 MONTH</t>
  </si>
  <si>
    <t>no cough, no SON, no edema, no visual problem, no back pain, no paresthasia, good self care BP 120/70 mmHg</t>
  </si>
  <si>
    <t>sleeps well, walking distance good, muscle strength good,mno emotional change,no memory loss but forgetfyuulbness, good judgement</t>
  </si>
  <si>
    <t>saly restriction, be active, min im ize coffee, prevention of falll, vegitable and fruit dish, lgumes dish, get adequate sun light</t>
  </si>
  <si>
    <t xml:space="preserve">BP  130/80  ,130,90     27/78   </t>
  </si>
  <si>
    <t xml:space="preserve">Lt Flank pain  after trauma  ,nasal congestion,dry cough </t>
  </si>
  <si>
    <t xml:space="preserve">Lt side flank injury + Cold </t>
  </si>
  <si>
    <t xml:space="preserve">U/A, OFT , Abdpelv U/S , CBC, Elect, </t>
  </si>
  <si>
    <t>PR=82 RR=17 BP=126 / 78 T=36_x000D_
FBS=LEAST 170MG/DL_x000D_
HGA1C=9.7% PREVOUSLY</t>
  </si>
  <si>
    <t>POOR GLYCENMIC CONTROL</t>
  </si>
  <si>
    <t>HOLD GLIBENCLAMIDE_x000D_
METFORMIN 1000MG PO BID_x000D_
NPH 10 IU NOCT_x000D_
DO HGA1C_x000D_
SMBG</t>
  </si>
  <si>
    <t xml:space="preserve">P=Known RVI on HAART ON FOLLOW UP AT TAKELEHAYMANOT HEALTHCENTER + T2 DM ON MTF 1.5 gm/ 1GM PO BID AND DAONIL 10MG PO BID </t>
  </si>
  <si>
    <t xml:space="preserve">frequency of micturtion , dysuria </t>
  </si>
  <si>
    <t>bp 148 / 78 PR 74</t>
  </si>
  <si>
    <t>known HTN on LSM + ? UTI</t>
  </si>
  <si>
    <t>she has a hx of falling don incident &amp; landed on her Lt elbow 18 days back. Currently she complained pain over the lt elbow</t>
  </si>
  <si>
    <t xml:space="preserve">BP=121/75, PR=83_x000D_
FBS=138    </t>
  </si>
  <si>
    <t xml:space="preserve">T2 DM ( fair Glycemic control) + HTN  +? Myalgia </t>
  </si>
  <si>
    <t xml:space="preserve">Send CBC, RFT, LFT, ALB, Viral markers , Lipid profile, Abdominal U/s _x000D_
ASA 81 MG PO DAILY, MTF 1000 MG/500MG,NIFEDIPINE 20 PO BID,ENALAPRIL 10 MG PO BID, Atrovastatin 20 mg po/d, Diclofenac gel applied BID for 1 wk </t>
  </si>
  <si>
    <t>P=T2 DM + HTN; ON ASA 81 MG PO DAILY, MTF 1000 MG/500MG,NIFEDIPINE 20 PO BID,ENALAPRIL 10MG PO BID, Atrovastatin 20 mg po/d, Meloxicam 15 mg po/d[ took for the 1st 1 mon]</t>
  </si>
  <si>
    <t>fatigue persisted (ANA negative, tyroid function test normal)ESR (normal) ultrasoiund done (no fatty liver) no evidence of anemia</t>
  </si>
  <si>
    <t>sleeps well, walking diastance good, no clampsy hands, no horseness of voice , no memory loss bu forgetfulness, good judgement</t>
  </si>
  <si>
    <t>up date of investigations</t>
  </si>
  <si>
    <t xml:space="preserve">leg swelling after amlodipine 5 mg po for the last 3 months </t>
  </si>
  <si>
    <t xml:space="preserve">NO  NEW COMPLAIN +?NAFL </t>
  </si>
  <si>
    <t xml:space="preserve">BP 111/66  BS  130   </t>
  </si>
  <si>
    <t>CONTROLLED  T2DM+HTN+?NAFL</t>
  </si>
  <si>
    <t xml:space="preserve">SEND    LFT   ,ALBUMIN    LIPID PROFILE     FBS     VIRAL  MARKERS     ABDOMENOPELVIC  U/S   CBC  </t>
  </si>
  <si>
    <t>Type 2 diabetes mellitus+HTN</t>
  </si>
  <si>
    <t>SHE HAS HEADACHE RANNY NOSE FOR THE LAST 5 DAYS</t>
  </si>
  <si>
    <t>PR=101 RR=17 BP=131 / 73 T=36_x000D_
HOME BP=149/79_x000D_
FBS=137-175MG/DL</t>
  </si>
  <si>
    <t>REFILL_x000D_
DO HGA1C_x000D_
RFT U/A_x000D_
SEE AFTER 1/12_x000D_
HOME MADE REMEDY_x000D_
SNIP_x000D_
MAKE METFORMIB 1GM NOCT</t>
  </si>
  <si>
    <t>P=HTN + T2DM on NPH 42/32 IU, metformin 500 mg po/d, Enalapril 5 mg po BID ,ASA 81 mg po/day and atorvastatin 20 mg po/day</t>
  </si>
  <si>
    <t xml:space="preserve">has difficulty to walk </t>
  </si>
  <si>
    <t xml:space="preserve">bp 86 / 55  pr 88_x000D_
gene xpert not detected </t>
  </si>
  <si>
    <t>cervical spondylosis + PN + parkinson's diease on medication</t>
  </si>
  <si>
    <t xml:space="preserve">Claim worsening of extremities numbness, tingling &amp; burning pain </t>
  </si>
  <si>
    <t>BP=130 / 62, PR=67_x000D_
FBS=85</t>
  </si>
  <si>
    <t xml:space="preserve">T2 DM + PN 2 to ? Vit D deficiency </t>
  </si>
  <si>
    <t xml:space="preserve">MTF 500 mg po daily, doanil 5mg po daily, ASA 81mg po daily and neurobin 1 po/d, Amitriptyline 12.5 mg po/d_x000D_
send serum 25(OH) Vit-D3 </t>
  </si>
  <si>
    <t>P=known T2 DM + PN; on MTF 500 mg po daily, doanil 5mg po daily, ASA 81mg po daily and neurobin 1 po/d, Amitriptyline 12.5 mg po/d</t>
  </si>
  <si>
    <t xml:space="preserve">SYMPTOMS HAVE IMPROVED _x000D_
RIGHT BREAST PAIN AND SWELLING AND HOTNESS COMPARED TO THE REST BUT NO DISCHARGE, </t>
  </si>
  <si>
    <t>bp-106/66_x000D_
PR 78</t>
  </si>
  <si>
    <t>IMPROVED       +? MASTITIS</t>
  </si>
  <si>
    <t>SEND BREAST U/S AND CBC</t>
  </si>
  <si>
    <t>bp 125 / 81 PR 98 fbs 121 HbA1c 7 %</t>
  </si>
  <si>
    <t>HYPOGLYCEMIC SYMPTOMS</t>
  </si>
  <si>
    <t>BP 126/876_x000D_
PR 78_x000D_
FBS- 96, 60, 56</t>
  </si>
  <si>
    <t>NPH 20/8 _x000D_
APPOINT AFTER 3 MONTH</t>
  </si>
  <si>
    <t>p1-left breast ca mastectomy (2 years) p2- TII DM (on NPH 20/10 ),atrovastatin 20mg po daily.</t>
  </si>
  <si>
    <t>BP=124/60  PR=95</t>
  </si>
  <si>
    <t>Amlodipine 5 mg po/d, Lasix 20 mg po/d_x000D_
Update ECHO &amp; ECG</t>
  </si>
  <si>
    <t xml:space="preserve">BP   153/68  </t>
  </si>
  <si>
    <t>UP  DATE  RFT  LIPID PROFILE   ELECTROLYTE  AND  U/A</t>
  </si>
  <si>
    <t>bp  128 / 90 PR 85</t>
  </si>
  <si>
    <t>well control GA</t>
  </si>
  <si>
    <t>known GA on medication</t>
  </si>
  <si>
    <t xml:space="preserve">FBS  150,170  123  </t>
  </si>
  <si>
    <t>CONTROLLED  T1DM+VITAMIN  D DEFFICENCY</t>
  </si>
  <si>
    <t xml:space="preserve">REFILL AND  SEND     CALCIUM  880  MG  AND  VITAMIN  D   1000 IU  PO/DAY   </t>
  </si>
  <si>
    <t xml:space="preserve">T1DM+VITAMIN  D  DEFFICENCY  </t>
  </si>
  <si>
    <t>PALPITATION , SOB WITH EXERTION WITH ORDINARY ACTIVITIES AFTER STARTING THE THYROID MEDICATION</t>
  </si>
  <si>
    <t>bp-100/70_x000D_
PR 78</t>
  </si>
  <si>
    <t xml:space="preserve">SAME  + ? HF  </t>
  </si>
  <si>
    <t xml:space="preserve">COMPLAIN  NUMBNESS TO  ALL EXTRIMITIES </t>
  </si>
  <si>
    <t>FBS  116  BP   BP 110/70</t>
  </si>
  <si>
    <t>CONTROLLED  T2DM+HTN+?VITAMIN  D  DEFICENCY</t>
  </si>
  <si>
    <t>REFIL  AND  UP DATE  OFT  VIRAL  MARKERS  , ABDOMENOPELVIC  U/S</t>
  </si>
  <si>
    <t>BP=94/65, PR=76_x000D_
FBS=88-125-140</t>
  </si>
  <si>
    <t xml:space="preserve">Good glycemic control     </t>
  </si>
  <si>
    <t>NPH 34/30 IU SC BID</t>
  </si>
  <si>
    <t>P=DM( for 21 yrs) ON NPH 34/30 IU SC BID</t>
  </si>
  <si>
    <t xml:space="preserve">BP-154/87, 160/98, _x000D_
PR 78_x000D_
FBS- 140,150 </t>
  </si>
  <si>
    <t>SUB-OPTIMAL GLYCEMIC CONTROL + VERY POOR CONTROL</t>
  </si>
  <si>
    <t>SEND BASELNE</t>
  </si>
  <si>
    <t>p1: HTN on enalapril 10mg po bid, atrovastatin 20mg po daily, ASA 81 mg po daily p2: T2 DM on NPH 60/27 ( but she took 58/30iu bid) p3: PN on AMT 25mg po daily, neurobin 1 tab po daily and meloxicam 15mg po daily</t>
  </si>
  <si>
    <t>BP=154/96, PR=91</t>
  </si>
  <si>
    <t>amlodipine 10mg and enalapril 5 mg po bid</t>
  </si>
  <si>
    <t>P= Known HTN On amlodipine 10mg and enalapril 5 mg po/d</t>
  </si>
  <si>
    <t xml:space="preserve">LEG SWELLIING </t>
  </si>
  <si>
    <t>BP-151/84, 160/60_x000D_
PR 78</t>
  </si>
  <si>
    <t>CHANGE AMLODIPINE TO ENALAPRIL 10 MG PO DAILY_x000D_
HCT 25 MG PO DAILY_x000D_
APPOINT 2 MONTH</t>
  </si>
  <si>
    <t>BP  147/71</t>
  </si>
  <si>
    <t xml:space="preserve">REFILL     AND  APPOINT AFTER 3 MONTH  WITH  SEREAL  BP  RECORD  </t>
  </si>
  <si>
    <t xml:space="preserve"> Known HTN + Ext hemmoroid</t>
  </si>
  <si>
    <t>BP-131/87_x000D_
PR 78</t>
  </si>
  <si>
    <t>REFILL AND ADVISE_x000D_
APPOINT AFTER 3 MONTH</t>
  </si>
  <si>
    <t xml:space="preserve">BP=148 / 80   PR=69_x000D_
</t>
  </si>
  <si>
    <t xml:space="preserve">HTN  ( fair BP)               </t>
  </si>
  <si>
    <t>bp 135 / 71 PR 68  brain  MRI right internal capsule posterior limb acute or early sub acute infarction</t>
  </si>
  <si>
    <t>well bp control + IS</t>
  </si>
  <si>
    <t>ISCHEMIC STROKE +  HTN on medication ( treated in our hospital AEMOPD for 5 days )</t>
  </si>
  <si>
    <t xml:space="preserve">back and leg pain of 2 months </t>
  </si>
  <si>
    <t xml:space="preserve">Low back pain + ? OA </t>
  </si>
  <si>
    <t xml:space="preserve">Leg xray     </t>
  </si>
  <si>
    <t xml:space="preserve">same compliant of leg pain </t>
  </si>
  <si>
    <t xml:space="preserve">Well controlle HTN </t>
  </si>
  <si>
    <t>BP-131/72_x000D_
PR 78_x000D_
FBS- 96, _x000D_
RBS 286</t>
  </si>
  <si>
    <t>SUB-OPTIMAL CONTROL</t>
  </si>
  <si>
    <t>REFILL AND ADVISE_x000D_
NPH 20 /16 IU</t>
  </si>
  <si>
    <t>Type 2 diabetes mellitus NPH 18/16</t>
  </si>
  <si>
    <t xml:space="preserve">abdominal cramp and heartburn </t>
  </si>
  <si>
    <t xml:space="preserve">S/E       </t>
  </si>
  <si>
    <t>bp 138/68 PR 88</t>
  </si>
  <si>
    <t xml:space="preserve">skin lesion of 1 week duration which involves her entire body associated with itching  after carbamazepine  (took for  5 days ) , she alo has dry cough of  &gt; weeks duration </t>
  </si>
  <si>
    <t xml:space="preserve">update  inx and continue  mananagmenet </t>
  </si>
  <si>
    <t xml:space="preserve">linked from dermatology side  for maculopapular drug reaction 2 to ? carbamazepine- currently on prednisolone 30 mg po daily for 1 week emollient fusidic acid cream bid- 1 weeks </t>
  </si>
  <si>
    <t xml:space="preserve">no new compalint  d/c follow up for over 3 months </t>
  </si>
  <si>
    <t xml:space="preserve">fb s- 120 - _x000D_
 bp -  120/50 - </t>
  </si>
  <si>
    <t>epigastric burning pain associated with nausea. she also complains HAS MIDNIGHT HICCUP WITH BURNING EPIGASTRIC PAIN ESP. ASTD WITH DIET</t>
  </si>
  <si>
    <t xml:space="preserve">BP: 116 / 71 </t>
  </si>
  <si>
    <t xml:space="preserve">HF 2o to cor pulmonale 2o to Pulmonary HTN + Hiccup 20? </t>
  </si>
  <si>
    <t>add panthoprazole 20mg po bid, continue lasix 20mg po daily and sildnafil 25mg po daily</t>
  </si>
  <si>
    <t>right lower exterimity swelling of two months</t>
  </si>
  <si>
    <t>PR=128  BP=123 / 68mmhg,RBS=126MG/DL</t>
  </si>
  <si>
    <t>Same as above+good glycemic+BP control+Right leg Acute DVT</t>
  </si>
  <si>
    <t>Refill,do doppeler venous u/sound of the right lower exterimity,do fbs,appoint for three months</t>
  </si>
  <si>
    <t>P1-RA P2-DM P3-HTN mtf 1 g po od enalpril 5 po od atrovovastatin 20 mg po od mtx 10 mg po once weeklly,</t>
  </si>
  <si>
    <t>r: 59 18 bp: 134 / 80</t>
  </si>
  <si>
    <t xml:space="preserve">HTN+ Old ischemic stroke + Seizure disorder + well controlled htn + seizure is controlled </t>
  </si>
  <si>
    <t xml:space="preserve">refill _x000D_
update all ixs _x000D_
adise on life style mgt </t>
  </si>
  <si>
    <t>HTN+ Old ischemic stroke + Seizure disorder On HCT 25mg PO daily, Amlodipine 10mg PO daily, Enalapril 5mg po/d Atorvastatin 40mg PO daily, ASA 81mg OP daily, Phenytoin 100mg PO TID and Valproic acid 400mg/200mg Am/PM/d ECHO: Mild Concentric LVH With G1 Diastolic Dysfunction ECG-LVH K-3.87, Cr-0.89</t>
  </si>
  <si>
    <t>bp  137 / 89  fbs 90-120</t>
  </si>
  <si>
    <t xml:space="preserve">P1: HTN + DM ON NPH 24/14 Amlodipine 10 mg PO daily, Atrovastatin 20 mg po daily </t>
  </si>
  <si>
    <t>fbs the  same</t>
  </si>
  <si>
    <t xml:space="preserve">resend  the  medication  by  making  850 mg po  bid </t>
  </si>
  <si>
    <t>bp 136 / 73  pr 93 regular she didn't check her inr</t>
  </si>
  <si>
    <t>P=Corpulmonale +A fib+ HYPERTHROIDISM</t>
  </si>
  <si>
    <t>update tft,inr, ecg</t>
  </si>
  <si>
    <t xml:space="preserve">INTERMITTENT CRAMPY  ABDOMINAL PAIN MORE ON LUQ ,WITH DIARREHA , </t>
  </si>
  <si>
    <t xml:space="preserve">BP -  150/77 , 132/81 ,  140/91 PR -  88- 84 </t>
  </si>
  <si>
    <t xml:space="preserve">SAME +?IP </t>
  </si>
  <si>
    <t xml:space="preserve">SEND ABDOMINAL U/S , U/A - UPDATE INX </t>
  </si>
  <si>
    <t>NYHA CLASS 2 Stage C CHF 2o to DVHD +HHD ON LASIX 40MG PO BID</t>
  </si>
  <si>
    <t xml:space="preserve">sh had sob with exertion otherwise she has no hx of orthopnea,pnd ,body swelling </t>
  </si>
  <si>
    <t xml:space="preserve">pr: 100 18 bp: 83 / 50 echo: CRVHD sever MR,mild phtn  ej; 67% </t>
  </si>
  <si>
    <t xml:space="preserve">CRVHD+ MR + MILD PHTN  </t>
  </si>
  <si>
    <t xml:space="preserve">do proper ECHO ,CR ,S .ELECTROLYTE ,ECG _x000D_
MAKE LASIX 40MG PO BID _x000D_
APPOINT AFTER 1 MONTH _x000D_
</t>
  </si>
  <si>
    <t xml:space="preserve">CRVHD on spironolactone 25 mg po/day enalapril 5 mg po/day frusemide 60 mg po bid b.penicillin 1.2 iu im monthly_x000D_
_x000D_
</t>
  </si>
  <si>
    <t>BP: 177 / 88    PR: 63_x000D_
TFT: TSH: 0.062    Total T3: 2.15    Total T4: 10.98</t>
  </si>
  <si>
    <t xml:space="preserve">Poor bp control + Thyrotoxicosis ( controlled) </t>
  </si>
  <si>
    <t>taper metoprolol to 25mg po daily, and manage accodingly after the result_x000D_
OFT, S/e</t>
  </si>
  <si>
    <t>p1: HTN on metoprolol 50 mg po daily, enalapril 10/5 mg po BID,  ASA 81 mg po daily and  _x000D_
p2:Thyrotoxicosis on PTU 100 mg BID.</t>
  </si>
  <si>
    <t>ADVISED TO TAKE MEDICATION ADHERENTLY</t>
  </si>
  <si>
    <t xml:space="preserve">no new complaints,  except LBP </t>
  </si>
  <si>
    <t>BP:140 / 77 Pr:60</t>
  </si>
  <si>
    <t>Refill: ATEROZ 20MG PO/D, ASA 81MG PO/D, AMLODIPINE10MG PO/D, ENALAPRIL 5MG po bid, METOPROLOL SUCCINATE 25MG PO/D, OMEPRAZOLE 20MG PO DAILY, Lasix 40mg/po/d</t>
  </si>
  <si>
    <t xml:space="preserve">fbs 337,156  95  94  </t>
  </si>
  <si>
    <t xml:space="preserve">refill and  appoint after 3 month  with  sereal    fbs  record </t>
  </si>
  <si>
    <t>BP: 124 / 93_x000D_
fbs: 137   124</t>
  </si>
  <si>
    <t xml:space="preserve">fair glycemic control + newly diagnosed HTN </t>
  </si>
  <si>
    <t xml:space="preserve">Continue NPH 32/22 and LSM </t>
  </si>
  <si>
    <t>T1DM on NPH 32/22 IU</t>
  </si>
  <si>
    <t>no abm for the past 2months</t>
  </si>
  <si>
    <t>p1. GTC seizure disorder</t>
  </si>
  <si>
    <t xml:space="preserve">global headache, HGIF, ABM of 3 years duration, she is on  Sodium valproate 400mg po BID for the past 1 month which was then switched to phenytoin 100mg po BID which she took for only 15 days _x000D_
she claims she had RTA  10 yrs back_x000D_
she also has decreased appetite, indigestion, constipation,  bad mouth odor, intermittent abdominal cramp_x000D_
for this she went to our SOPD and she was diagnosed with asymptomatic cholelithiasis </t>
  </si>
  <si>
    <t>BP=111 / 74  PR=77 RR=22 _x000D_
HEENT= PC, NIS_x000D_
MSS= grade 2 pitting edema of legs_x000D_
CNS= COTTP</t>
  </si>
  <si>
    <t>P1= seizure disorder_x000D_
P2= asymptomatic cholethiasis_x000D_
P3= ? NYHA Class 2 AHA stage C HF 2ndry to ? CVHD_x000D_
P4= dyspepsia r/o ? IP</t>
  </si>
  <si>
    <t>send for stool exam, U/A, ECG, CXR, Brain MRI_x000D_
consult neurologist</t>
  </si>
  <si>
    <t>P1= seizure disorder_x000D_
P2= asymptomatic cholethiasis</t>
  </si>
  <si>
    <t xml:space="preserve">hip ,knee joint pain worsen at early morning exposed to cold 2 months </t>
  </si>
  <si>
    <t>pr: 101 18 `bp: 126 / 65</t>
  </si>
  <si>
    <t xml:space="preserve">Cor pulmonale 2ry to ILD with Bronchiectasis + Hypothyroidism 2ry to post Thyroidectomy + ?oa </t>
  </si>
  <si>
    <t xml:space="preserve">refill _x000D_
meloxicam 15mg po/d_x000D_
diclofena gel apply prn _x000D_
do rf ,uric acid  cbc ,knee x ray _x000D_
</t>
  </si>
  <si>
    <t>PR=63/M,BP= 130 / 83MMHG</t>
  </si>
  <si>
    <t>Refill,appoint after three months.</t>
  </si>
  <si>
    <t>He complains of joint pains of the left legs. He claims the UTI symptoms have resolved. He has also has ganglionic cyst on the right finger.</t>
  </si>
  <si>
    <t>BP: 120 / 80 pr:112_x000D_
FBS:140</t>
  </si>
  <si>
    <t>1. Update Cr, bun, HgA1C_x000D_
2. Refill metformin 500 mg po bid , atorvastatin 20 mg po/day, AMT 25 mg po day , neurobin 1tab po day-_x000D_
3. Link to surgical</t>
  </si>
  <si>
    <t>P1: known T2DM metformin 500 mg po bid , atorvastatin 20 mg po/day, AMT 25 mg po day , neurobin 1tab po day-</t>
  </si>
  <si>
    <t>PT clamied after  ent cerumenolytics then irrigation ( 4 month back ) , she had  falling down  accident  a she hit head &amp; also claimed she  gradually developed   forgetfulness ,  and  stutter ,  of months duration - she also had insomania  of the same duration . sense of imbalace AND DIZZINESS</t>
  </si>
  <si>
    <t xml:space="preserve">same +? PRIMARY HEADACHE  R/O ANEMIA  _x000D_
</t>
  </si>
  <si>
    <t xml:space="preserve">UPDATE  CBC  , CONSIDER BRAIN MRI </t>
  </si>
  <si>
    <t xml:space="preserve">Lt IMCOM on follow up at ent side : </t>
  </si>
  <si>
    <t xml:space="preserve">BP= 144 / 94 PR=95 RR=18 </t>
  </si>
  <si>
    <t>P1= post thyroidectomy hypothyroidism_x000D_
P2=  Poorly controlled HTN</t>
  </si>
  <si>
    <t>Refill medication, advise on life style modification</t>
  </si>
  <si>
    <t>P1= post thyroidectomy hypothyroidism_x000D_
P2=  HTN_x000D_
 on levothyroxine 100mcg po/ daily, Amlodipine 5mg po QD, Atorvastatin 80mg po QD</t>
  </si>
  <si>
    <t>joint pain has subsided</t>
  </si>
  <si>
    <t>bp 133 / 69     fbs 100-126</t>
  </si>
  <si>
    <t>P1-T2DM P2-HTN P3-Known RA</t>
  </si>
  <si>
    <t>P1-T2DM P2-HTN P3-Known RA  MTF 850mg po BID, nifedipine 20mg po BID, MTX 10mg po weekly, folic acid 5mg po daily, AMT 25mg po daily, atorvastatin 40 mg po daily</t>
  </si>
  <si>
    <t>pr; 53 18 bp: 146 / 87</t>
  </si>
  <si>
    <t xml:space="preserve">Dyspepsia 20 to ?PUD + SINUS BRADYCARDIA (PR-58BPM) + LBP 2o to DDD + PN + stage 1 htn (not on medication ) </t>
  </si>
  <si>
    <t xml:space="preserve">see after 1 month with home bp measurement _x000D_
refill_x000D_
upodate ixs _x000D_
</t>
  </si>
  <si>
    <t>Dyspepsia 20 to ?PUD + SINUS BRADYCARDIA (PR-58BPM) + LBP 2o to DDD + PN On Citrizen 10mg po/d prn Pantoprazole 40mg po daily CXR, Abd U/S Unremarkable, ECG:- Sinus bradycardia</t>
  </si>
  <si>
    <t>no new complaint_x000D_
she claims she has follow up for unspecified hrt disease at ALERT hospital</t>
  </si>
  <si>
    <t>Refill medication, advise on life style modification_x000D_
to return in 2 weeks with medication</t>
  </si>
  <si>
    <t>P1= post thyroidectomy hypothyroidism_x000D_
P2=  HTN_x000D_
P3= ?thyrocardiac disease_x000D_
 on levothyroxine 100mcg po/ daily, Amlodipine 5mg po QD, Atorvastatin 80mg po QD_x000D_
she claims she is on? metoprolol25 mg po qd and Wsrfarin 5mg po qd for for 3 months</t>
  </si>
  <si>
    <t>she complian bilatral leg swelling and bilatral flank pain 2 weak duration orhhopnia 0f 2 pilow and PND,SOB During routin activity for the same duration</t>
  </si>
  <si>
    <t>pr=81 rr=18 bp=137 / 71,updated investigation CBC Normal,Serum elctrolyt=normal,lipid profileTotal Cholesterol=529 Triglycerides 223 HDL =42 LDL =70,FBS=309</t>
  </si>
  <si>
    <t>P1=KNOWN T2DM (13 years) known HTN (8 years)P2= HFpEF (60%) secondary to HHD P3=Diabetic neuropathy P4=knee osteoarthritis P5= Dyslipidemia P6=CKD 2o to DKD/HKD(eGFR-25ml/min) + poorly controled blood sugar+Fairly controlled HTN</t>
  </si>
  <si>
    <t>Escalate lasix 40mg po tid,continueamlodipine 10mg po daily atorvastatin 40mg po daily pregabalin 75mg po daily NPH 18/8IU sc BID Dapagliflozin 10mg po/d,advise on dait appoint after 1 month with hga1c</t>
  </si>
  <si>
    <t>P1=KNOWN T2DM (13 years) known HTN (8 years) P2= HFpEF (60%) secondary to HHD P3=Diabetic neuropathy P4=knee osteoarthritis P5= Dyslipidemia 6. CKD 2o to DKD/HKD(eGFR-25ml/min) On lasix 40mg po bid amlodipine 10mg po daily atorvastatin 40mg po daily pregabalin 75mg po daily NPH 18/8IU sc BID Dapagliflozin 10mg po/d</t>
  </si>
  <si>
    <t>bp 114 / 72     fbs 130</t>
  </si>
  <si>
    <t>well controlled bp and glycemia</t>
  </si>
  <si>
    <t>P1: HTN p2. T2DM on enalapril 10mg po bid, Amlodipine 5 mg po/day, HCT 25 mg po daily,  MTF 500mg po daily, atorvastatin 20mg po daily,</t>
  </si>
  <si>
    <t>BP:127 / 90 Pr:90_x000D_
Urine culture: E.coli, resistant to all except Amikacine</t>
  </si>
  <si>
    <t xml:space="preserve">1. refill: Atorvastatin 40mg/po/d and ASA 81mg/po/d </t>
  </si>
  <si>
    <t>P1: right side hemiparesis 2ry to Ischemic stroke + known HTN+ UTI+?prostatitis r/o BPH</t>
  </si>
  <si>
    <t>hoarsness of voice which is on and off for the last 4 years</t>
  </si>
  <si>
    <t>BP: 105/73   PR: 83_x000D_
Serum Ca ( total) : 10.7 8.4    7.4    6.69   _x000D_
PTH( on 18/7 2023): 8.4_x000D_
Vit D ( 13/07/2023): 44.62_x000D_
Phosphorous : 6.34</t>
  </si>
  <si>
    <t>hypocalcemia 20 hypoparathyroidism 20? post thyroidectomy</t>
  </si>
  <si>
    <t xml:space="preserve">update CBC, TFT, Serum electrolyte </t>
  </si>
  <si>
    <t xml:space="preserve">post thyredectomy ( 24 and 4 years back) hypocalcemia on alfacalcidol 0.25mg po daily and Calci D 1 tab po daily </t>
  </si>
  <si>
    <t>same with good glycemic control</t>
  </si>
  <si>
    <t>Refill,do ,FBS,appoint after three months.</t>
  </si>
  <si>
    <t>type1dm on NPH 28/14 IU(but she is taking28/12IU,RI 14/6(but she is taking RI 14/5IU)</t>
  </si>
  <si>
    <t xml:space="preserve">renal doppler u/s -- normal - _x000D_
 CBC , OFT - FROM AEOPD _ NORMAL _x000D_
 RFCR- 0.7 _x000D_
 bp - 128/87 - 145/90 - 135/87 -  140/85 / 134/88 </t>
  </si>
  <si>
    <t xml:space="preserve">HTN  ON LAISINOPRIL 10 MGPO DAILY , AMLODIPINE 5 MG PO DAILY  + DENATL CARIES </t>
  </si>
  <si>
    <t>Worsening of heart burn with ingesting spicy food</t>
  </si>
  <si>
    <t xml:space="preserve">BP=114 / 74  PR=76 RR=18 </t>
  </si>
  <si>
    <t>P1= Dyspepsia 2ndry to ? Duodenal UD</t>
  </si>
  <si>
    <t>Omeprazole 20 mg po BID_x000D_
plan for endoscopy_x000D_
advise on choosing appropriate food and decreasing alcohol consumption</t>
  </si>
  <si>
    <t>P1=Dyspepsia</t>
  </si>
  <si>
    <t xml:space="preserve">he complains of cough asscoated with whitish productive sputum and mild sob with bmild exertion _x000D_
otherwise no hx of pnd ,orthopnea ,body sweilling </t>
  </si>
  <si>
    <t xml:space="preserve">83 18 bp: 88 / 55  inr: 1.7 </t>
  </si>
  <si>
    <t xml:space="preserve">CRVHD (sever MS, Mild MR, Miild AR, sever TR) + Sever pulmonary hypertension + AFIB with FVR + sub theraputic inr (1.7) </t>
  </si>
  <si>
    <t xml:space="preserve">refill_x000D_
make warfarin 7.5mg po for 5 days hen 5mg po for 2 days _x000D_
do cr ,s .electrolyte _x000D_
see after 1 month  _x000D_
update inr after 1month </t>
  </si>
  <si>
    <t>PR=100 RR=18 BP=126 / 65</t>
  </si>
  <si>
    <t>P1=Right sided hemiparesis 2o to CNS Tuberculoma to R/O toxoplasmosis(treated) P2= Newly diagnosed RVI(for the past 1year and 7 month) On HAART viral load done on 26/03/15= not detected</t>
  </si>
  <si>
    <t>Advise on life style modification to continue HAART,appoint after 3 month to come back with viral load</t>
  </si>
  <si>
    <t>P1=Right sided hemiparesis 2o to CNS Tuberculoma to R/O toxoplasmosis(treated) P2= Newly diagnosed RVI(for the past 1year and 7 month) On HAART</t>
  </si>
  <si>
    <t xml:space="preserve">intermittent headache and her urinary complains were subsided </t>
  </si>
  <si>
    <t>BP:  120/80    110/70   130/80   130/80    120/80   119 / 74</t>
  </si>
  <si>
    <t>Fair bp control +  Rt OUP 2ry PUJ/proximal ureteric stone</t>
  </si>
  <si>
    <t xml:space="preserve">continue Amlodipine 5mg po daily </t>
  </si>
  <si>
    <t xml:space="preserve">p1: newly diagnosed HTN on amlodipine 5mg po daily _x000D_
p2: UTI on cipirofloxacillin 500mg po bid ( completed) _x000D_
p3: Rt OUP 2ry PUJ/proximal ureteric stone ( on follow up at urology side) </t>
  </si>
  <si>
    <t>BP:125 / 87 Pr:102_x000D_
Home recording is 125/80-140/80</t>
  </si>
  <si>
    <t>1. Refill: amlodipine 10 mg po daily enalapril 5mg po daily</t>
  </si>
  <si>
    <t>P= HTN with HHD (10 years) amlodipine 10 mg po daily enalapril 5mg po daily</t>
  </si>
  <si>
    <t xml:space="preserve">BP: 122 / 71    PR: 67   RR: 18 _x000D_
ECHO: Normal ECHO study </t>
  </si>
  <si>
    <t>known Asthmatic pt on beclomethasone 2 puff BID and salbutamol 6 puffs PRN</t>
  </si>
  <si>
    <t>still she complains bilateral leg selling, urinary frequency and dysuria</t>
  </si>
  <si>
    <t>bp124 / 57    there is grade 2 BPE    K =2.79  TGL 590</t>
  </si>
  <si>
    <t>the same + hypertriglyceridemia + moderate hypokalemia + uti</t>
  </si>
  <si>
    <t>start spironolactone 25mg po daily, kcl 600 mg po tid, cipro 500 mg po bid, link her to cardiology clinic</t>
  </si>
  <si>
    <t>P= DVHD (Mild mr and tr) + COPD + extracardiac mass 2ry ?on 1. Lasix 80mg/po/bid 2. salbutamol 2 puff/prn 3. Symbicort 2 puff bid</t>
  </si>
  <si>
    <t>no new compliant,Home BP measurment 130/80-120/80</t>
  </si>
  <si>
    <t>PR=71 RR=18 BP=137 / 92</t>
  </si>
  <si>
    <t xml:space="preserve">Fairly controlled HTN+Known HTN with HHD+Post NSEMI with LBBB +Old Hemorragic stroke </t>
  </si>
  <si>
    <t>Descalet lasix 20mg po daily,continue Amlodipin 10mg po/d HCT 25mg po/d Carvedilol 25mg po BID ASA 81 Mg PO/DAY, Atorvastatin 40 mg po/day, Enalapril 5 mg po bid</t>
  </si>
  <si>
    <t>1-Known HTN with HHD, P2. Post NSEMI with LBBB P3-Old Hemorragic stroke On Amlodipin 10mg po/d HCT 25mg po/d Carvedilol 25mg po BID ASA 81 Mg PO/DAY, Atorvastatin 40 mg po/day, Enalapril 5 mg po bid,Lasix 40mg po/d</t>
  </si>
  <si>
    <t xml:space="preserve">BP: 122 / 71    PR: 67   RR: 18 _x000D_
ECHO: Moderate pulmonary HTN with tricuspid regurgitation </t>
  </si>
  <si>
    <t xml:space="preserve">same  + moderate pulmonary HTN </t>
  </si>
  <si>
    <t xml:space="preserve">dry cough which worsen when exposed to cold for the past 1 weak otherwise  no hx of fever ,chest pain sob </t>
  </si>
  <si>
    <t xml:space="preserve">home fbg: 130-140mg/dl home bp: 130/80 pr; 95  cr: 2.55  ldl : 70 hdl: 22 po4; 3.4 </t>
  </si>
  <si>
    <t xml:space="preserve">HFpEF 2 to HHD +HTN+ T2DM +Dyslipidemia+ CKD (G4A3) (eGFR-25ml/min) 2o to DKD/HKD + well controlled bg+ htn </t>
  </si>
  <si>
    <t xml:space="preserve">update all cr,serumk electrolye ,cbc,lipid profile _x000D_
,abomino pelvic u/s _x000D_
refill _x000D_
see at 2 months </t>
  </si>
  <si>
    <t>HFpEF 2 to HHD +HTN+ T2DM +Dyslipidemia+ CKD (G4A3) (eGFR-25ml/min) 2o to DKD/HKD On Amlodipine 2.5 mg po/ d Enalapril 5 mg po BID NPH 20/10 SC BID Atorvastatin 40 mg po/d Furosemide 40 m po BID Dapagloflizin 10 mg po/d Cr = 2.49.....2.63 K+= 4.83</t>
  </si>
  <si>
    <t>right knee joint  pain of 15 days</t>
  </si>
  <si>
    <t>PR=99/M  BP=98 / 59MMHG ,FBS=98MG/DL</t>
  </si>
  <si>
    <t>Same as above+?right knee joint osteoarteritis</t>
  </si>
  <si>
    <t>refill,appoint after three months,lasix 20mg po every other day.,right knee x-ray</t>
  </si>
  <si>
    <t xml:space="preserve">BP= 153 / 90 PR=71 RR=18 </t>
  </si>
  <si>
    <t xml:space="preserve">P1= BRONCHIAL ASTHMA _x000D_
P2= HTN </t>
  </si>
  <si>
    <t>P1= BRONCHIAL ASTHMA _x000D_
P2= HTN _x000D_
on SALBUTAMOL 6 PUFF PRN BECLOMETHASONE 2 puff bid amilodipin 5 mg po daily</t>
  </si>
  <si>
    <t>she has improvement and doing fine</t>
  </si>
  <si>
    <t>?meningoencephalitis (treated)</t>
  </si>
  <si>
    <t xml:space="preserve">discharge                          </t>
  </si>
  <si>
    <t>BP:  129 / 66 pr:70 INR:4.6_x000D_
Home BP: 140/80,150/75,150/80,135/80_x000D_
FBS: 136,136,131,125</t>
  </si>
  <si>
    <t>Supra-therapeutic INR, good glycemic and fair BP control</t>
  </si>
  <si>
    <t>1. Reduce warfarin to 10mg/po/d_x000D_
2. Refill meds</t>
  </si>
  <si>
    <t>no new compliant FBS=106,126,BP=95/67,105/73</t>
  </si>
  <si>
    <t>PR=86 RR=19 BP=110 / 62</t>
  </si>
  <si>
    <t>P1-STEMI P2-T2DM P3- Dyslipidemia +Fairly controlled Blood sugar</t>
  </si>
  <si>
    <t>CONTINUE NPH 30/20iu SC BID,clopidogrel 75mg po daily, ASA 81MG/daily ,metoprolol succinate 25 mg po daily, atorvastatin 80mg po daily, Losartan25mg po daily, lasix 40mg po daily,appoint after 3 month hga1c</t>
  </si>
  <si>
    <t>P1-STEMI P2-T2DM P3- Dyslipidemia - on NPH 30/20iu SC BID,with A1C of HA1C-6.6, clopidogrel 75mg po daily, ASA 81MG/daily ,metoprolol succinate 25 mg po daily, atorvastatin 80mg po daily, Losartan25mg po daily, lasix 40MG PO Dailry</t>
  </si>
  <si>
    <t>BP=132/88MMHG,HGA1C=7.8%,FBS=184MG/DL,URINE GLUCOSE=+1</t>
  </si>
  <si>
    <t>MTF 1GM PO BID,DAONIL 10MG PO BID,ADD PPI</t>
  </si>
  <si>
    <t>T2DM+?DYSPEPSIA</t>
  </si>
  <si>
    <t>pr: 90 19 bp: 109 / 66</t>
  </si>
  <si>
    <t xml:space="preserve">Acute ischemic stroke P2- Known HTN + well controlled htn + improved motor </t>
  </si>
  <si>
    <t>refill _x000D_
see after 3 months _x000D_
update ix s</t>
  </si>
  <si>
    <t>BP= 154 / 85 PR= 60 RR=18_x000D_
VDRL: Positive</t>
  </si>
  <si>
    <t xml:space="preserve">poor bp control +  ? Latent syphillis + LBP 20? </t>
  </si>
  <si>
    <t xml:space="preserve">TPPA , _x000D_
amlodipine 5mg po daily, HCT 25mg po daily, omeprazole 20mg po bid and pregabalin 75mg po daily </t>
  </si>
  <si>
    <t>HTN + PN 2 to ?Vit-D deficiency + Dyspepsia to r/o PUD ? HF 2 to ? IHD to R/O DVHD +  Lung Ca  on HCT 12.5 mg po daily</t>
  </si>
  <si>
    <t xml:space="preserve">SEVERE LOW BACK PA IN </t>
  </si>
  <si>
    <t xml:space="preserve">VITAMIN D - 7.55 _x000D_
L/S MRI -  DEGENRATIEV LUMBAR SPONDYLOSIS  DESICCATION AND DISC HEIGHT LOSS WITH MARGINAL OSTEOPHYTE  AND L3/L4 AND L4/L5 DISC BULGE _x000D_
-L5/S21- RIGHT SUB ARTICULAR BROAD- BASED DISC PROTUTION OBLITERATIONG THE RIGHT LASTERAL RECESS WITH TRANSITING NERVE ROOT COMPRESSION </t>
  </si>
  <si>
    <t xml:space="preserve">VIT D - 50,000 IU -  WEEKLY  FOR 3 MONTHS _x000D_
-  LINK TO NEUROSURGICAL SIDE </t>
  </si>
  <si>
    <t xml:space="preserve">still he complian impotency </t>
  </si>
  <si>
    <t>PR=76 RR=19 BP=95 / 68</t>
  </si>
  <si>
    <t>Decompensated CLD 2o to ALD + Impotence and Gynecomastia 2o to ? drug induced</t>
  </si>
  <si>
    <t>Syldenafil 50mg po PRN,Continue frusemide 40 mg po/day and propranol 40 mg po/day Spironolactone 25mg po/d</t>
  </si>
  <si>
    <t>Decompensated CLD 2o to ALD + Impotence and Gynecomastia 2o to ? drug induced (Spironolactone) On frusemide 40 mg po/day and propranol 40 mg po/day Spironolactone 25mg po/d(Lowered from 100mg)</t>
  </si>
  <si>
    <t>he complains nuchal with limtaion of movoment when exposed to cold SOB MILD exertion</t>
  </si>
  <si>
    <t>home fbg; 82-150mg/dl home bp: pr: 96  bp; 98 / 65</t>
  </si>
  <si>
    <t>P-T2DM and HFrEF (EF-35%) 2ry to IHD + HT+ WELL CONTROLLED BG ,HTN</t>
  </si>
  <si>
    <t xml:space="preserve">REFILL_x000D_
MELOXICA 15MG PO BID FOR 7 DAYS _x000D_
UPDATE IXS(CR,ELECTRLYTE) </t>
  </si>
  <si>
    <t xml:space="preserve">complain   numbness to  all  extrimities  </t>
  </si>
  <si>
    <t xml:space="preserve">bp  115/67  </t>
  </si>
  <si>
    <t xml:space="preserve">the  same  +?vitamin D  DEFFICENCY  </t>
  </si>
  <si>
    <t>REFILL AND  SEND  SERUM  VITAMIN  D  LEVEL</t>
  </si>
  <si>
    <t>bilateral knee OA +LBP 2ry to Degenerative spondylosis + PN</t>
  </si>
  <si>
    <t>PR=104 RR=18 BP=111 / 64</t>
  </si>
  <si>
    <t>P1-Old Ischemic stroke (lacunar infarction) -P2: HTN WITH HHD +Failry controlled</t>
  </si>
  <si>
    <t xml:space="preserve">Contnue Enalapril 10MG PO BID, ASA 81 MG PO/DAY, Atorvastatin 20 MG PO/DAY. </t>
  </si>
  <si>
    <t>P1-Old Ischemic stroke (lacunar infarction) -P2: HTN WITH HHD ON Enalapril 10MG PO BID, ASA 81 MG PO/DAY, Atorvastatin 20 MG PO/DAY.</t>
  </si>
  <si>
    <t xml:space="preserve">BP  160/83  ,,130/76  150/89  B163/98   157/89  </t>
  </si>
  <si>
    <t xml:space="preserve">THE  SAME+STAGE2  htn  NOT  ON  MEDICATION  </t>
  </si>
  <si>
    <t>SEND    ECG</t>
  </si>
  <si>
    <t>Bilateral Hydrocele with buried penis</t>
  </si>
  <si>
    <t>bp  143/71  pr  103</t>
  </si>
  <si>
    <t xml:space="preserve">appoint  after 2  month  with  TFT </t>
  </si>
  <si>
    <t xml:space="preserve">WATERY DIARREHA &gt; 1 WEEK , CRMAPY ABDOMINAL PAIN </t>
  </si>
  <si>
    <t>BP - 85 18 96 / 62</t>
  </si>
  <si>
    <t xml:space="preserve">SAME ?             </t>
  </si>
  <si>
    <t xml:space="preserve">STOOL EXAM , SE , CBC </t>
  </si>
  <si>
    <t>Multiple liver lesion + ?disc prolapse +? pyelonephritis She has follow up at neurology side and urology side</t>
  </si>
  <si>
    <t>pr=80 rr=18 bp=102 / 65 INR=1.79</t>
  </si>
  <si>
    <t>P=Known cardiac pt (CRVHD severe MS;MR, moderate pulmonary hypertension, EF 55%) (Cardiac surgery was done 8 months ago) has follow at cardiac center+Subtherapuitic INR</t>
  </si>
  <si>
    <t>Continue metoprolol 12.5mg po/d Escalet warfarin 5mg /10mg(2days a wk) po/d, ASA 81 mg po/d B.pencilline 2.4iu monthly,appoint after 1 month with INR</t>
  </si>
  <si>
    <t xml:space="preserve">P=Known cardiac pt (CRVHD severe MS;MR, moderate pulmonary hypertension, EF 55%) (Cardiac surgery was done 8 months ago) has follow at cardiac center - on metoprolol 12.5mg po/d warfarin 5mg /7.5mg(2days a wk) po/d, ASA 81 mg po/d </t>
  </si>
  <si>
    <t xml:space="preserve">BP    117/67  </t>
  </si>
  <si>
    <t xml:space="preserve">REFILL AND  APPOINT AFTER2  MONTH WITH  SEREAL  BP RECORD </t>
  </si>
  <si>
    <t xml:space="preserve"> Known RVI On HAART + HTN with HHD</t>
  </si>
  <si>
    <t>PR=77 BP=104 / 71MMHG,FBS=?</t>
  </si>
  <si>
    <t>8th pod after tvp +dm+ old stroke + htn on medication</t>
  </si>
  <si>
    <t xml:space="preserve">COMPLAIN    NUMBNESS   TO ALL  EXTRIMITIES  </t>
  </si>
  <si>
    <t>THE  SAME+?  VITAMIN  D  DEFFICENCY</t>
  </si>
  <si>
    <t>TREAT  WITH  NEUROBIN  AND  SEND  SERUM VITAMIN D LEVEL</t>
  </si>
  <si>
    <t xml:space="preserve">      OA+ PN + ?      </t>
  </si>
  <si>
    <t>HGA1C=9.4</t>
  </si>
  <si>
    <t>same +suboptimal glycemic control</t>
  </si>
  <si>
    <t>refill,appoint appoint after three months with hga1c</t>
  </si>
  <si>
    <t>T2DM + Dyslipidemia on NPH 10/6IU,Atorvastatin 20 mg po daily</t>
  </si>
  <si>
    <t>FBS     300</t>
  </si>
  <si>
    <t>?POORLY  CONTROLLED  T2DM</t>
  </si>
  <si>
    <t>SEND  RFT  ,FBS  LIPID  PROFILE</t>
  </si>
  <si>
    <t xml:space="preserve">BP: 125/76_x000D_
Lipid profile: total choleterol: 227    TGA: 149   hdl: 49   LDL: 163_x000D_
FBS: 91_x000D_
RFT: Cr: 1.2    _x000D_
abdominal u/s: moderate fatty liver + incisional hernia + enlarged prostate? BPH </t>
  </si>
  <si>
    <t xml:space="preserve">Controlled HTN + Dyslipidemia with fastty liver + incisional hernia + ? BPH </t>
  </si>
  <si>
    <t xml:space="preserve">Atrovastatin 40mg po daily </t>
  </si>
  <si>
    <t>known HTN on rx on amlodipine 5mg po daily ( he d/c his medication a month back) + Hyperlipemia + incisional hernia</t>
  </si>
  <si>
    <t xml:space="preserve">K  4.17   K  141  </t>
  </si>
  <si>
    <t>UP  DATE  RFT  /LIPID PROFILE    ABDOMINAL  U/S</t>
  </si>
  <si>
    <t>P= DM(for 10 yrs); on NPH= 44/38 AM/PM</t>
  </si>
  <si>
    <t xml:space="preserve">BP=84 / 51    PR=66 RR=18 </t>
  </si>
  <si>
    <t xml:space="preserve">P1=HEP B POSTIVE + ON FOLLOW UP AT MRC_x000D_
P2= ? psychosis </t>
  </si>
  <si>
    <t>refill medication _x000D_
link back to psych OPD</t>
  </si>
  <si>
    <t>P1=HEP B POSTIVE + ON FOLLOW UP AT MRC_x000D_
P2= ? psychosis Psychiatry follow up on Risperidone - 2mg â€“ Tablet, pantoprazole 40mg po Daily</t>
  </si>
  <si>
    <t>muscle ache, sore throat and whitish patch over tongues, whitish plaques over neck and hands which are itchy of 4motnhs duration pt claims he has risk of contracting RVI</t>
  </si>
  <si>
    <t>NSLAP= geographic tongues, no swollen or erythematous tonsils visible IGS= whitish plaques over neck and hands</t>
  </si>
  <si>
    <t>? stress Anxiety diosorder</t>
  </si>
  <si>
    <t>repeat PICT, CD4</t>
  </si>
  <si>
    <t>Dyspepsia 2ndry to ?PUD+ p2= PTB finished mgt 15 days back</t>
  </si>
  <si>
    <t xml:space="preserve">BP:  100 / 71 </t>
  </si>
  <si>
    <t xml:space="preserve">B. Asthma Symbicort 2puff BID SABA PRN + ? PN on neurobin  1 tab </t>
  </si>
  <si>
    <t>PR=91/M  BP=144 / 82MMHG</t>
  </si>
  <si>
    <t xml:space="preserve">HTN WITH HHD ON AMLODIPINE 10 MG PO/DAY </t>
  </si>
  <si>
    <t xml:space="preserve">BP= 81 / 57 PR= 78 RR=17 </t>
  </si>
  <si>
    <t>P1= chronic hepatitis 2ry to viral hepatitis (hep b)</t>
  </si>
  <si>
    <t>send for hep B VL</t>
  </si>
  <si>
    <t xml:space="preserve">send lft se </t>
  </si>
  <si>
    <t xml:space="preserve">ACUTE HEPATITIS ? hav </t>
  </si>
  <si>
    <t>PR=88/M  BP=135 / 90MMHG</t>
  </si>
  <si>
    <t xml:space="preserve">Left sided Hemiplegia 2ry to Ischemic stroke + T2DM + HTN + MNG on Metformin 500x2, enalapril 5x2, ASA 81x1, atorvastatin 20x1, pantoprazole 20mg PO BID for 02 weeks, </t>
  </si>
  <si>
    <t>PR=88/M  BP=135 / 90MMHG,FBS=135MG/DL</t>
  </si>
  <si>
    <t xml:space="preserve">she has right sided shooting sharp facial pain for the past 1 week which lasts for about 20 seconds. </t>
  </si>
  <si>
    <t xml:space="preserve">BP= 170 / 109 PR=97 RR=18 </t>
  </si>
  <si>
    <t>P=Know HTN _x000D_
P2= rt side trigeminal neuralgia r/o chronic sinusitis_x000D_
P3= 5TH post op moth after partial thyroidectomy for hyperthyroidism</t>
  </si>
  <si>
    <t>refill medication_x000D_
escalate to Enalapril 5mg po BID add carbamazepine 100 mg po daily</t>
  </si>
  <si>
    <t>P=Know HTN _x000D_
P2= rt side trigeminal neuralgia r/o chronic sinusitis_x000D_
P3= 5TH post op month after partial thyroidectomy for hyperthyroidism_x000D_
on HCT 25 mg daily Amlodipine 10mg daily,enalapril 5 mg po daily</t>
  </si>
  <si>
    <t xml:space="preserve">COMPLAIN    ITCHING  TO  HER  ALL BODY  </t>
  </si>
  <si>
    <t xml:space="preserve">FBS  156    170  </t>
  </si>
  <si>
    <t>THE  SAME+  ?ALLERGIC  DERMATITIS</t>
  </si>
  <si>
    <t>SEND  CBC    OFT  LIPID PROFILE  RFT  ABDOMENOPELVIC  U/S</t>
  </si>
  <si>
    <t>p1: T2DM on MTF 1000 MG PO BID, Doanil 10mg po bid p2: Newly diagnosed HTN on nifidipine 20mg po daily</t>
  </si>
  <si>
    <t>she has right sided shooting sharp facial pain for the past 1 week which lasts for about 20 seconds. _x000D_
She complains that she has been amenorrhic for the past 3 years despite the fact that she is not contraceptives, her menstrual cycle was regular in the past and all of her female family members have a rather prolonged menstrual cycle</t>
  </si>
  <si>
    <t>P=Know HTN _x000D_
P2= rt side trigeminal neuralgia r/o chronic sinusitis_x000D_
P3= 5TH post op moth after partial thyroidectomy for hyperthyroidism_x000D_
P4= 2ndry AUB 2ndry to?</t>
  </si>
  <si>
    <t>refill medication_x000D_
escalate to Enalapril 5mg po BID add carbamazepine 100 mg po daily_x000D_
send for Abd pelvic USG, possible referral to AUB</t>
  </si>
  <si>
    <t>refill medication_x000D_
escalate to Enalapril 5mg po BID add carbamazepine 100 mg po daily_x000D_
Abd pelvic USG with possible referral to Abebech Gobena</t>
  </si>
  <si>
    <t>v/s- stable_x000D_
TSH: 1.10(n),ECHO: Good LV sytolic function, ef:55</t>
  </si>
  <si>
    <t>dyspesia+neuropathy</t>
  </si>
  <si>
    <t xml:space="preserve">1. Amoxacillin 1000mg/po/BID, Omeprazole 20mg/po/bid and clarithrmyocin 500mg/po/bid- 14 days_x000D_
2. Amytriptline 25mg/po/d- 1 month_x000D_
_x000D_
</t>
  </si>
  <si>
    <t xml:space="preserve">Chest pain/ 2 month duration, _x000D_
Burning sensation on his back, SOB, </t>
  </si>
  <si>
    <t>Vit D:13.16, TSh:0.407</t>
  </si>
  <si>
    <t>1. Vit D supplement_x000D_
2. Amitrypline 25mg/po/d</t>
  </si>
  <si>
    <t>complains numbness over the shoulder area radiating to the lower limbs. has cold intolerance no neck swelling has Hx of TB Rx 15 yrs back no known illnes no other compliant</t>
  </si>
  <si>
    <t>BP: 118/75</t>
  </si>
  <si>
    <t>1. cbc. chest x-ray, AFB and x-pert, RFT, ECHO</t>
  </si>
  <si>
    <t>2 month duration of dry cough_x000D_
-weight loss(unqunatified)_x000D_
-no loss of appetite, sweating_x000D_
-dizziness(after looking up)_x000D_
-No hx HTN, DM</t>
  </si>
  <si>
    <t>bP:114/68,pr 74</t>
  </si>
  <si>
    <t xml:space="preserve">?LBP              </t>
  </si>
  <si>
    <t>RFT, UA, ABD U/S, ECHO,FBS, CHEST X-RAY</t>
  </si>
  <si>
    <t>SOB/15days duration after physical exertion, associated with this she as dry cough, easy fatigubility, bilateral flank pain and LBP, otherwise no UTI symptom, orpnea, pnd_x000D_
no hx of htn, dm</t>
  </si>
  <si>
    <t>BP: 102/63, pr:98</t>
  </si>
  <si>
    <t>1. UA, RFT, abdomenal U/S, cbc</t>
  </si>
  <si>
    <t>Supra pubic pain that radiates to the back, and lower back pain for the past 4 days and also there is chills and rigors. oherwise no uti sympotoms._x000D_
no dm, htn</t>
  </si>
  <si>
    <t>BP:131/87, pr:88</t>
  </si>
  <si>
    <t xml:space="preserve">Check up    </t>
  </si>
  <si>
    <t>1.lipid profile, RFT, FBS, echo, chest x-ray_x000D_
come with medications</t>
  </si>
  <si>
    <t>Known stroke patient(?ihemorragic) on unspecified medications, known HTN patient came for check up</t>
  </si>
  <si>
    <t>PR=86  BP=119 / 88 MMHG ,FBS=116 MG/DL,URICACID=5MG%,TOTAL CHOLESTROL=129MG%</t>
  </si>
  <si>
    <t>refill,appointment after three months.do FBS</t>
  </si>
  <si>
    <t>T2 Dm + HTN + Gout MTF 1 gm/500 mg po bid Enalapril 10 mg po bid Amlodipine 5 mg po/day Allopurinol 50 mg po/day,Atorvastatin 20 mg po daily</t>
  </si>
  <si>
    <t>BP=126/88 MMHG,PR=80/M,FBS=121MG/DL,HGA1C=8.9%</t>
  </si>
  <si>
    <t>SAME AS ABOVE+GOOD CONTROL</t>
  </si>
  <si>
    <t>REFILL,NPH34/32IU,DO FBS,HGA1C</t>
  </si>
  <si>
    <t>TYPE 2 DM+HTN ON  NPH34/32IU(BUT HE IS TAKING 34/30IU),NIFEDIPINE 20MG PO BID,ASA81MG PO DAILY,ATORVASTATIN 20MG PO DAILY</t>
  </si>
  <si>
    <t xml:space="preserve">epigastric pain for the last two weeks duration which is dull and aching </t>
  </si>
  <si>
    <t>BP: 108 / 66    PR: 74</t>
  </si>
  <si>
    <t xml:space="preserve">Same + Dyspepsia r/o PUD </t>
  </si>
  <si>
    <t>Add esmoprazole  20mg po bid for two weeks</t>
  </si>
  <si>
    <t>on follow up for LPR at ENT</t>
  </si>
  <si>
    <t>PR=94/M  BP=92 / 75MMHG,FBS=189MG/DL</t>
  </si>
  <si>
    <t>Same as above+poor glycemic control</t>
  </si>
  <si>
    <t>NPH 46/26 IU,RI10/10IU,DOHGA1C,APPOINT AFTER THREE MONTHS</t>
  </si>
  <si>
    <t>P1=T1DM on NPH 44/24 IU SC BID and regular insulin 8/8 IU SC BID</t>
  </si>
  <si>
    <t>NPH 46/26 IU,RI 8/8IU,DOHGA1C,APPOINT AFTER THREE MONTHS</t>
  </si>
  <si>
    <t xml:space="preserve">complains epigastric pain and nausea </t>
  </si>
  <si>
    <t>known HTN+known DM+ ?SNHL</t>
  </si>
  <si>
    <t>do abd ultrasound, hpylori ag test , fbs urine analysis</t>
  </si>
  <si>
    <t xml:space="preserve">PIAIII mother last Abortion 6 weeks_x000D_
TSH 9  with low Free T4_x000D_
FBS 113  HGa1c 6 % _x000D_
</t>
  </si>
  <si>
    <t xml:space="preserve">BP 100/70 _x000D_
THyroid _x000D_
last TSH 9.1 </t>
  </si>
  <si>
    <t xml:space="preserve">Overt Hypothyroidism </t>
  </si>
  <si>
    <t>Adjust THyroxin 100 ug 3x/week and 50 ug 4x/week_x000D_
Life style MX for Pre DM_x000D_
Delay pregnancy till euthyroid</t>
  </si>
  <si>
    <t xml:space="preserve">P: Hypothyroidism for 3 months_x000D_
ON THyroxin 50 yg/day </t>
  </si>
  <si>
    <t>epigastric pain,</t>
  </si>
  <si>
    <t>BP=134 / 56</t>
  </si>
  <si>
    <t>refill medication _x000D_
appoint after 3 month with serial BP record_x000D_
update CBC</t>
  </si>
  <si>
    <t>P1=HTN on HCT 25mg po daily, enalapril 5mg po daily _x000D_
P2=RT knee OA meloxicam 15mg po PRN</t>
  </si>
  <si>
    <t>bp=127/78  pr-78  rrr=15   HGA1C=6.7%  LDL=88  u/a= unremarkable</t>
  </si>
  <si>
    <t>P1: T2DM for the past 4 years - on MTF 1gm BID and glibenclamide 5mg BID + P2: HTN on Amlodipine 5mg po daily, Atrovastatin 20mg po/day</t>
  </si>
  <si>
    <t>hga1c- 8.4 no other  positive finding</t>
  </si>
  <si>
    <t>T2DM+  FAIRLY CONTROLLED HTN</t>
  </si>
  <si>
    <t>P1=T2DM P2=HTN on metformin 500 mg po BID, mixtard 28/20( TAKING 28/18) IU , and enalapril 5 mg po/d</t>
  </si>
  <si>
    <t>PR=87/M  BP=154 / 86MMHG,HGA1C=6.5%</t>
  </si>
  <si>
    <t>REFILL,ADVISED TO START AMLODIPINE 5MG PO DAILY,DO FBS</t>
  </si>
  <si>
    <t>T2DM on NPH 26/18 IU SC BID,HTN ON AMLODIPINE 5MG PO DAILY(BUT HE IS NOT TAKING IT),ATORVASTATIN 40MG PO DAILY</t>
  </si>
  <si>
    <t>Adhesive capsulitis of shoulder</t>
  </si>
  <si>
    <t xml:space="preserve">Fbs in the range of 112 to 165 _x000D_
- has  lowed extremity mild edema_x000D_
_x000D_
</t>
  </si>
  <si>
    <t>BP-121/59, PR-92</t>
  </si>
  <si>
    <t xml:space="preserve">the same + NYHA CLASS HF  SECONDARY TO HHD </t>
  </si>
  <si>
    <t xml:space="preserve">Plan: ELECTROCARDIOGRAPH  _x000D_
        -  Make  RI-4/4,NPH-74/56_x000D_
        - Other medication the same _x000D_
        </t>
  </si>
  <si>
    <t xml:space="preserve">T2 DM (14 yrs) + HTN with HHD + PN; metformin 1000mg PO BID RI 4-4 NPH 74-54 Amirty 25 mg PM, o/d -Metoprolol 12.5 mg po/d -ASA 81 mg po/d -Atorvastatin 20 mg po/d_x000D_
_x000D_
</t>
  </si>
  <si>
    <t xml:space="preserve">Has morning hypo _x000D_
MTF intolerant due to dyspespia Retinal screening 1 year ago normal </t>
  </si>
  <si>
    <t>BP 130/70 _x000D_
Inj site over deltpid area</t>
  </si>
  <si>
    <t>TYpe 2 DM with poor glycemic control</t>
  </si>
  <si>
    <t xml:space="preserve">-nph 20/12_x000D_
Inj site rotation_x000D_
_x000D_
RFT/ Lipid panel </t>
  </si>
  <si>
    <t xml:space="preserve">P- Type 2 DM for 5 years Insulin stared 3 years ago, NPH-16/10 iU_x000D_
_x000D_
New Complaint_x000D_
FBS- 70- 303, RBS-89-320, HA1C-10.52, UREA-19.5, LDL- 79, HDL- 47, TC- 127, TG-64_x000D_
_x000D_
Objective Finding_x000D_
vitals are stable_x000D_
_x000D_
Assessment_x000D_
poor glycemic ctrl_x000D_
_x000D_
</t>
  </si>
  <si>
    <t>SMBG= FBS- 77,86,92,90_x000D_
             RBS- 123,158,155,136</t>
  </si>
  <si>
    <t>REFILL and appoint for 3months</t>
  </si>
  <si>
    <t>T2DM on RI 6/6 NPH 36/22 IU SC BID</t>
  </si>
  <si>
    <t>Left leg pain when walking</t>
  </si>
  <si>
    <t>BP=130 / 72</t>
  </si>
  <si>
    <t xml:space="preserve">update IX    </t>
  </si>
  <si>
    <t>P1=Known hypertensive on Losartan 50mg PO daily  _x000D_
P2= MNG</t>
  </si>
  <si>
    <t>forgetfullness, fatiguabilty.</t>
  </si>
  <si>
    <t>BP: 126 / 65   PR: 68_x000D_
Brain MRI: T2/FLAIR nodular hyperintensities in both centrum semiovale 20?_x000D_
abdominal u/s: normal_x000D_
CBC: WNL    ESR: 35mm/hr_x000D_
fbs: 137   HgA1C: 5.9_x000D_
LFT panel: AST: 83    ALT: 69   ALP: 99    Toltal bilirubin: 0.48   direct bilirubin\; 0.44   albumin: 4.01    total protein: 8.01_x000D_
lipid panel: T.colesterol: 73    HDL: 34    LDL: 21    TGA: 21 _x000D_
RFT: Bun: 17    Cr: 1.14   _x000D_
uric acid: 2.76_x000D_
TSH: 0.9026   fT3: 3.865    fT4: 10.99_x000D_
U/A: Non revealing _x000D_
Cancer marker: beta HCG: 8.95   CA-125: 22.08   CA-19.9: 6.86   CEA: 3.6    AFP: 9.8</t>
  </si>
  <si>
    <t>Controlled HTN  + ? Early Demnesia +  nodular hyperintensities in semiovale 20?</t>
  </si>
  <si>
    <t xml:space="preserve">abdominopelvic u/s, Viral markers, FBS_x000D_
Consult neurology </t>
  </si>
  <si>
    <t xml:space="preserve"> HTN on nifedipine 20 mg po BID</t>
  </si>
  <si>
    <t xml:space="preserve">complains diziness </t>
  </si>
  <si>
    <t>fbs- 140 bp  117/70</t>
  </si>
  <si>
    <t>poorly T2DM + HTN</t>
  </si>
  <si>
    <t>no objective finidng</t>
  </si>
  <si>
    <t>HTN for the past 4 yr on Amlodipine 10 mg po/ d &amp; Enalapril 5 mg po bid</t>
  </si>
  <si>
    <t xml:space="preserve">advice on adherent medication intake </t>
  </si>
  <si>
    <t xml:space="preserve">-PTU 100 mg PO TID -Carvedilol 6.25 mg/PO daily -lasix 40 mg /daily -enalapril 5 MG PO per day -ceft -spironolactone 12.5MG PO per day dapagliflozin 10 mg po/daily_x000D_
_x000D_
</t>
  </si>
  <si>
    <t>Ft4 16 [ 12-22]_x000D_
RFT WNR BP 120/70</t>
  </si>
  <si>
    <t xml:space="preserve">Refill PTU 100 mg TID _x000D_
Refill others </t>
  </si>
  <si>
    <t>Plan_x000D_
PTU 100 mg TID Lasix 40 mg /day</t>
  </si>
  <si>
    <t xml:space="preserve">NYHA class IV stage C CHF with reduced EF(30-35%) 2ry to dilated CMP 2ry to thyrotoxic cardiomyopathy PPT  P2- controlled toxic goiter 2ry to? hurthle cell neoplasm. </t>
  </si>
  <si>
    <t>Myalgia/arthralgia numbness, burning sensation</t>
  </si>
  <si>
    <t>BP 136/84 3x4 cm anterior neck swelling central obesity Inj site clear_x000D_
  TSH=1.59, free T4=1.05,  HGA1C=11.59  TG=203  crea=0.6_x000D_
FBS=107-147   Predinner=209-277</t>
  </si>
  <si>
    <t xml:space="preserve">Type 2 DM ( poor control) MNG P. neuropathy_x000D_
</t>
  </si>
  <si>
    <t xml:space="preserve">NPH 26/20 </t>
  </si>
  <si>
    <t>Type 2 DM(6yrs) on Metformin 1g PO BID and NPH 24/20IU , and Atrovastotin 20 mg PO daily and ASA 81mg PO daily_x000D_
Amitryptilline 25 mg PO/day PM Neurobion Vitamin D SMBG</t>
  </si>
  <si>
    <t xml:space="preserve">KNOWN HTN + DM ON LSM + LUMBAR SPONDYLOSIS </t>
  </si>
  <si>
    <t>refill ,medication</t>
  </si>
  <si>
    <t>BP=113/61, PR=72_x000D_
FBS130</t>
  </si>
  <si>
    <t xml:space="preserve">TYPE2 DM(fair glycemic control) + Controlled HTN </t>
  </si>
  <si>
    <t xml:space="preserve">NPH 16/12 IU SC BID, MTF 500 mg po bid, Atrovastatin 20 mg po per day, Enalapril 5 mg po/d </t>
  </si>
  <si>
    <t>P1=TYPE2 DM; on NPH=16/14 AM/PM[ but she took NPH 16/12 IU SC BID], MTF 500 mg po bid, Atrovastatin 20 mg po per day _x000D_
P2: HTN ON Enalapril 5 mg po/d</t>
  </si>
  <si>
    <t>she has sob at exertion and fatigue</t>
  </si>
  <si>
    <t>bp 103 / 58  pr 60</t>
  </si>
  <si>
    <t xml:space="preserve">HCMP             </t>
  </si>
  <si>
    <t xml:space="preserve">RTC 3/12       </t>
  </si>
  <si>
    <t xml:space="preserve">intermittent global type of headache for which she goes to LHC and on doxycyclline 100mg po bid, and panthoprazole 40mg po daily </t>
  </si>
  <si>
    <t>BP: 120-137/79- 94 ( Home record) _x000D_
fbs: 131    133     137    129    122</t>
  </si>
  <si>
    <t xml:space="preserve">controlled HTN + Fairly controlled T2DM </t>
  </si>
  <si>
    <t>HgA1c, RFT, FBS, S/E</t>
  </si>
  <si>
    <t xml:space="preserve">Known T2DM +Hypertensive ( on LSM) +Controlled Hyperthyroidism ( she was not on medication ) </t>
  </si>
  <si>
    <t>BP=129 / 86_x000D_
FBS=130,160,189</t>
  </si>
  <si>
    <t xml:space="preserve">Make NPH= 30/16_x000D_
update  HgA1C for nxt appointment_x000D_
appoint after 1month _x000D_
</t>
  </si>
  <si>
    <t>P1=Known T2DM On 28/14U BID, Atrovastatin 20 mg PO Daily</t>
  </si>
  <si>
    <t>BP:  120 / 81_x000D_
FBS: 140, 200   240</t>
  </si>
  <si>
    <t xml:space="preserve">Left chest wall - Keratin cyst + poor glycemic control </t>
  </si>
  <si>
    <t>cbc, OFT, Lipid profile, u/a, s/e</t>
  </si>
  <si>
    <t>P - Left chest wall - Keratin cyst _x000D_
P2 - TIIDM on NPH 40/20</t>
  </si>
  <si>
    <t>TSH-15.6_x000D_
HAS CLINICAL IMPROVEMENT AND TSH DECREASING FROM 900 TO 15.6</t>
  </si>
  <si>
    <t>BP-118/90_x000D_
\PR-58</t>
  </si>
  <si>
    <t xml:space="preserve">has clinical improvement </t>
  </si>
  <si>
    <t xml:space="preserve">Levothyroxin 00 ug 4x/week and 100 ug 3x/week2_x000D_
 appoint after 2 months with  TSH </t>
  </si>
  <si>
    <t xml:space="preserve">P: Hypothyroidism PTU Levothyroxin 100 ug 4x/week and 200 ug 3x/week_x000D_
</t>
  </si>
  <si>
    <t>bp=138/88  pr-78  rr-16</t>
  </si>
  <si>
    <t>counsel on home bp measurement, update cbc, rft, u/a</t>
  </si>
  <si>
    <t>PRODUCTIVE COUGH WITH HEMOPTYSIS OF TWO WEEKS,,HAS HEADACHE,FATIGABILITY,NO CONTACT HISTORY WITH CHRONIC COUGHER OR TB PATIENT</t>
  </si>
  <si>
    <t>PR=80/M  BP=158 / 89MMHG,HEENT=PINK CONJUCTIVA,NIS,CRIPITATION AT RIGHT POSTERIOR LOWER 1/3</t>
  </si>
  <si>
    <t>SAME ASABOVE WITH SUBOPTIMAL BP CONTROL+?CAPTO R/O PUL TBC</t>
  </si>
  <si>
    <t>REFILL,NIFEDIPINE 20 MG PO BID,INVESTIGATE</t>
  </si>
  <si>
    <t>HTN+ ? OA + DEGENERATIVE SPONDYOLOSIS  ON MEDICATION</t>
  </si>
  <si>
    <t>neck pain, heache, limited cervical range of movement, no trauma, BP 160/70 mmhg, pracerival muscle tenderness, hot tnder, no cervical vetebnral bone tenderness</t>
  </si>
  <si>
    <t>sleeps well excpt today, no weakness of arms, no sensory loss</t>
  </si>
  <si>
    <t>myosites paracevical muscle</t>
  </si>
  <si>
    <t>CBC, ESR, CRP, neck x-ray , diclofnac injection given</t>
  </si>
  <si>
    <t>hypertension, osteoarthrites, dyslipidemia</t>
  </si>
  <si>
    <t>BP=146 / 93_x000D_
 Home record=120-140/70-90</t>
  </si>
  <si>
    <t>Appoint after 3 month with serial BP record_x000D_
refill medication</t>
  </si>
  <si>
    <t>P - HTN ON Amlodipine 5 mg po per day</t>
  </si>
  <si>
    <t>no new complaint_x000D_
wgt gain of 11kg</t>
  </si>
  <si>
    <t>stable_x000D_
SMBG- FBS-55,58,58,55,65,58,55_x000D_
            post prandial- 78,88,88,78,90,88,58,88,,76,68,88,91</t>
  </si>
  <si>
    <t>reduce NPH to 44/20_x000D_
 R/I 4/4_x000D_
SMBG</t>
  </si>
  <si>
    <t xml:space="preserve">12 weeks of GA </t>
  </si>
  <si>
    <t>2x2 cm anterior neck swelling</t>
  </si>
  <si>
    <t xml:space="preserve">Assessment_x000D_
TYpe 1 DM with improving control_x000D_
_x000D_
</t>
  </si>
  <si>
    <t>refill RI 16-4-8 NPH 12-12 Free T4_x000D_
Start Propranolol 40 mg/day _x000D_
 Folic acid ANC follow up for recurrent abortion</t>
  </si>
  <si>
    <t xml:space="preserve">TYpe 2 DM for 2 years _x000D_
P2; 1st TMS Pregnancy _x000D_
p3; Recurrent Abortion </t>
  </si>
  <si>
    <t>BP 125 / 69  PR 70     FBS 120-200</t>
  </si>
  <si>
    <t>add dapa 10 mg po daily</t>
  </si>
  <si>
    <t>PR=75/M  BP=162 / 84MMHG</t>
  </si>
  <si>
    <t>refilladvised on life style modifications,appoint after three months.</t>
  </si>
  <si>
    <t>no cough, no SOB, no edema, no visuial problem, no back pain,no pasresthasia, no weakness, no sensary loss, joint mobility good, good balance,good undersanding, cooperative,nom obesity, no stress, no psychosocial distress, good diwetary habit, good hygien (brush toothj), no addiction, adherent to medication,toileting good, good social interaction. renmatrjks (no breast mass, no vaginal discharge)BP 160/80 mmHg</t>
  </si>
  <si>
    <t>sleeps well, walking distance good, musckle strength goodf, no emotional chanmge, no memory loss, good judgemenmt</t>
  </si>
  <si>
    <t>salt restriction,be active, minimize coffee, prev ention of fall,vegitable and fruit dishj, legumes dish, get adequate sunm light, eat (banmana, tomattoo, pottato for pottasium syupplementastion), have a regular check up</t>
  </si>
  <si>
    <t>dyslipidemia, old stroke</t>
  </si>
  <si>
    <t>BP = 110 / 88, stable otherwise</t>
  </si>
  <si>
    <t>HTN previous CMP</t>
  </si>
  <si>
    <t>BP=132 / 77_x000D_
FBS=140</t>
  </si>
  <si>
    <t>Fairly controlled HN + DM</t>
  </si>
  <si>
    <t>refill medication_x000D_
Appoint after 3 month with serial BP and FBG record</t>
  </si>
  <si>
    <t>P1=T2 DM NPH 20/10 IU SC BID, on MTF - 500 MG PO BID , _x000D_
P2= HTN ENALAPRIL 10 MG PO/BID,  HCT - 25 MG PO/D_x000D_
P3=Old stroke (2yrs back)  ,  ATROVASTATIN 20 MG PO DAILY , ASA - 81 MG PO/D ,</t>
  </si>
  <si>
    <t>HTN + PN on amitriptyline 25 mg po daily, neurobin 1 tab po daily, HCT 25mg po daily, amlodipine 10 mg po daily,enalapril 10 mg po bid</t>
  </si>
  <si>
    <t xml:space="preserve">Asymptomtic_x000D_
FBS  &gt;180 _x000D_
Predinner &gt; 250 </t>
  </si>
  <si>
    <t xml:space="preserve">BP 120/70  RFT WNR  INR 1.93_x000D_
FBS 180 </t>
  </si>
  <si>
    <t>TYpe 2 DM with sub-optimla control</t>
  </si>
  <si>
    <t>NPH 20 /14SMBG_x000D_
Warfarin 5 mg 5x/week and 2.5 mf 2x/week</t>
  </si>
  <si>
    <t xml:space="preserve">P: TY[e 2 DM for 10 years NPH 10 u PM MTF 1 gm BID p2-known hypertensive ON Losartan 50mg/day HCT 25 mg/day atrova 40mg/day - p4-AFib metoprolol 25 mg po/day - p5- Solitary thyroid nodule p6- -Adrenal tumor ON Symbicort warfarin 5 mg 3x/wee and 2.5 mg 3x/week_x000D_
_x000D_
</t>
  </si>
  <si>
    <t>PR=81  BP=145 / 77MMHG,FBS=120MG/DL</t>
  </si>
  <si>
    <t xml:space="preserve">TSH WAS &gt; 100 WHEN SHE TOOK  200MG PO BID ,_x000D_
NOW ft4 becam 0.81( 0.9-1.75) and tsh&amp;lt; 0.001_x000D_
</t>
  </si>
  <si>
    <t>BP-93/60_x000D_
PR-90</t>
  </si>
  <si>
    <t>TS DECREASING FROM THE LAST  VALUE</t>
  </si>
  <si>
    <t xml:space="preserve">- continue the PTU 100mg po  daily, APOINT AFRET  2 MONTHS </t>
  </si>
  <si>
    <t xml:space="preserve">P: Hyperthyroidism for .1 year ON PTU 100mg _x000D_
_x000D_
</t>
  </si>
  <si>
    <t>BP106/58, PR=66</t>
  </si>
  <si>
    <t>atrovastatin 40 mg po/day</t>
  </si>
  <si>
    <t>P=Hepatomegaly + fatty liver + dyslipidemia on atrovastatin 40 mg po/day</t>
  </si>
  <si>
    <t>complains epigastric burning pain and burning during urination</t>
  </si>
  <si>
    <t>bp- 130/80 fbs -109</t>
  </si>
  <si>
    <t>well controlled HTN+ well contrlled DM+ RT nephrolithiasis+ UTI+ BOO 2ry to ? BPH</t>
  </si>
  <si>
    <t>refill medications and link to surgical side</t>
  </si>
  <si>
    <t>BP=120 / 74</t>
  </si>
  <si>
    <t xml:space="preserve">appoint after 3 month with serial BP record _x000D_
refill medication_x000D_
update IX on nxt appoint </t>
  </si>
  <si>
    <t xml:space="preserve">P1=Hypertension ON Amlodipine 10 mg po/day HCT 25 mg po/day _x000D_
P2. DISLIPEDEMIA ON Atorvastatin 20 mg po/day _x000D_
P3. SYPTOMATIC CHOLELITIASIS_x000D_
_x000D_
</t>
  </si>
  <si>
    <t>feels well, no new complaint</t>
  </si>
  <si>
    <t xml:space="preserve">stable                                         </t>
  </si>
  <si>
    <t xml:space="preserve">Angio-PCI                                                </t>
  </si>
  <si>
    <t>IDCMP with possible LV thrombus on above treatment</t>
  </si>
  <si>
    <t>no cough, no SOB, no edema, no visual problem, no back pain,paresthasia, joint mobility good,good balance, good understanmding, cooperative, no obesity, no stress, no psychosocial diostress, good dioetary habit, good hygioen (brush tooth)(has lost some tooths, dental decay), no addiction, adherent to medication, toileting good, good social interaction. remarks (has BPH symptoms)weist circumferance 105 cm/ height 165 cm= 0.63 pt has visceral obesity risk fatty liver</t>
  </si>
  <si>
    <t>sleeps well, walking distanmce good, muscle strength good, no emotional change, no memory loss,good judgement</t>
  </si>
  <si>
    <t>salt restriction, be active,minimize coffee, prevention of fall, vegitab;e anmd fruit dish, legumes  dish, get adequate sun lightavoid alcoholm,, avoidoillyfatty food,avoid fried food, eat (bananma,tomatto,pottato for pottasioum supplemention)</t>
  </si>
  <si>
    <t xml:space="preserve">Pedal edema_x000D_
hoarseness of voice </t>
  </si>
  <si>
    <t>stable  PR-69 RR-17 BP-105 / 58 T-36       WGT- 54</t>
  </si>
  <si>
    <t>well controlled HTN + factitious hypertyriodism</t>
  </si>
  <si>
    <t>HCT 25MG PO/D , D/C AMLODPIN atart enalapril 5mg po/d_x000D_
start vit d 50,000iu/wkly_x000D_
update TFT, RFT</t>
  </si>
  <si>
    <t>P- HYPERTENSION (5 years) + HYPOTHYRODISM ( 2 years ) + IATROGENIC HYPERTYRODISM ON AMLODIPINE 5 MG PO DAILY AND HCT 25 mg po daily, LEVOTYROXINE(discontinued 8 months ago) and propranolol 40mg po/d</t>
  </si>
  <si>
    <t>claims she dc levothyroxine for 1 week</t>
  </si>
  <si>
    <t>bp=146/110  pr=74   TSH=80.5 HGA1C=6.4  LDL=52  FBS-80=125   PRE DINNER=145=185</t>
  </si>
  <si>
    <t xml:space="preserve">POOR CONTROL OF bp &amp;HYPOTHYROIDISM + GOOD GLYCEMIC VCONTROL </t>
  </si>
  <si>
    <t>make levothyrodism 100ug for 5days and 200ug for days,make enalapril 10mg po bid</t>
  </si>
  <si>
    <t>P1=Type2 DM for 2 years+ HTN + HYPOTHYROIDISM on NPH 16/10, Metformin 500mg po bid, enalapril 5 mg po bid, levothyroxine 100mcg po daily Atrovastatin 40 mg po daily</t>
  </si>
  <si>
    <t>Anterior neck swelling of 1 yrs duration</t>
  </si>
  <si>
    <t>BP=128 / 79_x000D_
FBS=130-150_x000D_
TSH=1.39(0.3-4.5), Free T4=1.32(0.9-1.73), Total T3=1.47(0.69-2.15)</t>
  </si>
  <si>
    <t>Send Neck US</t>
  </si>
  <si>
    <t>P1=TYPE 2 DM ON METFORMIN 1 GM PO BID,DAONIL 10 MG PO BID</t>
  </si>
  <si>
    <t>INR = 2.34,   Therapeutic INR</t>
  </si>
  <si>
    <t>Moderate to high risk PE ( risk = pregnancy), on 3rd month of warfarin</t>
  </si>
  <si>
    <t xml:space="preserve">abd ct scan: anterior abdominal wall scar tissue otherwise un remarkable abdominopelvic scan_x000D_
otherwise no mass over adernal glands  </t>
  </si>
  <si>
    <t xml:space="preserve">pr: 89 18 bp: 122 / 72 </t>
  </si>
  <si>
    <t xml:space="preserve">poor glycemic and well controlled  bp  + r/out adrenal mass </t>
  </si>
  <si>
    <t xml:space="preserve">PTU reduced to 100mg po/d _x000D_
update free t4,tsh _x000D_
advise on home based bp and glycemic monitoring </t>
  </si>
  <si>
    <t xml:space="preserve">10 months back she presented with abdominal distension and through investigation was done and sent to home after therapeutic tap was done. currently she presented with her previous complain ( progressive abdominal distension, cramy abdominal pain, night sweating, loss of appetite and loss of weight and  aslo complains sob for the last 01 month </t>
  </si>
  <si>
    <t xml:space="preserve">BP: 124/74    PR: 102 _x000D_
abdominal ui/s ( 14/7/15): massive ascites covering the lower peritoneum and both per hepatic and per splenic 20: _x000D_
abdominal CT: Diffuse peritoneal and omental nodular thickenings with massive ascites likely suggesting peritoneal carcinomatosis_x000D_
    - DDX: Infectious/inflammatory peritonitis _x000D_
     - recommendation: omental biopsy _x000D_
Ascitic fluid analysis: glucose: 125 mg/dl    protein: 3.7    LDH: 373    _x000D_
                                  - Cell count : 3200 ( lymphocyte 65%, neutrophil: 35%)      VDRL: Negative _x000D_
_x000D_
                                   - albumin: 3.2_x000D_
ESR: 80mm/hr_x000D_
RFT: 0.62 _x000D_
Gene x pert: MTB not detected _x000D_
coagulation profile: PT: 16.5      INR: 1.43    PTT: 34.4_x000D_
   </t>
  </si>
  <si>
    <t xml:space="preserve">Massive ascites 20? peritoneal carcinomatosis r/o peritoneal TB </t>
  </si>
  <si>
    <t>senior was consulted_x000D_
Start Anti TB_x000D_
Peritoneal/omental biopsy</t>
  </si>
  <si>
    <t xml:space="preserve">P1: Massive ascites 20? peritoneal TB r/o peritoneal carcinomatosis </t>
  </si>
  <si>
    <t>stable_x000D_
SMBG- FBS- 131,154,110,117,124,80,110,94,104_x000D_
             RBS-- 239,200,220,150,210,226,270,240</t>
  </si>
  <si>
    <t>ESCALATE NPH 44/16_x000D_
continue R/R 2/2_x000D_
SMBG</t>
  </si>
  <si>
    <t>Type 1 diabetes mellitus...ON NPH 42/16 RI 2/2_x000D_
_x000D_
HGBA1C=12.1,24HR URINE PROTEIN=190</t>
  </si>
  <si>
    <t>bilateral leg swelling of 3 mons duration. No cough, SOB, or chest pain._x000D_
He has also bitemplar headacheof 6 mons duration.</t>
  </si>
  <si>
    <t xml:space="preserve">BP=140/68, PR=60, regular_x000D_
Chest= clear_x000D_
CVS=S1 &amp;S2 heard _x000D_
MSS= G-II pitting edema _x000D_
FBS=? </t>
  </si>
  <si>
    <t xml:space="preserve">T2 DM + HTN( fair BP) + Bilateral leg edema 2 to ? Amlodipine side effect to r/o HF </t>
  </si>
  <si>
    <t xml:space="preserve">FBS, Lipid profile, Serum eleOFT, ECG, ECHO, urine protein </t>
  </si>
  <si>
    <t xml:space="preserve">P=T2 DM + HTN; on NPH18/8 iu sc bid, metformin 500mg po/day,atrovastatin 20 mg po/day,amilodipin 10 mg po/day[ he seems he took Amlodipine 20 mg po/d] ,enalapril 5 mg po bid; he is not taking ASA 81 MG po once </t>
  </si>
  <si>
    <t xml:space="preserve">BP=117 / 73 </t>
  </si>
  <si>
    <t xml:space="preserve">refill medication_x000D_
appoint after 3 month with serial BP record </t>
  </si>
  <si>
    <t>P1=Known HTN on amlodipine 10mg po daily</t>
  </si>
  <si>
    <t>feels well, occasional fatigue</t>
  </si>
  <si>
    <t>claims she gain weight, easy fatiguability</t>
  </si>
  <si>
    <t>bp=97/70  pr=85  ....   TSH=4.49  ;LDL=94  TG=110   HDL=40.7</t>
  </si>
  <si>
    <t>Hypothyrodism(not  controlled)</t>
  </si>
  <si>
    <t>make levothyroxine 100mcg/day, appoint 3 months with TSH</t>
  </si>
  <si>
    <t>P: hypothyrodism 3 years  on levothyroxine 100mcg po6x/week</t>
  </si>
  <si>
    <t>bp- 130/80_x000D_
no orther positive finding</t>
  </si>
  <si>
    <t>P1=known HTN Enalapril 10 mg po daily atrovastatin 20 mg po/day P2= old Stroke (12yrs)</t>
  </si>
  <si>
    <t xml:space="preserve">BP=145 / 84 , PR=97_x000D_
FBS=140-202_x000D_
Abd u/s on 24/3/16=Moderate fatty liver </t>
  </si>
  <si>
    <t xml:space="preserve">Poorly controlled T2 DM + HTN + PN + NAFLD </t>
  </si>
  <si>
    <t>NPH 34/20iu SC BID, INC. MTF 850mg po bid, Atrovastatin 20mg/day, Amitriptyline 25 mg/day,Enalapril 10mg BID, ASA 81mg/day_x000D_
Appt after 1 mon with serial BP &amp; FBS measurement</t>
  </si>
  <si>
    <t>P1. T2 DM + HTN + PN; On NPH 34/20iu SC BID, MTF 500mg po bid, Atrovastatin 20mg/day, Amitriptyline 25 mg/day, ON Enalapril 10mg BID, ASA 81mg/day</t>
  </si>
  <si>
    <t xml:space="preserve">HGA1C=10.61_x000D_
urea= 26.1_x000D_
Bp=134 / 83_x000D_
</t>
  </si>
  <si>
    <t>poorly controlled DM + HNT</t>
  </si>
  <si>
    <t>appoint after 1month with seral FBS and BP record_x000D_
refill medication_x000D_
advice on LSM and drug adherence</t>
  </si>
  <si>
    <t>P1=DM on NPH= 32/22iu, Metformin 500 gm po BID, Atorvastatin 20mg/d _x000D_
P2= HTN  amlodipine 10 mg po/d, HCT 25 mg po/d,,_x000D_
P3=?PN  amitriptyline 12.5 po/d</t>
  </si>
  <si>
    <t xml:space="preserve">Ft4 and T3 high_x000D_
TSH &amp;lt; 0.005 </t>
  </si>
  <si>
    <t xml:space="preserve">Objective Finding_x000D_
diffuse anterior neck swelling JVP flat No edema_x000D_
_x000D_
</t>
  </si>
  <si>
    <t xml:space="preserve">Assessment_x000D_
Type 2 DM with sub-optimal control_x000D_
_x000D_
</t>
  </si>
  <si>
    <t>Escalate PTU 200-200-100 mg PO TID_x000D_
MTF 1 gm AM _x000D_
Glimp 2 mg PO BID_x000D_
 PPI</t>
  </si>
  <si>
    <t xml:space="preserve">P: TYpe 2 DM for 15 years P2; Toxin MNG_x000D_
_x000D_
New Complaint_x000D_
ON PTU 100-200-100 MTF 1 gm BID LAsix 40mg/day Enalapril 10mg BID HCT 25 mg/day Atrova 20mg PO/day Propranolol 40mg PO/day_x000D_
_x000D_
</t>
  </si>
  <si>
    <t>no cough, no SOB,no edema, no visual propblem, nmo back paion,paresthasia, clampsy right hand 9carpal tunnel syndrom , he is a mechanic and previous complaints have reduced markely) bilateral heel pain , no claudication, joint mobility good, baklance good, good undrstanding, cooperative, obnesity, no stress, no psychosocial distress,good dietary habit, good hygien (bnriush tooth), no addiction,adherent to medication, ytoileting good, good social interaction. rem,arks (has BPH symptoms)weist circumferance 110cm/ height 166 cm= 0.66 pt has visceral obesity risk fatty liver</t>
  </si>
  <si>
    <t>sleeps well, walking distance good,muscle strength good, no emotional change,bno memory loss, good judgement</t>
  </si>
  <si>
    <t>salt restrioction, be actoive, minimize coffee, prevention of fall, vegiotable and fruit dish, abvoid oillfatty food, no alcohol, abvoid fried food, loose weight</t>
  </si>
  <si>
    <t>PR=91/M  BP=127 / 85MMHG,FBS=131MG/DL</t>
  </si>
  <si>
    <t>SAME AS ABOVE+?OSTEOARTERIRITIS</t>
  </si>
  <si>
    <t>BP: 115 / 80_x000D_
FBS: 158     152    161    167</t>
  </si>
  <si>
    <t>cbc, lipid profile, OFT, U/A</t>
  </si>
  <si>
    <t>T1DM On NPH 30 / 26IU SC BID</t>
  </si>
  <si>
    <t>BP- 110/70 _x000D_
no other positive finding</t>
  </si>
  <si>
    <t xml:space="preserve">well controlled HTN + T2DM </t>
  </si>
  <si>
    <t>REFILL MEDICATION_x000D_
AND DO CREATININE FOR NEXT APPOINTMENT</t>
  </si>
  <si>
    <t>P1= Known HTN P2=known DM P3=? CAP P4=? UTI on Amlodipine 10mg po daily, HCT 25 mg po Qd, Glibenclamide 5mg po BID, Metformin 500mg po BID</t>
  </si>
  <si>
    <t xml:space="preserve">continue lasix                           </t>
  </si>
  <si>
    <t>Moderate pulmonary hypertension, had previous TB</t>
  </si>
  <si>
    <t xml:space="preserve">Intermittent Dyspnea with leg swelling </t>
  </si>
  <si>
    <t>BP=141/69, PR=65_x000D_
ECG on 6/2/16= Sinus Rhythm, Complete Left Bundle Branch Block, Left Ventricular Hypertrophy</t>
  </si>
  <si>
    <t>HTN + CHF 2 to ? DCMP + CLBBB</t>
  </si>
  <si>
    <t xml:space="preserve">Update Serum ele, RFT, ECHO then link to MRC after the result </t>
  </si>
  <si>
    <t xml:space="preserve">P=HTN + CHF 2 to ? DCMP; On Frusemide 20 mg  PO/day, Spironolactone 12.5mg/day ASA 81mg/day, Enalapril10mg/day, Digoxin 0.125mg/day, Neurobion 1 tab po/d </t>
  </si>
  <si>
    <t>BP=94 / 68</t>
  </si>
  <si>
    <t xml:space="preserve">refill medication_x000D_
appoint after 3 month </t>
  </si>
  <si>
    <t>P1=old stroke patient on ASA 81, and Atrovastatin 20 mg po per day</t>
  </si>
  <si>
    <t>Seizure d/o, on Phenobarbitone 30 mg po Every other days</t>
  </si>
  <si>
    <t xml:space="preserve">right sided flank pain for the last three days </t>
  </si>
  <si>
    <t>BP: 140/80    145 / 73_x000D_
FBS: 121_x000D_
Right CVAT positive</t>
  </si>
  <si>
    <t>Controlled glycemia + sub optimal bp control + ? nephrolithiasis</t>
  </si>
  <si>
    <t>cbc, u/a, OFT, abdominopelvic u/s</t>
  </si>
  <si>
    <t xml:space="preserve">T2DM + HTN + Dyslipidemia + Duodenal ulcer + Chronic esophagitis enalapril 10 mg po BID, atrovastatin 40 mg po/day,  pantoprazole 40mg po daily </t>
  </si>
  <si>
    <t>Improved on her compliant like she started raising her rt sided of forhead</t>
  </si>
  <si>
    <t>BP= 137 / 83, PR=-92, Regular</t>
  </si>
  <si>
    <t>Rt side  Bells palsy</t>
  </si>
  <si>
    <t>Reassured &amp; advised on Physiotherapy therapy</t>
  </si>
  <si>
    <t xml:space="preserve">P= RT SIDE FACIAL WEAKNESS 2RY TO BELL'S PALSY 2RY TO ??; took Predinsolone </t>
  </si>
  <si>
    <t>send OFT_x000D_
get serial BP record</t>
  </si>
  <si>
    <t>P1= HTN 20 ?</t>
  </si>
  <si>
    <t xml:space="preserve">blurring of vision associated with vertigo </t>
  </si>
  <si>
    <t xml:space="preserve">controlled HTN + Ischemic stroke + vertigo 20? </t>
  </si>
  <si>
    <t xml:space="preserve">refill and link to ENT and ophtalmology </t>
  </si>
  <si>
    <t>Ischemic stroke with Dysarthria + supranuclear palsy (NIH score is 2)[ He was admitted 3 mons back for 6 days]; on ASA 81 mg po/d, Atrovastatin 20 g po/d, Amlodipine 5 mg po/d</t>
  </si>
  <si>
    <t>SHE DISCONTINUED HER MEDICATION  AND CURRENTLY PRESENTED WITH NAUSEA AND DECREASED APETITE</t>
  </si>
  <si>
    <t>DUODENAL ULCER (NO IMPROVEMENT)</t>
  </si>
  <si>
    <t>DO URINE HCG AND HPYLORI</t>
  </si>
  <si>
    <t>P1= duodenal ulcers Emprical triple therapy completed 1 day back</t>
  </si>
  <si>
    <t xml:space="preserve">BP: 118 / 76_x000D_
FBS: 133    135   122 ( hOome record) </t>
  </si>
  <si>
    <t>Controlled HTN + Well controlled T2DM</t>
  </si>
  <si>
    <t>T2 DM + HTN; on MTF 1000 mg po bid( but she took 850 mg po bid) , Daonil 5 mg po bid, Amlodipine 10 mg po/d</t>
  </si>
  <si>
    <t xml:space="preserve">PAIN AND BURNING SENSATION ALL OVER THE BODY </t>
  </si>
  <si>
    <t>Pink conjuctiva, non-ecteric sclera . clear chest with good air entry. S1 and S2 well heard no m or G</t>
  </si>
  <si>
    <t xml:space="preserve">Essential HTN +CERVICAL SPONDYLOSIS+MIXED CONNECTIVE TISSUE DISEASE </t>
  </si>
  <si>
    <t>START PREDENSOLONE 10MG DAILY, CONTINUE AMILODEPINE AND PREGABALIN</t>
  </si>
  <si>
    <t>has fatigability ,scrotal swelling and pain since amonth</t>
  </si>
  <si>
    <t>INGUINO- SCROTAL U/SOUND=LEFT EPIDIDYMO-ORCHITIS+RIGHT EPIDIDYMITIS(DDX-GRANULOMATOSISTB EPIDIDYMO-ORCHITIS,PYOGENIC/BACTERIAL EPIDIDYMO-ORCHITIS),ESR=100MM/HR,FNAC=LEFT TESTIS TUBERCLOSIS</t>
  </si>
  <si>
    <t>LEFT TESTICULAR TUBERCLOSIS</t>
  </si>
  <si>
    <t>DO OFT,THEN START ANTI TBC</t>
  </si>
  <si>
    <t xml:space="preserve">No objective </t>
  </si>
  <si>
    <t xml:space="preserve">BP=151/76MMHG,PR=84/M,ECG=NORMALTotal Cholesterol 278 mg-dl  â‰¤ 200_x000D_
Triglycerides 253 mg-dl  â‰¤ 150_x000D_
HDL 157 mg-dl  40-60_x000D_
LDL 54 mg-dl  80,CHEST X-RAY RESULT PENDING ,OTHERWISE NORMAL INVESTIGATION RESULTS,U/A=LEUCOCYTE+1,WBC=4-6/HPF_x000D_
</t>
  </si>
  <si>
    <t>SAME AS ABOVE+DYSLIPEDEMIA+UTI</t>
  </si>
  <si>
    <t>COLLECT CHEST X-RAY RESULT.THEN MANGE</t>
  </si>
  <si>
    <t>P1= seizure disorder P2= asymptomatic cholethiasis P3= ? NYHA Class 2 AHA stage C HF 2ndry to ? CVHD P4= dyspepsia r/o ? IP</t>
  </si>
  <si>
    <t>FBS- 165_x000D_
NO OTHER POSITIVE FINDING</t>
  </si>
  <si>
    <t>TYPE 2 DIABETES MELLITUS</t>
  </si>
  <si>
    <t xml:space="preserve">nno new compliant    </t>
  </si>
  <si>
    <t xml:space="preserve">BP=109 / 63   PR=60 regular </t>
  </si>
  <si>
    <t>PN 2 to ? Vit D deficiency</t>
  </si>
  <si>
    <t xml:space="preserve">Gabapentin 300 mg po daily and neurobin 1 tab po daily_x000D_
Send serum 25(OH) vit-D3 </t>
  </si>
  <si>
    <t>P=peripheral neuropathy; on Gabapentin 300 mg po daily and neurobin 1 tab po daily</t>
  </si>
  <si>
    <t>dry cough which worsen when exposed to cold for the past 1 weak otherwise no hx of fever ,chest pain sob</t>
  </si>
  <si>
    <t>home fbg: 130-140mg/dl home bp: 130/80 pr; 95 cr: 2.55 ldl : 70 hdl: 22 po4; 3.4</t>
  </si>
  <si>
    <t>HFpEF 2 to HHD +HTN+ T2DM +Dyslipidemia+ CKD (G4A3) (eGFR-25ml/min) 2o to DKD/HKD + well controlled bg+ htn</t>
  </si>
  <si>
    <t>update all cr,serumk electrolye ,cbc,lipid profile ,abomino pelvic u/s refill see at 2 months</t>
  </si>
  <si>
    <t>FBS=140_x000D_
BP=126 / 76</t>
  </si>
  <si>
    <t>refill medication_x000D_
appoint after 3 month with serial BP and FBS record_x000D_
Update Ix on nxt appointment</t>
  </si>
  <si>
    <t>P1= RVI on HAART _x000D_
P2= T2DM on MTF 850 mg po BID, Doanil 5 mg po BID, _x000D_
P3= ?PN on Amitriptyline 25 mg</t>
  </si>
  <si>
    <t xml:space="preserve">Lower extrimity edema for the last 3 weeks, constipation, frequency, urgency and nocturia more than 10x per night. </t>
  </si>
  <si>
    <t>BP: 138/62_x000D_
abdominopelvic u/s: BPH_x000D_
                               -Dilated hepatic veins sec? congestion_x000D_
doppler u/s ( venous):  normal study_x000D_
MSS: Grade 2 pitting edema</t>
  </si>
  <si>
    <t xml:space="preserve">HTN ( Controlled) ? HHD + BOO 20 BPH </t>
  </si>
  <si>
    <t>ECG, ECHO, CXR, Serum albumin, u/a</t>
  </si>
  <si>
    <t>p1: known HTN ( &gt; 3yrs)  on medication and follow up at LHC</t>
  </si>
  <si>
    <t>BP-110/70_x000D_
NO OTHER POSITIVE FINDING</t>
  </si>
  <si>
    <t xml:space="preserve">Generalized tonic clonic seizure disorder </t>
  </si>
  <si>
    <t>Generalized tonic clonic seizure disorder ON PHENYTION 100MG PO TID</t>
  </si>
  <si>
    <t>he has polydypsia associated with polyuria &amp; nocturia of 3 mons duration. Otherwise no hx of fever, chills, rigor, SOB, Cough</t>
  </si>
  <si>
    <t>BP=110 / 70, PR=60 regular</t>
  </si>
  <si>
    <t xml:space="preserve">? DM      </t>
  </si>
  <si>
    <t>RBS, U/A, RFT, serum ele</t>
  </si>
  <si>
    <t>P=POST CHEST TUBE INSERTION FOR EMPYEMA chest tube removed 5 months back[ &amp; follow up at surgiocal side]</t>
  </si>
  <si>
    <t>HGBa1C=5.1, CR=0.5,UREA=26_x000D_
bp=119 / 62</t>
  </si>
  <si>
    <t xml:space="preserve">appoint after 3month with serial BP record_x000D_
refill medication_x000D_
</t>
  </si>
  <si>
    <t>P1=HTN +HHD on Enalapril 10mg BID, ASA 81mg/day and HCT 25mg/day</t>
  </si>
  <si>
    <t xml:space="preserve">FBS  150,140  135  </t>
  </si>
  <si>
    <t xml:space="preserve">REFILL    AND  APPOINT  AFTER  3  MONTH  WITH  SEREAL  BP  RECORD      LINK  TO  OPHTA  FOR  CHECK UP  </t>
  </si>
  <si>
    <t>pr;68 bp;105 / 68</t>
  </si>
  <si>
    <t xml:space="preserve">asthma(fairly controlled) </t>
  </si>
  <si>
    <t xml:space="preserve">do lung fun test _x000D_
update all ixs _x000D_
refill see after 1month_x000D_
</t>
  </si>
  <si>
    <t>p1; SCAP( txed)+ ?Asthma</t>
  </si>
  <si>
    <t xml:space="preserve">HE  HAS  APPOINTMENT   TO  ORTHO FOR  RIGHT   HUMERAL  HEAD  FRUCTURE  AND  OSTOPOROSIS  </t>
  </si>
  <si>
    <t>BP   135/70</t>
  </si>
  <si>
    <t xml:space="preserve">HE  HAD    PRIVIOUS  CARD AND  HE  DOESNOT  KOW    THE PEDICATION  THAT  HE TOOK SO  TOLD TO  BRING  </t>
  </si>
  <si>
    <t>known htn pt +rt humeral head fracture +osteoporosis _+class 3 obseity (bmi 37.3 kg/m2</t>
  </si>
  <si>
    <t xml:space="preserve">cough, sob ,fatigue is improved and no central and peripheral congestion </t>
  </si>
  <si>
    <t>pr:86 18 bp:86 / 53</t>
  </si>
  <si>
    <t xml:space="preserve">Large PDA with Rt to Lt shunt flow, Mild MR, Severe PR, Moderate TR with severe Pulmonary hypertension + improving </t>
  </si>
  <si>
    <t xml:space="preserve">refill_x000D_
deescalate lasix 20mg po/d _x000D_
see 1mth and 15 weak _x000D_
update lab ixs </t>
  </si>
  <si>
    <t xml:space="preserve">FBS  130  142  </t>
  </si>
  <si>
    <t xml:space="preserve">REFILL  AND  APPOINT  AFTER  2  MONTH  WITH  SEREAL  BP  AND  FBS  RECORD </t>
  </si>
  <si>
    <t xml:space="preserve">Lower back pain with radiation to the right lower extremity pain of 20 days </t>
  </si>
  <si>
    <t xml:space="preserve">BP - 138 / 69          PR - 75 _x000D_
Cr - 1.6 --- 1.3 ---- 1.2_x000D_
HbA1c - 6.9%, Vitamin D - 14.5 </t>
  </si>
  <si>
    <t xml:space="preserve">T2DM + HTN + LBP with Radiculopathy + Vitamin D Deficiency </t>
  </si>
  <si>
    <t>NPH 20/10, MTF 500 mg PO BID, amlodipine 10 mg PO/d, HCT 25 mg PO/d and atorvastatin 20 mg PO/d, CalciD-Denk 1 tab PO/d, RTC 3/12 with vitamin D, Cr and lumbar MRI</t>
  </si>
  <si>
    <t>complains easy fatigability,</t>
  </si>
  <si>
    <t xml:space="preserve">BP 117 / 63       </t>
  </si>
  <si>
    <t>DO HRCT, refill the same medication</t>
  </si>
  <si>
    <t>P= ?corpulmonale 2ry post TB fibrosis + HTN_x000D_
on amlodipine 10x1</t>
  </si>
  <si>
    <t xml:space="preserve">BP=133/75                   </t>
  </si>
  <si>
    <t>P-1 Bilateral knee OA + lower back pain + RVI ON HAART + HTN( controlled)</t>
  </si>
  <si>
    <t>BP - 104 / 64           PR - 113 _x000D_
Uric acid - 6.7</t>
  </si>
  <si>
    <t xml:space="preserve">Furosemide 120x3, ASA 100X1, clopidogrel 75x1, atorvastatin 40x1, metoprolol succinate 25x1, HCT 12.5x1, RTC 3/12 </t>
  </si>
  <si>
    <t xml:space="preserve">BP - 1130- 141/90 - 87 </t>
  </si>
  <si>
    <t>B. Asthma + HTN ? HHD + LBP; on Beclomethasone 2 puffs BID,  Salbutamol 4 puffs PRN ENALAPRIL 5 MG PO BO BId , Atrovastatin 20 mg po/d</t>
  </si>
  <si>
    <t>still she complains sob, leg swelling</t>
  </si>
  <si>
    <t>bp 99/59 pr 96   clear chest, there are murmurs of MR,TR, AR and AS, GRADE 2 BPE</t>
  </si>
  <si>
    <t>CRVHD (sever AR and AS, trace MR)</t>
  </si>
  <si>
    <t>D/C Enalapril, start hct 12.5 mg po daily 30 minutes before lasix</t>
  </si>
  <si>
    <t>CRVHD (sever AR and AS, trace MR)  on Lasix 80x3 Enalapril 5x1, Aldactone 25x1, Atorvastatin 40x1. She is not taking B. Penicillin</t>
  </si>
  <si>
    <t>ANKLE EDEMA  WORSE DURING THE END OF THE DAY</t>
  </si>
  <si>
    <t>PR=88 RR=17 BP=125 / 76</t>
  </si>
  <si>
    <t>KNOWN HTN(GOOD CONTROL)  + CHRONIC HBV INFECTION</t>
  </si>
  <si>
    <t>SERIAL BP MEASUREMENT, REFILL MEDICATIONS</t>
  </si>
  <si>
    <t>BP - 101/68              PR - 72</t>
  </si>
  <si>
    <t>HTN + PVCs</t>
  </si>
  <si>
    <t>Metoprolol 25X1 and HCT 25X1, RTC 3/12</t>
  </si>
  <si>
    <t>REFILL  AND APPOINT  TO  SENIOUR  AND  LINK  TO  OPHTA</t>
  </si>
  <si>
    <t>she has some improvement regarding the weakness</t>
  </si>
  <si>
    <t xml:space="preserve">bp 92 / 73   pr 90            </t>
  </si>
  <si>
    <t>P1. acute ischemic stroke with Chronic small vessel ischemia +? CADASIL ( cerebral autosomal dominant arteriopathy subcortical infarction and leukoencephalopathy )</t>
  </si>
  <si>
    <t>P1. acute ischemic stroke with Chronic small vessel ischemia +? CADASIL ( cerebral autosomal dominant arteriopathy subcortical infarction and leukoencephalopathy )_x000D_
on ASA 81x1, Ateroz 40x1, Amitriptyline 25x1</t>
  </si>
  <si>
    <t>BP - 122 / 68            PR - 76 _x000D_
SMBG: Within the target</t>
  </si>
  <si>
    <t xml:space="preserve">T2DM with Good BP Control + HTN with Poor BP Control </t>
  </si>
  <si>
    <t>Plan_x000D_
Amlodipine 10x1, enalapril 5x2, HCT 25x1, atorvastatin 20x1, MTF 500x2, glibenclamide 5X1, RTC 3/12</t>
  </si>
  <si>
    <t xml:space="preserve">BP=117/66                          </t>
  </si>
  <si>
    <t>Refill and apoint</t>
  </si>
  <si>
    <t>HPN on HCT 25MG every other day</t>
  </si>
  <si>
    <t>swelling has started to decrease</t>
  </si>
  <si>
    <t xml:space="preserve">inr  2.27            </t>
  </si>
  <si>
    <t>Left LOWER LIMB EXTENSIVE ACUTE DVT ON WARFARIN 7.5 MG PO/DAY</t>
  </si>
  <si>
    <t xml:space="preserve">BP - 113/70 -  SO2 - 90% 4-5 L _x000D_
 FBS  102 - 105 </t>
  </si>
  <si>
    <t xml:space="preserve">APPT AFTER 2 MONTH -  RMOPD _x000D_
 WITH HGA1C  AND SERIAL BP AND FBS RECORDS_x000D_
-  UPDATED INX  ON NEXT APPT </t>
  </si>
  <si>
    <t xml:space="preserve">STAGE C CHF 2 TO CORPULMONALE + OLD ISCHEMIC STROKE on home oxygen , AMLODIPINE 5 MG PO DAILY ,  ASA 81 MG PO DAILY , ATROVASATIN 40 MG PO DAILY  ,  MEFTORMIN 500 MG PO DAILY </t>
  </si>
  <si>
    <t xml:space="preserve">BP - 148/71              PR - 91 148 / 71_x000D_
FBS - 101 </t>
  </si>
  <si>
    <t xml:space="preserve">HTN + T2DM with Diabetic Nephropathy </t>
  </si>
  <si>
    <t xml:space="preserve">NPH 24/12, amlodipine 5mgx1, carvedilol 6.25mg PO BID, furosemide 80mgx3, atorvastatin 40mgx1, ferrous sulphate 325mg PO/d, RTC 2/52 with FBS, HbA1C, CBC, RFTs and serum electrolytes </t>
  </si>
  <si>
    <t xml:space="preserve">BP=125/65      </t>
  </si>
  <si>
    <t>Same + r/o Amlodipine toxicity</t>
  </si>
  <si>
    <t>Hold AMLODIPINE</t>
  </si>
  <si>
    <t>T2 DM + HTN( fair BP) + Bilateral leg edema 2 to ? Amlodipine side effect to r/o HF</t>
  </si>
  <si>
    <t>complains intermittent sob and rt ankle joint pain and swelling</t>
  </si>
  <si>
    <t>bp 113 / 53   pr 70   swollen non erythematous or tender rt ankle joint</t>
  </si>
  <si>
    <t>HTN with ? HHD+ PN + asthma + ? gouty arthritis</t>
  </si>
  <si>
    <t xml:space="preserve">DO ECHO, uric acid </t>
  </si>
  <si>
    <t>HTN with ? HHD+ PN + asthma on amlodipine 10x1, amitriptyline 25x1, HCT 25X1, Lasix 40X2 , Ateroz 40x1, beclomethasone 2 puff bid salbutamol 4-6 puff prn</t>
  </si>
  <si>
    <t>epilepsy-13 years sodium valproate 400mg bid and phenobarbital 100mg PO daily</t>
  </si>
  <si>
    <t xml:space="preserve">FB S-  137- 160  -  163 - 99 - 108 - 131 -  </t>
  </si>
  <si>
    <t>FBS - 202-130-150-180</t>
  </si>
  <si>
    <t xml:space="preserve">. TIDM on NPH 16/8 IU SC BID </t>
  </si>
  <si>
    <t>SHE HAS GOOD IMPROVEMENT</t>
  </si>
  <si>
    <t>BP 91 / 61 PR 98</t>
  </si>
  <si>
    <t>P-= PTB ( ON ANTI TB),</t>
  </si>
  <si>
    <t xml:space="preserve">DO GENEXERPERT </t>
  </si>
  <si>
    <t>P-= PTB (SMEAR +VE) ( ON ANTI TB), P2=AKI (CORRECTED) 45 DAYS</t>
  </si>
  <si>
    <t xml:space="preserve">complain  constipation  </t>
  </si>
  <si>
    <t>constipation  /</t>
  </si>
  <si>
    <t xml:space="preserve">send    abdominopelvic  u/s    stool  </t>
  </si>
  <si>
    <t>?vaginal fungal infection</t>
  </si>
  <si>
    <t>BP - 89 / 53        PR - 84 _x000D_
BUN - 15mg/dL</t>
  </si>
  <si>
    <t>CLD 2ry to Schistosomiasis with Grade 3 EV + Pancytopenia 2o to?Hypersplenism</t>
  </si>
  <si>
    <t xml:space="preserve">Propranolol 40x1, spironolactone 25x1, RTC 2/12 with CBC, Cr, serum electrolytes and liver enzymes </t>
  </si>
  <si>
    <t xml:space="preserve">BP     132 / 89             </t>
  </si>
  <si>
    <t>HTN + Old stroke ON AMLODIPINE 5 X1</t>
  </si>
  <si>
    <t xml:space="preserve">DISLEPIDEMIA (HYPERTRYGLYCEREMIA ) + STAGE 1 BP + Right Scapular tumor (?Ostesarcoma ?Chondrosarcoma) </t>
  </si>
  <si>
    <t>REPEAT LIPID AND CHANGE ATROVA TO OMEGA 3 TAB,AMLODIPINE 5 MG PO DAILY</t>
  </si>
  <si>
    <t>NEWLY DIAGNOSED DISLEPIDEMIA PT (1 MONTH BACK) ON ATROVASTATIN 20 MG PO DAILY + Right Scapular tumor (?Ostesarcoma ?Chondrosarcoma) ON FOLLOW UP AT SURGICAL SIDE AND SENT TO MOPD FOR RAISED BP FOR BP CONTROL_x000D_
ON _x000D_
_x000D_
INV---(T.chol-195,tgl-299,alp-614,LDL-152) AST/ALT--NL,ALP--364 (2X INC)</t>
  </si>
  <si>
    <t xml:space="preserve">Generalized body weakness of 01 month _x000D_
Has also disorientation and confusion of the same duration </t>
  </si>
  <si>
    <t xml:space="preserve">BP - 84/55, SO2 - 74% off oxygen support _x000D_
FBS - 135 </t>
  </si>
  <si>
    <t>Hypotension with ?Hyponatremia + Asthma ?ACO + ILD with Pul.HTN + Essential tremor + At.Fib + HF</t>
  </si>
  <si>
    <t>Home oxygen support, symbicort 2 puff bid, clonazepam 2 mg po daily, rivaroxaban 20mg PO/d, RTC 2/52 with RFTs, liver enzymes and serum electrolytes</t>
  </si>
  <si>
    <t>Hypotension + Asthma ?ACO + ILD with Pul.HTN + Essential tremor + Atrial.Fib + HF</t>
  </si>
  <si>
    <t>PSUDOTOMOR CEREBRI(IDIOPATHIC INTRACRANIAL HYPERTENSION)+ RIGHT FRONTOPARIETAL CHRONIC SUBDURAL HEMATOMA</t>
  </si>
  <si>
    <t>she has some improvement but has DHN symptoms</t>
  </si>
  <si>
    <t xml:space="preserve">appointed after a weeks </t>
  </si>
  <si>
    <t>T2 DM PT FAIR CONTROL</t>
  </si>
  <si>
    <t xml:space="preserve">he has no complain </t>
  </si>
  <si>
    <t xml:space="preserve">BP  130  70    ECHO   MILD  CONCENRIC  LVH   WITH  GRADE   1  LV  DIASTOLIC  DYSFUNCTION    LVEF  60   </t>
  </si>
  <si>
    <t>BP=150/70 PR-68  FBS-160</t>
  </si>
  <si>
    <t xml:space="preserve">known t2dm &gt;20  years(POOR CONROL) + HTN ON LSM +  + HHD + 2:1AVB </t>
  </si>
  <si>
    <t>HGAC1C,OFT,</t>
  </si>
  <si>
    <t xml:space="preserve">known t2dm &gt;20 + years on NPH 22/12 iu sc bid + HTN ON LSM +  + HHD + 2:1AVB </t>
  </si>
  <si>
    <t>G/app- well looking_x000D_
BP=121/76 _x000D_
Abd- protuberent abd</t>
  </si>
  <si>
    <t>Ass;t - same</t>
  </si>
  <si>
    <t>Plan- lifestyle modification</t>
  </si>
  <si>
    <t>P-LBP+?NALD+?Bronchitis_x000D_
Subj- RUQ pain intermitently_x000D_
       - lost 6kg in32 days</t>
  </si>
  <si>
    <t>ABD PAIN MORE ON PERIUMBILICAL AREA AND EPIGASTRIC AREA AND FLANK AREA_x000D_
HAS INTERMITENT DIARRHEA</t>
  </si>
  <si>
    <t>BP=150/80  PR=80</t>
  </si>
  <si>
    <t xml:space="preserve">known RA + DYSPEPSIA+? IBS R/O IBD </t>
  </si>
  <si>
    <t>FECAL CALPROTECTIN AND LACTOFERIN _x000D_
STOOL H PYLORI _x000D_
ESR_x000D_
HBSAG,HCVAB_x000D_
ABD U/S_x000D_
PATIENT REFUSED TO HAVE COLONOSCOPY</t>
  </si>
  <si>
    <t xml:space="preserve">known RA + DYSPEPSIA ON MTX 7.5 MG WEEKLY _x000D_
FOLIC ACID 5 MG PO/D  </t>
  </si>
  <si>
    <t>INT PALPITATION, EASYFATIGABILITY,VERTIGO</t>
  </si>
  <si>
    <t>BP=120/80    PR=56_x000D_
CVS= NO M OR G_x000D_
          S1 AND S2 WELL HEARD</t>
  </si>
  <si>
    <t>FBS,LIPID PRIFILE ,SERUM E,RFT_x000D_
ECG,ECHO</t>
  </si>
  <si>
    <t xml:space="preserve">BP:  124 / 86_x000D_
FBS: 142 9home record) </t>
  </si>
  <si>
    <t>BP=136/75 PR=64_x000D_
FBs=105-14</t>
  </si>
  <si>
    <t>HTN ( fairly controlled HTN) +  Dyslipidemia + ? DM</t>
  </si>
  <si>
    <t>enalapril 10 mg po BID, HCT 25 mg po/d and atrovastatin 20 mg po/d _x000D_
LSM advised _x000D_
Serial FBS &amp; BP measurement advised_x000D_
Appt with HgA1c</t>
  </si>
  <si>
    <t>P=HTN + Dyslipidemia; on enalapril 10 mg po BID, HCT 25 mg po/d and atrovastatin 20 mg po/d +? DM</t>
  </si>
  <si>
    <t>bp 140/70 fbs -125_x000D_
no other positive finding</t>
  </si>
  <si>
    <t>poorly controlled t2DM + HTN</t>
  </si>
  <si>
    <t>BP: 135/83    129/83   131/81   118/75   133/82   131/78  123/77 117/73_x000D_
FBS: 126   79   121   139</t>
  </si>
  <si>
    <t>T2DM; on NPH 24/16 Am/Pm,  MTF 500 mg po d , Atorvastatin 20 mg po/d , amlodipine 5 mg po/d</t>
  </si>
  <si>
    <t>COUGH OF 2 DAYS.SHE HAS ALSO CHILS AND RIGOR.SHE HAS JOINT PAIN AND HEADACHE.</t>
  </si>
  <si>
    <t>1.UPPER RESPIRATORY TRACT INFECTION</t>
  </si>
  <si>
    <t xml:space="preserve">G/App- well looking_x000D_
PR=75 RR=17 BP=115 / 64 T=36 _x000D_
P/E - unremarkable_x000D_
</t>
  </si>
  <si>
    <t>Ass't - Controlled HTN</t>
  </si>
  <si>
    <t>Plan-Refile medications for 3 months</t>
  </si>
  <si>
    <t xml:space="preserve">P1: HTN Ischmic stroke _x000D_
on ASA 81mg po daily, _x000D_
    Enalapril 5 mg po bid, _x000D_
    Amlodipine 5mg po daily, _x000D_
    Atrovastatin 40mg po daily, _x000D_
P2:  Psychiatrc disorder _x000D_
    On Amitryptyline 25mg po/day_x000D_
P3: BPH on alfuzosin 10mg po daily_x000D_
_x000D_
BP on home measurment   97/79, 109/78  </t>
  </si>
  <si>
    <t>lower leg swelling for the last one month</t>
  </si>
  <si>
    <t xml:space="preserve">BP:  128 / 80_x000D_
</t>
  </si>
  <si>
    <t xml:space="preserve">Sub optimal bp control + fatty liver </t>
  </si>
  <si>
    <t>OFT, Lipid profile, fbs</t>
  </si>
  <si>
    <t xml:space="preserve">well controlled HTN + Fatty liver on amlodipine 5mg po daily and atrovastatin 20mg po daily </t>
  </si>
  <si>
    <t>BP: 185 / 81_x000D_
FBS ( on 11/4/2016): 70 mg/dl</t>
  </si>
  <si>
    <t>fbs, lipid profile, OFT, U/A</t>
  </si>
  <si>
    <t>DM on  NPH 12/10 IU + HTN on amlodipine -5 mg po/d</t>
  </si>
  <si>
    <t>fbs- 160 , 140, 190, 150_x000D_
no other positive finding</t>
  </si>
  <si>
    <t>adjust insulin and advice</t>
  </si>
  <si>
    <t>T1 DM on NPH 28/14 IU SC BID</t>
  </si>
  <si>
    <t>bp =82/51 pr=48    ecg= Sinus Rhythm, PACs seen in Bigeminy pattern, Left Axis Deviation</t>
  </si>
  <si>
    <t xml:space="preserve">CONTINUE MEDS ,echo </t>
  </si>
  <si>
    <t>BP=119/84, PR=82_x000D_
FBS=104,85,100</t>
  </si>
  <si>
    <t xml:space="preserve">known T2 DM </t>
  </si>
  <si>
    <t>RFT, Lipid profile, Urine protein, FBS</t>
  </si>
  <si>
    <t>P=known T2 DM for the past 6 yrs on MTF 1 gm po bid,  &amp; NPH 20 IU PM[ But She took NPH= 29 IU SC PM]., Pregabalin 75 mg po/d[ But she is not taking Pregabalin ]</t>
  </si>
  <si>
    <t>Back pain associated with headache for the last 01 month</t>
  </si>
  <si>
    <t>BP: 120/50    120/60   145 / 67</t>
  </si>
  <si>
    <t xml:space="preserve">Sub optimal bp control + LBP 20? </t>
  </si>
  <si>
    <t>oft. cbc, u/a, lipid profile</t>
  </si>
  <si>
    <t>HTN with HHD  on Amlodipine 5 mg po/d, Atrovastatin 20 mg po/d &amp; ASA 81 mg po/d</t>
  </si>
  <si>
    <t>tooth pain since 1 wk</t>
  </si>
  <si>
    <t>BP= 128/76   PR=66/min_x000D_
P/E - unremarkable</t>
  </si>
  <si>
    <t xml:space="preserve">Ass;t -Controlled HTN + tooth pain 2ry to ? </t>
  </si>
  <si>
    <t>Plan- Refile medication _x000D_
       - Link to Dental clinic</t>
  </si>
  <si>
    <t>P1 - HTN + ASCENDING AORTIC ANEURISM _x000D_
P2-  DYSLIPIDEMIA _x000D_
Atenolol 100 mg PO/day_x000D_
Amlodipine 5mg Po/day _x000D_
ASA 81mg po/day_x000D_
Atorvastatin 20 mg po daily</t>
  </si>
  <si>
    <t>fbs - 126-142-160- _x000D_
 bp - 111 / 74</t>
  </si>
  <si>
    <t xml:space="preserve">update rft , oft ,se , </t>
  </si>
  <si>
    <t>BP=145/89[ missed his morning dose today]_x000D_
HBPM=123-142/85-92</t>
  </si>
  <si>
    <t>HTN ( Fair BP) + Post thyroidectomy Hypothyroidism</t>
  </si>
  <si>
    <t>Amlodipine 5 mg po/d &amp; Enalapril 10 mg po bid</t>
  </si>
  <si>
    <t>P1 Post thyroidectomy Hypothyroidism P2 HTN; on Amlodipine 5 mg po/d &amp; Enalapril 10 mg po bid</t>
  </si>
  <si>
    <t>BP: 139 / 73_x000D_
FBS: 72    141    135    108 mg/dl</t>
  </si>
  <si>
    <t>CBC, OFT, U/A, L;ipid profile, s/e</t>
  </si>
  <si>
    <t xml:space="preserve">for past 6 wks  thyroxine was d/c b/c of iatrogenic hyperthyroidism (TSH) WAS 0.25_x000D_
subjectively ha easy fatigability </t>
  </si>
  <si>
    <t>bp =140/82 pr=89  updated TSH=39.96</t>
  </si>
  <si>
    <t xml:space="preserve">restart LVT 100 mcg po/d and update TSH after 6wk </t>
  </si>
  <si>
    <t xml:space="preserve">Hypothyroidism + HTN -Levothyroxin 100MIC Po/d - Life stlye modification </t>
  </si>
  <si>
    <t>BP=136/76, PR=78</t>
  </si>
  <si>
    <t xml:space="preserve">AMLODIPINE 10 MG PO/D_x000D_
Advised on LSM _x000D_
Serial BP measurement  </t>
  </si>
  <si>
    <t>P=HTN W HHD + ?T2DM - AMLODIPINE 10 MG PO/D</t>
  </si>
  <si>
    <t>BP: 158 / 83</t>
  </si>
  <si>
    <t>cbc, OFT, Lipid profile, s/e, u/a, fbs</t>
  </si>
  <si>
    <t>VHD+HTN; ON Enalapril 10mg po/d ASA 81 mg po/d Atorvastatin 20 mg po/d</t>
  </si>
  <si>
    <t>FURTHER WORK MUP</t>
  </si>
  <si>
    <t>currently presented with complaint of tiredness , frontal type headache sleepiness,constipation  and lightheadedness</t>
  </si>
  <si>
    <t>bp- 148/ 80 _x000D_
no other positive finding</t>
  </si>
  <si>
    <t>tension headache+? hypothyroidism</t>
  </si>
  <si>
    <t>bp - 154 / 106_x000D_
 - (home record -  140/86 -120/88 - 140/90) _x000D_
 hga1c=  8.1% ,  fbs -  149 - 160 - 149 -190* )  ,</t>
  </si>
  <si>
    <t>send lipid profile - se</t>
  </si>
  <si>
    <t xml:space="preserve">T2DM on metformin 1000 mg po BID and glibenclamide 5 mg po daily +  Hypertensive patient on enalapril 10 mg po BID , atrovastatin 20 mg po daily </t>
  </si>
  <si>
    <t xml:space="preserve">no LOC, body swelling, Fainting, Cheast pain </t>
  </si>
  <si>
    <t>BP=149/70, , PR=52, regular</t>
  </si>
  <si>
    <t xml:space="preserve">Uncontrolled HTN + Bradycardia 2 o ? </t>
  </si>
  <si>
    <t xml:space="preserve">RFT, ECG, FBS, Urine protein </t>
  </si>
  <si>
    <t>P=HTN( for 20 yrs on medication for the last 2 yrs) on Amlodipine 10 mg po/d + Bilateral Knee OA with left calcaneal spur(on follow up at ortho side )</t>
  </si>
  <si>
    <t xml:space="preserve">bp =136/94  pr=75  cr=0.76 </t>
  </si>
  <si>
    <t>fair bp control +?CLBP</t>
  </si>
  <si>
    <t xml:space="preserve">REFIL diclofenac jel prn </t>
  </si>
  <si>
    <t>no cough, no SOBN,no edema, no visual problem, no back pain, no paresthasia, joint mobility good, good balance, good un destanding, cooperative, no obesity, no stress, no psychosocioal dstress, good dietary habit, good hygien 9brush tooth), adherent to medication , toil;eting good, good social interaction. remarks (no breast mass, no vagibnal discharge)weuist circumference 96cm/ height 162 cm= 0.6 pt hs cvisceral obesiuty risk fatty livet. FBS 169 mg/dl B_P 130/90 mmHg</t>
  </si>
  <si>
    <t>sleeps wel,l walking ditance good, muscle strength good, no emotional change,no me,mory loss, good judgement</t>
  </si>
  <si>
    <t>salt restriction, be actiove, minimize coffee, prevention of fall, vegitable and fruit dish, leguimes dish, gety adequate sun light, avoid oillyfatty meal, no alcohol, foot care (hygien, wear loose shoe, becareful while cutting nail, keep moisturuizing legs with vaslin)</t>
  </si>
  <si>
    <t>RVI on HAART, back pasin, diabetes</t>
  </si>
  <si>
    <t>on and off skin rash ( hyperpigmented over the face with little improvement. she also complains joint pain at multiple sites</t>
  </si>
  <si>
    <t>BP: 121/74      PR: 86</t>
  </si>
  <si>
    <t>p1: SLE on hydroxychloroquine 200mg po daily</t>
  </si>
  <si>
    <t>PR=109/M  BP=133 / 80 MMHG</t>
  </si>
  <si>
    <t xml:space="preserve">NO NEW OBJECTIVE </t>
  </si>
  <si>
    <t>ADVICE ON MEDICATION</t>
  </si>
  <si>
    <t>BP- 90/70 fbs 105_x000D_
no other positive finding</t>
  </si>
  <si>
    <t>Problem List_x000D_
P1= type 2 dm( for the past 6 yrs w/c started during pregnancy; on Insulin for 7 mons)+ nephrolithiasis moderate LVH thyrotoxicosis 2RY to retrosternal goiter on NPH 34/30 IU SC BID but she was taking 30/28) Atrovastatin 20 mg po/d</t>
  </si>
  <si>
    <t>she has a hx of intermittent vaginal ulceration of 10 yrs duration</t>
  </si>
  <si>
    <t xml:space="preserve">BP= 119 / 93, PR=85_x000D_
TFT= Not done </t>
  </si>
  <si>
    <t>HTN + hypothyroidism +? STI</t>
  </si>
  <si>
    <t>amlodipine 10 mg po/day, levothyroxine 100 mcg/d_x000D_
Appt with TSH, Free T4_x000D_
Refer for gynecologic evaluation</t>
  </si>
  <si>
    <t>P=HTN + hypothyroidism ( initially corrected); on amlodipine 10 mg po/day, levothyroxine 100 mcg/d</t>
  </si>
  <si>
    <t xml:space="preserve">bp =110/85  power  LUE=1/5 LLE= 4+/5 </t>
  </si>
  <si>
    <t>continue anti-htnsives and physiotherapy</t>
  </si>
  <si>
    <t xml:space="preserve"> P1-left side hemiplegia 2ry to hemorrhagic stroke (right basal ganglia acute ICH with left sub falcine herniation) with mid line shift ICH score 1 P2- newly diagnosed HTN on amlodipine 10 mg po once daily and enalapril 5 mg po BID</t>
  </si>
  <si>
    <t>complains of neck pain</t>
  </si>
  <si>
    <t>p1: RVI on HAART P2. PN on AMT 25mg po daily neurobin 1 tab daily p3. ?Cervical spondylosis VIT D - 11.9 defcicency</t>
  </si>
  <si>
    <t xml:space="preserve">- advice to take medication adherently_x000D_
</t>
  </si>
  <si>
    <t>BP: 98 / 74_x000D_
FBS?</t>
  </si>
  <si>
    <t>cbc, oft, lipid profile, HgA1c, fbs, u/a</t>
  </si>
  <si>
    <t>T2DM +  HTN pt on metformin 1000/500mg po bid [ he took 1000mg po bid],  ,daonil 10mg po 2x , enalapril 10mg 2x [he took enalapril 20mg po bid],  amilodpine 5mg po 1x, Atenolol 50mg po</t>
  </si>
  <si>
    <t>PR=77/M  BP=126 / 69MMHG</t>
  </si>
  <si>
    <t>refill,do lipid profile for the next appointment,appoint for three months.</t>
  </si>
  <si>
    <t>Problem List_x000D_
p1: B. Asthma + Post TB (? COVID) fibrosis on Beclomethasone 2 puffs Bid, Salbutamol puff PRN, Home O2 p3:fatty live + Dyslipidemia on atrovastatin 20mg po day P3. BPH on Uro follow up</t>
  </si>
  <si>
    <t>bilateral leg swelling_x000D_
no bleeding tendency_x000D_
intermitent SOB</t>
  </si>
  <si>
    <t xml:space="preserve">G/APP- well looking_x000D_
V/S PR=85 RR=17 BP=137 / 90 T=36_x000D_
P/E -unremarkable_x000D_
</t>
  </si>
  <si>
    <t xml:space="preserve">Ass't- Controlled HTN + supratheraputic INR </t>
  </si>
  <si>
    <t>Plan- Decrease Warfarine to 2.5mg Po/day_x000D_
      - refile others</t>
  </si>
  <si>
    <t>P-HTN _x000D_
P2- AFib _x000D_
P3- B.Asthma + moderate pulm HTN _x000D_
On Amlodipine 10 mg Po/d, _x000D_
Metoprolol 25 mg po/d, _x000D_
Warfarin 5/2.5 mg po daily, _x000D_
Digoxin 0.125 mg/dl, _x000D_
Salbutamol MDI 100 mcg/dose 2 puffs PRN, Beclomethasone 2 puffs BID_x000D_
Frusemide 40mg /day ....was not taking for 1 month_x000D_
INR=3.7_x000D_
 Bp= 87/60</t>
  </si>
  <si>
    <t xml:space="preserve">bp=138/87  pr=67 </t>
  </si>
  <si>
    <t>refill and appoint 3/12, update cbc, rft,u/a</t>
  </si>
  <si>
    <t>P1- HTN P2- RT hemiparesis 2ry to haemorrhagic stroke (3 years back) Currently on -Enalapril 10mg BID -Amlodipine 10mg /day</t>
  </si>
  <si>
    <t>dyspepsia + cluster headache</t>
  </si>
  <si>
    <t>pantoprazole 40mg daily , ibuprofen 400mg PRN</t>
  </si>
  <si>
    <t xml:space="preserve">bp =135-147 /70-85  fbs=90-110 </t>
  </si>
  <si>
    <t xml:space="preserve">fair bp and good glycemic control </t>
  </si>
  <si>
    <t xml:space="preserve">refil meds ,advice on strict life style modification ,home bp measurement RTC 3/12  </t>
  </si>
  <si>
    <t>T2DM(10years)+ HTN(10years) +OA +Chronic Gout arthritis+ DKD (24 hour protien 1386 mg) on MTF 850mg po bid amlodipine 10mg po daily enalapril 20mg po bid atorvastatin 20mg (Normal Cr, ca, p,vit D)</t>
  </si>
  <si>
    <t>complains pain over the toe</t>
  </si>
  <si>
    <t>bp=135/85 pr=78</t>
  </si>
  <si>
    <t xml:space="preserve">continue medication _x000D_
do cbc,RFT,SE,U/A,URIC ACID_x000D_
</t>
  </si>
  <si>
    <t>BP:  110/70    138 / 85</t>
  </si>
  <si>
    <t>KNOWN ISCHEMIC STROKE PATIENT ON ASA AND ATORVASTATINE 40MG PO PER DAY AND HYPERTENSIVE PATIENT ON AMILODIPIN 10MG AND HCT 12.5 MG PO PER</t>
  </si>
  <si>
    <t xml:space="preserve">D/C ALL MEDICATION OTHER THAN INSULIN - FOR 3 WEEKS </t>
  </si>
  <si>
    <t>FBS - 110 - 90 - 140 - _x000D_
 BP - 163 / 71</t>
  </si>
  <si>
    <t xml:space="preserve">known TYEP 2 DM  +HTN  + PN + degenerative spondylosis patient  CURRENTLY ON  NPH - 28/16 IU SC BID - </t>
  </si>
  <si>
    <t>no cough, no SOB, no edema, no visual problem (one eye bl;ind glaucoma related), no back pain, no parethasia, joint mobility good, good balancve, good junderstanding, cooperative, no obesity, no stress, no psychosocial distress, good dioetary habit, good hygien (brush tooth), no addiction, adherent to medication, topilreting good, good social interaction. remarks (no BPH symptoms, weist circumferance 85 cm/ height 164 cm= 0.5 pt has no visceral obesity. FBS 136 mg/dlk BP 130/80 mmhg</t>
  </si>
  <si>
    <t>salt restriction, be active, minimize coffee, prevenmtionof fall, vegityable and fruit dish, legumes dishj, use only liqyuid oil, get adequate sun light, foot care (hygien, wear loose shjoe, becareful while cutting nail, keep moisturizing legs with vaslin)</t>
  </si>
  <si>
    <t>has burning sensation  of both lower  and upper extetermities</t>
  </si>
  <si>
    <t>PR=72/M  BP=138 / 71 MMHG,FBS=205 MG/DL</t>
  </si>
  <si>
    <t>Same as above+poor glycemic control+PN</t>
  </si>
  <si>
    <t>Refill,NPH 30/20iu,add Amitryptylline 25 mg po HS,investigate</t>
  </si>
  <si>
    <t>P=Known Type 2 DM( for 16 yrs); on NPH=28/18 AM/PM, MTF 500 mg po bid, atrovastatin 20 mg po/d .neurobion 1tab po daily</t>
  </si>
  <si>
    <t>serum ca &amp; serum 25( OH )vit D3</t>
  </si>
  <si>
    <t>BP=136/60, PR=77_x000D_
HBPM=108/70;113/60_x000D_
LS x ray(19/5/16)=degenerative endplate changes +age related decreased bone density_x000D_
Knee X ray(1/2/16)=Knee OA _x000D_
Lower extremity doppler u/s(12/11/15)=Peripheral arterial disease (right lower extremity)</t>
  </si>
  <si>
    <t xml:space="preserve">Controlled HTN + LS degenerative spondylosis +  Rt knee OA + PAD +? Osteoporosis 2 to Vit-D deficiency  </t>
  </si>
  <si>
    <t xml:space="preserve">serum ca ionized &amp; serum 25( OH ) vit D3_x000D_
Amlodipine 5 mg po/d, Enalapril 5 mg po/d,ASA 81 mg po day, atrovastatin 40 mg po day, Meloxicam 15 mg po PRN </t>
  </si>
  <si>
    <t>P=HTN; on Amlodipine 5 mg po/d, Enalapril 5 mg po/d P2. Degenerative lumbar spondylosis on Meloxicam 15 mg po/d, ASA 81 mg po day, atrovastatin 40 mg po day</t>
  </si>
  <si>
    <t xml:space="preserve">BP = 160/85 ( home recording was 140/85 )    FBS=137 ,138,150 </t>
  </si>
  <si>
    <t xml:space="preserve">refil  med ,home measurement of bp </t>
  </si>
  <si>
    <t xml:space="preserve">BP=110/90 PR=90 </t>
  </si>
  <si>
    <t>Known hypertensive + Chronic small Vessel ischemia + Bell"s Palsy+PREDIABETES</t>
  </si>
  <si>
    <t>CONTINUE MED_x000D_
LIFE STYLE MODIFICATION _x000D_
hgba1c after 3 month</t>
  </si>
  <si>
    <t>Known hypertensive + Chronic small Vessel ischemia + Bell"s Palsy+PREDIABETES(HGBA1C=6.3)</t>
  </si>
  <si>
    <t>FB S- 105-92-101-88-133-121-</t>
  </si>
  <si>
    <t xml:space="preserve">SEND  RFT , SE - HGA1C </t>
  </si>
  <si>
    <t>TYPE1 DM ( for 10+ yr ) + VITILIGO ON MIXTARD INSULIN 34/24 IU AM/PM</t>
  </si>
  <si>
    <t>cramp abdominal pain associated with constipation with straining</t>
  </si>
  <si>
    <t xml:space="preserve">BP: 130 / 72_x000D_
FBS? </t>
  </si>
  <si>
    <t xml:space="preserve">Same    + constipation 20? </t>
  </si>
  <si>
    <t>FBS, lipid profile, abdominal u/s, stool, ECHO</t>
  </si>
  <si>
    <t>p1: T2 DM on NPH 30/20 iu_x000D_
p2:  CRVHD with moderate MR, moderate AR and Mild PHTN on lasix 20mg po daily and spironolactone 12.5mg po daily _x000D_
p2: Cholelithiasis on follow up at SRC</t>
  </si>
  <si>
    <t>no new complaints, but pt was not on physiotherapy</t>
  </si>
  <si>
    <t>bp=121/70  pr=67  rr-16</t>
  </si>
  <si>
    <t>P1- GBS , P2 - Dysautonomia( c) On Gabapentine 300mg PO BID, Rivaroxaban 10mg PO daily, physiotherapy</t>
  </si>
  <si>
    <t>p1: HTN on Amlodipine 5mg/,day, Atorvastatin 20mg/day p2: Lumbar Degenerative spondylosis on Meloxicam 15 mg po daily P3: Bilateral sacroiliitis (has follow up at Ortho side)</t>
  </si>
  <si>
    <t>further up work up</t>
  </si>
  <si>
    <t>BP: 102 / 68</t>
  </si>
  <si>
    <t>HTN + HHD on Enalapril 5mg po daily and Lasix 20mg po daily</t>
  </si>
  <si>
    <t>bp=129 / 68  pr=81 rr-17</t>
  </si>
  <si>
    <t xml:space="preserve">BILATERAL LEG EDEMA &gt;  AFTER AMLODIPINE INITATION </t>
  </si>
  <si>
    <t xml:space="preserve">SAME + R/O DRUG EFFECT </t>
  </si>
  <si>
    <t xml:space="preserve">SEND U/A . RFT , SE </t>
  </si>
  <si>
    <t>HTN  0 ON AMLODIPINE 10 MG PO DAILY , NEUROBION 1 TAB PO DAILY +DyslipidimiaATROVASTATIN 20 MG PO DAILY  ,  +Mild BPH</t>
  </si>
  <si>
    <t>bp=130/90 pr=80</t>
  </si>
  <si>
    <t>mild hydronephrosis + UTI</t>
  </si>
  <si>
    <t xml:space="preserve">meloxicam 15mg po PRN </t>
  </si>
  <si>
    <t>mild hydronephrosis + UTI....abdominal u/s=solitary rt kidney with multiple cysts</t>
  </si>
  <si>
    <t>complains repeatedhigh blood sugar in the mornings( 150,168,170)</t>
  </si>
  <si>
    <t>fbs-150 130/80_x000D_
no other positive finding</t>
  </si>
  <si>
    <t>poorly controlled T2DM+ dyslipidemia</t>
  </si>
  <si>
    <t>adjust tinsulin to 26/20 , atrovastatin 20mg daily and advice</t>
  </si>
  <si>
    <t>known T2DM on NPH 26/16 iu sc BID metformin 500 mg po/bid</t>
  </si>
  <si>
    <t xml:space="preserve">Flank pain more on left side and lower abdominal pain </t>
  </si>
  <si>
    <t xml:space="preserve">BP: 113 / 69_x000D_
FBS: 120-172_x000D_
Lipid profile: tc: 103   HDL: 52   LSL: 31_x000D_
RFT: Cr: 0.5   urea: 13_x000D_
vitamin D: 37 </t>
  </si>
  <si>
    <t xml:space="preserve">Same    + ? nephrolithiasis </t>
  </si>
  <si>
    <t xml:space="preserve">HgA1C , abdominopelvic u/s   </t>
  </si>
  <si>
    <t xml:space="preserve">p1: Known T2DM on MTF 500 mg bid_x000D_
p2:  Remnant CD stone </t>
  </si>
  <si>
    <t xml:space="preserve">ixs cbc=wnr  electrolyte wnr HGA1C=8%  BP =142/93  FBS=105 </t>
  </si>
  <si>
    <t>no cough, no SOB, no edema, no visual probl;em, nom back pain, no paresthasia, joint mobility good, good balance, good undedrstanding, cooperative, no obesity, no stress, no psychosopcial distress, good diotary habit, berush tooth, no addiction, adherent to medication, toileting good, good social interactrion. remarks (NO BPH sy,mptoms) weist circumferance 109 cm/ height 184 cm  = 0.6 pt has viscveral obesity risk fatty livetr. BP 130/80 mmHg</t>
  </si>
  <si>
    <t>sleeps well, walking distance good, muscle strength good, no emotional xchange, no mem,ory loss, good judgem,ent</t>
  </si>
  <si>
    <t>sal;t restyrictioon, bve active, minimize coffee, preventionof fall, vegitable and fruit dish, get adequate sun light, legumes dish, avoid alcohol, avooid fattyoilly food, eat (banana, tomattoo, pottato for pottasium supplementation)</t>
  </si>
  <si>
    <t xml:space="preserve">BP- 119 / 73_x000D_
 VITAMIN D - 5.6 </t>
  </si>
  <si>
    <t xml:space="preserve">ADD VIT D SUPPLEMENT - REFILL OTHERS </t>
  </si>
  <si>
    <t xml:space="preserve">chronic brain ischemia ON ASA 81 MG O DAILY , ATROVASTATIN 40 G MPO DAILY ,  NEUROBIN 1 TAB PO DAILY , </t>
  </si>
  <si>
    <t>no cough, no SOB, no edema,no visual problem, no back, no paresthasia, joint mobility good, good balance, good understanmding,cooperative, no obesity, no stress,no psychosocioal diostress, good dietyary habit, good hgienm n(briush tooth), no addiction,adhjerent to medication, toileting good, good social interactiobn. remarks (no BPH symptoms, , weist circumferance 105 cm/ heighjt 160 cm= 0,65 pt has visceral obesity risk fatty liverFBS 135 mg/dl, BP 160/90 mmHg</t>
  </si>
  <si>
    <t>salt resytiction, be actiove, minimize coffee , prevention of fall, veghitable and fruit dish, nno legumes dishm, iuase only liquid oil, get adequatye sun light, avoid oillyfatty food, no alcohol, foot care (hygien, wear loose shoe, becatreful whjile cuttig nail, keep moisturizing legs with vaslin)</t>
  </si>
  <si>
    <t>diabetes, hy[pertension, dyslipidemia, gout</t>
  </si>
  <si>
    <t xml:space="preserve">BP: 124 / 88_x000D_
FBS: 113mg/dl </t>
  </si>
  <si>
    <t>cbc, oft, s/e,crp, RF</t>
  </si>
  <si>
    <t>p1: T2DM on MTF 500mg po bid_x000D_
 p2: HTN on amlodipine 10mg po daily and losartan 50mg po daily _x000D_
p3: RA on MTX 7.5 mg po/week, Folic acid 5 mg po every otherday  ( who discontinue for the last two months)</t>
  </si>
  <si>
    <t>Rt flank pain w/c radiates to the rt leg of 2 mons duration. She has also Lt shoulder pain of same duration</t>
  </si>
  <si>
    <t>BP=131 / 69   PR=68_x000D_
FBS=130-200</t>
  </si>
  <si>
    <t>Poorly controlled T2 DM + Controlled HTN + lumbar degenerative Spondylosis + ? Nephrolithiasis + ? Lt Frozen shoulder to R/o OA</t>
  </si>
  <si>
    <t>OFT, FBS, Lipid profile, U/A, CBC, Abdominopelvic u/s, Lt shoulder x ray</t>
  </si>
  <si>
    <t xml:space="preserve">P=T2 DM + HTN + lumbar degenerative Spondylosis; on MTF 1 mg po bid Daonil 5 mg po bid, Enalapril 5 mg po bid Atenolol 25 mg po/d, Pantoprazole 40 mg po/d </t>
  </si>
  <si>
    <t>G/App- ASL_x000D_
V/S- BP=115/75 PR=98/min T=38.9_x000D_
Chest -clear_x000D_
GUS- Lt CVA tenderness_x000D_
Other systems- unremarkable</t>
  </si>
  <si>
    <t>Ass't- AFI 2ry to?</t>
  </si>
  <si>
    <t xml:space="preserve">Plan- CBC,Blood film,Urine analysis, Abdominal US,RBS </t>
  </si>
  <si>
    <t>Complain global type of pain with High grade fever of 4 dys duration._x000D_
- has also mayalgia, bilateral flank pain, loss of appetite and profuse sweating._x000D_
- has urinary frequency and burning sensation. _x000D_
- No chronic illness_x000D_
- he was given Ciprofloxacillin 500mg at HC and took 2 doses_x000D_
- has travel Hx to Debrezeyit 3 days back</t>
  </si>
  <si>
    <t>stable_x000D_
SMBG= FBS- 400,209,248,245,230,207,194,145,305,193,242,160, 139</t>
  </si>
  <si>
    <t>Well controlled HTN + Newly dx T2DM on LSM</t>
  </si>
  <si>
    <t xml:space="preserve">Refill_x000D_
SMBG and LSM_x000D_
send HgA1c and appoint for 1wk_x000D_
</t>
  </si>
  <si>
    <t>Known HTN + Newly Dx DM +Dyslipidemia + Left nephrolithiasis+erectile dysfunction ON: Amilodipine/valsartan 5/160 mg po daily</t>
  </si>
  <si>
    <t xml:space="preserve">last visit  TSH was wnr  and scheduled for surgery nxt wk _x000D_
 bp=130/90 pr=83 </t>
  </si>
  <si>
    <t xml:space="preserve">TMNG (C)           </t>
  </si>
  <si>
    <t>TMNG + HTN with HHD ON PTU 100MG PO TID,Propranolol 20 mg po BID, Losartan 50 mg po daily</t>
  </si>
  <si>
    <t>Plan- CBC,Blood film,Urine analysis, Abdominal US,RBS , RFT</t>
  </si>
  <si>
    <t>advice for adherent intake of medication</t>
  </si>
  <si>
    <t>no new complaint patient didn't come HBV viral load= not detectable</t>
  </si>
  <si>
    <t>patient didn't come HBV viral load= not detectable</t>
  </si>
  <si>
    <t xml:space="preserve">Update Abdominal u/s </t>
  </si>
  <si>
    <t>P=Chronic viral hepatitis</t>
  </si>
  <si>
    <t>no cough, no SOb, no edema, no visual problem evaluted, no back pain, no paresthasioa,joint mobility good, good nbalance, good undrrstanding, cooperative, no obvbesuity, no stress, no psychosocial distress, goo d dietary habit, good hygien 9brush tooth), adherenmt to medication, toileting good, good social interaction. remarks 9no breast mass, no vaginal discharghe) BP 160/70 mmhg</t>
  </si>
  <si>
    <t>sleeps well, walking distance good, muscle strenmgth good, no em,otyion al change,no memory loss, good judgement</t>
  </si>
  <si>
    <t>salt restriction, be actiove, minimize coffee, vegitable and fruit dish, legumes dish, get adequate sun light, avoid oillyfatty food, n alcohol</t>
  </si>
  <si>
    <t>bp-97 / 75  pr=110  rr-16</t>
  </si>
  <si>
    <t>improving..........</t>
  </si>
  <si>
    <t>update cbc, lft,rft, initiate HAART after 3 weeks , continue other mgt</t>
  </si>
  <si>
    <t xml:space="preserve">Newly diagnosed Stage 4 RVI(cd4- 110) + PCP+ Disseminated TB + PML +VITD Insufficiency (10.9) + DILI(resolved)_x000D_
 on Anti TB RHZE 3tbs PO daily (9th day) Pyridoxine 25 mg po daily Cotrimoxazole 960mg po daily -VITD 50000IU PO weekly,_x000D_
</t>
  </si>
  <si>
    <t xml:space="preserve">fb s- 77-62*- 58* - 131-71 - 131 -55* - 80 - 69 * _x000D_
 bp - 144/70 - 78 _x000D_
 hga1c - 6.9% </t>
  </si>
  <si>
    <t>make nph -  24/10 iu , candesartan 16 mg+ hct - 12.5 mg po daily  , ASA 81 mg po/day rosuvastatin 19 mg po/day-</t>
  </si>
  <si>
    <t xml:space="preserve">type 2 dm NPH 30/20 iu sc am/pm and HTN on candesartan 16 mg po/day ASA 81 mg po/day rosuvastatin 10 mg po/day , pantoprazol 20 m gpo daily , amt  12.5 mg po daily </t>
  </si>
  <si>
    <t xml:space="preserve">Blurring of vision, foreign body sensation </t>
  </si>
  <si>
    <t xml:space="preserve">BP:  150 / 88_x000D_
FBS: 143    156   258   204   </t>
  </si>
  <si>
    <t>poor glycemic control + newly diagnosed HTN +? Diabetic retinopathy</t>
  </si>
  <si>
    <t>NPH 34/24IU, MTF 500 mg bid, atorvastatin 20mg po daily, enalapril 5mg po daily_x000D_
link to ophthalmology</t>
  </si>
  <si>
    <t>T2DM on Mixtard 34/24IU ( but previous she is on NPH 34/24) , MTF 500 MG PO BID</t>
  </si>
  <si>
    <t xml:space="preserve">no SOB, Chest pain or PND_x000D_
</t>
  </si>
  <si>
    <t xml:space="preserve">BP= 150 / 90, PR=84 </t>
  </si>
  <si>
    <t>NYHA class IV CHF 2ndry to HHD + Uncontrolled HTN + hypothyroidism</t>
  </si>
  <si>
    <t>P=NYHA class IV CHF 2ndry to HHD + HTN + hypothyroidism; ON ASA  81 MG PO /D , ATROVA - 20 MG PO/D, ENALAPRIL 2.5 MG PO/D , SPIROLACTONE 25 MG PO/S , LASIX 40 MG PO/D , LEVOTHYROXINE 100 MCG PO/D</t>
  </si>
  <si>
    <t xml:space="preserve">no new compliant _x000D_
discharged 2 wk  back from medical ward with rivaroxaban 15 mg po bid </t>
  </si>
  <si>
    <t>Segmental PTE with Proximal and Distal Lt Leg DVT + Post Pyeloplasty</t>
  </si>
  <si>
    <t xml:space="preserve">rivaroxaban 20 mg po/d  </t>
  </si>
  <si>
    <t xml:space="preserve">Acute Segmental PTE with Proximal and Distal Lt Leg DVT + Post Pyeloplasty </t>
  </si>
  <si>
    <t>fb s- 270 - 250 _x000D_
 bp -81 17 162 / 79</t>
  </si>
  <si>
    <t xml:space="preserve">send u/a  rbs -  rft , se </t>
  </si>
  <si>
    <t xml:space="preserve">POORLY CONTROLLED Type II DM+ HTN on nph -  16/8 iu ( 10/8 iu sc bid ), mtf 500 mg po daily ,  enalapril 10 mg po bid,  amlodipine 10 mg po daily , atrovastatin 40 mg po daily </t>
  </si>
  <si>
    <t xml:space="preserve">BP=143/94   PR=76/min  </t>
  </si>
  <si>
    <t xml:space="preserve">Ass't-= Uncontrolled Type 2 DM +Dyslipidemia  + Hypertensive </t>
  </si>
  <si>
    <t xml:space="preserve">Plan- Increase MTF to 1gm PO BID_x000D_
       - Start Enalapril 5mg /day_x000D_
       - Hg A1C, Echo, ECG_x000D_
        - come with measured BP, and Blood sugar levels   _x000D_
</t>
  </si>
  <si>
    <t xml:space="preserve">P1- Type 2 DM since 7 yrs_x000D_
    On MTF 500mg BID_x000D_
         Daunil 10mg Daily_x000D_
         Atrovastatin 20mg PO/day_x000D_
Updated Ix_x000D_
FBS=185mg/dl_x000D_
CBC=Normal , _x000D_
RFT = Creat=0.9, Urea=29_x000D_
Tot Chole=108, TG=296, LDL=41,HDL=31_x000D_
Urine analysis=Unremarcable_x000D_
Abdominal U/S - unremarcable_x000D_
_x000D_
</t>
  </si>
  <si>
    <t xml:space="preserve">easy fatiguability, sleep disturbance, palpitation   _x000D_
</t>
  </si>
  <si>
    <t>stable_x000D_
PR-67 RR-17 BP-110 / 52 T-36_x000D_
Last TFT(on 24/05/23)- fT4 1.33(0.9-1.7)     FT3- 3.52(2-4.4)</t>
  </si>
  <si>
    <t>ACOS with Corpulm + TMNG</t>
  </si>
  <si>
    <t>REFILL_x000D_
update TFT, ECG</t>
  </si>
  <si>
    <t>ACOS with Corpulm + TMNG on:_x000D_
_x000D_
 PTU 100x2, Digoxin 0.125/d, Furosemide 20x1, atenolol 25x1, Salbutamol MDI 2 puffs PRN , beclomethasone 1 puffs BID, Omeprazole 20 mg po daily/ 4 weeks</t>
  </si>
  <si>
    <t xml:space="preserve">BP:  169 / 93   PR: 96 _x000D_
ECHO: Moderate concentric LVH with preserved LVS function ( LVEF: 60%, TAPSE 21) </t>
  </si>
  <si>
    <t>poor bp control + HHD with pEF</t>
  </si>
  <si>
    <t>CBC, OFT, S/E,U/A, lipid profile</t>
  </si>
  <si>
    <t>bp=103 / 78  pr=112 rr=17  INR=1.54</t>
  </si>
  <si>
    <t>make warfarin 2.5/5mg po/day, appoint with INR, Link to hepatitis clinic</t>
  </si>
  <si>
    <t>Rt Proximal acute DVT (1 month and 2 weeks) + Chronic HBV_x000D_
ON Warfain 2.5 mg po/day</t>
  </si>
  <si>
    <t>complains bilateral leg swelling and easy fatigability of 4 months duration_x000D_
he also has bilateral knee pain and backpain for morethan 10 years  which exacerbates recently. HE ALSO COMPLAINS NUMBNESS IN EXTREMITIES</t>
  </si>
  <si>
    <t>bp-160/70 fbs-_x000D_
cvs- si and s2 well heard nomurmur_x000D_
MSS- grade 2 bilateral pitting leg edema, limited tange of movement at knee joints bilaterally</t>
  </si>
  <si>
    <t>known T2dm+HTNSIVE+ PN 2RY TO ?</t>
  </si>
  <si>
    <t xml:space="preserve">known T2 DM + HTN+ PN ; -On NPH 26/18 iu, MTF 850 mg BID, ASA 81mg/day, Atrovastatin 20mg/day, Enalapril 10mg bid and Vitamin B1 + Vitamin B6 + Vitamin B12 - (100mg + 200mg + 1000mcg) 1 tab/day Amitriptyline 25 mg po/d </t>
  </si>
  <si>
    <t>PR=133 / 82, PR=96_x000D_
HgA1c on 28/12/23=8.9%</t>
  </si>
  <si>
    <t>Poorly controlled Type II DM + Controlled HTN</t>
  </si>
  <si>
    <t>NPH 30/18 IU SC BID, INC. Metformin 850 mg po BID , Enalapril 10 mg po BID, D/C HCT 25 mg po daily &amp; Inc. Amlodipine 10 mg po/d</t>
  </si>
  <si>
    <t>P= Type II DM + HTN; on NPH 30/18 IU SC BID, Metformin 500 mg po BID , Enalapril 10 mg po BID, HCT 25 mg po daily &amp; Amlodipine 5 mg po/d</t>
  </si>
  <si>
    <t xml:space="preserve">constipation for the last one week duration </t>
  </si>
  <si>
    <t xml:space="preserve">BP: 121 / 70_x000D_
FBS: 110mg/dl ( week back home record) </t>
  </si>
  <si>
    <t xml:space="preserve">Good bp control + good glycemic control + constipation 20? </t>
  </si>
  <si>
    <t>cbc, OFT, Stool, s/e, lipid profile, u/a</t>
  </si>
  <si>
    <t xml:space="preserve">tsh - 4.08 , f t4 - 0/94 , f t3 -  2.38 _x000D_
 hga1c - 6.1 </t>
  </si>
  <si>
    <t xml:space="preserve">make levothyroxine 25mcg po daily - refill others - 1 month - </t>
  </si>
  <si>
    <t>no cough, no SOB, no edema, no visual problem, no back pain,no paresthasia, joint mobility left knee creptaytion and clinging senmsdation (osteoarthrites), good balance, good undrstanmding, cooperastive, no obesit, no stress, no psychosocial distress,good dietary habit, adherent to medication, good hygien, toliting (squating problem), good social interaction.  remarks (no breast mass, no vaginal discharghe) weist circumferance 115 cm/ height 158 cm= 0.7 pt has visceral obersity risk fatty liver</t>
  </si>
  <si>
    <t>sleeps poorly, walking distance good, muscle strength good, no emotional chanmge,no memory loss, good judgement</t>
  </si>
  <si>
    <t>salt restriction, bvbe active, minimize coffee, preventio n of fall, vegitable and fruit dish, legumes dish, avoid oillfatty food, no alcohol, get adequate sun light, foot care (hygien, wear loose shoe, becareful while cutting nail, keep moisturizing legs with vaslin)</t>
  </si>
  <si>
    <t>hypertension, dyslipidemia, diabetes, HHD</t>
  </si>
  <si>
    <t>no new compaints</t>
  </si>
  <si>
    <t>bp=122 / 77  pr=83 rr=17   hga1c=6.2    crea= 0.7</t>
  </si>
  <si>
    <t>good gycemic control</t>
  </si>
  <si>
    <t>- he d/c his medications for the last three weeks_x000D_
-   bilaterl flank apin for the last three weeks</t>
  </si>
  <si>
    <t xml:space="preserve">BP: 108 / 71_x000D_
FBS: 86   75   91   85   (  measurements after he d/c his medications) _x000D_
HgA1c: 6% </t>
  </si>
  <si>
    <t xml:space="preserve">good glycemic control + ? nephrolithiasis </t>
  </si>
  <si>
    <t>u/a, abdominal u/s, RFT</t>
  </si>
  <si>
    <t>T2 DM On MTF 500 mg po daily</t>
  </si>
  <si>
    <t>BP=143/70, PR=62_x000D_
FBS=83-90</t>
  </si>
  <si>
    <t xml:space="preserve">Advised On LSM _x000D_
 NPH 14/12 IU BID, Atrovastatin 20 mg po/d_x000D_
</t>
  </si>
  <si>
    <t>COMPLAINS BILATERAL LEG SWELLING OF 2 WEEKS DURATION</t>
  </si>
  <si>
    <t>BP- 125/70_x000D_
MSS-G2 BILATERAL PITTING LEG EDEMA</t>
  </si>
  <si>
    <t xml:space="preserve">DO RFT AND ECG, CONSIDER FROSEMIDE 20MG BID </t>
  </si>
  <si>
    <t>she complains VERTIGO since last week</t>
  </si>
  <si>
    <t>STABLE_x000D_
BP- 150/90  FBS- 160</t>
  </si>
  <si>
    <t xml:space="preserve">Poorly controlled HTN + Poorly controlled DM </t>
  </si>
  <si>
    <t>send hgA1c make enalapril 15/10mg po bid refill others_x000D_
advice on SMBG , LSM_x000D_
adjust medication after collecting results</t>
  </si>
  <si>
    <t>bp - 133 / 80_x000D_
 fbs - ?</t>
  </si>
  <si>
    <t xml:space="preserve">send rb s- urine ketone </t>
  </si>
  <si>
    <t>known T2DM + HTN + bipolar disorder + ? Parkinson disease p2: cholelthasiesis on follow up at surgical side</t>
  </si>
  <si>
    <t xml:space="preserve">toothache of 2 days duration  </t>
  </si>
  <si>
    <t xml:space="preserve">bp =143/88   fbs not determined _x000D_
</t>
  </si>
  <si>
    <t xml:space="preserve">newly dxed T2DM + DENTAL CARRIES _x000D_
STAGE i HTN </t>
  </si>
  <si>
    <t xml:space="preserve">CONTINUE NPH 26/18 AND HAVE HBGM ,atorvastatin 20 mg po/d   ophthalmologic evaluation  link to dental side  appoint after 2wk with HBGM adviced on   life style mgt </t>
  </si>
  <si>
    <t xml:space="preserve">Newly dx' d Type 2 DM with mild DKA ( corrected) discharged from ward  1wk back _x000D_
 on nph 24/18  atrovastatin 20 mg po/d_x000D_
HGA1C= 9.9 </t>
  </si>
  <si>
    <t>no cough, no SOB, no edema, no visual problem,no back pain, no parsesthasia, joint mobility good, hgood balance, good understanding, cooerative, no obesity, no stress, no psychosocial distress, good dietary habit, good hygien, adherent to medication, toileting good, good social interaction. remarks 9no breaast mass, no vaginal discharghe) weist circumferance 100cm/ height 158 cm= 0.6 pt has visceral obesity risk fatty liver. FBS 162 mg/dl BP 120/70 mmHg</t>
  </si>
  <si>
    <t>skleeps well, walking distance good,muscle styength good, no emotional change,no memory loss, good judgement</t>
  </si>
  <si>
    <t>salt restriction,be active, minimize coffee,vegiotabvle and fruit dish, legumes dish, prevention of fall, get adequate sun light, avoid oillyfatty food, no alcohol</t>
  </si>
  <si>
    <t>diabets, hypertension, dyslipidemia</t>
  </si>
  <si>
    <t>bilateral leg swelling persisted</t>
  </si>
  <si>
    <t xml:space="preserve">G/App- well looking_x000D_
PR=92/min     RR=17     BP=130 /85 _x000D_
Chest -clear_x000D_
MSS/INT- grade 1  pedal and pretibial edema_x000D_
</t>
  </si>
  <si>
    <t>Plan- Refile medications_x000D_
       -Increase dose of Frusemide to 40mg BID</t>
  </si>
  <si>
    <t xml:space="preserve">P1- IHD _x000D_
P2-HTN_x000D_
P3-TII DM _x000D_
on ASA 81 mg d, _x000D_
Atorvastatin 20 mg d , _x000D_
Amlodipine 10 mg d, _x000D_
Metoprolol 25 mg po/d,_x000D_
Enalapril 10 mg Bid, _x000D_
Furosemide 40 mg d, _x000D_
NPH 16/4 IU, _x000D_
MTF 1000 mg Bid _x000D_
_x000D_
FBS- not measured_x000D_
Updated Ix_x000D_
  Urine analysis- non revealing_x000D_
   RFT- Creat=1, Urea=45_x000D_
Lipid prof- TG=103,Tot Chol=132, LDL=59, HDL=46_x000D_
_x000D_
</t>
  </si>
  <si>
    <t>BP- NORMAL RECORDS OF BP _x000D_
 TODAYS BOP-120/85</t>
  </si>
  <si>
    <t>NORMOTENSIVE</t>
  </si>
  <si>
    <t>MP with (EF=15%) P2- Lt side body weakness 2ry to Ischemic stroke 1 yr back on ASA 81mg /day - Furosemide 40mg PO BID( discontinued his medication and reintiated a week back)</t>
  </si>
  <si>
    <t xml:space="preserve">advice on adherent medication intake_x000D_
advice on physiotherapy </t>
  </si>
  <si>
    <t xml:space="preserve">NO NEW COMPLAINT _x000D_
COME FOR FOLLOWUP_x000D_
</t>
  </si>
  <si>
    <t>SAME +NORMOTENSIVE</t>
  </si>
  <si>
    <t xml:space="preserve">Problem List_x000D_
peripheral Neuropathy sec to low Vitamin D on vitamin D therapeutic dose_x000D_
</t>
  </si>
  <si>
    <t xml:space="preserve">P1- IHD _x000D_
P2-HTN_x000D_
P3-TII DM _x000D_
on ASA 81 mg d, _x000D_
Atorvastatin 20 mg d , _x000D_
Amlodipine 10 mg d, _x000D_
Metoprolol 25 mg po/d,_x000D_
Enalapril 10 mg Bid, _x000D_
Furosemide 40 mg d, _x000D_
NPH 20 /- IU, _x000D_
MTF 1000 mg Bid _x000D_
_x000D_
FBS- not measured_x000D_
Updated Ix_x000D_
  Urine analysis- non revealing_x000D_
   RFT- Creat=1, Urea=45_x000D_
Lipid prof- TG=103,Tot Chol=132, LDL=59, HDL=46_x000D_
_x000D_
</t>
  </si>
  <si>
    <t xml:space="preserve">no hx of legs &amp; arms burning &amp; tingling pain </t>
  </si>
  <si>
    <t>HBPM= 110-127/79-82_x000D_
FBS= 128-136</t>
  </si>
  <si>
    <t xml:space="preserve">MTF 500mg po BID, doanil 10g po BID, Enalapril 5 mg Po BID, Change Nifedipine 20mg po daily, to Amlodipine 5 mg po/d_x000D_
Appt after 1 mon with serial Bp measurement </t>
  </si>
  <si>
    <t>P: T2 DM( for 18 yrs)+ HTN( for 28 yrs) + PN; on MTF 500mg po BID, doanil 10g po BID, Enalapril 10mg Daily, Nifedipine 20mg po daily, Atrovastatin 20 mg po/d[ But he is not took Atrovastatin]</t>
  </si>
  <si>
    <t>fbs- 140 -  181 - 144- 295 - 220 -   bp 109 / 73</t>
  </si>
  <si>
    <t xml:space="preserve">see management _x000D_
- (  make MTF  500  mg po bid )  - 3 MONTH S- </t>
  </si>
  <si>
    <t>Type 2 DM - on  NPH  - 20/10 iu sc bid mtf -  1000 mg po daily</t>
  </si>
  <si>
    <t>stable_x000D_
pr-74 rr-18 bp-132 / 84 t-36</t>
  </si>
  <si>
    <t xml:space="preserve">HF 2ry ?DVHD (mild AR &amp; MR) + Mild LVH with Grade I DD + 1st Degree AV </t>
  </si>
  <si>
    <t xml:space="preserve">BP: 161 / 70_x000D_
FBS: 124   75   87   112   85  </t>
  </si>
  <si>
    <t xml:space="preserve">Sub optimal bp control + good glycemc control </t>
  </si>
  <si>
    <t>has lower abdominal pain of three months</t>
  </si>
  <si>
    <t xml:space="preserve">PR=102/M  BP=111 / 73MMHG </t>
  </si>
  <si>
    <t>Same as above+?cystitis+?myoma</t>
  </si>
  <si>
    <t>P1=Well controlled HTN P2= PN; P3= SIMPLE LIVER CYST + UMBLICAL HERNIA on Amlodipine 5 mg po/d, HCT 25 mg po/d, Amitriptyline 25 mg po/d, Meloxicam 15 mg po/d</t>
  </si>
  <si>
    <t xml:space="preserve">CRAMPY LOWER ABDOMINAL PAIN </t>
  </si>
  <si>
    <t>BP =123/70  PR=80</t>
  </si>
  <si>
    <t xml:space="preserve">REFIL    ,DO STOOL EXAM </t>
  </si>
  <si>
    <t>HTN + LBP with Radiculopathy 2ry to DDD +rt hip OA on amilodipine 10 mg po daily</t>
  </si>
  <si>
    <t>COMPLAINS LOWER BACK PAIN AND LEFT LEG PAIN OF 2 MONTHSDURATION, SHE ALSO HAS NUMBNESS OF LEFT LEG AND TIGH</t>
  </si>
  <si>
    <t>BP-120/90_x000D_
NO OTHER OSITIVE FINDING</t>
  </si>
  <si>
    <t>FAIRLY CONTROLLED HTN+ CLBP2RY TO ?+VARICOSE VEIN</t>
  </si>
  <si>
    <t xml:space="preserve">KNOWN HTNSIVE ON NIFEDIPINE 20MG BID </t>
  </si>
  <si>
    <t>PR=75/M  BP=150 / 78MMHG</t>
  </si>
  <si>
    <t>refill with the medications.</t>
  </si>
  <si>
    <t>HTN + Dyslipidemia + PN on Medications</t>
  </si>
  <si>
    <t xml:space="preserve">BP:  103 / 60    PR: 79 </t>
  </si>
  <si>
    <t>Well controlled HTN + DCMP</t>
  </si>
  <si>
    <t xml:space="preserve">HTN + DCMP  on enalapril 5mg po bid, Lasix 40mg po daily, spironolactone 25mg po daily, digoxin 0.125mg po daily and ASA 81 mg po daily </t>
  </si>
  <si>
    <t>no fever, chills or rigors</t>
  </si>
  <si>
    <t xml:space="preserve">BP=147 / 74, PR=77_x000D_
FBS=113-175-240-210-270-272-288[ She d/c her medications for the last 3 days b/c of shortage of NPH]_x000D_
</t>
  </si>
  <si>
    <t>Poorly controlled Type 2 DM + ? DKA +HTN</t>
  </si>
  <si>
    <t>P=Type 2 DM + HTN; on  NPH=14/6 AM/PM[ She d/c her medications for the last 3 days b/c of shortage of NPH], MTF 1 gm PO BID[ But she took MTF 500 mg po bid], Amlodipine 10 mg po/d</t>
  </si>
  <si>
    <t xml:space="preserve">LOW BACK PAIN ,  BURNING TYPE OF PAIN OF EXTERMITES AND DIFFICULTY  TO SIT AND </t>
  </si>
  <si>
    <t xml:space="preserve">BP -130  169 / 82_x000D_
 ECG     12/02/16 = borderline left ventricular hypertrophy suspected </t>
  </si>
  <si>
    <t xml:space="preserve">LINK BACK TO   MRC - 2/5/16 _x000D_
- LINK BACK TO TB CLINIC  , ONOCOLOGY CLINIC </t>
  </si>
  <si>
    <t xml:space="preserve">SCAP WITH PARAPNEUMONIC EFUSION( treated ) + KNOWN RVI ON HAART (stage T3 ) +18TH DAY  POST chest tub CLOSER DAY AFTER chest tube insertion done done for the indication of complicated parapneumonic effusion vs malignant pleural effusion(mesothelioma cytology confirmed) + ?TB pleurisy + known asthmatic + 23 RD th post pleurodesis day for the indication of malignant pleural effusion + hydropneumothorax Plan- </t>
  </si>
  <si>
    <t>NO NEW COMPLAINT , COME FOR RESULT</t>
  </si>
  <si>
    <t>DO SERUM CALCIUM AND SERUM VIT D</t>
  </si>
  <si>
    <t>No new compliant_x000D_
no orthostatic hypotension</t>
  </si>
  <si>
    <t>PR=88/min RR=18 BP= 90/60 (at MRC) , 85/54 (at Triaj)_x000D_
Chest- scatered wheez_x000D_
Others -unremarcable</t>
  </si>
  <si>
    <t>Ass't- Controlled   Asthma + Borderline BP</t>
  </si>
  <si>
    <t>P1-known Asthmatic patient  _x000D_
P2-DCMP with SEVERE LV Dysfunction _x000D_
P2= POST TB FIBROSIS _x000D_
  ON Metoprolol 25mg Po BID,  _x000D_
        Enalapril 5 mg  PO daily , _x000D_
       Frusemide 20mg po/day _x000D_
       Spironolactone 25mg/day_x000D_
      ASA 81 mg Po/day _x000D_
      Atrovastatin 40mg /day</t>
  </si>
  <si>
    <t xml:space="preserve">claims she is amennorrheic for 2months( LNMP-21/2/16) </t>
  </si>
  <si>
    <t>BP- 143 / 67 PR-69 RR-18  inr=0.9</t>
  </si>
  <si>
    <t>SAME + 1 st TM pregnancy</t>
  </si>
  <si>
    <t>patient report she cant afford other anticoagulants like enoxaprin though told on risk of warfarin on pregnancy outcome _x000D_
Rheumathologist( Dr.Birhanu ) was consulted and suggests to continue warfarin after discusion with patient due to high risk of thrombosis to mother and fetal screen at 18 weeks and termination of any congenital abnormality occur.</t>
  </si>
  <si>
    <t>P- splenic artery and vein thrombosis +abdominal aortic thrombosis +splenic infarction sec to ?APS cardiolipin iga: 12.92(&amp;lt;12) cardiolipin ig g 17.32 (&amp;lt;15) cardiolipin ig m 21.02(12.5) beta 2 glycoprotein iga:33.72(&amp;lt;20) phosopholipid igm: 27.49 (&amp;lt;12) ON WARFARIN 5MG-4X &amp; 7.5MG 3 PO/D Updated INR (oct, 2023)</t>
  </si>
  <si>
    <t>BP128/78, PR=72_x000D_
FBS=76-204, RBS before dinner=117-171</t>
  </si>
  <si>
    <t>NPH 26/12 AM/PM; INC. RI=10/9 AM/PM</t>
  </si>
  <si>
    <t>P1=T1 DM( For 10 yrs) - NPH 26/12 AM/PM; RI=10/8 AM/PM</t>
  </si>
  <si>
    <t xml:space="preserve">BP:151 / 80   PR: 96_x000D_
FBS: 65 - 170 ( home record)  </t>
  </si>
  <si>
    <t xml:space="preserve">poor bp control + sub optimal glycemic control + PN </t>
  </si>
  <si>
    <t>OFT, HgA1c, s/e</t>
  </si>
  <si>
    <t>HTN + T2 DM + ? PN on NPH 50/40iu bid, MTF 1000mg po bid, atrovastatin 20mg po daily, amlodipine 10mg po daily, enalapril 10mg po bid, ASA 81 mg po daily, AMT 25mg po daily, neurobin 1 tab po daily</t>
  </si>
  <si>
    <t>Plan- Refile medications_x000D_
        - hold frusemide</t>
  </si>
  <si>
    <t>FBS-  180-170 -176_x000D_
B P -  154/79 PR - 84 ( 133/65  HOME RECORD )</t>
  </si>
  <si>
    <t xml:space="preserve">NPH - 46/36 IU SC BID - REFILL OTHERS _x000D_
 SEND HGA1C -  FOR NEXT APPT </t>
  </si>
  <si>
    <t>HTN + T2 DM NPH - 42/32 IU SC BID , MTF 1GM PO BID  ,  AMLODIPINE 10 MG PO  D, ENALAPRIL 20 MG PO  BID   , ATROVASTATIN 20 MG PO BID , ASA - 81 MG PO  D</t>
  </si>
  <si>
    <t>known HTN+known colonic ca+UTI to r/o nephrolithiasis+?LUMBAR spondoliasis</t>
  </si>
  <si>
    <t>has epigateric pain of a week duration</t>
  </si>
  <si>
    <t>PR=68/M BP=140 / 100 MMHG,FBS=?,troponin=0.015 ECG=ANTEROLATERAL ST=T ABNORMALITY</t>
  </si>
  <si>
    <t>Same +?ACS+DYSPEPSIA</t>
  </si>
  <si>
    <t>invrestigate</t>
  </si>
  <si>
    <t>P=T2DM + HTN + SEVERE CONCENTRIC LVH WITH GRADE 1 LV DISTOLIC DYSFUNCTION; ON MTF 500 mg po BID, Daonil 5 mg po BID, Enalapril 5/10 mg po bid, &amp; Atrovastatin 20 mg po/d</t>
  </si>
  <si>
    <t>- Bronchial Asthma for the last 30 years on Salbutamol puff PRN and Beclametasone 2 Puff BID</t>
  </si>
  <si>
    <t>advised to take medication adherentlt</t>
  </si>
  <si>
    <t xml:space="preserve">NO NEW COMPLAINT _x000D_
 ATTENDANT CAME FOR  REFILL </t>
  </si>
  <si>
    <t xml:space="preserve">BP - 90 - 110 /73- 70 </t>
  </si>
  <si>
    <t xml:space="preserve">SAME =      </t>
  </si>
  <si>
    <t>STEMI+ Known Hypertensive currently on Metoprolol 12.5 mg po/day, ASA 81 mg po/day, atorvastatin 20 mg po/day.</t>
  </si>
  <si>
    <t>no cough, no SOB, no edema, no visual problem to be evaluted, (itching sensation,red eye, lacrimation), no back pain, paresthasia, joint mobility  good , good balance, good understanding, cooperative, virtigo sunsided, good self care ,adherent to medication. rematrks (no breast mass, no vaginal discharghe) FBS 79 mg/dl      BP 130/70 mmHg               weist circumferance 100cm/ height 160 cm= 0.62 pt has visceral obesit y risk fatty liver</t>
  </si>
  <si>
    <t>sleeps well, walking distance good, muscle strength good, no emotional change, no memotry loss, good judgement</t>
  </si>
  <si>
    <t>salt restriction, be actoive, minimize coffee, preventio of fall,,vegitable anf gfruit dish, legumes dish, get adequate sun light, avoidoillyfatty food</t>
  </si>
  <si>
    <t>diabetes, IHD, hypertension, dyslipidemia</t>
  </si>
  <si>
    <t>BP=149/101, PR=88 regular_x000D_
FBS=100-160</t>
  </si>
  <si>
    <t xml:space="preserve">TII DM( fair glycemic control)  + Uncontrolled HTN </t>
  </si>
  <si>
    <t xml:space="preserve">MTF 1000 mg po bid, Glibenclamide 10/5 mg po bid, Atrovastatin 20 mg po/d, INC. Enalapril 5/10 mg po bid </t>
  </si>
  <si>
    <t>P1=TII DM on MTF 1000 mg po bid, Glibenclamide 10/5 mg po bid, Atrovastatin 20 mg po/d _x000D_
P2= HTN ON Amlodipine 10 mg po/d[ But she took Enalapril 10 mg po/d for the past 6 mons]</t>
  </si>
  <si>
    <t>BP - 130/80_x000D_
NO OTHER POSITIVE FINDING</t>
  </si>
  <si>
    <t>long standing  Rt knee joint pain _x000D_
Swelling and pain of Rt big toe</t>
  </si>
  <si>
    <t>PR=67 RR=18 BP=127 / 84_x000D_
P/E- unremarcable</t>
  </si>
  <si>
    <t>Ass't- controlled HTN + ? OA ? RA</t>
  </si>
  <si>
    <t>Plan - Refile medication_x000D_
        - Uric acid level</t>
  </si>
  <si>
    <t>P1-HTN with HHD _x000D_
P2-Asymptomatic cholelithiasis _x000D_
ON- Carvedilol 25mg po daily</t>
  </si>
  <si>
    <t>no mass, no discharge, no axillary lymphadeniopathy, no ni[pplev retraction, mno ulcer, left lower quadrant nmild tenderness</t>
  </si>
  <si>
    <t>no family history of breast ca, no B sy,mtoms (weight loss, fever), no evidenc e of TB infection</t>
  </si>
  <si>
    <t>right breast mastites disease</t>
  </si>
  <si>
    <t xml:space="preserve">requested for back referral _x000D_
Intermittent epigastric burning pain </t>
  </si>
  <si>
    <t>BP=134 / 78, PR=86_x000D_
FBS=120</t>
  </si>
  <si>
    <t xml:space="preserve">Good glycemic control + Optimal BP + Dyspepsia </t>
  </si>
  <si>
    <t>refill _x000D_
pantoprazole 40 mg po/d for 2 wks</t>
  </si>
  <si>
    <t>P=T2DM( for 18 yrs )+ HTN  (for 18 yrs ) on metformin 1 gm po BID doanil 10mg po BID and amlodipine 10 mg po daily</t>
  </si>
  <si>
    <t xml:space="preserve"> TYPE 2 DM + HTN; on Metformin 1 gm po bid, Glibenclamide 10 mg po bid, Atrovastatin 20 mg po/day, Enalapril 10 mg po bid, Amlodipine 10 mg po per day</t>
  </si>
  <si>
    <t>further work</t>
  </si>
  <si>
    <t>HAS BILATERAL LOWER EXTERMITY PAIN OF A MONTH DURATION</t>
  </si>
  <si>
    <t>PR=103/M BP=170 / 85MMHG, HGA1C=11.25</t>
  </si>
  <si>
    <t>DO FBS,THEN CONSIDER INSULIN</t>
  </si>
  <si>
    <t>TYPE 2 DM+HTN  ON MTF 1GM PO BID,GLIBINCLAMIDE 10 MG PO BID,AMLODIPINE 10 MG PO DAILY,ATORVASTATIN 20MG PO DAILY</t>
  </si>
  <si>
    <t>BP=128 / 91  PR=94 RR=18</t>
  </si>
  <si>
    <t>IMPROVEDD...............</t>
  </si>
  <si>
    <t>COUNSEL ON ADHERANCE , LINK TO ART CLINIC AND DISCHARGE FROM MEDICAL REFERRAL OPD</t>
  </si>
  <si>
    <t>NEWLY DIAGNOSED RVI( 1MONTH) + SCAP + PCP_x000D_
pt completed PREDINISOLONE AND CPT THERAPEUTIC DOSE AND CUREENTLY ON -HAART_x000D_
                              - CPT 960MG PO /DAY_x000D_
- FLUCONAZOLE 200MG PO/DAY_x000D_
CD4 COUNT-43cell_x000D_
Fluconazole 200mg po Daily,</t>
  </si>
  <si>
    <t>COMPLAINS EASYFATIGABLITY AND PALPITATION</t>
  </si>
  <si>
    <t>BP-120/70 PR-96</t>
  </si>
  <si>
    <t>Known HTN ON Medication+ ? Resolving AKI to r/o CKD 2 to ? + ? Hypothyroidism + ? UTI + Dyspepsia 2 to ? PUD</t>
  </si>
  <si>
    <t>Has  intermitantat back pain</t>
  </si>
  <si>
    <t>BP=114/77MMHG,PR=68/M,ABOMINAL U/SOUND = NORMAL Total Cholesterol 201 mg-dl  â‰¤ 200_x000D_
Triglycerides 165 mg-dl  â‰¤ 150_x000D_
HDL 48 mg-dl  40-60_x000D_
LDL 103</t>
  </si>
  <si>
    <t>do l/sacral x-ray,Atorvastatin 20 mg po daily</t>
  </si>
  <si>
    <t>P1= back pain 2nd dead lift P2= Moderate fatty liver</t>
  </si>
  <si>
    <t>no cough, nom SOB, no edema, retoinopathy on follow up, no back pain, no paresthasia, good self care, adherent to medication. FBS 200 mg/dl BP 147/80 mmHg</t>
  </si>
  <si>
    <t>sleeps well, walking diostance good, muscle strength good, no emotional change, no memory loss, good judgement but forgetyfulness</t>
  </si>
  <si>
    <t>good disease course6+ poor glycemic contgrol</t>
  </si>
  <si>
    <t>salt rstriction, be actrive, minimize coffee, vegitable and fruit dish, legumes dish,user obly liquid oil, get adequate sun light</t>
  </si>
  <si>
    <t xml:space="preserve">BP=120/80, PR=66_x000D_
FBS= ? </t>
  </si>
  <si>
    <t>T2 DM + HTN( optimal BPP)</t>
  </si>
  <si>
    <t>CBC, Stool Analysis</t>
  </si>
  <si>
    <t>P=T2 DM + HTN ON MTF 500MG PO DAILY, Enalapril 5 mg po/d</t>
  </si>
  <si>
    <t>T2 DM + HTN( optimal BPP) +? IP</t>
  </si>
  <si>
    <t>PD + Dystonia</t>
  </si>
  <si>
    <t>UPPER GI ENDOSCOPY=DOUDENAL ULCER(FORREST CLASS III),STOOL OCCULT BLOOD IS POSITIVE,HG= 10.9</t>
  </si>
  <si>
    <t>SAME +DUODENAL ULCER</t>
  </si>
  <si>
    <t>OSMOPERAZOLE 20MG PO BID FOR 4 WKS.</t>
  </si>
  <si>
    <t>UGI BLEEDING 2?PUD</t>
  </si>
  <si>
    <t>ESOMOPERAZOLE 20MG PO BID FOR 4 WKS.</t>
  </si>
  <si>
    <t>HBPM=105-130/65-80_x000D_
FBS=118-180</t>
  </si>
  <si>
    <t>INC Mixtard 48/32 IU SC BID, Metformin 500 mg po BID, Atrovastatin 20 mg po/d and Neurobin 1 tab po/d</t>
  </si>
  <si>
    <t>P=T2 DM on Mixtard 46/30 IU SC BID, Metformin 500 mg po BID, Atrovastatin 20 mg po/d and Neurobin 1 tab po/d</t>
  </si>
  <si>
    <t>BP=125/77, PR=87</t>
  </si>
  <si>
    <t>HTN with HHD( optimal BP)</t>
  </si>
  <si>
    <t>Nifedipine 20mg daily , Enalapril 5mg BID and Atenolol 50mg/day.</t>
  </si>
  <si>
    <t>P -HTN with HHD on Nifedipine 20mg Daily, Enalapril 5mg BID and Atenolol 50mg/day.</t>
  </si>
  <si>
    <t>BP=141 / 77, PR=88</t>
  </si>
  <si>
    <t xml:space="preserve">HTN ( fair BP)       </t>
  </si>
  <si>
    <t>complains severe left side headache and photophobia, no fever</t>
  </si>
  <si>
    <t>bp-108/80 pr -64_x000D_
no other positive finding</t>
  </si>
  <si>
    <t>same + migrane headache</t>
  </si>
  <si>
    <t xml:space="preserve">refill mecations </t>
  </si>
  <si>
    <t xml:space="preserve">htnsive  on enalapril and hct </t>
  </si>
  <si>
    <t xml:space="preserve">had vomiting  and abdominal pain which is epigastric area </t>
  </si>
  <si>
    <t xml:space="preserve">bp 124/78 PR 78 _x000D_
abd us shows normal study </t>
  </si>
  <si>
    <t xml:space="preserve">Dyspepsia       </t>
  </si>
  <si>
    <t xml:space="preserve">AFI + IP that seen at AEMOPD yesterday </t>
  </si>
  <si>
    <t xml:space="preserve">has epigastric pain which is burning type of pain and decrease hearing ability </t>
  </si>
  <si>
    <t xml:space="preserve">bp 130/70  PR 86 fbs  not done _x000D_
 HEENT mild pale conjunctiva </t>
  </si>
  <si>
    <t xml:space="preserve">Type 2 dm + HTN + PUD + Anemia 2o to ? </t>
  </si>
  <si>
    <t xml:space="preserve">known type 2 dm + HTN for the last 10 years on metformin 500mg po day , doanil 5mg po day , nifedipine 20 mg po day </t>
  </si>
  <si>
    <t>come to have medical certificate</t>
  </si>
  <si>
    <t xml:space="preserve">bp 120/80 PR 78 RR 16 </t>
  </si>
  <si>
    <t xml:space="preserve">well control asthma </t>
  </si>
  <si>
    <t>certificate given that he was treated here on 2/4/16 and 3/4/6</t>
  </si>
  <si>
    <t xml:space="preserve">has lower leg swelling more on ankle area,  has  loss of appeteies, wt loss, has no cough no other complain </t>
  </si>
  <si>
    <t xml:space="preserve">bp 117/59, pr 80, fbs 88, </t>
  </si>
  <si>
    <t>Neurocognitive disorder with perceptual disturbance + Type II DM + HTN + Parkinsonism on medication+PN +HHD</t>
  </si>
  <si>
    <t>SEE MEDICATION ADD PANTOPRAZOLE, CHANGE TO ENALPRIL ,</t>
  </si>
  <si>
    <t xml:space="preserve">left upper cramp pain , with numbness has no hx trauma, </t>
  </si>
  <si>
    <t xml:space="preserve">BP 107/77, PR 70, </t>
  </si>
  <si>
    <t xml:space="preserve"> RVI on HAART + VHD ( moderate LV SD &amp; DD, moderate MR + mild TR with moderate Pulm HTN)</t>
  </si>
  <si>
    <t>UPDATE IX, cbc     oft urine , electrolyte</t>
  </si>
  <si>
    <t>bp=136/82  pr=68   uric acid=5.3  OFT=WNR</t>
  </si>
  <si>
    <t>make Allopurinol 100mg po bid, refill others</t>
  </si>
  <si>
    <t>RA+HTN+HyperurecemiaAmlodipine - 10mg -PO daily Methotrexate - 10mg â€“ po/wkly Allopurinol - 150mg - po bid Folic Acid - 5mg 3x/wk</t>
  </si>
  <si>
    <t xml:space="preserve">TIIDM + dyslipidemia + vitamin D definciency </t>
  </si>
  <si>
    <t xml:space="preserve">has both hand tremor </t>
  </si>
  <si>
    <t>bp 115/78  PR 88 _x000D_
. BRAIN MRI ( 24/10/ 2023) = SUGGESTIVE OF RIGHT MCA TERRITORY AND RIGHT ANTERIOR AND POSTERIOR WATERSHED OLD INFARCTIONS . NO EVEDINCE OF INTRACRANIAL MASS OR ACUTE INFARCTION.</t>
  </si>
  <si>
    <t xml:space="preserve">P1- known epileptic patient P2- ischemic stroke on ASA 81 mg po day ,atrovastatin 40mg po day , phenytoin 100mg po bid </t>
  </si>
  <si>
    <t>PR- 81 RR- 17 BP- 110 / 79, FBS-105-130</t>
  </si>
  <si>
    <t>P- TIDM(uncontrolled), NPH-18/14 U</t>
  </si>
  <si>
    <t>has lower leg burning sensation of 4 month</t>
  </si>
  <si>
    <t xml:space="preserve">bp  110/80 PR 88 PR 16  vitamin D  6.37 RBS 233 </t>
  </si>
  <si>
    <t xml:space="preserve">vitamin d deficiency + poorly glycemic control + dyspepsia </t>
  </si>
  <si>
    <t>metformin 500mg po bid , vitamin d 50,000iu po weekly for 2 month and continue other medication as before</t>
  </si>
  <si>
    <t>BP=111-132/58-86  ( home BP measurement)   FBS=119MG/DL</t>
  </si>
  <si>
    <t>GOOD BP CONTROL + IFG</t>
  </si>
  <si>
    <t>REFILL AND APPOINT  2 MONTH</t>
  </si>
  <si>
    <t>P- Acute Provoked Left Leg DVT + Htn_x000D_
ON -Amlodipine 5mg po/day_x000D_
      -Rivaroxaban-20mg po/day</t>
  </si>
  <si>
    <t>BP =123/70 PR=80</t>
  </si>
  <si>
    <t xml:space="preserve">well bp control +IP </t>
  </si>
  <si>
    <t xml:space="preserve">Diabetes mellitus + Scalp Abcess </t>
  </si>
  <si>
    <t xml:space="preserve">change amoxacillin to sensitive erythromycine 500mg po Bid for 7 days </t>
  </si>
  <si>
    <t>chronic hbv 2 years back ) + MG+ 3rd TMS PX on TDF 300mg po/d for the past 1 month viral load: 444,535,210iu/ml cbcun remarkable No sonographic abnormality seen.</t>
  </si>
  <si>
    <t>chronic hbv 2 years back ) + MG+ 3rd TMS PX on TDF 300mg po/d for the past 1 month viral load: 444,535,210iu/ml cbcun remarkable No sonographic abnormality seen....liverfunction is normal</t>
  </si>
  <si>
    <t xml:space="preserve">had abnormal body movement two times 2 days back </t>
  </si>
  <si>
    <t xml:space="preserve">bp  107 / 61 PR 91 </t>
  </si>
  <si>
    <t xml:space="preserve">?Known Epileptic + Acute Alcohol Intoxication + Hypoglycemia treated at AEMOPD and currently she is on phenytoin 100mg po tid </t>
  </si>
  <si>
    <t>bp 125/76 PR 89</t>
  </si>
  <si>
    <t xml:space="preserve">known HTN + HHD + PN  on medication </t>
  </si>
  <si>
    <t>BP- 108/80, PR-136</t>
  </si>
  <si>
    <t>RA- LDA+ OLD RECURRENT ISCHEMIC STROKE+ PST STROKE NEUROPATHY</t>
  </si>
  <si>
    <t>ESR, ECG, TAPER PREDNSLONE 5 MG PO/D,PREGABALIN 75 MG PO/D, CONTINUE OTHER MGT</t>
  </si>
  <si>
    <t>P- RA 2. Right side hemiparesis 2o to Ischemic stroke + SAH</t>
  </si>
  <si>
    <t>No new complaints, no seizure attack</t>
  </si>
  <si>
    <t>bp-163/73  home bp measurement =143-77/63     FBS-72-93MG/DL( pt reduced RI dose to 8iu/day</t>
  </si>
  <si>
    <t>make metformin 500mg po bid, RI 10IU daily, refill others</t>
  </si>
  <si>
    <t xml:space="preserve">KNOWN RVI ON HAART P2- KNOWN EPILEPTIC P3- KNOWN GOUTY ARTHRITIS P4- KNOWN HTN(uncontrolled ) P5- KNOWN CARDIAC (DVHD) P6- KNOWN DM P7- TIIDM </t>
  </si>
  <si>
    <t>numbness over the exterimity</t>
  </si>
  <si>
    <t>BP=144/69 PR=80</t>
  </si>
  <si>
    <t xml:space="preserve">?chronic hepatitis B ...LFT all N_x000D_
U/S=Normal </t>
  </si>
  <si>
    <t xml:space="preserve">FOLLOW LFT and hepsag and LFT  for 6 month if it persists do viral load </t>
  </si>
  <si>
    <t xml:space="preserve">?chronic hepatitis B r/o acute infection  ...LFT all N_x000D_
U/S=Normal </t>
  </si>
  <si>
    <t>burning sensation during urination, hematuria and suprapubic pain of 1 week</t>
  </si>
  <si>
    <t xml:space="preserve">bp 106/73     PR 86 </t>
  </si>
  <si>
    <t xml:space="preserve">UTI 2o to cystitis to r/o bladder stone </t>
  </si>
  <si>
    <t>swelling of the legs 3 days duration</t>
  </si>
  <si>
    <t xml:space="preserve">pr-72 18 bp=129 / 68 36_x000D_
grade 1 pre tibial pitting edema_x000D_
</t>
  </si>
  <si>
    <t xml:space="preserve">TMNG +  nephrotic syndrome 2 ? with severe hypoalbuminemia  + Mod pulmonary HTN </t>
  </si>
  <si>
    <t>investigate (CHEST X/RAY,ABD U/S, RFT,)</t>
  </si>
  <si>
    <t>TMNG( 5 yrs on PTU 100/200/100MG) / nephrotic syndrome 2 ? with severe hypoalbuminemia /HTN /-Mod pulmonary HTN atorvastatin 10, Enalapril 2.5 mg po BID. creatine 0.51mg/dl 24 hour ._x000D_
urine protein 124....free T4=1.43(N)</t>
  </si>
  <si>
    <t xml:space="preserve">BP = 150/85 mmgh </t>
  </si>
  <si>
    <t xml:space="preserve">Poor Controlled HTN </t>
  </si>
  <si>
    <t>bp 130/90 Fbs 130</t>
  </si>
  <si>
    <t>known DM + HTN on NPH=44/30 , Atrovastatin 20mg/day, Amlodipine 5mg/day, losartan 50mg po bid ,and ASA 81mg/day, RI 4/2 IU SC BID , carvedilol 12.5 mg po day</t>
  </si>
  <si>
    <t xml:space="preserve">welll controlled HTN </t>
  </si>
  <si>
    <t>chronic hep B...VIRAL LOAD IS 50IU/ML _x000D_
LFT=N</t>
  </si>
  <si>
    <t xml:space="preserve">BP120/80  ,PR NOT DONE PT DIDNT CAME </t>
  </si>
  <si>
    <t>HTN+RHEMATOID ARTHRTITIS</t>
  </si>
  <si>
    <t>IBUPROFEN, METHOTRXATE,FOLIC ACID</t>
  </si>
  <si>
    <t>Known HTN + ? Osteoarthritis of wrist joint + soft tissue Injury</t>
  </si>
  <si>
    <t>bp 121 / 75 PR 88 fbs  110</t>
  </si>
  <si>
    <t>BP126/67  PR=84     RBS-200-300  , FBS - NOT MEASURED</t>
  </si>
  <si>
    <t>Make Metformin 1gm po bid,refill other ,  Appoint home bp and glycmemic measurement, HGA1C 1month</t>
  </si>
  <si>
    <t>P- Acute rt temporoparietal acute hemorrhage + HTN + known DM on poor adherence (HbA1c 12.5) HE IS ON MTF-500/1000 MG PO BID,Atrov 20mg po/day, AMLODPINE 10MG PO DAILY ,HCT 12.5MG PO/DAY, phenytoin 100mg po/day</t>
  </si>
  <si>
    <t xml:space="preserve">PERSISTENCE OF LOWER BACK PAIN </t>
  </si>
  <si>
    <t>PR=75 RR=18 BP=131 / 82 T=36</t>
  </si>
  <si>
    <t>MNG + Migraine headache + CLBP 2 to ? + failed 1st tmpx</t>
  </si>
  <si>
    <t xml:space="preserve">LUMBO SACRAL X/RAY </t>
  </si>
  <si>
    <t>CHRONIC HEPATITIS B VIRUS(VL=10,995)+3rd TM px _x000D_
LFT=N</t>
  </si>
  <si>
    <t xml:space="preserve">low back pain and  productive cough of 1 week </t>
  </si>
  <si>
    <t xml:space="preserve">Lower Back Pain + ? CAP </t>
  </si>
  <si>
    <t xml:space="preserve">Lumbosacral Xray &amp;lt; CXR, CBC, RBS U/ A </t>
  </si>
  <si>
    <t>TYPE 2 DM + HTN ON RX + ISCHEMIC STROKE + AKI 2 TO ?</t>
  </si>
  <si>
    <t xml:space="preserve">re fill his medication and link to senior </t>
  </si>
  <si>
    <t>multiple joint pain &amp; sweeling</t>
  </si>
  <si>
    <t>BP-81 RR-17 BP- 130 / 86, HA1C-4.9, ESR- 30</t>
  </si>
  <si>
    <t>B.ASTHMA+ HTN(CONTROLLED)+ RA- MODERATE DA</t>
  </si>
  <si>
    <t>VIT-D, ESCALATE PREDINSOLE 20 MG PO /D, MTX 15 MG /WEEKLY, CONTINUE OTHER MGT</t>
  </si>
  <si>
    <t>B.Asthma + HTN + RA ON Beclomethasone 1 puff BID Salbutamol 2 puff pRN Prednisone 5 mg po / daily , MTX 12.5MG PO/weekly , FOLIC ACID</t>
  </si>
  <si>
    <t xml:space="preserve">? Panc attack </t>
  </si>
  <si>
    <t xml:space="preserve">Transfer  to Psychiatric uint </t>
  </si>
  <si>
    <t>P= HTN with HHD p2. DVHD; Currently on Atrovastatin 20 mg/d but not taking Frusemide 20 mg PO/d, Metoprolol 12.5 mg PO/d, Acetylsalicylic Acid 81mg PO/d &amp; Amitriptyline 25mg po d</t>
  </si>
  <si>
    <t>intermittent ankle and intermittent leg pain</t>
  </si>
  <si>
    <t>BP=128 / 74  PR=68 RR=18_x000D_
MSS= no deformity and tenderness</t>
  </si>
  <si>
    <t>?RA............................</t>
  </si>
  <si>
    <t>Life style modification, Ibuprofen 400mg po PRN</t>
  </si>
  <si>
    <t>?RA _x000D_
Ix= _x000D_
CXR, Thoracolumbar xray, Lumbosacral xray, pelvic xray, right femur xray all are unremarkable. Right Ankle MRI= Normal ASO= Reactive, Rheumatoid factor= Reactive, then non reactive 3x at different  times Vit D= 34.5 ng/ml (Normal)_x000D_
  anti CCP=&amp;lt;0.54   ( REFERENCE RANGE &amp;lt;5)_x000D_
ANA=negative</t>
  </si>
  <si>
    <t xml:space="preserve">has no  abnormal body movement </t>
  </si>
  <si>
    <t xml:space="preserve">bp 139 / 61 PR 63 </t>
  </si>
  <si>
    <t>known Epilepsy pt on carbamazepine 100mg po 1x last attack was 5yrs back</t>
  </si>
  <si>
    <t>Type 2 DM+grade 4 diabetic foot ulcer</t>
  </si>
  <si>
    <t xml:space="preserve">he was admited to plastic surgery </t>
  </si>
  <si>
    <t xml:space="preserve">CHRONIC HEP C WITH VIRAL LOAD 280,285IU/L </t>
  </si>
  <si>
    <t>DO ABDOMINAL U/S AND LFT</t>
  </si>
  <si>
    <t>vs-stable..........</t>
  </si>
  <si>
    <t>Azithromycin 500 mg po daily/3x weekly</t>
  </si>
  <si>
    <t>SOB, WHEEZING OCCURED DURING DAY&amp; NIGHTDAILY, SHE DIDINT TAKE BECLOMETASONE</t>
  </si>
  <si>
    <t>PR-58 RR- 17 BP- 144 / 78 T- 36,SO2- 92,  RESP-DIFFUSE WHEEZING</t>
  </si>
  <si>
    <t>SEVER PERSISTENT B.ASTHEMA+ HTN</t>
  </si>
  <si>
    <t>PULMOCLEAR EASY INHALER 2 PUFFS BID, CONTINUE OTHER MGT</t>
  </si>
  <si>
    <t>P- B.Asthma + Htn ON BECLOMETHASONE , SALBUTAMOL, AMLODIPINE 5MG PO/D</t>
  </si>
  <si>
    <t xml:space="preserve">Abdominal distention and tenderness , fluid trill </t>
  </si>
  <si>
    <t xml:space="preserve">CLD  2ry to ? </t>
  </si>
  <si>
    <t xml:space="preserve">Link to Gastroentrologyst </t>
  </si>
  <si>
    <t>VITALS_x000D_
BP- 110/80_x000D_
no other objective finding</t>
  </si>
  <si>
    <t>known stage 2 HTN  + known HIV patient on HAART</t>
  </si>
  <si>
    <t xml:space="preserve">advice on salt restriction_x000D_
advice on adherent medication intake </t>
  </si>
  <si>
    <t>CHRONIC HEPATITIS BSAG (VIRAL LOAD 32IU)</t>
  </si>
  <si>
    <t>FOLLOW WITH lft_x000D_
do abdominal u/s</t>
  </si>
  <si>
    <t xml:space="preserve">has  unilateral headache , photophobia and phonophobia </t>
  </si>
  <si>
    <t>bp 120/80      PR 88</t>
  </si>
  <si>
    <t>rt side inferior turbinate hypertrophy 6 month post inferior turbinate reduction</t>
  </si>
  <si>
    <t>CAME SEEKING TO UPDATE INVESTIGATIONS BEFORE VISIT</t>
  </si>
  <si>
    <t>BP-152 / 92mmHg PR-93b/m ECG- 1. LAD, 2. Diffuse ST depression on Anteroseptal leads (V1-V6) 3. Atrial Fibrilation CHADS2-VAS score=3(HTN, CHF, Female) Echo:- Mild LVH with Grade II DD, EF-60%), IHD INR-1.69 Cr-0.83 K-4.98 FBS-115</t>
  </si>
  <si>
    <t>UPDATE S.CR,ELECTROLYTE</t>
  </si>
  <si>
    <t>HF 2o to HTN with HHD +?IHD On Atrovastatin 40 mg po/d Lasix 40 mg po bid Spironolactone 25 mg po/d Enalapril 5 mg po/d Metoprolol25mg po/d AMT 12.5 mg po/d Rivaroxaban 20mg po/d</t>
  </si>
  <si>
    <t>bp=140-160/90  ( home bp measurement)   FBS=110-14O</t>
  </si>
  <si>
    <t>Good glycemic cntrol and poor bp control</t>
  </si>
  <si>
    <t>make carvedilol 12.5mg po bid and refill others</t>
  </si>
  <si>
    <t xml:space="preserve">P - Dm + Htn(uncontrolled )with HHD_x000D_
NPH-22/16 IU SC BID_x000D_
Dapagliflozin 10mg po/day_x000D_
Atroz-40mg po/day_x000D_
Amlodipine 10mg po/day_x000D_
Enalapril 10mg po bid_x000D_
carvedilol 6.25 mg po bid_x000D_
lasix 40mg po/day_x000D_
_x000D_
_x000D_
</t>
  </si>
  <si>
    <t xml:space="preserve">HEADACHE          </t>
  </si>
  <si>
    <t>BP- 87 RR- 18 BP-107 / 57, SPIROMETRY- FEV1-39%,FEV1/FVC-50%, FVC-83%</t>
  </si>
  <si>
    <t xml:space="preserve">ACOS + DVHD </t>
  </si>
  <si>
    <t>REFILL MEDS &amp; APPOINT AFTER 2MONTHS</t>
  </si>
  <si>
    <t>P- ACOS + DVHD (On Sep 22, 2023, EF= 60% , TAPSE =20, mild MR and moderate AR ) + severe PHTN  and mild TR with normal biventricular systolic function) On Symbicort 160/4.5 2 puff BID, Salbutamol Puff PRN HRCT= MODERATE CENTRILOBULAR EMPHYSEMA, BILATERAL UPPER LOBE BRONCHIAL WALL THICKNING</t>
  </si>
  <si>
    <t xml:space="preserve">no new copl </t>
  </si>
  <si>
    <t xml:space="preserve">?   PNP       </t>
  </si>
  <si>
    <t>follow LFT and hepsag after  2month</t>
  </si>
  <si>
    <t>bp 130/80 PR 88  fbs 108-122</t>
  </si>
  <si>
    <t xml:space="preserve">well glycemic control + Dyslipidemia </t>
  </si>
  <si>
    <t>T1DM ON NPH 54/44 &amp; RI 5/4 IU SC BID</t>
  </si>
  <si>
    <t xml:space="preserve">01 YR BACK, HE  DISCONTINUED AED , SINCE THEN HE HAD NO SEIZURE </t>
  </si>
  <si>
    <t>BP- 89 BP- 18 BP- 116 / 79 T- 36, FBS- 97-130</t>
  </si>
  <si>
    <t xml:space="preserve">SEIZURE D/R( Rx)+ T2 DM( CONTROLLED) </t>
  </si>
  <si>
    <t>HA1C, U/A, CONINUE THE MGT LINK HIM OPTHA</t>
  </si>
  <si>
    <t>P1-Seizure disorder 2ry to meningoencephalitis P2.Known T2 DM -On Phenytoin 100mg PO daily, MTF 1GM PO BID GLEBINCLAMID 10MG BID</t>
  </si>
  <si>
    <t>PR-97 RR-18 BP- 125-80-132/92</t>
  </si>
  <si>
    <t>HTN( CONTROLLED)+ OLD STROKE</t>
  </si>
  <si>
    <t>REFILL MEDS&amp; APPOINT HIM AFTER 3MONTHS</t>
  </si>
  <si>
    <t>no new complaints, has previous history of TB Treatment( while he was 16 years old)</t>
  </si>
  <si>
    <t>bp=90/55 ( repeated 2x) pulse =strong and regular</t>
  </si>
  <si>
    <t>HFwPEF 2ry corpulmonale 2ry ? post TB  severe pulmonary HTN</t>
  </si>
  <si>
    <t>DC Spironolactone , continue lasix 40mg po/day</t>
  </si>
  <si>
    <t>HF2 ?dcmpOn lasix 40mg po daily and spironolactone 12.5mg po daily_x000D_
ECHO=Reduced RV systolic dysfunction , severe pulmonaryhypertension with severe TR, and calcific changes of aortic valve with mild AR  EF=60%    TAPSE=12</t>
  </si>
  <si>
    <t>CHRONIC HEPATITIS C VIRUS.....LFT,U/S IS NORMAL</t>
  </si>
  <si>
    <t>FOLLOW UP WITH LFT ,PICT_x000D_
do HCV VIRAL LOAD</t>
  </si>
  <si>
    <t>--SOB AND EPIGASTRIC PAIN SUBSIDING_x000D_
--STILL COMPLAINS PRODUCTIVE COUGH OF YELLOWISH SPUTUM</t>
  </si>
  <si>
    <t>BP-129/78 PR-78</t>
  </si>
  <si>
    <t>post op Post Near Total Thyroidectomy + CAP(TREATED) + ??PHTN +INT LUNG DISEASE</t>
  </si>
  <si>
    <t xml:space="preserve">REPEAT CBC,ECHO, </t>
  </si>
  <si>
    <t>This is a 65yr old female patient 6th month post op Post Near Total Thyroidectomy AND WAS ON LEVOTHYROXIN 100MCG PO DAILY has followup here at our hospital currently presented with the complaint of cough that is productive in type and TREATED FOR CAP 1 WEEK BACK AT AEMOPD_x000D_
CURRENTLY  PRESENTED FOR FOLLOW UP_x000D_
--ON TRIPLE THERAPY  FOR PUD_x000D_
_x000D_
-- x ray report from outside ( conclustion- cardiomegally + plumonary HTN + INTERSTISIAL LUNG DISEASE) ECG WAS NORMAL</t>
  </si>
  <si>
    <t>bp= 140/79  home bp measurement   fbs=118 mg/dl</t>
  </si>
  <si>
    <t>fair bp control + IFG</t>
  </si>
  <si>
    <t>REFILL a nd appoint with FBS and HGA1C</t>
  </si>
  <si>
    <t>P1: Known HTN P2: Left lower limb acute DVT  on 1. Amlodipine 10mg PO/ day, Enalapril 5mg po bid,  rivaroxaban 20 mg po daly,</t>
  </si>
  <si>
    <t>bp  133/63 Pr 89</t>
  </si>
  <si>
    <t>Chronic viral hepatitis (HBSAG +ve)</t>
  </si>
  <si>
    <t>Chronic viral hepatitis (HBSAG +ve) + Psychiatry follow up on Risperidone - 2mg po day</t>
  </si>
  <si>
    <t>STEMI+ Known Hypertensive</t>
  </si>
  <si>
    <t>CHRONIC HEP B WITH VIRAL LOAD 494IU/ML</t>
  </si>
  <si>
    <t>DO LFT,ABD U/S</t>
  </si>
  <si>
    <t>BP ,PR NORMAL HBA1C 6 LATER 5.9%,  FBS 123 114</t>
  </si>
  <si>
    <t>SEIZURE DISORDER + Lumbar spondylosis(moderate) + L5/S1 DDD (mild )with mild to moderate anterospondylolisthesis</t>
  </si>
  <si>
    <t>SEE MEDICATION APPOINT BACK TO MRC</t>
  </si>
  <si>
    <t>P-Seizure disorder on carbamazepine 200 mg po BID p2: Lumbar spondylosis(moderate) + L5/S1 DDD (mild )with mild to moderate anterospondylolisthesis</t>
  </si>
  <si>
    <t xml:space="preserve">investigate his status and treatment </t>
  </si>
  <si>
    <t>CHRONIC HEP B WITH VL=2391...U/S AND LFT=N</t>
  </si>
  <si>
    <t xml:space="preserve">DETERMINE Hepe Ag_x000D_
follow LFT </t>
  </si>
  <si>
    <t xml:space="preserve">Well controlled HTN  + Disc degenerative disease </t>
  </si>
  <si>
    <t xml:space="preserve">continew mediction  </t>
  </si>
  <si>
    <t xml:space="preserve">CAME CHECK UP </t>
  </si>
  <si>
    <t>chronic viral hepatitis ( HVC )</t>
  </si>
  <si>
    <t xml:space="preserve">COLLECT VIRAL LOAD RESULT </t>
  </si>
  <si>
    <t xml:space="preserve">poor appite of </t>
  </si>
  <si>
    <t xml:space="preserve">? Dyspepsia + ? Aneamia </t>
  </si>
  <si>
    <t xml:space="preserve">CBC, elect, </t>
  </si>
  <si>
    <t xml:space="preserve">chronic hep B WITH VIRAL LOAD 1023IU/ML </t>
  </si>
  <si>
    <t xml:space="preserve">DO u/s,LFT </t>
  </si>
  <si>
    <t xml:space="preserve">LBP2? PN+RLO UTI+VITAMIN D DEFICENCY_x000D_
                                </t>
  </si>
  <si>
    <t xml:space="preserve">she has a pain on lower extermity pain </t>
  </si>
  <si>
    <t>CHRONIC HEP B VIRAL LOAD 494</t>
  </si>
  <si>
    <t>CHRONIC HEP B ...LFT=&amp;lt;2X ELEV,U/S=N</t>
  </si>
  <si>
    <t xml:space="preserve">FOLLOW UPN      </t>
  </si>
  <si>
    <t>92 BP=96 / 65 18</t>
  </si>
  <si>
    <t>AKI sec to severe hemolytic anemia + ? Malarial nephropathy +</t>
  </si>
  <si>
    <t>CONTINUE MGT ,COLLECT ANA,REPEAT CBC AND RFT AFTER A WEEK</t>
  </si>
  <si>
    <t>This is a 17 years old female treated 1 week  back  for AKI sec to severe hemolytic anemia + ? Malarial nephropathy_x000D_
linked to medical opd for follow up_x000D_
urine protein--234mg/24 hr (high), Creatinine 1.3,  hbsag--+ve_x000D_
--Hemoglobin 8.0,Hematocrit 25.2,PLT--482_x000D_
ANA---PENDING_x000D_
-LFT--NL</t>
  </si>
  <si>
    <t>CHRONIC HEP B viral load = 4583iu/ml</t>
  </si>
  <si>
    <t>DO PICT _x000D_
START TX WITH TDF</t>
  </si>
  <si>
    <t>P= TYPE II DM( for 18 yrs) + HTN( for 18 yrs) + AF WITH FVR +DYSLIPIDEMIA</t>
  </si>
  <si>
    <t>stable vitaL SIGN</t>
  </si>
  <si>
    <t>chronic  hep B viral 565iu/ml</t>
  </si>
  <si>
    <t>chronic  hep B viral 565iu/ml...normal u/s and  LFT</t>
  </si>
  <si>
    <t xml:space="preserve">CHRONIC HEP B....NORMAL U/S AND LFT </t>
  </si>
  <si>
    <t>DETERMINE VIRAL LOAD _x000D_
FOLLOW WITH LFT</t>
  </si>
  <si>
    <t>67 18 BP=125 / 82 36</t>
  </si>
  <si>
    <t>Ischemic stoke + HTN</t>
  </si>
  <si>
    <t>Enalapril 10 mg po bid, HCT 25 MG D, ASA ,Ateroz 40 od</t>
  </si>
  <si>
    <t>CHRONIC HEP B VL=388</t>
  </si>
  <si>
    <t>DO ABD U/S,LFT</t>
  </si>
  <si>
    <t xml:space="preserve">CHRONIC HEP B VL=388_x000D_
</t>
  </si>
  <si>
    <t xml:space="preserve">SLIGHT RT UPPER QUADRANT PAIN </t>
  </si>
  <si>
    <t>chronic viral hep (B)...</t>
  </si>
  <si>
    <t>SEE RESULT OF VIRAL LOAD</t>
  </si>
  <si>
    <t xml:space="preserve">V/S BP=108/68 PR=82/min_x000D_
HEENT - Slightly pale conj/NIS_x000D_
Other systens - unremarcable_x000D_
</t>
  </si>
  <si>
    <t>Ass't - Vaginal discharge syndrome + ? 2ry Infertility</t>
  </si>
  <si>
    <t>Plan- CBC, Abdominopelvic U/S ,U/A , wet mount rom vaginal discharge</t>
  </si>
  <si>
    <t>complain vaginal discharge of 1 month, which is watery non foul smelling_x000D_
has dyspeptic symptoms_x000D_
has intermittent unilateral headache_x000D_
amenhoric for 2 months , not on contraceptive_x000D_
Gave birth 7 yrs back_x000D_
no known chronic illness</t>
  </si>
  <si>
    <t>chronic viral hepatitis ( HBV)...7397IU/ML</t>
  </si>
  <si>
    <t xml:space="preserve">BP=112/64   PR=76/min_x000D_
Abd - hard ,non tender swelling on the RUQ , 8x17cm_x000D_
MSS/INT - trace bilateral pedal and pretibial edema_x000D_
</t>
  </si>
  <si>
    <t>Ass't- Abdominal mass 2ry to ?</t>
  </si>
  <si>
    <t>Plan - cbc, RFT, Abd-pelvic US, LFT_x000D_
         - told to bring previous us result</t>
  </si>
  <si>
    <t>complain Rt flank pain 15 days and Lt lower leg swelling of the same duration._x000D_
 -1 yr back seen at black Lion hosp and _x000D_
  -Dx to have unspecified swelling outside of Uterus ( ?benign)_x000D_
 - no other B.Symptoms_x000D_
- Sneezing on cold weather</t>
  </si>
  <si>
    <t>V/S stable_x000D_
HEENT - pink conj/NIS_x000D_
Abd - liver is 5cm BRCM</t>
  </si>
  <si>
    <t>Ass't- Hepatomegally 2ry to ?</t>
  </si>
  <si>
    <t>Plan- CBC, Viral markers, Abd pelvic Us, Liver enzymes</t>
  </si>
  <si>
    <t>RUQ discomfort of 1 month_x000D_
Has loss of appetite, fatiguability</t>
  </si>
  <si>
    <t>V/S stable BP=125/84, PR=75/min_x000D_
HEENT - pink conj/NIS_x000D_
Abd - liver is 5cm BRCM</t>
  </si>
  <si>
    <t xml:space="preserve">RECENT EPISODES OF </t>
  </si>
  <si>
    <t>93 17 bp=162 / 79 36_x000D_
hga1c-8.7_x000D_
RFT-S.CR-0.9,UREA-30</t>
  </si>
  <si>
    <t xml:space="preserve">KNOWN T2 DM(SUBOPTIMAL) + KNOWN HTN + KNOWN ASTHMA </t>
  </si>
  <si>
    <t>NPH= 26/10 AM/PM, MTF 500 mg po/d, Salbutamol 4 puffs PRN. Beclometasone 2 Puffs bid, Enalapril 5 mg po/d</t>
  </si>
  <si>
    <t>P-T2DM with Diabetic eye disease P2-Known HTN P3-known Asthma -on NPH= 26/10 AM/PM, MTF 500 mg po/d, Salbutamol 4 puffs PRN. Beclometasone 2 Puffs bid, Enalapril 5 mg po/d</t>
  </si>
  <si>
    <t xml:space="preserve">77 17 BP-142 / 119 --HOME(100/60 MMHG) 36 </t>
  </si>
  <si>
    <t>RETURN WITH SERIAL BP MEASURMENT</t>
  </si>
  <si>
    <t>P=HTN not on medication</t>
  </si>
  <si>
    <t>BP-140/93, 140/80, 140/100_x000D_
pr 78</t>
  </si>
  <si>
    <t>add amlodipine 5 mg po daily_x000D_
advise and refill_x000D_
appoint after 3 months</t>
  </si>
  <si>
    <t>P1=stage T1 RVI on HAART ( for 20 yrs) P2. HTN (31 yrs) on Enalapril 10mg po BID and atrovastatin 20 mg PO daily P3. Hyperthyroidism PTU 100 mg po bid P4. Left hemiparesis 2ndry to right basal ganglia acute hemorrhage</t>
  </si>
  <si>
    <t>79 17 117 / 91 fbs-86</t>
  </si>
  <si>
    <t>type 1 dm (?control)</t>
  </si>
  <si>
    <t>NPH ON 26/24 IU sc bid,HGA1C AT NXT VISIT</t>
  </si>
  <si>
    <t>P1-Known T1DM -ON NPH ON 26/24 IU sc bid</t>
  </si>
  <si>
    <t xml:space="preserve">body swelling which starts from the face and progressed to involve the face. Associated to this he also complains itching sensation on all extremities._x000D_
 Otherwise: no cough or sob </t>
  </si>
  <si>
    <t>BP: 169/75   PR: 91 _x000D_
MSS: Pitting edema</t>
  </si>
  <si>
    <t xml:space="preserve">known Asthmatic + GBS 20? </t>
  </si>
  <si>
    <t>CBC, OFT, Serum electrolyte, serum albumin, ECG, Abdominal u/s, U/A</t>
  </si>
  <si>
    <t>Bronchial ASthma on symbicort 160/4.5 2 puff( takindg one puff) and SABA PRN</t>
  </si>
  <si>
    <t>bp- 130/80, 123/71_x000D_
pr 78_x000D_
FBS- 160, 140, 168,</t>
  </si>
  <si>
    <t>Metformin 1gm po bid_x000D_
appoint after 2 month</t>
  </si>
  <si>
    <t>Problem List T2DM on + dyslipidemia + newly dx HTN on Metformin 1000/500mgPO BID + Glibenclamide 5 mg po BID</t>
  </si>
  <si>
    <t>PR-95 RR-17 BP=130 / 82 T-36  FBS-98,101,118,124,138</t>
  </si>
  <si>
    <t>T2DM(FAIR CONTROL) + HTN (FAIR CONTROL)</t>
  </si>
  <si>
    <t>metformin 1000mg po BID, GLIBENICLAMID 10 mg po BID and enalapril 5 mg po/d</t>
  </si>
  <si>
    <t xml:space="preserve"> T2DM + HTN on metformin 1000mg po BID, GLIBENICLAMID 10 mg po BID and enalapril 5 mg po/d</t>
  </si>
  <si>
    <t xml:space="preserve">Dry cough and SOB of  1 week </t>
  </si>
  <si>
    <t xml:space="preserve">poor controlled Asthma  + ? CAP + ? RA </t>
  </si>
  <si>
    <t xml:space="preserve">CBC, CXR , Uric acid , RF </t>
  </si>
  <si>
    <t>BP: 120/80      120/70   110/80    100/70   120/80    130/60  ( home record), 160 / 96( office record) _x000D_
FBS: 122    143    146   150   138   125   153   140</t>
  </si>
  <si>
    <t xml:space="preserve">sub optimal glycemic control + sub optimal bp control </t>
  </si>
  <si>
    <t>CBC, OFT, U/A, Lipid profile, s/e</t>
  </si>
  <si>
    <t>T2DM +? Dyslipidemia on MTF 1000 mg po bid, glimipride 4mg po daily and atrovastatin 20 mg po daily P2: HTN ( on LSM)</t>
  </si>
  <si>
    <t>PR-83 RR-17 BP-93 / 77 T-36_x000D_
FBS-118,119,136</t>
  </si>
  <si>
    <t>T II DM(fair control) + HTN (fair control) +HHD</t>
  </si>
  <si>
    <t>TIIDM on MTF 1000 mg po bid 2. HTN with ?HHD on Enalapril 5 mg d, Furosemide 20 mg d,Amitriptline 12.5 mg po daily,atrova 20 mg po daily,</t>
  </si>
  <si>
    <t>BP-182/67  PR=99  RR=16  fbs=96mg/dl</t>
  </si>
  <si>
    <t>add Carvedilol 6.25mg po bid, Counsel on salt restriction,exercise, home bp measurement, appoint with rft</t>
  </si>
  <si>
    <t xml:space="preserve">Hypertensive with HHD vs DVHD_x000D_
On -Amlodipine 10mg po/day_x000D_
      -Losartan 50mg po/day_x000D_
ECHO-Mild-Moderate concentric LVH with GI DD &amp; GII MR &amp; Mild aortic chronic degenerative valvular heart disease with GI AR_x000D_
ECG-Sinus Rhythm, Left Axis Deviation, Complete Left Bundle Branch block with Left Ventricular Hypertrophy, Abnormally Long QT Interval observed. Compare with old ECG, if any to rule out new onset LBBB_x000D_
</t>
  </si>
  <si>
    <t xml:space="preserve">no new complaint _x000D_
he was not taking his med for past 1and half month ,as well as has erratic diet </t>
  </si>
  <si>
    <t xml:space="preserve">fbs=51-228  predinner =64-288 </t>
  </si>
  <si>
    <t>poor control(highly variable glycemia)</t>
  </si>
  <si>
    <t xml:space="preserve">nph 30/16 advice on life style(diet,injection technique) short appointment </t>
  </si>
  <si>
    <t>P1: T1DM on NPH 30/16IU</t>
  </si>
  <si>
    <t xml:space="preserve">72 17 bp-119 / 78 </t>
  </si>
  <si>
    <t>HTN(fair control) + dyslipidemia</t>
  </si>
  <si>
    <t>Losartan 25/50mg BID, Atrovastatin 20mg daily</t>
  </si>
  <si>
    <t>HTN + dyslipidemia on Losartan 25/50mg BID, Atrovastatin 20mg daily</t>
  </si>
  <si>
    <t>BP=128/77,132/78,PR=80</t>
  </si>
  <si>
    <t>refill the medication and advise on diet and tell her to bring  serial BP measurement for next follow up time</t>
  </si>
  <si>
    <t>Problem List_x000D_
HTN + DVHD on Amlodipine 5mg d, Metoprolol 50 mg d, Furosemide 20 mg/d, ASA 81 mg d, Atorvastatin 20 mg/d</t>
  </si>
  <si>
    <t>bp=132/70  pr=90       -HgA1C 7.1  creat=1.1 bp=</t>
  </si>
  <si>
    <t>good glycemic and bp control.............</t>
  </si>
  <si>
    <t>make lasix 40mg po bid, refill and appoint  2months</t>
  </si>
  <si>
    <t xml:space="preserve">P= Metabolic syndrome (dyslipidemia, T2DM, Waist circumference 102 cm, BMI 37 kg/m2 central obesity, HTN) +HHD_x000D_
on-Metformin 500mg po bid_x000D_
   -Atrovastatin 20mg po/day_x000D_
   -Amlodipine 5mg po/day_x000D_
   -lasix 40mg po tid_x000D_
</t>
  </si>
  <si>
    <t>72 17 bp-119 / 78 FBS-127</t>
  </si>
  <si>
    <t>COLLECT HGA1C</t>
  </si>
  <si>
    <t xml:space="preserve">this patient had follow up at gesud hospital and come here for financial reasons. </t>
  </si>
  <si>
    <t xml:space="preserve">BP: 180/70 ( from referral paper), 160 / 68   PR: 59_x000D_
FBS: 263 ( from referral paper) </t>
  </si>
  <si>
    <t xml:space="preserve">poor bp control + poor glycemic control + ploycytemia 20? </t>
  </si>
  <si>
    <t>CBC, OFT, CXR, ECG, Lipid profile, fbs, u/a, s/e</t>
  </si>
  <si>
    <t>p1: known HTN + Known T2DM pt (&gt;6yrs) on telmisartan 80mg po daily, lasix 40mg po daily, spironolactone 25mg po daily, Mixtard 20/20iu bid, MTF 500 mg po daily atrovastatin 40mg po daily_x000D_
p2: polycytemia 20? for which phlebotomy was done 3x</t>
  </si>
  <si>
    <t>81 17 BP1-182 / 92 BP2-  161/77 T-36_x000D_
bp home-100,130,140,160/60-70 mmhg</t>
  </si>
  <si>
    <t>Known HTN(POOR CONTROL)</t>
  </si>
  <si>
    <t>Nifedipine 20 mg po BID and Enalapril 10 mg po BID , AMT - 12.5 MG PO/D,ADD HCT 12.5 MG PO DAILY</t>
  </si>
  <si>
    <t>P1-Known HTN -on Nifedipine 20 mg po BID and Enalapril 10 mg po BID , AMT - 12.5 MG PO/D</t>
  </si>
  <si>
    <t>easy fatiguability, sleep disturbance, palpitation</t>
  </si>
  <si>
    <t>stable PR-67 RR-17 BP-110 / 52 T-36 Last TFT(on 24/05/23)- fT4 1.33(0.9-1.7) FT3- 3.52(2-4.4)</t>
  </si>
  <si>
    <t>REFILL update TFT, ECG</t>
  </si>
  <si>
    <t>ACOS with Corpulm + TMNG on: PTU 100x2, Digoxin 0.125/d, Furosemide 20x1, atenolol 25x1, Salbutamol MDI 2 puffs PRN , beclomethasone 1 puffs BID, Omeprazole 20 mg po daily/ 4</t>
  </si>
  <si>
    <t xml:space="preserve">He was sent back to  us  for unknown reason </t>
  </si>
  <si>
    <t>V/S-- WNL , unremarkable P/E .</t>
  </si>
  <si>
    <t>same problem .</t>
  </si>
  <si>
    <t>HE NEEDS LAPARATOMY  AND AT THIS TIME WE CANNOT DO COLONOSCOPY b/c OF ADHESIONS .</t>
  </si>
  <si>
    <t>? Crohn's disease with ? Abscess</t>
  </si>
  <si>
    <t>she is complaining Rt wrist pain</t>
  </si>
  <si>
    <t>BP=145/87,PR=78</t>
  </si>
  <si>
    <t>link to orthopedics unit for evaluation and management</t>
  </si>
  <si>
    <t>P=known HTN on enalapril 5 mg po/day P2=? right wrist joint tendonopathy r/o radiculopathy on meloxicam 15 mg po/day</t>
  </si>
  <si>
    <t>no cough, no SOB, no edema, no visual problem,  back pain, paresthasia, joint mobility good, good balance, good understanding,cooperative, no obesity, no stress, no psychosocial distress, good dietary habit, good hygioen (brush tooth, tooth pain), adherent to medication, toileting (has hemorrhoid), good social interaction. remarks (bno breast mass, no vaginal discharge)</t>
  </si>
  <si>
    <t>good disease ciourse+ hemorrhoid</t>
  </si>
  <si>
    <t>salt restriction, be active, minimize coffee, prevention of fall, vegitable and fruit dish, legumes dish, get adequate sun light, foot care (hygien, becareful while cutting nail, wear loose shoe, keep moisturizing legs with vaslin)</t>
  </si>
  <si>
    <t xml:space="preserve">bilateral flank pain of 1 week </t>
  </si>
  <si>
    <t>no cough, no SOB,no edema, no visual problem, no back pain, no paresthassia, joint mobility good, ghood balance, good understandionbg, cooperative,, no obesity, no stress,no psychosocioal distress,good dietary habit, good hygien 9dental decay), no addictionm, adherent to medication, toileting good, good social interaction. FBS 124 mg/dl</t>
  </si>
  <si>
    <t>slee[ps well, walkinhg distance good, muscle strength good, no emotional chanmge,bno memory loss, good judgemenmt</t>
  </si>
  <si>
    <t>salt restriction, be active, minim ize coffee, prevention of fall, vegitablre and fruit dish, legumes dish, get adequate sun light, foot care (hygien, wear loose shoe, becareful while cutting nails, keep moisturizing legs with vaslin)</t>
  </si>
  <si>
    <t>pr-73 rr-17 bp--151 / 80 T--36</t>
  </si>
  <si>
    <t>Amlodipine 10 mg d, Enalapril 10 mg po bid, HCT 25 mg d,BISACODYL 10 MG PO DAILY,ENCOURAGE ADEQUATE FLUID CONTROL</t>
  </si>
  <si>
    <t>BP=144/71,PR=78,FBS=108,171 mg/dl</t>
  </si>
  <si>
    <t>refill the medication and advise on diet and tell her to bring serial BP and FBS measurements for next follow up time send HgA1C</t>
  </si>
  <si>
    <t>Problem List_x000D_
DM + HPN on NPH 30/20, Atrovastatin 20mg daily, ASA 81 mg daily ad Amlodipine 5mg daily</t>
  </si>
  <si>
    <t xml:space="preserve">well controlled HTN  + T2 DM </t>
  </si>
  <si>
    <t>continue medicatin</t>
  </si>
  <si>
    <t>complain of vertigo and burning of vision.</t>
  </si>
  <si>
    <t>cbc work up</t>
  </si>
  <si>
    <t>V/s --WNL , PR---- open , pus discharging, multiple wound .</t>
  </si>
  <si>
    <t>shall have wound care and we will try anti inflammatory after  wards .,</t>
  </si>
  <si>
    <t xml:space="preserve">Dx --crohn's  disease  with  terminal Ileitis and complex peri anal fistula  which was drained recently and has multiple wound with pus discharging . </t>
  </si>
  <si>
    <t>BP  = 149/93 mmgh</t>
  </si>
  <si>
    <t xml:space="preserve">poor controlled HTN = </t>
  </si>
  <si>
    <t>T1DM (for 4 +yrs) onON NPH 16/14 IU SC BID (BUT TAKING NPH 12/10 IU SC BID)</t>
  </si>
  <si>
    <t>BP=114/71,PR=85</t>
  </si>
  <si>
    <t>Problem List_x000D_
HTN with HHD + Pulmonary hypertension; on lasix 40mg po daily, enalapril 5 mg po daily and ASA 81 mg po daily and atrovastatin 20mg po daily</t>
  </si>
  <si>
    <t xml:space="preserve">EASY FATIGABLITY ,Worsening of sob with moderate exertion </t>
  </si>
  <si>
    <t>PR-86 RR-17 BP-161 / 83  BP(HOME)--139-177/80 36  FBS--115,117</t>
  </si>
  <si>
    <t>T2 DM + htn WITH ??HHD</t>
  </si>
  <si>
    <t>T2 DM + htn ON mtf 1 gm po bid, daonil 5 mg po bid, enalapril 10 mg bid, atrovastatin 20 mg po daily,neurobin 1 tab po daily</t>
  </si>
  <si>
    <t xml:space="preserve">melena intermittently </t>
  </si>
  <si>
    <t xml:space="preserve">bp =149/75 pr=80 _x000D_
hgb=11.6 plt and wbc wnr </t>
  </si>
  <si>
    <t>B.asthma+ mild anemia 2ndry GEJ polyp + multinodular goiter</t>
  </si>
  <si>
    <t xml:space="preserve">continue meds ,UGI  RTC1/12 with cbc </t>
  </si>
  <si>
    <t xml:space="preserve">Acute exacerbation of asthma precipitated by SCAP + Sever Anemia (3.9) secondary to GEJ polyp + multinodular goiter_x000D_
on pantoprazol  20 mg po/d  hemeup syrup tid simibicort  1puff bid </t>
  </si>
  <si>
    <t>right sided flank pain associated with frequency of urination, dribbling and nocturnia for the last two months. otherwise no hx of chronic illness</t>
  </si>
  <si>
    <t>BP: 126 / 93   PR:  102</t>
  </si>
  <si>
    <t xml:space="preserve">poor bp control + hemorrhagic stroke + ? nephrolithiasis r/o BPH </t>
  </si>
  <si>
    <t xml:space="preserve">CBC, U/A, abdomino pelvic u/s, Lipid profile </t>
  </si>
  <si>
    <t xml:space="preserve">HTN + Hemorrhagic stoke ( 5 months back)  on atrovastatin 40mg po daily and nifidipine 20mg po bid </t>
  </si>
  <si>
    <t>pr-76 rr-18 bp--126 / 81</t>
  </si>
  <si>
    <t>TYPE 2 DIABTIC MILLTUSE(??control)</t>
  </si>
  <si>
    <t>serial fbs,hga1c refill medications</t>
  </si>
  <si>
    <t>- BP- 120/80_x000D_
-PR-80</t>
  </si>
  <si>
    <t>parasetesia, numbness of lower back and extrimity</t>
  </si>
  <si>
    <t>BP-115/74_x000D_
pr 78_x000D_
FBS- 129, 130,115</t>
  </si>
  <si>
    <t>good glycemic control + ? PN</t>
  </si>
  <si>
    <t>add neurobin 1 tab po daily</t>
  </si>
  <si>
    <t>no cough, no SOB, no edema,no visual problem, no back pain,no paresthasia, good self care, adherent to medication, toileting good. remarksd (no breast mass, no vaginal discharge)weist circumferance 100 cm/ height 160 cm= 0.62 pt has visceral obesity risk faatty liver. BP 110/ 70 mmHg</t>
  </si>
  <si>
    <t>salt restriction, be active, minimize coffee, prevention of fall, vegitable and fruit dish, legumes dish, use only liquid oil, get adequate sun light, eat (banana, tomatto, pottato for pottasium supplemerntation)avoid fattyoilly food, no alcohol</t>
  </si>
  <si>
    <t>she has been complaining of LT sided chest  pain and has been on antibiotics .</t>
  </si>
  <si>
    <t>B/P-- 145/90 , chest -- clear .CXR ( PA ) -- unremarkable.</t>
  </si>
  <si>
    <t>Resolved pneumonia .</t>
  </si>
  <si>
    <t>Daonil 10 / 5 + Metformin 1gm po BID .</t>
  </si>
  <si>
    <t>BP = 132/70mmgh</t>
  </si>
  <si>
    <t>BP=126/70,PR=84, FBS=107 MG/DL</t>
  </si>
  <si>
    <t>good BP glycemic control</t>
  </si>
  <si>
    <t>refill  the medication and advise on diet and tell her to bring serial BP and FBS measurements for next follow up time</t>
  </si>
  <si>
    <t>Problem List_x000D_
P1-Known T2DM+ PN P2- HTN with HHD -On Metformin 500mg PO daily, Amlodipine 10mg PO daily, Amitriptyline 12.5mg PO Daily</t>
  </si>
  <si>
    <t xml:space="preserve">NAd          </t>
  </si>
  <si>
    <t xml:space="preserve">NAd         </t>
  </si>
  <si>
    <t>knee joint pain ,flank pain</t>
  </si>
  <si>
    <t>work up .....</t>
  </si>
  <si>
    <t>79 17 bp-134 / 71 fbs-109 mg/dl</t>
  </si>
  <si>
    <t>type 2 dm(?fair control)</t>
  </si>
  <si>
    <t>refill medications,update hga1c</t>
  </si>
  <si>
    <t>no cough, no SOB, no edema, no visual problem, no back pain,no paresthasia, relapse of bilateral knee swelling anmd pain, hot tender, good balance, goosd understanding, cooperative, no obesity, no stress,no psychosocioal distress, good dietary habit, good hygien (brush tooth), adherent to medication, toileting good, good social interaction. remarks (no breast mass, no vaginal discharghe)</t>
  </si>
  <si>
    <t>sleeps well, walking distance good, muscle strength good, nom emotional change, no memory loss but forgetfulness, good judgement</t>
  </si>
  <si>
    <t>good diseaev course</t>
  </si>
  <si>
    <t>saklt restriction, be acvtive, minimize coffee, prevenmtion of fall, vegitable and fruit dish, legumes dish, get adequate sun light</t>
  </si>
  <si>
    <t>hypertension disease, back pain, oligoarthrites</t>
  </si>
  <si>
    <t xml:space="preserve">watery diarrhea of  6x /d  and  </t>
  </si>
  <si>
    <t xml:space="preserve">T2 DM + ? AGE + ? CAP </t>
  </si>
  <si>
    <t xml:space="preserve">S/E , Cbc, eleect , CXR , FBS , U/S </t>
  </si>
  <si>
    <t>BP=130/70,140/80,PR=90</t>
  </si>
  <si>
    <t>Problem List_x000D_
P1:Known HTN +Dyslipidemia on Nifedipine 20 mg BID and atorvastatin 20 mg/day, enalapril 10/5mg po BID</t>
  </si>
  <si>
    <t>no cough, no SOB, no edema, no visual problem,no back pain, no paresthasia, joint mobility good, good bnalance, good understanfing, cooperstibe, good self care,adherent to medicatiobn. BP 150/90 mmHg</t>
  </si>
  <si>
    <t>sleeps well, walking distance good, good muscle strength ., no emotional chanmgem,no memory loss, good judgement</t>
  </si>
  <si>
    <t>saklt restriction, be active,minimize coffee, prevention of fall, vegitable and fruit dish, legumes dish, use only liquid oil, eat (banana, tomattoo, pottato for pottasium supplementation)</t>
  </si>
  <si>
    <t>epigastric pain radiating  to the back</t>
  </si>
  <si>
    <t>BP-135/65_x000D_
pr 78</t>
  </si>
  <si>
    <t>good bp control + pud 20 to ?</t>
  </si>
  <si>
    <t>send H pylori</t>
  </si>
  <si>
    <t>she has nonspecific symptoms and throat discomfort.</t>
  </si>
  <si>
    <t>B/p --  145/70 , FBS --188 , 203 ,211 , 169 , 187 ,200 , PPS---215 , 309 , 275 , 221 ,196 , 241 . HgbA1c --15.27 %.</t>
  </si>
  <si>
    <t>poor glycemia and poor complaint + Uncontrolled pressure .</t>
  </si>
  <si>
    <t>Nifedipine 60/20 + Metoprolol 50 mg po /d  + insulin 20/16 .</t>
  </si>
  <si>
    <t>palpitaion , easy fatigability</t>
  </si>
  <si>
    <t>BP 100/63_x000D_
pr 78</t>
  </si>
  <si>
    <t>send ECG, lipid profile</t>
  </si>
  <si>
    <t>Mild fatty liver on atrovastatin 20 mg</t>
  </si>
  <si>
    <t>pr-70 rr-17 bp-147 / 87 bp(home)--113-130/71-89 mmhg</t>
  </si>
  <si>
    <t>enalapril 10 mg po daily,amlodipine 5 mg po daily_x000D_
update fbs,lipid profile</t>
  </si>
  <si>
    <t>BP=130/61,PR=83,FBS=174,191,83 mg/dl</t>
  </si>
  <si>
    <t>Problem List_x000D_
Problem List P=T2DM + HTN on NPH 24/14 IU SC BID , metformin 500 mg po BID byt she as taking it daily + HTN on Amlodipine 10 mg po daily,Atorvastatin 20 mg po daily</t>
  </si>
  <si>
    <t>bilateral hand fingers burning sensation and tingling and left eye area pricking pain of 1 week</t>
  </si>
  <si>
    <t>BP= 131 / 70 PR=73 RR=17 _x000D_
FBS= 85-200 (MAINLY ABOVE 180)</t>
  </si>
  <si>
    <t>P1= Fairly controlled T2DM_x000D_
P2= ?diabetic neuropathy</t>
  </si>
  <si>
    <t>Advise on diet _x000D_
refill medication_x000D_
Redo baseline Ix</t>
  </si>
  <si>
    <t>P1=T2DM _x000D_
on NPH 40/30 IU BID and MTF500mg daily</t>
  </si>
  <si>
    <t>no cough, no SOB, no edema, no visual problem, no back pain, paresthasia, previous complaints have reduced, good self care, no diabetes, no hypertensdion, adherent to medication</t>
  </si>
  <si>
    <t>slee[ps well,, walking distance good, muscle strength good,bno emotional change,no memory loss, good judghement</t>
  </si>
  <si>
    <t>sal;tb restriction, be acvtive, minimize coffee, vegitable and fruit dish, legumes dish, get adequate su n light</t>
  </si>
  <si>
    <t>fbs-172-193   bp--110-120/60</t>
  </si>
  <si>
    <t xml:space="preserve">t2 DM + HTN </t>
  </si>
  <si>
    <t>MTF 1 gm po BID, Glibenclamide 2.5 mg d, and HCT 25 mg po daily, meloxicam 15 mg po daily</t>
  </si>
  <si>
    <t>parasetesia and numbness over the back</t>
  </si>
  <si>
    <t>BP_116/82, 110/60_x000D_
pr 78</t>
  </si>
  <si>
    <t>good Bp control + PN</t>
  </si>
  <si>
    <t>add on VIT b complex_x000D_
refill and advise</t>
  </si>
  <si>
    <t xml:space="preserve">FBS = 200mg/dl , BP = 136/92mmgh </t>
  </si>
  <si>
    <t xml:space="preserve">poor  controlled T2 DM  + HTN </t>
  </si>
  <si>
    <t>Advise on diet _x000D_
refill medication, add neurobin_x000D_
Redo baseline Ix</t>
  </si>
  <si>
    <t>BP-120/80, 110/70_x000D_
pr 78</t>
  </si>
  <si>
    <t>refill and advise _x000D_
appoint after 3 month</t>
  </si>
  <si>
    <t xml:space="preserve">bp =100/70 pr=80 no edema  cr=0.66 </t>
  </si>
  <si>
    <t>CHF mildly reduced LV systolic function with LVEF 45% 2ry to DCMP 2ndary to ? peripartum cardiomyopathy on frusemide 40 mg po bid, spirolactoine 25 mg p-o dialy, enalapril 5 mg po dialy, metoprolol 25 mg po dialy, forixga(dapa) 10 mg po dialy</t>
  </si>
  <si>
    <t>no cough, no SOB, no edema, no visual problem, no back pain, no paresthasia, good self care, adherent to medication, BP 140/90 mostly around this remarks (no BPH symptoms, weist circumferance 90 cm/ height 173 cm= 0.5 no vsceral obresty</t>
  </si>
  <si>
    <t>slee[ps well, walking distance good, muscle strength good, no emotional change,no mmory loss, good judgement</t>
  </si>
  <si>
    <t>salt restriction,be active, minimize coffee, prebvemtion of fall, vegitable and fruit dish, legumes dish, get adequate sun light</t>
  </si>
  <si>
    <t>hypertensionn disease</t>
  </si>
  <si>
    <t xml:space="preserve">BP= 96 / 71    PR=76 RR= 17 FBS=87_x000D_
Recorded FBS= 70-80, once 254_x000D_
</t>
  </si>
  <si>
    <t>P1= fairly controlled T1DM</t>
  </si>
  <si>
    <t>refill medication_x000D_
advise on stress and food</t>
  </si>
  <si>
    <t>P1= T1DM _x000D_
On NPH 7 IU SC /d RI 3 IU SC/d (at night)</t>
  </si>
  <si>
    <t xml:space="preserve">BP: 130/90    120/80    130/90   120/80 ( home record) _x000D_
fbs: 150    140   140   140 mg/dl ( home record) </t>
  </si>
  <si>
    <t xml:space="preserve">sub optimal bp control + newly diagnosed T2DM </t>
  </si>
  <si>
    <t>HTN on Losartan 50 mg PO daily, Amlodipine 5mg PO daily and HCT 25mg PO daily + P2=Dyslipidemia on Atrovastatin 20mg PO daily</t>
  </si>
  <si>
    <t xml:space="preserve">patient claims he was initially taking amlodipine, enalapril and his RF starts raising and both were discontinued and pt refused to take both since then associating his case with the medications. He previously undergoes surgery for eye ( laser therapy, cataract surgery and anti VEFGF was give at d/t times in the past 3 years). </t>
  </si>
  <si>
    <t>bp=130-140/70-80  home bp measurement   fbs=80-178         22/4/16-  creat=2,  ca+2=4.68(4.4-5.4),  phosphorus-3.6 (2.5-4.5)   24 hours urine protein=437  eGFR =33%</t>
  </si>
  <si>
    <t>Fair  glycemic control + stage 3b CKD</t>
  </si>
  <si>
    <t xml:space="preserve">Plan was to DC Methyl dopa , but refused  to take amlodipine and enalapril though counseled_x000D_
 -Methyl dopa 250mg po bid_x000D_
 -Losarthan 25mg po/fday_x000D_
-Lasix 40mg po/day_x000D_
- Metformin 500mg po bid_x000D_
- appoint with RFT, </t>
  </si>
  <si>
    <t xml:space="preserve">T2DM + HTN + CKD 2ry ?DN (eGFR 24) HgA1c (7.2% 3months)_x000D_
on -Metformin 500mg po bid_x000D_
     -Methyl dopa250mg po bid_x000D_
     -Lasix 40mg po/day_x000D_
</t>
  </si>
  <si>
    <t xml:space="preserve">flank and back pain of 15 days </t>
  </si>
  <si>
    <t xml:space="preserve">? UIT + ? RA </t>
  </si>
  <si>
    <t xml:space="preserve">CBC, U/A, Uric acid , RF </t>
  </si>
  <si>
    <t>BP=137/74,PR=86 FBS=114,135,149mg/dl</t>
  </si>
  <si>
    <t>good BP and  fair glycemic control</t>
  </si>
  <si>
    <t>Problem List_x000D_
poor controlled T2 DM NPH 32/20, metformin 1g po daily and atrovastatin 20 mg po daily</t>
  </si>
  <si>
    <t>pr-62 rr-17 bp-113 / 73 36  fbs-80-105</t>
  </si>
  <si>
    <t>Dm + dyslipidimia</t>
  </si>
  <si>
    <t>continue LSM,UPDATE ABD U/S,LFT,</t>
  </si>
  <si>
    <t xml:space="preserve">he  is known HTN for the past 1 years and dyslipidemia for the past 3 month and on medication currently he has fall down accident to his left wrist joint </t>
  </si>
  <si>
    <t xml:space="preserve">there is tenderness on left wrist joint </t>
  </si>
  <si>
    <t xml:space="preserve">known HTN + Dyslipidemia +HHD + R/O left wrist joint dislocation </t>
  </si>
  <si>
    <t>_x000D_
known HTN + Dyslipidemia +HHD</t>
  </si>
  <si>
    <t xml:space="preserve">NAd        </t>
  </si>
  <si>
    <t>Problem List P=T2 DM + HTN on metformin 1 gm po daily, doanil 10 mg po BID, amlodipine 10 mg po/d and HCT 25 mg po/d[ But she took HCT 12.5 mg po/d</t>
  </si>
  <si>
    <t>bp-125/68   pr=80  rrr-16  fbs=117mg/dl</t>
  </si>
  <si>
    <t>good glycemic and  bp control</t>
  </si>
  <si>
    <t>BP=144/82,PR=74,FBS=125mg/dl</t>
  </si>
  <si>
    <t>fair BP and good glycemic control</t>
  </si>
  <si>
    <t>Problem List_x000D_
P1.Known TIIDM on P2-Known HTN -On Metformin 500 MG PO BID Glibenclamide 10 mg Bid, Amlodipine 10mg PO daily</t>
  </si>
  <si>
    <t>BP-122/74_x000D_
pr 78_x000D_
FBS 170, 200</t>
  </si>
  <si>
    <t>ADD on metfromin 1gm/ 500 mg_x000D_
NPH 32/ 22_x000D_
appoint after 1 months</t>
  </si>
  <si>
    <t>p1= poorly controlled T2DM on NPH 30/20 IU Metformin 500 mg po bid</t>
  </si>
  <si>
    <t>no cough, no SOB, no edema, no visual problem,no back pain, no paresthasia, good self care,no stress, adherent to medication. remarks (no breast mass, no vaginal discharghe)</t>
  </si>
  <si>
    <t>sleeps well, walking distance good, no emotional change,no memory loss, good judgement</t>
  </si>
  <si>
    <t>salt restriction, be acvtive, minimize coffee,prevention of fall, vegitabvle and fruit dish, legumes dish, get adequate sun light</t>
  </si>
  <si>
    <t xml:space="preserve">well controlled Sizure </t>
  </si>
  <si>
    <t>still complains of left foot pain</t>
  </si>
  <si>
    <t>BP_131/78_x000D_
pr 78</t>
  </si>
  <si>
    <t xml:space="preserve">nad              </t>
  </si>
  <si>
    <t>refill medcation</t>
  </si>
  <si>
    <t>Problem List subclinical hypothyroidism + primary infertility on levothyroxin 100 mcg/day New Complaint hx of abortsion a long time ago wants to conceive married for 14 years Objective Finding No palpable thyroid swelling Free T4 1.4 [ 0.9-1.] TSH 1.3 T3 WNR HGa1c 5.7 Chol; 227 LDL 154 HDL 35 Assessment Hypothyroidsin... Controlled Infertility Plan refferal to Mitchu / St pauls Hospital Fertility center given Refill Thyroxin</t>
  </si>
  <si>
    <t xml:space="preserve">has dyspepsia .ruq pain ,1 loss stool per day,intermittent arthralgia </t>
  </si>
  <si>
    <t xml:space="preserve">vs stable cbc wbc=11k hct=43 lft wnr </t>
  </si>
  <si>
    <t>known chron's disease + 8th POD after EUA for Transphincteric fistula+</t>
  </si>
  <si>
    <t xml:space="preserve">continue AZA 150 mg po/d  predinsolone 20 mg po/d pantoprazole 40 mg po/d  RTC 1/12 with cbc lft </t>
  </si>
  <si>
    <t>P- Known Crohn's disease (colonoscopy and biopsy proven) +8th POD after EUA for Transphincteric fistula On Predinsolon 20mg PO daily, AZATHIOPRINE 150 MG PO/D pantoprazole 20mg PO daily</t>
  </si>
  <si>
    <t>82 17 BP-152 / 88 36 HOME BP-117-140/80-83 WT-78 KG</t>
  </si>
  <si>
    <t>T1 DM + HTN (GOOD CONTROL)</t>
  </si>
  <si>
    <t>NPH 46/36 Iu sc bid ,ATROVASTATIN 20 MG PO DAILY</t>
  </si>
  <si>
    <t>no cough, no SOB, no edema, no visual probnlem, intermittent mucoid diarrhea, no bulky stool, no tary stool</t>
  </si>
  <si>
    <t>slee[ps well, walking distance good, muscle strength good, no emotional change, no memory loss,good judghement</t>
  </si>
  <si>
    <t>irritable bowl disease r/o dyspepsia</t>
  </si>
  <si>
    <t>no cough, no SOB, no edema,no visual problem, no back pain, no paresthasioa, good selgf care, adherent to medication. BP 130/80 mmHg mostly around this</t>
  </si>
  <si>
    <t>sal;t restriction, be active, minimize coffee, prevenmtion of fall, vegiotable anmd fruit disghh, legumes dish, get adequate sun light</t>
  </si>
  <si>
    <t>currently she had no new complain. the edema has subsided</t>
  </si>
  <si>
    <t xml:space="preserve">BP: 109 / 78   </t>
  </si>
  <si>
    <t>Lasix 40mg po daily, spironolactone 25mg po daily, symbicort 2 puff bid and salbutamol put PRN</t>
  </si>
  <si>
    <t xml:space="preserve">Cor pulmonale 2ry to PH + ?COPD on lasix 80mg po BID, spironolactone 25 mg po/d, HCT 12.5mg po daily, Symbicort 2 puff bid salbutamol on home o2 [ after she presented our AEOPD with a complain of GBS three weeks back) </t>
  </si>
  <si>
    <t>BP=119/62,128/62,137/62,PR=72</t>
  </si>
  <si>
    <t>Problem List_x000D_
p1=HPN on HCT 25 mg daily, Amlodipine 5mg daily, Atrovastatin 20mg daily and ASA 81 mg daily</t>
  </si>
  <si>
    <t>BILATERAL LEG EDEMA &gt; AFTER AMLODIPINE INITATION</t>
  </si>
  <si>
    <t xml:space="preserve">well controlled bp + thrombocytosis + leuckocytosis 20? </t>
  </si>
  <si>
    <t>peripheral morphology</t>
  </si>
  <si>
    <t>HTN ON AMLODIPINE 10 MG PO DAILY , NEUROBION 1 TAB PO DAILY +DyslipidimiaATROVASTATIN 20 MG PO DAILY , +Mild BPH</t>
  </si>
  <si>
    <t xml:space="preserve">well controlled bp + pan-cytosis 20? </t>
  </si>
  <si>
    <t>66 17 BP1-185 / 77  BP2--139/77</t>
  </si>
  <si>
    <t>HTN + ?OLD MI (??SEPTAL INFARCTION)</t>
  </si>
  <si>
    <t>HCT 25 MG PO DAILY,METOPROLOL 25 MG PO DAILY,AMLODIPINE 5 MG PO DAILY,ENALAPRIL 5 MG PO BID,ASPRIN 81 MG PO DAILY,ATROVASTATIN 20MG PO DAILY</t>
  </si>
  <si>
    <t>KNOWN HTN ON HCT 25 MG PO DAILY,METOPROLOL 25 MG PO DAILY,AMLODIPINE 5 MG PO DAILY,ENALAPRIL 5 MG PO BID</t>
  </si>
  <si>
    <t>no cough, no SOB, bilateral leg edma , no visual problem 9cataract on follow up), no back pain, [paresthasia, joint mobility good (bilateral knee paion , no swelling, no creptation), good balance,good un derstanding, cooperative, no obesuity, no stress, no psychosocial distress, good dietary habit, good hygien (brusghh tooth), adherent to medication, toileting good, good social interaction. remarks (no breast mass, no vaginal discharge)weist circumferance 96 cm/ height 168 cm= 0.57 pt has no visceral obesity. FBS 150 mg/dl</t>
  </si>
  <si>
    <t>sleeps well, walking distance good, muscle strength good, no emotional change, has fatigue , no memory loss, good judghement</t>
  </si>
  <si>
    <t>salt restriction, be actiove, minimize coffee, prevention of fall, begitable and fruit dish, leghumes dish, get adequate sun light, avoid oillyfatty food, avoifd fried food, no alcohiool</t>
  </si>
  <si>
    <t>diabetes diseasde, dyslipidemia</t>
  </si>
  <si>
    <t xml:space="preserve">P- NYHA STAGE 4 CLASS C HF 2DRY TO ISCHEMIC HEART DISEASE </t>
  </si>
  <si>
    <t>P- NYHA STAGE 4 CLASS C HF 2DRY TO ISCHEMIC HEART DISEASE +OLD ISCHEMIC STROKE + AGE RELEATED DEMINTEA ON v-ASPRIN 81MG PO ONCE DAILY -ATROVASTATIN 20MG PO ONCE DAILY,Lasix 40mg PO Bid , Enalapril 10mg po daily.,metoprolol 25mg po daily ,spironolactone 25mg po daily</t>
  </si>
  <si>
    <t>no cough, no SOB, no edem,a, no visual problm, good self catre, adherenty to medication BP 120/80 mmHg</t>
  </si>
  <si>
    <t>sleeps well, walking distance  good, muscle strength good, no emotional change,no memory loss, good judgement</t>
  </si>
  <si>
    <t>salt restriction, be active, minimize coffee,prevention of fakll, vegitable and fruit dish, legumes dish, get adequate su n light</t>
  </si>
  <si>
    <t xml:space="preserve">BP: 145 / 94_x000D_
FBS: 165    155   168 </t>
  </si>
  <si>
    <t xml:space="preserve">Poot bp and glycemic control + poor adherance </t>
  </si>
  <si>
    <t xml:space="preserve">cbc, OFT, lipid profile </t>
  </si>
  <si>
    <t>HTN + T2DM On amlodipine 5mg po daily enalapril 2.5mg po daily { but he took only amlodipine 5mg po daily) and NPH 26/16iu bid [ but he took 24/14iu sc BID]</t>
  </si>
  <si>
    <t>he is  complaining intermittent Rt lower abdominal pain of 2 months  duration other wise he has no hx of  constipation ,no hx of urinary complaint</t>
  </si>
  <si>
    <t>BP=99/71,PR=80</t>
  </si>
  <si>
    <t>good BP control +RLQ PAIN</t>
  </si>
  <si>
    <t>refill the medication and advise on diet and tell him to bring serial BP measurements for next follow up time and send cbc ,stool exam., abdomino pelvic u/s,and U/A</t>
  </si>
  <si>
    <t>Problem List_x000D_
chronic HTN on  amlodipine  5 mg po/day</t>
  </si>
  <si>
    <t>no cough, no SOB, no edema, no visual problem, good self care BP 130/80 mmHg</t>
  </si>
  <si>
    <t>skleeps well, walking distance good, no emotional change, no memory loss, good judgementy</t>
  </si>
  <si>
    <t>saltb restriction,be active, minimize coffee, vegitable and fruit dish, legumes dish, get adedquate sun light</t>
  </si>
  <si>
    <t xml:space="preserve">hypertension, pul HTN </t>
  </si>
  <si>
    <t>NO NEW COMPLIAINT</t>
  </si>
  <si>
    <t>62 17 BP=107 / 72 36 FBS--105-143</t>
  </si>
  <si>
    <t>T1DM (SUB OPTIMAL)</t>
  </si>
  <si>
    <t>NPH 32/28 IU SC BID</t>
  </si>
  <si>
    <t>BP: 166 / 93_x000D_
FBS: 90</t>
  </si>
  <si>
    <t xml:space="preserve">Good glycemic control + poor bp control </t>
  </si>
  <si>
    <t xml:space="preserve">MTF 850mg po bid, doanil 5mg po bid, atrovastatin 20mg po bid, enalapril 10mg po bid, amlodipine 5mg po BID, ASA 81 mg po daily </t>
  </si>
  <si>
    <t xml:space="preserve">T2DM +HTN + ICP+ stroke2ry to lacunar infraction on MTF 850  MG PO BID, Doanil  5MG PO BID, ENALAPRIL 10MG PO BID,AMLODIPINE 5MG PO DAILY, atrovastatin 20mg po daily  and ASA 81 mg po daily </t>
  </si>
  <si>
    <t xml:space="preserve">pt has follow up at BLH for work up (lymphoma ) , no cough, exertional dyspnea, , ascites on tap </t>
  </si>
  <si>
    <t xml:space="preserve">sleeps well, walking distance weak, fatigue, no emotional change, no memory loss, good judgement </t>
  </si>
  <si>
    <t>lymphoma on follow up at BLH</t>
  </si>
  <si>
    <t>infection prevention (wear mask, use sanitizer, frequently wash hands, avoid coughing people, get high proten diet)</t>
  </si>
  <si>
    <t>BP=124/61,PR=89</t>
  </si>
  <si>
    <t>refill the medication and advise on diet on and tell her to bring serial BP MEASUREMENTS FOR NEXT FOLLOW UP TIME</t>
  </si>
  <si>
    <t>Problem List_x000D_
HTN ON AMLODPINE 5 MG PO day</t>
  </si>
  <si>
    <t>BP:  144 / 83_x000D_
ECHO: Mild LVH and grade III diastolic dysfunction_x000D_
            -  mild TR with mild plumonary HTN _x000D_
fT3: 2.98    fT4: 1..1</t>
  </si>
  <si>
    <t>Poor bp control + HHD [ with Mild LVH and grade III diastolic dysfunction,  mild TR with mild plumonary HTN ]</t>
  </si>
  <si>
    <t>cbc, OFT, S/E</t>
  </si>
  <si>
    <t>HTN + HHD on Enalapril 10 mg po/d and Amlodipine 5mg po /d , HCT 25 mg po /d</t>
  </si>
  <si>
    <t xml:space="preserve">p1: a known b asthma p2: known cardiac patient + Known HTN + </t>
  </si>
  <si>
    <t>PRE TIBIAL EDEMA</t>
  </si>
  <si>
    <t>78 17 BP=128 / 80_x000D_
Triglycerides-- 307,FBS--153</t>
  </si>
  <si>
    <t>HTN(G.CONTROL) + DISLIPEDEMIA(TGL --307)</t>
  </si>
  <si>
    <t>INITIATE OMEGA 3 ,1 TAB PO DAILY,CHANGE AMLODIPINE TO ENALPRIL 5 MG PO DALY,</t>
  </si>
  <si>
    <t>well controlled HTN + Fatty liver on amlodipine 5mg po daily and atrovastatin 20mg po daily</t>
  </si>
  <si>
    <t>BP=92/64.PR=69,FBS=110,120,90 mg/dl</t>
  </si>
  <si>
    <t>Problem List_x000D_
TYPE 1 DM ON NPH 16/4 IU SC BID,</t>
  </si>
  <si>
    <t xml:space="preserve">hand treamor of 1 year </t>
  </si>
  <si>
    <t>well controlled HTN + old Stroke + ?  Parkinson</t>
  </si>
  <si>
    <t xml:space="preserve">Uric acid , RF </t>
  </si>
  <si>
    <t>BP= 165 / 73 PR=75 RR=17 FBS= 126_x000D_
Recorded FBS=95-137</t>
  </si>
  <si>
    <t>P1= fairly controlled T2DM_x000D_
P2= Stage 2 HTN</t>
  </si>
  <si>
    <t xml:space="preserve">send for Ix _x000D_
refill medication. start amlodipine 5mg po daily </t>
  </si>
  <si>
    <t>P1= T2DM _x000D_
on NPH 14/6 IU BID</t>
  </si>
  <si>
    <t>send for Ix _x000D_
refill medication. start amlodipine 5mg po daily and MTF 500mg po BID_x000D_
decrease NPH according to FBS starting from 12/4</t>
  </si>
  <si>
    <t xml:space="preserve">72 22 BP=100 / 70 </t>
  </si>
  <si>
    <t>Parkinsonism + neuro cognitive disorder with perceptual disturbance + psychosis secondary to medication + KNOWN HTN(FOOD CONTROL)</t>
  </si>
  <si>
    <t>Levodopa /Carbidopa 1 tab PO BID,RIVAROXABAN 10MG PO DAILY,ENALAPRIL 10 MG BID,Risperidone - 2mg PO DAILY NOCTURNAL</t>
  </si>
  <si>
    <t>Parkinsonism + neuro cognitive disorder with perceptual disturbance + psychosis secondary to medication + KNOWN HTN</t>
  </si>
  <si>
    <t>BP=129/55,PR=83,FBS=166mg/dl</t>
  </si>
  <si>
    <t>good BP AND GLYCEMIC CONTROL</t>
  </si>
  <si>
    <t>Problem List_x000D_
known T2 DM ON NPH 26/12 IU + HTN on Amlodipine 5mg/D ,Enalapril 10 MG D,ASPRIN 81 MG D,ATROVASTATIN 20 D</t>
  </si>
  <si>
    <t>BP-131/80_x000D_
por 78</t>
  </si>
  <si>
    <t>refil and advise_x000D_
appoint after 3 month</t>
  </si>
  <si>
    <t>P1= Known RVI on HAART + P2=? PN + P3= Headache 2ry to ?</t>
  </si>
  <si>
    <t xml:space="preserve">FBS = 119mg </t>
  </si>
  <si>
    <t xml:space="preserve">well controlled T2 DM + Asthma </t>
  </si>
  <si>
    <t>bilateral lower leg burning type of pain of 15 days duration since discontinuing amitriptyline_x000D_
has cramping of legs and fatigue, scaling of skin over legs_x000D_
has not started  Enalapril and lasix _x000D_
abdominal cramp</t>
  </si>
  <si>
    <t>BP= 133 / 87 PR=96 RR=15 _x000D_
FBS= 109 - 139</t>
  </si>
  <si>
    <t>P=T2 DM + bilateral plaque formation with arteriosclerotic changes in the lower limb arteries_x000D_
P2= ? PAD_x000D_
P3= ? AGE_x000D_
on</t>
  </si>
  <si>
    <t>send for doppler venous and arterial USG _x000D_
baseline Ix</t>
  </si>
  <si>
    <t xml:space="preserve">P=T2 DM + _x000D_
P2= bilateral plaque formation with arteriosclerotic changes in the lower limb arteries_x000D_
on_x000D_
MTF 500mg po QD, ASA 81mg po QD, Atorvastatin 40 mg po QD </t>
  </si>
  <si>
    <t>PR=70 RR=17 BP=131 / 87</t>
  </si>
  <si>
    <t xml:space="preserve">HTN + VHD(MILD TO MOD TR) + PUL HTN </t>
  </si>
  <si>
    <t>Lasix 20 mg po/d , Enalapril 5mg po bid, MELOXICAM 15 MG PO PRN,PREGABALIN 75 MG PO DAILY,</t>
  </si>
  <si>
    <t>P1-HTN   P2. Mild to moderate TR with,   P3-mild Pulmonary HTN on Lasix 20 mg po/d on Enalapril 5mg po bid, MELOXICAM 15 MG PO PRN,PREGABALIN 75 MG PO DAILY,</t>
  </si>
  <si>
    <t>send for doppler venous and arterial USG _x000D_
baseline Ix_x000D_
Refill medication, add Amitriptyline and Omeprazole</t>
  </si>
  <si>
    <t>jLt side body pain , numbnes , tingling sensation</t>
  </si>
  <si>
    <t xml:space="preserve">Lt side Degenerative chang + ? senile osteoporosis </t>
  </si>
  <si>
    <t xml:space="preserve">RF , Vit D , Elec </t>
  </si>
  <si>
    <t>link to PSYCHIATRIC EVALUATION</t>
  </si>
  <si>
    <t>P-DM+HTN+PD on MTF 500x1, Levodopa/carbidopa 25/250 mg po bid, atrovastatin 40 mg po daily, ENALAPRIL10 MG PO /D abnormal behavior, restlessness,mood swing for past 6 months</t>
  </si>
  <si>
    <t>bp 124 / 74 PR 70</t>
  </si>
  <si>
    <t>KNOWN HTN + BPH on medication</t>
  </si>
  <si>
    <t>BP=133 / 76, PR=56</t>
  </si>
  <si>
    <t>refill medication_x000D_
Appoint after 3 month</t>
  </si>
  <si>
    <t>P1= PN neurobin 1 tab po/d , Amitriptyline 25mg PO daily  _x000D_
P2= Sinus brady cardia _x000D_
P2= BOO 2 to BPH (on alfuzosin) on</t>
  </si>
  <si>
    <t>bp 140 / 78 PR 70  FBS  90-150</t>
  </si>
  <si>
    <t>failry glycemic &amp; bp control</t>
  </si>
  <si>
    <t xml:space="preserve">see mgt &amp; inx      </t>
  </si>
  <si>
    <t>known type 2 dm + HTN on NPH 34/ 20 IU SC BID , AMLODIPINE 5 MG PO BID , ATROVSATATIN 20 MG PO DAILY , MTF 500 MG PO BID , LOSARTAN 50 MG PO DAILY ,HCT 25 MG PO DAILY , ATENOLOL 50 MG PO DAILY</t>
  </si>
  <si>
    <t>send for doppler venous and arterial USG _x000D_
baseline Ix, ADD DICLOFENAC SUPPOSITORY</t>
  </si>
  <si>
    <t>BP-160/92, 160/94 ( measured 2 hours later)_x000D_
pr 78_x000D_
FBS_ 150, 250, 160</t>
  </si>
  <si>
    <t>poor glycemic control + newly diagnose HTN</t>
  </si>
  <si>
    <t>Amlodipine 5 mg p[o daily_x000D_
Mixtard 36/16 iu _x000D_
appoint after 2 weeks</t>
  </si>
  <si>
    <t>Known T1DM with poor glycemic control ON MIXTARD - 34/14 IU SC BID</t>
  </si>
  <si>
    <t xml:space="preserve">ECHO  DONE    23/4/16   NORMAL       CR   0.9    DONE  12/28/23    BP 134/71    ,123/66  </t>
  </si>
  <si>
    <t>CONTROLLED     HTN</t>
  </si>
  <si>
    <t xml:space="preserve">REFILL  AND  APPOINT  AFTER  3  MONTH  WITH  SEREAL  BP  RECORD </t>
  </si>
  <si>
    <t>p1= HTN with ? HHD + p2= LUMBAR SPONDYLOSIS</t>
  </si>
  <si>
    <t>BP=120/60 PR=78</t>
  </si>
  <si>
    <t xml:space="preserve">CONTINUE LIFE STYLE MEDICATION </t>
  </si>
  <si>
    <t>BP_160/78_x000D_
pr 78</t>
  </si>
  <si>
    <t>enalapril 5 mg po daily _x000D_
appoint after 1 month</t>
  </si>
  <si>
    <t>bp 174/90   PR 79  HbA1c   8.9 %  total cholestrol 132 HDL 39 TG 107 LDL 72 FT3 1.62 Urea 23 Cr 1.2 FT4 0.84 HsTSH 14.7</t>
  </si>
  <si>
    <t xml:space="preserve">sub optimal hypothyroidism + Poorly glycemic + Fairly bp control </t>
  </si>
  <si>
    <t>known HTN + T2DM + Dislipedemia + hypothyroidism  + ?HHD on medication</t>
  </si>
  <si>
    <t xml:space="preserve">BP  130/78  </t>
  </si>
  <si>
    <t>CONTROLLED  HTN+GOITER</t>
  </si>
  <si>
    <t>REFILL AND  RESEND TO  SURGICAL SIDE</t>
  </si>
  <si>
    <t>P1= ? reactive lymphadenitis P2= Stage 1 HTN</t>
  </si>
  <si>
    <t xml:space="preserve">HAS HX OF LOSS OF RECURRENT CONSCIOUSNESS(3MIN) </t>
  </si>
  <si>
    <t>BP=100/60 PR=80</t>
  </si>
  <si>
    <t>DOEEG,SERUM ELECTROLYTE_x000D_
CONTINUE OTHER MED</t>
  </si>
  <si>
    <t xml:space="preserve">bp =129/62 pr =  86 (apical) INR=1.68 </t>
  </si>
  <si>
    <t xml:space="preserve">SAME+ sub therapeutic INR </t>
  </si>
  <si>
    <t xml:space="preserve">REFIL MEDS  MAKE warfarin 5mg 4x/wk  /7.5mg 3x/wk  ,INR,FT4,  adviced on drug adherence </t>
  </si>
  <si>
    <t xml:space="preserve">HTN WITH HHD + A FIB + ischemic stroke + Toxic multinodular goiter + under coagulation on: WARFARIN 5 mg 2. ATENOLOL 25 MG PO/DAY 3. 4. FRUSEMIDE 40 MG PO/DAY PTU 50 MG PO/ BID ,HCT 25 MG PO/D </t>
  </si>
  <si>
    <t>right flank pain , frequency of micturtion and right upper extremities unable to flex and extend</t>
  </si>
  <si>
    <t xml:space="preserve">bp 138 / 90 PR 79 </t>
  </si>
  <si>
    <t>? UTI + PN</t>
  </si>
  <si>
    <t>known  HTN + ? PN + Cervical spondylosis on medication</t>
  </si>
  <si>
    <t>easy fatiguability, increased abdominal swelling , but no decrease in urine amount_x000D_
 pt claims he is taking spironolactone 25 mg po/day and adjusts medications by himself</t>
  </si>
  <si>
    <t>bp=82/64  pr=90  full volume, strong</t>
  </si>
  <si>
    <t>make enalapril 5mg po/day, refill others, link to EOPD for taping</t>
  </si>
  <si>
    <t>HFrEF sec DCM + dec cirrosis (alcohol ) on lasix 40 mg po/d spironlactone 100 mg po/d enalapril 5mg po bid metoprolol 12.5 mg po/d pantoprazple 40 mg po/d</t>
  </si>
  <si>
    <t>? UTI + post stroke  Peripheral  neuropathy</t>
  </si>
  <si>
    <t>PATIENT NOT AROUND...ON HOME O2</t>
  </si>
  <si>
    <t xml:space="preserve">HEMOG  A1C  7.6   FBS  99  </t>
  </si>
  <si>
    <t>REFILL AND  APPOINT  AFTER  3 MONTH</t>
  </si>
  <si>
    <t xml:space="preserve">Type 2 Diabetes Mellitus and lower back pain 2ndry to </t>
  </si>
  <si>
    <t>fall down injury blunt trauma to the left side of the chest, pain during breathing</t>
  </si>
  <si>
    <t>BP-137/93, 160/ 110 ( record at home) , 160/90_x000D_
pr 78_x000D_
FBS 160, 140, 130,150</t>
  </si>
  <si>
    <t>send investigations_x000D_
add on amlodipine 10 mg po daily_x000D_
Metformin 1.5gm/1gm_x000D_
short appointment</t>
  </si>
  <si>
    <t xml:space="preserve">T2 Dm + HTN     </t>
  </si>
  <si>
    <t>low back pain of 1 month</t>
  </si>
  <si>
    <t>PN + ? UTI</t>
  </si>
  <si>
    <t xml:space="preserve">BP =109/78 PR=80 </t>
  </si>
  <si>
    <t>BP=130/70 PR=70</t>
  </si>
  <si>
    <t>claims she discontinued lasix since body swelling subsided</t>
  </si>
  <si>
    <t>bp=105 / 75  pr=80    mss= no edema</t>
  </si>
  <si>
    <t xml:space="preserve">P- HFrEF (30-35%) 2o to DCMP ( moderate MR and severe TR) + AF </t>
  </si>
  <si>
    <t>Metoprolol 25mg PO daily, Spironolactone 25mg PO daily,LOSARTAN 50MG PO/D, warfarin 5mgPO daily/5days,then 7.5mg po for 2days. counseled on dapagliflozin and planned to start on next appointment</t>
  </si>
  <si>
    <t>P- HFrEF (30-35%) 2o to DCMP ( moderate MR and severe TR) + AF _x000D_
On Lasix 20mg PO/day, Metoprolol 25mg PO daily, Spironolactone 25mg PO daily,LOSARTAN 50MG PO/D, warfarin 5mgPO daily/5days,then 7.5mg po for 2days ECHO result on 27/9/23 Dilated cardiomyopathy with moderate LV and mild RV systolic dysfunction, moderate MR and severe TR with mild pulmonary hypertension</t>
  </si>
  <si>
    <t>complain numbness to all extrimities nd head ache_x000D_
 right flank pain</t>
  </si>
  <si>
    <t>bp 136/78 125/70 145/82</t>
  </si>
  <si>
    <t>controlled htn+?vitamin d defficency+?right renal stone</t>
  </si>
  <si>
    <t>collect investiagtions</t>
  </si>
  <si>
    <t>P=CVT ON WARFARIN 7.5mg po/d ...inr=1.79</t>
  </si>
  <si>
    <t xml:space="preserve">warfarin 7.5mg po/d for 5d and 10mg for 2days of the week </t>
  </si>
  <si>
    <t>NO NEW COMPLAIN +?NAFL</t>
  </si>
  <si>
    <t>BP 111/66 BS 130</t>
  </si>
  <si>
    <t>CONTROLLED T2DM+HTN+?NAFL</t>
  </si>
  <si>
    <t>SEND LFT ,ALBUMIN LIPID PROFILE FBS VIRAL MARKERS ABDOMENOPELVIC U/S CBC</t>
  </si>
  <si>
    <t xml:space="preserve">BP =153/113 FBS=149-156 </t>
  </si>
  <si>
    <t xml:space="preserve">FAIR GLYCEMIC CONTROL +STAGE II HTN </t>
  </si>
  <si>
    <t xml:space="preserve">REFIL MEDS ADVICED ON DIET ,COUNSELLED TO START ANTI HTN BUT HE REFUSED  RFT,LIPID PROFILE U/A </t>
  </si>
  <si>
    <t>falling down accident of 1 month duration. has also left side cervical neck pain of same duration</t>
  </si>
  <si>
    <t xml:space="preserve">bp  114 / 63  PR 78 </t>
  </si>
  <si>
    <t xml:space="preserve">well control br. asthma + myalgia </t>
  </si>
  <si>
    <t xml:space="preserve">PRESISITENT COUGH PRODUCTIVE _x000D_
- PT HAS HX OF TB TREATEMENT  2009 </t>
  </si>
  <si>
    <t xml:space="preserve">SEND GENE XPERT ESR , FOLLOW UP CXR </t>
  </si>
  <si>
    <t xml:space="preserve">Rt below Knee Amputation + Left Knee OA+ RLL pneumonia   WAS ON ABX -  1 WEEKS </t>
  </si>
  <si>
    <t>BP    102/51</t>
  </si>
  <si>
    <t>SEND   OFT  LIPID PROFILE  RFT   CBC    U/A</t>
  </si>
  <si>
    <t>she has hx of seizure 2x/month with hxof tougue bite and loss of consciousness</t>
  </si>
  <si>
    <t xml:space="preserve">warfarin 7.5mg po/d for 5d and 10mg for 2days of the week _x000D_
start valproic acid 200mg po bid </t>
  </si>
  <si>
    <t>has epigastric pain which is burning and abdominal distension</t>
  </si>
  <si>
    <t xml:space="preserve">bp 128 / 60 PR 71 </t>
  </si>
  <si>
    <t>Dyspepsia + steroid S.E</t>
  </si>
  <si>
    <t xml:space="preserve">? RA on Methotrexate 7.5 mg po weekly , prendisolone 30 mg po daily, cotri 480 mg po every other day </t>
  </si>
  <si>
    <t>claims she develops dry cough after she start enalpril. she has headache, bov of 5 days</t>
  </si>
  <si>
    <t>bp- 182 / 117  pr=97 rrr=18   fbs=115-141 mg/dl    home bp measurements=140-160/102-110</t>
  </si>
  <si>
    <t>GOOD GLYCEMIC CONTROL + HYPERTENSIVE URGENCY R/O EMERGENCY</t>
  </si>
  <si>
    <t>Link to EOPD , Give labetolol 10mg iv stat , reevaluate bp, send cbc, rft, ECG_x000D_
put on Losartan 50mg po/day, HCT 25mg po/day, MTF 1GM PO BID, ATROV 40MG PO/DAY  up on discharge</t>
  </si>
  <si>
    <t>dm + HTN On MTF 1g po bid glbenclamide 5 mg atrov 40 mg , enalapril 5mg po bid</t>
  </si>
  <si>
    <t xml:space="preserve"> Known epileptic on phenytoin 100mg po tid</t>
  </si>
  <si>
    <t>BP -  146 / 91</t>
  </si>
  <si>
    <t>SEE MANAGEMENT - SERIAL BP RECORDS FOR NEXT APPT</t>
  </si>
  <si>
    <t xml:space="preserve">BP =130/70 HGA1C=9.9 </t>
  </si>
  <si>
    <t xml:space="preserve">MAKE NPH 36/16 ,HAVE HBGM AND SHORT APPOINTMENT </t>
  </si>
  <si>
    <t>P=Known type 1 DM on NPH=34/16</t>
  </si>
  <si>
    <t>bp=100/60  -----------</t>
  </si>
  <si>
    <t>goo control</t>
  </si>
  <si>
    <t>Left side body weakness 2o to Ischemic Stroke (2 years ago) + Seizure + HTN On ASA 81mg po/day, Atorvastatin 40 mg po/day, Enalapril 5 mg PO daily, Phenytoin 100 mg PO BID</t>
  </si>
  <si>
    <t>PR=107 / 62 _x000D_
HGBA1C=5</t>
  </si>
  <si>
    <t>send UA and RBS</t>
  </si>
  <si>
    <t xml:space="preserve">P1= Newly diagnosed Type 1 DM </t>
  </si>
  <si>
    <t xml:space="preserve">bp 130/79 PR 80 </t>
  </si>
  <si>
    <t>P1. Essential tremor on propranolol 40 mg po/d and AMT 25 mg po daily</t>
  </si>
  <si>
    <t xml:space="preserve">BP-  149/61 , 156/60 -  142/47 </t>
  </si>
  <si>
    <t xml:space="preserve">AMLODIPINE 5 MG PO DAILY , -APPT AFTER 3 MONTH WITH SERIAL BP RECORDS AND  UPDATE INX ON NEXT APPT - 1 MONTH </t>
  </si>
  <si>
    <t>Known HTN ( Sub optimally controled) + CHF 20? HHD enalapril 5 mg po BID</t>
  </si>
  <si>
    <t>PR=86 RR=17 BP=146 / 75 T=36_x000D_
INR=4.04</t>
  </si>
  <si>
    <t>REFILL_x000D_
MAKE WARFARIN 2.5MG PO EVERY OTHER DAY_x000D_
FRUSEMIDE 20MG PO EVERY OTHER DAY</t>
  </si>
  <si>
    <t>p=Cor-pulmonale 2ry chronic PTE 2-B.ASTHMA 3-Hemorrhagic stroke (5 yrs back) 4.recurrent provoked DVT 5. Known Hypertensive 6.Recurrent adenocarcinoma of SALIVERY GLAND 7.on - lasix 40 MG PO/d -enalapril 10mg po bid -Atorvastatin 4O mg po day -Salbutamol puff PRN, -symbicort 1 puff bid -warfarin 2.5mg/ day</t>
  </si>
  <si>
    <t xml:space="preserve">BP =128/83  FBS=90-130 LDL=71 TGL=333 HDL=44 T.CHOLE= 161 </t>
  </si>
  <si>
    <t xml:space="preserve">P= TYPE II DM ON METFORMIN 1GM PO BID and ATROVASTATIN 20 MG PO/D </t>
  </si>
  <si>
    <t>bp=100/60 pr=70</t>
  </si>
  <si>
    <t>HFrEF 2ry to IHD + Ischemic stroke + T2DM + HTN + A. Fibrillation( NPH 40/22 IU SC reg 10/8 BID -Metformin 1 GM PO BID , Lasix 20mg po bid -spironolactone 25mg po daily -losartan 50 mg po daily, bisoprolol 10mg PO BID -Atorvastatin 80mg/dl, dapagliflozin 5mg po daily, rivaroxaban 20mg po daily, ASA 81mg po daily)....poorly controlled diabetes</t>
  </si>
  <si>
    <t>continue med_x000D_
do NPH 42/22,add RI 2iu and 2iu before lunch and dinner</t>
  </si>
  <si>
    <t>HFrEF 2ry to IHD + Ischemic stroke + T2DM + HTN + A. Fibrillation( NPH 40/22 IU SC reg 10/8 BID -Metformin 1 GM PO BID , Lasix 20mg po bid -spironolactone 25mg po daily -losartan 50 mg po daily, bisoprolol 10mg PO BID -Atorvastatin 80mg/dl, dapagliflozin 5mg po daily, rivaroxaban 20mg po daily, ASA 81mg po daily)...hgba1c=9.2</t>
  </si>
  <si>
    <t xml:space="preserve">DRY COUGH &gt; ITCHING SENSATION AND REDNESS OF THE EYES &gt;  5 DAYS DURATION , </t>
  </si>
  <si>
    <t xml:space="preserve">BP -  110/80 - 110/78 </t>
  </si>
  <si>
    <t xml:space="preserve">SAME + URTI + CONJECTIVITIS +  DYSPEPSIA </t>
  </si>
  <si>
    <t xml:space="preserve">BP =120/74 PR=90 FBS=120-150 </t>
  </si>
  <si>
    <t xml:space="preserve">CONTINUE MEDS RFT LIPID PROFILE </t>
  </si>
  <si>
    <t>Morbid obesity( BMI 35) HTN+DM+NYHA class 4 stage c HF secondary to cor pulmonale secondary to OSA r/o obesity hypoventilation syndrome +dyslipidemia p8 metabolic syndrome currently on NPH 16/16 with regular insuline 4/4 pregabaline 75 mg bid aspirine 81 mg po daily atorvastatin 40mg po daily omeprazole 40 mg PO daily lasix 40 mg po/d atacand(candesartan 16/HCT 12.5 mg PO daily) GALVUS MET (50/1000). CPAP intermittently</t>
  </si>
  <si>
    <t xml:space="preserve">121/72    139/84  128/76  TFT  DONE  3  MONTH  BACK   TSH  0.005       </t>
  </si>
  <si>
    <t xml:space="preserve">CONTROLLED  HTN  +TMNG </t>
  </si>
  <si>
    <t xml:space="preserve">SEND  TO  UPDATE  TFT  </t>
  </si>
  <si>
    <t>bp=117/78  pr=78     fbs-100-158     SERUM VITAMIN=7.59</t>
  </si>
  <si>
    <t>p1 DM (type 2) p2 HFrEF (33%) sec IHD + deg valv HD ( mild to mod AS+ vitamin D deficiency</t>
  </si>
  <si>
    <t>make metoprolol 25mg po bid, vitamin D 50,000 IU PO/WEEK</t>
  </si>
  <si>
    <t xml:space="preserve">p1 DM (type 2) p2 HFrEF (33%) sec IHD + deg valv HD ( mild to mod AS_x000D_
  on-MTF 1g/ d_x000D_
      -Dapagliflizone 10 mg po od _x000D_
       -atrovostatin 80 mg po od _x000D_
        -enalepril 2.5 mg po bid_x000D_
       - metoprolol 25 mg po /day _x000D_
         spironolactone 12.5mg po/day, _x000D_
       - lasizx 20 mg po od s_x000D_
       </t>
  </si>
  <si>
    <t>SHE HAS ITCHY RASH ON THE BACK OF HER NECK</t>
  </si>
  <si>
    <t>PR=108 RR=18 BP=119 / 82 T=36_x000D_
MULTIPLE VESICULAR RASH ON HER NECK</t>
  </si>
  <si>
    <t>SAME+ ECZEMA</t>
  </si>
  <si>
    <t>REFILL_x000D_
SEE AFTER 3/12_x000D_
ADD STERIOD OINTEMENT</t>
  </si>
  <si>
    <t>bilateral nose bleeds, which was large in amounta nd bright in red, occured intermittently usually once daily recently worsened bu he had nosebleeds. he also headache, tintus</t>
  </si>
  <si>
    <t>BP_109/67_x000D_
pr 78</t>
  </si>
  <si>
    <t>dyspepsia + epistaxis 2o to ? r/o anemia</t>
  </si>
  <si>
    <t xml:space="preserve">has itching sensation of right side of face </t>
  </si>
  <si>
    <t xml:space="preserve">bp  133 / 67 PR 84  fbs 125,136,149 </t>
  </si>
  <si>
    <t>T2 DM On NPH 20 iu sc day , MTF 1gm po day , Atrovastatin 20mg po day</t>
  </si>
  <si>
    <t>bp  130/74  125/80</t>
  </si>
  <si>
    <t>send   tft</t>
  </si>
  <si>
    <t>Known HTN + Known Hyperthyroidism on medication</t>
  </si>
  <si>
    <t xml:space="preserve">bp 100/70 PR 89 </t>
  </si>
  <si>
    <t>P: NYHA Class 4, Stage C CHF 2ndry to CRVHD (severe MS, moderate MR, mild AR) + Sever PHTN + Atrial fibrillation + chronic rt leg proximal DVT with incomplete re canalization + post thrombotic syndrome on -Lasix 40 mg po d, Warfarin 5 mg /7.5mgpo day, Spironolactone 25 mg po daily, Metoprolol 25 mg/day, B. Peniciln 1.2 million IU IM monthly</t>
  </si>
  <si>
    <t>HE HAS OCCASIONAL VERTIGO HAS NO OTHER COMPLIANT</t>
  </si>
  <si>
    <t>BP=130/100 _x000D_
HOME BP =130/90-126/85</t>
  </si>
  <si>
    <t>REFILL_x000D_
DO CBCB RFT AND U/A RBS_x000D_
SEE HIM AFTER 2 MONTH</t>
  </si>
  <si>
    <t>P=HTN ON AMLODIPINE 10MG PO/DAY</t>
  </si>
  <si>
    <t xml:space="preserve">BP =137/74  INR=2.47 HGB=21 ,HCT 65 </t>
  </si>
  <si>
    <t xml:space="preserve">Recurrent DVT + RV DYSFUNCTION + HTN +CONCENTRIC LVH + secondary polycythemia(ASYMPTOMATIC)+therapeutic INR </t>
  </si>
  <si>
    <t>Recurrent DVT + RV DYSFUNCTION + HTN +CONCENTRIC LVH + secondary polycythaemia  HE IS ON Amlodipine 10 MG   WARFARIN 10MG PO/15 mg PO/  alternatively/D- lasix 40 mg PO BID</t>
  </si>
  <si>
    <t xml:space="preserve">intermittent joint discomfort </t>
  </si>
  <si>
    <t>urticaria ? ARF.....normal echo</t>
  </si>
  <si>
    <t xml:space="preserve">ibuprofen 400mg po PRN </t>
  </si>
  <si>
    <t>bp=140/90  pr-78  rrr-16  U/A=LEU=+2</t>
  </si>
  <si>
    <t>Add spironolactone 25mg po/day, cefixime 400mg /po/day/5days</t>
  </si>
  <si>
    <t xml:space="preserve">NO EDEMA  BP =139/79 PR=79 </t>
  </si>
  <si>
    <t xml:space="preserve">HF 2ry TO HHD </t>
  </si>
  <si>
    <t>P=HF 2ry TO HHD _x000D_
on FRUSEMIDE 20MG PO BID SPIRONOLACTONE 25 MG PO/DAY ENALAPRIL 5 MG PO/BID</t>
  </si>
  <si>
    <t>has itching sensation of right side of face</t>
  </si>
  <si>
    <t>bp 133 / 67 PR 84 fbs 125,136,149</t>
  </si>
  <si>
    <t>well glycemic control + all. dermatitis</t>
  </si>
  <si>
    <t xml:space="preserve">light headedness, palpitation, blurring of vision, </t>
  </si>
  <si>
    <t>BP_112/72_x000D_
pr 78</t>
  </si>
  <si>
    <t>goog bp control + ? anemia</t>
  </si>
  <si>
    <t>p1=HFrEF (30) 2ry to DCM ppted by SCAP+p2= New dx HTN</t>
  </si>
  <si>
    <t>PR=107 RR=18 BP=143 / 83 T=36_x000D_
LDL=87MG/DL FBS=160-180MG/DL_x000D_
HGA1C=7.5%</t>
  </si>
  <si>
    <t>REFILL_x000D_
MNT_x000D_
SALT FREE DIET_x000D_
CONSIDER NPH</t>
  </si>
  <si>
    <t>P: T2DM (Galvasmet 1000/50mg BID, glimiperide 8 mg po daily)_x000D_
SHE IS TAKIN METFORMIN 1 GM BID DUE TO DRUG STOCK OUT</t>
  </si>
  <si>
    <t>fbs  200,160  180</t>
  </si>
  <si>
    <t>poorly controlled  t2dm+?NAFL</t>
  </si>
  <si>
    <t xml:space="preserve">SEND CBC ,RFT  LIPID PROFILE  ELECTROLYTE    LFT   ALBUMIN    FBS  /RBS    VIRAL  MARKERS    ABDOMENAL  U/S </t>
  </si>
  <si>
    <t xml:space="preserve">bp BP=120/70MMHG PR 80 </t>
  </si>
  <si>
    <t>Lt ankle arthritis on meloxicam 15 mg po/d + dyslipidemia on atrovastatin 20 mg po day</t>
  </si>
  <si>
    <t>bp =111/65 fbs=150 ,151, hga1c=5.4 %</t>
  </si>
  <si>
    <t>joint pain and deformity improved but still there</t>
  </si>
  <si>
    <t>BP-114/69_x000D_
pr 78</t>
  </si>
  <si>
    <t>T2DM+HTN ?HHD+DYSPEPSEA?PUD..._x000D_
cr=1.5 chol=121 TG=169 LDL=58....GFR=40.6%</t>
  </si>
  <si>
    <t>REDUCE METFORMIN TO 1GM/5OOMG BID_x000D_
START VIT D 50000IU PO/WKLY FOR 8 WEEKS</t>
  </si>
  <si>
    <t>T2DM+HTN ?HHD+DYSPEPSEA?PUD..._x000D_
cr=1.5 chol=121 TG=169 LDL=58....GFR=40.6%,VIT D=10.49,HGBA1C=5.9%</t>
  </si>
  <si>
    <t>BP_114/75_x000D_
pr 78_x000D_
FBS-117, 131, 146, 153</t>
  </si>
  <si>
    <t>add on glibenclamide 5 mg po daily_x000D_
appoint after 2 month with TFT result</t>
  </si>
  <si>
    <t xml:space="preserve">well controlled T2 DM + Hypothyroidism _x000D_
</t>
  </si>
  <si>
    <t>REDUCE METFORMIN TO 500MG PO/D_x000D_
START VIT D 50000IU PO/WKLY FOR 8 WEEKS</t>
  </si>
  <si>
    <t>bp=122 / 77  pr=91 18   fbs=130mg/dl</t>
  </si>
  <si>
    <t>P1=DM MTF 500 mg od and NPH 10 iu /day + gout (uric acid was 9 with pinna tophi) Allopurinol100 mg po d,atrovastatin 20 mg po</t>
  </si>
  <si>
    <t>HE SAID HE WAS JAILED AND COULD NOT TAKE MEDICATIONS PROPERLY</t>
  </si>
  <si>
    <t>PR=78 RR=18 BP=85 / 59 T=36</t>
  </si>
  <si>
    <t>REFILL _x000D_
FRUSEMIDE 20 MG PO/DAY_x000D_
HOME BP RECORD</t>
  </si>
  <si>
    <t>P=ALD+ ILEOSTOMY CLOSED AFTER INTERVENTION FOR INCARCERATED UMBILICAL HERNIA ; HE USED TO TAKE ALCOHOL ON DAILY BASES AND STOPED IT 3 YEAR BACK HE IS ON SPIRONOLACTON 12.5MG PO/DAY. HE WAS TREATED FOR GI TB AND COMPLETED 19 MONTHs back</t>
  </si>
  <si>
    <t>BP - 130/83 - 132/83 - _x000D_
 FBS - 150-160-170-</t>
  </si>
  <si>
    <t>SEND HGA1C  FOR NEXT APPT ,   ADD NEUROBION 1 TAB</t>
  </si>
  <si>
    <t>P1=HTN on Enalapril 10 mg BID, Nifedipine 20 mg PO daily P2=T2DM on MTF 500 mg BiD Glibenclamide 5 mg BID ( 5MG PO DAILY ) ,  ASA 81mg po/d , ATROVASATATIN 20 MG PO DAILY  P3= ?Diabetic nephropathy</t>
  </si>
  <si>
    <t>bp140/80,, pr 80</t>
  </si>
  <si>
    <t>HTN+DM+PD ON MEDICATION</t>
  </si>
  <si>
    <t>SEE MEDICATION  AND LINK BACK TO NEURO</t>
  </si>
  <si>
    <t>BP=169 / 84</t>
  </si>
  <si>
    <t>refill  medication_x000D_
appoint after 3month  with serial BP record</t>
  </si>
  <si>
    <t>P1=HTN on enalapril 10 po bid, Amlodipine 5mg PO daily and HCT 25 mg po/day.</t>
  </si>
  <si>
    <t xml:space="preserve">NO NEW COMPLAINT _x000D_
 NO ABM &gt; 6 MONTH DURATION </t>
  </si>
  <si>
    <t xml:space="preserve">tooth ache of one wk duration  with associated rl  submandibular swelling </t>
  </si>
  <si>
    <t xml:space="preserve">bp =166/91 166 /97  pr= 88  FBS=93_x000D_
rt pos.cervical LAP </t>
  </si>
  <si>
    <t>good glycemic control+,poor bp control +DENTAL carries +?submandibular abscess</t>
  </si>
  <si>
    <t xml:space="preserve">asa 81 mg po/d atrovastatin 20 mg po/d  metoprolol 25 mg po/d amlodipine 10 mg po/d metformin 500 mg po/d  neck us  link  to dental side </t>
  </si>
  <si>
    <t>IHD+HTN+T2DM _x000D_
ON metoprolol 12.5 mg po/day, ASA 81 mg po/day, atorvastatin 20 mg po /day metformin 500 mg po/day.</t>
  </si>
  <si>
    <t xml:space="preserve">RECURRENT  HPOGLYECEMIA </t>
  </si>
  <si>
    <t xml:space="preserve">HGA1C _8.3 </t>
  </si>
  <si>
    <t xml:space="preserve">26/14 IU SC BID - APPT AFTER  2 WEEKS - RMOPD </t>
  </si>
  <si>
    <t>T1 DM+ Epilepsy( on follow up at neurology clinic on NPH 28/16  IU SC BID, Na valporate 500x3, Phenytoin 100x3</t>
  </si>
  <si>
    <t>The SOB, cough has disaapeared_x000D_
she finished prednisolone</t>
  </si>
  <si>
    <t>BP_100/63_x000D_
pr 78</t>
  </si>
  <si>
    <t xml:space="preserve">Start salbutamol  4 puffs PRN_x000D_
Beclemetasone 2 puffs BID </t>
  </si>
  <si>
    <t xml:space="preserve">2nd TM Px + Acute Exacerbation of B.asthma ppted by SCAP treated at the EOPD </t>
  </si>
  <si>
    <t>SAME + LEFT KNEE OA + ? RA</t>
  </si>
  <si>
    <t xml:space="preserve">SEND U/S RESCAN , FBS ,   RF , URIC ACID </t>
  </si>
  <si>
    <t xml:space="preserve">MILD HEPATOMEGALY +  LEFT KNEE PAIN </t>
  </si>
  <si>
    <t xml:space="preserve">BP=126 / 81 </t>
  </si>
  <si>
    <t>refill medication_x000D_
appoint after 1 month with serial BP and FBS recording</t>
  </si>
  <si>
    <t>P1=P=TI DM for the past 4 yr on NPH 28/16 IU SC BID_x000D_
P2=newly diagnosed HTN on amlodipine 5mg PO daily</t>
  </si>
  <si>
    <t xml:space="preserve">complain   cough  of  2 weeks   with  easy  fatigability  and    orthopnea  of  2 pillow    and  bilateral leg  swelling    and  echo  appointed </t>
  </si>
  <si>
    <t xml:space="preserve">BP    171/98   </t>
  </si>
  <si>
    <t>the  same+?CAP  +?HEART  FAILURE?HHD</t>
  </si>
  <si>
    <t xml:space="preserve">SEND  CHEST  X  RAY  AND  CBC RFT  </t>
  </si>
  <si>
    <t>has no new complain  last attack 1 year back</t>
  </si>
  <si>
    <t xml:space="preserve">bp , pr pt didnt came </t>
  </si>
  <si>
    <t xml:space="preserve">see medication link back to neurology </t>
  </si>
  <si>
    <t xml:space="preserve">bp  126/60  </t>
  </si>
  <si>
    <t>P=DCMP on lasix 40 mg po per day, spironolactone 25 mg po/d, metoprolol 12.5 mg po/d, Digoxin 0.125 mg po/d, ASA 81 mg po/d, Atrovastatin 20 mg po/d</t>
  </si>
  <si>
    <t xml:space="preserve">came to rearrange medication to nph </t>
  </si>
  <si>
    <t>type2 dm+gout</t>
  </si>
  <si>
    <t>=DM MTF 500 mg od and NPH 10 iu /day + gout (uric acid was 9 with pinna tophi) Allopurinol100 mg po d,atrovastatin 20 mg po</t>
  </si>
  <si>
    <t xml:space="preserve">bilateral lower leg swelling and pain  not relived by   rest has  dizziness has no other complain </t>
  </si>
  <si>
    <t>bp124/66 ,pr 80  normal</t>
  </si>
  <si>
    <t>see medication link back to mrc</t>
  </si>
  <si>
    <t xml:space="preserve">No ABM              </t>
  </si>
  <si>
    <t>BP=116 / 67</t>
  </si>
  <si>
    <t xml:space="preserve">refill medication _x000D_
appoint after 3month </t>
  </si>
  <si>
    <t>come to refill medication Methotrexate</t>
  </si>
  <si>
    <t>BP: 147/82</t>
  </si>
  <si>
    <t>1. CBC, UA, FBS, Abdominal u/s, RFT_x000D_
2. Amlodipine 10mg/po/d</t>
  </si>
  <si>
    <t>-Flank pain- 1 week_x000D_
-No UTI symptoms_x000D_
-Has back pain_x000D_
-Known HTN (amlodipine 5mg/po/d)</t>
  </si>
  <si>
    <t>P=T2DM + HTN with HHD + Lt leg BKA + ? DIABETIC RETINOPATHY; NPH 20/10 IU SC BID, metformin 500 mg po/d , LOSARTAN 50 MG PO BID ,AMLODIPINE 5 MG PO/D, HCT 25 MG PO/D Atenolol 12.5 mg po/d</t>
  </si>
  <si>
    <t>has pain with swallowing of a week duration</t>
  </si>
  <si>
    <t>PR=94/M  BP=130 / 88MMHG,FBS=130MG/DL</t>
  </si>
  <si>
    <t>Same as above with good glycemic control+Acute tonsilopharyngitis</t>
  </si>
  <si>
    <t>refill,do cbc,then manage</t>
  </si>
  <si>
    <t>has adequate urine out put_x000D_
 body swelling_x000D_
 good sleep pattern_x000D_
 no body itching</t>
  </si>
  <si>
    <t>BP       174 / 99                               PR 74</t>
  </si>
  <si>
    <t>T2DM more than 10yrs+ HTN  for the last 10 yrs) + AKI on DKD ; on NPH=58/48, ATROVASTATIN 40 MG POD NIFEDIPIN 40 MG PO BID, amitriptyline 25 mg po day, HCT 25 mg po *1( MTF and enalapril are held temporarily) creatinine 2.15  year ago and current creatinine 3.4 eGFR 19ml/min/1.732m2_x000D_
 Hgb 15 HGBa1C 7.8_x000D_
 abdominal ultrasound normal size kidney_x000D_
 operated for most likely BPH 2year back at private hospital</t>
  </si>
  <si>
    <t>counseled about  stage of CKD_x000D_
 modification of  medication_x000D_
 poor BP control bot fair glycemic control</t>
  </si>
  <si>
    <t>T2DM more than 10yrs+ HTN  for the last 10 yrs) + AKI on DKD ; on NPH=58/48, ATROVASTATIN 40 MG POD NIFEDIPIN 40 MG PO BID, amitriptyline 25 mg po day, HCT 25 mg po *1( MTF and enalapril are held temporarily)</t>
  </si>
  <si>
    <t>PR=83/M  BP=132 / 78MMHG,HGA1C=7.8%,CR=0.9,BUN=10.7MG/DL,FBS=80MG/DL</t>
  </si>
  <si>
    <t>Same as above+suboptimal glycemic control</t>
  </si>
  <si>
    <t>refill,do hga1c,appoint after three months</t>
  </si>
  <si>
    <t>Known type 2 dm Metformin 500 mg po bid, atrovastatin 20 mg po/day, daonil 5 mg po/day</t>
  </si>
  <si>
    <t xml:space="preserve">fb s-  110 - 105 - </t>
  </si>
  <si>
    <t xml:space="preserve">make NPH  - 24/18 IU SC BID -RI 4/4  - 2 WEEKS _x000D_
 WITH HGA1C </t>
  </si>
  <si>
    <t xml:space="preserve">T2 DM NPH - 26/ 24 iu sc bid , ri - 4/4 iu sc bid </t>
  </si>
  <si>
    <t xml:space="preserve">NO NEW COMPLAINT - ATTENDANT CAME FORE REFILL </t>
  </si>
  <si>
    <t>FB S-  130/80 -  FBS - 84 -</t>
  </si>
  <si>
    <t>BP=126/64 MMHG,PR=68/M</t>
  </si>
  <si>
    <t xml:space="preserve">MILD HEADACHE AND DIZZINESS , </t>
  </si>
  <si>
    <t xml:space="preserve">bp - 130/90 - 129/88 </t>
  </si>
  <si>
    <t xml:space="preserve">SAME + R/O  ANEMIA </t>
  </si>
  <si>
    <t xml:space="preserve">send  RFT , SE , U/A , CBC </t>
  </si>
  <si>
    <t>refill,appoint after three months.,Frusemide 40 mg po daily</t>
  </si>
  <si>
    <t>HTN + HHD+ GOUTY ARTHRITIS On Nifedipine 20mg/day, Spironolactone 25mg/day, Furosemide 40 mg BID(but she is taking Frusemide 40 mg po daily, indomethacin 100 mg rectal once/d and Neurobin 1 tab po/d,Allouprinol 100mg po daily</t>
  </si>
  <si>
    <t>BP - 133/92 - 116/77 - 129/85 - 122/84 - 136/88 - 140/90 _x000D_
 FBS- 89-99-96-78-104-115-</t>
  </si>
  <si>
    <t xml:space="preserve">UPDATE RFT </t>
  </si>
  <si>
    <t xml:space="preserve">BILATERAL  KNEE  JOINT  PAIN </t>
  </si>
  <si>
    <t xml:space="preserve">hemog  a1c    7    done  1/1/2024   </t>
  </si>
  <si>
    <t xml:space="preserve">refill  and up  date  OFT   AND LINK  TO  ORTHOPEDIC  SURGEON </t>
  </si>
  <si>
    <t>PR=70/M  BP=104 / 65MMHG,FBS=160MG/DL</t>
  </si>
  <si>
    <t>NPH 18/16 IU,RI 6/6IU,DO FBS,APPOINT AFTER THREE MONTHS</t>
  </si>
  <si>
    <t xml:space="preserve">fbs- 140- bp - 161 / 72(home record  130/70 140/80 )_x000D_
 uric acid - 9.4 </t>
  </si>
  <si>
    <t xml:space="preserve">send rft ,  se </t>
  </si>
  <si>
    <t xml:space="preserve">HTN + T2 DM on follow at health center +Gout on Alopurinol 100 mg po daily+ 2nd post op week after thyroidectomy ( black lion ) </t>
  </si>
  <si>
    <t xml:space="preserve">LOW BACK PAIN  - DISCOMFORT RADIATES POSTERIORLY TO THE  LEG </t>
  </si>
  <si>
    <t xml:space="preserve">fb s-  113 - 102 -114- _x000D_
 bp - 130/81 , 135/83 - 138/85 </t>
  </si>
  <si>
    <t xml:space="preserve">T2 DM on MTF 500mg po bid and Daonil 5mg po daily +HTN on lsm  + FATTY LIVER ATROVSATATIN 20 MGPO DAILY </t>
  </si>
  <si>
    <t xml:space="preserve">BP -  120/74 - 124/ 76 - ( 81 123 / 83) </t>
  </si>
  <si>
    <t xml:space="preserve">SAME +?                           </t>
  </si>
  <si>
    <t xml:space="preserve">well controlled HTN &gt; 2 YEARS - ON ENALAPRIL 10 MGPO DAILY , HCT - 25 MG PO DAILY </t>
  </si>
  <si>
    <t>PR=80/M  BP=168 / 72MMHGON 27/2/2016E,C,FBS=116MG/DL,ON25/3/2016E,CFBS=,127MG/DLON23/4/2016E,C,90MG/DL,ALL DONE  AT HEALTH CENTER</t>
  </si>
  <si>
    <t>Same as above with suboptimal glycemic++BP control</t>
  </si>
  <si>
    <t>refill,appoint after three months ,do FBS</t>
  </si>
  <si>
    <t>DM + HTN (20 + YEARS )on NPH 30/22, Amlodipine 10 mg d, Enalapril 10 mg po BID, ASA 81 mg d, Atorvastatin 20 mg</t>
  </si>
  <si>
    <t>Stable vitals_x000D_
INR= 3.34</t>
  </si>
  <si>
    <t>Supratherapeutics INR</t>
  </si>
  <si>
    <t>warfarin 7.5 mg PO daily on Monday, Wednesday and Friday, warfarin 5mg PO daily on Tuesday, Thursday, Saturday and Sunday, come with INR</t>
  </si>
  <si>
    <t>P1= unprovoked left leg DVT on warfarin 7.5mg PO daily on week days and 5mg PO daily on weekends._x000D_
Previous INR= 1.41_x000D_
Current INR= 3.34</t>
  </si>
  <si>
    <t>FBS - 108 - 160- _x000D_
 BP- 162 / 77</t>
  </si>
  <si>
    <t xml:space="preserve">UPDATAE INX </t>
  </si>
  <si>
    <t>known type2DM on NPH 10/6 IU and metformin 500 mg po/d HTN on enalapril 5mg po BID, amlodipine 5 mg po daily</t>
  </si>
  <si>
    <t xml:space="preserve">SEND FBS , URINE KETONE , RFT </t>
  </si>
  <si>
    <t>T1DM on NPH 42/28 IU SC BID</t>
  </si>
  <si>
    <t>PR=91/M  BP=114 / 83MMHG</t>
  </si>
  <si>
    <t>HTN with good BP control</t>
  </si>
  <si>
    <t>Known HTN on Amlodipine 10 mg po/day, enalapril 5 mg po daily</t>
  </si>
  <si>
    <t>No new complaits, but missed 1 day dose of antihypertensive since he finished medications</t>
  </si>
  <si>
    <t>bp=153 / 93  pr=86 rrr=17  fbs=70-180</t>
  </si>
  <si>
    <t>poor control of HTN + Fair Glycemic control</t>
  </si>
  <si>
    <t>counsel on adherance, update RFT, HBGM, Refill</t>
  </si>
  <si>
    <t>P- HTN WITH HHD + TYPE II DM (8 yrs) On: Atorvastatin 80 mg po daily, Amlodipine 10 mg po daily, Metformin 500/1000 mg po BID, enalapril 5 mg po BID, pregabalin 75mg PO daily, ASA, NPH 20/10 IU SC BID</t>
  </si>
  <si>
    <t>BP  127/74    ,133/77</t>
  </si>
  <si>
    <t>Small left renal cortical cyst +HTN</t>
  </si>
  <si>
    <t>FBS-? _x000D_
 BP - 130 / 87</t>
  </si>
  <si>
    <t xml:space="preserve">SEND FBS                      </t>
  </si>
  <si>
    <t xml:space="preserve">GDM + ? PRIMARY headache 2ry to ? </t>
  </si>
  <si>
    <t xml:space="preserve">BP - 125 / 66_x000D_
 FBS - 144-100-160-_x000D_
 RFT - CR -1 , UREA 13 , SE - NA - 138 , K - 3.7 , HGA1C - 5.4 % </t>
  </si>
  <si>
    <t xml:space="preserve">REFILL AND APPT _x000D_
- LINK TO OPTHA FOR EVALUATION </t>
  </si>
  <si>
    <t xml:space="preserve">T2DM&gt;10 + YEARS  ON MTF- 1GM PO BID - GLIMPRIDE - 4 MG PO BID + ? HTN on ENALAPRIL 2.5 MG PO BID ,  ASA - 81 MG PO DAILY , ATROVASTATIN - 20 MG PO DAILY </t>
  </si>
  <si>
    <t xml:space="preserve">BP= 99/62_x000D_
_x000D_
_x000D_
</t>
  </si>
  <si>
    <t>HTN + RA for 9 yrs P2 - MILD TO MODERATE DDD(C7-T1)</t>
  </si>
  <si>
    <t>descalate Amlodipine 5 mg po/day, MTX 12.5 mg po/week, folic acid 5mg PO daily, meloxicam 15mg PO daily, omeprazole 20mg PO daily, predinsolon 5mg PO every other day</t>
  </si>
  <si>
    <t>P1 - HTN + RA for 9 yrs P2 - MILD TO MODERATE DDD(C7-T1) On Amlodipine 10 mg po/day, MTX 12.5 mg po/week, folic acid 5mg PO daily, meloxicam 15mg PO daily, omeprazole 20mg PO daily, predinsolon in tapering phase (5mg PO daily)</t>
  </si>
  <si>
    <t>no cough, no SOB, no edema, visual problem,left flank pain, back pain, no paresthasia, joint mobility good, good balance, good understanding, cooperative, no obesity, no stress, no psychosocial diostress, good dietary habit,good hygien (brus tooth), adherent to medication, toileting (constipation)_, good social interacvtion. remnarks (no BPH sym,roms)</t>
  </si>
  <si>
    <t>sleeps well, walking distance good, muscle strength weajk, no emotional change, no memory loss, good judgement</t>
  </si>
  <si>
    <t>saklt restriction, be active, minimize coffee, prevention of fall, veghitable ansd fruit dish, legumes dish, get adequate sun light, eat (banana, tomatto, pottato for pottasum supplementation)</t>
  </si>
  <si>
    <t>degenerative valvular heart disease</t>
  </si>
  <si>
    <t xml:space="preserve">IN    1.62    </t>
  </si>
  <si>
    <t xml:space="preserve">SHE  IS  TAKING   WARFARIN  10 MG  PO/DAY      </t>
  </si>
  <si>
    <t>has burning sensation of both lower exterimities since six months</t>
  </si>
  <si>
    <t>PR=70/M  BP=149 / 82MMHG,ECHOCARDIOGRAPHY=MODERATE LVHHGA1C=8.9%,CR=0.9MG/DL,UREA=15MG/DL</t>
  </si>
  <si>
    <t>Same as above with poor glycemic+sub optimal BP control+PN</t>
  </si>
  <si>
    <t>MIXTARD INSULIN 46/34IU,REFILL,APPOINT AFTER THREE MONTHS,ADD NEUROBION 1TAB PO DAILY,AMITRYPTYLLINE 25 MG PO HS</t>
  </si>
  <si>
    <t>BP=96/56  FBS=100MG/DL</t>
  </si>
  <si>
    <t>Refill and appoint 2 months</t>
  </si>
  <si>
    <t>PR=70/M  BP=149 / 82MMHG,ECHOCARDIOGRAPHY=MODERATE LVH HGA1C=8.9%,CR=0.9MG/DL,UREA=15MG/DL</t>
  </si>
  <si>
    <t>Same as above with poor glycemic+sub optimal BP control+PN+HHD</t>
  </si>
  <si>
    <t>bp=138/78mmgh_x000D_
fbs=126mg/dl</t>
  </si>
  <si>
    <t>well controlled  dm and htn</t>
  </si>
  <si>
    <t>continue same management_x000D_
+add omeprazole</t>
  </si>
  <si>
    <t>HYPERTENSION_x000D_
TYPE 2 DM   ON MEDICATION</t>
  </si>
  <si>
    <t xml:space="preserve">BP -  150/90 - 160/90 -  PR - 85 - 80 _x000D_
 FBS- ? </t>
  </si>
  <si>
    <t xml:space="preserve">HTN W HHD on Nifedipine 20 mg Bid, Enalapril 5 mg Bid, AMT - 25 mg po daily , neurobion 1 tab po/daily+ PREDIABETIC </t>
  </si>
  <si>
    <t>no ciough, no SOB, no edema, no visual problem on follow up, no bacvk pain, no patresthasia, joint mobility good, good balance, good undrstanding, cooperative, obesity, no stress, no psychosocial distress, good dietary hjabit, good hygien, (brush tooth), no addiction, adherent to medication, toileting good, good social interaction. remarks (no BPH symptonms, weist circumferance 118 cm/ height 170 cm=  0.69 pt has visceral obesity risk fatty liver. FBS 162 mg/dl BP 140/80 mmHg</t>
  </si>
  <si>
    <t>sleeps well, walking distance good, muscle dtrength good, nom emotional change,no memory loss, good judgement</t>
  </si>
  <si>
    <t>salt restriction, be actiove, minimize coffee, prevention of fall, vegitable and fruit dish, leghumes dish, get adequate sun light, avoid oillyfatty food, avoid fried food, no aolcohol, foot care (hygien, wear loose shoe, becarefgul while cutting nail, keep moisturizing legs with vaslin), keep candy in pockets</t>
  </si>
  <si>
    <t xml:space="preserve">BP  137/81      INR   2.43     PTT   40.1  PT  31.5  </t>
  </si>
  <si>
    <t xml:space="preserve">THE    SAME  </t>
  </si>
  <si>
    <t>REFILL  AND  APPOINT  AFTER  2  MONTH  AND  MAKE  WARFARIN  5  MG  AND  2.5  MG  EVERY  OTHER  DAY</t>
  </si>
  <si>
    <t xml:space="preserve">lrt knee joint pain ,no swelling  no sign of active inflammation </t>
  </si>
  <si>
    <t xml:space="preserve">bp =-=124/84 pr=90 </t>
  </si>
  <si>
    <t xml:space="preserve">continue meds ,do uric acid ,knee x ray cbc erse rft  diclofenac jel prn </t>
  </si>
  <si>
    <t>HTN with HHD for the last 10 years/ stroke ischemic/ Gouthy arthritis ON amlodipine 10 mg po/d ,ASA 81 MG PO/D ,ATROVASTATIN 20 MG PO/D LASIX 40 MG PO/D SPIRONOLACTONE 25 MG PO./D ALLUPURNOL 100 MG PO/D</t>
  </si>
  <si>
    <t>Same with good glycemic control+Headache</t>
  </si>
  <si>
    <t>MIXTARD INSULIN 26/16,Paracetamol 1gm po PRN</t>
  </si>
  <si>
    <t>P1.T2 DM on Mixtard 24/14 IU BID(but he is taking MIXTARD INSULIN 16/24IU)</t>
  </si>
  <si>
    <t>she has no symptoms of congestion.</t>
  </si>
  <si>
    <t>BP= 110-120/65-78 Home BP measurement</t>
  </si>
  <si>
    <t xml:space="preserve">HF 2ry CRVHD (EF- 60%) PPTD BY Afib </t>
  </si>
  <si>
    <t>Furosemide 40 po/day, warfarin 2.5 mg PO every other day, Metoprolol 25 MG PO BID, digoxin 0.125 mg po once daily, consider discontinuing lasix in her next visit</t>
  </si>
  <si>
    <t>Stage C HF 2ry CRVHD (EF- 60%) PPTD BY Afib On: Furosemide 40 po/day, warfarin 2.5 mg PO every other day, Metoprolol 25 MG PO BID, digoxin 0.125 mg po once daily</t>
  </si>
  <si>
    <t>no vomiting, body swelling</t>
  </si>
  <si>
    <t xml:space="preserve">bp=122 / 74  pr=75 rr=17_x000D_
ENDOSCOPY=Grade 2 Esophageal varices_x000D_
</t>
  </si>
  <si>
    <t xml:space="preserve">Decompensated CLD (Ascites + Esophageal varice) 2o to ?ALD </t>
  </si>
  <si>
    <t>make propranolol 60mg po/day, counseled on EVL and planned on next appointment</t>
  </si>
  <si>
    <t>has neck pain since one week</t>
  </si>
  <si>
    <t>PR=64/M  BP=172 / 70MMHG</t>
  </si>
  <si>
    <t>Same as above+?cervical spondylosis</t>
  </si>
  <si>
    <t>Atenolol 12.5mg po daily,Amlodipine 5mg po daily,do cervical x-ray</t>
  </si>
  <si>
    <t>HTN ON ATENOLOL 12.5MG PO DAILY</t>
  </si>
  <si>
    <t xml:space="preserve">BP -  108 / 88_x000D_
</t>
  </si>
  <si>
    <t xml:space="preserve">REFILL  UNTILL APPT DATE   = LINK TO ART CLINIC _x000D_
LINK BACK TO MRC - CONTINUE PREDNISOLONE  10 MG PO DAILY - THEN 5 MG PO DAILY - 1 WEEK - </t>
  </si>
  <si>
    <t xml:space="preserve">LINKED  FROM  MEDICAL WARD  WITH ASS'T OF - .KNOWN RVI +? PYOGENIC MENINGITIS + TOXOPLASMOSIS + ?Cryptococcus meningitis (INDIAN INK POSITIVE ) -  Cotrimoxazole 1920MG PO BID,  FLUCONAZOLE 600 MG PO TID , PREDNISOLONE  10 MG PO DAILY ( 2 ND DAY ) </t>
  </si>
  <si>
    <t>BP= 111/48_x000D_
 CBC= WNR, U/A= Unremarkable, Cr= 2.5, Total cholestrol= 151, Triglyceride= 142, HDL= 48, LDL= 80</t>
  </si>
  <si>
    <t xml:space="preserve">Corpulmonale 2ry to ?Post COVID Fibrosis + Type 2 DM (14 years) + Known Hypertensive + ?Lipoma + STAGE 4 CKD (Cr= 2.1, eGFR= 27) </t>
  </si>
  <si>
    <t>Discontinue spironolactone, continue Amlodipine 5mg PO daily, lasix 40mg PO BID, Losartan 50mg PO daily, Amitriptyline 25mg PO daily, NPH 8/4 IU</t>
  </si>
  <si>
    <t>Corpulmonale 2ry to ?Post COVID Fibrosis + Type 2 DM (14 years) + Known Hypertensive + ?Lipoma + STAGE 4 CKD (Cr= 2.1, eGFR= 27) _x000D_
On Amlodipine 5mg PO daily, lasix 40mg PO BID, Losartan 50mg PO daily, Amitriptyline 25mg PO daily, NPH 8/4 IU, Spironolactone 12.5mg PO daily</t>
  </si>
  <si>
    <t>PR=77/M  BP=140 / 70MMHG ,HGA1C=7.9%,FBS=132MG/DL</t>
  </si>
  <si>
    <t>Same as above+with suboptimal glycemic control</t>
  </si>
  <si>
    <t>Refill,appoint after three months,do FBS</t>
  </si>
  <si>
    <t>bp=158/74mmhg_x000D_
fbs=</t>
  </si>
  <si>
    <t>poor controlled htn and dm</t>
  </si>
  <si>
    <t xml:space="preserve">advice on adherancere fill_x000D_
</t>
  </si>
  <si>
    <t xml:space="preserve">knwn patient_x000D_
1.hypertension_x000D_
2.type 2 dm_x000D_
3.pnp_x000D_
  on medciation </t>
  </si>
  <si>
    <t>BP                      149 / 79          PR 79</t>
  </si>
  <si>
    <t>HTN for the last  1 year/ Type 2 DM for the last 7 years on Amlodipine - 5mg, lasix 40 mg po per day and Metformin 500 mg po bid creatinine 2.6 --1.5-1.6 Nephrolithiasis current cr=1_x000D_
 FBS</t>
  </si>
  <si>
    <t>HTN for the last 2 months Type 2 DM for the last 7 years on Amlodipine - 5mg, lasix 40 mg po per day and Metformin 500 mg po bid creatinine 2.6 --1.5-1.6 Nephrolithiasis current cr=1</t>
  </si>
  <si>
    <t xml:space="preserve">right leg pain, right flank pain, hematuria, fouel smelling urine, light headedness, no fever, intermittent vomiting </t>
  </si>
  <si>
    <t>right flank tndernmess, right costovertebral angel tendernmess</t>
  </si>
  <si>
    <t>pyelonephrites</t>
  </si>
  <si>
    <t>urine analysis, CBC, ultrasound</t>
  </si>
  <si>
    <t>RVI on HAART, radiculopathy,hypertension, dyslipidemia</t>
  </si>
  <si>
    <t xml:space="preserve">PR=74/M BP=169 / 82MMHG  </t>
  </si>
  <si>
    <t>REFILL,ADVISED ON LIFE STYLE MODIFICATION.</t>
  </si>
  <si>
    <t>HTN ON HCT 25MG PO DAILY,ATENOLOL 50 MG PO DAILY</t>
  </si>
  <si>
    <t>she has no SOB, leg swelling</t>
  </si>
  <si>
    <t>BP= 153/71 she multiple record of systolic HTN on her follow up vital sign sheet</t>
  </si>
  <si>
    <t>Mild Aortic root aneurysm with moderate AR + HTN</t>
  </si>
  <si>
    <t>add amlodipine 5mg PO daily, continue Lasix 40mg PO daily, bisoprolol 10mg PO daily, pregabalin 75mg PO daily</t>
  </si>
  <si>
    <t>Mild Aortic root aneurysm with moderate AR + HTN on Lasix 40mg PO daily, bisoprolol 10mg PO daily, pregabalin 75mg PO daily</t>
  </si>
  <si>
    <t xml:space="preserve">bp   143/93   ,135/88  140/90     fbs     130,132  116     142   </t>
  </si>
  <si>
    <t>controlled  t2dm+  new  htn   +vitamin  d  defficency</t>
  </si>
  <si>
    <t xml:space="preserve">refill    and  appoint  after  2    month  with  sereal  bp    and  fbs   record    </t>
  </si>
  <si>
    <t>TIA+?ISCHEMIC STROKE +?ANEMEA? +?OSTEOPOROSIS +T2DM</t>
  </si>
  <si>
    <t>claims hehas sweating and palpitaition when his FBS drop below 80mg/dl_x000D_
-Pt he undergoes Laser photo coagulation 1 year back and has follow up</t>
  </si>
  <si>
    <t>bp=153 / 94  pr=77   rr=17  fbs=73-167mg/dl   Post prandial RBS=86 mg/dl  HGA1C=6.2   LDL=90   HDL=55  , TOTAL CHOL=168    TG=115     CREA=1.1   U/A= PRO=+1    eGFR=82</t>
  </si>
  <si>
    <t>DKD + DIABETIC RETINOPATHY + POOR CONTROL OF bp + Good GLycemic control</t>
  </si>
  <si>
    <t>make Enalapril 10mg po bid, NPH 38/20 IU SC BID, Add Atrovastatin 20mg po/day</t>
  </si>
  <si>
    <t>lt chest pain for two days</t>
  </si>
  <si>
    <t>fbs=87mg/dl_x000D_
bf=188/85 mmhg</t>
  </si>
  <si>
    <t>poor controlled hypertension</t>
  </si>
  <si>
    <t xml:space="preserve">ECG  URGENTLY_x000D_
</t>
  </si>
  <si>
    <t>hypertension_x000D_
type 2 dm</t>
  </si>
  <si>
    <t xml:space="preserve">bp =161/77 pr= 62 </t>
  </si>
  <si>
    <t xml:space="preserve">make amlodipine 10 mg po/d continue enlapril 4 mg po/d  update rft </t>
  </si>
  <si>
    <t>Hypertensive for the las 10 years amlodipine 5mg po per day and enalapril 5mg po per day,left nephrolithiasis BOO done at Minilik the patient is not adherent to medication</t>
  </si>
  <si>
    <t>Left lower extremity unprovoked extensive proximal DVT</t>
  </si>
  <si>
    <t>advice on compression stocking</t>
  </si>
  <si>
    <t>P- Left lower extremity unprovoked extensive proximal acute DVT ON Rivaroxaban 20mg po daily on 6th month Control Doppler venography= LT CFV and SFV chronic thrombus with recanalization. reticular veins seen D-dimer= &amp;lt; 150 (Normal)</t>
  </si>
  <si>
    <t>Blood in urine 1 week back</t>
  </si>
  <si>
    <t>BP= 153 / 89  PR=71 RR=17 _x000D_
RECORDED BP= 130/84-140/86_x000D_
FBS= 139,144, 150</t>
  </si>
  <si>
    <t>P=T2 DM _x000D_
P2= HTN _x000D_
P3= dyslipidemia; _x000D_
P4= ? AKI R/O CKD</t>
  </si>
  <si>
    <t>Hold Daonil_x000D_
add dapagliflozin 10mg po QD_x000D_
send for RFT, U/A, CBC, Abdominal U/s, LFT</t>
  </si>
  <si>
    <t>P=T2 DM _x000D_
P2= HTN _x000D_
P3= dyslipidemia; _x000D_
on metformin 1.5/1gm PO BID , doanil 10 mg po BID, atorvastatin 20 mg po/d, , amlodipine 5 mg po/d, Enalapril 10 mg po/d &amp; Neurobion 1 tab po/d</t>
  </si>
  <si>
    <t xml:space="preserve">no cough, no SOB, no edema, no visual problem, left ankle joint pain and swelling , darking of skin, hot tensder, no fever, no back pain, no paresthasia. BP 130/60 mmHg </t>
  </si>
  <si>
    <t>sleeps poorly, walking distance good, muscle strength good, no emotional change, no memory loss, good judgement. remarks (sustained falling down accident )</t>
  </si>
  <si>
    <t>salt restroction, minimize coffee, prevention of fall, vegitable and fruit, legumes dish, use only luiquid oil, get aderquate sun light, avoid stredss, sleep hygien (no stimulatnt after mid day, druink a cup of mil;k every night, make regular sleeping and walking up hours, don't eat on bed,don't watch TV sitting on bed, make bed only for sleeping, avoid sleeping at early night)</t>
  </si>
  <si>
    <t xml:space="preserve">make enalapril 5mg po bid ,continue amlodipine 5 mg po/d  rft </t>
  </si>
  <si>
    <t>make  enalapril 5mg po bid ,rft</t>
  </si>
  <si>
    <t>unremarkable..................</t>
  </si>
  <si>
    <t>refill, counsel on adherance, life style modification,salt free diet, home bp measurement</t>
  </si>
  <si>
    <t>P1- Known RVI on HAART P2- Right side Hemiparesis with SNFP ( Improving) 2ry to ? Acute Ischemic stroke Non-contrast CT: Left periventricular white matter acute infarct - ON HAART - 1J(3TC,TDF,DTG), ASA 81 mg po daily, Atorvastatin 40 mg po daily</t>
  </si>
  <si>
    <t>no complaint, no SOB</t>
  </si>
  <si>
    <t>BP= 127/75</t>
  </si>
  <si>
    <t>IHD /7 years/ + Controlled HTN + Prediabetes</t>
  </si>
  <si>
    <t>enalapril 10mg po BID, HCT 25 mg po daily, metoprolol 25mg daily, Spironolactone 25 mg po daily, ASA 81mg po daily, atrovastatin 40mg po daily, Nifedipine 20mg PO BID</t>
  </si>
  <si>
    <t>P1- IHD /7 years/ + RESISTANT HTN + prediabetes - enalapril 10mg po BID, HCT 25 mg po daily, metoprolol 25mg daily, Spironolactone 25 mg po daily, ASA 81mg po daily, atrovastatin 40mg po daily, Nifedipine 20mg PO BID_x000D_
_x000D_
_x000D_
Previous Ix= FBS 125mg/dl HgA1C - 5.9%</t>
  </si>
  <si>
    <t>headache, fatigue, chills, rigor, nausea</t>
  </si>
  <si>
    <t xml:space="preserve">BP=147 / 91  PR=97 RR=17 _x000D_
</t>
  </si>
  <si>
    <t xml:space="preserve">P1= HTN_x000D_
P2=ASTHMA_x000D_
P3=CHF 2 RY TO?HHD_x000D_
P4= scoliotic deformity - Multiple costo chondral calcifications </t>
  </si>
  <si>
    <t>refill medication_x000D_
add PCM, HOLD Meloxicam</t>
  </si>
  <si>
    <t xml:space="preserve">P1= HTN_x000D_
P2=ASTHMA_x000D_
P3=CHF 2 RY TO?HHD_x000D_
P4= scoliotic deformity - Multiple costo chondral calcifications _x000D_
HCT 25 mg po/day  losartan 50mg po QD, carbamazepine 200mg po BID beclomethasone puff, salbutamol puff, meloxicam 15 mg po QD </t>
  </si>
  <si>
    <t xml:space="preserve">HAD DIARREHA &gt;  AND VOMITING &gt; A WEEK DURATION </t>
  </si>
  <si>
    <t xml:space="preserve">BP 123 / 70 (130/80 - _x000D_
</t>
  </si>
  <si>
    <t xml:space="preserve">SENC CBC , SE </t>
  </si>
  <si>
    <t xml:space="preserve">HTN On Amlodipine 10 mg po/d and Enalapril 10 mg po BID , HCT 25 MG PO DAILY </t>
  </si>
  <si>
    <t xml:space="preserve">bp=116 / 77 cr=2.1 urea=60 ,egfr=33% serum electrolyte= wnr </t>
  </si>
  <si>
    <t>1 :- Hypertension ( controlled)( 4 yr) P2 : CKD stage 3 2ry to hypertension nephrosclerosis P3 :- Peripheral neuropathy</t>
  </si>
  <si>
    <t xml:space="preserve">continue meds pcm 1 gm po prn </t>
  </si>
  <si>
    <t>P1 :- Hypertension ( 4 yr) P2 :- CKD stage 4 2ry to hypertension nephrosclerosis P3 :- Peripheral neuropathy ON AMLODIPINE 5 MG PO /DAY, HCT 25 MG PO DAILY</t>
  </si>
  <si>
    <t>bp=144/66   fbs=176mg/dl</t>
  </si>
  <si>
    <t>make NPH 20/12 IU SC BID, ppoint with HBGM, UPDATE rft, 24 hours urine protein</t>
  </si>
  <si>
    <t>P1=RVI P2=T2DM (16 years) on NPH 18/10, Atrovastatin 20mg po daily P3= HTN (8 months) , amlodipine 5mg PO daily, enalapril 5mg PO daily</t>
  </si>
  <si>
    <t xml:space="preserve">FB S- 153 - 220 - 140 _x000D_
 BP -101 18 150 / 88 - 16/74  PR - 90 </t>
  </si>
  <si>
    <t>MAKE GLIMPRIDE 2 MG PO BID , REFILL OTHERS AND _x000D_
SEND HGA1C  FOR NEXT APPT</t>
  </si>
  <si>
    <t>p1: T2DM on metformin 1000mg BID, Glimpride 2mg po/d  , ATROVASTATN 20 MG PO DAILY _x000D_
p2: known psychiatric pt on amitriptyline 25 mg po/d, cpz 25 mg po daily at amanuel hospital</t>
  </si>
  <si>
    <t xml:space="preserve">neck pain    of 2  month  duration    with  associated     numbness  to  neck  area </t>
  </si>
  <si>
    <t xml:space="preserve">THE  SAME+/CERVICAL  SPONDYLOSIS  </t>
  </si>
  <si>
    <t xml:space="preserve">SEND    NECK  X  RAY  AND  VITAMIN  D  LEVEL  </t>
  </si>
  <si>
    <t xml:space="preserve">B .ASTHMA  </t>
  </si>
  <si>
    <t>headache since  a week</t>
  </si>
  <si>
    <t xml:space="preserve">PR=86/M  BP=132 / 98MMHG </t>
  </si>
  <si>
    <t>HTN  with suboptimal BP control+Headche</t>
  </si>
  <si>
    <t>Refill,add paracetamol 1gm po prn</t>
  </si>
  <si>
    <t>HTN On Amlodipine 5 mg/day &amp; Enalapril 5mg po BID</t>
  </si>
  <si>
    <t>left leg pain after walking some distance</t>
  </si>
  <si>
    <t>BP                115 / 72           PR 62</t>
  </si>
  <si>
    <t>Hypertension for the last 10 years /Type 2 DM for the last 10 years/ CKD stage secondary to diabetic nephropathy creatinine 2.5 eGFR 30ml/min On Losartan 50mg PO daily, Atorvastin 40mg PO daily, NPH 12/8, ASA 81mg PO daily, Dapagliflosin 10mg PO daily, Lasix 40mg PO daily hgb 12.8 FBS 114mg/dl</t>
  </si>
  <si>
    <t xml:space="preserve">refill and appoint_x000D_
 work up </t>
  </si>
  <si>
    <t>Hypertension for the last 10 years /Type 2 DM for the last 10 years/ CKD stage secondary to diabetic nephropathy creatinine 2.5 eGFR 30ml/min On Losartan 50mg PO daily, Atorvastin 40mg PO daily, NPH 12/6, ASA 81mg PO daily, Dapagliflosin 10mg PO daily, Lasix 40mg PO daily</t>
  </si>
  <si>
    <t xml:space="preserve">fbs  115   100   </t>
  </si>
  <si>
    <t xml:space="preserve">refill and  appoint  after   3  month   </t>
  </si>
  <si>
    <t xml:space="preserve">Type II DM onNPH   20/10   iu  </t>
  </si>
  <si>
    <t>claims has improvement in speech and motor</t>
  </si>
  <si>
    <t xml:space="preserve">bp= 138 / 84  pr-107 rr-17 </t>
  </si>
  <si>
    <t>improving................</t>
  </si>
  <si>
    <t>refill and encourage on physiotherapy</t>
  </si>
  <si>
    <t>p1 right sided hemiplegia 2ry to massive hemorrhagic stroke + HTN (CT SCAN=LEFT BASAL GANGLIA ACUTE HEMORRHAGE) ON: Amlodipine 10mg po/day ,</t>
  </si>
  <si>
    <t>both side flank pain one week</t>
  </si>
  <si>
    <t>CVA TENDERNESS</t>
  </si>
  <si>
    <t>OTHERE ORGANS TB+RVI</t>
  </si>
  <si>
    <t>TUBERCULOSIS OF OTHER SYSTEMS AND ORGANS_x000D_
ON ANTI TB</t>
  </si>
  <si>
    <t xml:space="preserve">BP - 150\60-130\60-145\66- </t>
  </si>
  <si>
    <t xml:space="preserve">LINK TO UROLOGY CLINIC _x000D_
- REFILL AND APPT </t>
  </si>
  <si>
    <t>HTN +dyslipidemia+ Renal cyst + BPH On AMT 25mg po daily, losartan 50mg po daily, amlodipine 5mg po daily, atrovastatin 20mg po daily</t>
  </si>
  <si>
    <t>PR=71/M  BP=141 / 7OMMHG,CANNOT AFFORD L/SACRAL X-RAY</t>
  </si>
  <si>
    <t>SAME AS ABOVE?DEGENERATIVE LUMBAR SPONDYLOIS</t>
  </si>
  <si>
    <t>REFILL,ADD MELOXICUM 15MG PO DAILY</t>
  </si>
  <si>
    <t>P1. HTN+?HHD ON ENALAPRIL 10 MG PO/DAY , AMLODIPINE10 MG PO/DAY,,HCT 25MG PO DAILY,VITAMINE D 50 OOOIU WEEKLY</t>
  </si>
  <si>
    <t xml:space="preserve">bp =110/70 _x000D_
GB stone with no sign of cholecystitis_x000D_
Renal parenchymal disease &amp; Right small kidney_x000D_
u/a= leukocyte+2, many wbc( treated fpr UTI) ,Serum electrolyte,lipid profile wnr  viral markers negative ,vdrl-ve FBS=98 </t>
  </si>
  <si>
    <t>update rft ,24 hr urine protin</t>
  </si>
  <si>
    <t>bp=124/80  pr=80   FBS=89MG/DL</t>
  </si>
  <si>
    <t>Refill and descalate MTX on next appoitment</t>
  </si>
  <si>
    <t>BP - 63 17 123 / 75</t>
  </si>
  <si>
    <t xml:space="preserve">HTN ON ENALAPRIL 5 MG PO DAILY, </t>
  </si>
  <si>
    <t>HAS  BACK PAIN AND BURNININNG SENSATION ALL OVER THE BODY</t>
  </si>
  <si>
    <t>SAME AS ABOVE?DEGENERATIVE LUMBAR SPONDYLOIS+PN</t>
  </si>
  <si>
    <t>REFILL,ADD MELOXICUM 15MG PO DAILY,AMITRYPTYLLINE 25 MG PO HS</t>
  </si>
  <si>
    <t>VIT.d=20.5</t>
  </si>
  <si>
    <t>well controlled+vit.D .INSUFFIENCY</t>
  </si>
  <si>
    <t xml:space="preserve">vit.d 50,000 iu po/wk </t>
  </si>
  <si>
    <t>right flank pain of 15 days duraion</t>
  </si>
  <si>
    <t>BP= 140/82_x000D_
recorded BP= 110-130/60-80</t>
  </si>
  <si>
    <t>P1= fairly controlled HTN _x000D_
P2= dyslipidemia_x000D_
P3= ? Rt nephrolithiasis</t>
  </si>
  <si>
    <t>amlodipine 5mg po QD_x000D_
hold atorvastatin_x000D_
advise on LSM</t>
  </si>
  <si>
    <t>P1= HTN _x000D_
on Atorvastatin 20mg po QD and amlodipine 5 mg po daily</t>
  </si>
  <si>
    <t>has residual renal function</t>
  </si>
  <si>
    <t>BP            142 / 69                   PR 91</t>
  </si>
  <si>
    <t>Type 2DM for the last 7 years with chronic complication retinopathy and nephropathy Hypertension for the last 1 year ESRD on haemodialysis 2 times per wk CKD anemia CKD MBD has adequate urine output Amlodipine 5mg po pre day frusemide 40mg po TID Atorvastatin 20 mg po per day_x000D_
 HGB 9.0 mcv 85.2 ALP b154 potasium 5.27 calcium 7.1 phosphorus 6.4 viatamin D 21 PTH 349</t>
  </si>
  <si>
    <t>Type 2DM for the last 7 years with chronic complication retinopathy and nephropathy Hypertension for the last 1 year ESRD on haemodialysis 2 times per wk CKD anemia CKD MBD has adequate urine output Amlodipine 5mg po pre day frusemide 40mg po TID Atorvastatin 20 mg po per day</t>
  </si>
  <si>
    <t>amlodipine 5mg po QD_x000D_
hold atorvastatin and repeat Lipid profile after 3 months_x000D_
advise on LSM</t>
  </si>
  <si>
    <t xml:space="preserve">BP - 78 17 150 / 80 ( 125/60 - ) </t>
  </si>
  <si>
    <t xml:space="preserve">SAME +?                        </t>
  </si>
  <si>
    <t>HTN; On Amlodipine 10 mg po/d, HCT 25 mg po/d, Losartan 50 mg po/d</t>
  </si>
  <si>
    <t>she is not taking montelucast due drug unavailability</t>
  </si>
  <si>
    <t xml:space="preserve">bp=141/81  pr=60  rr-16 </t>
  </si>
  <si>
    <t>BP -60 17 121 / 104 ( BP- 126/82 - PR - 64 ) _x000D_
 FBS- 124 -130-120 _x000D_
 ECHO MILD LVH  AND G 1 LV DIASTOLIC DYSFUN , EF - 60 %</t>
  </si>
  <si>
    <t xml:space="preserve">SAME +HHD </t>
  </si>
  <si>
    <t>SEE MANAGEMENT _x000D_
- UPDATE INX ON NEXT APPT  - WITH HGA1C</t>
  </si>
  <si>
    <t>has left left sided head ache of ayear duration</t>
  </si>
  <si>
    <t>PR=72/M,BP= 110 / 62MMHG</t>
  </si>
  <si>
    <t>SAME AS ABOVE+MIGRAINE HEADACHE</t>
  </si>
  <si>
    <t>Hand Eczema on follow up at Dermatology clinic</t>
  </si>
  <si>
    <t xml:space="preserve">BP =124 / 60  pr=62 </t>
  </si>
  <si>
    <t xml:space="preserve">refil meds ,update cr,, u/a pcm 1gm po prn </t>
  </si>
  <si>
    <t>Hypertension for the last 2 years amlodipine 10 mg po per day Told to have diabetes but now fbs  is normal AKI on CKD on lasix 40mg po per day resolved AKI creatine 0.9 CURRENT Cr=0.4</t>
  </si>
  <si>
    <t>PR-72  BP - 146 / 92</t>
  </si>
  <si>
    <t xml:space="preserve">APPT AFTER  2 MONTH WITH SERIAL BP RECORDS </t>
  </si>
  <si>
    <t>HTN+OLD HEMORRHAGIC STROKE &gt;5 YEARS BACK  +?PN on Amt 25 mg po /d , neurobion - 1 tab po /d , enalapril 10 mg po/bid , nifedipine 20 mg po/BID</t>
  </si>
  <si>
    <t>cough 1 month duration</t>
  </si>
  <si>
    <t>vs= stable...................</t>
  </si>
  <si>
    <t>p1.CAP R/O PTB</t>
  </si>
  <si>
    <t>cxr...................</t>
  </si>
  <si>
    <t xml:space="preserve">FBS- 70 - 180 -   120 - 160  </t>
  </si>
  <si>
    <t xml:space="preserve">SEND HGA1C FOR NEXT APPT _x000D_
- REFIL AND APPT </t>
  </si>
  <si>
    <t>TIDM on NPH 36/24 iu sc bid</t>
  </si>
  <si>
    <t xml:space="preserve">dysurea   </t>
  </si>
  <si>
    <t>the  same+uti</t>
  </si>
  <si>
    <t xml:space="preserve">send  u/a    </t>
  </si>
  <si>
    <t xml:space="preserve">global headache of 3months </t>
  </si>
  <si>
    <t>BP= 144 / 78 PR= 65 RR=17 _x000D_
recorded= 120/70- 140/82</t>
  </si>
  <si>
    <t>P1= HTN_x000D_
P2= post cholecystectomy + post thyroidectomy and hypothyroidism</t>
  </si>
  <si>
    <t>P1= HTN_x000D_
P2= post cholecystectomy + post thyroidectomy and hypothyroidism_x000D_
on Levothyroxine 100mg po QD, Atorvastatin 20mg po QD, Enalapril 5mg po QD, Atenolol 25mg po QD, Amitriptyline 25 mg po QD</t>
  </si>
  <si>
    <t>NO OJECTIVE FINDING</t>
  </si>
  <si>
    <t>P=Recurrent Toxic MNG on PTU 100 mg po/d P2: HTN + Thyro-cardiac D on , losartan 50 mg po daily , Enalapril 5 MG Po/d amlodipine 10mg po/d Propranolol 40mg/day P3. Degenerative lumbar spondylosis P4: T2DM on metformin 1000 MG po BID and Atrovastatin 40mg po/d Pregabalin</t>
  </si>
  <si>
    <t>ADEHERENT MEDICATION INTAKE</t>
  </si>
  <si>
    <t>PR=110/M BP=174 / 100 MNMHG,BUN=13MG/DL,CR=0.6MG/DL</t>
  </si>
  <si>
    <t>Same as above with  poor BP control</t>
  </si>
  <si>
    <t>Amlodipine 10mg po daily,refill</t>
  </si>
  <si>
    <t>no abdominal pain, diarrhea,................</t>
  </si>
  <si>
    <t>bp=115 / 72  pr-93 rr=18  ESR=6  HGB=16</t>
  </si>
  <si>
    <t>LOW DISEASE ACTIVITY</t>
  </si>
  <si>
    <t>predinisolone 1omg po/day, taper to 7.5mg on next apppointment</t>
  </si>
  <si>
    <t>Post Appendectomy +Chronic ECF+? Crohn's Disease...COLONOSCOPY=DX IS CHRONIC INACTIVE ILLITIS_x000D_
ON Predinisolone 10mg po/day</t>
  </si>
  <si>
    <t>dyspepsia ro acute gastritis</t>
  </si>
  <si>
    <t>h pylori agn_x000D_
abdominal us</t>
  </si>
  <si>
    <t>epigastric burning pain_x000D_
and nephrolithiasis</t>
  </si>
  <si>
    <t xml:space="preserve">BP - 66  139 / 84 ( 129/71  PR - 66 _x000D_
 ECG - NORMAL </t>
  </si>
  <si>
    <t>KNOWN HTN + dyslipidemia; on enalapril 5mg po/BID ,  ASA 81 mg po/d and atrovastatin 20 mg po/d</t>
  </si>
  <si>
    <t xml:space="preserve">BP= 178 / 80   PR=99 RR=17 _x000D_
</t>
  </si>
  <si>
    <t>P1= known T2 DM _x000D_
P2= HTN_x000D_
P3= PN ;</t>
  </si>
  <si>
    <t>refill medication, add meloxicam, _x000D_
collect ECHO and xray result on next vsiti_x000D_
advise on LSM</t>
  </si>
  <si>
    <t>P1= known T2 DM _x000D_
P2= HTN_x000D_
P3= PN ; _x000D_
-On NPH 26/18 iu, MTF 850 mg BID, ASA 81mg/day, Atrovastatin 20mg/day, Enalapril 10mg bid NEUROBIN 1 tab/day Amitriptyline 25 mg po/d</t>
  </si>
  <si>
    <t>po bid and glibenclimide 5 mg po/d New Complaint Swaeting responded with OCP TSH 1.98 FBS 139 HGa1c 9.9 TG 426 HDL 44 Na 136 K 4.1 Ca 2.4 WNR LDL 84 RFT 0.6 Objective Finding BP; 131/81 NAD Assessment Type 2 DM with sub-optimal control + PMS</t>
  </si>
  <si>
    <t>ADHERENT MEDICATION INTAKE</t>
  </si>
  <si>
    <t>PR=79/M  BP=101 / 62MMHG,FBS=73MG/DL</t>
  </si>
  <si>
    <t>Refill,do hga1c,appoint after three  months</t>
  </si>
  <si>
    <t xml:space="preserve">bp =120/ 70  cr=1.4  urea 31 ,fbs=96 ast=13,alt=6.5  cholestrol t=193 </t>
  </si>
  <si>
    <t xml:space="preserve">refil      </t>
  </si>
  <si>
    <t>Hypertension for the last 5 years  CKD secondray to ADPKD  creatinine in the range 1.7 and 2 eGFR between 24 and 35</t>
  </si>
  <si>
    <t xml:space="preserve">bp   105/70     hemog  a1c  5.9   </t>
  </si>
  <si>
    <t xml:space="preserve">controlled   HTN   </t>
  </si>
  <si>
    <t>REFILL AND APPOINT  AFTER  2 MONTH</t>
  </si>
  <si>
    <t>biltaerl  leg swelling_x000D_
2 months back he had similar complaint he went to a private clinic and Ix was remarkable for Cr= 1.27, urea= 22.1_x000D_
Echocardiographuy= IHD, moderate LV systolic dysfunction, apparent tachycardia, LVEF= 35-40%, TAPSE=22mm, ECG= possible anterior infarct,  sinus tachycardia, intraventricular conduction block_x000D_
for this he was put onspironolactone 25mg po QD, Lsix 20mg po QD, Metoprolol succinate 25mg po QD for 2 months</t>
  </si>
  <si>
    <t>P1= known T2 DM _x000D_
P2= HTN_x000D_
P3= NYHA class 2 AHA stage C HFrEF 2ndry to IHD _x000D_
P4= PN ;</t>
  </si>
  <si>
    <t>refill medication, add meloxicam, metoprolol 25mg, Spironolactone 25mg , Lasix 20mg po QD_x000D_
collect ECHO and xray result on next vsiti_x000D_
advise on LSM</t>
  </si>
  <si>
    <t xml:space="preserve">TINGLING AND BURNING SENSATION </t>
  </si>
  <si>
    <t xml:space="preserve">BP - 161 / 59 PR - 55 ( HOME RECORD  120/60 - 130/60 - 128/84 -  120 / 60 ) </t>
  </si>
  <si>
    <t xml:space="preserve">-  ADD  NEUROBION 1 TAB PO DAILY , -  REFILL OTHERS </t>
  </si>
  <si>
    <t xml:space="preserve">HTN ON LSM +BPH(  UROLOGY ON FOLLOW UP  )? intermittent claudicaltion secondary to arterial atherosclerosis-  ASA 81 MG PO DAILY , ATROVASTATIN 20 MG PO DAILY +?SNHL+ Tinnitus 2o to ? + Allergic rhinitis ( ON ENT FOLLOW UP ) </t>
  </si>
  <si>
    <t>PR=65/M  BP=110 / 60MMHG</t>
  </si>
  <si>
    <t>Same as above with good  BP control</t>
  </si>
  <si>
    <t>HTN + DVHD on Nifedipine 20 mg/day, Enalapril 5 mg po daily , HCT 25mg/day and Atenolol 50mg/da</t>
  </si>
  <si>
    <t>P1= known T2 DM _x000D_
P2= HTN_x000D_
P3= NYHA class 2 AHA stage C HFrEF 2ndry to IHD_x000D_
P4=? Resolved AKI_x000D_
P5= PN ;</t>
  </si>
  <si>
    <t>refill medication, add meloxicam, Metoprolol 25 mg, spironolactone 25mg , lasix 20mg po QD_x000D_
collect ECHO and xray result on next vsiti_x000D_
advise on LSM</t>
  </si>
  <si>
    <t>PR=57/M  BP=146 / 78MMHG,FBS=112MG/DL</t>
  </si>
  <si>
    <t>Same with good glycemic+BP control+ bradycardia 2?</t>
  </si>
  <si>
    <t>Refill,do ECG,</t>
  </si>
  <si>
    <t xml:space="preserve">FB S-100 -98 - 106 _x000D_
 BP -  67 18 148 / 67 ( 130- 135 /60 - 70 ) </t>
  </si>
  <si>
    <t xml:space="preserve">HGA1C  FOR NEXT APPT -_x000D_
 REFILL AND APPT </t>
  </si>
  <si>
    <t xml:space="preserve">T2DM on Metformin 500 mg po/d+ HTN ON LSM </t>
  </si>
  <si>
    <t>P1= known T2 DM _x000D_
P2= HTN_x000D_
P3= NYHA CLASS 2 AHA stage C  HFrEF 2ndry to? IHD_x000D_
P3= PN ;</t>
  </si>
  <si>
    <t>dry cough for three days</t>
  </si>
  <si>
    <t>bp=100/70mmhg_x000D_
fbs=168mg/dl</t>
  </si>
  <si>
    <t>fair ontrolled dm</t>
  </si>
  <si>
    <t>azythromycin</t>
  </si>
  <si>
    <t>knwn type two dm on meddication</t>
  </si>
  <si>
    <t xml:space="preserve">bilateral loin area burning type of pain of 1 week </t>
  </si>
  <si>
    <t xml:space="preserve">BP=107 / 73  PR=64 RR=17 </t>
  </si>
  <si>
    <t>P1= KNWON RVI ON HAART +DYSLPEIDMA ON RX +CRS</t>
  </si>
  <si>
    <t>REFILL medication_x000D_
? disconitnue Atrova after 3 months and Lipid profile check up done_x000D_
send for CBC, U/A</t>
  </si>
  <si>
    <t>P KNWON RVI ON HAART +DYSLPEIDMA ON RX +CRS_x000D_
ON atorvastain 20mg po QD</t>
  </si>
  <si>
    <t xml:space="preserve">BP - 132 / 82 ( 120\70- ) </t>
  </si>
  <si>
    <t xml:space="preserve">SEE MANAGEMENT - UPDATE INX ON NEXT APPT _x000D_
- LINK TO OPTHALMOLOGY </t>
  </si>
  <si>
    <t xml:space="preserve">COMPLAIN  LOWER  BACK  PAIN     AND  ABDOMENAL PAIN    AND RIGHT  ARM  SUPERFICEAL  SWELLING     WHICH IS  2  /2  CM    HARD  IN  CONSISTANCY  </t>
  </si>
  <si>
    <t xml:space="preserve">BP   149/94   </t>
  </si>
  <si>
    <t>POORLY  CONTROLLED   T2DM  +?OSTEOPOROSIS+ RIGHT  ARM  OFT  TISSUE  MASS?</t>
  </si>
  <si>
    <t xml:space="preserve">SEND  fnac  ,  rft  fbs  lipid profile      abdomenopelvic  u/s  </t>
  </si>
  <si>
    <t>P1= KNWON RVI ON HAART +DYSLPEIDMA ON RX +CRS_x000D_
p2= ?UTI</t>
  </si>
  <si>
    <t xml:space="preserve">FBS - 120 - 90 </t>
  </si>
  <si>
    <t xml:space="preserve">leg swelling +bone pain </t>
  </si>
  <si>
    <t>bp=125/67_x000D_
fasting  240/mg dl</t>
  </si>
  <si>
    <t>hold amlodipin _x000D_
increase enalpril 10mg po bid</t>
  </si>
  <si>
    <t>knwh hhd+type 2 dm</t>
  </si>
  <si>
    <t>HbA1c= 8.5% (elevated) , Cr= 1.0 , urea= 21.6, Vitamin D= 8.25 (deficiency)</t>
  </si>
  <si>
    <t xml:space="preserve">BP=143 / 89   PR=66 RR=17 </t>
  </si>
  <si>
    <t>P1= poorly controlled T2DM _x000D_
P2= Dyslipidemia (hepatomegaly with moderate fatty liver);_x000D_
P3= vitamin D deficiency</t>
  </si>
  <si>
    <t xml:space="preserve">advise on LSM_x000D_
escalat MTF to 500mg po BID_x000D_
send for IX </t>
  </si>
  <si>
    <t>P1= T2DM _x000D_
P2= Dyslipidemia (hepatomegaly with moderate fatty liver); _x000D_
on Atorvastatin 20 mg po/d year. meloxicam 15 mg po daily, MTF 500mg po QD</t>
  </si>
  <si>
    <t xml:space="preserve">complain  shortness of  breath   at  rest  with   cough  which  is  dry   </t>
  </si>
  <si>
    <t xml:space="preserve">BP    152/93   </t>
  </si>
  <si>
    <t xml:space="preserve">acute  exasarbation   of asthma  +HTN  +?HHD  </t>
  </si>
  <si>
    <t xml:space="preserve">REFILL  AND  SEND  AGAIN  TO  EMERGENCY  </t>
  </si>
  <si>
    <t>Stage 2 HTN + Mild exacerbation of B. Asthma+ OA of the hip and rt knee joint</t>
  </si>
  <si>
    <t xml:space="preserve">advise on LSM_x000D_
escalat MTF to 500mg po BID, add neurobin, vitamin D_x000D_
send for IX </t>
  </si>
  <si>
    <t xml:space="preserve">P1= T2DM _x000D_
P2= Dyslipidemia (hepatomegaly with moderate fatty liver); _x000D_
on Atorvastatin 20 mg po/d year. meloxicam 15 mg po daily, MTF 500mg po QD, Pregaballin 75 mg po QD, </t>
  </si>
  <si>
    <t>FBS - 130- 134- 124 -_x000D_
 BP - 128 / 80</t>
  </si>
  <si>
    <t xml:space="preserve">T2DM on NPH - 16/10 iu S C BID </t>
  </si>
  <si>
    <t>EPIGATERIC PAIN WITH BURNING SENSATION SINCE AMONTH</t>
  </si>
  <si>
    <t>PR=67/M  BP=130 / 74MMHG</t>
  </si>
  <si>
    <t>SAME +CHRONIC DYSPEPSIAR/O PUD</t>
  </si>
  <si>
    <t>DO UPPER GI ENDOSCOPY,THEN MANAGE</t>
  </si>
  <si>
    <t>bp=115/74 mmhg</t>
  </si>
  <si>
    <t>good controlld dm and htn</t>
  </si>
  <si>
    <t>refill the smame_x000D_
descalate frusemide 40*day</t>
  </si>
  <si>
    <t>knwn type 2 dm and htn on medication</t>
  </si>
  <si>
    <t xml:space="preserve">BP  100/60  90/50    131/84  </t>
  </si>
  <si>
    <t xml:space="preserve">MAKE  ENALAPRIL  5  MG PO/DAY  AND APPOINT  AFTER  1  MONTH    WITH  SEREAL  BP  RECORD  </t>
  </si>
  <si>
    <t>COUGH OF THREE  DAYS</t>
  </si>
  <si>
    <t>PR=76/M  BP=129 / 78MMHG,HEENT= SLIGHTLY PALE CONJUCTIVA,NIS,CRIPITATION AT RIGHT POSTERIOR LOWER2/3</t>
  </si>
  <si>
    <t>SAME AS BAOVE+?CAP</t>
  </si>
  <si>
    <t>REFILL,DO CBC,ESR,CHEST-X-RAY</t>
  </si>
  <si>
    <t xml:space="preserve">bp =115/78 pr=72 _x000D_
k+=4.12 na+140 mg=1.0 mg/dl cr=0.9 </t>
  </si>
  <si>
    <t xml:space="preserve">controlled bp +severe asymptomatic hypomagnesemia </t>
  </si>
  <si>
    <t xml:space="preserve">repeat serum mg ,do ecg refil meds </t>
  </si>
  <si>
    <t xml:space="preserve">has fatigability and pain in the eye since a year </t>
  </si>
  <si>
    <t xml:space="preserve">PR=83/M  BP=82 / 50MMHG </t>
  </si>
  <si>
    <t>SAME AS ABOVE WITH SUB OPTIMAL BP CONTROL+?GLACOMA</t>
  </si>
  <si>
    <t>HOLD AMLODIPINE,REFILL</t>
  </si>
  <si>
    <t>SAME AS ABOVE WITH SUB OPTIMAL BP CONTROL+HYPOTENSION 2?POOR INTAKE?GLACOMA</t>
  </si>
  <si>
    <t>HOLD AMLODIPINE,REFILL,LINK TO ADULT EMERGENCY&amp;GENERAL OPTHALMOLOGY CLINIC</t>
  </si>
  <si>
    <t>the above mentioned complaint</t>
  </si>
  <si>
    <t>chest clear...</t>
  </si>
  <si>
    <t xml:space="preserve">antibiotics </t>
  </si>
  <si>
    <t>dry  cough _x000D_
headache _x000D_
 not on medication</t>
  </si>
  <si>
    <t>BP= 160 / 81 PR= 105 RR=17 _x000D_
Recorded= 130, 140, BP= 120-160/ 60-80</t>
  </si>
  <si>
    <t xml:space="preserve">P1=T2DM _x000D_
P2= HTN; </t>
  </si>
  <si>
    <t>refill medication substitute daonil with dapagliflozin 5mg po QD</t>
  </si>
  <si>
    <t>PR=66/M  BP=128 / 73MMHG</t>
  </si>
  <si>
    <t>REFILL,APPOINT AFTER THREE MONTHS,SEE MGT</t>
  </si>
  <si>
    <t>skin discoloration and waiting for ana</t>
  </si>
  <si>
    <t>bp=149/87mmhg</t>
  </si>
  <si>
    <t>good controll bp</t>
  </si>
  <si>
    <t>refill and see after ana</t>
  </si>
  <si>
    <t>htn..on medication</t>
  </si>
  <si>
    <t>easy fatiguability of 2weeks_x000D_
he went to HC 15 days back for the complaint of abdominal distension of 5 months duration, associated with easy fatiguability, yeloowish discoloration of eyes, darkish discoloration of stool, vomiting of ingested matter (3 days), right leg swelling, when he was referred to ALERT  hospital where he was admitted for 15 days for unspecified liver disease,  and 2 litres of peritoneal fluid drawn and given spironolactone 25mg po daily, haem up syrup _x000D_
he denies hx of Malaria, alcohol intake, khat or cigar use, travel outside Ethiopia</t>
  </si>
  <si>
    <t xml:space="preserve">BP= 95 / 66  PR= 95 RR=17 _x000D_
</t>
  </si>
  <si>
    <t>P1= TYPE 2 DM( &gt; 9yrs)_x000D_
P2= CLD 2ndry to?</t>
  </si>
  <si>
    <t>SPIRONOLACTONE everyother po daily switch to Everyotherday until BP regulates_x000D_
send for IX</t>
  </si>
  <si>
    <t xml:space="preserve">P1= TYPE 2 DM( &gt; 9yrs)_x000D_
P2= CLD 2ndry to?_x000D_
 ON NPH 44/28 IU SC BID, spironolactone 25 mg po QD, Haemup syrup </t>
  </si>
  <si>
    <t xml:space="preserve">pm     dimorphic   anemea           megaloblastic     anemea       vitamin   b   12      is recomened  </t>
  </si>
  <si>
    <t xml:space="preserve">sever  anemea  ?vitamin  b12  defficency    </t>
  </si>
  <si>
    <t xml:space="preserve">send  vitamin  b  12  level  </t>
  </si>
  <si>
    <t xml:space="preserve">sever  anemea    was  treated  with    1   unit    of  blood  and she is on  ferus  sulphate  325  mg  po  tid   </t>
  </si>
  <si>
    <t>fooot sweeling</t>
  </si>
  <si>
    <t>bp=140/65 mmhg_x000D_
rt last twwo digit sweeling ,erythematous and tenderness no wound _x000D_
fbs=180mg/dl</t>
  </si>
  <si>
    <t>poor controlled dm+ cellilitis</t>
  </si>
  <si>
    <t>advice on adherance and life style modification</t>
  </si>
  <si>
    <t>htn_x000D_
=type 2 dm</t>
  </si>
  <si>
    <t xml:space="preserve">fbs  144,130  bp  152/83      bun  29  cr  1.2  </t>
  </si>
  <si>
    <t>fairlly  controlled  t2dm+htn</t>
  </si>
  <si>
    <t xml:space="preserve">recheck his  rft and  urine  protein </t>
  </si>
  <si>
    <t xml:space="preserve">controlled  asthma </t>
  </si>
  <si>
    <t xml:space="preserve">urinary frequency with poor stream, nocturia, hesitence _x000D_
dull aching over suprapubic area, _x000D_
he denies and hx of surgical procedure, urethral catheterization, trauma to site </t>
  </si>
  <si>
    <t>BP= 118/68   PR= 79_x000D_
recorded BP= 120/70, _x000D_
FBS= 116-130</t>
  </si>
  <si>
    <t xml:space="preserve">P1= known T2DM_x000D_
P2=known HTN_x000D_
P3= cholelthiasis _x000D_
P4= BOO 2ndry to ? </t>
  </si>
  <si>
    <t>consult urology</t>
  </si>
  <si>
    <t>P1= known T2DM_x000D_
P2=known HTN_x000D_
P3= cholelthiasis _x000D_
P4= ?bph_x000D_
MTF 500mg po BID, losartan 50mg po daily, Amlodipine 10mg po QD</t>
  </si>
  <si>
    <t>BP: 138 / 58   PR: 74</t>
  </si>
  <si>
    <t>CHF 2ndry to DCM  + HTN on lasix 40 mg po/day, warfarin 5 mg, po/day,  digoxin 0.25 mg po/day spironolactone 25 mg po/day</t>
  </si>
  <si>
    <t xml:space="preserve">BP: 131 / 74_x000D_
FBS: 100   110mg/dl </t>
  </si>
  <si>
    <t>good glycemic control + Status epileptics (since childhood)</t>
  </si>
  <si>
    <t xml:space="preserve">p1: T2DM on MTF 500 mg PO BID, Glibenclamide 5 mg po BID_x000D_
p2:  Status epileptics (since childhood) on medication and follow up at Amanuel hospital </t>
  </si>
  <si>
    <t>dry cough associated with soare throat of &amp; LGIF of 1 wk duration. No chest pain. SOB</t>
  </si>
  <si>
    <t xml:space="preserve">BP=145 / 62   PR=84_x000D_
FBS=84_x000D_
Cr recorded in the system on 26/2/16=1.7; eGFR=36.9 ml/min/1.73m2_x000D_
Abdomen &amp; pelvic u/s On 26/2/16= Normal </t>
  </si>
  <si>
    <t xml:space="preserve">T2 DM( good glycemic control)+  HTN( fair BP) +? DM/HTN Nephropathy + ? URTI </t>
  </si>
  <si>
    <t>CBC, RFT, serum ele, RDT for COVID 19</t>
  </si>
  <si>
    <t>P=T2 DM( for 27 yrs)+  HTN( for 22 yrs); on NPH=44/34 IU SC BID &amp; MTF 1 gm po BID,  enalapril 10X2, Amlodipine 10x1, ASA 81X1, Ateroz 40x1</t>
  </si>
  <si>
    <t xml:space="preserve">epigastric pain which is burrning type associated with indigestion for he last 01 week. for which she took cimitidine 400mg po bid for 10 days but no improvement. Associated with she also complains burring pain left eye for the last 02 weeks </t>
  </si>
  <si>
    <t xml:space="preserve">BP:  136 / 77   PR: 81 </t>
  </si>
  <si>
    <t xml:space="preserve">Good bp control + dyspepsia </t>
  </si>
  <si>
    <t>stool Ag_x000D_
link to ophthalmology</t>
  </si>
  <si>
    <t xml:space="preserve">Known HTN on HCT 25 mg po daily </t>
  </si>
  <si>
    <t>fbs=136.....................</t>
  </si>
  <si>
    <t>encourage on life style modification, refill and appoint 3/12 with HGA1C</t>
  </si>
  <si>
    <t>complain shortness of breath at rest with cough which is dry</t>
  </si>
  <si>
    <t>BP 152/93 pr=78</t>
  </si>
  <si>
    <t>acute exasarbation of asthma +HTN +?HHD</t>
  </si>
  <si>
    <t>REFILL AND SEND AGAIN TO EMERGENCY</t>
  </si>
  <si>
    <t xml:space="preserve">no new  complaint ,no bleeding from any site </t>
  </si>
  <si>
    <t xml:space="preserve">bp =121/67 pr=98  INR =3.9 </t>
  </si>
  <si>
    <t xml:space="preserve">well controlled bp +supratheraPeutic INR </t>
  </si>
  <si>
    <t xml:space="preserve">MAKE warfarin 2.5 mg po 6x/wk  continue other meds </t>
  </si>
  <si>
    <t>P1: Known HTN on - Amlodipine 10mg po/day P2- 5th post op year after left mastectomy done for breast cancer on tamoxifen 20mg po daily ( on follow up at BLH) P3: RT leg DVT + PTE- Warfarin 2.5 mg po/day LASIX 40 MG PO/D  - Intermittent home 02</t>
  </si>
  <si>
    <t xml:space="preserve">BP: 104 / 67   </t>
  </si>
  <si>
    <t xml:space="preserve">Old IS+ seizure Disorder ( controlled)  + HTN ( well controlled) </t>
  </si>
  <si>
    <t>Old IS+ seizure Disorder + HTN on Amlodipine 10mg po daily) , ASA 81 mg po/d, Rosuvastatin 20 mg po/d and sodium Valproate 100 mg po/d</t>
  </si>
  <si>
    <t>NYHA CLASS 4 STAGE 3 CHF 2 TO ? IHD +poorly controlled HTN + T2DM + Afib</t>
  </si>
  <si>
    <t>BP: 123/80_x000D_
FBS: 90-140</t>
  </si>
  <si>
    <t>p1: T2DM on metformin 1 GM PO BID po bid , Daonil 5 mg po bid, atrovastatin 20mg po daily _x000D_
P2. HTN on enalapril 5mg po daily</t>
  </si>
  <si>
    <t>bp-103 / 55  pr=  85 rr=18</t>
  </si>
  <si>
    <t>refill, counsel on danger signs, ANC follow up</t>
  </si>
  <si>
    <t>G2P1 + 2nd TMX PX + Left acute proximal and distal DVT_x000D_
ON-Enoxaparin 40mg sc bid</t>
  </si>
  <si>
    <t>BP-123 / 61mmHg     HR-86b/m</t>
  </si>
  <si>
    <t>HTN+ HHD(MILD LVH,GRADE1LVDD EF-60%,TAPSE19) ON losartan 50 mg po daily and metoprolol 25 mg po daily,lasix 40mg po day+r/o asthma Chest CT-bronvho pneumonia r/o acute exacerbation of asthma +LAP+Left cardiac chamber enlargement</t>
  </si>
  <si>
    <t xml:space="preserve">bp =145/75  pr=79  cr=0.9 </t>
  </si>
  <si>
    <t xml:space="preserve">continue  med, return 1/12 WITH echo </t>
  </si>
  <si>
    <t>P1 .KNOWN HTN ON AMILODIPINE 10 MG PO DAILY P2.MILD LEFT VENTRICULAR HYPERTROPHY P3.MILDLY DEPRESSED LV SYSTOLIC FUNCTION(ANTERIOR WALL HYPOKIESIA) P4 .SEVERE MR ( V MAX 6.0 m/s)</t>
  </si>
  <si>
    <t>bp=166/94mmhg pr=95b/min</t>
  </si>
  <si>
    <t xml:space="preserve">hypertensive urgency           </t>
  </si>
  <si>
    <t>BP-119 / 59mmHg    PR-80b/m</t>
  </si>
  <si>
    <t>-Escalate 7.5mg po daily</t>
  </si>
  <si>
    <t>P- Atrial fibrillation + Chronic rheumatic valvular heart disease ( sever MS &amp; mildAR,Moderate TR ) , EF - 60 % + MILD TO MODERATE pulmonary hypertension(NEW ECHO ON 18/03/2016) on LASIX 40MG PO day, DIGOXIN 0.125 BZP 1.2 MIU IM monthly, warfarin 7.5/5mg PO daily.....INR=1.65</t>
  </si>
  <si>
    <t>bp=107/75mmhg_x000D_
pr=63b/min</t>
  </si>
  <si>
    <t xml:space="preserve">bp =165/71   pr=54(irregular)   cr=1.26  ura=33  hga1c=5.1 t.chole=165 HDL=53 LDL=95  TGL=81 abdominal us= simple right kidney cyst </t>
  </si>
  <si>
    <t xml:space="preserve">nefedipine 20 mg po bid enalapril 15 mg po bid ,ASA 81 MG PO/D ATROVASTATIN 40 mg po/d  hold metoprolol do  ecg  </t>
  </si>
  <si>
    <t xml:space="preserve">Poorly controlled HTN(16yrs) + HFpEF (EF 60%) 2o to HHD + AKI on ?CKD on  nefedipine  20 mg po bid enalapril 10mg po bid, Metoprolol 25 mg PO daily, ASA 81mg po/d, , atrovastatin 80mg PO daily9but he was taking 40 mg po/d </t>
  </si>
  <si>
    <t xml:space="preserve">comlains of easy fatiguabilty, palpitation , loss of appetite,sob. but no cough , chest pain , body swelling </t>
  </si>
  <si>
    <t>bp=60/40 ( repeated 3x)  pr=140  rr-28  02sat=92 with 3l ino2</t>
  </si>
  <si>
    <t>same+ hypovolemic shock 2ry poor intake +? severe anemia</t>
  </si>
  <si>
    <t>link to EOPD, SECURE IV LINE , RESUSCITATE WITH 1BAG OF NS, DO CBC, RFT</t>
  </si>
  <si>
    <t>P1: NYHA CLASS IV STAGE C HF 2RY TO ? HHD VS IHD P2: Known HTN P3- Pancytopenia 2ry to ? Megaloblastic anemia p4- AKI 2ry TO pre-renal ATN ?CKD ( RESOLVED CR- 1.2) p55- liver cyst P3: Small left kidney P4: COPD_x000D_
 on - lasix 20mg po bid_x000D_
       -SALBUTAMOL 6PUFF prn _x000D_
      --VIT D MEGA DOSE 50,000IU PO WEEKLY_x000D_
    -CALCIDENK 1TAB PO DAILY _x000D_
    -Folic acid 5 mg po/d _x000D_
     -ASA 81mg po /day_x000D_
     -Ferrous sulfate 325 mg PO DAILY - _x000D_
      -Cyanocobalamin 1000 Mic.gm IM Once(4th week) a week for 4 week -Pantoprazole 40 mg po/_x000D_
     -</t>
  </si>
  <si>
    <t xml:space="preserve">BP=128/72MMHG_x000D_
PR=78B/MIN       </t>
  </si>
  <si>
    <t>BP-120 / 80mmHg   PR-80b/m</t>
  </si>
  <si>
    <t xml:space="preserve">bp=142 / 85  pr=110 rr=18  </t>
  </si>
  <si>
    <t xml:space="preserve">P=DCMP (EF 15% ) </t>
  </si>
  <si>
    <t>make lasix 40mg po/day, metoprolol 25/50mg po bid, continue others, appoint to cardiology clinic</t>
  </si>
  <si>
    <t>P=DCMP (EF 15% ) Lasix 40mg PO BID, spironolactone 25mg PO daily Digoxin 0.25mg PO daily Enalapril 5mg PO bid, METOPROLOL 25MG PO BID, Forxiga 10mg PO daily</t>
  </si>
  <si>
    <t xml:space="preserve">bp =133 / 61  pr= 90 </t>
  </si>
  <si>
    <t>HFrEF 2ry to VHD(severe TR ,mod MR with Severe pulm htn) P2-A.fib with RVR P3- well  controlled  HTN</t>
  </si>
  <si>
    <t xml:space="preserve">continue meds do INR ON NXT VISIT </t>
  </si>
  <si>
    <t>P1-HFrEF 2ry to VHD(severe TR ,mod MR with Severe pulm htn) P2-A.fib with RVR on Enalapril 5mg po BID , Warfarin 2.5mg po daily, Spironolcatone 25 mg po daily, Furosemide 40mg po BID metoprolol succinate 50mg po daily, Pantoprazole 40mg po daily</t>
  </si>
  <si>
    <t>anemia 2ry to ? + dyspepsia</t>
  </si>
  <si>
    <t xml:space="preserve">no new                   </t>
  </si>
  <si>
    <t xml:space="preserve">bp =130 /80 pr=73 </t>
  </si>
  <si>
    <t>P- Hypertension on Nifedipine 20mg po/day Enalapril 5 mg po/day</t>
  </si>
  <si>
    <t>BP-122 / 60mmHg     PR-72b/m</t>
  </si>
  <si>
    <t>-Good Glycemic and BP control +?Tenosynovititis.</t>
  </si>
  <si>
    <t>BILATERAL RENAL SANDY STONES+KNOWN DIABETIC+KNOWN HTN ON NPH 30/20IU,Losarthan 50MG PO DAILY,ATORVASTATIN 40 MG PO DAILY</t>
  </si>
  <si>
    <t>bp=125 / 86  pr=71 rr=18</t>
  </si>
  <si>
    <t>P- known RVI on HAART + NYHA CLASS II STAGE C HF 2RY Cor pulmonale 2ry to CHRONIC PTE + CHRONIC DVT</t>
  </si>
  <si>
    <t>P- known RVI on HAART + NYHA CLASS II STAGE C HF 2RY Cor pulmonale 2ry to CHRONIC PTE + CHRONIC DVT. New Complaint currently on Lasix 40mg po BID, Rivaroxaban 20mg po/day, Amitriptaline 12.5mg po/day</t>
  </si>
  <si>
    <t xml:space="preserve">bp =97/58  pr=78 </t>
  </si>
  <si>
    <t xml:space="preserve">HTN WITH HHD CONTROLLED BP </t>
  </si>
  <si>
    <t xml:space="preserve">continue others make lasix 20 mg po/d </t>
  </si>
  <si>
    <t>P1 :- HTN for the last 10 years with HHD on Enalapril 5 mg po per day Lasix 40mg po per day, spironolactone 25mg po per day , Ateroz 20mg PO daily</t>
  </si>
  <si>
    <t xml:space="preserve">bp=97 / 64  pr= 70 rr=18 </t>
  </si>
  <si>
    <t>P1 :- DISS.TB( RXED) ,P2- PROXIMAL DVT (not on medication)</t>
  </si>
  <si>
    <t>counsel on danger signs and appoint 1month with INR</t>
  </si>
  <si>
    <t>P1 :- DISS.TB( RXED) ,P2- PROXIMAL DVT 4 yrs back after he had covid infection and prolonged bed ridden_x000D_
warfarin discontinued with physician decision 1 month back</t>
  </si>
  <si>
    <t xml:space="preserve">bilateral lower extremity tingling sensation and aslo pain at ankle joint during movt_x000D_
- burnning pain over the left 01 month. She had hx of breast surgery 25yrs back for? brest cyst ( as she said) </t>
  </si>
  <si>
    <t>BP: 129 / 79_x000D_
Breast u/s: Normal left breast sonogram (BI-RADS I)</t>
  </si>
  <si>
    <t xml:space="preserve">CLBP +? PN + Mastalgia 20? </t>
  </si>
  <si>
    <t>ibuprofen 400mg po PRN</t>
  </si>
  <si>
    <t>CHRONIC LOW BACK PAIN, ON AMITRYPTILLINE 25MG PO DAILY</t>
  </si>
  <si>
    <t xml:space="preserve">BP: 120/79    134/75   135/79 ( home record), 118/64 9 office record) _x000D_
ECHO:   severe pulmonary HTN_x000D_
            - severe functional TR and dilated RA, RV, mild concentric  LVH  and grade 1 diastolic dysfunction _x000D_
             -mild degenerative aortic valve with mild AR </t>
  </si>
  <si>
    <t xml:space="preserve">Well controlled HTN + HF 20? DVHD + Sever pulmonary HTN </t>
  </si>
  <si>
    <t>Amlodipine 5mg po daily, Lasix 20mg po daily, sildnafil 25mg po daily</t>
  </si>
  <si>
    <t xml:space="preserve">P1: Newly diagnosed HTN ( 1 month back) on amlodipine 5mg po daily and Lasix 20mg po daily _x000D_
_x000D_
</t>
  </si>
  <si>
    <t xml:space="preserve">no new complaint _x000D_
angiography done at TASH and has ff up there </t>
  </si>
  <si>
    <t xml:space="preserve">BP =95/62  PR=82 </t>
  </si>
  <si>
    <t xml:space="preserve">continue meds  do rft </t>
  </si>
  <si>
    <t xml:space="preserve">Multi focal right renal infarction + Splenic focal infarction +Clip Class 1 STEMI + Acute pylonephritis(treated) + Hypoalbuinemia + Left Ectopic pelvik kideny with multifocal renal infarction_x000D_
he is on ASA 81 MG PO/D  warfarin was stopped at TASH </t>
  </si>
  <si>
    <t>pt didnt come , child come to take medications and report that she has improvement and motor and speech</t>
  </si>
  <si>
    <t>bp=116/76  ( home measurement)</t>
  </si>
  <si>
    <t>RIGHT SIDE HEAMIPILEGIA 2RY TO ISCHEMIC STROKE_x000D_
 ON=ASA 81mg po/day_x000D_
       =Atrovastatin 40mg po/day_x000D_
        =Amlodipine 10mg po/day</t>
  </si>
  <si>
    <t>sustained RTA as a passanger 10 days back when she fell on her left side_x000D_
left hand finger joints pain and inability to oppose finger</t>
  </si>
  <si>
    <t>BP= 130 / 62 PR= 83 RR= 18 FBS= 140_x000D_
Recorded BP= _x000D_
FBS= 96- 150</t>
  </si>
  <si>
    <t xml:space="preserve">P1= fairly controlled Type 2 DM _x000D_
P2=fairly controlled HTN+  HHD( mild LVH on echo) _x000D_
P3=NYHA class 3 stage c HFpEF 2NDRY to HHD </t>
  </si>
  <si>
    <t>refill meds_x000D_
chnage Daonil with dapagliflozin 5 mg po QD</t>
  </si>
  <si>
    <t>P1=Type 2 DM _x000D_
P2=HHD( mild LVH on echo) _x000D_
P3=NYHA class 3 stage c HFpEF 2NDRY to HHD _x000D_
On: Spironolactone 12.5mg po daily, losartan 50mg po/d daily, Glibenclamide 5 mg po BID, metformin 1000 mg po bid, and atorvastatin 20mg po daily, lasix 40mg po BID</t>
  </si>
  <si>
    <t>refill meds_x000D_
change Daonil with dapagliflozin 5 mg po QD</t>
  </si>
  <si>
    <t xml:space="preserve">she had no hx ABM for the last 2yrs and 7 months </t>
  </si>
  <si>
    <t>BP: 98 / 66</t>
  </si>
  <si>
    <t>known epileptic on  phenytoin 100 mg po bid</t>
  </si>
  <si>
    <t xml:space="preserve">bp =133/72 pr= 60 </t>
  </si>
  <si>
    <t xml:space="preserve">1-NYHA CLASS 2 HFrEF 2ry DCMP P2-KNOWN HTN P3- ATRIAL FIBRILLATION </t>
  </si>
  <si>
    <t xml:space="preserve">refil have INR                  </t>
  </si>
  <si>
    <t>P1-NYHA CLASS 2 HFrEF 2ry DCMP P2-KNOWN HTN P3- ATRIAL FIBRILLATION ON - frusemide 40mg PO daily - ENALAPRIL 10MG PO BID, Bisoprolol 10mg PO/D -SPIRONOLACTONE 25MG PO/D -WARFARRIN 5MG DAILY FOR 5 DAYS AND 7.5 MG DAILY FOR 2 DAYS atorvastatin 20mg po daily, r</t>
  </si>
  <si>
    <t>BP-122 / 71mmHg   PR-96b/m</t>
  </si>
  <si>
    <t>Known HTN + known type2 DM + known asthmatic +IHD</t>
  </si>
  <si>
    <t>HTN + known type2 DM + known asthmatic +IHD _x000D_
On ASA 81mg/day,Arovastatin 40mg po/day,Amlodipine 10mg po/day,Enalapril 5mg po bid,Glibenclamide 5mg po day,Metformin 500mg po BID ,Frusemide 20mg po daily.</t>
  </si>
  <si>
    <t>Bp=129 / 82   pr=88 rr=18  fbs=126mg/dl</t>
  </si>
  <si>
    <t>refill and appoint 1 month with 24 hours urine protein,  RFT</t>
  </si>
  <si>
    <t xml:space="preserve">Known DM + Known HTN + Chronic small vessel stroke (lacunar stroke ) +AKI ( resolved)_x000D_
Amlodipine 5mg po daily _x000D_
Metformin 500mg po bid_x000D_
Glibenclamide 5mg po/day_x000D_
ASA 81mg PO daily , _x000D_
Atorvastatin 40mg PO daily_x000D_
</t>
  </si>
  <si>
    <t>abdominal cramp loss of appetite loose stool of 1 day</t>
  </si>
  <si>
    <t xml:space="preserve">BP= 109 / 81   PR=85 RR=17 </t>
  </si>
  <si>
    <t>P1= Known ASTHMA_x000D_
P2= ? AGE</t>
  </si>
  <si>
    <t>Refill medication_x000D_
SEND FOR STOOL EXAM AND CBC</t>
  </si>
  <si>
    <t>P1= Known ASTHMA patient for the past five yrs on sAlbutamol 4-6 puff PRN and Belometasone 2 puff Bid</t>
  </si>
  <si>
    <t>BP-127 / 61mmHg  PR-85b/m</t>
  </si>
  <si>
    <t xml:space="preserve">bp=110/66mmhg _x000D_
pr=98b/min          </t>
  </si>
  <si>
    <t>BP= 125 / 85 PR=79 RR=18 _x000D_
BP= 123/85, 105/75, 109/82, 110/80, 114/78, 108/79</t>
  </si>
  <si>
    <t>discontinue HCT_x000D_
escalate to amlodippine 10mg po daily</t>
  </si>
  <si>
    <t>P1= HTN_x000D_
 ON AMLODIPINE 5 MG PO DAILY, HCT 25 MG PO DAILY, Neurobin 1 tab po daily</t>
  </si>
  <si>
    <t xml:space="preserve">ixs=cbc=wnr LFT=WNR  RFT=WNR ,SERUM ELECTROLYTE =WNR  ESR=2 ,CK=101(N) CRP&amp;lt;5 </t>
  </si>
  <si>
    <t xml:space="preserve">? SLE                      </t>
  </si>
  <si>
    <t xml:space="preserve">continue meds  ,came with full ixs from private </t>
  </si>
  <si>
    <t xml:space="preserve">?SLE on follow up at lancet hospital for past 1and half yr _x000D_
was on AZA 50 mg po/d predinsolone 5mg po/d  chloroquine 250 mg po 5x/wk folic acid    currently she is asymptomatic and came here for financial reason  </t>
  </si>
  <si>
    <t>discontinue HCT_x000D_
change to enalapril 5 mg po BID</t>
  </si>
  <si>
    <t xml:space="preserve"> Allergic pneumonitis   </t>
  </si>
  <si>
    <t xml:space="preserve">still she complains chest pain and fatigue </t>
  </si>
  <si>
    <t>cxr - There is RUL zone dilated bronchi seen with distal opacities (finger in glove) sec to bronchial obstruction sec?</t>
  </si>
  <si>
    <t xml:space="preserve">dilated bronchi 20 bronchial obstruction 20? </t>
  </si>
  <si>
    <t>RFT, CBC, S/E_x000D_
chest CT</t>
  </si>
  <si>
    <t>blunt chest trauma three weeks  back</t>
  </si>
  <si>
    <t>BP97 / 61= PR=90_x000D_
24hr urine protein done on Aug 2,2023=&gt; Urine Volume= 1.8L, protein/24 hr= 2295_x000D_
ECHO on 21/7/2023= concentric LVH, grade 3 diastolicdysfunction [ LVEF= 65%], mnoderate pulmnary HTN</t>
  </si>
  <si>
    <t>HFpEF 2ndry HHD +? AGN</t>
  </si>
  <si>
    <t>Update RFT, serum ele, U/A</t>
  </si>
  <si>
    <t>P=HFpEF 2ndry HHD +? AGN; ON _x000D_
Lasix 40 mg po/d &amp; Enalapril 2.5 mg po/d[ But he took Enalapril 12.5 mg po/d]</t>
  </si>
  <si>
    <t xml:space="preserve">EEG on 17-Nov-2023 = Abnormal awake EEG Tracing due to the presence of definate epileptiform discharge </t>
  </si>
  <si>
    <t xml:space="preserve">Phenytoin 100 mg po bid </t>
  </si>
  <si>
    <t xml:space="preserve">P=epileptic patient; on Phenytoin 100 mg po bid </t>
  </si>
  <si>
    <t xml:space="preserve">well glycemic + BP control + ? STI + Dyspepsia </t>
  </si>
  <si>
    <t xml:space="preserve">she has virginal discharge , epigastric pain and abdominal pain </t>
  </si>
  <si>
    <t>poor controlled Asthma + ? CAP + ? RA</t>
  </si>
  <si>
    <t>BP=125 / 86, PR=71 _x000D_
Abdominopelvic u/s on Aug-30, 2023= Fatty liver( moderate); Enlarged prostate? BPH( prostate= 47.6ml)</t>
  </si>
  <si>
    <t xml:space="preserve">NAFLD  + ? HTN + Dyspepsia + ? BPH            </t>
  </si>
  <si>
    <t xml:space="preserve">Atrovastatin 40 mg po/d_x000D_
Pantoprazole 40 mg po/d for 2 wks _x000D_
ECHO, Lipid profile, RFT _x000D_
Appt after 2 wks with Serial BP measurement _x000D_
Advised on LSM </t>
  </si>
  <si>
    <t>P=DYSLIPIDEMIA + ? HTN  on atrovastatin 40 mg po 1x</t>
  </si>
  <si>
    <t xml:space="preserve">BP=120 / 98  PR=80 RR=18 </t>
  </si>
  <si>
    <t>P1= FAIRLY CONTROLLED HTN WITH HHD R/O IHD</t>
  </si>
  <si>
    <t>REFILL MEDS_x000D_
SEND FOR IX ON APPOINTMENT</t>
  </si>
  <si>
    <t>P1= HTN WITH HHD _x000D_
P2= IHD_x000D_
on amlodipine 5mg po QD, Enalapril 5mg po QD, ASA 81mg po QD, Atorvastatin 40mg po QD</t>
  </si>
  <si>
    <t>P/E -BP=109/62 pr=71/MIN_x000D_
 Pink conj , Icteric sclera_x000D_
Others - unremarcable</t>
  </si>
  <si>
    <t>Ass;t- R/o Acute hepatitis</t>
  </si>
  <si>
    <t xml:space="preserve">Plan- cbc- normal_x000D_
         Liver enzymes, HBsAg and HCV_x000D_
</t>
  </si>
  <si>
    <t xml:space="preserve">Initially has mayalgia dvomiting of ingested mater , and headache_x000D_
 for this he went at HC and given  Azithromycine and PCM tabs  and developed dyspeptic symptoms._x000D_
-HAS nausea and fatiguability._x000D_
_x000D_
_x000D_
_x000D_
_x000D_
</t>
  </si>
  <si>
    <t>P/E- Well looking _x000D_
BP=96/60   PR=75/min_x000D_
Abd- mild  epigastric tenderness</t>
  </si>
  <si>
    <t>Ass;t - Dyspepsia</t>
  </si>
  <si>
    <t>Plan - Stool H.pylori_x000D_
        - CBC</t>
  </si>
  <si>
    <t xml:space="preserve">burning sensation at theepigastric area_x000D_
no other compliant_x000D_
</t>
  </si>
  <si>
    <t>BP=143/82  PR=80_x000D_
HBPM=130/85-90</t>
  </si>
  <si>
    <t>Amlodipine 5 MG PO daily</t>
  </si>
  <si>
    <t>P= HTN on Amlodipine 5 MG PO daily</t>
  </si>
  <si>
    <t>BP=146/80, PR=80_x000D_
HBPM= 120-130/80-90</t>
  </si>
  <si>
    <t>Amlodipine 5 mg PO/d, HCT 25 mg po/d &amp; Atrovastatin 20 mg po/d</t>
  </si>
  <si>
    <t>P=HTN on Amlodipine 5 mg PO/d, HCT 25 mg po/d &amp; Atrovastatin 20 mg po/d</t>
  </si>
  <si>
    <t xml:space="preserve">HTN ( Fair BP) +? Dyslipidemia </t>
  </si>
  <si>
    <t>BP= 174 / 77, PR=98 _x000D_
FBS=88-128</t>
  </si>
  <si>
    <t>Controlled T2 DM + Uncontrolled HTN</t>
  </si>
  <si>
    <t>NPH 36/24 IU SC BID, MTF 1gm/850 mg PO BID, Atrovastatin 20 mg po daily, Amlodipine 5 mg Po/d, INC Enalapril 5 mg po BID</t>
  </si>
  <si>
    <t>P=T2 DM + HTN on NPH 36/24 IU SC BID, MTF 1gm/850 mg PO BID, Atrovastatin 20 mg po daily, Amlodipine 5 mg Po/d, Enalapril 5 mg po/d</t>
  </si>
  <si>
    <t>bp-    fbs 110, 94,105_x000D_
no other positive finding</t>
  </si>
  <si>
    <t>refill medications and workup</t>
  </si>
  <si>
    <t>poor controlled T2 DM,on insulin 20/18 IU bid and metformin 500mg po BID</t>
  </si>
  <si>
    <t>79 17 103 / 76_x000D_
STABLE</t>
  </si>
  <si>
    <t xml:space="preserve">SAME _x000D_
                </t>
  </si>
  <si>
    <t>RVI ON HAART/KNOWN TYPE II DIABETES DIABETIC CHEIROARTHROPATHY On NPH 24/16 ,metformin 500 mg po at night atrovastatin 40 mg po/d</t>
  </si>
  <si>
    <t>severe aching type of bilateral knee pain the past 3 years _x000D_
FBS 124, Lipid  profile TGL 211 other normal _x000D_
uric acid 5.5 _x000D_
RFT- normal _x000D_
bilateral knee x ray OA</t>
  </si>
  <si>
    <t xml:space="preserve">BP-143/86, 140/70, 130/85_x000D_
pr 78_x000D_
FBS- 124 </t>
  </si>
  <si>
    <t>good BP control + osteo arthritis</t>
  </si>
  <si>
    <t>refill and advise, appoint after 3 month_x000D_
link to orthopedics</t>
  </si>
  <si>
    <t>P1= HTN P2= Dyslipidemia on Atrovastatin 20mg/day, HCT 25mg/day, Enalapril 10mg BID and Amlodipine 5mg/day.</t>
  </si>
  <si>
    <t>COUGH SINCE 01 MONTH_x000D_
ASSOCIATED WHEEZE_x000D_
EXACERNATED AT NIGHT_x000D_
CHEST TIGHTNESS_x000D_
OCCUPATIONAL EXPOSURE TO POLLUTANTS -DISCONTINUED 7 YEARS BACK.</t>
  </si>
  <si>
    <t>76 17 114 / 54</t>
  </si>
  <si>
    <t>OCCUPATIONAL LUNG DISEASE??ALLERGIC AIRWAY DISEASE</t>
  </si>
  <si>
    <t>REFILL_x000D_
LORATADINE FOR 02 WEEKS</t>
  </si>
  <si>
    <t>-HYPERTENSION /osteoarthritis /ALLERGIC RHINITIS- ON hct 12.5 mg po daily, amlodipine 5mg po daily</t>
  </si>
  <si>
    <t>complains intermittent  left leg pain of 1 year duration.</t>
  </si>
  <si>
    <t>bp-130/70 fbs 115</t>
  </si>
  <si>
    <t>well controlled T2DM+ HTN + PN R/O DVT</t>
  </si>
  <si>
    <t>Problem List P=T2 DM + HTN; on metformin 750 mg po bid atrovastatin 20 mg po/day atenolol 25 mg po /day , Amitriptyline 25 mg po/d, HCT 25 mg po/d</t>
  </si>
  <si>
    <t xml:space="preserve">epigastric burning pain of 2 mons duration_x000D_
He has also dry cough of 1 mon duration w/c was started after Enalapril was initiated  _x000D_
He has a hx of decreased Lt eye  vision of 10 yrs duration w/c was started after he sustained trauma to the Lt eye while he was welding. He has also impotence for 2 yrs duration. </t>
  </si>
  <si>
    <t xml:space="preserve">BP=151 / 93 PR=100 regular_x000D_
HBPM= 130-140/90_x000D_
FBS=? </t>
  </si>
  <si>
    <t xml:space="preserve">T2 DM + HTN + Dry cough 2 to ? Enalapril side effect + Dyspepsia to ? PUD + ? ED </t>
  </si>
  <si>
    <t xml:space="preserve">RFT, Serum ele, Lipid profile FBS, H. Pylori Stool Ag _x000D_
Consider changing Enalapril to Losartan 50 mg po/d after the result </t>
  </si>
  <si>
    <t>P=well controlled T2 DM + HTN; on MTF 600 mg po bid, Doanil 5mg po bid, Amlodipine 10 mg po/d, Enalapril 5 mg po/d</t>
  </si>
  <si>
    <t>complains intermittent  left leg pain and swelling  of 1 year duration.</t>
  </si>
  <si>
    <t xml:space="preserve">complains productive cough ,headache _x000D_
no fever or chills </t>
  </si>
  <si>
    <t>BP-110/80_x000D_
chest- clear chest with good air entry</t>
  </si>
  <si>
    <t>_x000D_
1:-Known Asthmatic on Symbicort 2 puffs bid and salbutamol pr</t>
  </si>
  <si>
    <t>no new complaints, missed 1 dose of medications since she finish meds at hand</t>
  </si>
  <si>
    <t>bp=149 / 69 pr=87  rr=16</t>
  </si>
  <si>
    <t>bp =133/75 pr= 104 echo= normal echocardiography ecg =sinus tachycardia ,LAD</t>
  </si>
  <si>
    <t xml:space="preserve">enalapril 10 mg po/d </t>
  </si>
  <si>
    <t>HYPERTENSI / ? BRONCHIAL ASTHMA PRECIPITATED BY BB ENALAPRIL 10/5 BID( but she took 10 mg p/d)</t>
  </si>
  <si>
    <t xml:space="preserve">feels wel_x000D_
</t>
  </si>
  <si>
    <t>9 17 149 / 84</t>
  </si>
  <si>
    <t>refill_x000D_
add enalapril 5mg po daily</t>
  </si>
  <si>
    <t xml:space="preserve">pelvic fracture/dvt/-02 years Hypertension-05 years on nifedipine 20mg po BID </t>
  </si>
  <si>
    <t>BP=154/69, PR=75_x000D_
FBS=175-151-75-146-175-170_x000D_
Ixs on 8/12/2023=&gt; Cr=0.3, Urea=16</t>
  </si>
  <si>
    <t>INC. Enalapril 5/10 mg po BID, NPH=40/20 AM/PM], INC.RI 6/6 IU SC BID, Atrovastatin 20 mg po/d,</t>
  </si>
  <si>
    <t>P=T2 DM(for &gt; 10 years) + HTN(for 4 yrs); on enalapril 5 mg po BID, NPH=40/20 AM/PM], RI 6/4 IU SC BID, Atrovastatin 20 mg po/d,</t>
  </si>
  <si>
    <t>usual home blood glucose &amp;lt;100mg_x000D_
no hypoglycemic episodes</t>
  </si>
  <si>
    <t>112 17 143 / 84</t>
  </si>
  <si>
    <t>refill_x000D_
dietary management</t>
  </si>
  <si>
    <t>BP= 120/80,135/78,PR=109,110,116MG/DL</t>
  </si>
  <si>
    <t>Problem List_x000D_
HTN on Amlodipine 5 mg po/d + type 2 dm on metformin 500mg po bid , DAONIL 5 MG PO DAILY</t>
  </si>
  <si>
    <t>no new compliant , nocturnal cough improved, has not requiered reliver</t>
  </si>
  <si>
    <t xml:space="preserve">BP 172 / 88 Home measur 140/88mmhg_x000D_
FBS 135-153, RBS 143-155_x000D_
RFT 1.6 2x </t>
  </si>
  <si>
    <t>fair BP and glycemic control, good asthma control</t>
  </si>
  <si>
    <t>refill medication, update RFT</t>
  </si>
  <si>
    <t>P Bronchial Asthsma + Hypertension + T2DM + AKI R/O DM nephropathy_x000D_
on NPH 10/8 units, Amlodipine 10 mg po/d, HCT 25 mg po/d, atorvastatin 40 mg po/d, amitriptyline 25mgpo/d, symbicort 2 puf bid, SABA PRN</t>
  </si>
  <si>
    <t xml:space="preserve">burning sensation over lt lower extremity  </t>
  </si>
  <si>
    <t xml:space="preserve">bp =125/84 pr=54 </t>
  </si>
  <si>
    <t xml:space="preserve">same+ BB induced bradycardia+PN </t>
  </si>
  <si>
    <t xml:space="preserve">HOLD METOPROLOL .AMITRYPTYLINE 12.5 MG PO/D </t>
  </si>
  <si>
    <t>bp- 130/80 _x000D_
 no other positive finding</t>
  </si>
  <si>
    <t>well controlled TYPE 2 DM</t>
  </si>
  <si>
    <t xml:space="preserve">poor controlled T2 DM on metformin 1gm bid and glibenclimide 10mg po bid </t>
  </si>
  <si>
    <t>BP=102/60,PR=96,FBS=128,130,148 mg/dl</t>
  </si>
  <si>
    <t>refill the medication and advise on diet and tell him to bring serial BP and FBS  MEASUREMENTS for next follow up time</t>
  </si>
  <si>
    <t>Problem List_x000D_
T2DM + PN on metformin 1 gm po BID , amitriptyline 25mg mg po/d and neurobin 1 tab po/d</t>
  </si>
  <si>
    <t>BP=163 / 100, PR=90_x000D_
HBPM=146/90, 154/89_x000D_
FBS=90-170_x000D_
Ix on 1/9/15=&gt; Cr=134, Urine protein= +2</t>
  </si>
  <si>
    <t>Uncontrolled HTN+ Poorly controlled T2 DM + Dyslipidemia + ? CKD 2 to DKD</t>
  </si>
  <si>
    <t xml:space="preserve">Send RFT serum ele, Urine protein _x000D_
Link to Ophthalmology for DM eye evaluation </t>
  </si>
  <si>
    <t xml:space="preserve">P=poor controlled HTN+ good controlled T2 DM( for 20 yrs)+dyslipidemia + ? CKD; on NPH= 32/30 IU BID, Enalapril 10/5 mg po bid,_x000D_
Amlodipine 10 mg po/d, Atrovastatin 20 mg po/d, </t>
  </si>
  <si>
    <t>EASY FATIGABLITY OTHERWISE OTHER COMPLAINTS HAVE RESOLVED</t>
  </si>
  <si>
    <t>74 17 BP--107 / 67</t>
  </si>
  <si>
    <t xml:space="preserve">known rvi  + NEWLY DIAGNOSED HTN(G.CONTROL) + DILI + right fronto parietal arachinoid cyst  </t>
  </si>
  <si>
    <t>UPDATE BASE LINE INVESTIGATIONS,AND REFILL ACCORDINGLY</t>
  </si>
  <si>
    <t>A 35 yrs old female P1=KNOWN RVI  for last 7 yrs on HAART  P2=newly Dx Stage 2 HTN  ON AMLODIPINE 10 MG PO DAILY ,P3-DILI P4 right fronto parietal arachinoid cyst ON LEVETIRASETAM 500MG PO BID, DISCHARGED FROM OUR HOSPITAL 3 WEEKS BACK FOR ASST OF PYOGENIC MENINIGITIS</t>
  </si>
  <si>
    <t>BETTER AFTER ISOSORBIDE DINITRATE</t>
  </si>
  <si>
    <t>ECHO-MILD CONCENTRIC LVH WITH GRADE 2LVDD, MILD PULMONARY HTN_x000D_
STRESS ECG- POSITIVE STRESS ECG FOR EXERCISE_x000D_
A1C 8.7%</t>
  </si>
  <si>
    <t>ISCHAEMIC HEART DISEASE</t>
  </si>
  <si>
    <t>ADD METOPROLOL 25MG PO BID_x000D_
ISOSORBIDE DINITRATE 5MG BID</t>
  </si>
  <si>
    <t>DM + HTN ?IHD on metformin 500 mg po bid atrovastatin 40 mg po od amlodipine/valsartan 5 /160 mg po daily, ISOSORBIDE DINITRATE 1TAB PO DAILY, ASA 81MG PO DAILY.</t>
  </si>
  <si>
    <t>no cough, no SOB, no edema, no visual [problem, no back pain, no paresthasia, joint mobility good, good balance, good understanding, cooperative, no obesity, no stress, no psychosocial distress, good dietary habit, good hygien, adherent to meication, toileting good, good socioal interaction. remarks (no BPH symptom, weist circumferance 103 cm/ height 182 cm= 0.56 pt has no visceral obesity</t>
  </si>
  <si>
    <t>sleeps well, walking distance good, muscle strength goodm, no emotional change, no memory loss, good judgemenmt</t>
  </si>
  <si>
    <t>salt restriction, be active,minimize coffee,vegitable and fruit dish, legumes dish, prevention of fall, get adequate sun light, avoid fattyoilly food, avoid fried food, no alcohol</t>
  </si>
  <si>
    <t>ISOSORBIDE DINITRATE 5MG BID</t>
  </si>
  <si>
    <t>claims she had previous history of hand and facial numbness , mouth area numbness ( 3month) at which time she was given calcium gluconate and and given calcidenk and vitamin D 50000IU WEEKLY. currently she has intermittent bilaterally knee joint pain_x000D_
she discontnued medication 3weeks back_x000D_
no previous history of thyroid surgery</t>
  </si>
  <si>
    <t>bp=107 / 76  pr=75 rr-17     TSH=2.76   (0.27-4.2), freeT4=0.95(0.93-1.71), FREE t3=2.46(2-4.43)  URIC ACID=4    vitamin d=5  ca+2(ionized)=2.52(2.2-2.7)</t>
  </si>
  <si>
    <t>vitamin  D deficiency  +RA</t>
  </si>
  <si>
    <t>Vitamin D 50000 IU PO/WEEK_x000D_
Calcidenk 1 tab po/day_x000D_
Do PTH, PHOSPHORUS, RF, KNEE X-RAY, REPEAT CA+2</t>
  </si>
  <si>
    <t>? Hypothyroidism + ? Hypocalcemia + PNP 2 to ? Vid Deficiency_x000D_
on Vitamin D 50000 IU PO/WEEK_x000D_
Calcidenk 1 tab po/day</t>
  </si>
  <si>
    <t>bp- 130/90 fbs- 94, 120,132\_x000D_
no other posive finding</t>
  </si>
  <si>
    <t>BP=160/87,PR=89,FBS=130 mg /dl</t>
  </si>
  <si>
    <t>good glycemic control and poor BP control</t>
  </si>
  <si>
    <t>Problem List_x000D_
Type II Diabetic on NPH 60 /40 iu, ASA 81 mg po daily HTN on amlodipine 5 day , metformin 500 mg po day</t>
  </si>
  <si>
    <t>FEELS GOOD</t>
  </si>
  <si>
    <t>STABLE _x000D_
 VITAL SIGNS</t>
  </si>
  <si>
    <t xml:space="preserve">GOOD _x000D_
           </t>
  </si>
  <si>
    <t>TMNG AND HTN ON PTU 50 MG PO QOD, amlodipine 10mg po daily,ATENOLOL 50 MG PO DAILY</t>
  </si>
  <si>
    <t>Lt upper jaw teeth pain of 2 mons duration. She has a hx of burning of tip of tongue of 4 days duration. She has a hx of bilateral arm numbness &amp; tingling pain of 4 mons duration</t>
  </si>
  <si>
    <t>BP=121 / 67, PR=77, regular_x000D_
HEENT= anterior tongue furrows with atrophy</t>
  </si>
  <si>
    <t xml:space="preserve">Controlled HTN + ? Tooth decay + ? PN </t>
  </si>
  <si>
    <t xml:space="preserve">Send TSH &amp; serum Vit-B12, RFT, serum 25 (OH) Vit D3_x000D_
Link to Dental clinic </t>
  </si>
  <si>
    <t>P=Hypertension enalapril 5 mg po BIID HCT 25 mg po/day</t>
  </si>
  <si>
    <t xml:space="preserve">BP =130 /79 FBS=160 ,164  CBC ,RFT,LFT SERUM ELECTROLYTE =WNR  </t>
  </si>
  <si>
    <t xml:space="preserve">MAKE NPH 38/28 continue others do hga1c  </t>
  </si>
  <si>
    <t>Type 02dm(20 years) with neuropathy dyslipidemia / hypertension( &gt;20 years/ seizure disorder /major depression, SEVERE VITAMIN D DEFECIENCY, Currently on enalapril 10mg po daily, atorvastatin 20mg po daily, furosemide 40mg po daily, NPH 38/26 regular insulin 4/4 phenytoin 100mg po daily serteraline 100mg po daily , uritab 10mg po,  pregabaline 75 mg po bid -</t>
  </si>
  <si>
    <t>left knee swelling painful, hot, tender with limited spinal range of motion, cough productive of whoitish sputum, no chest pain, no fever, nom drenchin g night sweats, no weight loss</t>
  </si>
  <si>
    <t>chest has good air entry bilaterally, no ctreptation, no wheezin g</t>
  </si>
  <si>
    <t>oligo arthrites r/o septic arthrites + acute bronchites r/o atypical pneumonia</t>
  </si>
  <si>
    <t>oligo arthrites, hypertension</t>
  </si>
  <si>
    <t>BP 108/109 mmhg_x000D_
U/S fine coarse liver echo texture with increased echo reflectivity, normal portal system_x000D_
LP HDL 27, LDL 76, TCHOL 126, TG 133</t>
  </si>
  <si>
    <t xml:space="preserve">hyptertensiveurgency r/o emergency, </t>
  </si>
  <si>
    <t>RFT, U/A, ECG, sr electrolyte,</t>
  </si>
  <si>
    <t>P T2DM _x000D_
P2 HTN_x000D_
P3 HCV tcompleted treatement .8 yrs_x000D_
P4 DYSLIPIDEMIA  on  metformin vidaglipitin 1000/50 mg  po bid, Glimperide 1 mg po bid, Amilodipin/valsartan 5/160 mg po/d, enalapril 10 mg po bid, atrovastatin 20 mg po/d</t>
  </si>
  <si>
    <t>BP=121 / 76   PR=78   FBS=125MG/DL</t>
  </si>
  <si>
    <t>GOOD  GLYCEMIC CONROL</t>
  </si>
  <si>
    <t>REFILL AND APPOINT  3 MONTHS WITH 24 HOURS URINE PROTEIN, HGA1C</t>
  </si>
  <si>
    <t>do doppler us of left  leg and refill medications</t>
  </si>
  <si>
    <t xml:space="preserve">Problem List P=T2 DM + HTN; on metformin 750 mg po bid atrovastatin 20 mg po/day atenolol 25 mg po /day , pregabalin 75 mg po/d, </t>
  </si>
  <si>
    <t>BP_156/88, 164 / 87_x000D_
pr 78_x000D_
FBS- 86, 91, 125, 93, 96, 97</t>
  </si>
  <si>
    <t>start amlodipine 5 mg po daily_x000D_
refill and appoint after 1 month</t>
  </si>
  <si>
    <t>P1=Newly diagnosed T2DM + P2=?Trigeminal Neuralgia on Vitamin B1 + Vitamin B6 + Vitamin B12 - (100mg + 200mg + 1000mcg) - Tablet, Amitriptylline 25mg Po Daily, Glibenclamide 5mg po daily, MTF 500mg P bid</t>
  </si>
  <si>
    <t>BP=134/85,138/67,PR=77,FBS=136 MG /DL</t>
  </si>
  <si>
    <t>Problem List_x000D_
TIIDM on MTF 1gm BID and Glibenclamide 10mg BID</t>
  </si>
  <si>
    <t xml:space="preserve">BP=122 / 90 _x000D_
FBS=? </t>
  </si>
  <si>
    <t xml:space="preserve">T1 DM                            </t>
  </si>
  <si>
    <t xml:space="preserve">FBS, _x000D_
Appt after 3 mons with Lipid profile, RFT after the result </t>
  </si>
  <si>
    <t>P=T1 DM( for 3 yrs &amp; 7 mons)on NPH 18/10 IU SC BID</t>
  </si>
  <si>
    <t>STOPPED ALL MEDICATIONS AND STARTED SPIRITUAL TREATMENT</t>
  </si>
  <si>
    <t xml:space="preserve">STABLE_x000D_
                </t>
  </si>
  <si>
    <t xml:space="preserve">SAME_x000D_
          </t>
  </si>
  <si>
    <t xml:space="preserve">EVALUATION BY NEUROLOGIST_x000D_
                  </t>
  </si>
  <si>
    <t>BP=  149 / 81   PR-83 RR-18 TGL--270</t>
  </si>
  <si>
    <t>NEWLY DIAGNOSED HTN ON LSM (SUB OPTIMA;)+  Hepatic steatosis (Grade II) + Dislipidemia (TGL 270) + BPH</t>
  </si>
  <si>
    <t>THIS IS A 62 YRS OLD MALE P1-NEWLY DIAGNOSED HTN ON LSM P2-â€¢ Hepatic steatosis (Grade II) P3--Dislipidemia (TGL 270)P3--EnlarGed prostate secondary to BPH</t>
  </si>
  <si>
    <t>no cough, nom SOB, no edema, no visual problem, no back paion, no paresthasia, good self care, adherent to medication, toileting good, good social interction</t>
  </si>
  <si>
    <t>salt restriction, avoid heavy duty, avoid walking long distance, vehitable and fruit dish, legumes dish, get adequate sunlight</t>
  </si>
  <si>
    <t>CRVHD (heart faulare)</t>
  </si>
  <si>
    <t>bilateral eye pain and discomfort and decreased visual acuity</t>
  </si>
  <si>
    <t>BP_142/90, 143/93, 161/90_x000D_
pr 78</t>
  </si>
  <si>
    <t>sub- optimal  control</t>
  </si>
  <si>
    <t>escalate Enalapril 10 mg / 5 mg po_x000D_
advise on dietary adherence_x000D_
link to ophtalmology</t>
  </si>
  <si>
    <t>HTN ENALARIL 5 MG PO BID, ATROVASTATIN 20 mg po daily</t>
  </si>
  <si>
    <t>BP=132/76,PR=80</t>
  </si>
  <si>
    <t>refill the medication and advise on diet and tell him to bring serial BP  measurements for next follow up time</t>
  </si>
  <si>
    <t>_x000D_
Problem List_x000D_
HTN on Amlodipine 10 mg po/d, ASA 81 mg po/d and Atorvastatin 20 mg po/d , NEUROBIN 1 TAB PO /D</t>
  </si>
  <si>
    <t xml:space="preserve">BP=131/67, PR=97_x000D_
FBS=? </t>
  </si>
  <si>
    <t>T2DM + Controlled HTN</t>
  </si>
  <si>
    <t xml:space="preserve">FBS, RFT                  </t>
  </si>
  <si>
    <t>P=T2DM + HTN; on metformin 750/500 mg po BID, amlodipine 10 mg po/d and  HCT 25 mg po/d (But he didn't took HCT b/c he feels discomfort &amp; malaise after he took it  )</t>
  </si>
  <si>
    <t>no vaginal or rectal or gum bleeding, bone pain, body swelling_x000D_
she discontine ferrous sulphate 1 month back</t>
  </si>
  <si>
    <t>b p=114 / 66  pr=74  cbc=-  wbc=3.26  neu=54   rbc=3  hgb=7.5   hct=24.9  mcv=81   rdw=13  plt=322k  occult blood = neg</t>
  </si>
  <si>
    <t>same + Bicytopenia 2ry ?</t>
  </si>
  <si>
    <t xml:space="preserve">do PM, Iron study,refill </t>
  </si>
  <si>
    <t>difficulty ofsleeping( initiation) 4 days</t>
  </si>
  <si>
    <t>BP 134 / 74mmhg_x000D_
 TFT  TSH 1.45, T3 1.54, T4 10.1</t>
  </si>
  <si>
    <t>Euthyroid coloid goitre + insomnia 2ry to?</t>
  </si>
  <si>
    <t xml:space="preserve">amitriptyline 25 mg po noct, </t>
  </si>
  <si>
    <t>P Colloid Goiter with cystic degeneration,eu thyroid.</t>
  </si>
  <si>
    <t>BP=117 / 70 PR-78 RR-17 T-36 TSH--0.141 L(0.3-4.5),(FREE T3-9.31 H (2--4.2)FREE T4-1.96 H(.9-1.72),</t>
  </si>
  <si>
    <t>thyrotoxicosis with toxic multinodular goitre(POOR CONTROL)</t>
  </si>
  <si>
    <t>ESCULATE PTU TO 200 MG PO TID, PROPNALALOL 20 MG PO DAILY</t>
  </si>
  <si>
    <t xml:space="preserve">thyrotoxicosis with toxic multinodular goitre - PTU 150 M GPO TID - PROPRANOLOL - 20 MG PO DAILY </t>
  </si>
  <si>
    <t xml:space="preserve">DEGENERATIVE VHD 2RY TO (SEVEREAS, MILD AR ) </t>
  </si>
  <si>
    <t xml:space="preserve">refill medications and give appointment </t>
  </si>
  <si>
    <t xml:space="preserve">the cough frequency is decreased. No Chest pain, fever, chills or rigor _x000D_
He has a hx of worsening of cough during the morning &amp; night times </t>
  </si>
  <si>
    <t>Ixs on 18/4/16; CXR = Bronchitis ; Sputum Gen Xpert =MTB NOT DETECTED, ESR=30</t>
  </si>
  <si>
    <t xml:space="preserve">? Acute Bronchitis </t>
  </si>
  <si>
    <t xml:space="preserve">Almetamin 1 tab po BID 1 wk </t>
  </si>
  <si>
    <t>P=CAP+?PUL TB</t>
  </si>
  <si>
    <t xml:space="preserve">tooth ache of 1 wk duration ,decayed lt 3rd molar </t>
  </si>
  <si>
    <t xml:space="preserve">bp =142/83 fbs= 135-150 </t>
  </si>
  <si>
    <t xml:space="preserve">fair glycemic and  bp control </t>
  </si>
  <si>
    <t xml:space="preserve">refil link to dental side .diclofenac 50 mg po prn  </t>
  </si>
  <si>
    <t>TYPE 2 DM p2- HTN she is on Metformin 500/1000 mg  po bid NPH-20iu sc NOCT, atorvastatin 20 mg po daily ENALAPRIL 5MG PO DAILY P3- SAMS.....hgba1c=8.7</t>
  </si>
  <si>
    <t>ULTRASOUND- MISSED ABORTION</t>
  </si>
  <si>
    <t xml:space="preserve">HEMOGLOBIN A1C_x000D_
                        </t>
  </si>
  <si>
    <t>TYPE 2 DM 4 YEARS SECOND TM PREGNANCY MTF 500MG BID NPH 4/4 REGULAR INSULIN 2/4</t>
  </si>
  <si>
    <t>he is complaining urgency ,frequency ,dribbling other wise he has no hx of dysuria ,urine color change ,he is also complaining Rt side flank pain</t>
  </si>
  <si>
    <t>BP=134/68,PR=82,FBS=119mg/dl</t>
  </si>
  <si>
    <t>good BP and glycemic control+?BPH+?UTI</t>
  </si>
  <si>
    <t>refill the medication and advise on diet and tell him to bring serial BP and FBS measurements for next follow up time and send RFT,LFT,LIPID PROFILE, u/a ,abdomino pelvic u/s</t>
  </si>
  <si>
    <t>_x000D_
Problem List_x000D_
known HTN and DM + degenerative lumbar spondylosis</t>
  </si>
  <si>
    <t>no new complaints, She is not measuring her blood glucose level due to financial reason</t>
  </si>
  <si>
    <t xml:space="preserve">bp=88 / 66  pr=97 rr=17 </t>
  </si>
  <si>
    <t>Known RVI on HARRT( tenofovir disoproxil fumarate lamivudine /Efavirenz) + Genitourianry TB TREATED + TIIDM on NPH 32/16 +PN</t>
  </si>
  <si>
    <t>refill, Do FBS</t>
  </si>
  <si>
    <t>Known RVI on HARRT( tenofovir disoproxil fumarate lamivudine /Efavirenz) + Genitourianry TB TREATED + TIIDM on NPH 32/16 +PN ON amitriptaline 25mg po/day</t>
  </si>
  <si>
    <t>BP=154/90, PR= 91</t>
  </si>
  <si>
    <t>amlodipine 10 mg po daily , enalapril 5 mg po BID</t>
  </si>
  <si>
    <t>P1=Known Hypertensive amlodipine 10 mg po daily , enalapril 5 mg po BID ( But he took enalapril 5 mg po daily   _x000D_
P2=BOO 2to BPH on follow up at urology side</t>
  </si>
  <si>
    <t>81 18 121 / 87</t>
  </si>
  <si>
    <t xml:space="preserve">GOOD BP CONTROL_x000D_
</t>
  </si>
  <si>
    <t xml:space="preserve">REFILL _x000D_
                  </t>
  </si>
  <si>
    <t>HYPERTENSION/06 YEARS RX COMBISAR(10/160) PO DAILY, HCT 25MG PO DAILY.</t>
  </si>
  <si>
    <t xml:space="preserve">no cough, nom SOB, no edfema, no visual problem evalkuted (cataract), no bacvk pain,no paresthasia, tremorpersisted but not got worse (has tremor of tongue suggestive of parkinson's disease), joint mobility good,goosd balance but has swoinging sensation during standing from sitting, good understanding, cooperative, no obesity, no stress, no psychosocial distress, good dietary habit, good hygien (has dental decay), adherent to medication, no addioction, toileting good, good social interaction. remarks (urgency of urination)FBS 162 mg/dl </t>
  </si>
  <si>
    <t>sleeps well,, walking distance good, muscle strength good, no emotional change, no memory loss, good judgement but forgetfulness</t>
  </si>
  <si>
    <t>good disease couerrse</t>
  </si>
  <si>
    <t>salt restrioction, be active, minimize cioffee, oprevenmtion of fall, vegitable and fruit dish, legumes dish, get adequate sun light, foot care (hygien,wear loose shoe, becareful while cutting nail,, keep moisturing legs with vaslin), keep candy in pocket</t>
  </si>
  <si>
    <t xml:space="preserve">complains of eye disconfort </t>
  </si>
  <si>
    <t xml:space="preserve">BP _x000D_
BMB trilineage hematopoiesis with erythroid expansion, myeloid have terminal maturation normoblastic with occasional megaloblastic malnutrition, normal lobation of megakaryocytes, </t>
  </si>
  <si>
    <t xml:space="preserve">anemia of mixed nutritional deficiency </t>
  </si>
  <si>
    <t>continue Vit D 50,000unit po /wk, Cynocobalamin 1000mcg IM monthly, folic acid 5 mg po/d, Iron sulphate 325mg po every ohter day, calcidenk 1 tab po/d</t>
  </si>
  <si>
    <t>PAnemia 2ry to ? nutritional deficiency R/O MDS on cynocobalamin 1000mcg IM monthly, folic acid 5 mg po/d, Iron sulafate 1 tab po/d_x000D_
B. Asthma on symbicort_x000D_
Vit D deficiency</t>
  </si>
  <si>
    <t>bp=162 / 98  pr=81 rrr=18</t>
  </si>
  <si>
    <t>update TFT,RFT</t>
  </si>
  <si>
    <t>BP=149 / 95   PR=72_x000D_
FBS =110</t>
  </si>
  <si>
    <t xml:space="preserve">Controlled T2 DM + Stage II HTN </t>
  </si>
  <si>
    <t xml:space="preserve">MTF 1 gm po BID, Daonil 5 mg po/d, Atrovastatin 20 mg po/d _x000D_
Add Amlodipine 5 mg po/d </t>
  </si>
  <si>
    <t xml:space="preserve">P=KNOWN T2 DM + HTN; on MTF 1 gm po BID, Daonil 5 mg po/d, Atrovastatin 20 mg po/d </t>
  </si>
  <si>
    <t xml:space="preserve">nad            </t>
  </si>
  <si>
    <t>refill mediction</t>
  </si>
  <si>
    <t xml:space="preserve">STABLE_x000D_
                  </t>
  </si>
  <si>
    <t xml:space="preserve">REFILL_x000D_
                   </t>
  </si>
  <si>
    <t xml:space="preserve">TYPE 2 DM/HYPERTENSION/TIA /Bipolar/osteoarthritis ON - - -ENALAPRIL 10MG PO BID, -ASA 81MG PO DAILY, -ATORVASTATIN 40MG/D, -METFORMIN 1000MG PO BID, -Glibenclamide 5mg qod, -SODIUM VALPROATE 400MG BID - AMITRYPTILLINE 25MG PO/d -Meloxicam 15mg po/d_x000D_
_x000D_
</t>
  </si>
  <si>
    <t>BP=133/69,124/69,137/78,PR=87</t>
  </si>
  <si>
    <t>P=HTN on amlodipine 5 mg po /day,atrovastatine20 mg po /day ,HCT 25 MG po /day</t>
  </si>
  <si>
    <t>no cough, no SOB, no edema, no visualk problem(left eye post traumatic cataract childhood history), back pain persisted, paresthasoia (mildl;y painfyul spinal range of motion, has lower back vertebral bone tenderness , no vitamin C deficency (no guum bleeding), no TB infection (no weight loss, no drenchinmg night sweats), no VItamin B 12 deficency (MCV 99 fl)no rebnal stone (no hematuria, no disuria) no fever, joint mobility fgood, but has (clinginmg sensation, creptation of knees) good balance , cooperatrive, no obesity, no stress, no psychosocial distress, good dietary habit, no addiction, adherenty to medicatiuon, toileting good, good social interaction. remarks (no breast mass, no vaghinal discharge)weist circumferance 98 cm/ height 160 cm= 0.6 pt has visceral obesity risk fatty liver</t>
  </si>
  <si>
    <t>sleeps well, walkingdistance good,  muscle strength good no emotional change, bno mem,ory loss,good judgement</t>
  </si>
  <si>
    <t>osteoarthrites disease</t>
  </si>
  <si>
    <t xml:space="preserve">salt restriction, be active, loose weight, minimize coffee, prevention of fall, vegitable and fruiyt dish, legumes dish, get adequate sunlight, avoid oikllyfatty food, avopiod frioed food, no alcohol, </t>
  </si>
  <si>
    <t>RVI on HAART, baclk pain with radiculopathy</t>
  </si>
  <si>
    <t>bp=120/80 _x000D_
FBS=110-112-100-76-72-85-93-97MG/DL</t>
  </si>
  <si>
    <t>hold NPH_x000D_
metofrmin 1000mg po bid_x000D_
glibenclamide 2.5mg po bid_x000D_
atrovastatin 20mg po/day</t>
  </si>
  <si>
    <t>P=TYPE 2 DM ON NPH=12/4 AND ATROVASTATIN 20MG PO/DAY; metformin 1000/100mg po/day</t>
  </si>
  <si>
    <t xml:space="preserve">NO ABM_x000D_
NO NEW COMPLAINT </t>
  </si>
  <si>
    <t>BP-110/61_x000D_
PR 78</t>
  </si>
  <si>
    <t>REFILL AND ADVISE_x000D_
APPOINT AFTER 3 MONTHS</t>
  </si>
  <si>
    <t>BP=132/70   PR=78</t>
  </si>
  <si>
    <t>good control.............</t>
  </si>
  <si>
    <t>refill Amlodipin 10mg po/d, ASA 81mg po/d Atrovastatin 40mg po/d , counsel on adherance, physitherpay, exercise</t>
  </si>
  <si>
    <t>HTN/8yrs + Ischemic stroke(Subacute) in the PCA teritory On Amlodipin 10mg po/d, ASA 81mg po/d Atrovastatin 40mg po/d Cr-1.23...&gt;1.1 MRI of brain-Rt PCA early subacute infarction + Chronic small vessile ischemic white matter change in the bilateral frontal and parietal lobes, periventricular and subcortical FNAC of thyroid- colloid goiter, TFT-Normal range Cr(14/7/15)-1.67, (10/10/15) 1.6</t>
  </si>
  <si>
    <t xml:space="preserve">BP=123/80, PR=82_x000D_
FBS=127_x000D_
Ix on 10-Oct-2023=&gt; Cr= 0.79, Urea=11.3_x000D_
</t>
  </si>
  <si>
    <t>NPH 32/16 IU SC BID</t>
  </si>
  <si>
    <t>P=TI DM( for 5 yrs)  for the past 7 yr on NPH 32/16 IU SC BID</t>
  </si>
  <si>
    <t>currently complains lowerback pain more on left side that radiates to left leg , he also has urinary urgency and frequency</t>
  </si>
  <si>
    <t>bp-_x000D_
gus- left CVAT and spt</t>
  </si>
  <si>
    <t>HTN + old stroke + ? urolithiasis + cystitis+ CLBP 2ry to ?</t>
  </si>
  <si>
    <t>HTN + hemorrhagic stroke(old) on enalapril 10 mg po dail</t>
  </si>
  <si>
    <t>bp-150/90_x000D_
gus- left CVAT and spt</t>
  </si>
  <si>
    <t>BP=133/88,PR=79</t>
  </si>
  <si>
    <t>refill the medication and advise on diet and tell her to bring serial BP measurements for next follow up time and link to ophthalmology unit for evaluation and management</t>
  </si>
  <si>
    <t>Problem List_x000D_
P1= grade 2 mitral regurgitation with mild pulmonary hypertension P2= known hypertensive on Amlodipine 10 mg po daily</t>
  </si>
  <si>
    <t>no new compliant_x000D_
doesnt have hypoglycemia symptom despite low blood glucose level</t>
  </si>
  <si>
    <t>BP 120 / 67mmHg_x000D_
SMBG 89-144, 49,60,</t>
  </si>
  <si>
    <t>fair control with hypoglycemia episodes</t>
  </si>
  <si>
    <t>advised on riskd of hypoglycemcia and dibetic diet_x000D_
make NPH 20/10_x000D_
to bring her previous investigation</t>
  </si>
  <si>
    <t>P ?T2 DM on NPH 26/16 ( taking 20/10 after she experienced hypooglycemia)</t>
  </si>
  <si>
    <t>SHE STILL HAS BURNING EPIGASTRIC PAIN</t>
  </si>
  <si>
    <t>bp-123/68_x000D_
PR 78</t>
  </si>
  <si>
    <t>CONSIDER   ENDOSCOPY _x000D_
REFILL PPI  AND APOINT</t>
  </si>
  <si>
    <t>P1-Known RA P2-LPR -On MTX 15mg PO weekly, Folic acid 5mg po every other day, Prednisolone 5mg PO PRN FOLOWUP AT ZEWDITU HOSPITAL_x000D_
SHE HAS</t>
  </si>
  <si>
    <t>no cough, no SOB, no edema, no visual problem, no back pain, no paresthasia, good self care, dietary habit good, adherent to medicatiobn, toileting good, good social interaction. remsrksd (no breast mass, no vaginal discharghe) BP 110/70 mmHg, FBS 112 mg/dl</t>
  </si>
  <si>
    <t>salt restriction, be active, minimize coffee, prevenmtion of fall, vegitable and fruit dish, legumes dish, get adequste sun light</t>
  </si>
  <si>
    <t>---UNABLE TO HAVE ERECTION 1YR DURATION_x000D_
--BURNING SENSATION OVER LOWER EXTRIMITY</t>
  </si>
  <si>
    <t>PR-77 RR-17 BP=120 / 69 T-36 FBS-95,98,100,110,112 MG/DL</t>
  </si>
  <si>
    <t xml:space="preserve">T2DM(??FAIR CONTROL) + D.NEUROPATHY </t>
  </si>
  <si>
    <t xml:space="preserve">INVESTIGATE(HGA1C,ECG </t>
  </si>
  <si>
    <t>P1= T2 DM on MTF1500/ 1000 mg po bid po bid, Daonil 10mg po bid and atrovastatin 20mg po daily</t>
  </si>
  <si>
    <t>2 episodes of vomiting of ingested matter associated with 3 episodes of watery diarrhea daily for the past 5 days. For her compliant she went to Local H/C &amp; given Metronidazole 500 mg po TID for the last 3 day, but she claims her condition is not improved.</t>
  </si>
  <si>
    <t>BP=115/61, PR=69  _x000D_
FBS=207</t>
  </si>
  <si>
    <t>Poorly controlled T2 DM +PN +? IP</t>
  </si>
  <si>
    <t>CBC, RFT, Serum Na &amp; K, stool Analysis</t>
  </si>
  <si>
    <t xml:space="preserve">P=DM + PN On NPH 50/ 30 IU SC BID, Neurobin 1 tab/day, Amitriptyline 25mg/day, Pregabalin 75 mg po/d  </t>
  </si>
  <si>
    <t>PRESENTED WITH intermittent on and off type joint pain for past 3 yrs ,easy atigability ,sevre fatigue ,hair loss ,</t>
  </si>
  <si>
    <t xml:space="preserve">bp =94/70 pr=110 rr= 20  PC NIS NO ORAL ULCERS   CHEST CLEAR  MSK =NO JOINT SWELLING CNS=COTPP _x000D_
cbc= wbc=1,78 neut=23% lymp=57 hgb=14.2 plt=109 _x000D_
cr=1 esr=10 ANA titer=1:100  TSH=2.13(N)  SERUM ELECTEOLYTE=ALL WNR including ca ++ and mg  RF=NON  REACTIVE  ANA QUALITATIVE=NR  VIRAL MARKERS NEGATIVE U/A NON REMARKABLE ,abdominal us = NR CXR= NR  ECHO = NORMAL  LDH.URIC CID WNR  RBS=126 </t>
  </si>
  <si>
    <t xml:space="preserve">BICYTOPENIA 2NDRY? SLE </t>
  </si>
  <si>
    <t xml:space="preserve">DO ANTI Double stranded DNA  ,VIT D </t>
  </si>
  <si>
    <t xml:space="preserve">BICYTOPENIA 2NDRY? SLE  </t>
  </si>
  <si>
    <t>odenophagia, crambs of muscle, fever</t>
  </si>
  <si>
    <t>erythematous pharynx and tonsilar enlarment,no exudate</t>
  </si>
  <si>
    <t>toinsilopharyngites</t>
  </si>
  <si>
    <t>tonsilites diseaser</t>
  </si>
  <si>
    <t>BP=110/70,130/70,PR=90,FBS=135,144mg/dl</t>
  </si>
  <si>
    <t>refill the medication and advise on diet and tell her to bring serial BP  and FBS MEASUREMENTS for next follow up time</t>
  </si>
  <si>
    <t>Problem List_x000D_
HTN on Enalapril 10 per bid, Amlodipine 5 mg po per day P2. TIIDM on MTF 1500mg/ 1000 mg Bid, Glibenclamide 10 mg Bid, Atorvastatin 20 mg d, ASA 81 mg po per day</t>
  </si>
  <si>
    <t>No new complaints, previous plan was to DC digoxin after ECG</t>
  </si>
  <si>
    <t>BP=125-148/70-85  PR=78 Regular, full volume ECG= sinus rhythm, LVH  ECHO= mild concentric LVH</t>
  </si>
  <si>
    <t>POOR CONTROL OF bp</t>
  </si>
  <si>
    <t>make spironolactone 25mg po/day, DC Digoxin, appoint 2 months, counsel on life style modification, salt restriction</t>
  </si>
  <si>
    <t xml:space="preserve">P Hypeetension with HHD_x000D_
on -Amlodipin 10 mg po/d, _x000D_
   -Spironolactone 12.5mg/d, , _x000D_
   -losartan 50 mg po/d, _x000D_
   -digoxin 0.125mg po/d, </t>
  </si>
  <si>
    <t>10 months back she presented with abdominal distension and through investigation was done and sent to home after therapeutic tap was done. currently she presented with her previous complain ( progressive abdominal distension, cramy abdominal pain, night sweating, loss of appetite and loss of weight and aslo complains sob for the last 01 month</t>
  </si>
  <si>
    <t>BP: 124/74 PR: 102 abdominal ui/s ( 14/7/15): massive ascites covering the lower peritoneum and both per hepatic and per splenic 20: abdominal CT: Diffuse peritoneal and omental nodular thickenings with massive ascites likely suggesting peritoneal carcinomatosis - DDX: Infectious/inflammatory peritonitis - recommendation: omental biopsy Ascitic fluid analysis: glucose: 125 mg/dl protein: 3.7 LDH: 373 - Cell count : 3200 ( lymphocyte 65%, neutrophil: 35%) VDRL: Negative - albumin: 3.2 ESR: 80mm/hr RFT: 0.62 Gene x pert: MTB not detected coagulation profile: PT: 16.5 INR: 1.43 PTT: 34.4_x000D_
_x000D_
ASCITIC FLUID ANALYSIS---VE FOR ATYPICAL CELLS/LYMPHOCYE PREDOMINANT</t>
  </si>
  <si>
    <t>Massive ascites 20? peritoneal TB r/o peritoneal carcinomatosis</t>
  </si>
  <si>
    <t xml:space="preserve">LINKED TO TB CLINIC </t>
  </si>
  <si>
    <t>P1: Massive ascites 20? peritoneal TB r/o peritoneal carcinomatosis</t>
  </si>
  <si>
    <t>BP=132 / 83, PR=74_x000D_
FBS=114-104-118</t>
  </si>
  <si>
    <t xml:space="preserve">P=T2DM + HTN on MTF 850 mg PO BID, Daonil 5 mg po bid, Amlodipine 5 mg po/d </t>
  </si>
  <si>
    <t>no cough, no SOB, no edema, no visual problem, no back pain, right shoiulder pain (no swelling, painful joint movement, no parethasia)joint mobilityn good, good balance, good understanding, cooperative, no obesity, no stress, no psychosocial distress, good dietary habit, good hygien , adherent to medication, toliting good (consyipation), good social interaction. remarks (no breast mass, no vaginal discharghe)</t>
  </si>
  <si>
    <t>sleeps well, walking distance good, no emotonal change,no memory loss,good judgement</t>
  </si>
  <si>
    <t>saklt restriction, minimize coffee, prevention of fall, vegitable and fruit dish, legumes dish, get adfequate sun light</t>
  </si>
  <si>
    <t>BP-105/90_x000D_
PR 78_x000D_
FBS- 300, 230, 320</t>
  </si>
  <si>
    <t xml:space="preserve">INVESTIGATE_x000D_
AND CONSIDER INSULIN </t>
  </si>
  <si>
    <t>RTA FOLLOWUP AT NEUROSURGERY SIDE _x000D_
T2DM ON METFORMIN 500 MG PO BID BUT NOT ON FOLLOW UP_x000D_
HGBA1C 10.58</t>
  </si>
  <si>
    <t>BP 151 / 76mmhg_x000D_
Gii edema_x000D_
Cr 0.9, K 4.17</t>
  </si>
  <si>
    <t xml:space="preserve">make Lasix 80 mg po TID, continue other madication </t>
  </si>
  <si>
    <t>P= Cor pulmonale 2ry to PH 2ey to ? ACOS + HTN +gouty Arthritis, on Lasix 60 mg po tid,  ASA 81 po/d, amlodipine 10 mg po/d, alluperinol 100 mg po/d, SABA Beclamethasone</t>
  </si>
  <si>
    <t xml:space="preserve">claims he had 2 episode of nasal bleeding in the past 10days. but no gum/rectal bleeding, </t>
  </si>
  <si>
    <t xml:space="preserve">bp=140/80  pr-80   INR - Not done </t>
  </si>
  <si>
    <t>P-HTN + COPD P2-Acute right lower limb DVT + Acute PE</t>
  </si>
  <si>
    <t>make warfarin 5mg po/day, update coagulation profiles, life style modification, salt restriction, HBM</t>
  </si>
  <si>
    <t>P-HTN + COPD P2-Acute right lower limb DVT + Acute PE(Evidenced by CT angio) On warfarin 5mg/7.5mg Po daily alternatively, amlodipine 10mg PO daily</t>
  </si>
  <si>
    <t>She is complaining Lt knee joint pain of    5 months  duration</t>
  </si>
  <si>
    <t>BP= 120/70,130/70,PR=77</t>
  </si>
  <si>
    <t>good BP control+? Lt knee joint pain</t>
  </si>
  <si>
    <t>refill the medication and advise on diet and tell her to bring serial BP measurements for  next follow up time send Lt knee joint  x- ray</t>
  </si>
  <si>
    <t>Problem List_x000D_
known dyslipidemia on medication</t>
  </si>
  <si>
    <t>bp-120/82 pr=57</t>
  </si>
  <si>
    <t>LBP 2RY TO ??? + CONSTIPATIN 2RY TO ??</t>
  </si>
  <si>
    <t xml:space="preserve">LOWER BACK PAIN 5 YRS DURATION ass wit lower extrimity parastesia ---DIfficulty to defficate </t>
  </si>
  <si>
    <t>BP- 140/70_x000D_
fbs- 207</t>
  </si>
  <si>
    <t>poorly controlled T2DM+ HTN</t>
  </si>
  <si>
    <t>make metformin 1gm PO BID and Glibenclimide 10mg PO BID</t>
  </si>
  <si>
    <t>p1: T2DM on MTF 500 MG PO BID, Doanil 5mg po bid p2: Newly diagnosed HTN on nifidipine 20mg po dail</t>
  </si>
  <si>
    <t xml:space="preserve">bp=130/80  pr=78  </t>
  </si>
  <si>
    <t xml:space="preserve">P1: known Hypertensive patient, P2: acute proximal and distal unprovoked DVT P3: massive BILATERAL pulmonary embolism </t>
  </si>
  <si>
    <t xml:space="preserve">INR 2.96                        </t>
  </si>
  <si>
    <t>continue warfarin for two weeks</t>
  </si>
  <si>
    <t>P- Provoked PE (5 month and two weeks) + Rt femur # (healed) on warfarin 7.5 mg PO daily Updated INR= 2.10</t>
  </si>
  <si>
    <t>BP- 150/69,_x000D_
PR 80_x000D_
FBS- 254, 255, 299 U/A KETONE - VE</t>
  </si>
  <si>
    <t xml:space="preserve">METFORMIN 500 MG PO BID_x000D_
INSULIN 22 /14 _x000D_
BASELINE INVESTIGATIONS REQUIRED BUT PATIENT INCONVENIENT_x000D_
SO APPOINT AFTER 2 WEEKS WITH BASELINE IX </t>
  </si>
  <si>
    <t>T2 DM + HTN + PN ON MTF 500 MG PO DAILY Insulin 20/12  iu, ENALAPRIL 10 MG PO BID,ATROVASTATIN 20 MG PO BID</t>
  </si>
  <si>
    <t xml:space="preserve">BP=159 / 93, PR=82  </t>
  </si>
  <si>
    <t>Uncontrolled HTN + IHD + thyroid Nodule ( Non toxic) +Recurrent incisional hernia</t>
  </si>
  <si>
    <t>Amlodipine 10 mg po/d, INC Enalapril 10 mg po bid, ASA 81 mg po/d, Add Rosuvastatin 10 mg po/d_x000D_
Update ECHO</t>
  </si>
  <si>
    <t>P1: HTN + IHD on Amlodipine 10 mg po/d Enalapril 10/5 mg po/bid ASA 81 mg po/d _x000D_
P2: thyroid Nodule _x000D_
P3: Recurrent incisional hernia (on follow up at surgical side  )</t>
  </si>
  <si>
    <t>she is complaining Lt knee joint paint of 1 months duration</t>
  </si>
  <si>
    <t>BP=140/90,PR=78,FBS=116,140mg/dl</t>
  </si>
  <si>
    <t>fair BP and glycemic control+/OA of lt knee</t>
  </si>
  <si>
    <t>refill the medication and advise on diet and tell her to bring serial BP measurements for next follow up time and send Lt  knee joint x-ray</t>
  </si>
  <si>
    <t>Problem List_x000D_
P=HTN+ Type 2 DM + Ischemic stroke( &gt; 2 yrs) + PN ; on MTF 850 mg po daily,ASA 81 mg po/d Atorvastatin 40 mg po/d Amlodipine 10 mg po/d, Amitriptyline 12. 5</t>
  </si>
  <si>
    <t>no cough, no edema, no SOB but has exertional dyspnea, no visual problem to be evaluatred, nback pain, paresthasia, joint mobility good,good balance, good understanding, cooperative, obesity, no stress,no psychosocial distress, good dietary habit, good hygien (brush tooth0, adherent to medicatin, toileting good , good social works. remarks (no breastm mass, no bvaginal discharge) FBS 140 mg/dl BP 150/ 90 mmHg</t>
  </si>
  <si>
    <t>sleeps well, walking distance good, muscle strength good, no emotional changre but has fatigue, good judgement</t>
  </si>
  <si>
    <t>fatigue no over diuresis</t>
  </si>
  <si>
    <t>salt restriction, be acvtive, abvoid heavy duity, prevention of fall, minimize coffee, vegitable and fruit dish, legumes dish, get adequate sun light, gt enough fluid</t>
  </si>
  <si>
    <t>BP=145/78, PR=72_x000D_
HBPM= 110-122/70-80_x000D_
FBS= 94-130</t>
  </si>
  <si>
    <t>Controlled T2DM + Controlled HTN</t>
  </si>
  <si>
    <t>NPH 52/22 IU SC BID and enalapril 5 mg po/d, atrovastatin 20mg po day</t>
  </si>
  <si>
    <t>P=T2DM + HTN on NPH 52/22 IU SC BID and enalapril 5 mg po/d, atrovastatin 20mg po day</t>
  </si>
  <si>
    <t>BP 145 / 85mmHg_x000D_
Cr 1.0_x000D_
U/A protien +2</t>
  </si>
  <si>
    <t>Amlodipine 10 mg po bid, Enalapril 5 mg po bid,carvedolo 6.25mg po bid</t>
  </si>
  <si>
    <t>P HTN with HHD + hemoragic stroke + diffuse hepatic steatosis_x000D_
on crvedolol 6.25mg po bid</t>
  </si>
  <si>
    <t>bilateral lower leg burning type of pain of 15 days duration since discontinuing amitriptyline has cramping of legs and fatigue, scaling of skin over legs has not started Enalapril and lasix abdominal cramp</t>
  </si>
  <si>
    <t xml:space="preserve">79 18 bp-127 / 64 36 </t>
  </si>
  <si>
    <t>T2 DM + D.NEUROPATHY + ??AKI TO R/O CKD 2RY TO D.NEPHROPATHY +  PAD ( bilateral plaque formation with arteriosclerotic changes in the lower limb arteries ) + AGE 2RY TO amebiasis</t>
  </si>
  <si>
    <t xml:space="preserve">-MTF 500mg po QD(adviced to change to insulin)_x000D_
ASA 81mg po QD, Atorvastatin 40 mg po QD_x000D_
--TINIDAZOLE 2GM PO DAILY FOR 3 DAYS_x000D_
--repeat RFT AFTER A WEEK_x000D_
_x000D_
</t>
  </si>
  <si>
    <t>P=T2 DM + P2= bilateral plaque formation with arteriosclerotic changes in the lower limb arteries on MTF 500mg po QD, ASA 81mg po QD, Atorvastatin 40 mg po QD_x000D_
_x000D_
INV-ABD U/S(NL)_x000D_
23-04-2016--RFT--UREA--134  CR--3.4_x000D_
15-03-2015(Creatinine--0.6)</t>
  </si>
  <si>
    <t>BP=136/83,PR84,FBS=105,109,124 mg /dl</t>
  </si>
  <si>
    <t>Problem List_x000D_
P=T2 DM + Dyslipidaemia; ON METFORMIN 1000mg PO BID, Atrovastatin 20 mg po/d , daonil 5mg po day</t>
  </si>
  <si>
    <t>no cough, no SOB,no edema, no visual problem, no backl pain,  paresthasia, good self care, adherentb to medication, toileting (constipation), good social interaction. remarks (prostate removed)FBS 142 mg/dl BP 160/80 mmHg. weist circumferanc e 120 cm/ height 175 cm= 0.68 pt has visceral obesity risk fatty liver</t>
  </si>
  <si>
    <t>salt restriction, be actiocve,minimize coffee, prevention of fall, vegitable and fruit dish, legumes dish, get adequate sun light, avoid fattyoilly food, avoid fried food, avoid alcohol, foot care (hygien, wear loose shoe, becareful while cutting nail, keep moisturing legs with vaslin), keep candy in pockets</t>
  </si>
  <si>
    <t>hypertension, diabetes disease, dyslipidemia</t>
  </si>
  <si>
    <t xml:space="preserve">BP=124 / 90, PR=90 </t>
  </si>
  <si>
    <t>HTN( Fair BP)</t>
  </si>
  <si>
    <t>P=Known HTN for the past 3 yr + LVH On Enalapril 10 mg BID, Amlodipine 10mg/day</t>
  </si>
  <si>
    <t>claims body swelling has decreased and has improvement of SOB</t>
  </si>
  <si>
    <t>BP=131 / 82   PR=87 RR=18</t>
  </si>
  <si>
    <t>P1- DCMP with (EF=15%) P2- Lt side body weakness 2ry to Ischemic stroke</t>
  </si>
  <si>
    <t>Add spironolactone 25 mg po/day, make lasix 40mg po/day,  Enalapril 5mg po bid, transfer to cardiology OPD,Counseled on Dapagliflozin but pt reports he cant afford</t>
  </si>
  <si>
    <t xml:space="preserve">P1- DCMP with (EF=15%) P2- Lt side body weakness 2ry to Ischemic stroke 1 yr back on _x000D_
  -ASA 81mg /day _x000D_
 -Atrovastatin 40mg po/day_x000D_
 - Furosemide 40mg PO BID_x000D_
 -Enalapril 5mg po/day_x000D_
  -Metoprolol 12.5 mg po bid_x000D_
 </t>
  </si>
  <si>
    <t>BP 120/80 130/90, _x000D_
PR 78</t>
  </si>
  <si>
    <t>GOOD BP COONTROL</t>
  </si>
  <si>
    <t>HTN ON ENALARIL 10 MG/5 MG, AMLODIPINE 5 G PO DAILY</t>
  </si>
  <si>
    <t>no back pain, no depressive symptoms, woks daily, has a good social interaction, has fatigue, sleeps well, no behavioural problem,doing exercise (aerobics) but no weight loss, no psychosocial distress, no diabetes, no hypertension</t>
  </si>
  <si>
    <t>sleeps well, walking distance good, muscle strength good, no emotional change,no memory loss, good judgement. remarks (right knee pain , swelling, hot tender)</t>
  </si>
  <si>
    <t>osteoarthtites</t>
  </si>
  <si>
    <t>back pain with radiculopathy , dysthemia</t>
  </si>
  <si>
    <t xml:space="preserve">BP 150 / 81mmHg_x000D_
FBS Not done, she claim her sugar level </t>
  </si>
  <si>
    <t>refill medication_x000D_
HbA1C and SMBG, RFT Sr electrolyte U/A</t>
  </si>
  <si>
    <t xml:space="preserve">P T2 DM + HTN + Ischemic stroke_x000D_
on NPH 14/8( not taking), Metfromin 500mg po bid, Enalapril 15 mg po bid, Amlodipine 10 mg po/d, ASA 81 mg po/d, Atorvastatin 40 ( taking 80), _x000D_
</t>
  </si>
  <si>
    <t>no new complaint, completed TB treatment for 6 months and come for checkup</t>
  </si>
  <si>
    <t>bp-100/70 _x000D_
chest- clear chest and good air entry</t>
  </si>
  <si>
    <t>same( completed treatement)</t>
  </si>
  <si>
    <t>do cbc , oft, cxr</t>
  </si>
  <si>
    <t>BP= 145 / 82, PR=65</t>
  </si>
  <si>
    <t>Epididymis TB on RX( 3rd mon of Rx) + Newly Dx Stage 1 HTN</t>
  </si>
  <si>
    <t>Advised on LSM _x000D_
Appt after 1 wk with serial BP measurement</t>
  </si>
  <si>
    <t>P=Epididymis TB on RX( 3rd mon of Rx) + Newly Dx Stage 1 HTN; on Amlodipine 5 mg po/d[ But he took Amlodipine for 1 mon then discontinued after wards</t>
  </si>
  <si>
    <t xml:space="preserve">no cough, no SOB, no edema, no visual problmm 9cataract , no baCMK PAIN, paresthasia, joinmt mobility good, good balance (on chemotheaphy 6 cycle, has cram,ps pain, fatigue, loss of appetite, has bilateral legb edema, no diarrhea, )FBS 125 mg/dl </t>
  </si>
  <si>
    <t>sleeps well, walking distance weak, muscle strength good,no em,otional change, no memory loss, good judghement</t>
  </si>
  <si>
    <t>post chemo fatigue syndrome</t>
  </si>
  <si>
    <t>investigation updates , infection prevention (wear mask, use sanitizer, avoid coughing persomn, wash hands frequently, eat high protein diet)</t>
  </si>
  <si>
    <t>diabetes, hypertension, dyslipidemia, breast ca on chemo</t>
  </si>
  <si>
    <t>bp-100/70 _x000D_
HEENT- pale conjuctiva_x000D_
chest- clear chest and good air entry</t>
  </si>
  <si>
    <t xml:space="preserve">same( completed treatement)+ Anemia </t>
  </si>
  <si>
    <t>bp=150/69,pr=59</t>
  </si>
  <si>
    <t>refill the  medication and advise on diet and tell her to bring serial BP measurement for next follow up time and discontinued spironolactone</t>
  </si>
  <si>
    <t>Problem List_x000D_
HTN on HCT 25 mg po daily, enalapril 5 mg po daily+ +migraine headache on propranolol</t>
  </si>
  <si>
    <t>improved( completed treatement)+ Anemia</t>
  </si>
  <si>
    <t>improved ( completed treatement)+ Ane4mia</t>
  </si>
  <si>
    <t>fbs -149_x000D_
no other positive finding</t>
  </si>
  <si>
    <t>T1 DM NPH 20/18 IU SC BID</t>
  </si>
  <si>
    <t>long standing Rt knee joint pain Swelling and pain of Rt big toe</t>
  </si>
  <si>
    <t>BP=127 / 84  PR=67 RR=   rt knee x-ray= Rt knee OA</t>
  </si>
  <si>
    <t xml:space="preserve">Ass't- controlled HTN +  RT  KNEE A </t>
  </si>
  <si>
    <t>Ibuprofen 400mg po bid _x000D_
/2 weeks</t>
  </si>
  <si>
    <t>BP=125/67, PR=78_x000D_
 Ixs on 23/4/16=&gt;  cr= 0.72, urea=124, TG=233</t>
  </si>
  <si>
    <t>Controlled HPN +OA of the Left knee</t>
  </si>
  <si>
    <t xml:space="preserve">Amlodipine 10mg Po/d; Meloxicam 15 mg po PRN </t>
  </si>
  <si>
    <t xml:space="preserve">P1-Known HPN on amlodipine 10mg P2-OA of the Left knee; Meloxicam 15 mg po/d </t>
  </si>
  <si>
    <t>BP-106/81_x000D_
PR 78_x000D_
FBS 194</t>
  </si>
  <si>
    <t>INSULIN OPTED BUT PATIENT NOT WILLING_x000D_
REFILL AND APPOINT AFTER 2 WEEKS</t>
  </si>
  <si>
    <t>P1=Type 2 DM ( for 14 yrs) on MTF 1.5gm/1gm, Glibenclamide 10mg BID P2= Seizure D/O ; and Phenobarbitone 100mg/day</t>
  </si>
  <si>
    <t>130/60,146/71,pr=69,fbs=114,116,125 MG/DL</t>
  </si>
  <si>
    <t>refill the medication and advise on diet and tell her  to bring serial BP and FBS measurements for next follow up time</t>
  </si>
  <si>
    <t>Problem List_x000D_
Problem List Type II DM + HTN + Dyslipidimia on metformin 500 mg po BID, losartan 50 mg po daily, Amlodipine 10 mg po daily but she took amlodipine 5 mg po day and Atrovastatin 20 mg po daily</t>
  </si>
  <si>
    <t xml:space="preserve">BP 120/70 mmHg </t>
  </si>
  <si>
    <t>refill amlodipine 5 mg po/d</t>
  </si>
  <si>
    <t>BP=144/77, PR= 72_x000D_
FBS= 77, 93</t>
  </si>
  <si>
    <t>Controlled TYPE 2 DM</t>
  </si>
  <si>
    <t>P=TYPE 2 DM on NPH 18/8 IU SC AM/PM</t>
  </si>
  <si>
    <t>headache once per week stays for one day, no worsenming , she has a stressful life (support family, has 2 childtren, her husbanmd support is weak), improves with rest, no weakness, no paresthasia, no depressive sympotoms but has recurrent fatigue, no weight loss, no hypertension, no diabetes</t>
  </si>
  <si>
    <t xml:space="preserve">sleeps well, walking distance good,  muscle strength good, no emotional chamnge,forgetfulness, good judgement </t>
  </si>
  <si>
    <t>avoid stress,get adequate rest, get enough fluid, vegitable and fruit dish, no alcohol, no cheese, propranolol added</t>
  </si>
  <si>
    <t>complains right side flank pain of 5 days duration,urinary urgency and frequency.</t>
  </si>
  <si>
    <t>fairly controlled HTN +  UTI</t>
  </si>
  <si>
    <t>do U/a, ABD US</t>
  </si>
  <si>
    <t>BP-158/41_x000D_
PR 78_x000D_
FBS 100</t>
  </si>
  <si>
    <t>SUB-OPTIMAL BP CONTROL+ GOD GLYCEMIC CONTROL</t>
  </si>
  <si>
    <t>HCT 25 MG PO DAILY_x000D_
REFILL AND APPOINT</t>
  </si>
  <si>
    <t>Well controlled T2 DM + HTN ON HCT - 12.5 MG PO DAILY , NPH - 56/34 IU SC BID , MTF - 500 MG PO BID , ATROVASTATIN - 20 MG PO DAILY , -</t>
  </si>
  <si>
    <t>BP=104/74, PR=74_x000D_
FBS= 102-139-182-213</t>
  </si>
  <si>
    <t>NPH= 34/15 IU SC BID</t>
  </si>
  <si>
    <t>P=TYPE1 DM on NPH= 34/16 IU SC BID[ But HE took NPH= 34/14 IU SC BID]</t>
  </si>
  <si>
    <t xml:space="preserve">BP- 130/70_x000D_
RFT- CR 0.7 </t>
  </si>
  <si>
    <t>BP=120/80,130/70PR=85,FBS 124,143,154 mg/dl</t>
  </si>
  <si>
    <t>good BP control and poor GLYCEMIC CONTROL</t>
  </si>
  <si>
    <t>REFILL THE MEDICATION AND ADVISE ON DIET and tell him to bring serial BP and FBS measurements for next follow up time</t>
  </si>
  <si>
    <t>Problem List_x000D_
P=T1 DM( For 12 yrs) + HTN; on NPH= 28/22, amlodipine 5 mg po/d</t>
  </si>
  <si>
    <t xml:space="preserve">knpwn epileptic patient </t>
  </si>
  <si>
    <t>BP=122/82,PR=84</t>
  </si>
  <si>
    <t>Problem List_x000D_
HTN on enalapril 10mg po BID, amlodipine 10mg po daily</t>
  </si>
  <si>
    <t>T2 DM + HTN +ischemic stroke (recurrent ) On -ASA 81MG po/d -Atorvastatin 40mg po/d -enalapril 10mg po bid -amilodipine 10mg po/d -MTF 500mg po/d</t>
  </si>
  <si>
    <t>complains epigastric pain and nausea sometimes</t>
  </si>
  <si>
    <t xml:space="preserve">Acute Kidney Injury 2ry to ? + R/o CKD </t>
  </si>
  <si>
    <t xml:space="preserve">no abnoram findings </t>
  </si>
  <si>
    <t xml:space="preserve">lowering of blood glucose </t>
  </si>
  <si>
    <t xml:space="preserve">he has minimal intestinal fluid lakage per rectium for this link to Surgical side </t>
  </si>
  <si>
    <t xml:space="preserve">BP-154/88, 165/87_x000D_
pr 78_x000D_
FBS-95 </t>
  </si>
  <si>
    <t>Amlodipine 5 mg po daily_x000D_
appoint after 1 month</t>
  </si>
  <si>
    <t>HTN W HHD + GLAUCOMA + ? DM - ON ENALAPRIL 5 MG PO DAILY , ATROVASATATIN 20 MG PO DAILY</t>
  </si>
  <si>
    <t>bilateral leg tingling and burning sensation</t>
  </si>
  <si>
    <t xml:space="preserve">well controlled T2 DM + HTN + PNP </t>
  </si>
  <si>
    <t xml:space="preserve">BP =130/70 120/80 ,110/80  FBS=111-132 </t>
  </si>
  <si>
    <t>p1=Known Stage T3 RVI on HAART +p2= Known hypertensive + p3=Known type II DM + Moderate pulmonary hypertension 2o to Submassive PTE on Metformin 500mg PO/bid, Atorvastatin 40mg PO daily, enalapril 5m po BID, Aspirin 81mg/po/d, Lasix 20mg/po/d,ASA 81 MGPO DAILY</t>
  </si>
  <si>
    <t xml:space="preserve">Well controlled HTN + Known RVI on HAART( 7yrs) + Old stroke </t>
  </si>
  <si>
    <t xml:space="preserve">investigate for his new complaint , he has easily fatiquability </t>
  </si>
  <si>
    <t>bp=107/67 pr=75</t>
  </si>
  <si>
    <t>NYHA CLASS II HF 2O TO CRVHD (HAD VALVE REPLACEMENT FOR SEVERE MS ONE YEAR BACK On 1. METOPROLOL 25MG PO BID, 2. WARFARIN 5MG/d for two days then alternate with 7.5mgpo/d Alternatively, 3. Amitriptylin 25 MG PO DAILY, INR- 3.8</t>
  </si>
  <si>
    <t xml:space="preserve">warfarine to  5mg po/d reduce </t>
  </si>
  <si>
    <t>claims he undergoes left kidney removal 20years ago</t>
  </si>
  <si>
    <t>bp=120 / 63    pr=91 rr=18  creat=1.8</t>
  </si>
  <si>
    <t>Known DM + HTN +CKD 2RY  to DKD  ( eGFR=40)+ Rt solitary kidney</t>
  </si>
  <si>
    <t>Do Ca+2 , Phosphorus, PTH, 24 HOURS URINE PROTEIN</t>
  </si>
  <si>
    <t>Known DM + HTN on medication + BPH _x000D_
on MTF 500 mg po bid_x000D_
     Glibenclamide 5mg po bid_x000D_
     Amlodipine 10mg po/day_x000D_
     Enalapril 10mg po /day</t>
  </si>
  <si>
    <t xml:space="preserve">BP =127/25 PR=84  </t>
  </si>
  <si>
    <t xml:space="preserve">P1=HFpEF 2ry to HHD P2-HTN  -lasix 20mg po/day, -Amlodipine 5 mg po/day, -enalapril 5mg po bid, -carvedilol 6.25 mg po/d LMG PO/D SPIRONOLACTONE 25 MG PO/D </t>
  </si>
  <si>
    <t>TMNG AND HTN ON PTU 50 MG PO QOD, amlodipine 10mg po  daily,ATENOLOL 50 MG PO DAILY</t>
  </si>
  <si>
    <t xml:space="preserve">well  controlled  HTN + Degenerative spondylosis with C6/C7 IVD space narrowing </t>
  </si>
  <si>
    <t>Bp-131/88, 134/83, 127/79, 143/89_x000D_
pr 78</t>
  </si>
  <si>
    <t>refill and advise and appoint after 3 month</t>
  </si>
  <si>
    <t>HYPERTENSTION +OA_x000D_
CBC- normal_x000D_
creatinine  0.9_x000D_
Urea 10</t>
  </si>
  <si>
    <t>BP=170/70 PR=80</t>
  </si>
  <si>
    <t>HYpothyroidism(Nodular colloid Goiter) + LBP 2o to DDD with radiculopathy + Dyspepsia 2o to ?PUD On Levo thyroxin-100ugm po daily Aceclofenac 100mg po PRN Vit D 50000IU po weekly Pantoprazole 40mg po daily Ix TFT- TSH-3.7(N),ft3=3.6(n),FT4=1.07(N)</t>
  </si>
  <si>
    <t xml:space="preserve">CONTINUE THYROXIN WITH THWE SAME DOSE </t>
  </si>
  <si>
    <t>he is complaining intermittent Rt lower abdominal pain of 2 months duration other wise he has no hx of constipation ,no hx of urinary complaint</t>
  </si>
  <si>
    <t>Problem List chronic HTN on amlodipine 5 mg po/day</t>
  </si>
  <si>
    <t>has burning sensation,fever,pain at surgical site since a week</t>
  </si>
  <si>
    <t>PR=82/M  BP=114 / 70MMHG,FBS=153mg/dl</t>
  </si>
  <si>
    <t>Same as above with suboptimal glycemic control?Recurrent Goiter with thyrotoxicosis</t>
  </si>
  <si>
    <t>do neck u/sound,TFT</t>
  </si>
  <si>
    <t>T2 DM + Hypothyroidism on medication</t>
  </si>
  <si>
    <t xml:space="preserve"> HTN + Dyslipidemia + Old IHD</t>
  </si>
  <si>
    <t>BP=108/62MMHG PR=71B/MIN</t>
  </si>
  <si>
    <t>No new compl</t>
  </si>
  <si>
    <t>FBS = 116mg/dl</t>
  </si>
  <si>
    <t>well controlled T2 DM + HTN + PNP</t>
  </si>
  <si>
    <t>B P=137 / 69  PR=104  Crea=0.5  HGA1C=5.9    LDL=157  HDL=67  T.chol=245   TG=105</t>
  </si>
  <si>
    <t>REFILL AND APPOINT 2 MONTHS, DO 24 HOURS URINE PROTEIN, RETINAL SCREEN</t>
  </si>
  <si>
    <t>TYPE 2 DM+ Class III HFpEF 2o to HHD + DVHD(Moderate AS) + Asthma since child hood On NPH 10IU AM/PM Metformin 1gm po BID Atorvastatin 40mg po/d lasix 40mg p.o. BID Spironolactone - 12.5mg Amlodipine 5mg p.o. daily salbutamol puff PRN Beclomethasone puff 100mcg/dose 2 puffs BID</t>
  </si>
  <si>
    <t>has no new seizure attack</t>
  </si>
  <si>
    <t xml:space="preserve">PR=85/M  BP=120 / 70MMHG </t>
  </si>
  <si>
    <t xml:space="preserve">BP=88/60MMHG PR=87B/MIN                     </t>
  </si>
  <si>
    <t>Bronchial Asthma Dx 1 year back on Salbutamol puff PRN. she has allegy to diclophenac and probable penicillin allergy</t>
  </si>
  <si>
    <t>right shoulder pain of a month</t>
  </si>
  <si>
    <t>PR=80/M  BP=128 / 68MMHG</t>
  </si>
  <si>
    <t>SAME AS ABOVE+?RIGHT SHOULDER DISLOCATIONR/O GOUTY ARTERITIS</t>
  </si>
  <si>
    <t>knwon RVI ONHAART+HTN ON atenolo 50 mg po daily,atrovastatin 20 mg po daily and amitirptylin 25mg po daily</t>
  </si>
  <si>
    <t xml:space="preserve">bp =89/60 pr=89 rr=20  ecg =sinus tacchycardia. RAD   troponin =wnr </t>
  </si>
  <si>
    <t xml:space="preserve">vit d 50 ,000 iu po/wk simbicort 2 puff bid  d/c predinsolone  meloxicam 15 mg po prn  </t>
  </si>
  <si>
    <t xml:space="preserve">p1-Cor pulmonale 2ry ?ACOS +with acute exacerbation p2-Cushingoid appearance (steroid induced) ? Osteoporosis(Steroid induced, post menopausal )+ vitamin D deficiency_x000D_
 on Symbicort 2 puff bid ,vit .D 50,000 IU PO /wk _x000D_
 vit d=&amp;lt;5 mg hga1c was 6.5 %  on prednisolone   5mg  po/d (tappered from 20 mg ) </t>
  </si>
  <si>
    <t>the pain has improved  but to a lesser degree still feels the pain</t>
  </si>
  <si>
    <t xml:space="preserve">BP_131/80_x000D_
pr 78_x000D_
Serum Vit D 75.5 </t>
  </si>
  <si>
    <t>vit D def corrected</t>
  </si>
  <si>
    <t>meloxicam 15 mg po prn 2 strip</t>
  </si>
  <si>
    <t>? costochondritis 2ry to ?? + ??vitamin d deficiency + ?cervical radiculopathy + ??arthritis</t>
  </si>
  <si>
    <t xml:space="preserve">BP=150/90MMHG PR=88B/MIN     </t>
  </si>
  <si>
    <t>P1= Known HTN on amlodipine 5 mg po daily P2= T1DM PT ON NPH 42/24 IU</t>
  </si>
  <si>
    <t xml:space="preserve">Bilateral Leg swelling after Amlodipine 10 mg </t>
  </si>
  <si>
    <t>well controlled HTN + lower  Back pain</t>
  </si>
  <si>
    <t>PR=71/M  BP=109 / 75MMHG,FBS=187MG/DL,HGA1C=11.94%</t>
  </si>
  <si>
    <t>NPH 28/18IU,MTF 500MG PO DAILY,REFILL,DO PIHCT,DO HGA1C,APPOINT AFTER THREE MONTHS.</t>
  </si>
  <si>
    <t>T2 DM + HTN on NPH 26/16U,ENALAPRIL 5MG PO BID,ATORVASTAIN 20 MG PO DAILY</t>
  </si>
  <si>
    <t>BP=106/80 PR=78</t>
  </si>
  <si>
    <t xml:space="preserve">Mitral valve prolapse with moderate MR </t>
  </si>
  <si>
    <t xml:space="preserve">do ECG _x000D_
plan to taper and D/C metoprolol if no compelling reason </t>
  </si>
  <si>
    <t xml:space="preserve">Mitral valve prolapse with moderate MR....EF=normal </t>
  </si>
  <si>
    <t>PR- 92 RR- 17 BP-118 / 69, HA1C- 5%, FBS-124</t>
  </si>
  <si>
    <t>HTN( CONTROLLED)</t>
  </si>
  <si>
    <t>CONTINUE THE MGT, APPOINT HER AFTER 3 MONTHS</t>
  </si>
  <si>
    <t>BP=88/59 ( REPEATED 2X)  PR=88  FULL VOLUME</t>
  </si>
  <si>
    <t xml:space="preserve">HFrEF(30%) 2o to IHD with sever pulmonary HTN </t>
  </si>
  <si>
    <t>refill and appoint to cardiology OPD, Make lasix 40mg po bid</t>
  </si>
  <si>
    <t>Problem List_x000D_
P1: HFrEF(30%) 2o to IHD with sever pulmonary HTN On Frusemide 40x3, spironolactone 25x1, betaloc 25x2 and envas 5x2, ASA 81x1, ateroz 40x1 echo (25/4/2023)= ischemic dilated cardiomyopathy with sever LV systolic dysfunction GII diastolic dysfunction , sever MR, sever TR and sever pulmonary HTN EF= 30 % RFT-cr-0.7</t>
  </si>
  <si>
    <t xml:space="preserve">fatigue ,tremor subsided </t>
  </si>
  <si>
    <t xml:space="preserve">BP =129/59 PR=74  </t>
  </si>
  <si>
    <t xml:space="preserve">refil ,make lasix 40 mg po/d </t>
  </si>
  <si>
    <t>P1: nephrolithiasis + passed GB stone + hypertension with HHD  CHR.LYMPHEDEMA  + ? essential tremor _x000D_
ECHO 12/12/14 Mild LVH GI Diastolic dysfunction EF 65% _x000D_
_x000D_
On amlodipine 10mg po daily, Metoprolol  25 mg/po/d, Spironolactone 12.5mg/po/d, Omeprazole 20mg po BID, lasix 40mg po bid,</t>
  </si>
  <si>
    <t>burning sensation, tingling of upper extrimities</t>
  </si>
  <si>
    <t>Bp-140/83_x000D_
#pr 78_x000D_
FBS- 101,98, 120</t>
  </si>
  <si>
    <t>refil and advise,  add on vitamin b complex_x000D_
send investigations on appointment</t>
  </si>
  <si>
    <t>t2dm patient METFORMIN AND INSULIN</t>
  </si>
  <si>
    <t xml:space="preserve">bp=140/90 pr=78 </t>
  </si>
  <si>
    <t>HTN/10yrs + CHF with pEF 2o to ?HHD + Lt Hemiparesis 2o old Hemorrhagic stroke On Furosemide 40mg po daily Amlodipine 10mg po/day Spironolacton 12.5mg po/d Echo= mild concentric LVH RFT-Cr-0.6mg/dl FBS- 72mg/dl Lipid Panel: LDL-124, HDL- 68, TG-79, TC-206</t>
  </si>
  <si>
    <t xml:space="preserve">continue med_x000D_
advise to reduce salt intake </t>
  </si>
  <si>
    <t>NO  COMPL;AINT</t>
  </si>
  <si>
    <t xml:space="preserve">PR- 120 RR- 18 BP- 119 / 93 </t>
  </si>
  <si>
    <t>P- hypertension</t>
  </si>
  <si>
    <t xml:space="preserve">bp =121/84 pr=79  fbs=99-116 </t>
  </si>
  <si>
    <t>1: Known HTN P2: Known T2DM 1. Enalapril 5 mg PO Bid 2. Atorvastatin 40 mg PO daily 3. Metformin 1 gm PO BID</t>
  </si>
  <si>
    <t xml:space="preserve">No new compl </t>
  </si>
  <si>
    <t>Known T2DM on NPH</t>
  </si>
  <si>
    <t xml:space="preserve">HAS ABDOMINAL SWELLING </t>
  </si>
  <si>
    <t xml:space="preserve">RE FILL HER MEDICATION </t>
  </si>
  <si>
    <t>bp=106/80 pr=80</t>
  </si>
  <si>
    <t>BP=100/80MMHG PR=78B/MIN</t>
  </si>
  <si>
    <t xml:space="preserve">HYPERTENTION + TYPE2 DM + DYSLIPIDEMA            </t>
  </si>
  <si>
    <t>bp=120/70  pr=60   crea=1.1    HGA1C=6.2     FBS= 100-120MG/DL</t>
  </si>
  <si>
    <t>P=HFrEF (35%) 2ry IHD + PREDIABETES</t>
  </si>
  <si>
    <t>COUNSEL ON LIFE STYLE MODIFICATION, REFILL, HBGM</t>
  </si>
  <si>
    <t>P=HFrEF (35%) 2ry IHD ECHO=Ischemic heart disease with moderate LV systolic dysfunction + grade 2 diastolic dysfunction Abd U/S: symptomatic cholelithiasis ON ASA 81x1, atrovastatin 40x1, enalapril 5X2, metoprolol 25 mg po daily, spironolactone 25x1</t>
  </si>
  <si>
    <t>PR- 87 RR-17,BP-128 / 77 , FBS- NOT RECORDED</t>
  </si>
  <si>
    <t>KNOWN T2 DM+ HTN+ HFrEF 2 IHD</t>
  </si>
  <si>
    <t>H1C, REFILL  MEDS &amp; APPOINT HIM 2 MONTHS</t>
  </si>
  <si>
    <t>p- Known DM + Known HTN + NYHA class IV stage C HFrEF(30%) 2ry to IHD precipitated by SCAP (treated)</t>
  </si>
  <si>
    <t xml:space="preserve">still complains PN </t>
  </si>
  <si>
    <t>BP=102/70 PR=100</t>
  </si>
  <si>
    <t xml:space="preserve">CONTINUE MEDICATION _x000D_
PATIENT WAS NOT TAKING VITAMIN </t>
  </si>
  <si>
    <t xml:space="preserve">headache ,sneezing ,sinus pain </t>
  </si>
  <si>
    <t xml:space="preserve">bp =133/81  fbs=80-113 </t>
  </si>
  <si>
    <t xml:space="preserve">good control +? chronic sinusitis </t>
  </si>
  <si>
    <t xml:space="preserve">refil,pcm 1 gm po prn </t>
  </si>
  <si>
    <t>P- T2DM(18 years) + HTN (14years) + CLBP +? migraine headache On NPH 82/62iu, -RI 10/10iu, -MTF 1000mg BID, -Enalapril 15mg BID, -Amlodipine 10mg/day, -Atorvastatin 20mg/day, -ASA 81mg/day and -Amitriptyline 50  mg/day, HCT 25mg po daily</t>
  </si>
  <si>
    <t xml:space="preserve">BP=78/57MMHG_x000D_
PR=104B/MIN             </t>
  </si>
  <si>
    <t xml:space="preserve">SAME       + HYPOTENTION SECONDARY TO ?                    </t>
  </si>
  <si>
    <t>NYHA class 4 stage 3 HF 2ndry to Cor pulmonale 2ndry to chronic PE + Know HTN, ON LASIX 20 MGPO/D, RIVAROXABAN 20MG PO/D</t>
  </si>
  <si>
    <t>BP control + hyperthyroidism</t>
  </si>
  <si>
    <t>BRAIN CT-RIGHT FRONTETHIMOID MENINGIOENCEPALOCELE WITH ANTERIOR CRANIAL FOSSA OSSEOUS DEFECT</t>
  </si>
  <si>
    <t>RIGHT FRONTETHIMOID MENINGIOENCEPALOCELE WITH ANTERIOR CRANIAL FOSSA OSSEOUS DEFECT</t>
  </si>
  <si>
    <t>CONTINUE FOLLOW UP ENT, APPOINT HIM AFTER 6 MONTHS</t>
  </si>
  <si>
    <t>P- Recurrent pyogenic meningitis + Acute symptomatic seizure+ ?CEREBRAL VENOUS THROMBOSIS ON WARFARIN 12.5 MG PO DAILY ( took it for 6 months) epilim 500mg po bid -Currently off medications</t>
  </si>
  <si>
    <t xml:space="preserve">left side upper extermity and chest numbness pain </t>
  </si>
  <si>
    <t>She is complaining Cough of Whitish sputum, of 6 months duration.No history of Night sweat, Anorexia and or weight loss_x000D_
she was treated with augmentin for 7 days but she has no improvemnt</t>
  </si>
  <si>
    <t>PR- 81 RR- 17 BP- 124 / 80 T=36 RESP- CLEAR &amp; RESONANCE</t>
  </si>
  <si>
    <t>Post Thyroidectomy + ?CHRONIC BRONCHITIS RO PTB</t>
  </si>
  <si>
    <t>ESR, GEN EXPERT, TFT,. CXR, GUIFENSIN 100 MG PO TID, APPOINT AFTER 1WEEK</t>
  </si>
  <si>
    <t>5th Month Post TT for an indication of TMNG currently on Thyroxine 50mcg PO per day</t>
  </si>
  <si>
    <t xml:space="preserve">cough  of  i wk duration with yellowish sputum  </t>
  </si>
  <si>
    <t xml:space="preserve">bp =117/69 pr =99  rr=20 spo2=88%  chest ceps over rl lower1/3 and decreased air entry </t>
  </si>
  <si>
    <t xml:space="preserve">?acute exacerbation </t>
  </si>
  <si>
    <t xml:space="preserve">cbc ,cxr  sputum culture  link to ER </t>
  </si>
  <si>
    <t>p=Bronchectiasis(WITH RECURRENT EXACERBATION) (varicoid and cylinderical ) on azithromycine 500mg po 3x per week( but she is not taking )</t>
  </si>
  <si>
    <t xml:space="preserve">bacterial pneumonia </t>
  </si>
  <si>
    <t xml:space="preserve">she is improved </t>
  </si>
  <si>
    <t xml:space="preserve">B[P=110/70MMHG PR=72B/MIN          </t>
  </si>
  <si>
    <t xml:space="preserve">ADVISE ON DIET                            </t>
  </si>
  <si>
    <t>T2 DM on NPH 28/14</t>
  </si>
  <si>
    <t>BP=116/72MMHG PR=56B/MIN</t>
  </si>
  <si>
    <t>p1: T2DM + HTN on MTF 500mg po daily, enalapril 5mg po bid and HCT 25mg po daily p2: Cholelihisis on follow up at SRC</t>
  </si>
  <si>
    <t>bp- 130/80, p- 78 REGULAR</t>
  </si>
  <si>
    <t>THE SAME     N</t>
  </si>
  <si>
    <t>fOLIC ACID 5MG PO/D FOR 3MONTHS_x000D_
fEso4 1 TAB tid FOR 2MONTHS</t>
  </si>
  <si>
    <t>t2DMMMMMMMMMMMM</t>
  </si>
  <si>
    <t>BP- 100/74_x000D_
pr 78_x000D_
FBS 115, 110, 107</t>
  </si>
  <si>
    <t>refill and advise_x000D_
appoint after 3 month with HGBA1c</t>
  </si>
  <si>
    <t>BP=107/76MMHG PR=97B/MIN</t>
  </si>
  <si>
    <t>CENTRAL VENOUS THROMBOSIS ON RIVAROXABAN 20MG PO DAILY</t>
  </si>
  <si>
    <t>BP=160/90MMHG PR=90B/MIN</t>
  </si>
  <si>
    <t>has right ear pain of aweek duration</t>
  </si>
  <si>
    <t xml:space="preserve">PR=85/M  BP=147 / 93MMHG </t>
  </si>
  <si>
    <t>refill,appointat neurology clinic after three months.</t>
  </si>
  <si>
    <t xml:space="preserve">htn+?parkansonian disease on medication </t>
  </si>
  <si>
    <t>he complained enalapril and Atrovastatin side effect</t>
  </si>
  <si>
    <t>PR=80/M  BP=135 / 64MMHG,HEENT= PINK CONJUCTIVA,NIS,CRIPITATION AT RIGHT POSTERIOR AND LEFT ANTERIOR LOWER 2/3</t>
  </si>
  <si>
    <t>Same as above+?CAP</t>
  </si>
  <si>
    <t>DO  CBC,ESR,CHEST X-RAY,COVID 19 TEST</t>
  </si>
  <si>
    <t>HAS NOP NEW COMPLAINT</t>
  </si>
  <si>
    <t>PR=125/M BP=136 / 89MMHG</t>
  </si>
  <si>
    <t>SAME AS ABOVE WITH SUBOPTIMAL CONTROL</t>
  </si>
  <si>
    <t>REFILL,ADVISED ON LIFE STYLE  MODIFICATIONS.</t>
  </si>
  <si>
    <t>CHRONIC HTN ON AMLODIPINE 5 MG PO  DAILY</t>
  </si>
  <si>
    <t>BP=145/100MMHG PR=114B/MIN</t>
  </si>
  <si>
    <t xml:space="preserve">ESSENTIAL HYPERTENTON </t>
  </si>
  <si>
    <t xml:space="preserve">type 1 diabetics Mallitus </t>
  </si>
  <si>
    <t>HgA1C 8.8, FRS 172-292, RBS 251-270</t>
  </si>
  <si>
    <t xml:space="preserve">re fill her medication and added in all doses </t>
  </si>
  <si>
    <t xml:space="preserve">dizziness and vertigo of 2 years  </t>
  </si>
  <si>
    <t xml:space="preserve">Vertigo 2 ry to ? </t>
  </si>
  <si>
    <t xml:space="preserve">CBC, OFT, Elect </t>
  </si>
  <si>
    <t>PR=98 BP=109 / 79MMHG,INR=1.06</t>
  </si>
  <si>
    <t>SAME AS ABOVE =KNOWN RVI ON HAART</t>
  </si>
  <si>
    <t>REFILL,APPOINTMENT WAS PLANNED TO BE ONE MONTH,BUT SHE OPTED FORTWO MONTHS,DO INR</t>
  </si>
  <si>
    <t>dizziness of a month</t>
  </si>
  <si>
    <t>PR=88/M  BP=97 / 76MMHG</t>
  </si>
  <si>
    <t>SAME AS ABOVE+SUBOPTIMAL CONTROL</t>
  </si>
  <si>
    <t xml:space="preserve">2 episode of seizure of 1 month </t>
  </si>
  <si>
    <t>BP:92/68 pr:68</t>
  </si>
  <si>
    <t>?flu syndrome</t>
  </si>
  <si>
    <t>1. CBC, _x000D_
2. Azithromycine 500mg/po/d and deloratidine 5mg/po/d and ibuprofen 400mg/po/prn</t>
  </si>
  <si>
    <t>She has congested, claims there is a bring sensation in her nasal area, cough(3 days). LGIF, and sore throat, myalgia</t>
  </si>
  <si>
    <t>BP:  no BP</t>
  </si>
  <si>
    <t>?DM+ HTN+ polyneuropathy</t>
  </si>
  <si>
    <t>1. hgA1c, RTF_x000D_
2. Plan: amytriptline and antipain based on RFT</t>
  </si>
  <si>
    <t>-known DM+HTN(MTF 500mg/BID, _x000D_
-left renal angiolipoma + BPH(has urology follow up)_x000D_
-Has back pain, knee pain and inner leg burning sensation_x000D_
uric acid:5</t>
  </si>
  <si>
    <t>Left flank pain of 02 years now cureently improving.</t>
  </si>
  <si>
    <t>CT Scan: Left renal multiple nonobstructive stones</t>
  </si>
  <si>
    <t>Left Renal Stone</t>
  </si>
  <si>
    <t>1. approriate water intake, anti-pain and if pain persistis link to urology</t>
  </si>
  <si>
    <t>R/O Left Renal Stone</t>
  </si>
  <si>
    <t>PR=98/M  BP=134 / 90MMHG,FBS=74MG/DL</t>
  </si>
  <si>
    <t>Refill,do HGA1C,appoint after three months</t>
  </si>
  <si>
    <t>HTN? HHD + T2DM + PN on NPH insulin 44/34 IU SC BID , Metformin 500 mg po /day, Lasix 40 mg po/day Spironolactone 25 mg po/day, ASA 81 mg po/day, Enalapril 10 mg po/ bid , AMT25 mg po/d,Atorvastatin 20 mg po daily</t>
  </si>
  <si>
    <t>FBS=110MG/DL,PR=79/M BP=134 / 66 MMHG</t>
  </si>
  <si>
    <t>REFILL MTF 500 MG PO BID,APPOINT AFTER THREE MONTHS,DO HGA1C</t>
  </si>
  <si>
    <t>P=T2 DM + PN; On MTF 850 MG PO BID( BUT SHE IS TAKING  MTF 500 MG PO BIDAS SHEHAD? HYPOGLYCEMIA AND THEY REDUCED THE DOSE AT HEALTH CENTER) ,GLIBINCLAMIDE 5MG PO BID  NEUROBION 1TAB PO DAILY</t>
  </si>
  <si>
    <t>PR=84/M  BP=106 / 77MMHG,FBS=?</t>
  </si>
  <si>
    <t>do FBS,then manage</t>
  </si>
  <si>
    <t>HTN + DM + Dyslipidemia on NPH 36/14 IU(but she is taking NPH 30/18IU) SC BID, amlodipine 5 mg po/d, enalapril 10 mg po BID, atrovastatin 20 mg po/d, and ASA 81 mg po/d</t>
  </si>
  <si>
    <t xml:space="preserve">neck pain and shoulder pain </t>
  </si>
  <si>
    <t xml:space="preserve">BP 119/667 3x4 cm anterior neck swelling firn, moves with deglutition S1 and s2 well heard no m no edema FNAC Thyroid â€“ Benign follicular nodule (Hyperplastic goiter) CBC/RFT WNR_x000D_
_x000D_
</t>
  </si>
  <si>
    <t xml:space="preserve">Toxic MNG.. Follicular Neoplasm_x000D_
_x000D_
</t>
  </si>
  <si>
    <t>Escalaye PTU 200 mg PO TID_x000D_
Refill Propranolol_x000D_
Free T4 with TSH LFT Vitamin D When Euthyroid to surgical Department.. Follicular N</t>
  </si>
  <si>
    <t xml:space="preserve">Toxic MNG for 1 year ON PTU 200-200-100mg BID Propranolol 40  BID _x000D_
_x000D_
New Complaint_x000D_
Anterior neck swelling for 1 year Arthragia/myagia_x000D_
_x000D_
</t>
  </si>
  <si>
    <t>DRY COUGH OF TWO MONTHS</t>
  </si>
  <si>
    <t>PR=68/M  BP=135 / 68MMHG,HEENT= CRIPITATION AT RIGHT POSTERIOR LOWER 1/3</t>
  </si>
  <si>
    <t>SAME+?CAP R/O PUL TBC</t>
  </si>
  <si>
    <t>PR=76/M  BP=134 / 85MMHG</t>
  </si>
  <si>
    <t>TN + Pseudotumor cerebri; on ASA 81 mg PO/day, Atorvastatin 40 mg PO/day, Enalapril 10 mg Po BID and Amitriptyline 25 mg po daily</t>
  </si>
  <si>
    <t>VITAMIN  D 46</t>
  </si>
  <si>
    <t>FBS=130_x000D_
BP=120 / 75</t>
  </si>
  <si>
    <t>Refill medication _x000D_
appoint after 3 month with serial  FBS</t>
  </si>
  <si>
    <t>P1= T 2 DM on metformin 850 mg PO BID and glibenclamide 5 MG PO/DAY.</t>
  </si>
  <si>
    <t xml:space="preserve">bp  130/67  </t>
  </si>
  <si>
    <t xml:space="preserve">refill  and  appoint   after  1  month  </t>
  </si>
  <si>
    <t>ON Hydroxychloroquine 200 mg daily_x000D_
Pred 40 mg/.day _x000D_
Thyroxin 50 ug/day_x000D_
ASA 81 mg PO?day_x000D_
Lasix 80 mg PO TID_x000D_
Cotri 960 mg</t>
  </si>
  <si>
    <t>Hypothyroidism + Lupis nepritis</t>
  </si>
  <si>
    <t xml:space="preserve">TSH, electrolytes, RFT_x000D_
To Nephrologist </t>
  </si>
  <si>
    <t xml:space="preserve">LUPUS NEPHRITIS+ Moderate Anemia +hypothyrodism at Dx TSH 9.7 _x000D_
</t>
  </si>
  <si>
    <t>PR=68/M  BP=134 / 79MMHG</t>
  </si>
  <si>
    <t>complains repeated abnormal body movement ( 3-4 times a day everyday) vomiting of ingested matter following each ingestion for the past 2 we</t>
  </si>
  <si>
    <t xml:space="preserve">bp- 100/80  pr 100 </t>
  </si>
  <si>
    <t>GTC seizure disorder</t>
  </si>
  <si>
    <t>has epigasteric pain since a month</t>
  </si>
  <si>
    <t>PR=83/M  BP=161 / 61MMHG,FBS=?</t>
  </si>
  <si>
    <t>FBS=130,110</t>
  </si>
  <si>
    <t>P1Type 1 diabetes mellitus ON NPH - 30/20 IU SC BID</t>
  </si>
  <si>
    <t>=115/78 pr  =72  repeated serum magneseium =1.74(N)  ECG=N</t>
  </si>
  <si>
    <t xml:space="preserve">REFIL .CR AND SERUM ELECTROLYTE FOR NXT VISIT </t>
  </si>
  <si>
    <t xml:space="preserve">PR=84/M  BP=114 / 72MMHG </t>
  </si>
  <si>
    <t>Refill,appoint after three months,</t>
  </si>
  <si>
    <t>HTN + Dyslipidemia on Enalapril 10 mg d, HCT 25 mg d,Atorvastatin 20mg po daily</t>
  </si>
  <si>
    <t>Dysnea and cough precipitated by allergic exposures</t>
  </si>
  <si>
    <t xml:space="preserve">BP 140/90 _x000D_
HGa1c 12.9 LDL 119 TG 138 HDL 40_x000D_
_x000D_
</t>
  </si>
  <si>
    <t xml:space="preserve">Assessment_x000D_
POOR GLYCEMIC CONTROL_x000D_
_x000D_
</t>
  </si>
  <si>
    <t xml:space="preserve">Atrova 80 mg/day NPH 52/42 Add RI 4-4 MTF 1 gm PO BIDRefill </t>
  </si>
  <si>
    <t xml:space="preserve">P1: TYPE 2 DM for 5 years P2: OLD ISCHEMIC STROKE 5 years P3: HFpEF - -ATORVASTATIN 40MG PO DAILY - PO DAILY -METFORMIN 1000MG PO BID -NPH 52/42 IU_x000D_
_x000D_
</t>
  </si>
  <si>
    <t xml:space="preserve">NO NEWCOMPLIANT  </t>
  </si>
  <si>
    <t xml:space="preserve">BP =116/88 PR=74 FBS= 150-190 </t>
  </si>
  <si>
    <t xml:space="preserve">CONTINUE MEDS  </t>
  </si>
  <si>
    <t xml:space="preserve">P1=known T1dm+? P2=DIABETIC NEPHROPATHY ( cr has normalized) P3=IHD ( ef =25 %) +P4=Post ACS+ WITH ivc right atrial juction mobile thrombus) THROMBUS ON clopidogrel 75 mg po od rovaroxaban 20 mg po od metop 25 mg po od enalep 5 mg po bid spiro 25 mg po od and atrov o40 mg po od insulin NPH 26/12 IU SC BID, insuklin regular 2 morning metoprolol 25/12.5 mg po bid </t>
  </si>
  <si>
    <t>no cough, no SOB, no edema, no visual problem, no back pain, paresthasia, joint mobility good, good balance, good unerstanding, cooperative, obesjty, no stress, no psychosocial distress, good ditary habit, good hygien (brush toothj), adherenmt to medication, toileting good, good social interaction. remarks (no breast mass, no vaginal discharge)weist circumferance 115 cm/ height 160 cm= 0.7 pt has visceral obesityy</t>
  </si>
  <si>
    <t>sleeps ell, walking distabnce good, muscle strength good, no emotional change, no memory loss, good judgement</t>
  </si>
  <si>
    <t>salt restriction, be active,minimize coffee, prevention of fall, vegitable and fruit dish, leguimes dish , get adequate sun light, foot care (hygien, wear loose shoe, becareful while cutting nail, keep  moisturizing legs with vaslin)avoid alcohhol, avoid fattyoilly food, avoid fried food</t>
  </si>
  <si>
    <t>bp- 130/80 _x000D_
no other positive finding</t>
  </si>
  <si>
    <t xml:space="preserve">SAME + poor glycemic control                 </t>
  </si>
  <si>
    <t xml:space="preserve">CONTINUE MEDS  escalate nph to 26/14 </t>
  </si>
  <si>
    <t xml:space="preserve">P1=HTN on HCT 25 mg po/d, Enalapril 10 mg po/d_x000D_
P2=HYPOTHYROIDISM 2 to POST THYROIDECTOMY[on follow up at surgical side]_x000D_
_x000D_
</t>
  </si>
  <si>
    <t>has epigasteric pain since  a week  duration</t>
  </si>
  <si>
    <t xml:space="preserve">PR=83/M  BP=166 / 91MMHG </t>
  </si>
  <si>
    <t xml:space="preserve">SMBG  FBS and predinner 90-142 _x000D_
No hypo episodes </t>
  </si>
  <si>
    <t xml:space="preserve">BP 142/90_x000D_
</t>
  </si>
  <si>
    <t>Hga1c_x000D_
RFT_x000D_
24 hrs UP</t>
  </si>
  <si>
    <t>ype 2 DM for 1 year NPH 30/20 MTF 1000 mg PO BID Atrova 20mg PO/day_x000D_
_x000D_
New Complaint_x000D_
Asymptomatic LAstt retinal screening normal_x000D_
_x000D_
Objective Finding_x000D_
BP 110/80 I nj site clear_x000D_
_x000D_
Assessment_x000D_
Type 2 DM</t>
  </si>
  <si>
    <t xml:space="preserve">COMPLAIN  HILL  AREA  OF  LEFT  FOOT PAIN </t>
  </si>
  <si>
    <t xml:space="preserve">149/92    </t>
  </si>
  <si>
    <t xml:space="preserve">CONTROLLED   HTN_CALCANEAL  SPRUE  </t>
  </si>
  <si>
    <t xml:space="preserve">UP  DATE  OFT     LIPID  PROFILE  AND LEFT  FOOT  X RAY </t>
  </si>
  <si>
    <t>controlled HTN +DCMP</t>
  </si>
  <si>
    <t>hypothyroidism ( improved)</t>
  </si>
  <si>
    <t>discontinue medications , give short  appointment to see the result</t>
  </si>
  <si>
    <t>BP= 137 / 77   PR=85 RR=17 _x000D_
Recorded BP= 130/80,120/70,120/70,120/70</t>
  </si>
  <si>
    <t>refill meds, advice on LSM</t>
  </si>
  <si>
    <t>p1= KNOWN HTNSIVE _x000D_
on lasix 40 mg po/d , enalapril 15 mg po BID and HCT 25 mg po/d</t>
  </si>
  <si>
    <t>claims he  has improvement of symptoms and on treatment for 2 years . _x000D_
- no updated TFT in the past 2 years</t>
  </si>
  <si>
    <t>b p=112 / 68  pr=52  rr=17</t>
  </si>
  <si>
    <t>TMNG...................</t>
  </si>
  <si>
    <t xml:space="preserve">repeat TFT, DC propranolol, continue PTU </t>
  </si>
  <si>
    <t>P1 CTMNG ON PTU 150MG PO BID +PROPRANALOLE 40MG PO DAILY FOR THE PAST 2 YEARS</t>
  </si>
  <si>
    <t>BP= 139 / 81     PR= 79   RR=17 _x000D_
Recorded FBS= 180</t>
  </si>
  <si>
    <t>P1= poorly controlled T2DM</t>
  </si>
  <si>
    <t>refill medication, dapagliflozin 5mg po QD</t>
  </si>
  <si>
    <t>P1= T2DM_x000D_
On MTF 500mg po BID</t>
  </si>
  <si>
    <t xml:space="preserve">inr=1.74  BP =115/79 PR=92 </t>
  </si>
  <si>
    <t xml:space="preserve">MAKE WARFARIN 10 MG 4X/WK AND 7.5 MG 3X/WK REFIL OTHERS </t>
  </si>
  <si>
    <t>complaining leg swelling after starting anti hypertensives</t>
  </si>
  <si>
    <t>bp- 140/80 _x000D_
no other positive finding</t>
  </si>
  <si>
    <t>discontinue amlodepine and escalate enalapril</t>
  </si>
  <si>
    <t>RVI +HTN ON HAART AND AMLODPINE 10MG PO 1X, ENALPRIL 5MG PO bid and amlodepine 10mg po daily</t>
  </si>
  <si>
    <t>no cough, no SOB, no edema, no visual problem, no back pain, no paresthasia, joint mobility good, good balance, good understanding, cooperative, no obesity, no stress, no psychosocial distress, good dietary habit, good hygien , no addiction, adherenmt to medication, toileting good, good social interaction. remarks (no breast mass, no vaginal discharghe) weist circumferance 93 cm/ height 155cm= 0.6 pt has visceral obesity risk fatty liver</t>
  </si>
  <si>
    <t>sleeps well, walking distance good, muscle strength good, no emotional change,no memory loss,good judgement</t>
  </si>
  <si>
    <t>salt restriction, be active, minimize coffee,prevention of fall, vegitabl;e and fruit dish, legumes dish, get adequate sun light, avoid oillyfatty food, no alcohol, avoifd fried food, eat (banana, tomattoo, pottato for pottasium supplementation)</t>
  </si>
  <si>
    <t>PR=72/M  BP=138 / 76MMHG,FBS=182MG/DL</t>
  </si>
  <si>
    <t>Refill,MTF 500MG PO BID,appoint after three months.</t>
  </si>
  <si>
    <t>BP=home record 109/65,119/71  BP=130 / 67_x000D_
FBS=143,133</t>
  </si>
  <si>
    <t>Fairly controlled DM + HTN</t>
  </si>
  <si>
    <t xml:space="preserve">P1=T2 DM( for 26 yrs) metformin 500 mg po bid, Glibenclamide 5 mg Bid, atorvastatin 20mg po daily_x000D_
P2= HTN( for 20 yrs)  Amlodipine 10 mg/d, Losartan 50 mg/d  </t>
  </si>
  <si>
    <t>further workup and link to psychiatry department</t>
  </si>
  <si>
    <t>pain over site of FNAC sample, global headache</t>
  </si>
  <si>
    <t xml:space="preserve">BP= 120 / 70   PR= 87 RR= 21  </t>
  </si>
  <si>
    <t xml:space="preserve">P1=?SALIVARY GLAND FISTULA+E_x000D_
P2=Euthyroid goiter_x000D_
</t>
  </si>
  <si>
    <t>Maxilofacial surgery consulted_x000D_
Head CT with contrast _x000D_
analgesic for headache_x000D_
link to Dental and general surgery clinic</t>
  </si>
  <si>
    <t>P1=?SALIVARY GLAND FISTULA+E_x000D_
P2=Euthyroid goiter</t>
  </si>
  <si>
    <t>Pt claims she has symptomatic improvement</t>
  </si>
  <si>
    <t>LGS= diffuse enlargement of thyroid</t>
  </si>
  <si>
    <t>Do FNAC, appoint with Free T4, refill meds</t>
  </si>
  <si>
    <t>p1-hyperthyroidism_x000D_
ON -PTU 100mg po tid, propranolol 40mg po daily(3RD WEEK)</t>
  </si>
  <si>
    <t>morning hypoglycemia_x000D_
last retinal screening 1 month ago.. on LAser RX and anti VEGF for PDR</t>
  </si>
  <si>
    <t xml:space="preserve">Objective Finding_x000D_
VS BP 110/70 PR 88 RR 20_x000D_
Inj site clear_x000D_
24 hrs UP 115 </t>
  </si>
  <si>
    <t xml:space="preserve">add Dapa 10 mg PO/day_x000D_
Escalate MTF 1 gm BID_x000D_
NPH 58/38_x000D_
RI 4/4_x000D_
Carvediolol 12.5 mg PO/day _x000D_
D/C Proopranolol </t>
  </si>
  <si>
    <t xml:space="preserve">P: TYPE 2 DM 25years + HTN + LBP ON NPH=60/40, RI=4/4 Atrovastatin 20 mg po/d, Nifedipine 20 mg po bid, Enalapril 10 mg po/d, Propranolol 40mg/.day, metformin 1000/ 500 mg po bid_x000D_
</t>
  </si>
  <si>
    <t xml:space="preserve">fbs  128,134 , 153     bp  145/80  </t>
  </si>
  <si>
    <t xml:space="preserve">refill and appoint  after      2  month    with  sereal  bp  and  fbs  record  </t>
  </si>
  <si>
    <t>Asthma+ HTN + ? TDM + CAP on Metformin 500 mg BID, Atrovastatin 20 mg daily Beclomethasone 2 PUFF BID and Salbutamol 6 puff PRN and and amlodipine 10 mg po daily ASA 81 mg po/day atrovastatin 40 mg po/day augmentin 625 mg po/tid MTF 500 mg po bid azithromycin 500 mg po/da</t>
  </si>
  <si>
    <t>no cough, no SOB, no edema, no visual problem, bilateral knee pain with clinging sensation with old history of gout, no obesity, no stress, no psychosocial disyress, good dietary habit, adherent to medfication, tolirting good, good social interaction,. remarks (no breast mass, no vaginal discharghe)remarks (pt has partial deafmness post falling accident old history)</t>
  </si>
  <si>
    <t>sleeps well, walking diostance good, muscle strength good, no emotional chanmge,no memory loss, good judgement</t>
  </si>
  <si>
    <t>salt restriction,, be active, minimize coffee, prevention of fall, vegiotable and fruit dish, avoid beef, avoid llegumes, no alcphol, avoid stress, avoid organic meat, use only liquid oil, get adequate sun light, avoid bad smell , perfume, feather pillow, avoid kokrioches, avoid feces of cats anmd dogs</t>
  </si>
  <si>
    <t>asthma disease, gout</t>
  </si>
  <si>
    <t>BP=184 / 104                  repeat  at OPD=170/90_x000D_
Home record=140/88_x000D_
FBS=135</t>
  </si>
  <si>
    <t>Poorly controlled HTN +DM</t>
  </si>
  <si>
    <t>Patient refused for short appointment_x000D_
Appoint after 3 month with serial BP recording_x000D_
refill patient</t>
  </si>
  <si>
    <t>P1=T2 DM on Glibinclimide 2.5mg PO daily_x000D_
P2=HTN  Losartan 50mg PO daily, Atenolol 50mg PO daily, Amlodipine 10mg PO daily</t>
  </si>
  <si>
    <t>bp - 120/ 70 _x000D_
no other positive finding</t>
  </si>
  <si>
    <t>dyslipidemia+ fatty liver+ prediabetes</t>
  </si>
  <si>
    <t>refill medication and advice on dietary modification and exercise</t>
  </si>
  <si>
    <t>has numbness of both upper and lower exterimities of a month</t>
  </si>
  <si>
    <t>PR=73/M  BP=132 / 73MMHG</t>
  </si>
  <si>
    <t>Same as above+peripheral neuropathy</t>
  </si>
  <si>
    <t>Refill,add neurobion 1tab po daily,appoint after three months</t>
  </si>
  <si>
    <t>Dyslipidaemia on Atorvastatin 20 mg po daily+?osteoporosis</t>
  </si>
  <si>
    <t xml:space="preserve">SMBG all in range </t>
  </si>
  <si>
    <t xml:space="preserve">BP 100/90 </t>
  </si>
  <si>
    <t xml:space="preserve">well controlled pregestational DM </t>
  </si>
  <si>
    <t>RI 12/10/12 NPH 18/12</t>
  </si>
  <si>
    <t xml:space="preserve">28 year old Primigravid 2nd trimester pregnancy (18 +4WK confirmed by obstetric U/s)+ newly diagnosed Type 1 DM + Bronchial Asthma, NPH-18/ 12U, RI- 12/8/ 12, SALBUTAMOL 4 PUFFS PRN , SYMBICORT 2 PUFFS BID N_x000D_
_x000D_
New Complaint_x000D_
ew Complaint NO NEW COMPLAINT_x000D_
_x000D_
Objective Finding_x000D_
Objective Finding PR- 100 RR- 17 BP 137 / 93, FBS- NOT MEASURED, RBS- 115- 250_x000D_
_x000D_
</t>
  </si>
  <si>
    <t>Refill,add neurobion 1tab po daily,appoint after three months,investigate</t>
  </si>
  <si>
    <t>pain over chest operation area_x000D_
Morning FBS= 353mg/dl_x000D_
easy fatigability of 3 weeks duration, headache</t>
  </si>
  <si>
    <t>BP= 143 / 85  PR=75 RR=17  _x000D_
recorded FBS= 544, 450, 250</t>
  </si>
  <si>
    <t>P=Type 2 DM _x000D_
P-17th post Op after posterior chest wall drainage FOR chest wall abscess_x000D_
P3= Hyperglycemia r/o? DKA</t>
  </si>
  <si>
    <t>send for CBC and U/A</t>
  </si>
  <si>
    <t>P=Type 2 DM on 12years _x000D_
P-17th post Op after posterior chest wall drainage FOR chest wall abscess_x000D_
on Mixtrad 40/32 Atrova 20mg/day MTF 1 gm PO BID</t>
  </si>
  <si>
    <t xml:space="preserve">complain easy fategability   AND  NUMBNESS TO ALL LOWER  EXTRIITES  </t>
  </si>
  <si>
    <t xml:space="preserve">bp  142/71      </t>
  </si>
  <si>
    <t>B.  ASTHMA+?OSTEOPOROSIS</t>
  </si>
  <si>
    <t xml:space="preserve">refill  and  appoint  after   2   WEEKS  </t>
  </si>
  <si>
    <t>acute exacerbation of bronchial asthma ppted by ? CAP</t>
  </si>
  <si>
    <t>pain over chest operation area_x000D_
Morning FBS= 353mg/dl_x000D_
easy fatigability of 3 weeks duration, global  headache</t>
  </si>
  <si>
    <t>send for CBC, RBS and U/A</t>
  </si>
  <si>
    <t>PR=65/M  BP=124 / 81MMHG,FBS=150MG/DL</t>
  </si>
  <si>
    <t>Same as above  with suboptimal glycemic control</t>
  </si>
  <si>
    <t>NPH 26/14 IU,REFILL DOHGA1C,APPOINT AFTER THREE MONTHS</t>
  </si>
  <si>
    <t>KNOWN TIIDM PT FOR THE LAST 5 YR CURRENTLY ON on NPH 24/12 Am/Pm, PN on Amitriptyline 25 mg po/d, HTN (on lifestyle modification), ASA 81mg Po daily, Atrovastatin 81mg Po daily</t>
  </si>
  <si>
    <t>bp- 130/70 _x000D_
no other positive finding</t>
  </si>
  <si>
    <t>fairly controlled hypertension + ?HHD</t>
  </si>
  <si>
    <t>do echo and refill medications</t>
  </si>
  <si>
    <t>poor controlled HTN + ?HHD</t>
  </si>
  <si>
    <t xml:space="preserve">BP  125  /75  </t>
  </si>
  <si>
    <t xml:space="preserve">no galactorhea _x000D_
10 kg weight loss_x000D_
Menses resumed after OCP for 3 cycles_x000D_
</t>
  </si>
  <si>
    <t xml:space="preserve">V/s stable_x000D_
Cortsiol normal_x000D_
/ FSH/LH/Estardiol  low _x000D_
prola 2.9  TSH 2.1 </t>
  </si>
  <si>
    <t>Reduce Bromo 2.5 mg BID_x000D_
D/C OCP</t>
  </si>
  <si>
    <t xml:space="preserve">P: Secondary amenorrhea 2ry to ? Hyperprolactinoma Done: Bromocripitine 2.5mg PO BID Hx: She presented with amenorrhea for the past 4 years. She gave birth to a healthy girl 5 years back and she had regular menses before that. she was seen at health center and her TFT, FSH results are normal.. her prolactine is found to be very high 250 ( normal is 3-26). brain MRI showed pan sinusitis (chronic, associated diffuse mucosal polyposis) and left sphenoid sinus chronic sinusitis other wise unremarkable brain MRI no intracranial mass, no hydrocephalous seen. She is currently taking bromocriptin 2.5 mg po daily for the past 3 months and she has seen menses for only one day. she has no headache or visual field diefects. or gallactorrhea she doesn't take any medication. she is reffered for endocrinology evaluation._x000D_
_x000D_
</t>
  </si>
  <si>
    <t xml:space="preserve">cough of 1 week duration for which she is taking </t>
  </si>
  <si>
    <t>BP=135 / 75    PR=99 RR=17 FBS=130mg/dl_x000D_
Recorded BP= 130/90, 140/90, 125/80 FBS= 80,210,150,100,96,120,140,160,170,120</t>
  </si>
  <si>
    <t xml:space="preserve">P1= poorly controlledType 2 DM _x000D_
P2= fairly controlled HTN </t>
  </si>
  <si>
    <t>refill medication, add dapagliflozin 5mg po QD</t>
  </si>
  <si>
    <t>P1=Type 2 DM _x000D_
P2= HTN _x000D_
on NPH 50/32 iu SC BID, Atrovastatin,  Amlodipine 5 mg po/d, HCT 25mg PO daily and Enalapril 10 mg po BID,</t>
  </si>
  <si>
    <t xml:space="preserve">TSH 0.097  Vit D 11_x000D_
Ca low Na an dK WNR </t>
  </si>
  <si>
    <t>TSH low with low Ca nd Vit D</t>
  </si>
  <si>
    <t xml:space="preserve">Iatrogenic HT  + Hypocalcemia 2ry to Vit D Deficency </t>
  </si>
  <si>
    <t xml:space="preserve">Plan_x000D_
Reduce Levothyroxin 200 ug 2x/week and 100 ug 5x/week_x000D_
Vit D weekly_x000D_
</t>
  </si>
  <si>
    <t xml:space="preserve">P: Hypothyroidism for 15 years.. post thyroidectomy for beign thyroid nodule ON Thyroxin 100 ug PO/day Hx of hypocalcemia_x000D_
_x000D_
New Complaint_x000D_
on and off hoarseness of voice TSH 56_x000D_
_x000D_
Objective Finding_x000D_
No palpable thyroid swelling_x000D_
_x000D_
Assessment_x000D_
Uncontrolled Hypothyroidism_x000D_
_x000D_
</t>
  </si>
  <si>
    <t>bp 120/70  FBS-113 , 118, 119,</t>
  </si>
  <si>
    <t xml:space="preserve">refill medication and advice </t>
  </si>
  <si>
    <t>refill medication, add MTF 500mg po QD</t>
  </si>
  <si>
    <t>refill medication, add dapagliflozin 5mg po QD_x000D_
to send for ECG,ECHO, ABD U/S and 24 hr protein</t>
  </si>
  <si>
    <t>P1=Type 2 DM _x000D_
P2= HTN _x000D_
on NPH 50/32 iu SC BID, Atrovastatin 20mg,  Amlodipine 5 mg po/d, HCT 25mg PO daily and Enalapril 10 mg po BID,</t>
  </si>
  <si>
    <t xml:space="preserve">FBS  130,92   107  </t>
  </si>
  <si>
    <t xml:space="preserve">CONTROLLED  T2DM     </t>
  </si>
  <si>
    <t>REFILL   AND  APPOINT  AFTER  3  MONTH</t>
  </si>
  <si>
    <t>PR=54/M  BP=136 / 71MMHG</t>
  </si>
  <si>
    <t>Same with good BP control+Bradycardia 2?</t>
  </si>
  <si>
    <t>refill,do ECG</t>
  </si>
  <si>
    <t>P=HTN +PN on amlodipine 5 mg po/d, amitriptyline 25 mg po/d , neurobin 1 tab po/d , atrovastatin 20 mg po day</t>
  </si>
  <si>
    <t xml:space="preserve">Leg pain                    </t>
  </si>
  <si>
    <t>BP=133 / 80_x000D_
ECho( Jan 04 2023= Mild concentric LVH with grade 1 LV diastolic dysfunction and preserved LV systolic function</t>
  </si>
  <si>
    <t>refill medication_x000D_
appoint after 3 month with serial BP recording</t>
  </si>
  <si>
    <t xml:space="preserve">P1=HTN  Losartan 50 MG PO/D, HCT 25mg PO daily_x000D_
P2=?PN _x000D_
P4=DEGENERATIVE LUMBAR SPONDYLOSIS ON AMT 25 MG PO /D , MELOXICAM 15 mg po/day_x000D_
P5= IMPAIRED GLUCOSE TOLERANCE ( HGA1C 6.3)_x000D_
</t>
  </si>
  <si>
    <t>no cough, no SOB, no edema, no visual problem to be evaluted, back pain (previous complaints have reduced markedly), no paresthasia, has dyspepsia, joint mobility good, good balance, good understanding, cooperative, tinites (no virtigo, no asthma, no anemoia)no vitamin C deficency (no gum bleeding), no vitamin B 12 deficency (MCV 85 fl), mebnopause related (no breast mass, no bvaginal dischgarge), no TB infectyion(no weight loss, no cough, no drenching night sweats)</t>
  </si>
  <si>
    <t>sleeps well, walking distance good, muscle strength good,no emotional change, no memory loss , good judgement</t>
  </si>
  <si>
    <t>salt restriction, be actiove, minim ize coffee, prevenmtion of fall, vegitable and fruit dish, legumes dish, vget adequate sun light, use only liquid oil,avoid heavy duties</t>
  </si>
  <si>
    <t>bp- 130/80_x000D_
no other positive finding</t>
  </si>
  <si>
    <t>HTN ON ENALAPRIL 5 MG PO BID+L eft Sacroiliac joint OA + Lumbar spondylosis</t>
  </si>
  <si>
    <t>PR=84/m  BP=137 / 74MMHG,FBS=158MG/DL</t>
  </si>
  <si>
    <t>MTF 1.5GM/1GM,REFILL,DO HGA1C,APPOINT AFTER THREE MONTHS.</t>
  </si>
  <si>
    <t>DM+IHD+RVI on daonil - 10 mg po bid - mtf - 1gm po bid , metoprolol 25 mg po daily , Asa 81 mg po daily , atrovastatin 20 mg po daily</t>
  </si>
  <si>
    <t>easy fatigability, shortness of breath at rest, chest pain, worsening od bilateral leg swelling, palpitation,  of 4 days_x000D_
otherwise no hx of fever, cough, chestpaain, abdominal or urinary symptoms, drug discontinuation</t>
  </si>
  <si>
    <t xml:space="preserve">BP= 85 / 62  PR=65 RR=17 </t>
  </si>
  <si>
    <t>P1-Dilated cardiomyopathy with reduced EF(EF 25-30%) _x000D_
P2-Old Cardioembolic stroke _x000D_
P3-Pulm Htn _x000D_
p4= Hypovolemia</t>
  </si>
  <si>
    <t>Ix (CBC, U/A, RFT, ECG,CXR)</t>
  </si>
  <si>
    <t>P1-Dilated cardiomyopathy with reduced EF(EF 25-30%) P2-Old Cardioembolic stroke _x000D_
P3-Pulm Htn _x000D_
ON SPIRONOLACTONE 25mg PO DAILY WARFARINE 5mg PO DAILY ENALAPRIL 5mg PO BID METOPROLOL 25mg PO BID Updated INR= 3.13</t>
  </si>
  <si>
    <t xml:space="preserve">fatigue_x000D_
bekavioural change_x000D_
headache _x000D_
TSH &amp;lt; 0.005  T4 8.5 </t>
  </si>
  <si>
    <t xml:space="preserve">BO 124/79   PR 104 regular_x000D_
2x3 cm anterior neck swelling moves with deglutition_x000D_
S1 nad s2 </t>
  </si>
  <si>
    <t xml:space="preserve">Toxic MNG on treatment </t>
  </si>
  <si>
    <t xml:space="preserve">Start Propranolol 40 mg/day _x000D_
Escalate Methmazole 20 mg PO BID _x000D_
PPI </t>
  </si>
  <si>
    <t xml:space="preserve">Hyperthyroidism for 15 years _x000D_
ON Methimazole 15 mg PO BID </t>
  </si>
  <si>
    <t>BP=120 / 66</t>
  </si>
  <si>
    <t>P1=HTN_x000D_
P2=OLD ISCHEMIC STROKE(4yrs) on Enalapril 10mg PO BID, Metoprolol 12.5mg PO daily, ASA 81mg PO daily Atorvastatin 20mg PO daily</t>
  </si>
  <si>
    <t xml:space="preserve">no cough, no SOB, no edema,no visual problem evaluted, no back pain, no paresthasia, joint mobility good, good balance, good understanding, cooperative, no obesity, no stress,no psychosocial distress, good dietary habit, no addiction, adhernt to medication, toileting (constiopation), good social inyteraction. remarks (no BPH symptoms)weist circumference 85 cm/ height 168 cm= 0.5 no visceral obesity. FBS 115 mg/dl BP 130/70 mmHG </t>
  </si>
  <si>
    <t>sleeps well, walking distance good,muscle strength good, no emotional chanmge,no memory loss, good judgement</t>
  </si>
  <si>
    <t>good disease course + pt has lost weight intential;ly</t>
  </si>
  <si>
    <t>salty restriction,be acticve, avoid stress, vegitable and fruit dish, legumes dish, prevention of fall, get adequate sun luihht, use only liquid oil, foot care (hygien, wear loose shoe, becareful while cutting nail, keep moisturizing legs with vaslin), keep candy in pockets</t>
  </si>
  <si>
    <t>intermitant vomiting of ingested matter since  he takes MTF</t>
  </si>
  <si>
    <t>PR=66/M  BP=118 / 62MMHG,FBS=153MG/DL</t>
  </si>
  <si>
    <t>Same as above+Dyspepsia?</t>
  </si>
  <si>
    <t>NPH 62/42 IU,MTF 500MG PO DAILY,ADD OMPERAZOLE AND PLASIL,DO SOOL EXAM,STOOL ANTIGEN</t>
  </si>
  <si>
    <t>Known Type 1 DM on NPH 60/40 iu sc bid but he took nph 64/56 iu, metformin 500mg po day , atrovastatin 20mg po day</t>
  </si>
  <si>
    <t>bp-130;/80 _x000D_
no other positive finding</t>
  </si>
  <si>
    <t xml:space="preserve">Retinal screening : done Traction retinal detachment with PDR </t>
  </si>
  <si>
    <t xml:space="preserve">Bp 150/80_x000D_
FBS 130-150 mg/dl </t>
  </si>
  <si>
    <t xml:space="preserve">Type 2 DM with PAD + PDR </t>
  </si>
  <si>
    <t xml:space="preserve">Follwu uo with opthlmologist _x000D_
Add Dapa 10 mg/day _x000D_
Refill enalapril 10mg PO/day Refill ASA_x000D_
Atrova 40 mg PO/day </t>
  </si>
  <si>
    <t xml:space="preserve">P- Known Type 2 DM +KNOWN HTN+ Rt lower extremity PAD_x000D_
</t>
  </si>
  <si>
    <t xml:space="preserve">cough, myalgia,fatigue and rhinorrhe of  5 days duration _x000D_
left ankle pain , swellig and limitation of movement </t>
  </si>
  <si>
    <t>BP- 100/80_x000D_
LEFT ankle mild swelling, and tendernss with pain on dorse flextrion</t>
  </si>
  <si>
    <t>Achillus tendinitis + URT infection R/O CAP</t>
  </si>
  <si>
    <t>CBC, CXR, ESR, ANKLE XRAY_x000D_
COUGH SYRUP, NSAIDs _x000D_
if no imprvemnt link to orthopedic side</t>
  </si>
  <si>
    <t>P- Achillu Tendinitis_x000D_
p- URT infection</t>
  </si>
  <si>
    <t>BP=138 / 61</t>
  </si>
  <si>
    <t>Refill medication_x000D_
Appoint after 3month with serial BP record</t>
  </si>
  <si>
    <t>P1=known hypertensive _x000D_
P2= LT thyroid nodular colloid goiter + cystic degeneration( follow up at surgical )</t>
  </si>
  <si>
    <t xml:space="preserve">PR=69/M  BP=150 / 77MMHG,FBS=150MG /DL </t>
  </si>
  <si>
    <t>Refill,add Glibinclamide 5mg po daily,do HGA1C,appoint after three months.</t>
  </si>
  <si>
    <t>Known HTN on Amlodipine 5 mg PO daily + Diabetics on Metformin 500 mg PO BID + Bilateral Knee OA,Atorvastatin 20 mg po daily,Meloxicum 15 mg po daily</t>
  </si>
  <si>
    <t xml:space="preserve">nausea and decreased apetite </t>
  </si>
  <si>
    <t>fbs - 340 , urine ketone +2</t>
  </si>
  <si>
    <t>DKA with T1DM</t>
  </si>
  <si>
    <t>link to EOPD for further management</t>
  </si>
  <si>
    <t>P1=DM ON NPH 26/18 iu sc bid</t>
  </si>
  <si>
    <t xml:space="preserve">recurrent asthma attack  </t>
  </si>
  <si>
    <t>BP=120 / 74  Home record=126/76,130/80,110/75</t>
  </si>
  <si>
    <t>refill medication _x000D_
Appoint 3month with seral BP record</t>
  </si>
  <si>
    <t xml:space="preserve">P=B. Asthma _x000D_
P2= Known HTN on amlodipine  10mg PO daily </t>
  </si>
  <si>
    <t xml:space="preserve">119/76  FBS=180-no new complaints_x000D_
-Reports she has itchy skin rash </t>
  </si>
  <si>
    <t>bp=119/76  FBS=180-324   RBS=289-454   HGA1C=9.49    TSH=2.4(NORMAL) CREA=0.5</t>
  </si>
  <si>
    <t>POORLY CONTROLLED TYPE 2DM +Allergic skin reaction</t>
  </si>
  <si>
    <t>DC mixtard, Put ON basal -bolus insulin regimen- NPH24/22 and RI 6/4 SC BID , Continue MTF,and atro, add cetrizine 10mg po/day, link to DERMATOLOGY OPD for ALLERGY SCREENING AND TEST, SENIOR CONSULTED</t>
  </si>
  <si>
    <t>P1.T2 DM P2. Dyslipidemia for 10 years initially on PO Meds on ..Mixtard 22/18, MTF 1gm BID, atorvastatin 20mg po daily Updated Ix HgA1c= 9.24 HDL= 45.9, Total Chol= 143.5 LDL= 68.1 TG= 146.3</t>
  </si>
  <si>
    <t xml:space="preserve">PR=63/M  BP=134 / 82MMHG </t>
  </si>
  <si>
    <t>refill,add paracetamol 1gm po PRN</t>
  </si>
  <si>
    <t>HTN on Enalapril 5mg/day  and he is taking HCT 25 mg po/d</t>
  </si>
  <si>
    <t>140,125   122</t>
  </si>
  <si>
    <t>no cough, no SOb, no edema, no visual problem,she has improved markedly (psychotic symptoms hasve subsided, no depression, can wash clothes, assist on cooking food, assist obn baking coffee, sleeps well, eat food at regularly, good hygien but has urinary incontinence rarely frontal lobe syndrome related )adherent to medixcation. remarkls (no breast mass, no vaginal dis charge)</t>
  </si>
  <si>
    <t>sleeps well, walking distance good, muscle strength good, no tremor, memory loss short term memory, no emotional change, judgement (affected, can't write, can't read , forgotten signature, has no self initiation on feeding, but has self initiation for toileting and has self initiation for wasjhing hands and feet)</t>
  </si>
  <si>
    <t>salt restriction, be active, minimize coffee, prevention of fall, vegitable anmd fruit dish, legumes dish,get adequate sun light</t>
  </si>
  <si>
    <t>old stroke, MDD, hypertension</t>
  </si>
  <si>
    <t>complains urinary urgency frequency and flank pain</t>
  </si>
  <si>
    <t>bp- 120/80_x000D_
 no other positive finding</t>
  </si>
  <si>
    <t>fairly controlled HTN + cystitis</t>
  </si>
  <si>
    <t>P1= HTN on Atorvastatin 20mg po QD and amlodipine 5 mg po daily</t>
  </si>
  <si>
    <t>BP=120-135/70-80</t>
  </si>
  <si>
    <t xml:space="preserve">refill medication_x000D_
appoint after 3 month with serial Bp record </t>
  </si>
  <si>
    <t>P1=CHOLELITHIASIS _x000D_
P2= HTN ON ENALAPRIL 5MG DAILY AND HCT 12.5MG PO DAY</t>
  </si>
  <si>
    <t>claims she has 2 episode of hypoglycemia 55mg/dl at night</t>
  </si>
  <si>
    <t>bp=115 / 79    FBS=  100MG/DL</t>
  </si>
  <si>
    <t>P- T1DM + HYPOGLYCEMIA</t>
  </si>
  <si>
    <t>Make NPH=26/12  ,   RI  10/6, Appoint wit HBGM,HGA1C, COUNSELED</t>
  </si>
  <si>
    <t>P- T1DM 4 years on - NPH 26/16 IU SC daily - RI 10/6 IU SC daily</t>
  </si>
  <si>
    <t>no cough, no SOB, no edema, no visual problenm, no back pain,, no paresthasia, good self care FBS 140 mg/dl BP 140/80 mmHg</t>
  </si>
  <si>
    <t>sleeps well, walking distance good,muscle strength good,no emotional change, no memory loss but forgetyfulness, good judgement</t>
  </si>
  <si>
    <t>salkt restriction, be active,minimize coffee, vegitable and fruit dfish, legume dish,get adequate sun light, prevention of gfalkl, foot care (wear loose shoe, becareful while cutting nail, hygien, keep moisturizing legs with vaslin), keep candy in pockets</t>
  </si>
  <si>
    <t>FBS=123,97,133_x000D_
BP=130/70,140/80,150/80, BP repeated at OPD= 150/70</t>
  </si>
  <si>
    <t>appoint after 3 month with serial BP and FBS record_x000D_
refill medication</t>
  </si>
  <si>
    <t>P1=T2 DM on metformin 1000mg/1000mg, Daonil 10 mg BID_x000D_
P2=HTN enalapril 10 mg PO BID_x000D_
P3=Dyslipidemia; Atrovastatin 20 m po/d</t>
  </si>
  <si>
    <t>no cough, no SOB, no edema, no visual problem, good self catre, adherent to medication, FBBS 120 mg/dl BP 120/70 mmHg</t>
  </si>
  <si>
    <t>sleeps well, walking distance good, no emotional chanmge, muscl strength good, no memory loss, good judgement</t>
  </si>
  <si>
    <t>salt restrictyion, be active, minimize coffee, preven tion of fall, vegitable and fruiy fdish,legumes dish, get adequate sun light</t>
  </si>
  <si>
    <t xml:space="preserve">fbs  83 ,90     bp  bp 193/109  </t>
  </si>
  <si>
    <t xml:space="preserve">htn  urgency  +?urgency+t2dm  </t>
  </si>
  <si>
    <t xml:space="preserve">up date   oft   lipid profile and repeat  bp  </t>
  </si>
  <si>
    <t xml:space="preserve"> T2 DM + HTN;</t>
  </si>
  <si>
    <t>complains cough and bilateral chest pain</t>
  </si>
  <si>
    <t>bp-100/60 _x000D_
resp- clear chest _x000D_
 no other positive finding</t>
  </si>
  <si>
    <t>fairly controlled HTN + ?CAp</t>
  </si>
  <si>
    <t>HTN on amlodepine 5 mg daily</t>
  </si>
  <si>
    <t>BP=120 / 61_x000D_
FBS=161,165</t>
  </si>
  <si>
    <t>P1=TIIDM on Mixtard 26/14, MTF 500 mg day Atorvastatin 40 mg/d_x000D_
P2=HTN on Atenolol 50 mg/d, Amlodipine 10 mg/d,</t>
  </si>
  <si>
    <t>BP=131 / 72    PR=97 RR=18 _x000D_
Recorded BP= 130/80,140/82, 122/72</t>
  </si>
  <si>
    <t>P1: Newly diagnosed HTN _x000D_
P2= Old Ischemic stroke _x000D_
P3= Latent stage sphilis (MANAGED FOR 3 WKS)</t>
  </si>
  <si>
    <t>refill medication_x000D_
appoint with Ix</t>
  </si>
  <si>
    <t xml:space="preserve">P1: Newly diagnosed HTN _x000D_
P2= Old Ischemic stroke _x000D_
P2: Latent stage sphilis _x000D_
 amlodipine 10 mg po daily, enalapril 5mg po QD, ASA 81 mg po daily and atrovastatin 40mg po daily </t>
  </si>
  <si>
    <t xml:space="preserve">BP= 126 / 61  PR=69 RR=17 </t>
  </si>
  <si>
    <t>P1= ?PN ON AMT - _x000D_
P2= Early degenerative spondylosis</t>
  </si>
  <si>
    <t xml:space="preserve">P1= ?PN ON AMT - _x000D_
P2= Early degenerative spondylosis L/S_x000D_
25 MG PO DAILY , NEUROBION 1 TAB PO DAILY </t>
  </si>
  <si>
    <t xml:space="preserve">complain  epigastric   pain </t>
  </si>
  <si>
    <t xml:space="preserve">bp  148/70     fbs  115   </t>
  </si>
  <si>
    <t xml:space="preserve">relink to  senior  </t>
  </si>
  <si>
    <t>Known Hypertensive + Known DM + NYHA class 3 stage c CHF 2ry to ? HHD r/o IHD + Peripheral neuropathy + ? HCC</t>
  </si>
  <si>
    <t>WHITE PATCHES OVER MULTIPLE SITES OF SCALP</t>
  </si>
  <si>
    <t>TAKE MEDICATION ADEREHERTLY</t>
  </si>
  <si>
    <t>Dry cough of 1 week duration</t>
  </si>
  <si>
    <t xml:space="preserve">BP= 105 / 64   PR=74 RR=17 </t>
  </si>
  <si>
    <t>B.asthma(8yrs) on salbutamol prn_x000D_
P- asym. cholethisis _x000D_
P2- Bilateral nephrolithisis</t>
  </si>
  <si>
    <t>refill salbutamol, add beclomethasone BID</t>
  </si>
  <si>
    <t>B.asthma(8yrs) on salbutamol prn_x000D_
P- asym. cholethisis _x000D_
P2- Bilateral nephrolithisi s- flank pain, ruq pain</t>
  </si>
  <si>
    <t xml:space="preserve">bp   112/64  </t>
  </si>
  <si>
    <t>Hypercholesterolaemia</t>
  </si>
  <si>
    <t>bp- 140/80, fbs - 120</t>
  </si>
  <si>
    <t>well controlled T2dm+ htn+ PN</t>
  </si>
  <si>
    <t>P1=T2DM NPH 34/24 IU BID, metformin 500 mg po BID, atrovastatin 20 mg po/d P2= HTN on enalapril 10 mg daily ,HCT 25mg PO daily , , ASA 81 mg po/d, P3= PN amitriptyline 25 mg po/d and neurobin 1 tab po/d</t>
  </si>
  <si>
    <t xml:space="preserve">productive cough of 1 week, night sweat,  _x000D_
 has finished medication 1 week </t>
  </si>
  <si>
    <t>BP= 118 / 76 PR=71 RR=18 FBS= 278_x000D_
recorded FBS= 186, 270, 200</t>
  </si>
  <si>
    <t xml:space="preserve">P1= poorly controlled Type I DM_x000D_
</t>
  </si>
  <si>
    <t>send for CBC, U/A_x000D_
refill mediation</t>
  </si>
  <si>
    <t>P1= Type I DM_x000D_
on NPH 12/6</t>
  </si>
  <si>
    <t xml:space="preserve">left chest lesion   </t>
  </si>
  <si>
    <t xml:space="preserve">skin  infection  </t>
  </si>
  <si>
    <t xml:space="preserve">give  cloxacillin  </t>
  </si>
  <si>
    <t xml:space="preserve"> allergic conjuctivitis</t>
  </si>
  <si>
    <t>Appointment on 7/05/2016_x000D_
make amlodipine 10mg PO daily_x000D_
Link to ophta</t>
  </si>
  <si>
    <t xml:space="preserve">P1=Newly Diagnosed HTN Amlodipin 5mg PO daily_x000D_
P2=HAEMORRHAGIC DAI + ACUTE INTRAVENTRICULAR HAEMORRHAGE(RESOLVED) + RIGHT SYLVIAN FISSURE SUBARACHNOID HAEMORRHAGE(RESOLVED) + LEFT ZYGOMATIC FRACTURE </t>
  </si>
  <si>
    <t xml:space="preserve">fbs  104,105  95   serum  vitamin   9.99  </t>
  </si>
  <si>
    <t xml:space="preserve">fbs  102 ,105  123   </t>
  </si>
  <si>
    <t xml:space="preserve">controlled  t2dm  +vitamin   d  deficiency  </t>
  </si>
  <si>
    <t xml:space="preserve">refill and give  vitamin  d  </t>
  </si>
  <si>
    <t>MDD + GAD + PN + ?Calcaneal spur</t>
  </si>
  <si>
    <t>fbs- 121, 125, 101</t>
  </si>
  <si>
    <t>fairly controlled T1dm</t>
  </si>
  <si>
    <t>Type I DM 4 months post op days amputation of right index finger for indication of dry gangrene</t>
  </si>
  <si>
    <t xml:space="preserve">complain    numbness to  all extremities  </t>
  </si>
  <si>
    <t xml:space="preserve">bp    185/70    190/90    131/89  </t>
  </si>
  <si>
    <t xml:space="preserve">the  same+?osteoporosis </t>
  </si>
  <si>
    <t xml:space="preserve">refill  and  send  rft  ,lipid profile  </t>
  </si>
  <si>
    <t>bp- 150/70</t>
  </si>
  <si>
    <t>refill mmedications</t>
  </si>
  <si>
    <t>crohn disease+ newly diagnosed HTN</t>
  </si>
  <si>
    <t>controlled  RHEUMATIOID ARTHRITIS</t>
  </si>
  <si>
    <t xml:space="preserve">complains headache no fever </t>
  </si>
  <si>
    <t>bp- 100/70_x000D_
no other positive finding</t>
  </si>
  <si>
    <t>improving+ tension headache</t>
  </si>
  <si>
    <t>reassure and send home with anti pain</t>
  </si>
  <si>
    <t>uti + dyspepsia</t>
  </si>
  <si>
    <t>Anemia 2rt to ?</t>
  </si>
  <si>
    <t xml:space="preserve">bp  130/70  100/70  </t>
  </si>
  <si>
    <t xml:space="preserve">controlled  htn+  epilepsy  </t>
  </si>
  <si>
    <t>refill and  appoint  after 1 month</t>
  </si>
  <si>
    <t xml:space="preserve">   known   HTN  (uncontrolled )+ SEIZURE D/O 2 TO ? +        ? CAP R/O TB       </t>
  </si>
  <si>
    <t>COE (treated) + ? LPR</t>
  </si>
  <si>
    <t xml:space="preserve">refill medications and advice </t>
  </si>
  <si>
    <t xml:space="preserve">prednisolone 10 mg  daily  , add indomethacin 25 mg po tid - appt after 2 weeks - </t>
  </si>
  <si>
    <t xml:space="preserve">bilateral knee pain - on prednisolone 20  mgpo daily for the past1  months </t>
  </si>
  <si>
    <t xml:space="preserve">he was at AEOPD week back with a Dx of newly diagnosed T1DM + DKA and discharged ketone free_x000D_
- otherwise no new complain </t>
  </si>
  <si>
    <t>BP: 122 / 83 _x000D_
FBS: ??</t>
  </si>
  <si>
    <t>RBS, U/A, S/E</t>
  </si>
  <si>
    <t xml:space="preserve">newly diagnosed T1DM on NPH 26.14iu sc bid, and atrovastatin 20mg po daily </t>
  </si>
  <si>
    <t>bp - 108 / 84</t>
  </si>
  <si>
    <t>linked from aeopd - known type 2 dm  + dyspepsia 2t  o ? - on nph 20/10 iu sc bid ,</t>
  </si>
  <si>
    <t xml:space="preserve">BP:101 / 67_x000D_
FBS: 74   HgA1c: 6.3 </t>
  </si>
  <si>
    <t>vitamin  d    26     reference   normal  30-100</t>
  </si>
  <si>
    <t>give  vitamin  d  50,000  iu  po/week for 2  month</t>
  </si>
  <si>
    <t xml:space="preserve">   ? PN + lipoma   </t>
  </si>
  <si>
    <t xml:space="preserve">Rt flank pain,  reddish discoloration urine color change , mild headache &gt;1 weeks duration  </t>
  </si>
  <si>
    <t xml:space="preserve">stable v./s                               </t>
  </si>
  <si>
    <t xml:space="preserve">same 1                        </t>
  </si>
  <si>
    <t xml:space="preserve">inx                                    </t>
  </si>
  <si>
    <t>dc meds for &gt; 1week because of financial reasons - complains bilateral lower extremity swelling (resolved now) with easy fatiguability - couldn't work because of fatigue</t>
  </si>
  <si>
    <t>BP-112 / 80 PR-96 R INR-not done chest - good air entry CVS - JVP is flat s1 and s2are heard murmur of MR flat abdomen, midline surgical scar visible dilated tortuous veins at ;eft flanks no ascites hypopigmented circular rash over the grade 1 edema visible dilated tortious veins over the lower extremities (Left&gt;right)</t>
  </si>
  <si>
    <t>- Frusemide 40mg PO BID - Salt restriction - Dermatologic evaluation - to cardiac clinic with Inv</t>
  </si>
  <si>
    <t>P1=Pulmonary TB(completed treatment) P2=HFrEF (20%) 2ry to non ischemic DCMP ECHO- Severe biventricular Systolic dysfunction with sever secondary MR, mild - mod PHTN EF- 20% Apical thrombus P3= ACUTE THROMBOSIS (IJV AND SVC) P4= DILI (resolved) on metoprolol 25mg po bid Frusemide 40mg PO Daily Enalapril 5 mg PO BID Warfarin 5 mg PO/day (06/13/2015) Spironolactone 25 mg PO/day,</t>
  </si>
  <si>
    <t xml:space="preserve">pt is not present ( his mother ) </t>
  </si>
  <si>
    <t xml:space="preserve">well controlled Seizure on phenytoin 25mg po every other day </t>
  </si>
  <si>
    <t>bp=101/60 pr=75  _x000D_
ft4=31 high ft3=6.34N)</t>
  </si>
  <si>
    <t xml:space="preserve">make PTU 200/100/200 PO TID CONTINUE OTHES APPOINT AFTE 6 WK  WITH F T4 </t>
  </si>
  <si>
    <t>bp - 81 18 123 / 79</t>
  </si>
  <si>
    <t xml:space="preserve">demonstrate proper inhaler using tech _x000D_
- update inx   for mrc appt ( 13/5/16 ) </t>
  </si>
  <si>
    <t>: Asthma COPD Overlap on beclomethasone 3puff bid and salbutamol puff prn</t>
  </si>
  <si>
    <t>BP: 110 / 70_x000D_
 ECHO--MILD LVH AND GRADE 1 DIASTOLIC DYSFUNCTION</t>
  </si>
  <si>
    <t>Well controlled HTN +HHD</t>
  </si>
  <si>
    <t xml:space="preserve">Refill and appoint   </t>
  </si>
  <si>
    <t xml:space="preserve">post BMG urethroplasty was done for penile urethral stricture + HTN on Amlodipine 10mg Po/day </t>
  </si>
  <si>
    <t xml:space="preserve">NO NEW COMPLIANT _x000D_
NO EDEMA CLEAR CHEST </t>
  </si>
  <si>
    <t xml:space="preserve">BP =93/49 PR= 70 _x000D_
CBC =WNR  CR=0.7   LFT WNR  FBS=99 </t>
  </si>
  <si>
    <t>HF 2 to Ischemic DCMP ASA 81 mg po/d, atorvastatin 40 mg po/d, enalapril 5 mg po/d, lasix 20 mg po/d, spironolactone 12.5 mg po/d, metoprolol 12.5 mg po/d</t>
  </si>
  <si>
    <t>refill and  appoint after  2 month</t>
  </si>
  <si>
    <t>fbs - 100-125-180</t>
  </si>
  <si>
    <t xml:space="preserve">serial fbs records - 2 month appt </t>
  </si>
  <si>
    <t xml:space="preserve">type 1 dm on nph 24\12 iu am/pm , ri 5\5/ 5iu sc tid </t>
  </si>
  <si>
    <t xml:space="preserve">BP =110/60 PR= 65 CR=0.5 BUN=9 T.CHOL=158  TGL= 253 HDL = 45 LDL= 67  FBS=116 </t>
  </si>
  <si>
    <t xml:space="preserve">HTN + Right Proximal CCA Aneurysm+ prediabetes </t>
  </si>
  <si>
    <t xml:space="preserve">continue meds HGA1C </t>
  </si>
  <si>
    <t>HTN + Right Proximal CCA Aneurysm_x000D_
ON Amlodipine 5x1, enalapril 5x1, metoprolol 50x1 and atorvastatin 20x1,</t>
  </si>
  <si>
    <t>he was diagnosed with T2DM 3 years back on was on unspecified PO meds BID and discontinued after 8 months because his PG corrected</t>
  </si>
  <si>
    <t>BP= 124 / 81  PR=69 RR=18 FBS= 96</t>
  </si>
  <si>
    <t>P1-Old ischemic stroke _x000D_
P2-Chronic Lt Maxillary sinusitis _x000D_
P3- ? IGT</t>
  </si>
  <si>
    <t>P1-Old ischemic stroke _x000D_
P2-Chronic Lt Maxillary sinusitis -On ASA 81 mg po/d Atrovastatin 40 mg po/d</t>
  </si>
  <si>
    <t>Known HTN on Amlodipine 5mg po daily and HCT 25 MG PO daily p2. TMNG on PTU 100mg po d and propranol 40 mg po daily</t>
  </si>
  <si>
    <t xml:space="preserve">BP =131/90  _x000D_
ECG= LVH ECHO(done on september  29/2016) mild LVH ,CRVHD(mild to moderate MR ) EF =65% </t>
  </si>
  <si>
    <t xml:space="preserve">CONTINUE MEDS  ADD  OMEPRAZOLE 20 MG PO/D  LIPID PROFILE </t>
  </si>
  <si>
    <t xml:space="preserve">bp    152/91 FBS  </t>
  </si>
  <si>
    <t xml:space="preserve">UP  DATE  OFT   </t>
  </si>
  <si>
    <t>GTC seizure 20 to ?=HTN+T2DM</t>
  </si>
  <si>
    <t>She is complaining Lt knee joint pain of 5 months duration</t>
  </si>
  <si>
    <t>BP: 148 / 88    147 / 86</t>
  </si>
  <si>
    <t xml:space="preserve">Poor bp control + left knee pain 20? </t>
  </si>
  <si>
    <t xml:space="preserve"> Lt knee joint x- ray</t>
  </si>
  <si>
    <t xml:space="preserve">p1: Known dyslipidemia on atrovastatin 20mg po daily_x000D_
P2: Known HNT on enalapril 10mg po daily </t>
  </si>
  <si>
    <t>BP - 137/83             PR - 90_x000D_
HBPM: 124-136_x000D_
SMBG (FBS records): 96 - 133 mg/dl</t>
  </si>
  <si>
    <t>HTN with Good BP Control + T2DM with Good Glycemic Control + Costochondritis</t>
  </si>
  <si>
    <t>Enalapril 10x2, HCT 25x1, MTF 1000x2, atorvastatin 20x1, RTC 3/12 with SBMG, HbA1C, LDL-C, Urine/A, RFTs</t>
  </si>
  <si>
    <t>HTN + T2DM + Costochondritis</t>
  </si>
  <si>
    <t xml:space="preserve">COMPLAIN  NUMBNESS TO  ALL LOWER  EXTRIMITIES  </t>
  </si>
  <si>
    <t>THE  SAME   +OSTEOPOROSIS</t>
  </si>
  <si>
    <t>SEND  SERUM  VITAMIN  D  LEVEL</t>
  </si>
  <si>
    <t>KNOWN DISLIPEDEMIA PT ON FOLLOW UP(ON Omega 3 fatty acids 1 TAB PO DAILY FOR 3 MONTHS)</t>
  </si>
  <si>
    <t>umbosacral radiculopathy on amitriptlin 12.5 mg po daily,neurobin 1 tab po daily</t>
  </si>
  <si>
    <t>REFILL MEDICATIO</t>
  </si>
  <si>
    <t>FBS     200</t>
  </si>
  <si>
    <t xml:space="preserve">UP  DATE  OFT  LIPID  PROFILE  </t>
  </si>
  <si>
    <t xml:space="preserve">SEND  ECHO  </t>
  </si>
  <si>
    <t>known HTN (uncontrolled )+ SEIZURE D/O 2 TO ? + ? CAP R/O TB</t>
  </si>
  <si>
    <t>BP - 138/73           PR - 91</t>
  </si>
  <si>
    <t xml:space="preserve">HTN with Good BP Control + T2DM + Dyslipidemia + Peripheral Neuropathy </t>
  </si>
  <si>
    <t xml:space="preserve">Metformin 500x2, enalapril 10x2, amlodipine 10x1, atorvastatin 40x1, amitriptyline 25x1, pantoprazole 40mg PO/d, RTC 2/12 with Cr, FBS, HbA1c and LDL-C </t>
  </si>
  <si>
    <t xml:space="preserve">HTN + T2DM + Dyslipidemia + Peripheral Neuropathy </t>
  </si>
  <si>
    <t xml:space="preserve">has inability to concieve despite she is not on contraceptive ,she has hx of one abortion at 3rd month  2 yrs back ,she has hx of hot intolerance for past 2 month and palpitation  no menstrual irregularity </t>
  </si>
  <si>
    <t xml:space="preserve">BP =140/90 ( home recordings =137/83 ) _x000D_
ABDOMINAL US= Polycystic disease involving (kidney, liver and pancreas)_x000D_
Nephrolithiasis_x000D_
small myoma_x000D_
</t>
  </si>
  <si>
    <t>ADPKD+Multiple hepatic Cysts 2nd ADPKD+ infertility 2ndry?</t>
  </si>
  <si>
    <t xml:space="preserve">amlodipine 10 mg po/d  hga1c ,TFT  RFT U/A  </t>
  </si>
  <si>
    <t>Bilateral Enlarged Kidneys with multiple CYSTS + Multiple hepatic Cysts 2nd ADPKD  ON amlodipine 10 mg po daily</t>
  </si>
  <si>
    <t>easy fatigability, shortness of breath at rest, chest pain, worsening od bilateral leg swelling, palpitation, of 4 days otherwise no hx of fever, cough, chestpaain, abdominal or urinary symptoms, drug discontinuation</t>
  </si>
  <si>
    <t>BP= 85 / 62 PR=65 RR=17</t>
  </si>
  <si>
    <t>P1-Dilated cardiomyopathy with reduced EF(EF 25-30%) P2-Old Cardioembolic stroke P3-Pulm Htn p4= Hypovolemia</t>
  </si>
  <si>
    <t>refill medication_x000D_
senior consulted enalapril to be deescalated to 2.5 mg po BID</t>
  </si>
  <si>
    <t xml:space="preserve">P1-Dilated cardiomyopathy with reduced EF(EF 25-30%) _x000D_
P2-Old Cardioembolic stroke _x000D_
P3-Pulm Htn _x000D_
ON SPIRONOLACTONE 25mg PO DAILY WARFARINE 5mg PO DAILY ENALAPRIL 5mg PO BID METOPROLOL 25mg PO BID </t>
  </si>
  <si>
    <t xml:space="preserve">fb s- 125-190-200_x000D_
 rbs - 380 - </t>
  </si>
  <si>
    <t xml:space="preserve">make nph - 30/20  serial fbs record - 1 month - rmopd </t>
  </si>
  <si>
    <t>known T2D on NPH 28\18IU</t>
  </si>
  <si>
    <t xml:space="preserve">xray - bilateral iliac crest enthesopathy seen _x000D_
Normal appearing hip joints -recomm hip mri </t>
  </si>
  <si>
    <t xml:space="preserve">add analgesics and  appt  1 month  _x000D_
- consider hip mri </t>
  </si>
  <si>
    <t xml:space="preserve">Rt hip pain of 1 year radiated to back </t>
  </si>
  <si>
    <t>P=HTN_x000D_
P2= Type 2 DM _x000D_
P3= Ischemic stroke_x000D_
P4= left knee OA</t>
  </si>
  <si>
    <t>refill medication_x000D_
add meloxicam 15 mg po QD</t>
  </si>
  <si>
    <t>P=HTN_x000D_
P2= Type 2 DM _x000D_
P3= Ischemic stroke( &gt; 2 yrs) + PN ; on MTF 850 mg po daily,ASA 81 mg po/d Atorvastatin 40 mg po/d Amlodipine 10 mg po/d, Amitriptyline 12. 5</t>
  </si>
  <si>
    <t xml:space="preserve">BP =142/81 PR= 82 </t>
  </si>
  <si>
    <t xml:space="preserve">start amlodipine 5mg po/d </t>
  </si>
  <si>
    <t>RVI + HTN + Old right side hemiparesis 2ry to? ON amlodipine and enalapril ( but he never took his medications)</t>
  </si>
  <si>
    <t xml:space="preserve">Bilateral sub-mammary skin fold reddish lesions of 02 weeks </t>
  </si>
  <si>
    <t xml:space="preserve">BP - 128/73           PR - 90_x000D_
Bilateral sub-mammary skin fold erythematous lesion </t>
  </si>
  <si>
    <t>NPH 22/20IU SC BID, MTF 1000mg PO BID, bisoprolol 5x1, amlodipine/valsartan 5/160mg 1 tab PO/d, atorvastatin 20mg PO/d, clotrimazole cream BID, fusidic acid cream BID, RTC 2/52 with Cr, LDL-C, HbA1c, vitamin D level and Ca++</t>
  </si>
  <si>
    <t xml:space="preserve">bp =105/70 fbs104.113 </t>
  </si>
  <si>
    <t>T2DM + Schizophrenia on metformin 1000mg po bid, glibenclamide 5mg po daily chlorpromazine 100mg po bid.</t>
  </si>
  <si>
    <t xml:space="preserve">BP=139 / 88     PR=94 RR=18  FBS= 189_x000D_
</t>
  </si>
  <si>
    <t>P1= HTN _x000D_
P2=IGT</t>
  </si>
  <si>
    <t>P1= HTN _x000D_
P2=TYPE 2 DM ON LSMON ENALAPRIL 10 _x000D_
MG PO BID, Atorvastatin 40mg po QD</t>
  </si>
  <si>
    <t xml:space="preserve">Left side severe headache with blurred vision of 01 week </t>
  </si>
  <si>
    <t>BP -  180/80          PR - 78_x000D_
ECG -  Q waves on inferior leads and T wave inversions on lateral chest leads _x000D_
Cr - 0.7, LDL-C - 172 mg/dL</t>
  </si>
  <si>
    <t xml:space="preserve">HTN (Newly Dxed) + R/O IHD + Dyslipidemia + R/O Pituitary Tumor </t>
  </si>
  <si>
    <t xml:space="preserve">Amlodipine 10mg PO/d, enalapril 5mg PO BID, RTC with Echo and brain MRI </t>
  </si>
  <si>
    <t>refill medication, add metformin 500mg po QD_x000D_
return with HbA1C and lipid profile after 3 months</t>
  </si>
  <si>
    <t>he is a person with hearing loss making communication difficult</t>
  </si>
  <si>
    <t>BP 130/91 FBS 123</t>
  </si>
  <si>
    <t>sub optimal bp and fair glycemic control</t>
  </si>
  <si>
    <t>refill and appoint, advice on LSM</t>
  </si>
  <si>
    <t>p1:  T2DM +HTN N NPH 70/50IU_x000D_
P2: HTN on ENALPRIL10MG/5MG PO BID , METFORMIN 500MG PO BID</t>
  </si>
  <si>
    <t xml:space="preserve">bp =116/49   pr=  64 _x000D_
arterial and venous doppler =no DVT   subcutaneous edema </t>
  </si>
  <si>
    <t xml:space="preserve">Lisinopril 10mg PO/d, HCT 12.5x1 and atenolol 25x1,RTC 2/12 </t>
  </si>
  <si>
    <t>HTN + Bell's Palsy + R/O PAD_x000D_
ON Lisinopril 10mg PO/d, HCT 25x1 and atenolol 25x1,</t>
  </si>
  <si>
    <t xml:space="preserve">FBS: 85   95   110 </t>
  </si>
  <si>
    <t>Known RVI ( on HAART) + Good glycemic control</t>
  </si>
  <si>
    <t>BP  - 136/81     PR - 106_x000D_
FBS - 149mg/dL</t>
  </si>
  <si>
    <t xml:space="preserve">Fair BP Control + Poor Glycemic Control </t>
  </si>
  <si>
    <t>Amlodipine 5mg PO/d and NPH 28/18, RI 4/4, RTC 2/12 with HbA1c and Cr</t>
  </si>
  <si>
    <t>Hydronephrosis + Right Nephrolithiasis + T1DM + HTN with Poor BP Control</t>
  </si>
  <si>
    <t>LAST EPISODE BEING A WEEK BACK - EPISODES HAS BECOME LESS FREQUENT -</t>
  </si>
  <si>
    <t>BP -104 / 71</t>
  </si>
  <si>
    <t xml:space="preserve">complain  filling  of  hotness   to  her    head and  neck   and facial burning  senstion  for this she  has follw  up  at  zawditu  hospital and taking  amitritil;ine  and  neurobin    and  also  complain  hot  intolerance   and  numbness to  all  extrimities    </t>
  </si>
  <si>
    <t xml:space="preserve">mri  brain  1  month  back  normal  </t>
  </si>
  <si>
    <t xml:space="preserve">perigheral  neuropathy?+?toxic goiter  </t>
  </si>
  <si>
    <t xml:space="preserve">send neck u/s  ,TFT ,   VITAMIN  D  LEVEL  </t>
  </si>
  <si>
    <t>nasal pain 2ry to ?</t>
  </si>
  <si>
    <t xml:space="preserve">BP= 183 / 83  PR= 71 RR=18 </t>
  </si>
  <si>
    <t xml:space="preserve">P1= poorly controlled Known HTN _x000D_
P2= TMNG </t>
  </si>
  <si>
    <t xml:space="preserve">P1= Known HTN _x000D_
P2= TMNG _x000D_
on PTU 100mg po QD and propranolol 40 mg po daily, Amlodipine 5mg po daily and HCT 25 MG PO daily </t>
  </si>
  <si>
    <t>BP - 147/71               PR - 74_x000D_
HbA1c - 6.7%, LDL-C- 39mg/dl_x000D_
Mild LVH with Grade I DD</t>
  </si>
  <si>
    <t xml:space="preserve">T2DM with Good Glycemic Control + HTN with Fair BP Control </t>
  </si>
  <si>
    <t>Amlodipine 10mg PO daily, enalapril 10x2, NPH 24/16 and MTF 1000x2, atrovastatin 20x1, RTC 3/12 with Cr and urine/A</t>
  </si>
  <si>
    <t>headache unilateral has some improvement after  amitryptyline</t>
  </si>
  <si>
    <t xml:space="preserve">BP =110/80 PR= 90 _x000D_
brain MRI =partially empty sella ,other wise  normal brain MRI ,NO evidence of hydrocephalus or intracranial mass </t>
  </si>
  <si>
    <t>HTN + Dyslipidemia + Cervical spondylosis + Partially Empty Sella</t>
  </si>
  <si>
    <t xml:space="preserve">refil ,link to neurology </t>
  </si>
  <si>
    <t xml:space="preserve">HTN + Dyslipidemia + Cervical spondylosis + Partially Empty Sellaamlodipine 5mg po/d, atrovastatin 20 mg po/d and amitriptyline 25mg po daily acetazolamide 250 mg /d amitryptylin25 mg po/d_x000D_
</t>
  </si>
  <si>
    <t>BP - 116/63             PR - 60_x000D_
INR - 3.19</t>
  </si>
  <si>
    <t>Cor pulmonale 2ry Severe Pulmonary HTN 2ry PTE + ?Prostatic Ca + HTN + Left proximal and distal DVT + Left thigh lipoma</t>
  </si>
  <si>
    <t xml:space="preserve">Warfarin 5mg PO/d and amlodipine 5mg PO/d, RTC 1/12 with INR </t>
  </si>
  <si>
    <t>bp =150 /80 (home recordings  160/90  )  pr= 87  INR not determined   fbs= 120v</t>
  </si>
  <si>
    <t>poor bp +good glycemic control</t>
  </si>
  <si>
    <t xml:space="preserve">make amlodipine 10 mg po /d  refil others </t>
  </si>
  <si>
    <t>HFmrEF 2ry to DCMP + A.Fib + T2DM + HTN</t>
  </si>
  <si>
    <t xml:space="preserve">patient is absent </t>
  </si>
  <si>
    <t>focal to bilateral seizure disorder</t>
  </si>
  <si>
    <t>refill the medication(Phenobarbitone (Phenobarbital) - 100mg - Tablet po/d)</t>
  </si>
  <si>
    <t xml:space="preserve">BP=_x000D_
FBS =  </t>
  </si>
  <si>
    <t xml:space="preserve">P1= fairly controlled T2DM </t>
  </si>
  <si>
    <t>refill medication_x000D_
Advise on LSM</t>
  </si>
  <si>
    <t>P1= T2DM _x000D_
on MTF 500mg po BID</t>
  </si>
  <si>
    <t>headache unilateral has some improvement after amitryptyline</t>
  </si>
  <si>
    <t xml:space="preserve">BP =110/80 PR= 90 </t>
  </si>
  <si>
    <t>refil ,link to neurology</t>
  </si>
  <si>
    <t>HTN + Dyslipidemia + Cervical spondylosis + Partially Empty Sellaamlodipine 5mg po/d, atrovastatin 20 mg po/d and amitriptyline 25mg po daily acetazolamide 250 mg /d amitryptylin25 mg po/d</t>
  </si>
  <si>
    <t>BP=105/60      PR =74/min_x000D_
Chest-clear</t>
  </si>
  <si>
    <t>Ass't- ?Migrain headache</t>
  </si>
  <si>
    <t>Plan- CBC, urine analysis,</t>
  </si>
  <si>
    <t>unilateral headache of 1 yr, worsened with voice and light_x000D_
no known chronic illness_x000D_
No vomiting, fever _x000D_
no urinary symptoms</t>
  </si>
  <si>
    <t>Ass't - poorly controlled DM</t>
  </si>
  <si>
    <t>Plan-Increase NPH to 12/10</t>
  </si>
  <si>
    <t>P- Known DM+ LBP_x000D_
  NPH=10/8_x000D_
Hg A1C=10.2_x000D_
FBS=157,167,163_x000D_
Creat=0.1, urea=7</t>
  </si>
  <si>
    <t>palpitation decreased_x000D_
no other compliant</t>
  </si>
  <si>
    <t>PR=84/min_x000D_
LGS-anterior neck swelling</t>
  </si>
  <si>
    <t>Ass't- same</t>
  </si>
  <si>
    <t>Plan- continue PTU 200mg TID and Propranolol 40mg BID</t>
  </si>
  <si>
    <t>P1- toxic multi nodular goiter_x000D_
    on PTU 200mg po TID_x000D_
         Propranolol 40mg BID_x000D_
TSH=0.010(0.3-4.5), FTF=1.21(N), FT3=4.8(2-4.2)_x000D_
_x000D_
lAST TSH=0.005</t>
  </si>
  <si>
    <t>joint pain and swelling on bilateral knee ankle, and right wrist joint(intially it started from rt knee joint later involved multiple site)_x000D_
she also complains burning sensation and numbness on soles of foot and bilateral arms</t>
  </si>
  <si>
    <t>STABLE BP 110/70_x000D_
Right knee joint U/S =  right knee MTF osteoartheritis</t>
  </si>
  <si>
    <t>same + r/o HIV associated artheritis+ peripheral neuropathy</t>
  </si>
  <si>
    <t>send FBS, RF, ACCPA_x000D_
indomethacin 50mg po/d_x000D_
pregabalin 75mg po/d</t>
  </si>
  <si>
    <t>osteoarthritis + known RVI in HAART</t>
  </si>
  <si>
    <t>RUQ pain of of 1month duration, with associated LGIF, chils rigors athralgia, and headacke of 1wk</t>
  </si>
  <si>
    <t>stable _x000D_
RUQ tendernes</t>
  </si>
  <si>
    <t>same + ?cholelithiasis</t>
  </si>
  <si>
    <t>CBC, OFT, VIRAL MARKER, lip profile_x000D_
Hg1c_x000D_
abd US</t>
  </si>
  <si>
    <t>known T2DM on MTF 1gm po bid and glibenclamid 10mg po bid</t>
  </si>
  <si>
    <t>fbs - 90- 99 - 105 _x000D_
 bp - 86 148 / 98</t>
  </si>
  <si>
    <t xml:space="preserve">serial  bp for next appt - update inx </t>
  </si>
  <si>
    <t xml:space="preserve">TIDM(for 5 yrs) on Mixtard 20/10 IU SC BID+?htn </t>
  </si>
  <si>
    <t>productive cough &gt; 10 days  ,</t>
  </si>
  <si>
    <t>cxr - b pneumonia with effusion _x000D_
 bp - 90 18 144 / 82</t>
  </si>
  <si>
    <t xml:space="preserve">same +                </t>
  </si>
  <si>
    <t xml:space="preserve">see management _x000D_
-   augmenting and azithromycin - appt after 1 week for  rescan </t>
  </si>
  <si>
    <t>BP-11/72_x000D_
pr 120_x000D_
FBS 296 ketone negative</t>
  </si>
  <si>
    <t>Metformin 1.5gm/1gm po BID_x000D_
appoint after 1 month with TFT</t>
  </si>
  <si>
    <t>BP_, 180/98, 211/88 ( here), 199/90_x000D_
pr 78</t>
  </si>
  <si>
    <t>HTN  enlapril 10 mg po daily and HCT 25 mg po daily</t>
  </si>
  <si>
    <t>bp-128 / 86 rr-14 t-36</t>
  </si>
  <si>
    <t>type 1 dm(??control)</t>
  </si>
  <si>
    <t>This is a 16 years old female patient who is a known Type 1 DM for the past 4 years on insulin mixing NPH and RI( mixing 15 NPH and 10 RI in the morning and 10 NPH and 10 RI in the evening) making to25/20 linked from emopd after treated for hyperglycemia 1 week back</t>
  </si>
  <si>
    <t>BP -72 18 150 / 81( 140/80 - 140/70 - _x000D_
 FB S- 214 - 210-</t>
  </si>
  <si>
    <t>T2 DM + HTN on MTF 1000/500 MG po bid, Daonil 5mg po daily, enalapril 10mg po BID, HCT 25mg po daily, Atrovastatin 20 mg po/d , amlodipine 5 mg po daily</t>
  </si>
  <si>
    <t>BP-133/72_x000D_
pr 78</t>
  </si>
  <si>
    <t xml:space="preserve">refill and advise_x000D_
add on Vitamin </t>
  </si>
  <si>
    <t>Hyperthyroidism on PTU 100mg po BID, Propranolol 20mg po daily and Atrovastatin 20mg po daily NEW TFT- T3 1.29 Thyroxine 6.98 TSH 1.650- normal+RVI ON HAART</t>
  </si>
  <si>
    <t>BP- 130/80 fbs 131_x000D_
no other positive finding</t>
  </si>
  <si>
    <t>BP_131/87_x000D_
pr 78_x000D_
FBS-134</t>
  </si>
  <si>
    <t>right side flank pain, HGIF, easy fatigability, SOB with exertion, losss of appetite of 3 days duration</t>
  </si>
  <si>
    <t>BP 136/78_x000D_
pr 78</t>
  </si>
  <si>
    <t xml:space="preserve">tingling  and numbing sensation of scalp and head - </t>
  </si>
  <si>
    <t xml:space="preserve">bp -87 126 / 78_x000D_
cervical MRI - C4/C5, C5/C6 degenerative disc disease with mild to moderate spinal canal stenosis_x000D_
 </t>
  </si>
  <si>
    <t xml:space="preserve">same + ?                       </t>
  </si>
  <si>
    <t xml:space="preserve">send inx                      </t>
  </si>
  <si>
    <t xml:space="preserve">CERVICAL RADICULOPATHY  ON FOLLOW UP AT NEURO SURGICAL SIDE - </t>
  </si>
  <si>
    <t>no cough, no SOB, no edema, no visual problem evaluted, no back paion, no paresthasia, joint mobility good, good balance, good understanding, cooperative, obesity,no stress, no psyuchosocial disytress, good dietary habit, good hygien(brush tooth), adherent to medication, toileting good, good social interaction. remarks (no breast mass, no vaginbal discharge)weist circumferance 120/ height 158n cm= 0.75 pt has visceral obesity risk fatty l;iver. FBS 107 mg/dl BP 130/80 mmHg</t>
  </si>
  <si>
    <t>salt restriction, minim ize coffee,ptrevention of fall, vegitabnle and fruit dish, legumes dish, get adequate sun light, use only liquid oil,avoid fattyoilly food, avoid fried food, no alcohol, foot care (hygien, wear loose shoe , becaereful while cutting nails, keeop  moisturing legs ith vaslin), keep candy inpocket</t>
  </si>
  <si>
    <t>SUPRA PUBIC PAIN 2 WEEKS ,FLANK PAIN BILATERALLY 21 WEEK DURATION</t>
  </si>
  <si>
    <t>PR-80 RR-19 BP-146 / 106 T- 36.5</t>
  </si>
  <si>
    <t>HTN(POOR CONTROL) + ??UTI + ??NEPHROLITIASIS + LBP 2 RY TO ??SPONDYOLYSIS</t>
  </si>
  <si>
    <t>KNOEN HTN ON FOLLOW UP</t>
  </si>
  <si>
    <t>no cough, no SOB, no edema, no visual problem, neck pain 9no limitation of head range of movement), no back pain, no paresthasia, joint mobility good, hgood balance, good understanding, cooperatuive,no obesuity, no stress,no psychosiocial distressm,good dietary habit, no addiction, good hygien (brush tooth), adherent to medication, tolieting good, good social intetraction. remarks (no breast mass, no vaginal discharge)BP 120/ 70 mmHg</t>
  </si>
  <si>
    <t>sleeps well, walking distance good, muscle strength good,no emotional change, no memory loss, good judgem,ent</t>
  </si>
  <si>
    <t>salt restriction, be active, minimize coffee, prevention o f fall, vegitable and fruit dish,legumes dish, get adequate sun light,use only liquid oil, eat (banana, tomatto, pottato for pottasium supplementation)</t>
  </si>
  <si>
    <t>dyslipidemia, hypertensiobn</t>
  </si>
  <si>
    <t>on paletive care at jalmedia health center, currently has delirious symptom s (impulse to leave rooms, feels angery , recurrently leave health center, but judgement good, discipline good, cooperative, gives enough time while nbeing interviewd)on oxygen theaphy 10 hoiurs a day , on lasix, on  ppi, on salbutamol PRN  bases</t>
  </si>
  <si>
    <t xml:space="preserve">no SIGN of DVT, no SIGN of CHF , no tinites </t>
  </si>
  <si>
    <t xml:space="preserve">terminal restless synfdrome </t>
  </si>
  <si>
    <t xml:space="preserve">haloperidol 1.5 mg po daily </t>
  </si>
  <si>
    <t>polycythe mia, post TB lung fibrosius, corepulmonale</t>
  </si>
  <si>
    <t>on paletive care at jal meda health center , on oxygen theraphy 10 hours a day , on metformin , on atrovasdtatin, on PPI, on salbutamol PRN , on nutritional care gets milk and egg daily, on infection predvention care, no new complaints</t>
  </si>
  <si>
    <t>no sign of DVT, no sign of CHF , no tinites (polyvcythemia related)</t>
  </si>
  <si>
    <t>continued care</t>
  </si>
  <si>
    <t>refill of medication</t>
  </si>
  <si>
    <t>post TB lung fibrosis, dioabetes, dyslipidemia</t>
  </si>
  <si>
    <t>WORSENING OF EXERTIONAL DYSPNEA, DRY INTERMITTENT COUGH,</t>
  </si>
  <si>
    <t>PR- 84 RR- 19 BP- 123 / 73</t>
  </si>
  <si>
    <t>COLECT ECG,</t>
  </si>
  <si>
    <t>P1- HTN with HHD P2- Dyslipidemia P3- PAD , HE IS ON ASA 81 MG PO/D, ATROVASTATIN 40 MG PO/D, ENALAPRIL 40 MG PO BID, AMLODPINE 10 MG PO/D, FRUSMIDE 40 MG PO/D</t>
  </si>
  <si>
    <t>no cough, exertional dyspnea, no edema, lacrimation , no red eye, back pain,no paresthasia,  joint mobility good (right knee creptation and clinging sensation), swing inf sensation (no tinites, no virtigo but has light headedness), has obesity, no stress,  psychosocial disyress (has lost her 2 children and her husband is sick and she has no income even has none for holidays ), good dietary habit, good hygien, adherent to medication, toileting (squating problem),good social interaction. remarks (no breast mass, no discharghe) weist circumferance 100 cm/ height 160 cm =0.65 pt has visceral obesity risk fatty liver BP 130/70 mmHg</t>
  </si>
  <si>
    <t>sleeps poorly , walking distance weak (knee and back pain )muscle strength weak,  emotional change(sad cried while interviwing her), no memory loss but fiorgetfulness, good judgement</t>
  </si>
  <si>
    <t>osteoarthjrites + psychosocial distress</t>
  </si>
  <si>
    <t xml:space="preserve">salt restriction, be active, get adequate sun light , adviced to go local social supports </t>
  </si>
  <si>
    <t>hypertension,dyslipidemia, HHD,</t>
  </si>
  <si>
    <t>LINKED FROM ABEBECH GOBENA FOR NEUROLOGIC SIDE EVALUATION</t>
  </si>
  <si>
    <t>BP-97/66 PR-74</t>
  </si>
  <si>
    <t>GRAVIDA 2 PARA 1  + 1TMP (GA 6 +1 WEEK)+  KNOWN PSEUDOTUMOR CEREBERE</t>
  </si>
  <si>
    <t>GRAVIDA 2 PARA 1 + 1st TMP (GA 6 +1 WEEK) + KNOWN PSEUDOTUMOR CEREBERE ON MEDICATION FOR THE LAST 2 YRS  ,CURRENTLY DC MEDICATION FOR THE LAST THREE WEEKS AFTER  SHE FOUND OUT SHE IS PRGNANT</t>
  </si>
  <si>
    <t>BP- 130/80 fbs 124 _x000D_
no other positive finding</t>
  </si>
  <si>
    <t>seen receltly, urine analysis (full of WBC)</t>
  </si>
  <si>
    <t>seen recetly , post chemo fatigue</t>
  </si>
  <si>
    <t>UTI disease</t>
  </si>
  <si>
    <t>take enough fluid , infection previous adviced</t>
  </si>
  <si>
    <t>diabetes, hypertension, dyslipidenmia, breast ca on chemo</t>
  </si>
  <si>
    <t xml:space="preserve">bp -  105 18 167 / 106_x000D_
 fbs - not done _x000D_
</t>
  </si>
  <si>
    <t xml:space="preserve">UPDATE RFT , SEND RBS , HGA1C </t>
  </si>
  <si>
    <t xml:space="preserve">Type 2 dm + HTN +DIABATIC RETINOPATHY+ CKD 2RY TO D.NEPHROPATHY(CR 1.7 ) on nph 20/19 iu sc bid -  enalapril 10 mg po bid ( but taking 10 mg po daily ) atrovastatin 20 mg po daily </t>
  </si>
  <si>
    <t xml:space="preserve">bp- 110/70 _x000D_
 Abdominal US ( ddx renal parenchymal disease_x000D_
</t>
  </si>
  <si>
    <t xml:space="preserve">TB lymphadenitis (2nd day of Anti TB) + AKI 2ry to ? </t>
  </si>
  <si>
    <t xml:space="preserve">TB lymphadenitis (2nd day on Anti TB) + AKI 2ry to ? </t>
  </si>
  <si>
    <t xml:space="preserve">TINGLING AND NUBMING SENSATION OF SCALP AND HEAD , MILD HEADACHE </t>
  </si>
  <si>
    <t xml:space="preserve">FBS- 218 -  140 _x000D_
BP - 160/70_x000D_
 HGA1C - 8.8 % </t>
  </si>
  <si>
    <t xml:space="preserve">SAME ? HTN </t>
  </si>
  <si>
    <t xml:space="preserve">SEND LIPID PROFILE ,  HGA1C , SE , CBC </t>
  </si>
  <si>
    <t xml:space="preserve">Rt maxillary sinus retention + Lt side nasal septal deviation + ? PRIMARY HEADACHE ? MIGRAINE HEADACHE ?  + T2 DM - CURRENTLY MTF -  1GM PO BID - ( AND 500 MG PO BID INTERMITTENLY </t>
  </si>
  <si>
    <t>nb jaundic estarted 1 mo back and dec _x000D_
no ft of cld_x000D_
no hx of hbsag pos</t>
  </si>
  <si>
    <t xml:space="preserve">came with viral loao 10 million _x000D_
as we dont knwo the duration and liver us is normal let us follow updating liv enz _x000D_
ans hbsag after 6 mo </t>
  </si>
  <si>
    <t xml:space="preserve">viarl hep (HBV) duration unkown </t>
  </si>
  <si>
    <t>lab do hbsag after 5 mo</t>
  </si>
  <si>
    <t xml:space="preserve">viral hep ( duration unkown duration) </t>
  </si>
  <si>
    <t>us normal _x000D_
apri score= 0.47   fib 4 score= 0.83_x000D_
no fma hx of known libve rds _x000D_
HBV vial load= 1,060</t>
  </si>
  <si>
    <t xml:space="preserve">same with no ind for RX </t>
  </si>
  <si>
    <t xml:space="preserve">follow q 6 mo </t>
  </si>
  <si>
    <t xml:space="preserve">Chronic HBV 9 7 yrs) </t>
  </si>
  <si>
    <t xml:space="preserve">6 mo pregnant _x000D_
no compliant </t>
  </si>
  <si>
    <t xml:space="preserve">HBV viral load 39 iu/ml_x000D_
no known fam hx of cld or hcc </t>
  </si>
  <si>
    <t>chronic HBV (10 years )  + late sec TMP  with no mat indication for TDF</t>
  </si>
  <si>
    <t xml:space="preserve">cbc liv enz and us to assess matrnal indication </t>
  </si>
  <si>
    <t xml:space="preserve">chronic HBV (10 years ) </t>
  </si>
  <si>
    <t>came for medication as she didnot get the one prescribed on 18/4/2016 E.C</t>
  </si>
  <si>
    <t xml:space="preserve">PR=88 BP=132 / 80MMHG </t>
  </si>
  <si>
    <t>Rivaroxaban 20mg po daily.Ascorbic acid 1tab po daily for two weeks,do INR</t>
  </si>
  <si>
    <t>no complaint _x000D_
HIV neg</t>
  </si>
  <si>
    <t xml:space="preserve">HBV viral load 3,656 iu/ ml _x000D_
no famil hx of hcc and cld _x000D_
alt= 21_x000D_
ast = 24_x000D_
 alp 182 </t>
  </si>
  <si>
    <t xml:space="preserve">chronic HBV ( 7 years) </t>
  </si>
  <si>
    <t xml:space="preserve">cbc _x000D_
liv enz _x000D_
rft </t>
  </si>
  <si>
    <t>BP-131/78_x000D_
pr 78_x000D_
Urine culture- negative</t>
  </si>
  <si>
    <t>cotrimoxazole 960 mg po bid 5 days</t>
  </si>
  <si>
    <t>burning sensation during urination, urgency, frequency, but urine  discoloration or body swelling</t>
  </si>
  <si>
    <t>BP_131/71_x000D_
pr 67</t>
  </si>
  <si>
    <t xml:space="preserve">good BP control +   Bilateral Small Renal Sinus Stones      </t>
  </si>
  <si>
    <t>BP=120/60MMHG,PR=90/M</t>
  </si>
  <si>
    <t>IRON SULPHATE  1TAB PO  TID,AMOXICILLINE 500 MG PO TID FOR A WEEK,AZITROMYCINE 500 MG PO DAILY,FOR THREE DAYS</t>
  </si>
  <si>
    <t>IRON DEFICIENCY ANAEMIA+CAP</t>
  </si>
  <si>
    <t>Amenia + ?Disck Prolapse</t>
  </si>
  <si>
    <t>back pain that radiated to buttock and thigh</t>
  </si>
  <si>
    <t xml:space="preserve">Well controlled HTN+ old storke </t>
  </si>
  <si>
    <t xml:space="preserve">has  difficult of swallowing </t>
  </si>
  <si>
    <t>BP= 107/69    PR =92/min_x000D_
Unremarcable</t>
  </si>
  <si>
    <t>Ass't- ? neuropatic pain + ?Early menopause</t>
  </si>
  <si>
    <t xml:space="preserve">Plan- CBC, </t>
  </si>
  <si>
    <t xml:space="preserve">has pain on bilateral arms of 2 yrs_x000D_
no Hx of trauma _x000D_
intermitent headach profuse sweating_x000D_
Has chronic LBP_x000D_
menstral bleeding stoped 3yrs back_x000D_
no cronic illness_x000D_
_x000D_
</t>
  </si>
  <si>
    <t>BP= 170/90    PR=107/min _x000D_
CVs- normal</t>
  </si>
  <si>
    <t>Ass't- Stage 2 hypertension not on medication</t>
  </si>
  <si>
    <t>Plan- U/A, RFT,Lipid profile, ECG , Echo</t>
  </si>
  <si>
    <t xml:space="preserve">P1-hypertensive since 2yrs_x000D_
      not on medication_x000D_
Subj- chest discomfort 2 wks_x000D_
      _x000D_
_x000D_
</t>
  </si>
  <si>
    <t>she has a hx of constipation associated with protrusion of vagina during deification of 1 mon duration. She has also a hx of numbing &amp; burning sensation of legs &amp; arms of 2 mons duration. She has also Rt flank pain. _x000D_
She has a hx of multiple joint pain for the past 15 yrs w/c improved intermittently when she tooks unspecified medication but for the last 2 mons her condition progressively worsens &amp; her legs become weak. Otherwise no hx of trauma to the body, no hand weekness, facial deviation or fecal or urinary incontinence</t>
  </si>
  <si>
    <t>BP=129 / 71, PR=84</t>
  </si>
  <si>
    <t>Controlled HTN + ? RA + Constipation 2 to ? + ? POP + Dyspepsia + ? Peripheral neuropathy 2 to Vit-D deficiency</t>
  </si>
  <si>
    <t>Abdominopelvic u/s, RFT, serum ele, ESR, serum 25( OH) vit- D3[ cannot afford outside Ixs]</t>
  </si>
  <si>
    <t>P=KNOWN HTN + RA; on Amlodipine 10 mg po/d, Methotrexate 7.5 mg po/wk, Folic acid 5 mg po/d</t>
  </si>
  <si>
    <t>BP=129 / 71, PR=84_x000D_
NS=&gt;  LLL &amp; RLL=&gt; Power= Bilateral3/5; tone= Normotonic, Knee Reflex=&gt; Rt=+3/4, Lt=+2/4</t>
  </si>
  <si>
    <t>Bp-132/80, PR-108</t>
  </si>
  <si>
    <t xml:space="preserve">-REFILL MEDICATION AND APPOINT AFTER 3 MONTHS </t>
  </si>
  <si>
    <t>BP- 120/70 FBS 131_x000D_
no other positive fnding</t>
  </si>
  <si>
    <t>BP= 141/78    PR=89_x000D_
FBS=94-111-139-132</t>
  </si>
  <si>
    <t xml:space="preserve">T2 DM( Good glycemic control) + ? HTN +? Dyslipidemia </t>
  </si>
  <si>
    <t xml:space="preserve">metformin 1 gm PO BID, Daonil 5 mg po/d_x000D_
LSM advised _x000D_
Appt with RFT, Lipid profile, LFT, Abdominal U/S, viral markers_x000D_
</t>
  </si>
  <si>
    <t>P=T2 DM( for 15 yrs on medication for the last 10 yrs) on metformin 1 gm PO BID, Daonil 5 mg po/d</t>
  </si>
  <si>
    <t>bp - 93 17 154 / 89</t>
  </si>
  <si>
    <t xml:space="preserve">- fbs - _x000D_
-  manage accordingly </t>
  </si>
  <si>
    <t xml:space="preserve">HTN + PN + old stroke  currently on -on Enalapril 10 mg BID, lasix 20 mg po daily , Atorvastatin 20 mg po/d PN on Amitriptyline 25 mg po/d Neurobin 1 tab po/d , meloxicam 15 mg po daily </t>
  </si>
  <si>
    <t>VS BP 110/70 PR 88 B</t>
  </si>
  <si>
    <t>complains repeated high blood pressure</t>
  </si>
  <si>
    <t>bp-  140/70, fbs 255 ( on 26/04/16)</t>
  </si>
  <si>
    <t>poorly controlled T2DM + HTN</t>
  </si>
  <si>
    <t>do fbs, urine analysis, hgbA1c</t>
  </si>
  <si>
    <t>P=T2DM on MTF 1000 mg po bid, Glibenclamide 5 mg Bid 2. HTN on Enalapril 10 mg po BID Amlodipine 5 mg po d, Atorvastatin 20 mg po/d</t>
  </si>
  <si>
    <t xml:space="preserve">fbs - 105 - 167 -160 - 143 -   - 145 </t>
  </si>
  <si>
    <t xml:space="preserve">make mtf - 500 mg po bid - serial fbs record -_x000D_
-  advice on diet  and physcial excerise </t>
  </si>
  <si>
    <t xml:space="preserve">T2 DM on mtf- 500 mg /250 mg po bid </t>
  </si>
  <si>
    <t xml:space="preserve">fb s not done </t>
  </si>
  <si>
    <t xml:space="preserve">fb s- - management </t>
  </si>
  <si>
    <t>TYPE 1DM ON NPH 14/12IU</t>
  </si>
  <si>
    <t>bp- 120/80, FBS- 131</t>
  </si>
  <si>
    <t>well controlled t2dm + Dyslipidemia</t>
  </si>
  <si>
    <t>Advice and refill medication</t>
  </si>
  <si>
    <t>- Has increasing in the leg swelling_x000D_
- Hgb-18.9_x000D_
 -HCT-56.1</t>
  </si>
  <si>
    <t>BP-120/80_x000D_
PR-85</t>
  </si>
  <si>
    <t xml:space="preserve">P1: Cor pulmonale 2ry to ? COPD with Secondary polycythemia P2: Known HTN On 1. ASA 81 MG PO/D 2. SALBUTAMOL MDI 2 PUFFs PRN 3. BECLOMETHASONE MDI 200mcg/dose 2 PUFFS BID 4. LASIX 40 MG PO BID 5. Enalapril 5 mg PO daily_x000D_
</t>
  </si>
  <si>
    <t xml:space="preserve">- increasing the  dose  lasix  40mg po tid_x000D_
-other the same </t>
  </si>
  <si>
    <t xml:space="preserve">P1: Cor pulmonale 2ry to ? COPD with Secondary polycythemia P2: Known HTN On 1. ASA 81 MG PO/D 2. SALBUTAMOL MDI 2 PUFFs PRN 3. BECLOMETHASONE MDI 200mcg/dose 2 PUFFS BID 4. LASIX 40 MG PO BID 5. Enalapril 5 mg PO daily_x000D_
_x000D_
</t>
  </si>
  <si>
    <t>bp - 64 17 107 / 74</t>
  </si>
  <si>
    <t xml:space="preserve">lipid profile , rft , se </t>
  </si>
  <si>
    <t xml:space="preserve">RA on prednisolone 5mg po daily &gt; 8 + years -  +? dyslipedmia atrovasatin 20 mg po daily </t>
  </si>
  <si>
    <t>complains right upper abdominal pain that radiates to the back ,</t>
  </si>
  <si>
    <t>BP- 120/75, _x000D_
GIS- tenderness over RUQ</t>
  </si>
  <si>
    <t>moderate fatty liver +T2DM</t>
  </si>
  <si>
    <t>Problem List Moderate fatty liver + DM on LSM</t>
  </si>
  <si>
    <t>bp - 76  111 / 80</t>
  </si>
  <si>
    <t xml:space="preserve">vitamin d 50,000 iu po weekly for 2 months - _x000D_
 appt </t>
  </si>
  <si>
    <t xml:space="preserve">VITAMIN D DEFICENCY-  10.63  not on vit d supplement </t>
  </si>
  <si>
    <t>bp=120/78 pr=90  FBS=252  hga1c=8.6  LDL=130  HDL=48  TG=338   TOT CHOL=245  CBC=NORMAL U/A=UNREMARKABLE  CREA=.8   LFT,AND ELECTROLYTES=WNR</t>
  </si>
  <si>
    <t>POOR GLYCEMIC CONTROL + DYSLIPDEMIA</t>
  </si>
  <si>
    <t>make MTF 850mg po bid, Gbenclamide 5mg po bid, Add atrovastatin 40mg po/day, counsel on life style modification, appoint with HBGM</t>
  </si>
  <si>
    <t>bp-120/70, _x000D_
no other positive finding</t>
  </si>
  <si>
    <t xml:space="preserve">ischemic heart disease + degenerative lumbar spondylosis </t>
  </si>
  <si>
    <t>refll medications</t>
  </si>
  <si>
    <t xml:space="preserve">-Has erectile dysfunction( in started since the last 6 months ) _x000D_
-He did no brought HGM  but sailed in range of 110 to 137_x000D_
</t>
  </si>
  <si>
    <t>bp-126 / 95_x000D_
pr-85</t>
  </si>
  <si>
    <t xml:space="preserve">TYPE1 DM on NPH 46/36 IU + erectile dysfunction </t>
  </si>
  <si>
    <t xml:space="preserve">- refill medication _x000D_
-appoint to the endocrinology  clinical for further management of the erectile dysfunction </t>
  </si>
  <si>
    <t xml:space="preserve">TYPE1 DM on NPH 46/36 IU_x000D_
_x000D_
</t>
  </si>
  <si>
    <t xml:space="preserve">blurring of vision - </t>
  </si>
  <si>
    <t xml:space="preserve">bp - 135/81 - 149/86  ( office record - 64 17 162 / 88) </t>
  </si>
  <si>
    <t xml:space="preserve">send lipid profile , rft se , _x000D_
- link to ophta clinic </t>
  </si>
  <si>
    <t>HTN with HHD On  on 3 + years but onmedication for the last 1 month - Amlodipine 10 mg po/d, Atrovastatin 40 mg po/d, ASA 81 Mg po/d, Enalapril 5/10  mg po bid</t>
  </si>
  <si>
    <t>she is complaining Rt upper quadrant pain of 3 days  duration associated with she has hx of protiruton of small part  at the rt quadrant other wise no visible swelling on that site</t>
  </si>
  <si>
    <t>BP=157/75,PR=65</t>
  </si>
  <si>
    <t>chronic pharyngitis+? hernia</t>
  </si>
  <si>
    <t>do cbc, Palin abdominal u/s</t>
  </si>
  <si>
    <t>Problem List_x000D_
On follow up for chronic pharyngitis</t>
  </si>
  <si>
    <t>BP=160/92, PR=84_x000D_
FBS=114</t>
  </si>
  <si>
    <t>T2 DM( Good glycemic control) + Stage II HTN + Dyslipidemia</t>
  </si>
  <si>
    <t xml:space="preserve">NPH 28/18 IU SC BID, MTF 500MG PO BID, Add Rosuvastatin 10 mg po/d &amp; Amlodipine 5 mg po/d  _x000D_
Appt with RFT &amp; serum ele </t>
  </si>
  <si>
    <t>P=T2DM on NPH 28/18 IU SC BID, MTF 500MG PO BID</t>
  </si>
  <si>
    <t>referred to AEOPD and kept with the ass't of Known HTN + Known DM + ?IHD(stable Angina) + Hypertensive emergency to r/o Urgency after he presented with chet pain of 2 days duration</t>
  </si>
  <si>
    <t xml:space="preserve">BP= 142 / 71 PR=71 RR=17 </t>
  </si>
  <si>
    <t>P1= hypertension _x000D_
P2= Type 2 DM</t>
  </si>
  <si>
    <t>refill medication, hold losartan _x000D_
add aspirin 81mg po QD, repeat ECHOCARDIOGRAPHY</t>
  </si>
  <si>
    <t>P1= hypertension _x000D_
P2= Type 2 dm</t>
  </si>
  <si>
    <t xml:space="preserve">cough of over 3 days duration ,  runny nose </t>
  </si>
  <si>
    <t xml:space="preserve">same +? urti </t>
  </si>
  <si>
    <t xml:space="preserve">mild headache + ?Urti </t>
  </si>
  <si>
    <t>Clams she has irregularr mensus which initially disappears for 6 months other wise no sweating , hot flush</t>
  </si>
  <si>
    <t>bp=114 / 88  pr=67 rr=18</t>
  </si>
  <si>
    <t>same +PMS....</t>
  </si>
  <si>
    <t>reasure, counsel on drug adherance, life syle modification</t>
  </si>
  <si>
    <t xml:space="preserve">P1- RVI ON HAART P2- Rt side body weakness 2ry to Ischemic stroke P3- ?UGIB 2ry to ? ASA induced(resolved) P4- Dyspepsia On -HARRT, ASA 81 MG PO DAILY.ATORVASTATIN 40MG PO DAILY - PPI BID ECHO=GRADE 1 DIASTOLIC DYSFUNCTION, EF=55%_x000D_
_x000D_
</t>
  </si>
  <si>
    <t>epigastric abdominal pain associated with bloating of 3 days duration</t>
  </si>
  <si>
    <t>BP=161/74[ missed morning dose of Anti HTN], PR=90; HBPM=110-130/60-80_x000D_
FBS=125-143</t>
  </si>
  <si>
    <t xml:space="preserve">Good glycemic control + Controlled HTN + Dyslipidemia + Dyspepsia </t>
  </si>
  <si>
    <t>NPH 36/30 IU AM/PM, RI 8/8 IU AM/PM, NIFEDIPINE 20MG PO BID, ENALAPRIL 10 MG PO BID,ATORVASTATIN 20MG PO DAILY, Pantoprazole 40 mg po/d for 10 days</t>
  </si>
  <si>
    <t>P=TYPE 2DM + HTN+ DYSLIPEDEMIA; ON NPH 36/30 IU AM/PM, RI 8/8 IU AM/PM, NIFEDIPINE 20MG PO BID, ENALAPRIL 10 MG PO BID,ATORVASTATIN 20MG PO DAILY</t>
  </si>
  <si>
    <t>bilateral leg swelling of 1 week duration after intense work requiring patient to stand for long hours_x000D_
no recent hx of body fluid loss, flank pain, change in urine amount or color</t>
  </si>
  <si>
    <t>BP= 135 / 79  PR=98 RR=17 _x000D_
MSS= grade 2 pitting edema bilaterally_x000D_
Recorded BP= 129/88, 104/76, 123/83, 134/92, 153/91, 133/86_x000D_
FBS= 109, 173, 199, 189</t>
  </si>
  <si>
    <t>P1= T2 DM_x000D_
P2=HTN_x000D_
P3= ? AKI r/o CKD</t>
  </si>
  <si>
    <t>refill medication_x000D_
send for RFT, CBC, U/A, Serum electrolyte, HbA1C</t>
  </si>
  <si>
    <t>P1= T2 DM_x000D_
P2=HTN_x000D_
on NPH NPH=42/20 AM/PM], RI 8/8 IU SC BID , Losartan 50 mg po/d , AMILODIPINE 5 MG PO/D, ATROVASTATIN 20MG PO/D</t>
  </si>
  <si>
    <t xml:space="preserve">HAS NO ABDOMINAL  AND NO ANY NEW COMPLIANT </t>
  </si>
  <si>
    <t>BP- 89 / 64 _x000D_
-PR-80</t>
  </si>
  <si>
    <t xml:space="preserve">CD ( 2 MONTH post op day after??chrohns duodenal fistulous tract excision and repair with psoas abscess drainage) on AZA 50 mg po/d_x000D_
</t>
  </si>
  <si>
    <t xml:space="preserve">-AZA 50MG PO/D SEE AFTER 1 MNTH ,CBC/LFT_x000D_
_x000D_
</t>
  </si>
  <si>
    <t xml:space="preserve">CD ( 2 MONTH post op day after??chrohns duodenal fistulous tract excision and repair with psoas abscess drainage) on AZA 50 mg po/d_x000D_
_x000D_
</t>
  </si>
  <si>
    <t>complains night sweating and dry cough intermittently_x000D_
treated for pneumonia 2 Weeks back</t>
  </si>
  <si>
    <t>bp- 110/70_x000D_
chest- there is bbs over right lower 1/3 rd of the lung</t>
  </si>
  <si>
    <t>do esr and sputum AFB</t>
  </si>
  <si>
    <t>P=pneumonia+ PN</t>
  </si>
  <si>
    <t>no cough, no SOB, no edema, no visual problem, back pain, paresthasia, joint mobility good, good balance, good understanding, cooperative, obesity, no stress, no psychosocial distress, good dietary habit, no addiction, adherent to medication. remarks (no breast  mass, no vaginal discharge)BP 130/80 mmHg FBS 172 mg/dl weist circumferance 105 cm/ height 160 cm= 0.65 pt has visceral obesity riosk fatty liver</t>
  </si>
  <si>
    <t>sleeps poorly, walking distanbce good, muscle strength good, no emotion al change, no mem,ory loss, good judgemenmty</t>
  </si>
  <si>
    <t>salt restriction, be actiove, minimize coffee, preven tobn of fall, get adequatre sun light,vegitable and fruit dish legumes dish, avoid fattyoilly food, avoid fried food, no alcohol, home exercise (coe, cat, streching exercise toild_)</t>
  </si>
  <si>
    <t xml:space="preserve">He came with results </t>
  </si>
  <si>
    <t>B/P --   180/90 , Viral load  ( 2838 i8n 2014 , 774 in 2015 , 1039 min 2016 ) . Fibro scan --7 KPA( F-0-1 )</t>
  </si>
  <si>
    <t>Increasing viral load .</t>
  </si>
  <si>
    <t>Tenofovir 300 mg .</t>
  </si>
  <si>
    <t>Dx----chronic viral hepatitis with low viremia and milder fibrosis on fibro scan( HBV ) + HPN. he is not on antivirus.</t>
  </si>
  <si>
    <t>no new complaint_x000D_
But complains she has shortness of breath daily</t>
  </si>
  <si>
    <t xml:space="preserve">BP= 184 / 78   PR=94 RR=17 </t>
  </si>
  <si>
    <t xml:space="preserve">P1= Asthmatic _x000D_
P2= Newly Dxed HTN </t>
  </si>
  <si>
    <t xml:space="preserve">refill medication, beclomethasone 4 puff BID, </t>
  </si>
  <si>
    <t>P1= Asthmatic _x000D_
P2= Newly Dxed HTN _x000D_
on beclometasone and salbutamol amlodipine 5 mg po daily</t>
  </si>
  <si>
    <t>do cbc, Palin abdominal x ray</t>
  </si>
  <si>
    <t xml:space="preserve">no new complaint_x000D_
But complains she has shortness of breath daily_x000D_
indigestion, epigastric discomfort </t>
  </si>
  <si>
    <t xml:space="preserve">BP= 184 / 78   PR=94   RR=17 </t>
  </si>
  <si>
    <t xml:space="preserve">P1= Asthmatic _x000D_
P2= Newly Dxed HTN _x000D_
P3= Dyspepsia 2ndry to? </t>
  </si>
  <si>
    <t>refill medication, beclomethasone 4 puff BID, _x000D_
repeat BP, advise on avoiding Asthma triggers, _x000D_
send for CBC, Stool exam</t>
  </si>
  <si>
    <t>no cough, cramby body, back pain,, limited spibal range of motion, no paresthasia, no fever, no cough,no SOB, no edema, no visual problem evaluted, joint mobility good, good balance, good understanding, coopertive, obesity,no stress, no psychosocial distyress, good dietary habit, good hygien (brush tooth), no addixction, adherent t medication, toileting good, (chronic gastrites), good social interaction. remarks (no breast mass, no vagional discharghe)BP 110/90 mmHg</t>
  </si>
  <si>
    <t>low back pain with muscle crambs + chronic gastrites</t>
  </si>
  <si>
    <t>salt restriction, be active, minimize coffee, prebvention of fall, vegitable anmd fruit dish, legumes dish, get adeqate sun light, avoidoillyfatty food, avoid fruied food, no alcohol</t>
  </si>
  <si>
    <t>hyprertension disease</t>
  </si>
  <si>
    <t xml:space="preserve">HAS NO NEW COMPLIANT _x000D_
-INR WAS NO DONE </t>
  </si>
  <si>
    <t>BP-136/80_x000D_
PR-102</t>
  </si>
  <si>
    <t xml:space="preserve">HTN + OLD STROKE (5 yrs)+ DVHD (MODERATE MR AND MILD AR +MODERATE TR MODERATE PHTN ) + A.FIB on Metoprolol 75mg PO BID, Lasix 40 mg PO BID, amlodipine 5mg PO daily, Digoxin 0.125 mg po/d, warfarin 2.5mg PO daily FOR 6 DAYS /WEEK, atorvastatin 40 mg po dialy,_x000D_
</t>
  </si>
  <si>
    <t xml:space="preserve">-REFILL MEDICATION . APPOINT AFTER  1 MONTHS </t>
  </si>
  <si>
    <t xml:space="preserve">HTN + OLD STROKE (5 yrs)+ DVHD (MODERATE MR AND MILD AR +MODERATE TR MODERATE PHTN ) + A.FIB on Metoprolol 75mg PO BID, Lasix 40 mg PO BID, amlodipine 5mg PO daily, Digoxin 0.125 mg po/d, warfarin 2.5mg PO daily FOR 6 DAYS /WEEK, atorvastatin 40 mg po dialy,_x000D_
_x000D_
</t>
  </si>
  <si>
    <t xml:space="preserve">HTN + OLD STROKE (5 yrs)+ DVHD (MODERATE MR AND MILD AR +MODERATE TR MODERATE PHTN ) + A.FIB on Metoprolol 50mg PO BID, Lasix 40 mg PO BID, amlodipine 5mg PO daily, Digoxin 0.125 mg po/d, warfarin 2.5mg PO daily FOR 6 DAYS /WEEK, atorvastatin 40 mg po dialy,_x000D_
_x000D_
</t>
  </si>
  <si>
    <t>BP=104/69,PR=70,FBS=140,143,145 mg/dl</t>
  </si>
  <si>
    <t>_x000D_
Problem List_x000D_
DM arising in pregnancy -on metformin 500 mg po BID</t>
  </si>
  <si>
    <t xml:space="preserve">HTN + OLD STROKE (5 yrs)+ DVHD (MODERATE MR AND MILD AR +MODERATE TR MODERATE PHTN ) + A.FIB on Metoprolol 50mg PO BID, Lasix 40 mg PO BID, amlodipine 5mg PO daily, Digoxin 0.125 mg po/d, warfarin 2.5mg PO daily FOR 6 DAYS /WEEK, atorvastatin 40 mg po dialy,_x000D_
</t>
  </si>
  <si>
    <t>dry cough of 6 months duration since switchingform Losartan to Enalapril</t>
  </si>
  <si>
    <t xml:space="preserve">BP= 131 / 70   PR=68 RR=17 </t>
  </si>
  <si>
    <t>P1= P=DM _x000D_
P2= HTN_x000D_
P3= ?PN</t>
  </si>
  <si>
    <t>Refill medication, switch back to Losartan 50mg po QD after missing at least 1 week of Enalarpil</t>
  </si>
  <si>
    <t>P1= P=DM _x000D_
P2= HTN_x000D_
P3= ?PN on metformin 500 mg po BID, doanil 5 mg po BID, amitriptyline 25 mg po/d, Neurobin 1 tab po/d and atorvastatin 20 mg po/d+ HTN on enalapril 5mg po daily</t>
  </si>
  <si>
    <t>Problem List_x000D_
DM arising in pregnancy -on metformin 1000 mg po BID and glibenclamide 5 mg po/day</t>
  </si>
  <si>
    <t>Refill medication, switch back to Losartan 50mg po QD after missing at least 1 week of Enalarpil_x000D_
appoint for base line investigation and hopefully change from SU to Dapa 5mg po QD after 3months</t>
  </si>
  <si>
    <t xml:space="preserve">PRODUCTIVE COUGH &gt; 1 MONTH DURATION , SOB AND CHEST PAIN - LOA , WT LOSS NIGHT  SWEATING _x000D_
- RIGHT SHOULDER JOINT PAIN </t>
  </si>
  <si>
    <t>BP - 95/57</t>
  </si>
  <si>
    <t xml:space="preserve">SAME +? R/O PTB </t>
  </si>
  <si>
    <t xml:space="preserve">? CAP                     + LOW BACK PAIN 2 TO ?          </t>
  </si>
  <si>
    <t>claims has improvement of symptoms but has financial constraints to buy medications.He has  cough productive of sputum , sore throat, LGIF/10DAYS</t>
  </si>
  <si>
    <t>bp=120/69 bp=20   ESR=17   BIOPSY(4/10/23)- chronic active cholitis(ileal mucosal fragments with foci of ulceration and expande lamina propriafilled with dense mixed inflammatory infiltrates . NO granuloma or features of malignancy seen_x000D_
CBC= WBC=11K    NEU=844 HGB=14</t>
  </si>
  <si>
    <t>P- Iliocollitis 2NDRY CD  + URTI/CAP</t>
  </si>
  <si>
    <t>continue Azathioprine , Augmentin 625 mg po tid /7 days, Azithromycin 500mg po/day/3 days</t>
  </si>
  <si>
    <t xml:space="preserve">P- Iliocollitis 2NDRY CD AZATHIOPRINE 100MG PO/D, ESOMEPERAZOLE 20MG PO/D </t>
  </si>
  <si>
    <t>epigastric burning associated associated with bloating &amp; nausea  of 1 wk duration. She has also Rt side back pain for the past 2 wks._x000D_
She is a known T2 DM for the past 8 yrs on MTF 1 gm po bid &amp; Daonil 5 mg po bid. She is also known HTN for the past 1 yr on enalapril 5mg po/d</t>
  </si>
  <si>
    <t xml:space="preserve">BP= 162 / 84, PR=105 </t>
  </si>
  <si>
    <t>known T2 DM + Uncontrolled HTN + HZ on Rx + Dyspepsia to r/o PUD</t>
  </si>
  <si>
    <t xml:space="preserve">RFT, serum ele, U/A, Lipid profile, Stool H. Pylori Ag, Stool Analysis, ECG </t>
  </si>
  <si>
    <t>P=known T2 DM + Uncontrolled HTN</t>
  </si>
  <si>
    <t>BP=149/69,PR=73</t>
  </si>
  <si>
    <t>fair FBS  and BP control</t>
  </si>
  <si>
    <t>refill the medication and advise on diet and tell her to bring serial FBS and BP measurements for next follow up time  DO FBS</t>
  </si>
  <si>
    <t>Problem List_x000D_
T2DM + HTN + PN ON NPH - 30/20 IU SC BID , ENALAPRIL 5 MG PO BID , NIFEDIPINE - 20 MG PO BID , AMT 25 MG PO DAILY , ATROVASTATIN 20 M GPO DAILY</t>
  </si>
  <si>
    <t xml:space="preserve">Recently he had episode of acute on chronic heart failure  &gt; He still has cough with bloody sputum </t>
  </si>
  <si>
    <t>B/P--100/65 , PR -- 104 , chest -- clear , CVS --JVP raised , S3 gallop  and murmur o0f AR &amp;lt; MR TR.</t>
  </si>
  <si>
    <t>still in failure with acute brochities .</t>
  </si>
  <si>
    <t>Frusemide 40 mg po /D + spironolactone 25 mg  + Doxycycline 100 mg po BID +  carvedilol 12.5 mg po/ d .</t>
  </si>
  <si>
    <t>BP=125 / 68  PR=61 RR=18 FBS= 77_x000D_
Recorded BP= 163/83, 130/70, 149/78_x000D_
FBS= 101,108, 130, 98</t>
  </si>
  <si>
    <t>P1= fairly controlled T2DM_x000D_
P2= poorly controlled HTN</t>
  </si>
  <si>
    <t>refill medication, change HCT with amlodipine 5mg po QD_x000D_
send for baseline Ix</t>
  </si>
  <si>
    <t>P1= T2DM_x000D_
P2= HTN_x000D_
on NPH 24/12IU,HCT 12.5MG PO DAILY, ATORVASTATIN 40 MG PO DAILY,MTF 500MG PO BID,PREGABALIN 75MG PO DAILY</t>
  </si>
  <si>
    <t>no cough, no SOB, no edema,no visual problem ebvaluted, no back paion, no paresthasia, good self care, adherent to medication, toileting good (hemorrhoid), good social interacrion. Remarks (no breast mass, no vaginal discharghe0, FBS 126 mg/dl BP 120/80 mmHg</t>
  </si>
  <si>
    <t>sleeps well, walmking distance good, muscl strength good,no em,otional change, no memory loss, good judgement</t>
  </si>
  <si>
    <t>salt restriction, be active, minimize coffee,vegitable and fruit dish, legumes dish,get adequate sun light</t>
  </si>
  <si>
    <t>bp- 149 / 68 _x000D_
PR -73</t>
  </si>
  <si>
    <t xml:space="preserve">P1- T2DM+ HTN +PN ON Enalapril 10mg PO BID, amlodipine 5mg PO daily, lasix 40mg PO Daily,amitriptyline 25mg PO daily, ASA 81 mg PO daily, Atorvastatin 20mg PO daily, MTF 500mg PO BID, Omeprazole 20mg PO BID_x000D_
</t>
  </si>
  <si>
    <t>- REFILL MEDICATION_x000D_
-  send hemoglobin A1C_x000D_
- OFT, s.e</t>
  </si>
  <si>
    <t xml:space="preserve">P1- T2DM+ HTN +PN ON Enalapril 10mg PO BID, amlodipine 5mg PO daily, lasix 40mg PO Daily,amitriptyline 25mg PO daily, ASA 81 mg PO daily, Atorvastatin 20mg PO daily, MTF 500mg PO BID, Omeprazole 20mg PO BID_x000D_
_x000D_
</t>
  </si>
  <si>
    <t>claims has improvement and no attack in the past 3 montsh</t>
  </si>
  <si>
    <t xml:space="preserve">bp=111 / 79 pr=86 pr=18 </t>
  </si>
  <si>
    <t>refill and appoint 3 months with update cbc, oft, lipid profiles</t>
  </si>
  <si>
    <t xml:space="preserve">P1- T2DM+ HTN +PN ON Enalapril 10mg PO BID, amlodipine 5mg PO daily,amitriptyline 25mg PO daily, ASA 81 mg PO daily, Atorvastatin 20mg PO daily, MTF 500mg PO BID, Omeprazole 20mg PO BID_x000D_
_x000D_
</t>
  </si>
  <si>
    <t>BP=129/66,PR=-67</t>
  </si>
  <si>
    <t>Problem List_x000D_
P=HTN ON HCT 25MG PO DAY</t>
  </si>
  <si>
    <t>no cough, no SOB, no edema, bilateral blind (glaucoma related), tinites (no virtgo), no headache, back pain, paresthasia, joint movbility good, walk with stick support, good un derstanding, cooperative, no obesity, no stress,psychosocial distress 9blindness related), good dieetary habit, good hygien, adherent to medication, toiletin g (consipation), no social interaction. BP 140/80 mmHg</t>
  </si>
  <si>
    <t>sleeps well, walkin distance weak, muscle strength weak, no emotional change, no memory loss, good judgement</t>
  </si>
  <si>
    <t>tinites disease</t>
  </si>
  <si>
    <t>salt restriction, minimize coffee, vegitable and fruit dish, legumes dish, get adequate sun l;ight, eat (banmana, tomattoo, pottato for pottasium supplementation)</t>
  </si>
  <si>
    <t xml:space="preserve">He still has on and off cough . </t>
  </si>
  <si>
    <t xml:space="preserve">B/P ---125/80 , chest- clear , CBC--WNL , urea--20 , creatinine --0.8 , AST--26 , ALT--21 , Albumin--4.4 .LDL--63 , HDL--53 ,,FBS--134. </t>
  </si>
  <si>
    <t xml:space="preserve">complains  tremors and easyfatigablity ,epigastric pain with medications </t>
  </si>
  <si>
    <t>BP-140/80 , PR- 106  serum vitamin D level -12.54 (deficiency &amp;lt;20)_x000D_
no other positive finding</t>
  </si>
  <si>
    <t>adjust PTU to 150/100/150mg , start vitamin D mega dose _x000D_
pantoprazole 20mg PO BID,  continue propranolol</t>
  </si>
  <si>
    <t>adjust PTU to 150/100/150mg , start vitamin D mega dose _x000D_
pantoprazole 20mg PO BID,  continue propranolol, do TSH on next appointment</t>
  </si>
  <si>
    <t>BP=122/80_x000D_
FBS= 126</t>
  </si>
  <si>
    <t>TII DM( fair glycemic control ) + Controlled HTN + PN ?Diabetic Neuropathy</t>
  </si>
  <si>
    <t>NPH=20/18 AM/PM,  MTF 1000 mg Bid, Enalapril 10 mg po bid, Atorvastatin 40 mg po/d, AMITRYPTILINE 25MG PO/D</t>
  </si>
  <si>
    <t>P=TII DM( for 10 yrs) + HTN( for 5 yrs) + ?PN ?Diabetic Neuropathy; on NPH 18/16 IU SC BID[ But he took NPH=20/18 AM/PM], MTF 1000 mg Bid, Enalapril 10 mg po bid, Atorvastatin 40 mg po/d, AMITRYPTILINE 25MG PO/D</t>
  </si>
  <si>
    <t>BP=128/63,PR=83,FBS=123mg/dl</t>
  </si>
  <si>
    <t>refill the medication and advise on diet and tell her to  bring serial BP and FBS MEASUREMENT FOR NEXT FOLLOW UP TIME</t>
  </si>
  <si>
    <t>_x000D_
Problem List_x000D_
P1=RVI on HAART(10 yrs) P2= T2 DM( for 10 yrs) + recurrent Hypoglycemia on NPH= 38/28 AM/PM Metformin 500mg PO BID, Atorvastatin 20 mg po/d P3=IHD with severe LV systolic dysfunction.[ LVEF=27%] ; ASA 81 mg po/d Metoprolol 25mg PO daily ,spironolactone 25mg PO daily</t>
  </si>
  <si>
    <t>no cough, nom SOB, no edema, no visual problem evaluted, no back pain, no paresthasia, joint mobility good, good balance, good understanding,cooperative, good self care, no stress, no psychosocial distress, good hygien (brush tooth), good dietary habit, no addiction,adhjerent to medication, toileting good, good social interaction. remarks (no BPH symptoms , has ingunal hernia )weist circumferance 86 cm/ height 172 cm= 0.5 pt has no visceral obesityy. FBS 91 mg/dl</t>
  </si>
  <si>
    <t>salt restrictiobn, be active, minimize coffee,prevention of fall, vegitable and fruit dish, legbumes dish, get adequate sun light, foot care (hygien, wear loose shoe,becareful while cutting nail,keep moistrizing legs with vaslin)  keep candy in pocket</t>
  </si>
  <si>
    <t xml:space="preserve">diabetes, hjypertension </t>
  </si>
  <si>
    <t>He still has RLQ abdominal pain .</t>
  </si>
  <si>
    <t>B/P-- 135/97 ,  albumin 4.5 , AST--19 , ALT--15 , BUN--15 , creatine --1.2 , CBC --WNL ( platelets --88 000 )  . u/sound -- normal study.</t>
  </si>
  <si>
    <t>? Thrombocytopenia .</t>
  </si>
  <si>
    <t>Continue Tenofovir 300 mg po /d . + CBC.</t>
  </si>
  <si>
    <t>`Dx--chronic viral hepatitis ( HBV ) on Tenofovir since 32 months</t>
  </si>
  <si>
    <t xml:space="preserve">still claim epigastric burning pain,  </t>
  </si>
  <si>
    <t>BP=138/77_x000D_
HBPM= 130-170/80-95_x000D_
FBS=80- 110</t>
  </si>
  <si>
    <t>T2DM + Uncontrolled HTN + Dyspepsia to r/o chronic Gastritis</t>
  </si>
  <si>
    <t xml:space="preserve">metformin 1 gm po BID, doanil 5 mg po BID, INC. enalapril 15 mg po BID, HCT 25 mg po/d, atrovastatin 20 mg po/d, Amlodipine 10 mg po daily_x000D_
Consider Upper GI Endoscopy </t>
  </si>
  <si>
    <t>P=T2DM + HTN; on metformin 1 gm po BID, doanil 5 mg po BID, enalapril 10 mg po BID, HCT 25 mg po/d, atrovastatin 20 mg po/d, Amlodipine 10/5 mg po bid</t>
  </si>
  <si>
    <t>no cough, no SOB, no edema, no visual problenm, no back pain,no [paresthasia, good self care, no addiction, adherent to medication. remarks (no BPH symptoms)FBS 109 mg/dl BP  110/60 mmHg, weist circumferance 103 cm/ height 170 cm= 0.6 pt has viosceral obesity</t>
  </si>
  <si>
    <t>sleeps well, walking distance good,muscl;e strength good, no emotional chasnmge, no memory loss, good judgement</t>
  </si>
  <si>
    <t>salt restriction, be active,miniom ize coffee, prevenmtion of fall, vegitable and fruit dish, legumes dish,get adequate sun light, use only liquid oil, avoidfattyoilly food, avoid fried food, no alxcohol, foot catre (hygien, wear loose shoe, becvareful while ctting nail, keep moisturizing legs with vaslin), keep candy in pockets</t>
  </si>
  <si>
    <t>BP: Normal_x000D_
Integ.- normal skin appearances, no discoloration, no vesicles, no tenderness</t>
  </si>
  <si>
    <t>?Neuropathy</t>
  </si>
  <si>
    <t>1. CBC, RBS, ESR</t>
  </si>
  <si>
    <t>S: Upper Shoulder burning sensation and numbness- for 1 week duration_x000D_
Otherwise no other complains, No DM, HTN</t>
  </si>
  <si>
    <t>No diarrheal  but tongue  sore</t>
  </si>
  <si>
    <t>B/P --130/80 , Bilateral  lateral side  tongue sore</t>
  </si>
  <si>
    <t>In stable state</t>
  </si>
  <si>
    <t xml:space="preserve">Headache  + dizziness and intermittent loc &gt; 2 years -  after headatrauma - _x000D_
- last episode being 5 days back-  losc estimated to last 20? min </t>
  </si>
  <si>
    <t xml:space="preserve">ECG -1st degree AV block _x000D_
ECHO - NORMAL STUDY _x000D_
 bp - 112/80 </t>
  </si>
  <si>
    <t xml:space="preserve">COLLECT  brian MRI , AND EEG IS PLANNED  FOR 8/5/16 </t>
  </si>
  <si>
    <t xml:space="preserve">headache + loc 2 to ? +? absent seizure </t>
  </si>
  <si>
    <t>BP=149/85,PR=82 ,FBS=126,139,156mg/dl ,ECHO result- Grade I diastolic dysfunction</t>
  </si>
  <si>
    <t>fair BP and poor GLYCEMIC CONTROL</t>
  </si>
  <si>
    <t>Problem List_x000D_
P1=HTN on enalapril 5 mg po BID, Lasix 20 mg po/d(she is not taking lasix) , spironolactone 12.5,Newly P2=Type 2 DM(for ) on NPH 12/4 IU sc BID, Amitriptyline 12.5 mg po NOCT</t>
  </si>
  <si>
    <t xml:space="preserve">currently he has no compliant </t>
  </si>
  <si>
    <t>BP=125 / 72, PR=72</t>
  </si>
  <si>
    <t>Update CBC, LFT, serum ele</t>
  </si>
  <si>
    <t>P= Severe Malaria (SCAP+SEVERE THROMBOCYTOPNEIA )+ UTI; Rxed with Artesunate 120 mg Iv/d for 3 days then changed to coartem 4 tab po bid for the next 3 days &amp; Primaquine 15 mg po/d for 2 wks; and he took also Ceftriaxone 1 gm Iv bid for 3 days</t>
  </si>
  <si>
    <t>B/P--130/85 , Unremarkable.</t>
  </si>
  <si>
    <t>nifedipine 40 mg pod + HCT 25 mg po /d + Tenofovir 300 mg po /d + U/sound.</t>
  </si>
  <si>
    <t>Dx--Chronic viral hepatitis ( HBV ) on antivirus since  December 2011 with controlled replication viral load done  last in April 2015. + HPN on medication</t>
  </si>
  <si>
    <t>Same as mention</t>
  </si>
  <si>
    <t>BP: 118/62  Pr:74</t>
  </si>
  <si>
    <t>1. CBC, ESR, chest x-ray, Vit D, echo, TSH</t>
  </si>
  <si>
    <t>He is a 21yrscomplains that he finds it difficult to breath for the past 5 days, in addition he has tremor of the had and sometimes he also has numbness. Furthermore, he also has bloating. Otherwise no leg swelling, orthopnea, PND, cough, fever, loss of weight, loss of appetite</t>
  </si>
  <si>
    <t xml:space="preserve">dry cough of 3 days duration. No fever, chills or  rigor </t>
  </si>
  <si>
    <t xml:space="preserve">BP=121/56, PR=85 </t>
  </si>
  <si>
    <t xml:space="preserve">? URTI                       </t>
  </si>
  <si>
    <t>dextromethorphan 15mg/5 ml, 10 ml po TID</t>
  </si>
  <si>
    <t xml:space="preserve">P=URTI                                       </t>
  </si>
  <si>
    <t xml:space="preserve">BP - 110 18 140 / 87 ( 130- 140/  86 - 80 ) _x000D_
 RFT - CR - 1.1 , UREA 17 </t>
  </si>
  <si>
    <t xml:space="preserve">SEE MANAGEMENT _x000D_
-  REFILL AND APPT </t>
  </si>
  <si>
    <t>P1 I.stroke &amp; P2 HTN on LOSARTAN 50 MG PO DAILY HCT - 25 MG PO DAILY ,  Atorvastatin 20 mg po/d and ASA 81 mg po/d</t>
  </si>
  <si>
    <t>BP=134/93_x000D_
FBS=128,142</t>
  </si>
  <si>
    <t>NPH 36/22 IU SC BID</t>
  </si>
  <si>
    <t>P=T1 DM( for 14 yrs) ON NPH 36/22 IU SC BID</t>
  </si>
  <si>
    <t xml:space="preserve">She has on and off cough with thick discharge </t>
  </si>
  <si>
    <t>B/P -- WNL , chest clear .</t>
  </si>
  <si>
    <t xml:space="preserve">Infected sinuses </t>
  </si>
  <si>
    <t xml:space="preserve">Tenofovir 300 mg po /d  + Doxycycline </t>
  </si>
  <si>
    <t>Dx--chronic viral hepatitis ( HBV ) .with very high viremia ( 5673 , not 5673 000 )</t>
  </si>
  <si>
    <t xml:space="preserve">BP - 100/80 , 120/70 , 130/90 (OFFICE RECORD  145 / 93 ) _x000D_
 FBS - 172-263-99*  NO NEW COMPLAINT </t>
  </si>
  <si>
    <t>T 2 DM; on NPH 24/10 iu SC BID, metformin 500 mg po bid</t>
  </si>
  <si>
    <t>mno cough, no SOB, no edema, retinopathy permanrn t, no nbacvk pain, no paresthasia, joint mobility good, goobalance, good understanding, cooperative, no stress, obesity, no psychosocial diostress, good dietary habit, good hygien (brush tooth), adherent to medication, no addiction, toileting good, good social interaction. rem,arks (no BPH symptoms) weist circumferance 113 cm/ height 160 cm = 0.7 pt has visceral obesity risk fatty liver. FBS 112 mg/dl BP 140/70 mmHg</t>
  </si>
  <si>
    <t>salt restriction,be acvtiove, minimize coffee, prevention of fall, vegitable and fruit dish ,. legumes dish, use only liquid oil, get adequate sun light, avoidoillyfatty food, avoi d fried food, no alcohol, foot care 9hygien, wear loose shoe, becareful while cutting nails, keep moisturinzing legs with vaslin), keep candy in pockets</t>
  </si>
  <si>
    <t xml:space="preserve">complains dry coughof 1 month  after starting enalapril </t>
  </si>
  <si>
    <t>bp-140/90 _x000D_
no other poitive finding</t>
  </si>
  <si>
    <t>fairly controlled HTN+T2DM</t>
  </si>
  <si>
    <t>change enalpril to amlodepine 10mg , refill medications , advice to come with serial of BP and FBS measurements</t>
  </si>
  <si>
    <t>VS BP 11/70 PR 88 RR20</t>
  </si>
  <si>
    <t xml:space="preserve"> liver haemangioma P2 neuropathy on meloxicam 15mg po daily, AMT 25mg po daily, vit D and nurobin</t>
  </si>
  <si>
    <t xml:space="preserve">BP - 130/80 -140/80-85 </t>
  </si>
  <si>
    <t>REFILL AND APPT  _x000D_
-  UPDATE INX FOR NEXT APPT !!</t>
  </si>
  <si>
    <t>HTN on losartan 50 mg po once daily ,hydrochlorothiazide 25 mg po once daily,amitriptine 25 mg po once daily</t>
  </si>
  <si>
    <t>V/S --WNL . Viral load  HBV DNA  -- 185 IU/ml (  132 in the hospital .) .LFT -- WNL .</t>
  </si>
  <si>
    <t>Low viremia.</t>
  </si>
  <si>
    <t>Fibro scan .</t>
  </si>
  <si>
    <t>_x000D_
Dx---chronic viral hepatitis ( HBV ) previous Bell's palsy.</t>
  </si>
  <si>
    <t xml:space="preserve">no cough, no SOB, no edema, no visual problem evaluted, no back pain, no paresthasia, joint mobility good, good balance, good understanding, cooperative, no obesity, no stress, no psychosocial distress, good dietary habit, good hygien 9brush tooth0, adherent to medication, toileting good, good socioal interaction. rem,arks (no breast mass, no vaginal discharge) weist circumferance 103 cm / height 160 cm = 0,64 pt has visceral obesity risk fatty liver. FBS 146 mg/dl BP </t>
  </si>
  <si>
    <t>sleep well, walking distance good,  muscle strength good, no emotional change, no memory loss,good judgement</t>
  </si>
  <si>
    <t>salt restriction, be active, minimize coffee, prevenmtion of fall, vegitable and fruit dish ,legumes dish, get adfequate sun light, avoid fattyoilly food, avoid fried food, no alcohol, foot catre(hygien, wear loose shoe, becareful while cutting nails, keep moisturizing legs with vaslin), keep candy in pockets</t>
  </si>
  <si>
    <t>BP -80  144 / 73_x000D_
 FBS ?_x000D_
- XRAY - OA of the hand and knees</t>
  </si>
  <si>
    <t xml:space="preserve">SEND RBS  , MANAGE ACCORDINGLY </t>
  </si>
  <si>
    <t xml:space="preserve">T2DM on NPH 20/10 P2. HTN ,enalapril 10mg po/day and neurobin 1 tab po/d, Atorvastatin 20 mg po daily,Amitryptylline 25 mg po daily , MELOXICAM 15 MG PO DAILY </t>
  </si>
  <si>
    <t xml:space="preserve">she was taking Vit D3 5000 IU weekly for 8 wks </t>
  </si>
  <si>
    <t>BP=164 / 96, PR=77_x000D_
Vit D=21.4[ LAB ref=Insufficiency=&gt;21-29]_x000D_
ECG on 8/1/16=Sinus Rhythm, Left Ventricular Hypertrophy.</t>
  </si>
  <si>
    <t>Uncontrolled HTN + Vitamin D Insufficiency</t>
  </si>
  <si>
    <t xml:space="preserve">Change Nifedipine 20mg PO daily to Amlodipine 5 mg po/d _x000D_
Vit D3 5000 IU twice weekly for 1 mon_x000D_
Appt after 2 mons with serum vit D3 </t>
  </si>
  <si>
    <t>P1= essential HTN on Nifedipine 20mg PO daily _x000D_
P2= vitamin D deficiency ( serum vitamin D=&amp;lt;7.6)</t>
  </si>
  <si>
    <t>RHUMATIOD ARTHRITSE</t>
  </si>
  <si>
    <t>a 35 year old female pt presnted with multiple joint pain of over a year duration</t>
  </si>
  <si>
    <t>complains shortness of breath and chest tightness of 1 week duration</t>
  </si>
  <si>
    <t>bp-120/70 _x000D_
no other positive finding</t>
  </si>
  <si>
    <t xml:space="preserve">mild exacerbation of Bronchial Asthma </t>
  </si>
  <si>
    <t>productive cough of 6 months duration</t>
  </si>
  <si>
    <t>bp=12/70,pr=78, CXR=multiple bilateral coalsing opacities with Rt pleural effusion ?PTB ,Gene Xpert (sputum)-MTD detected RIF resistance not detected</t>
  </si>
  <si>
    <t xml:space="preserve">plu TB             </t>
  </si>
  <si>
    <t>link to TB CLINK</t>
  </si>
  <si>
    <t>problum list= ?PTB</t>
  </si>
  <si>
    <t xml:space="preserve">no cough, no SOB, no edema, no visual problem  to be evalted, bno back pain, no paresthasia, joint mobility good, good balance, good understanding, cooperativem, ono obesity, no stress, no psychosocial distress, good dietary habit, good hygien (brush tooth), no addiction,adherent to medication, toileting good, good social interaction. remarks (no BPH symptoms) viral load undetectable , BP 120/ 70 mmHg </t>
  </si>
  <si>
    <t>sleeps well, walking distance good, no emotional chanmge,no memory loss, good judgement but forgetfulness</t>
  </si>
  <si>
    <t>salt restriction, be active , minimize coffee, prevention of fall,veghitable and fruit dish, legum,es dish, get adequate sun light, eat (banana, tomatto, pottato for opottasium supplementation)</t>
  </si>
  <si>
    <t xml:space="preserve">BP -  82 18 153 / 68_x000D_
( </t>
  </si>
  <si>
    <t xml:space="preserve">HTN + RA; on methotrexate 2.5 mg po/wk folic acid 5 mg po/day, frusemide 40 mg po/day, nifedipine 20 mg po/day +?PN </t>
  </si>
  <si>
    <t>Bp 100/70 _x000D_
no other positive finding</t>
  </si>
  <si>
    <t>Same + Fairly controlled HTN</t>
  </si>
  <si>
    <t>Bp-130/160 recent FBS 131_x000D_
 HgbA1c- is 6</t>
  </si>
  <si>
    <t>Fairly Controlled T2DM</t>
  </si>
  <si>
    <t xml:space="preserve">CLAMS SHE HAS NO IMPROVEMENT - ABM - LAST EPISODE BEING 2x IN LAST MONTH ( LESS FREQUENT THAN PREVIOUS MONTHS ) </t>
  </si>
  <si>
    <t xml:space="preserve">REFILL AND ALINK BACK TO MRC </t>
  </si>
  <si>
    <t>P=GTC(for 10 yrs) seizure; on Phenytoin 100 mg po TID, Phenobarbital 200 mg po BID,Valporate 200 mg po/d</t>
  </si>
  <si>
    <t>bp=106/68,pr=79</t>
  </si>
  <si>
    <t>Problem List_x000D_
? ACUTE GLOMERULONEPHRITS</t>
  </si>
  <si>
    <t>facial nerve palsy (appeared notice when awaked on the mornin g, no weakness, no headache) , no cough, no SOB, glaucoma on follow up, urine out put decreased (on lasix, no pallpitation)FBS 170 mg/dl BP 170/ 90 mmHg , not eating fish, minimize beef, minimized salt intake, regularly eats vegitables)</t>
  </si>
  <si>
    <t>sleeps well, walking distance good, no emotional change, muscle strength good, no memory loss, good judgement</t>
  </si>
  <si>
    <t xml:space="preserve">up date of investigaytion , lasix 40 mg po bid </t>
  </si>
  <si>
    <t xml:space="preserve">diabetes, hyppertension, dyslipidemia ,CKD </t>
  </si>
  <si>
    <t xml:space="preserve">B/P -- 125/74 , FBS  =  125 , 79 , 121 , 82 , 123 , PPS = 161 , 171 , 162 , 167 , 160 , </t>
  </si>
  <si>
    <t>Good  glycemia and pressure.</t>
  </si>
  <si>
    <t>BP- 150/80_x000D_
 no other positive finding</t>
  </si>
  <si>
    <t>no cough, no SOB, no edema, no visual problem, no back pain,paresthasia , good self care,adherent to medication</t>
  </si>
  <si>
    <t>sleeps well, walking diustance good, muscle strength good,no emotioon al changhe,no memory loss, good judhgement</t>
  </si>
  <si>
    <t>salt restriction, be acvtive, minimize coffee,prevenmtionof fall, vegitable and fruit fdish, get adequate sun light</t>
  </si>
  <si>
    <t xml:space="preserve">FBS- 120-125-102-116-130-102_x000D_
 PR - 78 BP - 124 / 75 ( HOME RECORD - 140/83-138/84-120/83 ) </t>
  </si>
  <si>
    <t xml:space="preserve">SEE MANAGEMENT_x000D_
  APPT AFTER 1 MONTH - REFILL N APPT </t>
  </si>
  <si>
    <t>DM + HTN on MTF 1 GM po BID, glibenclamide 5mg po daily, enalapril 5 mg po daily and amlodipine 5 mg po daily.</t>
  </si>
  <si>
    <t>BP=125/69_x000D_
HBPM=110-130/70-75_x000D_
FBS=115-136</t>
  </si>
  <si>
    <t>Controlled HTN  + Mild Pulmonary HTN + T2DM on LSM</t>
  </si>
  <si>
    <t>Atrovastatin 20 mg po/d , Telmisartan/HCT  80mg/12.5 mg po daily_x000D_
HgA1c, Serum ele, RFT</t>
  </si>
  <si>
    <t>P=HTN + Mild Pulmonary HTN + T2DM on LSM &amp; Atrovastatin 20 mg po/d , Telmisartan 40mg + HCT 12.5 mg po daily[ But she claimed she took  Telmisartan/HCT  40mg/12.5 mg 2 tab po daily for the past 3 mons]</t>
  </si>
  <si>
    <t>bilateral nasal stiffness of 1 day duration_x000D_
no exacerbation since</t>
  </si>
  <si>
    <t xml:space="preserve">BP= 99 / 62 PR= 80 RR= 18 </t>
  </si>
  <si>
    <t xml:space="preserve">P1= Bronchial Asthma </t>
  </si>
  <si>
    <t>Refill medication_x000D_
add loratidine 10mg po BID for 5 days</t>
  </si>
  <si>
    <t>P1= Bronchial Asthma _x000D_
salbutamol puff PRN</t>
  </si>
  <si>
    <t>she had episode of  attack of asthma .</t>
  </si>
  <si>
    <t xml:space="preserve">V/S -- WNL , chest -- clear , </t>
  </si>
  <si>
    <t xml:space="preserve">In stable state </t>
  </si>
  <si>
    <t>Tenofovir 300 mg po /d + prednisolone  + viral load .</t>
  </si>
  <si>
    <t>Dx --chronic viral hepatitis ( HBV ) with moderate fibrosis and medication started in November 2015 .+ B-asthma.</t>
  </si>
  <si>
    <t>complains easyfatigablity and sob up on simple tasks</t>
  </si>
  <si>
    <t>Bp-130/70 echo- normal ECG- LBBB with 1st Degree AV Block</t>
  </si>
  <si>
    <t xml:space="preserve">HTN withHHD </t>
  </si>
  <si>
    <t>Do cardiac Troponin</t>
  </si>
  <si>
    <t>Known HTN(for 2 yrs) +?HHD + ON HCT 25 MG PO DAILY</t>
  </si>
  <si>
    <t>no cough, no SOBNB, no edema, no visual proble, back pain,, paresthasia . good self care , FBS 167 m,g/dl BP 120/ 70 mmHg</t>
  </si>
  <si>
    <t>slee[ps well, walking distance weak, muscle strength good, no em,otional; chanmge, no memory loss but forgetfulness, good judgement</t>
  </si>
  <si>
    <t>lower back pain with radiciulopathy</t>
  </si>
  <si>
    <t>salt restriction, be active, minimize coffee, prevention of fall, veguitable anmd fruit dish, legumes dish , get adequate sun light</t>
  </si>
  <si>
    <t>diabetes, hypertension, dyslipidemioa, back pain</t>
  </si>
  <si>
    <t>bp=119/69,pr=76</t>
  </si>
  <si>
    <t>refill the medication and advise on diet and tell her to bring serial BP MEASUREMENT FOR NEXT FOLLOW UP TIME</t>
  </si>
  <si>
    <t>_x000D_
Problem List_x000D_
Old IS + Controlled HTN</t>
  </si>
  <si>
    <t>BP= 154 / 96    PR=102 RR= 18 _x000D_
recorded FBS= 100,86, 98</t>
  </si>
  <si>
    <t>P1= Known RVI(10 yrs) _x000D_
P2= T2 DM _x000D_
P3= Newly diagnosed HTN</t>
  </si>
  <si>
    <t>refill medication_x000D_
add amlodipine 5 mg po QD_x000D_
appoint for 3 months</t>
  </si>
  <si>
    <t>P1= Known RVI(10 yrs) _x000D_
P2= T2 DM _x000D_
on HAART and metformin 500mg po bid</t>
  </si>
  <si>
    <t xml:space="preserve">PR -  75 BP - 171 / 96 ( 160 - 165/90 - 96 ) </t>
  </si>
  <si>
    <t xml:space="preserve">COLLECT  RFT,SE  RESULT </t>
  </si>
  <si>
    <t xml:space="preserve">KNOWN HTN ENALAPRIL 10/5 MG PO BID + PN+essentioal tremor ON NEUROBION 1 TAB PO DAILY , GABAPENTIN 300 MG PO BID , PROPRANOLOL 10 MG PO DAILY </t>
  </si>
  <si>
    <t>no cough, no SOB, no edema, no visual problem, no back pain, no paresthasia, good self care, FBS 115 mg/dl BP 100/70 mmHg</t>
  </si>
  <si>
    <t>BP= 150/80 PR= 78</t>
  </si>
  <si>
    <t xml:space="preserve">P1= Acute lacunar infarct _x000D_
P2=HTN _x000D_
P3= PN </t>
  </si>
  <si>
    <t>P1= Acute lacunar infarct _x000D_
P2=HTN _x000D_
P3= PN _x000D_
on enalapril 10 mg po bid, HCT 25 po daily, Amitriptyline 25 mg po daily, ASA 81mg po qd and atorvastatin 40mg po QD</t>
  </si>
  <si>
    <t>P1= Acute lacunar infarct _x000D_
P2=HTN _x000D_
P3= PN _x000D_
on enalapril 10 mg po bid, Amlodipine 5mg  po daily, Amitriptyline 25 mg po daily, ASA 81mg po qd and atorvastatin 40mg po QD</t>
  </si>
  <si>
    <t xml:space="preserve">BP - 168 / 85 PR - 79  ( 150 - 160/70- 80 ) </t>
  </si>
  <si>
    <t xml:space="preserve">SEND ECG                 </t>
  </si>
  <si>
    <t xml:space="preserve">Dyslipidemia- ATROVSATATIN 40 MG PO DAILY + HTN ON LSM </t>
  </si>
  <si>
    <t>bp-120/70_x000D_
no other positive finding</t>
  </si>
  <si>
    <t>refill medications and advice on diet and execise</t>
  </si>
  <si>
    <t xml:space="preserve">no new complain t-_x000D_
 - </t>
  </si>
  <si>
    <t xml:space="preserve">nad                           </t>
  </si>
  <si>
    <t>send cbc  ,  send rft , rbs _x000D_
- add indomethacin - 25mg po tid -</t>
  </si>
  <si>
    <t xml:space="preserve">RA with flares; on Methotrixate 10 mg po/WK, Folic acid 5 mg po/d.  + Prednisolon 10 mg po daily </t>
  </si>
  <si>
    <t xml:space="preserve">V/S --WNL , viral load for HBV DNA =40 Iu /ml  .LFT = ( ALT- 24 , AST--37 Albumin--3.9 </t>
  </si>
  <si>
    <t>Still not controlled replication .</t>
  </si>
  <si>
    <t xml:space="preserve">Rt knee pain of 1 wk duration </t>
  </si>
  <si>
    <t xml:space="preserve">? Rt Knee Arthritis + Dyspepsia </t>
  </si>
  <si>
    <t xml:space="preserve">Diclofenac 100 mg Supp daily </t>
  </si>
  <si>
    <t xml:space="preserve">P=Dyspepsia </t>
  </si>
  <si>
    <t>BP- 130/90_x000D_
FBS 117,122, 119</t>
  </si>
  <si>
    <t>DM(Good glycemic Control) + HTN</t>
  </si>
  <si>
    <t xml:space="preserve">refil medications and advice </t>
  </si>
  <si>
    <t>no cough, no SOB, no edema, no visual ptroblem, no back pain, no paresthasia, good self care, BP 120/80 mmHg</t>
  </si>
  <si>
    <t>sleeps well,walking distance good, muscle strength good, no emotional chanmge,no mmory loss, good judghement</t>
  </si>
  <si>
    <t>salt restiction, be active, minimize coffee,vegitable and fruit dish, prevention of fall, get adeqate sun light</t>
  </si>
  <si>
    <t>DYSEPEPISA</t>
  </si>
  <si>
    <t xml:space="preserve">no cough, no SOB, no edema, no no visual; problem, fatigue, fever, chuilss and rigor, clampsty legs, back pain, no headache, no joint pain, no dysuria, BP 140/80 mmHg ,     FBS 102 mg/dl </t>
  </si>
  <si>
    <t>febrile illness</t>
  </si>
  <si>
    <t>up date investigationm</t>
  </si>
  <si>
    <t xml:space="preserve">no new complaint_x000D_
LNMP 1 month and 3 wks back, </t>
  </si>
  <si>
    <t xml:space="preserve">BP= 102 / 59   PR= 81 RR=17 </t>
  </si>
  <si>
    <t>P1= known type 1 dm _x000D_
P2= ? 1ST TMPx</t>
  </si>
  <si>
    <t>send for Urine HCG_x000D_
refill meds</t>
  </si>
  <si>
    <t>P1= known type 1 dm _x000D_
on nph 22/14iu sc bid</t>
  </si>
  <si>
    <t>no cough, no SOBN, no edema, no visual problem , no back pain , no paresthasia right knee pain and swelling , hot ,tender,no creptation, BP 120/90 mmHg</t>
  </si>
  <si>
    <t xml:space="preserve">sleeps well, walking distance good, muscle strength good, no emotional change, no memory loss, good judgement </t>
  </si>
  <si>
    <t xml:space="preserve">oligo arthrites </t>
  </si>
  <si>
    <t>salt restriction, be active, minimize coffee, vegitable and fruit dish, legumes dish, gfet adequate sun light</t>
  </si>
  <si>
    <t>Come to refill medication_x000D_
Pantoprazole NA</t>
  </si>
  <si>
    <t>P1=T2DM _x000D_
P2= HTN enalapril 10 mg po BID,_x000D_
P3=Dyslipidemia  Duodenal ulcer + Chronic esophagitis  atrovastatin 40 mg po/day, pantoprazole 40mg po daily</t>
  </si>
  <si>
    <t xml:space="preserve">COMPLAIN  NUMBNESS TO  LOWER  XTRIMITIES  </t>
  </si>
  <si>
    <t xml:space="preserve">echo  mild concentric  left  ventricular   hypertrophy  with  grade  1  LV    DIASTOIC  DYSFFUNCTION      _x000D_
LVEF  60%  BP  146/96  BP  96  </t>
  </si>
  <si>
    <t>THE  SAME+HHD</t>
  </si>
  <si>
    <t xml:space="preserve">REFIL  AND  APPOINT  AFTER  2  MONTH  WITH  SEREAL  BP  AND  FBS  RECORD  AND  ADD  ENALAPRIL  5  MG  PO/DAY  AND  AMLODIPINE  2.5   MG PO/DAY  </t>
  </si>
  <si>
    <t xml:space="preserve">FBS- 130- 131 - 140 - 292 - 190 _x000D_
 BP - 86 17 174 / 86*** </t>
  </si>
  <si>
    <t xml:space="preserve">SEE MANAGEMENT - SERIAL  FBS , BP RECORD - APPT AFTER 1 MONTH _x000D_
</t>
  </si>
  <si>
    <t>KNOWN TYPE 2 DM  MIXTARD 30/20 IU I SC BID, MTF 1GM po bid, Atrovastatin 20 mg po/d</t>
  </si>
  <si>
    <t xml:space="preserve">BP - 87  123 / 68_x000D_
 UPDATED INX - NORMAL </t>
  </si>
  <si>
    <t xml:space="preserve">APPT AFTER 1 MONTH  WITH SERIAL BP </t>
  </si>
  <si>
    <t xml:space="preserve">LINKED FROMONCOLOGY SIDE _x000D_
 WITH ASST OF "Stage III Colonic ca" + KNOWN HTN ON AMLODIPINE 5 MG PODAILY &gt; 1 YEAR  + DYSPEPSIA </t>
  </si>
  <si>
    <t>BP= 102 / 59   PR= 81 RR=17 _x000D_
LGS= no visible anterior neck swelling</t>
  </si>
  <si>
    <t>send for Urine HCG_x000D_
refill meds_x000D_
send for TFT</t>
  </si>
  <si>
    <t>BP=104 / 72_x000D_
INR=3.11</t>
  </si>
  <si>
    <t>Appoint after 3month with update of Coagulation Profile_x000D_
refill medication</t>
  </si>
  <si>
    <t>P1= Severe PHTN + AFIB( she has follow up at TASH); On Lasix 40 mg po/d, Metoprolol succinate 50 mg po/ day , Warfarin 2.5mg/5mg po/d</t>
  </si>
  <si>
    <t xml:space="preserve">BP - 49 18 140 / 77_x000D_
 ECG  ( NOV 22- 2023  ) -0 BRADYCARDIA WITH LAD , ( SIGNED BY DR YITAGESU _x000D_
ECHO - INTER ATRIAL ANEURYSM TYPE 2 WITH SMALL PFO , EF - 65 % _x000D_
</t>
  </si>
  <si>
    <t xml:space="preserve">REPEAT ECG </t>
  </si>
  <si>
    <t xml:space="preserve">ECHO - INTER ATRIAL ANEURYSM TYPE 2 WITH SMALL PFO , EF - 65 % </t>
  </si>
  <si>
    <t>Bp-132/80_x000D_
pr-90</t>
  </si>
  <si>
    <t xml:space="preserve">KNOWN ASTHMATIC on Salbutamol  and Symbicort _x000D_
</t>
  </si>
  <si>
    <t xml:space="preserve">KNOWN ASTHMATIC on Salbutamol  and sumbicort _x000D_
_x000D_
</t>
  </si>
  <si>
    <t xml:space="preserve">fell 10 days back _x000D_
has right side post chest pain no other concern </t>
  </si>
  <si>
    <t xml:space="preserve">asl in pain _x000D_
chest clear no point tenderness_x000D_
no edema _x000D_
cotpp </t>
  </si>
  <si>
    <t xml:space="preserve">same + ? rib fracture </t>
  </si>
  <si>
    <t xml:space="preserve">refill _x000D_
cxr </t>
  </si>
  <si>
    <t>bp=103 / 55 pr= 73 rr=18</t>
  </si>
  <si>
    <t>DVT ( unprovoked) on warfarin 2.5 mg po/day inr=2.37</t>
  </si>
  <si>
    <t>complain  loss stool with  tenesmus and  blood  in the  stool  complain  also  insomenea</t>
  </si>
  <si>
    <t xml:space="preserve">HTN+DVHD+PN +AGI ?IBD  </t>
  </si>
  <si>
    <t xml:space="preserve">send  sool  analysis and up  date  oft </t>
  </si>
  <si>
    <t xml:space="preserve"> HTN+DVHD+PN +?IBD</t>
  </si>
  <si>
    <t xml:space="preserve">Hg1AC-7.1 _x000D_
HAS NO NEW COMPLIANT </t>
  </si>
  <si>
    <t>Bp-130/80_x000D_
pr-93</t>
  </si>
  <si>
    <t xml:space="preserve">T2DM on metformin 1000mg po bid and atrovastatin 20 mg po/day_x000D_
</t>
  </si>
  <si>
    <t xml:space="preserve">Medication  refill _x000D_
appoint a 3 months </t>
  </si>
  <si>
    <t xml:space="preserve">T2DM on metformin 1000mg po bid and atrovastatin 20 mg po/day_x000D_
_x000D_
</t>
  </si>
  <si>
    <t>bp=121 / 63  pr=74 rr-18</t>
  </si>
  <si>
    <t>IHD + PHTN.............</t>
  </si>
  <si>
    <t>IHD + PHTN On Furosemide 40 mg po/day, Spironolactone 25 mg po/day, Enalapril 5 mg po/day, ASA 81 mg po/day, Atorvastatin 20 mg po/day, Metoprolol 25 mg po/day</t>
  </si>
  <si>
    <t xml:space="preserve">BP= 130 / 82    PR=109 RR= 19 </t>
  </si>
  <si>
    <t xml:space="preserve">P1=Severe anemia+  _x000D_
P2= Nectrotizing lymphadenitis 2ndryt o? TB lymphadenitis     </t>
  </si>
  <si>
    <t>senior consulted to send for CXR, LDH, Uric Acid, ESR_x000D_
add augmentin 1gm po BID for 10 days_x000D_
Haemup syrup 10ml po BID for 1month</t>
  </si>
  <si>
    <t>pr-109 / 66_x000D_
PR-80</t>
  </si>
  <si>
    <t xml:space="preserve">epigastric area pain 1 week 1 vomiting _x000D_
no dirrhea no fever _x000D_
has red blood in the stool after defication _x000D_
has gained weight _x000D_
no cough no sob </t>
  </si>
  <si>
    <t xml:space="preserve">chest clear_x000D_
abd no tendernes no palp hsm </t>
  </si>
  <si>
    <t xml:space="preserve">same + dyspepsia + hemorroid </t>
  </si>
  <si>
    <t xml:space="preserve">us se_x000D_
hold asa _x000D_
colonoscopy _x000D_
add amlodipine 5 mg po od </t>
  </si>
  <si>
    <t>P-1 47 YRS OLD HTN + old stroke + HFpEF ?HHD on- - Atorvastatin 40mg po/d - ASA 81 mg PO/D - lasix 40 mg po biD - enalepril10/  5 mg po bid echo : mild LVH</t>
  </si>
  <si>
    <t>HE HAS ABDOMENAL SWELLING HE HAS IMPROVEMENT ON OTHER CONDITIONS</t>
  </si>
  <si>
    <t xml:space="preserve">PR=108 RR=18 BP=99 / 74 T=36 </t>
  </si>
  <si>
    <t>REFILL_x000D_
ADD FRUSEMIDE 20MG PO/DAY_x000D_
SEE 2/52</t>
  </si>
  <si>
    <t>P=? MULTI FOCAL HCC  + UGIB +Right middle lobe loculated effusion. Propranolol 40MG PO BID, Spironolactone 50mg PO/DAY, Norfloxacillin 400mg po once daily, and omeprazole 20mg po BID; SORAFINIB  200MG PO BID</t>
  </si>
  <si>
    <t>claims the joint pain has some improvement</t>
  </si>
  <si>
    <t xml:space="preserve">b p=101 / 59  pr=89  rr=18 </t>
  </si>
  <si>
    <t>essential tremor + OA (hand )+post herpetic neuralgia</t>
  </si>
  <si>
    <t>essential tremor + OA (hand )+post herpetic neuralgia_x000D_
ON  -diclo gel _x000D_
       -pregabaline 75 mg p od_x000D_
       -propranolol 20mg po/day</t>
  </si>
  <si>
    <t>NO  NEW  SEAZURE  ATTACK</t>
  </si>
  <si>
    <t>REFILL AND  APPOINT  AFTER   4  MONTH</t>
  </si>
  <si>
    <t xml:space="preserve">PR=59 RR=18 BP=161 / 69 T=36 </t>
  </si>
  <si>
    <t>P=ISCHEMIC STROKE + IHD ON ASA 81 MG PO/DAY ATORVASTATIN 40 MG PO/DAY; METOPROLOL 25MG BID DAY FRUSEMIDE 20MG PO/DAY</t>
  </si>
  <si>
    <t xml:space="preserve">intermitant leg swelling _x000D_
</t>
  </si>
  <si>
    <t xml:space="preserve">mamography normal_x000D_
no edema </t>
  </si>
  <si>
    <t xml:space="preserve">refill _x000D_
see her again in 3 mo </t>
  </si>
  <si>
    <t>b p=112 / 73  pr=98 rr=17 FBS=90-130 mg/dl</t>
  </si>
  <si>
    <t>Refill and appoint 3 months with HGA1C</t>
  </si>
  <si>
    <t>Type 1 DM  on NPH 32/12</t>
  </si>
  <si>
    <t xml:space="preserve">REFILL AND  APPOINT  AFTER  1  MONTH  TO  SENIOUR </t>
  </si>
  <si>
    <t>KNOWN RVI on haart + brain attrophy and ischemia + AGE R/O IP</t>
  </si>
  <si>
    <t xml:space="preserve">FB S- 276 </t>
  </si>
  <si>
    <t xml:space="preserve">SEND URINE KETONE _x000D_
-   RESEND MEDICATION FOR PHARAMACY </t>
  </si>
  <si>
    <t>T2DM on metformin 1000mg BID, Glimpride 2mg po/d , ATROVASTATN 20 MG PO DAILY p2: known psychiatric pt on amitriptyline 25 mg po/d, cpz 25 mg po daily at amanuel hospital</t>
  </si>
  <si>
    <t>FBS=120_x000D_
BP=149 / 69</t>
  </si>
  <si>
    <t>suboptimal HTN +  DM</t>
  </si>
  <si>
    <t>Refill medication_x000D_
Appoint after 2 month with FBS and BP record</t>
  </si>
  <si>
    <t xml:space="preserve">P1=T2DM NPH - 30/20 IU SC BID,ATROVASTATIN 20 M GPO DAILY_x000D_
P2= HTN ENALAPRIL 5 MG PO BID , NIFEDIPINE - 20 MG PO BID _x000D_
P3=PN ON  AMT 25 MG PO DAILY , </t>
  </si>
  <si>
    <t xml:space="preserve">BP - 109 /64 -  PR - 69 - 110- 120/ 78 - 80 _x000D_
 T CHOLE - 143-HDL-53-TRG-103-LDL-69_x000D_
</t>
  </si>
  <si>
    <t xml:space="preserve">AMLODIPINE 5 MG PO DAILY - ENALAPRIL 5 MG PO  BID -1MONTH - RMOPD </t>
  </si>
  <si>
    <t xml:space="preserve">HTN &gt; 7YEARS  on enalapril 5 mg po bid amlodipine 10mg po/d </t>
  </si>
  <si>
    <t xml:space="preserve">FBS 170   130   BP  130/95   ,127/83   </t>
  </si>
  <si>
    <t xml:space="preserve">REFILL AND  APPOINT AFTER   3  MONTH  WITH  SEREAL  BP  AND  FBS  RECORD  </t>
  </si>
  <si>
    <t xml:space="preserve">T2DM+HTN+HYPOTHYROEDISM  </t>
  </si>
  <si>
    <t>EPILIPETIC</t>
  </si>
  <si>
    <t xml:space="preserve">complain of easy fatigability and Waite loose  </t>
  </si>
  <si>
    <t>sever malnurtion</t>
  </si>
  <si>
    <t>to  start plumpnut</t>
  </si>
  <si>
    <t xml:space="preserve">BP=101 / 67 </t>
  </si>
  <si>
    <t xml:space="preserve">Refill medication_x000D_
Appoint </t>
  </si>
  <si>
    <t>P1=CRVHD ( MR , AR) + DILATED LA &amp; LV on B. penicillin 1.2 mIU IM 1/month for the &gt; 2 yr</t>
  </si>
  <si>
    <t xml:space="preserve">REFILL AND  ADD  PANTOPRAZOLE 40MG PO/DAY  ANDVITAMIN  B COMPLEX  </t>
  </si>
  <si>
    <t>smooth 2nd POST OP MONTH AFTER Left Hemicolectomy and recto transverse anastomosis DONE</t>
  </si>
  <si>
    <t>BP:121/67 pr:80</t>
  </si>
  <si>
    <t>polyneuropathy+?RA</t>
  </si>
  <si>
    <t>1. CBC, ECHo, Chest x-ray (reading) vit. D, RF</t>
  </si>
  <si>
    <t>Has back burning sensation, difficulty to breath and cold feet and arthalagia when its cold/ 2 yrs duration_x000D_
Assciated with he has easy fatigubility, otherwise no leg edema, orthpnea, pnd, cough</t>
  </si>
  <si>
    <t>Bp:111/78 pr:86</t>
  </si>
  <si>
    <t>Newly diagnosed  T2DM</t>
  </si>
  <si>
    <t>1. Start: MTF 500mg/po/bid-1 month_x000D_
2. Vit D- 50,000iu/po/weekly</t>
  </si>
  <si>
    <t>Easy fatigubility/6month_x000D_
came with UA-normal, VitD:22.5, HgA1c: 7.8%</t>
  </si>
  <si>
    <t>joint pain and swelling on bilateral knee ankle, and right wrist joint(intially it started from rt knee joint later involved multiple site) she also complains burning sensation and numbness on soles of foot and bilateral arms</t>
  </si>
  <si>
    <t>fbs:92, cr:0.5, urea:18, hga1c:4.3</t>
  </si>
  <si>
    <t>1. cbc, rf,esr, accp.</t>
  </si>
  <si>
    <t>osteoarthritis + known RVI in HAAR</t>
  </si>
  <si>
    <t>HAs intermitent cough chest thightness and SOB on cold weather_x000D_
no new compliant</t>
  </si>
  <si>
    <t>BP=150/80    PR=82/min_x000D_
Chest- Clear_x000D_
CVS- normal</t>
  </si>
  <si>
    <t>Ass't- fairly controlled HTN</t>
  </si>
  <si>
    <t>Plan- Salbutamol Puff PRN_x000D_
        -refile medications</t>
  </si>
  <si>
    <t>P1-hypertensive since 2yrs_x000D_
  Currently on Nifedipine 20mg Po/day_x000D_
                      Bisoprolol 2.5 mg PO/day_x000D_
 Subj- chest discomfort 2 wks</t>
  </si>
  <si>
    <t>BP - 77 17 107 / 61</t>
  </si>
  <si>
    <t xml:space="preserve">CHANGE TO AMLODIPINE 10 MG PO DAILY ,  INDOMETHACINE  100 MG  SUPP _x000D_
- APPT  MONTHS  WITH SERIAL BP RECORDS </t>
  </si>
  <si>
    <t xml:space="preserve">HTN + Bilateral Knee OA- on nifedipine 20mg po bid, Meloxicam 15 mg po prn , Amitriptyline 12.5 mg po/d. INDOMETHACIN  25 MG PO DAILY </t>
  </si>
  <si>
    <t>fbs-88,100,120,130,138,143,178,182,212,251</t>
  </si>
  <si>
    <t>T2dm(??control)</t>
  </si>
  <si>
    <t>NPH 40/36 IU SC BID , MTF 500 mg Bid &amp; Atorvastatin 20 mg d</t>
  </si>
  <si>
    <t>BP_123/83, 125/80_x000D_
pr 78_x000D_
FBS-153,143</t>
  </si>
  <si>
    <t>advise onn dietary control_x000D_
NPH 60/40 iu_x000D_
appoint afte 2 months</t>
  </si>
  <si>
    <t>T2 DM + HTN;- NPH - 58/38 AM/PM; RI= 4/4 AM/PM , MTF - 500 MG PO DAILY , ASA 81 mg po/d Atrovastatin 20 mg po/d , . Enalapril 10/15 mg po bid HCT25 M GPO DAILY</t>
  </si>
  <si>
    <t>54 17 106 / 56</t>
  </si>
  <si>
    <t xml:space="preserve">SEE MANAGEMENT -  UPDATE IN FOR NEXT APPT </t>
  </si>
  <si>
    <t xml:space="preserve">HTN +LBP ON ENALAPRIL 5 MG PO DAILY , HCT - 12.5 MG PO DAILY + AMT - 12.5 MG PO DAILY </t>
  </si>
  <si>
    <t xml:space="preserve">has experienced dyspeptic symptoms when she takes PTU ON AN EMPTY STOMACH _x000D_
she has globalized headache but no blurring of vission or tremor _x000D_
Took 200 mg po tid for 2 months but still TMNG not controlled_x000D_
she doesn't afford to bring the TFT result every 3 months rather every 6 months </t>
  </si>
  <si>
    <t xml:space="preserve">BP- 128/67 , PR- 67_x000D_
Recent TFT - TSH &amp;lt;0.005(L), FT3- 7.54(H), FT4- 1.72(H)_x000D_
</t>
  </si>
  <si>
    <t>P- well controlled HTN + DVHD + UNCONTROLLED TMNG(TSH&amp;lt; 0.005) WITH SECONDARY Pulm HTN</t>
  </si>
  <si>
    <t xml:space="preserve">Increase PTU to 300/200/300 mg po tid _x000D_
continue other meds _x000D_
add paracetamol </t>
  </si>
  <si>
    <t>P- HTN + DVHD _x000D_
P- TMNG WITH SECONDARY Pulm HTN On : PTU 200 mg po BID, propranolol 10 mg po per day, Amlodipine 5 mg po/d, spironolactone 25 mg po per day, furosemide 20 mg po per day, omeprazole 20 g po bid.....TSH=&amp;lt;0.005,FT4=1.67 FT3=7.28</t>
  </si>
  <si>
    <t>Bp- 110/70 FBS- 98_x000D_
no other positive finding</t>
  </si>
  <si>
    <t>type 1 DM + UTI</t>
  </si>
  <si>
    <t>refill medications and treat UTI</t>
  </si>
  <si>
    <t>type 1 DM on NP</t>
  </si>
  <si>
    <t xml:space="preserve">PRODUCTIVE COUGH &gt; 4 MONTHS  + SOB  OF WEEKS DURATION - HE WAS ON ABX  FOR THE PAST 2 DAYS BUT HAS  NO IMPROVEMENT </t>
  </si>
  <si>
    <t xml:space="preserve">GENE XPERT - NEGATIVE  , PICT - NR_x000D_
 BP - 102 /64  PR - 75 _x000D_
- KNOWN SMOKER FOR THE 10 - 13 YEARS BUT QUIT 4 YEARS BACK </t>
  </si>
  <si>
    <t xml:space="preserve">SEND CXR , CBC ,   ECHO </t>
  </si>
  <si>
    <t xml:space="preserve">KNOWN ASTHMATIC + </t>
  </si>
  <si>
    <t xml:space="preserve">RR-17 BP-131 / 71 T-36  FBS--89_x000D_
VIT D--29.5 </t>
  </si>
  <si>
    <t>T2DM(?CONTROL) + HTN(GOOD CONTROL) + dyslipidemia</t>
  </si>
  <si>
    <t>Metformin 500 mg po/d, Amlodipine 10 mg po/d,ASA 81 mg po/d, atrovastatin 20 mg po/d, BRING MEDICATIONS GIVEN FROM BLACK LION HOSPITAL</t>
  </si>
  <si>
    <t>BP 130/80, 130/90, 140/90,125/80_x000D_
pr 78</t>
  </si>
  <si>
    <t xml:space="preserve">advise on dietary control_x000D_
refilll and appoint after 3 month_x000D_
</t>
  </si>
  <si>
    <t>Bp- 130/70 Fbs- 112 _x000D_
no other positive finding</t>
  </si>
  <si>
    <t>fairly controlled HTN+ well controlled T2dm</t>
  </si>
  <si>
    <t>refill medications and advice on Diet and exercise</t>
  </si>
  <si>
    <t>Problem List_x000D_
T2DM + HTN on NPH 30/20 IU SC BID, Dapagliflozin, Irbesartan/ Hydrochlorothiazide 150 mg / 12.5 mg po/d</t>
  </si>
  <si>
    <t xml:space="preserve">She has left side premolar upper and lower toothache and gum swelling of </t>
  </si>
  <si>
    <t xml:space="preserve">BP- 123/62_x000D_
SWOLLEN LEFT SIDE OF THE FACE </t>
  </si>
  <si>
    <t xml:space="preserve">T2 DM + HTN + Post COVID fibrosis + Toothe decay </t>
  </si>
  <si>
    <t xml:space="preserve">upadte CBC, OFT, HgA1C, FBS, LIP _x000D_
REFILL MEDS _x000D_
LINK TO DENTISTRY _x000D_
ADD DICLOFENAC 50 MG PO PRN </t>
  </si>
  <si>
    <t>BP_140/63_x000D_
pr 78_x000D_
FBS 120, 110</t>
  </si>
  <si>
    <t>PR-82 RR-17 BP-135 / 80 T-36  FBS-95,101</t>
  </si>
  <si>
    <t>TYPE 2 DM(??CONTROL)</t>
  </si>
  <si>
    <t>UPDATE HGA1C(PT NPT READY) --NPH 52/48 IU</t>
  </si>
  <si>
    <t>KNOWN DM pt on NPH 52/48 IU</t>
  </si>
  <si>
    <t xml:space="preserve">bp 130/80 PR 88   FBS 82-108      HBPM 120/80 137/76 </t>
  </si>
  <si>
    <t>p1: KNOWN TYPE 2 DM ON METFORMIN 500mg bid  P2: KNOWN HTSIVE ON AMLODIPINE 5MG PO DAILY, carvidolol 6.25 mg  AND ATORVASTATIN 20MG PO DAILY</t>
  </si>
  <si>
    <t xml:space="preserve">ruq pain of over &gt; 1 year </t>
  </si>
  <si>
    <t xml:space="preserve">bp - 113/61 _x000D_
 u/s 2 month back - heaptosplenomegaly 2 to ? + uterine myoma </t>
  </si>
  <si>
    <t xml:space="preserve">send abdominal u/s - cbc . lft , viral  markers </t>
  </si>
  <si>
    <t xml:space="preserve">He has no exacerbation symptoms since 6 months back when he started taking symbicort </t>
  </si>
  <si>
    <t>BP- 127/71_x000D_
hga1c =5.5 %(4 months back)_x000D_
Echo- mild LVH with GI DD</t>
  </si>
  <si>
    <t>mild persistent B. Asthma(well controlled)</t>
  </si>
  <si>
    <t xml:space="preserve">continue meds _x000D_
advice on asthama triggers and medication adherence </t>
  </si>
  <si>
    <t>P- Known B.Asthma(40 Year) _x000D_
on -symbicort 1 puff bid , ASA 81mg po/d, Atrovastatin 40mg po/d.........</t>
  </si>
  <si>
    <t xml:space="preserve">BURNING AND TINGLING SENSATION OVER THE FOOT </t>
  </si>
  <si>
    <t>BP-143 / 74 PR-91 RR-17 T-36</t>
  </si>
  <si>
    <t>Known HTN(SUB OPTIMAL) + PN+ Nephrolithiasis</t>
  </si>
  <si>
    <t>UPDATE BASELINE ,Amlodipine 10mg PO/D, Amitriptyline 25 mg po/d, Neurobin 1 tab po/d</t>
  </si>
  <si>
    <t>P1-Known HTN P2- PN P3-Nephrolithiasis -On Amlodipine 10mg PO/D, Amitriptyline 25 mg po/d, Neurobin 1 tab po/d and follow up at SRC</t>
  </si>
  <si>
    <t>no cough, no SOB, no edema, no visual problem (glaucoma on follow up), no back pain, no paresthasia, joint mobility good,good balance, good understanding, cooperative, no obesity, no stress, no psychosocial distress, good dietary habit, adherent to medication, toileting good, good social interaction. remarks (no breast mass, no vaginal discharge)FBS 140 mg/dl BP 130/70 mmhg</t>
  </si>
  <si>
    <t>salt restriction, be active, minimize coffee, prevention of fall, vegitable and fruit dish, legumes dish, use only liquid oil, get adequate sun light, foot care (hygien, wear loose shoe, becatreful while cutting nail, keep moisturizing legs wiuth vaslin) keep candy in pockets</t>
  </si>
  <si>
    <t>Nocturia,  dyuria , urgency</t>
  </si>
  <si>
    <t>BP_150/74, 140/78, 135/80_x000D_
pr 78_x000D_
FBS 114, 140, 130, 120, 104</t>
  </si>
  <si>
    <t>link to surgical side_x000D_
advise on dietary adherence_x000D_
appoints fter 3 months</t>
  </si>
  <si>
    <t>P1= T2 DM P2= HTN ON NPH 34/24IU SC BID , Atorvastatin 20 mg PO/d, Enalapril 10 mg PO/bid, Nifedipine 20 mg PO BID and ASA 81 mg po daily_x000D_
Abd U/s - Mild fatty liver_x000D_
          _ Hetrogenous enlarged prosate BPH</t>
  </si>
  <si>
    <t>fbs  148,112 91  142  194</t>
  </si>
  <si>
    <t xml:space="preserve">fairly controlled  t2dm  </t>
  </si>
  <si>
    <t xml:space="preserve">up  date  oft  and  appoint  after  2  month  with  serial  fbs  record and  vitamin  d  level   </t>
  </si>
  <si>
    <t>PR-83 PR-17 BP-125 / 81 T--36_x000D_
FBS-120</t>
  </si>
  <si>
    <t>T 2DM(??CONTROL)  + HTN(GOOD CONTROL)</t>
  </si>
  <si>
    <t>NPH: 28/18 IU , Enalapril 10 mg Bid, Nifedipine 20 mg Bid, HCT 25 mg po day &amp; atorvastatin 20 mg po/d,HGA1C AND SERIAL BP AT NEXT VISIT</t>
  </si>
  <si>
    <t>p1: TIIDM on NPH: 28/18 IU P2: HTN on Enalapril 10 mg Bid, Nifedipine 20 mg Bid, HCT 25 mg po day &amp; atorvastatin 20 mg po/d</t>
  </si>
  <si>
    <t xml:space="preserve">HE had d/c phenytoin for 1 week due to unavailability and had repeated focal seizure of the left hand during that time _x000D_
he also is smoking 6-8 cigars daily </t>
  </si>
  <si>
    <t xml:space="preserve">BP- 114/74_x000D_
has no pertinent finding </t>
  </si>
  <si>
    <t>Left side hemiparesis 2 HEMORRHAGIC STROKE P2 - seizure disorder</t>
  </si>
  <si>
    <t xml:space="preserve">d/c CPZ _x000D_
CONTINUE OTHERS _x000D_
ADVICE ON MEDICATION ADHERENCE AND SMOKING CESSATION </t>
  </si>
  <si>
    <t>P1- Left side hemiparesis 2 HEMORRHAGIC STROKE P2 - seizure disorder ON : PHENYTOIN 100 MG PO bid CARBAMAZEPIN 200 MG PO daily , VLPROATE 200 MG PO bid</t>
  </si>
  <si>
    <t>discomfort with the medciations _x000D_
sleepiness, and dyspesia</t>
  </si>
  <si>
    <t>BP-100/67_x000D_
pr 78</t>
  </si>
  <si>
    <t>descalate  phenytoin100 mg po BID a_x000D_
advise and appoint after 3 month</t>
  </si>
  <si>
    <t>Problem List known seizure pt on phenytoin 100 mg po tid</t>
  </si>
  <si>
    <t>bp 120/70 FBS- 80_x000D_
no other positive finding</t>
  </si>
  <si>
    <t>well controlled T2DM+PN+HTN</t>
  </si>
  <si>
    <t xml:space="preserve">refill medications,advice on diet </t>
  </si>
  <si>
    <t>T2 DM( for 30yrs) + PN; On NPH 22/18 iu sc bid , MTF 500mg BID, Amitriptline 12.5mg/day, and Vitamin B1 + Vitamin B6 + Vitamin B12 - (100mg + 200mg + 1000mcg) 1 tab/day , Atrovastatin - 20mg + HTN on amlodepine 5mg Daily</t>
  </si>
  <si>
    <t xml:space="preserve">complain  dysurea  with  associated  high  grade  fever  </t>
  </si>
  <si>
    <t>the same  +uti</t>
  </si>
  <si>
    <t>send  urine  analysis  and  stool</t>
  </si>
  <si>
    <t xml:space="preserve"> CAP + RVI ON HAART</t>
  </si>
  <si>
    <t>BP_135/74, 130/78. 120/87_x000D_
pr 78_x000D_
FBS- 130, 115 , 131, 127, 143</t>
  </si>
  <si>
    <t>refill and advis_x000D_
appoint after 2 month</t>
  </si>
  <si>
    <t>p1: Type II DM on NPH=18/8 AM/PM; MTF 500 mg PO/D, Atrovastatin 20 mg po/d p2: HTN on Enalapril 10 mg po/d, ASA 81 mg po/d, Neurobin 1 tab po/d and meloxicam 15 mg po daily p3: late onset schizophrenia on Risperidone 1 mg po nocturnal</t>
  </si>
  <si>
    <t xml:space="preserve">FBS- 116-124 </t>
  </si>
  <si>
    <t xml:space="preserve">SEND LIPID PROFILE  </t>
  </si>
  <si>
    <t>Type 2 DM on metformin 750mg PO BID atrovastatin 20 mg po daily</t>
  </si>
  <si>
    <t>BP-100/70_x000D_
pr 67</t>
  </si>
  <si>
    <t>MDD + Hypothyroidism_x000D_
TFT- free T4 1.2_x000D_
 FT3- 2.92_x000D_
TSH -6.691</t>
  </si>
  <si>
    <t xml:space="preserve">has left back pain but shoulder and flank pain has subsided _x000D_
has no leg swelling </t>
  </si>
  <si>
    <t>BP - 123/65_x000D_
trace pitting edema _x000D_
previous Inv: SCR- 1.5, A1C - 5.7%</t>
  </si>
  <si>
    <t>HTN(WELL CONTROLLED) WITH MILD LVH + BPH + GA + ?THORACIC  DDD</t>
  </si>
  <si>
    <t>continu meds _x000D_
add meloxicam 15 mg po prn _x000D_
increase amitryptyline 25 mg po nocturnal _x000D_
do thoracolumbar xray when the machine is functional</t>
  </si>
  <si>
    <t>P1= Known HTN with HHD(Mild LVH with Grade I Dystolic dysfunction), P2=BPH(U/S finding), P3= GA On Lasix 40/20 mg po BID, Enalapril 10/5 mg po BID, Alloperinol 100 mg po daily, PPI</t>
  </si>
  <si>
    <t xml:space="preserve">FBS - 140 - 178_x000D_
 BP -  76 152 / 80 (  131/74  125/75 - PR - 97 - ) </t>
  </si>
  <si>
    <t xml:space="preserve">MTF - 1GM /500 MG PO BID , REFILL OTHERS </t>
  </si>
  <si>
    <t>T2 DM + HTN enalapril 5 mg po BID , Metformin 500 mg po BID</t>
  </si>
  <si>
    <t>Bp- 130/70 Fbs -103</t>
  </si>
  <si>
    <t>well controlled T2DM+ HTN</t>
  </si>
  <si>
    <t>T2 DM +HTN ON NIFEDIPINE 20 MG PO BID,ENALAPRIL 10 MG PO BID,GLIBINCLAMIDE 5MG PO DAILY,MTF 500 MG PO DAILY,ATORVASTATIN 20 MG PO DAILY abd U/S- HEPATIC STEATOSIS</t>
  </si>
  <si>
    <t>BP=167 / 83,HOME(129/77) PR=90 RR-17 T-36  FBS-144 MG/DL</t>
  </si>
  <si>
    <t>TYPE 2 DM(??CONTROL) + HTN (GOOD CONTROL)</t>
  </si>
  <si>
    <t>ENALAPRIL 10 MG PO BID,MTF 500 MG PO BID,SERIAL BP AND HGA1C at next visit</t>
  </si>
  <si>
    <t>TYPE 2 DM + HTN ON ENALAPRIL 10 MG PO BID,MTF 500 MG PO BID</t>
  </si>
  <si>
    <t>claims has some improvements of motor but still cant communicate</t>
  </si>
  <si>
    <t>bp=111 / 81   ...........</t>
  </si>
  <si>
    <t xml:space="preserve">KNOWN RVI +? PYOGENIC MENINGITIS + TOXOPLASMOSIS + ?Cryptococcus meningitis (INDIAN INK POSITIVE ) </t>
  </si>
  <si>
    <t>Fluconazole 200mg po/day_x000D_
CPT 960mg po/day_x000D_
HAART_x000D_
---Counseled on physiotherapy, drug adherance, danger signs, drug side effects_x000D_
- senior consulted</t>
  </si>
  <si>
    <t>-p1.KNOWN RVI +? PYOGENIC MENINGITIS + TOXOPLASMOSIS + ?Cryptococcus meningitis (INDIAN INK POSITIVE )  _x000D_
Cotrimoxazole 1920MG PO BID(1 month), FLUCONAZOLE 600 MG PO TID (1 month), PREDNISOLONE 10 MG PO DAILY ( c)_x000D_
HAART(7 TH DAY)</t>
  </si>
  <si>
    <t xml:space="preserve">BP  BP  182/97    </t>
  </si>
  <si>
    <t>POORLY  CONTROLLED  T2DM  +HTN</t>
  </si>
  <si>
    <t xml:space="preserve">add  amlodipine  5  mg po/day   and up  date  oft  and  fbs  </t>
  </si>
  <si>
    <t>leg swelling_x000D_
no other comaplaints</t>
  </si>
  <si>
    <t>BP_ 155/90, 140, 130/75_x000D_
pr 78_x000D_
FBS- 105, 90, 120, 110</t>
  </si>
  <si>
    <t>change amlodipine to HCT 25mg po daily_x000D_
refill and adviseappoint after 2 months</t>
  </si>
  <si>
    <t>knwn patient 1.hypertension 2.type 2 dm 3.pnp on medciation</t>
  </si>
  <si>
    <t>ENALAPRIL 10 MG PO BID, Escalate MTF 1000/500 MG PO BID,SERIAL BP AND HGA1C at next visit</t>
  </si>
  <si>
    <t>no cough, no SOB, no edema, no visual problem ,lacrimation, no red eye, no back pain,no paresthasia, joint mobility good,good balance, good understanding, cooperative, no obesity, no stress, no psychosocial distress, good dietary habit, good hygien, adherent to medication, toileting 9consytipation), good social interaction. remarks (no breast mass, no vaginal discharge)</t>
  </si>
  <si>
    <t>sleeps poorly, walking distance, muscle strength good, no emotionakl change, no memor loss, good judghemenmt</t>
  </si>
  <si>
    <t>salt restriction, be active, mini ize coffee, prevention of fall, vegitable and fruit dish, legumes dish, get adequate sun light, use only liquid oil</t>
  </si>
  <si>
    <t>bp- 120/70 fbs 110</t>
  </si>
  <si>
    <t>refill medications and advice on diet and exercise</t>
  </si>
  <si>
    <t xml:space="preserve">,ILD LEFT SHOULDER  PAIN </t>
  </si>
  <si>
    <t xml:space="preserve">BP -  125/76 - 135/76 - 120/73 - 107/82 - 118/76  PR - 76 - 80 </t>
  </si>
  <si>
    <t xml:space="preserve">ENALAPRIL 5 MG PO  BID -  REFILL AND APPT _x000D_
</t>
  </si>
  <si>
    <t xml:space="preserve">HTN with HHD On HCT 25 mg po/d, Atenolol 50mg/day, Atrovastatin 20 mg/day, ASA 81mg/day &amp; Enalapril 10 mg PO BID , HCT - 25 MG PO DAILY , AMLDOPINE 5 MG PO DAILY </t>
  </si>
  <si>
    <t>bp- 120/70 fbs 110 ,hgbA1C 86.2( 0-150)</t>
  </si>
  <si>
    <t xml:space="preserve">she complains of fatigue at moderate exertion but no SOB, orthopnea , PND, or leg swelling _x000D_
she wasn't taking dapa for  3 months due to affordability issue </t>
  </si>
  <si>
    <t xml:space="preserve">BP- 129/84 , pr- 59_x000D_
JVP flat _x000D_
no edema </t>
  </si>
  <si>
    <t>P- NYHA Class III HFrEF 2 IDCMP(EF-25%) with  PERICARDIAL EFFUSION + HTN (well controlled)</t>
  </si>
  <si>
    <t>increase enalapril 5 bid _x000D_
continue other meds _x000D_
adviced to get community health inssurance and now she did</t>
  </si>
  <si>
    <t>P- NYHA Class III HFrEF 2 IDCMP(EF-25%) + PERICARDIAL EFFUSION + HTN _x000D_
On : lasix 20 mg po daily, spironolactone 25 mg po daily, ASA 81 mg po daily, Enalpril 5mg po daily, Atrovastain 40 mg po daily, dapagliflosin 10mg po daily, metoprolol 12.5 mg po/day</t>
  </si>
  <si>
    <t xml:space="preserve">echo  done  16/4/16   grade  2   lh  diastolic  dysfunction  ecg  normal    HDL  44   LDL  119    </t>
  </si>
  <si>
    <t xml:space="preserve">REFILL  AND  SEND  ECG  AND  REFILL AND  APPOINT   AFTER  2  MONTH   SEREAL  BP  RECORD  </t>
  </si>
  <si>
    <t xml:space="preserve"> Known HTN + Grade 2 DDF (HFpEF) + TIA</t>
  </si>
  <si>
    <t xml:space="preserve">FBS-  156 -  122 - 130 - _x000D_
BP - 73 17 147 / 68 ( 110 - 120 /90 - 80)_x000D_
 HGA1C - 9/2015 - 8.8% </t>
  </si>
  <si>
    <t xml:space="preserve">UPDATE INX        </t>
  </si>
  <si>
    <t xml:space="preserve">TYPE 2 DM  MTF 500 MG PO BID , DAONIL 5 MG PO  BID </t>
  </si>
  <si>
    <t>still  has RUQ pain recently worsened recently</t>
  </si>
  <si>
    <t>BP 130/87_x000D_
p r 78</t>
  </si>
  <si>
    <t>start atrovastatin and appoint after 2 months</t>
  </si>
  <si>
    <t>Moderately Fatty Liver</t>
  </si>
  <si>
    <t>headache ,no chest pain, sob, orthopnea, pnd, decrease in urine amount_x000D_
- no fever ,cough, vomiting of ingested matter</t>
  </si>
  <si>
    <t>bp=147/110 ( Repeated 2X), HBM-125-160/80-110</t>
  </si>
  <si>
    <t>Do CBC, RFT,LFT, serum electroltes,u/a, ECG, ECHO_x000D_
start Amlodipine 5mg po/day, salt restriction, life style modification, HBM</t>
  </si>
  <si>
    <t>p1. Known HTN_x000D_
 on life style mgt</t>
  </si>
  <si>
    <t>no cough, no SOB, no edema, no visual problem on follow up (cataract), no back pain,mno paresthasia, joint mobility bilateral knee pain (no swelling, no creptation, no clinging sensation)good balance, good undrstanding, cooperative, tinites, no viojrtigo, no obesity, no stress, no psychosocial distress, good dietary habiot, good hygien (brush tooth), adherent to medication, toileting good, good social interaction. remarks (no breast mass, no vaginal discharghe)FBS 120 mg/dl BP 140/60 mmHgweist circumferance 86 cm/ height 150 cm= 0.57 pt has no significant visceral obesity</t>
  </si>
  <si>
    <t>slee[ps well, walking distance good, muscle strength good, no emotional change, no memorey loss,good judgement</t>
  </si>
  <si>
    <t>salt restriction, minimize coffee, prevention of fall, be active, vegitable and fruit dish,legumes dish, use only liquid oil, get adequate sun light, foot care (hygien, wear loose shoe, becareul while cutting nail, keep moisturizing legs with vaslin), keep candy in pocket</t>
  </si>
  <si>
    <t>bp=134 / 89 ,(home)117-134/67-90 mmhg pr-69 rr-17 t-36_x000D_
fbs-97-106 mg/dl</t>
  </si>
  <si>
    <t>baseline inv</t>
  </si>
  <si>
    <t>p=T2DM +HTN on datary modification</t>
  </si>
  <si>
    <t>BP-110/70 FBS- 110,124, 120, 90</t>
  </si>
  <si>
    <t>update HgbA1c,RFT,LFT,Lipid Profile</t>
  </si>
  <si>
    <t xml:space="preserve">easy  fategability  and  numbness to  lower  extremities   </t>
  </si>
  <si>
    <t xml:space="preserve">tropnin    &amp;lt;0.02  </t>
  </si>
  <si>
    <t>the  same+HHD</t>
  </si>
  <si>
    <t xml:space="preserve">REFILL  AND  UPDATE  OFT  AND   U/A   </t>
  </si>
  <si>
    <t xml:space="preserve">Known Hypertensive + ?HHD + skin rash  ON  ENALAPRIL 5  MG PO  BID     ATROVASTATIN  20  MG PO/DAY   ASA  81  MG PO/DAY  AND  FRUSEMIDE  40  MG PO/DAY  </t>
  </si>
  <si>
    <t>BP-101/67_x000D_
pr 78</t>
  </si>
  <si>
    <t>Seizure disorder on Phenobarbitone 60 mg po/d</t>
  </si>
  <si>
    <t>PT'S ATTENDANT PRESENTED B/C PT IS OUT OF TOWN</t>
  </si>
  <si>
    <t>BP-130/80(HOME)</t>
  </si>
  <si>
    <t>HTN(FAIR COTROL)</t>
  </si>
  <si>
    <t>ENALAPRIL 5MG PO BID &amp; Amlodipine 5 mg po/d</t>
  </si>
  <si>
    <t>BP_138/69, 143/72, 120/57, 130/62_x000D_
pr 78_x000D_
FBS 126, 120</t>
  </si>
  <si>
    <t>refill and advise _x000D_
appoint after 3 months</t>
  </si>
  <si>
    <t xml:space="preserve">T2 DM + HTN; on MTF - 500 MG PO BID , ATROVSATIN 20 M GPO DAILY , ATENOLOL 50 G PO DAILY , + HCT 25 MG PO DAILY_x000D_
_x000D_
</t>
  </si>
  <si>
    <t>WAS  DONE  APPENDECTOMY  1 MONTH  BACK    AND  IT  WAS  SMOOTH</t>
  </si>
  <si>
    <t xml:space="preserve">FBS  124  147  145  134     BP  122/74  134/73   </t>
  </si>
  <si>
    <t xml:space="preserve">REFILL AND  APPOINT  AFTER  3  MONTH WITH  SEREAL    FBS  RECORD </t>
  </si>
  <si>
    <t>Type 2 DM on metformin 850 mg po BID and atrovastatin 20mg po daily</t>
  </si>
  <si>
    <t xml:space="preserve">DRY COUGH  , EASYFATIGABILITY , PALPITATION </t>
  </si>
  <si>
    <t>BP -84 17 139 / 69</t>
  </si>
  <si>
    <t xml:space="preserve">SAME +          </t>
  </si>
  <si>
    <t xml:space="preserve">SEND TFT , SE ,  ECG </t>
  </si>
  <si>
    <t xml:space="preserve">MNG with TIRADS + well controlled HTN +  DEGENERATIVE AORTIC AND MITRAL VALVE SCLEROSIS,MILD LVH+Headache 2ry to ? , LEVOTHYROXINE  50 MCG PO DAILY , ENALAPRIL  5 MG PO BID , LASIX 20 MG PO DAILY , SPIROLACTONE 12.5 MG PO DAILY  . AMT - 25 G PO DAILY , </t>
  </si>
  <si>
    <t>claims he has rt big toe and foot pain 1month,  but no swelling or limitation of movement</t>
  </si>
  <si>
    <t>b p=130 / 76  pr=51 rr=17   mss- No gross swelling but has mild tenderness over rt Metatarsal joints more on rt big toe</t>
  </si>
  <si>
    <t>fair control of HTN + ?GA + ?OA</t>
  </si>
  <si>
    <t>DO CBC, URIC ACID FOOT X-RAY, Refill other, IBUPROFEN 400MG PObid/10days</t>
  </si>
  <si>
    <t>newly dx HTN + bradycardia 2nd to ? ; on HCT 25 mg po/d, and enalapril 5mg po daily</t>
  </si>
  <si>
    <t>no cough, no SOB, no edema, no visual problem, bacvk pain, no paresthasia, previous complaints have reduced, fatigue, joint mobility good, good balance but has light theadedness, good understanding, cooperative , no obesity, no stress, psychosocial distress, good dietary habit, good hygien (brush tooth), adherent to medixcation, toileting good, good social interaction. remsrks (no breast mass, no vaginal discharge)weist circumferance 100 cm/ height 150 cm= 0.66 pt has visceral obesity risk fatty liver</t>
  </si>
  <si>
    <t>sleeps well, walking distance good, muscler strength good,no emotional chanmge, no memory loss, good judgement</t>
  </si>
  <si>
    <t>good diseae course + common mental disorder</t>
  </si>
  <si>
    <t>salt restriction, be active, minimize coffee, prevention of fall, vegitabv;le and fruit dish,legunmes dish, use only l;iquid oil, get adequate sun light, abvoid fattyoilly food, avoid fried food, no alcohol</t>
  </si>
  <si>
    <t>back pain with radiculopatnhy</t>
  </si>
  <si>
    <t>complains dry intermittent cough of of 1 weeks and epigastric discomfort and bloating  and nausea intermittently</t>
  </si>
  <si>
    <t>bp- 130/70 abd ultrasound - normal</t>
  </si>
  <si>
    <t>Same + Dyspepsia 2ry to?</t>
  </si>
  <si>
    <t xml:space="preserve">FBS  132    BP  150/80      ECHO   GRADE  1  LV  DIASTOLIC  DYSFUNCTION   LVEF  60%  donre  11/3/16  </t>
  </si>
  <si>
    <t xml:space="preserve">REFILL  AND  APPOINT AFTER 3  MONTH WITH  SERIAL  FBS  AND  BP  RECORD </t>
  </si>
  <si>
    <t xml:space="preserve"> Medical Known T2 DM + Known HTN +/ DM/HTN nephropathy + Bilateral leg edema 2 to ? Amlodipine side effect</t>
  </si>
  <si>
    <t>ITCHING AND HYPER PIGMENTATION OVER FACE</t>
  </si>
  <si>
    <t>BP-134 / 78 (HOME)109-125/78-86 MMHG PR-76 RR-17 T-36  FBS-96-110</t>
  </si>
  <si>
    <t>HTN with Mild LVH(GOOD CONROL) + T2DM(FAIR CONTROL) + ??ECZEMA</t>
  </si>
  <si>
    <t>MTF 500 mg po BID, daonil 5 mg po daily, Metoprolol 25 mg po/d, ASA 81 mg po/d</t>
  </si>
  <si>
    <t>HTN with Mild LVH( + DM -P=HTN with Mild LVH + T2 DM; on MTF 500 mg po BID, daonil 5 mg po daily, Metoprolol 25 mg po/d, ASA 81 mg po/d</t>
  </si>
  <si>
    <t xml:space="preserve">BILATERAL BURNING  SENSATION  OF  THE  SOLE  OF  THE  FOOT </t>
  </si>
  <si>
    <t xml:space="preserve">FBS  123   BP[  BP  126/70  </t>
  </si>
  <si>
    <t>GOOD  HTN+T2DM  CONTROLLED  +PN ?</t>
  </si>
  <si>
    <t>SEND  SERUM  VITAMIN D  LEVEL  AND  REFILL</t>
  </si>
  <si>
    <t>P=HTN + T2 DM;on MTF 500 mg poBIDdaonil 5 mg po/day, amlodipine 5 mg po/day+?GA</t>
  </si>
  <si>
    <t>bp=137 / 77 pr=74 rr=17  INR=2.58</t>
  </si>
  <si>
    <t>Refill and appoint with INR</t>
  </si>
  <si>
    <t>Recurrence unprovoked DVT ON warfarin 5 mg po/d On -WARFARIN 5MG PO/DAY</t>
  </si>
  <si>
    <t>Bp-113 / 66_x000D_
pr 78</t>
  </si>
  <si>
    <t>add on oxybutrin_x000D_
refill and advise</t>
  </si>
  <si>
    <t xml:space="preserve">bp 140/90 fbs 176 160 </t>
  </si>
  <si>
    <t>investigate and refill medications</t>
  </si>
  <si>
    <t>Claims has improvement, no attack in the past 1 month. no night time awakening</t>
  </si>
  <si>
    <t>bp=105 / 72  pr= 61   rr=17</t>
  </si>
  <si>
    <t>P1= B.ASTHMA</t>
  </si>
  <si>
    <t>refill and appoint with spirometry</t>
  </si>
  <si>
    <t xml:space="preserve">P1= B.ASTHMA FOR 8 YRS ON ,_x000D_
- symbicort 1 puff bid_x000D_
- Salbutamol puff PRN_x000D_
</t>
  </si>
  <si>
    <t xml:space="preserve">FB S- 79-113-_x000D_
 BP - 120/80 - 119/80 - 130/85 </t>
  </si>
  <si>
    <t xml:space="preserve">SEND BLOOD OCCULT </t>
  </si>
  <si>
    <t xml:space="preserve">Prediabetics + dyspepsia - ON PANTOPRAZOLE 20 MG PO BID  + vertigo 20?  ON FOLLOW UP AT ENT SIDE </t>
  </si>
  <si>
    <t>TINGLINING AND BURNING SENSATION ALL  OVER THE BODY</t>
  </si>
  <si>
    <t xml:space="preserve">BP=142 / 62  PR-58 RR-17 </t>
  </si>
  <si>
    <t>ENALPARIL 10 MG PO DAILY,ATENOLOL 25 MG PO DAILY</t>
  </si>
  <si>
    <t>HTN ON ENALPARIL 10 MG PO DAILY,ATENOLOL 25 MG PO DAILY</t>
  </si>
  <si>
    <t xml:space="preserve">SHE COMPLAINS of knee joint pain and wrist and hand joint pain and swelling </t>
  </si>
  <si>
    <t xml:space="preserve">BP- 167/73_x000D_
Inv: CBC, OFT , S/E- NORMAL _x000D_
Scr- 0.6_x000D_
U/A - BACTERIA 3+, WBC MANY, BLOOD +2, LEUKOCYTE +2_x000D_
THYROID U/S - THYRAD 2 NODULES _x000D_
TFT - TSH - 0.356(N), FT3- 2.51(H), FT4- 9.36 (N)_x000D_
FBS-79_x000D_
_x000D_
_x000D_
_x000D_
</t>
  </si>
  <si>
    <t xml:space="preserve">P=T2DM(WELL CONTROLLED)+ HTN + HHD + Rt knee joint and hand joint  OA  + UTI </t>
  </si>
  <si>
    <t xml:space="preserve">ADD CIPROFLOXACIN _x000D_
Increase lasix 40/20 mg po bid _x000D_
CONTINUE OTHERS </t>
  </si>
  <si>
    <t>P=T2DM+ HTN + HHD + Rt knee OA ; _x000D_
on NPH=30/20 IU SC BID; RI= 6/6; Atrovastatin 40 mg po/d , Lasix 40 mg po/d Spironolactone 25 mg po/d Losartan 50 mg po/d AMT 25 mg po/d has follow up at zewditu hospital for retinopathy, creatinenin- .7, 24 hours urine protiene - 873, HGBa1c- 6.2%</t>
  </si>
  <si>
    <t xml:space="preserve">no cough, no SOB, no edema,no visual problem, no back pain,no paresthasia, good self care,joint mobility good, good balance, good understanding, cooperative, no obesity, no stress,no psychosocial distress, good dietary habit,good hygien (brush tooth), no addiction adherent to medication, toileting good, good social intera ction. remarks (no breat mass, no vaginal discharge)weist circumferance 88 cm/ height 160 cm= 0.55 pt has no significant visceral obesityBP 120/90 mmhg </t>
  </si>
  <si>
    <t>sleeps well, walking distance good, muscle strngth good, no emotional change, no memory loss, good judgement</t>
  </si>
  <si>
    <t>salt restriction, be active,minimize vcoffee, prevention of fall, vegitable anmd fruit dish,leghumes dish, get adequate sun light, eat (banana, tomatto, pottato for pottasium supplementation)</t>
  </si>
  <si>
    <t>T2DM + HTN on NPH 46/30 IU SC BID, HCT 25 mg po/d, Atorvastatin 20 mg po/d, and ASA 81 mg po/d</t>
  </si>
  <si>
    <t>BP 153/92    120/60    120  80</t>
  </si>
  <si>
    <t xml:space="preserve">CONTROLLED  HTN  +HHD </t>
  </si>
  <si>
    <t xml:space="preserve">REFILL AND  APPOINT  AFTER  2  MONTH   WITH SEREAL  BP  RECORD  </t>
  </si>
  <si>
    <t>no cough, no SOB, no edema, no visual problem, no back pain, no paresthasia, joint mobility good, good balance, good understanding, cooperative, no obesity, no stress, no psychosocial distress, good dietary habit, good hygien, adherent to medication, no addiction, toileting good, good social interaction. remarks (no BPH sym,ptoms)</t>
  </si>
  <si>
    <t>salt restriction, be active, minimize coffee, prevention of fall, vegitable and fruit dish ,legumes dish,get adequate sun light, foot care (hygien, wear loose shoe, becareful while cutting nail, keep moisturizing legs with vaslin), keep candy in pocket</t>
  </si>
  <si>
    <t>LOWER  BACK PAIN 1 MONTH DURATION</t>
  </si>
  <si>
    <t xml:space="preserve">PR-87 RR-17 BP-126 / 78 HOME(100-120/60-75) T-36 </t>
  </si>
  <si>
    <t>NIFEDIPINE 20 MG PO BID,ENALAPRIL 5 MG PO DAILY,LUMBOSACRAL X/RAY</t>
  </si>
  <si>
    <t>KNOWN HTN ON NIFEDIPINE 20 MG PO BID,ENALAPRIL 5 MG PO DAILY</t>
  </si>
  <si>
    <t>BP_132/65, 138/72, 140/75_x000D_
pr_x000D_
FBS 113, 130, 143, 90</t>
  </si>
  <si>
    <t>KNOWN TYPE 2 DM &gt; + HTN + AKI ON MTF - 500 MG PO BID , GLIBINCLAMIDE - 5 MG PO DAILY AMLODIPINE 10 MG PO DAILY , ENALAPRIL 10 MG PO DAILY , ASA - 81 MG PO D</t>
  </si>
  <si>
    <t>BP- 12070 FBS 189, 170, 158, 162</t>
  </si>
  <si>
    <t>poorly controlled T2DM+HTN+</t>
  </si>
  <si>
    <t>P=T2 DM + HTN on NPH 32/22 IU SC BID, MTF 500 mg d, Amlodipine 5 mg po/d &amp; Atrovastatin 20 mg po/</t>
  </si>
  <si>
    <t xml:space="preserve">COMPLAIN  NUMNESS TO  LOWER EXTRIMITIES  </t>
  </si>
  <si>
    <t xml:space="preserve">VITAMIN  D  2.68       BUN  13  CR  0.9    HDL  45    LDL  56    BP  164/95  </t>
  </si>
  <si>
    <t>POORLY CONTROLLED  HTN+OSTEOPOROSIS</t>
  </si>
  <si>
    <t xml:space="preserve">MAKE  AMLODIPINE  10  MG PO/DAY  ENALAPRIL   10 MG PO  BID   AND  TREAT  THE VITAMIN D  DEFFICENCY </t>
  </si>
  <si>
    <t>known asthmatic +acute exacerbation of asthma 2 ? CAP + ? nephrolithiasis + pyelonephritis + raised BP+HTN</t>
  </si>
  <si>
    <t xml:space="preserve">BP -    140/86 </t>
  </si>
  <si>
    <t xml:space="preserve">SAME +? htn </t>
  </si>
  <si>
    <t>- appt after  1 month with serial bp - _x000D_
 - SEE MANAGMENT</t>
  </si>
  <si>
    <t xml:space="preserve">LINKED FROM SOPD WITH ASS;T - Right parietal - Cystic lesion +_x000D_
 ABDOMINAL U/S - grade 1 hepatic steatosis II </t>
  </si>
  <si>
    <t>bp=170 / 83   pr=68   rr=17  crea=1.69   hga1c=6.1   fbs=140mg/dl</t>
  </si>
  <si>
    <t>make enalapril 10mg po bid, refill others</t>
  </si>
  <si>
    <t>P - DM + HTN + NYHA class 2 stage c DCMP, EF 35% + ?CKD 2ry DKD On - NPH 20/8 IU SC BID, Enalapril 5mg po bid, metoprolol 25mg po/day, spironolactone 25mg po daily, lasix 40mg po bid,amlodipine 10mg po daily, atrovastatin 40mg po/day</t>
  </si>
  <si>
    <t>PR-92 RR-17 BP-129 / 66  T-36   fbs--85_x000D_
INV--Cr-1,  urea-19 ,fbs-85, hga1c-5.1 (28-04-2016)_x000D_
Creatinine--0.66(14-03-2015)</t>
  </si>
  <si>
    <t>HTN + DVHD (aortic valve sclerosis) + ??CKD</t>
  </si>
  <si>
    <t>Amlodipine 5 mg po/d, Spironolactone 12.5 mg po/d and Lasix 40 mg po/d</t>
  </si>
  <si>
    <t xml:space="preserve">BP 130/80  143/93   </t>
  </si>
  <si>
    <t xml:space="preserve">REFILL AND  APPOINT  AFTER 1  MONTH WITH  SEREAL  BP  RECORD  AND  RFT  RESULT  </t>
  </si>
  <si>
    <t>BOO 2ry ? BPH r/o prostatic CA + known HTN</t>
  </si>
  <si>
    <t>BP_131/81_x000D_
pr 78_x000D_
FBS 117</t>
  </si>
  <si>
    <t>send baseline investiagtions</t>
  </si>
  <si>
    <t>T2DM + dyslipidemia + PN on metformin 1.5/1 gm po BID, doanil 10 mg po BID, atrovastatin 20 mg po/d, amitriptyline 1 tab po/d and neurobin 1 tab po/d_x000D_
missed followup for the past 6 months</t>
  </si>
  <si>
    <t xml:space="preserve">FBS  180  ,  113  ,120     BP  163/101  HOME  MEASURED  BP  130/70   130  89    </t>
  </si>
  <si>
    <t xml:space="preserve">POORLY  CONTROLLED  T2DM+HTN  </t>
  </si>
  <si>
    <t xml:space="preserve">REFILL AND  APPOINT  AFTER 1 WEEK WITH  SERIAL  BP  RECORD  </t>
  </si>
  <si>
    <t xml:space="preserve">Newly diagnosed T2 DM R/O DKA+ Hypertensive Urgency to r/o Emergency HTN   ON  ENALAPRIL   5 MG PO/DAY    AMLODIPINE   5  MG  PO/DAY    METFORMIN  500 MG PO  BID    INSULIN  12/8  IU   PO BID  </t>
  </si>
  <si>
    <t>complains easy fatigablity and SOB up on walking and up on  stairs, he also has epigastric pain intermittently</t>
  </si>
  <si>
    <t>BP-120/70_x000D_
no other positive finding</t>
  </si>
  <si>
    <t>HTN withHHD + ? IHD</t>
  </si>
  <si>
    <t xml:space="preserve">do ECG, Echio, </t>
  </si>
  <si>
    <t>PR=70 RR=17 BP=105 / 58 T-36 FBS-60,67,68,72,73,74,80,82,110 MMHG</t>
  </si>
  <si>
    <t>Type 1 DM(HYPLOGLYCEMIA)</t>
  </si>
  <si>
    <t>NPH 26/12 ,DE ESCULATE  RI 8/ 4 IU SC BID</t>
  </si>
  <si>
    <t xml:space="preserve">NO NEW   COMPLAIN  </t>
  </si>
  <si>
    <t>ADVISE  ON  PREVENTION  MECHANISM OF  MIGRAINE HEAD  ACHE  AND  APPOINT AFTER 1  MONTH</t>
  </si>
  <si>
    <t xml:space="preserve"> R/O MIGRAINE HEADACHE</t>
  </si>
  <si>
    <t>BP_137/78_x000D_
pr 78</t>
  </si>
  <si>
    <t>link to physiotherapy_x000D_
Atrovastin 40 mg po daily_x000D_
ASA 81 mg po daily_x000D_
VIT B complex</t>
  </si>
  <si>
    <t>right side hemiparesis 2NDRY to old iscemic stroke</t>
  </si>
  <si>
    <t>BP-120/70 FBS -96</t>
  </si>
  <si>
    <t>fairly controlled T2DM</t>
  </si>
  <si>
    <t>REfill medication and advice on diet and exercise and to come with serials of FBS</t>
  </si>
  <si>
    <t>KNOWN T2 DM on NPH 24/10</t>
  </si>
  <si>
    <t>FBS     105,</t>
  </si>
  <si>
    <t>FAIRLY  CONTROLLED  T2DM</t>
  </si>
  <si>
    <t xml:space="preserve">UP DATE  OFT  ,LIPID PROFILE  </t>
  </si>
  <si>
    <t xml:space="preserve">Type 2 diabetes mellitus ON  METFORMIN  1000 MG PO/BID  </t>
  </si>
  <si>
    <t>BP- 120/80 FBS 132</t>
  </si>
  <si>
    <t>KNOWN T2DM+ HTN</t>
  </si>
  <si>
    <t>TYPE 2 DM ON DAPAGLIFLOZIN 10MG PO/DAY METFORMIN 500MG PO/DAY ATROVASTATIN 20MG PO/DAY</t>
  </si>
  <si>
    <t>BP-127/76 PR-82</t>
  </si>
  <si>
    <t>LBP + POST MENAUPAUSAL BLEEDING 2RY TO ??</t>
  </si>
  <si>
    <t>BASELINE INV</t>
  </si>
  <si>
    <t>LBP ON FOLLOW UP</t>
  </si>
  <si>
    <t xml:space="preserve">PR-93 RR-17 BP=178 / 93, REPEATED 186/93 HOME(120-140 /70-90MMHG ) T-36 </t>
  </si>
  <si>
    <t>HTN EMERG R/O URGENCY</t>
  </si>
  <si>
    <t>NIFEDIPINE 20 MG PO SUBLINGUAL STAT</t>
  </si>
  <si>
    <t>76 17 BP=128 / 75 36</t>
  </si>
  <si>
    <t>HTN (GOOD CONTROL) + IDA(RESOLVED)</t>
  </si>
  <si>
    <t xml:space="preserve">Amlodipine 5mg daily ,UPDATE BAELINE INV AT NXT VISIT </t>
  </si>
  <si>
    <t>HTN on Amlodipine 5mg daily P2. IDA ON Iron tablet (1tab po/d)</t>
  </si>
  <si>
    <t>symptoms are improving _x000D_
but she has burning sesnation and parasetesia of lower extrimities</t>
  </si>
  <si>
    <t>BP_123/78_x000D_
pr 78</t>
  </si>
  <si>
    <t>same    + ? PN</t>
  </si>
  <si>
    <t>Add on Vitamin B complex_x000D_
AMitryptline  12.5 mg po daily</t>
  </si>
  <si>
    <t>COMPLAIN  HEART  BURN</t>
  </si>
  <si>
    <t xml:space="preserve">BP      130/95    143/86   </t>
  </si>
  <si>
    <t>FAIRLLY   CONTROLLED     HTN</t>
  </si>
  <si>
    <t xml:space="preserve">HTN + Gout  RIGHT  FACEAL  PALCY </t>
  </si>
  <si>
    <t>NO NEW COMPLAILT</t>
  </si>
  <si>
    <t>77 18 BP-162 / 81 36  FBS=212</t>
  </si>
  <si>
    <t>T2 DM(POOR CONTROL) + HTN (POOR CONTROL)</t>
  </si>
  <si>
    <t>MAKE NPH 36/28 IU,ATROVA 20 MG PO DAILLY,AMLODIPINE10 MG PO DAILY,HCT 25 MG PO DAILY,AMIT 12.5 MG PO D</t>
  </si>
  <si>
    <t xml:space="preserve">BP 146/86   </t>
  </si>
  <si>
    <t xml:space="preserve">REFILL AND  REAPPOINT TO  SENIOR </t>
  </si>
  <si>
    <t xml:space="preserve">CHF 2 RY TO?DCMP+ALCOHOL USE DISORDER+TOBACCO USE DISORDER  +?COPD  </t>
  </si>
  <si>
    <t>BP- 120/80 fbs 111 120, 105</t>
  </si>
  <si>
    <t>bp 100/60 fbs 140</t>
  </si>
  <si>
    <t>bp- 118/70 fbs 132</t>
  </si>
  <si>
    <t xml:space="preserve">TYPE 1 DM ON NPH 26/14 IU SC BID </t>
  </si>
  <si>
    <t>PR-88 RR-20 BP=137 / 64(107-124)/58 T-36.5  FBS--63--81</t>
  </si>
  <si>
    <t xml:space="preserve">T2DM(HYPOGLYCEMIA) +  HTN </t>
  </si>
  <si>
    <t>UPDATED HGA1C AND REFILL ACCORDINGLY</t>
  </si>
  <si>
    <t xml:space="preserve">complain   loss stool </t>
  </si>
  <si>
    <t xml:space="preserve">hemog  a1c   5.6     colonoscopy    colon  diverticulosis   </t>
  </si>
  <si>
    <t>t2dm    +?IBD</t>
  </si>
  <si>
    <t xml:space="preserve">REFILL  AND  APPOINT  TO  SENIOUR  </t>
  </si>
  <si>
    <t>ANEMEA??CERVICAL MASS?+L/S MASS?</t>
  </si>
  <si>
    <t xml:space="preserve">HAS  IMPROVMENT  AND  COMPLAIN  POSTERIOUR  NECK LESION  </t>
  </si>
  <si>
    <t>THE      SAME+?LIKEN PLANUS +DIFFICALTY  TO SEE?</t>
  </si>
  <si>
    <t>REFILL AND  APPOINT  AFTER  1  MONTH  WITH  VITAMIN D  RESULT  AND  LINK  TO OPHTA  AND  DERMA</t>
  </si>
  <si>
    <t xml:space="preserve"> PN + LBP 2ndry to ?</t>
  </si>
  <si>
    <t>BP-143/87, 130/90, 140/89_x000D_
pr 78_x000D_
FBS-150, 110, 140, 160, 140</t>
  </si>
  <si>
    <t>TFT- normal range refill PTU for 1 month and consider de-escalation next appointment_x000D_
Insulin 26/14 iu_x000D_
advise on dietary adherence _x000D_
appoint after 1 month</t>
  </si>
  <si>
    <t>T2DM + HTN + Dyslipidemia + Hyperthyroidism on-- NPH 20 /12 iu, MTF 500MG po BID, enalapril 10mg po bid, amlodipine 5mg po daily, atorvastatin 20 mg po daily, ASA 81 mg po daily, PTU 500mg po bid, propranolol 20mg po daily_x000D_
TFT- tsh 1.06_x000D_
Ft3 3.37_x000D_
FT4 1.14- normal range_x000D_
HGBA1c 9.19</t>
  </si>
  <si>
    <t xml:space="preserve">BP=120/80MMHG PR=82B/MIN         </t>
  </si>
  <si>
    <t xml:space="preserve">MILD DEGENERATIVE DISC DISEASE                   </t>
  </si>
  <si>
    <t xml:space="preserve">mild degenerative disc disease </t>
  </si>
  <si>
    <t xml:space="preserve">BP 140/73    BP  135/65  </t>
  </si>
  <si>
    <t>CONTROPLLED HTN</t>
  </si>
  <si>
    <t xml:space="preserve">REFILL AND  APPOINT  AFTER  2  MONTH WITH  SEREAL  BP  RECORD  AND UP DATE  OFT  AND RFT  </t>
  </si>
  <si>
    <t xml:space="preserve">lower extremity pain more on knee bilaterally which worsen for the last one week and at night time. she also complains tooth pain associated with erosion </t>
  </si>
  <si>
    <t>BP: 130/90    120/90   130/90   ( home record), 111 / 85</t>
  </si>
  <si>
    <t>well controlled HTN+ Gout arthritis + RVI on HAART + Chronic DVT</t>
  </si>
  <si>
    <t xml:space="preserve">CBC, Uric acid, lipid profile_x000D_
link to dental clinic </t>
  </si>
  <si>
    <t>known HTN + Chronic DVT + RVI HAART + GOUTY ARTRITHIS - ON ENALAPRIL 10 MG PO BID , AMT - 25 MG PO DAILY , ASA - 81 MG PO DAILY , ATROVASTATIN 20 MG PO DAILY , AMODIPINE 5 MG PO DAILY , ALLUPRINOL - 100 MG PO DAILY and neurobin  1 tab po daily</t>
  </si>
  <si>
    <t>numbness and parasetesia of lower extrimities</t>
  </si>
  <si>
    <t>BP_125/82,_x000D_
pr 78</t>
  </si>
  <si>
    <t xml:space="preserve">good bp control +  PN </t>
  </si>
  <si>
    <t>add on vitamin b comlpex_x000D_
advise on dietary adherence_x000D_
send baseline  investiagtion_x000D_
appoint after 3 month</t>
  </si>
  <si>
    <t>- Known HTN +? HHD (Borderline LVH + G1 Distolic dysfanction) on metoprlolol 25mg po daily and amlodipine 5mg po daily, ENALAPRIL 5 MG PO DAILY</t>
  </si>
  <si>
    <t>BP     124/66</t>
  </si>
  <si>
    <t>CHANGE  TO  AMLODIPIINE 10  MG PO/DAY  AND APPOINT  AFTER  1 MONTH</t>
  </si>
  <si>
    <t>still complains of joint pain and deformity</t>
  </si>
  <si>
    <t>BP-110/73_x000D_
pr 78</t>
  </si>
  <si>
    <t>add prednisolone 10 mg po daily_x000D_
appoint after 2 month</t>
  </si>
  <si>
    <t xml:space="preserve">ankle pain and shoulder pain </t>
  </si>
  <si>
    <t>BP:  177 / 93</t>
  </si>
  <si>
    <t>Poor bp control + ? OA</t>
  </si>
  <si>
    <t>CBC, S/E, OFT, Lipid profile</t>
  </si>
  <si>
    <t xml:space="preserve">HTN on amlodipine 10 mg po daily, enalapril 5mg po BID ( but she took enalapril 10mg po daily) </t>
  </si>
  <si>
    <t xml:space="preserve">referred from maxilo department for raised bp </t>
  </si>
  <si>
    <t xml:space="preserve">BP: 179/102 </t>
  </si>
  <si>
    <t xml:space="preserve">irritation fibroma + Newly diagnosed HTN </t>
  </si>
  <si>
    <t xml:space="preserve">CBC, OFT, Lipid profile, s/e </t>
  </si>
  <si>
    <t xml:space="preserve">p1: irritation fibroma on follow up at maxillofacial department_x000D_
</t>
  </si>
  <si>
    <t>Bp-170/80_x000D_
pr-88</t>
  </si>
  <si>
    <t xml:space="preserve">P1- known hypertensive not controlled _x000D_
P2 - thyrotoxicosis </t>
  </si>
  <si>
    <t xml:space="preserve">- advice to bring  HOME BLOOD PRESSURE MONITORING _x000D_
 AND MEDICATION ADHERENCE _x000D_
-REFILL MEDICATION </t>
  </si>
  <si>
    <t xml:space="preserve">P1- known hypertensive _x000D_
P2 - thyrotoxicosis _x000D_
On: -enalapril 15/10mg BID -amlodipine 10 mg/day, HCT 25mg PO daily, -PTU 150mg PO Bid , Propranolol 40mg PO BID_x000D_
_x000D_
</t>
  </si>
  <si>
    <t xml:space="preserve">Right sided flank pain of 01 week duration for which he took unspecified po medication but no improvement._x000D_
otherwise: no fever, no urinne color chanage </t>
  </si>
  <si>
    <t>BP:  114 / 80</t>
  </si>
  <si>
    <t xml:space="preserve">well controlled HTN + ? Nephrolithiasis </t>
  </si>
  <si>
    <t>u/a, cbc, OFT, Abdominopelvic u/s</t>
  </si>
  <si>
    <t xml:space="preserve">HTN on amlodipine 10mg po daily, enalapril 10/5mg po  bid and HCT 25mg po daily </t>
  </si>
  <si>
    <t>BP-160/89, 140/78,150/67, 120/89_x000D_
pr 78</t>
  </si>
  <si>
    <t>amlodipine 5 mg po daily_x000D_
appoint after 2 month</t>
  </si>
  <si>
    <t>Known HTN on medication +HHD + Diastolic dysfunction</t>
  </si>
  <si>
    <t>bp=133 / 83 pr=102 rr=19  fbs=119-131mg/dl</t>
  </si>
  <si>
    <t>SINCE 5 MONTHS BACK, HE DIDN,T TAKE BECLOMETASONE , NOW HE HAS COMPLAING SOB, DRY INTERMIITENT COUGH FOR W/C HE HAS BEEN USING SALBUTAMOL DAILY AS RELIEVER,</t>
  </si>
  <si>
    <t>PR- 86 RR- 18 BP- 108 / 77 T- 36</t>
  </si>
  <si>
    <t>MODERATE PERSISTENT B.ASTHEMA</t>
  </si>
  <si>
    <t>BUDESINOID-FOLEMITROL( PULMOEASY INHALER) 2 PUFFS BID, SALBUTAMOL 6 PUFFS PRN.</t>
  </si>
  <si>
    <t>P- B. ASTHMA ON SALBUTAMOL , BECLOMETHASONE 2 PUFF BID FOR THE PAST 5 YRS</t>
  </si>
  <si>
    <t xml:space="preserve">she also complains faul smelling oral cavity, dryness of the tongue and abdominal cramp </t>
  </si>
  <si>
    <t xml:space="preserve">BP: 129/70     146/74    PR: 56   58   </t>
  </si>
  <si>
    <t>Fair bp control + Halitosis 20? +?  IP</t>
  </si>
  <si>
    <t xml:space="preserve">cbc, stool </t>
  </si>
  <si>
    <t xml:space="preserve">known HTN + UTI ( treated)  + disc prolapse on enalapril 5mg po daily, meloxicam 15mg po daily and diclofenac gel PRN </t>
  </si>
  <si>
    <t xml:space="preserve">PR-80 PR- 18 BP-96 / 68 T-36, </t>
  </si>
  <si>
    <t>TB ENTERITIS( COMPLETED)+ IDA( CORRECTED)</t>
  </si>
  <si>
    <t>ADVICE ON TO TAKE BALANCED DIET, APPOINT HER AFTER 6 MONTHS</t>
  </si>
  <si>
    <t>bp=89 / 64  pr=76 rr=18</t>
  </si>
  <si>
    <t>P- CRVHD ( (moderate MS, Mild AR, Trace MR)</t>
  </si>
  <si>
    <t>refill and appoint 3 months with update ECHO, refer to TASH Cardiac centre</t>
  </si>
  <si>
    <t>BP-110/66, 120/77, 133/67_x000D_
pr 78</t>
  </si>
  <si>
    <t>KNOWN HTN+?HYPERTHYRODISM+?RIGHT RENAL COLIC 2?+LONG SIGHTNESS</t>
  </si>
  <si>
    <t>PR=78/M  BP=145 / 63MMHG ,FBS=150MG/DL</t>
  </si>
  <si>
    <t>refill,appoint after three months,do HGA1C</t>
  </si>
  <si>
    <t>P1.T2 DM ON NPH 20/10AM/PM, metformin 500 mg po/d P2. DVHD ON metoprolol 12.5 mg po/day P3. HTN ON nifedipine 20 mg po/d, Enalapril 5 mg po/d P4=Locally Advanced Rt Breast ca Post MRM - on adjuvant CTx( And has follow up at Oncology clinic)</t>
  </si>
  <si>
    <t>refill,appoint after three months,do HGA1C,do lipid profile</t>
  </si>
  <si>
    <t>COMPLANING INTERMITTENT TINGLING SENSATION &amp; SPASICTY OF UPPER EXTERIMITY</t>
  </si>
  <si>
    <t>PR-90 RR- 18 BP-121 / 82 T-36 , ALBUMIN-4.5, CALCIUM TOTAL- 5.5 MG/D</t>
  </si>
  <si>
    <t>SEVER HYPOCALCIMIA+ 2 HYPOTHYROIDISIM+ THYROIDECTOMY+ KNOWN RVI</t>
  </si>
  <si>
    <t>LINK HER AEOPD</t>
  </si>
  <si>
    <t>P- SUBTOTAL THYROIDECTOMY FOR TOXIC MNG + KNOWN RVI ON HAART + Hypocalcemia + 2o Hypoparathyroidism ON calci-denk 1 TAB PO/D, CALCIVIT 1TAB/ DAY, and vitamin D3 50,000 ONCE WEEKLY, ON LEVOTHYROXINE 50mcg PO/DAY</t>
  </si>
  <si>
    <t xml:space="preserve">SAME          + GOOD GLYCEMIC CONTROL         </t>
  </si>
  <si>
    <t>24hr urine protein 0.312gram</t>
  </si>
  <si>
    <t>Bp-92/70_x000D_
pr-89</t>
  </si>
  <si>
    <t xml:space="preserve">P= Sever persistent bronchial Asthma  + Asymptomatic cholelithasis on; Salbutamol 4 puffs PRN &amp; beclomethasone 2 puffs bid and ? admitted  and treated for pyelonephritis </t>
  </si>
  <si>
    <t>stable   PR-98 RR-18 BP-122 / 87 T-36_x000D_
TSH-0.6 N T4- 6.42 N    T3- 1.16 N</t>
  </si>
  <si>
    <t>REFILL and appoint for 3months_x000D_
HBPM</t>
  </si>
  <si>
    <t>suboptimal controll toxic nodular goiter</t>
  </si>
  <si>
    <t xml:space="preserve">for refill of medication </t>
  </si>
  <si>
    <t>TOXIC GOITER on medication</t>
  </si>
  <si>
    <t>- BP- 100/70_x000D_
-pr- 80</t>
  </si>
  <si>
    <t xml:space="preserve">do IX      </t>
  </si>
  <si>
    <t>parasetesia and numbness of lower extremity</t>
  </si>
  <si>
    <t>BP 137/80_x000D_
pr 78</t>
  </si>
  <si>
    <t>HTN +LBP _x000D_
ON amlodipjne 5 mg po daiy, enalapri 5 mg po daily, HCT 25 mg po dily, Meloxicam_x000D_
discontined HCT and enalapril the past 2 month</t>
  </si>
  <si>
    <t>bp=99 / 72 pr=96 rr=18</t>
  </si>
  <si>
    <t>megaloblastic anemia(c)</t>
  </si>
  <si>
    <t xml:space="preserve">SOB and cough which is productive  of 5 days duration. </t>
  </si>
  <si>
    <t>BP: 170 / 97</t>
  </si>
  <si>
    <t>NYHA class 4 stage c HF 20 IHD ) + known HTN ( poorly controlled) + Hyperuricemia + metabolic syndrome(DM, HTN , obesity , dyslipidemia) + ?Obesity induced bronchial asthma</t>
  </si>
  <si>
    <t>uric acid, cbc, CXR</t>
  </si>
  <si>
    <t>p1=NYHA CLASS 4 stage c HF 2NDRY TO IHD ) p4=known HTN+ p5= Hyperuricemia p6=metabolic syndrome(DM, HTN , obesity , dyslipidemia) + ?Obesity induced bronchial asthma On MTF 500mg PO BID, Allopurinol 100mg PO BID, Atorvastatin 40mg PO daily, Amlodipine 10mg PO daily, Metoprolol 50mg PO daily, ASA 81 mg PO daily, lasix 40mg PO bid, beclomethasone 2 puff BID, salbutamol puff PRN, enalapril 5mg PO daily,</t>
  </si>
  <si>
    <t>she couldnot afford insulin injection as she is alone and has difficulty of seeing objects</t>
  </si>
  <si>
    <t>PR=89/M  BP=151 / 78MMHG,FBS=186MG/DL</t>
  </si>
  <si>
    <t>Same as above with suboptimal Glycemic control</t>
  </si>
  <si>
    <t>Hold insulin,MTF 1.5GM/1GM,REFILL,DO HGA1C</t>
  </si>
  <si>
    <t>T2DM + HTN; on NPH 14/8IU, Enalapril 10 mg po BID, and Atrovastatin 20 mg po/d</t>
  </si>
  <si>
    <t>Hold insulin,MTF 1.5GM/1GM,REFILL,DO HGA1C,DAONIL 10MG PO BID</t>
  </si>
  <si>
    <t>b p=120 / 80  pr=76   rr=18 FBS-==88-142   RBS=124-200MG/DL  HGA1C=6</t>
  </si>
  <si>
    <t>P- T1DM(2yrs) on NPH 18/4iu sc bid</t>
  </si>
  <si>
    <t>BP=130/80MMHG PR=82B/MIN</t>
  </si>
  <si>
    <t>SAME   + IMPROVING</t>
  </si>
  <si>
    <t>?OROPHARYNGEAL CA  + ESOPHAGITIS</t>
  </si>
  <si>
    <t xml:space="preserve">PR- 82 RR- 18 BP- 106 / 59 T- 36, FBS- 65-250, SCR- 0.9, U/A- NON REVEALING </t>
  </si>
  <si>
    <t>WELL CONTROLLED T2 DM + IHD</t>
  </si>
  <si>
    <t>HA1C,  OPTHA CLINIC, ECG ECHO, ESCALATEMTF- 1G PO BID,  NPH  34/22, APPOINT HIM AFTER 1 MONTHS</t>
  </si>
  <si>
    <t>P-T2DM(5 YEARS ) + IHD(1 YEAR) on metoprolol 25mg po bid, lasix 40mg po daily, atorvastatin 40mg po daily, enalapril 5mg po daily, spironolactone 25mg po daily, metformin 750mg po bid, digoxin 0.125mg po daily, NPH 30/20 u daily, ASA 81mg po/day atrovastatine 40mg po daily</t>
  </si>
  <si>
    <t>stable   PR-100 RR-18 BP-103 / 81 T-36</t>
  </si>
  <si>
    <t>HF with reduced EF + AFib</t>
  </si>
  <si>
    <t>refill_x000D_
add dapagliflozin 10mg po/d</t>
  </si>
  <si>
    <t>HF with reduced EF 20 -25% 2RY TO DCMP WITH SEVERE SECONDARY MR PRECIPIATATED BY AFIB _x000D_
on;_x000D_
Metoprolol 25mg po daily -enalapril 5 mg po bid -Rivaroxaban 20 mg po daily -Lasix 40mg po daily, -Spironolactone 25mg PO once daily</t>
  </si>
  <si>
    <t>HGa1c done before 1 months 11</t>
  </si>
  <si>
    <t xml:space="preserve">BP-122 / 82 _x000D_
PR-113 </t>
  </si>
  <si>
    <t xml:space="preserve">P- Type 2 DM Metformin 500mg PO BID NPH 26/12IU SC BID_x000D_
</t>
  </si>
  <si>
    <t xml:space="preserve">- REFILL MEDICATION  AND PLAN TO DO hGB1AC AFTER 1 MONTHS </t>
  </si>
  <si>
    <t xml:space="preserve">P- Type 2 DM Metformin 500mg PO BID NPH 26/12IU SC BID_x000D_
_x000D_
</t>
  </si>
  <si>
    <t>BP=97 / 67 PR=76 RR=19</t>
  </si>
  <si>
    <t>Refill and appoint 3months with update cbc, rft, lft, lipid profiles</t>
  </si>
  <si>
    <t>still complains  productive cough,</t>
  </si>
  <si>
    <t>BP-104/68_x000D_
pr 78</t>
  </si>
  <si>
    <t xml:space="preserve">COMPLAIN  THAT  WHILE  SHE  CAME  FOR CHECK UP HER FBS BECOME  180    AND SHE    HAS  NO  ANY  SYMPTOM   AND  SHE  IS TAKING METFORMIN  500 MG PO  BID  </t>
  </si>
  <si>
    <t xml:space="preserve">POORLY  CONTROLLED  T2DM </t>
  </si>
  <si>
    <t xml:space="preserve">SEND OFT  AND  FBS </t>
  </si>
  <si>
    <t>NO DIABETIC RETINOPATHY +DES+RE</t>
  </si>
  <si>
    <t>BP=141/83MMHG,PR=100/M,FBS=150MG/DL</t>
  </si>
  <si>
    <t>ARIC+RE+ABDUCENT NERVE PALSY ON FOLLOW UP AT GENERALOPTHALMOLOGY CLINIC AND KNOWN DIABETIC FOR THE LAST THREE YEARD ON MTF 1GM PO BID,GLIBINCLAMIDE 10MG/5MG PO B AND HER FOLLOW UP WAS AT GARGI HEALTH CENTER</t>
  </si>
  <si>
    <t xml:space="preserve">she complains of paresthesia, tingling sensation burning type of pain on her back </t>
  </si>
  <si>
    <t xml:space="preserve">stable brain mri: unremarkable </t>
  </si>
  <si>
    <t xml:space="preserve">gabapentin 300mg po bid _x000D_
neurobin 1tab po/d </t>
  </si>
  <si>
    <t>LBP, Numbness and tingling sensation on right side of her body</t>
  </si>
  <si>
    <t>stable_x000D_
  PR-112 RR-18 BP-109 / 66 T-36</t>
  </si>
  <si>
    <t>Known cardiac(HHD) + Atrial Fibrillation + P2 -old Ischemic stroke</t>
  </si>
  <si>
    <t>REFIL_x000D_
update OFT</t>
  </si>
  <si>
    <t>P1- Known cardiac(HHD) + Atrial Fibrillation + P2 -old Ischemic stroke (one year) _x000D_
on; Atorvastatin 40mg PO Daily Metoprolol 12.5mg PO daily ASA 81mg PO daily Rivaroxaban 10mg PO daily Frusemide 40mg PO daily</t>
  </si>
  <si>
    <t xml:space="preserve">BP 170/73    156/70   150/90  148/74   </t>
  </si>
  <si>
    <t xml:space="preserve">CONTROLLED   HTN+HHD </t>
  </si>
  <si>
    <t>REFILL AND APPOINT  AFTER    3  MONTH</t>
  </si>
  <si>
    <t>p1: known HTN ( 2yrs) on enalapril 5mg po daily and enalapril 5mg po daily</t>
  </si>
  <si>
    <t>BP=170/100MMHG PR=75B/MIN</t>
  </si>
  <si>
    <t>SAME + HYPERTENSIVE URGENCY</t>
  </si>
  <si>
    <t>TRANSFER TO AEU</t>
  </si>
  <si>
    <t>P1=type 2 dm P2=HTN P3=Dyslipidemia on metformin 1.5/1 gm po BID, doanil 5mg po BID and amlodipine 10 mg po daily, Atrovastatin 20mg po daily.</t>
  </si>
  <si>
    <t xml:space="preserve">HAS NO NEW COMPLIANT _x000D_
INR was not done _x000D_
- HAS NO SIGN OF CONGESION </t>
  </si>
  <si>
    <t>BP-112/80_x000D_
PR-104</t>
  </si>
  <si>
    <t xml:space="preserve">-P1=Pulmonary TB(completed treatment) -----P2=HFrEF (20%) 2ry to non ischemic DCMP ECHO- Severe biventricular Systolic dysfunction with sever secondary MR, mild - mod PHTN EF- 20% Apical thrombus,P3= ACUTE THROMBOSIS (IJV AND SVC) </t>
  </si>
  <si>
    <t xml:space="preserve">- REFILL MEDICATION_x000D_
-MAKE LASIX 20 MG PO DAILY _x000D_
- OTHE THE SAME  </t>
  </si>
  <si>
    <t>-P1=Pulmonary TB(completed treatment) -----P2=HFrEF (20%) 2ry to non ischemic DCMP ECHO- Severe biventricular Systolic dysfunction with sever secondary MR, mild - mod PHTN EF- 20% Apical thrombus_x000D_
 P3= ACUTE THROMBOSIS (IJV AND SVC) P4= DILI (resolved) on</t>
  </si>
  <si>
    <t xml:space="preserve">Ocular pain associated with blurring of vision </t>
  </si>
  <si>
    <t xml:space="preserve">BP: 122 / 82_x000D_
FBS: FBS: 120-150 mg/dl_x000D_
HgA1c: 7.2% _x000D_
RFT: Cr: 0.8   urea: 19  </t>
  </si>
  <si>
    <t>poor glycemic control +? diabetic retinopathy</t>
  </si>
  <si>
    <t xml:space="preserve">make MTF 1000/500mg po bid, neurobin 1 tab po daily, pantoprazole 20mg po bid_x000D_
link to ophthalmology </t>
  </si>
  <si>
    <t>T2DM on MTF - 500 mg po bid  + PN  on neurobion 1 tab po daily</t>
  </si>
  <si>
    <t>HE is known  pain during urinatrion of 1week duration. he has frequency and hesitancy. he has also crampy abdominal pain and notice worms passes trough stool.</t>
  </si>
  <si>
    <t xml:space="preserve">v/s stable abdomen flat and moves with respiration_x000D_
 gus no CVAT </t>
  </si>
  <si>
    <t xml:space="preserve">MDD with psychotic feature +  UTI + ? IP </t>
  </si>
  <si>
    <t>start him on medication for UTI _x000D_
investigate for possible IP _x000D_
consult and refer to psychiatry unit</t>
  </si>
  <si>
    <t xml:space="preserve">FRONTAL HEADACHE. SHE CAN.T AFFORD THE LEVETRACETAM </t>
  </si>
  <si>
    <t>PR-87 RR- 17 BP- 122 / 78 36 , AST- 2X &amp; ALT-3 ELEVATED</t>
  </si>
  <si>
    <t>KNOWN RVI+ HTN+ FRONTAL PARITAL ARACHINOID CYST+ PYOGENIC MENENGITIS( RXED)+ DILI( RESOLIVING)</t>
  </si>
  <si>
    <t>REINITIATE VALPROATE 500 MG PO/D, CONTINUE OTHER MGT</t>
  </si>
  <si>
    <t>A 35 yrs old female P1=KNOWN RVI for last 7 yrs on HAART P2= HTN ON AMLODIPINE 10 MG PO DAILY ,P3-DILI P4 right fronto parietal arachinoid cyst ON LEVETIRASETAM 500MG PO BID, DISCHARGED FROM OUR HOSPITAL 3 WEEKS BACK FOR ASST OF PYOGENIC MENINIGITIS</t>
  </si>
  <si>
    <t>FEVER,CHILLS RIGOR</t>
  </si>
  <si>
    <t>PR==58, BP=125 / 58MMHG,CR=0,9MG/DL,UREA=10MG/DL</t>
  </si>
  <si>
    <t>SAME  AS ABOVE+BRADYCARDIA 2?+AFI 2?+?AFI</t>
  </si>
  <si>
    <t>HHD+GRADE1 DIASTOLIC DYSFUNCTION</t>
  </si>
  <si>
    <t xml:space="preserve">complains intermittent claudication on exertion   </t>
  </si>
  <si>
    <t>stable    PR-81 RR-18 BP-115 / 61 T-36</t>
  </si>
  <si>
    <t>HTN with HHD + Dyslipidemia  + PPAD</t>
  </si>
  <si>
    <t>P1- HTN with HHD P2- Dyslipidemia P3- PAD_x000D_
 _x000D_
ON ASA 81 MG PO/D, ATROVASTATIN 40 MG PO/D, ENALAPRIL 10 MG PO BID, AMLODPINE 10 MG PO/D, FRUSMIDE 40 MG PO/D</t>
  </si>
  <si>
    <t>NUMBENESS OF LEFT UPPER EXTERIMITY</t>
  </si>
  <si>
    <t>PR-92 RR- 18 BP- 142 / 74 T- 36</t>
  </si>
  <si>
    <t>OLD STROKE + POST PN+ HTN( CONTROLLED)</t>
  </si>
  <si>
    <t>AMITRIPTRYNE 25 MG PO/D, REFILL MEDS&amp; APPOINT HER AFTER 3MONTHS</t>
  </si>
  <si>
    <t>FBS98-135 AND HAD  HOME BLOOD PRESSURE MINIRORING AND IT RANGED FROM 125/70-149/90</t>
  </si>
  <si>
    <t>BP-149/ 88 _x000D_
PR-92</t>
  </si>
  <si>
    <t>P1 - T2DM (with poor control) for 20yrs_x000D_
 P2- HTN 20yrs P3- Bilateral visual loss sec to Diabetic Retinopathy 10years P4- Lt side hemiparesis 2to ischemic Stroke with CN VII palsy(1yr) P5- BPH(108cc) On Enalapril 10mg PO BID, Atorvastatin 20mg PO Daily Amlodipine 10mg PO daily ASA 81mg PO daily Metformin 1000mg PO BID Glibenclamide 10mg PO BID, HCT 25 mg po daily, spironolactone 12.5mg po daily(HgA1c a year back 7.9%)</t>
  </si>
  <si>
    <t xml:space="preserve">BP: 128 / 65_x000D_
RFT: Urea: 67     Cr: 1.7   _x000D_
serum K: 5.37    5.18 </t>
  </si>
  <si>
    <t>T2 DM( good glycemic control)+ HTN( fair BP) +AKI r/o DM/HTN Nephropathy</t>
  </si>
  <si>
    <t xml:space="preserve">repeat u/a,  RFT, s/e ( serum Mg , Phosphorus, K+) </t>
  </si>
  <si>
    <t xml:space="preserve">T2 DM( for 27 yrs)+ HTN( for 22 yrs); on NPH=44/34 IU SC BID &amp; MTF 1 gm po BID, enalapril 10mg po bid, , Amlodipine10mg po daily, ASA 81mg po daily,  atrovastatin 20mg po daily </t>
  </si>
  <si>
    <t>claims has  improvement of anemia symptoms</t>
  </si>
  <si>
    <t>bp=98 / 64   pr=100   rr=17</t>
  </si>
  <si>
    <t>improving..............</t>
  </si>
  <si>
    <t>appoint 1 month with cbc, link to psychiatry clinic</t>
  </si>
  <si>
    <t>known RVI on HAART+ known psychiatric on medication + Bicytopenia ( WBC - 3.05 , HGB - 9.6 , PLT - 196K )? 2ry megaloblastic anemia + Known Epileptic _x000D_
ON- HAART-TDF,3TC,DTG_x000D_
     -Olanzapine 5mg pio daily_x000D_
     -Valproate 200 mg po daily _x000D_
     -cotrimoxazole 960 mg po daily _x000D_
     -Folic acid 5mg po/day_x000D_
    -Cobalamin 1 mg iv daily for 1 wk,then weekly for 4 weeks, then monthly</t>
  </si>
  <si>
    <t xml:space="preserve">FBS   150,140  135 </t>
  </si>
  <si>
    <t>CONTROLLED T2DM+VITAMIN DEFFICENCY?</t>
  </si>
  <si>
    <t xml:space="preserve">REFILL AND APPOINT AFTER 1  MONTH  WITH  SEREAL  FBS RECORD  </t>
  </si>
  <si>
    <t xml:space="preserve"> known T1 DM + mild DKA+ dyspepsia + AGE</t>
  </si>
  <si>
    <t xml:space="preserve">NO NEW OBJECTIVE FINDING </t>
  </si>
  <si>
    <t>HTN with HHD + Type 2 DM and A.Fib</t>
  </si>
  <si>
    <t xml:space="preserve">FOR MEDCAITION REFILL </t>
  </si>
  <si>
    <t>-HTN with HHD + Type 2 DM and A. Fib</t>
  </si>
  <si>
    <t>stable  PR-106 RR-18 BP-119 / 64 T- 36</t>
  </si>
  <si>
    <t xml:space="preserve">(old)Hemorrhagic stroke+ well controlled HTN </t>
  </si>
  <si>
    <t>P=right side hemiparesis sec Hemorrhagic stroke+ HTN _x000D_
_x000D_
on: amlodipine 10 mg po per day enalapril 5 mg po per day</t>
  </si>
  <si>
    <t>PRESENTED WITH SOB, CHEST TIHTNESS&amp; AUDIABLE BRATH SOUND</t>
  </si>
  <si>
    <t>PR- 87 RR- 17 BP- 105 / 64 T-36, SO2- 82% OFF, FBS- NOT MEASURED</t>
  </si>
  <si>
    <t>LINK HER EOPD</t>
  </si>
  <si>
    <t>P- HTN + asthma +T2 dm on metformin 500mg po daily, atorvastatin 40mg po daily, omeprazole 20mg po bid, amlodipine 5mg po daily, Lasix 40mg po daily. , symbicort 2 puffs BID</t>
  </si>
  <si>
    <t xml:space="preserve">Abdominal cramp which relived after deification  associated with diarrhea usually occurs after meal </t>
  </si>
  <si>
    <t xml:space="preserve">BP: 135/69 </t>
  </si>
  <si>
    <t>? Meniere's disease  + Known HTN ( fairly controlled) +? IBS</t>
  </si>
  <si>
    <t>CBC, stool</t>
  </si>
  <si>
    <t>P1: ? Meniere's disease on  follow up at ENT_x000D_
P2: Known HTN on Enalapril 10 mg po once daily</t>
  </si>
  <si>
    <t>BP_177/87, 160/90,140/80, 140/70_x000D_
pr</t>
  </si>
  <si>
    <t>Add on HCT 25 mg po daily_x000D_
appoint after 1 month_x000D_
baseline investigations patient was inconvenient so send  ixs on next appointment</t>
  </si>
  <si>
    <t>LEFT UPPER EXTERMITY NUMBNESS PARESIS</t>
  </si>
  <si>
    <t>BP=120/80MMHG PR=69B/MIN</t>
  </si>
  <si>
    <t>SAME +  OA</t>
  </si>
  <si>
    <t>Left Upper Extremity Paraparesis sec ? + Old Stroke on follow up and management + Known HTN on management</t>
  </si>
  <si>
    <t>PR=66/M  BP=170 / 93MMHG</t>
  </si>
  <si>
    <t>Refill,appoint after amonth</t>
  </si>
  <si>
    <t>hypertensive on amlodipine 10 mg po daily, HCT 25mg po daily</t>
  </si>
  <si>
    <t xml:space="preserve">bp-126 / 68_x000D_
pr-97 </t>
  </si>
  <si>
    <t xml:space="preserve">T2DM + HTN + METABOLIC SYNDROME + ?OSA + HF 2 TO IHD (PRESERVED EJECTION FRACTION )  on Vildagliptin/metformin 50mg/1gm bid, AMLODIPINE 10 MG PO DAILY, Enalapril 10 mg daily. ASA 81 MG PO DAILY AND ATEROZ 40 MG PO daily_x000D_
</t>
  </si>
  <si>
    <t xml:space="preserve">T2DM + HTN + METABOLIC SYNDROME + ?OSA + HF 2 TO IHD (PRESERVED EJECTION FRACTION )  on Vildagliptin/metformin 50mg/1gm bid, AMLODIPINE 10 MG PO DAILY, Enalapril 10 mg daily. ASA 81 MG PO DAILY AND ATEROZ 40 MG PO daily_x000D_
_x000D_
</t>
  </si>
  <si>
    <t xml:space="preserve">COMPLAINS OF LEG EDEMA </t>
  </si>
  <si>
    <t xml:space="preserve">PATIENT DIDNT COME FOR EVALUATION </t>
  </si>
  <si>
    <t xml:space="preserve">COMPLAIN COUGH  WITH  ASSOCIATED FEVER  AND ALSO  COMPLAIN    EPEGASTRIC PAIN </t>
  </si>
  <si>
    <t>COMMUNITY  AQIRED  PNEUMONEA</t>
  </si>
  <si>
    <t xml:space="preserve">GIVE  ANTIBIOTICS  </t>
  </si>
  <si>
    <t>bp=111 / 66  pr=66  rr=16    INR=1.18</t>
  </si>
  <si>
    <t>COUNSELED ON  DANGER SIGNS , APPOINT WITH INR</t>
  </si>
  <si>
    <t>P- ACUTE RT LL PROXIMAL DVT (10th month POST PARTAUM)  _x000D_
-warfarin discontinued 3 month back with medical advice</t>
  </si>
  <si>
    <t xml:space="preserve">BP:  103 / 76_x000D_
FBS: 145     80     ( Home record 10 days back) </t>
  </si>
  <si>
    <t>fbs, lipid profile, u/a</t>
  </si>
  <si>
    <t xml:space="preserve">T2DM on NPH 14/8iu sc bid </t>
  </si>
  <si>
    <t>BP-128/68, _x000D_
pr 78</t>
  </si>
  <si>
    <t>has given birth  fourty  days back</t>
  </si>
  <si>
    <t>PR=84  BP=127 / 92MMHG,FBS=134MG/DL</t>
  </si>
  <si>
    <t>Same as above+post delivery+?TYPE 2DM</t>
  </si>
  <si>
    <t>Gestasional DM on NPH 12/8IU</t>
  </si>
  <si>
    <t xml:space="preserve">COMPLAIN  BILATERAL  KNEE JOINT  PAIN  WITH  NUMBNESS TO  ALL  EXTRIMITIES </t>
  </si>
  <si>
    <t xml:space="preserve">HEMOG  A1C  10.2 </t>
  </si>
  <si>
    <t>POORLY CONTROLLED   T2DM +HTN</t>
  </si>
  <si>
    <t>UP DATE  OFTN  ,LIPID PROFILE  AND  ELECTROLYTE    SERUM  VITAMIN  D  LEVEL</t>
  </si>
  <si>
    <t>PR=84/M  BP=145 / 90MMHG</t>
  </si>
  <si>
    <t>Same as above with suboptimal control</t>
  </si>
  <si>
    <t>P1= HTN on Amlodipine 10mg po daily</t>
  </si>
  <si>
    <t xml:space="preserve">easy fatigability, light headedness, tinnitus vertigo, and dyspnea on excertion </t>
  </si>
  <si>
    <t xml:space="preserve">acutely sick looking_x000D_
PR-107 RR-18 BP-96 / 50 T-36_x000D_
PALE CONJECTIVA, PALMER PALER_x000D_
HGB- 5.5 MCV- 104_x000D_
</t>
  </si>
  <si>
    <t>SEVER ANEMIA</t>
  </si>
  <si>
    <t>LINK TO ER for blood transfusion and workup for anemia_x000D_
send P. Morphology, stool Occult blood, chest x-ray, OFT, Repeat UA</t>
  </si>
  <si>
    <t>SEVER ANEMIA?+AF, SHE IS ON Feso4 325 ng po TID, METPROLOL 12.5 MG PO/D</t>
  </si>
  <si>
    <t>has pain in the eye with blurring of vission since ayear duration</t>
  </si>
  <si>
    <t>PR=69/M  BP=112 / 72MMHG,SERUM VITAMINE D=19.94NG/ML</t>
  </si>
  <si>
    <t>Same as above+vitamine D deficiency+?retionopathy</t>
  </si>
  <si>
    <t>VITAMINE  D 50 000 IU WEEKLY FOR THREE MONTHS,LINK TO GENERAL OPTHALMOLOGY CLINIC</t>
  </si>
  <si>
    <t>peripheral neuropathy on medication</t>
  </si>
  <si>
    <t xml:space="preserve">SHE  WAS ADMITTED IN  OUR WARD   1  MONTH  BACK  AND  SHE  HAS  REPEATED   EMERGENCY  ADMISION </t>
  </si>
  <si>
    <t>T1DM+POST  COVID  FIBROSIS?+PUL  HTN  +?CHF?</t>
  </si>
  <si>
    <t xml:space="preserve">SHE  CAME  TO WRITE A  LETTER   FOR  GUMRUKE  AS  SHE  IS DIABATIC  AND  POST  COVID FIBRODSIS+?CHF   ON  OX YGEN   AND GIVE SICK LEAVE  </t>
  </si>
  <si>
    <t xml:space="preserve">T1DM+POST  FIBROSIS  PUL  HTN </t>
  </si>
  <si>
    <t>PR=82/M BP=120 / 82MMHG,FBS=284MG/DL</t>
  </si>
  <si>
    <t>DO URINE GLUCOSE AND KETONE</t>
  </si>
  <si>
    <t xml:space="preserve">TYPE 2 DM ON NPH -20/10IU SC BID </t>
  </si>
  <si>
    <t>headache epigasteric pain of four months</t>
  </si>
  <si>
    <t>PR=80/M,BP= 120 / 80MMHG</t>
  </si>
  <si>
    <t>LPR + Dyspepsia on pantoprazole 40mg po daily</t>
  </si>
  <si>
    <t xml:space="preserve">claims has intermittent cough , productive of sputum , </t>
  </si>
  <si>
    <t>bp=84 / 61  pr=105  rr=24  o2 sat=75-80% atm_x000D_
chest=scattered wheeze over bilateral chest more on left</t>
  </si>
  <si>
    <t xml:space="preserve">HF p EF 2ry Cor pulmonale secondary to COPD +BRONCHIECTASIS( ACUTE EXACERBATION) + B.Asthma  </t>
  </si>
  <si>
    <t>PUT ON INO2, DO SPUTUM CULTURE, ADVISED ON HOME OXYGEN, LINK TO EOPD_x000D_
PT REFUSED TO GO TO EMERGENCY OPD THOUGH COUNSELED</t>
  </si>
  <si>
    <t>HF p EF 2ry Cor pulmonale secondary to COPD +BRONCHIECTASIS + B.Asthma  HRCT=COPD WITH BILATERAL BRONCHIECTASIS_x000D_
ON-  Simbicort 2 puff bid_x000D_
      -Salbutamol puff PRN_x000D_
      - Lasix 40mg po/day_x000D_
      -Spironolactone</t>
  </si>
  <si>
    <t>BP=120/80MMHG PR=66B/MIN</t>
  </si>
  <si>
    <t xml:space="preserve">SAAME + HEADACHE(TINGLING) OF 2 MONTH  </t>
  </si>
  <si>
    <t>HYPOTHYRODISM ON THYROXINE 100MG PO BID + HYPERTENTION ON ENALAPRIL 5MG PO DAILY</t>
  </si>
  <si>
    <t xml:space="preserve">NO  NEW COMPALIN </t>
  </si>
  <si>
    <t>CONTROLLED   ASTHMA</t>
  </si>
  <si>
    <t xml:space="preserve">REFILL AND  APPOINT  AFTER  2MONTH  WITH  SEREAL BP  RECORD </t>
  </si>
  <si>
    <t>Mild Asthma</t>
  </si>
  <si>
    <t xml:space="preserve">PR=90/M  BP=153 / 103MMHG,HGA1C=8.1%,U/A= WITH INNORMAL RANGE,FBS=160MG/DL </t>
  </si>
  <si>
    <t>NPH 26/16 IU,REFILL,APPOINT AFTER THREE MONTHS WITH HGA1C</t>
  </si>
  <si>
    <t>P1=T2 DM(&gt; 10 yrs) ON NPH=24/14 AM/PM, MTF 500 MG PO BID, ATORVASTATIN 20 MG PO DAILY P2= HTN ON 5MG PO DAILY,ASA 81MG PO DAILY</t>
  </si>
  <si>
    <t>FBS&gt;: 126   128</t>
  </si>
  <si>
    <t>HGA1C=9%BP=135/90 MMHG</t>
  </si>
  <si>
    <t>SAME WITH POOR  GLYCEMIC CONTROL</t>
  </si>
  <si>
    <t>NPH16/12IU.REFILL</t>
  </si>
  <si>
    <t>TYPE 2DM ON NPH 14/10IU,MTF 1GM PO BID</t>
  </si>
  <si>
    <t>COMPLAIN  NECK SWELLING   OTHER  WISE  NO  HX OF PALPITATION  SWEATING  HOT INTOLERANCE</t>
  </si>
  <si>
    <t xml:space="preserve">THE  SAME+?EUTHYROID </t>
  </si>
  <si>
    <t xml:space="preserve">SEND  NECK  U/S  </t>
  </si>
  <si>
    <t>ARTHRITIS2?+PN</t>
  </si>
  <si>
    <t xml:space="preserve">BP=122/84MMHG PR=92B/MIN      </t>
  </si>
  <si>
    <t>P=HTN on Enalapril 10 mg po/d,</t>
  </si>
  <si>
    <t xml:space="preserve">has migratory joint pain elboe annkle and knee n osore throat had urti smx last 2 week n oskin lession _x000D_
no urinary complaint </t>
  </si>
  <si>
    <t>no ft of atp_x000D_
cvs s1 and 2 heared no m or g _x000D_
left ankle swollen non tender</t>
  </si>
  <si>
    <t xml:space="preserve">? ARF (less likely_x000D_
vs reactive arthritis </t>
  </si>
  <si>
    <t xml:space="preserve">aso titer _x000D_
asa 300 mg po prn </t>
  </si>
  <si>
    <t xml:space="preserve">joint pain 7 days </t>
  </si>
  <si>
    <t xml:space="preserve">bilateral  hand (fingers tip numbess 2 mO) _x000D_
no other concern _x000D_
drinks alcohol on daily basis </t>
  </si>
  <si>
    <t xml:space="preserve">bp 15184 _x000D_
pr= 85 </t>
  </si>
  <si>
    <t>? PN + HTN _x000D_
alcohol us e</t>
  </si>
  <si>
    <t xml:space="preserve">fbs _x000D_
cr _x000D_
uric acid _x000D_
DASH </t>
  </si>
  <si>
    <t xml:space="preserve">right abd pain 15 days _x000D_
has nausea and ruq discomofrt _x000D_
has r flank pain _x000D_
with nausea fatigue dec appetite and vomiting_x000D_
no fever_x000D_
no yellowis dc of eye _x000D_
no urinary compalint _x000D_
has feling of indigestion _x000D_
LNMP 2 weeks back ( on fertility rx) </t>
  </si>
  <si>
    <t>non ict scelra _x000D_
c=hest cvs nad_x000D_
abd no tend or palp hsm _x000D_
cotpp</t>
  </si>
  <si>
    <t xml:space="preserve">? cholelithiasis / dypepsia _x000D_
? right urolethiasis </t>
  </si>
  <si>
    <t xml:space="preserve">us _x000D_
laboratory </t>
  </si>
  <si>
    <t>DISCONTINUED MEDICATION FOR THE LAST TWO MONTHS FOR PERSONAL REASONS(OUT OF TOWN)</t>
  </si>
  <si>
    <t>80 17 bp=118 / 85 t-36 fbs-270</t>
  </si>
  <si>
    <t>KNOWN DM (??POOR CONTROL)</t>
  </si>
  <si>
    <t>FBS,URINE ANALISIS</t>
  </si>
  <si>
    <t>KNOWN DM ON NPH 20/10 IU SC BID,RI 2/2 IU</t>
  </si>
  <si>
    <t xml:space="preserve">WORSENING OF GLOBAL HEADACHE </t>
  </si>
  <si>
    <t xml:space="preserve">PR-80 RR-17 BP=129 / 83 T-36 </t>
  </si>
  <si>
    <t>HTN(GOOD CONTROL) + DCMP</t>
  </si>
  <si>
    <t>PCM 1GM PO PRN, Lasix 20 mg po/d, Spironolactone 12.5 mg po/d, Enalapril 5 mg po/d,SERIAL BP AT NXT VISIT</t>
  </si>
  <si>
    <t>PR-92 RR-17 BP-100 / 66 T-36  INR--1.62  FBS--114-132 MG/DL</t>
  </si>
  <si>
    <t xml:space="preserve">T2 DM + HTN + DVHD+ AFIB WIZ CONT RESPONSE + SUP THERAPUTIC </t>
  </si>
  <si>
    <t>MAKE  WARFARIN 5 AND 2.5 MG PO ALTERNATIVE DAYS,METOPROLOL 12.5 MG PO DAILY, ATROVA 20 MG PO D,MTF 500 MG PO BID,SPIRELACTONE 12.5 MG PO DAILY, FRUSEMIDE 20 MG PO DAILLY</t>
  </si>
  <si>
    <t>T2 DM + HTN + DVHD+ AFIB WIZ CONT RESPONSE_x000D_
_x000D_
_x000D_
INV-------------ECHO= Mild biventricular systolic dysfunction secondary to tachycardia indu8ced cardiomyopathy, mild pulmonary hypertension with mild tricuspid regurgitation, degenerative valvular heart disease with mild MR, mild pericardial effusion, atrial fibrillation with fast ventricular repsponse. ECG = shows AF with fast ventricular response.</t>
  </si>
  <si>
    <t xml:space="preserve">PR-72 RR-17 BP-139 / 84 T-36  FBS-155,156,157_x000D_
Hgb A 1 C = 6.7 %_x000D_
_x000D_
</t>
  </si>
  <si>
    <t>NEWLY DIAGNOSED T2DM (1WEEK) + HTN + Fatty liver + DISLIPEDIMEA(TGL,LDL HIGH)</t>
  </si>
  <si>
    <t>amlodipine 5mg po daily and atrovastatin 20mg po daily,MTF 500 MG PO DAILY</t>
  </si>
  <si>
    <t>NEWLY DIAGNOSED T2DM (1WEEK) + HTN + Fatty liver on amlodipine 5mg po daily and atrovastatin 20mg po daily,MTF 500 MG PO DAILY</t>
  </si>
  <si>
    <t>he has improvement of symptoms.</t>
  </si>
  <si>
    <t xml:space="preserve">BP: 145 / 80_x000D_
FBS: ? </t>
  </si>
  <si>
    <t xml:space="preserve">fbs, u/a , s/e </t>
  </si>
  <si>
    <t>DM + PD on NPH 55/30 and Levodopa + Carbidopa - (250 mg + 25 mg) 1 tab BID</t>
  </si>
  <si>
    <t xml:space="preserve">bp 140/90  PR 78  fbs not done </t>
  </si>
  <si>
    <t>KNOWN T2 DM + OLD ISCHEMIC STROKE on medication</t>
  </si>
  <si>
    <t>PR-87 RR-17 BP-120 / 85  FBS-??_x000D_
T-CHOL-268,CR-1(.6-1.25) HGA1C-10 (4-6)</t>
  </si>
  <si>
    <t>TYPE 2 DM(POOR CONTROL)</t>
  </si>
  <si>
    <t>REPEAT OFT,S.E,L.PROFOILE, AND ACT ACCORDINGLY,COUNSEL ON INSULIN INITIATION_x000D_
--MTF 1.5/1 GM PO BID &amp; GLIBENCLAMIDE 10 mg PO BID_x000D_
--INITIATE ATROVA STAIN 20 MG PO DAILY</t>
  </si>
  <si>
    <t>P=43 YRS OLD KNOWN TYPE 2 DM( for 6 yrs) ON MTF 1GM PO BID &amp; GLIBENCLAMIDE 10 mg PO BID</t>
  </si>
  <si>
    <t xml:space="preserve">knee and lower back pain which have not improvement despite she was on meloxicam. She also claims tingling and numbness </t>
  </si>
  <si>
    <t xml:space="preserve">BP:118 / 78_x000D_
RFT: Creatinine 0.6 urea 25_x000D_
uric acid: 3.9_x000D_
RF: Non reactive </t>
  </si>
  <si>
    <t xml:space="preserve">well controlled HTN + right knee OA? PN </t>
  </si>
  <si>
    <t xml:space="preserve">Lisnopril 10mg po daily, atrovastatin 20mg po daily, meloxicam 15mg po daily, AMT 25 mg po daily </t>
  </si>
  <si>
    <t xml:space="preserve">HTN + VIT D Deficiency - ON Supplement  + Right knee OA(mild) - on lisinopril 10 mg po/d, atrovastatin 20mg po daily and meloicam 15mg po daily </t>
  </si>
  <si>
    <t>complains of left limb edema which is dependent and improve with elevation, has tingling sensation on the sole of the feet. she was treated for DVT for 6 month completed 12 months back</t>
  </si>
  <si>
    <t>B P=1 04 / 66   PR=71 RR=17  doppler us=lt lower limb chronic DVT ( venous wall thickening,narrowing and obliterations on irregular basis),no active thrombosis seen ,no 2ndry venous insufficiency seen</t>
  </si>
  <si>
    <t>PTS...........</t>
  </si>
  <si>
    <t>advice on leg elevation ,compression stocking and follow up</t>
  </si>
  <si>
    <t>P ? posthrombotic syndrome DVT for 6 month completed 12months back</t>
  </si>
  <si>
    <t>BP=148/77,PR=90,FBS=145 mg/dl</t>
  </si>
  <si>
    <t>refill the medication and advise on diet and tell her to bring serial FBS  MEASUREMENTS FOR NEXT FOLLOW UP TIME</t>
  </si>
  <si>
    <t>Problem List_x000D_
T2DM on metformin 1 gm po BID, doanil 10/5 mg po BID,</t>
  </si>
  <si>
    <t xml:space="preserve">has no new complainant . Has m no any seizure episodes </t>
  </si>
  <si>
    <t>Bp=118 / 83_x000D_
pr-90</t>
  </si>
  <si>
    <t xml:space="preserve">CONTINUE SODIUM VALPROATE 500MG PO DAILY_x000D_
_x000D_
_x000D_
</t>
  </si>
  <si>
    <t xml:space="preserve">IDIOPATHIC EPILEPSY on CONTINUE SODIUM VALPROATE 500MG PO DAILY_x000D_
_x000D_
_x000D_
_x000D_
</t>
  </si>
  <si>
    <t>continue thre same mgt</t>
  </si>
  <si>
    <t xml:space="preserve">Bp-140/90 fbs 112, 123, 124 </t>
  </si>
  <si>
    <t>fairly controlled T2DM +HTN</t>
  </si>
  <si>
    <t xml:space="preserve">T2DM + HTN With HHD + LBP 2 to ? on NPH 50/30 IU SC BID AM PM , MTF 500 mg po bid Enalapril 10 mg po bid ( enalapril 5 mg po bid) , amlodipine 5 mg po /d and </t>
  </si>
  <si>
    <t>INTERMITTENT EPIGASTRIC BURNING SENSATION</t>
  </si>
  <si>
    <t>PR=77 RR=17 BP-129 / 55 T-36</t>
  </si>
  <si>
    <t>VHD + DISPEPSISIA</t>
  </si>
  <si>
    <t>lasix 20 mg po/d , enalapril 2.5 mg po/d, atorvastatin 20 mg po/d and ASA 81 mg po/d,OMEPRAZOLE 20 MG PO BID FOR 2WEEKS</t>
  </si>
  <si>
    <t>VHD on lasix 20 mg po/d , enalapril 2.5 mg po/d, atorvastatin 20 mg po/d and ASA 81 mg po/d</t>
  </si>
  <si>
    <t>BP: 134 / 70_x000D_
FBS: 120    120    100   109</t>
  </si>
  <si>
    <t xml:space="preserve">update RFT, S/e, u/a </t>
  </si>
  <si>
    <t>Known DM + HTN +  CKD 20 to DKD ( eGFR=40) + Rt solitary kidney+ BPH on MTF 500 mg po bid Glibenclamide 5mg po bid Amlodipine 10mg po/day Enalapril 10 mg po /day</t>
  </si>
  <si>
    <t>bp 135 / 70  PR 81</t>
  </si>
  <si>
    <t>known htn + osteopenia 2ry to vitamin d defiency on medication</t>
  </si>
  <si>
    <t>BP=149/69,PR=81,FBS=130,140,146 mg/dl</t>
  </si>
  <si>
    <t>Problem List_x000D_
T2 DM + HTN + Dyslipidemia for the past 5 yr on MTF 1000 mg po Bid,Doanil 5mg po daily ( But she discontinues), Enalapril 5 mg po/d Atorvastatin 20 mg po/d</t>
  </si>
  <si>
    <t>has compliant of dependent rt lower limb edema</t>
  </si>
  <si>
    <t xml:space="preserve">BP 145 / 82mmHg _x000D_
INR 2.12 </t>
  </si>
  <si>
    <t>salt restrict restriction, add Enalapri 2.5 mg po bid, continue warfarin 5 mg po/d, amlodipine 10 mg po /d</t>
  </si>
  <si>
    <t>P1 RLE DVT + PE on warfarin 5 mg po daily 3 months and 10 days_x000D_
P2 Hypertension on Amlodipin 10 mg po daily</t>
  </si>
  <si>
    <t xml:space="preserve">bp=112 / 62  pr=86 rr=17 </t>
  </si>
  <si>
    <t>P1 PE + chronic portal vein thrombosis</t>
  </si>
  <si>
    <t>P1 PE + chronic portal vein thrombosis_x000D_
- on Rivaroxaban 20 mg po/d( 7 months)</t>
  </si>
  <si>
    <t xml:space="preserve">bp 120 / 83  PR 80 </t>
  </si>
  <si>
    <t xml:space="preserve">see  mgt    </t>
  </si>
  <si>
    <t>known PN 2o to  ? lumbar spondylosis + dyslipidemia on medication</t>
  </si>
  <si>
    <t xml:space="preserve">pain over the lower extrimity ( right knee) which worsen for the last three weeks associated with on and off swelling </t>
  </si>
  <si>
    <t xml:space="preserve">BP:  134 / 86       PR: 91 </t>
  </si>
  <si>
    <t xml:space="preserve">Poor bp control + old ischemic sroke + ? GIST + ? right knee OA </t>
  </si>
  <si>
    <t xml:space="preserve">Knee x ray, OFT, CBC, Uric acid, CRP </t>
  </si>
  <si>
    <t xml:space="preserve">Known HTN + old ischemic stroke +  MID esophageal mass ? GIST + hiatal hernia on ASA 81, Amlodipine 10mg, Enalapril 5 mg po BID, Atorvastatin 40mg po/d,omeprazole 20mg po bid </t>
  </si>
  <si>
    <t>BP=120/82,PR=68,FBS=117,127mg/dl,HgA1C=6.5%</t>
  </si>
  <si>
    <t>Problem List_x000D_
T1DM on NPH 32/18 IU SC BID</t>
  </si>
  <si>
    <t>69 17 BP=121 / 75 T-36 FBS-87,115,127,129,130,137,139,143,148,168_x000D_
HGA1C--7.8(02-05-2016)</t>
  </si>
  <si>
    <t>TYPE 2 DM (POOR CONTROL IMPROVING)</t>
  </si>
  <si>
    <t>ESCULATE INSULIN TO 22/12 IU BID,MTF 500 MG PO BID,ATROVASTATIN 20 MG PO DAILY</t>
  </si>
  <si>
    <t>1 year after post necrosectomy for the the diagnosis of necrotizing pancreatitis + DM on NPH + metformin + Incisional Hernia+poor DM control HA1C 8.5_x000D_
VIT D-5.73,RFT-UREA-18,BUN-8.26,CR-0.9_x000D_
HGA1C--7.8(02-05-2016)</t>
  </si>
  <si>
    <t>no attack in the past 1 month, no night time awakening or limitation of job activity</t>
  </si>
  <si>
    <t>bp=119 / 81   pr=73   rr=17_x000D_
chest= clear and resonant</t>
  </si>
  <si>
    <t>P ?B Asthma R/O ILD (Hypersensitivity pneumonitis) - good control</t>
  </si>
  <si>
    <t>echo: Sever PHTN  AND MILT TR+MILD MR( DVHD)</t>
  </si>
  <si>
    <t>BP-112/80_x000D_
PR-80</t>
  </si>
  <si>
    <t>B. ASTHAM and NYHA stage 3 class c CHF SEC TO ? ACOS on Frusemide - 40mg  AND , salmutamol  and beclomethasone</t>
  </si>
  <si>
    <t xml:space="preserve">- D/C METOPROLOL AND ENALAPRIL _x000D_
- SALMUTAMOL, BECLAMTHSOSNE AND FRUSAMIDE  40 MG PO BID _x000D_
- APPOINT AFTER 2 MONTHS _x000D_
</t>
  </si>
  <si>
    <t xml:space="preserve">B. ASTHAM and NYHA stage 3 class c CHF SEC TO ? ACOS on Frusemide - 40mg â€“ BID , Metoprolol - 25mg â€“ Tablet, Enalapril Maleate - 5mg , salmutamol  and beclomethasone _x000D_
_x000D_
_x000D_
_x000D_
_x000D_
</t>
  </si>
  <si>
    <t>BP=139/89,PR=76</t>
  </si>
  <si>
    <t>Problem List_x000D_
HTN +? HHD, atenolol 50 mg po/day Amlodipine 10mg po/day ,atrovastatin 20 mg po /day , ASA 81 mg po/day</t>
  </si>
  <si>
    <t>BP-110/68_x000D_
no other positive finding</t>
  </si>
  <si>
    <t xml:space="preserve">Adjust medications and advice </t>
  </si>
  <si>
    <t xml:space="preserve">bp 153 / 86 PR 72  fbs 202 , 189   HBPM 150/80 -160/80 </t>
  </si>
  <si>
    <t>poorly glycemic +bp control</t>
  </si>
  <si>
    <t>BP=126/82,PR=76</t>
  </si>
  <si>
    <t>Problem List_x000D_
RVI on HAART and HTN on Enalapril 10mg po daily</t>
  </si>
  <si>
    <t>pbp-90/68_x000D_
pr-62</t>
  </si>
  <si>
    <t>PERIPARTUM DCMP WITH MILDLY REDUCED LV FUNCTION (03 years)</t>
  </si>
  <si>
    <t xml:space="preserve">- DC digoxin _x000D_
- refill other medication _x000D_
- Echo cardiograph </t>
  </si>
  <si>
    <t>PERIPARTUM DCMP WITH MILDLY REDUCED LV FUNCTION (03 years) on enalapril 5mg po BID, metoprolol 100mg po , bid furosemide 40mg po bid, spironolactone 25mg po daily, digoxin 0.125mg po daily ECHO (Oct 18, 2023)= DCMP with Moderately LV systolic dysfunction with mild functional MR. (EF= 35-40%, TAPSE= 24). LV in diastole= 57mm, LV in systol= 42mm</t>
  </si>
  <si>
    <t>bp=112 / 76  pr=70   rr=17   update cbc= ( Hb=18.2, hct=52.5%)    crea=1.2</t>
  </si>
  <si>
    <t>P1-COR PULMONALE 2ry to moderate to sever pulmonary hypertension 2ndry to ?COPD r/o Post TB fibrosis+ _x000D_
P2- polycythemia_x000D_
 P3 RVI on HAART</t>
  </si>
  <si>
    <t>refill and appoint with update CD4 COUNT 3 MONTHS</t>
  </si>
  <si>
    <t xml:space="preserve">P1-COR PULMONALE 2ry to moderate to sever pulmonary hypertension 2ndry to ?COPD r/o Post TB fibrosis+ _x000D_
P2- polycythemia( Hb=18.2, hct=52.5%)_x000D_
 P3 RVI on HAART_x000D_
ON -bisoprolol 10mg po/day , _x000D_
       -lasix 40mg po tid ,_x000D_
      - sildenafil citrate 25mg po/d_x000D_
      --beclomethasone inhalation two puff bid _x000D_
      -Salbutamol 6 PUFF PRN,_x000D_
    -cotrimoxazole 960mg po/day,(until cd4&gt;200) _x000D_
  -fluconazole 200mg po/day,( till cd4&gt;200) -  </t>
  </si>
  <si>
    <t xml:space="preserve">- DC digoxin _x000D_
- refill other medication _x000D_
- Echo cardiograph _x000D_
- add dapagliflozin 10 mg po daily </t>
  </si>
  <si>
    <t>has weight loss of 8 kg in 2 weeks</t>
  </si>
  <si>
    <t>Wt 71 kg       _x000D_
HbA1c 12.5</t>
  </si>
  <si>
    <t>Type 2 Dm with poor control</t>
  </si>
  <si>
    <t>lifestyle modefication(diatery and exersice), risks of hypoglycemia and measure advised_x000D_
insuline NPH 12 unit/ 8 unit , metiformin 500 mg po bid_x000D_
 to come with SMBG,lipid panel, RFT, U/A</t>
  </si>
  <si>
    <t xml:space="preserve">P T2Dm  2 years not on medication </t>
  </si>
  <si>
    <t>ANTERIOR CHEST DISCOMFORT_x000D_
LEFT UPPER EXTREMITY NUMBNESS</t>
  </si>
  <si>
    <t>100 17 144 / 79_x000D_
FBS 132mg/dl_x000D_
usual fbs 180-200mg/dl</t>
  </si>
  <si>
    <t>poor glycemic control_x000D_
poor hypertension</t>
  </si>
  <si>
    <t>start low dose ACEI_x000D_
UPDATE LIPID PROFILE AND A1C</t>
  </si>
  <si>
    <t xml:space="preserve">type 2 diabetes mellitus_x000D_
stage 1 hypertension_x000D_
Rx- METFORMIN 1GMBID_x000D_
GLIBENCLAMIDE 5/10_x000D_
</t>
  </si>
  <si>
    <t>BP-130/80 _x000D_
no other positive finding</t>
  </si>
  <si>
    <t xml:space="preserve">fairly controlled HTN+ PN </t>
  </si>
  <si>
    <t>easy fatiguability with ordinary activity, tingling and numbness of the extrimites</t>
  </si>
  <si>
    <t xml:space="preserve">BP: 149/84    PR: 73 _x000D_
FBS: 109 </t>
  </si>
  <si>
    <t xml:space="preserve">Known T2DM + Newly diagnosed HTN ? HHD + COM +? PN </t>
  </si>
  <si>
    <t xml:space="preserve">CBC, OFT, S/E lipid profile, u/a, ECG, CXR </t>
  </si>
  <si>
    <t xml:space="preserve">P1: Known T2DM ( &gt;25yrs) on MTF 1000mg po bid, atrovastaton 20mg po daily, neurobin 1 tab po daily on follw up at st.peter_x000D_
p2: chronic otitis externa on lorantidine 10mg po daily and cipro dex (on follow up at ENT side) </t>
  </si>
  <si>
    <t>no cough, no SOB, no edema, no visual problem, no back pain, paresthjasia, joint mobility good, good balance, good undrstanding, cooperative, no obesity, no stress, psychosocial distress (has lost a relative recently, home address change), good dietary habit, good hygien (brush tooth), no addiction, adherent to medication , toileting good, good social interaction. remarks (no breast mass, no vagin al discharge)weist circumferance 100 cm/ height 160 cm= 0.62 pt has visceral; obesity risk fatty liover. BP 170/100 mmHg</t>
  </si>
  <si>
    <t>sleeps well, walking distabnce good, muscle strength good, no emotional change,no memory loss, good judgement</t>
  </si>
  <si>
    <t>salt restriction,ber active, minimize coffee,prevention of fall, vegitable and fruit dish, legumes dish, use only liquid oil, avoid fattyoilly food, avoid fried food, no alcohol, eat (banana, tomatto, pottato for pottasium supplementation)</t>
  </si>
  <si>
    <t>back pain with radicjlopathy, hypertension</t>
  </si>
  <si>
    <t>PR-102 RR-17 BP=104 / 60 T-36  FBS-111</t>
  </si>
  <si>
    <t xml:space="preserve">hypertension + dm + OLD ISCHEMIC STOKE </t>
  </si>
  <si>
    <t>ATORVASTATIN 20 mg po per day, Asprin 81 mg po per day, Amlodipine 5 mg po per day_x000D_
UPDATE SERUM VIT D</t>
  </si>
  <si>
    <t>hypertension + dm + OLD ISCHEMIC STOKE ON ATORVASTATIN 20 mg po per day, Asprin 81 mg po per day, Amlodipine 5 mg po per day</t>
  </si>
  <si>
    <t>BP=132/75,139/82,PR=96</t>
  </si>
  <si>
    <t>_x000D_
Problem List_x000D_
P=HTN on enalapril 10 mg po/d, amlodipine 10 mg po/d, HCT 25 mg po/d</t>
  </si>
  <si>
    <t>FEELS ALRIGHT_x000D_
HOME BP-110-130/80-89</t>
  </si>
  <si>
    <t>104 17 125 / 81</t>
  </si>
  <si>
    <t>GOOD BP CONTROL_x000D_
STABLE CKD</t>
  </si>
  <si>
    <t>UPDATE RFT, VIT-D, URIC ACID,LIPID,FBS</t>
  </si>
  <si>
    <t>Hypertension/CHOLELITHIASIS stage 3b ckd /VITAMIN D DEFECIENCY on nifedipine 20mg po bid enalapril 10mg po daily</t>
  </si>
  <si>
    <t>complains severe epigastric pain after starting predinsolone and he stop taking the medication</t>
  </si>
  <si>
    <t>BP-117/80 _x000D_
nop other posive finding</t>
  </si>
  <si>
    <t>Chronic Liver Disease 2ryto ?</t>
  </si>
  <si>
    <t>do  abd ultrasound and Hpylori ag test</t>
  </si>
  <si>
    <t>chronic Hepatitis 2ry ? ON follow up at GI side</t>
  </si>
  <si>
    <t xml:space="preserve">- has no new compliant _x000D_
- she was admitted </t>
  </si>
  <si>
    <t>bp-114 / 67_x000D_
pr- 90</t>
  </si>
  <si>
    <t>-RVI ON HAART /POST-TB BRONCHIECTASIS, HTN +MIGRAIN on HCT 25mg, SABA PRN &amp; BECLOMETHASONE BID HEADACHE ,PRN ANALGESIC AMITRYPTILLINE 25MG PO NOCT</t>
  </si>
  <si>
    <t xml:space="preserve">- refill medication _x000D_
- ciprofloxacin as prohylasis for bronchiectasis _x000D_
- HCT 25 mg po daily _x000D_
- salmutamol  and beclamthsosne </t>
  </si>
  <si>
    <t xml:space="preserve">RVI ON HAART /POST-TB BRONCHIECTASIS, HTN +MIGRAIN on HCT 25mg, SABA PRN &amp; BECLOMETHASONE BID HEADACHE ,PRN ANALGESIC AMITRYPTILLINE 25MG PO NOCT_x000D_
_x000D_
</t>
  </si>
  <si>
    <t>BP=146/87,PR=77</t>
  </si>
  <si>
    <t>refill the medication and advise on diet and tell her to bring serial BP MEASUREMENTS for next follow up time</t>
  </si>
  <si>
    <t>Problem List_x000D_
HTN + PN on Amlodipine 10mg po daily, HCT 25mg po daily, and Amitriptyline 25mg po daily.</t>
  </si>
  <si>
    <t>has weight loss and fatiguability</t>
  </si>
  <si>
    <t>BP 130 / 73mmHg_x000D_
P/E no  LAP, hepatosplenomegaly_x000D_
ESR 15</t>
  </si>
  <si>
    <t>non specifific spleenomegaly</t>
  </si>
  <si>
    <t xml:space="preserve">mulitivit , CBC _x000D_
 </t>
  </si>
  <si>
    <t>P Hepatospleenomegally + post cholecystectomy</t>
  </si>
  <si>
    <t>104 18 161 / 75_x000D_
FBS 95</t>
  </si>
  <si>
    <t xml:space="preserve">POOR RATE CONTROL _x000D_
</t>
  </si>
  <si>
    <t>DC FRUSEMIDE_x000D_
METOPROLOL 50MG  BID</t>
  </si>
  <si>
    <t>Post covid syndrome +HF with mildly reduced ejection fraction(40-45%)/ IHD/atrial fibrillation/ACEI-COUGH on METOPROLOL 50mg po once daily, LOSARTAN 50MG PO DAILY, FUROSEIDE 20mg po daily warfarin 2.5mg po 4x/week atorvastatin 40mg po daily</t>
  </si>
  <si>
    <t xml:space="preserve">complains left foot throbbing type pain of 3 months duration , which recently prevents her from standing sometimes. she is taking aspirin and statin for unspecified reason from private clinic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</si>
  <si>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Bp - 120/70_x000D_
no swelling over feet or ankles</t>
  </si>
  <si>
    <t xml:space="preserve">?LT calcaneal Spur </t>
  </si>
  <si>
    <t>do Lt  ankle and foot Xray</t>
  </si>
  <si>
    <t>p1=post herniorrhaphy+ post thyroidectomy p2=?accessary breast</t>
  </si>
  <si>
    <t>BP=136/PR=66</t>
  </si>
  <si>
    <t>good BP measurement</t>
  </si>
  <si>
    <t>Problem List_x000D_
HTN on AMlodipine 10 mg po daily</t>
  </si>
  <si>
    <t>HIP PAIN, DIFFICULT WALKING</t>
  </si>
  <si>
    <t xml:space="preserve">STABLE_x000D_
           </t>
  </si>
  <si>
    <t>RO PELVIC FRACTURE</t>
  </si>
  <si>
    <t xml:space="preserve">bp 123 / 74 PR 96 FBS 114-134 </t>
  </si>
  <si>
    <t>Known Asthma + T2 Dm  on medication</t>
  </si>
  <si>
    <t xml:space="preserve">-Has improvement after admission and treated _x000D_
- HAS DIFUSS ICHING FOR MORE THAN ONE MONTH </t>
  </si>
  <si>
    <t>BP-90/60_x000D_
PR-100</t>
  </si>
  <si>
    <t>Atypical pneumonia + recurrent UTI + LLL BRONCHIACTSIS  ( HRCT :Atypical pneumonia + LL BRONCHICATAIS )</t>
  </si>
  <si>
    <t xml:space="preserve">- APPOINT AFTER 1 MONTHS </t>
  </si>
  <si>
    <t>Atypical pneumonia + recurrent UTI + LLL BRONCHIACTSIS  ( HRCT :Atypical pneumonia + LL BRONCHICATAIS ) + REATED FOR HYPONATERMIA ( NA+-134)</t>
  </si>
  <si>
    <t>BP 140/80 --150/90, RBS 148- 210_x000D_
cr 0.8</t>
  </si>
  <si>
    <t>fairly controlled glycemia and poor BP control</t>
  </si>
  <si>
    <t>make enalpril 15 mg po bid, change vidagliptin/ metfromin  to metformin 100mg po bid, glimperide 2 mg po bid refill other_x000D_
 repeat CBC, U/A and LFT</t>
  </si>
  <si>
    <t>P T2DM P2 HTN P3 HCV tcompleted treatement .8 yrs P4 DYSLIPIDEMIA on metformin vidaglipitin 1000/50 mg po bid, Glimperide 1 mg po bid, Amilodipin/valsartan 5/160 mg po/d, enalapril 10 mg po bid, atrovastatin 40  mg po/d</t>
  </si>
  <si>
    <t>rash over the neck 2 weeks</t>
  </si>
  <si>
    <t>61 17 bp-114 / 75 36  fbs--93</t>
  </si>
  <si>
    <t xml:space="preserve">T1DM (fair control) </t>
  </si>
  <si>
    <t>NPH 24/12 IU, link to derma clinic</t>
  </si>
  <si>
    <t xml:space="preserve">he was on herbal medications for the last two months for his blood pressure. currently claims scrotal pain, vertigo, sob </t>
  </si>
  <si>
    <t xml:space="preserve">BP: 172 / 118   PR: 80 </t>
  </si>
  <si>
    <t xml:space="preserve">HTN urgency r/o emergency + ? HHD + B.asthma + hydrocele </t>
  </si>
  <si>
    <t>nifidipien 20mg SL</t>
  </si>
  <si>
    <t xml:space="preserve">p1: HTN on amlodipine 10 mg po daily , Enalapril 10mg po bid  [ He discontinues his medication for the last two months] _x000D_
p2: Bronchial asthma on salbutamol puff prn , beclomethasone 2 puffs bid [ but he took only salbutamol puff PRN) _x000D_
p3: Rt side Hydrocele on follow up at urology side </t>
  </si>
  <si>
    <t>previous complaints have reduced, has fatigue still, no jaundce, no yellowish discoloration of urine, no itching, , no whitish stool, no fever,no cough, no edemam, no whitish nail (leukokrea),  no axillary hair loss, no pubic  hair loss</t>
  </si>
  <si>
    <t>sleeps well, walking distance good, no emotioonal change, muscle strength good, no memory loss, good judgement</t>
  </si>
  <si>
    <t>avoid fatty mea;l, no alcohol, avoid beef, veghitable and fruit dish, eat  honey daily, investigation up date</t>
  </si>
  <si>
    <t>post drug liver toxicicities</t>
  </si>
  <si>
    <t>7weeks post open cholecystectomy was done</t>
  </si>
  <si>
    <t>bp 114 / 82 PR 82</t>
  </si>
  <si>
    <t>same   + UTI</t>
  </si>
  <si>
    <t>Same [Known RVI + Renal colic]+right hydronephrosis +vitamin d deficiency +dyspepsea</t>
  </si>
  <si>
    <t>bp=102 / 67 pr=75 rr=18   _x000D_
ECG=atrial fibrillation with controlled ventricular response_x000D_
 Coagulation profiles=  INR-1.05   PT=11.4   PTT=28.2</t>
  </si>
  <si>
    <t>P1= Atrial Fibrillation_x000D_
 P2-IHD</t>
  </si>
  <si>
    <t xml:space="preserve">update ECHO, dc ASA, Start warfarin 2.5 mg po/day, continue metoprolol and atrov, appoint with INR </t>
  </si>
  <si>
    <t>P1= Atrial Fibrillation P2-IHD(5yrs)_x000D_
ON-  ASA 81mg po/day_x000D_
     -Atrovastatin 40mg po/day_x000D_
     -Metoprolol 50mg po/day_x000D_
CHA2DS2VASC score=3  -HAS-BLED score=2_x000D_
 ECHO(30/12/2015)=IHD with mildly reduced bi-ventricular systolic function moderate secondary MR, moderate TR with moderate pulm_x000D_
onary HTN NB= arterial fibrillation noted during exam</t>
  </si>
  <si>
    <t>still complains right side chest pain</t>
  </si>
  <si>
    <t>BP-130/80 _x000D_
decreased air entry over the lower 1/3rd of lefrt lung</t>
  </si>
  <si>
    <t xml:space="preserve">HTN (started on amlodepine 10mg daily)+ blunt chest trauma  </t>
  </si>
  <si>
    <t xml:space="preserve">HTN (started on amlodepine 10mg daily)+ blunt chest trauma with </t>
  </si>
  <si>
    <t xml:space="preserve">- HAS NO NEW COMPLAIANT _x000D_
- FBS-72-145_x000D_
</t>
  </si>
  <si>
    <t>BP-143 / 79 _x000D_
PR-83</t>
  </si>
  <si>
    <t xml:space="preserve">TYPE 2DM/20 YEARS, HTN-18 YEARS, DYSLIPIDEMIA _x000D_
</t>
  </si>
  <si>
    <t>-TYPE 2DM/20 YEARS, HTN-18 YEARS, DYSLIPIDEMIA _x000D_
-RX- OHA ONLY-18 YEARS_x000D_
 NPH 20/14 2 YEARS METFORMI5B 500MG BID ATORVASTATIN 20MG PO DAILY _x000D_
 ENALAPRIL 10mg/20mg bid_x000D_
 HCT 25MG DAILY, NIFEDIPINE 20MG BID, (hba1c: 6.4% cr:0.96 tsh:0.985 ldl:73. u/a; norma</t>
  </si>
  <si>
    <t>pr--88 rr-17 bp-154 / 84 t-36  fbs--80--86 mg/dl</t>
  </si>
  <si>
    <t>NPH 24/16 IU and enalapril 5 mg po d, atrovastatin 20 mg po daily</t>
  </si>
  <si>
    <t>complian aching type pain on her right upper extrimity of one week</t>
  </si>
  <si>
    <t>tenderness on lower cervical and upper thoracic intervertebra, no paravertebral tenderness , no cervical tenderness or limited range of motion</t>
  </si>
  <si>
    <t xml:space="preserve">Upper back pain </t>
  </si>
  <si>
    <t>X ray, diclofenac gel</t>
  </si>
  <si>
    <t>P upper back pain</t>
  </si>
  <si>
    <t xml:space="preserve">bp 120 / 79  PR 65 FBS 136 </t>
  </si>
  <si>
    <t>good glycemic control + PN</t>
  </si>
  <si>
    <t xml:space="preserve">HbA1c           </t>
  </si>
  <si>
    <t>known T2DM on life style modification</t>
  </si>
  <si>
    <t xml:space="preserve">no cough, no SOB, no edema, no visual problem evaluted, no back pain ,no paresthasia, joint mobility good, good balance, good understanding, cooperative, no obesity, no stress, no psychosocial distress, good dietary habit, good hygien (brush tooth), no addiction, adherent to medication, toiletin good, good social interaction. remarks (no BPH evaluted)weist circumferance 105 cm/ height 178 cm = 0.58 pt has no significant visceral obesity. FBS 119 mg/ dl BP 140/ 90 mmHg </t>
  </si>
  <si>
    <t>sleeps well, walking distance good, nmuscle strength good, no emotional change, no memory loss, goof judgement</t>
  </si>
  <si>
    <t>salt restriction, prevention of fall, vegiotable and fruit dish, legumes dish, use only liquid oil, be active, get adequate sunlight, avoid fattyoilly food, avoid fruied food, no alcohol, gfoot care (hygien, wear loose shoe, becareful while cutting nail, keep moisturing legs with vaslin), keep candy in pockets</t>
  </si>
  <si>
    <t>has nonew complain</t>
  </si>
  <si>
    <t xml:space="preserve">bp 107 / 64 PR 84 </t>
  </si>
  <si>
    <t>known RA+ lumbar spondylosis; on Methotrexate 7.5 mg po/wk, folic acid 5 mg po/d , amitriptyline 25 mg po/day, atorvastatin 40 mg po day</t>
  </si>
  <si>
    <t>persistent luts, improvement in dyspepsia after discontinuation of asa_x000D_
persistent low back pain_x000D_
persistent dizziness, tinnitus</t>
  </si>
  <si>
    <t>hemoglobin a1c 5.0d17134 / 71</t>
  </si>
  <si>
    <t>clinical depression_x000D_
??SCD-megaloblastic anemia_x000D_
r/o pelvic malignancy</t>
  </si>
  <si>
    <t>refill_x000D_
ultrasound_x000D_
serum cobalamin/folate_x000D_
pap-smear_x000D_
nitrofurazon 100mg po bid for 07 days_x000D_
fluoxetine 20mg po daily</t>
  </si>
  <si>
    <t>Hypertension/Ischemic stroke/post-stroke depression -chronic low back pain/ASA -GI bleeding clopidogrel 75mg po daily atorvastatin 40 mg po daily amlodipine 5mg po daily</t>
  </si>
  <si>
    <t>complains tiredness and bilateral knee pain</t>
  </si>
  <si>
    <t>bp-140/80_x000D_
no other positive finding</t>
  </si>
  <si>
    <t xml:space="preserve">Fairly controlled T2DM+ HTN </t>
  </si>
  <si>
    <t>recheck serum vit d level, do fbs urine analysis, lipid profile , knee xrayy</t>
  </si>
  <si>
    <t xml:space="preserve">T2DM _ HTN + PN on NPH 30/20 IU SC BID , Enalapril 5 mg po BID , Amt - 25 mg po/d VIT D- 2.6 deficinet( completed vitamin d </t>
  </si>
  <si>
    <t>pr-74 rr-17 bp-134 / 73 t-36</t>
  </si>
  <si>
    <t>KNOWN HTN(g.control)+ B.ASTHMA + OLD MI</t>
  </si>
  <si>
    <t>CONTUINE THE SAME MHG</t>
  </si>
  <si>
    <t xml:space="preserve">HAS IMPROVEMNT WITH GAIN IN APITITE , DREASING INNIGHT SEWATNG  </t>
  </si>
  <si>
    <t>BP-120/80_x000D_
PR-90</t>
  </si>
  <si>
    <t xml:space="preserve">pleural effusion 2ry to PTB . on anti TB  FOR THE LAST  1 MONTH AND 14 DAYS </t>
  </si>
  <si>
    <t>- APPOINF AFTE 3 MONTHS WITH LFT</t>
  </si>
  <si>
    <t>-HAS IMPROVEMNT WITH GAIN IN APITITE , DREASING INNIGHT SEWATNG  _x000D_
- NO ABDOMINAL PAIN  AND YELOOWSHI DISCOLARATION OF EYE</t>
  </si>
  <si>
    <t>no cough, no SOB, no edfema, no visual problem (gl;aucoma on follow up), no baclk pain, no paresthasia, joint mobility good, good balance, good junderstanding, cooperative, no ovbesity, no stress, no psychosocial distress, good dietary habit., adherent to medication, toileting good, good social interaction. remarks (no breast mass, no vaginal disccharge) BP 120/60 mmHg</t>
  </si>
  <si>
    <t>sleeps well, walking distance good, muscle strength good, no emotional change, no memory loss, good judgement. remarks (pt has tinites but no virtigo , no lightheaedness to challenge it with amitrypotyline)</t>
  </si>
  <si>
    <t>salt restriction, ber active, minim ize coffee, prevenmtion of fall, vegitable and fruit dish, legumes dish, get adequate suj n light, use only liquid oil, eat (banana, tomatoo, pottato for pottasium supplementation)</t>
  </si>
  <si>
    <t>still complains of numbness and tingling sensation</t>
  </si>
  <si>
    <t>bp=140/70  pr=74   Na+=140  K+=4.5   CA+2=9.6  VITD=104</t>
  </si>
  <si>
    <t>P1-HFrEF(35%) 2ry to IHD</t>
  </si>
  <si>
    <t>Make Amitriptaline 25mg po/noc, refill and appoint 2 months</t>
  </si>
  <si>
    <t>P1-HFrEF(35%) 2ry to IHD(ECHO anterior and anteroseptal hypokinesis) P2- Hypertension On- Enalapril 10 mg po BID, - ASA 81 mg po/d, - Metoprolol 25mg/d, - Spironolactone 12.5 mg po/d,amitriptaline 12.5mg po/sday</t>
  </si>
  <si>
    <t xml:space="preserve">BP: 120 / 80_x000D_
FBS: 92mg/dl </t>
  </si>
  <si>
    <t xml:space="preserve">fair glycemic and bp  control </t>
  </si>
  <si>
    <t xml:space="preserve">p1: T2 DM + HTN on NPH 32/16, R/I 10/10, Enalapril 5 mg po daily, atrovastatin 20mg po daily </t>
  </si>
  <si>
    <t>no new compliant, edema subsided</t>
  </si>
  <si>
    <t>his daughter represented him</t>
  </si>
  <si>
    <t xml:space="preserve">UK INR                    </t>
  </si>
  <si>
    <t>make lasix 100 mg po TID, refill other</t>
  </si>
  <si>
    <t>P1. cor pulmonale 2ry to PH 2ry ? post TB fibrosis P2 Afib CHAd2VASC score 3, on warfarin 5 mg po 5x/wk and 2.5 mg 2x/wk, lasix 120/120/80, Hct 25 mg po/d, Metoprolol 25mg po bid,</t>
  </si>
  <si>
    <t>VS BP 110/70 PR 99</t>
  </si>
  <si>
    <t>bp-140/70 Fbs - 141 _x000D_
no other positive finding</t>
  </si>
  <si>
    <t>Refill medications and advice</t>
  </si>
  <si>
    <t>Lower back pain 2ry End plate sclerosis and multilevel extensive marginal osteophytes on pregabalin 75mg + Known TIIDM + Hypertension</t>
  </si>
  <si>
    <t>has headache , has photophobia and phonophobia , has frequency of mictution and burning sensation during urination</t>
  </si>
  <si>
    <t>bp  117 / 74 PR 72</t>
  </si>
  <si>
    <t xml:space="preserve">1o headache 2o to migraine headache  + UTI </t>
  </si>
  <si>
    <t>pr-103 rr-17 bp-151 / 75 t-36 fbs-116,108,,105,128,153,163,174,214</t>
  </si>
  <si>
    <t xml:space="preserve">type 2 dm + htn + dyslipedmia </t>
  </si>
  <si>
    <t xml:space="preserve"> mixatard 46/36 iu bid,mtf 1000/500 mg bid, enalapril 10 mg po bid,amlod 10 daily,hct 25 mg po d,atrova20 mg d,</t>
  </si>
  <si>
    <t xml:space="preserve">type 2 dm htn + dyslipedmia on mixatard 46/36 iu bid,mtf 1000/500 mg bid, enalapril 10 mg po bid,amlod 10 daily,hct 25 mg po d,atrova20 mg d,_x000D_
</t>
  </si>
  <si>
    <t>BP-1O4/63_x000D_
-PR-80</t>
  </si>
  <si>
    <t>RVI (ff up at TASH) + T2 DM + IHD + MDD ( ff up at ZMH), on metformin 500MG po/d, ASA 81mg po daily, metoprolol 50mg bid, atorvastatin 40mg po daily, isosorbide dinitrate 10mg po bid, AND amitriptyline 50 mg po dail</t>
  </si>
  <si>
    <t>She is complaining Lt flank pain and  burning sensation during urination associated with this she has hx of frequency urgency itching on external genitalilal area of 1 month duration and also she is complaining constipation and back pain of 6 months duration</t>
  </si>
  <si>
    <t>BP=138/82,PR=66</t>
  </si>
  <si>
    <t>?UTI+? CONSTIPATION+ BACK PAIN</t>
  </si>
  <si>
    <t>DO cbc ,u/a ,RFT ,stool examination, abdomino pelvic u/s,, lumbosacral x-ray,FBS</t>
  </si>
  <si>
    <t>Problem List_x000D_
PARESTHESIA LOWER EXTERMITY AND LOWER BACK OF 7 MONTH</t>
  </si>
  <si>
    <t>cough/dry-_x000D_
runny nose_x000D_
sneezing_x000D_
myalgia. arthralgia_x000D_
frontal headache</t>
  </si>
  <si>
    <t>bp-167/75_x000D_
hr-78</t>
  </si>
  <si>
    <t>poor bp control_x000D_
sinusitis</t>
  </si>
  <si>
    <t>lab work up_x000D_
paracetamol_x000D_
snip_x000D_
azithromycin</t>
  </si>
  <si>
    <t>essential hypertension -10 years_x000D_
on atacand 16mg po daily, hct 25mg po daily</t>
  </si>
  <si>
    <t>bp 112 / 62 PR 69  FBS 229</t>
  </si>
  <si>
    <t xml:space="preserve">no cough, no SOB, no edema, no visual problem, mild back pain, no paresthasia, joint mobility good but sometimes it gives away, good balance,good understanding, cooperative but (has foul smelling urine and headacghe , BP 140/60 mmHg), no weight gain, no stress, no psychosoial distress, good dietar habit, good hygien , no addiction, adherent to medixcation, toileting good, good social in teraction. rematrks (no breast mass,no vaginmal discharge) weist circumferance 87 cm/ height 155 cm = 0.56 pt has no significant visceral obesity. </t>
  </si>
  <si>
    <t xml:space="preserve">slee[ps well, walkin g distance good, but walking uphill is difficvult, muscle strength good, no emotional chanmge,no memory loss, good judgement. </t>
  </si>
  <si>
    <t>salt restriction, be active, minimize coffee, prevention of fall, vegitabl;e and fruit dish, legumes dish, get adequate sun light, use liqid oil only, eat (bananma, tomato and pottato for pottasium supplemenmtation), avoid stress</t>
  </si>
  <si>
    <t>bp=103 / 72  pr=81 rr=18</t>
  </si>
  <si>
    <t xml:space="preserve">P1 HFimpEF 2ry to? PPDCM </t>
  </si>
  <si>
    <t>dc candesartan, continue metoprolol 12.5mg po/day to be DC gradually</t>
  </si>
  <si>
    <t>P1 HFimpEF 2ry to? PPDCM on (initial ECHO EF 40-45)  P 2 Vit D deficeiency on treatment P3 post tracheal resection _x000D_
on -candesartan 2mg po/d , _x000D_
      -metoprolol succ 12.5 mg po/d,</t>
  </si>
  <si>
    <t xml:space="preserve">BP 121 / 59mmHg, PR 78 R, full volume </t>
  </si>
  <si>
    <t>improving + low back pain</t>
  </si>
  <si>
    <t>continue calcidenk for 1 month, Meloxicam PRN</t>
  </si>
  <si>
    <t>P vit D deficiency took D3 50,000unit 12 weeks, VID level current 56.2_x000D_
P2 cervical spondylosis</t>
  </si>
  <si>
    <t>Bp 148 / 81  PR 88 fbs 113-135   bun 12</t>
  </si>
  <si>
    <t>T2 DM ON MTF 500mg bid P2. HTN w ?hhd + bph Enalapril 10 mg daily, ASA 81mg/d, Atorvastatin 20 MG PO/D, nifedipine 20mg daily; Neurobion 1 tab po/d, AMT 25mg po daily</t>
  </si>
  <si>
    <t>PR=100 RR-17 bp=150 / 80_x000D_
rft-cr-0.8,urea-20,k-4.14,hga1c-6 nL</t>
  </si>
  <si>
    <t>Known Hypertensive(SUB OPTIMAL) + ?HHD</t>
  </si>
  <si>
    <t>REFILL, SERIAL BP AT NEXT VISIT</t>
  </si>
  <si>
    <t xml:space="preserve">Known Hypertensive + ?HHD_x000D_
_x000D_
INV--ECHO-Mild pulmonary HTN with mild TR &amp; Mild LVH </t>
  </si>
  <si>
    <t>BP=167/77,pr=88</t>
  </si>
  <si>
    <t>refill the medication and advise on diet and tell her to bring serial BP  MEAQSUREMENTS FOR NEXT FOLLOW UP TIME</t>
  </si>
  <si>
    <t>Problem List_x000D_
Asthma + DVHD (mild AR, moderate MS ) + G1DD on salbutamol puff PRN, Beclomethasone 2 puffs BID, Lasix 20 mg po/d and spironolactone 12.5 mg po/d</t>
  </si>
  <si>
    <t>BP- 120/80  FBS - 202,210, 231</t>
  </si>
  <si>
    <t>do hgbA1c, RFT, lipid profile urine analysis_x000D_
metformin 1gm PO BID  and give short appointment</t>
  </si>
  <si>
    <t xml:space="preserve">T2 DM + HTN on mtf 500mg POBID and Glibenclimide %mg PO BID </t>
  </si>
  <si>
    <t>RVI (ff up at TASH) + T2 DM + IHD + MDD ( ff up at ZMH),  UTI  on metformin 500MG po/d, ASA 81mg po daily, metoprolol 50mg bid, atorvastatin 40mg po daily, isosorbide dinitrate 10mg po bid, AND amitriptyline 50 mg po dail</t>
  </si>
  <si>
    <t>-REFILL MEDICATION _x000D_
- make amitriptyline 25 mg po daily_x000D_
- bring echocardiograph resuslt _x000D_
- consider ACI inhibitor , see echo_x000D_
- ciprofloxacin 500mg po bid for 5 days _x000D_
- DO URINALYSIS AND ULTRASIOUND _x000D_
-</t>
  </si>
  <si>
    <t xml:space="preserve">crampy abdominal pain and diarrhea on daily bases usually occurs after a meal. the pain usually resolves after she toilates. she also claims dry cough of 2 weeks duration </t>
  </si>
  <si>
    <t xml:space="preserve">BP: 126 / 74      PR: 82 _x000D_
HgA1c: 6.9% </t>
  </si>
  <si>
    <t>fair bp conrol + poor glycemic control +? CAP +? IBS</t>
  </si>
  <si>
    <t>make doanil 10/5mg po bid_x000D_
CBC, stool, cxr</t>
  </si>
  <si>
    <t xml:space="preserve">T2 DM +HTN + HFpEF 2ry to HHD; on MTF 1000 mg Bid, Glibenclamide 5mg PO Bid, metoporolol 25 mg po daily, spirolactone 25 mg po daily, Lasix 40 mg po daily, Enalapril 10mg PO BID, , Atrovastatin 20mg PO daily[ she d/c Atoz for the last 2 months) </t>
  </si>
  <si>
    <t>two episodes of sleep walking in the past 4 months and frequent morning hypoglycemia.</t>
  </si>
  <si>
    <t xml:space="preserve">hemoglobin a1c 7%_x000D_
                </t>
  </si>
  <si>
    <t>decrease nocturnal nph to 20</t>
  </si>
  <si>
    <t xml:space="preserve">PR-72 RR-18 BP-129 / 83 T-36 </t>
  </si>
  <si>
    <t>bp  128 / 69 PR 98 fbs 119, 104 99 , 93 ,76 , 131  HBPM 118/64-120/70</t>
  </si>
  <si>
    <t xml:space="preserve">known type 2 DM +PN + mild pulmonary HTN + A FIB O NPH - 20/10 IU SC BID , ATROVASTATIN 20 MG PO DAILY , METOPROLOL 50 MG PO DAILY , LASIX 40 MG PO DAILY </t>
  </si>
  <si>
    <t>BP: 147 / 74    PR: 84</t>
  </si>
  <si>
    <t>HTN With  ?HHD ON ENALAPRIL 10 MG PO BID, METOPROLOL 25 MG PO/DAY, HCT 12.5mg</t>
  </si>
  <si>
    <t>69 17 BP-154 / 81 36</t>
  </si>
  <si>
    <t xml:space="preserve">HTN (SUB OPTIMAL )+ PN </t>
  </si>
  <si>
    <t>Nifedipine 20mg po daily, enalapril 5mg po daily, AMT 25mg po daily and meloxicam 15mg po daily</t>
  </si>
  <si>
    <t>FBS - 129 131</t>
  </si>
  <si>
    <t>fairly controlled T2DM + dyspepsia</t>
  </si>
  <si>
    <t>refill medications nd advice on diet and exercise</t>
  </si>
  <si>
    <t>80 17 BP--143 / 86 36  FBS--113,124,134,140,159,170</t>
  </si>
  <si>
    <t>T2DM (SUB OPTIMAL) + HTN</t>
  </si>
  <si>
    <t xml:space="preserve"> MTF 1gm BID, Glibenclamide 10mg BID and Amlodipine 5mg/day</t>
  </si>
  <si>
    <t xml:space="preserve">daily day-time and nocturnal symptoms_x000D_
not working._x000D_
palpitation_x000D_
she was told to have heart disease during childhood_x000D_
</t>
  </si>
  <si>
    <t>cushingoid appearance_x000D_
central obesity</t>
  </si>
  <si>
    <t>poor asthma control_x000D_
asthma side-effect</t>
  </si>
  <si>
    <t xml:space="preserve">work up_x000D_
                   </t>
  </si>
  <si>
    <t>bronchial asthma-11 years_x000D_
on saba, prednisolone_x000D_
she tried symbicort and seretide but no mprovement</t>
  </si>
  <si>
    <t>BP=122/74,PR=78</t>
  </si>
  <si>
    <t>REFILL THE MEDICATION AND advise on diet and tell her to bring serial BP  MEASUREMENTS for next follow up time</t>
  </si>
  <si>
    <t>Problem List_x000D_
HTN on Amlodipine 2.5 mg/d</t>
  </si>
  <si>
    <t>bp 110 / 80 PR 80  HbA1c 5.9  U.acid 6.4 Urea 34 Cr 1.2 chole 103 HDL 38 TG 277 LDL 48 _x000D_
 echo moderate concentric LVH  with grade I LV DD, LVEF 60 TAPSE 22</t>
  </si>
  <si>
    <t>known TYPE 2 DM + HTN with HHD + old ischemic stroke  0n medication</t>
  </si>
  <si>
    <t>PR-97 RR--17 BP-138 / 87 36 FBS--137</t>
  </si>
  <si>
    <t>Type 2 diabetes mellitus(??CONTROL) + HTN (??) + PN</t>
  </si>
  <si>
    <t>PREGABALINE 75MG PO DAILY,AMLODIPINE 5 MG PO D,ENALAPRIL 10 MG PO D,MTF 100 MG PO BID</t>
  </si>
  <si>
    <t>Type 2 diabetes mellitus + HTN</t>
  </si>
  <si>
    <t xml:space="preserve">no cough,no SOB, no edema, bilateral visual defect (glaucoma), no back pain,no patresthasia but hasd tinglind sensation, joint mobility good, good balance, good underrstanding, cooperatibve, no obesity, no stress,no psychosocial distress, good dietary habit, adherent to medication, no addiction, toileting good, good social interction. remarks (no BPH symptoms)weist circumferance 96 cm/ height 160 cm = 0.6 pt has visceral obesity risk fatty liver. BP 144/80 mmHg </t>
  </si>
  <si>
    <t>salt restriction, be active, minimize coffee, prevention of fall, vegitable and fruit dish, legumes dish, use only liqwuid oil, avoid fattyoilly food, abvoid fried food, no alcohol, eat (banana, tomatoto , pottato for pottasium supplementation)</t>
  </si>
  <si>
    <t>BP=128/82,pr=87,fbs=172mg/dl,HgA1C=8%,UREA=21,CR=0.7</t>
  </si>
  <si>
    <t>Problem List_x000D_
known DM + HTN on NPH 38IU/28IU, Enalapril 10 mg po BID, Atorvastatin 20 mg po daily, Neurobin 1 tab daily.</t>
  </si>
  <si>
    <t>Problem List_x000D_
known DM + HTN on NPH 42IU/32IU, Enalapril 10 mg po BID, Atorvastatin 20 mg po daily, Neurobin 1 tab daily.</t>
  </si>
  <si>
    <t>BP 125 / 84mmHg PR 46_x000D_
ECHO  Ischemic DCMP  with sever LV dysfunction( EF 20-25 %, entire apex and entire septum thinned out and akinetik with hypokinetik remaining walls)_x000D_
Chest CT mediastinal adenopathy with diffuse GGO ? active sarcoidosis( on follow up at TAH pulmonology unit)</t>
  </si>
  <si>
    <t>HFrEF( 20-25%) 2ry IHD + RBBB with Left anterior hemiblock + ? sarcoidosis</t>
  </si>
  <si>
    <t>escalte statin to 40 mg po/d, continue other medication, _x000D_
determine RFT, Sr electrolyte, LP_x000D_
link to cardiology Unit</t>
  </si>
  <si>
    <t>P HFrEF( 20-25%) 2ry IHD + RBBB with Left anterior hemiblock on Frusomide 40mg po BID, Enalpril 5mg am and 10 mg pm, spironolactone 25 mg po/d, Dapagliflozin 10 mg po/dASA 81 mg po/d , Atorvastatin 20 mg po/d</t>
  </si>
  <si>
    <t xml:space="preserve">BP: 141/88    114/74   113/73   122/79 ( home record),     150 / 100_x000D_
fbs: 114    93   103   113   119  </t>
  </si>
  <si>
    <t xml:space="preserve">sub optimal bp control + prediabetics + dyslipidemia + BOO 20 BPH </t>
  </si>
  <si>
    <t xml:space="preserve">P1: Known HTN ( &gt;5yrs) on nifidipine 20mg po daily p2: dyslipidemia on atrovastatin 20mg po daily _x000D_
P3: BOO 2nd to BPH on follow up at urology side </t>
  </si>
  <si>
    <t xml:space="preserve">complains leg pain </t>
  </si>
  <si>
    <t>Known PAD+ Dylipidemia</t>
  </si>
  <si>
    <t>do serum ca</t>
  </si>
  <si>
    <t>PR-81 RR-17 BP-150 / 76 T-36 FBS-83-148</t>
  </si>
  <si>
    <t>T2 DM(SUB OPTIMAL)    + RAISED BP</t>
  </si>
  <si>
    <t>NPH 42/32 IU SC BID &amp; RI 10/10 IU SC BID,SERIAL BP AND HGA1C AT NXT VISIT</t>
  </si>
  <si>
    <t xml:space="preserve">T2 DM On NPH 42/32 IU SC BID &amp; RI 10/10 IU SC BID + KNOWN GLAUCOMA PT FOR THE  LAST 16 YRS ON FF AT PRIVATE </t>
  </si>
  <si>
    <t>BP=146/83,PR=90</t>
  </si>
  <si>
    <t>refill the medication and advise on diet  and tell him to bring serial BP MEASUREMENTS FOR NEXT FOLLOW UP TIME</t>
  </si>
  <si>
    <t>Problem List_x000D_
HTN&gt;10 YEARS on amlodipine 10 mg po/d and HCT 25 mg po/d + AKI 2 TO ??</t>
  </si>
  <si>
    <t>BP- 130/ 80 FBS , 90, 110, 70</t>
  </si>
  <si>
    <t>Fairly controlled T2DM + HTN</t>
  </si>
  <si>
    <t>refill medications , and advice</t>
  </si>
  <si>
    <t xml:space="preserve">T2 DM + HTN on medications_x000D_
_x000D_
</t>
  </si>
  <si>
    <t xml:space="preserve">SOB and cough which needs repeated doses of bronco dilators </t>
  </si>
  <si>
    <t xml:space="preserve">bp: 111/60   PR: 89_x000D_
SpO2: 82-83%_x000D_
Chest : scattered wheeze all over the chest field </t>
  </si>
  <si>
    <t xml:space="preserve">acute exacerbation of b.asthma </t>
  </si>
  <si>
    <t xml:space="preserve">p1: known asthmatic patient on  salbutamol 3 puffs BID </t>
  </si>
  <si>
    <t>bp 133 / 79 PR 100</t>
  </si>
  <si>
    <t>HF 2 to IHD + DVHD on metoprolol 12.5 mg po/d, lasix 40 mg po/d, spironolactone 25 mg po/d, ASA 81 mg po/d and atorvastatin 20 mg po/d , enalapril 2.5 mg po/day ,</t>
  </si>
  <si>
    <t>68 18 BP--161 / 83 36</t>
  </si>
  <si>
    <t>HTN + Bilateral nephrolithiasis + Angiolipoma + subtle MNG;</t>
  </si>
  <si>
    <t xml:space="preserve">HTN + Bilateral nephrolithiasis+ Angiolipoma + subtle MNG; on Enalapril 5 mg po bid_x000D_
</t>
  </si>
  <si>
    <t>bp=113 / 80 pr= 102 rr=18  Total chol=120  TG=87   HDL=51  LDL=51.6   AST=14  ALT=18  ALP=78  CREA=0.6</t>
  </si>
  <si>
    <t>P1: T2DM (16 yr, recent HgA1C 7.2) P2: known HTN P3: Right-sided hemiplegia and Broca's aphasia 2ndary to left MCA territory ischemic stroke P4:symptomatic severe carotid artery stenosis (left CCA, ICA, ECA totally occluded, normal Rt carotid Doppler study) P5: inter-trochanteric fracture of the right femur .</t>
  </si>
  <si>
    <t>dc clopidogrel, enalapril 5 mg po/d ,amlodipine 5 mg po/d ASA 81 mg po/d atrovastatin 40 mg po/d clopidogrel 75 mg po/d metformin 1000 mg po bid, glimipiride 4 mg po bid, omeprazole 20 mg po/d, speach and physiotherapy</t>
  </si>
  <si>
    <t xml:space="preserve">FBS 180  210, 310, </t>
  </si>
  <si>
    <t>advice on diet and exercise _x000D_
adjust insulin and give short appointment</t>
  </si>
  <si>
    <t>Type 1  DM</t>
  </si>
  <si>
    <t>72 RR-18 BP-117 / 79</t>
  </si>
  <si>
    <t>Amlodipine 5 mg po/day</t>
  </si>
  <si>
    <t>bp 99 / 67 PR 71 fbs 180, 190, 228</t>
  </si>
  <si>
    <t>poorly glyemic control</t>
  </si>
  <si>
    <t>T2DM on Metformin 850 mg po BID and Doanil 5 mg po d</t>
  </si>
  <si>
    <t>PATIENT'S ATTENDAT PRESENTED B/C PT LOCATED IN CONFLICT AREA(META ROBE)</t>
  </si>
  <si>
    <t>PT'S ATTENDANT PRESENTED</t>
  </si>
  <si>
    <t>HTN |+ DEGENERATIVE HEART DISEASE</t>
  </si>
  <si>
    <t>amlodipine 5 mg po BID, lasix 20 mg po/d and atrovastatin 40 mg po/d</t>
  </si>
  <si>
    <t>HTN + Degenerative heart diseases on amlodipine 5 mg po BID, lasix 20 mg po/d and atrovastatin 40 mg po/d</t>
  </si>
  <si>
    <t xml:space="preserve">this is a 57 years old female known hypertensive and prediabetic for the past 5 years on life style modification  presented with a compliant of syncopal episodes of 3x the past 2 months. _x000D_
- she has associated mild intermittent headache , no hx of SOB cough PND orthopnea.\_x000D_
 she complains polyuria , polydipsia._x000D_
- she also has fatigue on mild exertion_x000D_
- _x000D_
_x000D_
_x000D_
</t>
  </si>
  <si>
    <t>well looking  BP =153/88  pr- 77  afebrile_x000D_
pink conjuctiva NIS_x000D_
chest- clear with good air entry_x000D_
CVS- GII systolic murmur at the aortic area_x000D_
obese non tender abdomen_x000D_
ankle edema</t>
  </si>
  <si>
    <t>syncopal attack 2ry ? + ?metabolic syndrome</t>
  </si>
  <si>
    <t>CBC/OFT/LIPID PROFILE/fbs/hga1c//urine analysis/ ecg/echo</t>
  </si>
  <si>
    <t>bp 128 / 69 PR 98 fbs 119, 104 99 , 93 ,76 , 131 HBPM 118/64-120/70</t>
  </si>
  <si>
    <t>known type 2 DM +PN + mild pulmonary HTN + A FIB O NPH - 20/10 IU SC BID , ATROVASTATIN 20 MG PO DAILY , METOPROLOL 50 MG PO DAILY , LASIX 40 MG PO DAILY</t>
  </si>
  <si>
    <t>BP=120/77,122/76,134/81,PR=60</t>
  </si>
  <si>
    <t>refill the medication and advise on diet and tell him to bring serial B measurements for next follow up time</t>
  </si>
  <si>
    <t xml:space="preserve">bp 125 / 64 PR 78 fbs not done </t>
  </si>
  <si>
    <t>VS BP 110/70 PR 98</t>
  </si>
  <si>
    <t>tingling pain over extrimities</t>
  </si>
  <si>
    <t xml:space="preserve">BP:     131/88     141 / 89_x000D_
FBS: ? </t>
  </si>
  <si>
    <t>fbs, lipid profile, OFT, S/E</t>
  </si>
  <si>
    <t xml:space="preserve">TIIDM + HTN + PROSTATIC CA on MTF 1 gm Bid, Glibenclamide 5 mg Bid, Atorvastatin 20 mg/d, amlodipine 5mg po daily </t>
  </si>
  <si>
    <t>BP=139/71,PR=85,FBS=110 mg/dl</t>
  </si>
  <si>
    <t>p= T2 DM on medication</t>
  </si>
  <si>
    <t xml:space="preserve">VS BP 110/70 PR 88N </t>
  </si>
  <si>
    <t>BP: 135/80</t>
  </si>
  <si>
    <t xml:space="preserve">Known HTN with HHD Enalapril 5mg po daily and HCT 25mg po daily </t>
  </si>
  <si>
    <t>FBS 170, 150,, 170, 220</t>
  </si>
  <si>
    <t>adjust insulin and give short appointment</t>
  </si>
  <si>
    <t>P=T1 DM( for 15 yrs) + Hypertension (for the 5 years) on NPH 24/10Enalapril 5mg po day and Atrovastatin 20 mg po per day</t>
  </si>
  <si>
    <t>repeated low blood sugar after midnight</t>
  </si>
  <si>
    <t>FBS 110, 65,</t>
  </si>
  <si>
    <t xml:space="preserve">BP: 133 / 73_x000D_
FBS: ?? </t>
  </si>
  <si>
    <t>fbs, oft, lipid profile</t>
  </si>
  <si>
    <t>T2DM + HTN on ENALAPRIL 10 MG PO BID, HCT 25 mg Amlodipine 5mg po daily,  MTF 85 0MG PO BID,ATORVASTATIN 20 MG PO DAILY</t>
  </si>
  <si>
    <t>BP=102/67,PR=97,FBS=81,84,86mg/dl,HgA1C=5.3%</t>
  </si>
  <si>
    <t>refill the medication and advise on diet  and tell her to bring serial FBS measurement for next follow up time</t>
  </si>
  <si>
    <t>Problem List_x000D_
well controlled glycaemia</t>
  </si>
  <si>
    <t>complains repeated</t>
  </si>
  <si>
    <t>fbs226 , 220, 206, 250</t>
  </si>
  <si>
    <t>POOrly controlled T2DM</t>
  </si>
  <si>
    <t>known type 2 dm + HTN on metformin 1gm po bid , daonil 10mg po bid , enalapril 10mg po bid</t>
  </si>
  <si>
    <t>BP=142/78 , PR=64_x000D_
On 3/3/16= HgA1c=5.5%, Cr=1, Urea=27</t>
  </si>
  <si>
    <t xml:space="preserve">Enalapril 20 mg po bid_x000D_
Appt with ECG  </t>
  </si>
  <si>
    <t>P=Poorly controlled HTN on Enalapril 20 mg po bid</t>
  </si>
  <si>
    <t>has two episode of seizure attack today,has failure to pass faeces and flatus since a month and one week duration</t>
  </si>
  <si>
    <t>PR=97/M  BP=122 / 80MMHG</t>
  </si>
  <si>
    <t>Same as above+poor control+?intestinal obstruction</t>
  </si>
  <si>
    <t>sodium valporate 200mg po bid,clonazepam 2mg po daily,,plane abdominal x-ray</t>
  </si>
  <si>
    <t>Generalized tetanus + RT HAND ABSCESS(treated) + Convulsive Disorder on sodium valporate 200mg po am/100mg po daily,clonazepam 2mg po daily</t>
  </si>
  <si>
    <t>bp=126/67mmhg pr=76b/min</t>
  </si>
  <si>
    <t xml:space="preserve">follow up                                               </t>
  </si>
  <si>
    <t>Known DM + Stage 2 HTN</t>
  </si>
  <si>
    <t>has  fatigability and generalized joint pain</t>
  </si>
  <si>
    <t>PR=74/M, BP=123 / 68MMHG,FBS=222MG/DL</t>
  </si>
  <si>
    <t>Same as above+known RVI on HAART+poor glycemic control</t>
  </si>
  <si>
    <t>NPH 28/16IU,MTF 500 MG PO BID,DO HGA1C</t>
  </si>
  <si>
    <t xml:space="preserve">-Known-T2DM -On NPH 26/14 SC BID </t>
  </si>
  <si>
    <t>REFILL,NPH 28/16IU,MTF 500 MG PO BID,DO HGA1C</t>
  </si>
  <si>
    <t>-Known-T2DM -On NPH 26/14 SC BID ,NEUROBION 1TAB PO DAILY,ATORVASTATIN 20 MG PO DAILY</t>
  </si>
  <si>
    <t>he has a hx of stroke 5 yrs back and no ABM for the last 4 yrs. He has a hx of mid leg pain when he walks associated with visible veins for the past 2 mons</t>
  </si>
  <si>
    <t>BP=136/69, PR=61_x000D_
MSS= tortious veins over the lt leg anterior shine &amp; lateral side</t>
  </si>
  <si>
    <t>Old stroke(? IS) + ? VV</t>
  </si>
  <si>
    <t>Lt leg doppler Venous &amp; Arterial doppler u/s, OFT. FBS, Lipid profile, UA</t>
  </si>
  <si>
    <t>P=Old stroke with Seizure disorder; on ASA 81 mg &amp; Atorvastatin 20 mg po/d</t>
  </si>
  <si>
    <t xml:space="preserve">PR=67/M  BP=136 / 73MMHG,FBS=178 MG/DL </t>
  </si>
  <si>
    <t>Type 2 diabetes mellitus + degenerative spondylosis on nph 24/16iu, neurobion 1tab po daily MELOXICAM 15 MG PO PRN</t>
  </si>
  <si>
    <t>Refill:amitriptyline 25mg PO noc, levothyroxine 100 mcg po daily</t>
  </si>
  <si>
    <t xml:space="preserve">P1: 2 years post total thyroidectomy done for CTMNG on levothyroxine 100 mcg po daily, Amitriptyline 25mg PO </t>
  </si>
  <si>
    <t>BP:128 / 81</t>
  </si>
  <si>
    <t>Refill: ASA 81mg/po/d, metoprolol 25mg/po/d, NEUROBION 1 TAB PO DAILY add Amitriptyline 25mg/po/d, omeprazole 20mg/po/bid</t>
  </si>
  <si>
    <t>BP- 135/60, P- 85 regular_x000D_
Pinc conj, N(IS_x000D_
Clear chest_x000D_
JVP flat</t>
  </si>
  <si>
    <t>refill + consider Gulvus-Met 1050mg po BID instead of MTF(Refused Insulin)</t>
  </si>
  <si>
    <t>T2 DM +CHTN for 30 years _x000D_
_x000D_
On _x000D_
MTF1 gm BID and _x000D_
Glibenclamide 10 gm BID _x000D_
Enalapril 10 mg BID, _x000D_
Amlodipine 5 mg po/day,_x000D_
HCT 25 mg po/day _x000D_
Atrovastatin 20 mg po/day_x000D_
_x000D_
HbA1C-8.25%_x000D_
Cr- 0.6kmg/dl_x000D_
FBS-146-163mg/dl</t>
  </si>
  <si>
    <t>BP=120/75MMHG PR=77B/MIN</t>
  </si>
  <si>
    <t>DO INR ON NEXT FOLLOW UP</t>
  </si>
  <si>
    <t xml:space="preserve">she was admitted to ward  for  decompensated heart failure and was discharged with improvement </t>
  </si>
  <si>
    <t>BP-158 / 84_x000D_
PR-101</t>
  </si>
  <si>
    <t>CHF 2 DCMP ( reduced EF 40% )? AFIB ( WITH CHAD VASC 4), p2 known type 2 DM p3 known HTN P4 KNON THYROCARDIAC P5 DEGENERATIVE lumbar spondylitis</t>
  </si>
  <si>
    <t xml:space="preserve">-refill medication _x000D_
- bring ECHO ANDTFT FOR NEXT APPOINTEMNT </t>
  </si>
  <si>
    <t>CHF 2 DCMP ( reduced EF 40% )? AFIB ( WITH CHAD VASC 4), p2 known type 2 DM p3 known HTN P4 KNON THYROCARDIAC P5 DEGENERATIVE lumbar spondylitis_x000D_
ON Enalapril 10 mg PO BID ,Propranolol 40 mg PO/day ,Rosuvastatin 10 MG PO/day, Amlodipine 10 mg PO/day,  ,Metformin 1000mg po bid,, NEUROBIN 1 tab po/day,_x000D_
 LASIX 40Mg PO PER DAY, PTU 100 mg po/d  rivaroxaban 20 mg po/day, Pregabalin 150 mg PO/day</t>
  </si>
  <si>
    <t>BP- 135/77, P- 78 regular_x000D_
Pinc conj, NIS_x000D_
Clear chest_x000D_
JVP flat</t>
  </si>
  <si>
    <t>Refill_x000D_
Continue lifestyle modification</t>
  </si>
  <si>
    <t>HFmrEF 2o to IHD (EF-45-50%) + HTN _x000D_
_x000D_
ON _x000D_
Pantoprazole 40mg po/d, _x000D_
Atorvastatin 20mg po/d _x000D_
ASA 81mg po daily, _x000D_
amlodipine 5mg po/d _x000D_
Metoprolol 25mg po/d _x000D_
_x000D_
ECHo: septal hypokinesis (Septal dyskinesis with EF-45-50%) ECG- ST depression on Inferior leads + LBBB</t>
  </si>
  <si>
    <t>Refill_x000D_
Continue lifestyle modification_x000D_
Do RFT, Serum Electrolyte</t>
  </si>
  <si>
    <t>he was admitteda at AEOPD  aw eek back with a dx of T1DM + DKA and was discharged with ketone free</t>
  </si>
  <si>
    <t>BP: 114 / 70_x000D_
FBS: 197     81    167  _x000D_
HgA1c: 9.7%</t>
  </si>
  <si>
    <t>make NPH 22/18 and LSM</t>
  </si>
  <si>
    <t xml:space="preserve">p1: newly diagnosed T1DM on NPH 20/16iu bid </t>
  </si>
  <si>
    <t xml:space="preserve">She has dizziness after she has palpation. She also complains of inner foot burning sensation when she stands and walking. </t>
  </si>
  <si>
    <t>BP: 109 / 62 Pr:99_x000D_
MSK: no edema</t>
  </si>
  <si>
    <t>1. D/C Frusemide _x000D_
2. Metoprolol 25mg/po/d</t>
  </si>
  <si>
    <t>Mitral valve prolapse with moderate MR....EF=normal</t>
  </si>
  <si>
    <t>P1 - Well controlled Seizure P2 - Known HTN</t>
  </si>
  <si>
    <t>BP=112/87MMHG PR=116B/MIN</t>
  </si>
  <si>
    <t>Problem List DM + HPN + Asthma on Metformin 500 mg BID, Amlodipine 5mg Daily, Atrovastatin 20 mg daily, Beclomethasone 2 puffs BID and salbutamol puff PRN</t>
  </si>
  <si>
    <t>claims he is not getting simbicort and has attack 2-3 times /week</t>
  </si>
  <si>
    <t>bp=124 / 72  pr=115 rr= 20-  o2sat=94 % atm   chest=scattered wheeze</t>
  </si>
  <si>
    <t>poor control of Asthma</t>
  </si>
  <si>
    <t>counseled to get simbicort by health insurance,adherance, refill</t>
  </si>
  <si>
    <t>p1.HTN with HHD_x000D_
p2.Known HTN_x000D_
P3 Gout_x000D_
P4.Bronchial asthma_x000D_
ON -Amlodipine 5mg po/d _x000D_
       -Metformin 500mg po/day_x000D_
       -Atrovastatin 20mg po/day_x000D_
        -Meloxicam 15mg po PRN_x000D_
        -Salbutamol 6 puff PRN_x000D_
        - Simbicort 2puff bid_x000D_
    Echo-LVH with G1DD + Mild Pulm HTN ECG-LVH with LAD+Gout+Bronchial asthma</t>
  </si>
  <si>
    <t>Productive cough of 5days duration,- worsening at night, but no fevere, night sweating, aneroxia</t>
  </si>
  <si>
    <t>BP- 132/86, P- 86 Regular_x000D_
Pinc conj, NIS_x000D_
Clear chest</t>
  </si>
  <si>
    <t>the same + URTI r/o CAP + Failrly controlled T2DM</t>
  </si>
  <si>
    <t>Refill_x000D_
Pamtoprazole 40mg po /d for two months</t>
  </si>
  <si>
    <t>T2DM + RVI on HAART _x000D_
Taking :-_x000D_
NPH 26/14 MTF 1gmg po bid Atorvastatin 20mg po/d_x000D_
MTF- 500m po BID</t>
  </si>
  <si>
    <t>cerebral palsy with seizure disorder</t>
  </si>
  <si>
    <t xml:space="preserve">she has recurrent episode of seizure more than 4 time per a month </t>
  </si>
  <si>
    <t xml:space="preserve"> cerebral palsy with seizure disorder</t>
  </si>
  <si>
    <t xml:space="preserve">re fill  her medication </t>
  </si>
  <si>
    <t>- Compliant  of lower back paint _x000D_
- has hypoglycemia  symptomatic night _x000D_
- FBS done 79-88</t>
  </si>
  <si>
    <t>bp-147 / 64_x000D_
pr-102</t>
  </si>
  <si>
    <t>P- HFpEF+ Known T2DM +HTN + Dyslipidemia + CLBP 2ry to? + fatty liver + Newly diagnosed hepatitis C,</t>
  </si>
  <si>
    <t>- refill medication _x000D_
- Make NPH -58/36</t>
  </si>
  <si>
    <t>P- HFpEF+ Known T2DM +HTN + Dyslipidemia + CLBP 2ry to? + fatty liver + Newly diagnosed hepatitis C, she is on insulin 60/40,on lasix 60 mg po tid atorvastatin 20mg po/day , meloxicam 7.5mg po/day amlodipine 10mg po/day, _x000D_
ASA 81 mg po/day, amitriptyline 50 mg po day metformin 500mg po bid, DAPAGLIFLOZIN 10 MG PO/D, LOSARTAN 50MG PO/D</t>
  </si>
  <si>
    <t>no new complain[Had improvements in syptoms of PN]</t>
  </si>
  <si>
    <t xml:space="preserve">BP: 109 / 62   PR:  77_x000D_
FBS: 134     125    112    108    175    </t>
  </si>
  <si>
    <t xml:space="preserve">Sub optimal glycemic control + well controlled HTN + PN </t>
  </si>
  <si>
    <t xml:space="preserve">add gabapentin 300mg po bid, MTF 1000/500mg bid, doanil 5mg po bid, amlodipine 5mg po daily, neurobin 1 tab po daily </t>
  </si>
  <si>
    <t>T2 DM + HTN + Dyslipidemia + PN; on MTF 1000/500 mg po bid, Daonil 5 mg po bid, Amlodipine 5 mg po/d, Atrovastatin 20 mg po/d,, Pregabalin 75mg po daily, Neurobion 1 tab po/d</t>
  </si>
  <si>
    <t>BP:176 / 85_x000D_
FBS:110</t>
  </si>
  <si>
    <t>the same + poor Bp control</t>
  </si>
  <si>
    <t>-make enalapril 15mg po bid,add spironolactone 25mg/po/d,  amlodipine 10mg/po/d  do serum electrolyte, RFT, come with HBPM and HBGM, advised on LSM, see after one month</t>
  </si>
  <si>
    <t xml:space="preserve">P= Newly Dx DM (?KPD) + Known HTN (8 yrs); on Enalapril 10mg/10mg BID, HCT 25mg PO daily, MTF 500mg PO/D, Atorvastatin 40 mg po daily, Amlodipine 10mg/po/d_x000D_
_x000D_
</t>
  </si>
  <si>
    <t>no compliments on treatment</t>
  </si>
  <si>
    <t>BP-150 / 75 _x000D_
PR-115</t>
  </si>
  <si>
    <t xml:space="preserve">P -HTN + T2DM + PAD + Atrial Flutter(CHADVAS 6) + Old Ischemic Stroke </t>
  </si>
  <si>
    <t xml:space="preserve">- REFILL MEDICATION_x000D_
- ECHO WAS DONE BUT  AVAIABLE </t>
  </si>
  <si>
    <t xml:space="preserve">P -HTN + T2DM + PAD + Atrial Flutter(CHADVAS 6) + Old Ischemic Stroke ON on MTF 1GM po bid , METOPROLOL 12.5 MG PO BID , amlodipine/ VALSARTAN - 5/160 , ASA 81 MG PO DAILY , ATROVASTATIN 40 MG PO DAILY_x000D_
_x000D_
</t>
  </si>
  <si>
    <t>- REFILL MEDICATION_x000D_
- ECHO WAS DONE BUT  AVAIABLE _x000D_
- CONSIDER ANTICOAGULANT AFTER SENIOR CONSULTASION</t>
  </si>
  <si>
    <t>Known asthmatic + HTN + BOO 2ry to BPH +? Pyelonephritis</t>
  </si>
  <si>
    <t xml:space="preserve">he has decreased appetite easily fatiquability </t>
  </si>
  <si>
    <t>no new complaints, pt didnt start warfarin</t>
  </si>
  <si>
    <t>bp=90/60  pr=130  rr=16</t>
  </si>
  <si>
    <t>HFmr EF + A.fib</t>
  </si>
  <si>
    <t>dc atenolol, start Metoprorolol 25mg po/day, spironolactone 12.5mg po/day, Enalapril 2.5mg po/day, Digoxin 0.125mg po/day, lasix 40mg po bid, warfarin 5mg po/day_x000D_
- pt counseled on Family planning, risk of pregnancy_x000D_
- Refer toTASH Cardiac centre(pt planned on next appointment)</t>
  </si>
  <si>
    <t>P1=HFmrEF 2 to CRVHD [ Severe MS, Mild MR, Moderate AR &amp; severe TR] LVEF=45-50%, TAPSE=14+ Severe PHTN_x000D_
p2. Atrial fibrilation  (ECG  evidence)_x000D_
- Lasix 40mg po bid,_x000D_
 -Enalapril 2.5mg po daily ,_x000D_
-Atenolol 25mg po/day ,_x000D_
-Digoxin  0.125 po/day,</t>
  </si>
  <si>
    <t>Has burning sensation and numbness of the feet.</t>
  </si>
  <si>
    <t>Bp:121 / 71_x000D_
FBS:116,120</t>
  </si>
  <si>
    <t>1. Refill:  METFORMIN 1000mg po BID, ASPIRIN 81 MG PO/DAY, ATORVASTATIN 20mg PO/DAY, AMITRIPYLIN 50 MG PO/DAY., ENALAPRIL 10 MG PO BID AND AMLODIPINE 5 MG PO/DAY, NPH 14/9, add Vitamin B complex</t>
  </si>
  <si>
    <t>P1: TYPE 2 DM + PN + DYSLIPEDMIA + HTN ON METFORMIN 1000mg po BID, ASPIRIN 81 MG PO/DAY, ATORVASTATIN 20mg PO/DAY, AMITRIPYLIN 25 MG PO/DAY., ENALAPRIL 10 MG PO BID AND AMLODIPINE 5 MG PO/DAY, NPH 14/9</t>
  </si>
  <si>
    <t xml:space="preserve">drug change </t>
  </si>
  <si>
    <t>bp=110 / 54   pr=60   rr=17</t>
  </si>
  <si>
    <t xml:space="preserve">pulmonary Hypertension 2o to ??Group pulmonary hypertension </t>
  </si>
  <si>
    <t>update ECHO, REFILL</t>
  </si>
  <si>
    <t>p1.pulmonary Hypertension 2o to ??Group pulmonary hypertension _x000D_
ON :- PROPRANOLOL 20 MG PO DAILY</t>
  </si>
  <si>
    <t>BP-120/80_x000D_
PR-74</t>
  </si>
  <si>
    <t xml:space="preserve">P1 HSP (Henoch Schonlein Purpura),_x000D_
</t>
  </si>
  <si>
    <t xml:space="preserve">-APPOINT AFTER 3 MONTHS </t>
  </si>
  <si>
    <t xml:space="preserve">P1 HSP (Henoch Schonlein Purpura),_x000D_
_x000D_
</t>
  </si>
  <si>
    <t xml:space="preserve">1. Exertional dyspnea, Fatigue, palpitation, intermitant ankle swelling,Also has hot intolerant,  But no Orthopnea, PND _x000D_
_x000D_
2. Has Drenching night sweating, Night sweating, aneroxia, and excessive fatigue. Has also RUQ abdominal pain and epigasytic burning sensation_x000D_
</t>
  </si>
  <si>
    <t>117/71, P-79_x000D_
pinc conj, NIS_x000D_
No LAP_x000D_
Clear chest_x000D_
JVP flat_x000D_
Epigastric and RUQ tenderness, No palpable HSM or sign of fluid collection</t>
  </si>
  <si>
    <t>the same + R/O Diss TB-diver, spleen</t>
  </si>
  <si>
    <t>Start Anti-TB(RHZE-3tab po/d) with Pyridoxin 50mg po/d</t>
  </si>
  <si>
    <t xml:space="preserve">HTN/3yrs  with HHD + HSM 2o to ? R/O Dis TB,_x000D_
_x000D_
On_x000D_
 Amlodipin 10mg po/d, _x000D_
_x000D_
 Abdominal U/S multiple echogenic liver lesions DDX metastasis, splenic calcification( old granulomas) recommendation triphasic CT. _x000D_
_x000D_
Triphasic CT scan of abdomen:hepatosplenomegaly with liver nodules and calcified nodes and splenic lesions) _x000D_
_x000D_
ECG-Normal Sinus rythm _x000D_
HCV-Neg HBSAg-negative , _x000D_
ESR- 20, AFP-9NG/L, pict=NR_x000D_
_x000D_
MRI(25/5/2015EC) = multiple periventricular and subcortical T2 hyperintensity white mater changes likely hypertensive microangiopathy, right hicmpal volume loss 2ry to mesial temporal sclerosis , right maxillary sinusitis. _x000D_
_x000D_
ECHO -borderline left ventricular hypertrophy with impaired diastolic dysfunction ( mild AR, MR ) </t>
  </si>
  <si>
    <t>complain of abdominal pain of 1 days duration</t>
  </si>
  <si>
    <t>intestinal parasitosis</t>
  </si>
  <si>
    <t>the same + controlled HTN + HSM 2o to ? Diss TB-lung, liver, spleen</t>
  </si>
  <si>
    <t xml:space="preserve">HTN/3yrs  with HHD + HSM 2o to ? R/O Dis TB,_x000D_
_x000D_
On_x000D_
 Amlodipin 10mg po/d, _x000D_
CXR:- Calcified granuloma, ?axillary nodes and possible pleural plaque_x000D_
 Abdominal U/S multiple echogenic liver lesions DDX metastasis, splenic calcification( old granulomas) recommendation triphasic CT. _x000D_
_x000D_
Triphasic CT scan of abdomen:hepatosplenomegaly with liver nodules and calcified nodes and splenic lesions) _x000D_
_x000D_
ECG-Normal Sinus rythm _x000D_
HCV-Neg HBSAg-negative , _x000D_
ESR- 20, AFP-9NG/L, pict=NR_x000D_
_x000D_
MRI(25/5/2015EC) = multiple periventricular and subcortical T2 hyperintensity white mater changes likely hypertensive microangiopathy, right hicmpal volume loss 2ry to mesial temporal sclerosis , right maxillary sinusitis. _x000D_
_x000D_
ECHO -borderline left ventricular hypertrophy with impaired diastolic dysfunction ( mild AR, MR ) </t>
  </si>
  <si>
    <t xml:space="preserve">HAS NO NEWCOMPLIANT </t>
  </si>
  <si>
    <t>BP-143 / 93 _x000D_
PR-90</t>
  </si>
  <si>
    <t xml:space="preserve">DCM- completely recovered currently +HTN(5 YRS) on Enalapril 5mg po/D and amlodipine 5 mg po/day_x000D_
</t>
  </si>
  <si>
    <t xml:space="preserve">DCM- completely recovered currently +HTN(5 YRS) on Enalapril 5mg po/D and amlodipine 5 mg po/day +ULTASOUND suggests Adult polycystic kidney_x000D_
_x000D_
</t>
  </si>
  <si>
    <t xml:space="preserve">BP: 130/94   127/90   130/90 _x000D_
ECG: Sinus rhytm, LVH </t>
  </si>
  <si>
    <t>Known asthmatic + newly diagnosed HTN ? HHD</t>
  </si>
  <si>
    <t xml:space="preserve">Continue the medication_x000D_
LSM_x000D_
ECHO      </t>
  </si>
  <si>
    <t xml:space="preserve">p1: asthmatic on beclametasone 2puff bid and salbutamol puff PRN </t>
  </si>
  <si>
    <t>The cough has subsided. She has burning sensation on the right leg.</t>
  </si>
  <si>
    <t>BP:135 / 83</t>
  </si>
  <si>
    <t>Post Thyroidectomy + CHRONIC BRONCHITIS</t>
  </si>
  <si>
    <t xml:space="preserve">1. Amitriptyline 25mg/po/d </t>
  </si>
  <si>
    <t>P1:5th Month Post TT for an indication of TMNG currently on Thyroxine 50mcg PO per day</t>
  </si>
  <si>
    <t>bp=131 / 81 pr=64 rr=17</t>
  </si>
  <si>
    <t>refill and appoint 3months, update rft, echo</t>
  </si>
  <si>
    <t>HTN + HFrEF 2o to DCMP R/O IDCMP + HHD On -Metoprolol 25 mg po BID, _x000D_
       -Frusemide 40 mg po daily,_x000D_
        -Enalapril 10 mg po Bid _x000D_
        -Spironolacton 25mg po daily _x000D_
        -Dapagliflozin 10mp po/day_x000D_
Echo:-DCMP with Moderate LV dysf(EF-35%) (Biventricular stst dysf) with Severe Pulm HTN + TAPSE-12 ECG-LBBB+ T-wave inversion on the inferolateral leads   Crea=1.2  Na+=137  k+=3.9  hga1c=5.4</t>
  </si>
  <si>
    <t>BP=116/73MHG PR=83B/MIN</t>
  </si>
  <si>
    <t>P1=T1DM p2= 1st TMPx P3=LBP</t>
  </si>
  <si>
    <t>consult senior and re fill her medication</t>
  </si>
  <si>
    <t xml:space="preserve">-HAS BILATERAL LEG SWEELING  , DRY COUGH AND ORTHOPENEA_x000D_
- HE DISCONTINUED DIUTETICS 2 MONTHS ABCK </t>
  </si>
  <si>
    <t>BP_126 / 56_x000D_
PR-80</t>
  </si>
  <si>
    <t>Lt hemiparesis 2ry to right external capsule acute hemorrhage+ HF 2nd to HHD + HTN</t>
  </si>
  <si>
    <t>- REFILL MEDICATION _x000D_
- ADD LASIX 40 MG PO BID _x000D_
-ECHO CARDIGRAPHY_x000D_
APPOINT AFTER 1 MONTH</t>
  </si>
  <si>
    <t xml:space="preserve">Lt hemiparesis 2ry to right external capsule acute hemorrhage+ HF 2nd to HHD + HTN On Enalapril 10mg po bid Amlodipine 10mg daily _x000D_
_x000D_
</t>
  </si>
  <si>
    <t>BP:  122 / 79   PR: 96_x000D_
ECG: Sinus Bradycardia, Early repolarization with an ascending ST segment</t>
  </si>
  <si>
    <t xml:space="preserve">reassure    </t>
  </si>
  <si>
    <t xml:space="preserve">P1: acute abdomen 20 to? LBO 20 TO?simple sigmoid volvulusfor which rectal tube deflation was done and discharged improved </t>
  </si>
  <si>
    <t>no new complaint, seizure free and weakness is improving</t>
  </si>
  <si>
    <t>the same + Therapeutic INR(INR- 2.84)</t>
  </si>
  <si>
    <t xml:space="preserve">Continue Warfarin 5mg po/d_x000D_
Advice danger signs, Do INR after one month, if in the target, come with INR after 3omonths_x000D_
_x000D_
RTC 3/12 with INR  </t>
  </si>
  <si>
    <t>Seizure D/o + Lt hemiparesis 2o to ?CVT + 3rd post partum month (SVD)_x000D_
On_x000D_
Warfarin 5mg po/d (1month)_x000D_
Physiotherapy_x000D_
_x000D_
INR-2.84</t>
  </si>
  <si>
    <t>bp=80 / 57  pr=82( REGULAR AND STRONG) rr=17</t>
  </si>
  <si>
    <t>refill and appoint with  CD4</t>
  </si>
  <si>
    <t>BP=90/58MMHG PR=104B/MIN</t>
  </si>
  <si>
    <t>BP-100 / 60_x000D_
PR-80</t>
  </si>
  <si>
    <t>P1: Known DM P2:  P3: mild anemia P4: peripheral neuropathy P5: Dental caries.</t>
  </si>
  <si>
    <t xml:space="preserve">P1: Known DM P2:  P3: mild anaemia P4: peripheral neuropathy P5: Dental caries.ON MTF 1grm/po/BID, Atorvastatin 40mg/po/d, Amitriptyline 50mg/po/d_x000D_
_x000D_
</t>
  </si>
  <si>
    <t xml:space="preserve">she claim she has started to have myalgia all over her body after 3 days of vaginal delivery 4 mons back. _x000D_
she has loose stool associated with tenesmus, flatulence  &amp; post deification abdominal pain of same duration. she has also epigastric abdominal pain.  </t>
  </si>
  <si>
    <t xml:space="preserve">NCS/EMG of the upper &amp; lower extremities done 1 wk back=  suggestive of a mild to moderate bilateral L4/5, L/S1 &amp; Leaft C4/5 subacute radiculopathy _x000D_
Cervical MRI on 1/1/24= Normal _x000D_
LS MRI on 01/01/24= L5-S1 Level mild enlargement of the ventral epidural fat with out causing significant stenosis + Left S2 Tariove Cyst </t>
  </si>
  <si>
    <t xml:space="preserve">? IBS + Radiculopathy 2 to ?  </t>
  </si>
  <si>
    <t>Stool analysis, Stool H.Pylori Ag, Pelvic U/s, Collect PAP smear</t>
  </si>
  <si>
    <t>P=ANEMEA??CERVICAL MASS?+L/S MASS?</t>
  </si>
  <si>
    <t>BP:- Pr: 105 (apical)</t>
  </si>
  <si>
    <t>1. INR _x000D_
2. Refill: LASIX 40 MG PO BID, METOPROLOL 25 MG PO/D, WARFARINE 5 Mg PO /D(adjust after INR result)</t>
  </si>
  <si>
    <t>CRVHD (Sever MS moderate MR, severe TR with sever pulmonary HTN + NYHA class II HF sec CRVHD</t>
  </si>
  <si>
    <t>BP=120/77MMHG PR=75B/MIN</t>
  </si>
  <si>
    <t xml:space="preserve">FOLOW UP                </t>
  </si>
  <si>
    <t>P1=BOO 2 BPH p2= ASTHMA p3= HTN; on SALBUTAMOL 4 PUFFS PRN , BECLOMETHASONE 2 puffs bid HCT 12.5 mg</t>
  </si>
  <si>
    <t>SUB OPTIMAL CONTROL SEIZURE DISORDER +? CERVICAL DISPOSITIONS</t>
  </si>
  <si>
    <t>SUB OPTIMAL CONTROLL SEIZURE DISORDER +? CERVICAL SPONDYLOSIS</t>
  </si>
  <si>
    <t>SUB-OPTIMAL CONTROLL SEIZURE DISORDER +? CERVICAL SPONDYLOSIS</t>
  </si>
  <si>
    <t>BP- 190/124, P- 85, regular_x000D_
Pinc conj, NIS_x000D_
Clear chest_x000D_
JVP flat_x000D_
No npedal edema</t>
  </si>
  <si>
    <t>the sme + Poorly controlled HTN</t>
  </si>
  <si>
    <t xml:space="preserve">Make Methyl Dopa 500mg po TID_x000D_
Add HCT 25mg po po/d_x000D_
RTC 1/12 with RFT, Serum Electrolyte_x000D_
</t>
  </si>
  <si>
    <t>P1=BiVentricular systolic dysfunction(HFrEF(EF-15%) +TAPSE-8) 2o to ?HHD + _x000D_
P2= HTN _x000D_
_x000D_
On _x000D_
Lasix 40mg po/d ,_x000D_
Amlodipin 10mg po/d _x000D_
Enalapril 20mg po bid, _x000D_
Carvedilol 25mg po BID _x000D_
Spironolacton 25mg po/d_x000D_
Methyl Dopa 250mg BID_x000D_
_x000D_
Recent RFT- Cr-1.07,, K+-4.45</t>
  </si>
  <si>
    <t>BP:  122 / 78_x000D_
ECG:Atrial Fibrillation with Controlled Response_x000D_
INR: 1.34</t>
  </si>
  <si>
    <t>Same + Low terapeutic INR</t>
  </si>
  <si>
    <t>Make warfsrin 5/2.5mg every other day, metoprolol 25mg po daily, lasix 40mg po daily</t>
  </si>
  <si>
    <t>LT PUJO 2 to + Echo dilated atria ( secondary to atrial remodeling due to AF , =MILD tr AND mild pulmonary htn=calcifed aortic valve with out hemodynamic significance +normal biventricuar systolic function AF ,</t>
  </si>
  <si>
    <t>-Claims has some improvement, no ABM, LOC_x000D_
-Pt didnt take Anti TB for 1week b/c family didnt go to HC to take the medication</t>
  </si>
  <si>
    <t xml:space="preserve">bp=90 / 60 pr=112 rr=21 </t>
  </si>
  <si>
    <t>P1-Newly diagnosed stage IV RVI (recent CD4-460) +?DTB to (CNS and lung) vs ? pyogenic meningitis(Treated) _x000D_
P2. Seizure disorder 2ry to? _x000D_
P3.AKI( resolved) + ? DILI (resolving)</t>
  </si>
  <si>
    <t>counsel on adherance, link to HC to start ANTI TB, Start HAART after  8 WEEKS, senior consulted</t>
  </si>
  <si>
    <t>P1-Newly diagnosed stage IV RVI (recent CD4-460) +?DTB to (CNS and lung) vs ? pyogenic meningitis(Treated) _x000D_
P2. Seizure disorder 2ry to? _x000D_
P3.AKI( resolved) + ? DILI (resolving)_x000D_
 -RHZE 4 TABS PO/DAY_x000D_
 -pyridoxine 50 mg daily_x000D_
--Phenytoin 100mg PO BID</t>
  </si>
  <si>
    <t>known htn(sub optimal) + old ischemic stroke + ?rt lower leg lymph edema ??subcutaneous edema</t>
  </si>
  <si>
    <t>support for weakness</t>
  </si>
  <si>
    <t>BP=104/70MMHGPR=77B/MIN</t>
  </si>
  <si>
    <t xml:space="preserve">peripheral nephropathy </t>
  </si>
  <si>
    <t xml:space="preserve">re fill a medication and advise life stayl change </t>
  </si>
  <si>
    <t>Productive coiugh of 6months duration, mixed with blood_x000D_
Has drenching night sweating, LGIF,  Aneroxia and marked wt loss _x000D_
_x000D_
Was treated for CAP, no improvement_x000D_
Gene expert once-4months ago- MTB not detected_x000D_
_x000D_
Past TB Treatment 11yrs ago_x000D_
_x000D_
PiCT NR</t>
  </si>
  <si>
    <t>100/70, P- 90 regular_x000D_
Pinc conj, NIS_x000D_
No LAP_x000D_
Clear chest_x000D_
JVP flat</t>
  </si>
  <si>
    <t>The Same + ?PTB</t>
  </si>
  <si>
    <t>Do Gene Espert, ESR_x000D_
Consider Anti-TB(4Tab HRZE po/d) with Pyridoxin 50mg po/d</t>
  </si>
  <si>
    <t>?PTB + Post TB Bronchiectasis  with acute exacerbation of B. ectasis_x000D_
On_x000D_
Augumentin 625mg po TID-taken for 10days_x000D_
Azithromycin 500mg po/d_x000D_
_x000D_
ESR-25mm/se_x000D_
Chest CT-Rt Upper lobe fibrobronchiectasis and bullous chenge_x000D_
Recent CXr- Right upper lung zole air space opacity _x000D_
Index: PTB</t>
  </si>
  <si>
    <t>BP: 138 / 69_x000D_
FBS: 90    93     95   114</t>
  </si>
  <si>
    <t>update RFT, S/E, Lipid profile, u/a</t>
  </si>
  <si>
    <t>p1: kown HTN on Amilodipine 10mg po daily , lasix 40mg po BID, HCT 25mg po daily, atrovastatin 20mg po daily_x000D_
p2: type 2 DM Glibinclimide 10mg PO BID _x000D_
P3- diabetic kidney disease (Cr=2.59) P4-diabetic retinopathy</t>
  </si>
  <si>
    <t>BP:140 / 94 pr:104</t>
  </si>
  <si>
    <t>Improving.....</t>
  </si>
  <si>
    <t>Refill meds :mtx 10 mg po/wk, follic acid 5 mg po 3x/wk, D/c:meloxicam</t>
  </si>
  <si>
    <t>POLYARTTHRITIS 2RY ?seronegative RA refill, MTX 10mg po week</t>
  </si>
  <si>
    <t>CHRONIC FEPATITIS INFEXCTION</t>
  </si>
  <si>
    <t xml:space="preserve">CONSULT SENIOR         </t>
  </si>
  <si>
    <t>HB REACTIVE _x000D_
HBVIRAL LOAD =83IU/ML</t>
  </si>
  <si>
    <t>BP=144/88MMHG PR=75B/MIN</t>
  </si>
  <si>
    <t>known HTN + ? PN + Cervical spondylosis on medication</t>
  </si>
  <si>
    <t>bp:  115 / 66_x000D_
CXR: Cardiomegally_x000D_
ECHO: NORMAL</t>
  </si>
  <si>
    <t xml:space="preserve">reassure and follow up    </t>
  </si>
  <si>
    <t>-HAS BILATERAL LEG SWEELING , DRY COUGH AND ORTHOPENEA - HE DISCONTINUED DIUTETICS 2 MONTHS ABCK</t>
  </si>
  <si>
    <t>BP: 126 / 56 PR-80</t>
  </si>
  <si>
    <t>- REFILL MEDICATION - ADD LASIX 40 MG PO BID -ECHO CARDIGRAPHY APPOINT AFTER 1 MONTH</t>
  </si>
  <si>
    <t>P1: Lt hemiparesis 2ry to right external capsule acute hemorrhage+ HF 2nd to HHD + HTN On Enalapril 10mg po bid Amlodipine 10mg daily</t>
  </si>
  <si>
    <t>PR=101/m  BP=121 / 74MMHG,FBS= 295MG/DL</t>
  </si>
  <si>
    <t>SAME ASABOVE +POOR GLYCEMIC CONTROL</t>
  </si>
  <si>
    <t>TYPE 2DM ON 1,5GM/19M,DAONIL 10MG PO BID ,ATORVASTATIN 20 MG PO DAILY</t>
  </si>
  <si>
    <t xml:space="preserve">rt wrist pain of 1 mon </t>
  </si>
  <si>
    <t>BP=131/79, PR=102_x000D_
HBPM=140/80_x000D_
HgA1c=6.9%</t>
  </si>
  <si>
    <t>Known RVI on HAART + TII DM + Hypertensive + Symptomatic cholelithiasis</t>
  </si>
  <si>
    <t>Amlodipine 10 mg po/d_x000D_
Diclofenac gel applied BID for 1 wk</t>
  </si>
  <si>
    <t>P=Known RVI on HAART + TII DM ( on follow up at uk organization) + Hypertensive + Symptomatic cholelithiasis; on Amlodipine 10 mg po/d</t>
  </si>
  <si>
    <t>PR=92/M  BP=119 / 69 MMHG</t>
  </si>
  <si>
    <t>REFILL,APPPOINT AFTER A MONTH</t>
  </si>
  <si>
    <t>NEPHROTIC SYNDROME + HTN ON FRUSEMIDE 20 MG PO DAILY</t>
  </si>
  <si>
    <t xml:space="preserve">BP=120/88MMHG PR=82B/MIN      </t>
  </si>
  <si>
    <t xml:space="preserve">INVX                      </t>
  </si>
  <si>
    <t>AGE _x000D_
FOUL SMELLING DISCHARGE FROM THE ANUS</t>
  </si>
  <si>
    <t>he has a raised BP yesterday[ BP=186/86]</t>
  </si>
  <si>
    <t>BP=166 / 85 PR=82</t>
  </si>
  <si>
    <t xml:space="preserve">Amlodipine 5 mg po/d, Add Losartan 50 mg po/d </t>
  </si>
  <si>
    <t>P=HTN+HHD+GRADE2 DIASTOLIC DYSFUNCTION ON MEDICATION; currently on Amlodipine 5 mg po/d[ He came after disappearing for the past 6 mons]</t>
  </si>
  <si>
    <t>PR=115/M  BP=127 / 85MMHG,FBS=74/207,189,127.81,160MG/DL,RESPECTIVELY ALL ARE HOME MEASURMENTS</t>
  </si>
  <si>
    <t>multiple joint pain + hypertensive + ? T2Dm</t>
  </si>
  <si>
    <t xml:space="preserve">has joint pain </t>
  </si>
  <si>
    <t xml:space="preserve"> T2 DM + Known RVI on HAART</t>
  </si>
  <si>
    <t>FBS=225 mg/dl</t>
  </si>
  <si>
    <t xml:space="preserve">HOLd NPH until her family members arrive _x000D_
MTF 1/1.5 mg po bid_x000D_
Glibenclamide 10 mg po BID_x000D_
Lipid profile, FBS_x000D_
Advised on LSM </t>
  </si>
  <si>
    <t>P= T2DM on MTF 1.5/1 gm Po BID[ But she took MTF 1/1.5 mg po bid] &amp; Glibenclamide 10 mg po BID[ But she took Daonil 5 mg po bid] =&gt; Today NPH was ordered for initiation but the Pt returned &amp; claim she cannot see the Insulin syringe labeling &amp; currently she live by herself.</t>
  </si>
  <si>
    <t xml:space="preserve">RVI + Dyspepsia </t>
  </si>
  <si>
    <t xml:space="preserve">epigastric pain burring </t>
  </si>
  <si>
    <t xml:space="preserve">continue RVI treatment </t>
  </si>
  <si>
    <t>controlled HTN + radiculopathy + dyslipedemia</t>
  </si>
  <si>
    <t>has burning sensation all over the body</t>
  </si>
  <si>
    <t xml:space="preserve">BP:123/71      </t>
  </si>
  <si>
    <t>p1 HTN p2 ? deg disck ds p3 ? Vid d def</t>
  </si>
  <si>
    <t>Refill: Amitryline 25mg/po/d, amilodipine 10mg/po/d, vit. B complex_x000D_
1. ECHO</t>
  </si>
  <si>
    <t>p1:  HTN p2 ? deg disck ds p3 ? Vid d def</t>
  </si>
  <si>
    <t>bp- normal</t>
  </si>
  <si>
    <t xml:space="preserve">?uti            </t>
  </si>
  <si>
    <t>cbc, esr, oft, abd u/s, stool</t>
  </si>
  <si>
    <t>P1:Hyperthroidism was on PTU but has discontinued since 2006(D/c for 2yrs the result shows normal levels), she has left subpubic pain while walking and dusyria, she also complains of dysuria._x000D_
-constitapation_x000D_
-no weight gain</t>
  </si>
  <si>
    <t>PR=83/M  BP=116 / 63MMHG,FBS=128MG/DLABDOMINO-PELVIC U/SOUND DONEON 17/08/23=MILD FATTY LIVER+LEFT RENAL STONE</t>
  </si>
  <si>
    <t>SAME ASABOVE+GOOD GLYCEMIC +BP CONTROL+R/O FATTY LIVER+ NEPHROLITHIASIS</t>
  </si>
  <si>
    <t>REFILL,DO ABDOMINO-PELVIC U/SOUND,FURTHER INVESTIGATE</t>
  </si>
  <si>
    <t>back pain with left leg pain since a year</t>
  </si>
  <si>
    <t>PR=86/M  BP=139 / 80MMHG</t>
  </si>
  <si>
    <t>Same as above+?degenerative lumbar spondylosis+?vitamine D deficiency</t>
  </si>
  <si>
    <t>p1: Known HTN on enalapril 10mg po daily, spironolactone 25mg po daily and lasix 20mg po daily p2: OA of knee on meloxicam 15mg po daily, AMT 25mg po daily p3: dyslipidemia on atrovastatin 20mg po daily</t>
  </si>
  <si>
    <t>PR=88/M  BP=119 / 68MMHG</t>
  </si>
  <si>
    <t>has easy fatigue and abdominal cramp</t>
  </si>
  <si>
    <t>bp  123/76  PR 85 HbA!c 9.3 chole 183  Tg339 HDL 45.7 LDL 70.2 urea16.9 Cr 0.67_x000D_
abd us mild to moderate hepatic steatosis with mild hepatomegally _x000D_
ECG anteroseptal T wave abnormality</t>
  </si>
  <si>
    <t xml:space="preserve">known Type 2 dm + dyslipidemia and NASH </t>
  </si>
  <si>
    <t>known Type 2 dm + dyslipidemia and NASH not on medication</t>
  </si>
  <si>
    <t>PR=82/M  BP=166 / 74MMHG,FBS=133MG/DL</t>
  </si>
  <si>
    <t>SAME AS ABOVE WITH GOOD GLYCEMIC CONTROL+?RIGHT SHOULDER DISLOCATION</t>
  </si>
  <si>
    <t>TYPE  2DM ON MTF1.5GM/1GM,GLIBINCLAMIDE 10 MG PO BID</t>
  </si>
  <si>
    <t>bp 123 / 85  PR 90</t>
  </si>
  <si>
    <t>BPH + nephrolithasis</t>
  </si>
  <si>
    <t>Problem List known HTN and DM + degenerative lumbar spondylosis</t>
  </si>
  <si>
    <t>PR=86/M  BP=174 / 91MMHG ,FBS=115MG/DL</t>
  </si>
  <si>
    <t>SAMEMAS ABOVE+POOR BP+GOOD GLYCEMIC CONTROL</t>
  </si>
  <si>
    <t>REFILL,ADD AMLODIPINE 5MG PO DAILY,DO HGA1C</t>
  </si>
  <si>
    <t>bp 115 / 63 PR 77  FBS 111-132 HBPM 124/72 -133/74</t>
  </si>
  <si>
    <t>P1=HTN on amlodipine 2.5mg d, ASA 81 mg d, Atorvastatin 20 mg P2=DM ON Metformin 500mg PO BID</t>
  </si>
  <si>
    <t>Essential hypertension + PNP</t>
  </si>
  <si>
    <t xml:space="preserve">re fill her medication + treat vit. D deficiency </t>
  </si>
  <si>
    <t xml:space="preserve">Free T4; 0.7[ 0.9-1.7_x000D_
Cr 0.6 </t>
  </si>
  <si>
    <t>BP 140/90_x000D_
  PR 76 BPM</t>
  </si>
  <si>
    <t>Iatrogenic HT</t>
  </si>
  <si>
    <t>Plan_x000D_
Reduce PTU 100 mg PO /day_x000D_
d/c  Propranolol 40 mg PO/day AM _x000D_
decrease salt Intake and serial BP measurements</t>
  </si>
  <si>
    <t xml:space="preserve">oxic nodular goiter for 3 months +Left kidney nephrolithiasis on PTU 100 mg PO TID , propranolol 40 PO/day_x000D_
_x000D_
New Complaint_x000D_
Feels better regular menses but scanty in amount Free T4 1.0 [ 0.9-1.7 ]_x000D_
_x000D_
Objective Finding_x000D_
Bp 147/93 PR 88 BPm regular 2x3 cm nodular anterior neck swelling_x000D_
_x000D_
Assessment_x000D_
Euthyroid_x000D_
_x000D_
</t>
  </si>
  <si>
    <t>PR=71/M  BP=137 / 72MMHG,FBS=180MG/DL</t>
  </si>
  <si>
    <t>REFILL,APPOINT AFTER THREE MONTHS,MTF 1.5GM/1GM.DO HGA1C</t>
  </si>
  <si>
    <t>DM + HTN ON MTF 1 GM PO BID , GLIBINCLAMIDE 10MG PO BID , NIFEDIPINE 20 MG PO/D , ENALAPRIL 5 MG PO/D , ATROV - 20 MG PO/D</t>
  </si>
  <si>
    <t xml:space="preserve">-HgbA1c-6.1_x000D_
- has no new compliant _x000D_
- Potassium 5.47_x000D_
- Creatine was 1.4 to 1.3 within to months_x000D_
</t>
  </si>
  <si>
    <t>Bp_170/87_x000D_
PR-79</t>
  </si>
  <si>
    <t xml:space="preserve">T2DM + CHTN + HF w rEF (35%) + AKI (Creatinine 1.3) on NPH 10/10, MTF 500mg PO daily, Spironolactone 12.5mg PO daily, lasix 40mg PO daily, Enalapril 20mg PO BID, Atrovastatin 40mg PO daily ASA 81mg PO daily, _x000D_
</t>
  </si>
  <si>
    <t xml:space="preserve">-Refill medication _x000D_
- appoint after 1 month to  with update  creatinine and electrolyte _x000D_
-  Last appointment  B- blocker was  not  continue  and resume it _x000D_
-  advice  to medication  adherences, He did not took his medication on  the day of appointment </t>
  </si>
  <si>
    <t xml:space="preserve">T2DM + CHTN + HF w rEF (35%) + AKI (Creatinine 1.3) on NPH 10/10, MTF 500mg PO daily, Spironolactone 12.5mg PO daily, lasix 40mg PO daily, Enalapril 20mg PO BID, Atrovastatin 40mg PO daily ASA 81mg PO daily, _x000D_
_x000D_
</t>
  </si>
  <si>
    <t xml:space="preserve">complain recurrent hypoglycemia </t>
  </si>
  <si>
    <t>BP=106 / 75_x000D_
FBS=53</t>
  </si>
  <si>
    <t>Send RFT and FBS</t>
  </si>
  <si>
    <t>P1=T2 DM on NPH 16/10</t>
  </si>
  <si>
    <t xml:space="preserve">24 hrs up 230_x000D_
A1c 8.9  FBS 160 LDL 88  Cr 0.7 _x000D_
has retinal follow up </t>
  </si>
  <si>
    <t xml:space="preserve">Objective Finding_x000D_
BP: 120 / 80 FBS: 105_x000D_
_x000D_
</t>
  </si>
  <si>
    <t xml:space="preserve">Type 2 DM  with sub-optimal control_x000D_
</t>
  </si>
  <si>
    <t xml:space="preserve">Dapa 10 mg/dl _x000D_
Escalate atrova 40 mg/day_x000D_
_x000D_
</t>
  </si>
  <si>
    <t xml:space="preserve">ype 2 Dm for 2 years On MTF 1000 mg PO BID, Glimepiride 2 mg po daily and Atrovastatin 20 mg /day PM_x000D_
_x000D_
New Complaint_x000D_
Retinal screening 1 month ago normal_x000D_
_x000D_
</t>
  </si>
  <si>
    <t>no cough, no SOB, no edenma, no visual problem, back pain, paresthasia, joint mobility good, good balance, good understanding, cooperative, no obesity , no stress,no psychosocial distress, good dietary habit, good hygien (brush tooth), no addictioion, adherent to medication, toileyting good, good social interaction. remarks (no BPH symptoms)</t>
  </si>
  <si>
    <t>sleeps well, walking distance good, muscle strength good, no emotional  change, no memory loss, good judgement</t>
  </si>
  <si>
    <t>back pain, dyslipidemia,</t>
  </si>
  <si>
    <t xml:space="preserve">ref fill medication </t>
  </si>
  <si>
    <t>asymptomatic_x000D_
FBS 129-139_x000D_
pp 130-190</t>
  </si>
  <si>
    <t>Bp 150/80_x000D_
+2 bilateral piiting pretibial edema</t>
  </si>
  <si>
    <t>Type 2 DM with fair glycemic contol + DKD</t>
  </si>
  <si>
    <t>add dapa 10mg PO daily, Lasix 40mg PO  BID, enalapril 10mg PO BID, RI 4-4, NPH 40/18, Amilodipine 5 mg/day, Atrova 20 mg PO/day ASA 81 mg/day</t>
  </si>
  <si>
    <t xml:space="preserve">1; TYpe 2 DM for 20 years P2; CKD P3; HTN with HHD P4; DAIBETIC RETINOPATHY Updated Ix Cr= 1.81 eGFR= 39.73 HgA1c= 7.33 Urine analysis- Protein 1+ LDL= 49_x000D_
_x000D_
New Complaint_x000D_
he has bilateral leg edema which worsen from previous visit_x000D_
_x000D_
Objective Finding_x000D_
BP= 147 / 81 FBS= 106-143 Post beak fast, Pre and post dinner= 136- 228_x000D_
_x000D_
Assessment_x000D_
T2DM for 20 years + Stage 3 CKD (eGFR= 39) + HTN with HHD + DAIBETIC RETINOPATHY_x000D_
_x000D_
</t>
  </si>
  <si>
    <t>BP=133 / 84</t>
  </si>
  <si>
    <t>P1=HTN for the past 5 yr on HCT 25 mg po daily _x000D_
P2:C5 and C6 degenerative endplate changes on neurobin 1 tab po daily</t>
  </si>
  <si>
    <t>has right flank pain , frequency of micturtion</t>
  </si>
  <si>
    <t xml:space="preserve">UTI + ??   nephrolithasis </t>
  </si>
  <si>
    <t xml:space="preserve">cbc , u/a , abd us </t>
  </si>
  <si>
    <t>patient didn't come for follow-up</t>
  </si>
  <si>
    <t>HTN with HHD On HCT 25 mg po/d, Atenolol 50mg/day, Atrovastatin 20 mg/day, ASA 81mg/day &amp; Enalapril 10 mg PO BID , HCT - 25 MG PO DAILY , AMLDOPINE 5 MG PO DAILY</t>
  </si>
  <si>
    <t>joint ache of 1 week duration</t>
  </si>
  <si>
    <t xml:space="preserve">BP= 101 / 69   PR=70 RR=18 _x000D_
recorded FBS= 126, 150, </t>
  </si>
  <si>
    <t>P1=TYPE 1 DM</t>
  </si>
  <si>
    <t>P1=TYPE 1 DM(for 7 Yrs) _x000D_
ON NPH 32/22 IU SC BID</t>
  </si>
  <si>
    <t>Morning hypo episodes _x000D_
regular menses</t>
  </si>
  <si>
    <t xml:space="preserve">Objective Finding_x000D_
Objective Finding BP; 123/75 Pr 78 BPm Inj site clear Central obesity_x000D_
_x000D_
</t>
  </si>
  <si>
    <t xml:space="preserve">TYpe 1 DM with metabolic syndrome </t>
  </si>
  <si>
    <t>Reduce NPH 6/14_x000D_
MTF 1gm PM Life style MX strongly advised</t>
  </si>
  <si>
    <t xml:space="preserve">P:Type 1 DM for 3 years ON NPH 22/12_x000D_
_x000D_
New Complaint_x000D_
Asymptomatic FBS 62-80 post breakfast 73-100 predinner 76-100 Post dinner 65-116_x000D_
_x000D_
</t>
  </si>
  <si>
    <t>HAS PAIN OVER THE HEAD AFTER SHE HAD INJURY OVER THE HEAD  BY EDGE OF MIRROR</t>
  </si>
  <si>
    <t>PR=99/M  BP=170 / 86MMHG,FBS=221MG/DL,ECHO=MILD LEFT VENTRICULAR HYPERTROPHY</t>
  </si>
  <si>
    <t>SAME WITH POOR BP CONTROL+R/O EPIDURAL HEMATOMA</t>
  </si>
  <si>
    <t>NPH 28/22IU,MTF 1GM PO BID,DO HGA1C,DO BRAIN MRI,ATORVASTATIN 20 MG PO DAILY</t>
  </si>
  <si>
    <t>TYPE 2DM +PN ON NPH 26/20IU,RI 10/8IU,MTF 500MG PO BID,AMITRYPTYLLINE 25 MG PO DAILY</t>
  </si>
  <si>
    <t>NPH 28/22IU,MTF 1GM PO BID,DO HGA1C,DO BRAIN MRI,ATORVASTATIN 20 MG PO DAILY,LASIX 20MG PO DAILY</t>
  </si>
  <si>
    <t>BP= 127 / 87   PR=82 RR=18 _x000D_
Recorded FBS = 172, 82, 142, 112</t>
  </si>
  <si>
    <t>P1= Type 2 dm _x000D_
P2= Moderate fatty liver _x000D_
P3= Non-visualized GB (post cholecystectomy)</t>
  </si>
  <si>
    <t>refill medication_x000D_
change Glibenclamide with Dapagliflozin 5mg po QD_x000D_
send for check up Ix</t>
  </si>
  <si>
    <t>P1= Type 2 dm _x000D_
P2= Moderate fatty liver _x000D_
P3= Non-visualized GB (post cholecystectomy)_x000D_
on MTF1gm po BID, Glibenclamide 5mg po QD(eventhough she was prescribed 2.5 mg po QD), Pantoprazole 40mg po QD</t>
  </si>
  <si>
    <t>FBS=130,110,125,135,83,58,59</t>
  </si>
  <si>
    <t xml:space="preserve">Fairly control DM </t>
  </si>
  <si>
    <t xml:space="preserve">refill medication_x000D_
after 3 month with serial FBS record_x000D_
</t>
  </si>
  <si>
    <t>P1=Type 2 DM on metformin 500 mg po bid daonil 5 mg po bid</t>
  </si>
  <si>
    <t>REFILL,NPH 28/22IU,MTF 1GM PO BID,DO HGA1C,DO BRAIN MRI,ATORVASTATIN 20 MG PO DAILY.LASIX 20MG PO DAILY</t>
  </si>
  <si>
    <t>bp 107 / 70 PR 86 fbs 110,160</t>
  </si>
  <si>
    <t xml:space="preserve">KNOWN TYPE1 DM ON NPH 20/14 iu sc bid </t>
  </si>
  <si>
    <t>RI 2-4 _x000D_
NPH16_x000D_
last retinal screening normal 1 year</t>
  </si>
  <si>
    <t xml:space="preserve">BP  130/80 </t>
  </si>
  <si>
    <t>TYpe 1 DM sub-optimal control</t>
  </si>
  <si>
    <t>NPH 18-16_x000D_
RI 2-4</t>
  </si>
  <si>
    <t>P- T1DM for 13 years on NPH18/20 IU SC BID New Complaint No recent hypoglycemic episodes #</t>
  </si>
  <si>
    <t>poor controoled HTN + PN</t>
  </si>
  <si>
    <t>PR=92 RR=18 BP= 128 / 82</t>
  </si>
  <si>
    <t>P= Fairly controlled HTN _x000D_
P2= Old Stroke</t>
  </si>
  <si>
    <t>P=HTN _x000D_
P2= Old Stroke_x000D_
on Amlodipine 10 mg po/day ,enalapril 10/5 mg po bid , ASA 81 mg po/day, atorvastatin 20 mg po/day</t>
  </si>
  <si>
    <t>bp 162 / 69 PR 78</t>
  </si>
  <si>
    <t>poorly bp control +well asthma control</t>
  </si>
  <si>
    <t>known Br.asthma + HTN on medication</t>
  </si>
  <si>
    <t>PR=71/M BP=137 / 72MMHG,FBS=180MG/DL</t>
  </si>
  <si>
    <t>REFILL,APPOINT AFTER THREE MONTHS,MTF 1.5GM/1GM.DO HGA1C,ADD PPI</t>
  </si>
  <si>
    <t>right upper premolar toothache and decay</t>
  </si>
  <si>
    <t>refill medication_x000D_
link to dental</t>
  </si>
  <si>
    <t>HAS BILATERAL LEG SWELLING SINCE TWO MONTHS</t>
  </si>
  <si>
    <t>PR=91/M  BP=125 / 60MMHG</t>
  </si>
  <si>
    <t>CHANGE NIFEDPIPINE TO AMLODIPINE 5MG PO DAILY</t>
  </si>
  <si>
    <t>BP=119 / 76_x000D_
Serum Vitamin D level= 29.9</t>
  </si>
  <si>
    <t>Tinnitus 2o TO ???+?VITAMIN D DEFFICENCY(on Treatment)</t>
  </si>
  <si>
    <t xml:space="preserve">myalgia/arthralgia _x000D_
fatigue </t>
  </si>
  <si>
    <t>BP 101/70 PR 78 BPm regular_x000D_
no palpable thyroid swelling_x000D_
S1 and s2 well heard no m_x000D_
no edema</t>
  </si>
  <si>
    <t xml:space="preserve">Collect Investigations </t>
  </si>
  <si>
    <t>P; Hypocalcemiia 2ry to Vit D Deficency_x000D_
Completed supplement</t>
  </si>
  <si>
    <t xml:space="preserve">she has extensive bed sore and   she also left feet extensive dry gagry </t>
  </si>
  <si>
    <t xml:space="preserve">feels better, has skin lesion with itching </t>
  </si>
  <si>
    <t xml:space="preserve">Vitals are stable                        </t>
  </si>
  <si>
    <t>Optimize and Refill. Dermatology consultation</t>
  </si>
  <si>
    <t>DCMP ( possibly peripartum) on GDMT</t>
  </si>
  <si>
    <t>no cough, no SOB, no edema, no visual problem evaluted, no back pain,no paresthasia, left knee pain (took antipain injection, swelling subsided, alluprinol priscriped today (uric acid 10 mg/dl), good balance, good understanding, no obesity , no stress, no psychosocial interaction, good dietaryb habit, no addicrtoonm, adherent to medication, toileting good, good socia interactyion. rematrks (left knee pain while walking , slugish miovement of flexion and extension (painful ,no swelling)</t>
  </si>
  <si>
    <t>sleeps well, walking distance weak , muscl;e strength good,no emotional change, no memory loss, good judghement</t>
  </si>
  <si>
    <t>good disease course + left knee still painful</t>
  </si>
  <si>
    <t>avoid beef, avoid alcohol, avoid stress, vegitable and fruit dish, no legumes dish, use only liquid oil, get adequate sun light, gt a cup of milk daily</t>
  </si>
  <si>
    <t>gouty arthrites , hypertension</t>
  </si>
  <si>
    <t>patient didn't come for follow up</t>
  </si>
  <si>
    <t>TRIGIMINAL NEURALGIA</t>
  </si>
  <si>
    <t>migratory joint pain over ankle, knee and metatarsal joints after sustaining a sprain</t>
  </si>
  <si>
    <t xml:space="preserve">BP= 107 / 62  PR= 63 RR= 16 </t>
  </si>
  <si>
    <t>P1= HFpEF secondary to valvular heart disease_x000D_
P2= ? Rheumatoid arthritis</t>
  </si>
  <si>
    <t>refill medication_x000D_
send for x ray and RF</t>
  </si>
  <si>
    <t xml:space="preserve">P1= HFpEF secondary to valvular heart disease_x000D_
on ASA 81 mg po QD, Atrovastatin 20mg po QD, Bisoprolol 5mg po qd, Lasix 20mg po QD, Spironolactone 25mg po qd, Lisinopril 2.5 mg po QD, </t>
  </si>
  <si>
    <t>has tooth ache, headache and epigasteric pain  since  a month</t>
  </si>
  <si>
    <t xml:space="preserve">PR=82/M  BP=142 / 77MMHG,FBS=130MG/DL </t>
  </si>
  <si>
    <t>SAME WITH GOOD GLYCEMIC CONTROL+ISOLATED SYSTOLIC HTN+DYSPEPSIA+?DENTAL CARIES</t>
  </si>
  <si>
    <t>REFILL,ADD PARACETAMOL 1GM PO PRN,TRANSFER TO DENTAL CLINIC</t>
  </si>
  <si>
    <t>p1: TIIDM on MTF 1000mg po BiD, Atorvastatin 20 mg po/d P2: PN on AMT 25 mg/d,Neurobin 1 tab po/d</t>
  </si>
  <si>
    <t>bp  144 / 81  BP 76</t>
  </si>
  <si>
    <t>P1= HTN P2= post cholecystectomy + post thyroidectomy and hypothyroidism on Levothyroxine 100mg po QD, Atorvastatin 20mg po QD, Enalapril 5mg po QD, Atenolol 25mg po QD, Amitriptyline 25 mg po QD</t>
  </si>
  <si>
    <t>CHF 2 DCMP ( reduced EF 40% )? AFIB ( WITH CHAD VASC 4), p2 known type 2 DM p3 known HTN P4 KNON THYROCARDIAC P5 DEGENERATIVE lumbar spondylitis ON Enalapril 10 mg PO BID ,Propranolol 40 mg PO/day ,Rosuvastatin 10 MG PO/day, Amlodipine 10 mg PO/day, ,Metformin 1000mg po bid,, NEUROBIN 1 tab po/day, LASIX 40Mg PO PER DAY, PTU 100 mg po/d rivaroxaban 20 mg po/day, Pregabalin 150 mg PO/day</t>
  </si>
  <si>
    <t xml:space="preserve">BP= 123 / 78   PR=85 RR=18 </t>
  </si>
  <si>
    <t>P1= Migraine HA _x000D_
P2=Dyspepsia</t>
  </si>
  <si>
    <t>P1= Migraine HA _x000D_
P2=Dyspepsia_x000D_
on Pantoprazole 40mg Po daily and Amitriptilline 25mg po daily</t>
  </si>
  <si>
    <t>bp  143 / 86 PR 83  HbA1c 6.3 chole 122</t>
  </si>
  <si>
    <t xml:space="preserve">well bp + Glycemic control +left knee OA </t>
  </si>
  <si>
    <t>TYPE 2DM ON NPH 22/14iu sc bid , metformin 500mg po day , atrovastatin 20 mg po day</t>
  </si>
  <si>
    <t>refill medication_x000D_
Appoint after 3 month with serial BP record</t>
  </si>
  <si>
    <t>P1=HTN + ? HHD on Amlodipine 10mg po daily</t>
  </si>
  <si>
    <t>elevation in BP</t>
  </si>
  <si>
    <t xml:space="preserve">optimize                                        </t>
  </si>
  <si>
    <t>HTN, previous MI (IHD) with preserved EF</t>
  </si>
  <si>
    <t xml:space="preserve">no cough, no SOB, no edema, no visual problem, no back pain, no parsthasia, chew enough food, no jaw pain, no facial nerve pal;sy symptoms, no lactrimation, mascictor muscle contraction good best on normal side, sensation of opthalmic , maxillatry an madicvular areas intact, tmporal muscle contraction good bilaterally equiviocal, BP </t>
  </si>
  <si>
    <t xml:space="preserve">sleeps well, walking distance good, mnuscle strength good, no emotional change, no memory loss, good judgement </t>
  </si>
  <si>
    <t xml:space="preserve">salt restriction, be active,minimize coffee, prevention of fall, vegitabvle and fruit dish legumes disgh use onluy liquid oil, get adequate sun light, chew on the pain side soft food or fragmented meat </t>
  </si>
  <si>
    <t>trigeminal neuralggia, hypertension, dysl;ipidemia</t>
  </si>
  <si>
    <t>bp-98 / 56_x000D_
pr-66</t>
  </si>
  <si>
    <t xml:space="preserve">HFrEF2ry to Dilated cardiomyopathy reduced LV function, EF-20% on metoprolol 12.5mg po/d, enalapril 5mg po bid, Spironolactone - 25mg po/d, furosemide 40mg po bid, ,dopalgliflosin 10 mg po daily , Pantoprazol 40mg po/d_x000D_
</t>
  </si>
  <si>
    <t xml:space="preserve">- Continue the management _x000D_
_x000D_
</t>
  </si>
  <si>
    <t xml:space="preserve">HFrEF2ry to Dilated cardiomyopathy reduced LV function, EF-20% on metoprolol 12.5mg po/d, enalapril 5mg po bid, Spironolactone - 25mg po/d, furosemide 40mg po bid, ,dopalgliflosin 10 mg po daily , Pantoprazol 40mg po/d_x000D_
_x000D_
</t>
  </si>
  <si>
    <t>Has difficulty of controlling urine since a month</t>
  </si>
  <si>
    <t>PR=85/M  BP=169 / 81MMHG ,242MG/DL</t>
  </si>
  <si>
    <t>Same as above+poor glycemic control+ urine incontienence 2?</t>
  </si>
  <si>
    <t>NPH 30/14IU,MTF 500MG PO DAILY,REFILL, HCT 12.5MG PO DAILY,INVESTIGATE,REFILL</t>
  </si>
  <si>
    <t>K nown HTN ( Poor bp control ) + Degenerative VHD + Bradycardia 20?</t>
  </si>
  <si>
    <t xml:space="preserve">has bilateral grade 2 leg swelling </t>
  </si>
  <si>
    <t xml:space="preserve">headache of 2 days duration  </t>
  </si>
  <si>
    <t>VS BP 170/100 PR 88 RR 20</t>
  </si>
  <si>
    <t>Dx---Type 2 DM + HPN on medication and recently found to be reactive for HBV</t>
  </si>
  <si>
    <t>Dx---Type 2 DM + HPN on medication and recently found to be reactive for HBV+HTN</t>
  </si>
  <si>
    <t>P1=Type 2 DM on metformin 1000 mg po bid daonil 5 mg po bid</t>
  </si>
  <si>
    <t xml:space="preserve">New Complaint_x000D_
numbness and Tingling ver the extremities HCLBP_x000D_
A1c 11.7_x000D_
24 hrs UP 246 _x000D_
</t>
  </si>
  <si>
    <t xml:space="preserve">BP 130/80  PR 78_x000D_
</t>
  </si>
  <si>
    <t xml:space="preserve">TYpe 2 DM poorly controlled + DKD + Glauoma + </t>
  </si>
  <si>
    <t>Start NPH 20/10 education given_x000D_
MTF 1 gm _x000D_
D/C SU_x000D_
 Life style MX Optha follow up</t>
  </si>
  <si>
    <t>She claims has sore throat,lgif cough/5days</t>
  </si>
  <si>
    <t>bp=115 / 75 pr=87 rr=  17   TSH=2.97  (0.27-4.2)   fT4=5.65(5.1-14.1)    ft3=11.8(0.69-2.15)    NECK US= Multiple honey combing thyroid nodules (TIRADS 1)</t>
  </si>
  <si>
    <t>RVI(ON HAART) + CTS + DSPN +ATP/URTI + ? Thyroid nodule ? sub acute thyroiditis</t>
  </si>
  <si>
    <t>augmentin 625 mg po/tid/7days, ibuprofen 400mg po bid/10dys, reassure  appoint 3 months</t>
  </si>
  <si>
    <t>RVI(ON HAART) + CTS + DSPN on carabamazapine 200mg po daily</t>
  </si>
  <si>
    <t>BP=132 / 85   PR= 98 RR=18  FBS= 116_x000D_
recorded FBS= 136,118,128, 116</t>
  </si>
  <si>
    <t xml:space="preserve">P1=  Fairly controlled T2DM _x000D_
</t>
  </si>
  <si>
    <t>P1= T2DM _x000D_
on metformin 1 gm po BID, doanil 10mg po BID</t>
  </si>
  <si>
    <t xml:space="preserve">patient didn't come up for follow-up </t>
  </si>
  <si>
    <t>fair bp control + HHD + Newly diagnosed T2DM + fatty liver</t>
  </si>
  <si>
    <t xml:space="preserve">PR=111/M BP=135 / 72MMHG </t>
  </si>
  <si>
    <t xml:space="preserve">hypertension + Diabetics + peripheral nueropathy </t>
  </si>
  <si>
    <t xml:space="preserve">she presented  with  more than 6 months duration of  lower back pain and burning type of epigastric pain worsen after food </t>
  </si>
  <si>
    <t>-Bp-116/80_x000D_
=pr-80</t>
  </si>
  <si>
    <t xml:space="preserve">Lower back pain + dyspepsia secondary to ? PUD </t>
  </si>
  <si>
    <t xml:space="preserve">-CBC, OFT , STOOL EXAMNATION , VIRAL MARKERS , </t>
  </si>
  <si>
    <t>New Complaint_x000D_
ON Hydroxychloroquine 200 mg daily Pred 40 mg/.day Thyroxin 50 ug/day ASA 81 mg PO?day Lasix 80 mg PO TID Cotri 960 mg_x000D_
_x000D_
Fatigue</t>
  </si>
  <si>
    <t xml:space="preserve">Objective Finding_x000D_
BP 110/70 _x000D_
No palpable thyroid swelling_x000D_
TSH 1.12  Phos normal Mg 1.4 [ 1.9-2.5] _x000D_
_x000D_
</t>
  </si>
  <si>
    <t xml:space="preserve">Assessment_x000D_
Hypothyroidism + Lupis nepritis_x000D_
_x000D_
</t>
  </si>
  <si>
    <t>Thyroxin 50 ug/.day_x000D_
Prednisolone tappered to 30 mg/day_x000D_
refill others_x000D_
RFT To Nephrologist</t>
  </si>
  <si>
    <t xml:space="preserve">LUPUS NEPHRITIS+ Moderate Anemia +hypothyrodism at Dx TSH 9.7_x000D_
_x000D_
</t>
  </si>
  <si>
    <t>cough, lgif, sore throat, myalgia, vomiting of ingested matter</t>
  </si>
  <si>
    <t>bp=127 / 67   pr=84   rr=17   fbs=86-141</t>
  </si>
  <si>
    <t>same + cap/urti</t>
  </si>
  <si>
    <t>cbc,cxr  , tsh and hga1c for next appointment</t>
  </si>
  <si>
    <t>p1- Type 2 DM ON_x000D_
p2. euTHYROID TIRAD II nodular thyroid disease- NPH 26/12 ON MTF 500 mg PO/day Atrova 20mg PO/day,ASA 81 MG PO/DAY</t>
  </si>
  <si>
    <t>has knee joint pain since  two months</t>
  </si>
  <si>
    <t>PR=97/M  BP=116 / 66MMHG ,FBS=124MG/DL</t>
  </si>
  <si>
    <t>REFILL,ADD MELOXICUM 15MG PO  DAILY,APPOINT AFTER THREE MONTHS</t>
  </si>
  <si>
    <t>P1: T2DM On NPH 18/10iu SC BID, MTF 500mg po bid, P2: HTN Amlodipine 10mg/day, Enalapril 5mg po/d, HCT 25mg po daily, ASA 81mg/day and Atrovastatin 20mg/day,</t>
  </si>
  <si>
    <t>bp 160 / 68 PR 68   fbs 100</t>
  </si>
  <si>
    <t>T2 DM + HTN on NPH 60/27 iu sc bid , ri - 6/4 iu , enalapril 10 mg po BID , amlodipine 10 mg po daily , HCT - 25 MG PO DAILY - atrovastatin 20 mg po daily , asa - 81 mg po daily</t>
  </si>
  <si>
    <t>BP=168 / 80   PR= 96 RR=18 _x000D_
Recorded BP= 145/80, 142/71, 144/78, 138/76, 147/76, 154/81, 148/76, 143/79, 140/75, 140/75, 130/74</t>
  </si>
  <si>
    <t xml:space="preserve">P= uncontrolled HTN, </t>
  </si>
  <si>
    <t>send for RFT, ECHOcardiography, TFT,  abdominal CT angiography, _x000D_
baseline Ix |(CBC, LFT, Lipid profile, U/A)_x000D_
change Amlodipine to 10mg po QD, continue Enalapril with follow UP</t>
  </si>
  <si>
    <t>P= HTN, _x000D_
ON AMLODPINE 10MG PO BID, ENALPRIL 20 MG PO BID</t>
  </si>
  <si>
    <t xml:space="preserve">she has left side weakness and generalized burning pain </t>
  </si>
  <si>
    <t xml:space="preserve">for MRI investigation </t>
  </si>
  <si>
    <t xml:space="preserve">TSH &amp;lt; 0.001 _x000D_
Ft4 1.1.. [ 0.9-1.7] </t>
  </si>
  <si>
    <t>Bp 110/80  _x000D_
Pr 78 BPM</t>
  </si>
  <si>
    <t xml:space="preserve">Assessment_x000D_
Assessment TYpe 1 DM with improving control_x000D_
_x000D_
</t>
  </si>
  <si>
    <t>Plan_x000D_
refill RI 16-4-8 NPH 12-12 Free T4 Start Propranolol 40 mg/day Folic acid ANC follow up for recurrent abortion</t>
  </si>
  <si>
    <t xml:space="preserve">Ype 2 DM for 2 years P2; 1st TMS Pregnancy p3; Recurrent Abortion_x000D_
_x000D_
New Complaint_x000D_
12 weeks of GA_x000D_
_x000D_
Objective Finding_x000D_
2x2 cm anterior neck swelling_x000D_
_x000D_
</t>
  </si>
  <si>
    <t xml:space="preserve">BP=131 / 93_x000D_
FBS=100,151_x000D_
Abdomenopelvic US(26/02/16)= Acute pyelonephritis(treated with iv medication) + Bilateral Renal Sandy stone + Moderate Fatty liver_x000D_
</t>
  </si>
  <si>
    <t>update IX on next appointment_x000D_
refill medication_x000D_
appoint after 3 month with serial BP record</t>
  </si>
  <si>
    <t xml:space="preserve">P1=T2DM on Mertformin 1gm po BID and glibencalimed 10 mg po bid_x000D_
</t>
  </si>
  <si>
    <t>update IX on next appointment_x000D_
refill medication_x000D_
appoint after 3 month with serial BP record_x000D_
Add Atrovastatin 20 mg PO daily</t>
  </si>
  <si>
    <t>PR=57/M  BP=125 / 68MMHG</t>
  </si>
  <si>
    <t>REFILL,APPOINT AFTER THREE MONTHS,ADD PPI,HOLD  ASA</t>
  </si>
  <si>
    <t xml:space="preserve"> post thyroidectomy </t>
  </si>
  <si>
    <t>P1= post thyroidectomy hypothyroidism P2= HTN on levothyroxine 100mcg po/ daily, Amlodipine 5mg po QD, Atorvastatin 80mg po QD</t>
  </si>
  <si>
    <t>Claims has regular mensus and no other complaints</t>
  </si>
  <si>
    <t>bp=92 / 58  pr=62 rr=17  serum prolactin=118</t>
  </si>
  <si>
    <t>.Hyperprolactinaemia</t>
  </si>
  <si>
    <t>make bromocriptine 2.5/5 mg po bid, appoint 3 months wwith prolactin level</t>
  </si>
  <si>
    <t>P1.Hyperprolactinaemia_x000D_
-Bromocriptine 2 .5 Mg PO BID</t>
  </si>
  <si>
    <t xml:space="preserve">Vit D 50,000 IU weekly_x000D_
Cagluconate 2 gm PO TID </t>
  </si>
  <si>
    <t xml:space="preserve">TSH 0.12 Ca low </t>
  </si>
  <si>
    <t>Post thyroidectomy hypothyroidism and hypocalcemia</t>
  </si>
  <si>
    <t xml:space="preserve">Reduce thyroxin to 200 ug /day_x000D_
restart Alphacalcidol 0.25 mg PO BID _x000D_
</t>
  </si>
  <si>
    <t xml:space="preserve">has lower back pain of 2 years </t>
  </si>
  <si>
    <t xml:space="preserve">BP: 130/70 PR 88_x000D_
 L.sacral xray lumbar spondylosis </t>
  </si>
  <si>
    <t xml:space="preserve">CLBP 20 to lumbar spondylosis </t>
  </si>
  <si>
    <t>bp=117 / 68  pr=91 17</t>
  </si>
  <si>
    <t>refill and appoint 3 months with fT4 and  HGA1C</t>
  </si>
  <si>
    <t>Hypothyroidism + Pre-Diabetes + Peripheral neuropathy on thyroxin 50 ug 6x/week, amitryptyline 25 mg po/day...HDL=49,LDL=43.2,TOTALC=106,TG=69 FREE T4=1.235(N), TSH=1.8(N)</t>
  </si>
  <si>
    <t>BP=122 / 77</t>
  </si>
  <si>
    <t>Update Lipid profile</t>
  </si>
  <si>
    <t>P1=HTN nifedipine 20 mg po /day and Enalapril 5 mg PO daily _x000D_
p2: Dyslipidemia on Atorvastatin 20mg po daily</t>
  </si>
  <si>
    <t>PR=91  BP=130 / 91MMHG ,TOTAL CHOLESTROL=195MG/DL,TG=236MG/DL,HDL=46MG/DL,LDL=97MG/DL</t>
  </si>
  <si>
    <t>SAME AS ABOVE+GOOD BP CONTROL+DYSLIPEDEMIA</t>
  </si>
  <si>
    <t>REFILL,ATORVSTATIN 20MG PO DAILY,APPOINT AFTER THREE MONTHS</t>
  </si>
  <si>
    <t>P= HTN, _x000D_
ON AMLODPINE 10MG PO QD, HCT 25 mg po QD, ENALPRIL 20 MG PO BID</t>
  </si>
  <si>
    <t>PR=98/M  BP=110 / 80MMHG,FBS=94MG/DL</t>
  </si>
  <si>
    <t>DO HGA1C,APPOINT AFTER  THREE MONTHS</t>
  </si>
  <si>
    <t>Gestational DM on LSM</t>
  </si>
  <si>
    <t>has knee joint pain and swelling of the joint of 1 week duration. has also multiple joint pain</t>
  </si>
  <si>
    <t>bp 139/74 PR 94</t>
  </si>
  <si>
    <t>OA of right knee joint to r/o RA</t>
  </si>
  <si>
    <t>BP=123 / 85   Home record=118-123/80-83</t>
  </si>
  <si>
    <t xml:space="preserve">P1= HTN; Amlodipine 10mg PO Daily, _x000D_
P2=old I.stroke A trovastatin 40 mg po/d and ASA 81 mg po/d_x000D_
P3=Dyslipidemia </t>
  </si>
  <si>
    <t xml:space="preserve">chest palpitation of 1 month associated with easy fatigability,  </t>
  </si>
  <si>
    <t xml:space="preserve">BP= 86 18 158 / 102_x000D_
Recorded BP= 150/90, 130/65, </t>
  </si>
  <si>
    <t xml:space="preserve">p1: oorly controlled HTN +? HHD_x000D_
P2: LBP 2ry to </t>
  </si>
  <si>
    <t>Refill medication _x000D_
decrease LISINOPRIL 20MG PO BID to 40mg po QD, change amlodipine 10mg po BID to 10mg po QD_x000D_
advise on life style modification</t>
  </si>
  <si>
    <t>p1: HTN? HHD_x000D_
P2: LBP 2ry to _x000D_
P3= Intraocular HTN_on neurobin 1 tab po daily, Glaucoma 0n timolol 0.5% drop bid, amlodipine 10 mg po BID, atrovastatin 20mg po daily, atenolol 50mg po daily</t>
  </si>
  <si>
    <t xml:space="preserve">bp 118 / 72 PR 68  RF non reactive </t>
  </si>
  <si>
    <t>send for  RBS</t>
  </si>
  <si>
    <t>T2 DM + HTN + GA on medication</t>
  </si>
  <si>
    <t>BP=140/80MMHG,FBS=125MG/DL</t>
  </si>
  <si>
    <t>refill,appoint after three months,hga1c</t>
  </si>
  <si>
    <t xml:space="preserve">24 hrs UP 140  A1c 6 %_x000D_
</t>
  </si>
  <si>
    <t xml:space="preserve">V/S Stable_x000D_
Inj site clear </t>
  </si>
  <si>
    <t xml:space="preserve">early 2nd TMS Pregnancy </t>
  </si>
  <si>
    <t>RI 2/2/2_x000D_
NPH 26/6 _x000D_
appoint 2 weeks</t>
  </si>
  <si>
    <t xml:space="preserve">T1DM 4 years ON NPH-34/24 iu sc bid+1tm px New Complaint has no new complain_x000D_
_x000D_
New Complaint_x000D_
TSH 2.4 Asymptomatic_x000D_
_x000D_
Objective Finding_x000D_
BP 100/60 FBS 113 Post lunch 63_x000D_
_x000D_
Assessment_x000D_
TYPE 1DM+1ST TM_x000D_
_x000D_
</t>
  </si>
  <si>
    <t>has palpitation and easy fatigue , has also lower back pain</t>
  </si>
  <si>
    <t xml:space="preserve">bp 98 / 62 PR 68 </t>
  </si>
  <si>
    <t>send cbc ,ecg , U/A</t>
  </si>
  <si>
    <t>NYHA CLASS 3 stagec CHF 2RY TO HHD ppted by ?+ Known T2 DM+ KNOWN Hypertensive patient+ , Known dyslipidemic +Known CKD</t>
  </si>
  <si>
    <t xml:space="preserve">has bilateral leg swelling </t>
  </si>
  <si>
    <t>No new  compliant</t>
  </si>
  <si>
    <t>BP=113 / 65</t>
  </si>
  <si>
    <t>refill medication_x000D_
appoint after 3month with serial FBS</t>
  </si>
  <si>
    <t>P1=TYPE 2DM ON MTF 500 MG PO BID,GLIBINCLAMIDE 5MG PO BID,NEUROBION 1TAB PO DAILY + P2=SOMATIC DELUSION. On Risperidone 1 mg po noct.</t>
  </si>
  <si>
    <t>pt had follow up at private setup and started on levothyroxine and bromocriptine after she went their for irregular mensus that comes every 8-10 months and failure to conceive of 3 years and divorced for this complaint. she had no investigation/imaging at hand  except TFT(NORMAL).  She has intermittent head ache, but no visual complaints or abnormal discharge from nipple.</t>
  </si>
  <si>
    <t xml:space="preserve">b p=90 / 62  pr=80 rr=17 </t>
  </si>
  <si>
    <t>? hypothyroidism ? hyperprolactinoma</t>
  </si>
  <si>
    <t>Bring all investigations at home  , Do TSH , ft4,TSH, prolactin_x000D_
- senior consulted</t>
  </si>
  <si>
    <t>P=known Hypothyrodism(for the past 10 months) on L-Thyroxine 50 mic. gm po bid, and Bromocriptine 1.25 mg po bid[ but she took Bromocriptine 1.25 mg po/d]</t>
  </si>
  <si>
    <t xml:space="preserve">BP= _x000D_
recorded FBS= 130,230, 178, 146, </t>
  </si>
  <si>
    <t>P1=   poorly controlled T2DM_x000D_
P2= HTN  _x000D_
P3= Urolithiasis_x000D_
P4= dyslipidemia + moderate fatty Liver</t>
  </si>
  <si>
    <t>refill MTF, _x000D_
Change Daonil to Dapagliflozin, add Atrovastatin 40mg po QD and Tamsulosin 0.4m gpo qd for 2 weeks</t>
  </si>
  <si>
    <t>P1=   poorly controlled T2DM_x000D_
P2= HTN            _x000D_
on MTF 500mg po BID, Glibenclamide 5mg po Q</t>
  </si>
  <si>
    <t>has no new complaint except fatigability when taking Amitryptylline,and has burining sensation of the leg</t>
  </si>
  <si>
    <t>PR=61/M  BP=135 / 79MMHG ,FBS=89MG/DL,VITAMINE D=9.3NG/ML,HGA1C=5.9%,TOTAL COLESTROL=116MG/DL,HDL=25,TRIGLYCERIDE=178MG/DL,LDL=55MG/DL</t>
  </si>
  <si>
    <t>Same as above with good glycemic+bp control+vit D deficency+Dyslipedemia</t>
  </si>
  <si>
    <t>refill,hold Amitryptylline,pregabalin 75mg po daily,atorvastatin 20 mg po daily,start vitamine D 50 000IU weekly for two months</t>
  </si>
  <si>
    <t>p1: T2DM + PN on metformin 500 mg po daily, AMT 25 po/day p2: Vit D deficiency ( treated with Vit D 50, 000iu weakly for two months)</t>
  </si>
  <si>
    <t>bp 130/90  fbs 120</t>
  </si>
  <si>
    <t>well gltcemic control</t>
  </si>
  <si>
    <t>BP=148 / 66_x000D_
FBS=130,120</t>
  </si>
  <si>
    <t>appoint after 3month with serial BP anf FBS recording_x000D_
refill medication</t>
  </si>
  <si>
    <t>P1=T2DM  on NPH 24/12IU SC BID, MTF 500 mg po/d ,,Atrovastatin 20 po daily,_x000D_
P2= HTN, Enalapril 10 mg po/d _x000D_
P3= PN on AMT 25mg PO daily</t>
  </si>
  <si>
    <t>bp 113/68  PR 84   HbA1c &gt;14.5 %</t>
  </si>
  <si>
    <t>1:known Type 2 DM P2;DYSLIPIDEMIA P3:MILD NON PROLIFERATIVE DIABETIC RETINOPATHY P5=LT TYMPANIC MEMBRANE PERFORATION ON : NPH 22/12 IU ATORVASTIN 40MG PO/D MULTIVIT 1 TAB PO/D not on medication for the last 8 month and not on folllow up for the last 8 month</t>
  </si>
  <si>
    <t>PR=79/M  BP=123 / 72MMHG,FBS=164MG/DL</t>
  </si>
  <si>
    <t>Same as above=suboptimal glycemic control</t>
  </si>
  <si>
    <t>refill,do hga1c,appoiint after three months</t>
  </si>
  <si>
    <t>bp=123 / 85  pr=108 rr=17 FBS=200-400</t>
  </si>
  <si>
    <t>NPH 88/82  RI=50/42, HBGM</t>
  </si>
  <si>
    <t>p1.post traumatic seizure disorder for 3 yrs old _x000D_
p2.Type 2 DM Post pancreatectomy for 15 years_x000D_
p3.DKD_x000D_
 on -phenytoin 150 mg po BID _x000D_
      - valproic acid 200 PO bid _x000D_
      -NPH 86/80 AND REGULAR INSULIN 48/40 _x000D_
     - MTF 1 gm BID ,_x000D_
    - Atrova 20 mg PO/day,_x000D_
    - AMITRIPTYLINE 25MG PO/D,_x000D_
    - Enalapril 5mg po/day</t>
  </si>
  <si>
    <t>BP(home record)=109-140/74-90         BP=133 / 84</t>
  </si>
  <si>
    <t>Fairly control HTN</t>
  </si>
  <si>
    <t>P-1: known hypertensive on amlodipine 10 mg PO daily and HCT 25 mg PO daily</t>
  </si>
  <si>
    <t>has pain in both feet since a week</t>
  </si>
  <si>
    <t>PR=80/M  BP=137 / 84MMHG,FBS=127MG/DL</t>
  </si>
  <si>
    <t>Same with good glycemic +BP control+?calcanal spur</t>
  </si>
  <si>
    <t>Refill,do foot x-ray,appoint after three months</t>
  </si>
  <si>
    <t>T2DM on MTF 1gm po BID,DAONIL 5MG PO DAILY+ATORVASTATIN 20 MG PO DAILY</t>
  </si>
  <si>
    <t>BP=142 / 82</t>
  </si>
  <si>
    <t>P1: HTN ON ENALAPRIL 10/5 MG PO BID, HCT 25 MG PO/D_x000D_
 P2. OLD ISCHEMIC STROKE(&gt; 5 yrs);, ASPIRIN 81 MG PO/DAY AND ATORVASTATIN 40 MG P/DAY.</t>
  </si>
  <si>
    <t>BP= 110 / 72  PR=75 RR=18 _x000D_
recorded FBS= 196-256, _x000D_
recorded RBS= 299- 455</t>
  </si>
  <si>
    <t xml:space="preserve">P1= poorly controlled T2 DM _x000D_
P2= Dyslipidemia moderate fatty liver </t>
  </si>
  <si>
    <t>send for HbA1C</t>
  </si>
  <si>
    <t>P1= Newly dx T2 DM _x000D_
on MTF 850 mg po BID, Atrovastatin 40mg po QD</t>
  </si>
  <si>
    <t>PR=68/M  BP=126 / 83MMHG,VITAMINE D=19.8ML,CR=0.6MG/DL,FBS=130MG/DL</t>
  </si>
  <si>
    <t>refill,add neurobion 1tab po daily,do hga1c,appoint after three months</t>
  </si>
  <si>
    <t>intermittent global headache_x000D_
loss of consciousness ofof less than 5 minutes 15 days back associated with easy fatigability and aphasia</t>
  </si>
  <si>
    <t>BP= 101 / 63   PR=69 RR= 17 _x000D_
BP= 122/81, 122/78, 110/71, 110/78, 117/71, 1222/91, 122/79</t>
  </si>
  <si>
    <t>P1=well controlled HTN _x000D_
P2=? PN</t>
  </si>
  <si>
    <t>refill medication_x000D_
send for Baseline Ix, ECG, brain CT</t>
  </si>
  <si>
    <t>P1=well controlled HTN _x000D_
P2=? PN_x000D_
on Enalapril 10mg PO BID ,HCT 25mg PO daily , Nifidipin 20mg po daily</t>
  </si>
  <si>
    <t>no complaint , HgA1c 5.4% (prev 5.1) LDL 92</t>
  </si>
  <si>
    <t>HgA1c 5.4% (prev 5.1) LDL 92</t>
  </si>
  <si>
    <t>Type 1 DM for =1 year and 8 months On NPH 14/14 iu Previous HgA1c= 5.4% with good glycemic control</t>
  </si>
  <si>
    <t>do RFT, HBGM</t>
  </si>
  <si>
    <t xml:space="preserve">Type 1 DM for =1 year and 4 month On NPH 12/12 iu Previous HgA1c= 5.1%_x000D_
_x000D_
</t>
  </si>
  <si>
    <t>has  back pain since four days</t>
  </si>
  <si>
    <t>PR=107/M  BP=128 / 74MMHG</t>
  </si>
  <si>
    <t>refill,do l/sacral x-ray,determine serum vitamine  do uric acid,RF</t>
  </si>
  <si>
    <t>BP=123 / 64 BP home record=138-146/68-82_x000D_
FBS=91,88,90,97</t>
  </si>
  <si>
    <t>Appoint after 1month with serial BP record_x000D_
Update IX</t>
  </si>
  <si>
    <t>P1=T2DM  on metformin 500 mg po BID, _x000D_
P2=HTN  amlodipine 10 mg po/d and enalapril 5 mg po BID</t>
  </si>
  <si>
    <t>BP= 119 / 93  PR=96 RR=17 _x000D_
recorded FBS= 75, 100, _x000D_
RBS (before dinner)= 300, 280, 390, 350</t>
  </si>
  <si>
    <t>P1= poorly controlled T1DM _x000D_
P2= ? PCOS</t>
  </si>
  <si>
    <t>change NPH to 0.6iu/kg=24/12_x000D_
send for abdominal U/S</t>
  </si>
  <si>
    <t>P1= T1DM (for 4 +yrs) _x000D_
on NPH 16/14 IU SC BID (BUT TAKING NPH 12/10 IU SC BID)</t>
  </si>
  <si>
    <t>BP= 116 / 61   PR= 69 RR=17 _x000D_
Recorded FBS= 118, 87_x000D_
recorded BP= 130/80</t>
  </si>
  <si>
    <t>refill medication_x000D_
send for HbA1C</t>
  </si>
  <si>
    <t>P1= T2DM _x000D_
MTF 500 MG PO/DAY</t>
  </si>
  <si>
    <t>PR=56/M  BP=150 / 62MMHG,HGA1C=5.25</t>
  </si>
  <si>
    <t>refill,apoint after three months with FBS</t>
  </si>
  <si>
    <t>HTN + DM + Toxic MNG (follow up ot surgical side) ; on Enalapril 5 mg po bid, Metformin 500 mg po BID,, Atorvastatin 20 mg po/d, on PTU 100 mg po/day &amp; Propranolol 20 mg po/day.</t>
  </si>
  <si>
    <t>she went to Minilik and is on treatment for endophthalmitis,_x000D_
she doenst have proper HBGM result</t>
  </si>
  <si>
    <t xml:space="preserve">FBS 148_x000D_
BP 146 / 66 PR 89 </t>
  </si>
  <si>
    <t xml:space="preserve">P1. T2DM(10yrs) on NPH 18/10 iu sc bid P2: HTN ON Enalapril 10-15 mg po bid, metformin 500mg po/d, atorvastatin 20mg po/d, P3: Degenerative spondylosis P4: PN ON Neurobion 1 tab po/day. Meloxicam and pregabalin 75mg po daily P4: endophthalmitis_x000D_
</t>
  </si>
  <si>
    <t>HgA1c, HBGM and link back to Minilik hospital with feedback</t>
  </si>
  <si>
    <t>PR=76/M  BP=163 / 65MMHG</t>
  </si>
  <si>
    <t>Same with poor control</t>
  </si>
  <si>
    <t>refill,Enalapril 5mg po daily</t>
  </si>
  <si>
    <t xml:space="preserve">BP=137 / 64   PR= 68 RR=17  FBS = 147_x000D_
recorded BP = 322, 264, 186, 278, 268, </t>
  </si>
  <si>
    <t xml:space="preserve">P1= poorly controlled T2DM </t>
  </si>
  <si>
    <t>refill medication_x000D_
appoint for 2weeks with measures and HbA1C</t>
  </si>
  <si>
    <t xml:space="preserve">P1= T2DM _x000D_
ON NPH 28/18 iu sc bid_x000D_
_x000D_
</t>
  </si>
  <si>
    <t xml:space="preserve">P1= T2DM _x000D_
ON NPH 28/18 iu sc bid, Atorvastatin 40mg po qd_x000D_
_x000D_
</t>
  </si>
  <si>
    <t>HAS  DIZZINESS</t>
  </si>
  <si>
    <t>PR=75/M  BP=144 / 82 MMHG</t>
  </si>
  <si>
    <t>HTN ENALAPRIL 10 MG PO BID, AMLODIPINE 10MG PO DAY</t>
  </si>
  <si>
    <t>complian of lt side flank pain urinary freq and burning pain during urination</t>
  </si>
  <si>
    <t>BP=139 / 80</t>
  </si>
  <si>
    <t>advice to drug adherence_x000D_
send UA</t>
  </si>
  <si>
    <t>P1=HTN( for &gt; 25 yrs) on Losartan 50 mg po/d, HCT 25 mg po/d(but taking PRN)_x000D_
P2 =asthma( for 8yrs) salbutamol 2 puffs PRN, beclomethasone 2 puffs daily, _x000D_
P3= LS degenerative spondylopathy  Amitriptyline 25 mg po/d, Meloxicam 15 mg po/d], Neurobin 1 tab po/d</t>
  </si>
  <si>
    <t xml:space="preserve">-no new complaints_x000D_
-pt family  was called from home and husband came </t>
  </si>
  <si>
    <t>Pt chart starting from day of admission was reviwied and found that she took_x000D_
- CPT1920MG  PO BID for 37 days and Fluconazole 600mg po bid for 28 days and fluconazole was discontinued at ART site by mistake and ward treating physicians was communicated about the case and their plan was to complete full course of Cryptococcal and toxoplasma meningitis</t>
  </si>
  <si>
    <t xml:space="preserve">p1.KNOWN RVI +? PYOGENIC MENINGITIS + TOXOPLASMOSIS + ?Cryptococcus meningitis (INDIAN INK POSITIVE ) </t>
  </si>
  <si>
    <t>-continue CPT 1920 MG PO BID  for 5 more days (6 weeks total), then make it 960 mg po/day_x000D_
-Fluconazole 800mg po/day for  the next 6 weeks(total 10weeks), then 200mg po/day_x000D_
- continue HAART_x000D_
-Counsel on adherance, side effects</t>
  </si>
  <si>
    <t>-p1.KNOWN RVI +? PYOGENIC MENINGITIS + TOXOPLASMOSIS + ?Cryptococcus meningitis (INDIAN INK POSITIVE ) Cotrimoxazole 1920MG PO BID(37 DAYS), FLUCONAZOLE 600 MG PO BID (28 days), PREDNISOLONE 10 MG PO DAILY ( c) HAART(7 TH DAY</t>
  </si>
  <si>
    <t xml:space="preserve">BP= 131 / 85   PR=78 RR=18 </t>
  </si>
  <si>
    <t>P1= DCMP on medication</t>
  </si>
  <si>
    <t>refill medication_x000D_
send for baseline Ix and ECHOCARDIOGRAPHY</t>
  </si>
  <si>
    <t>P1= DCMP _x000D_
on Lasix 20mg po daily, metoprolol 25 mg po daily and spironolactone 25mg po daily</t>
  </si>
  <si>
    <t>complain of tooth ache and decrease hearing of the lt ear</t>
  </si>
  <si>
    <t>BP=10/74,118/85,117/88,116/78</t>
  </si>
  <si>
    <t xml:space="preserve">link to denta and ENT_x000D_
refill medication_x000D_
appoint after 3 month with serial BP record_x000D_
</t>
  </si>
  <si>
    <t>P1=HTN on Nifedipine 20 mg po BID</t>
  </si>
  <si>
    <t>bp= not measured</t>
  </si>
  <si>
    <t>P1= Decompensated CLD with moderate ascites + Grade 1 Hepatic encephalopathy+ ?hepatic gastropathy 2ndry to/ alcoholic LD_x000D_
P2= severe hypokalemia 2ndry to ? GI loss 2ndry to  ?AGE_x000D_
P3= Bicytopenia with moderate anemia_x000D_
P4= ?AGN</t>
  </si>
  <si>
    <t>link to AEOPD for sevee hypokalemia of 2.5 meq</t>
  </si>
  <si>
    <t>bp= 91/70 pr= 127</t>
  </si>
  <si>
    <t>Cough, night sweating, aneroxia disappeared_x000D_
_x000D_
However, recent dry cough, LGIF, sore trout of 3days duration</t>
  </si>
  <si>
    <t>BP- 136/89, P-116 regular_x000D_
Pinc conj, NIS_x000D_
No LAP_x000D_
Clear chest_x000D_
JVP flat_x000D_
Soft abdomen, epigastric tenderness, No HSM_x000D_
No pedal edema</t>
  </si>
  <si>
    <t>The same + Controlled HTN + URTI R/O CAP R/O IHD</t>
  </si>
  <si>
    <t>Pantoprazole 40mg po/d_x000D_
Azithromycin 500mg po/d for 5days_x000D_
Amlodipin 10mg po/d_x000D_
HCT 25mg po/d_x000D_
Carvedilol 12.5mg po BID_x000D_
Atrovastatin 40mg po/d_x000D_
Vit D 50000IU po weekly</t>
  </si>
  <si>
    <t>HTN with HHD + PTB on continuation phase(2weeks left to complete the 6month)_x000D_
_x000D_
On_x000D_
HCT 25mg po/d_x000D_
Amlodipin 10mg po/d_x000D_
Carvedilol 12.5mg po BID</t>
  </si>
  <si>
    <t xml:space="preserve">BP=120/80           </t>
  </si>
  <si>
    <t>P1=KNOWN HTN AMLODPINE 10MG PO daily and HCT 25mg po daily_x000D_
P2=HYPERTHYRODISM ON  LEVYTHYROXINE 100MCG daily MELOXICAM 15MG PO</t>
  </si>
  <si>
    <t xml:space="preserve">BP= 120 / 80   PR=88 RR=18 </t>
  </si>
  <si>
    <t>P1=LBP 2ndry to (L5-S1) VERTEBRAL lumbo sacral midl degenerative changes + lt upper thigh cramp and tingling sensation_x000D_
P2= Constipation Difficulty to defecate</t>
  </si>
  <si>
    <t xml:space="preserve">amitriptyline 12.5mg po QD, physiotherapy, neurobin 1 tab qd_x000D_
send for Vitamin d level </t>
  </si>
  <si>
    <t>P1=LOWER BACK PAIN + lt upper thigh cramp and tingling sensation_x000D_
P2= Constipation Difficulty to defecate</t>
  </si>
  <si>
    <t>FBS=112_x000D_
BP=112 / 74</t>
  </si>
  <si>
    <t>Appoint aftre 3 month with serial BP record_x000D_
refill medication</t>
  </si>
  <si>
    <t>P1= T2DM on NPH 24/12 IU and atrovastatin 20 mg po daily_x000D_
P2= HTN on LSM</t>
  </si>
  <si>
    <t xml:space="preserve">BP=110 / 99     PR=124   RR=18 _x000D_
recorded BP= 120/90, FBS= 76, 60, </t>
  </si>
  <si>
    <t>P1= HTN _x000D_
P2=TYPE 2 DM</t>
  </si>
  <si>
    <t>refll medication</t>
  </si>
  <si>
    <t>P1= HTN _x000D_
P2=TYPE 2 DM_x000D_
ON NPH 40/22 IU METFORMIN 500 MG PO BID ENALAPRIL 5 MG PO/D AMLODIPINE 10 MG PO/D ATROVASTATIN 40 MG PO/D</t>
  </si>
  <si>
    <t>FBS=66,66,202,77</t>
  </si>
  <si>
    <t xml:space="preserve">IX                                                     </t>
  </si>
  <si>
    <t>P1=Known type 1 DM who is on follow up currently taking NPH 44/20IU BID</t>
  </si>
  <si>
    <t>HGBA1C=6.3_x000D_
total Ca=9.05(8.8-10.8)_x000D_
TSH=2.29_x000D_
T3=1.11_x000D_
T4=8.69</t>
  </si>
  <si>
    <t xml:space="preserve">P1=HTN on ENALAPRIL 5 MG PO BID _x000D_
P2=TYPE2 DM ,GLIMIPRIDE 2MG PO DAILY, METFORMINE 500MG PO BID,_x000D_
P3=HYPOTHYROIDISM LEVOTHYROXINE 50MCG PO DAILY,  ,ASA81 MG PO DAILY, </t>
  </si>
  <si>
    <t xml:space="preserve">her son has come </t>
  </si>
  <si>
    <t>P=HTN_x000D_
P2= Old stroke( for 5 yr)  with aphasia _x000D_
P3=Dyslipdemia; on Enalapril 10 mg po/d, nifedipine 20 mg po/d and atorvastatin 20 mg po/d</t>
  </si>
  <si>
    <t xml:space="preserve">she has multiple joint pain </t>
  </si>
  <si>
    <t xml:space="preserve">investigate , advise a dinger sign and re fill her medication </t>
  </si>
  <si>
    <t>send for HbA1C_x000D_
refill with MTF 850 mg po BID, add dapagliflozin 5mg po BID, atorva 40mg po QD</t>
  </si>
  <si>
    <t>Bp-139 / 98_x000D_
pr-96</t>
  </si>
  <si>
    <t>HTN With HHD + B.Asthma-COPD Overlap Syndrome with Polycythemia On Beclomethasone 3 puffs BID, Salbutamol Puff 4 puff PRN, Amlodipine 10 mg PO daily, HCT 25mg PO daily HgA1c= 4.7%</t>
  </si>
  <si>
    <t xml:space="preserve">has  no new complaint but she did not have INR </t>
  </si>
  <si>
    <t xml:space="preserve">bp_90 / 61 _x000D_
pr-80_x000D_
</t>
  </si>
  <si>
    <t xml:space="preserve">HFrEF (20-25%) 2ry to Ischemic Dilated cardiomyopathy (severe LV systolic dysfunction, G-1 diastolic dysfunction, moderate MR, severe TR, severe pulmonary hypertension+ LV apical thrombus) + Mild PHT ON </t>
  </si>
  <si>
    <t xml:space="preserve">- Refill medication _x000D_
- Do IRN _x000D_
- Update S.E oft </t>
  </si>
  <si>
    <t>HFrEF (20-25%) 2ry to Ischemic Dilated cardiomyopathy (severe LV systolic dysfunction, G-1 diastolic dysfunction, moderate MR, severe TR, severe pulmonary hypertension+ LV apical thrombus) + Mild PHT ON Warfarin 5x1, furosemide 40x1, spironolactone 25x1, atorvastatin 40x1, enalapril 5x2, metoprolol succinate 25x1</t>
  </si>
  <si>
    <t xml:space="preserve">she  left  me dictions  </t>
  </si>
  <si>
    <t>known PN 2o to ? lumbar spondylosis + dyslipidemia on medication</t>
  </si>
  <si>
    <t>Schizophrenia on risperidone 2 mg po noct</t>
  </si>
  <si>
    <t xml:space="preserve">complain  head  ache    with  numbness to  all  extremities'  </t>
  </si>
  <si>
    <t xml:space="preserve">tsh  6.09  hemog  a1c  5.51  BRAIN  MRI   CHRONIC  SMALL  VESSEL  VESEL  DISEASE  </t>
  </si>
  <si>
    <t>PN   /VITAMIN  D  DEFFICENCY</t>
  </si>
  <si>
    <t xml:space="preserve">SEND  VITAMIN  D  LEVEL    AND  CONTINUE  ASA  AND  ASTROVASTATIN  </t>
  </si>
  <si>
    <t>P - C4/C5, C5/C6 degenerative disc disease with mild to moderate spinal canal stenosis P2 - Right shoulder OA P3 -</t>
  </si>
  <si>
    <t>FBS = 119mg/dl</t>
  </si>
  <si>
    <t xml:space="preserve">SHE WAS ADMITTED TO WARD FOR ACUDE DECOMPANSATED HEART FAILURE AND DISCAHRGED WITH IMPROVEMNT </t>
  </si>
  <si>
    <t>BP-97 / 64 _x000D_
PR-105</t>
  </si>
  <si>
    <t xml:space="preserve">- Make Lasix 40 MG PO  TID(  WAS 80 PO TID )_x000D_
- Spironolactone 25 mg po  daily _x000D_
- Metoprolol  50 MG PO BID _x000D_
- Warfarin 7.5 mg po daily _x000D_
-enalapril 2.5 mg po bid _x000D_
-appoint after 1 month _x000D_
- update investigation </t>
  </si>
  <si>
    <t>BP - 107 / 79     PR - 88_x000D_
HbA1c - 5.9%</t>
  </si>
  <si>
    <t xml:space="preserve">Prediabetes + HTN with Good BP Control </t>
  </si>
  <si>
    <t xml:space="preserve">Amlodipine 2.5mg PO/d for 03 months, RTC 3/12 with serial BP records and HbA1c  </t>
  </si>
  <si>
    <t xml:space="preserve">generalized tonic clonic seizure 2ry to head trauma </t>
  </si>
  <si>
    <t xml:space="preserve">no current objective finding </t>
  </si>
  <si>
    <t>treatment him</t>
  </si>
  <si>
    <t>Known HTN + MNG</t>
  </si>
  <si>
    <t xml:space="preserve">ECG, Link to surgical </t>
  </si>
  <si>
    <t xml:space="preserve">BP - 109/73     PR - 102_x000D_
FBS - 136, 100, 116, 141, 121 </t>
  </si>
  <si>
    <t>NPH insulin 36/20, MTF 500X2, ASA 81x1, enalapril 5x2, atorvastatin 40x1, pantoprazole 40mg PO/d, RTC 3/12</t>
  </si>
  <si>
    <t>BP=128 / 74, PR=77 _x000D_
FBS=201</t>
  </si>
  <si>
    <t xml:space="preserve">Poorly controlled T2 DM + IHD </t>
  </si>
  <si>
    <t>NPH - 42/28 IU SC BID, INC. MTF 1000 mg po bid  _x000D_
Refill others</t>
  </si>
  <si>
    <t>P1=TYPE 2 DM; NPH=42/28 AM/PM, MTF 500 mg po bid  _x000D_
P2= IHD on Enalapril 5mg PO daily, ASA 81 mg d, Metoprolol 50 mg/d, Atrovastatin 20 mg po daily</t>
  </si>
  <si>
    <t xml:space="preserve">- He was admitted  to the ward and was discharged with improvement before 16 days back_x000D_
- Currently he as no new complaint </t>
  </si>
  <si>
    <t xml:space="preserve">BP_138 / 80_x000D_
PR-80_x000D_
</t>
  </si>
  <si>
    <t xml:space="preserve">P-ILD(4YEARS) ON AZATHIOPRINE 50 MG PO/D PREDNISOLONE 5 MG PO 3x/week_x000D_
</t>
  </si>
  <si>
    <t xml:space="preserve">P-ILD(4YEARS) ON AZATHIOPRINE 50 MG PO/D PREDNISOLONE 5 MG PO 3x/week_x000D_
_x000D_
</t>
  </si>
  <si>
    <t>lt body side numbness, tingling sensation</t>
  </si>
  <si>
    <t xml:space="preserve">bp=121 / 71 pr=77 rr=17 </t>
  </si>
  <si>
    <t>Good bp control r/o isolated thalamic Lesion</t>
  </si>
  <si>
    <t>refill meds, brain MRI ( Neurologist recommendation)</t>
  </si>
  <si>
    <t>65 YRS OLD P- HTN with HHD + DYSLIPIDEMIAPeripheral Nephropathy on Amlodipine 10x1, HCT 25x1, losartan 50x1, amitriptyline 50x1, - pregabalon 75mg po/d -</t>
  </si>
  <si>
    <t>COMPLAIN  NUMBNESS TO  ALL  EXTRIMITIES  WITH  SLEEPLESSNESS  AND  POLY  SYMPTOMS  AND  DYSPEPSEA</t>
  </si>
  <si>
    <t xml:space="preserve">DYSPEPSEA?PUD+PN ?+?T2DM  </t>
  </si>
  <si>
    <t xml:space="preserve">SEND  CBC,OFT  LIPID PROFILE ,ELECTROLYTE     FBS    L/S  AND  CERVICAL    RAY  </t>
  </si>
  <si>
    <t xml:space="preserve"> ? Parkinson's disease + UTI r/o nephrolithiasis + ? BOO 2O TO ? BPH</t>
  </si>
  <si>
    <t>BP - 133 / 61     PR - 88_x000D_
FBS - 105mg/dL, Cr - 0.8, Liver enzymes -WNR, _x000D_
Brain MRI - chronic small vessel whiter matter disease (arteriosclerotic), left PCA territory acute infarction, global brain _x000D_
atrophy (senile)_x000D_
Echo - IHD (Inferior and inferoseptal wall hypokinesis) with mild LVH, EF - 60%</t>
  </si>
  <si>
    <t xml:space="preserve">HTN + IHD + Dyslipidemia + Ischemic Stroke </t>
  </si>
  <si>
    <t xml:space="preserve">Amlodipine 10mg PO/d, enalapril 5mg PO BID, ASA 81mg PO/d, atorvastatin 80mg PO/d, RTC 1/12 with serial BP records </t>
  </si>
  <si>
    <t xml:space="preserve">Old stroke + well controlled HTN </t>
  </si>
  <si>
    <t>no attack of seizure in the past 1 month</t>
  </si>
  <si>
    <t>bp=100 / 65 pr=76 rr=18</t>
  </si>
  <si>
    <t>Seizure disorder(controlled)</t>
  </si>
  <si>
    <t>counseled on danger signs and appoint</t>
  </si>
  <si>
    <t xml:space="preserve">P1.Seizure disorder on Sodium Valproate -200 mg po daily(DISCONTINUED 1 MONTH BACK WITH NEUROLOGIST DECISION) </t>
  </si>
  <si>
    <t>Controlled HTN + poor glycemic Control</t>
  </si>
  <si>
    <t>re fill his medication , advise a dinger sign</t>
  </si>
  <si>
    <t xml:space="preserve">BP - 137/78,      PR - 68 </t>
  </si>
  <si>
    <t xml:space="preserve">Enalapril 10x2, HCT 25x1, atorvastatin 20mg PO/d, RTC 3/12 with Cr and LDL-C </t>
  </si>
  <si>
    <t xml:space="preserve">-TFT_ FT4-3.18( NORMAL)_x000D_
TSH-2.02( NORMAL RANGE)_x000D_
-Thyroid function test was done while she was admitted and on treatment of pneumonia._x000D_
- The TFT showed hyperthyroidism&gt;Euthyroid Sick Syndrome  </t>
  </si>
  <si>
    <t>bp-148/80_x000D_
pr- 80</t>
  </si>
  <si>
    <t>SUBCLINICAL HYPERTHYROIDISM) (?) r/o inonthyroidal illness syndrome)_x000D_
 +Acute viral hepatitis 2ry to ?HAV  (resolved ) +MODERATE HYPOKALEMIA (treated)+ HYPONTREMIA(treated ) +HAI(  treated)</t>
  </si>
  <si>
    <t xml:space="preserve">-  appoint after 3 months </t>
  </si>
  <si>
    <t xml:space="preserve">SUBCLINICAL HYPERTHYROIDISM) (?) r/o inonthyroidal illness syndrome)_x000D_
 +Acute viral hepatitis 2ry to ?HAV  (resolved ) +MODERATE HYPOKALEMIA (treated)+ HYPONTREMIA(treated ) +HAI(  treated)_x000D_
 ( TSH= 1.395 in the normal range , FT4= 1.21 in the normal range)_x000D_
_x000D_
</t>
  </si>
  <si>
    <t xml:space="preserve">he claim Sx improvement </t>
  </si>
  <si>
    <t>BP=133 / 69      PR= 90</t>
  </si>
  <si>
    <t xml:space="preserve">Controlled HTN with HHD + CRBBB + PN + BPH + ? CAP( on Rx) </t>
  </si>
  <si>
    <t>P=HTN with HHD + CRBBB + PN + BPH  +? CAP( on Rx) on Alfazosin 10mg po daily, amlodipine 10mg po daily, furosemide 40 MG PO DAILY, ASA 81mg po daily, ATROVASTATIN 20mg po daily and AMT 25 mg po/day, ENALAPRIL 10MG PO DAILY</t>
  </si>
  <si>
    <t>COMPLAIN NUMBNESS TO  ALL EXTRIMITIES     WITH  BILATERAL  FLANK  PAIN   AND  POLYSYMPTOMS  AND  JOINT  PAIN  WITH  COUGH  OF   1 WEEK  DURATION  AND  HIGH  GRADE  FEVER    AND  DIHARREA  WITH  TENESMUS</t>
  </si>
  <si>
    <t>THE  SAME+?T2DM+AGI+?PNEUMONEA</t>
  </si>
  <si>
    <t>SEND   CBC  ,OFT  STOOL  ANALYSIS  AND  H PYLORI    RFT  AND  ABDOMENOPELVIC  U/S</t>
  </si>
  <si>
    <t xml:space="preserve">he complain lowering </t>
  </si>
  <si>
    <t>APPOINT  AFTER 1  MONTH WITH  VITAIN D RESULT</t>
  </si>
  <si>
    <t xml:space="preserve"> Early degenerative lumbar spondylosis + LPR + PN + cholelithiasis + r/o nephrolithiasis + UTI</t>
  </si>
  <si>
    <t xml:space="preserve">BP= 113 / 68    PR=84 RR=17 _x000D_
recorded FBS= 134, 157, 151, </t>
  </si>
  <si>
    <t>P1= poorly controlled TIDM (mal adherence)</t>
  </si>
  <si>
    <t>refill medication _x000D_
advise on medication adherence</t>
  </si>
  <si>
    <t>P1= TIDM_x000D_
3 years on NPH 20/14 IU SC BID</t>
  </si>
  <si>
    <t>BP - 129 / 65           PR - 102 _x000D_
BUN - 51, HbA1c - 5%, Hgb - 11.3 g/dL, MCV - 80.9 fl</t>
  </si>
  <si>
    <t>HTN + T2DM with Diabetic Nephropathy</t>
  </si>
  <si>
    <t xml:space="preserve">NPH 24/12, amlodipine 5x1, carvedilol 6.25mg PO BID, furosemide 80mgx3, atorvastatin 40mgx1, pantoprazole 40x1, RTC 1/12 with serum electrolytes, PTH, vitamin D, Cr and LDL-C </t>
  </si>
  <si>
    <t xml:space="preserve">cough of three days duration which is dry and non productive </t>
  </si>
  <si>
    <t>FBS  172  MG</t>
  </si>
  <si>
    <t>REFILL AND  APPOINT  AFTER 1  MONTH</t>
  </si>
  <si>
    <t xml:space="preserve">has feet buring pain </t>
  </si>
  <si>
    <t xml:space="preserve">Has multiple joint pain of 03 years _x000D_
Bimalar photosensitivity of 01 year </t>
  </si>
  <si>
    <t xml:space="preserve">BP - 104 / 102            PR - 113 _x000D_
CBC - non-remarkable, liver enzymes - WNR </t>
  </si>
  <si>
    <t xml:space="preserve">Rheumatoid Arthritis ?Mixed CTD </t>
  </si>
  <si>
    <t>MTX 10 mg PO weekly, folic acid 5mg 5x/week, taper and discontinue prednisolone, Vit D 50, 000 IU PO/week, pantoprazole 40x1 for 02 weeks, ClaciD-Denk 1x1, RTC 2/12</t>
  </si>
  <si>
    <t xml:space="preserve">Rheumatoid Arthritis? Mixed CTD + Vitamin D Deficiency </t>
  </si>
  <si>
    <t xml:space="preserve">patient didn't come for follow-up </t>
  </si>
  <si>
    <t xml:space="preserve">FBS  96,  72  106   </t>
  </si>
  <si>
    <t xml:space="preserve">FAIRLY CONTROLLD  T2DM </t>
  </si>
  <si>
    <t xml:space="preserve">REFILL AND  APPOINT  AFTER 1 MONTH  </t>
  </si>
  <si>
    <t xml:space="preserve">Type 2 DM r/o DKA    ON  INDSULIN 14/8   IU  </t>
  </si>
  <si>
    <t xml:space="preserve">BP=143 / 82    PR=94 RR=18 _x000D_
Recorde FBS= 135, </t>
  </si>
  <si>
    <t>P1= T2DM_x000D_
P2= ?diabetic retinopathy</t>
  </si>
  <si>
    <t>P1= T2DM_x000D_
P2= ?diabetic retinopathy_x000D_
on Metformin 1gm po BID and glibenclamide 10 mg po bid</t>
  </si>
  <si>
    <t xml:space="preserve">LBP of 1 day duration, no Trauma to the body </t>
  </si>
  <si>
    <t xml:space="preserve">BP=160 / 96[ Missed morning dose due to shortage], BP 2 wks back=129/75_x000D_
FBS=? </t>
  </si>
  <si>
    <t xml:space="preserve">Known RVI on HAART + Left side mono paresis with uncrossed facial palsy 2ry to ischemic stroke + Newly Dx T2DM + Acute LBP 2 to ? </t>
  </si>
  <si>
    <t xml:space="preserve">Appt after 2 wks with FBS,  RFT, serum ele, Diclofenac gel applied  bid _x000D_
Advised on Serial BP &amp; FBS measurement </t>
  </si>
  <si>
    <t>P=Known RVI on HAART (21 years) + Left side mono paresis with uncrossed facial palsy 2ry to ischemic stroke + Newly Dx T2DM; On MTF 500mg PO BID, enalapril 2.5mg PO BID, ASA 81mg PO daily, Atorvastatin 80mg PO daily</t>
  </si>
  <si>
    <t xml:space="preserve">Lt ankle pain of 1 month </t>
  </si>
  <si>
    <t xml:space="preserve">Lt leg xray </t>
  </si>
  <si>
    <t>-continue CPT 960 MG PO BID  for 3 months, then make it 960 mg po/day_x000D_
-Fluconazole 800mg po/day for  the next 6 weeks(total 10weeks), then 200mg po/day_x000D_
- continue HAART_x000D_
-Counsel on adherance, side effects_x000D_
-appoint 3weeks</t>
  </si>
  <si>
    <t>-p1.KNOWN RVI +? PYOGENIC MENINGITIS + TOXOPLASMOSIS + ?Cryptococcus meningitis (INDIAN INK POSITIVE ) Cotrimoxazole 1920MG PO BID(37 DAYS), FLUCONAZOLE 600 MG PO BID (28 days), PREDNISOLONE 10 MG PO DAILY ( c) HAART(7 TH DAY)</t>
  </si>
  <si>
    <t xml:space="preserve">no ABM for the last 3 mons </t>
  </si>
  <si>
    <t xml:space="preserve">BP+102 / 62 </t>
  </si>
  <si>
    <t>Carbamazepine 200/400 mg po bid,</t>
  </si>
  <si>
    <t>P=seizure disorder; Carbamazepine 200/400 mg po bid,</t>
  </si>
  <si>
    <t xml:space="preserve">no new compl   </t>
  </si>
  <si>
    <t>has intermittent body swelling, decrease in urine amount</t>
  </si>
  <si>
    <t>bp=-110 / 67  pr=97  rr= 18    ECHO=HHD    atrial fib  with FVR  , No regional wall motion abnormality, EF=60  TAPSE=19   HGA1C=7.2  FBS=102   ECG=Atrial fib</t>
  </si>
  <si>
    <t>p1.HFPEF 2RY HHD_x000D_
P2.ATRIAL FIBRILLATION_x000D_
P3. TYPE 2DM</t>
  </si>
  <si>
    <t>add lasix 40mg po/day , appoint with INR, RFT</t>
  </si>
  <si>
    <t xml:space="preserve">p1.HFPEF 2RY HHD_x000D_
P2.ATRIAL FIBRILLATION_x000D_
P3. TYPE 2DM_x000D_
 ON= Amlodipine 5mg po/day_x000D_
       =Metoprolol 25 mg po/day_x000D_
       =Metformin 500mg po bi_x000D_
       =Atrovastatin 20mg po/day_x000D_
        =warfarin 2.5mg po/day_x000D_
</t>
  </si>
  <si>
    <t>vs- stable</t>
  </si>
  <si>
    <t>P1 . ACOS ---</t>
  </si>
  <si>
    <t xml:space="preserve">- RUQ and Epigastric abdominal pain of 1 day duration with fever, chills, rigors _x000D_
- has frequency, urgency, reddish urine _x000D_
- hypertensive on meds_x000D_
- no vomiting, diarrhea, constipation_x000D_
- previous dyspepsia_x000D_
- no chest pain, shortness of breath, cough_x000D_
</t>
  </si>
  <si>
    <t>BP- 130/100 PR- 112 RR- 20_x000D_
HEENT- PC, NIS_x000D_
chest clear_x000D_
CVS - NAD_x000D_
Abd- has direct tenderness over the RUQ and Epigastric area_x000D_
no palpable mass_x000D_
has CVAT_x000D_
no edema _x000D_
COTPP_x000D_
meningeal sign negative</t>
  </si>
  <si>
    <t xml:space="preserve">UTI + ?Acute cholecystitis </t>
  </si>
  <si>
    <t>CBC, Urine, US, RFT, RBS, BF</t>
  </si>
  <si>
    <t>UTI + ?Acute cholecystitis +</t>
  </si>
  <si>
    <t xml:space="preserve">- bilateral leg swelling _x000D_
- exertional shortness of breath_x000D_
- no headache, blurring of vision _x000D_
- no urinary complaint _x000D_
- bilateral knee pain with no swelling </t>
  </si>
  <si>
    <t xml:space="preserve">BP-120/68 PR- 80 _x000D_
has ankle edema </t>
  </si>
  <si>
    <t xml:space="preserve">Good BP control + ? Osthearthritis </t>
  </si>
  <si>
    <t>RFT, urine, FBS, lipid P</t>
  </si>
  <si>
    <t xml:space="preserve">P- HTN with HHD - 8months_x000D_
Losartan 50mg PO daily _x000D_
Lasix 20mg PO daily </t>
  </si>
  <si>
    <t xml:space="preserve">he has bilateral eye surgery 4 yrs back </t>
  </si>
  <si>
    <t xml:space="preserve">BP=149 / 81, PR=68_x000D_
FBS=80-129-183 </t>
  </si>
  <si>
    <t xml:space="preserve">NPH=26/14 AM/PM_x000D_
Appt with RFT, Lipid profile, HgA1c, Serum ele., Urine protein _x000D_
LSM advised </t>
  </si>
  <si>
    <t>P=T2 DM( for  &gt; 10 yr) on NPH 26\16 IU SC BID{ but he took NPH=26/14 AM/PM ]</t>
  </si>
  <si>
    <t xml:space="preserve">BP=132/88, PR=78_x000D_
FBS=115-145_x000D_
</t>
  </si>
  <si>
    <t xml:space="preserve">Link to Ophthalmology for DM eye evaluation _x000D_
MTF 1gm BID, Glibenclamide 10mg BID and Atrovastatin 20mg/day_x000D_
Update RFT, Lipid profile, Urine protein </t>
  </si>
  <si>
    <t>P=T2 DM(for 12 yrs) On MTF 1gm BID, Glibenclamide 10mg BID and Atrovastatin 20mg/day</t>
  </si>
  <si>
    <t xml:space="preserve">fb s- 94-115-_x000D_
 bp - 90 17 138 / 95(  130/80 - 130/85 - home record </t>
  </si>
  <si>
    <t>T2DM + HTN + Dyslipidemia; on MTF 500MG BID, daonil 5 mg po daily ,  Enalapril 10 mg po BID, Amlodipine 5 mg po/d and atrovastatin 40 mg po/day</t>
  </si>
  <si>
    <t>PR- 73 RR- 17 BP- 122 / 79</t>
  </si>
  <si>
    <t xml:space="preserve">IHD( IMPROVED)                           </t>
  </si>
  <si>
    <t>CBC, OFT, ECG, ECHO, REFILL MEDS&amp; APPOINT HIM AFTER 3MONTHS</t>
  </si>
  <si>
    <t>P- IHD(2 yrs) on: METOPROLOL SUCCINATE 50 MG PO daily, ENALAPRIL 10 /5 mg po bid , ASA 81 MG PO DAILY, ATORVASTATIN 40 MG PO DAILY, Lasix 20 mg po/d spironolactone 25 mg po/d</t>
  </si>
  <si>
    <t>BP=132/62, PR=70; HBPM=120-140/65-75_x000D_
FBS=96-110_x000D_
Ixs on 02-01-24=&gt; Cr=1.3[ Lab ref=0.74-1.35], Urea=23, HgA1c=6.8%_x000D_
Ixs on 14/11/23= 7.8, CHOL=106</t>
  </si>
  <si>
    <t>Controlled T2DM + HTN( fair BP) + Dyslipidemia</t>
  </si>
  <si>
    <t>Atrovastatin 20 mg po/day MTF 500 mg po bid, amlodipine 10 mg po/day,  Hold ASA 81 mg po/day</t>
  </si>
  <si>
    <t>P= T2DM + HTN + Dyslipidemia; atrovastatin 20 mg po/day MTF 500 mg po bid, amlodipine 10 mg po/day, ASA 81 mg po/day ( On ASA for the last 2 yrs]</t>
  </si>
  <si>
    <t>BP- 154 / 84mmHg    PR-121b/m_x000D_
HgA1C-8%_x000D_
Cr-0.6   Urea-25mg/dl_x000D_
K-4.4   Na-134</t>
  </si>
  <si>
    <t xml:space="preserve">BP= 103 / 65  PR=60 RR=17 </t>
  </si>
  <si>
    <t xml:space="preserve">P1= Seizure disorder </t>
  </si>
  <si>
    <t>P1= Seizure disorder _x000D_
on phenytoin 100 mg po BID</t>
  </si>
  <si>
    <t>PR- 101 RR-17 BP- 142 / 103 T-36 , INR- 1.8</t>
  </si>
  <si>
    <t>SUBOPTHIMAL BP CONTROL+ SUBTHERAPUTIC INR</t>
  </si>
  <si>
    <t>ESCALATE AMLODPINE 10 MG PO/D, WARFARIN 2.5 MG FOR 5 DAYS&amp; 5MG PO/D FOR 2 DAYS, APPOINT HER AFTER 6 WEEKS.</t>
  </si>
  <si>
    <t>P1-RECURRENT LEFT DISTAL DVT( 9 months) + Newly Dx HTN (3months) On -warfarin 2.5mg for 04 days and 5mg PO daily for 03 days, amlodipine 5mg PO daily Updated INR= 2.12</t>
  </si>
  <si>
    <t>BP-152 / 83mmHg    PR-86b/m_x000D_
A1C-8%    Cr-0.6mg/dl   Urea-21.4</t>
  </si>
  <si>
    <t>-Continue medications._x000D_
-Ciprofloxacin 500mg PO BID for 7 days.</t>
  </si>
  <si>
    <t xml:space="preserve">complain  right  flank pain  other  wise  no hx of dysuria  and urine  color  change  </t>
  </si>
  <si>
    <t xml:space="preserve">fbs  122,200  175   117   152  101  123  </t>
  </si>
  <si>
    <t xml:space="preserve">fairly controlled  t2dm+htn+ ?right  hydro nephrosis  </t>
  </si>
  <si>
    <t xml:space="preserve">send   abdomeno pelvic  ,  cbc  oft  </t>
  </si>
  <si>
    <t>Known DM+ Known HTN+ Rt mild hydronephrosis r/o renal stone</t>
  </si>
  <si>
    <t xml:space="preserve">PR-96 RR- 17 BP- 144 / 74 T- 36, FBS- 121, </t>
  </si>
  <si>
    <t xml:space="preserve">RVI + T2- DM( CONTROLLED)+ HTN( CONTROLLED) </t>
  </si>
  <si>
    <t>HA1C, ELECTROLYTE, ECG, CONTINUE THE MGT&amp; APPOINT HIM AFTER 3MONTHS</t>
  </si>
  <si>
    <t>P1-RVI ON HAART P2-DM P3-HTN  On-Glimepiride 1 mg PO Once daily -Metformin 1gm PO BID -Hydrochlorothiazide 25 mg PO/daily.....he was taking 25mg BID -Enalapril 5 mg PO BID....he was taking 5mg/day -Atrovastatin 20mg PO Once daily....not taking currently He brought measurments of BP=148/81 FBS= 200 Urine - Pr +1, other normal Creat-0.8,Urea=30 Electrolyte and liver enz- normal</t>
  </si>
  <si>
    <t>FB S- 130 - 120 - 170 - _x000D_
 BP -  78 17 116 / 81</t>
  </si>
  <si>
    <t xml:space="preserve">NPH 24/20 IU SC BID , UPDATE INX </t>
  </si>
  <si>
    <t>T1DM( for 11 yrs) on NPH 24/20 IU ( BUT TAKING 22/20  IU SC BID)</t>
  </si>
  <si>
    <t xml:space="preserve">BP= 166 / 104  PR=70 RR=17 </t>
  </si>
  <si>
    <t>P1= HTN _x000D_
P2= G- 2 hemmorhoid</t>
  </si>
  <si>
    <t>refill mediation</t>
  </si>
  <si>
    <t>P1= HTN _x000D_
P2= G- 2 hemmorhoid_x000D_
 on Amlodipine 10 mg/d, Enalapril 5 mg/d</t>
  </si>
  <si>
    <t xml:space="preserve">Bp= 147 / 77   PR= 88 RR=17 </t>
  </si>
  <si>
    <t xml:space="preserve">P1- HTN _x000D_
P2= PN </t>
  </si>
  <si>
    <t>P1- HTN _x000D_
P2= PN _x000D_
on carvedilol 25 mg po per day, Enalapril 5 mg po per day not taking meds for neuropathy</t>
  </si>
  <si>
    <t xml:space="preserve">no SOB, Chest pain, PND or Orthopnea </t>
  </si>
  <si>
    <t>BP=136/66, PR=72_x000D_
HBPM120-130/60-75_x000D_
MSS=Trace pitting Edema</t>
  </si>
  <si>
    <t xml:space="preserve">Controlled HTN + Dyslipidemia </t>
  </si>
  <si>
    <t>Enalapril 5 mg po bid, Atrovastatin 20 mg po/d  _x000D_
Appt RFT, serum ele, Lipid profile</t>
  </si>
  <si>
    <t>P=HTN + dyslipidemia; on enalapril 10 mg po/d[ But he took Amlodipine 5 mg po/d] and atrovastatin 20 mg po/d</t>
  </si>
  <si>
    <t xml:space="preserve">hemog  a1c  6.7    bp  138/87   </t>
  </si>
  <si>
    <t>good  HTN+DM  CONTROLL</t>
  </si>
  <si>
    <t>BP= 115 / 72   PR=96 RR=17 _x000D_
recorded FBS=</t>
  </si>
  <si>
    <t xml:space="preserve">P1= controlled T2DM </t>
  </si>
  <si>
    <t>P1= T2DM _x000D_
on metformin 500 mg po daily and NPH 38/24 iu SC BID</t>
  </si>
  <si>
    <t>PR- 59 BP - 127 / 72</t>
  </si>
  <si>
    <t xml:space="preserve">MELXOCAM 15 MG PO DAILY , ADD ATROVASTATIN 20 MG PO DAILY - APPT AFTER 3 MONTHS </t>
  </si>
  <si>
    <t xml:space="preserve">MDD with Psychotic features, in remission, on Risperidone 1mg po noct at psych. clinic+ BPH+Left sandy renal stones( UROLOGY SIDE ) - ON ATROVASTATIN 20 MG PO DAILY , </t>
  </si>
  <si>
    <t>3-4x SABA use per month ,No night awakening, with occasional day time symptoms.</t>
  </si>
  <si>
    <t>BP- 102 / 67mmHg    PR-67b//m</t>
  </si>
  <si>
    <t>bilateral leg swelling of 2 wks</t>
  </si>
  <si>
    <t>BP= 166 / 104  PR=70 RR=17 _x000D_
recorded BP= 130/70, 125/70, 120/86, 120/70, 130/85, 125/80, 130/85</t>
  </si>
  <si>
    <t>P1= fairly controlled HTN _x000D_
P2= G- 2 hemmorhoid</t>
  </si>
  <si>
    <t>refill mediation correct dosage</t>
  </si>
  <si>
    <t>P1= HTN _x000D_
P2= G- 2 hemmorhoid_x000D_
 on Amlodipine 10 mg/d, Enalapril 5 mg/d, atorvastatin 20mg po QD (taking amlodipine 20mg po QD)</t>
  </si>
  <si>
    <t xml:space="preserve">G/App- well looking_x000D_
PR=76 RR=17 BP=126 / 73_x000D_
_x000D_
</t>
  </si>
  <si>
    <t>Ass't - Anemia and thrombocytopenia 2RY ?HYPERSPLENISM 2RY SEVER MALARIA(Threated), Improving</t>
  </si>
  <si>
    <t>Plan- Update CBC</t>
  </si>
  <si>
    <t>P1=Anemia and thrombocytopenia 2RY ?HYPERSPLENISM 2RY SEVER MALARIA(Threated)_x000D_
  ON FESO4 325MG PO TID...._x000D_
Last WBC=4.5K, Hgb=12.9, Plt=218_x000D_
Subj- no new compliant</t>
  </si>
  <si>
    <t xml:space="preserve">BP=138/76, PR=72, regular </t>
  </si>
  <si>
    <t>enalapril 10 mg po bid, amlodipine 5mg po daily, D/C ASA 81mg po daily_x000D_
Appt with RFT, Lipid profile, serum ele, FBS</t>
  </si>
  <si>
    <t>P=HTN( for 3 yrs) on enalapril 10 mg po bid, amlodipine 5mg po daily, ASA 81mg po daily</t>
  </si>
  <si>
    <t>T2DM on NPH 30/26 IU SC BID and Metformin 500 mg BID +? ASTHMA salbutamol puff beclomethasone 2 puff bid</t>
  </si>
  <si>
    <t>PR- 107 RR- 17 BP- 138 / 85 T- 36, INR- 1.83</t>
  </si>
  <si>
    <t>IHD WITH IMPROVED EFr+ NON VALVULAR A.FIB+ SUBTHERAPUTIC INR</t>
  </si>
  <si>
    <t>CBC, OFT, S.ELECTROLYTE, ECHO, ESCALATE WARFARINE 5 MG PO DAILY FOR 5 DAYS &amp; 7.5 MG PO/D FOR 2 DAYS, APPOINT HER AFTER 3MONTHS</t>
  </si>
  <si>
    <t xml:space="preserve">P1= IHD with improved EF P2= Nonvalvular AF On ASA 81 mg po/d, # Metoprolol succinate 25mg /day warfarin 5 mg PO/day, Frusemide 20mg daily, Atrovastatin 20mg/day </t>
  </si>
  <si>
    <t>BP = 147 / 77   PR= 88 RR=17 _x000D_
recorded BP= 112/68, 145/70, 132/70, 141/78, 127/72, 136/79</t>
  </si>
  <si>
    <t xml:space="preserve">P1 = HTN _x000D_
P2= PN </t>
  </si>
  <si>
    <t>Refill medication_x000D_
enalapril 5mg po BID</t>
  </si>
  <si>
    <t>P1 = HTN _x000D_
P2= PN _x000D_
on carvedilol 25 mg po per day, Enalapril 10 mg po per day, amlodipine 5mg po QD _x000D_
not taking meds for neuropathy</t>
  </si>
  <si>
    <t>COMPLAIN  LIGHT  HEADEDNESS WITH  NAUSEA</t>
  </si>
  <si>
    <t xml:space="preserve">FBS  128120,144  BP   132/82   HEMOG  A1C  7.9   </t>
  </si>
  <si>
    <t>GOOD  DM  CONTROLL+?VERTIGO</t>
  </si>
  <si>
    <t xml:space="preserve">REFILL AND  APPOINT  AFTER 3  MONTH WITH SEREAL  FBS  RECORD   AND  UPDATE  OFT </t>
  </si>
  <si>
    <t xml:space="preserve">BP -  142/87 ,  125/89 ,  151/88  PR - 88 - (80 17 148 / 98) </t>
  </si>
  <si>
    <t xml:space="preserve">ENALAPRIL 5 MG PO BID , AMLODIPINE 10 M GPO DAILY -  REFILL AND APPT  AFTER 2 MONTH  WITH RFT </t>
  </si>
  <si>
    <t xml:space="preserve">Known HTN on Amlodipin 10mg PO daily, Enalapril 5mg PO daily P2=BPH ON  FOLLOW UP AT UROLOGY SIDE </t>
  </si>
  <si>
    <t xml:space="preserve">BP-179 / 105mmHg   PR-114b/m_x000D_
</t>
  </si>
  <si>
    <t>-Make Enalapril 15mg po bid_x000D_
-Update RFT,Electrolyte.</t>
  </si>
  <si>
    <t>Left side Hemiparesis 2ry to Hemorrhagic Stroke + Acute symptomatic Sz+ HTN ON amlodipine 10mg po daily, enalapril 10mg po bid, HCT 25mg po daily valproate 200mg po bd, carbamazepine 200mg po tid</t>
  </si>
  <si>
    <t>LEFT BREAST PAIN OF 1 WEEK DURATIO N</t>
  </si>
  <si>
    <t>type 2 diabetes mellitus stage 1 hypertension Rx- METFORMIN 1GMBID GLIBENCLAMIDE 5/10</t>
  </si>
  <si>
    <t xml:space="preserve">soar throat with intermittent productive cough with thick whitish sputum of 1 mon duration. No Chest pain, Fever, SOB, or body swelling </t>
  </si>
  <si>
    <t>BP=145/95, PR=90_x000D_
HBPM=130-140/70-90_x000D_
HEENT= erythematous throat with thick phlegm</t>
  </si>
  <si>
    <t xml:space="preserve">HTN( Fair BP) + ? Chronic Laryngitis </t>
  </si>
  <si>
    <t>Enalapril 5 mg po/d, Amlodipine 5 mg po/d_x000D_
Azithromycin 500mg po/d for 3 days</t>
  </si>
  <si>
    <t>P=HTN on Enalapril 5 mg po/d, Amlodipine 5 mg po/d</t>
  </si>
  <si>
    <t xml:space="preserve">COMPLAIN  DYSUREA  WITH  LOWER  BACK PAIN </t>
  </si>
  <si>
    <t xml:space="preserve">BP  112/78   110/96   117/77 </t>
  </si>
  <si>
    <t>GOOD  HTN  CONTROLL +?UTI+?CYSTITIS</t>
  </si>
  <si>
    <t xml:space="preserve">SEND  CBC  OFT   ABDOMENOPELVIC  U/S </t>
  </si>
  <si>
    <t xml:space="preserve"> Known Hypertensive + R/o Lt Nephrolithiasis +?UTI + PN</t>
  </si>
  <si>
    <t>BP-128 / 75mmHg   PR-63b/m</t>
  </si>
  <si>
    <t>He discontinued all his medications and follow up</t>
  </si>
  <si>
    <t>G/App- CSL_x000D_
V/S -  BP=170/105  PR= 90/min RR=16/min  SaO2=95%Off O2_x000D_
Chest- basal decreased air entery_x000D_
MSS- grade 2 pretibial pitting edemna_x000D_
CNS-COTPP</t>
  </si>
  <si>
    <t xml:space="preserve">Ass't-HHD +Poorly controlled HYPERTENSION +KNOWN DM +CKD (Last eGFR= 12) + 2o TO ? Diabetic nephropathy R/O HIVAN +KNOWN RVI NOT on HAART and NOT ON ANY MEDICATION_x000D_
 </t>
  </si>
  <si>
    <t>Plan -Update CBC , RFT, Electrolytes, _x000D_
       - Refile medications_x000D_
       - Link to Renal clinic</t>
  </si>
  <si>
    <t>P1-HHD_x000D_
P2-Poorly controlled HYPERTENSION P3-KNOWN DM _x000D_
-NOT ON ANY MEDICATION_x000D_
P4- CKD (Last eGFR= 12) + 2o TO ? Diabetic nephropathy R/O HIVAN _x000D_
P5-KNOWN RVI NOT on HAART      P6 -MODERATE ANEMIA 2NDARY TO ?ACD_x000D_
Subj- SOB on exertion_x000D_
       - bilateral leg swelling</t>
  </si>
  <si>
    <t>PATIENT NO AVAILABLE AT TIME OF REFILL(MEDICATION  PRESCRIBED FOR ATTENDANT0</t>
  </si>
  <si>
    <t xml:space="preserve">COMPLAIN STILL NUMBNESS  TO  ALL EXTRIMITIES  AND  FILL PAIN  WHILE  SHE  DISCONTINUE  VITAMIN  D  AND  CALCIUM  SUPPLMENT </t>
  </si>
  <si>
    <t xml:space="preserve">FBS  120,110,97   </t>
  </si>
  <si>
    <t>CONTROLLED    T2DM  +?HYPOPARATHYROIISM?</t>
  </si>
  <si>
    <t>REFILL  AND  APPOINT  AFTER 2  MONTH  WITH  SEREAL  FB  RECORD  AND  LINK  TO  ENDOCRINOLOGIST</t>
  </si>
  <si>
    <t>FBS-  235 - 245 -250</t>
  </si>
  <si>
    <t xml:space="preserve">22/14 IU SC BID - APPT AFTER 1 MONTH WITH SERIAL FBS - ADVICE ON DIET </t>
  </si>
  <si>
    <t xml:space="preserve">TYPE 1 DM ON NPH - 20/10 IU SC BID </t>
  </si>
  <si>
    <t xml:space="preserve">no new complaint                                             </t>
  </si>
  <si>
    <t>BP= 162 / 86_x000D_
HbA1C= 7.7</t>
  </si>
  <si>
    <t xml:space="preserve">fairly controlled T2DM </t>
  </si>
  <si>
    <t>NPH escalated  _x000D_
refill_x000D_
RTC- 3/12 ( serial BP, FBS)</t>
  </si>
  <si>
    <t>right flank pain of 3 months</t>
  </si>
  <si>
    <t xml:space="preserve">BP= 133 / 83   PR=96 RR=17 </t>
  </si>
  <si>
    <t xml:space="preserve">P1= Rheumatoid Arthritis </t>
  </si>
  <si>
    <t>P1= RA _x000D_
on methotrexate 7.5 mg po weekly, folic acid 5 mg po every other day.On Amitriptyline 50 mg po nocturnal.</t>
  </si>
  <si>
    <t>skin rash on forhead and malar area</t>
  </si>
  <si>
    <t>G/App- well looking_x000D_
V/S- PR=76 RR=17 BP=103 / 69 _x000D_
P/E- Unremarcable</t>
  </si>
  <si>
    <t>Ass;t- SAme + near target INR</t>
  </si>
  <si>
    <t>Plan - Refile medications</t>
  </si>
  <si>
    <t>P1:intestinal TB (on ANTI TB 4 MONTH) _x000D_
P2:chronic DVT( 5 MONTHS) _x000D_
P3:?IBD/CROHNS DISEASE _x000D_
ON - ANIT TB and PYIDOXIE _x000D_
-WARFARIN 12.5mg PO for 2 days then 10mg alternatively _x000D_
_x000D_
Updated INR= 1.95</t>
  </si>
  <si>
    <t>he claim intermittent Lt lower chest pain w/c was not related to activity for the past 1 yr. NO SOB, body swelling , Orthopenia or PND_x000D_
He has also claim epigastric burning pain with water brash of 2 wks duration. He has a hx of intermittent Epigastric pain for the past 15 yrs &amp; Rxed for the last time 3 yrs bck</t>
  </si>
  <si>
    <t>BP=130 / 70 PR=80, regular_x000D_
HgA1c=6.2%</t>
  </si>
  <si>
    <t xml:space="preserve">Controlled HTTN + T2 DM( good glycemic control) + ? GERD </t>
  </si>
  <si>
    <t>HCT 25 mg po daily, Metoprolol 25 mg po daily, MTF 500 mg po BID and Atrovastatin 20 mg po daily, ASA 81 mg po/d, Pantoprazole 40 mg po/d for 2 wks</t>
  </si>
  <si>
    <t xml:space="preserve">P1=known HTN ( for 20 yrs) on HCT 25 mg po daily, Metoprolol 25 mg po daily _x000D_
P2= known T2DM( for 3 yrs) on MTF 500 mg po BID and Atrovastatin 20 mg po daily, ASA 81 mg po/d </t>
  </si>
  <si>
    <t>refill medication_x000D_
send for RFT and LFT, CBC</t>
  </si>
  <si>
    <t xml:space="preserve">TINGLIGN AD NUBMING SENSATION  &gt; EXTERMITES </t>
  </si>
  <si>
    <t xml:space="preserve">BP -120/80 </t>
  </si>
  <si>
    <t xml:space="preserve">SEND RF , PREGABALIN 150 MG PO DAILY , - SEE MANAGEMENT - 2 WEEKS APPT            </t>
  </si>
  <si>
    <t xml:space="preserve">PN +Bilateral early knee OA- ON AMT 25 MG PO DAILY ,  NEUROBION 1 TAB </t>
  </si>
  <si>
    <t>COMPLAIN LIGHT HEADEDNESS WITH NAUSEA</t>
  </si>
  <si>
    <t>FBS 128120,144 BP 132/82 HEMOG A1C 7.9</t>
  </si>
  <si>
    <t>GOOD DM CONTROLL+?VERTIGO</t>
  </si>
  <si>
    <t>REFILL AND APPOINT AFTER 3 MONTH WITH SEREAL FBS RECORD AND UPDATE OFT</t>
  </si>
  <si>
    <t>BP- 128 / 74_x000D_
PR- 58</t>
  </si>
  <si>
    <t xml:space="preserve">well controlled                                    </t>
  </si>
  <si>
    <t>Refill_x000D_
rtc- 3/12</t>
  </si>
  <si>
    <t>PR-76 RR- 17 BP- 149 / 77 T- 36, RBS-NOT RECORDED</t>
  </si>
  <si>
    <t xml:space="preserve">T2 -DM + HTN ( SUBOPTHEMIAL CONTROLLED) </t>
  </si>
  <si>
    <t xml:space="preserve">CBC, OFT, ELCTROLYTE, HA1C, REFILL MEDS &amp; APPOINT HER AFTER 3MONTHS </t>
  </si>
  <si>
    <t>P1= TYPE II DM P2=HTN on NPH 14IU SC DAILY Morning MTF 500 MG PO DAILY Nocturnal AMLODPINE 10 MG PO DAILY ,</t>
  </si>
  <si>
    <t xml:space="preserve">BP-101 / 52mmHg   PR-94b/m </t>
  </si>
  <si>
    <t>-Make frusemide 20mg po daily_x000D_
-Update RFT,Serum electrolyte and Lipid profile .</t>
  </si>
  <si>
    <t>P1- Corpulmonale sec to Chronic PTE P2- Hypertension - P3- Dyslipidemia on - furosemide 40mg PO daily., HCT-12.5MG PO/D RIVAROXABAN 12.5 MG PO/D - Atorvastatin 20mg PO daily home oxygen therapy</t>
  </si>
  <si>
    <t xml:space="preserve">BP= 115 / 72   PR= 96  RR=17 _x000D_
recorded FBS= 130, 125, 140, 160, </t>
  </si>
  <si>
    <t>P1= T2DM _x000D_
on metformin 500 mg po daily and NPH 38/26 iu SC BID</t>
  </si>
  <si>
    <t xml:space="preserve">LEFT SHOULDER NUBMING TYPE OF PAIN - </t>
  </si>
  <si>
    <t xml:space="preserve">FBS- 129-  149 - 132 </t>
  </si>
  <si>
    <t xml:space="preserve">UPDATE INX , SEND HGA1C , SEND LEFT SHOULER XRAY </t>
  </si>
  <si>
    <t xml:space="preserve">T2DM on metformin 500 mg po bid , DAONIL 5 MG PO DAILY </t>
  </si>
  <si>
    <t xml:space="preserve">BP= 136 / 88    PR=97 RR=17_x000D_
recorded FBS= 149, 130, 160, 170, 138 </t>
  </si>
  <si>
    <t>P1= fairly controlled T2DM</t>
  </si>
  <si>
    <t>P1= T2DM_x000D_
 on NPH 34/24 IU SC BID</t>
  </si>
  <si>
    <t xml:space="preserve">COMPLAIN   ITCHING  SENSATION  TO  HER  VAGINA  </t>
  </si>
  <si>
    <t xml:space="preserve">BP  120/96  FBS   120,80  125   110 </t>
  </si>
  <si>
    <t xml:space="preserve">CONTROLLED  T2DM  +HTN+FUNGAL  INFECTION  </t>
  </si>
  <si>
    <t xml:space="preserve">REFILL AND  APPOINT  AFTER   2  MONTH  AND  GIVE  CLOTRIMAZOLE  CREAM  BID  </t>
  </si>
  <si>
    <t>fairly controlled T2DM+HTN</t>
  </si>
  <si>
    <t>HTN on losartan 50 mg po/day +CAP</t>
  </si>
  <si>
    <t xml:space="preserve">PRODUCTIVE COUGH OF BLOOD TINGLED SPUTUM 1 WEEK ,worsening of SOB,EASY FATIGABLITY, WITH MINIMAL EXCERTION </t>
  </si>
  <si>
    <t xml:space="preserve">100 17 BP=130 / 54 36 FBS--95_x000D_
resp-dec air entry over middle 1/3 </t>
  </si>
  <si>
    <t>T2DM (??CONTROL) + HTN(SUB OPTIMAL) +  HFpEF + AFIB + CKD 2RY ??D.Nphropathy</t>
  </si>
  <si>
    <t>NPH10 IU am , MTF 500mg po BID Loasartan 100mg po per day, lasix 40mg po daily , Atorvastatin 20 mg po/d, ASPRIN 81 MG PO DALY</t>
  </si>
  <si>
    <t>T2DM for the last 12 years + HTN for the last 10 years + sub optimal bp control + HFpEF + Afib (CHA2DS2-VASc score of 5) on NPH10 IU am , MTF 500mg po BID Loasartan 100mg po per day, lasix 40mg po daily , Atorvastatin 20 mg po/d,ASPRIN 81 MG PO DAILY_x000D_
_x000D_
(17-04-2016)_x000D_
rft--Cr: 1.5_x000D_
INV--ECG: LVH ECHO: Dilated left atrium, mild secondary MR, mild TR and mild pulmonary HTN</t>
  </si>
  <si>
    <t xml:space="preserve">SYMBICORT  2 PUFF DAILY - APPT AFTER 2 MONTHS </t>
  </si>
  <si>
    <t xml:space="preserve">Bronchial Asthma ON SALBUTAMOL  4 PUFFSPRN  , BECLOMETHASONE 2 PUFFS (UNAVALABLE ) </t>
  </si>
  <si>
    <t>BP=161 / 78, PR=81_x000D_
HBPM=120*128/70-74</t>
  </si>
  <si>
    <t xml:space="preserve">CHTN +? White coat HTN </t>
  </si>
  <si>
    <t>HCT 25 mg/day, amlodipine 5 mg po daily</t>
  </si>
  <si>
    <t>P=HTN( for 9 yrs) + ? HHD; on HCT 25 mg/day, amlodipine 5 mg po daily</t>
  </si>
  <si>
    <t xml:space="preserve">BP=103 / 62 _x000D_
PR- 67_x000D_
</t>
  </si>
  <si>
    <t>p1=T2 DM (4 yrs) p2=STEMI / anterolateral / p3= Gouty arthritis on- -MTF 1000mg PO BID -Daonil 10mg po/d -ASA 81MG PO DAILY -Metoprolol 25mg PO BID -Lasix 40 MG PO/D , -Spironolactone 25mg po/d -Atorvastatin 40x1, -Allopurinol 100x1, -Dapagliflozin 10mg po daily, enalapril 5 mg po daily</t>
  </si>
  <si>
    <t>T2DM for the last 12 years + HTN for the last 10 years + sub optimal bp control + HFpEF + Afib (CHA2DS2-VASc score of 5) on NPH10 IU am , MTF 500mg po BID Loasartan 100mg po per day, lasix 40mg po daily , Atorvastatin 20 mg po/d,ASPRIN 81 MG PO DAILY,_x000D_
_x000D_
(17-04-2016)_x000D_
rft--Cr: 1.5_x000D_
INV--ECG: LVH ECHO: Dilated left atrium, mild secondary MR, mild TR and mild pulmonary HTN</t>
  </si>
  <si>
    <t>PR- 55( IR,IR) RR- 17 BP- 127 / 62 T- 36, SCR-1.03 MG/DL ,  BUN-29, K-5.2</t>
  </si>
  <si>
    <t>IHD+ HTN+ ? A.FIB</t>
  </si>
  <si>
    <t>CBC, U/A, OFT, ECG, ECHO &amp; REFILL MEDS &amp; APPOINT AFTER 2MONTHS</t>
  </si>
  <si>
    <t>P1- IHD + P2- HTN ON: ASA 81 MG PO DAILY AND ATEROZ 20 MG PO DAILY, ENALAPRIL 2.5 MG/D</t>
  </si>
  <si>
    <t xml:space="preserve">easy fatigabilty of 4 years duration_x000D_
</t>
  </si>
  <si>
    <t xml:space="preserve">BP= 147 / 73    PR=83 RR= 17 </t>
  </si>
  <si>
    <t xml:space="preserve">P1; Known HTN_x000D_
P2= NYHA CLASS 2 AHA Stage C HFpEF 2ndry to ? HHD </t>
  </si>
  <si>
    <t>P1; Known HTN_x000D_
P2= NYHA CLASS 2 AHA Stage C HFpEF 2ndry to ? HHD _x000D_
 on enalapril 15mg po qd, carvedilol 6.25mg po BID, amlodipine 10mg po qd</t>
  </si>
  <si>
    <t>BP-148 / 70mmHg    PR-76 b/m</t>
  </si>
  <si>
    <t xml:space="preserve">BP-78 17 128 / 79_x000D_
 ECHO - AAA, EF - 60 %( 2020/06 ) </t>
  </si>
  <si>
    <t xml:space="preserve">LINK  TO MRC - 1 MONTH - REFILL </t>
  </si>
  <si>
    <t xml:space="preserve">Grade II Internal hemorriod + PERIPHERAL NEUROPATHYON AMT - 25 MG PO DAILY +?AAA- ON METOPROLOL  25 MG PO DAILY , </t>
  </si>
  <si>
    <t>75 17 BP--100 / 80 36 FBS-118</t>
  </si>
  <si>
    <t>T2DM (??FAIR CONTROL)</t>
  </si>
  <si>
    <t>MTF 500 MG PO/DAY,ATROVA 20 MG PO DAILY,</t>
  </si>
  <si>
    <t>P1= T2DM MTF 500 MG PO/DAY,ATROVA 20 MG PO DAILY</t>
  </si>
  <si>
    <t xml:space="preserve">COMPLAIN  DYSUREA   WITH  FEVER    </t>
  </si>
  <si>
    <t>THE  SAME+UTI</t>
  </si>
  <si>
    <t xml:space="preserve">SEND  CBC ,U/A  </t>
  </si>
  <si>
    <t xml:space="preserve">T2DM  ON  NPH  12/10  </t>
  </si>
  <si>
    <t>no chest pain, SOB, body swelling , no hotness during cold environment</t>
  </si>
  <si>
    <t>BP=119 / 74 PR=116, regular_x000D_
FBS=110-120</t>
  </si>
  <si>
    <t xml:space="preserve">T2 DM( Good glycemic control) + Tachycardia 2 to ? </t>
  </si>
  <si>
    <t>NPH 30/20 IU SC BID, Atrovastatin 20 mg po/d_x000D_
Send TSH, Repeat RFT, serum ele</t>
  </si>
  <si>
    <t>P=T2 DM( for &gt; 10 yrs &amp; on Insulin for the last 5 yrs) on NPH 30/20 IU SC BID, Atrovastatin 20 mg po/d</t>
  </si>
  <si>
    <t xml:space="preserve">INTERMITTENT BILATERAL LOWER EXT. TINGLING SENSATION </t>
  </si>
  <si>
    <t xml:space="preserve">PR- 61 RR- 17 BP- 111 / 66 T-36, FBS- 120-160 </t>
  </si>
  <si>
    <t>POORLY CONTROLLED T2 DM + DM PN</t>
  </si>
  <si>
    <t>HA1C, LIPID PROFILE, MTF 1G PO BID, GABAPENTIN 75 MG PO/D, AAPPOINT HIM AFTE 3MONTHS</t>
  </si>
  <si>
    <t>P- TYPE II DM MTF 1000 MG PO DAILY AND NPH 18/10 IU SC AM/PM Atorvastatin 20 mg daily.</t>
  </si>
  <si>
    <t>Nausea and joint pain.</t>
  </si>
  <si>
    <t>BP-117 / 70mmHg    PR-93b/m</t>
  </si>
  <si>
    <t>BP110 / 72, PR=87_x000D_
FBS=145</t>
  </si>
  <si>
    <t>T2 DM( fair glycemic control)</t>
  </si>
  <si>
    <t xml:space="preserve">MTF 1.5/1 gm PO BID , DAONIL 10 MG PO BID, Atrovastatin 20 mg po/d_x000D_
Appt with HgA1c </t>
  </si>
  <si>
    <t>P=T2 DM( for 3 yrs) ON MTF 1.5/1 gm PO BID , DAONIL 10 MG PO BID</t>
  </si>
  <si>
    <t xml:space="preserve">PR-102 17 BP=169 / 89,HEALTH CENTER (128-140/57-61 MMHG) T36   FBS--121,129,136 </t>
  </si>
  <si>
    <t>HTN(FAIR CONRTOL) + T2 DM(SUB OPTIMAL)</t>
  </si>
  <si>
    <t>LOSARTAN 50 MG PO DAILY,HCT 25 MG PO D, MTF 1 GM PO DILYLY, GLIBENCLAMIDE 10 MG PO BID,ATROVA 20 MG PO D, ADD OMEPROZOLE 20 MG PO BID FOR 2 WKS</t>
  </si>
  <si>
    <t>HTN + T2 DM ON LOSARTAN 50 MG PO DAILY,HCT 25 MG PO D, MTF 1 GM PO DILYLY, GLIBENCLAMIDE 10 MG PO BID,ATROVA 20 MG PO D</t>
  </si>
  <si>
    <t xml:space="preserve">No new complaints                   </t>
  </si>
  <si>
    <t>BP- 149 / 101</t>
  </si>
  <si>
    <t>add MTF_x000D_
RTC- 3 WEEKS</t>
  </si>
  <si>
    <t>ewly dx' d Type 2 DM + HTN  on NPH 30/20 atrovastatin 20 mg po/d, MTF 500 MG po BID,  HGA1C= 9.9</t>
  </si>
  <si>
    <t>bp  131/36  130/60   109/55  124/88</t>
  </si>
  <si>
    <t>controlled  HTN +?HHD</t>
  </si>
  <si>
    <t>REFILL  AND  UPDATE   OFT  AND  SEND  SERUM  VITAMIN  D</t>
  </si>
  <si>
    <t>BP-120 / 80mmHg    PR-80b/m</t>
  </si>
  <si>
    <t>-Do A1C and _x000D_
-Guaifenesin syrup .</t>
  </si>
  <si>
    <t xml:space="preserve">bp- 150/90                        </t>
  </si>
  <si>
    <t>BP= 93 17 146 / 93_x000D_
recorded FBS= 149, 145, 140, 160</t>
  </si>
  <si>
    <t xml:space="preserve">P=Type 2 DM; </t>
  </si>
  <si>
    <t>P=T2DM; _x000D_
on MTF 1000 mg po bid, Daonil 10 mg po bid and Atrovastatin 20 mg po/d</t>
  </si>
  <si>
    <t>PR-101 RR-17 BP=169 / 110 T-- 36  FBS-158</t>
  </si>
  <si>
    <t>T2 DM + HTN (POOR COMPLAINT)</t>
  </si>
  <si>
    <t>NPH 24/18 IU ,INITIATE ENALAPRIL 5 MG PO DAILY ,ATROVASATATIN 20 MG PO DAILY</t>
  </si>
  <si>
    <t xml:space="preserve">BP  133/82  FBS  146   116   126  </t>
  </si>
  <si>
    <t xml:space="preserve">BP= 122 / 67                                        </t>
  </si>
  <si>
    <t>rEFILL_x000D_
rtc- 3/12</t>
  </si>
  <si>
    <t>HTN+HYPOTHYROIDISM ON LEVOTYROXINE 50 MCG PO/DAY AND AMLODIPINE 10 MG PO/DAY...invn=TSH=0.104 L ,free T3=2.5 N,free (T4=0.94 N( done 3 month back)</t>
  </si>
  <si>
    <t xml:space="preserve">G/App- well looking_x000D_
V/S - BP= 60/55  PR=67/min   SaO2=91% Off O2_x000D_
Chest- clear_x000D_
Mss/Int - no edema_x000D_
CNS - COTPP </t>
  </si>
  <si>
    <t>Ass't - Dilated cardiomyopathy with reduced EF(EF 25-30%) + Old Cardioembolic stroke + Pulm Htn + target INR</t>
  </si>
  <si>
    <t>P1-Dilated cardiomyopathy with reduced EF(EF 25-30%) _x000D_
P2-Old Cardioembolic stroke _x000D_
P3-Pulm Htn ON SPIRONOLACTONE 25mg PO DAILY WARFARINE 5mg PO DAILY ENALAPRIL 2.5mg PO BID METOPROLOL 25mg PO BID_x000D_
Updated INR= 2.14</t>
  </si>
  <si>
    <t xml:space="preserve">G/App- well looking_x000D_
V/S - BP= 90/55  PR=67/min   SaO2=91% Off O2_x000D_
Chest- clear_x000D_
Mss/Int - no edema_x000D_
CNS - COTPP </t>
  </si>
  <si>
    <t>COMPLAINING  BLEEDING PER NOSE, BLOOD TINGED SPUTUM  DUE TO SHE TOOK THE WARFARINE IN APPROPRIATELY</t>
  </si>
  <si>
    <t>PR-80 RR-17 BP-108 / 72 T- 36, INR- 2.7</t>
  </si>
  <si>
    <t>SAME+ 1st TMPx+ WARFARIN ASSOCIATED BLEEDING</t>
  </si>
  <si>
    <t xml:space="preserve">CBC, INR, HOLD WATFARIN , SEE HER TOMORROW </t>
  </si>
  <si>
    <t>BP-84 / 62mmHg    PR-73b/m_x000D_
INR-1.65</t>
  </si>
  <si>
    <t>-Make Warfarin7.5mg 5x/week and 5mg 2x/week.</t>
  </si>
  <si>
    <t>87 17 BP-138 / 78 36  FBS--125,162 MG/DL</t>
  </si>
  <si>
    <t>T2 DM(SUB OPTIMAL)</t>
  </si>
  <si>
    <t>MTF 1.5/1 Gm po BID; Daonil 5 mg po bid,HGA1C AT NXT VISIT</t>
  </si>
  <si>
    <t>P=T2 DM; on MTF 1.5/1 Gm po BID; Daonil 5 mg po bid</t>
  </si>
  <si>
    <t>she has chest pain and sob intermittently she has no orthopenia no body swelling.</t>
  </si>
  <si>
    <t>same as above+ IHD</t>
  </si>
  <si>
    <t>do cbc oft cxr and ecg</t>
  </si>
  <si>
    <t>p=ischemic stroke on ASA, AMLODIPINE AND atorvastatin</t>
  </si>
  <si>
    <t>P=T2 DM; on MTF 1.5/1 Gm po BID; Daonil 10 mg po bid</t>
  </si>
  <si>
    <t xml:space="preserve">He has productive cough with whitish sputum for the past 1 mon. No fever, chills, rigor, Wt loss or night sweat. he claim intermittent Hypoglycemic sxs over night around 2 AM_x000D_
decreased hearing of 6 mons duration. </t>
  </si>
  <si>
    <t>BP=158/78, PR=64_x000D_
HBPM= 139-154/75-98_x000D_
FBS=141_x000D_
Ix on 5/1/24=&gt; Cr=1.1[Lab ref=0.74-1.35], BUN=12HgA1c=8.9%</t>
  </si>
  <si>
    <t>T2 DM( Poor glycemic control) + Uncontrolled HTN + Dyslipidemia + ? Wax impaction</t>
  </si>
  <si>
    <t>Decreased NPH=32/18 AM/PM, INC MTF 850 mg po NOCT, INC. Enalapril 10/15 mg po BID, amlodipine 10mg po daily, Atorvastatin 20 mg po/d_x000D_
Link to ENT</t>
  </si>
  <si>
    <t>P=T2 DM( for 32 yrs) on medication for the Last 27 yrs) + HTN + Dyslipidemia; on NPH=34/20 iu sc bid[ But he took NPH=32/20 AM/PM for the last 2 mons b/c he had hypoglycemic Sxs when he took NPH 34 AM w/c was relived after he started to take NPH 32AM] , MTF 500 mg po/d, Enalapril 10 mg po BID, amlodipine 10mg po daily, Atorvastatin 20 mg po/d</t>
  </si>
  <si>
    <t xml:space="preserve">COMPLAIN    NUMBNESS TO  ALL  XTRIMITIES  </t>
  </si>
  <si>
    <t>THE  SAME+PN?</t>
  </si>
  <si>
    <t xml:space="preserve">SEND  FBS ,LIPID PROFILE ELECTROLYTE  </t>
  </si>
  <si>
    <t>138 17 BP-116 / 74 36FBS--120-130</t>
  </si>
  <si>
    <t>TYPE 2 (FAIR CONTROL)</t>
  </si>
  <si>
    <t>REFILL MEDICATIONS,HGA1C AT NXT VISIT</t>
  </si>
  <si>
    <t>Type 2 diabetes mellitus ON NPH 14/4 IU</t>
  </si>
  <si>
    <t>PR-85 RR-17 BP- 117 / 74 T- 36, INR-2.18</t>
  </si>
  <si>
    <t>THERAPUTIC INR RANGE</t>
  </si>
  <si>
    <t>CBC, INR, REFILL MEDS &amp; APPOINT HER AFTER 1MONTH</t>
  </si>
  <si>
    <t>p1=PROVOKED  Left lower extremity proximal and distal DVT on warfarin with INR=2.65</t>
  </si>
  <si>
    <t>bp - 75 17 152 / 83</t>
  </si>
  <si>
    <t xml:space="preserve">HTN ON ENALAPRIL 10 MGPO  BID AND FOLLOW UP AT HC Degenertaive spondylosis  ON DICLO-GEL INTERMITENTLY , </t>
  </si>
  <si>
    <t>NO NEW COMPLAI N</t>
  </si>
  <si>
    <t xml:space="preserve">BP  139/73     FBS  108   </t>
  </si>
  <si>
    <t xml:space="preserve">REFILL AN  APPOINT  AFTER  3 MONTH  WITH SERAL  FS RECORD  </t>
  </si>
  <si>
    <t>BP- 132 / 94_x000D_
 HbA1C (9.8 ) but FBS RANGES FROM 125- 205</t>
  </si>
  <si>
    <t>WELL CONTROLLED BP+  fluctuating glycemia</t>
  </si>
  <si>
    <t xml:space="preserve">Left leg inability to move of 15 days duration_x000D_
Venous doppler of legs shows left posterior lateral segment of calf DVT </t>
  </si>
  <si>
    <t xml:space="preserve">BP= 140 / 64  PR=107 RR=17 </t>
  </si>
  <si>
    <t>P1=HTN ( for the past 1 yr) + _x000D_
P2= Cardiac disease 2ry to degenerative Aortic And Mitrial valve sclerosis _x000D_
P3= ? Chronic Lt leg DVT</t>
  </si>
  <si>
    <t>P1=HTN ( for the past 1 yr) + _x000D_
P2= Cardiac disease 2ry to degenerative Aortic And Mitrial valve sclerosis &amp;lt; Moderate AR , Mild LVH; _x000D_
on enalapril 5mg po BID, metoprolol 25 mg po/d</t>
  </si>
  <si>
    <t>BP-133 / 88mmHg   PR-54b/m</t>
  </si>
  <si>
    <t>-To R/O IHD</t>
  </si>
  <si>
    <t xml:space="preserve">Echo, ECG </t>
  </si>
  <si>
    <t>Refill medication_x000D_
add atorvastatin 20 mg po QD</t>
  </si>
  <si>
    <t>LOWER  BACK PAIN     WITH  DYSUREA</t>
  </si>
  <si>
    <t>THE SMAE+UTI</t>
  </si>
  <si>
    <t>SEND    U/A</t>
  </si>
  <si>
    <t>controlled nephrotic syndrome+ tooth pain</t>
  </si>
  <si>
    <t>- has lower back pain and burning sensation_x000D_
- No dyspeptic symptoms</t>
  </si>
  <si>
    <t xml:space="preserve">G/App- comfortable_x000D_
V/S PR=84 RR=17 BP=108 / 72    SaO2=95% Off O2_x000D_
</t>
  </si>
  <si>
    <t xml:space="preserve">Ass't - Controlled HTN + old stroke </t>
  </si>
  <si>
    <t>Plan- Make Atrovastatin 20mg every other day_x000D_
        - Refile others</t>
  </si>
  <si>
    <t>P1 - Known HTN _x000D_
P2 - Old hemorrhagic stroke _x000D_
P3: UGIB 2ry to Cameroon ulcer(Forrest class IB)_x000D_
- Amlodipine 5mg PO daily _x000D_
-Atorvastatin 20mg PO daily _x000D_
 -Omeprazoole 20mg PO PRN_x000D_
Ix FBS= 117, _x000D_
    TG=143, Cholestrole=184, _x000D_
    HDL=32, LDL=50</t>
  </si>
  <si>
    <t>NO NEW COMPLAINT _x000D_
- CLAIMS ALLEGIC REACTION TO MTF ?</t>
  </si>
  <si>
    <t xml:space="preserve">FBS -  130 - 140 -  HGA1C - 6.8 A MONTH BACK _x000D_
 BP -  126 / 74 PR - 84 </t>
  </si>
  <si>
    <t xml:space="preserve">DAONIL 5 MG PO DAILY - APPT AFTER 1 MONTH </t>
  </si>
  <si>
    <t>T2DM NOT ON RX &gt; 1 MONTH +HYPERLIPEDEMIA ON Atrovastatin - 20mg</t>
  </si>
  <si>
    <t>PR-74 PR-17 BP- 123 / 83 T- 36</t>
  </si>
  <si>
    <t xml:space="preserve">MILD PERSISTENT B.ASTHMA+HFrEF 2RY TO IHD PT+anterior STEMI </t>
  </si>
  <si>
    <t>OFT, ECG, REFILL MEDS &amp; APPOINT HIM AFTER 3 MONTHS</t>
  </si>
  <si>
    <t>P- KNOWN B. ASTHMA + HFrEF 2RY TO IHD PT+anterior STEMI ON METOPROLOL 25MG PO BID ATROVASTATIN 40MG PO DAILYASA 81MG PO DAILY LASIX 40MG PO DAILYSPIRONOLCTONE 25MG PO DAILYENALAPRIL 2.5MG PO DAILY SALBTAMOL PUFF PRN</t>
  </si>
  <si>
    <t xml:space="preserve">BP= 145 / 98   PR=104 RR= 17_x000D_
recorded FBS= 191, 204_x000D_
recorded BP= 125/80, 130/83  </t>
  </si>
  <si>
    <t xml:space="preserve">P1: T2DM _x000D_
P2: erectile dysfunction _x000D_
P3: PN + Knee OA + Lumbar spondylosis_x000D_
p4: Newly HTN </t>
  </si>
  <si>
    <t xml:space="preserve">P1: T2DM _x000D_
P2: erectile dysfunction _x000D_
P3: PN + Knee OA + Lumbar spondylosis_x000D_
p4: Newly HTN _x000D_
on enalapril 10/5mg po BID, AMT 25mg po daily, MTF 500mg po BID </t>
  </si>
  <si>
    <t xml:space="preserve">Ass't - Controlled HTN + old stroke + Prediabetes </t>
  </si>
  <si>
    <t xml:space="preserve">P1: T2DM _x000D_
P2: erectile dysfunction _x000D_
P3: PN + Knee OA + Lumbar spondylosis_x000D_
p4: Newly HTN _x000D_
on enalapril 10/5mg po BID, AMT 25mg po daily, MTF 500mg po BID, atorvastatin 20mg po QD </t>
  </si>
  <si>
    <t>Lt side extremity burning pain of 2 mons duration</t>
  </si>
  <si>
    <t>BP=124 / 67  PR=107 _x000D_
FBS=162-12592-120; RBS before dinner= 100-145</t>
  </si>
  <si>
    <t xml:space="preserve">TI DM( fair Glycemic control) + OLD HS + Controlled HTN + ? PN </t>
  </si>
  <si>
    <t xml:space="preserve">NPH 40/20 AM/PM, Amlodipine 10mg po daily, Enalapril 10 mg po/d, Pregabalin 75 mg po bid _x000D_
LSM advised   </t>
  </si>
  <si>
    <t>P1- Known TI DM( for 27 yrs) on NPH 40/20 AM/PM  _x000D_
P2- Left hemiparesis 2ndry to Hemorrhagic stroke _x000D_
P3-Newly diagnosed HTN On Amlodipine 10mg po daily, Enalapril 10 mg po/d - Pregabalin 75 mg po daily</t>
  </si>
  <si>
    <t xml:space="preserve">BP -125/60 - _x000D_
 TFT -  TSH - 2.63 , T4 - 158.46 , T3 - 1.09 _x000D_
 ECHO -  MILD   LVH - WITH G1 DIASTOLIC DYSFUN  60 % </t>
  </si>
  <si>
    <t xml:space="preserve">APPOINTED TO MRC - ON 8TH 05/16 _x000D_
- LINK TO PHYSIOTHERAPHY </t>
  </si>
  <si>
    <t xml:space="preserve">right sided body weakness secondary to hemorrhagic stroke vs TIA + - Bilateral frontal ossified en-plaque Meningioma[ CT finding] - ON AMLODIPINE - 10 MG PO DAILY , ATROVASTATIN - 40 MGPO DAILY - </t>
  </si>
  <si>
    <t>PATIENT NOT AVAOLABLE,MEDICATION REFILL TO ATTENDANTS</t>
  </si>
  <si>
    <t>T2 dm + ? PAD ( has follow up at BLH) NPH 23/12 iu(but he is taking NPH 24/14 sc am/pm MTF 500 mg po daily ASA 81 mg po/day Atrovastatin 40 mg po/day + BKA done for diabetic foot</t>
  </si>
  <si>
    <t>BP=132 / 74  PR=75_x000D_
FBS=137_x000D_
IXS on 11/1/24=&gt; Cr=1{ lab ref=0.5-1.2], Urea=15.64</t>
  </si>
  <si>
    <t>metformin 500 mg po BID and atrovastatin 20 mg po/d</t>
  </si>
  <si>
    <t>P=T2DM on metformin 500 mg po BID and atrovastatin 20 mg po/d</t>
  </si>
  <si>
    <t>BP=166 / 72  PR=74 RR= 18 _x000D_
Recorded BP =125/70, 110/ 50,</t>
  </si>
  <si>
    <t>P1= HTN_x000D_
on losartan 50 mg po daily</t>
  </si>
  <si>
    <t>BACK PAIN 20 DAYS,DECEREASED HERING</t>
  </si>
  <si>
    <t xml:space="preserve">67 17 BP--126 / 66 36_x000D_
</t>
  </si>
  <si>
    <t>HTN + HHD + DVHD + BACK PAIN</t>
  </si>
  <si>
    <t>CONTINUE MEDICATIONS AND ADD ANTI PAIN,ENCOURAGE HEAT APPLICATION AND BODY MASSAGE</t>
  </si>
  <si>
    <t>joint pain over shoulders, lower back, knees, especially on the left side</t>
  </si>
  <si>
    <t xml:space="preserve">BP= 122 / 74   PR=85 RR= 17 </t>
  </si>
  <si>
    <t xml:space="preserve">P1= HTN _x000D_
P2= PN </t>
  </si>
  <si>
    <t>P1= HTN + _x000D_
P2= PN _x000D_
on Enalapril 5mg po QD,  Amitryptyline 25mg PO PRN and Neurobin 1 tab daily, Diclofenac 50mg po PRN</t>
  </si>
  <si>
    <t>BP- 140 / 97mmHg   PR-77b/m</t>
  </si>
  <si>
    <t>-Advised on LFM .</t>
  </si>
  <si>
    <t>ABDOMINAL U/S - CLD with signs of portal HTN ( splenomegaly and ascites)</t>
  </si>
  <si>
    <t>UPDATE LFT ,SE</t>
  </si>
  <si>
    <t xml:space="preserve">ascites 20 to CLD 20 to ? viral hepatitis ON LASIX 40 MG PO DAILY - SAPIROLACTONE - 100 MG PO DAILY </t>
  </si>
  <si>
    <t>BP=122/81, _x000D_
PR= 90_x000D_
FBS= 111-207</t>
  </si>
  <si>
    <t xml:space="preserve">Poorly controlled TII DM + Controlled HTN + PN  </t>
  </si>
  <si>
    <t>NPH 40/18 IU BID , MTF 850 mg d,  Enalapril 10/5 mg Bid, Amlodipine 5 mg po/d, Enalapril 10/5 mg Bid, Amlodipine 5 mg po/d,  Amitriptyline 25 mg po/d</t>
  </si>
  <si>
    <t>P1= TIIDM on NPH 40/18 IU BID , MTF 500 mg d P2= HTN on Enalapril 10/5 mg Bid, Amlodipine 5 mg po/d P3=PN on Amitriptyline 25 mg po/d</t>
  </si>
  <si>
    <t xml:space="preserve">NO   NEW COMPLAIN   </t>
  </si>
  <si>
    <t>FBS  121 ,102</t>
  </si>
  <si>
    <t>BP= 113/80</t>
  </si>
  <si>
    <t>P = Stage IV breast ca with lung and ovarian seconadies_x000D_
P2= acute proximal dvt of left lower extremity</t>
  </si>
  <si>
    <t xml:space="preserve">P = Stage IV breast ca with lung and ovarian seconadies_x000D_
P2= acute proximal dvt of left lower extremities on rivaroxiban 20 po daily </t>
  </si>
  <si>
    <t>P = Stage IV breast ca with lung and ovarian secondaries_x000D_
P2= acute proximal dvt of left lower extremity</t>
  </si>
  <si>
    <t xml:space="preserve">P = Stage IV breast ca with lung and ovarian secondaries_x000D_
P2= acute proximal dvt of left lower extremities on rivaroxiban 20 po daily </t>
  </si>
  <si>
    <t>FBS- 100- 130-132-147-119-138 _x000D_
 BP -  117 / 69  PR-74</t>
  </si>
  <si>
    <t xml:space="preserve">HTN with HHD + DVHD + Dilated LA + T2DM on Enalapril 5mg po BID, Metformin 500 mg po BID&amp; atrovastatin 20 mg po/day, frusemide 40 mg po/day, AMT 25 mg po/day, MELOXICAM 15 MG PO PRN </t>
  </si>
  <si>
    <t xml:space="preserve">PATEINT NOT AVALIBLE  </t>
  </si>
  <si>
    <t>CONSTIPATION ,INTERMITTENT  TINGLING AND BURNING SENSATION</t>
  </si>
  <si>
    <t>75 17 BP=124 / 86 36</t>
  </si>
  <si>
    <t>left side hemiplegia 2ry to hemorrhagic stroke + HTN(GOOD CONTROL)</t>
  </si>
  <si>
    <t>REFILL MEDICATIONS ,ENCOURAGE ADEQUATE FLUID INTAKE, HIGH FIBER DITE</t>
  </si>
  <si>
    <t>Recurrent shortness of breath/ daily of the past 2 months</t>
  </si>
  <si>
    <t>BP= 144 / 101   PR=65 RR= 32_x000D_
chest= diffuse respiratory wheeze over posterior lung field bilaterally</t>
  </si>
  <si>
    <t>P1= moderate acute E.B.A. ppted by drug discontinuation</t>
  </si>
  <si>
    <t>P1= Bronchial Asthma_x000D_
on salbutamol 4 puffs PRN. Symbicort 1 puff bid</t>
  </si>
  <si>
    <t xml:space="preserve">FBS- 131 - _x000D_
 BP - 162 / 75  PR- 77 ( 120- 130/_x000D_
 ECHO -  MILD LVH -  CALCIFIC AORTIC VALVE CHANGES WITH MILD AR AND G1 LV DIASTOLIC DYSFUN , EF  60 % _x000D_
Lumbar spondylosis(moderate) + L4/L5 (mild anterospondylolisthesis) + L5/S1DDD (moderate to severe) + L5/S1 neural foraminae stenosis(mild) +  Osteoporosis - A YEAR BACK </t>
  </si>
  <si>
    <t xml:space="preserve">TYPE 2DM + HTN W HHD  DM RETINOPATHY </t>
  </si>
  <si>
    <t xml:space="preserve">ADD PPI , ADD LASIX - 40 MG PO DAILY ,  SERIAL BP RECORD  FOR NEXT APPT, </t>
  </si>
  <si>
    <t>T2DM +DM RETINOPATHY P2= HTN +? HHD  + LUMBAR SPONDYLOSIS On MTF 1gm BID, Glibenclemide 10mg BID, HCT 25mg/day and Enalapril 10mg BID</t>
  </si>
  <si>
    <t>P1= moderate acute E.B.A. ppted by drug discontinuation_x000D_
P2= ? CAP</t>
  </si>
  <si>
    <t>Lt knee swelling of 1 mon duration. She had intermittent of Lt knee pain of 3 yrs duration.</t>
  </si>
  <si>
    <t xml:space="preserve">BP=_x000D_
FBS=_x000D_
Knee (right &amp;l eft) X ray=Bilateral Knee OA </t>
  </si>
  <si>
    <t xml:space="preserve">poorly controlled HTN + Poorly controlled T2 DM + Bilateral Knee OA + Cystitis </t>
  </si>
  <si>
    <t xml:space="preserve">HgA1c, ECG, Serial BP, FBS measurement, Link to Orthopedics clinic_x000D_
Ciprofloxacin 500mg po bid for 5 days, Meloxicam 15mg po/d </t>
  </si>
  <si>
    <t>P=poorly controlled HTN + T2DM +? OA of left knee; on MTF 500 mg po/d &amp; Nifedipine 20 mg po/d</t>
  </si>
  <si>
    <t>BP-101 / 62mmHg   PR-81b/m</t>
  </si>
  <si>
    <t>known cardiac patient + left long saphenous vein thrombosis + left arterial occlusisve disease + rt distal atheroscleorsis + bilateral distalk subcutanous edema ASA 81MG ,Atrovaststin 40mg,Enalapril 5mg,Bisoprolol 5mg ,Spironolactone 25mg ,Frusemide 40mg all on daily basis.</t>
  </si>
  <si>
    <t xml:space="preserve">HE  IS  WALKING  WITH  CRANCH    AFTER  CAR  ACCIDENT  </t>
  </si>
  <si>
    <t>back pain of 2 years _x000D_
was admitted to AEOPD for the p1:RVI on HAART p2:moderate anemia secondary to? p3:DVT</t>
  </si>
  <si>
    <t xml:space="preserve">BP= 91 / 57    PR=71 RR=17 </t>
  </si>
  <si>
    <t>P1= chronic thrombus _x000D_
p2=known RVI</t>
  </si>
  <si>
    <t>P1= chronic thrombus _x000D_
p2=known RVI_x000D_
ON warfarin 7.5mg po daily_x000D_
ferrous sulphate 325mg po  TID</t>
  </si>
  <si>
    <t>PR86 RR-17 BP-136 / 95 (HOME-136-156/80-90 MMHG)  T-36  FBS--139,140,145,150,158 MG/DL</t>
  </si>
  <si>
    <t>CONTINUE OMEGA 3,AMLODIPINE 5 MG PO DAILY,MTF AND GLABINCLAMIDE, ADD ENALAPRIL 5 MG PO DDAILY</t>
  </si>
  <si>
    <t>P1= chronic thrombus _x000D_
p2=known RVI_x000D_
P3= ?fibromyalgia</t>
  </si>
  <si>
    <t>Refill medication_x000D_
Restart warfarin with 5 mg po QD and escalate accordingly_x000D_
add multivitamin tab and diclofenac</t>
  </si>
  <si>
    <t xml:space="preserve">Lt lower jaw tooth pain of 3 mons duration. NO ABM </t>
  </si>
  <si>
    <t>BP=108/77, PR=73_x000D_
FBS=98-108</t>
  </si>
  <si>
    <t>T2 DM(Good glycemic control) + Controlled Seizure + Dental carries to r/o pulpitis</t>
  </si>
  <si>
    <t xml:space="preserve">MTF 850 mg po/d, PHB 100mg po BID </t>
  </si>
  <si>
    <t xml:space="preserve">P=T2 DM + seizure disorder; On MTF 850 mg po/d, PHB 100mg po BID </t>
  </si>
  <si>
    <t xml:space="preserve">BP-170 / 91mmHg    PR-94b/m   </t>
  </si>
  <si>
    <t>KNOWN Type 2 DM + KNOWN HTN+3RD DEGREE AV BLOCK HAVING PACEMAKER+ BOO 2RY TO ?BPH</t>
  </si>
  <si>
    <t>P=KNOWN Type 2 DM + KNOWN HTN+3RD DEGREE AV BLOCK HAVING PACEMAKER+ BOO 2RY TO ?BPH</t>
  </si>
  <si>
    <t>no body swelling, Chest pain or SOB</t>
  </si>
  <si>
    <t>BP=115/63, PR=84, regular_x000D_
Ixs on 5/1/2024=&gt;K=3.88, Cr=1[ lab ref=0.67-1.17], Urea=24</t>
  </si>
  <si>
    <t xml:space="preserve">Controlled HTN + DVHD(calcific aortic valve +mild AR +mild AS) </t>
  </si>
  <si>
    <t>atenolol 25 mg po daily, lisinopril 10 mg po daily and furosemide 40 mg po daily.</t>
  </si>
  <si>
    <t>P1-known HTN P2-DVHD(calcific aortic valve +mild AR +mild AS) -On atenolol 25 mg po daily, lisinopril 10 mg po daily and furosemide 40 mg po daily.</t>
  </si>
  <si>
    <t>bp  131/55</t>
  </si>
  <si>
    <t>the  same+?ckd+?hhd</t>
  </si>
  <si>
    <t xml:space="preserve">send  oft  rft  lipid profile  ecg  </t>
  </si>
  <si>
    <t xml:space="preserve">LT SHOLDER DIFFICULTY  MOVING 2RY TO ??_x000D_
-- TOOTH PAIN _x000D_
</t>
  </si>
  <si>
    <t xml:space="preserve">76 18 BP=132 / 76 T-37 _x000D_
MSS--LT SHOLDER FAIL TO ADBUCT ABOVE 15 DEGREE _x000D_
_x000D_
</t>
  </si>
  <si>
    <t>2DM + Polyarticular OA + LT SHOLDER DISLOCATION (TREATED)_x000D_
+ Lumbar radiculopathy 2ry to L4/L5 Disc bulge with severe central canal stenosis and bilateral neural foraminal stenosis + DRNTAL CARRIES</t>
  </si>
  <si>
    <t>MTF 500mg po bid, RIVAROXABAN 15MG PO BID, PREGABALIN 75MG PO/D ,LINK TO ORTO AND DENTAL CLINIC</t>
  </si>
  <si>
    <t>P=T2DM + Polyarticular OA + LT SHOLDER DISLOCATION (TREATED)_x000D_
+ Lumbar radiculopathy 2ry to L4/L5 Disc bulge with severe central canal stenosis and bilateral neural foraminal stenosis; on MTF 500mg po bid, RIVAROXABAN 15MG PO BID, PREGABALIN 75MG PO/D ,</t>
  </si>
  <si>
    <t xml:space="preserve">she claim her tingling &amp; burning pain is improved </t>
  </si>
  <si>
    <t>BP=126 / 73, PR= 86_x000D_
FBS=128-135</t>
  </si>
  <si>
    <t xml:space="preserve">T2 DM(Good glycemic control) + ? Diabetic Neuropathy </t>
  </si>
  <si>
    <t>NPH 34/18 IU and metformin 1 gm po BID, Neurobion 1 tab po/d</t>
  </si>
  <si>
    <t>P= KNOWN T2 DM (FOR THE LAST 6 YEARS ); NPH 34/18 IU and metformin 1 gm po BID, Neurobion 1 tab po/d</t>
  </si>
  <si>
    <t xml:space="preserve">complain  neck  pain  with  numbness to  all extrimities  </t>
  </si>
  <si>
    <t>the same  +?uti+?cervical  spondylosis+</t>
  </si>
  <si>
    <t xml:space="preserve">send  cbc  ,rft  electrolyte  neck x  ray  </t>
  </si>
  <si>
    <t>HPN + DM + Left hip avascular necrosis on Metformin 500 mg BID, Daonil 5mg po/bid , Enalapril 10 mg DAILY , ASA 81 mg daily, and Atrovastatin 40mg Daily ,AMLODIPINE 10 MG PO DAILY</t>
  </si>
  <si>
    <t xml:space="preserve">106  15  100  120  BP    119/92  </t>
  </si>
  <si>
    <t>SEND        RFT</t>
  </si>
  <si>
    <t>BP=106/70, PR=85</t>
  </si>
  <si>
    <t>P=HTN on Enalapril 10 mg po BID, Amlodipine 5 mg po/d</t>
  </si>
  <si>
    <t xml:space="preserve">COMPLAINT RT KNEE PAIN OF 1 WEEK DURATION AFTER SUSTAINED FALL DOWN ACCIDENT 1 WEEK BACK </t>
  </si>
  <si>
    <t>71 18 BP=125 / 62 36</t>
  </si>
  <si>
    <t>HTN(GOOD CONTROL) +  R/O LT KNEE FRACTURE</t>
  </si>
  <si>
    <t>Enalapril 10 mg BID, HCT 25 mg D, Amlodipine 10 mg po daily ,RT KNEE X/RAY</t>
  </si>
  <si>
    <t>84 18 BP-113 / 76 36</t>
  </si>
  <si>
    <t>known HTN pt + bilateral knee osteoarthritis  + VIT D DEFICENCY(8.6)</t>
  </si>
  <si>
    <t>HCT 25mg po daily, neurobin and atrovastatin 20mg po daily and meloxicam 15mg po daily, UPDATE VIT D LEVEL</t>
  </si>
  <si>
    <t xml:space="preserve">known HTN pt + bilateral knee osteoarthritis on HCT 25mg po daily, indomethacin 25mg po TID, neurobin and atrovastatin 20mg po daily and meloxicam 15mg po daily_x000D_
_x000D_
</t>
  </si>
  <si>
    <t xml:space="preserve">known HTN pt + bilateral knee osteoarthritis on HCT 25mg po daily, indomethacin 25mg po TID, neurobin and atrovastatin 20mg po daily and meloxicam 15mg po daily_x000D_
_x000D_
_x000D_
_x000D_
INV--GRADE 1 LV DIASTOLIC DISFUNCTION_x000D_
</t>
  </si>
  <si>
    <t>BP: 114 / 81_x000D_
FBS: ???</t>
  </si>
  <si>
    <t>p1: T2DM On MTF 1 .5gm/1gm po BID,[ she took 1000mg po bid], Glibencalmide 10 mg po BID [ she took 10mg po daily]_x000D_
p2:  HTN on enalapril 5mg po daily and atrovastatin 20mg po daily [she didnot took both of them]</t>
  </si>
  <si>
    <t xml:space="preserve"> sob and fatigue</t>
  </si>
  <si>
    <t xml:space="preserve">bp: 161/93    PR: 99_x000D_
cxr; increased cardiac shiloute _x000D_
ECHO: Mild concentric LVH with grade II LV diastolic dysfunction_x000D_
            - mild TR, mild pulmonary HTN and preserved LV systolic function_x000D_
            - degenerative mitral and aortic valve disease  ( mild MR and mild AR) </t>
  </si>
  <si>
    <t xml:space="preserve">Poor bp control + HFpEF + Degenerative VHD _x000D_
</t>
  </si>
  <si>
    <t>Known HTN on amlodipine 5mg po daily</t>
  </si>
  <si>
    <t>LOWER BACK PAIN, HE DISCONTINUED PREDINSOLONE</t>
  </si>
  <si>
    <t>PR- 93 RR-18 BP- 88 / 61 T- 36, LUBAR X-RAY=HIP ARTHERITIS</t>
  </si>
  <si>
    <t>? RA+ R/O AXIAL SPONDYLOARHERITIS</t>
  </si>
  <si>
    <t>ESR, CBC,,LUMBOSACRAL MRI,  REFILL MEDS &amp; APPOINT HIM AFTER 3MONTHS</t>
  </si>
  <si>
    <t>P1-osteo arthritis r/o Rheumatoid arthritis on Prednisolone - 5mg po daily and meloxicam 15mg po daily patient cant afford doing Anti CCP</t>
  </si>
  <si>
    <t>CBC, OFT, S/E, U/A</t>
  </si>
  <si>
    <t>DIFFICULTY TO SPEECH 1 WEEK DURATION OTHER WISE NO BODY WEAKNESS</t>
  </si>
  <si>
    <t xml:space="preserve">76 17 BP=141 / 79 36_x000D_
CNS-- _x000D_
--NO DIFFICULTY TO UNDERSTAND and no DIFFICULT TO ARTICULATE_x000D_
_x000D_
</t>
  </si>
  <si>
    <t xml:space="preserve">HTN + known old stroke </t>
  </si>
  <si>
    <t xml:space="preserve">counsel on danger sign and give short appointment  </t>
  </si>
  <si>
    <t>known HTN+ known old stroke on ASA, atrovastatin and known HTN ON ENALAPRIL 5 MG PO D,  P2- ? SNHL on follow up at ENT</t>
  </si>
  <si>
    <t>G/App- well looking PR=76 RR=17 BP=126 / 73, CBC-HG-15,HCT-47, PLAT-197K</t>
  </si>
  <si>
    <t>Ass't - Anemia and thrombocytopenia( CORRECTED)  2RY ?HYPERSPLENISM 2RY SEVER MALARIA(Threated), Improving</t>
  </si>
  <si>
    <t>CONTINUE Feso4 325 mg po/d, appoint him after 3months</t>
  </si>
  <si>
    <t>P1=Anemia and thrombocytopenia 2RY ?HYPERSPLENISM 2RY SEVER MALARIA(Threated) ON FESO4 325MG PO TID.... Last WBC=4.5K, Hgb=12.9, Plt=218 Subj- no new compliant</t>
  </si>
  <si>
    <t xml:space="preserve">had hx of epitaxisis and for this she was transfuse 2 unit whole bllod </t>
  </si>
  <si>
    <t>bp  109 / 68   PR 73</t>
  </si>
  <si>
    <t xml:space="preserve">send CBC, coagulation profile </t>
  </si>
  <si>
    <t xml:space="preserve">known HTN + OLD ISCHEMIC stroke + anemia 20 to blood loss  on atrovastatin 40 mg po day, ASA  81 mg po day , Amlodipine 5 mg po day </t>
  </si>
  <si>
    <t>SHE DISCONTINUED WARFARINE FOR 2 DAYS</t>
  </si>
  <si>
    <t>PR- 112 RR-17 BP- 97 / 48 T-36,INR- 1.18, FBS- NOT RECORDED</t>
  </si>
  <si>
    <t>HFmrEF+ A.FIB+ SUBTHERAPUTIC INR RANGE</t>
  </si>
  <si>
    <t>HA1C, ESCALATE WARFARINE 1.5 MG PO/D, METOPROL 25 MG PO/D&amp; APPOINT HER AFTER 1 MONTH</t>
  </si>
  <si>
    <t>P- HFmrEF 2ndry to ? Tachycardia induced CMP + AFib + Metabolic syndrome (HTN + TIIDM + Obesity) + Supratherapeutic INR</t>
  </si>
  <si>
    <t xml:space="preserve">vl 32 _x000D_
us normal age 29 _x000D_
liv enz not done </t>
  </si>
  <si>
    <t xml:space="preserve">chrioonic hbv _x000D_
no edevidenc for rx now </t>
  </si>
  <si>
    <t xml:space="preserve">us_x000D_
lab after 6 mo </t>
  </si>
  <si>
    <t xml:space="preserve">chrioonic hbv </t>
  </si>
  <si>
    <t xml:space="preserve">improvement in symptoms </t>
  </si>
  <si>
    <t xml:space="preserve">BP: 144 / 73_x000D_
FBS: 102    98    100   112 </t>
  </si>
  <si>
    <t>? Prediabetics</t>
  </si>
  <si>
    <t xml:space="preserve">LBP 20?    </t>
  </si>
  <si>
    <t xml:space="preserve">NO COMPLAIN _x000D_
NO FAMILY HX  OF CLD / HCC </t>
  </si>
  <si>
    <t xml:space="preserve">VL= 156IU/ML _x000D_
NO ST OF CLD </t>
  </si>
  <si>
    <t xml:space="preserve">CHRONIC HBV ( 3 YRS) </t>
  </si>
  <si>
    <t xml:space="preserve">LAB _x000D_
US _x000D_
SEE HER AGAIN WITH US </t>
  </si>
  <si>
    <t xml:space="preserve">tingling and numbness on bilateral lower extremities </t>
  </si>
  <si>
    <t>stable_x000D_
bp= 110/70 rbs= 140</t>
  </si>
  <si>
    <t>known T2DM +HTN + PN</t>
  </si>
  <si>
    <t>REFILL add pregabalin 75mg po daily</t>
  </si>
  <si>
    <t>she complains of light headedness and easy fatigablity during her menses._x000D_
stated that she has excessive bleeding during the first days of her menses</t>
  </si>
  <si>
    <t>known epileptic +?anemia</t>
  </si>
  <si>
    <t>WORK UP FOR ANEMIA</t>
  </si>
  <si>
    <t>Known epileptic patient  on CARBAMAZEPINE 400 MGO BID, PHENTOIN 150 MG PO BID,PHENOBARBITAL 50 P0 MG PO DAILY</t>
  </si>
  <si>
    <t>Auditory and Visual  hallucinations.</t>
  </si>
  <si>
    <t>BP-146 / 70mmHg   Pr-88b/m</t>
  </si>
  <si>
    <t xml:space="preserve">Bp- 112/68 mm Hg </t>
  </si>
  <si>
    <t>Refill , Cr, Bun</t>
  </si>
  <si>
    <t>ASTHMA SYMPTOMS  OCCURED DAILY. SHE DIDNIT USE BECLOMETASONE DUE TO INAVIALABILITY</t>
  </si>
  <si>
    <t xml:space="preserve">PR-84 RR-16 BP-120 / 91, T-36 </t>
  </si>
  <si>
    <t>MODERATE PERSISTENT B.ASTHMA</t>
  </si>
  <si>
    <t>SPIROMETRY, ADVICE ON DRUG ADHERENCE, PULMOCLEAR EASYHELER 2 PUFFS BID, APPOINT HER AFTER 3MONTHS</t>
  </si>
  <si>
    <t xml:space="preserve">BODY ITCHING  NO BOD SWELLING _x000D_
NO VOMITING </t>
  </si>
  <si>
    <t xml:space="preserve">NO JANDICE _x000D_
NO EDEMA </t>
  </si>
  <si>
    <t>THE SAME _x000D_
nb HCV DETECTABLE BUT THEY REFUSED RX IN FEAR OF AGE E</t>
  </si>
  <si>
    <t xml:space="preserve">REFILL WITH JHALF DOSE OF DIURETICS </t>
  </si>
  <si>
    <t xml:space="preserve">BODY ITCHING  NO BODY SWELLING _x000D_
NO VOMITING </t>
  </si>
  <si>
    <t>NO JANDICE _x000D_
NO EDEMA _x000D_
BP= 97/61</t>
  </si>
  <si>
    <t xml:space="preserve">THE SAME _x000D_
nb HCV DETECTABLE BUT THEY REFUSED RX IN FEAR OF AGE </t>
  </si>
  <si>
    <t xml:space="preserve">REFILL WITH HALF DOSE OF DIURETICS </t>
  </si>
  <si>
    <t xml:space="preserve">Bp - 86/74 mmHg </t>
  </si>
  <si>
    <t>HTN + T2DM + Dyslipidemia + Bilateral Knee Osteoarthritis</t>
  </si>
  <si>
    <t>advice on LSM, FBS</t>
  </si>
  <si>
    <t xml:space="preserve">still has headache , photo phobia and phono phobia </t>
  </si>
  <si>
    <t xml:space="preserve">bp 114/77    PR 97 </t>
  </si>
  <si>
    <t>SHE HAD NO SEIZURE SINCE LAST 1 YEAR</t>
  </si>
  <si>
    <t>PR-88 RR-18 BP- 152 / 98 T- 36</t>
  </si>
  <si>
    <t>OLD ISCHEMIC STROKE+ GTC( CONTROLLED)+ HTN</t>
  </si>
  <si>
    <t>ENALAPRIL 2 MG PO BID, TAPER PHENYTOIN 100MG PO/D, CONTINUE OTHER MGT</t>
  </si>
  <si>
    <t>P- Acute ischemic infraction(right PCA territory) p2= GTC p3= HTN On ASA 81mg Po daily, Atorvastatin 20mg Po daily, Amlodipine 10mg Po daily, Phenytoin 100mg PO BID, Atenolol 50mg PO daily</t>
  </si>
  <si>
    <t xml:space="preserve">CAME WITH RESULT </t>
  </si>
  <si>
    <t xml:space="preserve">INTERMITANT HEADACHE _x000D_
NO FT OF CLD _x000D_
us LIVER NORMAL SMALL GB STONE (NO SM) </t>
  </si>
  <si>
    <t xml:space="preserve">FOLLOW _x000D_
LFT AFTER 6 MO </t>
  </si>
  <si>
    <t xml:space="preserve">V/s - Stable </t>
  </si>
  <si>
    <t xml:space="preserve">P- Provoked Left Acute DVT </t>
  </si>
  <si>
    <t xml:space="preserve">has numbness of tongue ,upper and lower extremities  for around 2-5 minute of 1 year. has left side headache </t>
  </si>
  <si>
    <t>BP: 103/62  PR 78</t>
  </si>
  <si>
    <t xml:space="preserve">? partial seizure </t>
  </si>
  <si>
    <t>PD on LD/CD 1 TAB PO TID</t>
  </si>
  <si>
    <t xml:space="preserve">BILATEAL NUMBESS ON THE LL </t>
  </si>
  <si>
    <t xml:space="preserve">NO RECENT LAB_x000D_
NO JAUNDICE _x000D_
NO P STIGMATA OF CLD </t>
  </si>
  <si>
    <t xml:space="preserve">SAME _x000D_
?pn (DIABETIC </t>
  </si>
  <si>
    <t xml:space="preserve">REFILL_x000D_
MTF 1G PO OD _x000D_
ATROVO 20 MG PO OD </t>
  </si>
  <si>
    <t xml:space="preserve">CHRONIC HBV ON TDF _x000D_
DM ON GLIBENCLAMIDE </t>
  </si>
  <si>
    <t>Bp- 90/60 mmHG _x000D_
TSH- 42.1_x000D_
FT3- 0.28</t>
  </si>
  <si>
    <t xml:space="preserve">P1-HF 2 to cor-pulmonale 2 to ? VS THYROCARDIAC DISEASE P2- toxic nodular goiter + polycythemia + severe pulmonary HTN </t>
  </si>
  <si>
    <t>TSH,Ft3,FT4</t>
  </si>
  <si>
    <t>Sinus Rhythm, Left Ventricular Hypertrophy, Inferior Infarct, probably old, Abnormally Long QT_x000D_
Interval observed. Please correlate clinically.</t>
  </si>
  <si>
    <t xml:space="preserve">refill and appoint  after  1  month  with  sereal  bp  and  fbs  record  </t>
  </si>
  <si>
    <t>HTN (SUBOPTIMAL CONTROL ) + DM + IHD</t>
  </si>
  <si>
    <t>PR- 102 RR- 18 BP-141 / 71 T-36, FBS- 144-180, RBS- 189</t>
  </si>
  <si>
    <t>POORLY CONTROLLED T2-DM+ HTN+ DYSLIPEDMIA</t>
  </si>
  <si>
    <t>HA1C, U/A, LIPID PROFILE, , S/ELECTROLYTE,ADVICE ON MNT,  ESCALATE NPH-40/32, CONTINUE OTHER MGT</t>
  </si>
  <si>
    <t>1: DM + HTN(uncontrolled) Dyslipidemia+ Gauty Arthritis</t>
  </si>
  <si>
    <t xml:space="preserve">prescribe medication through system </t>
  </si>
  <si>
    <t xml:space="preserve">Bp- 125/78 mm Hg </t>
  </si>
  <si>
    <t>B.Asthma + HTN</t>
  </si>
  <si>
    <t xml:space="preserve">Simbicort 1 puff BID </t>
  </si>
  <si>
    <t xml:space="preserve">US LAB NORMAL </t>
  </si>
  <si>
    <t xml:space="preserve">CHRONIC HBV _x000D_
NO IND FOR RX </t>
  </si>
  <si>
    <t xml:space="preserve">FOLLOW HER Q 6 MO </t>
  </si>
  <si>
    <t>fbs  ----------------</t>
  </si>
  <si>
    <t xml:space="preserve">refill and  up  date  OFT  </t>
  </si>
  <si>
    <t xml:space="preserve">has burning sensation of lower leg </t>
  </si>
  <si>
    <t xml:space="preserve">bp  110 /80  PR 88 </t>
  </si>
  <si>
    <t>PN + ? Calculus spur + hepatomegally</t>
  </si>
  <si>
    <t>PR-93 RR-18 BP-105 / 63 T-36</t>
  </si>
  <si>
    <t>BILE GASTROPATHY+ B.ASTHMA</t>
  </si>
  <si>
    <t>P- Bile Gastropathy (endoscopic diagnosis) P2: ?Cholelithiasis, P3-B. ASTHMA, NOT ON MEDICATIONS</t>
  </si>
  <si>
    <t>CLAIMS HAS IMPROVEMENT OF COUGH AND CHEST PAIN, NO FVER , FATS BREATHING _x000D_
- CLAIMS SHE HAS LOSS OF APPETITE</t>
  </si>
  <si>
    <t xml:space="preserve">BP=120/79  PR=78  RR=17  02SAT=95ATM_x000D_
-CBC=WNR  _x000D_
- GENE EXPERT=NEGATIVE    PICT=NR_x000D_
CXR=PNEUMONIA WITH PARARPNEUMONIC EFFUSION_x000D_
PLEURAL FLUID ANALYSIS=WBC=2,873 CELL/MM  L=95% N= 5%_x000D_
Gram stain(PlF) =NO STAINED ORGANISM   _x000D_
AFB(PlF)= NO AFB SEEN_x000D_
</t>
  </si>
  <si>
    <t>P1.PNEUMONIA WITH PARAPNEUMONIC EFFUSION  R/O PTB</t>
  </si>
  <si>
    <t>COUNSEL TO COMPLETE ANTIBIOTICS , AFTER 2 WEEKS WITH CBC, CXR</t>
  </si>
  <si>
    <t>P1.PNEUMONIA WITH PARAPNEUMONIC EFFUSION  R/O PTB_x000D_
- on Augmentin 625 mg po tid (3rd day) _x000D_
- azITHROMYCIN 500MG PO/DAY(C)</t>
  </si>
  <si>
    <t xml:space="preserve">P- Mild Pulmonary Hypertension + R/O ILD </t>
  </si>
  <si>
    <t xml:space="preserve">excessive sweating_x000D_
</t>
  </si>
  <si>
    <t xml:space="preserve">BP= 115 / 78 PR=89 RR=17 </t>
  </si>
  <si>
    <t>P1= hyperhydrosis 2ndry to ? autonomic dysregulation_x000D_
P2= Dyspepsia 2 to ? PUD</t>
  </si>
  <si>
    <t>consult senior_x000D_
link to dermatology clinic</t>
  </si>
  <si>
    <t>p1=? Toxic goiter + _x000D_
P2= Dyspepsia 2 to ? PUD</t>
  </si>
  <si>
    <t>bp 120/70 PR 78</t>
  </si>
  <si>
    <t xml:space="preserve">ITCHING DEC _x000D_
HAS LEG AND ABD SWELLING </t>
  </si>
  <si>
    <t xml:space="preserve">bp 120/ 80 _x000D_
ASCITIS _x000D_
AND LEG SWELLING </t>
  </si>
  <si>
    <t xml:space="preserve">SAME WITH DEC </t>
  </si>
  <si>
    <t xml:space="preserve">INJC LASIX AND SPIR_x000D_
SEE HIM IN 1 MO </t>
  </si>
  <si>
    <t xml:space="preserve">cirrsosi sec to hbv_x000D_
ON TDF _x000D_
LASIX AND SPIROL </t>
  </si>
  <si>
    <t xml:space="preserve">numbness of tip of extremities. he had hx of stoke 3 yrs back </t>
  </si>
  <si>
    <t xml:space="preserve">BP: 162 / 88_x000D_
FBS: 302      </t>
  </si>
  <si>
    <t xml:space="preserve">Poor bp control + poor glycemic control + ? ischemic stroke +? PN </t>
  </si>
  <si>
    <t>OFT, Lipid profile, u/a</t>
  </si>
  <si>
    <t xml:space="preserve">T2 DM + HTN on NPH 30/20  iu sc bid, enalapril 10mg po bid, HCT 12.5mg po dailt, AMT 25mg and atrovastatin 20mg po daily ( he didnot took) </t>
  </si>
  <si>
    <t>ASTHMA SYMPTOMS  OCCURRED DAILY. HE DIDINT TAKE CONTROLLER</t>
  </si>
  <si>
    <t>PR- 108 RR-18 BP-108 / 76 T- 36</t>
  </si>
  <si>
    <t>MODERATE PERSISTENT B. ASTHMA</t>
  </si>
  <si>
    <t xml:space="preserve">PULMOCLEAR EASY HELER 3 PUFFS BID, SALBUTAMOL PUFFS PRN </t>
  </si>
  <si>
    <t>P- B.Ashma(12YEARS) ON SYMBICORT AND SALBUTAMOLE PUFF PRN</t>
  </si>
  <si>
    <t xml:space="preserve">BP= 126 / 83    PR=74 RR=17 </t>
  </si>
  <si>
    <t>P1= HTN _x000D_
P2= AKI r/o CKD</t>
  </si>
  <si>
    <t>refill enalapril_x000D_
change HCT to lasix 40mg po QD</t>
  </si>
  <si>
    <t>P1= HTN _x000D_
P2= AKI r/o CKD_x000D_
on enalapril 10mg po bid and HCT 25mg po daily</t>
  </si>
  <si>
    <t>P1= HTN _x000D_
P2= AKI R/O CKD</t>
  </si>
  <si>
    <t>ESR     26</t>
  </si>
  <si>
    <t xml:space="preserve">PLAN IS  TO  CONSULT  SENIOUR  AND  DESIDE   BY  TOMORROW    </t>
  </si>
  <si>
    <t>ILD r/o PTb + ? CAP + POP</t>
  </si>
  <si>
    <t>Left Side hemiparesis 2ry to ICSOL + NEWLY DXED STAGE IV RVI + Toxoplasmic encephalitis + Oral candidiasis</t>
  </si>
  <si>
    <t xml:space="preserve">Prednisolone 30 mg po daily </t>
  </si>
  <si>
    <t>BP: 129 / 69_x000D_
FBS: 110 mg/dl</t>
  </si>
  <si>
    <t xml:space="preserve">good bp and good glycemic control </t>
  </si>
  <si>
    <t>T2DM + HTN on MTF 500mg BID and Glibenclamide 5mg po/day, Amlodipine 10mg po daily  + TB lymphadenitis (treated)</t>
  </si>
  <si>
    <t xml:space="preserve">bp 141 / 77 PR 96  fbs 140 </t>
  </si>
  <si>
    <t xml:space="preserve">Type 2 DM  on Metformin HCL 500mg + Glibenclamide 5mg  po bid , neurobion 1 tab po day </t>
  </si>
  <si>
    <t xml:space="preserve">vl 1691 _x000D_
US FOLCAL LESSION _x000D_
LAB NORMAL </t>
  </si>
  <si>
    <t xml:space="preserve">CHRONIC HBV ( 2 YEARS) </t>
  </si>
  <si>
    <t xml:space="preserve">FIBROSCAN _x000D_
US </t>
  </si>
  <si>
    <t xml:space="preserve">REFILL ALL </t>
  </si>
  <si>
    <t xml:space="preserve">CHRIONIC HBV ON RX + dm </t>
  </si>
  <si>
    <t>pt not present ( his son comes for refill) _x000D_
FBS: 176    121    169   59   109   271</t>
  </si>
  <si>
    <t>p1: T2DM + HTN on NPH 48/28 IU, MTF 500mg po bid,  enalapril 10 mg po BID, ASA 81mg po/d and atrovastatin 20 mg po/d _x000D_
P2 - blindness 2 to glaucoma (on opthalmologic side _x000D_
p3: left knee contracture 2 to RTA</t>
  </si>
  <si>
    <t>PR- 97 RR-18 BP- 130 / 90 T- 36, FBS-113- 160, PTH- 124( H), PO4-5.7( H),Ca-2.2</t>
  </si>
  <si>
    <t>T-2 DM +HTN+ ? DM NEPPHROPATHY</t>
  </si>
  <si>
    <t>OFT, 24-URINE PROTEIN, CONTINUE THE MGT</t>
  </si>
  <si>
    <t>P1-T2DM(7yrs) P2-HTN(1yr) P3-AKI (resolved)...AFTER ONE MONTH CURRENT CR=2.4 urea=77</t>
  </si>
  <si>
    <t xml:space="preserve">NO CONCERN _x000D_
AGE 27 _x000D_
NO FAMILY CLD/HCC </t>
  </si>
  <si>
    <t xml:space="preserve">LAB US _x000D_
NORMAL </t>
  </si>
  <si>
    <t xml:space="preserve">SAME WITH NO RX INDICATION </t>
  </si>
  <si>
    <t xml:space="preserve">FOLLOW _x000D_
LABORATORY </t>
  </si>
  <si>
    <t>CHRONIC HEP B (5 YEARS) WITH VIRAL LOAD 1,023 IU/ML</t>
  </si>
  <si>
    <t xml:space="preserve">FBS 140,144  132  </t>
  </si>
  <si>
    <t xml:space="preserve">UP DATE  RFT    AND  U/A  AND  SEND  FOR EYE  CHECK UP  </t>
  </si>
  <si>
    <t>newly DX type 2 +AKI 2TO septic ATN @ to complicated UTI r/o CKD + a&gt;cholestasis</t>
  </si>
  <si>
    <t xml:space="preserve">SAME CONCERN CAME WITH EPIGASTRIC DISCOMFORT </t>
  </si>
  <si>
    <t xml:space="preserve">hbv VIRAL LOAD23/2/2016 = 60 IU/ML _x000D_
</t>
  </si>
  <si>
    <t>NO IOND FOR HBV RX_x000D_
SO START PPI</t>
  </si>
  <si>
    <t xml:space="preserve">patient didn't come for evaluation </t>
  </si>
  <si>
    <t xml:space="preserve">Cough productive of whitish sputum </t>
  </si>
  <si>
    <t xml:space="preserve">Bp- 125/84 mmHg </t>
  </si>
  <si>
    <t>P-1 TII DM  P-2 Bronchectasis + LLL SOLITARY NODULE /RML MULTIPLE NODULES R/O METS + Acute exacerbation of bronchiectasis</t>
  </si>
  <si>
    <t xml:space="preserve">CBC , FBS </t>
  </si>
  <si>
    <t xml:space="preserve">bp 133/91  PR  81 </t>
  </si>
  <si>
    <t xml:space="preserve">well bp control    </t>
  </si>
  <si>
    <t xml:space="preserve">HTN with HHD on medication </t>
  </si>
  <si>
    <t xml:space="preserve">FBS  150   </t>
  </si>
  <si>
    <t xml:space="preserve">UP  DATE  RFT  U/A    AND  ABDOMENAL U/S  </t>
  </si>
  <si>
    <t>PR-79 RR- 17 BP- 79 / 54 T- 36, CBC- WNR, ESR-20</t>
  </si>
  <si>
    <t>4MONTHS POD AFTER ILEOTRANSVERSE ANASTOMOSIS FOR CHRON,S DISEASE</t>
  </si>
  <si>
    <t>ESR, SEE HER AFTER 3MONTHS</t>
  </si>
  <si>
    <t xml:space="preserve">P- 54th POD after appendectomy was done + 64th POD after ileotransverse anastomosis done for chron's disease - ON FOLLOW UP AT SRC - (SHE IS NOT TAKING PREDINSOLONE FOR 2 YEARS ) </t>
  </si>
  <si>
    <t xml:space="preserve">She was at AEOPD 10 days back and transfused with six units of blood and discharged with improvement </t>
  </si>
  <si>
    <t xml:space="preserve">BP: 75/49    PR: 104 </t>
  </si>
  <si>
    <t xml:space="preserve">Hypovolemic shock 20? + anemia 20 UGIB 20? bleeding pud + portal HTN + Portal vein thrombosis </t>
  </si>
  <si>
    <t xml:space="preserve">sever anemia 20? UGIB 2dry to ?variceal bleeding r/o bleeding PUD+ minimal ascites 20 ? Portal HTN sec to ?Schistosomiasis+? Chronic portal vein thrombosis +  splenomegaly with thrombocytopenia on ferrous sulphate 325mg po TID _x000D_
_x000D_
</t>
  </si>
  <si>
    <t xml:space="preserve">bp 132 / 86  PR 93 HBPM 114/80, 123/78, 126/78 </t>
  </si>
  <si>
    <t>RIGHT ELBOW POINT PAIN</t>
  </si>
  <si>
    <t>PR-117 RR- 17 BP-120 / 73 T-36</t>
  </si>
  <si>
    <t xml:space="preserve">LDA-RA                                </t>
  </si>
  <si>
    <t>CBC, ESR, PREDNSOLONE 5 MG PO/D, IBUPROFIN 400 MG PO PRN</t>
  </si>
  <si>
    <t>P- Seronegative RA + R/o CAP</t>
  </si>
  <si>
    <t xml:space="preserve">BP-125 / 97mmHg     PR-118b/m  </t>
  </si>
  <si>
    <t xml:space="preserve">COMPLAIN  NUMBNESS TO  LOWER  EXTRIMITIES </t>
  </si>
  <si>
    <t xml:space="preserve">TSH  17.4   FREE   14.15   FREE  T3  4.33  DONE    1/13 2024    </t>
  </si>
  <si>
    <t xml:space="preserve">MAKE    LEVOTHYROXINE  50  MICROGRAM  EVERY  OTHER  DAY      AND  SEND   SERUM  VITAMIN D LEVEL </t>
  </si>
  <si>
    <t>hypothyrodism + bilateral knee oa</t>
  </si>
  <si>
    <t>HTN P2=TYPE 2 DM</t>
  </si>
  <si>
    <t xml:space="preserve">no abnormal </t>
  </si>
  <si>
    <t xml:space="preserve">advise a dinger sign </t>
  </si>
  <si>
    <t>worsening of right foot burning type of pain over 1 week duration</t>
  </si>
  <si>
    <t xml:space="preserve">BP= 132 / 79   PR= 97 RR=17 </t>
  </si>
  <si>
    <t>P1=MDD + _x000D_
P2=GAD +_x000D_
P3=PN + _x000D_
P4= Calcaneal spur</t>
  </si>
  <si>
    <t>Refill medication_x000D_
change amitriptyline to carbamazepine 200mg po BID_x000D_
link to neurology</t>
  </si>
  <si>
    <t>P1=MDD _x000D_
P2=GAD _x000D_
P3=PN _x000D_
P4= Calcaneal spur_x000D_
on amitriptyline 50mg po QD</t>
  </si>
  <si>
    <t>LEFT LEG DVT+ KNOWN HTN+ POST DECOMPRESSION CRANECTOMY</t>
  </si>
  <si>
    <t xml:space="preserve">REFILL MEDS FOR 2WEEKS </t>
  </si>
  <si>
    <t>P: Left leg subacute DVT + Known HTN+ decompression craniotomy for Ischemic stroke.On Enalapril 5mg po BID ,Spironolactone 25mg daily,frusemide 20mg po daily,Amitriptyline 12.5mg po daily.</t>
  </si>
  <si>
    <t xml:space="preserve">COMNECK  PAIN   WITH  BURNING  SENSATION _x000D_
 TO  HER    TOUNGE  AND  MOUTH  WITH  EPEGASTRIC  PAIN  PLAIN   </t>
  </si>
  <si>
    <t>DYSPEPSEA  ?PUD +?NECK  PAIN   ?</t>
  </si>
  <si>
    <t xml:space="preserve">LINK  SO  SENT+SEND  STOOL H PYLORI  TEST  </t>
  </si>
  <si>
    <t>Tension-type headach</t>
  </si>
  <si>
    <t xml:space="preserve">no ft cld </t>
  </si>
  <si>
    <t xml:space="preserve">refill _x000D_
update lab </t>
  </si>
  <si>
    <t xml:space="preserve">chronic hbv ( 1..5 yrs back) currently VL 35 milion elevated ALT on td </t>
  </si>
  <si>
    <t>Type 1 diabetes mellitus + PNP</t>
  </si>
  <si>
    <t xml:space="preserve">has elebow pain </t>
  </si>
  <si>
    <t>bilateral leg swelling of 3 months</t>
  </si>
  <si>
    <t>BP=134 / 79    PR=68 RR= 17 _x000D_
Recorded BP= 138/90, 136/84,125/76, 145/92, 133/87</t>
  </si>
  <si>
    <t>refill meds_x000D_
change amlodipine to enalapril 5mg po BID and daonil to dapaglizlozin 10mg po QD</t>
  </si>
  <si>
    <t>P1= T2DM + _x000D_
P2= HTN _x000D_
on Metformin 500 mg po BID, Doanil 5 mg po BID, Amlodipine 5 mg po/d, Atenolol 50 mg po/d, Atrovastatin 20 mg po/d, and neurobin 1 tab po/d</t>
  </si>
  <si>
    <t>Bp- 125/78 mm Hg</t>
  </si>
  <si>
    <t>Simbicort 1 puff BID</t>
  </si>
  <si>
    <t>P-B.Asthma + HTN</t>
  </si>
  <si>
    <t>BP=134 / 79    PR=68 RR= 17 _x000D_
Recorded BP= 138/90, 136/84,125/76, 145/92, 133/87_x000D_
recorded FBS= 941, 96, 93, 96</t>
  </si>
  <si>
    <t xml:space="preserve">P1= fairly controlled T2DM _x000D_
P2= fairly controlled  HTN </t>
  </si>
  <si>
    <t xml:space="preserve">us lab _x000D_
normal_x000D_
</t>
  </si>
  <si>
    <t xml:space="preserve">same with no indication for rx </t>
  </si>
  <si>
    <t xml:space="preserve">vaccinate new borna _x000D_
see her in 7 mo </t>
  </si>
  <si>
    <t>FBS  134  125     132    158  BP  139  /71</t>
  </si>
  <si>
    <t xml:space="preserve">CONTROLLLED  T2DM </t>
  </si>
  <si>
    <t>REFILL AND  APPOINT  AFTER  AFTER  3  MONTH</t>
  </si>
  <si>
    <t>T2DM   +PN</t>
  </si>
  <si>
    <t>bp 146/77   fbs 113, 60-88</t>
  </si>
  <si>
    <t>well bp+ Glycemic control</t>
  </si>
  <si>
    <t xml:space="preserve">P1:Type 2DM + HTN + BPH currently on NPH 24/12 iu , Metformin 500mg po daily, enalapril 10mg po BID, HCT 25mg po daily, Amlodipine 10 mg po /day </t>
  </si>
  <si>
    <t>refill meds_x000D_
change amlodipine to enalapril 5mg po BID and daonil to dapaglizlozin 5mg po QD</t>
  </si>
  <si>
    <t>has peripheral neurological pain</t>
  </si>
  <si>
    <t>has peripheral neurological pain treatment</t>
  </si>
  <si>
    <t>left side burning type of pain</t>
  </si>
  <si>
    <t xml:space="preserve">BP= 120 / 85   PR=85 RR=18 </t>
  </si>
  <si>
    <t>P1: NYHA class 4 stage C CHF 2ry to VHDafib _x000D_
P2: LT side hemiparesis 2ry to post ischemic stroke + ? post stroke paresthesia_x000D_
P3= epigastric lipoma</t>
  </si>
  <si>
    <t>refill medication_x000D_
ADD amitriptyline 25mg po QD</t>
  </si>
  <si>
    <t>P1: NYHA class 4 stage C CHF 2ry to VHDafib _x000D_
P2: LT side hemiparesis 2ry to post ischemic stroke _x000D_
P3= epigastric lipoma_x000D_
on ASA 81mg po QD, warfarin 5/2.5 mg on alternating days,lasix 40mg po BID</t>
  </si>
  <si>
    <t xml:space="preserve">NO  MEW  COMPLAIN </t>
  </si>
  <si>
    <t xml:space="preserve">FBS  140,135  146  </t>
  </si>
  <si>
    <t>THE   SAME+HTN</t>
  </si>
  <si>
    <t xml:space="preserve">UP  DATE    OFT   </t>
  </si>
  <si>
    <t>? Poor controlled T2 DM</t>
  </si>
  <si>
    <t xml:space="preserve">bp 125 / 87 PR 85  HBPM 136/90- 140/80  </t>
  </si>
  <si>
    <t xml:space="preserve">BP: 125 / 91 PR: 83 </t>
  </si>
  <si>
    <t xml:space="preserve">no body swelling_x000D_
no yellowish dc of eye </t>
  </si>
  <si>
    <t xml:space="preserve">no p stigmata of cld </t>
  </si>
  <si>
    <t xml:space="preserve">HBV poss duration ? </t>
  </si>
  <si>
    <t xml:space="preserve">us _x000D_
viral load after that and 6 mo </t>
  </si>
  <si>
    <t xml:space="preserve">has productive whitish sputum cough </t>
  </si>
  <si>
    <t xml:space="preserve">bp 110/80 PR 80 </t>
  </si>
  <si>
    <t>post infectious wound + ?mild intermittent asthma</t>
  </si>
  <si>
    <t>Excessive sweating worse at night_x000D_
right sided headache</t>
  </si>
  <si>
    <t xml:space="preserve">BP=116 / 78   PR=94 RR=17 </t>
  </si>
  <si>
    <t xml:space="preserve">hyperhydrosis 2ndry to ? autonomic dysreflexia_x000D_
?migraine headache_x000D_
</t>
  </si>
  <si>
    <t>Consult neurologist_x000D_
link to dermatology</t>
  </si>
  <si>
    <t>P1= 1 MONTH AND 2 WEEKS POST OP LAMINECTOMY for  LEFT PARACENTRAL DISC PROTRUSION WITH CANAL STENOSIS</t>
  </si>
  <si>
    <t xml:space="preserve">BP: 130/80    120/80   130/80   120/80   </t>
  </si>
  <si>
    <t>update cbc, OFT, U/A, lipid profile, s/e</t>
  </si>
  <si>
    <t xml:space="preserve">HTN? HHD on amlodipine 5mg po daily, atenolol 50mg po daily, atrovastatin 20mg po daily and ASA 81 mg po daily </t>
  </si>
  <si>
    <t>COMPLAIN  NUMBNESS TO  ALL  EXTRIMITIES   AND  VERTIGO</t>
  </si>
  <si>
    <t xml:space="preserve">BP    150  64    FBS 237   </t>
  </si>
  <si>
    <t>THE  SAME+PN+HHD</t>
  </si>
  <si>
    <t xml:space="preserve">REFILL AND  ADVISE  O N  DIET  SEND  ECG  ,ECHO  RFT   </t>
  </si>
  <si>
    <t xml:space="preserve"> MGD + ARIC difficult to assess posterior segment</t>
  </si>
  <si>
    <t xml:space="preserve">BP=114 / 65   PR=84 RR=16 </t>
  </si>
  <si>
    <t>P1=chronic viral hepatitis ( HCV)</t>
  </si>
  <si>
    <t>P1=chronic viral hepatitis ( HCV)_x000D_
on Daclatasvir+Sofosbuvir 1 tab po qd</t>
  </si>
  <si>
    <t>BP: 116 / 77</t>
  </si>
  <si>
    <t>Provoked left lower limb subacute proximal DVT P-2 Known burn ON wound care and rivaroxaban 20 mg/day</t>
  </si>
  <si>
    <t xml:space="preserve">epigast disc o_x000D_
jaundice and vom dec </t>
  </si>
  <si>
    <t xml:space="preserve">no jaund no ascitis </t>
  </si>
  <si>
    <t xml:space="preserve">hep B duration ? </t>
  </si>
  <si>
    <t xml:space="preserve">hbsag after 4 mo _x000D_
follow q 1 mo liv enz </t>
  </si>
  <si>
    <t xml:space="preserve">hep B duration ? + alcohol use </t>
  </si>
  <si>
    <t xml:space="preserve">BP=Recorded FBS= 130, 90, 130, </t>
  </si>
  <si>
    <t xml:space="preserve">P1=TYPE 2DM </t>
  </si>
  <si>
    <t>P1=TYPE 2DM _x000D_
ON NPH on 18/8IU and Metformin 500mg PO daily (has discontinued MTF due to recurrent hypoglycemia)</t>
  </si>
  <si>
    <t xml:space="preserve">BP=120 / 79   PR=93 RR=17  _x000D_
Recorded FBS= 130, 90, 130, </t>
  </si>
  <si>
    <t xml:space="preserve">-Right lobe enlargement  TSH  2  FREE  T4   12.78    </t>
  </si>
  <si>
    <t xml:space="preserve">CONTTROLLED TOXIC  GOITER  </t>
  </si>
  <si>
    <t>SEND  TO  SURGICAL  SIDE</t>
  </si>
  <si>
    <t xml:space="preserve">TOXIC  GOITER   ON  PTU  100 MG PO  BID  ATENELOL  20  MG  </t>
  </si>
  <si>
    <t xml:space="preserve">BP: 113 / 78   PR: 93    </t>
  </si>
  <si>
    <t xml:space="preserve">refill and appoint with TFT on next visit </t>
  </si>
  <si>
    <t xml:space="preserve">? TMNG on PTU 100mg po TID and propranol 40mg po daily </t>
  </si>
  <si>
    <t xml:space="preserve">viral load 19/2/2016 undetected </t>
  </si>
  <si>
    <t xml:space="preserve">same with supressed VL </t>
  </si>
  <si>
    <t xml:space="preserve">refill _x000D_
cr hiv neg </t>
  </si>
  <si>
    <t xml:space="preserve">chronic VH ( HBV) on rx indication was high VL </t>
  </si>
  <si>
    <t>refill medication_x000D_
ADD amitriptyline 25mg po QD_x000D_
HOLD ASA</t>
  </si>
  <si>
    <t>right flank pain of 2 weeks duration and treated for UTI with ciprofloxacin 500mg po BID</t>
  </si>
  <si>
    <t xml:space="preserve">BP= 137 / 96 PR=113 RR=18 </t>
  </si>
  <si>
    <t xml:space="preserve">P- RT UNPROVOKED PROXIMAL DVT _x000D_
</t>
  </si>
  <si>
    <t>send for RFT, U/A,</t>
  </si>
  <si>
    <t xml:space="preserve">P- RT UNPROVOKED PROXIMAL DVT _x000D_
on: Rivaroxaban 20mg po daily </t>
  </si>
  <si>
    <t xml:space="preserve">P- RT UNPROVOKED PROXIMAL DVT _x000D_
P2= HEPATOMEGALY 2NDRY TO?_x000D_
</t>
  </si>
  <si>
    <t>send for RFT, U/A, LFT</t>
  </si>
  <si>
    <t>NYHA CLASS 4 STAGE C HF 2o TO CRVHD + AKI 20 to?</t>
  </si>
  <si>
    <t xml:space="preserve">shortness of breath and intermittant  loss of sleep </t>
  </si>
  <si>
    <t xml:space="preserve">BP= 113 / 62   PR=82 RR=17_x000D_
recorded FBS= HI, 600, 400 </t>
  </si>
  <si>
    <t xml:space="preserve">P1= T2 DM _x000D_
P2= HTN +_x000D_
P3= ?PN </t>
  </si>
  <si>
    <t>refill medication_x000D_
Send for U/A_x000D_
Link AEOPD</t>
  </si>
  <si>
    <t>P1= T2 DM _x000D_
P2= HTN _x000D_
P3= ?PN _x000D_
On Mixtard 26/16iu, MTF 500mg BID, Enalapril 10mg BID , HCT 25mg/day</t>
  </si>
  <si>
    <t xml:space="preserve">no complaint_x000D_
5 weeks pregnant </t>
  </si>
  <si>
    <t xml:space="preserve">us normal </t>
  </si>
  <si>
    <t xml:space="preserve">hcv with viral load of 280, 285 iu/ ml </t>
  </si>
  <si>
    <t xml:space="preserve">GI senior consulted and palnned to rx after delivery </t>
  </si>
  <si>
    <t>BOO 2nd to ?BPH+decompensated CLD.</t>
  </si>
  <si>
    <t xml:space="preserve">Bp:110/70          </t>
  </si>
  <si>
    <t>1. HgA1c, Abdmenal U/s, Cbc, OFT, Echo, chest x-ray, TSH</t>
  </si>
  <si>
    <t>She has headach, thick whitish sputum, pleurtic chest, and she also complains of shoulder pain, and constipation, otherwise no fevere, cough_x000D_
Had Hx of elevated blood glycemia</t>
  </si>
  <si>
    <t>Bp:85/60 pr:66</t>
  </si>
  <si>
    <t>1. h.pylori, ECHo, CBC</t>
  </si>
  <si>
    <t>She has epigastric burning sensation, and easy fatigubility when walking and accompanied with SOB, dizziness and headach.otherwise no orthponea, pnd or leg swelling.</t>
  </si>
  <si>
    <t>Bp:109/60 pr;83</t>
  </si>
  <si>
    <t xml:space="preserve">?dyspesia   </t>
  </si>
  <si>
    <t xml:space="preserve">1. CBC, H.pyloria, </t>
  </si>
  <si>
    <t>Epigastric burning sensation, severe reguritation and easy fatigubility</t>
  </si>
  <si>
    <t>BP:113/70 pr:68</t>
  </si>
  <si>
    <t>?Dysepsia and uti</t>
  </si>
  <si>
    <t>1. CBC, UA, h.pylori, Abdomenal U/S</t>
  </si>
  <si>
    <t>Epigastric burnin sensation, cramping, bloating and bilateral flank pain and redish discoloration of urine.</t>
  </si>
  <si>
    <t>BP:114/79, pr:90</t>
  </si>
  <si>
    <t>?flu syndrome r/o CAP</t>
  </si>
  <si>
    <t>1. CBC, chest x-ray</t>
  </si>
  <si>
    <t>He has dry cough, arthalgia, fever, othewise no loss of appetite.</t>
  </si>
  <si>
    <t>Bp: 110/66</t>
  </si>
  <si>
    <t xml:space="preserve">?chronic bronchitis r/oTB </t>
  </si>
  <si>
    <t>1. cbc, chest x-ray, FBS,ESR</t>
  </si>
  <si>
    <t>She has upper back pain for 1 week duration, sweating(during exeration) , no fever, loss of appetite, dry cough(2 weeks), no weight loss_x000D_
no cormoboditis</t>
  </si>
  <si>
    <t>bp 139 / 81 PR 91 HbA1c7.5 BUN 34 Cr 1.2  FBS108-135</t>
  </si>
  <si>
    <t>well BP + glycemic control</t>
  </si>
  <si>
    <t>KNOWN DM + IHD + DYSLIPEDMIA+ PN on MTF 1GM po/bid, GLIBENCLAMIDE 105 MG PO/bid , metoprolol 50 mg po/d , atorvastatin 20 mg po/d , ASA 81 mg po/d,neurobine 1 tab po daily</t>
  </si>
  <si>
    <t>bp 127 / 72 PR 75  fbs 228  HbA1c 9.3%</t>
  </si>
  <si>
    <t>DM + HPN on Metformin 1gm BID, Enalapril 10mg day ,and Amlodipine 10mg  bid</t>
  </si>
  <si>
    <t xml:space="preserve">sore throat and dificulty </t>
  </si>
  <si>
    <t xml:space="preserve">Poor controlled T2 Dm + Tonsilits </t>
  </si>
  <si>
    <t>bp 125 / 83 PR 78</t>
  </si>
  <si>
    <t xml:space="preserve">bilateral leg swelling of 3 months after he took Amlodipin 10 mg po bid </t>
  </si>
  <si>
    <t xml:space="preserve">BP = 162 /76 mmgh </t>
  </si>
  <si>
    <t xml:space="preserve">poor controlled HTn + Good controlled Asthma </t>
  </si>
  <si>
    <t>bp 135 / 77 PR 86 fbs 84,85 , 110 ,95 125 HBPM 120/80 130/90</t>
  </si>
  <si>
    <t>well glyemic + BP control</t>
  </si>
  <si>
    <t>bp  140 / 87 PR 98   fbs  72,73,75,90,92 HBPM 127/79-130/87</t>
  </si>
  <si>
    <t>HTN + DM ON NPH 24/12 IU SC BID and amlodipine 10mg po daily</t>
  </si>
  <si>
    <t xml:space="preserve">cough and chest pain of  1 month </t>
  </si>
  <si>
    <t xml:space="preserve">Good controlled HTn + ? pneumonia </t>
  </si>
  <si>
    <t xml:space="preserve">CBC, Lipid pro , ESR </t>
  </si>
  <si>
    <t>PR=86/M  BP=124 / 78MMHG,FBS=?</t>
  </si>
  <si>
    <t>TYPE 2DM ON NPH 12/6IU</t>
  </si>
  <si>
    <t>has both big toe pain</t>
  </si>
  <si>
    <t>bp 146 / 67 PR 100 fbs 145,155 160  170  180</t>
  </si>
  <si>
    <t>poorly glycemic control + Gout</t>
  </si>
  <si>
    <t>KNOWNT 2 DM + HTN +  GOUT on medication</t>
  </si>
  <si>
    <t>BP=127/69.PR=68</t>
  </si>
  <si>
    <t>Problem List_x000D_
P=HTN ON AMIODIPIN 5 MG PO ONCE /DAY</t>
  </si>
  <si>
    <t>BP-91 / 54mmHg    PR-66b/m</t>
  </si>
  <si>
    <t>Asthma + DCMP(EF=45% &amp;TAPSE=28mm) On enalapril 5mg po bid, metoprolol 25mg po daily,Spironolactone 25mg po daily, lasix 20mg po daily, Beclomethasone 2 puff bid, Salbutamol puff PRN</t>
  </si>
  <si>
    <t>bp 130/90 PR 80</t>
  </si>
  <si>
    <t>PR-72 RR- 17 BP-94 / 61 T- 36, X-RAY- CARDIOMEGALLY, INR-2.3, ABD- THE SPLEN IS PALPATED 12CM BLCM</t>
  </si>
  <si>
    <t>CHRONIC PV THROMBOSIS+ CHOLELITHIASIS</t>
  </si>
  <si>
    <t>ECG, CONTINUE THE MGT&amp; APPOINT HER AFTER 3MONTHS</t>
  </si>
  <si>
    <t>bp  137 / 77 PR 87</t>
  </si>
  <si>
    <t>well bp control+ LBP 2o to  Lumbar Degenerative spondylosis</t>
  </si>
  <si>
    <t>has left legand foot pain of two years duration</t>
  </si>
  <si>
    <t>BP=144/128MMHG,PR=75/M</t>
  </si>
  <si>
    <t>SAME+?HYPERTENSION+?LEFT LEG OSTEOARTERITIS+CALCANAL SPUR</t>
  </si>
  <si>
    <t>post left simple nephrectomy</t>
  </si>
  <si>
    <t>BP=110/80,PR=85,BUN/UREA=33mg/dl, cr=0.8,HgA1C=9%, FBS=105 mg/dl</t>
  </si>
  <si>
    <t>fair glycemic control and good BP CONTROL</t>
  </si>
  <si>
    <t>Problem List_x000D_
HTN with HHD + DVHD + Type 2 DM on medication On- Doanil 10mg PO BID ,MTF 500mg PO BID, Enaalpril 5mg PO daily, Atrovastatin 20 mg PO /D,ASA 81 mg po daily ,lasix 40 mg po daily ,spironolactone 25mg po daily</t>
  </si>
  <si>
    <t>bp 121/76- 134/87  PR 80-90   HbA1c 5.5 %</t>
  </si>
  <si>
    <t>SHE HAS  NO NEW COMPLAINT</t>
  </si>
  <si>
    <t>PR- 78 RR-21 BP- 107 / 65 T- 35.8 , SPIROMETRY-FVC-2.44( PRE)-3.30(POST),FEV1-0.84, FEV1/FVC-28.2-40.3( POST)- SEVER OBSTRUCTION 2 B.ASTHMA</t>
  </si>
  <si>
    <t>B. ASTHMA+ KNOWN SCHIZOPRENIC PT+ CHOLELITHIASIS</t>
  </si>
  <si>
    <t>P1-COPD p2-Acute PE (CT SCAN EVIDENCE) p3-Known Schizophrenia (8yrs on CPZ) P4-cholelithiasis on rivaroxaban 20mg po daily, symbicort 2puff bid and salbutamol 2puff prn</t>
  </si>
  <si>
    <t>PR=86  BP=101 / 72MMHG</t>
  </si>
  <si>
    <t>SALBUTAMOL 6 PUFF PO PRN,BECLOMETHASONE 2PUFF PO BID</t>
  </si>
  <si>
    <t>B.ASTHMA ON PREDINSOLONE 40 MG PO DAILY GIVEN AT HEALTH CENTER AS SHE DIDNOT GET SYMBICORT</t>
  </si>
  <si>
    <t>BP-140 / 78mmHg    PR-80b/m</t>
  </si>
  <si>
    <t>-Continue diabetic education._x000D_
-Do RFT.</t>
  </si>
  <si>
    <t>Newly diagnosed T2DM with HgA1C-12.4 +?peripheral neuropathy_x000D_
On NPH 10/6IU SC,Atrovastatin 20mg po daily,Amitryptyline 12.5mg po daily,Metformin 500mg po daily.</t>
  </si>
  <si>
    <t>BP=128/80,130/80,137/86,PR=87,FBS=105,113,120mg/dl</t>
  </si>
  <si>
    <t>good BP and FBS  control</t>
  </si>
  <si>
    <t>Problem List_x000D_
P=KNOW T1 DM PT ,NPH 22/12 IU</t>
  </si>
  <si>
    <t>bp 131 / 81 PR 72   fbs  80-115</t>
  </si>
  <si>
    <t>known Dm +Dyslipidemia on mixtard 20/12iu sc bid , metformin 500mg po bid , atorvastatin 20 mg po day</t>
  </si>
  <si>
    <t>complains perianal pain and slight constipation , he was taking medication for that , otherwise no other complaint</t>
  </si>
  <si>
    <t>BP- 110/60 _x000D_
no other positive finding</t>
  </si>
  <si>
    <t>CAP(on tretment) + anemia 2ry to ?</t>
  </si>
  <si>
    <t>do cbc esr oft and Urine analysis</t>
  </si>
  <si>
    <t>SCAP + Pancytopenia ( WBC- 3700 , Hgb - 2.1 , PLT - 18,000) + GBS sec ? AGN</t>
  </si>
  <si>
    <t>BP=110/70,PR=80</t>
  </si>
  <si>
    <t>refill the medication and advise on diet and tell her to bring serial BP AND fbs MEASUREMENTS FOR NEXT FOLLOW UP  TIME</t>
  </si>
  <si>
    <t>Problem List_x000D_
P1 - Known hypertensive patient on enalapril5 mgpo/day, atenolo 25 mg po/day l and P2 - CLBP 2 DDD P3 - TII DM</t>
  </si>
  <si>
    <t xml:space="preserve">bp  179 / 88  PR 98 </t>
  </si>
  <si>
    <t>SHE DISCONTINUED THE NIGHT DOSES OF INSULIN. SHE UNDERWENT TO SURGERY FOR PROLIFERATIVE RETINOPATHY</t>
  </si>
  <si>
    <t>BP-NOT RECORDED , FBS-209-259, INR-1.9, HA1C-7.3</t>
  </si>
  <si>
    <t>POOR CONTROLLED T2 DM+ A.FIB</t>
  </si>
  <si>
    <t>INR, ADVICE ON ADHERENCE, REFILL MEDS &amp; APPOINT AFFTER 3MONTHS</t>
  </si>
  <si>
    <t>upeer extermities pain</t>
  </si>
  <si>
    <t>fbs ; 147 mg/dl</t>
  </si>
  <si>
    <t>hypertension + cardiac illness + dm</t>
  </si>
  <si>
    <t>followup 2 months</t>
  </si>
  <si>
    <t>still complains bilateral knee pain that exacerbates up on walking stairs and up on standing up from sitting position .</t>
  </si>
  <si>
    <t>BP- 126/ 70no other positive finding</t>
  </si>
  <si>
    <t>do knee xray, cbc , rft</t>
  </si>
  <si>
    <t>P1= HFpEF secondary to valvular heart disease on ASA 81 mg po QD, Atrovastatin 20mg po QD, Bisoprolol 5mg po qd, Lasix 20mg po QD, Spironolactone 25mg po qd, Lisinopril 2.5 mg po QD,</t>
  </si>
  <si>
    <t>B/P--95/60 , FBS = 122 , 128 , 130 , 110 , 140 , 125 , 212. H. pylori .-- negative.</t>
  </si>
  <si>
    <t xml:space="preserve">Daonil 10 mg po BID + Metformin 850 mg po BID + Cyanocobalamin 1mg IM monthly. </t>
  </si>
  <si>
    <t>BP=120/76,125/80,130/83,PR=87</t>
  </si>
  <si>
    <t>refill the medication and advise on diet and tell her to bring serial BP MEASUREMENTS NFOR next follow up time</t>
  </si>
  <si>
    <t>Problem List_x000D_
P=CHRONIC HTN+ ISCHEMIC STROKE+ Degenerative lumbar spondylosis( on follow up at surgical side); ON ASA 81MG PO DAILY, CARBAMEZAPINE 200MG PO BID, ATENOLOL 50MG PO DAILY,ATORVASTATIN 20MG PO DAILY,AMLODIPINE 5MG PO DAILY, Enalapril 10 mg po bid</t>
  </si>
  <si>
    <t>bp 109 / 61 PR 75  fbs 160</t>
  </si>
  <si>
    <t>T2 DM on metformin 1000 mg po bid but she took 1gm/500mg po bid , glibenclamide10 mg po bid ,pregabaline 75 mg po once /day ,amitripytine 25 mg po once / day</t>
  </si>
  <si>
    <t>HAS BACK PAIN AND GENERALIZED JOINT PAIN SINCE AYEAR DURATION</t>
  </si>
  <si>
    <t>SAME AS ABOVE+?DISC PROLPPSE</t>
  </si>
  <si>
    <t>DO TORACACO-LUMBAR MRI,URIC ACID,RF,</t>
  </si>
  <si>
    <t>Right para pelvic cyst Sandy stones R/O Colonic mass</t>
  </si>
  <si>
    <t>no new compliant is presented</t>
  </si>
  <si>
    <t>hypertension + di\lated cardiomyopathy</t>
  </si>
  <si>
    <t>2 months followup + refill</t>
  </si>
  <si>
    <t xml:space="preserve">hypertension + cardiac followup </t>
  </si>
  <si>
    <t>BP- 140/ 80  TSH- 3.006_x000D_
no other positive finding</t>
  </si>
  <si>
    <t>has dry intermittent cough  and both knee joint pain</t>
  </si>
  <si>
    <t xml:space="preserve">bp 130/80 PR 90    </t>
  </si>
  <si>
    <t xml:space="preserve">well bp  control +bronchits +OA of knee joint </t>
  </si>
  <si>
    <t>HTN + HF to DVHD on medication</t>
  </si>
  <si>
    <t>B/p -- TG =195 , LDL =53 , HDL=57 , Total cholesterol= 149 ,</t>
  </si>
  <si>
    <t>stable and controlled pressure.</t>
  </si>
  <si>
    <t xml:space="preserve">Amlodipine 5 mg /d + Atorvastatin + Bromazepam . </t>
  </si>
  <si>
    <t xml:space="preserve">no new comp </t>
  </si>
  <si>
    <t xml:space="preserve">Serum calcium ionized </t>
  </si>
  <si>
    <t>HAS INTERMITANT HEADACHE</t>
  </si>
  <si>
    <t>BP=114/78MMHG</t>
  </si>
  <si>
    <t>SAME AS ABOVE+WITH GOOD BP CONTROL</t>
  </si>
  <si>
    <t>REFILL,ADD PARCETAMOL 1GM PO PRN</t>
  </si>
  <si>
    <t>SAH(TREATED)+HTN ON ENALAPRIL 5MG PO BID</t>
  </si>
  <si>
    <t>BP=102/79,PR=75FBS=128,132mg/dl</t>
  </si>
  <si>
    <t>refill the medication and advise on diet and tell him to bring serial fbs MEASUREMENTS FOR NEXT FOLLOW UP TIME</t>
  </si>
  <si>
    <t>Problem List_x000D_
TYPE 1 DM On NPH 26/14 IU sc bid</t>
  </si>
  <si>
    <t>continued tremor and pain over thye left wrist</t>
  </si>
  <si>
    <t>parkinson disease + opthalmologic disease</t>
  </si>
  <si>
    <t>2 months followup + continue medication</t>
  </si>
  <si>
    <t>bp 149 / 63 PR 60  fbs 141, 110 , 167, 217 ,179 , 162 ,176</t>
  </si>
  <si>
    <t>T2 DM&gt; 6 + years ON MTF 1gm po bid, daonil 5 mg po bid P2. HTN&gt; 3 years on Enalapril 10 mg po bid</t>
  </si>
  <si>
    <t xml:space="preserve">complains epigastric discomfort and burning  in legs </t>
  </si>
  <si>
    <t>Bp- 137/72 _x000D_
 no other positive finding</t>
  </si>
  <si>
    <t xml:space="preserve">Spastic paraplegia secondary to ?TB spondylitis </t>
  </si>
  <si>
    <t xml:space="preserve">continue anti TB, add pyridoxine  and pantoprazole </t>
  </si>
  <si>
    <t>she has non specific symptoms.and leg pain .</t>
  </si>
  <si>
    <t>B/P -- 235/80 ,unremarkable on P/E.</t>
  </si>
  <si>
    <t>bp 130/95 average record was in the pat 2 m,onths</t>
  </si>
  <si>
    <t>hypertension + radiculopathy + suspicious hepatocellular carcinoma</t>
  </si>
  <si>
    <t>continue anti hypertensive medications</t>
  </si>
  <si>
    <t>BP- 140/ 80  , 150/80 TSH- 3.006_x000D_
no other positive finding</t>
  </si>
  <si>
    <t>hypothyroidism + ? stage 1 HTN</t>
  </si>
  <si>
    <t xml:space="preserve">refill medication, do rft, ECG, adviced to modify diet and caffiene intake_x000D_
told to come with serial BP measuements after 1 month </t>
  </si>
  <si>
    <t>PR=73/M  BP=111 / 69MMHG</t>
  </si>
  <si>
    <t>RA ON METHOTREXATE 7.5MG PO WEEKLY,FOLIC ACID 5MG PO DAILY</t>
  </si>
  <si>
    <t xml:space="preserve">bp  140 / 61  PR 72 fbs 139 </t>
  </si>
  <si>
    <t xml:space="preserve">foot pain of 2 week </t>
  </si>
  <si>
    <t>BP = 138/98mmgh</t>
  </si>
  <si>
    <t xml:space="preserve">poor controlled HTN + ? Goat </t>
  </si>
  <si>
    <t>bp   138/ 96  PR  78  fbs 140</t>
  </si>
  <si>
    <t>HTN + TYPE 2 DM + dyslipidemia on nifedipine 20 mg po BID, enalapril 10 mg BID, metformin 500 mg po bid, atorvastatin 20 mg po/d , HCT - 25 MG PO DAILY +</t>
  </si>
  <si>
    <t xml:space="preserve">has left knee joint pain of fifteen days </t>
  </si>
  <si>
    <t>BP=130/83mmhg</t>
  </si>
  <si>
    <t>Same as above+?left knee joint osteoarteritis</t>
  </si>
  <si>
    <t>left knee x-ray,rf,uric acid</t>
  </si>
  <si>
    <t>He still has on and off cough .</t>
  </si>
  <si>
    <t>B/P--  134/80 , chest -- fair air entry .CVS --JVP not raised , extremity no edema .</t>
  </si>
  <si>
    <t>Frusemide 40 mg po /d + spironolactone 25 mg po /d + Atenolol 50 mg po /d.</t>
  </si>
  <si>
    <t xml:space="preserve">bp 128 / 87  PR 87 </t>
  </si>
  <si>
    <t xml:space="preserve">complains bilateral hand joint pain specially in the morning , no joint swelling, she also has right feet pain of 1 year duration </t>
  </si>
  <si>
    <t>Bp 120/70 PR -70_x000D_
no other positive finding</t>
  </si>
  <si>
    <t>BP=144/86,PR=70</t>
  </si>
  <si>
    <t>refill the medication and advise on diet and tell her to bring serial bp  measurements for next follow up time</t>
  </si>
  <si>
    <t>Problem List_x000D_
poorly controlled hypertension</t>
  </si>
  <si>
    <t>Problem List_x000D_
 controlled hypertension</t>
  </si>
  <si>
    <t>continine mediction</t>
  </si>
  <si>
    <t>BP-_x000D_
SBP-111/130mmHg  _x000D_
DBP-74-85 mmHg  _x000D_
OFT-_x000D_
BUN-22mg/dl_x000D_
Cr-1.1_x000D_
Electrolyte -Na-138mmol/l_x000D_
                  -K-3.2mmol/l</t>
  </si>
  <si>
    <t>-KCL 600mg PO TID for 3 weeks_x000D_
-Update RFT.</t>
  </si>
  <si>
    <t>BP-148/80_x000D_
no other positive finding</t>
  </si>
  <si>
    <t>STAGE 2 HTN + ?IHD R/O HHD + ? HTNSIVE RETINOPATHY</t>
  </si>
  <si>
    <t xml:space="preserve">do echo, refill medications and advice </t>
  </si>
  <si>
    <t>STAGE 2 HTN + ?IHD R/O HHD + ? HTNSIVE RETINOPATHY on amlodipine 10 mg and losartan 50 mg atrovasttanin 20 mg po/day ASA 81 mg</t>
  </si>
  <si>
    <t>B/P-- 122/80 , unremarkable P/E .</t>
  </si>
  <si>
    <t>TAF 25 mg po /d.</t>
  </si>
  <si>
    <t>Dx --chronic viral hepatitis ( HBV ) on medication since December 2014.</t>
  </si>
  <si>
    <t>bp 121 / 63 PR 69 fbs 98- 122</t>
  </si>
  <si>
    <t>HF 20 to IHD + HTN + T2DM on MTF 500 mg po bid atrovastatin 20 mg po/day, spironolactone 12.5 mg/day, LASIX 20 MG PO DAILY, enalapril 10 mg p/day, bisoprolol2.5 mg po/day</t>
  </si>
  <si>
    <t>BP=148/77,PR=68</t>
  </si>
  <si>
    <t>refill the medication and advise on diet and tell her to bring serial BP MEASUEMENTS FOR NEXT follow up time</t>
  </si>
  <si>
    <t>Problem List_x000D_
HTN + LBP 2 to degenerative lumbar spondylosis on Enalapril 10 mg po/d and HCT 25 mg po/d , atenolol 25 mg po daily</t>
  </si>
  <si>
    <t xml:space="preserve">continie mediction </t>
  </si>
  <si>
    <t>BP=125/80,140/84</t>
  </si>
  <si>
    <t>Problem List_x000D_
P=HTN on amlodipine 10 mg PO daily</t>
  </si>
  <si>
    <t>known seizure disorder (mixed seizure) currently on valproic acid 400/200 mg</t>
  </si>
  <si>
    <t>bp 137 / 76 PR 65  fbs 115</t>
  </si>
  <si>
    <t>T2 DM + HTN +?PN on Metformin 1 gm po bid and amlodipine 10 mg po/d ,amitriptyline 12.5 mg and neurobin 1 tab per day</t>
  </si>
  <si>
    <t>she has not been on medication . she has non specific symptoms.</t>
  </si>
  <si>
    <t>b/p -- 110/70 , unremarkable.</t>
  </si>
  <si>
    <t>Anxious  and symptomatic.</t>
  </si>
  <si>
    <t xml:space="preserve">Tenofovir  ( TAF ) 25 mg po /d. </t>
  </si>
  <si>
    <t>Dx--chronic viral hepatitis ( HBV ) since 10 years not on medication .</t>
  </si>
  <si>
    <t>BP-174/94mmHg   PR-90b/m</t>
  </si>
  <si>
    <t xml:space="preserve">Stage II HTN newly Dx  on Enalapril 10mg po BID </t>
  </si>
  <si>
    <t>HAS SOB WITH MODERATE EXERCISE,DRY COUGH OF FIFTEEN DAYS,NECK PAIN</t>
  </si>
  <si>
    <t>PR=81/M  BP=149 / 98MMHG,HGA1C=5.3%</t>
  </si>
  <si>
    <t>SAME AS ABOVE+?HF+?CAP</t>
  </si>
  <si>
    <t>BP=135/82,PR=66,FBS=61,74,93 mg/dl</t>
  </si>
  <si>
    <t>Problem List_x000D_
TYPE 2 DM</t>
  </si>
  <si>
    <t>hypertension + gout</t>
  </si>
  <si>
    <t>followup + continmue medications</t>
  </si>
  <si>
    <t>Problem List_x000D_
TYPE 2 DM on  metformin 500 mg po once/day</t>
  </si>
  <si>
    <t>BP=129/62,PR=73</t>
  </si>
  <si>
    <t>Problem List_x000D_
P=HTN on enalapril 10 mg po bid, HCT 25 mg po/d,</t>
  </si>
  <si>
    <t>PR- 83 RR-18 BP- 107 / 94 36</t>
  </si>
  <si>
    <t>UNPROVOKED PE</t>
  </si>
  <si>
    <t>TSH, ECG, REFILL MEDS &amp; APPOINT AFFTER 3MONTHS</t>
  </si>
  <si>
    <t>p- Unprovoked?? Acute PE ( Submassive ) on RIVAROXABAN 20MG PO/DAY</t>
  </si>
  <si>
    <t>no complaint except nocturia and insomnia .</t>
  </si>
  <si>
    <t>B/P-- 125/85 , Unremarkable.</t>
  </si>
  <si>
    <t>Tenofovir 25 mg po /d  + viral load .</t>
  </si>
  <si>
    <t>PR=102/M  BP=117 / 73MMHG</t>
  </si>
  <si>
    <t>NYHA CALSS 3 HF2 DCM ON MEDICATIONS</t>
  </si>
  <si>
    <t>- bp- 120/80_x000D_
-pr-88</t>
  </si>
  <si>
    <t>x cbc, cxr, h,pylori ag</t>
  </si>
  <si>
    <t xml:space="preserve">- P- CAP_x000D_
                                </t>
  </si>
  <si>
    <t>BP=125/79,PR=78,FBS=97,97 mg/dl</t>
  </si>
  <si>
    <t>Problem List_x000D_
HTN On enalaprine 10 mg po bid amlodipine 5mg po/day</t>
  </si>
  <si>
    <t>BP-90/60 _x000D_
no other positive finding</t>
  </si>
  <si>
    <t>Ascites 2ry to CLD 2ry to? ALD</t>
  </si>
  <si>
    <t>refill medications and collect investigation  _x000D_
give short appointment</t>
  </si>
  <si>
    <t>NO NCOMPLAINT</t>
  </si>
  <si>
    <t>PR-100 RR-18 BP- 149 / 93 T-36</t>
  </si>
  <si>
    <t>KNOWN HTN + OLD ISCHEMIC STROKE</t>
  </si>
  <si>
    <t>CBC, OFT, U/A, ECG, REFILL MEDS &amp; APPOINT HIM AFTER  3MONTHS</t>
  </si>
  <si>
    <t>PR=155/M  BP=144 / 77MMHG</t>
  </si>
  <si>
    <t>enalapril 10 mg po daily,amitryptylline 25 mg po daily,Atorvastatin 20mg po dailyptu 100mg po bid,rivaroxaban 10mg po daily,metoprolol 12.5mg po daily</t>
  </si>
  <si>
    <t>-Left side hemiparesis 2ry to chronic Ischemic Stroke + A. Fib+ TMNG R/O Neoplastic Goite + ? R/O Thyrocardiac disease -On ASA-81 mg PO/D,AtrovSTTIN 20 MG PO /D, metoprolol 12.5mg PO/D ,PTU 100mg PO/D</t>
  </si>
  <si>
    <t>BP=96/66,PR=73</t>
  </si>
  <si>
    <t>Problem List_x000D_
P=DM(for 12 yrs) on NPH 42/24 IU BID[ But she took NPH=44/32 IU SC BID]</t>
  </si>
  <si>
    <t>PR- 67 RR-18 BP- 105 / 64 T- 36</t>
  </si>
  <si>
    <t>PROVOKED P.E</t>
  </si>
  <si>
    <t>P1-PE(PROVOKED POST-PARTUM) ON RIVAROXABAN -SHE WAS ON IT FOR 3 MONTHS</t>
  </si>
  <si>
    <t>-She has dry intermittent cough .</t>
  </si>
  <si>
    <t>BP-93 / 61mmHg  PR-88b/m_x000D_
Chest-Clear with good air entry over bilateral posterior chest.</t>
  </si>
  <si>
    <t>-Continue medications._x000D_
-Almetamine tab</t>
  </si>
  <si>
    <t>Dx-- SS with Raynaud phenomenon + previous Bell*s palsy. she is on Nifedipine and Anti TB.</t>
  </si>
  <si>
    <t>has dizziness since she started Nifedipine</t>
  </si>
  <si>
    <t>PR=84/M  BP=118 / 72MMHG</t>
  </si>
  <si>
    <t>change Nifesdipine to Amlodipine 5mg po daily</t>
  </si>
  <si>
    <t>Problem List chronic HTN on amlodipine 10 mg po/day but she is complaining bilateral leg swelling so its changed to nifedipine 10 mg po/day</t>
  </si>
  <si>
    <t>BP=145/79,PR=71,FBS=112 md/dl</t>
  </si>
  <si>
    <t>refill  the medication and advise on diet and tell her  to bring serial fbs measurements for next follow up time</t>
  </si>
  <si>
    <t>Problem List_x000D_
P1=T2 DM on metformin 1000mg po bid, glibenclamide 10 mg po bid</t>
  </si>
  <si>
    <t xml:space="preserve">complains dry cough and right side pleuretic discomfort </t>
  </si>
  <si>
    <t>chest- decreased air entry over the lower 1/3rd of right chest posteriorly</t>
  </si>
  <si>
    <t>? CAP R/o PTB</t>
  </si>
  <si>
    <t>do ESr, Pleural fluid analysis</t>
  </si>
  <si>
    <t>b/p -- 11577 , AST--28 , ALT--24 .Albumin 4.4.</t>
  </si>
  <si>
    <t>no sign necroinflammation .</t>
  </si>
  <si>
    <t>see 6 moths.</t>
  </si>
  <si>
    <t>BP=BP=152/69,PR=88,FBS=108,180 MG/DL</t>
  </si>
  <si>
    <t>refill the medication and advise  on diet and tell her to bring serial FBS and  BP MEASUREMENTS FOR NEXT FOLLOW UP TIME</t>
  </si>
  <si>
    <t>Problem List_x000D_
T2DM on NPH 40/30 IU sc bid , atrovastatin 20 mg po daily , mtf - 500 mg po bid</t>
  </si>
  <si>
    <t xml:space="preserve">complains leg swelling , lower back pain more on left side that radiates to the left tigh and legs. he also has easy fatigablity, </t>
  </si>
  <si>
    <t>BP- 150/80 _x000D_
no other positive finding</t>
  </si>
  <si>
    <t xml:space="preserve">diabetes, hyppertension, dyslipidemia ,CKD + Bells Palsy </t>
  </si>
  <si>
    <t>do ECG CXR rft RBS, lower back XRay , adjust Lasix _x000D_
link to physiotherapy</t>
  </si>
  <si>
    <t>diabetes, hyppertension, dyslipidemia ,CKD</t>
  </si>
  <si>
    <t>BP- 150/80  doppler U/S normal _x000D_
no other positive finding</t>
  </si>
  <si>
    <t>V/S WNL .unremarkable.</t>
  </si>
  <si>
    <t>Tenofovir.</t>
  </si>
  <si>
    <t>FBS=90mg/dl, PR=62/M  BP=133 / 88MMHG</t>
  </si>
  <si>
    <t>REFILL,DO ECG,APPOINT  AFTER THREE MONTHS</t>
  </si>
  <si>
    <t>HTN+T2DM ON ENALAPRIL 10 MG PO/DAY AND NIFIDIPINE 20 MG PO BID+BOO 2 BPH</t>
  </si>
  <si>
    <t>BP- 120/ 70, nom other positive finding</t>
  </si>
  <si>
    <t>Well controlled T2DM+HTN</t>
  </si>
  <si>
    <t>p1: T2DM (&gt;6yrs) on MTF 500mg po bid, doanil 5mg po daily p2: known HTN on enalapril 5mg po bid ( but she did not took)</t>
  </si>
  <si>
    <t>RIGHTAND LEFT HAND SWELLING WITH PAIN SINCE  SIX MONTHS</t>
  </si>
  <si>
    <t>PR=72/M  BP=110 / 64MMHG</t>
  </si>
  <si>
    <t>DO RIGHT  AND LEFT HAND X-RAY</t>
  </si>
  <si>
    <t>?REHUMATOID ARTERITIS</t>
  </si>
  <si>
    <t xml:space="preserve">TSH, FT3 &amp;lt; FT4 </t>
  </si>
  <si>
    <t>BP-120/80 _x000D_
no other positive finding</t>
  </si>
  <si>
    <t>HTN + ON + MDD+ PAD</t>
  </si>
  <si>
    <t>has difficulty of controlling urine since amonth</t>
  </si>
  <si>
    <t>BP=121/93MMHG,PR=84/M</t>
  </si>
  <si>
    <t>DO U/A,CBC,RFT,THEN MANAGE</t>
  </si>
  <si>
    <t xml:space="preserve">Left neophrolithiasis_x000D_
Acute cystitis </t>
  </si>
  <si>
    <t>BP=145/70MMHG,PR=64/M,FBS=107MG/DL</t>
  </si>
  <si>
    <t>SAME AS ABOVE WITH GOOD GLYCEMIC +SUBOPTIMAL BP CONTROL</t>
  </si>
  <si>
    <t>P1=T2 DM( for 6 yrs) Metformin 500mg PO BID P2= HTN Amlodipine 5 mg po/d , Carvidolol 6.5mg daily PO ASA 81 mg po/d Atrovastatin 20 mg po/d P3= BPH + LT RENAL MASS WITH ?METS on follow up at TASH;(on chemo)</t>
  </si>
  <si>
    <t xml:space="preserve">complains easyfatigablity myalgia, SOB  for the past 3 days </t>
  </si>
  <si>
    <t>Bp-120/70 _x000D_
no other positive finding</t>
  </si>
  <si>
    <t>Known HTN P2+HFpEF (60%) 2ry to HHD +A.fib +Dyslipidemia</t>
  </si>
  <si>
    <t>do CBC U/A ECG</t>
  </si>
  <si>
    <t>REFILL,APPOINT AFTER THREE MONTHS AT MRC</t>
  </si>
  <si>
    <t xml:space="preserve">Dx-- HPN +? AVM ( Haemorrhagic ) + seizure disorder </t>
  </si>
  <si>
    <t>reorder medications</t>
  </si>
  <si>
    <t>P=DM + PN On NPH 50/ 30 IU SC BID, Neurobin 1 tab/day, Amitriptyline 25mg/day, Pregabalin 75 mg po/d</t>
  </si>
  <si>
    <t xml:space="preserve">Well controlled HTN + T2 </t>
  </si>
  <si>
    <t xml:space="preserve">Well controlled HTN + 2 </t>
  </si>
  <si>
    <t>PR=155/M BP=144 / 77MMHG</t>
  </si>
  <si>
    <t xml:space="preserve">Rt Ingunal pain </t>
  </si>
  <si>
    <t xml:space="preserve">poor controlled HTN + Rt ingunal mass </t>
  </si>
  <si>
    <t xml:space="preserve">Abdompelv U/S , </t>
  </si>
  <si>
    <t>FBS = 160mg /dl</t>
  </si>
  <si>
    <t>has epigasteric pain of six months and bilateral leg swelling of seven months</t>
  </si>
  <si>
    <t>BP=102/64MMHG,PR=63/M</t>
  </si>
  <si>
    <t>SAME AS ABOVE+CHRONIC DYSPEPSIA 2?</t>
  </si>
  <si>
    <t>CHNAGE AMLODIPINE  TO ENALAPRIL,REFILL,INVESTIGATE</t>
  </si>
  <si>
    <t>Problem List_x000D_
Dx-- HPN +? AVM ( Haemorrhagic ) + seizure disorder</t>
  </si>
  <si>
    <t xml:space="preserve">same continue </t>
  </si>
  <si>
    <t>FBS = 310mg/dl</t>
  </si>
  <si>
    <t xml:space="preserve">Poor controlled T2 DM + HTN + UTI + Goat + ? Goiter </t>
  </si>
  <si>
    <t xml:space="preserve">Poor controlled T2 DM + HTN + UTI + Goat + ? Goiter    </t>
  </si>
  <si>
    <t>dry cough of  ten days and aminorrhoea of four months and she is gravida 4 ,para3 mother</t>
  </si>
  <si>
    <t>PR=82/M  BP=120 / 68MMHG</t>
  </si>
  <si>
    <t>SAME AS ABOVE+?CAP+?pregnancy</t>
  </si>
  <si>
    <t>do cbc,esr,chest x-ray with shield,urine hcg,abdomino-pelvic u/sound</t>
  </si>
  <si>
    <t>Problem List_x000D_
1 year post op after hernia repair + Goiter  on follow up at surgical side</t>
  </si>
  <si>
    <t>BP=135/50MMHG,PR=86/M</t>
  </si>
  <si>
    <t>SAME AS ABOVE+?HYPOTENSION</t>
  </si>
  <si>
    <t>DO ECG,THEN MANGE</t>
  </si>
  <si>
    <t xml:space="preserve">complains dry cough of, voice change and left side throbbing pain of 3 days </t>
  </si>
  <si>
    <t>BP110/80 _x000D_
chest clear chest with good air entry</t>
  </si>
  <si>
    <t>HTN+ ? bronchiolitis</t>
  </si>
  <si>
    <t>Problem List_x000D_
HTN+DYSPEPSIA ON AMLODIPINE 5MG PO DAILY,PANTOPRAZOLE 40 MG PO DAILY</t>
  </si>
  <si>
    <t xml:space="preserve">headache and runny nose </t>
  </si>
  <si>
    <t xml:space="preserve">well controlled Seizure + Common cold </t>
  </si>
  <si>
    <t>chest- decreased air entry over the lower 1/3rd of right chest posteriorly, _x000D_
 pleural tap was tried and was a little hemmorhagic fluid  was found .</t>
  </si>
  <si>
    <t>do ESr, Pleural fluid analysis, CXr</t>
  </si>
  <si>
    <t xml:space="preserve">Cough  of 3 days </t>
  </si>
  <si>
    <t xml:space="preserve">CXR , CBC   </t>
  </si>
  <si>
    <t>FBS  238mg/dl</t>
  </si>
  <si>
    <t xml:space="preserve">ABDOMINAL U/S - FATTY LIVER +CHOLELITHIASIS _x000D_
 BP - 139/83 PR 83 </t>
  </si>
  <si>
    <t xml:space="preserve">SEND  H PYLORI , LIPID PROFILE </t>
  </si>
  <si>
    <t>linked from SOPD  W ITHE ASS'T - fatty liver +cholelithiasis+Lumbar  Degenerative Spondylosis</t>
  </si>
  <si>
    <t>THE PT DID NOT CAME THE ATTENDANT SAID HE HAS NO COMPLIANT</t>
  </si>
  <si>
    <t>PR=85 RR=18 BP=120 / 70 T=36_x000D_
CR=1.56mg/dl   BUN=48.4mg/dl Cr done 16 MONTH  back - 1.73</t>
  </si>
  <si>
    <t>refill_x000D_
see 3/12</t>
  </si>
  <si>
    <t xml:space="preserve">P - Known HTN with HHD ( ECHO on 28/4/21, Mild concentric LVH with GI diastolic dysfunction + mild pulmonary HTN EF 60% ) + post COVID 19 fibrosis + CKD Currently on Lasix 40mg PO/day, Enalapril 2.5mg PO daily - Amlodipine 5mg PO daily. </t>
  </si>
  <si>
    <t xml:space="preserve">well controlled seizue </t>
  </si>
  <si>
    <t xml:space="preserve">ABM  OF OVER 5 X  WITH IN 3 MONTHS ASSOCIATED AND TRIGGERED BY STRESS NON-ADHRENCE  TO MEDICATION AND </t>
  </si>
  <si>
    <t xml:space="preserve">BP -  121/80 </t>
  </si>
  <si>
    <t xml:space="preserve">-PHENYTOIN  150 MG PO TID - FOR 1 MONTHS - RMOPD </t>
  </si>
  <si>
    <t>Seizure D/O; On Phenytoin 200mg PO TID(BUT TAKING 100 MG PO TID - NON ADHERENT )</t>
  </si>
  <si>
    <t>HE HAS LEFT LEG SWELING MORE ON DAY TIME</t>
  </si>
  <si>
    <t>PR=59 RR=18 BP=131 / 69 T=36_x000D_
THIS PT WAS TREATED FOR POPLITEAL DVT FOR 16 MONTHS AND IT WAS DISCONTINUED ON HIDAR 2013;IN 2013 HE HAD RIGHT SIDE BODY WEAKNESS ADMITTED TO THE WARD AND DISCHARGED IMPROVED_x000D_
03/09/13- ECHO=GRADE 1 LEFT VENTRICULAR DIASTOLIC DYSFUNCTION+ MILD PUL HTN EF=65%; CHEST CT= THERE IS BILATERAL PERIPHERAL PLEURAL BASED CRAZY PAVING PATTERN WITH LINEAR FIBROTIC BANDS IN THE BASAL LUNGS CONSISTENT WITH COVID19? BRAIN CT= LEFT PARASAGITTAL PARIETAL FOCAL WHITE MATTER INFARCTION</t>
  </si>
  <si>
    <t>REFILL_x000D_
ELASTIC BANDAGE AND LEG ELEVATIONS</t>
  </si>
  <si>
    <t xml:space="preserve">BP: 127 / 77   pr: 86   </t>
  </si>
  <si>
    <t>well controlled HNT + RA</t>
  </si>
  <si>
    <t>HTN on nifidipine 20mg po daily + RA on methroxate 7.5mg /weks,folic acid 5mg po every other day</t>
  </si>
  <si>
    <t>PR-75 RR-18 BP-121 / 49 T-36 , INR-2.4</t>
  </si>
  <si>
    <t>INR, REFILL &amp; APPOINT AFTER  1 MONTH</t>
  </si>
  <si>
    <t>P- PTE ( unprovoked) + HTN Rx- On -warfarin 2.5mg PO/D -Enalapril 10 mg po bid - HCT 25 mg po/d</t>
  </si>
  <si>
    <t xml:space="preserve">exterimity swelling </t>
  </si>
  <si>
    <t>bp=90/60 pr=78</t>
  </si>
  <si>
    <t>Cor-pulmonale 2o to COPD C + on lasix 40mg PO od, Spironolactone 25mg PO daily, Symbicort 160/4.5 mcg 2 puffs BID, Salbutamol PRN Echo= Shows severe pulmonary HTN, severe TR, Right ventricular systolic dysfunction TAPSE= 10 CM EF= 55%</t>
  </si>
  <si>
    <t xml:space="preserve">continue lasix 40mg po/d_x000D_
decrease salt intake </t>
  </si>
  <si>
    <t>PR- 70 RR-17 BP- 106 / 63 T- 36</t>
  </si>
  <si>
    <t>DECOMPENSATED CLD( IMROVED) 2 CVHB</t>
  </si>
  <si>
    <t>ABDOMINAL U/S, UGI ENDOSCOPY( CAN'T AFFORD) , REFILL MEDS&amp; APPOINT AFTER 3MONTHS</t>
  </si>
  <si>
    <t>SHE HAVE HAD FOLLOW UP AT OUR HOSPITALFOR THE DIAGNOSIS OF VARICOSE VEIN.GCA SHE CURRENTLY HAS LEFT SIDE SUPRACLAVICULAR LAP SHE HAS NIGHT SWEATING NO WEIGHT LOSS NO LOSS OF APPITITEOR COUGH SHE WAS TOLD TO HAVE VIRAL HEPATITIS IN THE PAST SHE HAS NO OTHER COMPLIANT</t>
  </si>
  <si>
    <t>PR=80 RR=18 BP=107 / 72 T=36_x000D_
Smear shows lymphoid background containing heterogeneous lymphoid cells, lymphohistiocytic aggregates &amp; vague epithelioid cell granuloma. No caseation seen. Left lower cervical - Granulomatous lymphadenitis Left lower cervical - Granulomatous lymphadenitis</t>
  </si>
  <si>
    <t>VARICOSE VEIN+? TB LAP</t>
  </si>
  <si>
    <t>DO CBC CXR ESR VIRAL MARKERS LFT AND ABDOMENO PELVIC U/S</t>
  </si>
  <si>
    <t>P=VARICOSE VEIN+?? GCA</t>
  </si>
  <si>
    <t>BP=120 / 90, PR=80 regular_x000D_
FBS=120-166-155-154-156_x000D_
ECHO on 7/5/16= IHD with borderline Systolic function[ LVEF=50%, TAPSE=17]</t>
  </si>
  <si>
    <t>poorly controlled T2DM + IHD + HTN + Hyperthyroidism +Dyslipidemia</t>
  </si>
  <si>
    <t>NPH 12/6 IU SC BID, INC MTF 850 mg po bid, ASA 81mg/day, Change Atenolol 50mg/day to Metoprolol 25 mg po daily, Enalapril 5mg/day, Atrovastatin 40 mg po/d and PTU 100mg BID_x000D_
Link to MRC _x000D_
Appoint after 1 mon</t>
  </si>
  <si>
    <t>P=Poorly controlled T2DM + IHD + HTN + Hyperthyroidism +Dyslipidemia; On NPH 16/10 IU SC BID, MTF 500 mg po bid,ASA 81mg/day, Atenolol 50mg/day, Enalapril 5mg/day and PTU 100mg BID, Atrovastatin 40 mg po/d</t>
  </si>
  <si>
    <t xml:space="preserve">BP: 147 / 82   PR: 123  _x000D_
ECG: Sinus tachycardia </t>
  </si>
  <si>
    <t xml:space="preserve">poor bp control + sinus tachycardia 20? </t>
  </si>
  <si>
    <t xml:space="preserve">make amlodipine 10mg po bid, HCT 25 po daily _x000D_
echo, TFT </t>
  </si>
  <si>
    <t>p1:Newly Diagnosed HTN Amlodipin 5 mg po BID ( But he erroriously took 20/10 bid] and HCT 12.5 mg po daily_x000D_
P2: Hemorrhagic  DAI + Acute IVH  (RESOLVED) _x000D_
p3:  Right  SYLVIAN FISSURE+ SAH (RESOLVED) _x000D_
p4: LEFT ZYGOMATIC FRACTURE</t>
  </si>
  <si>
    <t xml:space="preserve">fb s- 123-140-150- _x000D_
 bp - 127 / 67 pr - 87  _x000D_
 hga1c - 9% </t>
  </si>
  <si>
    <t>BP-120 / 70mmHg    PR-80b/m_x000D_
Abdominal CT-Findings are suggestive of liver cirrhosis with portal HTN causing gastric fundal in the distal esophageal varices+ Splenomegaly</t>
  </si>
  <si>
    <t>-CLD 2RY TO ?</t>
  </si>
  <si>
    <t xml:space="preserve">-Make propranolol 60mg po day. </t>
  </si>
  <si>
    <t xml:space="preserve">Rt foot pain and back pain </t>
  </si>
  <si>
    <t xml:space="preserve">? OA + ? RA + ? RF </t>
  </si>
  <si>
    <t xml:space="preserve">RF , Uric Acid , Lipid profle , FBS , </t>
  </si>
  <si>
    <t xml:space="preserve">HEADACHE AND MILD NECK PAIN &gt;  MULTIPLE JOINT PAIN FOR  WEEKS DURATION - SHE ALSO HAS PALPITATION AND EASYFATIGABILITY  OF THE , _x000D_
- BILATERAL FLANK PAIN &gt; 2 WEEKS DURATIONM </t>
  </si>
  <si>
    <t xml:space="preserve">BP -  72  119 / 84 ( 134/98 ) </t>
  </si>
  <si>
    <t xml:space="preserve">+ UTI ?                              </t>
  </si>
  <si>
    <t xml:space="preserve">SEND CBC , SE, ECG , ABDOMINAL U/S </t>
  </si>
  <si>
    <t xml:space="preserve">HTN with LVH + VHD ON ENALAPRIL 5 MG PO BID , AND AMLODIPINE  5 MG PO  BID </t>
  </si>
  <si>
    <t xml:space="preserve">BP=130/70 PR=80 </t>
  </si>
  <si>
    <t xml:space="preserve">P1= HTN on losartan 50 mg po daily P2= B. Asthma on Symbicort 160/4.5mcg 2 puff BID and Salbutamol puff PRN and Montelukast10mg po daily....ECHO=GII diatolic dysfunction,EF=60,TAPSE=21 </t>
  </si>
  <si>
    <t>improvement in syptoms</t>
  </si>
  <si>
    <t xml:space="preserve">BP: 131 / 92  </t>
  </si>
  <si>
    <t>? OA on meloxicam 15mg po daily</t>
  </si>
  <si>
    <t>FBS - 126-67*-101 -67*- 98</t>
  </si>
  <si>
    <t xml:space="preserve">MAKE INSULIN - 20/8 IU SC BID - APPT AFTER 2 MONTHS </t>
  </si>
  <si>
    <t xml:space="preserve">T2DM ON  20/10 iu SC BIS </t>
  </si>
  <si>
    <t>He has a hx of recurrent hypoglycemic Sxs near down.</t>
  </si>
  <si>
    <t>BP=94/71, PR=84_x000D_
FBS=32-24-110-25-342-35-28-125-57; RBS 2 hrs after dinner=318-180-270-270-321-260-358-383291_x000D_
HgA1c on 2/1/2024= 8.3%</t>
  </si>
  <si>
    <t>Poor glycemic control + Epilepsy</t>
  </si>
  <si>
    <t>RFT, Urine protein_x000D_
NPH=26/10 IU SC BID, Add RI= 2 IU AM</t>
  </si>
  <si>
    <t>P= T1 DM( &gt; 10 yrs)+ Epilepsy( on follow up at neurology clinic); on NPH 26/14 IU SC BID[ But he took NPH=26/12 IU SC BID due to hypoglycemic episodes near down] , Na-valproate 500x3, Phenytoin 100x3</t>
  </si>
  <si>
    <t>PR- 89 RR-17 BP- 103 / 63 T-36, INR-1.5</t>
  </si>
  <si>
    <t>CRVHD( IMROVED)+ A.FIB+ SUBTHERAPUTIC INR RANGE</t>
  </si>
  <si>
    <t>U/A, OFT, ABDOMINAL U/S, ESCALATE METOPROLOL 50 MG PO BID, WARFARINE 2.5/5 MG PO/D ALTERNATIVELY, PANTOPRAZOLE 40 MG PO/D, CONTINUE OTHER MGT</t>
  </si>
  <si>
    <t>P=CRVHD (MODERATE MS;MILD MR,EF=45%) +AFIB on lasix 20mg po daily, warfarin 2.5 mg/day , metoprolol 50 mg po daily, monthly B.Pencillin injection</t>
  </si>
  <si>
    <t>PR=104 RR=18 BP=113 / 82 T=36_x000D_
FBS=144-143-134-160MG/DL</t>
  </si>
  <si>
    <t>DO HGA1C_x000D_
SEE 2/12_x000D_
REFILL_x000D_
ADD OMEGA-3 1 TAB PO/DAY</t>
  </si>
  <si>
    <t>P=TYPE 2 DM ON METFORMIN 850MG PO BID Atrovostatin 20 mg po/day</t>
  </si>
  <si>
    <t>BP-102 / 73mmHg    PR-93b/m_x000D_
TFT-_x000D_
TSH-2(0.465-4.68),fT4-(0.78-2.19),fT3-4.65(2.77-5.27)</t>
  </si>
  <si>
    <t>Mild Fatty liver + PN + hyperthyroidism on PTU 50mg po BID, Propranolol 20mg po bid</t>
  </si>
  <si>
    <t>LOWER EXTERIMITY SWELLING</t>
  </si>
  <si>
    <t>BP=90/60 PR=78</t>
  </si>
  <si>
    <t>BP =120/70 PR=80</t>
  </si>
  <si>
    <t>BP-126 / 71mmHg   PR-83b/m</t>
  </si>
  <si>
    <t>P1-Known T2DM P2-HFrEF 2ry to DCMP (EF-15-20%) with severe pulm. htn P3-?DKD -On NPH 6 IU daily , on Metoprolol 50mg PO daily, Spironolactone 25mg PO daily, Lasix 40mg PO BID, Enalapril 5 mg PO daily, atrovastatin 20mg PO daily</t>
  </si>
  <si>
    <t xml:space="preserve">excessive sweating , epigastric pain improved , </t>
  </si>
  <si>
    <t xml:space="preserve">TFT(10/01/24 )  -  TSH - 7.518 ,  FT3 - 3.08 ,  FT4 - 0.983 _x000D_
 BP - 89 17 115 / 78_x000D_
- neck u/s -  Normal Neck US </t>
  </si>
  <si>
    <t xml:space="preserve">Hypothyroidism +Dyspepsia </t>
  </si>
  <si>
    <t xml:space="preserve">- see management - appt after 2 months </t>
  </si>
  <si>
    <t xml:space="preserve">= Hypothyroidism +Dyspepsia 2 </t>
  </si>
  <si>
    <t>SHE HAS BACK PAIN RADIATING TO HER LEGS</t>
  </si>
  <si>
    <t>PR=76 RR=18 BP=115 / 64 T=36</t>
  </si>
  <si>
    <t>SAME +LUMBAR SPNDYLOSIS</t>
  </si>
  <si>
    <t>REFILL_x000D_
GIVE INDOMETHACIN 100MG SUPPOSITORY ONCE PER DAY FOR 5 DAYS</t>
  </si>
  <si>
    <t>P=HHD ON FOLLOW UP ON FRUSEMIDE 20MG PO/DAY</t>
  </si>
  <si>
    <t>PR=81 RR=17 BP=116 / 75 T=36_x000D_
FBS=128-118-120-125-115-125-130MG/DL</t>
  </si>
  <si>
    <t>P=T2DM on metformin 1gm po BID, NPH 4/16 IU SC bid</t>
  </si>
  <si>
    <t>hga1c - 9</t>
  </si>
  <si>
    <t xml:space="preserve">advice on diet and rx adherence _x000D_
= mtf - 1gm po bid , daonil 10 mg po bid _x000D_
</t>
  </si>
  <si>
    <t>KNOWN DM for the last 6 yrs on metformin 1gm po bid and glibenclamide 10/5 mg ( but taking 5 mg po bid )  atorvastatin 20 mg po daily</t>
  </si>
  <si>
    <t xml:space="preserve">BURNING SENSATION OVER THE LOWER LEG </t>
  </si>
  <si>
    <t>BP=120/70 PR=95</t>
  </si>
  <si>
    <t xml:space="preserve">NO NEW COMPLAINT, SHE IS NOT ON ANTI -HTN </t>
  </si>
  <si>
    <t>BP- 110/70,FBS-123, CBC-1.9K, HG-9.2, PLAT- 78K</t>
  </si>
  <si>
    <t xml:space="preserve">CONTINUE THE MGT </t>
  </si>
  <si>
    <t>P- known RVI on HAART( TDF ,3TC DTG ) + known HTN + pancytopenia 2ry to ? + CLD 2o to HCV R/O HHC</t>
  </si>
  <si>
    <t>BP-86 / 57mmHg   PR-127b/m</t>
  </si>
  <si>
    <t>AGN ?LUPUS NEPHRITIS ?PSGN EARLY MS_+DVT  - on losartan 25mg po /day, prednisolone 20mg po daily, chloroquine 250mg po/cotrimoxazole 960mg 4x/week, warfarin 5mg po daily.</t>
  </si>
  <si>
    <t xml:space="preserve">bp - 83 17 114 / 75( home record 122/70 - 120 /82 ) _x000D_
 fb s-- 160 - 100 - 130 - </t>
  </si>
  <si>
    <t xml:space="preserve">see management_x000D_
 - update inx  for next appt </t>
  </si>
  <si>
    <t>T2DM( 4 yrs) + Newly Dxed HTN ; on Metformin 500mg po BID; Amlodipine 5 mg po/d+ LBP secondary to Degenerative spondylosis+</t>
  </si>
  <si>
    <t xml:space="preserve">Cough of  1 month </t>
  </si>
  <si>
    <t xml:space="preserve">FBS = 240mg/dl     </t>
  </si>
  <si>
    <t xml:space="preserve">Newly Dx T2 DM </t>
  </si>
  <si>
    <t xml:space="preserve">FBS , Lipid profile , </t>
  </si>
  <si>
    <t>NUMBNESS OVER THE UPPER EXTERIMITY</t>
  </si>
  <si>
    <t>BIlateral PTE/ Left proximal DVT unprovoked+HTN</t>
  </si>
  <si>
    <t>CBC- WBC- 6.4K, HG-16.5, MCV-85.9, PLAT-279K</t>
  </si>
  <si>
    <t>ANEMIA( CORECTED)</t>
  </si>
  <si>
    <t>APPOINT HIM AFTER 6 MONTHS</t>
  </si>
  <si>
    <t>P-anemia ( megalob ) on rx on cyanocobalamin IM monthly- completed</t>
  </si>
  <si>
    <t xml:space="preserve">He is a known HTN for the past 9 yrs on enalapril 5 mg po/d &amp; known T2 DM for the past 5 yrs on MTF 500 mg po/d and follow up at H/C. Currently linked from surgical side after complaining tremoring of hand during active motion w/c was started from the Rt hand 6 mons back but for the last 3 mons it progressed to involve the lt hand. no otherwise no hx of orthopenia, chest pain, PND, SOB </t>
  </si>
  <si>
    <t>BP=126 / 74, PR=71</t>
  </si>
  <si>
    <t>Known T2 DM + Known HTN + ? ET</t>
  </si>
  <si>
    <t>OFT, serum ele, CBC, urine protein</t>
  </si>
  <si>
    <t xml:space="preserve">P=BPH on follow up at surgical side &amp; on alfuzosin </t>
  </si>
  <si>
    <t>headache, facial pain which is burnning in type and usually on the righ side</t>
  </si>
  <si>
    <t xml:space="preserve">bp: 107 / 71 </t>
  </si>
  <si>
    <t xml:space="preserve">BPH + Mild fatty liver + bilateral small renal stone + ? TGN </t>
  </si>
  <si>
    <t>CBC, U/A, OFT, abdominopelvic, lipid profile, s/e, fbs</t>
  </si>
  <si>
    <t>p1: BPH + Mild Fatty Liver+ Bilateral small renal stones</t>
  </si>
  <si>
    <t xml:space="preserve">Known T2 DM + Known HTN + ? ET + BPH </t>
  </si>
  <si>
    <t>PR=109 RR=17 BP=136 / 76 T=36_x000D_
HOME BP=121/74-112/75-106/66-122/68-113/61-111/65-127/78_x000D_
FBS=160-177-152=162-179MG/DL</t>
  </si>
  <si>
    <t>FAIR BP CONTROL+ SUBOPTIMAL GLYCEMIC CONTROL</t>
  </si>
  <si>
    <t>REFILL_x000D_
MAKE NPH 10/8IU_x000D_
DO HGA1C</t>
  </si>
  <si>
    <t>P=Type 2 DM + Hypertension + BPH on NPH 10/6, Ateroz 20mg PO daily Alfazocin 10mg PO daily MTF 500mg PO BID Enalapril 2.5mg PO daily</t>
  </si>
  <si>
    <t xml:space="preserve">tingling sensation over the left side </t>
  </si>
  <si>
    <t xml:space="preserve">bp - 80 18 120 / 78_x000D_
</t>
  </si>
  <si>
    <t>BP-114 / 78mmHg  PR-111b/m</t>
  </si>
  <si>
    <t>P= Known HTN + known asthmatic on: -Amlodipine 5 mg po daily -Enalapril 5MG PO /d -Atorvastatin 20 mg po daily, -Symbicort 1 puff bid(160MCG/4.5MCG)</t>
  </si>
  <si>
    <t>PR-79 RR-18 BP- 101 / 62 36</t>
  </si>
  <si>
    <t>GI-TB(TREATED)</t>
  </si>
  <si>
    <t>ABDOMINAL U/S, ADVICE ON  TB SX COMPLEX,   BALANCED DIET</t>
  </si>
  <si>
    <t>GI TB on Rx ( SHE COMPLETEDLAST MONTH)</t>
  </si>
  <si>
    <t xml:space="preserve">COMPLAINS PAIN OVER THE HAND AND FOOT </t>
  </si>
  <si>
    <t>STABLE VITAL SIGN _x000D_
MSS=has buteneire deformity and Swelling over the MTP joint more on the rt side</t>
  </si>
  <si>
    <t>RA ( RF positive : result came back last month) on MTX 12.5 mg po weekly, folic acid 10 mg po weekly 01 day before MTX...ESR=38</t>
  </si>
  <si>
    <t xml:space="preserve">continue methotrexate with 15mg po/wkly_x000D_
prednisolone 10mg po/d for 2 weeks then 5 mg po/d for 2 weeks_x000D_
</t>
  </si>
  <si>
    <t>epigastric BURNING SENSATION</t>
  </si>
  <si>
    <t>100 17 bp-148 / 76 (112-150/68-80 MMHG) T-36  FBS--87-156 MG/DL</t>
  </si>
  <si>
    <t>nph 30 IU and 20 IU. METFORMIN 500 MMG PO BID, Amlodipine 5 mg po per day, Atrovastatin 20 mg po per day,</t>
  </si>
  <si>
    <t xml:space="preserve">no ne complaint _x000D_
 no abm </t>
  </si>
  <si>
    <t xml:space="preserve">nad                        </t>
  </si>
  <si>
    <t xml:space="preserve">link back to neurology </t>
  </si>
  <si>
    <t xml:space="preserve">seizure disorder {GTC} ON valproic acid 700/700/500 mg po tid  , Clonazepam - 0.5 mg po everyother day </t>
  </si>
  <si>
    <t>PR- 111 RR-18 BP- 144-155/ 93-103, FBS-119-123</t>
  </si>
  <si>
    <t>T2-DM( CONTROLLED)+ HTN</t>
  </si>
  <si>
    <t>DM RETINOPATHY SCRENING, ESCALATE ENALAPRIL 10 MG PO BID, APPOINT AFTER 3MONTHS</t>
  </si>
  <si>
    <t>P- dm + HTN On MTF 1g po bid glbenclamide 5 mg atrov 40 mg , enalapril 5mg po bid</t>
  </si>
  <si>
    <t>hoarsness of voice for the last 4 months, he also complains  difficulty</t>
  </si>
  <si>
    <t>ECHO: COR PLUMONALE with preserved EF, Mild plumonary HTN _x000D_
Spirometery: FEV1/FVC: 55.8       Post: 50    % predected: 76</t>
  </si>
  <si>
    <t>Gold stage 2 COPD with exacerbation + / esophageal CA</t>
  </si>
  <si>
    <t xml:space="preserve">long acting B- Agonist_x000D_
Upper GI ENDOSCOPY </t>
  </si>
  <si>
    <t xml:space="preserve">Pulmonary Hyperinflation  ? COPD on lasix 40mg po bid, </t>
  </si>
  <si>
    <t>SINCE LAST MONTH HE DISCONTINUED THE WARFARINE</t>
  </si>
  <si>
    <t>PR- 60 RR- 17 BP- 114 / 81 T-36 , ECG- A.FIB, LVH, OLD INFERIOR INFARCTION, ECHO- EFR-55, NO THROMBOS/ MASS</t>
  </si>
  <si>
    <t>OLD ISCHEMIC STROKE + A.FIB+</t>
  </si>
  <si>
    <t>P- STEMI with LV thrombus+ Afib + HFrEF(40-45) + BPH on- -warfarin 5/2.5mg po/d -atorvastatin 40mg po/d -clopidogrel 75mg po/d -dapagliflozin 10mg po/d -spironolactone 25mg po/d -metoprolol 25mg po/d -enalapril 5mg po bid -ASA 81mg po/d</t>
  </si>
  <si>
    <t>BP=112 / 67, PR=75_x000D_
Vit- D on 22/7/2023=13.2</t>
  </si>
  <si>
    <t xml:space="preserve">PN 2 to ? Vit D-Deficiency </t>
  </si>
  <si>
    <t>Update serum 25(OH) Vit- D3 _x000D_
amitriptyline 25 mg po/d and neurobin 1 tab po/d</t>
  </si>
  <si>
    <t>P= PN on amitriptyline 25 mg po/d and neurobin 1 tab po/d</t>
  </si>
  <si>
    <t>BP: 143 / 68</t>
  </si>
  <si>
    <t xml:space="preserve">known Asthmatic pt on symbicort 2 puff bid and salbutamol 6 puffs PRN </t>
  </si>
  <si>
    <t xml:space="preserve">he is Rxed for Vit D deficiency </t>
  </si>
  <si>
    <t>BP= 111 / 78, PR=86</t>
  </si>
  <si>
    <t>Uncontrolled  ASTHMATIC</t>
  </si>
  <si>
    <t xml:space="preserve">Vit-D/880/1000mg po/d for 1 mon_x000D_
Change Beclomethasone 2 puffs bid to Symbicort 160/4.5, 1 puff BID  , Salbutamol 4 puffs PRN </t>
  </si>
  <si>
    <t>P=KNOWN ASTHMATIC; on Beclomethasone 2 puffs bid[ He is not taking It b/c of its absence in the market] , Salbutamol 2 puffs PRN [ Currently he uses salbutamol 2-3 times daily]</t>
  </si>
  <si>
    <t xml:space="preserve">nad                                 </t>
  </si>
  <si>
    <t xml:space="preserve">send medication </t>
  </si>
  <si>
    <t>91 17 BP-118 / 80 T-36</t>
  </si>
  <si>
    <t xml:space="preserve">HTN(GOOD CONTROL) + Dyslipidemia </t>
  </si>
  <si>
    <t>Amlodipine 10 mg/d, enalapril 5 mg po bid , Metoprolol 25 mg/d Atorvastatin 20 mg/d</t>
  </si>
  <si>
    <t>HTN + Dyslipidemia ON Amlodipine 10 mg/d, enalapril 5 mg po bid , Metoprolol 25 mg/d Atorvastatin 20 mg/d</t>
  </si>
  <si>
    <t>bp - 79  151 / 83( 140/80 ) _x000D_
 fbs- 110 -</t>
  </si>
  <si>
    <t xml:space="preserve">make amlodipine 10 mg po daily -  appt after 1 month - serial bp record </t>
  </si>
  <si>
    <t>P1-HTN + ?SNHL + subjective non pulsatile tinnitus -On Amlodipine 5mg PO Daily</t>
  </si>
  <si>
    <t xml:space="preserve">pt did not come ( her doughter is the  historian) </t>
  </si>
  <si>
    <t>- bilateral leg pain of 1 year worse with cold weather and at night, with numbness, no burning sensation, no skin color change or swelling_x000D_
- no back pain _x000D_
- no trauma_x000D_
- not alcoholic, no smoking history_x000D_
- he is a teacher</t>
  </si>
  <si>
    <t xml:space="preserve">BP- 125/73 PR- 83 _x000D_
no pertinent physical finding </t>
  </si>
  <si>
    <t xml:space="preserve">CBC, FBS, Serum electrolyte, RFT </t>
  </si>
  <si>
    <t>? Peripheral neuropathy</t>
  </si>
  <si>
    <t xml:space="preserve">- burning sensation over the right uppper quadratnt and epigastric area worse with fatty meal, no radiation - 2-3 months_x000D_
- no stool change, no vomiting, no weight loss_x000D_
- no jaundice_x000D_
- no alcohol or smoking history _x000D_
- no chronic illness </t>
  </si>
  <si>
    <t xml:space="preserve">BP- 118/76 PR- 76 _x000D_
Abd- distended abdomen (obese abdomen)_x000D_
 no palpable organ or tenderness_x000D_
no SFC_x000D_
</t>
  </si>
  <si>
    <t xml:space="preserve">Dyspepsia + R/O cholelithiasis </t>
  </si>
  <si>
    <t>CBC, stool exam, US,LFT</t>
  </si>
  <si>
    <t xml:space="preserve">- left leg pain, numbness and tingling sensation_x000D_
- posterior neck swelling, painful, with recent increment in size - 4years _x000D_
- hypertensive for 6years, on ateroz, carvedilol 12.5mg PO daily _x000D_
- </t>
  </si>
  <si>
    <t xml:space="preserve">BP- 164/104 _x000D_
PR- 76_x000D_
firm, mobile non tender mass over the posterior neck_x000D_
</t>
  </si>
  <si>
    <t>Stage II HTN + PN + posterior neck mass sec ?</t>
  </si>
  <si>
    <t xml:space="preserve">- RFT, FBS, FNAC from the posterior neck, _x000D_
- amlodipine 5mg PO daily </t>
  </si>
  <si>
    <t>stage II HTN + PN + posterior neck mass sec ?</t>
  </si>
  <si>
    <t xml:space="preserve">- bilateral leg pain  with left upper extremity and shoulder pain, no weakness, no swelling_x000D_
- no other complaint _x000D_
- weight gain _x000D_
- on injectable contraception </t>
  </si>
  <si>
    <t xml:space="preserve">BP- 134/ 74 PR- 60b/m </t>
  </si>
  <si>
    <t xml:space="preserve">The same                    </t>
  </si>
  <si>
    <t xml:space="preserve">- CBC, FBS, Vitamin D level, </t>
  </si>
  <si>
    <t xml:space="preserve">bilateral leg pain  with left upper extremity and shoulder pain, no weakness, no swelling_x000D_
- no other complaint </t>
  </si>
  <si>
    <t xml:space="preserve">BP-135/80  PR- 80 has ankle edema_x000D_
vitamin D- 15.89 _x000D_
Cr- 0.72 _x000D_
urine - NR _x000D_
FBS- 115_x000D_
_x000D_
</t>
  </si>
  <si>
    <t xml:space="preserve">Impaired fasting glucose + good BP control + viatmin D deficiency_x000D_
</t>
  </si>
  <si>
    <t>Vitamin D 50,000IU PO weekly_x000D_
Analgesics _x000D_
HgbA1c/Frequent glucose monitoring with life style modification</t>
  </si>
  <si>
    <t>P- HTN with HHD - 8months Losartan 50mg PO daily Lasix 20mg PO daily</t>
  </si>
  <si>
    <t xml:space="preserve">FBS-47-110 mg/dl &amp; BP-101 / 69 mmHg </t>
  </si>
  <si>
    <t xml:space="preserve">Hypoglycemic Control + Controlled HTN </t>
  </si>
  <si>
    <t>TYPE 2 DM + HTN + POST MASTECTOMY OF LEFT BREAST(1 yr back); On NPH= 48/36 IU SC BID,, MTF 500 mg po 1X, Enalapril 10 mg po bid</t>
  </si>
  <si>
    <t>BP-142 / 87 mmHg &amp; FBS-</t>
  </si>
  <si>
    <t>HTN + DM + Dyslipidaemia + DVHD(Mild AS, Mild AR) on NPH 50/38 IU SC BID, Lasix 40 mg po/d ,Enalapril 10 mg po bid , ASA 81 mg po/d, Atrovastatin 20 mg po/d and Metoprolol 12.5 mg po daily</t>
  </si>
  <si>
    <t>G/A WELL LOOKING ,BP 138/90</t>
  </si>
  <si>
    <t>Hypertension for the last 10 years on medication- Amlodipine 5 mg po per day- enalapril 5 mg po per day atorvastatin 20mg / History of UTI and treated for that Nephrolithiasis CKD stage 3 A1 creatinine 1.7 secondary hypertension was considered abdominal US CKD with size discrepancy 7and 9 Reno vascular doppler ultrasound of renal artery.... no renal artery stenosis</t>
  </si>
  <si>
    <t>fb s-  190 - 140 - 120 _x000D_
 hga1c - HgBA1C=8.9 ( 6 moths back ) _x000D_
bp - 61 17 111 / 78</t>
  </si>
  <si>
    <t xml:space="preserve">send  rft , se , u/a  , rbs </t>
  </si>
  <si>
    <t xml:space="preserve">Known diabetic &gt;3 years on NPH=20/10 iu sc bid </t>
  </si>
  <si>
    <t xml:space="preserve">BP = 189/96mmgh </t>
  </si>
  <si>
    <t xml:space="preserve">poor controlled HTN + good controlled  Asthma </t>
  </si>
  <si>
    <t>bp - 79 17 153 / 99( home record-  129/85 - 130/85 -  131/88 -  135/90 _x000D_
 fbs -  131-149-117-122-129</t>
  </si>
  <si>
    <t>DM ( for 12 yrs) on MTF 850 mg po bid Daonil 5 mg po/d + P2=Hypertension; ON Amlodipine 10 mg po/d ,ENALALPLRIL 5 mg po bid</t>
  </si>
  <si>
    <t xml:space="preserve">fb s- 92 - 90 - 78 - 100 _x000D_
 rbs &gt;  106 - 108 - 110 </t>
  </si>
  <si>
    <t>BP 120/70, 115/70_x000D_
pr 78_x000D_
FBS 79,80, 75, 80,115, 109</t>
  </si>
  <si>
    <t>refill and advise_x000D_
send investigations n appointment</t>
  </si>
  <si>
    <t>stage 4 breast CA</t>
  </si>
  <si>
    <t>bp -73 17 139 / 70 ( 150/80 - 100/80 -  120/70)</t>
  </si>
  <si>
    <t xml:space="preserve">send ecg , fbs </t>
  </si>
  <si>
    <t>HTN &gt;   on Amlodipine 5 mg/day</t>
  </si>
  <si>
    <t xml:space="preserve">joint pain on her PIP joint bilaterally. </t>
  </si>
  <si>
    <t xml:space="preserve">fb s- 93 -  60 *  80 </t>
  </si>
  <si>
    <t xml:space="preserve">make insulin -  36/16 iu sc bid , _x000D_
- add analgesics </t>
  </si>
  <si>
    <t>BP-113/78_x000D_
pr 78_x000D_
FBS-120,130, 138, 112</t>
  </si>
  <si>
    <t>refill and advise_x000D_
appoint after 2 month  send investigations on appointment_x000D_
add on neurobin</t>
  </si>
  <si>
    <t>p1: Known T2DM on MTF 500 mg bid</t>
  </si>
  <si>
    <t>PR-91, RR-17 BP-86 / 62 T-36</t>
  </si>
  <si>
    <t>OLD ISCHEMIC STROKE+? OA</t>
  </si>
  <si>
    <t>RIGHT SHOULDER X-RAY, IBUPROFIN 400MG PO TID, REFILL OTHER MDES &amp; APPOINT HIM AFTER 3 MONTHS</t>
  </si>
  <si>
    <t>p- Left side hemiparesis 2o to old Ischemic stroke (4 years) On aspirin 81 mg po daily, atrovastatin 40 mg po daily, amitriptyline 25 mg po daily</t>
  </si>
  <si>
    <t xml:space="preserve">continue me mediction </t>
  </si>
  <si>
    <t xml:space="preserve">has inferequent night time symptoms with once a month night time sympotms _x000D_
has no leg swelling </t>
  </si>
  <si>
    <t xml:space="preserve">BP- 152/74_x000D_
HAS NO WHEEZE _x000D_
Recent ABDOMINAL U/S - NORMAL _x000D_
</t>
  </si>
  <si>
    <t>MILD PERSISTENT B. ASTHMA (well conbtrolled)</t>
  </si>
  <si>
    <t xml:space="preserve">CONTINUE SYMBICORT AND SALBUTAMOL _x000D_
LINK TO DERMATOLOGY CLINIC </t>
  </si>
  <si>
    <t>P1- BRONCHIAL ASTHMA , _x000D_
P2 - Aggravated SD  _x000D_
On : symbicort 2 puff bid, salbutamol 4puff prn, Lasix 40/20 mg po bid</t>
  </si>
  <si>
    <t>leg swelling after amlodipine 5 mg po/d</t>
  </si>
  <si>
    <t xml:space="preserve">well controlled HTN + T 2 DM </t>
  </si>
  <si>
    <t>Bp-110/70 , FBS 170,140,135</t>
  </si>
  <si>
    <t>fill medications</t>
  </si>
  <si>
    <t>BP-130/80 FBs 90, 120,135</t>
  </si>
  <si>
    <t>T1DM ON NPH 30/15</t>
  </si>
  <si>
    <t>fbs on average 150 mg/dl</t>
  </si>
  <si>
    <t>diabetes mellitius</t>
  </si>
  <si>
    <t>continue medication as the same  dose</t>
  </si>
  <si>
    <t>dm on followup for the past 6 years</t>
  </si>
  <si>
    <t xml:space="preserve">has pain over the knee joints but no swelling or deformity </t>
  </si>
  <si>
    <t xml:space="preserve">BP- 135/65  , PR- 65_x000D_
FBS - 119_x000D_
no active joint </t>
  </si>
  <si>
    <t xml:space="preserve">Prehypertension + PREDIABETES + billateral Knee OA </t>
  </si>
  <si>
    <t xml:space="preserve">add indomethacon 100 mg po suppository _x000D_
continue others </t>
  </si>
  <si>
    <t xml:space="preserve">P- Disk prolapse + ?OA_x000D_
P- Onychomycosis + T.Pedis_x000D_
oN: fluconazole po and diclofenac topical </t>
  </si>
  <si>
    <t xml:space="preserve">add indomethacon 100 mg po suppository (refusedto take it)_x000D_
chnage antipain to meloxicam _x000D_
continue others </t>
  </si>
  <si>
    <t xml:space="preserve">bp - 141\87135/91-140/82-141\83_x000D_
 fbs -  150 - 159 - 93 -  98 _x000D_
 rbs -  250 - 200 </t>
  </si>
  <si>
    <t xml:space="preserve">make amlodipine 10 mg po daily ,  _x000D_
 send rft , lipid profile </t>
  </si>
  <si>
    <t>Known HTN on enalapril 10 mg po BID and amlodipine 5 mg BID p2: Known T2DM on NPH 46/34iu sc bid, MTF 500 mg po daily P3: BOO 2o to BPH on medication and follow up at urology</t>
  </si>
  <si>
    <t>BP- 140/70 _x000D_
no other positive finding</t>
  </si>
  <si>
    <t>Good Controlled HTN</t>
  </si>
  <si>
    <t>BP- 122/61, PR--86,ECHO- MILD CONCENTRIC LVH WITH GRADE 1 LV DIASTOLIC DYSFUNCTION, EFR-60%, TFT- WNR</t>
  </si>
  <si>
    <t xml:space="preserve">HEMIPARESIS 2 HEMORRHAGIC STROKE+ HTN( CONTROLLED) </t>
  </si>
  <si>
    <t>ENCOURAGE HOME OHYSIOTHERAPY, REFILL MEDS &amp; APPOINT AFTEWR 3MONTHS</t>
  </si>
  <si>
    <t>This is a 65 years old female patient on  P1-Rt side Hemiparesis 2ry to Hemorrhagic stroke P2- Bilateral frontal ossified en-plaque Meningioma[ CT finding], P2- KNOWN HTN PT</t>
  </si>
  <si>
    <t>tsh ;1.6 _x000D_
weight loss of 6 kg.</t>
  </si>
  <si>
    <t xml:space="preserve">fb s-  113- 70- 138 - _x000D_
 hga1c - 10 % </t>
  </si>
  <si>
    <t>porrly controlled  dm +?</t>
  </si>
  <si>
    <t xml:space="preserve">send rft , se </t>
  </si>
  <si>
    <t>type 2 DM for the past 13 +yr NPH 60/32 IU SC BID , ATROVASTATIN 20 MG PO DAILY</t>
  </si>
  <si>
    <t>BP- 120/80  fbs 112, 114, 116</t>
  </si>
  <si>
    <t xml:space="preserve">Foot and hand pain sensation of 2 months </t>
  </si>
  <si>
    <t>BP-110/71mmHg  PR-87b/m</t>
  </si>
  <si>
    <t>Cervical stenosis.</t>
  </si>
  <si>
    <t>This is a 45 years old male patient with Cervical stenosis MRI proven.</t>
  </si>
  <si>
    <t xml:space="preserve">bp - 155\79-155\79-170/77 pr - 86-79-109_x000D_
</t>
  </si>
  <si>
    <t xml:space="preserve">send fbs                  </t>
  </si>
  <si>
    <t>HTN with HHD+bilateral knee OA+ B.ASTHMA not on medication +; on Losartan 50 mg po/d &amp; HCT 25 mg po/d , metoprolol 12.5 mg po daily ( not taking )  ,  indomehacine 100 mg supp</t>
  </si>
  <si>
    <t>BP 128/80 FBS 153, 163,161</t>
  </si>
  <si>
    <t>T2DM Metformin 500 mg po bid,</t>
  </si>
  <si>
    <t>BP_130/70, 118/76_x000D_
pr 78_x000D_
FBS 130,123,</t>
  </si>
  <si>
    <t>P1=TYPE 2 DM P2= known HTN P3= dyslipidemia P4= PN;</t>
  </si>
  <si>
    <t>she still compliaing of lower back pain</t>
  </si>
  <si>
    <t>esr 10 _x000D_
ana non reactive</t>
  </si>
  <si>
    <t>gout + hypertension</t>
  </si>
  <si>
    <t>send uric acid_x000D_
continue antrihypertensive and cholestol medications</t>
  </si>
  <si>
    <t>fb s- 129-125-132-115-124-137</t>
  </si>
  <si>
    <t>WORSENING PALPITATION&amp; EASY FATIGABILITY</t>
  </si>
  <si>
    <t>PR- 75 RR- 17 BP- 140 / 101 36</t>
  </si>
  <si>
    <t>KNOWN RVI ON HAART+  COLPUMONALE+ SEVER PHTN+ KNOWN HTN</t>
  </si>
  <si>
    <t>TSH, U/A, OFT, ELECTROLYTE, ECG, ECHO, REFILL MEDS &amp; APPOINT AFTER 3 MONTHS</t>
  </si>
  <si>
    <t xml:space="preserve">bp - 72  86 / 73 , 105/58 </t>
  </si>
  <si>
    <t xml:space="preserve">update inx - rft , lipid profile  _x000D_
hct 12.5 mg po daily </t>
  </si>
  <si>
    <t>HTN on HCT 25 mg d ,ATROVASTATIN 20 MG PO D</t>
  </si>
  <si>
    <t>BP- 100/70  FBS 9093,90</t>
  </si>
  <si>
    <t xml:space="preserve">Fairly controlled T1DM </t>
  </si>
  <si>
    <t xml:space="preserve">adjust NPH to 14/8 and advice </t>
  </si>
  <si>
    <t>crampy rt lower abd. pain of 6 years with alternating diarrhea and constipation , bloating , tenesmus worsened by stress , fatty food, weight loss</t>
  </si>
  <si>
    <t>vs =stable</t>
  </si>
  <si>
    <t>p1.?IBD ?IBS</t>
  </si>
  <si>
    <t>cbc, s/e, ESR, colonoscopy</t>
  </si>
  <si>
    <t xml:space="preserve">poor cotrolled  T2 DM + good controlled  HTN  </t>
  </si>
  <si>
    <t xml:space="preserve">poor cotrolled  T2 DM + good controlled  HTN </t>
  </si>
  <si>
    <t xml:space="preserve">dry cough , runny nose </t>
  </si>
  <si>
    <t>bp -  86  114 / 67</t>
  </si>
  <si>
    <t xml:space="preserve">UPDATE INX_x000D_
ADD COUGH SYRUP AND MULTI VIT </t>
  </si>
  <si>
    <t>61 17 bp-148 / 87</t>
  </si>
  <si>
    <t>htn(poorly controlled )</t>
  </si>
  <si>
    <t xml:space="preserve">pt adviced to start medications but declined and insisted that he needs more time before starting medications_x000D_
</t>
  </si>
  <si>
    <t>P1- CLBP 2 ? P2 -HTN (on life style modifecation)</t>
  </si>
  <si>
    <t>cough of 1 weeks and dry skin + epigastric pain</t>
  </si>
  <si>
    <t xml:space="preserve">blood pressure 93/69 </t>
  </si>
  <si>
    <t>hypertrophic cardiomyopathy_x000D_
hypertension+ dyspepsia</t>
  </si>
  <si>
    <t>continue medications and add dyspepsia in medication</t>
  </si>
  <si>
    <t>BP 125/89_x000D_
pr 78</t>
  </si>
  <si>
    <t xml:space="preserve">abdominal swelling has decreased a bit but other complaints remained </t>
  </si>
  <si>
    <t xml:space="preserve">BP- 100/60_x000D_
moderate ascites _x000D_
Inv: _x000D_
CBC - WBC - 1.7(N- 54%), HGB- 11, PLT- 45K _x000D_
LFT- 1.5 TIMES ELEVATED ENZYMES, T. Bilitubin - 1.1_x000D_
scr- 0.5_x000D_
HCVAb - positive _x000D_
U/A - urobilinogen _x000D_
Abdominal u/s - Coarse liver with periportal and pericholecystic fibrosis &amp; splenomegaly_x000D_
Fibroscan - severe fibrosis(37KPa)_x000D_
FBS - 120 _x000D_
ALBUMIN - 3.7 _x000D_
LIP, URIC ACID - NORMAL </t>
  </si>
  <si>
    <t xml:space="preserve">CHILD B CIrrhois 2 PHTN 2 Chronic HCV + G2 EV </t>
  </si>
  <si>
    <t xml:space="preserve">INCREASE LASIX AND SPIRONOLACTONE _x000D_
CONTINUE OTHERS _x000D_
EVALUATE FOR VIRAL LOAD </t>
  </si>
  <si>
    <t xml:space="preserve">P- CHILD B CIrrhois 2 PHTN 2 Chronic HCV + G2 EV _x000D_
p2 -  Bronchitis_x000D_
On : carvidelol 6.25, lasix 20 mg po/day, spironolactone 50 mg po/day, omeprazole </t>
  </si>
  <si>
    <t xml:space="preserve">complains back pain and knee pain </t>
  </si>
  <si>
    <t xml:space="preserve">BP- 110/80 _x000D_
no other positive finding </t>
  </si>
  <si>
    <t xml:space="preserve">Fairly Controlled HTN + OA </t>
  </si>
  <si>
    <t>do serum vit D serum Calcium</t>
  </si>
  <si>
    <t>p1: HTN; on Nifedipine 20 mg po bid, Enalapril 10 mg po bid ( but she did not take and not provided) and HCT 25mg po daily p2:? OA on meloxicam 15mg po prn</t>
  </si>
  <si>
    <t>BILATERRAL LOWER EXTERIMITY NUMBNESS&amp; TINGLING SENSATION</t>
  </si>
  <si>
    <t>PR- 99 RR- 17 BP- 128 / 65 T- 36 , FBS-50- 72, RBS- 220</t>
  </si>
  <si>
    <t>POORLY CONTROLLED T2 DM + HRrEF2 IHD+ HTN+  METABOLIC SYNDROME+ PNP</t>
  </si>
  <si>
    <t>HA1C, OFT, ADVICE ON MNT, CONTINUE THE ABOVE MGT</t>
  </si>
  <si>
    <t>Problem List_x000D_
P- HTN + Old stroke + T2DM + HFrEF (35% ) 2ry to IHD + Metabolic syndrome( DM , HTN, waist circumference - 117CM , BMI 30KG/M2 ) + Grade I DFA(healed) + PNP + AKI (Resolved) On mixtard 40/28IU, , LASIX 40 mg po/day , metoprolol 25 mg po/day, enlapril 5 mg po/day , spironolactone 25 mg po/day, Dapa 10 mg po/day, ASA 81 , Atrovastatin 40 mg po/day, Amitriptyline 25 mg po/day</t>
  </si>
  <si>
    <t xml:space="preserve">BP 136 / 56 PR - 64  (  114/80 ) </t>
  </si>
  <si>
    <t xml:space="preserve">ADD LASIX 40 MG PO DAILY - _x000D_
 UPDATE INX  , CXR </t>
  </si>
  <si>
    <t>HTN with HHD + DVHD( Severe AS, moderate to severe MR and moderate AR);ON Enalapril 5 mg po/d , ASA 81 mg po/d</t>
  </si>
  <si>
    <t xml:space="preserve">nasal congestion and productive  cough of 1 week </t>
  </si>
  <si>
    <t xml:space="preserve">fbs lowest recorded 70mg/dl </t>
  </si>
  <si>
    <t>dm + hypertension</t>
  </si>
  <si>
    <t>continue medications + followup</t>
  </si>
  <si>
    <t>FBS - 100-140-133_x000D_
 BP - 91 17 151 / 72 ( 133/76 - 125/71 - 130/73 )</t>
  </si>
  <si>
    <t xml:space="preserve">T2DM on NPH 26/12 IU P2: HTN on amlodipine 10mg po daily </t>
  </si>
  <si>
    <t>Bp- 130/70 FBS 114, 97</t>
  </si>
  <si>
    <t>HTN with HHD+bilateral knee OA+ B.ASTHMA not on medication +; on Losartan 50 mg po/d &amp; HCT 25 mg po/d , metoprolol 12.5 mg po daily ( not taking )  ,  indomethacine 100 mg supp</t>
  </si>
  <si>
    <t>burning sensation and parasetesia of lower extremity</t>
  </si>
  <si>
    <t>BP_118/70_x000D_
pr 78</t>
  </si>
  <si>
    <t>same   + PN</t>
  </si>
  <si>
    <t>ad on Neurobin and amitriptyline 25 mg  _x000D_
appoint after 3 month with TFT</t>
  </si>
  <si>
    <t>Dyslipidemia + lumbar spondylosis +essential tremor(improving) lower ext swelling 2ry to lymph edema + peripheral neuropathy on atorvastatin 20 mg po daily,propranololol 20 mg po daily,(ptu 100 mg po BID,ASA 81 MG PO DAILY STARTED AT PRIVATE CLINIC) + Hyperthyroidism PTU 100 mg po BID propranolol 20 mg po BID</t>
  </si>
  <si>
    <t>blood pressure well controlled</t>
  </si>
  <si>
    <t>hypertension + cataract</t>
  </si>
  <si>
    <t>continue medications + onn followup</t>
  </si>
  <si>
    <t>PR-86 RR-17 BP- 125 / 58 T- 36, FBS-137</t>
  </si>
  <si>
    <t xml:space="preserve">KNWN T2 DM( DIAGNOSED FBS) + HTN( CONTROLLED)+ PERITONIAL TB( ON ANTI TB) </t>
  </si>
  <si>
    <t>OFT, U/A, START MTF 500 MG PO BID, CONTINUE OTHER MGT</t>
  </si>
  <si>
    <t>P1- T2DM on MNT P2-HTN P3-?peritoneal TB, P4-PN on Amlodipine 10 mg po/d, HCT 25 mg po/d, losartan 50 mg po/d, Amitriptyline 25 mg po/d, neurobin 1 tab po/d, Metoprolol 25 mg po daily, ANTI -TB( 45 DAYS)</t>
  </si>
  <si>
    <t xml:space="preserve">complains of bilateral fingers pain, inability to  extend in the morning with stiffnes that takes more than 1hour especially the middle finger _x000D_
she also has pain over the left shoulder </t>
  </si>
  <si>
    <t xml:space="preserve">BP- 111/73 , PR- 83_x000D_
has no PIP or  DIP deformity, swelling or tenderness </t>
  </si>
  <si>
    <t>? Billateral hand joint OA</t>
  </si>
  <si>
    <t xml:space="preserve">Do CBC, ESR, RF, AND HAND XRAY_x000D_
CONTINUE MEDS </t>
  </si>
  <si>
    <t xml:space="preserve">P1 - NYHA class 2 HFpEF 2 IHD _x000D_
P2 - Subdural hematoma (2 yrs back)_x000D_
p3- ? OA _x000D_
On: ASA 81 MG PO/DAY, ATROVASTATIN 20 MG PO/DAY, Bisoprolol 5 mg po/day </t>
  </si>
  <si>
    <t xml:space="preserve">BP- 140/80 FBS 140,123,121,160 </t>
  </si>
  <si>
    <t>P=T2 DM( for 5 yrs on Insulin for the last 2 yrs) on NPH 44/34 IU BID[ But for the last 1 mon she took NPH=42/31 AM/PM] and Metformin 500 gm po BID, Atrovastatin 20 mg po/d, P2= HTN; on Amlodipine 10 mg po/d She wasnt taking amlodipine</t>
  </si>
  <si>
    <t xml:space="preserve">Poor controlled T2  DM </t>
  </si>
  <si>
    <t xml:space="preserve">attendant came for refill - no new complaint </t>
  </si>
  <si>
    <t xml:space="preserve">nad                          </t>
  </si>
  <si>
    <t xml:space="preserve">see management . </t>
  </si>
  <si>
    <t>SEIZURE DISORDER ON Phenobarbitone 100MG PO/D and carbamazepine 200 mg po bid</t>
  </si>
  <si>
    <t>todays fbs 138 mg/dl</t>
  </si>
  <si>
    <t>conntinue medications and appoint 2 months.</t>
  </si>
  <si>
    <t>patient not avaliable,refill done to attendant</t>
  </si>
  <si>
    <t>evere dilated ischemic CMP with severe left Ventricular systolic dysfunction (EF 25%, TAPSE 20) P2: Pulm HTN on asprine 81 mg po daily,atrovastatine 4O mg po daily,dapaglifsocine 10 mg po daily,,spirolactone 25 mg po daily,Enalapril 5 mg po BID,METOPROLOLE 25 mg po daily,lasix 20 mg po dail</t>
  </si>
  <si>
    <t xml:space="preserve">skin rash                        </t>
  </si>
  <si>
    <t xml:space="preserve">SLE                               </t>
  </si>
  <si>
    <t xml:space="preserve">SLE                       </t>
  </si>
  <si>
    <t>BP 110/65_x000D_
pr 78</t>
  </si>
  <si>
    <t xml:space="preserve">send CBC     </t>
  </si>
  <si>
    <t>LBP 2nd to ?lumbar spondylosis + Severe Anemia sec to ?</t>
  </si>
  <si>
    <t>itching sensation over the eyes</t>
  </si>
  <si>
    <t>bp obn average in the past 2 months 150/70</t>
  </si>
  <si>
    <t>asthma ( with multiple flares up for the past 2 months) + hypertension</t>
  </si>
  <si>
    <t>add budesonide + formetrol_x000D_
continue other medications</t>
  </si>
  <si>
    <t>Bp- 140/80 FBS 148,159,,147</t>
  </si>
  <si>
    <t>Fairly Controlled T2DM + HTN</t>
  </si>
  <si>
    <t xml:space="preserve">refill medications and advice on diet and exercise </t>
  </si>
  <si>
    <t>known t2DM and HTNsive on medict</t>
  </si>
  <si>
    <t>PR-106 RR-17 BP-129 / 85 T-36 , FBS--260-366, RBS-340-521, SCR-1.1, KETONE-+1</t>
  </si>
  <si>
    <t xml:space="preserve">PORLY CONTROLLED T2 DM+ HTN+ AKI( CORRECTED) </t>
  </si>
  <si>
    <t xml:space="preserve">REPEAT CREATININ, FBS, ESCALATE NPH 26/ 20, CONTINUE OTHER MGT </t>
  </si>
  <si>
    <t>P1: Known DM + HTN (On treatment) P2:PRE RENAL AKI ( 10.8- then decreased to 1.5)  P3:  CAP, SHE IS ON NPH- 22/14U, ATROVASTATIN 40 MG PO/D, ENALAPRIL 2.5 MG PO BID, LASIX 80 MG PO BID</t>
  </si>
  <si>
    <t>BP -   141/76 - 164/87 - 162/82  148/78 - 154 /84 _x000D_
 FB S- 144 - 166 - 132* - 154</t>
  </si>
  <si>
    <t xml:space="preserve">AMLODIPINE 10 MG PO DAILY ,  HGA1C - NEXT APPT </t>
  </si>
  <si>
    <t xml:space="preserve">HTN  AMLODIPINE - 5 MGPO DAILY + LOW BACK PAIN 2 TO ?  MELOXICAM 15 MG PO DAILY  _ PREDIABETIC </t>
  </si>
  <si>
    <t>P1: HTN on Enalapril 10 mg BID ( but he took 10mg po daily) P2: TIIDM on NPH 40/30 IU SC BID , ASA 81 mg d, Atorvastatin 20 mg d p3: Rt scrotal Hydrocele on surgical follow up</t>
  </si>
  <si>
    <t xml:space="preserve">OA of  Hands </t>
  </si>
  <si>
    <t>fbs average for the past week is 140 mg/dl_x000D_
bp 150/80</t>
  </si>
  <si>
    <t>diabetes mellitus+ hypertension</t>
  </si>
  <si>
    <t>continue medication_x000D_
advise on diet modification</t>
  </si>
  <si>
    <t>BP         115 / 84                           PR 78</t>
  </si>
  <si>
    <t>Hypertension for the last 2 years on Amlodipine 10mg po per day and carvedilol 25/12,5 creatinine 3.1..2.9..2.6 decreasing trend hypokalemia abdominal ultrasound normal CBC normal Hyper uricemia uric acide 9.3 urinalysis normal 24 hours urine protein 903</t>
  </si>
  <si>
    <t>Hypertension for the last 2 years on Amlodipine 10mg po per day and carvedilol 25/12,5 creatinine 3.1..2.9..2.6 decreasing trend hypokalemia abdominal ultrasound normal CBC normal Hyper uricemia urc acide 9.3 urinalysis normal 24 hours urine protein 903</t>
  </si>
  <si>
    <t xml:space="preserve">she has fatige and palpitation _x000D_
she also has productive cough of copious sputum but no chest pain, fever, or night sweat _x000D_
has easy bruising </t>
  </si>
  <si>
    <t>BP- 130/59_x000D_
HFBS - 102-120 _x000D_
CURRENT INV:_x000D_
CBC - HGB- 10.3, MCV- 90_x000D_
PREVIOUS iNV:_x000D_
CBC- Hgb - 9.5....11 mcv- 85 WBC AND PLT - NORMAL Iron study - feritin 196 , others(total iron , TIBC, tranferrin saturation) - normal Stool exam - no O/P Occult blood -ve OFT- normal U/A - blood + 2 INR- 3. 35 Abd. u/s = bilateral nephrolithiasis</t>
  </si>
  <si>
    <t xml:space="preserve">T2 DM(WELL CONTROLLED) + SUBTHERAPEUTIC INR + MILD ANEMIA 2 ACD + ? CAP R/O TB </t>
  </si>
  <si>
    <t xml:space="preserve">DO CXR, Sputum geneexpert _x000D_
increase 2.5 mg 4 days and 5 mg 3 days of the week _x000D_
Iron sulpahte 325 mg po tid for 1 month _x000D_
continue others </t>
  </si>
  <si>
    <t xml:space="preserve">P- T2DM (17 years), P2-AF (5 years) P3- mild anemia 2 anemia of chronic illness _x000D_
on MTF 500 mg po/bid, Atrovastatin 40 mg po/d, Losartan 50 mg po/d, Metoprolol 25 mg po BID &amp; Warfarin 5 2 days / 2.5 mg for 5 days day, vit D with calcium supplement, IRON SULFATE 325 MG PO BID </t>
  </si>
  <si>
    <t>BP-130/70 _x000D_
no other positive fnding</t>
  </si>
  <si>
    <t>fairy controlled HTN</t>
  </si>
  <si>
    <t xml:space="preserve">Refill medications and advice </t>
  </si>
  <si>
    <t>decreased hearing and bilateral tinnitis _x000D_
neck pain 3 months duration</t>
  </si>
  <si>
    <t>71 17 bp--131 / 62 36  fbs--???</t>
  </si>
  <si>
    <t>T2 DM(??) + HTN(good control) + decreased hearing 2ry to ??</t>
  </si>
  <si>
    <t>NPH18/8 iu sc bid, metformin 500mg po/day,atrovastatin 20 mg po/day,enalapril 10 mg po bid;diclophenal gel prn,serial fbs and bp measurment at nxt visit,retrun wit attendant  and link to ent for better evalutation</t>
  </si>
  <si>
    <t>P=T2 DM + HTN; on NPH18/8 iu sc bid, metformin 500mg po/day,atrovastatin 20 mg po/day,enalapril 10 mg po bid;</t>
  </si>
  <si>
    <t>PATIENT NOT AVALAIBLE REFILL DONE TO ATTENDANT</t>
  </si>
  <si>
    <t>T2DM + HTN and CKD + ? ischemic stroke</t>
  </si>
  <si>
    <t xml:space="preserve">BILATERAL PITTING EDEMA AFER AMLODIPINE INITATION </t>
  </si>
  <si>
    <t xml:space="preserve">BP - 72 19 134 / 80 (  130 -  140/ 90 - 92 ) _x000D_
 FBS - 110 -  107 </t>
  </si>
  <si>
    <t xml:space="preserve">ENALAPRIL 5 MG PO BID _x000D_
- APPT AFTER 1 MONTH -  RMOPD </t>
  </si>
  <si>
    <t xml:space="preserve">well controlled HTN + T2 DM ON AMLODPINE 10 MG PO DAILY ,  MTF  500 MG PO BID </t>
  </si>
  <si>
    <t>BP_122/81, 120/71, 129/76, 131/80, 140/89_x000D_
pr 89_x000D_
FBS_ 221_x000D_
TSH 0.154- low_x000D_
T3 1.59_x000D_
T4 8.98</t>
  </si>
  <si>
    <t>Mixtard 38/18 _x000D_
appoint after 1 month</t>
  </si>
  <si>
    <t xml:space="preserve">Known T1DM with poor glycemic control ON MIXTARD - 36/16 IU SC BID + HTN + Hyperthyroidism </t>
  </si>
  <si>
    <t>THE BLEEDING HAS NOW STOPPED</t>
  </si>
  <si>
    <t xml:space="preserve">INR- 2.8                                       </t>
  </si>
  <si>
    <t>SAME+ 1st TMPx+ WARFARIN ASSOCIATED BLEEDING( SUBSIDED)</t>
  </si>
  <si>
    <t>REPEAT INR, START WARFARIN 2.5 MG PO DAILY, APPOINT HER AFTER 1 WEEKS</t>
  </si>
  <si>
    <t xml:space="preserve">BP-110/70_x000D_
 FBS 120, 130, 111, 80 </t>
  </si>
  <si>
    <t xml:space="preserve">has no cough, SOB or fever_x000D_
HAS SIGNIFICANT IMPROVEMENT </t>
  </si>
  <si>
    <t xml:space="preserve">BP- 101/79_x000D_
CHEST CT- right basal lung fibrosis with ipsilateral costal plueral thoicknening, no evidence of lung parenchmal lession </t>
  </si>
  <si>
    <t>Right side thoracotomy and tube thoracostomy was done for indication of loculated empyema</t>
  </si>
  <si>
    <t xml:space="preserve">ADVICE ON CHEST PHYSIOTHERAPY _x000D_
APPOINT AFTE 3 MONTH </t>
  </si>
  <si>
    <t xml:space="preserve">P- Right side thoracotomy and tube thoracostomy was done for indication of loculated empyema 2 months  back, and he complrted iv antibiotics </t>
  </si>
  <si>
    <t xml:space="preserve">FBS- 97 -120 - </t>
  </si>
  <si>
    <t xml:space="preserve">SEE MANAGEMENT _x000D_
- UPDATE INX FOR   NEXT  APPT </t>
  </si>
  <si>
    <t xml:space="preserve">Type 2 diabetes mellitus NPH 30/22 IU SC BID  , MTF 500 MGPO DAILY , ATROVASTATIN 20 MG PO DAILY </t>
  </si>
  <si>
    <t>BP_144/79, 130/73, 132/75, 129/72_x000D_
pr 78</t>
  </si>
  <si>
    <t>send baseline investigtions</t>
  </si>
  <si>
    <t>P=Dyslipidemia(controlled) + B. Asthma(for 54 yrs); on beclomethasone 2 puffs BID &amp; Neurobion 1 tab po/d</t>
  </si>
  <si>
    <t>BP 171/93              PR 96</t>
  </si>
  <si>
    <t>Hypertension for the las 2 years/ type 2 DM for the last 5 years/ CKD secondary to diabetic nephropathy ; on NPH=15/7 Am/Pm MTF 500 mg po bid Enalapril 10 mg po bid Amlodipine 10 mg po/d creatinine 1.73 eGFR 45 FBS 31 recurrent hypoglycemia today FBS123 mg /dl creatinine 2.02  K 5.78 eGFR 37ml/min</t>
  </si>
  <si>
    <t>Hypertension for the las 2 years/ type 2 DM for the last 5 years/ CKD secondary to diabetic nephropathy ; on NPH=15/7 Am/Pm MTF 500 mg po bid Enalapril 10 mg po bid Amlodipine 10 mg po/d creatinine 1.73 eGFR 45 FBS 31 recurrent hypoglycemia</t>
  </si>
  <si>
    <t>ALL SYMTOMS HAS IMROVED</t>
  </si>
  <si>
    <t>PR-106 RR-17 BP-129 / 85 T-36,</t>
  </si>
  <si>
    <t>? HEPATITIS- A (IMPROVED)</t>
  </si>
  <si>
    <t xml:space="preserve">P-- R/o Acute hepatitis_x000D_
_x000D_
</t>
  </si>
  <si>
    <t>BP-121/70mmHg   PR-77b/m</t>
  </si>
  <si>
    <t>-Start on NPH 12/6IU(0.3U/kg)_x000D_
-Atorvastatin 20mg po daily_x000D_
-Metformin 500mg po daily._x000D_
-Do RFT.</t>
  </si>
  <si>
    <t>65 YRS OLD P- HTN with HHD + DYSLIPIDEMIA Peripheral Nephropathy on Amlodipine 10x1, HCT 25x1, losartan 50x1, amitriptyline 50x1, - pregabalon 75mg po/d ,Newly Dxed T2DM(A1C-11.8%)</t>
  </si>
  <si>
    <t>BP-116/78_x000D_
pr 78_x000D_
FBS 70, 87, 135, 88, 98, 115, 57, 75</t>
  </si>
  <si>
    <t>same + hypoglycemia</t>
  </si>
  <si>
    <t>NPH - 22/10 iu_x000D_
appoint after 2 months</t>
  </si>
  <si>
    <t>worsenining of lower back pain_x000D_
--hyper pigmente skin lesion over the hand</t>
  </si>
  <si>
    <t>pr--86 rr=18 bp=134 / 100 (home 158/88) T-36 hga1c--5.8 %</t>
  </si>
  <si>
    <t>t2 dm(good control) + hypertension,+ b.Asthma</t>
  </si>
  <si>
    <t>esculate enalapril to 10 mg po bid ,refill other medications</t>
  </si>
  <si>
    <t>t2 dm + hypertension,+ b.Asthma</t>
  </si>
  <si>
    <t>PR- 94 RR-18 BP-130 / 77 T- 36</t>
  </si>
  <si>
    <t>HTN( CONTROLLED) + COMMUNTED HUMERAL NECK #</t>
  </si>
  <si>
    <t>BP                    119 / 60                    PR72</t>
  </si>
  <si>
    <t>Nephritic syndrome secondary to lupus nephritis ANA positive on Lasix and Enalapril/ recurrent Abortion 24 hours urine protein not documented Anti DS DNA not done C3 and C4</t>
  </si>
  <si>
    <t>Nephritic syndrome secondary to lupus nephritis ANA positive on Lasix and Enalapril recurrent Abortion 24 hours urine protein not documented Anti DS DNA not done C3 and C4</t>
  </si>
  <si>
    <t xml:space="preserve">BP-100/70_x000D_
pr 89_x000D_
</t>
  </si>
  <si>
    <t xml:space="preserve">weakness and urinary incontinece improved but has confusion _x000D_
D/C AMILODIPINE DUe to inavailability for 1 week and Dapa for 1 month due to affordability </t>
  </si>
  <si>
    <t xml:space="preserve">BP- 150/80 .....185/87 , fbs - 132 _x000D_
POWER 4/5 ALL EXTREMITIES, SLURRED SPEECH </t>
  </si>
  <si>
    <t xml:space="preserve">HTN(POORLY CONTROLLED)+ P2-recurrent I. stroke(Lt PCA territory acute infarction)+ T2DM + Known epileptic </t>
  </si>
  <si>
    <t>refill meds _x000D_
advice on salt restriction and physiotherap[y _x000D_
Do full work up on next visit</t>
  </si>
  <si>
    <t>P1-HTN P2-recurrent I. stroke(Lt PCA territory acute infarction) P3-T2DM P4-Known epileptic on MTF 500 mg po BID, ASA 81 mg po/d Atorvastatin 80 mg po/d, Enalapril 10 mg po bid, Phenytoin 100 mg po tid, dapagliflozin 10mg po daily,. amlodipine 10mg po daily</t>
  </si>
  <si>
    <t xml:space="preserve">NAUSEA AND  VOMINITNG OF INGEST MATTER ,  CRAMPY ABDOMINAL PAIN  WHICH SUBSIDES AFTER DEFECATION </t>
  </si>
  <si>
    <t>BP - 94 116 / 85</t>
  </si>
  <si>
    <t xml:space="preserve">SAME +? IBS </t>
  </si>
  <si>
    <t xml:space="preserve">ABDOMINAL U/S -  , HPYLORI , STOOL EXAM </t>
  </si>
  <si>
    <t>Bp-126/74_x000D_
pr 78</t>
  </si>
  <si>
    <t>bp-120/80 _x000D_
no other positive fnding</t>
  </si>
  <si>
    <t>well controlled HTn + Polcythemia 2ry to ?</t>
  </si>
  <si>
    <t>refill medications and update CBC  and ECG</t>
  </si>
  <si>
    <t>PR-86 RR-18 BP- 105 / 74 T- 36,INR-2.3 THEN RECENT ONE-1.8</t>
  </si>
  <si>
    <t>LEFT UE- UNPROVOKED DVU + APS+ SUBTHERAPUTIC INR RANG</t>
  </si>
  <si>
    <t>REPEAT INR, WARFARIN 5 MG PO/D FOR 5 DAYS&amp; 2.5 MG PO/D FOR 2DAYS, APPOINT HER AFTER 1MONTH</t>
  </si>
  <si>
    <t>P1= Rt breast multiple cyst P2 -left upper extremity unprovoked DVT 2 ? APS (ANA TITER - NON-REACTIVE CARDIOLIPIN ANTIBOY IgG IS 101(HIGH 6X), IgM AND igA, BETA 2 GLYCOPROTIEN I, PANEL, =NORMAL, PHOSPHOLIPID ANTIBODIES ARE NEGATIVE. PREVIOUS RH POSITIVE HISTORY, RAYNOAUD PHENOMENA) On: warfarin 2.5/5mg alternatively</t>
  </si>
  <si>
    <t>bp=120 / 65   pr=94 rr=18</t>
  </si>
  <si>
    <t>salt restriction, have family care (hygien, feeding, diaper care, sun l;ighht excposure, sleeping hour, physiotheraphy , to stay more with the patienmt, idemntification change),</t>
  </si>
  <si>
    <t>post stroke syndrome (motor aphasia, posture problem (muscle tone weakness), poor balance, incontinenmce)</t>
  </si>
  <si>
    <t>BP-128/77_x000D_
pr 77_x000D_
FBS- ??</t>
  </si>
  <si>
    <t>bp 140 / 78 PR 70 FBS 90-150</t>
  </si>
  <si>
    <t xml:space="preserve">has watery diarrhea,abdominal pain  and vomiting for 2 days </t>
  </si>
  <si>
    <t xml:space="preserve">BP- 126/90 , PR- 108_x000D_
</t>
  </si>
  <si>
    <t xml:space="preserve">Crohn's disease FLARE R/O AGE </t>
  </si>
  <si>
    <t xml:space="preserve">do CBC , CRP , ESR, S/E, OFT_x000D_
Increase predinsolone to 60 MG PO/DAY _x000D_
TREAT ACCORDING TO STOOL RESULT </t>
  </si>
  <si>
    <t>P- Known Crohn's disease (colonoscopy and biopsy proven) - 5 MONTHS +8th POD after EUA for Transphincteric fistula On Predinsolon 20mg PO daily, AZATHIOPRINE 150 MG PO/D pantoprazole 20mg PO daily</t>
  </si>
  <si>
    <t xml:space="preserve">BP            129 / 79             PR73 </t>
  </si>
  <si>
    <t>Hypertension for the last 5 years/ Ischemic stroke for the last 5 years /resolved weakness/ peripheral neuropathy ASA81mgpo, Atorvastatin 20mg po per day Amlodipine 5mg po per day, pregabalin 75 mg po per day echo cardigraphy mild LVH and degenerative aortic disease creatine is normla</t>
  </si>
  <si>
    <t>Hypertension for the last 5 years/ Ischemic stroke for the last 5 years /resolved weakness/ peripheral neuropathy ASA81mgpo, Atorvastatin 20mg po per day Amlodipine 5mg po per day, pregabalin 75 mg po per day eco cardio graphy mild LVH and degenerative aortic disease creatine is normal</t>
  </si>
  <si>
    <t>LBP and flank pain.</t>
  </si>
  <si>
    <t xml:space="preserve">BP-126 / 82mmHg   PR-95b/m   </t>
  </si>
  <si>
    <t>Same clinical condition. No Deterioration In RFT.</t>
  </si>
  <si>
    <t>ADPKD for the last 2 years diagnosed on CT and abdominal ultrasound not on medication Age 40 no family history No hypertension no hematuria creatinine 0.67</t>
  </si>
  <si>
    <t>DRY INTERMITTENT COUGH OF 2WEEKS, FEVER, HEADACHE, MYALGIA</t>
  </si>
  <si>
    <t>PR-76 RR-18 BP- 106 / 62 T- 37, DECREASE AIR ENTERY OVER RT 2/3POST LUNGG FEILD, ABD- EPIGASTRIC PAIN</t>
  </si>
  <si>
    <t xml:space="preserve">HF 2 IHDmrEF (EF- 40-45%) WITH MILD LV DYSFUNCTION + GIDD +vit D deficiency </t>
  </si>
  <si>
    <t>CBC, CXR, H.PYLORI, WIDAL&amp; WEILFLEX, REFILL MEDS &amp; APPOINT AFTER 1 MONTH</t>
  </si>
  <si>
    <t xml:space="preserve">LEFT LEG TINGLING/ NUBMING TYPE OF PAIN , SWELLING OF THE _x000D_
 DIARREHA </t>
  </si>
  <si>
    <t xml:space="preserve">BP - 130/90 - 135/90 - 125/90 _x000D_
</t>
  </si>
  <si>
    <t xml:space="preserve">SAME                  + AFI </t>
  </si>
  <si>
    <t xml:space="preserve">SEND LIPID PROFILE , SE , RFT  , DOPPLER U/S OF LOWER EXTERMITES , STTOOL EXAM </t>
  </si>
  <si>
    <t xml:space="preserve">FBS- 129 - 150 _x000D_
 HGA1C - 8.3 , _x000D_
 BP -  RFT - CR - 0.5 ,  K - 4.3 , </t>
  </si>
  <si>
    <t xml:space="preserve">Known TYPE 2 DM+HTN on  MTF - 1GM PO BID , DAONIL 10 MG PO BID , ENALAPRIL 5 MG PO BID , ATROVASTATIN 20 MG PO DAILY , NEUROBION 1 TAB PO DAILY </t>
  </si>
  <si>
    <t xml:space="preserve">BP -  120/90 -  110/80 _x000D_
 FBS 113  -107 </t>
  </si>
  <si>
    <t xml:space="preserve">SEE MANAGEMENT _x000D_
- UPDATE INX FRO NEXT APPT </t>
  </si>
  <si>
    <t>HTN + Type 2 DM ON MTF - 500 MG PO/D , HCT - 25 mg po every other day.</t>
  </si>
  <si>
    <t>FBS = 70 mg/dl</t>
  </si>
  <si>
    <t>Problem List T2DM (30YEARS) on NPH 20/10 IU SC BID</t>
  </si>
  <si>
    <t>NOT MEASURED, ECHO- DVHD, EFR-55%,MODERATE MS, MILD MR&amp; AR, CXR- CARDIOMEGALLY WITH INTERSTITIAL THICKENING, DDX- PULM. EDEMA, ILD</t>
  </si>
  <si>
    <t xml:space="preserve">NYHA class 3 stage C CHF 2o to ?IHD + KNOWN HTN PT + KOWN HTN </t>
  </si>
  <si>
    <t>OFT, ELECTROLYTE, HRCT, REFILL MEDS &amp; APPOINT HER AFTER 3MONTHS</t>
  </si>
  <si>
    <t xml:space="preserve">SHE PRESENTED WITH vomiting, abdominal pain, palpitation and back pain of 1 month _x000D_
SHE HAS D/C all MEDICATION for the past 1 month since she moved to rural area </t>
  </si>
  <si>
    <t>BP- 117/69</t>
  </si>
  <si>
    <t>P1: T2DM + HTN + THYROTOXICOSIS 2 MNG _x000D_
On: Glibenclamide 5 mg po bid, amilodipine 5 mg po/day , propranolol 60 po mg po/day, PTU 100 mg po Tid, spironolactone 25 mg po/day, P2: Moderate fatty liver with Cholelithiases on Atroz 40 mg po/day</t>
  </si>
  <si>
    <t>BP                133 / 88                        PR 65</t>
  </si>
  <si>
    <t>Nephrotic syndrome proteinuria 4 gm C3 low creatine 1.68 baseline 5.4 ANA positive 1/100 abdominal ultrasound normal urinalysis blood + 3 protein +3 many RBC albumin 3.6</t>
  </si>
  <si>
    <t>MMF 500mg po BID_x000D_
 enalapril 2.5mg po BID_x000D_
 hydroxy chloroquine 300mg po pre day_x000D_
 prednisolone 20mg po per day_x000D_
 frusemide  20mg po per day_x000D_
 24n hours urine protein</t>
  </si>
  <si>
    <t>nephrotic syndrome protinuria 4 gm C3 low creatine 1.68 baseline 5.4 ANA positive 1/100 abdominal ultrasound noraml urinalysis blood + 3 protein +3 many RBC albumin 3.6</t>
  </si>
  <si>
    <t>complains heart burn and chest discomfort , dry intermittent cough</t>
  </si>
  <si>
    <t>Bp- 130/70 _x000D_
no other positive finding</t>
  </si>
  <si>
    <t>HTN with Degenerative Heart Disease+ ?IHD</t>
  </si>
  <si>
    <t>Do Ecg , hpylori AG test</t>
  </si>
  <si>
    <t>BP-121/87_x000D_
pr 87</t>
  </si>
  <si>
    <t>appoint after 1 month_x000D_
send baseline investiagtions</t>
  </si>
  <si>
    <t>PTB on anti TB medications</t>
  </si>
  <si>
    <t xml:space="preserve">Same + BPH </t>
  </si>
  <si>
    <t>BP-130/80 FBS 168_x000D_
no other positive finding</t>
  </si>
  <si>
    <t>Fairly controlled T2dm</t>
  </si>
  <si>
    <t>T2 DM on metforin 850 mg po bid glibenclamide 5 mg po dily</t>
  </si>
  <si>
    <t>LOWER BACK PAIN 1 YEAR DURATON</t>
  </si>
  <si>
    <t>BP- 142 / 81---(HOME) 110-130/70-90  PR-93 RR-17 36</t>
  </si>
  <si>
    <t>HTN (GOOD CONTROL) + LBP 2RY TO ??</t>
  </si>
  <si>
    <t>ENALAPRIL 5 MG PO BID, AMT 25 MG PO/D, NUROBIN 1 TAB PO DAILY,LUMBOSACRAL X/RY</t>
  </si>
  <si>
    <t xml:space="preserve">well controlled HTN + ? PNP </t>
  </si>
  <si>
    <t>P=Upper limb DVT(provoked and treated)+ CERVICAL SPONDYLOSIS+ NEWLY DIAGNOSED TYPE 2 DM SHE IS ON dapagliflozin 10 mg po/day METFORMIN 1000MG/1000MG PO AT PREGABALIN 75MG PO/DAY MULTIVITAMIN 1 TAB PO/DAY</t>
  </si>
  <si>
    <t xml:space="preserve">BP- 160/90 FBs 75, 90, 88 </t>
  </si>
  <si>
    <t xml:space="preserve">add amlodepine 5 mg BId , adjust NPh to 10/ 4Iu </t>
  </si>
  <si>
    <t xml:space="preserve">LOWER BACK PAIN ,WORSENING OF SOB WITH SUB ORDINARY ACTIVITY_x000D_
</t>
  </si>
  <si>
    <t xml:space="preserve">84 17 BP=114 / 62 36 _x000D_
_x000D_
</t>
  </si>
  <si>
    <t>OFT,S. ELECT,  REPEAT LUMBOSACRAL X/RAY,CHEST X/RAY,ECG</t>
  </si>
  <si>
    <t xml:space="preserve">RVI on HAART + Degenerative Spondylosis + GERD on Medications_x000D_
_x000D_
LUMB SACRAL X/RAY--L5/S1 level anterolisthesis_x000D_
</t>
  </si>
  <si>
    <t>Bp-150/80 _x000D_
no other positive finding</t>
  </si>
  <si>
    <t>BP-138/91mmHg   PR-62b/m</t>
  </si>
  <si>
    <t>KNOWN HTN ON NEBIVOLOL 10 MG , AMLODIPINE/VALSARTAN /HCT (10mg/160mg/25mg) PO daily</t>
  </si>
  <si>
    <t xml:space="preserve">FBS- 180 - 165 - </t>
  </si>
  <si>
    <t xml:space="preserve">- APPT 3 MONTH _x000D_
- ADVICE ON DIET </t>
  </si>
  <si>
    <t xml:space="preserve">known type 2 DM on MTF - 500 mg po bid + Schizophrenia ON- CPZ 100Mmg 2 tabs po , Amitriptyline 25 mg (1-0-2)ON PHYSCHIATRY CLINIC </t>
  </si>
  <si>
    <t>Bp-100/70 FBs - 110, 168, 133</t>
  </si>
  <si>
    <t>fairly controlled t2DM</t>
  </si>
  <si>
    <t xml:space="preserve">UTI + Uterine myoma </t>
  </si>
  <si>
    <t xml:space="preserve">transfer to GYN </t>
  </si>
  <si>
    <t>complains unilateral headache , chest discomfort and easyfatigablity</t>
  </si>
  <si>
    <t>bp-125/70_x000D_
no other positive finding</t>
  </si>
  <si>
    <t>ATTENDANT PRESENTED FOR SOCIAL REASON</t>
  </si>
  <si>
    <t>ATTENDANT PRESENTED FOR SOCIAL REASONS</t>
  </si>
  <si>
    <t>PHENOBARBITONE 100 MG PO BID,ADVICE FOR THE PT HIM SELF TO PRESENT TO CLINC</t>
  </si>
  <si>
    <t xml:space="preserve">SEIZURE DISORDERE ON PHENOBARBITONE 100 MG PO BID </t>
  </si>
  <si>
    <t>bp--130-140/80-90  fbs-92-102 mg/dl</t>
  </si>
  <si>
    <t>t2 dm(good control) + htn (good control)</t>
  </si>
  <si>
    <t>Metformin 1000 mg po bid Glbenclamide 5 mg po bid, Amlodipine 10 mg po per day</t>
  </si>
  <si>
    <t>BP_129/69, _x000D_
pr 78</t>
  </si>
  <si>
    <t>refill and advise_x000D_
bring TFT on next appointent_x000D_
appointa fter 3 month</t>
  </si>
  <si>
    <t xml:space="preserve">primary headache             </t>
  </si>
  <si>
    <t>BP=138/87MMHG PR=78B/MIN</t>
  </si>
  <si>
    <t>89 17 BP=114 / 72 36  FBS--151MG/DL  12/04/16(HGA1C--11.1%)</t>
  </si>
  <si>
    <t>NPH 46/26 IU SC BID,RI 4/2 IU BID,SERIAL FBS AT NEXT VISIT,HGA1C</t>
  </si>
  <si>
    <t>T1DM on NPH 46/26 IU SC BID,RI 4/2 IU BID</t>
  </si>
  <si>
    <t>BILATERAL LOWER EXTERIMITY NUMBENESS SENSATION , ABDOMINAL BELCHING&amp; BLOATING</t>
  </si>
  <si>
    <t>PR- 67 RR- 18 BP- 126 / 70 T- 36,FBS- 75-  ,HDL-46, T.G-82, LDL- 47, T.C-109,,HA1C-9.7, S.CREATIN-1.3</t>
  </si>
  <si>
    <t>WELL CONTROLLED T2 DM + HTN+ BPH+ PN+ ? GASTROPARESIS</t>
  </si>
  <si>
    <t>24 HR URINE PROATINE, OFT, CONTINUE ABOVE MGT&amp; APPOINT HIM AFTER 3MONTHS</t>
  </si>
  <si>
    <t>P1-Known Diabetic, HTN and BPH on NPH 15/8 IU - HCT 25mg po/d - atrovastatin 20mg po/d - afluzosin 10mg po/d, AMITRIPTILINE 25MG po/d</t>
  </si>
  <si>
    <t>BP-134 / 84mmHg  PR-80b/m  _x000D_
Cr-1.3mg/dl    BUN-13mg/dl_x000D_
FBS-112-194mg/dl</t>
  </si>
  <si>
    <t>-Continue medications._x000D_
-Update RFT .</t>
  </si>
  <si>
    <t>CR- 2.2   UREA- 33_x000D_
BP- 90/60MMGH</t>
  </si>
  <si>
    <t xml:space="preserve">SAME + STABE CKD </t>
  </si>
  <si>
    <t>REFIL MEDS _x000D_
RTC 3 MOTNH</t>
  </si>
  <si>
    <t>P- TYPE 2 DM + DIABETIC NEPHROPATHY/CKD Nephrolithiasis creatine 3.2 eGFR 16  + HYPERTENSION ON TREATMENT NPH 6/4/ ,  enalapril 5mg po BID/ ASA 81 mg po per day _x000D_
atorvastatin 20 mg po per day</t>
  </si>
  <si>
    <t>PR- 114 RR-18 BP- 117 / 77 T- 36, HG-8.7,RBC morphology: Slight ansopoklicytosis ,Normocytic and normochromic RBCs Platelet count â€“ Adequate WBC count and differential estimated countâ€“ WNR - Neutrophils (77%) - Lymphocytes(19%) - Monocyte (4%) - No immature cells seen</t>
  </si>
  <si>
    <t>MODERATE ANEMIA</t>
  </si>
  <si>
    <t>HOHF 2o severe anemia 20 ? + HAI</t>
  </si>
  <si>
    <t>P- HTN with HHD+ ?ACO +Cervical vertebral degenerative spondylosis + Cholelithiasis ON SALBUTAMOL 2PUFF prn, BECLEAMTHASONE 2PUFF BID AMILODIPINE 5MG PO/D,spironolactone 12.5mg PO daily, Lasix 40mg po daily</t>
  </si>
  <si>
    <t>REFILL  MEDICATION</t>
  </si>
  <si>
    <t xml:space="preserve">HAS SINIFICANT IMPROVEMENT </t>
  </si>
  <si>
    <t xml:space="preserve">HAS ABDOMINAL BLOTING </t>
  </si>
  <si>
    <t>TREATED DISSTED TB</t>
  </si>
  <si>
    <t>P1: ?disseminated TB (lung, pleura, peritoneum, intestine) on COMPLETED RX A MONTH BACK</t>
  </si>
  <si>
    <t>has tingling sensation over his lower extremity doesn't relive with neurobin_x000D_
no other compliant no extremity color change</t>
  </si>
  <si>
    <t>pr=82 BP=142 / 87</t>
  </si>
  <si>
    <t>BPH+ peripheral neuropathy+ IMPAIRED BG</t>
  </si>
  <si>
    <t xml:space="preserve">advise on life style modification _x000D_
amitriptyline 12.5mg po NOCT_x000D_
SEE AFTER 3 MONTH AND HAVE BP MEASURMENT_x000D_
</t>
  </si>
  <si>
    <t xml:space="preserve">LUTS 2 to BPH + dyslipidemia(previous ix) ldl:148 triglycerides: 228 hdl: 38 cholesterol: 215 cr; 0.8 cbc; norma; ,u/a: normal ,rf: normal ,ana; normal    _x000D_
vit12=287  (192-827)_x000D_
hga1c=5.9% _x000D_
_x000D_
_x000D_
_x000D_
_x000D_
</t>
  </si>
  <si>
    <t>PR-86 RR-17 BP-138 / 75 T- 36, G2- BILATERAL PITTING EDEMA, FBS-90- 125</t>
  </si>
  <si>
    <t>WELL CONTROLLED T2 DM+ OLD STROKE+ CKD</t>
  </si>
  <si>
    <t>OFT, S.ELECTROLYTE, CONTINUE TH E MGT</t>
  </si>
  <si>
    <t>HEADACHE,FEVER,CHILLS RIGOR,BACK PAIN ,FATIGABILITY AND WAS TREATED WITH UNSPECEFIED PO MEDICATION DESPITE NO IMPROVEMNT</t>
  </si>
  <si>
    <t>BP=108/67MMHG</t>
  </si>
  <si>
    <t>SAME AS ABOVE+?AFI</t>
  </si>
  <si>
    <t>ESSENTIAL TREMOR ON PROPRANOLOL10 MG PO DAILY</t>
  </si>
  <si>
    <t>BP-130 / 62mmHg   PR-51b/m_x000D_
INR-1.15_x000D_
CHADVASC-2_x000D_
HASBLED-2</t>
  </si>
  <si>
    <t>HTN + BPH + DVHD( Mild MR) + AFIB with PVC on Amlodipine 5mg po daily, Alfuzosin 10mg po daily, Atenolol25mg po daily, HCT 25mg po daily, Warfarin 5mg5x/day/2.5mg2x/day</t>
  </si>
  <si>
    <t>BP=110/74MMHG PR=87B/MIN</t>
  </si>
  <si>
    <t>Newly diagnosed TYPE 2 DM with Mild DKA</t>
  </si>
  <si>
    <t xml:space="preserve">INVX            AND ADJUST FOR PO MEDICATION             </t>
  </si>
  <si>
    <t>AST, ALT- WNR _x000D_
CR- 1_x000D_
UREA- 44</t>
  </si>
  <si>
    <t xml:space="preserve">TAPPER ENALAPRIL TO 5 MG PO BID _x000D_
REFIL OTHER MED S_x000D_
 </t>
  </si>
  <si>
    <t xml:space="preserve">P-HFrEF(EF-25%) 2ry to IHD _x000D_
on ASA 81MG PO DAILY, ATROVASTATIN 40 MG PO DAILY, metoprolol succinate 25mg po BID, enalapril 10mg po BID, furosemide 40mg po bid, Spironolactone 25 mg po daily_x000D_
DAPAGLIFLOZINE 10MG PO DAILY </t>
  </si>
  <si>
    <t>WORSENING OF  ABDOMINAL DISTENSION</t>
  </si>
  <si>
    <t>PR-102 RR-17 BP-92 / 68 T-36 , ENDOSCOPY- GRADE-3 ESOPHAGIAL VARICES,ALBU-2.8,SCR-0.8,Na-135, K-3.8, INR-1.86</t>
  </si>
  <si>
    <t>DECOMPENSATED CLD+ G-3 ESOPHAGIAL VARICS 2 CVH-B</t>
  </si>
  <si>
    <t>THERAPUTIC PARACENTHESIS, EVL, LINK HIM EOPD</t>
  </si>
  <si>
    <t>still she has  rt upper extremity tremor  both on activity and at rest,even has difficulty of eating which is associated with back pain . she has also tingling and burning sensation over the lower extremities.she also has epigastric pain  otherwise no hx of body weakness, ABM, trauma, other chronic illness</t>
  </si>
  <si>
    <t>v/s-bp=116 / 76, pr-92 mss-there is no tenderness over her back rt hand tremor noticed TFT-TSH-4.19(0.3-4.2), fT3-4.06(2.8-7.1), fT4-20.18(12-22), FBS-87cervical and lumbar MRI(can't afford)</t>
  </si>
  <si>
    <t>p1-Dyslipidemia p2-PN p3-cervical degenerative spondylosis p4-?essential tremor</t>
  </si>
  <si>
    <t xml:space="preserve">make propranolol 40mg po bid,  pregabalin 75mg po daily_x000D_
omeprazole 20mg po bid, atrovastatin 20mg po daily_x000D_
lipid profile_x000D_
appoint to neurology side_x000D_
</t>
  </si>
  <si>
    <t xml:space="preserve">p1-Dyslipidemia p2-PN p3-cervical degenerative spondylosis p4-?essential tremor on propranolol 20 mg po BID pregabalin 75 mg po daily._x000D_
_x000D_
_x000D_
</t>
  </si>
  <si>
    <t>BP- 128 / 79mmHg  PR-112b/m</t>
  </si>
  <si>
    <t>1- DM (8 years) P2- HTN (9 years P3- Left hemiparesis sec ? I. Stroke( 7 years) -ATROVASTATIN 40MG PO/D -ASA 81MG PO/d -Amlodipine/Valsartan 10/160 mg PO daily -NPH 14/12</t>
  </si>
  <si>
    <t>PR=87/M  BP=120 / 82MMHG</t>
  </si>
  <si>
    <t>p1: HTN on amlodipine 10mg po daily and HCT 25 mg po daily</t>
  </si>
  <si>
    <t xml:space="preserve">BP=135/85MMHG PR=87B/MIN                 </t>
  </si>
  <si>
    <t xml:space="preserve">SHE DISCONTINUED RIVAROXABAN 4 MONTHS </t>
  </si>
  <si>
    <t>PR-94 RR-17 BP-101 / 66 T-36</t>
  </si>
  <si>
    <t xml:space="preserve">IMPROVED                              </t>
  </si>
  <si>
    <t>RIGHTLEG VENUS DOPPLER U/S, APPOINT HER AFTER 3MONTH</t>
  </si>
  <si>
    <t>RIGHT LEG DVT ( COMPLETED RIVAROXABAN)</t>
  </si>
  <si>
    <t>BP-83 / 70mmHg  PR-119b/m</t>
  </si>
  <si>
    <t>-Make Warfarin 2.5mg every other day.</t>
  </si>
  <si>
    <t>P- Corpulmonale sec to Bilateral PTE on warfarin 2.5mg po / day and frusemide 20mg/20mg po BID and digoxin 0.125mg po daily</t>
  </si>
  <si>
    <t xml:space="preserve">BP=120/55MMHG PR=67B/MIN       </t>
  </si>
  <si>
    <t xml:space="preserve">FOLLOWV UP                       </t>
  </si>
  <si>
    <t xml:space="preserve">BP=130/68MMHG PR=70B/MIN                               </t>
  </si>
  <si>
    <t>has intermittent asthma symptoms 2-3 per month</t>
  </si>
  <si>
    <t>pr=87  bp=117 / 78 spo2=88-93%atm_x000D_
chest scattered wheezing</t>
  </si>
  <si>
    <t>HTN + BRHONICHAL ASTHMA ( 18 yr) + 2yrs post op after FESS</t>
  </si>
  <si>
    <t>Beclomethasone 2 puff bid (Symbicort 2puff bid)_x000D_
salbutamol 4 -6 puff prn _x000D_
amlodipine 5 mg po/day_x000D_
avoid precipitating factors_x000D_
see after 2 months_x000D_
link to ENT SIDE</t>
  </si>
  <si>
    <t>HTN + BRHONICHAL ASTHMA ( 18 yr) + 2yrs post op after FESS(Functional Endoscopic Sinus Surgery)  on Beclomethasone 2 puff bid ,salbutamol 4 -6 puff prn amlodipine 5 mg po/day</t>
  </si>
  <si>
    <t xml:space="preserve">PR-102 RR-18 BBP-128 / 87 T- 36, </t>
  </si>
  <si>
    <t>HEMORRHAGIC STROKE+ HTN( CONTROLLED)</t>
  </si>
  <si>
    <t>REFILL MEDS &amp; APPOINT AFTER 3 MO&amp; 1WEEK</t>
  </si>
  <si>
    <t>p1: left side hemiplegia secondary to haemorrhagic stroke.( 4TH MONTHS) p2: HTN( 14+ YRS) ON ENALAPRIL 5 BID,  AMLODIPINE 10/DAY ATROVASTATINE 40 MG PO DAILY</t>
  </si>
  <si>
    <t>has bilateral knee joint pain of two months</t>
  </si>
  <si>
    <t>PR=92/M , BP=122 / 69MMHG</t>
  </si>
  <si>
    <t>same as above+?KNEE OA</t>
  </si>
  <si>
    <t>Refill,do knee joints x-ray</t>
  </si>
  <si>
    <t>P=HTN with HHD + ? knee OA; on Nifedipine 20 mg po/day, Enalapril 5 mg po/d, Atorvastatin 20 mg/d, meloxicam 15 mg po PRN</t>
  </si>
  <si>
    <t>BP-105 / 59mmHg   PR-84b/m_x000D_
A1C-5.1%    Cr-1.02mg/dl</t>
  </si>
  <si>
    <t>-Refill medications._x000D_
-Do Lipid profile</t>
  </si>
  <si>
    <t>Bilateral leg swelling, bilateral arm swelling dry interittent cough._x000D_
he was admitted to the EOPD 3 weeks back for urinary complaint and was treated for UTI</t>
  </si>
  <si>
    <t>BP_133/62_x000D_
pr 78</t>
  </si>
  <si>
    <t xml:space="preserve">Good BP control + ? </t>
  </si>
  <si>
    <t>EYE DISCHARGE SINCE A MONTH,FEELS STRESS FUL</t>
  </si>
  <si>
    <t>pr=80 BP=85 / 60MMHG</t>
  </si>
  <si>
    <t>SAME AS ABOVE+?CONJUCTIVITIS+?ANXIETY DISORDER</t>
  </si>
  <si>
    <t>PARACETAMOL 1GM PO PRN,LINK TO GENERALOPTALMOLOGY+PSYCHIATERY OPD</t>
  </si>
  <si>
    <t>HEAD ACHE  WITH BURNINING SENSATION</t>
  </si>
  <si>
    <t>BP_140/90, 100/80, 121/89_x000D_
pr 78</t>
  </si>
  <si>
    <t>same + Hypercholestremia</t>
  </si>
  <si>
    <t>start atrovastatin 20 mg po daily_x000D_
vitain 50, 000 po weekly for 3 month ( he already took)_x000D_
appoint after 3 month</t>
  </si>
  <si>
    <t>knee pain + RVI + ?Secondary polycythemia on intermittent therapeutic phlebotomy. HCT - 56_x000D_
LIPID profile TGL - 468_x000D_
other normal_x000D_
VIT D- 15.65 insufficient</t>
  </si>
  <si>
    <t>PR=78/M  BP=143 / 69MMHG</t>
  </si>
  <si>
    <t>Same with poor BP control</t>
  </si>
  <si>
    <t xml:space="preserve">BP=130/90MMHG PR=105B/MIN                    </t>
  </si>
  <si>
    <t xml:space="preserve">INVX AND CONSULT SENIOR         </t>
  </si>
  <si>
    <t>- RT UNPROVOKED PROXIMAL DVT on: Rivaroxaban 20mg po daily</t>
  </si>
  <si>
    <t>PR80 RR-18 BP-104 / 74 T-36   RBS--??</t>
  </si>
  <si>
    <t>Colloid cyst + NEWLY DIAGNOSED T2 DM(POORLY CONTROLLED)</t>
  </si>
  <si>
    <t>MAKE MTF 500 BID,GLEBENCLAMIDE 5 MG PO DAILY</t>
  </si>
  <si>
    <t>P1-Colloid cyst, P2-NEWLY DIAGNOSED T2 DM (ONE WEEK BACK)</t>
  </si>
  <si>
    <t xml:space="preserve">CONSULT ENT                </t>
  </si>
  <si>
    <t xml:space="preserve">NASAL POLYP         </t>
  </si>
  <si>
    <t>BP=130/78MMHG PR=67B/MIN</t>
  </si>
  <si>
    <t xml:space="preserve">SAMEE                      </t>
  </si>
  <si>
    <t>BP-125/82-102  ECHO --MILD CONCENTRIC LVH,</t>
  </si>
  <si>
    <t>HTN(SUB OPTIMAL) + DYSLIPIDEMIA</t>
  </si>
  <si>
    <t>START AMLODIPINE 5 MG PO DALIY,ATROVA 20 MG PO DAILY, OMEPRAZOLE 20 MG PO BID</t>
  </si>
  <si>
    <t>P=DYSLIPIDEMIA + ? HTN on LSM, atrovastatin 40 mg po 1x</t>
  </si>
  <si>
    <t>HAS FLANK PAIN PAIN OF A WEEK DURATION</t>
  </si>
  <si>
    <t>PR=87/M  BP=132 / 74MMHG</t>
  </si>
  <si>
    <t>Same as above with good  BP control+Renal colic 2?</t>
  </si>
  <si>
    <t>P1-HTN with HHD on HCT 25 mg po/d P2-CLBP 2ry to ?ON MELOXICUM 15MG PO DAILY</t>
  </si>
  <si>
    <t>96 18 BP-129 / 79 36</t>
  </si>
  <si>
    <t xml:space="preserve">polyceythemia </t>
  </si>
  <si>
    <t>polyceythemia ON APRIBN 81N MG PO DAILY</t>
  </si>
  <si>
    <t>Long standing Hx of PUD and had laparatomy 20yrs ago for PUD perforation_x000D_
Presented with worsening of epigastric pain of 2weeks durayion, has night sweating, aneroxia and wt loss over the last 6months</t>
  </si>
  <si>
    <t xml:space="preserve">BP- 90/56, P-90 regulr_x000D_
Pinc conj, NIS_x000D_
No LAP_x000D_
Clear chest_x000D_
Epigastric tenderness_x000D_
</t>
  </si>
  <si>
    <t>the same + Distal esophageal Adenocarcinoma + Acute Exacerbation PUD</t>
  </si>
  <si>
    <t>Esmoprazole 40mg po BID_x000D_
Cimetidin 400mg BID_x000D_
Do H. p. pylori Ag, Abd CT with contrast, RFT, ESR, LDH, CBC</t>
  </si>
  <si>
    <t xml:space="preserve">Acute exacerbation of PUD + GERD + Esophageal CA-Adenocarcinoma(biopsy proveen)_x000D_
on Esmoprazole 40mg po BID_x000D_
</t>
  </si>
  <si>
    <t>Long standing Hx of PUD and had laparatomy 20yrs ago for PUD perforation. No Hx dysphagia or Odenophagia_x000D_
Presented with worsening of epigastric pain of 2weeks durayion, has night sweating, aneroxia and wt loss over the last 6months</t>
  </si>
  <si>
    <t>Bilateral leg swelling of one week duration, Recent sore thraot. No palpitation, hematuria, no facial puffness_x000D_
Urinary frequency, urgency and dysuria</t>
  </si>
  <si>
    <t>BP- 102/62, P- 80 regu;_x000D_
Pinc conj , NIS, minimal exudates on the tonsils_x000D_
Epigastric tenderness_x000D_
No pedal edema</t>
  </si>
  <si>
    <t>R/O AGN  2o to Tonsilopharyngitis+ Dyspepsia 2o to ?PUD + UTI</t>
  </si>
  <si>
    <t xml:space="preserve">Augumentin 625mg po TID for one week_x000D_
Pantoprazole 40mg po/d_x000D_
Do RFT, U/A, ASO titer, Stool H. Pylori, ECG_x000D_
</t>
  </si>
  <si>
    <t>Dyspepsia 2o to ?PUD + Bilateral leg swelling 2o to ?</t>
  </si>
  <si>
    <t>has back pain and left leg pain and left ear swelling</t>
  </si>
  <si>
    <t>PR=71/M  BP=136 / 66MMHG</t>
  </si>
  <si>
    <t>Same as above+?degenerative lumbar spondylosis</t>
  </si>
  <si>
    <t>refill,do l/sacral x-ray,add meloxicum 15 mg po daily</t>
  </si>
  <si>
    <t>BP 147 / 80 home measument 140/90 and 130/90_x000D_
FBS NA</t>
  </si>
  <si>
    <t xml:space="preserve">fair BP control and UK glycemia level </t>
  </si>
  <si>
    <t>refill medication_x000D_
to come with serial BP measurment and SMBG</t>
  </si>
  <si>
    <t>P1 T2DM_x000D_
 P2 HTN_x000D_
 P3 HCV tcompleted treatement .8 yrs _x000D_
P4 Dyslipedemia _x000D_
on metformin 1000 mg po bid, Glimperide 2 mg po bid, Amilodipin/valsartan 5/160 mg po/d, enalapril 15mg po bid, atrovastatin 40 mg po/d</t>
  </si>
  <si>
    <t>no other positive finding</t>
  </si>
  <si>
    <t xml:space="preserve">PR- 74 RR- 17 BP-131 / 68 T- 36 </t>
  </si>
  <si>
    <t xml:space="preserve">COPD-A( CONTROLLED) </t>
  </si>
  <si>
    <t>SPIROMETRY, REFILL MEDS&amp; APPOINT AFTER 3 MONTHS</t>
  </si>
  <si>
    <t>?  COPD-A, SHE IS ON SALBUTAMOL PUFF PRN , SYMBICORT 2 PUFFS BID</t>
  </si>
  <si>
    <t>PR=88/M  BP=170 / 88MMHG,FBS=180MG/DL</t>
  </si>
  <si>
    <t>NPH 12/6,MTF 500MG PO BID,REFILL,AMLODIPINE 5MG PO DAILY</t>
  </si>
  <si>
    <t>TYPE 2DM+HTN ON NPH 12/6IU,MTF 500MG PO DAILY,ENALAPRIL10MG PO BID,HCT 25MG PO DAILY</t>
  </si>
  <si>
    <t>BP=161/76,PR=65</t>
  </si>
  <si>
    <t>Problem List_x000D_
P1= HTN on enalapril 10 mg po BID ,amlodpine 10 mg po once/day, ASA 81 mg po  once /day ,atrovastatin 20 mg po once/day +P2= Dyspepsia on esmoprazole 40 mg po bid</t>
  </si>
  <si>
    <t>refill,do l/sacral x-ray,add meloxicum 15 mg po daily,link to ENT</t>
  </si>
  <si>
    <t>fbs on average for the past 2 months was 180 mg/dl</t>
  </si>
  <si>
    <t>Diabeteson insulin and metformin</t>
  </si>
  <si>
    <t>continue medication_x000D_
continue followup</t>
  </si>
  <si>
    <t>Diabetes for the past 10 years</t>
  </si>
  <si>
    <t xml:space="preserve">intermitent fatiguability </t>
  </si>
  <si>
    <t>BP 140 / 84mmHg_x000D_
SMBG in the range of 140</t>
  </si>
  <si>
    <t>fair Bp and Glycemic control</t>
  </si>
  <si>
    <t>P Bronchial Asthsma + Hypertension + T2DM + AKI R/O DM nephropathy on NPH 10/8 units, Amlodipine 10 mg po/d, HCT 25 mg po/d, atorvastatin 40 mg po/d, amitriptyline 25mgpo/d, symbicort 2 puf bid, SABA PRN</t>
  </si>
  <si>
    <t>BP-120 / 69mmHg    PR-80b/m</t>
  </si>
  <si>
    <t>-HTN + T2DM +HFpEF + OSA ? PE ( clinically DX) + stage 4CKD (eGFR 20, CR 2.6) with frequent hypoglycemia</t>
  </si>
  <si>
    <t>-Make NPH 30IU daily_x000D_
-Do Serum Albumin &amp;INR_x000D_
-Link to Nephrology for preparation for RRT_x000D_
-Come after a week with investigations.</t>
  </si>
  <si>
    <t>HTN + T2DM +HFpEF + OSA ? PE ( clinically DX) + stage 4CKD (eGFR 20, CR 2.6) on NPH48/22 atorvastatin 40 po daily Aspirin 81mg po daily Nifedipine 40mg po bid carvedilol 6.25x2, losartan 50 mg po daily, furosemide 80mg po tid, , amitriptyline 50 mg po daily, VD3 50000/WK, warfarin 5/5/7.5 tid INR=1.17, 24hr protein 1609, CA 5.8, PTH 782 -9X elevated, VD 6.59, cr 2.9</t>
  </si>
  <si>
    <t>feels much better_x000D_
better appetite</t>
  </si>
  <si>
    <t xml:space="preserve">83 18 115 / 70_x000D_
_x000D_
</t>
  </si>
  <si>
    <t>refill_x000D_
add atrovastatin 20mg po daily_x000D_
add metformin 500mg po noct_x000D_
nph 24/18</t>
  </si>
  <si>
    <t>type 2 dm_x000D_
disseminated tb(lung ,pleura, pericardium)_x000D_
pneumonia with parapneumonic effusion_x000D_
essential hypertension_x000D_
Rx_x000D_
antitb, prednisolone 60mg po daily-2nd week, pyridoxine 50mg po daily_x000D_
nph 20/14_x000D_
losartan 50mg po daily_x000D_
amlodipine 10mg po daily</t>
  </si>
  <si>
    <t>PR- 93 RR-17 BP- 179 / 110 T- 36 , REPEATED BP- 149/109</t>
  </si>
  <si>
    <t xml:space="preserve">POORLY CONTROLLED HTN+ OLD RECURRENT STROKE </t>
  </si>
  <si>
    <t>REPEAT BP, ESCALATE ENALAPRIL 10 MG PO BID, CONTINUE OTHER MGT</t>
  </si>
  <si>
    <t>no more cough_x000D_
home bp &amp;lt;140/90</t>
  </si>
  <si>
    <t xml:space="preserve">72 17 163 / 90 </t>
  </si>
  <si>
    <t xml:space="preserve">white coat effect_x000D_
</t>
  </si>
  <si>
    <t>refill _x000D_
medications</t>
  </si>
  <si>
    <t>HYPERTENSION /osteoarthritis /ALLERGIC RHINITIS- ON hct 12.5 mg po daily, amlodipine 5mg po daily</t>
  </si>
  <si>
    <t xml:space="preserve">155/80 was the average blood pressure recording for the past 2 months </t>
  </si>
  <si>
    <t>continue medictaions_x000D_
appoint 2 months</t>
  </si>
  <si>
    <t>BP=112/72,PR=88,HgA1C=9.2 %,fbs=200,210mg/dl</t>
  </si>
  <si>
    <t>Problem List_x000D_
T1DM on NPH 44/36 IU SC BID &amp; RI 4/2 IU SC BID</t>
  </si>
  <si>
    <t>BP-131 / 82mmHg   PR-70B/M_x000D_
HGA1C-6.6%</t>
  </si>
  <si>
    <t>an average 130/70 blood pressure has been recorded for the past 2 months</t>
  </si>
  <si>
    <t>continue medications_x000D_
2 months followup</t>
  </si>
  <si>
    <t>hyperetnsion + catarct</t>
  </si>
  <si>
    <t xml:space="preserve">SEREUM  VITAMIN  D    17.43  </t>
  </si>
  <si>
    <t xml:space="preserve">THE  SAME   +VITAMIN  D DEFFICENCY    </t>
  </si>
  <si>
    <t>REFILL  AND  TREAT  WITH  VITAMIN  D  50,000  IU  PO/WEEK  FOR  3  MONTH</t>
  </si>
  <si>
    <t>CErvical radiculopatthy + HTN + mastoid area swelling sec to ? + abd mass sec to ?</t>
  </si>
  <si>
    <t xml:space="preserve">feels betyter_x000D_
          </t>
  </si>
  <si>
    <t>73 17 139 / 54</t>
  </si>
  <si>
    <t xml:space="preserve">improving_x000D_
      </t>
  </si>
  <si>
    <t xml:space="preserve">refill #_x000D_
_x000D_
_x000D_
_x000D_
_x000D_
_x000D_
</t>
  </si>
  <si>
    <t>Hypertension /IHD /stable ckd/Regrowth of prostate??prostatic ca(pending biopsy result)-/urethral stricture -dilated/IDA with danger features- RX CLOPIDOGRIL 75MG po daily omeprazole 20mg po daily enalapril 10mg po bid, atorvastatin 20mg po daily, amlodipine 5mg daily</t>
  </si>
  <si>
    <t>BP=181/89,PR=78,FBS=95,137,167mg/day</t>
  </si>
  <si>
    <t>Problem List_x000D_
Type 2 dm + HTN on NPH - 44/32 iu sc bid , MTF - 500 mg po bid , ASA - 81 mg po daily , HCT 25 MG PO DAILY , ATROVASTATIN 20 MG PO DAILY, But she discontinued hypertensive medications for 15 days</t>
  </si>
  <si>
    <t>BP-145 / 76mmHg   PR-83b/m</t>
  </si>
  <si>
    <t>P- Left lower limb proximal acute DVT, RIVAROXABAN 20 MG PO/D_x000D_
-The DVT developed after his stay at one of the prese on</t>
  </si>
  <si>
    <t>has leg swelling since ten days</t>
  </si>
  <si>
    <t>PR=107/M  BP=154 / 91M,MHG,FBS=150MG/DL</t>
  </si>
  <si>
    <t>SAME WITH SUBOPTIMAL CONTROL</t>
  </si>
  <si>
    <t>NPH 58/42IU,REFILL,HOLD NIFEDIPINE,ADD HCT 25MG PO DAILY,HGA1C,APPOINT AFTER THREE MONTHS</t>
  </si>
  <si>
    <t>ldl : 111 mg/dl_x000D_
blood pressure on average for the past 120/600</t>
  </si>
  <si>
    <t>hypertension for the past 14 years.</t>
  </si>
  <si>
    <t xml:space="preserve">cough and chest pain of 1 month_x000D_
</t>
  </si>
  <si>
    <t xml:space="preserve">BP= 134 / 70    PR=104   RR=17 </t>
  </si>
  <si>
    <t>Good controlled HTn + ? pneumonia</t>
  </si>
  <si>
    <t>P1=Good controlled HTN + _x000D_
P2=? pneumonia_x000D_
P3=IGT_x000D_
on lasix 20mg po QD, Amitriptyline 25mg po QD, Enalapril 10mg po QD, Atorvastatin 20mg po QD, ASA81mg po QD</t>
  </si>
  <si>
    <t>Refill  medications_x000D_
Advise on Life style modification</t>
  </si>
  <si>
    <t>stable_x000D_
 x-ray humeral head fracture</t>
  </si>
  <si>
    <t>humeral head fracture</t>
  </si>
  <si>
    <t>to orthopedic clinic</t>
  </si>
  <si>
    <t>P1=Good controlled HTN + _x000D_
P2=? pneumonia_x000D_
P3=IGT</t>
  </si>
  <si>
    <t>Refill  medications_x000D_
add MTF 500mg po QD for 1 month</t>
  </si>
  <si>
    <t>BP-142 / 84mmHg  PR-74b/m_x000D_
A1C-9.7%</t>
  </si>
  <si>
    <t>-Make Dapagliflozin 10mg po daily</t>
  </si>
  <si>
    <t>HHD + T1DM (20 years) + DKD + Rt retinopathy on LOSARTHAN 50 mg DAILY, ATORVASTATIN 20 MG PO DAILY ASA 81 MG PO DAILY, HCT 25 mg PO DAILY and NPH 34/20 IU SC BID, Dapagliflozin 5 mg PO daily</t>
  </si>
  <si>
    <t>BP=139/95,PR=61,fbs=160,170,200 mg/dl</t>
  </si>
  <si>
    <t>P1=T2 DM on metformin 1000 mg po BID ,glibinclamide 10 mg po BID ,atrovastatine 20 mg po once /day</t>
  </si>
  <si>
    <t>BP=139/95,PR=61,fbs=160,170,200 mg/dl ,HgA1C=9 %,URIC ACID= 5.2</t>
  </si>
  <si>
    <t>Problem List_x000D_
poor controlled T2 DM</t>
  </si>
  <si>
    <t>blood pressure 130/90_x000D_
last 2 months average fbs 140 mg/dl</t>
  </si>
  <si>
    <t>continue medications_x000D_
2 montsh followup</t>
  </si>
  <si>
    <t>diabetes mellitis + neuropathy</t>
  </si>
  <si>
    <t>FBS 212......................</t>
  </si>
  <si>
    <t>poor controlled T2 DM + Moderate TR Plumonary HTN + G 2 Diastolic Dysfunction</t>
  </si>
  <si>
    <t>refill,do FBS,appoint after three months.</t>
  </si>
  <si>
    <t>BP=180 / 91    PR=91 RR=17 _x000D_
recorded FBS= 122, 106, 95</t>
  </si>
  <si>
    <t>P1=T2DM _x000D_
P2= HTN_x000D_
P3= 3rd month rt femur hemiarthroplasty_x000D_
P4= CKD</t>
  </si>
  <si>
    <t>BP-152 / 84mmHg   PR-97b/m</t>
  </si>
  <si>
    <t>Hypertension/old ischemic stroke+ Aspirin induced asthma+ ACEi INDUCED COUGH+ Old Ischemic Stroke + NEW T2DM On: HCT25mg po daily, Clopidegrol 75mg po daily Atorvastatin 20mg po daily, Nifedipine 20mg po daily, METFORMIN 500MG DAILY, ATENOLOL 50MG PO DAILY</t>
  </si>
  <si>
    <t>dry cough of 4 days uration</t>
  </si>
  <si>
    <t>fbs on average for the past 180 mg/dl_x000D_
hgb a1c 8.5_x000D_
blood pressure on average 130/80</t>
  </si>
  <si>
    <t>diabetes mellitus + hypertension</t>
  </si>
  <si>
    <t>hyperetnsion + diabetes mellitus</t>
  </si>
  <si>
    <t>fatigue_x000D_
no poly symptoms</t>
  </si>
  <si>
    <t xml:space="preserve">hemoglobin a1c 9.16w17145 / 77_x000D_
</t>
  </si>
  <si>
    <t>new type 2 dm_x000D_
dyslipidemia</t>
  </si>
  <si>
    <t>start metformin 500mg po daily_x000D_
glimepiride 1mg po daily</t>
  </si>
  <si>
    <t>essential hypertension -10 years on atacand 16mg po daily, hct 25mg po daily</t>
  </si>
  <si>
    <t>to  send  vitamin  d  again  b/c  not  available  here</t>
  </si>
  <si>
    <t>THE SAME +VITAMIN D DEFFICENCY</t>
  </si>
  <si>
    <t>refill medication_x000D_
escalate metoprolol to 25 mg po BID</t>
  </si>
  <si>
    <t>P1=T2DM _x000D_
P2= HTN_x000D_
P3= 3rd month post rt femur hemiarthroplasty_x000D_
P4= CKD_x000D_
On metoprolol 25mg po QD, Lasix 20mg po QD, NPH 14/8 Amlodipine 10mg PO QD, Amitriptyline 25 mg po QD</t>
  </si>
  <si>
    <t>BP=117/68,PR=92</t>
  </si>
  <si>
    <t>refill the medication and advise on diet and tell her to bring serial BP MEASUREMENTS FOR NEXT FOLLOW UP TIMME</t>
  </si>
  <si>
    <t>Problem List_x000D_
HTN with HHD + DVHD (Mild AR ) on Amlodipine 5 mg po/day.</t>
  </si>
  <si>
    <t>BP-1O4/63 -PR-80</t>
  </si>
  <si>
    <t>refill medication_x000D_
escalate lasix to 20mg po BID</t>
  </si>
  <si>
    <t>P1=T2DM _x000D_
P2= HTN_x000D_
P3= 3rd month rt femur hemiarthroplasty_x000D_
P4= CKD_x000D_
on metoprolol 25mg po QD</t>
  </si>
  <si>
    <t>complain of cough and epigastric pain</t>
  </si>
  <si>
    <t>URTI R/O BRONCHITSE</t>
  </si>
  <si>
    <t>P1=T2DM _x000D_
P2= HTN_x000D_
P3= 3rd month rt femur hemiarthroplasty_x000D_
P4= CKD_x000D_
on metoprolol 25 mg po QD, Lasix 20mg po QD, NPH 14/8, Amlodipine 10 po QD, Amitriptyline 25 mg POQD</t>
  </si>
  <si>
    <t>PR=70/M  BP=146 / 69MMHG,ECHO=MILDLY REDUCED SYSTOLIC FUNCTION(EF=45%)(LIKELY TACHYCARDIA,ARRYTHEMIA)INDUCED DVHD WITH MILD AR</t>
  </si>
  <si>
    <t>SAME+AFIB+DVHD WITH MILD AR</t>
  </si>
  <si>
    <t>REFILL,APPINT AFTER  THREE MONTHS.</t>
  </si>
  <si>
    <t xml:space="preserve">complain  numbness  to  all  extrimities   and  comoplain  alsl faceal  deveation   and  left    extrimities   weekness  12  years back  but  progresively  has improvmemnt  but now  complain  numbness to  all  extrimities </t>
  </si>
  <si>
    <t xml:space="preserve">bp     160/85    111  /61    133/85  </t>
  </si>
  <si>
    <t xml:space="preserve">the  same  +?cerebral  ischemea  </t>
  </si>
  <si>
    <t xml:space="preserve">send  ecg   brain  mri  and  ASA  81  MG  PO/DAY  AND  ATROVASTATIN  40   MG  PO  MG  PO/DAY   </t>
  </si>
  <si>
    <t xml:space="preserve"> Sever SNHL + ? central vertigo + known HTN</t>
  </si>
  <si>
    <t>new onset cough since the beginning of enalapril</t>
  </si>
  <si>
    <t>96 17 126 / 65_x000D_
hemoglobin a1c 7%</t>
  </si>
  <si>
    <t>ACEI cough</t>
  </si>
  <si>
    <t>switch to losartan 50mg po daily</t>
  </si>
  <si>
    <t>type 2 diabetes mellitus stage 1 hypertension Rx- METFORMIN 1GMBID GLIBENCLAMIDE 5/10, enalapril 5mg po daily</t>
  </si>
  <si>
    <t xml:space="preserve">BP= 129 / 74    PR=82   RR=17_x000D_
recorded FBS= 210,207,290, 181 </t>
  </si>
  <si>
    <t>P1=poorly controlled T2DM _x000D_
P2= HTN</t>
  </si>
  <si>
    <t xml:space="preserve">P1=poorly controlled T2DM _x000D_
P2= HTN_x000D_
</t>
  </si>
  <si>
    <t xml:space="preserve">OVRAIAN CYSYT FOR FOLLOW </t>
  </si>
  <si>
    <t>BP 124 / 77_x000D_
FBS 100, 90,87</t>
  </si>
  <si>
    <t>Good glycecmic control</t>
  </si>
  <si>
    <t>update LP and HbA1c_x000D_
refill medication</t>
  </si>
  <si>
    <t>P T2DM  on NPH 16/8 units, metformin 1000mg po BID, Atorvastatin 40 mg po/d</t>
  </si>
  <si>
    <t>refill medication_x000D_
switch to dapagliflozin 5mg po QD_x000D_
send for baseline check up</t>
  </si>
  <si>
    <t xml:space="preserve">P1=poorly controlled T2DM _x000D_
P2= HTN_x000D_
on MTF 1.5/1gm, glibeclamide 10 mg PO BID, amlodipine 10mg po QD, atorvastatin 20mg po QD, _x000D_
</t>
  </si>
  <si>
    <t>bP 120/70 _x000D_
NO OTHER POSITIVE FINDING</t>
  </si>
  <si>
    <t xml:space="preserve">cureently presented with compliant of shortness of breath of 2 weeks duration.associated with that she has occasional cough ,bilateral leg swelling,palpitation </t>
  </si>
  <si>
    <t>pulse rate 107_x000D_
grade 2 pitting edema bilaterally</t>
  </si>
  <si>
    <t>congfestive geart failure secondary to ?</t>
  </si>
  <si>
    <t>link to cardiac clinic for further evaluation</t>
  </si>
  <si>
    <t>congestive heart failure ? + diabetes mellitus + previous MI?</t>
  </si>
  <si>
    <t>poorly controlled type 2 dm +HTN</t>
  </si>
  <si>
    <t>PR-78 RR-16 BP-146 / 79 T-37, FBS-167-227</t>
  </si>
  <si>
    <t>POORLY CONTROLLED T2DM+ HTN+ ISCHEMIC STROKE</t>
  </si>
  <si>
    <t>HA1C,OFT, ESCALATE NPH 20/12, CONTINUE OTHER MGT</t>
  </si>
  <si>
    <t>P T2 DM + HTN + Ischemic stroke on NPH 14/8( not taking), Metfromin 500mg po bid, Enalapril 15 mg po bid, Amlodipine 10 mg po/d, ASA 81 mg po/d, Atorvastatin 40 ( taking 80),</t>
  </si>
  <si>
    <t>BP=136/71,PR=71,HGA1c=9.3%,triglyceride=85,HDL=65,LDL-C=83,LDL HDL ratio=1.2, CR=0.8,UREA=19</t>
  </si>
  <si>
    <t>refill the medication and advise on diet and tell  her to bring serial FBS measurements for next follow up time</t>
  </si>
  <si>
    <t xml:space="preserve">Problem List_x000D_
` P1 =T2 DM on metformin 1500/1000 mg po BID ,glibenclamide 10 mg po BID, atrovastatine 20 mg po once /day </t>
  </si>
  <si>
    <t>stable_x000D_
swelling subsided</t>
  </si>
  <si>
    <t xml:space="preserve">improved_x000D_
            </t>
  </si>
  <si>
    <t>refill_x000D_
vitamin d and calcium</t>
  </si>
  <si>
    <t>subdural hematoma treated (TX) P2=VTE/PE ON xarelto 20x1-3rd month</t>
  </si>
  <si>
    <t>bP-130/70 _x000D_
 NO OTHER POSITIVE FINDING</t>
  </si>
  <si>
    <t>early morning nausea since morning</t>
  </si>
  <si>
    <t xml:space="preserve">BP= 120 / 72    PR= 64 RR= 17 </t>
  </si>
  <si>
    <t>P1-Known Hypertensive _x000D_
P2-Erosive Esophagitis _x000D_
P3= ? AGE</t>
  </si>
  <si>
    <t>P1-Known Hypertensive _x000D_
P2-Erosive Esophagitis _x000D_
On Amlodipine mg po/d, Enalapril 5 mg po/d, Atorvastatin 20 mg po/d, ASA 81 mg po/d</t>
  </si>
  <si>
    <t>BP-144 / 69mmHg     PR-</t>
  </si>
  <si>
    <t>BRONCHIAL ASTHMA -MILD PERSISTENT,PARTLY CONTROLLED WITH RECURRENT ADMISSION RX SYMBIICORT 160/4.5 02 PUFFS BID SALBUTAMOL PRN</t>
  </si>
  <si>
    <t>lower back pain after she had falling down injury 1 weeks back.</t>
  </si>
  <si>
    <t>mild tendeness over the buttock area</t>
  </si>
  <si>
    <t>superfical injury of the lower back area + diabetes on followup</t>
  </si>
  <si>
    <t>add anti pain medications</t>
  </si>
  <si>
    <t>PR=92/M BP=161 / 74MMHG</t>
  </si>
  <si>
    <t>P1-Known HTN P2-DISLIPEDEMIA -ON ENALAPRIL 10 MG PO BID , AMLODIPINE 10 MG PO/D , ATROVASTATIN 20 MG PO/D</t>
  </si>
  <si>
    <t>BP=124,PR=87</t>
  </si>
  <si>
    <t xml:space="preserve">PR- 82 RR-16 BP-126 / 75 T- 37 </t>
  </si>
  <si>
    <t xml:space="preserve">TUBERCULOMA( IMPROVING) </t>
  </si>
  <si>
    <t>CBC, OFT, CONTINUE ANTI- TB</t>
  </si>
  <si>
    <t xml:space="preserve">COMPLAIN  RIGHT  LEG   PAIN     </t>
  </si>
  <si>
    <t xml:space="preserve">BP  145/85  DOPPLAR  U/S       LEFT   VARICOSE   VEINS   AT   LONG   AND  SHORT   SAPHINNOUS    LEVELS  +VASCULITIS </t>
  </si>
  <si>
    <t xml:space="preserve">THE  SAME+RIGHT  VARICOSE  VEIN+VASCULITIS  </t>
  </si>
  <si>
    <t xml:space="preserve">REFILL  AND  APPOINT   1  MONTH  WITH  SEREAL  BP  AND  FBS  RECOPRD    AND  GIVE  REST  FOR  1  WEEK   AND  LINK  TO  SURGEON  </t>
  </si>
  <si>
    <t>fbs 142 mg/dl and bp 135/70</t>
  </si>
  <si>
    <t>diabetes + hyperension + unspecified cardiac illness</t>
  </si>
  <si>
    <t>continue medication_x000D_
2 monhs appointment</t>
  </si>
  <si>
    <t>no new comlpliant, he had body swelling and visited ER last one wk back where spironolactone was added.</t>
  </si>
  <si>
    <t>BP 94 / 63mmhg, PR 54 apical_x000D_
no edema_x000D_
INR 1.96</t>
  </si>
  <si>
    <t xml:space="preserve">therapeuthic INR </t>
  </si>
  <si>
    <t>DC spironolactone , make frusomide 60 mg po BID, refill medications</t>
  </si>
  <si>
    <t>1-CRVHD( - severe MS, severe TR, moderate MR, mild AR, with severe PUL HTN )  +A.fib _x000D_
 ON Lasix 40mg po bid, spironolactone 12.5mg po/d,Bisoprolol 2.5mg PO Daily, Warfarin 5mg/2.5mg PO alternatively, monthly Benzathine.</t>
  </si>
  <si>
    <t>VS BP 140/100 PR 88</t>
  </si>
  <si>
    <t>contuine the same mg</t>
  </si>
  <si>
    <t>has left flank pain of a week duration and has urgency and frquency of urination</t>
  </si>
  <si>
    <t>BP=104/64MMHG,PR=74/M</t>
  </si>
  <si>
    <t>SAME AS ABOVE+?LEFT NEPHROLITHIASIS+ UTI</t>
  </si>
  <si>
    <t>dyspepisa + R/O LEFT NEPHROLITASISI</t>
  </si>
  <si>
    <t>persistent cough, throat discomfort</t>
  </si>
  <si>
    <t>??acei cough</t>
  </si>
  <si>
    <t>switch to losartan_x000D_
antihistamine</t>
  </si>
  <si>
    <t>Hypertension + Dm + Rvi on haart + corpulmonale sec to OSA Currently home oxygen ON ASA 81MG PO DAILY, FUROSEMIDE 40mg po daily, ATORVASTATIN 40MG PO DAILY ENALAPRIL 5MG PO DAILY METFORMIN 500MG PO BID, Salmutamol and beclamethasone</t>
  </si>
  <si>
    <t>Still she complains of frequent cough and SOB.</t>
  </si>
  <si>
    <t>BP-124 / 72mmHg   PR-82b/m</t>
  </si>
  <si>
    <t>-Poorly Controlled Asthma R/O</t>
  </si>
  <si>
    <t>bronchial asthma-11 years on saba, prednisolone she tried symbicort and seretide but no mprovement</t>
  </si>
  <si>
    <t>poorly controlled blood sugar</t>
  </si>
  <si>
    <t>aveage of fbs in the past 2 months is 280 mg/dl</t>
  </si>
  <si>
    <t>diabetes mellitus( poorly controled) + hypertension</t>
  </si>
  <si>
    <t>continue medication_x000D_
stress reduction, sleep hygiene_x000D_
add amitriptline,glibenclimide</t>
  </si>
  <si>
    <t>still she has rt upper extremity tremor both on activity and at rest,even has difficulty of eating which is associated with back pain . she has also tingling and burning sensation over the lower extremities.she also has epigastric pain otherwise no hx of body weakness, ABM, trauma, other chronic illness</t>
  </si>
  <si>
    <t>make propranolol 40mg po bid, pregabalin 75mg po daily omeprazole 20mg po bid, atrovastatin 20mg po daily lipid profile appoint to neurology side</t>
  </si>
  <si>
    <t>p1-Dyslipidemia p2-PN p3-cervical degenerative spondylosis p4-?essential tremor on propranolol 20 mg po BID pregabalin 75 mg po daily.</t>
  </si>
  <si>
    <t>PR-87 PR-17 BP-109 / 77 T- 36, TB- CULTURE-VE</t>
  </si>
  <si>
    <t>MYQASTINIA GRAVIS + KNOWN RVI+ OLD ISCHEMIC STROKE+ PSEUDOTUMOR CEREBRI+ HTN</t>
  </si>
  <si>
    <t>CBC, OFT, U/A, DO HOME PHYSIOTHERAPY, CONTINUE OTHER MGT</t>
  </si>
  <si>
    <t xml:space="preserve">83rd day post tracheostomy day for an indication of prolonged intubation 2ry to T2RF 2ry TO? MYASTHENIA GRAVIS P3: known RVI on HAART (RECENT CD4 OF 189) P4: Chronic infarction (rt frontal cortical, LT occipital peri ventricular and anterior medulla oblongata) P5: Chiari malformation P6: Pseudotumor Cerebri, P7: newly dx stage 2 HTN P8 UTI, SHE IS ON _x000D_
AMITRIPTYLINE 25MG PO -Cotrimoxazole 960mg Po daily, -Azathioprine 100mg po daily, -Acetazolamide 250mg Po BID, -HAART(TDF,DTG,...), Amlodipine 10mg Po daily, -PRN -PCM 1GM PO PRN </t>
  </si>
  <si>
    <t xml:space="preserve">COMPLAIN  EPEGASTRIC  PAIN  WITH   BURNING  SENSATION  TO  HIS  BACK  </t>
  </si>
  <si>
    <t xml:space="preserve">DYSPEPSEA?PUD </t>
  </si>
  <si>
    <t>GIVE PANTOPRAZOLE  IF  NO  IMPROVMENT  THE  PLAN IS  TO  HAVE  H PYLORI  TEST</t>
  </si>
  <si>
    <t xml:space="preserve"> CAP+?PUL TB</t>
  </si>
  <si>
    <t>PR=55/M  BP=124 / 67MMHG,FBS=109MG/DL</t>
  </si>
  <si>
    <t>REFILL,DO OFT,ECG</t>
  </si>
  <si>
    <t>DM + DISLIPEDEMIA ON MTF 850 MG PO BID , ATROVASTATIN 20 MG PO/ D+NEUROBION 1TAB PO DAILY HEP B POSTIVE ON TDF 300mg po day for 4 years at st paul &amp; his viral load undetectable 2weeks before</t>
  </si>
  <si>
    <t xml:space="preserve">bp- 150/70 FBS 130.140,124 </t>
  </si>
  <si>
    <t>FAIRLY CONTROLLED T2DM+ NEWLY DXED HTN</t>
  </si>
  <si>
    <t>DO RFT ECG LFT LIPID PROFILE _x000D_
A DVICE ON LIFE STYLE  MODIFICATION AND EXERCISE</t>
  </si>
  <si>
    <t>had episodes of hypoglycemia with skiped meal</t>
  </si>
  <si>
    <t xml:space="preserve">BP 141 / 85mmHg_x000D_
FBS 120- 180_x000D_
 ECHO 99/4/2016) hypokinetik basal to mid inferolateral and inferior LV wall , mild secondary MR, EF 55%, </t>
  </si>
  <si>
    <t>make NPH 30/20</t>
  </si>
  <si>
    <t xml:space="preserve">P1 Ischemic stroke ?recurent +? HFrEF DCMP 2ry to IHD_x000D_
 P2 T2DM on clopedogrel 75 mg po/d, Atorvastatin 40 mg po/d, spironolactone 25/d, losartan 50 mg po/d, NPH 20/10( taking 25 and 20 unit) units am/pm, Metformin 1000 mg po bid </t>
  </si>
  <si>
    <t xml:space="preserve">BP= 138 / 76    PR= 84 RR=17  _x000D_
</t>
  </si>
  <si>
    <t xml:space="preserve">P1= T2 DM _x000D_
P2= HTN _x000D_
P3=PN </t>
  </si>
  <si>
    <t>P1= T2 DM _x000D_
P2= HTN _x000D_
P3=PN _x000D_
On MTF 500 MG PO DAILY Insulin 20/12 iu, Enalapril 10mg po BID, Atorvastatin 20mg po QD</t>
  </si>
  <si>
    <t>blood pressure in the past 2 moths 125/80</t>
  </si>
  <si>
    <t>asthma + hypertension + unspecified cardiac illness</t>
  </si>
  <si>
    <t>continue medications_x000D_
appoint in 2 months</t>
  </si>
  <si>
    <t xml:space="preserve">still complain  dysurea  recurrently </t>
  </si>
  <si>
    <t>recurrent  uti</t>
  </si>
  <si>
    <t>send  urine  culture</t>
  </si>
  <si>
    <t>?OSTEOPOROSIS+?FATTY LIVER +CHOLEITIASIS +BRADECARDEA</t>
  </si>
  <si>
    <t>PR=72/M  BP=134 / 74MMHG</t>
  </si>
  <si>
    <t>known HTN on Amlodipine 10mg po daily, enalapril 5mg po daily and HCT 25mg po daily</t>
  </si>
  <si>
    <t xml:space="preserve">bp  140/90  130 /80  120/80   </t>
  </si>
  <si>
    <t>controlled  htn+?htn  retinopathy</t>
  </si>
  <si>
    <t>BP10/73,PR=66,FBS=130,140</t>
  </si>
  <si>
    <t>Problem List- p1=T2DM+HTN_x000D_
P2= Anosomia 2ndary to ? viral infection +DNS + pharyngitis</t>
  </si>
  <si>
    <t>bp- 120/70  FBS, 140, 150</t>
  </si>
  <si>
    <t>T2DM POOR GLYCEMIC CONTROL</t>
  </si>
  <si>
    <t>REFILL MEDICATIONS AND ADVICE ON DIET</t>
  </si>
  <si>
    <t>Problem List know type DM patient on metformin 1000 mg po BID</t>
  </si>
  <si>
    <t>PR=88/M BP=160 / 81MMHG,FBS=160MG/DL</t>
  </si>
  <si>
    <t>Same as above+suboptimal glycemic control+isolated systolic HTN</t>
  </si>
  <si>
    <t>MTF 1GM PO BID,ATORVASTATIN 20MG PO DAILY,AMLODIPINE 5MG PO DAILY,GLIBINCLAMIDE 5MG  PO DAILY,APPOINT AFTERTHREE MONTHS,INVESTIGATE</t>
  </si>
  <si>
    <t>T2DM +CLBP SEC TO DDD +BOO SEC TO BPH on metformin, tamsolosin ,gabapentin and imipramine</t>
  </si>
  <si>
    <t>-No new complaint ._x000D_
-She has home measurements  which are to the range of 350,400 mostly at night.</t>
  </si>
  <si>
    <t>-BP-115 / 70mmHg    PR-98b/m_x000D_
TFT-fT4- 1.15ng/dL(0.78-2.19)_x000D_
fT3 -3.22pg/ml(2.77-5.27)_x000D_
TSH- 3.75uIU/mL(0.465-4.68)</t>
  </si>
  <si>
    <t>-Type 2  DM+1st TMPx</t>
  </si>
  <si>
    <t>-Add RI 2/2IU BID_x000D_
-She is on prenatal_x000D_
-Advised on Diet , exercise .</t>
  </si>
  <si>
    <t>Type 2  DM+1st TMPx ON NPH  22/14IU SC  BID_x000D_
-With current current A1C of 7.5% (previously A1C-  13%)_x000D_
-Had Hx gestational DM during her previous PX but was told to be normal after delivery and currently Dx 1 year and 6 month back.</t>
  </si>
  <si>
    <t>BP=142/72,PR=86,FBS=126mg/dl</t>
  </si>
  <si>
    <t>fair BP control  and good glycemic control</t>
  </si>
  <si>
    <t>Problem List_x000D_
P=HTN( for 6 yrs) + T2 DM( for 6 yrs); On MTF 1 gm BID, Glibenclamide 10 mg BID, Enalapril 10 mg Bid and Amlodipine 10 mg/day, HCT 25 mg po/d, Atorvastatin 20 mg po/d. NEUROBION 1 TAB PO/D, Amitriptyline 12.5 mg po/d</t>
  </si>
  <si>
    <t xml:space="preserve">BP 140/80  FBS 120, 145, 120, 110 , 340 </t>
  </si>
  <si>
    <t xml:space="preserve">do hgbA1C add metformin 500mg once daily and refill medications _x000D_
advice on exercise and diet _x000D_
advice to come with serials of BP AND FBS measurements </t>
  </si>
  <si>
    <t>P1=Type 2 DM P2= HTN on NPH 50/32 iu SC BID, Atrovastatin, Amlodipine 5 mg po/d, HCT 25mg PO daily and Enalapril 10 mg po BID,</t>
  </si>
  <si>
    <t>came for certificate that heis on follow up at our hospital medical college since 05/01/2015 E.C</t>
  </si>
  <si>
    <t xml:space="preserve">PR=89/M BP=122 / 80MMHG </t>
  </si>
  <si>
    <t>certificate given that he IS on follow up.</t>
  </si>
  <si>
    <t>FREQUENT WATERY DIARRHEA</t>
  </si>
  <si>
    <t>BP-115/89, PR- 115, S/E- TROPOZOITE GARDIASIS, ESR-10</t>
  </si>
  <si>
    <t>KNOWN CHRON DISEASE + GARDIASIS</t>
  </si>
  <si>
    <t>METRONIDAZOLE 500 MG PO TID FOR 5 DAYS, ORS PER LOSE, APPOINT AFTER 1MONTH</t>
  </si>
  <si>
    <t>PR=69/M  BP=123 / 85MMHG ,FBS=120MG/DL</t>
  </si>
  <si>
    <t>T1DM on NPH 22/10iu sc bid</t>
  </si>
  <si>
    <t xml:space="preserve">Complain of constipation </t>
  </si>
  <si>
    <t>HYPERTYRODISEM</t>
  </si>
  <si>
    <t>bp=117/84,pr=94,fbs=146 mg/dl</t>
  </si>
  <si>
    <t>refill the medication and advise on diet  and tell him to bring serial FBS measurements for next follow up time</t>
  </si>
  <si>
    <t>Problem List_x000D_
TYPE 1 DM ON NPH = 36/36iu RI - 24 /14 IU SC BID</t>
  </si>
  <si>
    <t xml:space="preserve">complain  numbness  to  all  extrimities   </t>
  </si>
  <si>
    <t xml:space="preserve">hemog  a1c   9.5   </t>
  </si>
  <si>
    <t>fairlly  controlled  t2.dm</t>
  </si>
  <si>
    <t xml:space="preserve"> poorly controlled T2DM+ HTN</t>
  </si>
  <si>
    <t xml:space="preserve">she was seen days back and card was finished before the treatment </t>
  </si>
  <si>
    <t>satble vital sign</t>
  </si>
  <si>
    <t>same+ dyspepsia + air way disease</t>
  </si>
  <si>
    <t>Almethamin 1 tab po bid for 5 days_x000D_
Omeprazole 20mg po bid</t>
  </si>
  <si>
    <t>PR=74/M  BP=158 / 84MMHG,HGA1C=6.8%,FBS=115MG/DL</t>
  </si>
  <si>
    <t>refill,appoint after three months with FBS</t>
  </si>
  <si>
    <t xml:space="preserve">bp  130  /63 fbs  101   </t>
  </si>
  <si>
    <t>controlled  t2dm  and  HTN</t>
  </si>
  <si>
    <t xml:space="preserve">REFILLA  AND  APPOINT  AFTER   3  MONTH  </t>
  </si>
  <si>
    <t>P1= P=DM P2= HTN P3= ?PN on metformin 500 mg po BID, doanil 5 mg po BID, amitriptyline 25 mg po/d, Neurobin 1 tab po/d and atorvastatin 20 mg po/d+ HTN on enalapril 5mg po daily</t>
  </si>
  <si>
    <t>BP=125/60,135/70,PR=FBS=153</t>
  </si>
  <si>
    <t>Problem List_x000D_
T2DM + HTN W HHD -On MTF 500mg BID, Glibenclamide 5mg BID, Enalapril 10mg BID, Amlodipine 10mg/day, ASA 81mg/day, Atrovastatin 20mg/day and Metoprolol 25mg/day , HCT - 25 MG PO/D ,</t>
  </si>
  <si>
    <t>has burning sensation all over the body and has insominia since five months</t>
  </si>
  <si>
    <t>PR=74/M  BP=112 / 68MMHG</t>
  </si>
  <si>
    <t>Refill,add Neurobion 1tab po daily,Amitryptylline 25 mg po HS,HGA1C,FBS,add PPI</t>
  </si>
  <si>
    <t xml:space="preserve">COMPLAIN    RIGHT  FLANK  PAIN   WITH  DYSUREA  </t>
  </si>
  <si>
    <t>THE SAME+DYSUREA+?RIGHT PYLONEPHRITIS</t>
  </si>
  <si>
    <t>SEND  ABDOMENAL U/S RFT   U/A</t>
  </si>
  <si>
    <t xml:space="preserve">    ? UTI   + ? Dyspepsia     </t>
  </si>
  <si>
    <t>Type 2 DM + HTN+DVHD(MILD MR MILD AR MILD TR) ON METFORMIN 500MG PO BID(BUT SHE WANTS TO TAKE,SITAGLIPTIN50MG+MTF 1000MG PO DAILY AS HER DAUGHTER SENT HER FROM ABROAD)ENALAPRIL 5MG PO DAILY</t>
  </si>
  <si>
    <t xml:space="preserve">BP= 130 / 77    PR=73 RR=17 </t>
  </si>
  <si>
    <t xml:space="preserve">P= fairly controlled HTN; </t>
  </si>
  <si>
    <t>P=HTN; _x000D_
ON Amlodipine 5 MG PO DAILY, HCT 25 mg po/d, Atrovastatin 40 mg po/d</t>
  </si>
  <si>
    <t xml:space="preserve">NONEWCOMPLAIN </t>
  </si>
  <si>
    <t>REFILL AND APPOINT  AFTER 3  MONTH</t>
  </si>
  <si>
    <t>Poorly controlled T2DM+ HTN</t>
  </si>
  <si>
    <t>BP-90/60mmHg   PR-72b/m</t>
  </si>
  <si>
    <t>-Tonsillopharyngitis To R/O CAP</t>
  </si>
  <si>
    <t>-CBC,CRP,BF,</t>
  </si>
  <si>
    <t>BP=101/69,PR=91, FBS=165 Mg/dl</t>
  </si>
  <si>
    <t>refill the medication and advise on diet and tell her to bring serial fbs MEASUREMENTS FOR NEXT FOLLOW UP TIME</t>
  </si>
  <si>
    <t>Problem List_x000D_
T2DM + SEVERE FATTY LIVER on mixtard 52/30 IU BID and atrovastatin 40 mg po/d, MTF 500MG PO DAILY</t>
  </si>
  <si>
    <t xml:space="preserve">FBS  120 ,104  </t>
  </si>
  <si>
    <t xml:space="preserve">BP= 141 / 79   PR=88 RR=17 </t>
  </si>
  <si>
    <t>P=T2 DM _x000D_
P2= bilateral plaque formation with arteriosclerotic changes in the lower limb arteries</t>
  </si>
  <si>
    <t>send for repeat RFT</t>
  </si>
  <si>
    <t>P=T2 DM _x000D_
P2= bilateral plaque formation with arteriosclerotic changes in the lower limb arteries_x000D_
 on MTF 500mg po QD, ASA 81mg po QD, Atorvastatin 40 mg po QD INV-ABD U/S(NL)</t>
  </si>
  <si>
    <t xml:space="preserve">has same compliant with no improvement </t>
  </si>
  <si>
    <t xml:space="preserve">echo- moderate pulmonary hypertension </t>
  </si>
  <si>
    <t xml:space="preserve">moderate pulmonary hypertension </t>
  </si>
  <si>
    <t xml:space="preserve">p- moderate pulmonary hypertension _x000D_
on sildenafil </t>
  </si>
  <si>
    <t>has right knee joint pain of aweek duration</t>
  </si>
  <si>
    <t>PR=85/MBP= 105 / 73MMHG</t>
  </si>
  <si>
    <t>Same as above+?right knee joint pain osteoarteritis</t>
  </si>
  <si>
    <t>Refill,do right knee joint x-ray,appoint after three months.</t>
  </si>
  <si>
    <t>P=HTN + Asthma; on Enalapril 10 mg po bid, HCT 25 mg po/d, salbutamol puffs PRN and beclomethasone 2 puffs BID</t>
  </si>
  <si>
    <t xml:space="preserve">BP= 112 / 69    PR=77 RR=17_x000D_
Recorded BP=100/60, 90/70, 100/80, 80/60 </t>
  </si>
  <si>
    <t>P1=HTN + HHD _x000D_
P2= Hypertensive retinopathy 1ST Week post op</t>
  </si>
  <si>
    <t>refill medication, hold HCT_x000D_
send for HbA1c</t>
  </si>
  <si>
    <t>P1=HTN + HHD _x000D_
P2= Hypertensive retinopathy 1ST Week post op_x000D_
on enalapril 5mg po QD, HCT 25mg po QD, Atorvastatin 20m po QD</t>
  </si>
  <si>
    <t xml:space="preserve">complaain  epegastric    pain </t>
  </si>
  <si>
    <t>biopsy    distal   esopphagus      adenocarcinoma</t>
  </si>
  <si>
    <t xml:space="preserve">   distal   esopphagus      adenocarcinoma</t>
  </si>
  <si>
    <t xml:space="preserve">send  to  onco  and  surgery  </t>
  </si>
  <si>
    <t>P - Radiculopathy 20 to Lumbar spondylosis + Disc bulge at L3/L4,L4/L5,and L5/S1+ HTN ON ANALGESICS AND FOLLOW UP Hx - has lower back pain and and intermittent lower extremity swelling</t>
  </si>
  <si>
    <t>BP=123/77,PR=84,HgA1C=6.6%</t>
  </si>
  <si>
    <t>refill the medication and advise on diet and tell her to bring serial FBS  measurements</t>
  </si>
  <si>
    <t>Problem List_x000D_
KNOWN DM ON MTF 1500/1000MG PO BID,DAONIL 10 MG PO BID</t>
  </si>
  <si>
    <t>PR=81/M  BP=134 / 116MMHG</t>
  </si>
  <si>
    <t>REFILL,NIFEDIPINE 20MG PO BID</t>
  </si>
  <si>
    <t>DM + HTN On MTF 1 gm BID, Glibenclemide 10 mg BID, Nifedipine 20 mg po daily</t>
  </si>
  <si>
    <t xml:space="preserve">BP - 110/70 _x000D_
no other positive finding </t>
  </si>
  <si>
    <t>order medications</t>
  </si>
  <si>
    <t>PR=81/M  BP=134 / 116MMHG,FBS=115MG/DL</t>
  </si>
  <si>
    <t xml:space="preserve">complain  numbness to  all extrimities   </t>
  </si>
  <si>
    <t xml:space="preserve">bp  132/92  </t>
  </si>
  <si>
    <t xml:space="preserve">send  fbs   lipid profile  serum  vitamin  d   level  and  ecg  </t>
  </si>
  <si>
    <t xml:space="preserve">COMPLAIN  ABDOMENAL BLOATING   WITH  PERI  ANAL  FRANK  BLOOD INTERMITANTLY  WITH OUT  TERY  STOOL   OTHER WISE NO  HX  OF  WEIGHT LOSS ,LOSS OF  APPETITE  </t>
  </si>
  <si>
    <t>?COLONIC  MASS</t>
  </si>
  <si>
    <t>SEND  STOOL  ANALYSIS AND OCCULT BLOOD  THEN  COLONOSCOPY</t>
  </si>
  <si>
    <t>Left distal radial fracture- comminuted -healing with stiffness</t>
  </si>
  <si>
    <t>PR=74/M BP=112 / 68MMHG</t>
  </si>
  <si>
    <t xml:space="preserve">BP= 109 / 60   PR=94 RR=17 </t>
  </si>
  <si>
    <t>P1= RVI on HAART_x000D_
P2= pulm Tb (finished anti Tb 3 months back)_x000D_
P3= post Tb fibrosis+ emphysema_x000D_
P4= Atopic Dermatitis</t>
  </si>
  <si>
    <t xml:space="preserve">advise on lung exercise </t>
  </si>
  <si>
    <t>P1= RVI on HAART_x000D_
P2= pulm Tb (finished anti Tb 3 months back)_x000D_
P3= post Tb fibrosis+ emphysema r/o post traumatic (GSW) _x000D_
P4= Atopic Dermatitis</t>
  </si>
  <si>
    <t xml:space="preserve">BP= 131 / 85    PR=74 RR=17 </t>
  </si>
  <si>
    <t>P1=seizure disorder _x000D_
P2= B. asthma</t>
  </si>
  <si>
    <t>P1=seizure disorder _x000D_
P2= B. asthma_x000D_
on on phenytoin 100 mg po TID , Beclomethasone 2 puffs BID and salbutamol puff</t>
  </si>
  <si>
    <t>BP=106/58, PR=60_x000D_
FBS=81-90</t>
  </si>
  <si>
    <t>MTF 500 mg po  BID_x000D_
Appt with RFT, HgA1c</t>
  </si>
  <si>
    <t>P=T2DM( for 1 yr) on MTF 500 mg po  BID</t>
  </si>
  <si>
    <t xml:space="preserve">epigastric burning pain for the last 1 mon. He has also a hx of sleeplessness  </t>
  </si>
  <si>
    <t>BP=120/69, PR=68_x000D_
FBS=165-103-84-193-163-146-123</t>
  </si>
  <si>
    <t xml:space="preserve">Poor glycemic control + Dyspepsia + Insomnia 2 to ?  </t>
  </si>
  <si>
    <t>INC. NPH=28/19 AM/PM, MTF 500 mg po/d _x000D_
Pantoprazole 40 mg po/d for 2 wks _x000D_
Amitriptyline 12.5 mg po NOCT</t>
  </si>
  <si>
    <t>P=TII DM( &gt; 7 yrs); on NPH 24/18 IU SC BID [ But he took NPH=28/18 AM/PM] &amp; MTF 500 mg po daily</t>
  </si>
  <si>
    <t>right foot burning sensation of 4 months</t>
  </si>
  <si>
    <t xml:space="preserve">BP= 125 / 82    PR=85 RR=17 </t>
  </si>
  <si>
    <t>P1= T2DM _x000D_
p2: known asthmatic</t>
  </si>
  <si>
    <t xml:space="preserve">P1= T2DM _x000D_
p2: known asthmatic_x000D_
p3: liver abscess finished follow up at surgical side_x000D_
on MTF 500mg po bid and doanil 2.5mg po daily  on symbicort 2puff bid </t>
  </si>
  <si>
    <t xml:space="preserve">Refill medication_x000D_
advise on foot hygiene_x000D_
</t>
  </si>
  <si>
    <t xml:space="preserve">P1= T2DM _x000D_
p2: known asthmatic_x000D_
p3: liver abscess finished follow up at surgical side_x000D_
on MTF 1gm po bid and doanil 5mg po daily  on symbicort 2puff bid </t>
  </si>
  <si>
    <t>P1= T2DM _x000D_
p2: known asthmatic_x000D_
p3: liver abscess finished follow up at surgical side_x000D_
on MTF 500mg po bid and doanil 2.5mg po daily  on symbicort 2puff bid, atorvastin 40mg po QD</t>
  </si>
  <si>
    <t xml:space="preserve">continue mediction      </t>
  </si>
  <si>
    <t xml:space="preserve">FBS = 140m/dl </t>
  </si>
  <si>
    <t xml:space="preserve">well controlled T2 DM + ? PUD </t>
  </si>
  <si>
    <t xml:space="preserve">complain  dry  cough  </t>
  </si>
  <si>
    <t xml:space="preserve">fbs   110,228  108    </t>
  </si>
  <si>
    <t>faily  controlled  t2dm</t>
  </si>
  <si>
    <t xml:space="preserve">refill and  appoint  after 1 month  with  sereal  fbs  record </t>
  </si>
  <si>
    <t>P T2Dm 2 years not on medication</t>
  </si>
  <si>
    <t>1ST TMPX...................</t>
  </si>
  <si>
    <t xml:space="preserve">BP=130/71MMHG PR=67B/MIN               </t>
  </si>
  <si>
    <t xml:space="preserve">He complains urinary fequency,\nocturia,driblling ,hestiancy  for the past 1yrs . he had hx of htn not on medication . </t>
  </si>
  <si>
    <t>BP- not measured.</t>
  </si>
  <si>
    <t xml:space="preserve">-BPH + ?OSTEOARTHRITIS </t>
  </si>
  <si>
    <t xml:space="preserve">BPH + ?OSTEOARTHRITIS </t>
  </si>
  <si>
    <t>bp=126 / 66  pr=72 rr=17</t>
  </si>
  <si>
    <t>refill and appoint 3months, link to urology side</t>
  </si>
  <si>
    <t>P1 - known HTN(10yrs) P2-BOO 2 BPH P3 - Bilateral varicocele + Minimal bilateral hydrocele + Bosniak 1 Left simple cortical renal cyst on amlodipine 10 mg po daily, HCT 50mg po daily, esomeprazole 40mg po daily</t>
  </si>
  <si>
    <t>Sinus Rhythm, Frequent Monomorphic PVCs seen. Please correlate clinically  ECG    BP 125/88</t>
  </si>
  <si>
    <t>refill and  appoint  after  1  month  with sereal  bp  record</t>
  </si>
  <si>
    <t>dyspepsia of 1 week duration</t>
  </si>
  <si>
    <t xml:space="preserve">BP= 144 / 77   PR=90 RR=17 </t>
  </si>
  <si>
    <t>P1=Known DM _x000D_
P2=Hypertension</t>
  </si>
  <si>
    <t>P1=Known DM _x000D_
P2=Hypertension_x000D_
on  Enalapril 5mg po bid, Atenolol 50mg po per day NPH 20/15</t>
  </si>
  <si>
    <t xml:space="preserve">FBS = 190mg /dl </t>
  </si>
  <si>
    <t xml:space="preserve">Poor Controlled T2 DM </t>
  </si>
  <si>
    <t xml:space="preserve">P1=Known DM _x000D_
P2=Hypertension_x000D_
on  Enalapril 5mg po bid, Atenolol 50mg po per day NPH 20/15, ASA 100mg </t>
  </si>
  <si>
    <t>BP=100/64MMHG PR=90B/MIN</t>
  </si>
  <si>
    <t>refill medication_x000D_
change amlodipine to 10mg po QD</t>
  </si>
  <si>
    <t>P1=Known DM _x000D_
P2=Hypertension_x000D_
on  Amlodipine 5mg po bid, Atenolol 50mg po per day NPH 20/15</t>
  </si>
  <si>
    <t>P1=Known DM _x000D_
P2=Hypertension_x000D_
P3= Glaucoma</t>
  </si>
  <si>
    <t>P1=Known DM _x000D_
P2=Hypertension_x000D_
P3= Glaucoma_x000D_
on  Enalapril 5mg po bid, Atenolol 50mg po per day NPH 20/15, timolol 0.5% eye drop and carboxymethyl eye drop TID</t>
  </si>
  <si>
    <t>refill medication_x000D_
change amlodipine to 10mg po qd</t>
  </si>
  <si>
    <t>P1=Known DM _x000D_
P2=Hypertension_x000D_
on amlodipine 5mg po bid, Atenolol 50mg po per day NPH 20/15</t>
  </si>
  <si>
    <t>Palpitation, intermitant leg swelling, exertional dyspnea_x000D_
FBS- 138-165</t>
  </si>
  <si>
    <t>BP- 137/75 P- 79 regular_x000D_
Pinc conj, NIS_x000D_
No LAP_x000D_
JVP flat_x000D_
No pedal edema</t>
  </si>
  <si>
    <t xml:space="preserve">Refill_x000D_
Metoprolol 12.5mg po BID_x000D_
Mixtard 34/28_x000D_
</t>
  </si>
  <si>
    <t>P1=T2DM  + _x000D_
P2- HTN +_x000D_
P3= HF 2o to  HHD_x000D_
_x000D_
On_x000D_
_x000D_
 Mixtard 32/28_x000D_
 MTF 1000gm po bid _x000D_
Pregabalin 50mg po bid _x000D_
Amitriptyline 25mg po daily noct Atorvastatin 20mg po/d _x000D_
HCT 25mg po/d_x000D_
_x000D_
ECG:- Sinus rhythm, LAD_x000D_
Echo: Mild LHH with Gi DD</t>
  </si>
  <si>
    <t>P1=T2DM  + _x000D_
P2- HTN +_x000D_
P3= HF 2o to  HHD_x000D_
_x000D_
On_x000D_
_x000D_
 Mixtard 32/28_x000D_
 MTF 1000gm po bid _x000D_
Pregabalin 50mg po bid _x000D_
Amitriptyline 25mg po daily noct Atorvastatin 20mg po/d _x000D_
HCT 25mg po/d_x000D_
_x000D_
ECG:- Sinus rhythm, LAD_x000D_
Echo: Mild LHH with Gi DD EF-60%</t>
  </si>
  <si>
    <t>BP=150/90MMHG PR=90B/MIN</t>
  </si>
  <si>
    <t>Palpitation, intermitant leg swelling, exertional dyspnea_x000D_
Chest heavyness wih minimal exertion and impending doom of 3months duration_x000D_
FBS- 138-165</t>
  </si>
  <si>
    <t>the same + controlled HTN + R/O IHD</t>
  </si>
  <si>
    <t xml:space="preserve">Refill_x000D_
Metoprolol 12.5mg po BID_x000D_
ASA 81mg po/d_x000D_
Mixtard 34/28_x000D_
</t>
  </si>
  <si>
    <t>BP-115/58mmHg   PR-88b/m</t>
  </si>
  <si>
    <t>-LBP 2ry to ?</t>
  </si>
  <si>
    <t>This patient was doing good one week back at which time she started to have low back pain which worsens over time. she has no radiation to her legs no incontinence, she has indigestions epigastric burning pain</t>
  </si>
  <si>
    <t xml:space="preserve">bp=108 / 68  pr=72 rr=18 </t>
  </si>
  <si>
    <t>1 :- late onset schizophrenia P2 HF :- HF with pacemaker + HTN + P3 :- T2DM + P4 ?Dementia P5 :- R/O RA;</t>
  </si>
  <si>
    <t xml:space="preserve">BP=135/75MMHG PR=90B/MIN                     </t>
  </si>
  <si>
    <t xml:space="preserve">P1-known IHD with (EF= 32) P2- Type 2 DM (20years) P3-HTN P4-Stage 3b CKD sec to Diabetic Kidney Disease P5- DM retinopathy P6-Ischemic stroke ( PCA territory) NPH 24/8IU SC BID Enalapril 2.5mg PO bid Frusemide 40mg PO daily ASA 81 MG PO DAILY Atrovastatin 40mg po/d, Metoprolol 25mg PO daily, Dapaglifozin 10 mg po daily Current Cr= 2.3 previous was also 2.3, HGA1C - 6.5%_x000D_
_x000D_
</t>
  </si>
  <si>
    <t xml:space="preserve">Refill_x000D_
Metoprolol 12.5mg po BID_x000D_
Enalapril 5mg po/d_x000D_
ASA 81mg po/d_x000D_
Mixtard 34/28_x000D_
</t>
  </si>
  <si>
    <t xml:space="preserve">BP=135/65MMHG PR=76B/MIN             </t>
  </si>
  <si>
    <t xml:space="preserve">FOLOW UP                      </t>
  </si>
  <si>
    <t>bp=135 / 83   pr=103 rr=18</t>
  </si>
  <si>
    <t xml:space="preserve">P1-HF 2ry to HHD P2-known HTN(6months) P3-SCAP with Parapneumonic effusion (treated) </t>
  </si>
  <si>
    <t>appoint with ECHO</t>
  </si>
  <si>
    <t>P1-HF 2ry to HHD P2-known HTN(6months) P3-SCAP with Parapneumonic effusion (treated) on_x000D_
 ---amlodipine 10mg po daily,_x000D_
 --- lasix 40mg po bid_x000D_
---eanalapril 5mg po/day</t>
  </si>
  <si>
    <t>Improvenment of palpitation after initiation of Beta blocker_x000D_
_x000D_
no new complaint</t>
  </si>
  <si>
    <t>BP_ 110/70, P- 78 regular_x000D_
Pinc conj, NIS_x000D_
Clear chest_x000D_
JVP flat</t>
  </si>
  <si>
    <t>the same + Improved</t>
  </si>
  <si>
    <t>Refill the same mgt</t>
  </si>
  <si>
    <t>Intermittent palpitation 2o to ? PSVT _x000D_
On_x000D_
Metoprolol 12.5 mg po BID_x000D_
_x000D_
IX:__x000D_
1. Echo-normal_x000D_
2. Mamography-unremarkable _x000D_
3. NORMAL TFT _x000D_
4. Neck U/S- Left thyroid small nodule (TIRAD III) size 6.7mm. _x000D_
5. FNAC was not done because of its size and 3-6month of follow up U/S was recommended.</t>
  </si>
  <si>
    <t>Intermittent palpitation 2o to ? PSVT _x000D_
On_x000D_
Metoprolol 12.5 mg po BID_x000D_
_x000D_
IX:__x000D_
1. Echo-normal_x000D_
2. Mamography-unremarkable _x000D_
3. NORMAL TFT _x000D_
4. Neck U/S- Left thyroid small nodule (TIRAD III) size 6.7mm. _x000D_
5. FNAC was not done because of its size and 3-6month of follow up U/S was recommended._x000D_
6. Mamography-  normal</t>
  </si>
  <si>
    <t xml:space="preserve">genereralized body weakness </t>
  </si>
  <si>
    <t xml:space="preserve">Well Controlled HTN </t>
  </si>
  <si>
    <t xml:space="preserve">bp=93 / 70 pr-74 rr-17 </t>
  </si>
  <si>
    <t>CRVHD ..................</t>
  </si>
  <si>
    <t>refill and appoint with ECHO</t>
  </si>
  <si>
    <t>CRVHD on B.Penicillin G 1.2 IU IM once monthly ECHO( 02/06/2020) - CRVHD - (MODERATE MR , MILD AR )</t>
  </si>
  <si>
    <t>Bp: 133 / 78 pr: 72</t>
  </si>
  <si>
    <t>1. refill meds: MTF 500mg/po/bid, Atorvastatin 20mg/po/d, metoprolol 12.5mg/po/d, Amlodipine 5mg/po/d, Enalapril 5mg/po/d, Glibenclamide 5mg/po/d</t>
  </si>
  <si>
    <t xml:space="preserve">no new complaint currently_x000D_
</t>
  </si>
  <si>
    <t>no new objective finding_x000D_
bp=142/84mmhg</t>
  </si>
  <si>
    <t>good controlled bp</t>
  </si>
  <si>
    <t xml:space="preserve">see  order sheet_x000D_
</t>
  </si>
  <si>
    <t>1.essential htn_x000D_
2.colonic ca</t>
  </si>
  <si>
    <t>BP: 109 / 78 Pr:84</t>
  </si>
  <si>
    <t>Refill:  lasix 80mg po BID, spironolactone 25 mg po/d, Symbicort 2 puff bid, salbutamol 2 puff/prn</t>
  </si>
  <si>
    <t>P1: Cor pulmonale 2ry to PH + ?COPD on lasix 80mg po BID, spironolactone 25 mg po/d, HCT 12.5mg po daily, Symbicort 2 puff bid salbutamol on home o2 [ after she presented our AEOPD with a complain of GBS three weeks back)</t>
  </si>
  <si>
    <t>BP-120 / 70mmHg   PR-80b/m</t>
  </si>
  <si>
    <t>No symptoms of polycytemia</t>
  </si>
  <si>
    <t>BP- 100/70, P- 118 regular pSO2-78-80% with atm air_x000D_
Inceted conjuctiva, NIS_x000D_
Corse creptation on the Rt posterior basal_x000D_
Grade II pedal edema</t>
  </si>
  <si>
    <t>the same + secondary polycemia</t>
  </si>
  <si>
    <t>Refill_x000D_
Make Lasix 40mg po BID_x000D_
D/C Amlodipin 5mg po/d_x000D_
Advice continued use of O2</t>
  </si>
  <si>
    <t>P- known HTN + Cor pulmonale 2o to post TB fibrosis _x000D_
Secondary polycytemia (Hb 21g/dl, Hct 67%)_x000D_
On _x000D_
On Home O2 not properly using_x000D_
amlodipine 5 mg Po daily _x000D_
lasix 40 mg PO daily _x000D_
spironolactone 12.5 mg PO daily Digoxin 0.125mg po/d Home O2</t>
  </si>
  <si>
    <t>BP- 100/70, P- 118 regular pSO2-78-80% with atm air_x000D_
Inceted conjuctiva, NIS_x000D_
Corse creptation on the Rt posterior basal_x000D_
Positive HJR_x000D_
Grade II pedal edema</t>
  </si>
  <si>
    <t xml:space="preserve">fbs  280  ,284  209  291  267  300   256   </t>
  </si>
  <si>
    <t xml:space="preserve">poorly  controlled  t2dm+pn  </t>
  </si>
  <si>
    <t xml:space="preserve">make glibanclamide  10  mg ppo  bid    and appoint after after  1  week  with  sereal  fbs  record  </t>
  </si>
  <si>
    <t xml:space="preserve">BP=130 / 80     PR=80 RR=17 </t>
  </si>
  <si>
    <t xml:space="preserve">P1=IHD +_x000D_
P2= Old ISCHEMIC STROKE + _x000D_
P3=KNEE-OA </t>
  </si>
  <si>
    <t>refill medication_x000D_
Add therapeutic Vit D2 50,000iu o once weekly for 3 months</t>
  </si>
  <si>
    <t>P1=IHD _x000D_
P2= Old ISCHEMIC STROKE  _x000D_
P3=KNEE-OA _x000D_
ON DICLOFENAC JEL PRN, ASA 81MG PO DAILY, ATORVASTATIN 80MG PO DAILY, METOPROLOL 50MG PO BID, ENALAPRIL 5MG PO DAILY, OMEPRAZOLE 20MG PO BID</t>
  </si>
  <si>
    <t>Has vesicles and itchiness, burning sensation on the right tight</t>
  </si>
  <si>
    <t>BP: 115 / 62 Pr:94</t>
  </si>
  <si>
    <t>bp=115 / 68  pr=79 rr=17      ECHIO=15/2/23=normal</t>
  </si>
  <si>
    <t xml:space="preserve">palpitation2o to ?R/O PSVT </t>
  </si>
  <si>
    <t>Currently she has no ABM for the last 3 mons _x000D_
NB. She has a hx of Admission in our hospital 1 yr back</t>
  </si>
  <si>
    <t>INR= 2.15, PT=25.2</t>
  </si>
  <si>
    <t>Rt side hemiparesis 2ry CVT +Therapeutic INR + Controlled Seizure +1 yr post partum</t>
  </si>
  <si>
    <t xml:space="preserve">Warfarin 7.5mg po daily_x000D_
Sodium valproate 400 MG PO BID_x000D_
Link back ti MRC </t>
  </si>
  <si>
    <t>P1-Rt side hemiparesis 2ry CVT _x000D_
P2- 1 yr post partum _x000D_
P3- Therapeutic INR ON Warfarin 7.5mg po daily; (4 month) Sodium valproate 400 MG PO BID</t>
  </si>
  <si>
    <t xml:space="preserve">Intermitang global type of HA_x000D_
Intermitant crampy abdominal pain_x000D_
Contipation_x000D_
</t>
  </si>
  <si>
    <t>BP- 127/65, P- 75 regular_x000D_
Pinc conj, NIS_x000D_
Clear chest_x000D_
Soft abd, Non tender, No HSM_x000D_
No pedal edema</t>
  </si>
  <si>
    <t>Vit D 50k IU po/weekly_x000D_
Multivit 1tab po/d_x000D_
Hyoscin 1tab po PRN_x000D_
Bisacodyl 10mg po PRN</t>
  </si>
  <si>
    <t>BS R/O IBD + Dyspepsia 2o to ?PUD Cholelithiasis(Incidental finding) + Bilateral simple cortical cysts _x000D_
_x000D_
On _x000D_
omeprazole 20 mg po BID _x000D_
multivitamin 1 tab po daily,_x000D_
 amitriptyline 12.5mg PO noc. _x000D_
_x000D_
Ix:_x000D_
Abd U/S: Cholelithiasis + Bilateral simple cortical cysts Colonoscopy= Colonic polyp</t>
  </si>
  <si>
    <t xml:space="preserve">BP=101/62MMHG PR=86B/MIN   </t>
  </si>
  <si>
    <t>bp=  100 / 70  pr=69 rr=17   INR=2.49</t>
  </si>
  <si>
    <t>Refill and appoint 2 months with INR</t>
  </si>
  <si>
    <t>Lt hemiparesis 2 to cardioembolic stroke + CRVHD (Very severe MS Severe TR and Mild MR) with Moderate pulmonary HTN + Afib (ECHO RVHD very sever MS Mod severe TR with moderate pulm HTN ECG Afib NCCT Rt parietal lobe acute infarction along with Rt MCA territory _x000D_
On-warfarin 5mg po day, _x000D_
   -Atenolol 25mg po/day_x000D_
   -Monthly Benz P 2 4 million IU IM Qmo)</t>
  </si>
  <si>
    <t>PRESENTED WITH intermittent on and off type joint pain for past 3 yrs ,easy fatigability ,severe fatigue ,hair loss ,</t>
  </si>
  <si>
    <t>BP-110/80mmHg   BP-112_x000D_
Vit D-17.4ng/mL</t>
  </si>
  <si>
    <t>-BICYTOPENIA 2NDRY? SLE</t>
  </si>
  <si>
    <t>-VitD3 50,000IU /weekly for two months.</t>
  </si>
  <si>
    <t>BICYTOPENIA 2NDRY? SLE</t>
  </si>
  <si>
    <t>No cough, SOB but still has frequent exposure of wood and biomass fuel</t>
  </si>
  <si>
    <t>BP: 110 / 74</t>
  </si>
  <si>
    <t>Azithromycin 500mg/po/day- 3 days</t>
  </si>
  <si>
    <t>p=Bronchiectasis(WITH RECURRENT EXACERBATION) (varicoid and cylindrical ) on azithromycin 500mg po 3x per week( but she is not taking )</t>
  </si>
  <si>
    <t xml:space="preserve">left ear burning type of pain, fatigue </t>
  </si>
  <si>
    <t>BP= 102/78, PR= 73</t>
  </si>
  <si>
    <t>P=COE (treated) + ? LPR_x000D_
P2= trigeminal neuralgia</t>
  </si>
  <si>
    <t>refill medication_x000D_
link to neurology</t>
  </si>
  <si>
    <t>P=Chroninc Otitis Externa (treated) + ? LPR_x000D_
P2= trigeminal neuralgia_x000D_
on carbamazepine 200mg po QD, Pregabalin75 mg po QD</t>
  </si>
  <si>
    <t xml:space="preserve">BP=130/73MMHG PR=77B/MIN   </t>
  </si>
  <si>
    <t>HTN+?HHSD ON ENALAPRIL 5 MG PO/DAY ATROVASTATIN 20 MG asa 81 MG</t>
  </si>
  <si>
    <t>No attack in the past 3 months</t>
  </si>
  <si>
    <t xml:space="preserve">bp=90 / 54 pr-84 rrr=17 </t>
  </si>
  <si>
    <t>Bronchial Asthma (Hx of ICU admission for RF 2o to acute exacerbation) On SABA puff PRN Symbicort 160/4.5 mcg 3 puffs BID</t>
  </si>
  <si>
    <t>BP=115 / 69   PR=95 RR=19 _x000D_
recorded BP= 130/70, 120/80, 135/80</t>
  </si>
  <si>
    <t>Refill medication_x000D_
send for check up ix</t>
  </si>
  <si>
    <t>P1= HTN _x000D_
on nifdipine 20mg po daily</t>
  </si>
  <si>
    <t>fbs 120,88  , 130</t>
  </si>
  <si>
    <t xml:space="preserve">GOOD  GLYCEMIC  CONTROL  </t>
  </si>
  <si>
    <t>REFILL AND  APPOINT    AFTER  1  MONTH</t>
  </si>
  <si>
    <t>type 1 dm  on  RI   6 /6    NPH  22/12</t>
  </si>
  <si>
    <t>foot and Hand pain, numbness, Tingling senasation</t>
  </si>
  <si>
    <t xml:space="preserve">Well controlled T2 DM + HTN + PNP + OA </t>
  </si>
  <si>
    <t>BP-124 / 53mmHg    PR-94b/m</t>
  </si>
  <si>
    <t xml:space="preserve">-Continue Rivaroxaban 20mg po daily_x000D_
-She is not breast feeding._x000D_
</t>
  </si>
  <si>
    <t>non new complaint_x000D_
Resting tremor of the Rt hand</t>
  </si>
  <si>
    <t>BP- 123/75, p- 85 regular_x000D_
Pinc conj, NIS_x000D_
No LAp_x000D_
Clear chest_x000D_
JVP flat_x000D_
no pedal edema_x000D_
Resting tremor of Rt hand, Masked face, bradykinesia</t>
  </si>
  <si>
    <t>the same + PD + Controlled BP</t>
  </si>
  <si>
    <t>Carbidopa/Levodopa-25/250mg po Daily</t>
  </si>
  <si>
    <t>P1=HTN on Enalapril 10 mg po daily _x000D_
P2- PD on Levodopa/carbidopa 275mg po daily_x000D_
P2= Severepulmonary Hypertension secondary to ? chronic PE _x000D_
On Enalapril 10mg po _x000D_
Warfarin 5mg po/d _x000D_
Ix: INR- 2.08</t>
  </si>
  <si>
    <t>P=seizure disorder; on Phenobarbital 60mg PO TID</t>
  </si>
  <si>
    <t>BP:107 / 71 PR:93_x000D_
At admission  updated troponin elevated 90 times_x000D_
ECHO: Normal Echo and doppler study</t>
  </si>
  <si>
    <t>Refill: atorvastatin 80 mg po once daily, clopidogrel 75 mg po once daily, ASA 81 mg po daily, Metoprolol tartrate 50 mg po day, Enalapril 5 mg po daily, _x000D_
continue HAART,</t>
  </si>
  <si>
    <t>P1:known RVI for the past 12 years on HAART_x000D_
P2: Acute inferior MI</t>
  </si>
  <si>
    <t>left leg pain of 2 months duration better with movement and worse with rest</t>
  </si>
  <si>
    <t>BP= 93 / 70     PR=77 RR=18 _x000D_
Recorded FBS= 60, 170, 92, 78, 81, 71, 123, 63, 124, 67</t>
  </si>
  <si>
    <t xml:space="preserve">P1= poorly controlled type 1 DM </t>
  </si>
  <si>
    <t>refill medication _x000D_
advise on life style modification_x000D_
change NPH to 16/6</t>
  </si>
  <si>
    <t>P1= known type 1 DM _x000D_
on NPH 14/8 iu</t>
  </si>
  <si>
    <t>BP-143 / 80mmHg   PR-86b/m_x000D_
Has serial FBS record of 89,44,75 and Night RBS-70 AND 89mg/dl</t>
  </si>
  <si>
    <t xml:space="preserve">-Type 2 DM for the last 13 years Hypertension for the last 3 years CKD creatinine 2.7 eGFR 25ml/min 24 hours urine protein 4480 mg/24 hours no retinopathy HgbA1C6.4 </t>
  </si>
  <si>
    <t>-Make NPH 18/8.</t>
  </si>
  <si>
    <t>50 YRS OLD T2DM(10 YRS)+ HTN + ? CKD + VDRL +VE ON NPH 20/10, atrovastati 20 mg po/d,enalapril 10x2,amlodpine 10/x1,Dapagliflozin 10mg po day.</t>
  </si>
  <si>
    <t>BP- 126/75, P- 75 regular_x000D_
Pinc conj, NIS_x000D_
clear chest_x000D_
JVP flat_x000D_
no edema</t>
  </si>
  <si>
    <t>the same + Improving EF + Controlled HTN + T2DM</t>
  </si>
  <si>
    <t>Refill_x000D_
Titrate Enalapril 10mg po BID</t>
  </si>
  <si>
    <t>HFrEF 2o to HHD WITH sever LV systolic ( EF-30%) +Known HTN +T2DM_x000D_
_x000D_
 On _x000D_
MTF 1 gm PO BID, Atorvastatin 20mg PO daily, ASA 81mg PO daily, Metoprolol 25mg PO BID, Spironolactone 25mg PO daily, Enalapril 10mg PO BID, _x000D_
Dapa 10mg po daily (Not taking), _x000D_
_x000D_
HgA1c= 7.3, previous EF-25-30</t>
  </si>
  <si>
    <t>Refill_x000D_
Titrate Enalapril 10mg po BID_x000D_
Do RFT, Serum electrolyte</t>
  </si>
  <si>
    <t xml:space="preserve">well controlled T2 DM + HTN + Right simple Renal cyst (Bosniak II)+ </t>
  </si>
  <si>
    <t xml:space="preserve">BP=_x000D_
recorded BP= 141/93, 128/83, </t>
  </si>
  <si>
    <t>P= fairly controlled HTN;</t>
  </si>
  <si>
    <t>P=HTN;_x000D_
 on Enalapril 10/5 mg po BID</t>
  </si>
  <si>
    <t xml:space="preserve">COMPLAIN     NUMBNESS TO  ALL EXTRIMITIES </t>
  </si>
  <si>
    <t xml:space="preserve">BP  140  70  158  74  </t>
  </si>
  <si>
    <t xml:space="preserve">SEND  SERUM  VITQAMIN  D  AND  RFT   </t>
  </si>
  <si>
    <t xml:space="preserve"> Uncontrolled HTN + OLD stroke +? PN</t>
  </si>
  <si>
    <t>BP=123/73MMHG PR=80B/MIN</t>
  </si>
  <si>
    <t xml:space="preserve">COMPLAIN  NECK PAIN      WITH  NUMBNESS TO  ALL EXTRIMITIES  </t>
  </si>
  <si>
    <t>PN  ?VITAMIN  D  DEFFICENCY</t>
  </si>
  <si>
    <t>SEND VITAMIN  D  LEVEL</t>
  </si>
  <si>
    <t xml:space="preserve"> ?reactive Lymphadenitis +torticollis</t>
  </si>
  <si>
    <t>BP= 109 / 67    PR=100 RR=17 _x000D_
recorded FBS= 176, 159, 180,145, 180</t>
  </si>
  <si>
    <t>refill medication_x000D_
escalate MTF to 1gm po BID</t>
  </si>
  <si>
    <t>P1= T2DM _x000D_
on nph16/12 iu sc bid , mtf 1gm/500mg po BID  , Atorvastatin 20 MG</t>
  </si>
  <si>
    <t>claims body swelling has decreased , but still present</t>
  </si>
  <si>
    <t>bp=118 / 62 pr=100 rr=18  FBS=130  NB=  PT FAMILY WAS TOLD AT TASH HCC IS INOPERABLE/ADVANCED AND TOLD TO CONTINUE PALLAITIVE CARE</t>
  </si>
  <si>
    <t>P1.HFpEF(60%)2RYto  HHD + IHD + Peripheral neuropathy + HCC+ TYPE 2 DM</t>
  </si>
  <si>
    <t xml:space="preserve">REFILL AND  APPOINT </t>
  </si>
  <si>
    <t>P1.HFpEF(60%)2RYto  HHD + IHD + Peripheral neuropathy + HCC+ TYPE 2 DM_x000D_
ON=NPH 30/20IU SC BID_x000D_
     =ASA 81MG PO/DAY_x000D_
     =ATROV 40MG PO/DAY_x000D_
     =ENALAPRIL 15MG PO BID_x000D_
     =LASIX 80MG PO BID_x000D_
     =AMITRIPTALINE 25MG PO/DAY</t>
  </si>
  <si>
    <t>non tender, non pulsatile warm immobile mass over the nuchal area of 6 years duration</t>
  </si>
  <si>
    <t>BP-90/60mmHg   PR-85b/m</t>
  </si>
  <si>
    <t>-HF 2o to cor pulmonale 2o to Pulmonary HTN 2ry to?</t>
  </si>
  <si>
    <t>BP:140 / 77</t>
  </si>
  <si>
    <t xml:space="preserve">Improve          </t>
  </si>
  <si>
    <t>Refill: Enalapril 10/po/d , Amlodipine10mg/po/d, Allopurinol 100mg/po/d, lasix 40mg/po/d</t>
  </si>
  <si>
    <t>P1: HTN with DVHD P2: Gouty Arthritis; Currently on: Enalapril 10/po/d and Amlodipine10mg/po/d, Allopurinol 100mg/po/d, lasix 40mg/po/d</t>
  </si>
  <si>
    <t xml:space="preserve">209 ,231  221HEMOG  A1C  13.18  </t>
  </si>
  <si>
    <t xml:space="preserve">POORLY  CONTROLLED  T2D </t>
  </si>
  <si>
    <t xml:space="preserve">START  INSULIN  HIS WEIGHT  77  STRT  WITH  0.5  IU  /KG /DAY   24/14 IU   BID  </t>
  </si>
  <si>
    <t>KNOW TYPE 2 DM PT(POOR CONTROL)</t>
  </si>
  <si>
    <t>BP 110/70 PR 88</t>
  </si>
  <si>
    <t>8 yrs old F diss'd tb(lunng, LN, Gi) + Mild anemia(10.5) + mod hyponatremia (129) + Sever hypoalbuminemia(1.4) +</t>
  </si>
  <si>
    <t>no compliant for the past 6 month</t>
  </si>
  <si>
    <t>BP:104 / 75 pr:92</t>
  </si>
  <si>
    <t>She has complete recovered</t>
  </si>
  <si>
    <t>-All medication have D/c for a year_x000D_
- Discharge from follow.</t>
  </si>
  <si>
    <t>-Moderate PHTN 2nd ? -not on medications for over the past 10 months -echo repeated was normal twice</t>
  </si>
  <si>
    <t>she was presented to AEOPD 1 wk back after she referred from H/C with raised BP=218/109 &amp; nifedipine 20 mg po stat given. Currently she claimed Lt ear tinnitus  of 1 mon duration.</t>
  </si>
  <si>
    <t>BP=138/84, PR=85</t>
  </si>
  <si>
    <t xml:space="preserve">Known HTN + tinnitus 2 to ? </t>
  </si>
  <si>
    <t>collect previous ECG, U/A, TSH, Consider to Link to ENT after the result</t>
  </si>
  <si>
    <t>P=known hypertensive( for &gt; 10 yrs); on propranolol 40 mg po/d</t>
  </si>
  <si>
    <t>P1= 1 MONTH AND 2 WEEKS POST OP LAMINECTOMY for LEFT PARACENTRAL DISC PROTRUSION WITH CANAL STENOSIS</t>
  </si>
  <si>
    <t xml:space="preserve">BP 145/89  </t>
  </si>
  <si>
    <t xml:space="preserve">UPDATE  RFT  , LIPID PROFILE  </t>
  </si>
  <si>
    <t xml:space="preserve">Claims body swelling has subsided </t>
  </si>
  <si>
    <t xml:space="preserve">BP=116 / 52  PR=81 RR=18 </t>
  </si>
  <si>
    <t>p1.HF p EF 2RY CORPILMONALE WITH MILD PULMONARY  HTN WITH MILD TR-</t>
  </si>
  <si>
    <t>DC SPIRONOLACTONE, CONTINUE LASIX, APPOINT 2 MONTHS</t>
  </si>
  <si>
    <t>p1.HF p EF 2RY CORPILMONALE WITH MILD PULMONARY  HTN WITH MILD TR- ON LASIX 20 MG PO DAILY , SPIROLACTONE 12.5 MG PO DAILY</t>
  </si>
  <si>
    <t>Has knee pain and polyneuropathy</t>
  </si>
  <si>
    <t>FBS:101,180,96,96,137_x000D_
BP: 98 / 87 PR:88</t>
  </si>
  <si>
    <t>-Change Mixtard to NPH 10/6 iu/bid, Atorvastatin 40mg/po/d  , desloratidine 10mg/po/d and amitriptyline 25mg/po/d</t>
  </si>
  <si>
    <t>P1: Poorly controlled Type 2 DM P2: DVHD(mild MR and moderate AR) P3: Moderate Anemia (9.3) Currently on : NPH</t>
  </si>
  <si>
    <t xml:space="preserve">COMPLAIN   JOINT  PAIN  </t>
  </si>
  <si>
    <t xml:space="preserve">RF   NEGATIVE  LDL  90  HDL  25    SGOT  38    URIC  ACID   8.4   </t>
  </si>
  <si>
    <t>G.ARTHRITIS+HTN</t>
  </si>
  <si>
    <t xml:space="preserve">SEND  ALLOPEURINOL  100 MG PO  /DAY  FOR  1 MKONTH  AND  INDOMETHASIN  25  MG  PO  PRN       LOSARTTANN 50  MG PO/DAY  AND AMLODIPINE 5  MG PO/DAY     </t>
  </si>
  <si>
    <t xml:space="preserve"> ? Known HTN + Rehumatoid Arthrits On mediction</t>
  </si>
  <si>
    <t>Intermitant nocturnal dry cough otherwise no night sweating, aneroxia and wt loss_x000D_
_x000D_
Exertional dyspnea and palpitation</t>
  </si>
  <si>
    <t>BP- 126/70, P- 93 regular_x000D_
Pinc conj, NIS_x000D_
No LAP_x000D_
clear chest_x000D_
JVP flat, no murmur_x000D_
No HSM_x000D_
No pedal edema</t>
  </si>
  <si>
    <t xml:space="preserve">Amlodipin 5mg po/d_x000D_
Metoprolol 12.5mg po/d_x000D_
Atrovastatin 40mg po/d_x000D_
ASA 81mg po/d_x000D_
Des loratidin 5mg po/d_x000D_
</t>
  </si>
  <si>
    <t>p1-DVHD (Moderate MR and AR) with Aortic valve sclerosis _x000D_
_x000D_
p2-Vit D deficiency _x000D_
_x000D_
p3-HTN(5yrs) on Amlodipin 5mg po/d</t>
  </si>
  <si>
    <t>BP-96 / 50mmHg    PR-107b/m _x000D_
Ferrtin-1197.3ng/ml(10-158)_x000D_
Folate-13.75ng/ml(3.1-20.5)_x000D_
VitB12-544.66pg/ml(205-915)_x000D_
Peripheral morphology-Hypersegmented neutrophils with 5-7lobes seen,6NRBCs per 100cell count.No blast seen.</t>
  </si>
  <si>
    <t>-Cyanocobalamin 1000mcg IM/Day for one week then once weekly for tow month._x000D_
-Folate 5mg po daily.</t>
  </si>
  <si>
    <t>SEVER ANEMIA?+AF(?Paroxysmal), SHE IS ON Feso4 325 ng po TID, METPROLOL 12.5 MG PO/D</t>
  </si>
  <si>
    <t xml:space="preserve">excessive sweating/hot flash , dry buccal mucosa_x000D_
blurring of vision_x000D_
</t>
  </si>
  <si>
    <t>BP= _x000D_
recorded FBS= 150</t>
  </si>
  <si>
    <t xml:space="preserve">P1= poorly controlled T2 DM </t>
  </si>
  <si>
    <t>P1= T2 DM _x000D_
on Metformin 500 mg po BID</t>
  </si>
  <si>
    <t xml:space="preserve">He has a hx of fasting for the past 2 mon &amp; took his morning medication  in the afternoon (3 PM). He claim intermittent hypoglycemic Sxs near down in the past 2 mons </t>
  </si>
  <si>
    <t>BP= 107 / 64_x000D_
FBS=125-63[ After mid night at 3PM)-105-144-102-72-145_x000D_
Ix on 10/11/2023,=&gt; HgA1c=8%, Cr=0.98, urea=25</t>
  </si>
  <si>
    <t>Appt after 2 mon with RFT, HgA1c_x000D_
MTF 1000/850 mg po bid,  Glibenclamide 10mg BID</t>
  </si>
  <si>
    <t>P=DM on Metformin 1gm BID, Glibenclamide 10mg BID</t>
  </si>
  <si>
    <t>P1= T2 DM _x000D_
P2= dyslipidemia+ hypercholestrolemia_x000D_
on Metformin 500 mg po BID</t>
  </si>
  <si>
    <t>BP: 94 / 66_x000D_
Recent CD 4 count: 250</t>
  </si>
  <si>
    <t>1. D/C Fluconazole 200mg/po/d</t>
  </si>
  <si>
    <t>p1-stage 4T RVI on HAART P2-Disseminated Tb (lung, liver ,peritoneum, spleen) P3-Drug induced liver injury(resolved) P4-Bicytopenia (wbc= 2.5 hgb= 7.9) 2ndary to ? p5-sepsis of unknown focus(corrected) p6-Moderate Hypoalbuminemia Currently: RVI on HAART 1J regimen for the past 2months, anti TB for the past 4 months, CPT 960mg po daily, fluconazole 200mg/po/d</t>
  </si>
  <si>
    <t>no attack in the past 3months, pt wants pregnancy</t>
  </si>
  <si>
    <t>pr=86 / 74  pr=89 rr=17</t>
  </si>
  <si>
    <t>P=seizure disorder;-_x000D_
-On lamotrigine 25mg po/day_x000D_
-phenobarbitone was discontinued 3 month back since pt wants pregnancy by physician decision</t>
  </si>
  <si>
    <t xml:space="preserve">She claim worsening of Lt knee </t>
  </si>
  <si>
    <t xml:space="preserve">BP= 121 / 69                     </t>
  </si>
  <si>
    <t xml:space="preserve">RA                           </t>
  </si>
  <si>
    <t xml:space="preserve">INC Methotrexate 7.5 mg po/d_x000D_
Dec. Prednisolone 10 mg po/d _x000D_
folic acid 5mg PO daily, _x000D_
Add Meloxicam 7.5 mg po PRN </t>
  </si>
  <si>
    <t>P1=Rheumatoid arthritis on Methotrexate 2.5 mg PO once wkly[But she took Methotrexate 5 mg po/d for the last 1 mon], folic acid 5mg PO daily, Prednisolone 10 mg PO daily[ But she took Prednisolone 20 mg po/d for the last 1 mon</t>
  </si>
  <si>
    <t>refill Titrate Enalapril 10mg po BID</t>
  </si>
  <si>
    <t>HFrEF 2o to HHD WITH sever LV systolic ( EF-30%) +Known HTN +T2DM On MTF 1 gm PO BID, Atorvastatin 20mg PO daily, ASA 81mg PO daily, Metoprolol 25mg PO BID, Spironolactone 25mg PO daily, Enalapril 10mg PO BID, Dapa 10mg po daily (Not taking), HgA1c= 7.3, previous EF-25-30</t>
  </si>
  <si>
    <t xml:space="preserve">PNP       </t>
  </si>
  <si>
    <t xml:space="preserve">PNP         </t>
  </si>
  <si>
    <t xml:space="preserve">VOMITING         </t>
  </si>
  <si>
    <t xml:space="preserve">BP=120/80MMHG PR=88B/MIN </t>
  </si>
  <si>
    <t>?HEPATIC HEMANGIOMA</t>
  </si>
  <si>
    <t xml:space="preserve">Headache  and joint pain of the hand </t>
  </si>
  <si>
    <t xml:space="preserve">BP = 146/96mmgh </t>
  </si>
  <si>
    <t xml:space="preserve">CBC, ECG, OFT, Elect, Lipid , </t>
  </si>
  <si>
    <t>Recurrent abnormal body movement of 3 months duration</t>
  </si>
  <si>
    <t>BP= not measured... pt absent</t>
  </si>
  <si>
    <t xml:space="preserve">p1=Autistic spectrum disorder with _x000D_
p2= seizure disorder _x000D_
p3= behavioral disturbance </t>
  </si>
  <si>
    <t>refill medication _x000D_
consult senior</t>
  </si>
  <si>
    <t>p1=Autistic spectrum disorder with _x000D_
p2= seizure disorder _x000D_
p3= behavioral disturbance _x000D_
on carbamazepine 200mg po daily Risperidone 1 mg po noct</t>
  </si>
  <si>
    <t xml:space="preserve">ABDOMENAL  U/S  small heterogenous liver suggestive of CLD correlate clinically </t>
  </si>
  <si>
    <t>REFILL AND APPOINT  AFTER 1  MONTH</t>
  </si>
  <si>
    <t>Decompensated CLD( Ascites) 2ry CVHB</t>
  </si>
  <si>
    <t>BP=110/80MMHG PR=78B/MIN</t>
  </si>
  <si>
    <t xml:space="preserve">BP= 103 / 58     PR=91 RR=17 </t>
  </si>
  <si>
    <t>P1=Seizure disorder</t>
  </si>
  <si>
    <t>refillm medication with valproate 200mg po BID</t>
  </si>
  <si>
    <t>P1=Seizure disorder_x000D_
On valproate 250mg po BID</t>
  </si>
  <si>
    <t xml:space="preserve">fairly  controlled  htn+?aki on  ckd  </t>
  </si>
  <si>
    <t>send  electrolyte  rft   abdomenal  u/s</t>
  </si>
  <si>
    <t>worsening of bilateral knee pain with popping sound of 3 mons duration. She has the same compliant for the past 1 yr. She has also claim Rt leg swelling after prolonged sitting for the past 1 yr</t>
  </si>
  <si>
    <t xml:space="preserve">BP=101 / 69, PR=90 </t>
  </si>
  <si>
    <t>Bilateral knee pain 2 to ? + ? Rt Venous insufficiency</t>
  </si>
  <si>
    <t>Send ESR_x000D_
 prednisolone 10 mg po daily, Indomethacin 25 mg po TID _x000D_
Link to Orthopedic clinic for further Ixs</t>
  </si>
  <si>
    <t xml:space="preserve">P=bilateral knee pain - on prednisolone 10 mg po daily, Indomethacin 25 mg po bid </t>
  </si>
  <si>
    <t>Productive cough, HGI, sore throut of one week duration. Associated with chills and rigor, and change of voice._x000D_
Has repeated episodes of URTI</t>
  </si>
  <si>
    <t>BP- 90/60, P-80_x000D_
Pinc conj, NIS_x000D_
No LAP_x000D_
Clear chest_x000D_
JVP flat</t>
  </si>
  <si>
    <t>CBC, CXR, _x000D_
Azithromycin 500mg po/d for 3days</t>
  </si>
  <si>
    <t>URTI r/o ?CAP</t>
  </si>
  <si>
    <t>Productive cough, HGI, sore throut of one week duration. Associated with chills and rigor, and change of voice._x000D_
Has repeated episodes of URTI_x000D_
_x000D_
 Has also long standing night sweating but denies chronic cough._x000D_
_x000D_
told to have uterine mass</t>
  </si>
  <si>
    <t>URTI R/O CAP + Myoma</t>
  </si>
  <si>
    <t>Epigastric pain radiating to the bacl_x000D_
_x000D_
Has palpitation of one month duration, which happens during day time and at night, worsens with exertion. Has also hot intolerance and loose stool but regular menses._x000D_
Delivered by SVD one yr ago but uneventful</t>
  </si>
  <si>
    <t>BP-100/60, p- 90 regular_x000D_
Pinc conj, NIS_x000D_
No Thyroid swelling_x000D_
clear chest_x000D_
JVP flat, no murmur or gallop_x000D_
No edema</t>
  </si>
  <si>
    <t xml:space="preserve">the same + </t>
  </si>
  <si>
    <t>TFT, CBC, ECG, H. pylori, echo_x000D_
Propranolol 20mg po BID_x000D_
Pantoprazole 40mg po/d</t>
  </si>
  <si>
    <t>Dyspepsia 2o to ?PUD + Palpitation 2o to ? Hyperthyroidism</t>
  </si>
  <si>
    <t>Intermitant dry cough/1yr duration, worsening in the last one week with productive cough associated with LGIF, night sweating. Has frequent runny nose with worsening of cough</t>
  </si>
  <si>
    <t>V/S-stable_x000D_
pinc conj, NIS_x000D_
No LAP_x000D_
Increased tactile fremitus and BBS at the Rt Upper posterior lung field</t>
  </si>
  <si>
    <t>CBC, ESR, CXR, Gene-expert</t>
  </si>
  <si>
    <t>?Allergic bronchitis + R/P PTB</t>
  </si>
  <si>
    <t>Rt flank pain of one month duration, worsening with lying, worsened in the last 3days. Denies any hematuria,  urinary freq, urge or dysuria. no cough, night sweating.</t>
  </si>
  <si>
    <t>V/S stable_x000D_
Pinc conj_x000D_
No LAP_x000D_
clear chest_x000D_
Tenderness in the Rt flank area_x000D_
No SPT, CVAT</t>
  </si>
  <si>
    <t>Rt flank pain 2o to ?Nephrolithiasis</t>
  </si>
  <si>
    <t>Do Abd pelvix u/s, CBC, U/A, RFT, CXR_x000D_
Ibuprofen 400mg po PRN</t>
  </si>
  <si>
    <t xml:space="preserve">Intermitant Unilateral HA of 1yr duration, _x000D_
Treomr of bilateral hands of 1yr duration_x000D_
Epidastric pain, radiating to the back, bleching </t>
  </si>
  <si>
    <t>V/S-stable_x000D_
Pinc conj, NIS_x000D_
No LAP_x000D_
Clear chest_x000D_
JVP flat_x000D_
Epigastric tenderness, otherwise soft abdomen, No HSM_x000D_
Tremor of the upper  extermity</t>
  </si>
  <si>
    <t>The same + IP + ?ViD Def</t>
  </si>
  <si>
    <t>Pantoprazole 40mg po/d_x000D_
Propranolol 20mg po BID_x000D_
Ibuprofen 400mg po PRN_x000D_
Do S/E, H. pylori</t>
  </si>
  <si>
    <t>Dyspepsia 2o to ?PUD + ET + Migrain HA_x000D_
_x000D_
CBC, TSH, Abd pelvic U/S-Normal</t>
  </si>
  <si>
    <t>Tremor of the lt hand of one week duration, worsens with writing. Has excessive sweating of the same limb</t>
  </si>
  <si>
    <t>V/S stable BP- 100/60, P-79 regular_x000D_
Tremor of the Lt hand, no bradykinesia</t>
  </si>
  <si>
    <t>Propranolol 20mg po BID</t>
  </si>
  <si>
    <t>Essential tremor of the Lt hand_x000D_
_x000D_
IX;- TFT- Normal</t>
  </si>
  <si>
    <t xml:space="preserve">fb s-  93 - 86 - 113 - _x000D_
 bp -  157/73 - 156/67 - 163/78  - </t>
  </si>
  <si>
    <t xml:space="preserve">echo planned - 19/07/16 _x000D_
 continue hct 25 m gpo daily , enalapril 10/5 mg po bid - serial bp record appt after 2 months </t>
  </si>
  <si>
    <t xml:space="preserve">T2DM + HTN on NPH 28/18  IU sc bid , metformin 500 mg po daily, enalapril 5 mg po bid , amlodipine 10mg po day , HCT 25 mg po/d ( not taking ) , and ASA 81 mg po/d , atrovastatin 2-0 mg po daily </t>
  </si>
  <si>
    <t xml:space="preserve">ruq &gt; 1 month duration , associated  with this she also has   lower pelvic pain </t>
  </si>
  <si>
    <t xml:space="preserve">bp - 103 147 / 84 (  home record - 146 - 130 /80 - 82 ) _x000D_
 fbs - 156-  140 -  150 </t>
  </si>
  <si>
    <t>same + uti ?</t>
  </si>
  <si>
    <t xml:space="preserve">send inx                          </t>
  </si>
  <si>
    <t xml:space="preserve">DM + HTN On MTF 1000 po BID, Glibenclamide 5mg po BID, Nifedipine 20mg po BID and Atrovastatin 40 mg po/+ mild fatty liver </t>
  </si>
  <si>
    <t xml:space="preserve">numbness and tingling pain of the extremity </t>
  </si>
  <si>
    <t xml:space="preserve">BP: 109/83  _x000D_
FBS: 58    120    </t>
  </si>
  <si>
    <t xml:space="preserve">Well controlled BP + good glycemic control +?PN </t>
  </si>
  <si>
    <t>Make NPH 28/1, enalapril 10mg bid, amlodipine 5mg daily, atrovastatin 20mg po daily, meloxicam 15mg po daily, ASA81 mg po daily</t>
  </si>
  <si>
    <t xml:space="preserve">T2DM + HTN + dyslipidemia on NPH 30/14,  MTF 500 mg po bid, Atrovastatin 20mg po daily, enalapril 10mg po bid, amlodipine 5mg po daily,  ASA 81 mg po daily </t>
  </si>
  <si>
    <t>bp - 76  113 / 59</t>
  </si>
  <si>
    <t>RVI on HAART +TOXIC GOITER+PN ON NEUROBION 1TAB PO DAILY,AMT  25 MG PO DAILY</t>
  </si>
  <si>
    <t xml:space="preserve">right index finger rigidity with decreased in range of motion </t>
  </si>
  <si>
    <t>BP: 159 / 105    FBS: ?</t>
  </si>
  <si>
    <t>Poor bp control + unknown glycemic control + old ischemic stroke + Afib</t>
  </si>
  <si>
    <t>cbc, lipid profile, FBS, U/A, oft</t>
  </si>
  <si>
    <t>p1: ischemic Stroke( cardio embolic?) 3 years _x000D_
P2:  AFib _x000D_
P3 Hypertensive _x000D_
P4 newly diagnosed T2DM on -Rivaroxaban 10 mg po/d, Atrovastatin 40 mg po/d, --Metoprolol 12.5 mg po/d, ---Phenytoin 50 mg po daily &amp; --Amlodipine/Valsartan 10/160 mg po/d, Metformin 500mg p/d</t>
  </si>
  <si>
    <t>BP_135/85, 124/80_x000D_
pr 78_x000D_
FBS_ 125, 121,</t>
  </si>
  <si>
    <t xml:space="preserve">numbness of the extremity 2 weeks duration </t>
  </si>
  <si>
    <t xml:space="preserve">BP:  132 / 69   PR: 69  </t>
  </si>
  <si>
    <t xml:space="preserve">Asthma +? PN </t>
  </si>
  <si>
    <t xml:space="preserve">Add AMT 12.5mg po daily, salbutamol 4-6puff PRN  and beclomethasone 2 puff bid </t>
  </si>
  <si>
    <t>Asthma on beclomethasone 2 PUFFS BID -( not taking ) and salbutamol 6puffs PRN,</t>
  </si>
  <si>
    <t>Bp- 111/68, 125/72, 121/67, 120/70, 130/74_x000D_
pr 78</t>
  </si>
  <si>
    <t>god bp control</t>
  </si>
  <si>
    <t>refill  and advise_x000D_
appoint after 3 months</t>
  </si>
  <si>
    <t xml:space="preserve">BP:  165 / 91_x000D_
FBS: 125    </t>
  </si>
  <si>
    <t xml:space="preserve">Fair glycemic control + poor bp control </t>
  </si>
  <si>
    <t>OFT, S/E, U//A,FBS</t>
  </si>
  <si>
    <t xml:space="preserve">T2DM + HTN on metformin 500 mg po BID, doanil 5 mg po BID and atorvastatin 20 mg po/d, amlodipine 5mg po day, HCT 25mg po daily </t>
  </si>
  <si>
    <t>toothache and headache of 3 days duration</t>
  </si>
  <si>
    <t>bp- 140/70_x000D_
no other positive finding</t>
  </si>
  <si>
    <t>refill medications and link to dental side</t>
  </si>
  <si>
    <t>BP: 132 / 76</t>
  </si>
  <si>
    <t xml:space="preserve">fbs, u/a     </t>
  </si>
  <si>
    <t>T1DM ON NPH 22/12 IU SC BID,RI 4/2 IU</t>
  </si>
  <si>
    <t>Bp-113/60, 130/76, 142/72_x000D_
pr 78</t>
  </si>
  <si>
    <t>advise on dietary habits_x000D_
appoint after 2 months</t>
  </si>
  <si>
    <t>P1=HTN On Nifedipine 20mg BID, Enalapril 10mg BID P2=PN on Pregabalin 75mg PO daily</t>
  </si>
  <si>
    <t xml:space="preserve">BP - 61  111 / 67_x000D_
 CXR - NORMAL _x000D_
</t>
  </si>
  <si>
    <t xml:space="preserve">APPT AFTER  2 MONTH - RMOPD </t>
  </si>
  <si>
    <t xml:space="preserve">? B ASTHMA +? BRONCHITIS   - WAS ON SALBUTAMOL CHALLENEGE  AT EMOPD </t>
  </si>
  <si>
    <t>Bp- 140/70, _x000D_
pr  78_x000D_
FBS 133, 157, 110, 90, 112</t>
  </si>
  <si>
    <t>advise on LSM_x000D_
appoint after 2 months</t>
  </si>
  <si>
    <t>complains right knee pain and discomfort</t>
  </si>
  <si>
    <t xml:space="preserve">Bp-100/70 fbs 120, 123, 100 90 </t>
  </si>
  <si>
    <t xml:space="preserve">fairly controlled T2DM + PN </t>
  </si>
  <si>
    <t>T1 DM ON NPH 26/16 IU SC BID + PN ON AMT - 25 MGPO/D + NEUROBION 1 TAB PO/D</t>
  </si>
  <si>
    <t>bp 145/80 in average for the past 2 months.</t>
  </si>
  <si>
    <t>hypertension + unspecified cardiac illness</t>
  </si>
  <si>
    <t>continue nmedications_x000D_
appouint in 2 months</t>
  </si>
  <si>
    <t>Problem List_x000D_
well controlled HTN + T2 DM ON AMLODPINE 10 MG PO DAILY , MTF 500 MG PO BID</t>
  </si>
  <si>
    <t>loss of consiousness 1 days back.</t>
  </si>
  <si>
    <t xml:space="preserve">rbs was 30 mg/dl and was admitted at health center emergency </t>
  </si>
  <si>
    <t>diabetes mellitus + hypertension + hypoglycemia</t>
  </si>
  <si>
    <t>stop insulin_x000D_
continue oral hypoglycemic_x000D_
adjust insulin to 24/18 only if rbs &gt; 200 mg/dl and fbs &gt; 150 mg/dl</t>
  </si>
  <si>
    <t>pain over the left eye</t>
  </si>
  <si>
    <t>bp 140/80 average measurment for the past 3 months.</t>
  </si>
  <si>
    <t>hyperetnsion + glaucoma</t>
  </si>
  <si>
    <t>continue antihypertensive medications_x000D_
add conjunctivitis medications_x000D_
contine followup_x000D_
add dyspepsia medications</t>
  </si>
  <si>
    <t>Bp- 138/94  HGb A1c  5.5%_x000D_
no other pertinent finding</t>
  </si>
  <si>
    <t>HTN + Dyslipidemia + Prediabetes</t>
  </si>
  <si>
    <t>refill and advice on diet and exercise</t>
  </si>
  <si>
    <t>known hypertensive + DVHD + Paraparesis 2ry Degenerative lumbar spondylosis + neural foraminal stenosis</t>
  </si>
  <si>
    <t xml:space="preserve">NO  NEW COMPLAINT _x000D_
 NO ABM </t>
  </si>
  <si>
    <t>Seizure D/O on Phenobarbital 15mg daily</t>
  </si>
  <si>
    <t>bp in average 110/80 for the past 2 months</t>
  </si>
  <si>
    <t>continue medication_x000D_
reduce amilodipine to once daily dosage</t>
  </si>
  <si>
    <t>numbness of the extremity 2 weeks duration</t>
  </si>
  <si>
    <t>BP: 132 / 69 PR: 69</t>
  </si>
  <si>
    <t>Asthma +? PN</t>
  </si>
  <si>
    <t>Add AMT 12.5mg po daily, salbutamol 4-6puff PRN and beclomethasone 2 puff bid</t>
  </si>
  <si>
    <t>HTN W HHD + LOW BACK PAIN</t>
  </si>
  <si>
    <t xml:space="preserve">stable                                       </t>
  </si>
  <si>
    <t>see medication medication sheet</t>
  </si>
  <si>
    <t>CRVHD with reduced LV systolic function (25%) and pulmonary hypertension</t>
  </si>
  <si>
    <t xml:space="preserve">OLD STROKE + PN + ? seizure </t>
  </si>
  <si>
    <t xml:space="preserve">chest pain 01 week duration associated with cough which is dry for the last three days, drenching type of sweating. or which she visit LHC and given unspecified po medication but no improvement </t>
  </si>
  <si>
    <t xml:space="preserve">BP: 87 / 65_x000D_
FBS: 87 </t>
  </si>
  <si>
    <t>? CAP r/o PTB</t>
  </si>
  <si>
    <t xml:space="preserve">CBC, CXR, ECG </t>
  </si>
  <si>
    <t xml:space="preserve">p1: T2DM on MTF 500 mg PO BID, Glibenclamide 5 mg po BID _x000D_
p2: Status epileptics (since childhood) on medication and follow up at Amanuel hospital. F_x000D_
_x000D_
_x000D_
</t>
  </si>
  <si>
    <t>has inferequent night time symptoms with once a month night time sympotms has no leg swelling</t>
  </si>
  <si>
    <t>BP- 152/74 HAS NO WHEEZE Recent ABDOMINAL U/S - NORMAL</t>
  </si>
  <si>
    <t>CONTINUE SYMBICORT AND SALBUTAMOL LINK TO DERMATOLOGY CLINIC</t>
  </si>
  <si>
    <t>P1- BRONCHIAL ASTHMA , P2 - Aggravated SD On : symbicort 2 puff bid, salbutamol 4puff prn, Lasix 40/20 mg po bid</t>
  </si>
  <si>
    <t>- BP- 120/80_x000D_
PR-80</t>
  </si>
  <si>
    <t>- Palpitation 2 _x000D_
- Dyspepsia</t>
  </si>
  <si>
    <t xml:space="preserve">still  complains burning sensation over rt side of the body_x000D_
---intremittent palpitation  </t>
  </si>
  <si>
    <t xml:space="preserve">109 18 bp=182 / 90 </t>
  </si>
  <si>
    <t>known t2 dm + htn(poor control) + d.neuropathy</t>
  </si>
  <si>
    <t>mtf 500 mg po bid ,pregabalin 75 mg po daly nocturnal ,neurobin 1 tsb po daily ,add atrovastatin 20 mg po daily</t>
  </si>
  <si>
    <t xml:space="preserve">this is a known type 2 dm pt on mtf 500 mg po bid ,D.neuropathy on pregabalin 75 mg po daly nocturnal  </t>
  </si>
  <si>
    <t>Do cbc, H.pylori stool ag, u/a</t>
  </si>
  <si>
    <t xml:space="preserve">- Dyspepsia r/o PUD </t>
  </si>
  <si>
    <t xml:space="preserve">NSAID       </t>
  </si>
  <si>
    <t xml:space="preserve">P- degenerative lumbar spondylitis </t>
  </si>
  <si>
    <t xml:space="preserve">Abdominal cramp and hand and foo burning sensation of 1 month </t>
  </si>
  <si>
    <t xml:space="preserve">? PNP + ? Dyspepsia </t>
  </si>
  <si>
    <t>FBS , U/A , AbdoPelve U/S , electr, H. pyloric</t>
  </si>
  <si>
    <t xml:space="preserve">bp 140/80  PR 78  echo normal study </t>
  </si>
  <si>
    <t>follow up every 3 month</t>
  </si>
  <si>
    <t xml:space="preserve">P .HF 2 to ?  not on medication_x000D_
_x000D_
</t>
  </si>
  <si>
    <t>bp  174 / 96 PR 68</t>
  </si>
  <si>
    <t>bp 120/80 fbs 106_x000D_
no other positive finding</t>
  </si>
  <si>
    <t>P= HTN + GA + prediabetes</t>
  </si>
  <si>
    <t>P= HTN + GA + T2 DM on LSM ;on amlodipine 10 mg /day, enalapril 10 mg po/day , Allopurinol 100 mg day</t>
  </si>
  <si>
    <t>bp 130/78  PR 88  Fbs 113</t>
  </si>
  <si>
    <t>well bp +Glycemic control</t>
  </si>
  <si>
    <t>known Type 2 DM + HTN on medication</t>
  </si>
  <si>
    <t>stable  pr-84 rr-17 bp-120 / 81 t-36</t>
  </si>
  <si>
    <t>Newly diagnosed Stage 4 RVI(cd4- 110) + Disseminated TB  + VITD deficiency (10.9)</t>
  </si>
  <si>
    <t>update vitD LEVEL_x000D_
REFILL _x000D_
APPOINT TO COME WITH VITD RESULT</t>
  </si>
  <si>
    <t>Newly diagnosed Stage 4 RVI(cd4- 110) + PCP+ Disseminated TB + PML +VITD deficiency (10.9) + DILI(resolved) _x000D_
on Anti TB RHZE 3tbs PO daily (continuation phase) Pyridoxine 25 mg po daily Cotrimoxazole 960mg po daily -VITD 50000IU PO weekly,</t>
  </si>
  <si>
    <t>BP- 118/60, PR-90, FBS-105-134, TSH-0.045, FT3.6( N) , INR-2.4</t>
  </si>
  <si>
    <t>COR PULMONALE 2 TO ACOS+ A.FIB+ TMNG+ HTN+ T2 DM( CONTROLLED)</t>
  </si>
  <si>
    <t>P- Cor pulmonale 2o to ACOS (asthmatic for the past 20 years) + AF + Toxic MNG + HTN + T2DM on Home oxygen for the past 06 years, PTU 100mg PO TID, MTF 500mg PO daily, Salbutamol puff 4 puff PRN, Beclomethasone puf 2 puff BID, warfarin 2.5 mg po Q other day</t>
  </si>
  <si>
    <t>complains headache , tinnitus , buzzing in the ear , difficulty opening mouth intermittently. otherwise no weakeness or known chronic medical illnesses.</t>
  </si>
  <si>
    <t>110/70 , BRAIN MRI ( done 2 years back) -global  brain atrophy+ ? small vessel ischemic changes</t>
  </si>
  <si>
    <t>?trigeminal neuralgia</t>
  </si>
  <si>
    <t>do ECG ,RFT, Swerum electrolyte ,repeat Brain MRI</t>
  </si>
  <si>
    <t xml:space="preserve">P1= vasomotor rhinitis P2= SNHL_x000D_
_x000D_
</t>
  </si>
  <si>
    <t>has left side skull pain of 2wks duration, left chest pain</t>
  </si>
  <si>
    <t xml:space="preserve">P. PN + ? Angina </t>
  </si>
  <si>
    <t>BP_12/79/126/99_x000D_
pr 78_x000D_
FBS ??</t>
  </si>
  <si>
    <t>bp 114 / 62 PR 88 FBS 80-130</t>
  </si>
  <si>
    <t xml:space="preserve">see  mgt           </t>
  </si>
  <si>
    <t>he has 3 episodes of ABM in a single day in the past 1 mon.</t>
  </si>
  <si>
    <t>BP=112 / 75 PR=71; HBPM=100-112/60-70_x000D_
Brain MRI done on 13 Jul-2023= Bilateral cerebral periventricular &amp; deep white matter T2 &amp; Flair hyper intensities-Chronic small vessel disease, Multiple bilateral basal ganglia, deep white matter, brain stem &amp; cerebellar old Lacunar infarct, Basilar dolicoectasia _x000D_
Ix on 11/7/23=&gt; cr=0.6, BUN=9.4; TSH=1.72[N], TT3=1.17[N], TT4=7.43[N]</t>
  </si>
  <si>
    <t xml:space="preserve">Uncontrolled Seizure + OLD IS + Controlled HTN </t>
  </si>
  <si>
    <t>INC. Na-Valporate 500 mg po bid, ASA 81 mg po/d, Atrovastatin 40 mg po/d, Amlodipine 5 mg po/d</t>
  </si>
  <si>
    <t>P=Seizure D/O + Ischemic stroke(OLD IS)+ HTN( for 5 mons) ; on Na-Valporate 250/500 mg po bid, ASA 81 mg po/d, Atrovastatin 40 mg po/d, Amlodipine 5 mg po/d</t>
  </si>
  <si>
    <t>THE LAST EPSOIDE OF SEZURE WAS 6 MONTHS BACK</t>
  </si>
  <si>
    <t>PR-91 RR-17 BP- 111 / 91 T- 36, INR-1.22</t>
  </si>
  <si>
    <t>SUBTHERAPTUC INR RANGE</t>
  </si>
  <si>
    <t>DESCALATE PHENYTOIN 100 MG PO DAILY, ESCALATE WARFARINE 12.5 MG PO DAILY, APPOINT HER AFTER 1MONTH</t>
  </si>
  <si>
    <t>p1: known epileptic p2: cerebral venous thrombosis, p3: 45th post partem, she is on phenytoin 100 mg po BID, warfarin  10 mg po/D</t>
  </si>
  <si>
    <t>BP_140/87, 135/80, 140/78_x000D_
pr 78</t>
  </si>
  <si>
    <t>refill and advise on LSM of DM, HTN_x000D_
appoint after 3 months</t>
  </si>
  <si>
    <t>known HTN on amilodipine 10 mg , HCT 25 mg po daily</t>
  </si>
  <si>
    <t xml:space="preserve">FBS = 222   mg/dl </t>
  </si>
  <si>
    <t xml:space="preserve">G/App- well looking_x000D_
V/S BP=122 / 61   PR=45-50/min Irr/Irr  RR=17/min_x000D_
Chest-clear_x000D_
CVS- S1 and S2 well heard , Irregular heart beats_x000D_
Mss/Int - No edema_x000D_
       </t>
  </si>
  <si>
    <t>Ass't - IHD with mildly reduced LV systolic function and moderate MR, calcific aortic valve changes with mild AR +Bradycardia + Subtheraputic INR</t>
  </si>
  <si>
    <t>Plan- Reduce Bisoprolol to 2.5 mg/day_x000D_
       - Add Enalapril 2.5mg/day_x000D_
       - Increase warfarin to 2.5/5mg alternative day_x000D_
       - Refile others</t>
  </si>
  <si>
    <t>P1-IHD WITH PRESERVED LVEF+ P2-NONVALVULAR AF _x000D_
P3- vit D def (Treated )_x000D_
on - warfarin 2.5mg PO daily _x000D_
- Amiodarone 200mg/day _x000D_
- BIsoprolol 5 mg/day_x000D_
- spironolactone 25mg/day _x000D_
- Furosemide 40mg/day _x000D_
- Atrovastatin 40mg/day _x000D_
 INR=1.08_x000D_
Echo (done on 07/05/2016) - IHD with mildly reduced LV systolic function and moderate MR, calcific aortic valve changes with mild AR_x000D_
Vit D= 40 (30-100)</t>
  </si>
  <si>
    <t>STABLE  PR-88 RR-17 BP-117 / 81 T-36</t>
  </si>
  <si>
    <t>make MTF 500MG PO BID _x000D_
refill other meds</t>
  </si>
  <si>
    <t>Newly Diagnosed Type 2 DM + DKA (corrected) +  known psychiatric ON  NPH 22/10 SC BID, metformin 500 mg po/D,  risperidone 0.5 mg po daily</t>
  </si>
  <si>
    <t>easy fatigability_x000D_
she had ploycythemia  last visit and  phlebotomy was done but not effciently</t>
  </si>
  <si>
    <t>Bp-105/67, 109/74, 108/78, 104/64, 105/61_x000D_
pr 78</t>
  </si>
  <si>
    <t>descalate enelapril to 2.5 mg po daily_x000D_
send CBC</t>
  </si>
  <si>
    <t>HTN with HHD on amlodipine 5mg po daily, enalapril 5mg po daily, atrovastatin 20mg po daily, ASA81 mg po daily and lasix 40mg po daily</t>
  </si>
  <si>
    <t>P1-IHD WITH PRESERVED LVEF+ P2-NONVALVULAR AF _x000D_
P3- vit D def (Treated )_x000D_
on - warfarin 2.5mg PO daily _x000D_
- BIsoprolol 5 mg/day_x000D_
- spironolactone 25mg/day _x000D_
- Furosemide 40mg/day _x000D_
- Atrovastatin 40mg/day _x000D_
 INR=1.08_x000D_
Echo (done on 07/05/2016) - IHD with mildly reduced LV systolic function and moderate MR, calcific aortic valve changes with mild AR_x000D_
Vit D= 40 (30-100)</t>
  </si>
  <si>
    <t xml:space="preserve">Hyperthyroidism  </t>
  </si>
  <si>
    <t xml:space="preserve">ECG , ECHO , </t>
  </si>
  <si>
    <t xml:space="preserve">has  cough and sore throat </t>
  </si>
  <si>
    <t>bp 144/84-158 /90  fbs 133,130,140,200,200</t>
  </si>
  <si>
    <t>poorly glycemic + bp control + URTI</t>
  </si>
  <si>
    <t>P=T2DM + HTN + Old Stroke + Small hepatic hemangioma; on metformin 500 mg po/d, atenolol 50 mg po/d, losartan 50mg po/d, atorvastatin 20 mg po/d, ASA 81 mg po/d</t>
  </si>
  <si>
    <t>SHE HAS SEVER LEFT LOWER BACK PAIN RADIATING TO  THIGH</t>
  </si>
  <si>
    <t>PR- 98 BP- 104 / 73 T- 36.6, MSS- SEVER TENDERNESS OVER RT HIP &amp; TIGH, FBS-202-  276, HA1C- 11.2</t>
  </si>
  <si>
    <t>POORLY CONTROLLED T2 DM + ? HIP ARTHERITIS</t>
  </si>
  <si>
    <t>CBC, U/A, PELVIC X-RAY, ESCALATE NPH- 22/ 12, &amp; LINK HER TO EOPD</t>
  </si>
  <si>
    <t xml:space="preserve">P- NEWLY DXED TYPE 2 DM, NPH- 20/ 10 </t>
  </si>
  <si>
    <t>stable  PR-70 RR-17 BP-128 / 69 T-36_x000D_
FBS- 100, 107mg/dl</t>
  </si>
  <si>
    <t xml:space="preserve">IHD and HTN + prediabetes </t>
  </si>
  <si>
    <t>refill_x000D_
advice on LSM_x000D_
SMBG</t>
  </si>
  <si>
    <t>BP-120/80 PR - 56_x000D_
no other positive finding</t>
  </si>
  <si>
    <t>HTN With ?HHD  + BRADICARDIA 2 TO ?</t>
  </si>
  <si>
    <t xml:space="preserve">do ecg and refill medications </t>
  </si>
  <si>
    <t xml:space="preserve">BP= 120/70_x000D_
                                                </t>
  </si>
  <si>
    <t>known HTN on Amlodipine/valsartan 10/160 mg po daily</t>
  </si>
  <si>
    <t>Intermitant nocturnal dry cough otherwise no night sweating, aneroxia and wt loss Exertional dyspnea and palpitation</t>
  </si>
  <si>
    <t>BP- 126/70, P- 93 regular Pinc conj, NIS No LAP clear chest JVP flat, no murmur No HSM No pedal edema</t>
  </si>
  <si>
    <t>Amlodipin 5mg po/d Metoprolol 12.5mg po/d Atrovastatin 40mg po/d ASA 81mg po/d Des loratidin 5mg po/d</t>
  </si>
  <si>
    <t>p1-DVHD (Moderate MR and AR) with Aortic valve sclerosis p2-Vit D deficiency p3-HTN(5yrs) on Amlodipin 5mg po/d</t>
  </si>
  <si>
    <t>PR-69 RR-17 BP-95 / 56 T-36</t>
  </si>
  <si>
    <t>HFrecov eFr 2 DCM+ HTN</t>
  </si>
  <si>
    <t>REFILL MEDS 7 APPOINT AFTER 3MONTHS</t>
  </si>
  <si>
    <t>P1=HTN P2= DCMP with Recovered EF (50%) On: enalapril 5/d,betalock 25 mg po/d, spironolactone 25 mg/d 2 years ago ECHO= DCMP with mild systolic and mild diastolic dysfunction plus moderate MR. LV in diastole is 57 (Ref 35-55), LV in systole is 48 (Ref 21-40). EF= 46%. Degenerative aortic valve: Moderate AR and mild AS. 08 months back ECHO done a the same centre= Mild LVH with borderline systolic function and grade I diastolic dysfunction. Degenerative aortic and mitral valve: Moderate AR with mild AS and mild MR. EF= 50% 6 months back HgA1c= 5.58%</t>
  </si>
  <si>
    <t xml:space="preserve">G/App- CSL_x000D_
V/S- PR=74 RR=17 BP=123 / 82 SaO2=88-91 %Off O2_x000D_
Chest- Clear_x000D_
Mss/Int - trace pretibial edema_x000D_
CNS - COTPP_x000D_
</t>
  </si>
  <si>
    <t xml:space="preserve">Ass't :- IDCMP </t>
  </si>
  <si>
    <t>Plan- Reduce Frucemide to 40mg/day_x000D_
       - ENALAPRIL 5/10MG PO BID_x000D_
       - DIGOXINE0.0125 MG PO DAILY, _x000D_
       - ASA 81MG PO DAILY _x000D_
       - METOPROLOL 50 MG PO BID_x000D_
       - ATORVASTATIN 40 MG PO DAILY _x000D_
        - AMYTRIPTLINE 12.5 MG PO/D</t>
  </si>
  <si>
    <t>IDCMP _x000D_
ON: ENALAPRIL 5/10MG PO BID_x000D_
FRUSEMIDE 40 MG PO BID DIGOXINE0.0125 MG PO DAILY, _x000D_
ASA 81MG PO DAILY _x000D_
METOPROLOL 50 MG PO BID_x000D_
ATORVASTATIN 40 MG PO DAILY AMYTRIPTLINE 12.5 MG PO/D</t>
  </si>
  <si>
    <t xml:space="preserve">no new complaints      </t>
  </si>
  <si>
    <t>BP= 115- 140/ 65- 90_x000D_
FBS- well controlled</t>
  </si>
  <si>
    <t>FBS =102mg/dl</t>
  </si>
  <si>
    <t xml:space="preserve">well  controlled T2 DM </t>
  </si>
  <si>
    <t>BP 117/72 MMHG ,FBS 106MG/DL</t>
  </si>
  <si>
    <t xml:space="preserve"> Rt invasive ductal Fungating Breast ca -</t>
  </si>
  <si>
    <t xml:space="preserve">MULTIPLE LARGE JOINTS PAIN WHICH GET WORSENED AT NIGHT &amp; IMPROVING DURRING THE DAY </t>
  </si>
  <si>
    <t>PR-68 RR- 17 BP- 130 / 92 T- 36, VIT.D- 7.45, HDL- 85T.G-63, LDL-94</t>
  </si>
  <si>
    <t>SEVER VITAMIN .D DEFFICENCY+ DYSLIPEDMIA</t>
  </si>
  <si>
    <t>DO RF, VITAMIN.D 50000 IU PO WEEKLY FOR 2 MONTHS, CONTINUE OTHER MGT</t>
  </si>
  <si>
    <t>P- dyslipidemia + Right small renal stones taking Atorvastatin 40mg po daily ldl:169 hdl :80 triglycerides:128 fbg: 115mg/dl</t>
  </si>
  <si>
    <t xml:space="preserve">No new complaints                      </t>
  </si>
  <si>
    <t xml:space="preserve">BP= 120/80_x000D_
_x000D_
                            </t>
  </si>
  <si>
    <t xml:space="preserve">Well controlled                               </t>
  </si>
  <si>
    <t xml:space="preserve">RTC- 3/12                                       </t>
  </si>
  <si>
    <t>KNOWN HTN + ASTHMATIC +Dyslipidemia+ ?OA + IGT ON: LORSARTAN 50 MG PO/D + HCT 25 MG PO daily, Ateroz 20 mg po daily + Beclomethasone/Salbutamol +omeprazole 20 mg po daily/ 2 weeks</t>
  </si>
  <si>
    <t>bilateral pedal edema for past 6months</t>
  </si>
  <si>
    <t xml:space="preserve">stable  PR-82 RR-17 BP-142 / 66 T-36_x000D_
INVX- CBC, U/A, RFT, URIC ACID NORMAL_x000D_
     ABD US- MODERATE FATTY LIVER_x000D_
</t>
  </si>
  <si>
    <t>change amlodipine to HCT_x000D_
REFILL hte rest</t>
  </si>
  <si>
    <t xml:space="preserve">P1=T2DM P2=HTN on MTF 500 MG PO Day Glibenclamide 5 mg po daily ASA 81 mg po daily Enalapril 5 mg po daily Atorvastatin 40 mg po/d Amlodipine 10 mg po d </t>
  </si>
  <si>
    <t>cough productive of sputum, no fever, no chest paion, no SOB, no edema, glacoma on follow up (one eye blind glacomas related), no back pamin, no paresthasia, joint mobility  good, good balance, good understanding, cooperative, no stress, no psychosocial distress, no obesity, good dietary habit, no addiction, adhjerent to medication, toileting (hemorrhoid doesn't bl;eeds) good social interaction. rem,arks (no BPH symptoms) weist circumferance 104 cm/ height 176 cm= 0.6 pt has viceral obesity risk fatty liver. BP 140/80 mmHg</t>
  </si>
  <si>
    <t>sleeps well, walking diostance good, muscl;e strength good, no emotional change, no memory loss, good judgenment. remarks (chest auscultation  has no creptation, no wheezing, pretibial edema +1, JVP  is not raised)</t>
  </si>
  <si>
    <t>salt restriction, be active, minimize coffee, prebvention of fall, cegitabl;e and fruit dish,legumes dish, use only liquid oil, gety adequayte sun light, eat (banana, tomatoo, pottato for pottassium supplemenmt )</t>
  </si>
  <si>
    <t>hold amlodipine and escalate enalapril to 10mg/d _x000D_
REFILL the rest</t>
  </si>
  <si>
    <t xml:space="preserve">Presented with bilateral leg swelling associated easy fatigability &amp; dyspnea on mild exertion of 2 wks duration. He has a hx of orthopnea of 2 pillows for 5yrs. Otherwise no hx of fever, chest pain, PND or cough.  He is on Lasix 40 mg po/d &amp; spironolactone 25 mg po/d for 3 mons but he is not adherent to his medications_x000D_
he had a hx of surgery(Fissurectomy WAS DONE FOR AN INDICATION OF CHRONIC ANAL FISSURE) 7 mons back </t>
  </si>
  <si>
    <t xml:space="preserve">BP=152/67, PR= 64, regular_x000D_
Chest= Rt lower 1/3 decreased air entry _x000D_
CVS= Apical systolic murmur _x000D_
MSS= G-II pitting edema _x000D_
Abdominopelvic u/s on 8/5/16= Chronic cystitis + BPH( 44ml) + Rt nephrolithiasis( 0.47cm) ; Rt renal Cyst </t>
  </si>
  <si>
    <t>NYHA class II HF 2 to ? DVHD to r/o IHD + Isolated Systolic HTN + Chronic Cystitis + Rt nephrolithiasis</t>
  </si>
  <si>
    <t xml:space="preserve">Urine culture, CBC, OFT, CXR, ECHO _x000D_
LSM advised </t>
  </si>
  <si>
    <t xml:space="preserve">P=BPH ON WAITFUL MANAGEMENT + HTN; on </t>
  </si>
  <si>
    <t>complains arthralgia , myalgia , back pain exacerbation of productive cough.</t>
  </si>
  <si>
    <t xml:space="preserve">Bp- 130/100 </t>
  </si>
  <si>
    <t>COPD + ? PTB</t>
  </si>
  <si>
    <t>Do CHEST CT and PITC</t>
  </si>
  <si>
    <t xml:space="preserve">Chronic obstructive lung disease </t>
  </si>
  <si>
    <t>PR- 93 RR- 17 BP- 122 / 74 T- 36, FBS- 160-197, RBS- 170-180, HA1C-8.3</t>
  </si>
  <si>
    <t xml:space="preserve">POORLY CONTROLLED T2 DM + HYPOTHYROIDISM </t>
  </si>
  <si>
    <t xml:space="preserve">FBS, ESCALATE MTF 850MG PO BID, GLIBENCLAMID 2.5 MG PO BID, CONTINUE OTHER MGT </t>
  </si>
  <si>
    <t>P- T2DM P2-HYPOTHYROIDISM P3-DYSLIPIDEMIA P4-HTN p5 metabolic syndrome ON metformin 850 mg po bid atorvastatin 40 mg po daily enalapril 5 mg po daily amlodipine 5 mg po daily levothyroxine 100 mcg po daily</t>
  </si>
  <si>
    <t>BP= 130/80 (FAILR CONTROLLED Home records)</t>
  </si>
  <si>
    <t xml:space="preserve">Refill_x000D_
RTC- 3/12               </t>
  </si>
  <si>
    <t>G/App- well looking_x000D_
V/S- PR= 119/min   RR=16/min BP=124 / 96 SaO2=93%Off O2_x000D_
HEENT- slightly pale conj /NIS_x000D_
Chest- clear</t>
  </si>
  <si>
    <t xml:space="preserve">Ass't- Same + Tachycardia 2ry to ?_x000D_
</t>
  </si>
  <si>
    <t>Plan- Repeate CBC, Stool occult, FBS</t>
  </si>
  <si>
    <t>P1- SUB MASSIVE PE + CAP(treated) P2 - Mild ANEMIA _x000D_
P3- DYSPEPSEA_x000D_
 - ON REVAROXAVAN 20 MG PO/DAY for the past 2 months_x000D_
 - Haemup syrup 10ml/day</t>
  </si>
  <si>
    <t>no cough, no SOB, bil;ateral leg edema, lacrimation of eye, itching sensartion, no red eye, back pain, patresthasia, joint mobility good, balance good, good understanding, cooperative, obesity, no stress, no psychosocial distress, good dietary habit, no addiction, adherent to medication, toileting good, good social interaction. remarks (no breast mass, no vaginmal disc harhge)BP  160/70 mmHg FBS 170 mg/dl</t>
  </si>
  <si>
    <t xml:space="preserve">sleeps well, walking distance weak (back pain related), muscle strength good, no emotional chanmge, no mem,ory loss, good judghement </t>
  </si>
  <si>
    <t>good disease copurse + poor BP and glycemic control</t>
  </si>
  <si>
    <t>salt restrioction, be actiove, minimize coffee, prevention of fall, vegitable anmd fruit dish,legumes dish, use only liquid oil, get adequate sun light, foot catre (hygien, becareful while cutting nail, wear loose shoe, keep moisturizing legs with vaslin)keep candy in pockets</t>
  </si>
  <si>
    <t>diabetes, hypertension, dyslipidemia, HHD</t>
  </si>
  <si>
    <t xml:space="preserve">bp 139 / 70 PR 93 fbs not done </t>
  </si>
  <si>
    <t>HD+HTN+T2DM ON metoprolol 12.5 mg po/day, ASA 81 mg po/day, atorvastatin 20 mg po /day metformin 500 mg po/day.</t>
  </si>
  <si>
    <t xml:space="preserve">burning sensation of RT leg </t>
  </si>
  <si>
    <t xml:space="preserve">STROKE+ well controlled HTN + ?PNP </t>
  </si>
  <si>
    <t>stable   pr-92 rr-17 bp-140 / 89 t-36_x000D_
RFT, LFT, ELE, LIP, TROP, - NORMAL_x000D_
ECHO- MILD LVH</t>
  </si>
  <si>
    <t>HTN + OLD HEMORRHAGIC STROKE ( 5 years back )</t>
  </si>
  <si>
    <t>make enalapril 10mg po/d_x000D_
refill the rest</t>
  </si>
  <si>
    <t>P1=HTN P2=OLD HEMORRHAGIC STROKE ( 5 years back )_x000D_
on Amlodipine 10mg po daily, atorvastatin 20mg po daily, enalapril 5mg po daily</t>
  </si>
  <si>
    <t xml:space="preserve">complaints                               </t>
  </si>
  <si>
    <t xml:space="preserve">STABLE                                                                                     </t>
  </si>
  <si>
    <t>RETURN TO CLINIC IF ANY NEW DEVELOPMENT OCCURS ( CURED)</t>
  </si>
  <si>
    <t xml:space="preserve">has progressively increasing easily fatigue </t>
  </si>
  <si>
    <t>bp 137 / 67 PR 63</t>
  </si>
  <si>
    <t xml:space="preserve">see    mgt  </t>
  </si>
  <si>
    <t>HF 20? HHD + newly diagnosed HTN + ? metabolic syndrome ( ECHO: Grade 2 LV diastolic dysfunction LVEF: 64 TAPSE: 20  on enalapril 5mg po daily,</t>
  </si>
  <si>
    <t>BP-149/75, PR- 36, FBS- 119</t>
  </si>
  <si>
    <t>WELL CONTROLLED T2 DM + SYMPTOMATIC BRADICARDIA+ RVI  ON HAART</t>
  </si>
  <si>
    <t>CONTINUE THE NGT &amp; REFILL APPOINT AFTER 3MONTHS</t>
  </si>
  <si>
    <t>P=HTN, T2DM on insulin , RVI, SEVERE SYMPTOMATIC BRADICARDIA 2ry complete heart block on waiting for pacemaker; on NPH 20/16, AMLODIPINE 10MGX1, ENALAPRIL 20MG X2, SPIRONOLACTONE 25MG X2, MAKE HCT 25MG X1, ATROVASTATINE 40X1</t>
  </si>
  <si>
    <t xml:space="preserve">No new complaints                                 </t>
  </si>
  <si>
    <t xml:space="preserve">BP= 140/80_x000D_
            _x000D_
</t>
  </si>
  <si>
    <t xml:space="preserve">fairly controlled                                            </t>
  </si>
  <si>
    <t xml:space="preserve">FBS=142,144 </t>
  </si>
  <si>
    <t>P=T2 DM on MTF 1000mg po bid; Olanzapine 5 mg po/d</t>
  </si>
  <si>
    <t>bp 126 / 89 PR 98 FBS 87,90,89,97,99,87,92,100   HbA1c 6.4 %</t>
  </si>
  <si>
    <t>follow her fbs , advice on LSM</t>
  </si>
  <si>
    <t>Gestational DM not on medication</t>
  </si>
  <si>
    <t xml:space="preserve">BP_113/71, 120/90, 120/80_x000D_
pr </t>
  </si>
  <si>
    <t>descalate Methotrexate to 5 mg po weekly_x000D_
appoint after 1 month</t>
  </si>
  <si>
    <t>RA + HTN on methotrexate 7.5 mg po/day follic acid 5 mg po every other day  HTN on LSM</t>
  </si>
  <si>
    <t>Decreased hearing ability in the right ear</t>
  </si>
  <si>
    <t>BP- 107/72, 136/85, 15/72, 132/75_x000D_
pr 78</t>
  </si>
  <si>
    <t>refill and advise _x000D_
link to ENT_x000D_
APPOINT AFTER 3 MMONTH</t>
  </si>
  <si>
    <t>HTN + Dyslipidemia ; ON Enalapril 5 mg po DAILY , HCT 25 mg po/d, Atrovastatin 20 mg po/d</t>
  </si>
  <si>
    <t>BP= 128/68_x000D_
FBS-- 120</t>
  </si>
  <si>
    <t xml:space="preserve">Well controlled                      </t>
  </si>
  <si>
    <t>Type 2 Diabetes Mellitus + HTN(LSM)_x000D_
on _x000D_
NPH 12/8 IU SC Bid atorvastatin 20 mg po/d</t>
  </si>
  <si>
    <t>PR- 99 RR- 17 BP- 124 / 80 T- 36</t>
  </si>
  <si>
    <t xml:space="preserve">AIHA ( RESPONDING) </t>
  </si>
  <si>
    <t xml:space="preserve">CBC, CONTINUE THE MGT </t>
  </si>
  <si>
    <t>P- AIHA on prednisolone 2.5 mg daily</t>
  </si>
  <si>
    <t>NO FINDIND</t>
  </si>
  <si>
    <t>G2P1 + 2nd TMX PX + Left acute proximal and distal DVT ON-Enoxaparin 40mg sc bid</t>
  </si>
  <si>
    <t>FBS = 171mg/dl</t>
  </si>
  <si>
    <t xml:space="preserve">poor controlled T2 DM + Asthma </t>
  </si>
  <si>
    <t>NAUSEA AND VOMINITNG OF INGEST MATTER , CRAMPY ABDOMINAL PAIN WHICH SUBSIDES AFTER DEFECATION</t>
  </si>
  <si>
    <t>SAME +? IBS</t>
  </si>
  <si>
    <t xml:space="preserve">No new complaints             </t>
  </si>
  <si>
    <t>BP =136 / 73_x000D_
RTC- 125</t>
  </si>
  <si>
    <t xml:space="preserve">GOOD CONTROL                              </t>
  </si>
  <si>
    <t xml:space="preserve">RTC- 3/12                                             </t>
  </si>
  <si>
    <t>1-DVHD (Moderate MR and AR) with Aortic valve sclerosis p2-Vit D deficiency p3-HTN(5yrs) on Amlodipin 5mg po/d</t>
  </si>
  <si>
    <t>PR- 70 RR- 18 BP- 116-142/70-80, T- 36</t>
  </si>
  <si>
    <t>U/A, OFT, ECG &amp; REFILL MEDS &amp; APPOINT AFTER 3MONTHS</t>
  </si>
  <si>
    <t>has frontal headache , lower leg and facial swelling ,red color urine of 1 week duration</t>
  </si>
  <si>
    <t xml:space="preserve">bp 127/77  PR 65 </t>
  </si>
  <si>
    <t xml:space="preserve">NS             </t>
  </si>
  <si>
    <t xml:space="preserve">? NS                  </t>
  </si>
  <si>
    <t>BP=132 / 78_x000D_
FBS- 112- 194</t>
  </si>
  <si>
    <t xml:space="preserve">Fair control                         </t>
  </si>
  <si>
    <t>NPH escalated               _x000D_
RTC- 2/12</t>
  </si>
  <si>
    <t>HTN + known type 2 DM+ moderate_x000D_
NPH 20/12, enalapril 10 mg po daily</t>
  </si>
  <si>
    <t>stable_x000D_
FBS= 160,180</t>
  </si>
  <si>
    <t>make NPH 22/12_x000D_
REFILL  THE REST</t>
  </si>
  <si>
    <t>P=T2DM(13yrs) P2-HTN(4yrs) P3-post chest wall abscess drainage(2months back) _x000D_
ON METFORMIN 500mg po daily, NPH 20/10IU sc bid and Enalapril 5 mg po per day, Atorvastatin 20 mg po/d</t>
  </si>
  <si>
    <t>BP_100/60_x000D_
pr 78</t>
  </si>
  <si>
    <t>EPILIPSY ON CH. MANAGMENT PHENOBARBITOL 100 MG PO BID_x000D_
she is taking phenobaritone 100 mg po daily due to discomofrt for the past months</t>
  </si>
  <si>
    <t>BP=139 / 85, PR=74 _x000D_
HBPM= 122-145/80-94</t>
  </si>
  <si>
    <t xml:space="preserve">HTN( fair BP) +? Dyslipidemia + ? PN </t>
  </si>
  <si>
    <t>Enalapril 10 mg bid, Atrovastatin 20 mg po/d, Neurobion 1 tab po/d, Add Amlodipine 2.5 mg po/d _x000D_
Appt after 3 mons with Lipid profile, RFT, serum ele, FBS</t>
  </si>
  <si>
    <t>P= HPN on Enalapril 10 mg bid, Atrovastatin 20 mg po/d, Neurobion 1 tab po/d</t>
  </si>
  <si>
    <t>BP-126/68,  FBS- 126, S.Cr-0.6,T4- 11.8, HA1C-8, TC-123, HDL-38, TG-112</t>
  </si>
  <si>
    <t>UTI+ KNOWN T2 DM+ OLD ISCHEMIC STROKE + HYPOTHYROIDISM</t>
  </si>
  <si>
    <t xml:space="preserve">CIPROFLOXACILLIN 500 MG PO BID FOR  7 DAYS, CONTINUE OTHER MGT </t>
  </si>
  <si>
    <t>STABLE _x000D_
LAST  TFT= TSH=1.24 T3=1.49 T4=8.62 all wnr</t>
  </si>
  <si>
    <t>Toxic MNG (CONTROLLED)</t>
  </si>
  <si>
    <t xml:space="preserve">REFIL _x000D_
PTU 50 mg Tid. Propranolol 20 mg po/DL_x000D_
</t>
  </si>
  <si>
    <t>Toxic MNG on PTU 50 mg Tid. Propranolol 20 mg po/D Omeprazole 20 mg po daily</t>
  </si>
  <si>
    <t>PR- 70 RR- 17 BP- 124 / 80 T- 36 INR- 2.3</t>
  </si>
  <si>
    <t>CRVHD+ CARDIOEMBOLIC STROKE</t>
  </si>
  <si>
    <t xml:space="preserve">ECHO, REFER HER TO TASH FOR POSSIBLE VALVULAR SURGERY&amp; APPOINT HER  </t>
  </si>
  <si>
    <t>P-CRVHD (Severe MS)+ Atrial fibrillation + Cardioembolic Stroke(Rt hemiparesis- Resolved) on warfarin 5 mg po/d, B.Penicillin 1.2 m IU IM monthly</t>
  </si>
  <si>
    <t xml:space="preserve">-the headache is resolving,_x000D_
- rash on the forehead_x000D_
</t>
  </si>
  <si>
    <t>PR=97 RR=16 BP=138 / 78_x000D_
P/E- unremarcable_x000D_
CNS- COTPP</t>
  </si>
  <si>
    <t>ASS't- Diss TB(?lung, meninges)</t>
  </si>
  <si>
    <t>Plan- Continue Anti-TB and Pyridoxine_x000D_
      - Update LFT_x000D_
      - Link to Dermatology</t>
  </si>
  <si>
    <t>P1-diss TB(?lung, meninges) _x000D_
on RHZE 3tabs(11days) po/d, pyridoxine 50mg po/d _x000D_
- Predinsolon 50mg po/day for 4 wks_x000D_
P2-?partially treated meningitis (treated)</t>
  </si>
  <si>
    <t xml:space="preserve">has blurring of vision  and dizziness </t>
  </si>
  <si>
    <t>bp 100/70 PR 100</t>
  </si>
  <si>
    <t xml:space="preserve">Dyspepsia on pantoprazole 40 mg po day +anemia on haem up syrup </t>
  </si>
  <si>
    <t>no cough, no SOB, no edema, no visual problem, no back pain, no pasresthasia, joint mobility good, good balance, good understanding, cooperative, no  obesity, no stress, no psychosocial distress, good dietary habit, good hygien (brush tooth), no addictuion, adherent to medication, toileting good, good socioal interaction,FBS 105 mg/dl</t>
  </si>
  <si>
    <t>sleeps well, walking distance good, muscle strength good,no emotional change, no memory loss, good judgemenmt</t>
  </si>
  <si>
    <t>salt restriction, be active, minimize coffee, prevention of fall, vegitable and fruit dish, legumes dish, use only liquid oil, get adequate sun light, foot care (hygien, wear loose shoe, becareful while cutting nail, keep moisturizing legs with vaslin), keep candy in pockets</t>
  </si>
  <si>
    <t>Plan- Continue Anti-TB and Pyridoxine_x000D_
        - Taper Predinsolon by 10mg every week (taper to 40mg/day) _x000D_
      - Update LFT_x000D_
      - Link to Dermatology</t>
  </si>
  <si>
    <t>BP- 135/ 90 , _x000D_
no other positive finding</t>
  </si>
  <si>
    <t xml:space="preserve"> HTN + BOO 20 BPH + essential tremor</t>
  </si>
  <si>
    <t>generalized body pain, tingling sensation of 1 month</t>
  </si>
  <si>
    <t xml:space="preserve">well controlled HTN + ? PNP + </t>
  </si>
  <si>
    <t xml:space="preserve">has left lower pain </t>
  </si>
  <si>
    <t xml:space="preserve">BP: 157/86 PR 88   chole 195 HDL 42 TG 295 LDL 94 </t>
  </si>
  <si>
    <t xml:space="preserve">OA+ vitamin d deficiency + Dyslipidemia + ? newly dx HTN </t>
  </si>
  <si>
    <t xml:space="preserve">OA+ vitamin d deficiency treated for 2 month+ Dyslipidemia </t>
  </si>
  <si>
    <t>has cough and sore throat</t>
  </si>
  <si>
    <t>bp 144/84-158 /90 fbs 133,130,140,200,200</t>
  </si>
  <si>
    <t>previous complaints subsided, no new complaints</t>
  </si>
  <si>
    <t xml:space="preserve">sleeps qwell, wal;king distance good, muscle strengtnh good, no emotional change, no memory loss, good judgement </t>
  </si>
  <si>
    <t>salt restriction, vegitable and fruit dish, prevention of fall, get adequate sun light, legumes dish, use only liquid oil, avoid (bad smell, perfume, kokroches, feces of animal)</t>
  </si>
  <si>
    <t>asthma , rhumatoid arthrites</t>
  </si>
  <si>
    <t>BP- 105/ 69, FBS-195</t>
  </si>
  <si>
    <t xml:space="preserve">RA- MDA+ DRUG INDUCED T2 DM </t>
  </si>
  <si>
    <t>ESR, CBC, MTF 500 MG PO BID, CONTINUE OTHER MGT ,  APPOINT HER AFTER  1MONTH</t>
  </si>
  <si>
    <t>P=RA + ? Drug induced DM( NOT ON MNT); ON MTX 20 MG PO WEEEKLY PREDINSOLONE 10 MG PO DAILY FOLIC ACID 5 MG PO Q OTHER day AND DIETARY MX</t>
  </si>
  <si>
    <t>Cushing features (moon face, dorsocervical and supraclavicular fat pat)</t>
  </si>
  <si>
    <t>STABLE    PR- 73 RR-18 BP-106 / 73 T-36</t>
  </si>
  <si>
    <t>DISSIMINATED TB (LUNG, PLURA, PERICARDIUM AND GIT ) + hypothyroidism + iatrogenic Cushing syndrome</t>
  </si>
  <si>
    <t xml:space="preserve">taper to 30mg po/d for 2weeks then 5mg/po d for 1week the d/c_x000D_
Levothyroxine 50mcg Po/day_x000D_
update free T3 and T4_x000D_
</t>
  </si>
  <si>
    <t>p1=DISSIMINATED TB (LUNG, PLURA, PERICARDIUM AND GIT ) P2= hypothyroidism  On - Levothyroxine 50mcg Po/day - Anti- Tb (total 5 weeks - Pyridoxine 50mg /day - Prednisolone 30mg /day being tapered</t>
  </si>
  <si>
    <t>BP_103/75, 113/81_x000D_
pr 78</t>
  </si>
  <si>
    <t>known RVI + LBP 2o? l5-s1 spondylolithesis+ l4/l5 moderate to severe spinal stenosis</t>
  </si>
  <si>
    <t xml:space="preserve">refill medications , advice to come serials of BP and FBS measurement </t>
  </si>
  <si>
    <t xml:space="preserve">no cough, no SOB, no edema, no visual probl;em, no back pauiin,no paresthasia, join t mobilityu good,  good balance, good understanding, cooperative, no obesity, no stress, no psyhosocial distress, good dietary habi, good hygien (brush tooth), no addiction,adherent to medication, toileting good, good social interaction. remarlks (no BPH symptoms), FBS 125 mg/dl BP 120/80 mmHg </t>
  </si>
  <si>
    <t>sleeps well, walking distance good, muscle strength good, no emotional change,bno memory loss, good judghementy</t>
  </si>
  <si>
    <t xml:space="preserve">salt restriction, be actiove, minimize coffee, prevention of fall, vegitable and fruit dish,legumes dish, use only liqyuid oil, get adequate sun light, foot care (hygien, wear loose shoe, becareful while cutting nail, keep moisturinz legs with vaslin), keep candy in pockets_x000D_
</t>
  </si>
  <si>
    <t xml:space="preserve">diabetes, hypertension, dysl;ipidemia, IHD </t>
  </si>
  <si>
    <t>G/App- well looking_x000D_
PR=73 RR=15 BP=132 / 62 T=36_x000D_
LGS- Rt anterior Cervical 2x2cm LN, non tender</t>
  </si>
  <si>
    <t>Ass't- Tb Lymphadenitis</t>
  </si>
  <si>
    <t>Plan- Continue Anti-TB</t>
  </si>
  <si>
    <t>P1 -TB lymphadenitis (2nd week of Anti TB) + _x000D_
P2- AKI 2ry to ? ( Resolved)_x000D_
_x000D_
 Creatinin =0.6, Urea=19</t>
  </si>
  <si>
    <t xml:space="preserve">abdominal cramp and nausea of </t>
  </si>
  <si>
    <t xml:space="preserve">H. pyloric , Abdpelv U/S </t>
  </si>
  <si>
    <t>BP-142/67135/67_x000D_
pr 78_x000D_
FBS 232, 260</t>
  </si>
  <si>
    <t>Metfoormin 1gm/500 mg _x000D_
Glibenclmaide 5 mg po bid_x000D_
Appoint after 1 month</t>
  </si>
  <si>
    <t>HTN with HHD Enalapril 10 mg po/bid, HCT 25mg po daily Atrovastatin 20 mg po/d, ASA 81 mg po/d p2. TIIDM on MTF 500 mg po BID and Doanil 5mg po daily</t>
  </si>
  <si>
    <t>stable_x000D_
PR-75 RR-18 BP-100 / 67 T-36</t>
  </si>
  <si>
    <t>OLD hemorrhagic stroke + HTN (well controlled</t>
  </si>
  <si>
    <t>REFILL_x000D_
amlodipine 5mg po d</t>
  </si>
  <si>
    <t>P1 --left hemiparesis secondary to hemorrhagic stroke + HTN (well controlled)on on: Amlodipine 5 mg po daily</t>
  </si>
  <si>
    <t>BILATERAL EDEMA, REDDISH URINE COLOR CHANGDE</t>
  </si>
  <si>
    <t>PR- 86 RR- 18 BP- 138 / 74 RESP- CHEST CLEAR&amp; RESONANCE, CVS- S1, S2 WELL HEARD NO M/G</t>
  </si>
  <si>
    <t>HTN+ OLD ISCHEMIS STROKE + POST STROKE PN+ T2 DM( ON MNT)</t>
  </si>
  <si>
    <t>CBC, OFT, U/A, CXR, ECG, HA1C, FBS, REFILL MEDS &amp; APPOINT AFTER  1MONTH</t>
  </si>
  <si>
    <t>P- HTN+old ischemic stroke +T2 DM ( ON MNT)  and cardiac diseas.</t>
  </si>
  <si>
    <t xml:space="preserve">has sleepy, dry mouth and fatigue and she was on AMT + carbamazepine </t>
  </si>
  <si>
    <t xml:space="preserve">bp  133 / 77 PR 83 </t>
  </si>
  <si>
    <t xml:space="preserve">drug SE +same </t>
  </si>
  <si>
    <t xml:space="preserve">hold carbamazepine </t>
  </si>
  <si>
    <t xml:space="preserve">P1=MDD P2=GAD P3=PN P4= Calcaneal spur on amitriptyline 50mg po QDm </t>
  </si>
  <si>
    <t xml:space="preserve">complains repeated low blood sugar or of 70 ,80,90 around midnight ., complains itchy red eyes </t>
  </si>
  <si>
    <t xml:space="preserve">FBS 145, 150,165  </t>
  </si>
  <si>
    <t>adjust NPH dose and link to ophta side</t>
  </si>
  <si>
    <t>known diabetic on medications NPH 24/16</t>
  </si>
  <si>
    <t xml:space="preserve">Headache   of 1 month </t>
  </si>
  <si>
    <t xml:space="preserve">Well controlled HTN + Dyspepsia </t>
  </si>
  <si>
    <t>G/App- well looking_x000D_
V/S- PR=76 RR=16/min BP=113 / 68 _x000D_
CVS- S1 and S2 well heard, no m/g_x000D_
      - peripheral arteris are palpable</t>
  </si>
  <si>
    <t>Ass't- well controlled DM and  HTN</t>
  </si>
  <si>
    <t>Plan - Refile medications_x000D_
        - Advised to have ophtalmologic evaluation</t>
  </si>
  <si>
    <t>P1-HTN  _x000D_
P2-TYPE II DM (3 yrs )_x000D_
P3-DYSLIPIDEMIA _x000D_
ON ENALAPRIL 10 MG PO BID, _x000D_
    MTF 1000MG PO BID AND _x000D_
    GLIBENCLAMIDE 5 MG Po/day_x000D_
    Atorvastatin 20mg po/daily_x000D_
_x000D_
Home measurment - 110/80, 106/80_x000D_
    FBS - 80 -110 mg/day</t>
  </si>
  <si>
    <t>PR=79/M BP=123 / 72MMHG,FBS=164MG/DL</t>
  </si>
  <si>
    <t>Same as above=sub-optimal glycemic control</t>
  </si>
  <si>
    <t>refill,do hga1c,appoint after three month</t>
  </si>
  <si>
    <t>no cough, no SOB, no edem,a, no visual problem , no back pain, paresthasia, good dietary habit, no addiction,adherent to medication, good social interaction. remarks (no BPH sym,ptoms) weist circumferance 104 cm/ height 174 cm = 0.6 pt has visceral obesity risk fatty libver</t>
  </si>
  <si>
    <t xml:space="preserve">sleeps well, walking distance good, muscle strength good, no emotional change, no memory loss, good judgement  </t>
  </si>
  <si>
    <t>salt restriction, be active, minimize coffee, prevention of fall, vegitable and fruit dish, legumes dish,, use only liquid oil, get adequate sun light, avoid fattyoilly fiood, avoid fried food, no alcohol</t>
  </si>
  <si>
    <t>back pain, dysluipidemia</t>
  </si>
  <si>
    <t>epigastric discomfort of 1week_x000D_
dysphagia for the past 1yr</t>
  </si>
  <si>
    <t xml:space="preserve">stable_x000D_
86 18 130 / 62 36_x000D_
cxr- cardiomegaly </t>
  </si>
  <si>
    <t xml:space="preserve">:controlled HTN + -ischemic cardiomyopathy + dysphagia_x000D_
</t>
  </si>
  <si>
    <t>frusemide 20mg daily, spironolactone 25mg daily, Metoprolol 25 mg po bid , ASA 81 MG DAILY, Clopidogrel 75 mg po per day , AND Enalapril 10mg po BID,_x000D_
consult GI for dysphagia</t>
  </si>
  <si>
    <t>P1:controlled HTN P2: ANTEROSEPTAL STEMI + p3-ischemic cardiomyopathy with ejection fraction of 35%</t>
  </si>
  <si>
    <t xml:space="preserve">BP=170/95, PR= 64_x000D_
HBPM=130--170/80-100_x000D_
Abdominopelvic u/s on 2/10/15=Coarse liver (hepatitis ) + Lower two epigastric  hernia </t>
  </si>
  <si>
    <t>Enalapril 5 mg po BID _x000D_
Amlodipine 5 mg po/d</t>
  </si>
  <si>
    <t xml:space="preserve">P=HTN on Enalapril 5 mg po BID </t>
  </si>
  <si>
    <t>G/App- well looking_x000D_
V/S- PR=75 RR=16/min BP=128 / 52  T=36_x000D_
Chest- scatered wheezs_x000D_
CVS- S1 and S2 well heard , no m/g_x000D_
CNS - COTPP</t>
  </si>
  <si>
    <t>Ass't - Bronchial Asthma</t>
  </si>
  <si>
    <t>Plan- Refile Salbutamol and Inhaled corticosteroid</t>
  </si>
  <si>
    <t>P1- B.ASTHMA ON SALBUTAMOL INH PRN _x000D_
P2- Symbicort 4.5/160 INH 2 puffs BID</t>
  </si>
  <si>
    <t>relapse of symptoms (lower back pain, patresthasioa, clampsy legs , no fever, but has multifocal joint pain, no nodules, no swelling , no creptation of joints or clinging sensation )no incontinence, no weakness, no diabetes, no dyslipidemia, no trauma, no weight loss, no cough, has drenchinmg night sweats</t>
  </si>
  <si>
    <t xml:space="preserve">sleeps poorly, walking distance weak, muscle strengthn good, nom emotional chanmge, no memory loss, good judgement </t>
  </si>
  <si>
    <t xml:space="preserve">disc prolapse r/o TB </t>
  </si>
  <si>
    <t xml:space="preserve">investigation update </t>
  </si>
  <si>
    <t>back pain  with radiculopathjy</t>
  </si>
  <si>
    <t>BP_154/78, 120/80, 161/87_x000D_
pr 78_x000D_
FBS 202</t>
  </si>
  <si>
    <t>MEtformin 1gm/500 mg_x000D_
Add on HCT 25 mg po daily_x000D_
appoint after 1 month</t>
  </si>
  <si>
    <t xml:space="preserve">left hand burning sensation and 4th finger unable to flex and extend </t>
  </si>
  <si>
    <t xml:space="preserve">BP: 120/69 PR 78                   </t>
  </si>
  <si>
    <t>PN + distal radio ulnar fracture</t>
  </si>
  <si>
    <t>PN +  distal radio ulnar fracture</t>
  </si>
  <si>
    <t>BP 125/70 FBS 100, 170</t>
  </si>
  <si>
    <t xml:space="preserve">poorly controlled TYpe 2 DM </t>
  </si>
  <si>
    <t>p1: T2DM on NPH 28/12iu bid, MTF 500gmg po bid, p2: ? PN on AMT 25mg po daily, pregabalin 75 mg po daily and neurobin 1 tab po daily</t>
  </si>
  <si>
    <t>left lower extrimity pain and dificulty of walking 2 weeks</t>
  </si>
  <si>
    <t>BP_130/70_x000D_
pr 78</t>
  </si>
  <si>
    <t xml:space="preserve">same  + ?     </t>
  </si>
  <si>
    <t xml:space="preserve">falling down acciden t (sustained trauma to hetr buttock), no hematiuria,no inconrtinence, no weakness, squating problem </t>
  </si>
  <si>
    <t>sleeps poorly , walking distance good, muscle strength good, no emotional change, no memory loss, good jufdgement</t>
  </si>
  <si>
    <t>BP-151/89_x000D_
pr 78_x000D_
RBS 95_x000D_
no hx of dm, HTN</t>
  </si>
  <si>
    <t>? HTN + Peripheral neuropathy</t>
  </si>
  <si>
    <t>Burning sesnation and parasetesia of lower extrimities starting form the hips downwards.  numbness of foot</t>
  </si>
  <si>
    <t xml:space="preserve">come for result </t>
  </si>
  <si>
    <t xml:space="preserve">Same + cystitis </t>
  </si>
  <si>
    <t>Problem List_x000D_
P1=seizure disorder on sodium valproate 200 mg po BID</t>
  </si>
  <si>
    <t xml:space="preserve">RUQ pain,    </t>
  </si>
  <si>
    <t>BP_138/90_x000D_
pr 78</t>
  </si>
  <si>
    <t>good BP control + Renal cyst</t>
  </si>
  <si>
    <t>has abnormal body movement two times for the last 1 month</t>
  </si>
  <si>
    <t>bp  105 / 75 PR 89</t>
  </si>
  <si>
    <t>phenytoin 100 mg po BID , inx</t>
  </si>
  <si>
    <t>epilepesy on phenytoin 100 mg po once daily</t>
  </si>
  <si>
    <t>moderate stabbing type of RuQ pain of 2 weeks duration radiatig to the back asociated with nausea_x000D_
she was tod she had choleltiasis   few months back</t>
  </si>
  <si>
    <t>BP-139/98_x000D_
pr 89</t>
  </si>
  <si>
    <t>sub-ptimal control + ?choleltiasis r/o cholecystitis</t>
  </si>
  <si>
    <t>P1= Hypertension on Amlodipine 10mg po QD, Enalapril 10mg po QD, Atorvastatin 20mg po QD</t>
  </si>
  <si>
    <t>BP_120/75_x000D_
pr 78_x000D_
FBS 293</t>
  </si>
  <si>
    <t xml:space="preserve">r/o DKA      </t>
  </si>
  <si>
    <t>send rbs and urine analysis</t>
  </si>
  <si>
    <t>KNOWN T2 DM + MILD DKA ( treated) On NPH 20/10 iu</t>
  </si>
  <si>
    <t>1- Corpulmonale sec to Chronic PTE P2- Hypertension - P3- Dyslipidemia on - furosemide 40mg PO daily., HCT-12.5MG PO/D RIVAROXABAN 12.5 MG PO/D - Atorvastatin 20mg PO daily home oxygen therapy</t>
  </si>
  <si>
    <t>Bp- 160/80 -------------</t>
  </si>
  <si>
    <t xml:space="preserve">known T2DM + HTN </t>
  </si>
  <si>
    <t xml:space="preserve">continue medications, add atrovastatin 40mg PO daily ,neurobin 1 tab dialy, enalapril 10mg daily </t>
  </si>
  <si>
    <t xml:space="preserve">known HTN + T2DM CLBP 2ry to LSD (MRI) on etformin 1gm PO BID Glimipride 4mg PO BID Losartan 50mg PO daily </t>
  </si>
  <si>
    <t xml:space="preserve">Bp- 91/60 mm Hg </t>
  </si>
  <si>
    <t>P- HF 2RY TO DVHD + CORPUMONALE with MILD PHTN &amp; SEC polycythemia + B ASTHMA + T2 DM (Controlled) + Afib+ Therapeutic INR</t>
  </si>
  <si>
    <t xml:space="preserve">PT , INR ,warfarin 2.5/5mg po daily </t>
  </si>
  <si>
    <t>still complains tingling and  numbness over lower extremities</t>
  </si>
  <si>
    <t>73 20 BP-130 / 78</t>
  </si>
  <si>
    <t>C4/5 level posterior disc osteopyte + LBP + ??VIT D Deficency</t>
  </si>
  <si>
    <t>investigate(base line + serum vit d)</t>
  </si>
  <si>
    <t xml:space="preserve">C4/5 level posterior disc osteopyte. causing spinal canal stenosis + LBP ON FOLLOW UP AT NEUROSURGERY </t>
  </si>
  <si>
    <t>stable _x000D_
 pr-111 rr-18 bp-104 / 76 t-36</t>
  </si>
  <si>
    <t>HF +  pulmonary HTN + AF</t>
  </si>
  <si>
    <t>REFIL_x000D_
update INR</t>
  </si>
  <si>
    <t xml:space="preserve">Heart failure with sever bi ventricular systolic dysfunction with mild MR (rEF = 25%) +P2= moderate to sever pulmonary HTN +P3= AF \_x000D_
_x000D_
 on enalapril 10mg po bid, atorvastatin 40mg po daily warfarin 5 po daily, lasix 20mg po daily, Spirolactone 25mg po daily digoxin 0.125mg po daily, bisoprolol 10mg po daily </t>
  </si>
  <si>
    <t>BP_117/68_x000D_
pr 78_x000D_
FBS 186, 182, 169, 144, 106,133</t>
  </si>
  <si>
    <t xml:space="preserve">nph  16/8 iu _x000D_
advise on LSM _x000D_
appopint after 2 weeks </t>
  </si>
  <si>
    <t xml:space="preserve">Bp- 130/60 mm Hg </t>
  </si>
  <si>
    <t>P- Htn(controlled) + Dyslipidemia</t>
  </si>
  <si>
    <t>Fasting Lipid profile</t>
  </si>
  <si>
    <t>P- Htn + Dyslipidemia</t>
  </si>
  <si>
    <t>64 19 bp-133 / 82 T-36</t>
  </si>
  <si>
    <t>HTN  (GOOD CONTROL)</t>
  </si>
  <si>
    <t xml:space="preserve">THE LAST SEIZURE EPSOIDE WAS  2 YRS BACK </t>
  </si>
  <si>
    <t>PR- 91 RR- 18 BBP- 116 / 83 T- 36</t>
  </si>
  <si>
    <t>WELL CONTROLLED POST TRAUMATIC SEIZURE</t>
  </si>
  <si>
    <t>EEG, PHENYTOID 100MG PO BID &amp; APPOINT HIM AFTER 4 MONTHS</t>
  </si>
  <si>
    <t>P- POST TRAMUATIC SEIZURE DISORDER TAKING PHENYTOIN 100MG PO TID + vit D deficiency(TREATED)</t>
  </si>
  <si>
    <t xml:space="preserve">lateral neck swelling ( bilaterally)  of 4 yrs duration. Associated to this </t>
  </si>
  <si>
    <t>BP: 110 / 60_x000D_
pathology: Right upper cervical : Granulomatous lymphadenitis</t>
  </si>
  <si>
    <t>known RVI on HAART ( 9yrs back) + bilateral hydro nephrosis with rt renal cyst + Right upper cervical Granulomatous lymphadenitis 20? Tb lymphadenitis</t>
  </si>
  <si>
    <t>Abdominopelvic u/a, Urine LF-LAM, ESR, CBC, RFT</t>
  </si>
  <si>
    <t xml:space="preserve">p1: bilateral hydronephrosis with rt renal cyst _x000D_
p2: known RVI on HAART ( 9yrs back)  </t>
  </si>
  <si>
    <t xml:space="preserve">HBV viral load = 729 iu/ml_x000D_
ALT =  30_x000D_
AST 23_x000D_
AP  41_x000D_
TB  0.4 _x000D_
DB  0.3 </t>
  </si>
  <si>
    <t xml:space="preserve">no indication for rx _x000D_
follow alt and VL _x000D_
see him in 3 mo </t>
  </si>
  <si>
    <t>BP_135/83_x000D_
pr 78</t>
  </si>
  <si>
    <t>good bp  control</t>
  </si>
  <si>
    <t>P - 140/90 - 149/95 mm Hg</t>
  </si>
  <si>
    <t>P- Htn (uncontrolled)</t>
  </si>
  <si>
    <t>advice on LSM _x000D_
appoint after 1 week</t>
  </si>
  <si>
    <t>1EPISODE OF HYPOGLYCEMIA</t>
  </si>
  <si>
    <t>STABLE BP= 160/95_x000D_
HgA1C= 5.6 FBS= 104,80,90,45,70</t>
  </si>
  <si>
    <t xml:space="preserve">deescalate the dose of NPH 20/10_x000D_
add amlodipine 10mg po/d_x000D_
refill the rest  </t>
  </si>
  <si>
    <t>HTN (uncontrolled) with HHD+T2DM on ATORVASTATIN 20MG PO/D NPH 24/14, MTF 1000MG PO/BID, ENALAPRIL 10MG PO/BID</t>
  </si>
  <si>
    <t xml:space="preserve">not on med due to availabilty and  cost  outside </t>
  </si>
  <si>
    <t xml:space="preserve">chronic HCV with high viral load ( genotype not determined </t>
  </si>
  <si>
    <t xml:space="preserve">determine genotype or wait pangenotypic </t>
  </si>
  <si>
    <t>improvement in symptoms</t>
  </si>
  <si>
    <t>BP: 111 / 82</t>
  </si>
  <si>
    <t>left side hemiparesis 2ry to ischemic stroke on ASA 81mg po daily, Atrovastatin 40 mg po daily  a</t>
  </si>
  <si>
    <t xml:space="preserve">Continue ASA 81 mg po daily and atrovastatin 40mg po daily and physiotherapy </t>
  </si>
  <si>
    <t>left side hemiparesis 2ry to ischemic stroke on ASA 81mg po daily, Atrovastatin 40 mg po daily  and on physiotherapy</t>
  </si>
  <si>
    <t xml:space="preserve">nausea of 1 week duration </t>
  </si>
  <si>
    <t xml:space="preserve">Bp- 99/56 mm Hg </t>
  </si>
  <si>
    <t xml:space="preserve">P- PTB  +  DVT </t>
  </si>
  <si>
    <t xml:space="preserve">PT , INR ,stool </t>
  </si>
  <si>
    <t xml:space="preserve">Bp-157/87mmhg_x000D_
MMSE- 14/30_x000D_
NO OTHER NEUROLOGIC DEFICIT_x000D_
</t>
  </si>
  <si>
    <t>HTN+DM + DEMENTIA ?ALZIEMERS DISEASE</t>
  </si>
  <si>
    <t xml:space="preserve">BRAIN MRI ,TSH , ELECTROLYTE, VITAMIN B12 </t>
  </si>
  <si>
    <t xml:space="preserve">Known diabetic and hypertensive on medication currently presented with forgetfulness of one year duration.she also has aggressiveness and bizarre behavior_x000D_
she is unable to control urine  at times ._x000D_
she has falling down accident years back </t>
  </si>
  <si>
    <t>Brain MRI - unremarkable Brain MRI, Rt frontal,ethimoid and maxillary sinusitis Thoracic spine MRI - small focal intervertebral disc herniation Th8 to L2_x000D_
MRI cervical,lumbar and pelvic= dehydrated disc otherwise unremarkable cervical mri, normal lumbar and pelvic mri_x000D_
NCS= left peroneal and right tibial neuropathy</t>
  </si>
  <si>
    <t>? OA of the left Hip and Knee joint +  Left leg and thigh disuse atrophy 2ry to ?  + peripheral neuropathy</t>
  </si>
  <si>
    <t>pregabalin 75mg po/d_x000D_
vit D 50,000IU WKLY FOR 2MONTHS_x000D_
APPOINT FOR 2MONTH TO COME WITH VID RESULT</t>
  </si>
  <si>
    <t>? OA of the left Hip and Knee joint + P1- Left leg and thigh disuse atrophy 2ry to ?  + peripheral neuropathy_x000D_
 Currently on Calcium and Vit D supplementation for 1 month Ix Updated Ca++ = 4 (4.4-5.4) Vit D= 25.38 (Insufficient)_x000D_
 Brain MRI - unremarkable Brain MRI, Rt frontal,ethimoid and maxillary sinusitis Thoracic spine MRI - small focal intervertebral disc herniation Th8 to L2</t>
  </si>
  <si>
    <t xml:space="preserve">viral load undetected _x000D_
nb abs and e ag was printed and given for him and not imp i the rx decision </t>
  </si>
  <si>
    <t xml:space="preserve">chronic HBV  on rx </t>
  </si>
  <si>
    <t xml:space="preserve">refill_x000D_
see him after 4 mo with cr _x000D_
nb rvi neg recently </t>
  </si>
  <si>
    <t>B. Asthma(uncontrolled) + R/O CAP</t>
  </si>
  <si>
    <t>Beclomethasone 2 puff BID _x000D_
CXR, CBC</t>
  </si>
  <si>
    <t>B. Asthma(uncontrolled)</t>
  </si>
  <si>
    <t xml:space="preserve">she hsa resparatory distress </t>
  </si>
  <si>
    <t xml:space="preserve">she is tachypenic </t>
  </si>
  <si>
    <t xml:space="preserve">BP: 85 / 57   PR: 68 _x000D_
ECHO: DCMP with moderately reduced LV systolic function, grade III LV diastolic dysfunction, moderate secondary MR, mild TR, and moderate pulmonary HTN_x000D_
              - Mild pericardial effusion with out cardiac tamponade features _x000D_
</t>
  </si>
  <si>
    <t>16th post op day after CS delivery 20? prolonged labor + DCMP  ( with grade III  diastolic dysfunction, moderate LV systolic dysfunction, moderate pulmonary HTN) + Hypovolemic shock 20? poor intake + Anemia 20? post op blood loss</t>
  </si>
  <si>
    <t>16th post op day after CS delivery 20? prolonged labour + ? post partum cardiomyopathy</t>
  </si>
  <si>
    <t xml:space="preserve">has no abnormal body movement </t>
  </si>
  <si>
    <t>no motor deficit _x000D_
well dressed ,calm</t>
  </si>
  <si>
    <t xml:space="preserve">ID +EPILEPSY </t>
  </si>
  <si>
    <t>REFILL_x000D_
RTC3/12</t>
  </si>
  <si>
    <t xml:space="preserve">ID + Mixed seizure ((Myoclonus+ GTCS) On carbamazepine 200/400mg po BID, Risperidone 1mg po per day  </t>
  </si>
  <si>
    <t xml:space="preserve">he started to experianced the abnormal body movent frequency /3* per a week </t>
  </si>
  <si>
    <t xml:space="preserve">recurrent abnormal body movement </t>
  </si>
  <si>
    <t xml:space="preserve">re fill his medication with 60mg </t>
  </si>
  <si>
    <t>fair BP control and good glycemic contr</t>
  </si>
  <si>
    <t>HTN( for 6 yrs) + T2 DM( for 6 yrs); On MTF 1 gm BID, Glibenclamide 10 mg BID, Enalapril 10 mg Bid and Amlodipine 10 mg/day, HCT 25 mg po/d, Atorvastatin 20 mg po/d. NEUROBION 1 TAB PO/D, Amitriptyline 12.5 mg po/d</t>
  </si>
  <si>
    <t>tingling pain tip of fingers which is intermittent</t>
  </si>
  <si>
    <t>BP: 128/66    PR: 89_x000D_
Total cholesterol": 198   TGA: 95_x000D_
FBS: 122</t>
  </si>
  <si>
    <t xml:space="preserve">Fair bp controlled + prediabetics + ? PN </t>
  </si>
  <si>
    <t>Refill and advice on LSM  and serial FBS measurement_x000D_
Add meloxicam 15mg po PRN</t>
  </si>
  <si>
    <t>known hypertensive on amlodipine 5 mg PO daily and atenolol 50 mg PO daily</t>
  </si>
  <si>
    <t>BP_115/69_x000D_
pr 67</t>
  </si>
  <si>
    <t>refill and advise_x000D_
appointa fter 3 months</t>
  </si>
  <si>
    <t xml:space="preserve">no new ft of cld </t>
  </si>
  <si>
    <t xml:space="preserve">hbv sag pos </t>
  </si>
  <si>
    <t xml:space="preserve">check chronicity _x000D_
and follow accordingly </t>
  </si>
  <si>
    <t xml:space="preserve">HBV hbsag pos 6 mo back </t>
  </si>
  <si>
    <t xml:space="preserve">post thyroidectomy hypothyroidism+ known hypertensive on medication </t>
  </si>
  <si>
    <t xml:space="preserve">post thyroidectomy hypothyroidism + known hypertensive on medication </t>
  </si>
  <si>
    <t>WORSENING OF SOB WITH MILD ACTIVITY</t>
  </si>
  <si>
    <t>107 19 BP--102 / 73 37 SAO2--93% ON A.A</t>
  </si>
  <si>
    <t>Cirrhosis ( viral --HCV + Alcohol ) with ? HRS ?+ LT sided effusion + MODERATE  Anemia (9.4)</t>
  </si>
  <si>
    <t>COAGULATION PROFILE,SERUM ELECTROLITE</t>
  </si>
  <si>
    <t xml:space="preserve">Cirrhosis ( viral --HCV + Alcohol ) with ? HRS ?+ LT sided effusion + Anaemia ON Frusemide 40 mg po QOD + spironolactone 100 mg po / QOD  + Vitamin k + viral load  DISCONTINUED SPIRALACTONE  AND FRUSEMID FOR THE LAST 5 MONTHS_x000D_
_x000D_
_x000D_
LFT-313,AST-207, BUN-14,CR-1.2,HGA1C-4._x000D_
1_x000D_
ABD U/S --MOD ASCITES ASS WITH LIVER CIRRHOSIS _x000D_
CHEST X/RAY --MINIMAL LT PLURAL EFFUSION_x000D_
_x000D_
</t>
  </si>
  <si>
    <t>LGIF with chills, productive cough whitish sputum, Shortness of breath with ordinary activities. bilateral leg swelling 2 weeks</t>
  </si>
  <si>
    <t>BP_13/63, 130/80, 110/70_x000D_
pr78_x000D_
FBS- 400, 450</t>
  </si>
  <si>
    <t>poor glycemic contrl + ? CAP</t>
  </si>
  <si>
    <t xml:space="preserve">BP - 120 /80 mmhg </t>
  </si>
  <si>
    <t xml:space="preserve">known hypertensive + dyslipidemia  </t>
  </si>
  <si>
    <t>MDD sec to GMC</t>
  </si>
  <si>
    <t xml:space="preserve">known hypertensive + dyslipidemia  + dyspepsia secondary to ? </t>
  </si>
  <si>
    <t>left sided neck, shoulder and extremity pain which is tingling in type associated with numbness in the same side</t>
  </si>
  <si>
    <t>bp: 116/74   PR: 76</t>
  </si>
  <si>
    <t>chronic allergic nasopharyngitis +? Cervical spondylosis</t>
  </si>
  <si>
    <t>chronic allergic nasopharyngitis on pantoprazole 40mg po daily  and on follow up at ENT side</t>
  </si>
  <si>
    <t xml:space="preserve">BP: 148 / 73   PR: 96_x000D_
FBS: 80 - 210 mg/dl </t>
  </si>
  <si>
    <t>T1 DM (18 yrs) + HTN + Diabetic Nephropathy + ED On NPH 20/4, RI 4/2, Amlodipine 5 mg po/d, Lasix 40mg BID, Lisinopril 20 mg PO/day</t>
  </si>
  <si>
    <t xml:space="preserve">patient is not present [ his son is the attendant] </t>
  </si>
  <si>
    <t>p1: T2DM on NPH 36/24 IU BID, Atrovastatin 20 mg po daily_x000D_
P2. HTN on HCT 25 po daily ASA 81mg po daily and clopidogril 75 mg po daily_x000D_
 P3. Marked Degenerative spondylosis</t>
  </si>
  <si>
    <t>HTN + DM + Infectious blepharitis</t>
  </si>
  <si>
    <t xml:space="preserve">SWELLING AND PAIN THE RT KNEE DAYS </t>
  </si>
  <si>
    <t>70 16 BP-109 / 60_x000D_
MSS--MILD SWELLING OVER RT KNEE</t>
  </si>
  <si>
    <t xml:space="preserve">UNPROVOKED DVT (D/C FOLLOW UP)  +  ?? O.A </t>
  </si>
  <si>
    <t>INV (BSELINE) + LT KNEE X/RAY</t>
  </si>
  <si>
    <t>p1 unprovoked dvt on asa FOR OVER 3 YEARS and discontinues a year back</t>
  </si>
  <si>
    <t>PR-114 RR-18 BP- 125 / 84 T- 36, FBS- NOTRECORDED, CXR- LEFT MID LUNG ZONE WELL DEFINED ROUNDED OPACITY MEASURING 2.5X2.5CM, DDX- SPN</t>
  </si>
  <si>
    <t>T2 DM + SPN2?+ BRONCHECTASIS</t>
  </si>
  <si>
    <t>HRCT, H1AC, REFILL MEDS &amp; AFTER  2MONTHS</t>
  </si>
  <si>
    <t>P-1 TII DM P-2 Bronchectasis + LLL SOLITARY NODULE /RML MULTIPLE NODULES R/O METS + Acute exacerbation of bronchiectasis</t>
  </si>
  <si>
    <t>92 19 bp-126 / 89 t-36  fbs--132</t>
  </si>
  <si>
    <t>t1 dm(??conotrol)</t>
  </si>
  <si>
    <t>NPH 22/6 IU SC BID</t>
  </si>
  <si>
    <t>T1DM on NPH 22/6 IU SC BID</t>
  </si>
  <si>
    <t xml:space="preserve">difficulty in swallowing associated with fatigability </t>
  </si>
  <si>
    <t>BP: 130/83</t>
  </si>
  <si>
    <t xml:space="preserve">OFT, stool Ag, cbc_x000D_
link to ENT </t>
  </si>
  <si>
    <t xml:space="preserve">known HTN on telmisartan 40mg po daily, neurobin 1 tab po daily and folic acid 5 mg po daily </t>
  </si>
  <si>
    <t xml:space="preserve">he has improvement but had the same history a year back </t>
  </si>
  <si>
    <t xml:space="preserve">lung abscess </t>
  </si>
  <si>
    <t xml:space="preserve">link to senoir clinic </t>
  </si>
  <si>
    <t>Intermitant crampy abdominal pain of 1yr duration, intermitant vomiting of injested matter, epigasric discomfort, borboryngymi._x000D_
No fevere, night sweating, diarrhea or urinary complaint</t>
  </si>
  <si>
    <t>BP- 106/66, P- 73 regular_x000D_
slightly pale conj, NIS_x000D_
No LP_x000D_
clear chest_x000D_
JVP flat, no murmur_x000D_
Soft abd, no HSM</t>
  </si>
  <si>
    <t>the same +IP</t>
  </si>
  <si>
    <t>DO Stool exam, Stool H.pylori, RFT, Serum elec, TFT_x000D_
Metronidazole 500mg po TID for one week_x000D_
Pantoprazole 40mg po/d_x000D_
Ciprofloxacin 500mg po BID for 5days</t>
  </si>
  <si>
    <t>?IP + Dyspepsia 2o to ?PUD_x000D_
_x000D_
Abd U/S- Ovarian cyst_x000D_
CBC; Hg-9.6gm/dl</t>
  </si>
  <si>
    <t>Head pain since the stroke_x000D_
Lt ear pain</t>
  </si>
  <si>
    <t>BP- 109/69 P-71 regular_x000D_
Pin conj, NIS_x000D_
Clear chest_x000D_
JVP flat_x000D_
No pedal edema</t>
  </si>
  <si>
    <t>Continue the same mangment_x000D_
Ciprofloxacin otic_x000D_
Amitriptylin 25mg po/d noct</t>
  </si>
  <si>
    <t xml:space="preserve">p1 HTN (old hemorrhagic stroke)) + neurop pain+ dyslpidemia_x000D_
_x000D_
On_x000D_
irbisartan/ HCT (150/12.5) po od,_x000D_
 amlodpine 5 mg po od ,_x000D_
carbamazepiine (tegritol 200 mg po bid ),_x000D_
 astrovov 20 mg po od_x000D_
</t>
  </si>
  <si>
    <t>Chronic cough more than 1yr, wt loss, rt pleuretic chest pain, but denies aneroxia, fevere, night sweating_x000D_
Pain over the old LN area after each alcohol ingestion</t>
  </si>
  <si>
    <t>V/S stable_x000D_
Pic conj, NIS_x000D_
No LAP_x000D_
Clear chest</t>
  </si>
  <si>
    <t>The same + R/O HL</t>
  </si>
  <si>
    <t>DO CBC, CXR, ESR, Gene expert, LDH, TFT</t>
  </si>
  <si>
    <t>R/O PTB + Old treatment for TB LN of the Lt Neck + R/O HL</t>
  </si>
  <si>
    <t>bp 120 / 61 PR 70 fbs  not done</t>
  </si>
  <si>
    <t>Know Type 2 DM + PN on medication</t>
  </si>
  <si>
    <t>bp  135 / 76 PR 84 fbs 140-149</t>
  </si>
  <si>
    <t>fairly glycemic + well BP control</t>
  </si>
  <si>
    <t xml:space="preserve">see    mgt           </t>
  </si>
  <si>
    <t>bp 141 / 67 PR 94</t>
  </si>
  <si>
    <t xml:space="preserve">fbs -  108 - 121 - 145 - 132 - 160 -  173 _x000D_
 bp - 125/92 - 130/90 - </t>
  </si>
  <si>
    <t>P1=T1 DM P2= HTN on enalapril 5mg po every other day ON NPH 30\20 and RI 5/5 IU SC BID</t>
  </si>
  <si>
    <t>bp - 98 17 112 / 76</t>
  </si>
  <si>
    <t xml:space="preserve"> send cbc -</t>
  </si>
  <si>
    <t xml:space="preserve">bicytopenia 2 to ? ( hgb - 8.9 , plt - 129 ) 4 month  post partum </t>
  </si>
  <si>
    <t>bp  122 / 64 PR 71 FBS 127-154 Urea 6 Cr 0.6 CBC WNR HbA1c 7.6</t>
  </si>
  <si>
    <t xml:space="preserve">bp -  123/90 - 120/90 - 127/ 103 -  136/93 _x000D_
 fbs -  160 -  140 - 135 -  160 </t>
  </si>
  <si>
    <t xml:space="preserve">BP130/80      FBS - 140,145, 150 </t>
  </si>
  <si>
    <t>Problem List_x000D_
P=TII DM( for 15 yrs) + HTN(for ) on MTF 1GM PO BID , Daonil 10 mg po bid Enalapril 5 mg/d , Atrovastatin 20 mg po/d</t>
  </si>
  <si>
    <t>BP130/80      FBS - 140,145, 150  hgbA1c 9.74 cr 1.3</t>
  </si>
  <si>
    <t xml:space="preserve">bp -  139 / 92 pr - 73 _x000D_
ECHO= mild LVH, calcific aortic valve with mild to moderate AR and grade 2 LV diastolic dysfunction.  </t>
  </si>
  <si>
    <t xml:space="preserve">same  same + hhd </t>
  </si>
  <si>
    <t xml:space="preserve">see management - appt after 3 months - rmopd </t>
  </si>
  <si>
    <t>P1= TMNG on PTU 300mg po TI, propranol 40 mg po daily (follow up at surgical side) P2= HTN +enalapril 10 mg Po daily</t>
  </si>
  <si>
    <t>BP=120/80,110/70,PR=67</t>
  </si>
  <si>
    <t>Problem List_x000D_
HTN + clavicular fracture</t>
  </si>
  <si>
    <t>FBS - 95, 80, 110, 132</t>
  </si>
  <si>
    <t>T2DM on metformin 500MG po BID</t>
  </si>
  <si>
    <t>bp 113 / 74 PR 77 fbs 173-184</t>
  </si>
  <si>
    <t>T2DM - MTF 500mg po bid, Doanil 2.5 mg po/d &amp; Atrovastatin 20 mg po/d,</t>
  </si>
  <si>
    <t>B[P=132/62,PR=98</t>
  </si>
  <si>
    <t>refill the medication and advise her on diet and tell her to bring serial BP and FBS measurements for next follow up time and do FBS and HgA1C</t>
  </si>
  <si>
    <t>Problem List_x000D_
T2DM + HTN on metformin 1 gm po BID, Doanil 10 mg po BID, Enalapril 10 mg po BID, HCT 25 mg po/d, Atrovastatin 20 mg po/d, and ASA 81 mg po/d, AMT 25 MG PO/D</t>
  </si>
  <si>
    <t xml:space="preserve">BP-130/70 FBS 100, 93,70, 81         </t>
  </si>
  <si>
    <t>ADJUST AND REFILL MEDICATIONS</t>
  </si>
  <si>
    <t>P1=T2DM on metformin 1.5/1 gm po BID, doanil 10 mg po BID, atrovastatin 20 mg po/d P2= HTN enalapril 10 mg po BID, HCT 25 mg po/d, and ASA 81 mg po/d</t>
  </si>
  <si>
    <t>bp 127 / 71 PR 76  FBS 118</t>
  </si>
  <si>
    <t>no cough, no SOB, no edema, no visual problem, no back pain, no paresthasia, joint mobility good, good balance, good understanding, cooperative, no obesity, no stress, no psychosocial distress, good dietary habit, good hygien (brush tooth), adherent to medication, toileting good, good social interaction. remarks (no breast mass, no vaginal discharge)BP 120/70  mmHg</t>
  </si>
  <si>
    <t>ssalt restriction, be active, minim ize coffee, prevention of fall, vegitable and fruit diosh, legumes diush, use only liquid oil, get sun light exposutre, eat (banana, tomato, pottato for pottasium supplementation)</t>
  </si>
  <si>
    <t>MEDICA CHECK UP</t>
  </si>
  <si>
    <t>She is complaining burning sensation during urination ,urgency, frequency</t>
  </si>
  <si>
    <t>BP=115/70,PR= 72</t>
  </si>
  <si>
    <t>good BP CONTROL and fair glycemic control+ ?UTI</t>
  </si>
  <si>
    <t>refill the medication and advise on diet and tell her to bring serial BP   and FBS measurements for next follow up time and send FBS,HgA1C,CBC,U/A,RFT</t>
  </si>
  <si>
    <t>Problem List_x000D_
known type 2 dm(GOOD CONTROL) + HF 2o to G1 LV Diastolic dysfunction on medication + Simple Right renal cyst Bosniak-+ T2DM</t>
  </si>
  <si>
    <t>81 18 bp-160 / 80 home(120-140/80) 36 _x000D_
fbs=135-155</t>
  </si>
  <si>
    <t>t2dm(fair control) + htn(poor)</t>
  </si>
  <si>
    <t>MTF 500 mg po bid, Daonil 5 mg po bid,make  Enalapril 10/5 mg po bid</t>
  </si>
  <si>
    <t xml:space="preserve">BP  90/60 _x000D_
NO OTHER NEW FINDING </t>
  </si>
  <si>
    <t>Ascites 2ry to CLD 2ry to HEPATOMA</t>
  </si>
  <si>
    <t>DO RFT AND SERUM ELECTROLYTE</t>
  </si>
  <si>
    <t>bp 144 / 86 PR 76</t>
  </si>
  <si>
    <t>inx and see mgt</t>
  </si>
  <si>
    <t>P=HTN on enalapril 10 mg po BID , HCT 25 mg po/d, amlodipine 5 mg po/d and atrovastatin 20mg po daily</t>
  </si>
  <si>
    <t>no cough, no SOb, no edema, cataracvt on follow up, back paoinm, paresthasia (could't tolerate calcium intake gsstrites), joint mobility good (easily gave way left leg), good balance (no tinites), good understanding, cooperative, no obesity, nom styress, has psychosocial distress,  good dietary habit, adherent to medication, good hygien (brush tooth), toiletionmg good (squating problem), good social interaction. remarks (no b reast mass, no vaginal discharhge)BP 140/80 mmHg</t>
  </si>
  <si>
    <t>sleeps well, wal;king distyance good, muscle strength good,  emotional change (frustrate easily, get abset easil;y, worries too much), no memory loss, good judgement</t>
  </si>
  <si>
    <t>salt restriction, be active, m inimize coffee, prevention of fall, vegitable and fruit dish, legumes dish, use only liwquid oil, get adequate sun light, eat (banana, tomatto, pottato for pottasium supplementation)</t>
  </si>
  <si>
    <t xml:space="preserve">BP - 120/70 -  140/ 80 -  100/60 - </t>
  </si>
  <si>
    <t xml:space="preserve">FBS- SEND </t>
  </si>
  <si>
    <t xml:space="preserve">HTN + Dyslipidemia on amlodipine 10mg po daily and atrovastatin 20mg po daily +  ?DM </t>
  </si>
  <si>
    <t xml:space="preserve">COMPLAINS VERY HIGH OR VERY LOW BLOOD SUGAR MEASUREMENTS AND GLOBAL TYPE HEADACHE   </t>
  </si>
  <si>
    <t>BP - 140/80 FBS 115,, 341,294,68,</t>
  </si>
  <si>
    <t xml:space="preserve">pOORLY CONTROLLED T2DM </t>
  </si>
  <si>
    <t xml:space="preserve">DO CBC URINE ANALYSIS ,RFT </t>
  </si>
  <si>
    <t>She is complaining pain around anal area of  4 years duration</t>
  </si>
  <si>
    <t>BP=130/80,140/80,PR=78</t>
  </si>
  <si>
    <t>good BP CONTROL+ ? hemorroide</t>
  </si>
  <si>
    <t>refill the medication and advise on diet and tell her to bring serial BP measurements for next follow up time transfer her to  surgical unit for evaluation and management</t>
  </si>
  <si>
    <t>Problem List_x000D_
HTN + old stroke + PN; on ASA 81 mg po/day, enalapril 10 mg po bid, atrovastatin 40 mg po/day</t>
  </si>
  <si>
    <t xml:space="preserve">BP 135 / 89   PR 81 fbs 126-140  HBPM 120/70-140/80 </t>
  </si>
  <si>
    <t xml:space="preserve">T2DM + HTN - ON ENALAPRIL 10 MG PO BID , DAONIL - 5 MG PO BID MTF -1GM PO BID , ATORVASTATIN 20 MG PO / D AY,ASA 81MG PO DAY </t>
  </si>
  <si>
    <t>85 17 bp-130 / 70 36  fbs-130</t>
  </si>
  <si>
    <t>htn(GOOD CONTROL) +t2dm(GOOD CONTROL) +PN</t>
  </si>
  <si>
    <t>pr- 82 RR- 17 BP- 118 / 77 T- 36</t>
  </si>
  <si>
    <t>EFFUSIVE CONSTRICTIVW TB  PERICARDITIS + KNOWN RVI</t>
  </si>
  <si>
    <t xml:space="preserve">CBC, OFT, LINK TO OPTHA CLINIC, CONTINUE THE MGT </t>
  </si>
  <si>
    <t>p- HF 2RY TO effusive constrictive pericarditis PPTED BY CAP + TB Pericarditis( empirically) +known RVI ( ON HAART)+? on ANTI-TB(2 month), COTRIMOXAZOLE 960 MG PO/D, PREDINSOLON 60 MG PO/D, LASIX 20 MG PO/D, pyridoxine 25 mg po daily</t>
  </si>
  <si>
    <t>left flank pain of 1month duration</t>
  </si>
  <si>
    <t xml:space="preserve">stable_x000D_
last TFT=  TSH=0.02(L), FT3=7.05(H), FT4=22 _x000D_
ECHO: Rheumatic heart disease ( mild MR) with mild plumonary HTN, LVEF: 65 TAPSE: 24 PASP: 43 _x000D_
</t>
  </si>
  <si>
    <t>: THYROCARDIAC DISEASE vs RVHD</t>
  </si>
  <si>
    <t>refill_x000D_
send abd us update TFT</t>
  </si>
  <si>
    <t>P1: THYROCARDIAC DISEASE vs RVHD_x000D_
 P2: ?Gestational HTN P3: SEVERE PULMONARY HTN : on (PTU 100mg po tid, propranolol 40mg po BID, ASA 81mg po/d</t>
  </si>
  <si>
    <t>bP-140/90  _x000D_
NO OTHER POSITIVE FINDING</t>
  </si>
  <si>
    <t>no cough, no SOB, no edema, no visual problem evalutyed, back pain, paresthasia, joint mobility good, good balance, good understanding, cooperative, obesity, no stress, no psychosocoial distress, good dietary habit, good hygien (brush tooth), adherent to medication, toileting good , good siocial intderaction. remarks (no breast mass, no vaginal discharghe)BP 140/ 80 mmHg, FBS 175 mg/dl</t>
  </si>
  <si>
    <t>sleeps well, wal;king distance good, muscle strength good, no emotional chjange,, no memoryu loss, good judgement</t>
  </si>
  <si>
    <t>salt restriction, be active, minimize coffee, prevention of fall, vegitable and fruit dish, leghumes dish, use only liquid oil, get adequate sun light, foot care (hygien, wear loose shoe, becareful while cutting nails, keep moisturing lehggs with vaslin), keep candy in pockets</t>
  </si>
  <si>
    <t>diabetes, hypertension, dyslipidemia, osteoarthrites</t>
  </si>
  <si>
    <t xml:space="preserve">has left breast pain 1 month duration </t>
  </si>
  <si>
    <t>bp 120 / 77 PR 62</t>
  </si>
  <si>
    <t>BP=127/81,128/69.129/68,PR=74</t>
  </si>
  <si>
    <t>Problem List_x000D_
HTN on Amlodipine 10 mg d, HCT 25 mg d PN on Neurobin 1 tab po/d</t>
  </si>
  <si>
    <t xml:space="preserve">bp 118 / 64 PR 84  HBPM 120/70 -120/80 </t>
  </si>
  <si>
    <t xml:space="preserve">complains epigastric burning pain </t>
  </si>
  <si>
    <t>Bp-120/ 70 _x000D_
no other positive finding</t>
  </si>
  <si>
    <t>PR- 88 RR- 17 BP- 121 / 70 T-36, ECHO-ALL CHAMBERS ARE NORMAL, EFR-60%, GRADE -2 DIASTOLIC DYSFUNCTION</t>
  </si>
  <si>
    <t>OLG HEMORRHAGIC STROKE+ KNOWN HTN</t>
  </si>
  <si>
    <t>REFILL MEDS &amp; APPOINT AFTER 4MONTHS</t>
  </si>
  <si>
    <t>complains epigastric burning pain , urinary urgency , easy fatigablity</t>
  </si>
  <si>
    <t>87 18 BP-112 / 87 36 FBS--??</t>
  </si>
  <si>
    <t>Type 1 DM(??CONTROL)</t>
  </si>
  <si>
    <t>P1= Type 1 DM on NPH 24/14, RI 2/2</t>
  </si>
  <si>
    <t>B/p-- 140/93 , Fibro scan --6.1 KPA( mild fibrosis )  u/sound of abdomen -- hepatosplenomegaly .</t>
  </si>
  <si>
    <t xml:space="preserve">Low viremia with mild fibrosis </t>
  </si>
  <si>
    <t>see 8 months for repeat viral load .</t>
  </si>
  <si>
    <t>01 year back Viral load= 325 IU/ml Previous Ix 03 months back= AST=59, ALT= 94, Bil-T= 0.2, Bil-D= 0.1, HgA1c=6.3%, Platelate= 202k Updated Lab (Oct, 2023 GC) Viral load= 18,700 IU/ml Plasma Copies= 121,550 COPIES/ml LOG10= 4.27 C.High LOG10/ml AST= 33, ALT= 70, T Bil= 0.59, D Bil= 0.19 CBC- WBC= 10.49k, N= 62.2%, L= 26.6%, Hg= 16.7, MCV= 87.3, PLT= 197k Fibroscan= Degree of fibrosis in kpal= 4.9kpa. The degree of fibrosis is mild. Indication for initiation of treatment -Persistently high ALT (&gt; UNL) -Viral plasma copies = 121,550 copies/ml -sign of cirrhosis from fibroscan= mild degree of fbrosis (4.9kpal) -Age is above 30 (49 years) -Use of alcohol._x000D_
_x000D_
UPDATED INVX=TGC-213,355, 584  URIC ACID= 8.51</t>
  </si>
  <si>
    <t>1. HTN 2. Gouty arthritis, 3. Dyslipidemia 4. Chronic HBV 5. Prediabetic</t>
  </si>
  <si>
    <t>REFILL_x000D_
FINOFIBRATE 48MG PO/D</t>
  </si>
  <si>
    <t xml:space="preserve">1. HTN 2. Gouty arthritis, 3. Dyslipidemia 4. Chronic HBV 5. Prediabetic (HgA1c= 6.3%) (Metabolic syndrome)._x000D_
_x000D_
 On Enalapril 5mg PO BID, Amlodipine 5mg PO daily, Atorvastatin 20mg PO daily, TDF 300mg PO daily </t>
  </si>
  <si>
    <t>PR-66 RR-17 BP- 103 / 58 T- 36</t>
  </si>
  <si>
    <t xml:space="preserve">RADICULOPATHY </t>
  </si>
  <si>
    <t>REFILL MEDS &amp; APPOINT AFTER 4 MONTHS</t>
  </si>
  <si>
    <t>Radiculopathy 2 to LS spondylosis with Lumbar disc desication, L4/L5 &amp; L5/S1 mild spinal canal &amp; bilateral neural foramen stenosis+ Chronic Viral Hepatitis (HBSAG=+VE); has follow up at neurosurgery currently Hepatitis B virus vilal load quantitative (on 21/03/2023)= Not detected</t>
  </si>
  <si>
    <t xml:space="preserve">--GENERALIZED TINGLING AND NUMBNESS OVER LEFT SIDE OF THE BODY 1 YR DURATION_x000D_
--COLD INTOLERANCE_x000D_
--TINNITIS </t>
  </si>
  <si>
    <t>BP-134/64  PR-73</t>
  </si>
  <si>
    <t>PN + VIT D INSUFICCENCY</t>
  </si>
  <si>
    <t>KNOWN PN + VIT D INSUFICCENCY LOST TO FOLLOW UP</t>
  </si>
  <si>
    <t>BP=130/70,147/70,FBS=85,86,90</t>
  </si>
  <si>
    <t>good BP and glycemic control control</t>
  </si>
  <si>
    <t>refill the medication and advise on diet and tell him to bring serial BP and FBS measurements</t>
  </si>
  <si>
    <t>Problem List_x000D_
T2DM on MTF 1000 mg AM/PM, Glibenclamide 10 mg Bid , enalapril 10 mg po BID, atrovastatin 20mg po day</t>
  </si>
  <si>
    <t>1 record of hypoglycemia</t>
  </si>
  <si>
    <t xml:space="preserve">fb s- 25 - </t>
  </si>
  <si>
    <t xml:space="preserve">send fbs                          </t>
  </si>
  <si>
    <t>type 2 dm Metformin 1.5 gm/ 1gm + glimipride 4 mg po daily - but taking ( mtf 1gm /500 mg po ) - ( glimipride  8 mg po  daily )?!!</t>
  </si>
  <si>
    <t xml:space="preserve">she has no cough </t>
  </si>
  <si>
    <t>V/S --WNL , chest  --clear .</t>
  </si>
  <si>
    <t>stable and  tolerated drug .</t>
  </si>
  <si>
    <t>Tenofovir 300 mg po /d + CXR.</t>
  </si>
  <si>
    <t xml:space="preserve">stable _x000D_
viral load= not detected </t>
  </si>
  <si>
    <t>stable and no HCC at present.</t>
  </si>
  <si>
    <t xml:space="preserve">Dx--chronic viral hepatitis ( HCV) with viral load of 3 437 430 IU /ml completed medication a year back and declared cured </t>
  </si>
  <si>
    <t>no cough, no SOB, no edema, no visual problem on follow up, no back pain, no paresthasia, joint mobility good, good balance 9tinites, no headache, no virtigo), good understanding,cooperative, no obesity, no stress, no psychosocial distress, good hygien (brush tooth), adherent to medication, toileting good, good social interaction. remarks (no breast mass, no vaginal discharge)FBS 157 mg/dl BP 120/80 mmHg</t>
  </si>
  <si>
    <t>salt restriction, be active, minimize coffee, prevention of gfall, vegitable and fruit dish legumes dish, use only liquiod oil, get adequate sun light, foot care (hygien, wear loose shoe , becareful while cuttinmg nail, keep moisturing lehgs with vaslin), keep candy in pockets</t>
  </si>
  <si>
    <t>PR- 61 RR- 18 BP- 96 / 63 T- 36, RESP- CLEAR&amp; RESONANCE</t>
  </si>
  <si>
    <t>IBD( CD) +RECTAL TUBULAR ADENOMA (RESECTED) + URTI</t>
  </si>
  <si>
    <t>ESR, CXR, DESCALATE  AZATHIOPRINE 100 MG PO/D, DEXTROMETHORPHAN 10ML PO TID.</t>
  </si>
  <si>
    <t>P- CHRONIC ACTIVE COLITIES ?(CD) + RECTAL TUBULAR ADENOMA (RESECTED) (BIOPSY PROVEN) RX: ON : -AZATHIOPRINE 150 MG PO/D</t>
  </si>
  <si>
    <t>92 18 BP-165 / 80 (HOME) 36</t>
  </si>
  <si>
    <t>DCMP + HTN  + HHD</t>
  </si>
  <si>
    <t>AMLODIPINE 10 MG PO D,SPIRELACTONE 12.5 MG PO D,FRUSEMIDE 20 MG PO D,METOPROLOL 25 MG PO D, SERIAL BP AT NEXT VISIT</t>
  </si>
  <si>
    <t>DCMP + HTN with HHD on AMLODIPINE 10 MG PO D,SPIRELACTONE 12.5 MG PO D,FRUSEMIDE 20 MG PO D,METOPROLOL 25 MG PO D,</t>
  </si>
  <si>
    <t>bilateral elbow pruritic rash</t>
  </si>
  <si>
    <t>stable   PR-128 RR-18 BP-135 / 88 T-36_x000D_
LIP- WNR_x000D_
BIL D- 0.24_x000D_
CIL-T= 0.69</t>
  </si>
  <si>
    <t>REFILL_x000D_
Clobetaso OINTMENT</t>
  </si>
  <si>
    <t>Dx---HPN + previous CVA ( Ischemic ) + COPD + OBS + Atopic dermatitis + AFB with fast Ventricular respons</t>
  </si>
  <si>
    <t>BP=130/90,152/90,160/100,FBS=145,153,165,195 mg/dl</t>
  </si>
  <si>
    <t>refill the medication and advise on diet and tell her to bring serial BP and fbs measurements for next follow up time do HgA1C</t>
  </si>
  <si>
    <t>Problem List_x000D_
T2DM on MTF 1000 mg po BID, Doanil 5 mg po daily p2: HTN on losartan 50 mg po daily, metoprolol 25 mg po daily, p3: dyslipidemia on atrovastatin 20 mg po daily p4: ? PN on AMT 25 mg po daily and neurobin 1 tab po daily</t>
  </si>
  <si>
    <t>has no ew complain</t>
  </si>
  <si>
    <t>bp 130/80 PR 88 fbs 140</t>
  </si>
  <si>
    <t>Known type 2dm + old ischemic stroke + HTN on medication</t>
  </si>
  <si>
    <t>work up ...............................</t>
  </si>
  <si>
    <t>MEDICAL FIT..........................</t>
  </si>
  <si>
    <t>she is not taking the drug B/C of  vomiting .and nausea . she has Rt sided flank pain and insomnia.</t>
  </si>
  <si>
    <t>B/*P-- 130/80 , unremarkable on P/E..</t>
  </si>
  <si>
    <t>Functional disease / anxious.</t>
  </si>
  <si>
    <t xml:space="preserve">CT scan  of the abdomen </t>
  </si>
  <si>
    <t xml:space="preserve">no cough, no SOB, no edema, no visual problem (glacoma on follow up), no back  pain,  paresthasia, joint mobility good (left knee swelling, tender, hot , )good balance , good understanding, cooperative, understanding, obesity, no stress, no psychosocial; distyress, good hygien (brush tooth), adherent to medication, toileting (squating problem), good social interaction. remarks (no breast mass, no vaginal disc harge)BP 80/ 60 mmHg </t>
  </si>
  <si>
    <t>sleeps well, walkkin g distance good, muscle strength good, no emotional change, no memory  loss, good judgement</t>
  </si>
  <si>
    <t>oligo arthrites + hypotension (no sepsis)</t>
  </si>
  <si>
    <t>salt restriction, be active, minimize coffee, prevention of fall, vegitable ansd friet dish, legumes dish, use only liquid oil, get adequate sun light, eat (bananma, tom ato, potato for pottasium supplementation)</t>
  </si>
  <si>
    <t xml:space="preserve">hypertension disease, dyslipidemia </t>
  </si>
  <si>
    <t xml:space="preserve">FB S-  247 -  217 - 237 -  254 -  173 -  199 -  150 -  210 -  230 -  162 _x000D_
 BP -  133/83 - 130/90 - 110/70 -  140/70 -  </t>
  </si>
  <si>
    <t xml:space="preserve">MTF - 1GM PO/500 MG PO BID , GLIMCLAMIDE 5 MG PO BID  REFILL OTHERS _x000D_
-   APPT AFTER 1 MONTH - RMOPD </t>
  </si>
  <si>
    <t>HTN on AMLODIPIN 10 MG PO DAILY , HCT 25 MG PO DAILY , ATROVASTATIN 20 MG PO DAILY  P2. DM on metformin 500 mg po BID P3:P: Bilateral knee OA ON MELOXICUM 15 MG PO BID &amp; has follow up at Ortho side</t>
  </si>
  <si>
    <t>last HBV DNA --10140IU/ml(3months back)_x000D_
RFT- CR- 0.3 BUN-18</t>
  </si>
  <si>
    <t>UPDATE VL and ABD US</t>
  </si>
  <si>
    <t>chronic viral hepatitis ( HBV ) with compensated cirrhosis ( splenomegaly)</t>
  </si>
  <si>
    <t>PR-92 RR-18 BP- 138 / 96 T-36, FBS- NOT RECORDED</t>
  </si>
  <si>
    <t>T2 DM+ NSTEMI+ HTN</t>
  </si>
  <si>
    <t>REFILL MEDS &amp; APPOINT AFTER 1 MONTH</t>
  </si>
  <si>
    <t>P- Known type 2 DM P2: Known hypertensive P3: NSTEMI, He is on MTF500 MG PO BID, enalapril 5 mg po BID, ASA 81 MG PO/D, CLOPEDOGRIL 75 MG PO/D,ATROVASTAT 80 MG PO/D, METOPROLOL 25 MG PO BID</t>
  </si>
  <si>
    <t>bP- 120/70 _x000D_
NO OTHER POSTIVE FINDING</t>
  </si>
  <si>
    <t xml:space="preserve">PN + +HTN ONM LSDM + DYSLIPIDEMIA </t>
  </si>
  <si>
    <t xml:space="preserve">DO LIPID PROFILE </t>
  </si>
  <si>
    <t xml:space="preserve">PN + +HTN ONM LSDM + DYSLIPIDEMIA ON ATROVASTATIN- 20 M GPO DAILY + C5-C6 Osteophyte Lesion + L4/L5 Disc bulge with mild to moderate foraminal stenosis </t>
  </si>
  <si>
    <t>67 17 BP-150 / 105 (130-140/90 )</t>
  </si>
  <si>
    <t>ENALAPRIL 10 MG PO BID,ASPRIN 81 MG PO DAILY,ATROVATATIN 20 MG PO DAILY,ADD AMLODIPINE 5 MG PO DAILY</t>
  </si>
  <si>
    <t xml:space="preserve">no cough, no SOB, no edema, no visyal problem evaluted, no back pain, no paresthasia, joint mobility good, good balance, good understanmding,cooperative, no obesity, nbo stress, no psychosocial distress, good hygien (brush tooth), adherent to medication, toileting good, good social interaction. remarks (no breast mass, no vaginal discharge)FBS 145 mg/dl BP 130/70 mmHg </t>
  </si>
  <si>
    <t>sleeps well, walking distance good, muscle strength good, no emotional chanmge,no memory loss, good judgement</t>
  </si>
  <si>
    <t>salt restriction, be active, minim ize coffee, prevention of fall, vegitable and fruit dish, legumes dish, get adequate sun light, foot care 9hygien, wear loose shoe, becareful while cutting nails, keep moisturing legs with vaslin), keep candy in pocket</t>
  </si>
  <si>
    <t xml:space="preserve">diabetes disease, hypertensuion </t>
  </si>
  <si>
    <t xml:space="preserve">has cough and sob of 1 week </t>
  </si>
  <si>
    <t>bp 140 / 77  PR 88  FBS 90, 100,150</t>
  </si>
  <si>
    <t>well glycemic + bp control + A. Bronchitis +asthma</t>
  </si>
  <si>
    <t>P1=T2 DM NPH=40/28IU AM/PM P2= HTN Nifedipine 20mg BID, HCT 25 mg/day ASA 81mg/day and Atrovastatin 20 mg/day</t>
  </si>
  <si>
    <t>P1- DM (7 years) P2- RVI On HAART for 3 years P3- MB Anemia (treated) P4-?P. Neuropathy on Metformin 1000 mg PO BID, Glibenclamide 5mg PO bid, amitriptyline 25mg po nocturnal</t>
  </si>
  <si>
    <t>she has dysurea .Insomnia.</t>
  </si>
  <si>
    <t>V/S --WNL , U/A--- many WBC ,nitrites positive .</t>
  </si>
  <si>
    <t xml:space="preserve">Unresolved cystitis </t>
  </si>
  <si>
    <t>urine culture and sensitivity + bromazepam .</t>
  </si>
  <si>
    <t>A case of  CIDP on Azathioprine  with residual motor weakness ( lower extremities ) .</t>
  </si>
  <si>
    <t>BP=125/70,PR=85,FBS=118,130,165 mg/dl</t>
  </si>
  <si>
    <t>Problem List_x000D_
1. DM on NPH 26/16 IU SC BID , MTF 1000mg Bid, Dapagliflozin 10 mg d 2. HTN on Combisar (Amlodipine/Valsartan) (5/160 mg) d, ASA 81 mg d, Atorvastatin 40 mg d</t>
  </si>
  <si>
    <t>bp  126 / 81 PR 61 fbs 75  RBS 108</t>
  </si>
  <si>
    <t>HTN ON AMLODIPIN 5 MG PO DAY</t>
  </si>
  <si>
    <t>no cough, no SOB, no edema, no visual problem evaluted, no backl pain, no paresthasia, joint mobility good, good balance, good understanding, cooperative, no obesity, no stress, no psychosocial distress, good hygien (brush tooth), no addiction, adherent to medfication,toileting good, good social intersaction. remarks (no breast mass, no vaginal discharge)weist circumferance 70 cm / height 150 cm = 0.46 pt has no visceral obesity,. FBS 105 mg/dl</t>
  </si>
  <si>
    <t xml:space="preserve">sleeps ell, walking distance good , muscle strength good, no emotional change, no memory loss, good judgement </t>
  </si>
  <si>
    <t>salt restriction, be active, minimize coffee, prevention of fall, vegitable and fruit dish, legume dish,get adequate sun luighjt, use only liquid oil, foot catre (hygien, wear loose shoe, becatreful whiled cutting nails, keep moisturizing legs with vcaslin), keep candy in pockets</t>
  </si>
  <si>
    <t>HE HAS FORGETFULLNESS , EASY FATIGABILITY, SLEEP DISTURBANCE</t>
  </si>
  <si>
    <t>PR- 87 RR- 18 BP- 93 / 67 T-  36 , ABDO- MSS- NO EDEMA</t>
  </si>
  <si>
    <t>CBC, ELECTROLYTE, LFT, CONTINUE THE MGT</t>
  </si>
  <si>
    <t>P- Acute decompensated CLD (ACITES ,GRADE II HEPATIC ENCEPAHLOPATHY ) 2 RY TO ?CHRONIC VIRAL HEPTATIES (HEP C) VS ALD PRECIPITATED BY ?+ severe hypoalbuminemia On spironolactone 150 mg po/d lasix 80 mg po daily, lactulose 15ml QID- sofosbuvir (400mg+ velpatasvir 100mg ) PO once daily</t>
  </si>
  <si>
    <t xml:space="preserve">COLONOSCOPY - DONE 1/15/ 2024 - ? IBD -Crohns disease ,_x000D_
 colon biopsy -  17/1 /24 - chrnic activie colitis in favor of IBD  _x000D_
-Abd. u/s= there is a long segment of bowel thickening apersstaltic. there is intra luminar mass attached to the posterior wall measures 2x3 cm , there is free fluid= intra bowel loop mass/colitis_x000D_
_x000D_
 -  ESR -  04 ,  LFT - AST-26 , ALT -26 , ALP - 104 _x000D_
RFT - CR - 1, BUN - 17 , HBSAG&amp; HCV  -  NEG , </t>
  </si>
  <si>
    <t xml:space="preserve">IBD                        </t>
  </si>
  <si>
    <t xml:space="preserve">UPDATE CBC  THEN LINK TO GI SENIOR FOR FOLLOW UP </t>
  </si>
  <si>
    <t xml:space="preserve">LINKED FROM AEOPD - AFTER PRESNTEING WITH  BLOODY VOMITING AND LOW ABDOMINAL PAIN &gt; AND CRAMPY ABDOMINAL PAIN   </t>
  </si>
  <si>
    <t>has right shoulder pain of &gt; 3 month</t>
  </si>
  <si>
    <t xml:space="preserve">bp  128 / 91 PR 66 </t>
  </si>
  <si>
    <t>well bp control + same</t>
  </si>
  <si>
    <t>see mgt + right shoulder MRI</t>
  </si>
  <si>
    <t>Well controlled HTN + LBP 2ry of OA + lumbar spondylosis</t>
  </si>
  <si>
    <t xml:space="preserve">CLBP 2RY TO ? LUMBAR DISC HERNIATION + vitamin D deficiency </t>
  </si>
  <si>
    <t xml:space="preserve">vitamin d megadose , collect investigation </t>
  </si>
  <si>
    <t>CLBP 2RY TO ? LUMBAR DISC HERNIATION</t>
  </si>
  <si>
    <t xml:space="preserve">no cough, no SOB, no edema, no visual problem evaluted, mild back pain, mild paresthasia,  joint mobil;ity good, good balance,good understanding, cooperative, no obesity, no stress, no psychosocial doistress, good dietary habit, good hygienm (brush tooth), toileting good, good social interaction. remarks (no breast mass, no vaginal discharge), FBS 115 mg/dl, BP 120/ 70 mmHG </t>
  </si>
  <si>
    <t xml:space="preserve">started to have hand join t defornmity, crambs, skleeps well, walking distance good, muscle stytrngth good, no emotional change,no memory loss, good judgement </t>
  </si>
  <si>
    <t xml:space="preserve">joint deformity of hands </t>
  </si>
  <si>
    <t>salt restriction, be actiove, mionimize coffee, prevenmtion of fall,  vegitable and fruit dish, legum es dish, get adequate sun light, avoid stress</t>
  </si>
  <si>
    <t xml:space="preserve">bp 122 / 68   PR 88    FBS 94 </t>
  </si>
  <si>
    <t>BP=121/68,PR=63,FBS=86,112,136mg/dl</t>
  </si>
  <si>
    <t>refill the medication and advise on diet and tell him to bring serial FBS MEASUREMENTS FOR NEXT FOLLOW UP TIME AND TRANSFER TO ENT unit for evaluation and management</t>
  </si>
  <si>
    <t>Problem List_x000D_
Type 1 DM on NPH= 44/24 IU IU SC BID</t>
  </si>
  <si>
    <t xml:space="preserve">PR- 92, RR- 18, BP- 120 / 80 T- 36, INR- 1.06  </t>
  </si>
  <si>
    <t>SUBTHERAPUTIC INR RANGE</t>
  </si>
  <si>
    <t>REPEAT INR, ESCALATE  WARFARINE 5 MG PO DAILY</t>
  </si>
  <si>
    <t>stable _x000D_
abd us- periportal fibrosis ddx chronic schistosomiasis, splenomegaly, ascites and cholelithiasis_x000D_
endoscopy = grade 03 esophageal varices with redwale sign._x000D_
LFT= WNR_x000D_
Alb -3.04_x000D_
cbc- wbc- 5.8 hgb- 11.9 plt- 231</t>
  </si>
  <si>
    <t>stable and mild anemia</t>
  </si>
  <si>
    <t xml:space="preserve">propranolol 40mg po/d_x000D_
lasix 20mg po bid spironolactone 50mg po/d </t>
  </si>
  <si>
    <t>DX--Esophageal varices with episode of bleeding . cause periportal fibrosis ??? schistosomiasis + cholelithiasis</t>
  </si>
  <si>
    <t>77 17 BP--89 / 57 36  FBS--149,221</t>
  </si>
  <si>
    <t>MAKE mtf - 1000/500 mg po bid , daonil 5 mg po bid</t>
  </si>
  <si>
    <t>He had episode of diarrhea with bleeding  and he took prednisolone with which the diarrhea stopped .</t>
  </si>
  <si>
    <t>V/S-  WNL . PR-- there is minimal  discharge from the perianal wound.. FBS-- 94 , 94, 90 , 158 , 93 ,117 , 241 , 117, 93 , 353.</t>
  </si>
  <si>
    <t>Fair glycemia .</t>
  </si>
  <si>
    <t>Insulin  20/16 .</t>
  </si>
  <si>
    <t>bp=121/68,pr=94</t>
  </si>
  <si>
    <t>refill the medication and advise on  diet and tell her to bring serial BP measurements for next follow up time</t>
  </si>
  <si>
    <t>_x000D_
Problem List_x000D_
HTN with HHD on Enalapril 10 mg po BID &amp; Amlodipine 5 mg po/day</t>
  </si>
  <si>
    <t xml:space="preserve">59 17 112 / 72 36 </t>
  </si>
  <si>
    <t>Phenobarbitone on 200 mg BID FOR 3 MONTHS</t>
  </si>
  <si>
    <t>bp 104 / 77 fbs  135</t>
  </si>
  <si>
    <t>Known RVI ON HAART ( 16yrs) + post thyriodectomy + hypocalcemia</t>
  </si>
  <si>
    <t>Problem List_x000D_
Known RVI ON HAART ( 16yrs) + post thyriodectomy + hypocalcemia on calcium carbonate + vit d po daily total CA ++= 1.52(1.90-2.6) ca ion=0.76(1.10-1.35 mmol/l) tsh--4.59(0.27 --4.20 uiu/ml) free t3--3.24(2.8--7.1 pmol/lit) f t4--17.60(12--22 pmol/lit)</t>
  </si>
  <si>
    <t>no cough, no SOB, no edema, visual problem on follow up (retinopathy), back paion, crambs, no paresthasia, joint mobility good (no swelling but has knee joint creptation), good balance (light headedness), good understanding, cooperatibve , no obesity, no stress, no psychosocial distress, good dietary habit, good hygien (brush tooth), adherent to medication, toiletinmg good, good social interaction. remarks (no breast mass, no vaginal discharge)</t>
  </si>
  <si>
    <t xml:space="preserve">sleepd well, walking distance good, muscle strength good, no emotional change, no memory loss, good judgement </t>
  </si>
  <si>
    <t xml:space="preserve">good disease couerrse + osteoarthrites </t>
  </si>
  <si>
    <t>salt restriction, be acvtive, minimize coffee, prevention of fall, vegitable and fruit dish, legumes dish, use only liquid oil, get adequate sun light, foot care (hgien, wear loose shoe, becareful while cutting nails, keep moisturing legs with vaslin), keep candy in pockets</t>
  </si>
  <si>
    <t xml:space="preserve">BP-127/ 80 FBS 127 </t>
  </si>
  <si>
    <t xml:space="preserve">FAIRLY CONTROLLED TYPE 2 DM </t>
  </si>
  <si>
    <t xml:space="preserve">REFILL MEDICATION  AND ADVICE TO COME WITH SERIALS OF FBS </t>
  </si>
  <si>
    <t>Worsening of pedal edema and SOB</t>
  </si>
  <si>
    <t xml:space="preserve">sable -mss- g2 pitting edema_x000D_
_x000D_
ECG-Sinus Tachycardia, Biatrial Enlargement, Left Ventricular Hypertrophy, _x000D_
ECHO- CRVHD(moderate MR, and AR), moderate PHTN, DCMP(?POST VALVULAR) with moderate LV dysfunction (EF- 30-35%) </t>
  </si>
  <si>
    <t xml:space="preserve">HF 2 CRHD + OLD STROKE </t>
  </si>
  <si>
    <t>start enalapril 2.5mg po/d,  Frusemide 40 mg po TID + spironolactone 25 mg, carvedilol 12.5 mg po/ d .</t>
  </si>
  <si>
    <t>P1-HF 2 CRHD ( AS, AR ,MR ,TR ) previous cardioembolic stroke</t>
  </si>
  <si>
    <t>histoy of dyspepsia and fat intolerance</t>
  </si>
  <si>
    <t>BP-150/86  PR-95_x000D_
INV--TFT -NL</t>
  </si>
  <si>
    <t>symtomatic cholelithiasis +STAGE1 HTN</t>
  </si>
  <si>
    <t>AMLODIPINE 5 MG PO DAILY,LSM</t>
  </si>
  <si>
    <t>symtomatic cholelithiasis ON FOLLOW UP AT SURGICAL REFFERAL LINKED TO MEDICAL OPD FOR RAISED BP</t>
  </si>
  <si>
    <t>start enalapril 5mg po/d,  Frusemide 40 mg po TID + spironolactone 25 mg, carvedilol 12.5 mg po/ d .</t>
  </si>
  <si>
    <t xml:space="preserve">------- fbs 135 </t>
  </si>
  <si>
    <t>T1 DM; on NPH=20/12 AM/PM</t>
  </si>
  <si>
    <t>bp 114 / 63 PR 70</t>
  </si>
  <si>
    <t xml:space="preserve">see   mgt      </t>
  </si>
  <si>
    <t>HTN ON ENALAPRIL 10 MG PO BID + PN ON AMITRYPTYLLINE12.5 MG PO DAILY,</t>
  </si>
  <si>
    <t>BP- 140 /80 _x000D_
NO OTHER POSITIVE FINDING</t>
  </si>
  <si>
    <t>SIMPLE NODULAR GOITOR +HYPERTENSION</t>
  </si>
  <si>
    <t xml:space="preserve">no cough, no SOB, no edema, glacoma on follow up, back pain, paresthasia, creatinine (1 mg/dl), BP 140/80 mmHg CT scan done (bilateral periventricular white matter hyperintensioty , chronic small vessels ischemic change)FBS 160 mg/dl </t>
  </si>
  <si>
    <t>sleeps well, walking distance good, muscle strength weak, no emotional chanmge, no memory loss but has forgetfulness, good judgementy</t>
  </si>
  <si>
    <t xml:space="preserve">ischemic changes of th brain </t>
  </si>
  <si>
    <t>salt restriction, minimize coffee, prevention of fall, vegitable and fruit change,, legumes dish, use only liquid oil, avoid high proteinn diet (fish, beef), take enough fluid, no alcohol, avoid fried food, foot care</t>
  </si>
  <si>
    <t xml:space="preserve">hypertension, dyslipidemia, diabetes, CKD </t>
  </si>
  <si>
    <t>BP=116/56,PR=80 FBS=FBS=206 MG/DL</t>
  </si>
  <si>
    <t>refill the medication and advise on diet and tell her to bring serial FBS MEASUREMENTS for next follow up time</t>
  </si>
  <si>
    <t>Problem List_x000D_
P-1: known type one diabetic on isophane insulin on 46/26 IU SC BID</t>
  </si>
  <si>
    <t>bp 139 / 72 PR 79  fbs 107</t>
  </si>
  <si>
    <t xml:space="preserve">no cough, no SOBN, no edema, no visual problem, no back pain, no paresthasia, good self care , BP 130/70 mmHg </t>
  </si>
  <si>
    <t xml:space="preserve">sleeps well, walking distabnce, muscler strength, good, no emotional change, giood judgement </t>
  </si>
  <si>
    <t xml:space="preserve">uric acid requid </t>
  </si>
  <si>
    <t xml:space="preserve">hypertension, gout </t>
  </si>
  <si>
    <t xml:space="preserve">COMPLAINS CONSTIPATION </t>
  </si>
  <si>
    <t xml:space="preserve">REFILL MEDICATIONS  AND ADVICE </t>
  </si>
  <si>
    <t>BP - 151/74  ( HOME RECORD _x000D_
 ECG - Left Ventricular Hypertrophy</t>
  </si>
  <si>
    <t xml:space="preserve">SERIAL BP RECORD - 1 WEEK APPT </t>
  </si>
  <si>
    <t xml:space="preserve">KNOWN  HTN  patient on enalapril 5mg po daily for the past 3 years+ AMLODIPINE 5 MG PO DAILY </t>
  </si>
  <si>
    <t>B/P --147/95 . chest-- clear , MSS - wrists are hot and painful , the PIPJ are mildly hot and swollen , bilaterally .</t>
  </si>
  <si>
    <t xml:space="preserve">?  Rheumatoid arthritis </t>
  </si>
  <si>
    <t>prednisolone 30 mg po /d  + lab + X-ray.</t>
  </si>
  <si>
    <t xml:space="preserve">An elderly who has HPN and on medication.( Amlodipine ) . she has upper limb ( wrist. PIPJ ) pain and swelling with significant morning stiffness </t>
  </si>
  <si>
    <t>complains of burning type pain bil lower extremities which is more on the right, pain is aggravated by cold weather and weight bearing and improve with warming</t>
  </si>
  <si>
    <t xml:space="preserve">she has point tenderness on L3/4, L4/5 intervertebral spaces _x000D_
no sensory or motor deficient _x000D_
</t>
  </si>
  <si>
    <t>low back pain  R/O radiculopathy + rt renal simple cyst</t>
  </si>
  <si>
    <t>lumbo sacral x ray, vitamin D</t>
  </si>
  <si>
    <t xml:space="preserve">P Back pain 2ry to ? </t>
  </si>
  <si>
    <t xml:space="preserve">no cough, no SOB, no edema, no visual problem, no back pain, no paresthassia, good self care FBS 139 mg/dl </t>
  </si>
  <si>
    <t>sleeps well, walking distance good,muscle strength good, no em otional chanmge, no memory loss, good judgemenmt</t>
  </si>
  <si>
    <t>salt restriction, be actiove, minimize coffee, vegitable, fruirt dish, legumes dish,get adequate sun light, prevention of fall, foot care (hygien, wear loose shoe, becareful while cutting)</t>
  </si>
  <si>
    <t>89 18 BP-173 / 103 T-36 FBS-180 MG/DL</t>
  </si>
  <si>
    <t>TIIDM + D.NEUROPATHY +NEWLY DIAGNOSED HTN +DISPEPSIA</t>
  </si>
  <si>
    <t>NPH 46 / 34 IU SC BID , MTF 500mg d , Amitriptyline 25mg/day,ADD ENALAPRIL 5 MG PO DAILY,LSM_x000D_
ECG,OMEPRAZOLE 20 MG PO BID,NEUROBIN 1 TAB PO DAILY</t>
  </si>
  <si>
    <t>TIIDM On NPH 46 / 34 IU SC BID , MTF 500mg d ,+ PN on Amitriptyline 25mg/day,</t>
  </si>
  <si>
    <t>complain of dental pain</t>
  </si>
  <si>
    <t>VS BP 110/7 0P R88 RR 20</t>
  </si>
  <si>
    <t>giningiviates...</t>
  </si>
  <si>
    <t>work up...................</t>
  </si>
  <si>
    <t>BP=140/80,PR=98,FBS=133,132mg/dl</t>
  </si>
  <si>
    <t>poor BP CONTROL and fair glycemic control</t>
  </si>
  <si>
    <t>Problem List_x000D_
T2DM + HTN on metformin 500 mg po bid, Glibenclamide 5 mg po BID, Amlodipine 10 mg po daily, Enalapril 10 mg po BID</t>
  </si>
  <si>
    <t>BP=120/70,130/80,PR70</t>
  </si>
  <si>
    <t>refill the medication and advise  on diet and tell her to bring serial BP measurements for next follow up time</t>
  </si>
  <si>
    <t>Problem List_x000D_
HTN + dyslipidemia + Moderate fatty liver + Calcaneal spur on enalapril 10 mg po bid amlodipine 10 mg po/day, atrovastatin 40 mg po/day</t>
  </si>
  <si>
    <t>BP=140/80,PR=95,FBS=114</t>
  </si>
  <si>
    <t>good glycemic control but poor BP control</t>
  </si>
  <si>
    <t>refil the medication and advise on diet and tell her to bring serial BP and FBS measurements for next follow up time</t>
  </si>
  <si>
    <t>Problem List_x000D_
P1. HTN ON Amlodipine 10mg/day and Enalapril 5mg BID P2. T2 DM On MTF 1gm BID, glimepiride 2 mg po/d atrovastatin 20 mg po/day</t>
  </si>
  <si>
    <t>V/S --WNL , chest-- clear , abdomen -- hyperactive bowel sound. . CBC - WNL , RFT and LFT --WNL , U/sound of abdomen -- irregular bowel loops wall .</t>
  </si>
  <si>
    <t xml:space="preserve">?  Ulcerative colitis + ? IBS </t>
  </si>
  <si>
    <t>He came for abdominal pain and diarrhea with no blood  since 3-4 months. No weight loss . No fever . He is insomniac .</t>
  </si>
  <si>
    <t>BP-169/98 PR--77</t>
  </si>
  <si>
    <t>hallux valgux ON FOLLOW UP AT ORTO LINKED FOR RAISED BP</t>
  </si>
  <si>
    <t xml:space="preserve">she has grade 2 bilateral led pitting swelling </t>
  </si>
  <si>
    <t>RT side Hemiparesis 2ry to I. Stroke + Essential hypertension</t>
  </si>
  <si>
    <t>Bacterial pneumonia</t>
  </si>
  <si>
    <t xml:space="preserve">he was taking antibiotic for pneumonia but currently he presented with the same complaint </t>
  </si>
  <si>
    <t xml:space="preserve">DRY COUGH &gt; 2 -3 DAYS , RUNNY NOSE AND </t>
  </si>
  <si>
    <t>FBS- 110 - 140 - 158 * _x000D_
 BP - 81  134 / 70</t>
  </si>
  <si>
    <t xml:space="preserve">known T2DM +?URTI  CURRENTLY ON NPH - 38/28 IU SC BID </t>
  </si>
  <si>
    <t xml:space="preserve">bleeding through nose for the last one week </t>
  </si>
  <si>
    <t>BP: 117 / 62_x000D_
INR: PT: 21.3    INR: 1.70</t>
  </si>
  <si>
    <t>Well controlled HTN + Low therapeutic INR +? Warfarin toxicity</t>
  </si>
  <si>
    <t xml:space="preserve">senior consulted, make Warfarin 2.5mg po every other day_x000D_
repeat INR </t>
  </si>
  <si>
    <t>p1: Known HTN on - Amlodipine 10mg po/day,   lasix 40mg po daily _x000D_
P2- 5th post op year after left mastectomy done for breast cancer on tamoxifen 20mg po daily ( on follow up at BLH) _x000D_
P3: RT leg DVT + PTE- warfarin 2.5 mg po 6x/wk,</t>
  </si>
  <si>
    <t xml:space="preserve">has dry cough no sob_x000D_
has knee and back pain _x000D_
no body swellinhg </t>
  </si>
  <si>
    <t xml:space="preserve">chest right basal crept _x000D_
no edema _x000D_
cotpp </t>
  </si>
  <si>
    <t xml:space="preserve">same ( with poor asth ctrl) </t>
  </si>
  <si>
    <t xml:space="preserve">echo refill _x000D_
short course pred _x000D_
NB had bilat PE _x000D_
before and rxed so update echo </t>
  </si>
  <si>
    <t>Corpulmonale 2nd ACO- asthma 30 yrs  + post-covid fibrosis + Chronic PTE ( was on anticoagulant till her last admission) + Dyslipidemia+PN + VIt D def on:-, Beclometasone MDI 200 mcg, 2 puffs bid, Salbutamol inh 2 puffs PRN , Atorvastatin 40 mg po/d, Pregabaline 75x2 lasix 40 po bid atrov 40 mg po od , , on home O2 therapy,beclo salb</t>
  </si>
  <si>
    <t>PR-92 RR-17 BP-123 / 78 T-36, FBS-100, S.CREATIN-0.9, PO4-2.7,Mg-1.9, TFT- WNR, HA1C- 5.4, T.C-163, HDL-29, TG-187, THYROID HISTOLOGY- FOLICULAR CARCINOMA</t>
  </si>
  <si>
    <t>WELL CONTROLLED T2 DM + HTN+ DYSLIPEDMIA+ POST THYRODECTOMY</t>
  </si>
  <si>
    <t>COMPLAINS SYNCOPAL ATHACK</t>
  </si>
  <si>
    <t>STABLE   PR-74 18 96 / 69 36_x000D_
_x000D_
ECHO DONE ON 22/01/2016EC=NON ISCHEIC DCP WITH SEVERELY REDUCED LV SYSTOLIC FUNCTION AND MODERATE SECONDARY MR WITH MILD TR AND MILD PUL HTN EF=25% TAPSE=15MM; IVC IS BORDERLINE</t>
  </si>
  <si>
    <t>DCMP+B.ASTHMA</t>
  </si>
  <si>
    <t xml:space="preserve">REFIL_x000D_
UPDATE  ELE,  ECG </t>
  </si>
  <si>
    <t xml:space="preserve">P=DCMP+B.ASTHMA_x000D_
_x000D_
 ON METOPROLOL 25 MG PO/DAY LASIX 40 MG PO BID, DIGOXINE 0.125MG PO/DAY ENALAPRIL 5 MG PO BID SPIRONOLACTONE 25 MG PO/DAY, SYMBICORT 1 PUFF BID, salbutamol 2 puff prn </t>
  </si>
  <si>
    <t xml:space="preserve">PR-113 RR-18 BP- 104 / 65 T- 36 </t>
  </si>
  <si>
    <t>PTE( TREATED)</t>
  </si>
  <si>
    <t xml:space="preserve">P1: Type 2DM on MTF 1000/500mg po BID </t>
  </si>
  <si>
    <t xml:space="preserve">INR 1.73 _x000D_
no otehr finding </t>
  </si>
  <si>
    <t xml:space="preserve">same below target INR </t>
  </si>
  <si>
    <t xml:space="preserve">inc warfarin </t>
  </si>
  <si>
    <t>p1 DVT unprovoked On warfarin 5/ 2.5( mon and thur)  mg po alternatively</t>
  </si>
  <si>
    <t>pt claims losarthan was discontinued at Samaritan medical centre due low bp</t>
  </si>
  <si>
    <t>bp=112 / 62 pr=103 rr=17</t>
  </si>
  <si>
    <t>HFrEF 2ry to IHD + Ischemic stroke + T2DM + HTN + A. Fibrillation</t>
  </si>
  <si>
    <t>dc losartan, Enalapril 5mg po/day, continue others</t>
  </si>
  <si>
    <t>HFrEF 2ry to IHD + Ischemic stroke + T2DM + HTN + A. Fibrillation( NPH 40/22 IU SC reg 10/8 BID -Metformin 1 GM PO BID , Lasix 40mg po bid -spironolactone 25mg po daily -losartan 50 mg po daily, bisoprolol 10mg PO/day -Atorvastatin 80mg/dl, dapagliflozin 5mg po daily, rivaroxaban 20mg po daily, ASA 81mg po daily)...hgba1c=9.2</t>
  </si>
  <si>
    <t xml:space="preserve">fatihggue_x000D_
 hiv neg _x000D_
no hx of dm htn_x000D_
was operated </t>
  </si>
  <si>
    <t xml:space="preserve">no abn findings </t>
  </si>
  <si>
    <t xml:space="preserve">provoked dvt rxed </t>
  </si>
  <si>
    <t xml:space="preserve">basic labs </t>
  </si>
  <si>
    <t>PR- 89 RR- 18 BP- 109 / 63 36, CBC- WNR</t>
  </si>
  <si>
    <t xml:space="preserve">RA- LDA                     </t>
  </si>
  <si>
    <t>ESR, LFT, DESCALATE PREDINSOLONE 5 MG PO/D,  REFILL MEDS &amp; APPOINT AFTER 3 MONTHS</t>
  </si>
  <si>
    <t>HE HAD VERTIGO NAIUSEA NAD VOMITING 10 DAYS BACK IT OCCURED SUDDENLY AND HE VISITED OUR HOSPITAL AND MRI DONE IT WAS UNREMARKABLE BY THEN HIS BP 174/74 HE WAS STARTED ON HCT 25 MG PO/DAY FOLLOW UP BP 130/80 2 DAYS BACK .CURRENTLY HE HAS NO NAUSEA OR VOMITING HE HAS VERTIGO OCCASIONALLY HE HAS NO BODY WEAKNESS NO SIGNS OF RECURRENCE</t>
  </si>
  <si>
    <t>MRI=UNREMARKABLE NO EVIDENCE OF ACUTE INFARCTION_x000D_
BP =134/80</t>
  </si>
  <si>
    <t>BP FAIR CONTROL</t>
  </si>
  <si>
    <t>HCT 25 MG PO/DAY_x000D_
EPLEY MANUVER_x000D_
DIPHENHYDRAMINATE 50 MG PO/DAY FOR 10 DAYS_x000D_
SEE HIM AFTER 1 WEEK</t>
  </si>
  <si>
    <t>p= HTN ON HCT 25 MG PO/DAY_x000D_
HE WAS TREATED FOR PROVOKED DVT AND DISCONTINUED 1 YEAR BACK</t>
  </si>
  <si>
    <t>stable _x000D_
left leg xray-left mid tibial and fibular solid periosteal reactivation and remodeling ddx- chronic osteomyelitis _x000D_
INR- 1.98</t>
  </si>
  <si>
    <t xml:space="preserve">Chronic left leg wound + DVT + osteomyelitis </t>
  </si>
  <si>
    <t>REFILL_x000D_
LINK TO ORTHOPEDICS</t>
  </si>
  <si>
    <t>Chronic left leg wound + DVT on warfarin warfarin 7.5 mg po/day</t>
  </si>
  <si>
    <t>currently presented with worsening of SOB, orthopenea, of two pillow,  PND nad GBS of two weeks. She also complains cough which is intermittent, headache, blurring of vision</t>
  </si>
  <si>
    <t>BP: 110/65    PR: 87_x000D_
CBC: WNR    _x000D_
INR; 2.07  _x000D_
 AST, ALT: WNR_x000D_
Total bilirubin: 3.96   direct bilirubin: 3.35_x000D_
CRP: 32.3</t>
  </si>
  <si>
    <t xml:space="preserve">CHF20 CRVHD ( MS,MR) ppted by? CAP r/o anemia + Hyperbilirubinemia 20? </t>
  </si>
  <si>
    <t xml:space="preserve">link to AEOPD for better management and possible admission_x000D_
</t>
  </si>
  <si>
    <t>a known cardiac patient (&gt;  5yrs ) on follow up and medication at Addis cardiac center with a dx of CHF 20 CRVHD ( MS, MR+MVR + TV Repair) patch plasty + LAA was done 2 years back on Lasix 80mg po TID, Aldactone 25mg po daily, betaloc 50mg po daily, HCT 12.5mg po daily, digoxin 0.125mg po daily, warfarin 2.5mg po daily</t>
  </si>
  <si>
    <t>PR- 75 RR- 18 111 / 70 36, INR- 1.89</t>
  </si>
  <si>
    <t>SPLENIC &amp; PRTAL VEIN THROMBOSIS</t>
  </si>
  <si>
    <t>HOLD WARFARINE &amp; START RIVAROXABAN 20 MG PO/D&amp; APPOINT AFTER 3 MONTHS</t>
  </si>
  <si>
    <t>SPLENIC AND PORTAL VEIN THROMBOSIS JAK 2 POSITVE ON WARFARIN 5 MG PO DAILY</t>
  </si>
  <si>
    <t>bp(HBM)=110-140/70-82    FBS=101-123MG/DL</t>
  </si>
  <si>
    <t>P- HTN past 10 years and P2- known DM for the past 01 year ON:- - MTF 1 g po bid -Glimiperide 2mg mg po/d -Atrovostatin 20 mg po/d -Amlodipine 5 mg po daiLy -Enalapril 5 mg po bid</t>
  </si>
  <si>
    <t xml:space="preserve">he is still complaining of slurring of speech of 15 days duration </t>
  </si>
  <si>
    <t xml:space="preserve">BP-152 / 93 mmHg </t>
  </si>
  <si>
    <t xml:space="preserve">Consult neurology side on Friday afternoon </t>
  </si>
  <si>
    <t>Known Epilepsy + ?Hemorrhagic Stroke(MRI Finding)</t>
  </si>
  <si>
    <t xml:space="preserve">BP----137/74_x000D_
PR----75_x000D_
FBS--- 150 mg/dl,135 mg/dl </t>
  </si>
  <si>
    <t>controlled hypertension + sub optimally controlled glycemia + CLBBB</t>
  </si>
  <si>
    <t xml:space="preserve">refill medication ,advise on serial fbs record ,escalate metformin if persistently &gt; 130 </t>
  </si>
  <si>
    <t xml:space="preserve">KNONWN HTN + ? HHD Candesartan 8mg PO daily and Bisoprolol fumarate 5mg PO daily P2= DM ON Metformin 500mg Po bid </t>
  </si>
  <si>
    <t>STABLE _x000D_
INR not updated</t>
  </si>
  <si>
    <t>refill_x000D_
update inr</t>
  </si>
  <si>
    <t>P- CRVHD (SEVER MS,MR, AR) + AFIB on warfarin (15mg po/d ) every other day furosemide 40 mg po daily, SPIRONOLACTONE 25 mg po daily, ENVAS 5 mg po bid, BZP 1.2M IU im monthly METOPROLOL 25 MG PO/DA</t>
  </si>
  <si>
    <t xml:space="preserve">FBS - 194- </t>
  </si>
  <si>
    <t>KNOWN DM +PN ON NPH 44\28 IU SC BID , MTF 1GM/500 MG PO BID , ATROVASATATIN 40 MG PO/D, AMT - 25 mg po/d</t>
  </si>
  <si>
    <t xml:space="preserve">suprapubic pain &amp; uterine pain of 15 days </t>
  </si>
  <si>
    <t xml:space="preserve">BP-126 / 74 mmHg </t>
  </si>
  <si>
    <t xml:space="preserve">fatigue improve_x000D_
bilateral leg discomfort _x000D_
no blood in the stool _x000D_
no vx discharge  </t>
  </si>
  <si>
    <t xml:space="preserve">cvs s  m at r sec, s m at llst and apex _x000D_
d p arteries palp _x000D_
us enalerged cervix and my oma </t>
  </si>
  <si>
    <t xml:space="preserve">same + IDA ( sec ? )_x000D_
myoma + cervical swelling sec ? + DVHD </t>
  </si>
  <si>
    <t xml:space="preserve">cont iron _x000D_
ppi _x000D_
echo ob gy consult _x000D_
reevlauate </t>
  </si>
  <si>
    <t xml:space="preserve">bp=117 / 65 pr=88 rr=19 t=36 </t>
  </si>
  <si>
    <t>P1=stroke (previous ischemic and hemmor) P2= HTN P3= Bronchial Asthma on amlodipine 5 mg po daily, HCT 25 ASA 81 atrovo 40MG PO DAILY,Beclometason puff 2 puff bid, salbutamol puff PRN</t>
  </si>
  <si>
    <t>Newly Diagnosed T2 DM</t>
  </si>
  <si>
    <t xml:space="preserve">dizziness, headache of 1 week </t>
  </si>
  <si>
    <t xml:space="preserve">BP-141 / 87 mmHg </t>
  </si>
  <si>
    <t xml:space="preserve">Raised BP + ?HTN </t>
  </si>
  <si>
    <t xml:space="preserve">Investigate &amp; serial BP measurement </t>
  </si>
  <si>
    <t>psoriasis on 6% SA + 45 gm clobetasol oint in 200ml paraffine 3 times weekly</t>
  </si>
  <si>
    <t>PR-103 RR-20 BP- 137 / 53 T- 36, FBS- NOT RECORDED</t>
  </si>
  <si>
    <t>T2- DM + HTN</t>
  </si>
  <si>
    <t>FBS, HA1C, REFILL MEDS &amp; APPOINT AFTER 3 MONTHS</t>
  </si>
  <si>
    <t>BP: 117/75       111/70    118/76    110/68</t>
  </si>
  <si>
    <t xml:space="preserve">headache on ibuprofen 400mg po PRN </t>
  </si>
  <si>
    <t xml:space="preserve">has bilateral ll buring with </t>
  </si>
  <si>
    <t xml:space="preserve">per per neurop sec to ? </t>
  </si>
  <si>
    <t xml:space="preserve">vit d as vdrl _x000D_
basic labs </t>
  </si>
  <si>
    <t xml:space="preserve">per neuropathy </t>
  </si>
  <si>
    <t>bp=122 / 65 pr=76 rr=19  HGA1C=6.7  LDL=147</t>
  </si>
  <si>
    <t>REFILL AND APPOINT 3 MONTHS WITH 24HOURS URINE PROTEIN</t>
  </si>
  <si>
    <t>RVI ON HAART+TYPE 2DM+HFrEF 2ry IHD _x000D_
ON NPH 16/10 iu, DAPA 10MG PO/D, metoprolol 25mg po/d, spironolactone 25mg po/d, -ENALAPRIL 5MG PO/D, , atrovastatin 40mg po daily,ASA 81mg po daily, carbamazepine 200mg po 1x, _x000D_
ECHO= IHD WITH EF=45%</t>
  </si>
  <si>
    <t xml:space="preserve">BP: 130 / 76_x000D_
FBS:? </t>
  </si>
  <si>
    <t>CBC, OFT, FBS, S/E, U/A</t>
  </si>
  <si>
    <t xml:space="preserve">T2DM( for 3 yrs) + HTN ( for 3 yrs); ON MTF 1GM PO BID, HCT 25 mg po/d &amp; enalapril 5 mg BID [ SHE TOOK ENALAPRIL 5MG PO DAILY] </t>
  </si>
  <si>
    <t xml:space="preserve">BP-152 / 79 mmHg </t>
  </si>
  <si>
    <t xml:space="preserve">Consult her on LSM </t>
  </si>
  <si>
    <t>Degenerative cervical spondylosis + known HTN on medication</t>
  </si>
  <si>
    <t>BP--111/72 _x000D_
PR--74</t>
  </si>
  <si>
    <t xml:space="preserve">post thyroidectomy hypothyroidism  + HTN + atria fibrillation + Incomplete LBBB </t>
  </si>
  <si>
    <t xml:space="preserve">update lipid profile, collect echocardiography result, decrease atorvastatin after result </t>
  </si>
  <si>
    <t xml:space="preserve">post thyroidectomy hypothyroidism  + HTN + atria fibrillation + Incomplete LBBB on levothyroxine 100 mcg po/ daily, Amlodipine 5mg po QD, Atorvastatin 80mg po QD_x000D_
ASA 81 mg po/day_x000D_
metoprolol tartrate 25 mg po /day_x000D_
asa and metoprolol given from alert after ecg </t>
  </si>
  <si>
    <t xml:space="preserve">no sizure _x000D_
no complaint </t>
  </si>
  <si>
    <t xml:space="preserve">bp is baove target </t>
  </si>
  <si>
    <t xml:space="preserve">refill _x000D_
home BP for week </t>
  </si>
  <si>
    <t>Abscess of lung or mediastinum</t>
  </si>
  <si>
    <t xml:space="preserve">he is not improved and see xray finding </t>
  </si>
  <si>
    <t xml:space="preserve">NO NEW COMPLAINT - NO ABM - BEING 3 MONTHS BACK </t>
  </si>
  <si>
    <t xml:space="preserve">NAD                               </t>
  </si>
  <si>
    <t>Seizure disorder on Phenytoin 50 mg TID +</t>
  </si>
  <si>
    <t>home measured v/s  bp-150/70 pr-79 pso2- 96%  atm _x000D_
PT- 23  INR- 1.93</t>
  </si>
  <si>
    <t xml:space="preserve">-HF 2ry to Ischemic cardiomyopathy + AF(target INR)+ HTN </t>
  </si>
  <si>
    <t xml:space="preserve">REFILL AND APPOINT AFTER 3MONTHS </t>
  </si>
  <si>
    <t>-HF 2ry to Ischemic cardiomyopathy + AF+ HTN _x000D_
_x000D_
 ON Lasix 40mg po daily 2. Metoprolol 25mg po BID 3. Enalapril 10mg po BID 4.WARFARIN 5MG PO DAILY 6. AMLODIPINE 5MG PO/DAY 7. SPIRONOLACTONE 25 MG PO/DAY</t>
  </si>
  <si>
    <t xml:space="preserve">lower abdominal pain and pain during urination </t>
  </si>
  <si>
    <t xml:space="preserve">BP: 140 / 65    PR:  54 _x000D_
abdominopelvic u/s: multiple small gall bladder cholesterol cyst ( bonsiak-I) _x000D_
                                 - Right renal cortical simple cyst_x000D_
                                 - circumferential urinary bladder wall thickening- DDX; chronic cysstitis, BOO ( clinical correlation) </t>
  </si>
  <si>
    <t>Fair bp control + bradycardia 20? drug induced + multiple small gall bladder cholesterol cyst ( bonsiak-I) + Right renal cortical simple cyst +  circumferential urinary bladder wall thickening- 20?  chronic cysstitis</t>
  </si>
  <si>
    <t xml:space="preserve">ASA 81 mg po daily, HCT 25mg po daily, amlodipine 10mg po daily,hold atenolol 25mg po daily, </t>
  </si>
  <si>
    <t xml:space="preserve">HTN + Uinilateral tremor 2ry to Parkinsonsim _x000D_
ON atenolol 25mg po daily, HCT 25mg po daily, ASA 81 mg po daily, Amlodipine 10mg po daily, carbidopa/levidopa 1/2 tab, </t>
  </si>
  <si>
    <t xml:space="preserve">FBS-65-233 mg/dl &amp; RBS-68-404 mg/dl </t>
  </si>
  <si>
    <t xml:space="preserve">Refill &amp; Advice her on LSM specially on diet </t>
  </si>
  <si>
    <t>P1=Known Type 1 DM ON NPH 26/16 IU BID</t>
  </si>
  <si>
    <t>STABLE  93 18 137 / 67 36</t>
  </si>
  <si>
    <t xml:space="preserve">Hypertension + Type 2 DM  + Focal seizure </t>
  </si>
  <si>
    <t>Hypertension for the last 1 year Type 2 DM for the last 6 years Focal seizure for the last 1 year _x000D_
ON;_x000D_
Enalapril 10mg po per day Sodium valporate 500mg PO BID, NPH 20/10 Phenytoin 100mg po per day Atorvastatin 40mg po per day, amlodipine 5mg PO daily, MTF 500mg PO DAILY</t>
  </si>
  <si>
    <t>PR- 75 RR- 19 BP- 110 / 74 T- 37, LFT- WNR, VIRAL LOAD- 73324, HBV COPIES- 104748</t>
  </si>
  <si>
    <t>CHRONIC HEP B INFECTION</t>
  </si>
  <si>
    <t>CBC, LFT, FIBRO SCAN, LINK HIM TO HEP OPD</t>
  </si>
  <si>
    <t xml:space="preserve">LDL= 73    FBS= 107 _x000D_
bp in target </t>
  </si>
  <si>
    <t>p1-htn lisnpo 5mg po od atrov 20 mg p</t>
  </si>
  <si>
    <t xml:space="preserve">refill all_x000D_
see her after 3 mo </t>
  </si>
  <si>
    <t xml:space="preserve">No new complain ,sent from surgical clinic for medical evaluation </t>
  </si>
  <si>
    <t>BP--120/80_x000D_
PR--83</t>
  </si>
  <si>
    <t>GERD + Big sliding hiatal hernia with cardial incompetency + post hemi thyroidectomy</t>
  </si>
  <si>
    <t xml:space="preserve">continue omeprazole ,consult senior for possible next management plan </t>
  </si>
  <si>
    <t xml:space="preserve">GERD P2- Big sliding hiatal hernia with cardial incompetency. P3= post hemi thyroidectomy/4 years_x000D_
on PPI for the past 4 yr _x000D_
she has follow up at surgical referral clinic </t>
  </si>
  <si>
    <t>VITAMIN D -  71 6</t>
  </si>
  <si>
    <t xml:space="preserve">HOLD VIT D SUPPL. - _x000D_
- APPT 1 MONTH FOR  MRC </t>
  </si>
  <si>
    <t>Newly diagnosed Stage 4 RVI(cd4- 110) + PCP+ Disseminated TB + PML +VITD deficiency (10.9) + DILI(resolved) on Anti TB RHZE 3tbs PO daily (continuation phase) Pyridoxine 25 mg po daily Cotrimoxazole 960mg po daily -VITD 50000IU PO weekly,</t>
  </si>
  <si>
    <t xml:space="preserve">Claims has improvement. pt claims she is from Nagele and wants follow up at Nagele or Hawasa hospital due to distance </t>
  </si>
  <si>
    <t>bp=103 / 73  pr=120 rr=19</t>
  </si>
  <si>
    <t>HFrEF 2ry tachycardia induced DCMP   ( EF 40%) +AFB.</t>
  </si>
  <si>
    <t>make metoprolol 75/50mg po bid, refill others</t>
  </si>
  <si>
    <t>HFrEF 2ry tachycardia induced DCMP   ( EF 40%) +AFB._x000D_
on -Metoprolol succinate 50 MG BID ,_x000D_
     - enalapril 2.5 mg po daily _x000D_
     -spironolactone 12.5 mg po/day_x000D_
     -Rivaraxoban 20mg PO daily</t>
  </si>
  <si>
    <t>BP: 110 / 66</t>
  </si>
  <si>
    <t xml:space="preserve">chronic back Pain 2o to ? + ?PN on pregabalin 75mg po dily and meloxicam 15mg po daily </t>
  </si>
  <si>
    <t xml:space="preserve">COUGH , SOB AND CHEST PAI &gt; 2-3 DAYS - ASSOCIATED , WITH NIGHT SWEATING AND LOA </t>
  </si>
  <si>
    <t>BP - 90/61</t>
  </si>
  <si>
    <t xml:space="preserve">SAME +/                        </t>
  </si>
  <si>
    <t xml:space="preserve">SEND CXR - CBC , ESR </t>
  </si>
  <si>
    <t xml:space="preserve">LINKED FROM ART - ? CAP </t>
  </si>
  <si>
    <t>known HTN W HHD</t>
  </si>
  <si>
    <t xml:space="preserve">no new finding but asking support letter </t>
  </si>
  <si>
    <t xml:space="preserve">bilat leg buring _x000D_
no otehr concern </t>
  </si>
  <si>
    <t xml:space="preserve">bp 137 / 72 _x000D_
no smbg </t>
  </si>
  <si>
    <t xml:space="preserve">same dkd + PN </t>
  </si>
  <si>
    <t xml:space="preserve">DM and HTN currently taking MTF 1g po bid glibenclamide 10 mg po bid _x000D_
hct 25 mg po od_x000D_
atrovo 40 mg po od_x000D_
nb prescription and what he is taking diffre </t>
  </si>
  <si>
    <t>STABLE _x000D_
LIP PROFILE= WNR  _x000D_
HGA1C= 9</t>
  </si>
  <si>
    <t xml:space="preserve">P-1 IHD P-2 HTN P-3 TYPE 2 DM _x000D_
</t>
  </si>
  <si>
    <t>REFILL _x000D_
ADVICE ON SMBG</t>
  </si>
  <si>
    <t>P-1 IHD P-2 HTN P-3 TYPE 2 DM _x000D_
_x000D_
ON -NPH 38/20 -METOPROLOL12.5MG PO BID -ENALAPRIL 5MG PO BID -SPIRONOLACTONE 25 MG PO/DAY -FRUSEMIDE 20MG PO BID -ASA 81 MG PO/DAY, Ateroz 20mg/d</t>
  </si>
  <si>
    <t xml:space="preserve">-no new compliant_x000D_
-pt already gives sample for VL and waiting result_x000D_
</t>
  </si>
  <si>
    <t>bp=108 / 74  pr=98 rr=17</t>
  </si>
  <si>
    <t>p1=CLD 2ndry to Chronic Viral Hepatitis ( Hepatitis C)</t>
  </si>
  <si>
    <t>appoint with VL result</t>
  </si>
  <si>
    <t>p1=CLD 2ndry to Chronic Viral Hepatitis ( Hepatitis C). He is on spironolactone 100mg po daily and lasix 40mg po daily, on salt free diet, sofosbuvir/velpatasovir400/100mg po daily for 12 weak( he took it for 3 months )</t>
  </si>
  <si>
    <t xml:space="preserve">Come with raised FBS otherwise he had no any complain </t>
  </si>
  <si>
    <t xml:space="preserve">BP: 161/92   PR: 122 _x000D_
FBS: 471 mg/dl </t>
  </si>
  <si>
    <t xml:space="preserve">poor bp control + poor glycemic control ? DKA + Old ischemic stroke </t>
  </si>
  <si>
    <t xml:space="preserve">cbc, OFT, HgA1c, u/a, </t>
  </si>
  <si>
    <t>P1: Known T2DM ( &gt; 20yrs) on On mixtard 30/15iu sc bid and on follow up at LKHC_x000D_
P2: HTN ( for &gt; 5yrs) on lisnopril 5mg po daily_x000D_
P3; Old ischemic stroke on ASA 81 mg po daily</t>
  </si>
  <si>
    <t>RIGHT UQ PAIN, RIGHT LOWER LEG PAIN, HEMATURIA &amp; DECREASE UOP</t>
  </si>
  <si>
    <t>PR- 78 RR- 17 BP- 115 / 68 T- 36, MSS- RIGHT TIBEAL BONE TENDERNESS, CXR- CARDIOMEGALLY, INR-1.1, ABD U/S- CHRONIC PVT WITH CAVERNESS TRNSFORMATION+SPLENOMEGALLY</t>
  </si>
  <si>
    <t>CHRONIC PVT+SPLENIMEGALLY+  BICYTOPENIA</t>
  </si>
  <si>
    <t>CBC, TRIPHASIC ABDOMINAL CT, APPOINT HIM AFTER 1 WEEK</t>
  </si>
  <si>
    <t>P- Bicytopenia 2 to ? + Chronic PVT 2 to ? + ? bronchitis</t>
  </si>
  <si>
    <t xml:space="preserve">swelling subsided but has pain on bilateral big toe </t>
  </si>
  <si>
    <t>BP--- 167/98 -176/87_x000D_
PR--- 70</t>
  </si>
  <si>
    <t xml:space="preserve">poorly controlled HTN + Arthritis </t>
  </si>
  <si>
    <t xml:space="preserve">send uric acid, increase amlodipine to 10 mg po/day, hold HCT , add enalapril 5 mg po/day </t>
  </si>
  <si>
    <t xml:space="preserve">hypertension + ? G.A _x000D_
 HCT 25 mg po/day_x000D_
amlodipine 5 mg po/day _x000D_
indomethacin 25 mg po/day </t>
  </si>
  <si>
    <t xml:space="preserve">She DC HCT b/ce she claims it made her sick </t>
  </si>
  <si>
    <t xml:space="preserve">Refill Enalapril </t>
  </si>
  <si>
    <t xml:space="preserve">Epigastric burnning pain associated with headache </t>
  </si>
  <si>
    <t xml:space="preserve">BP: 173 / 70_x000D_
FBS:? </t>
  </si>
  <si>
    <t>fbs, OFT, Lipid profile, s/e u/a, stool Ag</t>
  </si>
  <si>
    <t>HTN on amilodipine 10 PO daily and enalapril 10mg bid +  Diabetes on NPH 48/28IU, Metformin 500mg po BID</t>
  </si>
  <si>
    <t>Knee x-ray_unremarkable</t>
  </si>
  <si>
    <t xml:space="preserve">Add meloxicam </t>
  </si>
  <si>
    <t>Bilateral inguinal hernia + controlled TMNG on PTU+ Asymptomatic BPH</t>
  </si>
  <si>
    <t>work up.............</t>
  </si>
  <si>
    <t>medical.................</t>
  </si>
  <si>
    <t xml:space="preserve">Normal, SGOT-6,D.bil-0.41 &amp; T.bil-0.83            </t>
  </si>
  <si>
    <t xml:space="preserve">link her back to MRC </t>
  </si>
  <si>
    <t>P1-diss TB(?lung, meninges) on RHZE 3tabs(11days) po/d, pyridoxine 50mg po/d - Predinsolon 50mg po/day for 4 wks P2-?partially treated meningitis (treated)</t>
  </si>
  <si>
    <t xml:space="preserve">BP---134 / 74_x000D_
PR--- 100_x000D_
FBS---138-156, single record ( 223 mg/dl) ,post holiday </t>
  </si>
  <si>
    <t xml:space="preserve">sub optimally controlled glycemia + PN </t>
  </si>
  <si>
    <t xml:space="preserve">advise on diet adherence , on exercise , add neurobin </t>
  </si>
  <si>
    <t xml:space="preserve">TYPE 2 DM + HTN + DIABETIC NEUROPATHY_x000D_
ON NPH=22/18 Am/PM,_x000D_
 AMT 25  mg po/day_x000D_
 atorvastatin 20 mg po/day </t>
  </si>
  <si>
    <t xml:space="preserve">FBS-107-1111 mg/dl _x000D_
</t>
  </si>
  <si>
    <t>T2DM on  Metformin 850 mg po/d</t>
  </si>
  <si>
    <t xml:space="preserve">has 3 episodes of ABM over the past 1 month _x000D_
  he missed his appointment for the past 10 month ,he was given MRI request but not done </t>
  </si>
  <si>
    <t>BP---110/70_x000D_
PR--75</t>
  </si>
  <si>
    <t xml:space="preserve">poorly controlled seizure disorder( Landu Keffler syndrome) ? achondroplasia </t>
  </si>
  <si>
    <t xml:space="preserve">collect investigation result , link to MRC </t>
  </si>
  <si>
    <t>poorly controlled seizure disorder( Landu Keffler syndrome) ? achondroplasia EEG abnormal wake EEG due to presence of severe generalized delta range slowing Taking Valporate 200mg po TID phenobarbital 100mg po bid</t>
  </si>
  <si>
    <t xml:space="preserve">BP---117/78_x000D_
PR---78_x000D_
FT3---2.62. normal range _x000D_
FT4---0.99..Normal range </t>
  </si>
  <si>
    <t xml:space="preserve">controlled HTN + vit d deficiency + laryngeal polyp </t>
  </si>
  <si>
    <t xml:space="preserve">refil medication, calcidenk for 2 month ,appoint for 2 month </t>
  </si>
  <si>
    <t xml:space="preserve">Newly diagnosed HTN ? HHD + ? Laryngeal polyp + dyspepsia + vit d deficiency _x000D_
 ON Enalapril  5 mg po/day   ,Amlodipine 5 mg po/day _x000D_
vitamin d 50,000 iu po/wk for 2 month ( completed) </t>
  </si>
  <si>
    <t>sore throat of one week duration_x000D_
_x000D_
Excessive fatigue, Rt sided chest discomfort, SOB, night sweating, wt loss_x000D_
Pain on the RLQ abdomen of one yr duration-</t>
  </si>
  <si>
    <t>BP- 103/62, P 74 regular_x000D_
Pinc conj, NIS_x000D_
Clear chest_x000D_
JVP flat, no murmur_x000D_
Abdomen soft, no hsm</t>
  </si>
  <si>
    <t>the same + R/O Mild IBD</t>
  </si>
  <si>
    <t>CBC, U/A, RFT, ESR, CXR, Abd U/S</t>
  </si>
  <si>
    <t>Acute tonsilopharyngitis + PN + R/O PTB</t>
  </si>
  <si>
    <t xml:space="preserve">Has B. Asthma for the last 8yrs, has nasal polyp and asthma worsens with NSAID_x000D_
_x000D_
Has stuffy nose, vomiting of injested matter with small frank blood after the repeated cough. Has hx of dyspepsia but currently no epigastric pain. Has myalgia, arthralgia and runny nose of 3days duration_x000D_
_x000D_
Has bilateral breat pain of 2weeks duration, associated with menses, has family hx of breast ca(Her mother), otherwise no breast lumb_x000D_
_x000D_
</t>
  </si>
  <si>
    <t xml:space="preserve">BP- 117/77, p- 84 regular, _x000D_
Pinc conj, NIS, no sinus tenderness_x000D_
No breat lumb and tederness,  no LAP_x000D_
Clear chest_x000D_
</t>
  </si>
  <si>
    <t>the same + RUQ pain and  tenderness 20 to cholilithisis</t>
  </si>
  <si>
    <t>LFT, ESR, CBC, CXR_x000D_
Abd pelvic, Breat U/s_x000D_
Azithromycin 500mg po daily</t>
  </si>
  <si>
    <t>mastalgia 2o to ? + B. Asthma on SABA PRN  ppt by URTI</t>
  </si>
  <si>
    <t>Global type of moderate to severe intensity_x000D_
no fevere, N-V, htn Hx, Hx of Pulm Disease, no chest pain_x000D_
No family Hx of migrain</t>
  </si>
  <si>
    <t>BP- 153/80, P- 72 regular_x000D_
Pic conj, NIS_x000D_
Clear chest_x000D_
JVP flat_x000D_
no edela</t>
  </si>
  <si>
    <t>The same + ?Migrain HA</t>
  </si>
  <si>
    <t>Ibuprofen 400mg po PRN_x000D_
CBC, RFT, ECG, U/A, CXR</t>
  </si>
  <si>
    <t>Newly Dxsed Stage I HTN + HA 2o to ?</t>
  </si>
  <si>
    <t xml:space="preserve">BP-114-130/70-84 mmHg </t>
  </si>
  <si>
    <t>P1-HTN ON AMLODIPINE 5 MG PO DAILY + P2-1st yr after Total Thyroidectomy done for recurrent MNG on levothyroxine 25mcg po daily</t>
  </si>
  <si>
    <t xml:space="preserve">BP_120 / 84 mmHg </t>
  </si>
  <si>
    <t>HTN with HHD ( GRADE 1 DIASTOLIC DYSFUNCTION) + calcaneal spur</t>
  </si>
  <si>
    <t>fbs - 200  hga1c - 2 month back - HGA1C. 7.3_x000D_
bp - 86 18 150 / 79 ( 140 - 155/70-72 )</t>
  </si>
  <si>
    <t xml:space="preserve">glibenclamide 10 mg po bid _x000D_
- add hct - 25  mg po daily -advice on diet and rx adhenrece  appt - 1 month </t>
  </si>
  <si>
    <t>TYPE 2DM + p2 DYSLIPIDEMIA on metformin 1.5gm/1gm po bid, glibclamide 10 mg/5mg po bid , atrovastatin 40mg po 1x</t>
  </si>
  <si>
    <t xml:space="preserve">right upper abdominal pain of one week duration </t>
  </si>
  <si>
    <t>BP: 113/66    PR: 88</t>
  </si>
  <si>
    <t xml:space="preserve">FBS, OFT, U/A, Lipid profile, cbc, Viral markers, Hep B viral load, abdominal u/s </t>
  </si>
  <si>
    <t xml:space="preserve">p1: known T2DM ( 1yr0 on LSM_x000D_
P2: Hepatitis B positive patient </t>
  </si>
  <si>
    <t xml:space="preserve">FBS-130-153 mg/dl </t>
  </si>
  <si>
    <t xml:space="preserve">P=T2 DM ( for 3 yrs ) on metformin 850 mg po bid &amp;  Glibenclamide 5mg po/d </t>
  </si>
  <si>
    <t xml:space="preserve">he was admitted  to shambu hospital 2 weeks  for sob and easyfatigability - he was on lasix 40 mg po daily spirolactone 12.5 mg po daily , digoxine 0,125 po daily , and therapuetic tap was done ( 6 lit  ) </t>
  </si>
  <si>
    <t xml:space="preserve">bp - 100 /74  pr - 83 _x000D_
 ABD- DISTENDED ABDOMEN </t>
  </si>
  <si>
    <t>class 4 stage CHF 2 TO TO EBSTEIN ANOMALIES WITH RT SYSTOLIC DYSFUNCTION AND BPH+ bilateral varicose vein +?ALD  +HRS ?</t>
  </si>
  <si>
    <t xml:space="preserve">UPDATE INX AND  CONSULT SENIOR _x000D_
CBC , SE ,  LFT , RFT ,ALB , </t>
  </si>
  <si>
    <t>HF SECONDARY TO EBSTEIN ANOMALIES WITH RT SYSTOLIC DYSFUNCTION AND BPH+ bilateral varicose vein ON LASIX 40 MG PO TID, AND ALDACTONE 25 MG PO Daily, metoprolol 12.5 mg po/d</t>
  </si>
  <si>
    <t>BP_115/75, 150/90, 130/90, 147/89_x000D_
pr 78_x000D_
FBS 115, 125, 130</t>
  </si>
  <si>
    <t>She hasnt started taking metformin due to preference_x000D_
advise on LSM_x000D_
Amlodipine 10 mg po daily_x000D_
Appoint after 3 months</t>
  </si>
  <si>
    <t>DM + HTN + PN on metformin 500 mg po daily, enalapril 5 mg po BID, HCT 25 mg po/d, amitriptyline 25 mg po/d, neurobin 1 tab po/d , AMLODIPNE 5 MG PO/D_x000D_
She hasn;t  started taking Metformin</t>
  </si>
  <si>
    <t xml:space="preserve">BP_100-140/80-90 mmHg  &amp; FBS_ 100-150 mg/dl </t>
  </si>
  <si>
    <t>P=T2 DM + HTN; ON MTF 1000/500 MG PO BID, Losartan 50 mg po/d &amp; HCT12.5 mg po/d</t>
  </si>
  <si>
    <t>BP_127/68, 128/78_x000D_
pr 78_x000D_
FBS 124</t>
  </si>
  <si>
    <t>refill and advise_x000D_
appoint after 3months</t>
  </si>
  <si>
    <t>well controlled HTN + T2 DM + asthma</t>
  </si>
  <si>
    <t>BP     142 / 65       PR 72</t>
  </si>
  <si>
    <t>Post nephrectomy 5 months here in Yekatit secondary to obstructive nephropathy multiple stone Hypertension for the last 10 years on IHD EF 45 % amlodipine 10mg frusemide 80mg po BID ASA 81 atrovastaine 20 atenolo;l 50mg po per day_x000D_
 creatinine 1.5 HGB 15 Urinalysis blood +1 solitary kidney because of nephrectomy_x000D_
 ECG  LBBB and long QT syndrome</t>
  </si>
  <si>
    <t>Post nephrectomy 5 months here in yekatit secondary to obstructive nephropathy multiple stone Hypertension for the last 10 years on IHD EF 45 % amlodipine 10mg frusemisde 80mg po BID ASA 81 atrovastaine 20 atenolo;l 50mg po per day</t>
  </si>
  <si>
    <t xml:space="preserve">epigastric pain &amp; dizziness </t>
  </si>
  <si>
    <t xml:space="preserve">BP-134 / 84 mmHg &amp; FBS-54-237 mg/dl &amp; Hga1C-7.7 &amp; HDL-28,t.chol-91,TG-364 &amp; &amp; Cr-1.4 (1 month &amp; 15 days back) </t>
  </si>
  <si>
    <t xml:space="preserve">Poor Glycemic control + ?CKD </t>
  </si>
  <si>
    <t xml:space="preserve">Refill &amp; link him to nephrology </t>
  </si>
  <si>
    <t>P=TYPE2 DM+ DYSLIPEDEMIA ON NPH= 32/20 AM/PM, MTF 500mg po bid, Atorvastatin 20 mg po/d , LOSARTAN 50MG PO DAILY , ASA 81 mg po/d</t>
  </si>
  <si>
    <t>BP: 149 / 89</t>
  </si>
  <si>
    <t xml:space="preserve">NYHA class 4 stage C HFrEF (EF-25%) 2ry to ? Alcoholic dilated cardiomyopathy P2: newly diagnosed HTN ( poorly controlled) + Cholelithiasis </t>
  </si>
  <si>
    <t>NYHA class 4 stage C HFrEF (EF-25%) 2ry to ? Alcoholic dilated cardiomyopathy P2: newly diagnosed HTN P3: Cholelithiasis (on Amlod 10mg Dapa 10mg) + R/o AFib</t>
  </si>
  <si>
    <t>BP_126/75, 115/87, 114/77_x000D_
pr 78_x000D_
FBS 108, 96, 117,115</t>
  </si>
  <si>
    <t>good bp nd glycemic control</t>
  </si>
  <si>
    <t>refill and advise_x000D_
 appoint after 3 months</t>
  </si>
  <si>
    <t>patient no available,refill done for attendant</t>
  </si>
  <si>
    <t>P1-left side hemiplegia 2ry to hemorrhagic stroke (right basal ganglia acute ICH with left sub falcine herniation) with mid line shift ICH score 1 P2- newly diagnosed HTN on amlodipine 10 mg po once daily and enalapril 5 mg po BID</t>
  </si>
  <si>
    <t xml:space="preserve">BP - 89 135 / 87_x000D_
 ABDOMINAL U/S - LEFT  AND LOWER P OLE FOCAL CALIECTASISI ?  INFUNDIBULAR STRICTURE DDXM -  CHRONIC PYELONEPHRITIS , ENALARGED PROSTATE 2 TO ? BPH RIGHT KIDENY SINUS LIPOMATOSIS _x000D_
 RFT - CR - 0.39 , </t>
  </si>
  <si>
    <t xml:space="preserve">LINK TO UROLOGY SIDE  FOR FOLLOW UP _x000D_
- APPT AFTER A MONTH  WITH SERIAL BP RECORD ,  AND HGA1C </t>
  </si>
  <si>
    <t xml:space="preserve">Known asthmatic  ON SALBUTAMOL   2-3 PUFFS PRN + HTN ENALAPRIL 10 MG PO BID NOT ON FOLLOW UP, ATROVASTATIN 20 M GPO DAILY   + BOO 2ry to BPH - ALFUSOZIN 10 M GPO DAILY </t>
  </si>
  <si>
    <t xml:space="preserve">he complains of bilateral upper extremity numbness and paresthesia more on the distal fingers and wrist joint pain _x000D_
He sustained a fall down accident 1 month back and sustained a swelling, and limitation of movement for which x-ray was done but no fracture seen  </t>
  </si>
  <si>
    <t xml:space="preserve">BP- 188/102 .......177/100_x000D_
RIGHT 2ND AND 3RD FINGER DIP joint swelling but no tenderness or deformity _x000D_
Previous Inv: _x000D_
Scr- 1.6_x000D_
HgA1C- 8.6%_x000D_
</t>
  </si>
  <si>
    <t>Hypertensive urgency + T2 DM + Stage 3 CKD + ? PN</t>
  </si>
  <si>
    <t xml:space="preserve">GIVE nifedipine 20 mg sublingual and measure BP every 20 mins _x000D_
Update CBC, OFT, S/E _x000D_
ADD ACE inhibitors , AMITRYPTYLINE _x000D_
advice on salt restriction </t>
  </si>
  <si>
    <t>Type 2 DM (20 years) + known HTN (2 years) + stage 3 CKD (eGFR- 50)_x000D_
On: Amlodipine 10 mg po daily, Ateroz 40 mg po daily , NPH 10/4, metformin 500mg PO BID, LASIX 20MG PO BID</t>
  </si>
  <si>
    <t>BP- 125/ 8S, FBS-  180- 250, RBS- 300- 340, HA1C- 8.27, S.CREATIN- 0.5, U/A- KETONE-VE</t>
  </si>
  <si>
    <t xml:space="preserve">, ESCALATE NPH 34/14, CONTINUE OTHER MGT </t>
  </si>
  <si>
    <t>p-  KNOWN T1 DM ( 14 YRS) ON NPH 30/10, R.INSULIN- 10/10 IU</t>
  </si>
  <si>
    <t>BP-138/71_x000D_
pr 78_x000D_
FBS 166, 140, 150, 170</t>
  </si>
  <si>
    <t xml:space="preserve">NPH 22/12 _x000D_
advise on LSM _x000D_
appoint after 1 month_x000D_
</t>
  </si>
  <si>
    <t xml:space="preserve">Controlled HTN    </t>
  </si>
  <si>
    <t>HTN On Amlodipine 10 mg po/d &amp;  Enalapril 10 mg po/d</t>
  </si>
  <si>
    <t xml:space="preserve">no cough, no SOB, no edema, no visual problem evaluted, no back pain, paresthasioa, joint mobility good, good balance, good understanding, coopertive, no obesity, no stress, no psychosocial distress, good dietary habit, good hygien 9brush tooth), no addiction, adherent to medication,toileting good, good social interaction. remarks (NO BPH symptoms)FBS 110 mg/dl BP 130/80 mmHg </t>
  </si>
  <si>
    <t>sleeps well, walking distance good, muscle strength good, no em,otional chanmge, no memory loss,good judgement</t>
  </si>
  <si>
    <t>salt restriction, be active, minimize coffee, prevention of fall, vegitab;le and fruit dish, legumes dish, use only liquid oil, get adequaty sun light, foot care (wear loose shoe, hygien, becvareful while cutting nails, keep moisturing legs with vaslin), keep candy in pockets</t>
  </si>
  <si>
    <t>PR- 66 RR-18 BP- 127 / 60 T- 36, FBS- FBS-105, INR- 2.1</t>
  </si>
  <si>
    <t xml:space="preserve">GOOD GLYCEMIC &amp; BP CONTROL </t>
  </si>
  <si>
    <t>burning sensation and parastesia over neck, _x000D_
head</t>
  </si>
  <si>
    <t>BP_137/66, 130/80, 120/80_x000D_
pr 78</t>
  </si>
  <si>
    <t>good control + PN</t>
  </si>
  <si>
    <t>add VIT B complex_x000D_
refill and advise _x000D_
appoint after 3 months</t>
  </si>
  <si>
    <t>STABLE BP- 130/70 FBS- 120</t>
  </si>
  <si>
    <t xml:space="preserve">TYPE II DM, HTN, DYSLIPIDEMIA, </t>
  </si>
  <si>
    <t>REFILL_x000D_
UPDATE INVX</t>
  </si>
  <si>
    <t xml:space="preserve">TYPE II DM, HTN, DYSLIPIDEMIA, DSPN,RADICULOPATHY SECONDARY TO CERVICAL SPONDYLOSIS,BPH AND DSPN ON NPH 40/26 , MTF 1000 MG PO BID , XATRAL 10 MG PO DAILY, ENVAS 5 MG PO BID AND ATORVASTATIN 10 MG PO DAILY, pregabalin 75 mg/day_x000D_
</t>
  </si>
  <si>
    <t xml:space="preserve">she had acute exacerbation symptoms 3 weeks back for which she was admitted to ER and discharged with controlled meds but she was not taking any due to unavailability AND AFFRDABILITY </t>
  </si>
  <si>
    <t>BP- 124/78_x000D_
DIFFUSE WHEEZE OVER THE POSTERIOR CHEST</t>
  </si>
  <si>
    <t xml:space="preserve">Acute mild exacerbation of B. Asthma ppted by drug discontinuation </t>
  </si>
  <si>
    <t xml:space="preserve">REINITIATE COINTROLLED MEDS (BECLAMETHASONE)_x000D_
SALBUTAMOL PUFF EVERY 20 MINS _x000D_
advice on drug adherence </t>
  </si>
  <si>
    <t>P- HHD+ DVHD ( AR , MR) + mild pulmonary  HTN + B. Asthma _x000D_
ON : Budesonide - Formoterol - 160/4.5 ug Inhalation BID, Salbutamol puff PRN, Frusemide 40MG PO Once daily, Atorvastatin 20mg daily</t>
  </si>
  <si>
    <t>has right ankle swelling of two years duration which is on and off</t>
  </si>
  <si>
    <t>PR=59  BP=113 / 62MMHG</t>
  </si>
  <si>
    <t>Same as above+?right ankel joint osteoarteritis</t>
  </si>
  <si>
    <t>refill,investigate,lasix 20mg po daily</t>
  </si>
  <si>
    <t>CRVHD + IHD ; on ASA 81 mg po/d Lasix 40 mg po/d , Spironolactone 12.5mg po/d ,Atorvastatin 20 mg po daily , Digoxin 0.125 mg po/d</t>
  </si>
  <si>
    <t>no cough, no SOB, no edema, no visual problem, back pain, paresthjasia, joinrt mobility good, good balaNCE (walking intolerance, no tinites, no virtifgo), good understanding, cooperative, crawling sensation of insects, headache, behavioural change, no depresive synmptoms, no obesity, no stress, no psychosocia;l distress, good dietary habiot (gastrites, no wt loss, no tarry stool, no virchoes node), no addiction, adherent to medication, toileting good, good social interaction. remarks (no breast mass, no vagina;l discharghe)</t>
  </si>
  <si>
    <t xml:space="preserve">good disease course+ chronic gastrites </t>
  </si>
  <si>
    <t>salt restrioction, be actiove, minimize coffee, prev ention of fal;l, vegitabl;e and fruit dish, legumes dish,use only liquid oil, get adequate sun light, sdit on dry chaitr, sleep on dry mattress, avoid heavy duty, disc belt given</t>
  </si>
  <si>
    <t>back paion with radiculopathy, chronic gastrites</t>
  </si>
  <si>
    <t>STABLE l   PR-97 RR-17 BP-154 / 89 T-36</t>
  </si>
  <si>
    <t xml:space="preserve">known DM +Diabetic Eye disease </t>
  </si>
  <si>
    <t>REFILL_x000D_
SMBG and HBPM</t>
  </si>
  <si>
    <t>known DM +Diabetic Eye disease -on insulin 24/12 IU in BID,HTN on enalapril 5 mg po day, HCT 12.5mg PO/D</t>
  </si>
  <si>
    <t>PR- 41 RR-17 BP- 119 / 64 T- 36, INR- 1.3</t>
  </si>
  <si>
    <t>REPEAT INR AFTER 1WK, WARFARINE  10 MG PO/ 12.5 MG ALTERNATIVELY</t>
  </si>
  <si>
    <t>P1=POST-PROCEDURE FOR MS P2- CRVHD (Very severe MS, Mild to Moderate MR, Severe TR &amp; Moderate TS) P2= Moderate Pul.HTN P3= Dense Echo Contrast in Left Atrial Appendage (?Thrombus) Rx on -warfarin 10mg po/d - B. Penicillin 1.2iu IM</t>
  </si>
  <si>
    <t xml:space="preserve">FBS-59-134 mg/dl </t>
  </si>
  <si>
    <t xml:space="preserve">Hypoglycemic episodes </t>
  </si>
  <si>
    <t xml:space="preserve">Decrease NPH 10/4 IU SC BID </t>
  </si>
  <si>
    <t xml:space="preserve">TYPE 2 DM on NPH 12/6 IU SC BID </t>
  </si>
  <si>
    <t>light headedness,  vertigo</t>
  </si>
  <si>
    <t>BP-90/62, 98/84_x000D_
Pr 78</t>
  </si>
  <si>
    <t xml:space="preserve">send FBS     </t>
  </si>
  <si>
    <t xml:space="preserve">has a constipation and flatus which is unresponsive to diet management and Bisacodyl_x000D_
leg swelling, SOB  or COUGH HAS subsided </t>
  </si>
  <si>
    <t xml:space="preserve">BP- 122/65_x000D_
CLEAR CHEST _x000D_
G I Pitting edema , _x000D_
INR- 1.98 _x000D_
</t>
  </si>
  <si>
    <t xml:space="preserve">NYHA Class IV stage C CHF 2ndry to Corpulomonale 2ndry to Pulmonary HTN 2ndry to IPHTN ppted by DIURETICS RESISTANCE + A FIB+ venous insufficiency + Subclinical Hypothyroidism + GB Adenomyomatosis + Left simple thyroid + constipation + THERAPEUTIC INR </t>
  </si>
  <si>
    <t xml:space="preserve">Lactulose 10 ml po tid, ADVICE ON DIETARY MODIFICATION _x000D_
continue other meds </t>
  </si>
  <si>
    <t>P1=NYHA Class IV stage C CHF 2ndry to Corpulomonale 2ndry to Pulmonary HTN 2ndry to IPHTN ppted by DIURETICS RESISTANCE + A FIB+ venous insufficiency + Subclinical Hypothyroidism + GB Adenomyomatosis + Left simple thyroid_x000D_
 On : furosemide 100mg po 2 times and 80mg 2 times per day ,warfarin 5MG po daily LEVOTHYROXINE 25MCG po DAILY, HCT 25mg po Daily, SPIROLACTONE 25MG PO DAILY, DAPAGLIFLOZINE 10MG PO DAILY, ALLUPIRINOL 100MG PO/daily, ATV 40 mg po daily, NPH 24/14,metoprolol 25 mg po daily, kcl 600mg po tid for 1wk</t>
  </si>
  <si>
    <t>BP_140/60, 140/70, 130/60, 120/65, 160/81_x000D_
pr 78</t>
  </si>
  <si>
    <t>enalapril 10 mg po bid_x000D_
appoint after 3 months</t>
  </si>
  <si>
    <t xml:space="preserve">FBS-140 mg/dl &amp; BP_136 / 73 mmHg </t>
  </si>
  <si>
    <t>T2DM on NPH 38/28 IU SC BID and Metformin 500 gm po BID</t>
  </si>
  <si>
    <t>BP_138/81_x000D_
pr 78</t>
  </si>
  <si>
    <t xml:space="preserve">no cough, no SOB, bilateral leg edema, no viosual problem to be evaluted, no back pain, no paresthasia, joint mobility good, good balance, good un derstanding, cooperative,  obesity, no stress, no psychosocial distress, good dietary habit , good hygien (brush tooth), no addiction, adherent to medication, toileting goopd, good social interaction. remarks (no breast mass, no vaginal discharge)FBS 250-300 mg/dl (mixtard 24 iu daily (multivitamin discontined), weist circumferanmce 113 cm/ height 160 cm= 0.7 pt has visceral obesity risk fatty liver, BP 120/80 mmHg </t>
  </si>
  <si>
    <t>salt restriction, be active, minimize coffee, prevention of fall, vegitable and fruit dish, legumes dish, use only liquid oil, get adequate sunlight, avoid oillyfatty food, avoid fried food,no alcohol, foot catre (hygien, becareful while cutting nail, wear loose shoe, keep moisturing legs with vaslin0, keep candy in pockets</t>
  </si>
  <si>
    <t>diabetes, hypertension, duyslipidemia</t>
  </si>
  <si>
    <t>T2DM + Dyslipidemia on NPH 28/18 IU SC BID and Atorvastatin 20 mg</t>
  </si>
  <si>
    <t>PR- 73 RR- 18 BP- 139 / 73 T- 36, HA1C- 5.6%,ECHO- MILD LVH &amp; GRADE 1 LV DIASTOLIC DYSFUNCTION, T.C- 108, TG-451, LDL-43, HDL-108</t>
  </si>
  <si>
    <t>HTN ( CONTROLLED)+PREDIABETIS+ HYPERTRIGYCEMIA</t>
  </si>
  <si>
    <t xml:space="preserve">ESCALATE ATROVASTATIN 40 MG PO/D,CONTINUE THE MGT </t>
  </si>
  <si>
    <t>P1= HTN , P2-PREDIABETES(FBS-112, A1C- 5.6%) P3- Hypertriglyceridemia- on atorvastatin 20 mg po/d, Lisinopril 10 mg po/d and HCT 12.5 mg po/d</t>
  </si>
  <si>
    <t xml:space="preserve">Refill Olanzapine </t>
  </si>
  <si>
    <t>PR=62/M,  BP=149 / 90,MM HG</t>
  </si>
  <si>
    <t>SAME AS ABOVE WITH SUBOPTIMAL BP  CONTROL</t>
  </si>
  <si>
    <t>REFILL,ADVISED ON LIFE STYLE MODIFICATIONS,APPOINT AFTER THREE MONTHS.</t>
  </si>
  <si>
    <t>HTN ON ENALAPRIL 10MG PO BID,HCT 25MG PO DAILY</t>
  </si>
  <si>
    <t>BP_150/85, 120/80, 130/78_x000D_
pr  78_x000D_
FBS- 130, 125, 140</t>
  </si>
  <si>
    <t>add on glibenclamide 5 mg po once daily_x000D_
appoint after 3 months</t>
  </si>
  <si>
    <t>T2DM + HTN + Dyslipidemia; on MTF 1 gm po bid, ASA 81 mg po/d, Atrovastatin 20 mg po/d, amlodipine valsartan 5/160mg po daily, Lasix 40 mg po/d and metoprolol 12.5 mg po daily ( but he discontinues)</t>
  </si>
  <si>
    <t xml:space="preserve">FBS-57-145 mg/dl </t>
  </si>
  <si>
    <t>she also complains weight gain about 18kg for the last one year</t>
  </si>
  <si>
    <t xml:space="preserve">BP: 145/84    PR: 99   Weight: 110 kg _x000D_
FBS: 104mg/dl </t>
  </si>
  <si>
    <t xml:space="preserve">well controlled glycemic control + sub optimal bp control </t>
  </si>
  <si>
    <t>lipid profile, OFT, Uric acid, U/A</t>
  </si>
  <si>
    <t>HTN( 10 years ) + ype 2 DM (&gt;17 years/) + Dyslipidemia + ? PN  NPH 30/14, MTF 500mg BID candesartan 16 mg/day, Atrovastatin 20 mg/day,  HCT 25 mg/day , pregabalin 75 mg po per day, Allopurinol 100mg po daily</t>
  </si>
  <si>
    <t>PR- 90 RR- 17 BP- 119 / 80 36</t>
  </si>
  <si>
    <t>CYSTIC BRONCHECTASIS( CONTROLLED)</t>
  </si>
  <si>
    <t>P- Cystic bronchiectasis On: Azithromycin 250 mg po alternative days, salbutamol puff prn, CHEST PHYSIOTHERAPY</t>
  </si>
  <si>
    <t>BP_ 143/64, _x000D_
pr 78</t>
  </si>
  <si>
    <t>advise on LSM_x000D_
appoint after 1  month</t>
  </si>
  <si>
    <t>well controlled HTN + Vit D deficiency</t>
  </si>
  <si>
    <t xml:space="preserve">Has hypoglycemic symptoms at night _x000D_
has no cough, diarrhea or indigestion symptoms_x000D_
has difficulty of hearing though both ears  </t>
  </si>
  <si>
    <t>BP- 120/74_x000D_
HFBS - 90-180</t>
  </si>
  <si>
    <t xml:space="preserve">Suboptimal OPTIMAL T2 DM, CONTROL </t>
  </si>
  <si>
    <t xml:space="preserve">do HgA1C _x000D_
NPH 24/10_x000D_
advioce on self adjustment of Insulin and mid night snack </t>
  </si>
  <si>
    <t>T2 DM om metformin 500mg po bid _x000D_
On NPH 20/10IU _x000D_
HBA1C; 11.7</t>
  </si>
  <si>
    <t>BP_138/90, 120/80, 120/80, 120/87_x000D_
pr 78</t>
  </si>
  <si>
    <t>refill and advise_x000D_
appoint  3 month</t>
  </si>
  <si>
    <t xml:space="preserve">sob has improved ,  cough resolving </t>
  </si>
  <si>
    <t xml:space="preserve">pr-78 bp-108 / 73_x000D_
 urine lam - negative </t>
  </si>
  <si>
    <t>add azithromycine 500 mg po daily - 5 days - appt after a weeks after abx completion</t>
  </si>
  <si>
    <t xml:space="preserve">- left lingual pneumonia +cefixime 400 mg  daily _x000D_
Ibuprofen 400 mg po prn </t>
  </si>
  <si>
    <t>SHE COMPLETED ANTI TB 5 MONTHS BACK. INTERMITTENT GLOBAL HEADACHE</t>
  </si>
  <si>
    <t>PR- 69 RR- 17 BP-114 / 73 T- 36, CBC&amp; LFT-WNR</t>
  </si>
  <si>
    <t>TB MENINGITIS( TREATED)</t>
  </si>
  <si>
    <t>PCM 1G PO PRN,</t>
  </si>
  <si>
    <t xml:space="preserve">P-TB Meningitis (anti TB took 12 months) </t>
  </si>
  <si>
    <t xml:space="preserve">FBS- 300 mg/dl (yesterday)               </t>
  </si>
  <si>
    <t>T2DM on NPH 34/22 IU SC BID, MTF 1000 mg po Bid, Amitriptyline 25 mg po/d, ASA 81 mg d</t>
  </si>
  <si>
    <t>BP_140/80_x000D_
pr 78</t>
  </si>
  <si>
    <t xml:space="preserve">send FBS    </t>
  </si>
  <si>
    <t>BP_132/75_x000D_
pr 78_x000D_
FBS 115, 120</t>
  </si>
  <si>
    <t>CONNTROLLED T2 DM + PN</t>
  </si>
  <si>
    <t xml:space="preserve">HAS RIGHT SHOULDER GURDLE AND BILLATERAL KNEE JOINT PAIN OF 2 WEEKS _x000D_
had repeated allergic reaction to unknown cause  </t>
  </si>
  <si>
    <t xml:space="preserve">BP- 122/77 , PR 72 _x000D_
FBS - 112 _x000D_
</t>
  </si>
  <si>
    <t xml:space="preserve">HTN (well controlled)+ DVHD (mild MR, mild TR) + mild PHTN with mild TR + AV- block </t>
  </si>
  <si>
    <t xml:space="preserve">continue meds _x000D_
figure out the allergic Triger and avoid _x000D_
indomethacin 100 mg suppository prn </t>
  </si>
  <si>
    <t>P- HTN + DVHD (mild MR, mild TR) + mild PHTN with mild TR + AV- block _x000D_
ON AMLODIPINE 5 MG PO DAILY AND ASPRIN 81 MG PO DAILY</t>
  </si>
  <si>
    <t xml:space="preserve">FBS-105-135 mg/dl &amp; BP-145-157/85-95 mmHg </t>
  </si>
  <si>
    <t xml:space="preserve">P1-T2DM on MTF 500 mg BID &amp; P2-HTN on Enalapril 10 mg po bid, Amlodipine 10mg /d, atenolol 50mg po/d , Atrovastatin 20 mg d &amp; HCT 25 mg po/d </t>
  </si>
  <si>
    <t>PR=87/M  BP=181 / 89MMHG,YESTERDAY BP WAS 127/75MMHG</t>
  </si>
  <si>
    <t>THE PLAN IS TO REFILL,ADVISED ON LIFE STYEL MODIFICATIONS.</t>
  </si>
  <si>
    <t>p1 HTN on AMLODIPINE 10 MG PO DAILY , ATROVASTATIN 20 Mg PO DAILY,ENALAPRIL 5MG PO BID</t>
  </si>
  <si>
    <t>PR- 93 RR- 17 BP- 119 / 82 T- 36, RESP- ABSCENT AIR AIR ENTERY  BI BASL POSTERIORLY</t>
  </si>
  <si>
    <t xml:space="preserve">TB EMPYEMA( ANTI TB 3RD MO) </t>
  </si>
  <si>
    <t>CBC, LFT, CXR, CONTINUE OTHER M GT&amp; APPOINT HIM AFTER 2MONTHS</t>
  </si>
  <si>
    <t>p= 30th post tracheostomy day for 'Hydro Pneumothorax 2ry to ?Tuberculous Empyema ON RHZE 4 tabs per day pyridoxine 50 mg po once daily</t>
  </si>
  <si>
    <t>no cough, no SOB, no edema,  visual problem retinopatrhy on follow up,  back pain, no paresthasia, joint mobility good but has claudication, good balance 9tinites, no virtoiglo, no headache), good understanding, coopedrative , no obesity, no stress, no psychosocial distress, good dietary habit, good hygioen 9brush tooth), adherent to medication, toileting (constipation), good social interaction. remarks (no breast mass, no vaginal discharge) FBS 119 mg/dl BP 150/80 mmhg mostly below 130/80 mmhg , weist cicumferanmce 106 cm/ height 155 cm = 0.68 pt has visceral obesity risk fatty liver</t>
  </si>
  <si>
    <t xml:space="preserve">sleeps well, walking distance weak (visual problem), muscl;er strength good, no emotional change, no memory loss, good judgement </t>
  </si>
  <si>
    <t>salt restriction, be active, minim ize coffee, prevention of fall, vegitable and fruit dish, legumes dish, use only liquid oil, get adequate sun light, avoid oillyfatty food, avoid fried food, no alcohol, foot care (hygioen, wear loose shoe, becareful while cutting nails, keep moisturizing legs with vaslin), keep candy in pockets</t>
  </si>
  <si>
    <t>diabetes, hypertension,dyslipidemia</t>
  </si>
  <si>
    <t>BP_139/76_x000D_
pr 78</t>
  </si>
  <si>
    <t xml:space="preserve">right leg pain and skin lesion which resolved by it self _x000D_
has lower back pain but no worsening of weakness_x000D_
has right hand rhythmic involuntary movement_x000D_
taking warfarin 5 mg po/day the whole week since the med is difficulty to divide into two </t>
  </si>
  <si>
    <t xml:space="preserve">BP- 109/71_x000D_
INR- 2,68 </t>
  </si>
  <si>
    <t xml:space="preserve">LEFT SIDED HEMIPLEGIA 2 TO CARDIOEMBOLIC STROKE + SUPRNUCLEAR FACIAL PALSY+ A. FIB + well controlled HTN = Tremor </t>
  </si>
  <si>
    <t xml:space="preserve">continue meds _x000D_
indomethacin 100 mg suppository prn _x000D_
propranolol 20 mg po/day </t>
  </si>
  <si>
    <t>P- LEFT SIDED HEMIPLEGIA 2 TO CARDIOEMBOLIC STROKE + SUPRNUCLEAR FACIAL PALSY+ A. FIB + KNOWN HTN On ASA 81 mg po/day, atorvastatin 40 mg po/day, warfarin 2.5/5 mg po/day, metoprolol 12.5 mg bid, amlodipine 5 mg PO/D</t>
  </si>
  <si>
    <t xml:space="preserve">sob, cough associated with audible wheezing </t>
  </si>
  <si>
    <t xml:space="preserve">BP: 147 / 68    PR: 101_x000D_
FBS: 130 mg/dl </t>
  </si>
  <si>
    <t>fair glycemic and bp control +  acute exacerbation of Asthma ppted by? CAP + polycytemia 20? COPD</t>
  </si>
  <si>
    <t>known HTN + known T2DM + known Asthmatic + Bilateral visual loss On Mixtard 40/20iu, Enalapril 10mg BID,  Atorvastatin 40mg/day,  ASA 81mg/day HCT 25mg/day,  Salbutamol 6puffs PRN, Symbicort 2puffs BID [ but he d/c for the last months]</t>
  </si>
  <si>
    <t>BP_130/97_x000D_
pr 78_x000D_
FBS_109, 101</t>
  </si>
  <si>
    <t>1.hypertension 2.peripheral neuropathy_x000D_
VIT d- 7.18_x000D_
Echo- DVHD ( Mild AR) and G1 diastolic dysfunction</t>
  </si>
  <si>
    <t xml:space="preserve">Controlled HTN     </t>
  </si>
  <si>
    <t>P1-RVI on HAART + P2-HTN on HCT 25 mg po daily &amp;  Amlodipine 5mg po daily</t>
  </si>
  <si>
    <t>LEFT KNEE JOINTPAIN</t>
  </si>
  <si>
    <t>PR-  85 RR- 19 BP- 133 / 85 T- 36</t>
  </si>
  <si>
    <t>HTN( CONTROLLED)+ OLD ISCHEMIC STROKE + ? OA + ERECTILE DYSFUNCTION</t>
  </si>
  <si>
    <t>KNEE X-RAY, ADVICE ON DIET &amp; EXCERCISE , REFILL MEDS &amp; APOINT HIM AFTER 3MONTH</t>
  </si>
  <si>
    <t>P- HTN + old I. stroke On Amlodipine 10 mg/day, Atrovastatin 40 mg/day, ASA 81 mg/day, Amitriptyline 12.5 mg/day,</t>
  </si>
  <si>
    <t xml:space="preserve">BP: 133/85     PR:  84    _x000D_
FBS: 267 mg/dl_x000D_
RFT: Cr: 1.63    </t>
  </si>
  <si>
    <t>poor bp control + poor glycemic control + ? AKI r/o CKD 20? DKD</t>
  </si>
  <si>
    <t xml:space="preserve">CBC, u/a, OFT, Abdominal u/s, lipid profile, serum electrolyte </t>
  </si>
  <si>
    <t>Known T2DM [&gt; 20yrs] + Known HTN [ &gt; 2yrs] on  follow up at LHC and on MTF 1000mg po bid, gliclamide 5mg po daily, enalapril 5mg po bid, atrovastatin 40mg po daily</t>
  </si>
  <si>
    <t xml:space="preserve">COMPLAINS OF REPEATED ATTACK OF URT infection but no other complaint </t>
  </si>
  <si>
    <t xml:space="preserve">BP- 123/57 </t>
  </si>
  <si>
    <t xml:space="preserve">T2DM + Dyslipidemia + HTN + Thyrotoxicosis </t>
  </si>
  <si>
    <t xml:space="preserve">continue meds _x000D_
advice on vit C consuming foods_x000D_
Vit C supplement </t>
  </si>
  <si>
    <t>P- T2DM + Dyslipidemia + HTN + Thyrotoxicosis -_x000D_
On:  MIXTARD 34/28 , Atenolol 50 mg po/day, - ASA 81 MG PO/DAY, -ENALAPRIL 5 MG PO/DAY - Atorvastatin 40mg po/d, -PTU 100mg po/d -Amlodipine 10mg po/D</t>
  </si>
  <si>
    <t xml:space="preserve">TINGLING SENSATION OVER EXTERMITES </t>
  </si>
  <si>
    <t xml:space="preserve">BP -  140/80 -  120/80 -  140/90 - 130/60 _x000D_
 FB S-  187 - 123 - 152 </t>
  </si>
  <si>
    <t xml:space="preserve">ADD NEURBION 1 TAB PO DAILY - REFILL AND APPT - UPDATE IN ON NEXT APPT </t>
  </si>
  <si>
    <t xml:space="preserve">TYPE 2 DM  + HTN ON AMLODIPIN 10 MG PO BID - LOSARTAN 50 MG PO BID , MTF - 500 MG  PO BID +pN </t>
  </si>
  <si>
    <t>BP-143/92_x000D_
PR 79_x000D_
fbs  86, 128_x000D_
hgba1c- 12.18</t>
  </si>
  <si>
    <t>GOOD bp CONTROL</t>
  </si>
  <si>
    <t>hgba1c 12.18_x000D_
sEND ABSELINE INVESTIGATIONS</t>
  </si>
  <si>
    <t>T2DM on metformin 1000mg/500mg po bid daonil 5mg po daily</t>
  </si>
  <si>
    <t xml:space="preserve">BP: 118 / 79 _x000D_
FBS: 117    142   </t>
  </si>
  <si>
    <t xml:space="preserve">Fair glycemc control </t>
  </si>
  <si>
    <t>known T2DM on MTF 1000mg po bid and atrovastatin 20mg po daily</t>
  </si>
  <si>
    <t>CONTROLED SIEZURE</t>
  </si>
  <si>
    <t xml:space="preserve">FBS-151-228 mg/dl  &amp; BP-109 / 71 mmHg </t>
  </si>
  <si>
    <t>T2 DM + HTN on NPH 30/18 IU SC BID, Enalapril 10 mg po BID, Atrovastatin 20 mg po daily, HCT 25 mg po daily.,</t>
  </si>
  <si>
    <t>FB S-  106- 109 - 145 - 125-  128 - 135 _x000D_
 BP - 73 17 121 / 75</t>
  </si>
  <si>
    <t xml:space="preserve">SEE MANAGEMENT - LIPID PROFILE  FOR NEXT APPT </t>
  </si>
  <si>
    <t xml:space="preserve">Known T2DM on MTF+ GLIBENCLAMIDE  - (500 mg+5 MG )1 TAB  po BID + ATROVASTATIN 20 MG PO DAILY </t>
  </si>
  <si>
    <t>NO NEW COMAPAINT</t>
  </si>
  <si>
    <t>BP_ 132/73_x000D_
pr 78_x000D_
FBS 200, 210, 180</t>
  </si>
  <si>
    <t>Metformin 1gm po BID _x000D_
Glibenclamide 5 mg po daily_x000D_
appoint 1 month</t>
  </si>
  <si>
    <t>T2DM MTF 1000MG/ 500 mg po bid before pregancy ( 1 month post partum)</t>
  </si>
  <si>
    <t xml:space="preserve">BP: 109 / 67_x000D_
FBS: 151, 131 </t>
  </si>
  <si>
    <t>make NPH 36/32, Atrovatatin 20mg po daily, meloxicam 15mg po daily</t>
  </si>
  <si>
    <t xml:space="preserve">Type 2 diabetes mellitus NPH=34/32, Atrovastatin 20mg PO daily P2= Vitamin D deficiency(9.25) on Vit D supplement </t>
  </si>
  <si>
    <t>he complains of abdominal crampy pain and loose stool of 2 episodes per day with loss of apatite after steroid dose was reduced _x000D_
he has weight gain 49.....55....53</t>
  </si>
  <si>
    <t xml:space="preserve">BP- 101/52_x000D_
LFT- normal </t>
  </si>
  <si>
    <t>Crohn's Disease(Montreal classification A2L3B2)</t>
  </si>
  <si>
    <t xml:space="preserve">increase prednisolone to 20 mg po/day after results _x000D_
continue AZA and PPI _x000D_
DO CBC, ESR, Stool Exam </t>
  </si>
  <si>
    <t>P- Crohn's Disease(Montreal classification A2L3B2) -- On: AZA 50MG PO/D , PREDNISOLONE 30MG PO WITH WEAKLY TAPERING and currently on 10mg po daily COTRI 1 DS TAB PO 3X/WK,_x000D_
CDAI=37</t>
  </si>
  <si>
    <t xml:space="preserve">BP:  129 / 85_x000D_
FBS: 170    165    160    170    160   150mg/dl </t>
  </si>
  <si>
    <t xml:space="preserve">poor glycemic and bp control </t>
  </si>
  <si>
    <t>make NPH 24/12, enalapril 5mg po bid, atrovastatin 20mg po daily</t>
  </si>
  <si>
    <t>T1 DM( for 15 yrs) + Hypertension (for the 5 years) on NPH 22/10, Enalapril 5mg po day and Atrovastatin 20 mg po per day</t>
  </si>
  <si>
    <t>TYPE I DM ON NPH 30/20 IU SC BID.</t>
  </si>
  <si>
    <t>pr- 84 BP- 17 BP- 143 / 86 T- 36</t>
  </si>
  <si>
    <t>SUBOPTHIMAL BP CONTROL+ MODERATE AS</t>
  </si>
  <si>
    <t>AD ENALAPRIL 2.5 MG PO BID, CONTINUE OTHER MGT</t>
  </si>
  <si>
    <t>urinary frequency, dysuria, urgency</t>
  </si>
  <si>
    <t>BP_133/70_x000D_
pr 78</t>
  </si>
  <si>
    <t xml:space="preserve">BP-126 / 72 mmHg </t>
  </si>
  <si>
    <t xml:space="preserve">lower extrimity edema associated with pain </t>
  </si>
  <si>
    <t xml:space="preserve">BP: 174 / 82    PR: 91 _x000D_
MSS: Grade II pitting edema </t>
  </si>
  <si>
    <t>cbc, oft, ankle x ray, u/a, uric acid</t>
  </si>
  <si>
    <t xml:space="preserve">BP-121 / 102 mmHg </t>
  </si>
  <si>
    <t>Advice her on LSM (specially on salt)</t>
  </si>
  <si>
    <t xml:space="preserve">TR                            </t>
  </si>
  <si>
    <t xml:space="preserve">RESEND ATROVASTSTIN </t>
  </si>
  <si>
    <t xml:space="preserve">known type 2 dm(GOOD CONTROL) MTF - 500 MG PO DAILY ,  + G1 LV Diastolic dysfunction on medication + Simple Right renal cyst Bosniak-- CURRENTLY ON AMLODIPINE 2.5 MG PO DAILY + UTI </t>
  </si>
  <si>
    <t xml:space="preserve">has left leg pain and swelling though it has improvement from the previous months </t>
  </si>
  <si>
    <t>BP- 101/69</t>
  </si>
  <si>
    <t>Left proximal and distal lower extremity DVT(ON ANTICOAGULATION)</t>
  </si>
  <si>
    <t xml:space="preserve">CONTINUE rivaroxaban _x000D_
WORK UP FOR possible provocative agent </t>
  </si>
  <si>
    <t xml:space="preserve">Left proximal and distal lower extremity DVT + uterine myoma_x000D_
 on Rivaroxaban 20 MG PO DAY FOR 3 MONTHS_x000D_
NB: NO surgery, trauma, known malignancy or bed ridden state identified </t>
  </si>
  <si>
    <t>BP - 88 17 102 / 60</t>
  </si>
  <si>
    <t>DVHD + Dyspepsia on lasix 20mg po daily and neurobin 1 tab po daily</t>
  </si>
  <si>
    <t>HTN + B.Asthma + Old Ischemic stroke + PN + Left ?femoral neck fx on medications</t>
  </si>
  <si>
    <t>HAS RIGHT FLANK PAIN OF EIGHT DAYS AND HAS FATIGABILITY</t>
  </si>
  <si>
    <t>PR=80/M  BP=159 / 73MMHG,FBS=108MG/DL</t>
  </si>
  <si>
    <t>SAME AS ABOVE+?RIGHT NEPHROLITHIASIS</t>
  </si>
  <si>
    <t>P1: Known T2DM ( &gt;25yrs) on MTF 1000mg po bid, atrovastaton 20mg po daily, neurobin 1 tab po daily on follw up at st.peter p2: chronic otitis externa on lorantidine 10mg po daily and cipro dex (on follow up at ENT side)</t>
  </si>
  <si>
    <t>BP_138/75_x000D_
pr 78_x000D_
FBS - 146</t>
  </si>
  <si>
    <t>NPH 24/14 iu _x000D_
Appoint after 3 months</t>
  </si>
  <si>
    <t xml:space="preserve">TINGLING AND NUBMING SENSATION OFO VER EXTERMITES  &gt; 2  MONTHS DURATION  ,  RIGHT HEEL PAIN </t>
  </si>
  <si>
    <t xml:space="preserve">? DYSLIPEDMIA + PN </t>
  </si>
  <si>
    <t xml:space="preserve">SEND INX     </t>
  </si>
  <si>
    <t xml:space="preserve">LINKED FROM OPTHA SIDE - ?PN </t>
  </si>
  <si>
    <t xml:space="preserve">headache for 2 yrs </t>
  </si>
  <si>
    <t>BP:  134 / 90</t>
  </si>
  <si>
    <t xml:space="preserve">Poor bp control +  headache 20? </t>
  </si>
  <si>
    <t>enalapril 5mg po bid, amlodipine 10mg po daily, sumatriptan 50mg po daily</t>
  </si>
  <si>
    <t xml:space="preserve">p1: Known RVI (On HAART) for 18yrs _x000D_
p2: Hypertensive on enalapril 5mg po daily and amlodipine 10mg po daily </t>
  </si>
  <si>
    <t>BP_111/73_x000D_
pr 78_x000D_
FBS- 140, 170, 130, 160,110, 100</t>
  </si>
  <si>
    <t>Glibenclamide 10 mg po BID_x000D_
appoint after 1 month_x000D_
Advise on LSM</t>
  </si>
  <si>
    <t>HAS  EPIGASTERIC PAIN SINCE FIFTEEN DAYS</t>
  </si>
  <si>
    <t>PR=92/M  BP=163 / 84MMHG</t>
  </si>
  <si>
    <t>SAME AS ABOVE+SUB OPTIMAL BP CONTROL+DYSPEPSIA2?</t>
  </si>
  <si>
    <t>REFILL,ENALAPRIL 5MG PO DAILY.ADD PPI,STOOL EXAM</t>
  </si>
  <si>
    <t>STABLE    PR-96 RR-18 BP-131 / 72</t>
  </si>
  <si>
    <t>REFIL _x000D_
UPDATE RFT UA</t>
  </si>
  <si>
    <t>HTN + AKI(resolved) 2 to ? nephrotic nephritic syndrome history of Hematuria and body swelling CREATININE( 1/5/15=0.52</t>
  </si>
  <si>
    <t>has urinary incontinence, and frequency and urgency _x000D_
knee joint pain persisted</t>
  </si>
  <si>
    <t xml:space="preserve">BP- 151/77_x000D_
Inv: _x000D_
LFT- normal _x000D_
LIP- HDL- 72, TG- 84 , LDL- 7.4???_x000D_
</t>
  </si>
  <si>
    <t xml:space="preserve">DYSLIPIDIMIC(LDL NOT IN THE TARGET) + ? OA + P.NEUROPATHY PREHYPERTENSION + STAGE 1 HTN </t>
  </si>
  <si>
    <t xml:space="preserve">INCREASE ATROVASTATIN 40 MG PO/DAY _x000D_
INDOMETHACIN SUPPOSITORY PRN _x000D_
CONTINUE OTHERS _x000D_
advice salt restriction </t>
  </si>
  <si>
    <t>-P- KNOWN DYSLIPIDIMIC + ? OA + P.NEUROPATHY PREHYPERTENSION _x000D_
On Life style modification AMITRIPTLINE 25MG PO DAILY , indomethacin  100 mg suppostory PRN, ATROZ 20 mg po/day</t>
  </si>
  <si>
    <t>PR- 76 RR- 18 BP- 88 / 57 T- 36, INR-1.65</t>
  </si>
  <si>
    <t>MI + LV APICAL THROMBOS( ON ANTI COAGGULANT 1&amp; 1/2 YRS) + SUBTHHERAPUTIC INR</t>
  </si>
  <si>
    <t>PLADVICE ON DIETARY ADHERENCE, DESCALATE 20 MG /D&amp; SPIRONOLACTONE 12.5 MG PO/D,  WARFARINE 7.5 MG FOR 5 DAYS&amp; 10MG FOR 2 DAYS, CONTINUE OTHER MGT, PLAN TO DISCONTINUE ANTICUAGULANE IF RECENT ECHO HAS NO THROMBOSE</t>
  </si>
  <si>
    <t xml:space="preserve">RE SEND MEDICATION </t>
  </si>
  <si>
    <t xml:space="preserve">body swelling_x000D_
 SOB_x000D_
</t>
  </si>
  <si>
    <t>BP     172 / 77                                   PR 80</t>
  </si>
  <si>
    <t>Type 2 DM for the last 18 years on NPH 32/ 16 -Hypertensive for the las 8 years on enalapril 10 mg po bid HCT 25mg po per day dapagliflozin 10 mg po per day NPH 32/16/ Atorvastatin 40mg po per day /CKD for the past 4 years recent creatinine was 2.77mg/ dl EGFR 25ml/min FBS 120 creatine 2.86 eGFR 24_x000D_
 FBS 125</t>
  </si>
  <si>
    <t>chest xary /abdominal ultrasound_x000D_
 ECG</t>
  </si>
  <si>
    <t>BP: 115 / 70</t>
  </si>
  <si>
    <t>known asthmatic on symbicort 2 puff bid, salbutamol 6 puffs PRN</t>
  </si>
  <si>
    <t xml:space="preserve">bilateral flank pain, lower back pain, vertigo and fatigue, weight loss </t>
  </si>
  <si>
    <t xml:space="preserve">BP: 125/73   pr: 95 </t>
  </si>
  <si>
    <t xml:space="preserve">dyspepsia + ? nephrolithiasis + LBP </t>
  </si>
  <si>
    <t>CBC, stool Ag, U/A, Viral markers, abdominal u/s</t>
  </si>
  <si>
    <t xml:space="preserve">dspepsia + AGE on ciprofloxacillin 500mg po bid </t>
  </si>
  <si>
    <t>has ringing in the right ear since eight months</t>
  </si>
  <si>
    <t>PR=73/M  BP=127 / 61MMMHG,serum vitamine=198.1,ECG=Sinus Rhythm, Sinus Arrhythmia Seen, Complete Right Bundle Branch Block. Please correlate_x000D_
clinically.</t>
  </si>
  <si>
    <t>see management,DO ECHO,peripheral mrophology</t>
  </si>
  <si>
    <t>P1. bicytopenia with severe anemia(megaloblastic) secondary to ? P2=chronic gastritis on medication</t>
  </si>
  <si>
    <t>see management,DO ECHO,peripheral mrophology,cbc</t>
  </si>
  <si>
    <t>BP_136/72_x000D_
pr 78</t>
  </si>
  <si>
    <t>refill and advise_x000D_
appoint after 2 months</t>
  </si>
  <si>
    <t>rt com+known asthematic she is on intermittent home oxygen +RVI_x000D_
Asthma Exacerbation +Cor Pulmonale 2ry to ? ACOS +Known RVI (On HAART )+HF +Epigastric Hernia +Known HTN on; beclamethasone 1puff bid salbutamol 2puff prn lasix 40mg po/d enalpril 2.5 mg po/d</t>
  </si>
  <si>
    <t>stable    77 17 130 / 59 36</t>
  </si>
  <si>
    <t xml:space="preserve">Hypertension + ESRD +  Left sided hemiparesis +  MBD </t>
  </si>
  <si>
    <t>update RFT ELE U/A</t>
  </si>
  <si>
    <t>KNOWN ASTHMATIC Hypertension for the last 10 years P2 Left sided hemiparesis secondary to stroke-13yrs P3 ESRD 6.1 -- 5.96 eGFR - 10 abdominal ultrasound small bilateral kidney P-4 MBD PTH 853 phosphurus 5.95 k- 5.85 p-5 asthmatic - 30yrs On -Amlodipine 10mg po/d -Atrovastatin 40mg po/d -ASA 81mg po/d -calciumcarbonte 350mg po tid -symbicort and salbotamol</t>
  </si>
  <si>
    <t>Headache, joint pain , HGIF and fatigue for the same duration. For this complain she visit LHC and given deoxycycline 100mg po bid but no improvement</t>
  </si>
  <si>
    <t xml:space="preserve">BP: 148/96   170/90 _x000D_
FBS:  . 200mg/dl </t>
  </si>
  <si>
    <t xml:space="preserve">poor glycemic control + newly diagnosed HTN + ? AFI 20 </t>
  </si>
  <si>
    <t xml:space="preserve">CBC, OFT, U/A, Stool, blood film, lipid profile, </t>
  </si>
  <si>
    <t xml:space="preserve">T2DM [&gt; 2yrs] on MTF 500mg po bid_x000D_
</t>
  </si>
  <si>
    <t xml:space="preserve">PRODUCTIVE COUGH &gt; 2 WEEKS </t>
  </si>
  <si>
    <t xml:space="preserve">FB S-   52 - 68 -_x000D_
 BP - 103-/81 </t>
  </si>
  <si>
    <t xml:space="preserve">SEND CXR - CBC , HGA1C </t>
  </si>
  <si>
    <t>T2 DM + HTN + dyslipidemia on NPH 16/6 IU BID HCT 25 mg po/d, metoprolol 12.5 mg po/d, and atrovastatin 20 mg po/d</t>
  </si>
  <si>
    <t xml:space="preserve">no Hx ABM     </t>
  </si>
  <si>
    <t xml:space="preserve">BP: 111 / 82_x000D_
</t>
  </si>
  <si>
    <t xml:space="preserve">seizure disorder on phenobarbitone 30 mg po daily </t>
  </si>
  <si>
    <t>stable    77 17 130 / 59 36_x000D_
PTH- 779 H_x000D_
PH5.54_x000D_
IONIZED Ca- 1.08</t>
  </si>
  <si>
    <t>BP=150/90 MMHG</t>
  </si>
  <si>
    <t>FB S- 184 - 131-139_x000D_
 BP -  127/55 - PR - 58 _x000D_
 NECK U/S - Finding suggest MNG with Right toxic nodule and left suspicious nodule(TIRADS V)</t>
  </si>
  <si>
    <t>SEND TFT AND FNAC (Left suspecious nodule needs correlation with US guided FNAC)</t>
  </si>
  <si>
    <t xml:space="preserve">T2 DM + HTN+ ? TMNG </t>
  </si>
  <si>
    <t xml:space="preserve">cough associated with SOB lower extriity edema and audible wheeze </t>
  </si>
  <si>
    <t xml:space="preserve">BP: 149/78 </t>
  </si>
  <si>
    <t xml:space="preserve">sub optimal bp control + ? HHD </t>
  </si>
  <si>
    <t>cbc, CXR, ECG, ECHO, OFT, U/A</t>
  </si>
  <si>
    <t>known HTN on amlodipine 10mg po daily, atrovastatin 20mg po daily, lasix 40mg po daily, ASA 81 mg po daily, carvidolol</t>
  </si>
  <si>
    <t>BP_117/85_x000D_
pr 78</t>
  </si>
  <si>
    <t>Degenerative Disease Of hands + Hypercholestremia</t>
  </si>
  <si>
    <t>BP                    153 / 93                        PR 71</t>
  </si>
  <si>
    <t>Hypertension for the last 12 years Hemiparesis secondary to stroke 12 years CKD on enalapril 10 mg/5mg BIDper day /amlodipine 5 mg po per day  atorvastatin 40mg po per day frusemide 40mg po per  day_x000D_
 abdominal ultrasound  discrepancy of the kidney more than 2 CM_x000D_
 creatinine 2.45mg/ DL eGFR</t>
  </si>
  <si>
    <t>Hypertension for the last 12 years Hemiparesis secondary to stroke 12 years CKD on enalapril 10 mg po per day last visit but previously he was taking amlodipine 10 mg po per day and enalapril 5 mg po per day bilateral leg edema</t>
  </si>
  <si>
    <t>PR=53, BP=111 / 68MMHG,FBS=117MG/DL</t>
  </si>
  <si>
    <t>SAME AS ABOVE+ BRADYCARDIA 2?</t>
  </si>
  <si>
    <t>DO HGA1C,ECG</t>
  </si>
  <si>
    <t>BP: 129/90    124/83    135/80   148 / 93_x000D_
FBS: 130    250    290    140    129    160</t>
  </si>
  <si>
    <t xml:space="preserve">make NPH 42/20, Amlodipine 5mg po bid, atrovastatin 20mg po daily and MTF 500mg po BID </t>
  </si>
  <si>
    <t>T2 DM + HTN.on 40/20 iu sc bid, MTF 500mg po bid, amlodipine 5mg po daily and atrovastatin 20mg po daily</t>
  </si>
  <si>
    <t>PR=103/M  BP=106 / 55MMHG</t>
  </si>
  <si>
    <t>SAME AS ABOVE+WIDE PULSE PRESSURE</t>
  </si>
  <si>
    <t>REFILL,APPOINT AFTER TWO MONTHS</t>
  </si>
  <si>
    <t>VHD on medication furosemide 20 mg po/day spironolactone 25 mg po/day + COPD</t>
  </si>
  <si>
    <t xml:space="preserve">BP: 120 / 84_x000D_
FBS: 265 mg/dl_x000D_
HgA1c: 10.5% </t>
  </si>
  <si>
    <t>Moderate fatty liver + newly diagnosed T2DM</t>
  </si>
  <si>
    <t>Atrovastatin 20mg po daily, MTF 500mg po daily</t>
  </si>
  <si>
    <t>Moderate fatty liver on atrovastatin 20mg po daily + T2DM on LSM</t>
  </si>
  <si>
    <t>HAS ITCHING ON THE FACE SINCE EIGHT MONTYHS</t>
  </si>
  <si>
    <t>NPH 32/26IU,LINK TO DERMATOLOGY CLINIC,DO HGA1C</t>
  </si>
  <si>
    <t>P1; T1DM on NPH 30/24 IU P2: Post Urethroplasty + Bilateral Nephrolithiasis on follow up at urology side</t>
  </si>
  <si>
    <t>BP: 115-120/80-88</t>
  </si>
  <si>
    <t>HTN; ON AMLODIPINEN 5 MG PO/D</t>
  </si>
  <si>
    <t>body swelling _x000D_
 SOB</t>
  </si>
  <si>
    <t>BP                  143/76 PR</t>
  </si>
  <si>
    <t>Nephrotic syndrome /AGN_x000D_
 Heart failure_x000D_
 we are not  sure sure  the underlying conditi</t>
  </si>
  <si>
    <t>work up for renal and cardiac condition</t>
  </si>
  <si>
    <t>EPIGASTERIC PAIN WITH DISENSION SINCE A MONTH</t>
  </si>
  <si>
    <t>pr=83  bp=129 / 76mmhg,fbs=114mg/dl</t>
  </si>
  <si>
    <t>same as above +dyspepsia 2?</t>
  </si>
  <si>
    <t>HAS BACK  PAIN AND LEG PAIN SINCE FOUR MONTHS</t>
  </si>
  <si>
    <t>DO L/SACRAL MRI,THEN MANAGE.</t>
  </si>
  <si>
    <t>KNOWN DM+HTN ON MEDICATION</t>
  </si>
  <si>
    <t>pr=71  bp=132 / 51mmhg</t>
  </si>
  <si>
    <t xml:space="preserve">same as above  </t>
  </si>
  <si>
    <t>PR=122/M  BP=162 / 84MMHG</t>
  </si>
  <si>
    <t>refill,appoint after three months,advised on salt restriction</t>
  </si>
  <si>
    <t>HTN on Enalapril 10mg daily , Amlodipine 10mg daily, HCT 25mg daily = mastectomy ( 10 years back )</t>
  </si>
  <si>
    <t>PR=82/M,BP=172 / 96MMHG</t>
  </si>
  <si>
    <t>refill,do hga1c,lipid profile</t>
  </si>
  <si>
    <t>Known T2 DM + HTN + Sexual dysfunction on medication</t>
  </si>
  <si>
    <t>PR=102 BP=199 / 68MMHG</t>
  </si>
  <si>
    <t>HTN (4 years) + Old ischemic stroke Rt side body weakness with aphasia (now resolved) + ?CKD 2o to HTN ( CR 1.48 E GFR 62 ) on ASA 81 mg PO daily, Atrovastatin 20mg PO daily, Amlodipine 5 mg PO daily, HCT 25mg PO daily Updated (04, Oct 2023) Cr= 1.55, BUN= 16</t>
  </si>
  <si>
    <t>BP=139/74, PR=81_x000D_
FBS=190</t>
  </si>
  <si>
    <t>MTF 1/1.5 gm po BID, Doanil 10 mg po BID, Losrtan 50 mg po/d, atorvastatin 20 mg po/d and ASA 81 mg po/d_x000D_
Avised on LSM &amp; serial BP &amp; FBS measurment _x000D_
Appt with HgA1c after</t>
  </si>
  <si>
    <t>P=T2DM + HTN -on metformin 1/1.5 gm po BID, Doanil 10 mg po BID,Losrtan 50 mg po/d, atorvastatin 20 mg po/d and ASA 81 mg po/d</t>
  </si>
  <si>
    <t>MTF 1/1.5 gm po BID, Doanil 10 mg po BID, Losrtan 50 mg po/d, atorvastatin 20 mg po/d and ASA 81 mg po/d_x000D_
Avised on LSM &amp; serial BP &amp; FBS measurment _x000D_
Appt with HgA1c after 2 wks</t>
  </si>
  <si>
    <t xml:space="preserve">BP=120/67MMHG PR=81B/MIN                          </t>
  </si>
  <si>
    <t xml:space="preserve">ADVISE ON DIET                   </t>
  </si>
  <si>
    <t xml:space="preserve">poorly controlled diabetes + essential hypertention + PN         </t>
  </si>
  <si>
    <t>BP-140/80, P-90 regular_x000D_
Pinc conj, NIS_x000D_
Clear chest_x000D_
JVP flat_x000D_
No pedal edema</t>
  </si>
  <si>
    <t>Refill_x000D_
Metoprolol 25mg po/d</t>
  </si>
  <si>
    <t xml:space="preserve">HTN + PTB on anti-TB(continuation nphase -one week left)_x000D_
On_x000D_
HCT 25mg po/d_x000D_
Amlodipin 10mg po/d_x000D_
Metoprolol 25mg po/d_x000D_
Pantoprazole 40mg po/d_x000D_
Azithromycin 500mg po/d </t>
  </si>
  <si>
    <t xml:space="preserve">complain  cough    so  took private and  enalaprile  changed  with  unspesified  po  medication    </t>
  </si>
  <si>
    <t xml:space="preserve">bp  160/86  </t>
  </si>
  <si>
    <t xml:space="preserve">up date  OFT    START  LOSARTAN  50 MG PO/DAY    AND SEND SERUM  VITAMIN  D  LEVEL  </t>
  </si>
  <si>
    <t>DM  +    HTN</t>
  </si>
  <si>
    <t xml:space="preserve">no chest pain, SOB, orthopenia or body swelling. _x000D_
She has facial skin lesions of 3 yrs duration. </t>
  </si>
  <si>
    <t>BP=160 / 94[missed todays dose), PR=76, regular _x000D_
HBPM=142/84_x000D_
ECG on 7/5/16= Sinus Tachycardia, Frequent Polymorphic PVCs seen, Borderline Left Ventricular Hypertrophy_x000D_
suspected. _x000D_
On 7/5/16=&gt; Cr= 0.74, BUN=12, Na=140, K=3.4</t>
  </si>
  <si>
    <t xml:space="preserve">Newly Dxed HTN +? Melasma </t>
  </si>
  <si>
    <t xml:space="preserve">LSM advised _x000D_
Amlodipine 5 mg po/d _x000D_
</t>
  </si>
  <si>
    <t xml:space="preserve">P=hypertensive urgency R/O emergency; she presented 1 wk back with raised BP at AEOPD &amp; started on Amlodipine 5 mg po/d </t>
  </si>
  <si>
    <t xml:space="preserve">COMPLAIN  EPEGASTRIC  PAIN  WITH EASY  FATEGABILITY   AND  FOR    LIPOMA  SURGERY  SHE  WANTS  TO  HAVE  CHECK  UP  FOR  HERAT  DISEASE </t>
  </si>
  <si>
    <t>THE  SAME+EASY  FATEGABILITY?</t>
  </si>
  <si>
    <t xml:space="preserve">SEND  ECG  AND  AFTER  THE  RESULT  RESEND  TO    SURGERY  </t>
  </si>
  <si>
    <t xml:space="preserve"> upper back lipoma</t>
  </si>
  <si>
    <t>easy fatigability on mild exertion for the past 4 mons._x000D_
she has claimed Lt lower anterior chest &amp; back pain w/c started after Shesustained a falling accident on her back after a drunken man pushed her 1 wk back.</t>
  </si>
  <si>
    <t>BP= 123 / 80, PR=60, regular_x000D_
ECG on 5/11/15=Abnormal: Sinus Bradycardia, Complete Left Bundle Branch block with Left Ventricular_x000D_
Hypertrophy_x000D_
ECHO on 18/3/16= Border line LV wall thickness &amp; Grade-I Diastolic dysfunction[ LVEF= 55%, TAPSE=22]</t>
  </si>
  <si>
    <t xml:space="preserve">Controlled HTN + HHD + CLBBB + ? Costocondritis </t>
  </si>
  <si>
    <t>Losartan 50 mg po/d, HCT 25 mg po/d, Atrovastatin 20 mg po/d, &amp; Neurobion 1 tab po/d_x000D_
Add Indometacin 1 tab po/d for 5 day</t>
  </si>
  <si>
    <t>P=well controled HTN + Dyspepsia; on Losartan 50 mg po/d, HCT 25 mg po/d, Atrovastatin 20 mg po/d, &amp; Neurobion 1 tab po/d</t>
  </si>
  <si>
    <t xml:space="preserve">complain   weight  gain   with  difficalty  to  walk  even  </t>
  </si>
  <si>
    <t xml:space="preserve">BP  155/65     161/80  151/70     157/72  </t>
  </si>
  <si>
    <t xml:space="preserve">Known HTN on Enalapril 10/5mg po BID+OBESITY?+RVI  ON  HAART     </t>
  </si>
  <si>
    <t xml:space="preserve">REFILL  AND  SEND  TO  ENDOCRINOLOGIST  FOR  FURTHER  WORK  UP  </t>
  </si>
  <si>
    <t>P1=Known HTN on Enalapril 10/5mg po BID+RVI  ON  HAART   /20  YEARS /</t>
  </si>
  <si>
    <t>burning sensation on bilateral lower legs and sols of her foots_x000D_
worsening of pedal edema</t>
  </si>
  <si>
    <t>stable    pr- 89  rr-17 bp-101 / 70 t-36_x000D_
INR- 1.92</t>
  </si>
  <si>
    <t>CRVHD (severe TR. severe MR, moderate AR) + AF+ target INR + ? P. neuropathy</t>
  </si>
  <si>
    <t xml:space="preserve">REFILL_x000D_
UPDATE RFT _x000D_
MAKE LASIX 40MG PO BID_x000D_
 </t>
  </si>
  <si>
    <t>P1:- CRVHD (severe TR. severe MR, moderate AR) P2 :- AF _x000D_
_x000D_
On - digoxin 0.125mg Po/d -  Warfarin 5/7.5mg PO every other day alternatively days - Frusemide 20 po/day. - Metoprolol 50mg PO daily - spironolactone 25mg PO daily - Enalapril 10 mg PO BID</t>
  </si>
  <si>
    <t xml:space="preserve">BP - 111 / 72 PR -  73 _x000D_
</t>
  </si>
  <si>
    <t xml:space="preserve">REFILL AND APPT _x000D_
- LINK TO MRC </t>
  </si>
  <si>
    <t>Hypertension for the last 1 year RVI for the last 18 years on HAART bilateral renal cortical cyst + PN + HTN On : Enalapril 5 mg po bid , atrovastatin 20mg po daily ,amitryptilin 25mg po/d</t>
  </si>
  <si>
    <t>headache and sore throat of 1 week</t>
  </si>
  <si>
    <t>BP= 123 / 74   PR=62 RR=18 _x000D_
FBS= 110,120,140, 150</t>
  </si>
  <si>
    <t>P1=T2 DM_x000D_
P2=HTN_x000D_
P3=melasma</t>
  </si>
  <si>
    <t xml:space="preserve">P1=T2 DM_x000D_
P2=HTN_x000D_
P3=melasma_x000D_
On NPH=32/22, atenolol 50mg po qd, HCT 25mg po QD, ASA 81mg po qd, qquinine cream for </t>
  </si>
  <si>
    <t>stable  96 18 134 / 84 36</t>
  </si>
  <si>
    <t>-Recurrent(2times) Ischemic Stroke + HTN with IHD + Type 2 DM</t>
  </si>
  <si>
    <t>P1-Recurrent(2times) Ischemic Stroke (6 years) P2- HTN with IHD(6YEARS) P3- Type 2 DM(6years) _x000D_
on MTF 1000mg PO BID ASA 81mg PO daily Atorvastatin 40mg po/d Enalapril 10mg PO BID Metoprolol 12.5mg PO daily amlodipine 10mg PO Daily</t>
  </si>
  <si>
    <t>P1=T2 DM_x000D_
P2=HTN_x000D_
P3=melasma_x000D_
P4= ?MNG</t>
  </si>
  <si>
    <t>refill medication_x000D_
send for neck u/s</t>
  </si>
  <si>
    <t xml:space="preserve">RESEND MEDICATION FOR 1 MONTH AND 2 WEEKS </t>
  </si>
  <si>
    <t>BP=130/70MMHG PR=78B/MIN</t>
  </si>
  <si>
    <t>-1 Bilateral knee OA + lower back pain + RVI ON HAART + HTN( controlled)</t>
  </si>
  <si>
    <t>complains dyspepsia</t>
  </si>
  <si>
    <t xml:space="preserve">bp=130/70 pr=100 </t>
  </si>
  <si>
    <t>pr- 66 rr-17 BP- 174 / 92 T- 36, RBS- 119-140,_x000D_
BILATERAL LOWER LIMB ARTERIAL DOPPLER STUDY( CONCLUSION- BILATERAL LOWER LIMB ARTERIEES SMALL DIFFUSED ARTERIAL WALL CALCIFICATION AND MINIMALLY INCREASED INTIMA MEDIA COMPLEX IN THE BILATERAL POPLITEAL REGION SUGGESTING PAD) BILATERAL ANTERIOR TIBIALIS REGION (RT LOWER 2/3RD 80-90%) AND LEFT LOWER 1/3RD 50% LUMINAL NARROWING BY THROMBES CT ANGIO IS RECOMMENDED FOR EXACT LEVELING AND TO SEE PROXIMAL PART, PROXIMAL ANTERIOR TIBIALIS IS CLOSELY ATTACHED TO THE BONE W/C MAKES IT DIFFICULT TO ASSESS ITS FLOW _x000D_
Nurse Note</t>
  </si>
  <si>
    <t>POORLY CONTROLLED  HTN + T2 DM + ? PAD</t>
  </si>
  <si>
    <t xml:space="preserve">HA1C, ASA 81 MG PO/D, ESCALATE ENALAPRIL 10 MG PO BID, CONTINUE OTHER MGT </t>
  </si>
  <si>
    <t>P- HTN + T2 DM on mtf 500mg po bid,glimperide 2mg po/d ,enalpril 10/5mg , statin 40mg po/d ,aml 10mg po/d ,hct 25mg po/d ,atenolol 50mg po/d</t>
  </si>
  <si>
    <t>bp=130/70 pr=100 _x000D_
chest-scaterred wheeze</t>
  </si>
  <si>
    <t>Claims has improvement, no attack in the past 2 weeks</t>
  </si>
  <si>
    <t>chest= clear and resonant</t>
  </si>
  <si>
    <t>well controlled B.asthma</t>
  </si>
  <si>
    <t>p1.B.ASTHMA_x000D_
on simicort 1 puff bid_x000D_
salbutamol puff prn_x000D_
Spirometry=  FEV1=61%  FVC=  FEV1/FVC=67%    POST BRONCHODILATOR RESPONSE= FE1/FVC=21% RESPONSE   OBSTRUCTIVE PATTREN/MODERATE OBSTRUCTION_x000D_
ECHO=MILD TR WITH MILD PUL HTN  EF=60%</t>
  </si>
  <si>
    <t>refill_x000D_
advice on SMBG and HBPM_x000D_
HGA1C</t>
  </si>
  <si>
    <t xml:space="preserve">SHE  DISCONTINUED  FOLLOW  UP  FOR  THE  PAST 2  YEARS   DUE  TO  PERSONAL  REASON    AND  COMPLAIN  NUMBNESS TO  ALL  EXTRIMITIES    AND  EPEGASTRIC  PAIN  AND  HEAD  ACHE  </t>
  </si>
  <si>
    <t xml:space="preserve">BP  172/78  PR  91 </t>
  </si>
  <si>
    <t xml:space="preserve">HTN  NOT  ON MEDICATION  +T2DM+?HHD+PN?VITAMIN  D  DEFFICENCY  </t>
  </si>
  <si>
    <t xml:space="preserve">SEND  ECG  RFT  ABDOMENOPELVIC  UI/S  HEMOG  A1C  SERUM  VITAMIN  D  LEVEL  </t>
  </si>
  <si>
    <t xml:space="preserve">T2DM  on  NPH  24/12 FOR  THE  PAST  16  YEEARS  </t>
  </si>
  <si>
    <t xml:space="preserve">BP= 103 / 73   PR=78 RR=18 </t>
  </si>
  <si>
    <t xml:space="preserve">P1=RVI on HAART _x000D_
P2= SEZIURE DISORDER </t>
  </si>
  <si>
    <t>P1=RVI on HAART _x000D_
P2= SEZIURE DISORDER _x000D_
on phenytoin 100 mg po TID</t>
  </si>
  <si>
    <t xml:space="preserve">TFT (13/05/16 ) TSH - 1.45 , FT3 - 2.26 , FT4 - 1.09 _x000D_
 FBS- 122 - 142 -  140 _x000D_
  BP -  120/60 - 130/70 _x000D_
</t>
  </si>
  <si>
    <t xml:space="preserve">p1: HTN On amlodipine 5mg po daily P2: T2DM on 1000mg po bid, atrovastatin 20mg po daily p3: Hypothyroidism on levothyroxine 50mcg po daily </t>
  </si>
  <si>
    <t>BP= 124 / 82    PR=77 RR=17 _x000D_
Recorded BP= 90/60, 90/60, 110/70, 120/80, 110/70, 110/80</t>
  </si>
  <si>
    <t xml:space="preserve">P1= fairly controlled HTN </t>
  </si>
  <si>
    <t>hold HCT and observe for a month</t>
  </si>
  <si>
    <t>P1= HTN _x000D_
on Amlodipine 10 mg po daily &amp; HCT 25 mg po/d</t>
  </si>
  <si>
    <t>HE DISCONTIUNED HCT&amp; ENLARIL FOR 1MONTH</t>
  </si>
  <si>
    <t>PR- 91 RR- 18 BP- 124 / 88 T-36, HA1C-6.4</t>
  </si>
  <si>
    <t xml:space="preserve">POST COVID FIBROSIS + HTN ( CONTROLLED) + PREDIABETIS </t>
  </si>
  <si>
    <t>FBS,  REFILL MEDS + APPOINT HIM AFTER 3MONTHS</t>
  </si>
  <si>
    <t>P1= POST COVID FIBROSIS P2= KNOWN HTN THE PAST 30 YEARS P3= KNOWN DM BID P4= KNOWN OLD ISCHEMIC STROKE FOR THE PAST 3 YEARS ON :- -AMILODIPINE 10mg MG PO DAILY - -ENALAPRIL 10MG PO BID -ASA 81MG PO DAILY -MTF 500MG PO/D, HCT 25MG PO/D</t>
  </si>
  <si>
    <t>bp=121 / 80  pr=87   rr=18  HBGM=80-14OMG/DL  _x000D_
TSH=0.91(0.3-4.5)  , fT3=3(2-4.2),  fT4=1.3(0.9-1.72) DONE ON 23/1/24</t>
  </si>
  <si>
    <t>GOOD CONTROL OF GLYCEMIAND BP + EUTHYROID</t>
  </si>
  <si>
    <t>Make levothyroxine 100mcg 5x/week, continue others</t>
  </si>
  <si>
    <t>P= HYPOTHYORIDSM (6years) P2 :- EPLILEPSY(6 years) P3 :- HTN (3years)p4.Type 2 DM_x000D_
ON-Levothyroxine 100mcg po daily_x000D_
     - Lisinopril 10mg po daily _x000D_
      -HCT 25mg PO daily _x000D_
      -Valproate 200mg po/day _x000D_
      -metformin 500mg po daily _x000D_
      -atrovasatin 20 mg po daily</t>
  </si>
  <si>
    <t xml:space="preserve">NO NO COMPLAINT </t>
  </si>
  <si>
    <t xml:space="preserve">PR- 92 RR- 18 BP- 84 / 63 T- 36 </t>
  </si>
  <si>
    <t>DISS.TB (  TREATED)</t>
  </si>
  <si>
    <t>SE HER AFTER 3MONTHS</t>
  </si>
  <si>
    <t xml:space="preserve">BP  132/69  </t>
  </si>
  <si>
    <t>FBS      100</t>
  </si>
  <si>
    <t xml:space="preserve"> good glycemic control + poor bp control</t>
  </si>
  <si>
    <t xml:space="preserve">SEND    ABDOMENOPELVIC  U/S     CBC  RFT  LIPID PROFILE </t>
  </si>
  <si>
    <t xml:space="preserve">BP= 127 / 78   PR=85 RR=18 </t>
  </si>
  <si>
    <t>P -  degenerative disc disease with mild to moderate spinal canal stenosis _x000D_
P2 - Right shoulder OA _x000D_
P3= ? migraine</t>
  </si>
  <si>
    <t>refill medication_x000D_
send for vitamin D level</t>
  </si>
  <si>
    <t xml:space="preserve">P -  degenerative disc disease with mild to moderate spinal canal stenosis _x000D_
P2 - Right shoulder OA _x000D_
on ASA 81mg po daily_x000D_
Vit D 50,0001u po QD, Meloxicam 15 mg po QD, Amitriptyline 25mg po QD_x000D_
</t>
  </si>
  <si>
    <t>RECURENT SYNCOPAL ATHACK</t>
  </si>
  <si>
    <t xml:space="preserve">STABLE   PR-94 RR-18 BP-85 / 59 T-36 </t>
  </si>
  <si>
    <t>MAKE LASIX  20MG /D, ENALAPRIL 10MG/D_x000D_
REFILL THE REST</t>
  </si>
  <si>
    <t>HFrEF 2ry to DCMP + Costochondritis _x000D_
on Enalapril 10x2, spironolactone 25x1, furosemide 40x1 and metoprolol 25mg PO/d, diclofenac gel apply BID for 2 wks</t>
  </si>
  <si>
    <t>no new complaints, on exercise and report he lost 8kg with in 3 months(105-97 kg)</t>
  </si>
  <si>
    <t>bp=103 / 71  pr=71 18  FBS=86-116MG/DL</t>
  </si>
  <si>
    <t>Refill and appoint  3 months</t>
  </si>
  <si>
    <t>P1- T2DM P2: DYSLIPIDEMIA MTF 500x2 Atorvastatin 20mg PO daily, glibenclamide 5mg po daily</t>
  </si>
  <si>
    <t>bp=137/776mmhg pr=67b/min</t>
  </si>
  <si>
    <t xml:space="preserve">follow up                         </t>
  </si>
  <si>
    <t>PR-83 RR- 18 BP- 111 / 67 T- 36, INR- 1.05</t>
  </si>
  <si>
    <t>REPEAT INR AFTER 4 DAYS, ESCALATE WARFARINE 5 MG/ 7.5 MG ALTERNATIVELY, APPOINT HER AFTEER 1MONTH</t>
  </si>
  <si>
    <t xml:space="preserve">dysuria + poor stream and frequent nocturia  </t>
  </si>
  <si>
    <t xml:space="preserve">BP -  72 18 180 / 62***_x000D_
 FBS- 140_x000D_
 HGA1C - 7.1% </t>
  </si>
  <si>
    <t xml:space="preserve">same + bph </t>
  </si>
  <si>
    <t xml:space="preserve">rft,  u/a  &amp; abdomina u/s - </t>
  </si>
  <si>
    <t>type 2 DM + HTN + impotency + drug induced hypoglycemia + Bilateral knee early to mild OA + Straighten lumbar spine + Lumbar spondylosis (moderate) + multilevel Endplate degenerative changes on NPH 24/14IU SC BID,losartan 50mg po daily, frusemide 40mg po daily, atenolol 50 mg po daily,meloxicum 15mg po daily,atorvastatin 20 mg po daily</t>
  </si>
  <si>
    <t>PR- 91 RR- 19 BP- 124 / 65 T- 37</t>
  </si>
  <si>
    <t>LIPID PROFILE, ECG, REFILL MEDS &amp; APPOINT AFTER 3 MONTHS</t>
  </si>
  <si>
    <t>BP=99 / 69    PR=83 RR=17 FBS= 131</t>
  </si>
  <si>
    <t xml:space="preserve">P1= Type 2 DM; _x000D_
P2= PN; </t>
  </si>
  <si>
    <t>P1= Type 2 DM; _x000D_
P2= PN; _x000D_
ON Amitriptyline 25 mg po/d, on MTF 1.5/1 gm po bid, daonil 10 mg po bid P2</t>
  </si>
  <si>
    <t xml:space="preserve">P1= Type 2 DM; _x000D_
P2= PN; _x000D_
ON Amitriptyline 25 mg po/d, on MTF 1.5/1 gm po bid, daonil 10 mg po bid </t>
  </si>
  <si>
    <t>STABLE PR-80 RR-19 BP-111 / 63 T-36</t>
  </si>
  <si>
    <t>HTN + HHD + Ischemic dilated cardiomyopathy</t>
  </si>
  <si>
    <t>REFIL THE MEDS</t>
  </si>
  <si>
    <t>P- HTN + HHD + Ischemic dilated cardiomyopathy on enalapril 5 mg po/d, atenolol 25 mg po/d, digoxin 0.125 mg po/d, spironolactone 25 mg po/d, lasix 40 mg po/d, ASA 81 mg po/d</t>
  </si>
  <si>
    <t xml:space="preserve">worsening pain over the sole of 1month duration </t>
  </si>
  <si>
    <t>bp=170/90 pr=80</t>
  </si>
  <si>
    <t xml:space="preserve">Known T2DM + AKI on ?CKD + Diabetic Dermopathy + Peripheral Neuropathy + Nephrolithiasis + mild fatty liver on - NPH 38/22 iU sc bid - Metformin 500mg tab po bid - Atrovastatin 20 mg tab po daily - Amitriptyline 25 mg tab po daily - Neurobin 1 tab po daily </t>
  </si>
  <si>
    <t xml:space="preserve">gapapentin 300mg po/d _x000D_
diclofenac gel PRN_x000D_
if no improvement consider foot xray_x000D_
add premeal regular insulin 2/2/2iu before meal </t>
  </si>
  <si>
    <t>Known T2DM + AKI on ?CKD + Diabetic Dermopathy + Peripheral Neuropathy + Nephrolithiasis + mild fatty liver on - NPH 38/22 iU sc bid - Metformin 500mg tab po bid - Atrovastatin 20 mg tab po daily - Amitriptyline 25 mg tab po daily - Neurobin 1 tab po daily -Vita D 50000 po weekly....hgba1c=8.2%</t>
  </si>
  <si>
    <t>bp=121/81  pr=78</t>
  </si>
  <si>
    <t>refill and appoint 3/12 with update cbc,oft,u/a</t>
  </si>
  <si>
    <t>CVT WITH parenchymal haemorrhage( 2years and 5 months )+DYSLIPIDEMIA+ HTN +P.NEUROPATHYOn _x000D_
-ASA 81x1, _x000D_
-Amlodipine 5x1 ,_x000D_
-ATROVASTATIN 20x1_x000D_
 -AMITRIPTILINE 25MG x1</t>
  </si>
  <si>
    <t>REFIL THE MEDS_x000D_
repeat echo,</t>
  </si>
  <si>
    <t>P- HTN + HHD + Ischemic dilated cardiomyopathy on enalapril 5 mg po/d, metoprolol 25 mg po/d, digoxin 0.125 mg po/d, spironolactone 25 mg po/d, lasix 40 mg po/d, ASA 81 mg po/d, atrova 40mg d</t>
  </si>
  <si>
    <t xml:space="preserve">bp -  130/50 -  130/40 - 120/50 -  138/43 </t>
  </si>
  <si>
    <t xml:space="preserve">make enalapril 5 mg po daily  -  serial bp record  appt 2 weeks </t>
  </si>
  <si>
    <t xml:space="preserve">well controlled HTN + HHD on enalapril 10 mg po bid ,  spirolactone 25 mg po daily , pregabalin 1 tab po daily , neurobion 1 tab po daily , </t>
  </si>
  <si>
    <t>STABLE PR-80 RR-19 BP-111 / 63 T-36_x000D_
fasting Glucose -133</t>
  </si>
  <si>
    <t xml:space="preserve">REFIL THE MEDS_x000D_
repeat echo_x000D_
hga1c </t>
  </si>
  <si>
    <t>P- HTN + HHD + Ischemic dilated cardiomyopathy on enalapril 5 mg po/d, metoprolol 25 mg po/d, digoxin 0.125 mg po/d, spironolactone 25 mg po/d, lasix 40 mg po/d, ASA 81 mg po/d, atorva 40mg/d</t>
  </si>
  <si>
    <t xml:space="preserve">FBS - 88- 116 _x000D_
BP 163 / 80 PR - - 76   164/88 pr - 96 </t>
  </si>
  <si>
    <t xml:space="preserve">add hct 25 mg po daily -  appt with serial bp record  1 month </t>
  </si>
  <si>
    <t>MDD ON Fluoxetine 20mg po morning+ Type 2 DM + HTN with HHD; on- , NPH 18/10iu, Candesartan 8 mg po/d ,  Atrovastatin 20mg/day</t>
  </si>
  <si>
    <t>PR-86 BP- 19 BP- 118 / 70 T- 36</t>
  </si>
  <si>
    <t>U/A, OFT, DOPPLER -ARTERY U/S LE, REFILL MEDS &amp; APPOINT AFTER 3MONTHS</t>
  </si>
  <si>
    <t xml:space="preserve">complain that   she  has  abnormal  body  movment  with  up  roling  of  the  eye    for  the  past  1  year  and the  resent  is   1  week  back  and  with  ear  laceration   </t>
  </si>
  <si>
    <t>the  same  +  epilepsy</t>
  </si>
  <si>
    <t>send     eeg</t>
  </si>
  <si>
    <t xml:space="preserve">laceration of ear lobe </t>
  </si>
  <si>
    <t xml:space="preserve">BP=124/80, PR=98_x000D_
FBS= ? </t>
  </si>
  <si>
    <t xml:space="preserve">T2DM  +Controlled HTN </t>
  </si>
  <si>
    <t xml:space="preserve">RFT, FBS               </t>
  </si>
  <si>
    <t>P1=T2DM on MTF 1gm po BID, Glibenclamide 5 mg po/d _x000D_
P2=HTN HCT 25 mg po/d and amlodipin 5mg PO daily</t>
  </si>
  <si>
    <t xml:space="preserve">BP=130 / 80    PR=88 RR=19_x000D_
FBS= 225,250,_x000D_
 </t>
  </si>
  <si>
    <t xml:space="preserve">P1= poorly controlled T2DM_x000D_
P2=  hypertension ? HHD </t>
  </si>
  <si>
    <t>P1: T2DM_x000D_
P2: hypertension ? HHD _x000D_
on enalapril 10 mg po daily and metoprolol 50mg po daily, metformin 1000 mg PO BID, glibenclamide 10 mg po BID, atorvastatin 20 mg po daily and ASA 81 mg po daily</t>
  </si>
  <si>
    <t>Refill medication with MTF 1000mg BID_x000D_
send for HbA1C</t>
  </si>
  <si>
    <t>P1: T2DM_x000D_
P2: hypertension ? HHD _x000D_
on enalapril 10 mg po daily and metoprolol 50mg po daily, metformin 1000 mg PO BID (was taking 500mg po BID), glibenclamide 10 mg po BID, atorvastatin 20 mg po daily and ASA 81 mg po daily</t>
  </si>
  <si>
    <t>pt didnt come no complaint from attendant</t>
  </si>
  <si>
    <t>stable _x000D_
HBPM= 130/80</t>
  </si>
  <si>
    <t>p- HTN with HHD....7years P2- ischemic stroke...6years_x000D_
on- Lasix 20mg po /day Enalapril 10mg po/day ASA 81mg po per day Atorvastatin 40mg po/day Amitriptyline 25mg PO Noct</t>
  </si>
  <si>
    <t xml:space="preserve">complain  numbness to  all lower extrimities  </t>
  </si>
  <si>
    <t xml:space="preserve">bp  138/89  </t>
  </si>
  <si>
    <t>the  same+vitamin  d  defficency</t>
  </si>
  <si>
    <t>refill and  up  date  oft    and  serum  itamin  d  level</t>
  </si>
  <si>
    <t>bp=13o/60mmhg pr=55b/min</t>
  </si>
  <si>
    <t>P=? Hypothyroidism + HF 2 to ? DVHD to r/o TCD + Bradycardia 2 to ? ; on Levothyroxin 25 mic.gm po/d(started at private hospital 7 mons back), Lasix 40 mg po bid, spironolactone 25 mg po/d, Rivaroxaban 10 mg po/d</t>
  </si>
  <si>
    <t>PR-106 RR-17 BP- 108 / 67 T- 36</t>
  </si>
  <si>
    <t xml:space="preserve">ART ( ON HAART) </t>
  </si>
  <si>
    <t>APPOINT HIM AFTER  3 MONTHS</t>
  </si>
  <si>
    <t>P-known RVI + WITH PCP(treated) -HIS CD4 COUNT ON 18/11/15=85, 1J AND COTRI 1 DS TAB PO/D,C</t>
  </si>
  <si>
    <t xml:space="preserve">She has a hx of night sweating of 3 mons duration. And still claim intermittent dysnea. She has also global headache of 1 wk duration. No wt loss, previous TB Rx or cough </t>
  </si>
  <si>
    <t>BP=102/65, PR=75</t>
  </si>
  <si>
    <t>Chronic Bronchitis to r/o PTB</t>
  </si>
  <si>
    <t xml:space="preserve">ESR, CBC_x000D_
PCM 1 gm po PRN </t>
  </si>
  <si>
    <t>P=BRONCHITIS</t>
  </si>
  <si>
    <t xml:space="preserve">NO NEW COPMPLAIN </t>
  </si>
  <si>
    <t>THE  SAME+?AKI  ON  CKD</t>
  </si>
  <si>
    <t>SEND U/A  RFT   ABDOMENOPEKLVBIC  U/S  AND  FBS</t>
  </si>
  <si>
    <t>LBP 2RY DDD</t>
  </si>
  <si>
    <t xml:space="preserve">claims has follow up at private setup and wants  follow up at our centre_x000D_
</t>
  </si>
  <si>
    <t xml:space="preserve">bp=115 / 64  pr=83 rr=18    HGA1C=7.4%    Crea=3   eGFR=21  </t>
  </si>
  <si>
    <t>FAIR GLYCEMIC CONROL + STAGE 4 CKD 2RY DKD + DIABETIC RETINOPATHY</t>
  </si>
  <si>
    <t>refill and appoint to nephrologist, counseled oon IV fistula for dialysis readiness</t>
  </si>
  <si>
    <t>P1- Type 2 DM 9years P2- HTN - 17years P3- CKD sec to DM Nephropathy (non proteinuric) 2years P4- Dyslipidemia P5- Lumbar spondylosis 3month P6- Asthma 30years P7- DSPN P8- PAD on Amlodipine 10mg PO daily Carvedilol 37.5mg PO BID ASA , Mixtard 50/30IU SC BID Forxiga (Dapagliflozin) 10mg PO daily Ateroz 40mg PO daily Semaglutide 0.5mg SC weekly Enalapril 5mg po daily</t>
  </si>
  <si>
    <t>stable   64 18 116 / 74 36_x000D_
INR- 1.23_x000D_
PT- 14.7</t>
  </si>
  <si>
    <t>MAKE WARFARIN 15MG/D_x000D_
REPEATE INR</t>
  </si>
  <si>
    <t>Chronic DVT ON WARFARIN 15/12.5MG PO DAY + RVI on HAART</t>
  </si>
  <si>
    <t xml:space="preserve">no new complaint _x000D_
 no abm - 5 months  back </t>
  </si>
  <si>
    <t>bp -  75 19 130 / 64</t>
  </si>
  <si>
    <t xml:space="preserve">refill and link back to neurology </t>
  </si>
  <si>
    <t>HTN on amlodipine 5 mg po/d , Lacunar stroke on atorvastatin 40 mg po/d Asa 81 mg po/d seizure disorder on phenytoin 50 mg po bid</t>
  </si>
  <si>
    <t xml:space="preserve">SURGERY  DONE  18  DAYS BACK  </t>
  </si>
  <si>
    <t>FBS   180   ,200  130  100</t>
  </si>
  <si>
    <t xml:space="preserve">CONTROLLED  T2  DM+RIGHT  BREAST  CA </t>
  </si>
  <si>
    <t>REFILL  AND APPOINT  AFTER  2  MONTH MAKE  METFORMIN  500 MG  PO  BID  FOR 1  MONTH</t>
  </si>
  <si>
    <t>?NEUROPATHIC PAIN</t>
  </si>
  <si>
    <t>BP=140/78MMHG PR=90B/MIN</t>
  </si>
  <si>
    <t>KNOWN HYPERTENSIVE + ALLERGIC CONTACT DERMATITIS</t>
  </si>
  <si>
    <t>;HFrEF(35%) 2ry to CDMP +Known HTN +CAP +Mild Hypokalemia (Corrected )</t>
  </si>
  <si>
    <t xml:space="preserve">ESCALATE ENALAPRIL TO TO 5/10MG PO BID_x000D_
START dapagliflozin 10mg po/d </t>
  </si>
  <si>
    <t>PR- 73 RR- 18 BP- 113 / 77 T- 36 , FBS- 122, ECHO- IHD WITH PRESERVED LV SYSTOLIC FUNCTION, EFR-55%, ,G-2 LV DIASTOLIC DYSFUNCTION</t>
  </si>
  <si>
    <t xml:space="preserve">FAIR  GLYCEMIC CONTROL+ IHD </t>
  </si>
  <si>
    <t>ECG, HOLD CLOPEDOGRIL, REFILL MEDS &amp; APPOINT AFTER 1 MONTH</t>
  </si>
  <si>
    <t>P1= IHD P2= Type 2 DM ON :- ASA 81MG/DAY, CLOPIDOGREL 75 MG PO DIALY ATORVATSTSINE 40MG PO Daily, Metoprolol ( succicinate) 25 MG PO DALY, ENALAPRIL 5MG PO BID, spironolactone 25mg PO daily, meformin 500mg po BID, ON WAITING LIST FOR PCI at TASH</t>
  </si>
  <si>
    <t>SHE HAS SEVER LEFT LOWER BACK PAIN RADIATING TO THIGH</t>
  </si>
  <si>
    <t>STABLE _x000D_
PR- 98 BP- 104 / 73 T- 36.6, MSS- SEVER TENDERNESS OVER RT HIP &amp; TIGH, FBS-202- 276, HA1C- 11.2_x000D_
RIGHT FUMER XRAY-  unremarkable</t>
  </si>
  <si>
    <t xml:space="preserve">NEWLY DXED TYPE 2 DM, </t>
  </si>
  <si>
    <t>refill_x000D_
appoint for 3months_x000D_
SMBG</t>
  </si>
  <si>
    <t>P- NEWLY DXED TYPE 2 DM, NPH- 20/ 10</t>
  </si>
  <si>
    <t>BP=110/80MMHG PR= 87B/MIN</t>
  </si>
  <si>
    <t xml:space="preserve">TINNITUS ON FOLLOW UP               </t>
  </si>
  <si>
    <t xml:space="preserve">?OSTEROPOROSIS_x000D_
</t>
  </si>
  <si>
    <t xml:space="preserve">RF   NON  TREACTIVE   URIC  ACID  5.8 </t>
  </si>
  <si>
    <t xml:space="preserve">THE  SAME+?HYPOCALCEMEA+?OSTEOPROSIS?PRIMARY </t>
  </si>
  <si>
    <t xml:space="preserve">SEND  SERUM  VITAMIN  D  AND  CALCEUM  LEVEL </t>
  </si>
  <si>
    <t>RHEUMATOID  ARTHRITIS</t>
  </si>
  <si>
    <t>bp=106 / 56 pr=105 rr=17</t>
  </si>
  <si>
    <t>same + Vitamin D deficiency(23)</t>
  </si>
  <si>
    <t>vitamin 50000iu po/week/3 months , calcidenk 1 tab po/day, appoint with TFT, repeat vit D</t>
  </si>
  <si>
    <t xml:space="preserve">p1-LBP 2ry to ? </t>
  </si>
  <si>
    <t>Unprovoked Right proximal DVT on warfarin 10mg po daily for 5 days and 12.5 for  2 days</t>
  </si>
  <si>
    <t>take 12.5mg po for 2 days and 10mg on 3rd day_x000D_
determine INR</t>
  </si>
  <si>
    <t>Unprovoked Right proximal DVT on warfarin 10mg po daily for 5 days and 12.5 for  2 days...inr=1.3</t>
  </si>
  <si>
    <t xml:space="preserve">d/c phenytoin for 2 weeks </t>
  </si>
  <si>
    <t xml:space="preserve">bp - 75 18 124 / 68_x000D_
 so2 - 93 % </t>
  </si>
  <si>
    <t>update inx -  _x000D_
- refill medication for week</t>
  </si>
  <si>
    <t xml:space="preserve">Left side hemiparesis 2ry to hemorrhagic stroke P2: Infranuclear facial palsy P3: Known HTN P4: Known COPD P5: Old Ischemic stroke( 5 yr) P5: Seizure disorder on on salbutamol 6puff prn  continuous chest  ASA 81 MG PO DAY Atorvastatin 40 mg po/day PHEYTOIN 100 mg po tid amlodipine 10 mg po/day Symbicort 2puff bid </t>
  </si>
  <si>
    <t>NO NEW COMPLAIND</t>
  </si>
  <si>
    <t xml:space="preserve">PR-86 RR- 18 BP- 105 / 57 T- 36, CBC-WNR, VIT. B12- 679( NORMAL) </t>
  </si>
  <si>
    <t xml:space="preserve">MEGALOBLASTIC ANEMIA( CORRECTED) </t>
  </si>
  <si>
    <t>CBC, REFILL MEDS &amp; APPOINT AFTER 3MONTHS</t>
  </si>
  <si>
    <t>P- bicytopenia sec to megaloblastic anemia on cyanocobolmine 1mg im weekly(completed weekly base) and folic acid 5mg po daily</t>
  </si>
  <si>
    <t xml:space="preserve">complain   numbness   to  all  extrimities  with  dry  mouth  and  polysymptoms  with  associated head  ache and  joint  pain     with  dysurea  </t>
  </si>
  <si>
    <t xml:space="preserve">the  same+t2dm+dysurea  +  PN  ?vitamin  d defficency   </t>
  </si>
  <si>
    <t xml:space="preserve">send  fbs    vitamin  d  level  u/a  cbc    </t>
  </si>
  <si>
    <t xml:space="preserve"> bilateral COM +AFI</t>
  </si>
  <si>
    <t xml:space="preserve">epigastric pain 2 weeks with vomiting and distension_x000D_
has fatigue sob and sweating _x000D_
no body swelling no orthopenia or pnd _x000D_
no bowl habit change _x000D_
has intermittent redish urine  </t>
  </si>
  <si>
    <t xml:space="preserve">BP= 165/70 _x000D_
chest no distress clear _x000D_
cvs jvp not elevated s1 and 2 heared no m org_x000D_
abd nad _x000D_
cotpp </t>
  </si>
  <si>
    <t xml:space="preserve">DM HTN _x000D_
? IHD _x000D_
dyspepsia / cholelithiasis </t>
  </si>
  <si>
    <t>ecg trop _x000D_
us lab</t>
  </si>
  <si>
    <t xml:space="preserve">DM + HTN _x000D_
NPH 14/12 _x000D_
enalepril 10 mg po od </t>
  </si>
  <si>
    <t xml:space="preserve">urinary urgency, frequency, color change and pain during urination </t>
  </si>
  <si>
    <t>stable_x000D_
FBS= 123,130,150</t>
  </si>
  <si>
    <t>T1DM +  DCMP + RECURENT UTI</t>
  </si>
  <si>
    <t>REFIL_x000D_
SEND URINE CULTURE</t>
  </si>
  <si>
    <t>P1- T1DM on NPH 4/2 IU SC BID P2- DCMP (EF=33 with moderate Pulmonary Hypertension (improving) P3- HTN -on Metoprolol 25mg po/d -Lasix 40mg po/d, - Amlodipine 2.5mg PO daily -Enalapril 5mg PO Daily</t>
  </si>
  <si>
    <t>bp=105/68 pr=80</t>
  </si>
  <si>
    <t>pancytopenia sec to ? On started treatment with folic acid 5mg po daily, pregabalin with 75 mg po/d</t>
  </si>
  <si>
    <t>continue vit b12 and folate _x000D_
determine CBC profile</t>
  </si>
  <si>
    <t>claims has follow up at private setup and wants follow up at our centre</t>
  </si>
  <si>
    <t>bp=115 / 64 pr=83 rr=18 HGA1C=7.4% Crea=3 eGFR=21</t>
  </si>
  <si>
    <t>REFIL_x000D_
add spironolactone 12.5mg/d_x000D_
SEND URINE CULTURE</t>
  </si>
  <si>
    <t xml:space="preserve">P1- T1DM on NPH 4/2 IU SC BID P2- DCMP (EF=33 with moderate Pulmonary Hypertension (improving) P3- HTN -on Metoprolol 25mg po/d -Lasix 40mg po/d, -Enalapril 5mg PO Daily, </t>
  </si>
  <si>
    <t>SHE IS ADHERENT TO HER MED</t>
  </si>
  <si>
    <t>PR- 91 RR- 18 BP- 105 / 75 T- 36, INR- 1.82</t>
  </si>
  <si>
    <t>INR, ADVICE ON ADHERENCE&amp; APPOINT HER AFTER 3MONTHS</t>
  </si>
  <si>
    <t>P- LEFT limb proximal DVT 2ry to myoma on warfarin 5 mg PO 5x a week and 7.5 mp PO 2x a week...INR=2.17</t>
  </si>
  <si>
    <t>patient didnt come for evaluation</t>
  </si>
  <si>
    <t>T2DM + HTN with HHD + Lt leg BKA + ? DIABETIC RETINOPATHY; NPH 20/10 IU SC BID, metformin 500 mg po/d , LOSARTAN 50 MG PO BID ,AMLODIPINE 5 MG PO/D, HCT 25 MG PO/D Atenolol 12.5 mg po/d</t>
  </si>
  <si>
    <t>she has recurrent exacerbation in the past 1 mon</t>
  </si>
  <si>
    <t>BP=93/67, PR=78</t>
  </si>
  <si>
    <t>Budesonide - Formoterol - 160/4.5 mcg 2 puffs BID and Salbutamol 4-6 puffs PRN</t>
  </si>
  <si>
    <t>P=B.Asthma; on Budesonide - Formoterol - 80/4.5 mcg, 2 puffs BID[ she was not taking it because it was unavailable) and Salbutamol 4-6 puffs PRN</t>
  </si>
  <si>
    <t>PR- 83 RR- 18 BP- 106 / 66 T- 36</t>
  </si>
  <si>
    <t>MILD PERSISTENT B,ASTHMA</t>
  </si>
  <si>
    <t>P- KNOWN Bronchial Asthma On simbicort 2 puff bid salbutamol puff prn</t>
  </si>
  <si>
    <t xml:space="preserve">complains joint pain and epigastric burning pain and sometimes blood mixed vomiting </t>
  </si>
  <si>
    <t xml:space="preserve">bp=120/70 pr=70 </t>
  </si>
  <si>
    <t>P- T2DM + HTN + RA on metfomin 1gm po bid, glibenclamide 5mg po bid, atorvastatin 20mg p daily, amlodipine 10mg po daily, predinisolone 5mg po every other day, amitriptyline 25 mg po daily, MTX 5 mg po weekly</t>
  </si>
  <si>
    <t xml:space="preserve">escalate metothrexate to 7.5mg po weekly _x000D_
do stool H pylori,stool exam with occult _x000D_
do cbc,LFT,cr_x000D_
</t>
  </si>
  <si>
    <t xml:space="preserve">Tinea corporis of bilateral neck area, associated with pruritis of 2weeks duration_x000D_
Told to have raised BP for the last 1yr_x000D_
No body swelling, chest pain, orthopnea, PND_x000D_
</t>
  </si>
  <si>
    <t>BP- 124/101, P-98 regular_x000D_
pinc conj, NIS_x000D_
parular, patchy skin lession on the lateral aspect of the  bilateral neck area</t>
  </si>
  <si>
    <t>the same + Stage II HTN</t>
  </si>
  <si>
    <t xml:space="preserve">Salt restriction_x000D_
Ketekonazole cream topical bid for one weeek_x000D_
DO ECG, RFT, U/A, </t>
  </si>
  <si>
    <t>Tinea corporis of bilateral neck area</t>
  </si>
  <si>
    <t>worsening of dry cough of one week duation, has also long standing intermitant cough of may yrs duration, associated with night sweating, otherwise no aneroxia, fevere, wt loss_x000D_
currently the cough decreased after taking unspecified po medication_x000D_
Is engadged in sport activities</t>
  </si>
  <si>
    <t>BP=131/78, P- 55 regular_x000D_
pinc conj, NIS_x000D_
No LAP_x000D_
Clear chest</t>
  </si>
  <si>
    <t>the sae + R/O PTB</t>
  </si>
  <si>
    <t>CBC, ESR, PICT, CXR_x000D_
Dextromethorphan 30mg po TID</t>
  </si>
  <si>
    <t>Fracute of Lt index finger + ?CAP R/O PTB</t>
  </si>
  <si>
    <t>unexplained fatigue and myalgia of 2months  duration, otherwise, no aneroxia, wt loss or cough</t>
  </si>
  <si>
    <t>BP- 128/80, P-87_x000D_
Pinc conj, NIS_x000D_
No LAP_x000D_
Clear chest_x000D_
JVP flat</t>
  </si>
  <si>
    <t>the same + R/o Vit D def</t>
  </si>
  <si>
    <t>Vit D, ESR, CBC, RF, PICT, TDH_x000D_
Ibuprofen 400mg po PRN</t>
  </si>
  <si>
    <t>unexplained fatigue and myalgia of 2months 2o to ??</t>
  </si>
  <si>
    <t>Productive cough of 2months duration, associated with pleuretic chest pain, otherwise no night sweating, fevere, aneroxia and wt loss</t>
  </si>
  <si>
    <t>BP -120/80, P-91 regular_x000D_
Pinc conj, NIS_x000D_
NO LAP_x000D_
SPT but no CVAT</t>
  </si>
  <si>
    <t>Do ESR, CXR, CBC, _x000D_
Nitrofurontoin 100mg po QID for one week</t>
  </si>
  <si>
    <t>CAP r/o PTB + UTI</t>
  </si>
  <si>
    <t>Head pain extending from the neck of 5days duration, associated with tingling sensation of the finger tips and the tips of the toes of the same duration_x000D_
Had GDM 4yrs ago_x000D_
Otherwise no fevere, N-V, cough, aneroxia</t>
  </si>
  <si>
    <t xml:space="preserve">Morbidly obese_x000D_
BP-124/85, P- 90 regular_x000D_
No meningeal signs_x000D_
</t>
  </si>
  <si>
    <t>DO CBC, ESR, Vit D, RBS, HBA1C_x000D_
Ibuprofen 400mg po PRN_x000D_
Carbamazepin 200mg po BID for one week</t>
  </si>
  <si>
    <t>PN + Head pain 2o to ?</t>
  </si>
  <si>
    <t>Global type of HA, associated with head opain, BOV but no N-V</t>
  </si>
  <si>
    <t>BP- 137/90, P- 80 regular_x000D_
Pinc conj, NIS_x000D_
No sinus tenderness_x000D_
No meningeal signas</t>
  </si>
  <si>
    <t>Headache 2o to ?Sinusitis</t>
  </si>
  <si>
    <t>CBC, ESR, RBS, ECG</t>
  </si>
  <si>
    <t>Global type of Headache 2o to ??</t>
  </si>
  <si>
    <t>epigastric burning pain for the past 10 yrs</t>
  </si>
  <si>
    <t>BP=116 / 67, PR=74; HBPM=114-130/70-80_x000D_
FBS=135-150-130-110-123</t>
  </si>
  <si>
    <t xml:space="preserve">T2 DM( fairly controlled Glycemia) +Controlled HTN + ? Chronic Gastric </t>
  </si>
  <si>
    <t xml:space="preserve">MTF 500mg po bid, Atrovastatin 20 mg po/d, Enalapril 10 mg po bid, HCT25 mg po/d, Pantoprazole 40 mg po/d </t>
  </si>
  <si>
    <t>P=T2 DM(&gt; 1 yr) + HTN(for 5 yrs) ; on MTF 500mg po bid, Atrovastatin 20 mg po/d, Enalapril 10 mg po bid, HCT25 mg po/d</t>
  </si>
  <si>
    <t>BP=106/62_x000D_
FBS=55-204</t>
  </si>
  <si>
    <t>DEC. NPH 15/8 IU SC BID, RI 5/5 IU SC BID</t>
  </si>
  <si>
    <t>P=T1DM on NPH 15/9 IU SC BID, RI 5/5 IU SC BID</t>
  </si>
  <si>
    <t>BP=119/84, PR=65_x000D_
HBPM=103-130/64-90</t>
  </si>
  <si>
    <t>P=HTN ON AMLODIPINE 5MG PO DAILY</t>
  </si>
  <si>
    <t xml:space="preserve">still claim LBP. She ha s intermittent tingling pain of </t>
  </si>
  <si>
    <t>BP=114/72, PR=81_x000D_
HBPM= 100-120/77-100_x000D_
LS x ray on 15/7/13 = MILD EARLY DEGENERATIVE CHANGES</t>
  </si>
  <si>
    <t>Uncontrolled HTN + CLBP 2 to LS degenerative Spondylosis + ? PN 2 to Vit-D deficiency + 3 months post procedure after rectal polypectomy done for rectal polyps + GI internal hemorrhoid</t>
  </si>
  <si>
    <t xml:space="preserve">Amlodipine 5 mg po/d, HCT25 mg po/day, Amitriptyline 25 mg po/day, Neurobion 1 tab po/day, Meloxicam 15 mg po PRN_x000D_
Advise on LSM_x000D_
Appt after 3 mons with FBS RFT, Serum Vit- D3, Serum Ca &amp; Albumin </t>
  </si>
  <si>
    <t>P= 3 months post procedure after rectal polypectomy done for rectal polyps + GI internal hemorrhoid+ HTN on amlodipine 5 mg po/day[ She was not taking Amlodipine], HCT25 mg po once /day[ She took HCT 25 mg po BID], Neurobion 1 tab po/day ,MELOXICAN 15 MG PO ONCE/DAY, Amitriptyline 25 mg po once /day</t>
  </si>
  <si>
    <t>BP---120/78 ---137/83_x000D_
PR---72_x000D_
FBS---130 mg/dl,150 mg /dl _x000D_
TT3--1.31, normal _x000D_
TT4----9.32... normal_x000D_
TSH--2.75..normal</t>
  </si>
  <si>
    <t xml:space="preserve">controlled glycemia + hypertension + dislipedemia </t>
  </si>
  <si>
    <t xml:space="preserve">refill medication, appoint after 1 month wit serial bp and fbs record, advise on diet and exercise, link to optha for screening </t>
  </si>
  <si>
    <t xml:space="preserve">NEWLY DIAGNOSED T2DM ( 2wk ) + HTN + Fatty liver on amlodipine 5 mg po daily and atrovastatin 20 mg po daily, MTF 500 mg po/day </t>
  </si>
  <si>
    <t>BP=125/70,PR=88</t>
  </si>
  <si>
    <t>Problem List_x000D_
known HTN , rt foot pain of 4 months duration</t>
  </si>
  <si>
    <t>BP  119 / 69mmHg, Wt 66, Ht 162 BMI 25.15kg/m2_x000D_
Lipid panel and HA1c not done</t>
  </si>
  <si>
    <t>to come with lipid panel and HbA1c</t>
  </si>
  <si>
    <t>PR- 70 RR- 17 BP- 133 / 80 T- 36, CBC- HG-19.5, HCT- 59.8, OTHER CELL LINE ARE WNR</t>
  </si>
  <si>
    <t>HTN  + POLYCYTHEMIA</t>
  </si>
  <si>
    <t>CBC, DO PLEBOTOMY, REFILL MEDS &amp; APPOINT AFTER  3MONTHS</t>
  </si>
  <si>
    <t>BP  104 / 62mmHg, SMBG FBS between 110 - 130,  126,147 138</t>
  </si>
  <si>
    <t xml:space="preserve">P T2DM on Glibenclamide 5 mg po bid, Metformin 1000mg po bid_x000D_
_x000D_
</t>
  </si>
  <si>
    <t>BP= 145/62  PR=66_x000D_
HBPM=117-147/65-84</t>
  </si>
  <si>
    <t>HTN ( fair BP control)</t>
  </si>
  <si>
    <t>enalapril 20/15 mg po BID,HCT 25 mg po/d_x000D_
Appt with RFT, serum ele, FBS, Lipid profile after 3 mons</t>
  </si>
  <si>
    <t>P=HTN( for 4 yrs) with HHD; on  Enalapril 15/10 mg po bid[But she took enalapril 20/15 mg po BID for the last 3 mons] and HCT 25 mg po/d</t>
  </si>
  <si>
    <t>LEFT HIP PAIN</t>
  </si>
  <si>
    <t>PR- 87 RR- 17 BP- 129 / 66 T- 36, Wt- 120 kg, BMI- 46.9, FBS- 75- 140</t>
  </si>
  <si>
    <t>FAIRLY  GLYCEMIC CONTROL + HTN+ HYPOTHROIDISM+  MORBIDE OBESITY+ OSA</t>
  </si>
  <si>
    <t>VIT.D, LIPID PROFILE, HA1C, ECG, PELVIC X-RAY, SEMAGLUTIDE 3MG PO DAILY, CONTINUE OTHER MGT</t>
  </si>
  <si>
    <t>BP=137/76,PR=79,FBS=95 mg/dl</t>
  </si>
  <si>
    <t>_x000D_
Problem List_x000D_
T2 Dm + HTN on NPH 20/ 12 IU SC BID</t>
  </si>
  <si>
    <t xml:space="preserve">easy fatigability, poor appetite and interactable vomiting </t>
  </si>
  <si>
    <t>stable  PR-93 RR-17 BP-132 / 83 T-36</t>
  </si>
  <si>
    <t>known RVI ON HAART + EPTB- on treatment</t>
  </si>
  <si>
    <t>Cotrimoxazole 960 mg PO once daily , - spironolactone 25mg PO per day , -lasix 40mg PO bid, -warfarin 5mg PO every 48 hours - metoprolol tartrate 25mg/50mg po qid alternatively , ,Amiodarone 400mg po tid and -Omeprazole 20MG PO BID,-Ondansetron 4mg po PRN,RHZE 4 tab once daily -pyridoxine 50mg PO daily,</t>
  </si>
  <si>
    <t>p1-known RVI ON HAART ( TDF/3TC/DTG) (CD4 179) ]p2-39th post procedural day after right side chest tube insertion done for empyema P3- sepsis of ches focus, empyema(treated) p3-EPTB- on treatment--42th day -p4 58th POD after Bentall procedure was done for the preop Dx of acute cardiogenic pulmonary edema2* to moderate AVR with ascending aortic aneurism precipitated by atrial fibrillation with FVR ,Ascending Aortic dissection -P5 Severe PHTN with severe systolic dysfunction and atrial fibrillation 2* to CRVHD</t>
  </si>
  <si>
    <t xml:space="preserve">complains of intermitent headache whivh is temporal, lasting 10 minutes and goes off with painkillers or sleeping _x000D_
he claims his headache is trigered by loud voivce and stressfull condition  and calim to have improvment after propranolol </t>
  </si>
  <si>
    <t>BP 174/96( skipped morning dose of antihypertensive) home measure 12/5/16, 141/80, 15/5/16 130/70_x000D_
FBS 1/5/16 150_x000D_
HBA1c 7%</t>
  </si>
  <si>
    <t xml:space="preserve">poor control     </t>
  </si>
  <si>
    <t>Add amlodipine 5 mg po daily, Add glibenclamide 5 mg po am</t>
  </si>
  <si>
    <t xml:space="preserve">P1 Ischemic stroke (Occipital lobe focal) P2 known DM _x000D_
P3 HTN on: - Metformin 1gm po bid -Enalapril 5mg po bid - ASA 81 mg po/d - Atorvastatin 40mg po/d_x000D_
</t>
  </si>
  <si>
    <t>PR- 74 RR- 17 BP- 99 / 54 T- 36</t>
  </si>
  <si>
    <t>CBC, OFT, ECG, ECHO, REFILL MEDS &amp; APPOINT AFTER 3MONTHS</t>
  </si>
  <si>
    <t>P- HFrEF/DCMP ON FUROSEMIDE 40MG PO DAILY SPIRONOLACTONE 25MG PO DAILY ASA 81MG PO DAILY ATORVASTATIN 40MG PO DAILY METOPROLOL 25MG PO DAILY VALSARTAN 40 mg PO DAILY</t>
  </si>
  <si>
    <t xml:space="preserve">FBS-225-320 mg/dl </t>
  </si>
  <si>
    <t xml:space="preserve">Increase NPH to 26/14 IU SC BID </t>
  </si>
  <si>
    <t xml:space="preserve">TYPE 2 DM ( for 6 yrs) ON NPH 22/10 IU SC BID for the last 2 weeks </t>
  </si>
  <si>
    <t xml:space="preserve">DILATED CARDIOMYOPTY </t>
  </si>
  <si>
    <t>WORK UP ....................................................</t>
  </si>
  <si>
    <t>still claim bilateral knee &amp; Rt hip pain. She has also intermittent Upper arm myalgia &amp; bilateral shoulder pain of 1 yr duration.</t>
  </si>
  <si>
    <t>BP=141/68, PR=58, regular_x000D_
Wrist (right &amp; left) on 18/8/15=OA</t>
  </si>
  <si>
    <t>HTN + Dyslipidemia + OA ( on multiple joints) +CLBP 2 to ? LS degenerative spondylosis</t>
  </si>
  <si>
    <t>Vit-D 3, serum ca &amp; Alb[ She cannot afford]_x000D_
Amlodipine 5 mg po/day, atrovastatin 20 mg po/day meloxicam 15 mg po/day_x000D_
Vit-D-Ca 880 IU/1000 mg 1 tab po/d for 1 mon</t>
  </si>
  <si>
    <t>P=HTN + Dyslipidemia + Moderate (Grade 3) Bilateral knee OA on X ray. on amlodipine 5 mg po/day, atrovastatin 20 mg po/day meloxicam 15 mg po/day</t>
  </si>
  <si>
    <t>multifocal joint pain , itching sensatioin, no swelling, paresthasia, no trauma, no weakness, no cough, no SOB, no edema, no visual problem, no back pain, pain worse  at night, joint mobility good, good balance, good understanding, cooprative, no diabetes, no RVI</t>
  </si>
  <si>
    <t>limited right shoulder range of movement, sleeps poorly (paion related), walking distance good, miuuscle strength good, no emotional change, no memory loss, good judgemenmt</t>
  </si>
  <si>
    <t>oligoarthrites with radiculopathy</t>
  </si>
  <si>
    <t>investigation updates, avoid heavy diuty, salt restriction, minimize coffee, vegitable and fruit dish, legumes dish, use only liquid oil, get adequate sun light</t>
  </si>
  <si>
    <t xml:space="preserve">BP- 150/80 Fbs - 110, 94 </t>
  </si>
  <si>
    <t>BP=105/81,PR=88,lumbar spine MRI= MILD DEGENERATIVE disc disease with L3-4 small left postrolateral focal based  disc protrusion and facet degeneration cause moderate left neural foramen stenosis ,cholesterol total=249,HDL cholestrol=65,LDL: HDL ratio=2.38,LDL-C=155</t>
  </si>
  <si>
    <t>refill the medication and advise on life style</t>
  </si>
  <si>
    <t>Problem List_x000D_
P=Neuropathic pain + Dyslipidemia; on Amitriptyline 25 mg po/d, Neurobion 1 tab po/d and Atrovastatin 20mg po daily</t>
  </si>
  <si>
    <t>stable   pr- 71 rr-17 bp-143 / 77 t-36</t>
  </si>
  <si>
    <t xml:space="preserve"> old ischemic stroke + Hypertension </t>
  </si>
  <si>
    <t>P- old ischemic stroke + Hypertension _x000D_
_x000D_
on Amlodipine 10mg po daily, Enalapril 10mg po bid, ASA 81mg po daily, Atrovastatin 40mg po daily.</t>
  </si>
  <si>
    <t>let lateral proxima thigh intermitent pain trigerred by cold weather</t>
  </si>
  <si>
    <t xml:space="preserve">BP 122 / 63 mmHg,_x000D_
FBS 93- 110 mg /dl </t>
  </si>
  <si>
    <t>P1 T2DM On  NPH 30/20,Metformin 1000mg po bid_x000D_
P2 HTN  Enalapril 5 mg po bid, atorvastatin 40 mg po daily, ASA 81 mg po/d</t>
  </si>
  <si>
    <t>burning pain on the sol of right foot</t>
  </si>
  <si>
    <t>old ischemic stroke + Hypertension + P. neuropathy</t>
  </si>
  <si>
    <t>fatigue-generalized fatigue_x000D_
otherwise no congestive symptoms</t>
  </si>
  <si>
    <t>68 17 160 / 70 36 _x000D_
new lab_x000D_
vitamin d 7.6_x000D_
albumin 2.3, cr-1.9, uric acid 6.4_x000D_
urine 24hr protein- 816</t>
  </si>
  <si>
    <t>severe vitamin d defeciency_x000D_
adult malnutrition ?? CKD associated</t>
  </si>
  <si>
    <t>vitamin d 50k po weekly for 12 weeks_x000D_
high protein diet</t>
  </si>
  <si>
    <t>DM, HTN, IHD, AKI ON CKD-STAGE3B, HYPERURICEMIA WITH GOUTY ARTHRITIS/, on insulin glargine 6u/d, atorvastatin 40mg po daily, amlodipine 10mg daily, losartan 50mg po daily, frusemide 80mg po bid ,bisoprolol 10mg po daily, asa 81mg po daily, isosorbide dinitrate 5mg mg po daily, dapagliflozin 10mg po daily, allopurinol 50mg po daily, multivitamin.</t>
  </si>
  <si>
    <t xml:space="preserve">no cough, no SOB,no edema, no visual problem on follow up, no back pain, no patrersthasia, joint mobility good, good balance bnut has fatigue, good understanding, cooperative, no obesity,no stress, no psychosociasl distress, good dietary habit, good hygien (brush tooth), no addiction, adherent to medication, toileting good, good social interaction. remarkds (no breast mass, no vaghinmal discharge)weist circumferance 110 cm/ height 155 cm= 0.7 pt has visceral obersity risk fatty liver. FBS 180 mg/dl BP 140/70 mmHg </t>
  </si>
  <si>
    <t>sleeps well, walking distance good, muscle strength good, no emotional change, no memory loss, goopd judgement</t>
  </si>
  <si>
    <t>salt restroiction, be actrive, mi nnimize coffee, prevenmtion o f fal;l, vegitable and fruit dish, legumes dish, use only liquid oil, get adequate sun light, avoid oillyfatty food, avoid gfried food,no alcohol, foot care (hygien, wear loose shope, becareful while cutting nail, keep moisturizing legs with vaslin), keep candy in pockets</t>
  </si>
  <si>
    <t xml:space="preserve">FBS-232-150 mg/dl &amp; RBS-314-512 mg/dl </t>
  </si>
  <si>
    <t xml:space="preserve">NPH 24/14 IU SC BID &amp; appoint a/r a week </t>
  </si>
  <si>
    <t>TYPE 2 DM + HTN ON NPH 18/10 IU SC BID, MTF 500 mg PO BID, AMLODIPINE 10 MG PO DAILY, ATORVASTATIN 20MG PO DAILY</t>
  </si>
  <si>
    <t xml:space="preserve">No new compliant      </t>
  </si>
  <si>
    <t>BP=141 / 87, PR=93_x000D_
Ixs on 24/1/24=&gt; AST= 23.75, ALT=8.8, Bil-T=0.78, Cr=0.89, Urea=41.4, T.CHOL=160, TG=208, HDL=37, LDL=81.4, HgA1c=7.3%</t>
  </si>
  <si>
    <t>Controlled T2 DM + HTN ( fair BP)</t>
  </si>
  <si>
    <t xml:space="preserve">Mixtard 24/12 IU SC BID, MTF 850 MG PO BID, atrovastatin 20 mg po/day, Amlodipine 5 mg po/d </t>
  </si>
  <si>
    <t>P=T2 DM; on  Mixtard 24/12 IU SC BID, MTF 850 MG PO BID, atrovastatin 20 mg po/day P2= HTN on Amlodipine 5 mg po/d</t>
  </si>
  <si>
    <t>BP----149 /81, 120/80,135/73,_x000D_
PR---64,74,93, _x000D_
FBS-----_x000D_
T.cholestrol----169_x000D_
TG--87_x000D_
HDL--48_x000D_
LDL--104</t>
  </si>
  <si>
    <t>Controlled HTN with G2 LV DD + Controlled T2 DM + ? PN</t>
  </si>
  <si>
    <t>refill medication, add low dose statin ,see after 3 month ,collect investigation</t>
  </si>
  <si>
    <t xml:space="preserve">Controlled HTN with G2 LV DD + Controlled T2 DM + ? PN_x000D_
 MTF 500 mg po/day_x000D_
 enalapril 5 mg po/day_x000D_
neurobin 1 tab po/day _x000D_
_x000D_
</t>
  </si>
  <si>
    <t xml:space="preserve">BP-99 / 69 mmHg </t>
  </si>
  <si>
    <t xml:space="preserve">Refill &amp; appoint a/r </t>
  </si>
  <si>
    <t>BP=140/98,PR=89</t>
  </si>
  <si>
    <t>refill the medication and advise on diet and tell him to bring serial BP MEASUREMENTS FOR NEXT FOLLOW UP TIME</t>
  </si>
  <si>
    <t>Problem List_x000D_
=known HTN + Mild to moderate fatty liver + 1/2 year Post op after craniotomy for evacuation of ICH 1 yr &amp; 5 mons back; Enalapril 10 mg po bid HCT 25 mg po/day, amlodipine 10 mg po once /day</t>
  </si>
  <si>
    <t>BP=112 / 77, PR=85_x000D_
UA=6.5</t>
  </si>
  <si>
    <t>Phenobarbitone 60 mg po bid,  Amlodipine 5 mg po/d</t>
  </si>
  <si>
    <t>P1 - Well controlled Seizure; on Phenobarbitone 60 mg po bid P2 - Known HTN; on Amlodipine 5 mg po/d</t>
  </si>
  <si>
    <t>stable   pr-71 rr-17 bp-150 / 80 t-36</t>
  </si>
  <si>
    <t>T2DM +  HTN + ischemic stroke</t>
  </si>
  <si>
    <t>P- T2DM on metformin 1000mg po BID, glibenclamide 10 mg po bid P2 HTN on Losartan 100mg po/d, Amlodipin 10 mg po/d, Hct 25 mg po/d P3 ischemic stroke(3 yrs) on ASA 81 mg po/d, Atorvastatin 40 mg po/d</t>
  </si>
  <si>
    <t xml:space="preserve">SINCE WE HAVE NO STRONGE EVIDENCE TO TREAT HER WITH WARFARINE AS PTE, , AFTER SENIOR CONSULTATION , IT WAS STOPPED. </t>
  </si>
  <si>
    <t>PR- 87 RR- 17 BP -125 / 65, FBS- 77- 98, RBS- 195- 224, INR-1.07, s.CR-2.03</t>
  </si>
  <si>
    <t>WELL CONTROLLED HTN + HFpEF+ VITAMIN- D DEFFICENCY</t>
  </si>
  <si>
    <t>ABDOMINAL U/S, TSH, HOLD WARFARINE ,REFILL MEDS &amp; APPOINT AFTER 1MONTHS</t>
  </si>
  <si>
    <t>P- HTN + T2DM +HFpEF + OSA ? PE ( clinically DX) + stage 4CKD (eGFR 20, CR 2.6) on NPH 30IU,  atorvastatin 40 po daily Aspirin 81mg po daily Nifedipine 40mg po bid carvedilol 6.25x2, losartan 50 mg po daily, furosemide 80mg po tid, , amitriptyline 50 mg po daily, VD3 50000/WK, warfarin 7.5 po/d, INR=1.17, 24hr protein 1609, CA 5.8, PTH 782 -9X elevated, VD 6.59, cr 2.9</t>
  </si>
  <si>
    <t>stable_x000D_
vital stable</t>
  </si>
  <si>
    <t>continue_x000D_
a1c on next follow up</t>
  </si>
  <si>
    <t>BP=141/57,PR=54</t>
  </si>
  <si>
    <t>refill the medication and advise on diet and tell he to bring serial BP measurements for next follow up time</t>
  </si>
  <si>
    <t>Problem List_x000D_
P=HTN ON HCT 25 MG PO DAILY</t>
  </si>
  <si>
    <t>BP 115 / 63mmHg_x000D_
BMB  increased cellularity for her age with trileineage hematopoiesis and mils dyshemopoietic changes no blast cell</t>
  </si>
  <si>
    <t>?non specific splenomegaly + hepatic hemangioma+ post cholecystectomy</t>
  </si>
  <si>
    <t>refer for hematology evaluation</t>
  </si>
  <si>
    <t xml:space="preserve">Still claim Rt hand burning pain </t>
  </si>
  <si>
    <t>BP=158 / 84, PR=71</t>
  </si>
  <si>
    <t xml:space="preserve">Uncontrolled HTN + OLD STROKE + ? PN </t>
  </si>
  <si>
    <t>INC. Enalapril 5/10 mg po BID,  Amlodipine 10 mg po/d, Atorvastatin 20 mg po/d, ASA 81 mg po/d,  Amitriptyline 25 mg po/d, Add Pregabalin 75 mg po/d</t>
  </si>
  <si>
    <t>P=HTN ( for 6 yrs) + OLD STROKE(&gt; 6 yrs); Enalapril 5 mg po BID,  Amlodipine 10 mg po/d, Atorvastatin 20 mg po/d, ASA 81 mg po/d,  Amitriptyline 25 mg po/d</t>
  </si>
  <si>
    <t xml:space="preserve">none_x000D_
            </t>
  </si>
  <si>
    <t xml:space="preserve">98 18 126 / 72 </t>
  </si>
  <si>
    <t xml:space="preserve">stable _x000D_
               </t>
  </si>
  <si>
    <t xml:space="preserve">refill_x000D_
    </t>
  </si>
  <si>
    <t xml:space="preserve">productive cough of 6 days duration has fever which is intermittent, night sweating , decreased appetite ,epigastric discomfort , bilateral pain below axilla, recuurent cough and treated repeatedly  </t>
  </si>
  <si>
    <t xml:space="preserve">BP--132/80_x000D_
PR--- 89_x000D_
ECHO---borderline LV wall thickness and grade II LV diastolic dysfunction  ( LVEF---60% , TAPSE---24) </t>
  </si>
  <si>
    <t xml:space="preserve">chronic hypothyrodism +  VIT B12 deficiency Hepatomegaly with moderate fatty liver + asthma + ? pneumonia + r/o tb </t>
  </si>
  <si>
    <t xml:space="preserve">send cbc,esr, sputum, </t>
  </si>
  <si>
    <t>chronic hypothyrodism +  VIT B12 deficiency Hepatomegaly with moderate fatty liver + ? asthma  on levothyroxine 50 mc gm _x000D_
has follow up at black lion hospital for vit b 12 deficiency</t>
  </si>
  <si>
    <t>BP-145 / 79 mmHg &amp; uric acid-7.1</t>
  </si>
  <si>
    <t xml:space="preserve">Decrease amlodipine to 10 mg po/d &amp; Increase Enalapril to 5 mg po BID </t>
  </si>
  <si>
    <t>STABLE  pr-108 rr-17 bp-134 / 75 t-36</t>
  </si>
  <si>
    <t>known HTN + ACUTE PROXIMAL DVT</t>
  </si>
  <si>
    <t>refill and appoint for 2months</t>
  </si>
  <si>
    <t xml:space="preserve">known HTN + ACUTE PROXIMAL DVT _x000D_
on amlodipine 5mg po/d, rivaroxaban 20mg/d </t>
  </si>
  <si>
    <t>BP=134/72,PR=73</t>
  </si>
  <si>
    <t>Problem List_x000D_
Known Hypertensive + Known Asthmatic + :Gout</t>
  </si>
  <si>
    <t>cougfgh prioductive of whitish sputum, no fever, no chest pain, no drenching night sweats, exertional dyspnea, no edema, no visual problem, no back pain, no patresthasia, chest good ( air entry bilaterally , no creptation, no pretibial edema, distant heart sounds)pulse feeble , BP 110/70 mmHg oxygen saturation (93%)</t>
  </si>
  <si>
    <t>salt restriction, avoid heavy diuty, avoid walking distance and hill, vegitable and fruit dish, legumes dish, prebvention fall, get adequate sun light, use only liquid oil, minim ize coffee</t>
  </si>
  <si>
    <t xml:space="preserve">IHD (EF 35%), degenerative valvulatr heart disease, osteoarthrites, rihght leg osteomyelites on follow up </t>
  </si>
  <si>
    <t xml:space="preserve">BP-154 / 91 mmHg &amp; FBS-160 mg/dl </t>
  </si>
  <si>
    <t xml:space="preserve">MTf 850 mg po BID </t>
  </si>
  <si>
    <t>T2 DM + HTN on NPH 42/22 IU SC BID, MTF 500 MG po bid, Enalapril 10 mg po bid Atrovastatin 20 mg po/day &amp; Amlodipine 10 mg po/day</t>
  </si>
  <si>
    <t>no complaint_x000D_
home fbs 100-117</t>
  </si>
  <si>
    <t>106 17 167 / 93</t>
  </si>
  <si>
    <t xml:space="preserve">good bp control_x000D_
       </t>
  </si>
  <si>
    <t xml:space="preserve">refill _x000D_
         </t>
  </si>
  <si>
    <t>PR- 92 RR- 17 BP- 132 / 88 T- 36, FBS- 120, TC-296, HDL-58, LDL-216,TG-108,S.Cr-0.6, U/A-4.5</t>
  </si>
  <si>
    <t>ATROVASTATIN 40MG PO/D, CONTINUE OTHER MGT</t>
  </si>
  <si>
    <t>P-Type 2 DM -3 years on metformin 500mg po qod</t>
  </si>
  <si>
    <t xml:space="preserve">BP stable_x000D_
Vit D 7.6 </t>
  </si>
  <si>
    <t>vitamin D3 50,000</t>
  </si>
  <si>
    <t>P Back pain 2ry to ?</t>
  </si>
  <si>
    <t>BP=116/89,PR=80</t>
  </si>
  <si>
    <t>Problem List_x000D_
HTN + PERIPHERAL NEUROPATHY</t>
  </si>
  <si>
    <t>P-PTE on rivaroxaban 15 mg po bid</t>
  </si>
  <si>
    <t>PR-73 RR- 17 BP- 127 / 71 T-36, INR-2.38</t>
  </si>
  <si>
    <t>THEAPUTIC RANGE INR</t>
  </si>
  <si>
    <t>REPEAT INR, CBC, REFILL MEDS&amp; APPOINT AFTER 1MONTH</t>
  </si>
  <si>
    <t>P- Acute thrombosis ( portal vein, superior mesenteric vein and splenic vein ) + HIT(IMPROVED) WARFARIN5MG PO DAILY</t>
  </si>
  <si>
    <t>BP=105/82, HBPM=119-136/59-65</t>
  </si>
  <si>
    <t>Amlodipine 10 mg po/d, Enalapril 5 mg po bid</t>
  </si>
  <si>
    <t>P=HTN on Amlodipine 10 mg po/d, Enalapril 5 mg po bid</t>
  </si>
  <si>
    <t>stable last TFT= TSH=0.02(L), FT3=7.05(H), FT4=22 ECHO: Rheumatic heart disease ( mild MR) with mild plumonary HTN, LVEF: 65 TAPSE: 24 PASP: 43</t>
  </si>
  <si>
    <t>THYROCARDIAC DISEASE vs RVHD</t>
  </si>
  <si>
    <t>(PTU 100mg po tid, propranolol 40mg po BID, ASA 81mg po/d</t>
  </si>
  <si>
    <t>P1: THYROCARDIAC DISEASE vs RVHD   P2: SEVERE PULMONARY HTN : on (PTU 100mg po tid, propranolol 40mg po BID, ASA 81mg po/d</t>
  </si>
  <si>
    <t>sob and pleuritic chest pain, but no cough,fever, chills_x000D_
no urinary complaint</t>
  </si>
  <si>
    <t>echo- normal_x000D_
cxr atypical pneumonia_x000D_
ecg normal</t>
  </si>
  <si>
    <t>meloxicam 7.5mg po daily_x000D_
diclofenac jel</t>
  </si>
  <si>
    <t>BP=140/70,PR=73,FBS=77,96,114 mg/dl</t>
  </si>
  <si>
    <t>refill the medication and advise on diet and tell her to bring serial BP  FBS measurements for next follow up time</t>
  </si>
  <si>
    <t>Problem List_x000D_
P=T2DM + HTN + PN on ENALAPRIL 10 MG PO once daily ,AMLODIPINE 5 MG PO/D, NPH 40/30 IU SC BID. AMI ,</t>
  </si>
  <si>
    <t xml:space="preserve">neck pain associated with bilateral shoulder pain of 3 yrs duration. </t>
  </si>
  <si>
    <t>BP=129 / 76, PR=71</t>
  </si>
  <si>
    <t>Controlled HTN +?PN + HEPATIC CYST + ? Cervical Degenerative Spondylosis</t>
  </si>
  <si>
    <t>Cervical x ray _x000D_
Enalapril 10 mg po daily, Amlodipine 5 mg po/d, Atorvastatin 20 mg/day , AMT - 25 MG PO/D</t>
  </si>
  <si>
    <t>P=HTN +?PN + HEPATIC CYST; on Enalapril 10 mg po daily, Amlodipine 5 mg po/d, Atorvastatin 20 mg/day , AMT -25 MG PO/D</t>
  </si>
  <si>
    <t xml:space="preserve">complains rt foot pain, bilateral shoulderand arm  pain and tingling. she also complains chest tightness and discomfort </t>
  </si>
  <si>
    <t>BP-90/60 _x000D_
---------------</t>
  </si>
  <si>
    <t xml:space="preserve">Dyslipidemia + l. spondylosis + Vit D deficiency(tted ) + ? calcneal spur </t>
  </si>
  <si>
    <t xml:space="preserve">FBS_60, 87, 100, 100,164 mg/dl  &amp; BP-137 / 63 mmHg </t>
  </si>
  <si>
    <t>P=Type 2 DM +HTN SHE IS ON METFORMIN 500MG PO/D; NPH 12/6 IU SC BID;AMLODIPINE 5 MGPO/DAY AND Pregabalin 75 MG PO/DAY</t>
  </si>
  <si>
    <t>RECURRENT EXACERBATION IN THE PAST 7MONTHS</t>
  </si>
  <si>
    <t>stable   pr-90 rr-17 bp-104 / 65 t-36</t>
  </si>
  <si>
    <t>SALBUTAMOL puff PRN AND BECLOMETHASONE 3puff bid</t>
  </si>
  <si>
    <t xml:space="preserve"> Asthma ON SALBUTAMOL AND BECLOMETHASONE</t>
  </si>
  <si>
    <t>BP=134/85,PR=113,FBS=130 mg/dl</t>
  </si>
  <si>
    <t>good glycemic and BP CONTROL</t>
  </si>
  <si>
    <t>Problem List_x000D_
P=TYPE2 DM( for the past 15 yrs); ON MTF 1GM PO BID, DAONIL 10 MG PO BID</t>
  </si>
  <si>
    <t>BP 111 / 81mmHg_x000D_
Left breast solid masses (BIRADS III) Sec likely Fibroadenoma ( is on follow up at TAH)</t>
  </si>
  <si>
    <t xml:space="preserve">PTB + Fibroadenoma </t>
  </si>
  <si>
    <t xml:space="preserve">continue Anti TB_x000D_
update LFT </t>
  </si>
  <si>
    <t>P PTB  on anti TB 36th day on Anti TB+ pyridoxine + omeperazole 20mg po BID</t>
  </si>
  <si>
    <t>PR- 94 RR- 17 BP- 131 / 80 T- 36, FBS- 120-130, RBS- 215 , H1C- 7.2</t>
  </si>
  <si>
    <t xml:space="preserve">WELL CONTROLLED HTN&amp; DM </t>
  </si>
  <si>
    <t>REFILL MEDS &amp; APPOINT AFTER  3MONTHS</t>
  </si>
  <si>
    <t>P-T2DM /HTN ON MTF 500MG PO bid AMILODIPINE10MG PO DAILY, ENALAPRIL 5MG PO BID ATORVASTATIN 20MG PO DAILY</t>
  </si>
  <si>
    <t xml:space="preserve">no new complaint_x000D_
            </t>
  </si>
  <si>
    <t xml:space="preserve">stable _x000D_
_x000D_
_x000D_
_x000D_
_x000D_
_x000D_
_x000D_
_x000D_
_x000D_
_x000D_
_x000D_
_x000D_
_x000D_
_x000D_
</t>
  </si>
  <si>
    <t xml:space="preserve">stable_x000D_
    </t>
  </si>
  <si>
    <t>hypertension +dyslipidemia on medication</t>
  </si>
  <si>
    <t>Known HTN+ Hypothyroidism + lower back pain 2 to degenerative spondylosis Levothyroxine 50 mcg po/daily Hydrochlorothiazide - 25mg po/day, Enalapril 5mg po/bid AMT 25 mg po/day</t>
  </si>
  <si>
    <t>BP=130/83,132/88,PR=86,FBS=120,147,165 mg /dl, cholesterol total=156,HDL cholesterol=54,LDL-HDL ratio=1.1,LDL-C=63.4,TRIGLYCERIDES=193</t>
  </si>
  <si>
    <t>Problem List_x000D_
DM+HTN+DYSLIPEDEMIA ON MTF 500MG PO BID,,ENALAPRIL 10MG PO DAILY, ATORVASTATIN 20MG ,HCT 25 mg po/day</t>
  </si>
  <si>
    <t>LEFT SIDE EARACHE OF 5 _x000D_
 ADYS</t>
  </si>
  <si>
    <t>PR- 100 RR- 18 BP- 160- 125 / 86 T- 36, FBS- 70, , RBS- 140,</t>
  </si>
  <si>
    <t>FAIR CONTROL HTN &amp; DM+ CKD</t>
  </si>
  <si>
    <t>HA1C, U/A, OFT, LINK  HER TO ENT CLINIC, APPOINT HER AFTER 2MONTHS</t>
  </si>
  <si>
    <t>P-DM /HTN CKD/MALROTATED,ECTOPIC KIDNEY, persistent ida despite iron treatment ??retroperitoneal liposarcoma,ASA (discontinued due to bleeding), ATORVASTATIN 40MG PO DAILY, LOSARTAN 50MG PO BID METFORMIN 500MG PO BID NPH 16/12 AMITRYPTILLINE 25MG PO DAILY</t>
  </si>
  <si>
    <t>dyspepsia, indigestion_x000D_
weight gain</t>
  </si>
  <si>
    <t>stable bp- 103/67, hr 78</t>
  </si>
  <si>
    <t xml:space="preserve">the same _x000D_
           </t>
  </si>
  <si>
    <t>h.pyelori antigen_x000D_
endoscopy</t>
  </si>
  <si>
    <t xml:space="preserve">longstanding uninvestigated dyspepsia-15years_x000D_
nulliparous_x000D_
</t>
  </si>
  <si>
    <t>no cough, no SOB, no edema, no visual problem ,neurogenic claudication, back pain with limited spinal range of motion (no area of vertebral bone tenderness, has itching sensation, burning sensatuion, no weakness, no incontinence)pain withnextension of spine and no pain with flexion of spine , joint mobility good, good balance (no tinites, no virtigo, no headache), good understanding, cooperastive, no obesity, no stress, no psychosocial distress, good dietary habit, good hygien (brush tooth), no addiction, not on medication, toileting good, good social interaction, remarks (no BPH symptomas)weist cicumferance 100cm / height 174 cm= 0.57 pt has no significant visceral obesity ,no diabetes, no hypertension,no gum bleeding , no hiostory of TB , no RVI</t>
  </si>
  <si>
    <t>sleeps well, walking distance good, muscle strength good, no emotional xchjange, no mem,ory loss, good judgement</t>
  </si>
  <si>
    <t>salt restriction, minimize coffee, be active, vegitable and fruit dish, prevention of fall, legumes dish, avoid oillyfatty food, avoid fried foopd, no alcohol, get adequate sun light, avoid heavy duty, sit on dry chair, sleep on dfry matters</t>
  </si>
  <si>
    <t xml:space="preserve">peripheral radiculopathy disease (vitamin D deficienmcy), </t>
  </si>
  <si>
    <t>stable   99 18 135 / 72 36</t>
  </si>
  <si>
    <t>VTE + prediabetic + Known HTN</t>
  </si>
  <si>
    <t>refill_x000D_
advice on LSM _x000D_
repeate hga1c and SMBG</t>
  </si>
  <si>
    <t xml:space="preserve">P1= VTE( left lower proximal &amp; distal + PE) P2 Hypoalbuminemia( corrected) P3=prediabetic(hga1c-6.3) P4=cor pulmonale 2ry to ? PE P5=Known HTN with hypertensive heart disease(LVH) P6= Recurrent ischemic stroke 2x(5month back RT PCA and a month back bilateral lacunar infraction) P7= post stroke seizure disorder _x000D_
on Rivaroxaban15mg po/d, Amlodipine 10 mg/d, Enalapril 10 mg po D, Atorvastatin 40 mg po/d, neurobin 1 tab/d, Levetiracetam 500mg po/d, </t>
  </si>
  <si>
    <t xml:space="preserve">Refill &amp; appoint a/r 3 months </t>
  </si>
  <si>
    <t xml:space="preserve">Do RBS               </t>
  </si>
  <si>
    <t>T2 DM ; on MTF 500mg po bid , atrovasatatin 20 mg po/d</t>
  </si>
  <si>
    <t>BP=135/80,137/87 ,139/91,PR=83</t>
  </si>
  <si>
    <t>refill the medication  and advise on diet and tell her to bring serial BP measurements for next follow up time</t>
  </si>
  <si>
    <t>Problem List_x000D_
Problem List old stroke + HTN on enalapril 5 mg po/d, atenolol 50 mg po/d and atrovastatin 20 mg po/d</t>
  </si>
  <si>
    <t>PR- 78 RR- 18 BP- 119 / 63 T- 36</t>
  </si>
  <si>
    <t>WELL CONTROLL BP+ B.ASTHMA+ RVI</t>
  </si>
  <si>
    <t>CHANGE BECLOMETASONE TO PULMOCLEAR EASYHELER 2 PUFFS BID, CONTINUE OTHER MGT</t>
  </si>
  <si>
    <t>easy fatigability of 1 yr duration. He has a hx of Leg swelling when he was on CCB. He has also epigastric burning &amp; bloating for long duration.</t>
  </si>
  <si>
    <t>BP=162/ 75 PR=76_x000D_
HBPM=142-162/77-86_x000D_
FBS=112-150-183-208-162</t>
  </si>
  <si>
    <t xml:space="preserve">poorly controlled T2 DM + Uncontrolled HTN +? HHD </t>
  </si>
  <si>
    <t>Collect previous ECHO, Send HgA1c, _x000D_
Daonil 10 mg po bid, MTF 1/1.5 gm po bid, losartan 100 mg po/day, Atenolol 25 mg po/d, HCT 25 mg po/day</t>
  </si>
  <si>
    <t>P=TYPE 2 DM + HTN -on Daonil 10 mg po bid MTF 1 gm po bid, losartan 50 mg po/day Atenolol 50 mg po/day[ But he took Atenolol 25 mg po/d], HCT 25 mg po/day</t>
  </si>
  <si>
    <t>compliant of headache, had one episode of seizure( skipped his medication)</t>
  </si>
  <si>
    <t>BP 141 / 92mmHg</t>
  </si>
  <si>
    <t>makeAmlodipine 5 mg po daily continue phenytoin 100mg po daily</t>
  </si>
  <si>
    <t>P. hypertension + seizure disorder 2ry to ? on phenytoin 100mg po DAILY, amlodipine 2.5mg po/d_x000D_
EEG abnormal waking EEG( generalized slowing)</t>
  </si>
  <si>
    <t>no cough, no SOB, no edema, no visual problem, no back pain,no paresthasia, joint mobility good, good balance, good understanding, cooperative, no obesity, no stress, no psychosocial distress, good dietary habit, good hygien (brush tooth), no addiction, adheren to medication, toileting good, good social interaction. remarks (no BPH symptoms) FBS 145 mg/dl BP 130/80 mmHg weist circumferance 98 cm/ height 170 cm = 0.57 pt has no significant visceral obesity</t>
  </si>
  <si>
    <t>sleeps well, walking distanc e good, muscle strength good, no emotional change, no mem,ory loss, good judgement. remarks (no carotid bruit, no murmur, no nail cornification, no foot deformity)</t>
  </si>
  <si>
    <t>salt restriction, be active, minimize coffee, prevention of fall, vegitable and fruit dish,leghumes dish, use only liquid oil, foot care (hygien, wear loose, becareful while cutting nail, keep moisturinzing legs wuiith vasslin), get sun light exposure daily, keep canfdy in pockets</t>
  </si>
  <si>
    <t>LEFT HIP PAIN W/C RADIATING TO POST TIGH</t>
  </si>
  <si>
    <t xml:space="preserve">PR- 106 RR- 18 BP-136 / 78 T- 36, FBS- 80- 134, </t>
  </si>
  <si>
    <t>FAIR CONTROL DM+ HTN + HYPOTHYROIDISM+ PN</t>
  </si>
  <si>
    <t>LINK HER U/A, LEFT HIP X-RAY, REFILL MEDS &amp; APPOINT AFTER 3MONTHS</t>
  </si>
  <si>
    <t>P-Known HTN + T2 DM + hypothyroidism on metformin 500MG po bid , amilodipine 5 mg po/d, atorvastatin 20 mg po/d levothyroxine 150 micgm daily.</t>
  </si>
  <si>
    <t>BP=133/86,PR=82</t>
  </si>
  <si>
    <t>refill the medication and advise on diet and tell him to bring serial BP MEASUREMENTS FOR NEXT FOLLOW up time do cbc, u/a, RFT ,abdomino pelvic u/s ,FBS</t>
  </si>
  <si>
    <t>Problem List_x000D_
P=HTN on Amlodipine 10 mg po daily, Enalapril 5 mg po daily</t>
  </si>
  <si>
    <t xml:space="preserve">BP-165 / 71 mmHg &amp; Vitamin D-9.73 (deficient) </t>
  </si>
  <si>
    <t xml:space="preserve">add HCT &amp; DC Frusemide </t>
  </si>
  <si>
    <t>HTN + DVHD + MODERATE PHTN; on ASA 81 mg po/d , Atorvastatin 40 mg po/d , Enalapril 10 mg po/ bid, Atenolol 50 mg po/d, Lasix 20 mg po/d , Amlodipine - 5mg po/day and AMT 25mg po daily</t>
  </si>
  <si>
    <t>no more pain wants to check the status</t>
  </si>
  <si>
    <t xml:space="preserve">stable_x000D_
_x000D_
        </t>
  </si>
  <si>
    <t>hyperuricemia with gouty arthritis</t>
  </si>
  <si>
    <t>serum uric acid level_x000D_
kidney us_x000D_
rft</t>
  </si>
  <si>
    <t>gouty arthritis-02 years_x000D_
on allopurinol 100mg po daily- 3months</t>
  </si>
  <si>
    <t>contuine the sa,memgt</t>
  </si>
  <si>
    <t>BP=146 / 81, PR=84_x000D_
MSS= No edema _x000D_
Ix on 24/1/24=&gt; T.CHOL=151, TG=171, HDL=50, LDL=67, Na=136, K=5, Urea=19, Bil-T=0.9, AST=26_x000D_
ce on 15/5/16=1.05</t>
  </si>
  <si>
    <t>HTN + DCMP + Severe Pulmonary HTN</t>
  </si>
  <si>
    <t xml:space="preserve">Furosemide 40mg/day, Spironolactone 12.5mg/day, and  Enalapril 5/2.5mg bid, Metoprolol 25 mg PO daily_x000D_
Update ECHO &amp; ECG </t>
  </si>
  <si>
    <t>P=HTN + DCMP + Severe Pulmonary HTN; On Furosemide 40mg/day, Spironolactone 12.5mg/day, and Enalapril 5/2.5mg bid, Metoprolol 25 mg PO daily</t>
  </si>
  <si>
    <t>PR- 106 RR- 17 BP- 114 / 65 T- 36</t>
  </si>
  <si>
    <t xml:space="preserve">SEVER  VIT-D DEFENCY+ OLD ISCHEMIC STROKE </t>
  </si>
  <si>
    <t>REPEAT VIT.D, CONTINUE THE MGT&amp; APPOINT HER AFTER 3MONTHS</t>
  </si>
  <si>
    <t>P-SEVER VIT. D DEFFIECENCY + OLD ISCHEMIC STROKE</t>
  </si>
  <si>
    <t>BP=113/77,PR=76,HgbA1C=7.6 mg/dl,FBS=111 Mmg/dl</t>
  </si>
  <si>
    <t>Problem List_x000D_
P1=T2DM on metformin 500 mg po BID + plantar fasciitis</t>
  </si>
  <si>
    <t>STABLE _x000D_
ABD US- NORMAL_x000D_
RFT- CR- 2.44    BUN- 29_x000D_
CBC UA- WNR_x000D_
eGFR-30.9ML/MIN/1.73M2</t>
  </si>
  <si>
    <t>poorly controlled DM + ?DKD</t>
  </si>
  <si>
    <t>Repeat RFT , ELE, 24hrs urine protein, hga1c_x000D_
shift to insulin, APPOINT to come with invx result</t>
  </si>
  <si>
    <t>DM and HTN currently taking MTF 1g po bid glibenclamide 10 mg po bid hct 25 mg po od atrovo 40 mg po D, DAPAGLIFLOZILIN 10MG PO/D</t>
  </si>
  <si>
    <t xml:space="preserve">headache, chils and rigors , fever , muscle ache </t>
  </si>
  <si>
    <t xml:space="preserve">BP---105 / 85 _x000D_
PR--- 86 </t>
  </si>
  <si>
    <t xml:space="preserve">PN + URTI </t>
  </si>
  <si>
    <t xml:space="preserve">CBC,Covid </t>
  </si>
  <si>
    <t xml:space="preserve">PN _x000D_
neurobin 1 tab po/day_x000D_
meloxicam 15 mg po/day_x000D_
</t>
  </si>
  <si>
    <t>she is bed ridden after sustained fracture of the hip. _x000D_
she is symptomatic from asthma</t>
  </si>
  <si>
    <t xml:space="preserve">INR 1.55_x000D_
                 </t>
  </si>
  <si>
    <t>add beclomethasone puff</t>
  </si>
  <si>
    <t xml:space="preserve">BP-180/100  _x000D_
 no other positive finding </t>
  </si>
  <si>
    <t xml:space="preserve">Known Asthmatic + stage 2 HTN </t>
  </si>
  <si>
    <t xml:space="preserve">repeat bp measurement ,do ecg and rft </t>
  </si>
  <si>
    <t>known asthmatic patient on prednisone 10 mg p daily,PO almetamin 1 tab daily and salbutamol PRN.</t>
  </si>
  <si>
    <t>no new compliant _x000D_
had bleeding ? hematemesis + bruisin. she had epigastric pain , bloating, more empty stomach._x000D_
had history of H pylori treatment 10 years back</t>
  </si>
  <si>
    <t xml:space="preserve">BP 106 / 67mmHg, PR 71 apical irregular _x000D_
ECHO on julay 2023  mid to moderate MR, EF 72 no wall motionabnormality, normal structure of valves TAPSE 25_x000D_
conc G I-II MR, mild PHTN_x000D_
INR 1.61_x000D_
</t>
  </si>
  <si>
    <t>CBC, H pylori stool Ag, _x000D_
make warfarin 5 and 7.5 mg po alternate day. counseled on risk of bleeding and measures( to visit ER if there is signs of bleeding)</t>
  </si>
  <si>
    <t>Atrial Flutter + mild pulmonary hypertension _x000D_
on warfarin 5 mg weekdays and 10 mg po weekends, metoprolol 25 mg po bid</t>
  </si>
  <si>
    <t xml:space="preserve">BP---130/80_x000D_
PR---100_x000D_
FBS----117 mg/dl _x000D_
INR---2.73 </t>
  </si>
  <si>
    <t xml:space="preserve">T2 DM + HTN + DVHD+ AFIB  with cont response  +  therapeutic range </t>
  </si>
  <si>
    <t xml:space="preserve">continue medication as it is , see after 2 wk , </t>
  </si>
  <si>
    <t xml:space="preserve">T2 DM + HTN + DVHD+ AFIB WIZ CONT RESPONSE + SUP THERAPUTIC_x000D_
 metoprolol 12.5 mg po/day_x000D_
atrovastatin 20 mg po/day_x000D_
MTF 500 mg po bid_x000D_
spironolactone 12.5 mg po/day_x000D_
furosemide 20 mg po/day_x000D_
warfarin 5 mg /2.5 mg po alternatively </t>
  </si>
  <si>
    <t>Bp- 132/90 ----------</t>
  </si>
  <si>
    <t xml:space="preserve">she claimed hypoglycemic Sxs during down(early morning)  2-3 times/ mon. </t>
  </si>
  <si>
    <t>BP=131/66, PR=85_x000D_
Ixs on 24/1/24=&gt; Cr=0.4, BUN, 9, FBS=55, AST=19, ALT=22, CHOL=142, TG=76</t>
  </si>
  <si>
    <t>DEC. NPH=44/30 AM/PM; MTF 850 mg po bid, Atrovastatin 20 mg po/d, ASA 81 mg po/d, Amlodipine 10 mg po/d</t>
  </si>
  <si>
    <t>P=well controlled T2 DM( for 21 yrs) + HTN; ON NPH=44/32 AM/PM; MTF 500 mg po bid, Atrovastatin 20 mg po/d, ASA 81 mg po/d, Amlodipine 10 mg po/d</t>
  </si>
  <si>
    <t>VS BP 110/ 70 PR 88</t>
  </si>
  <si>
    <t>asthma...............</t>
  </si>
  <si>
    <t>she is complaining dry cough of 5 days duration and assocoated with this she has night sweating and easy fatigability and ,loss of appeite,  loss of taste and smell sensation</t>
  </si>
  <si>
    <t>BP=99/74,PR=88</t>
  </si>
  <si>
    <t>refill the medication and advise on diet and tell her to bring serial BP MEASUREMENTS FOR NEXT FOLLOW UP TIME ,do cbc, lipid profile,rft, cxr, gene  x pert</t>
  </si>
  <si>
    <t>Problem List_x000D_
p=MNG on ffup</t>
  </si>
  <si>
    <t xml:space="preserve">BP-150/80 _x000D_
----------- </t>
  </si>
  <si>
    <t>good bp control+?CAP r/o PTB</t>
  </si>
  <si>
    <t>has left leg pain and swelling though it has improvement from the previous months</t>
  </si>
  <si>
    <t>CONTINUE rivaroxaban WORK UP FOR possible provocative agent</t>
  </si>
  <si>
    <t>Left proximal and distal lower extremity DVT + uterine myoma on Rivaroxaban 20 MG PO DAY FOR 3 MONTHS NB: NO surgery, trauma, known malignancy or bed ridden state identified</t>
  </si>
  <si>
    <t xml:space="preserve">came to check up hbsg </t>
  </si>
  <si>
    <t xml:space="preserve">Epi gastric discomfort , acid reflux , decreased appetite, easy fatigability </t>
  </si>
  <si>
    <t xml:space="preserve">BP---124/85_x000D_
PR---58-60 </t>
  </si>
  <si>
    <t xml:space="preserve">? GERD + bradicardia 20 to ? </t>
  </si>
  <si>
    <t xml:space="preserve">dyspepsia _x000D_
 pantoprazole 40 mg po/day _x000D_
 </t>
  </si>
  <si>
    <t xml:space="preserve">LUTS_x000D_
              </t>
  </si>
  <si>
    <t>CBC/LFT/RFT/TSH-NORMAL_x000D_
URINALYSIS-NEGATIVE_x000D_
HBSAG/HCV-NEGATIVE_x000D_
VITAMIN D 10.4_x000D_
LDL-150_x000D_
T.CHOL-220</t>
  </si>
  <si>
    <t>VITAMIN D DEFECIENCY_x000D_
DYSLIPIDEMIA</t>
  </si>
  <si>
    <t>LIFESTYLE MX_x000D_
VITAMIN D 50K PER WEEK FOR 12 WEEKS</t>
  </si>
  <si>
    <t>severe vitamin d defeciency_x000D_
tinnitus sec to ??</t>
  </si>
  <si>
    <t>BP- 110/78 ---------</t>
  </si>
  <si>
    <t xml:space="preserve">workup and refill </t>
  </si>
  <si>
    <t xml:space="preserve">he started on nph 2 wk back he discontinue after 10 days of use , </t>
  </si>
  <si>
    <t xml:space="preserve">BP---130/80- 140/80_x000D_
FBS------254 mg/dl , 197 mg/dl, </t>
  </si>
  <si>
    <t xml:space="preserve">serial fbs , hgaic and decide on medication, advise on lifestyle modification ,consider insulin after result </t>
  </si>
  <si>
    <t xml:space="preserve">known Type 2 dm + HTN on medication_x000D_
 was on meformin 1 gm po bid _x000D_
            daonil 10 mg po/bid _x000D_
           atrovastatin 20 mg po/day _x000D_
         amlodipine 5 mg po/day _x000D_
 </t>
  </si>
  <si>
    <t>neck pain of 1 yr duration</t>
  </si>
  <si>
    <t>BP=114 / 67, PR=64_x000D_
ECHO recorded in the system 5/3/15=Mild concentric LV wall Hypertrophy and Grade 1 LV diastolic Dysfunction</t>
  </si>
  <si>
    <t>Controlled HTN with HHD + PVC + ? Cervical Degenerative spondylosis</t>
  </si>
  <si>
    <t>enalapril 5 mg po/d, ASA 81 mg po/d, atrovastatin 20 mg po/d_x000D_
Cervical x ray</t>
  </si>
  <si>
    <t>P=HTN with HHD on enalapril 5 mg po/d, ASA 81 mg po/d[ He took ASA for the last 4 yrs], atrovastatin 20 mg po/d</t>
  </si>
  <si>
    <t>type 2 dm disseminated tb(lung ,pleura, pericardium) pneumonia with parapneumonic effusion essential hypertension Rx antitb, prednisolone 60mg po daily-2nd week, pyridoxine 50mg po daily nph 20/14 losartan 50mg po daily amlodipine 10mg po daily</t>
  </si>
  <si>
    <t xml:space="preserve">STABLE_x000D_
NORMAL TFT_x000D_
VITAMIN D - 8.1_x000D_
URINE LEUKOCYTE +1_x000D_
</t>
  </si>
  <si>
    <t>VITAMIN D 50K PO WEEKLY_x000D_
CEFIXIME 400MG PO DAILY FOR07 DAYS</t>
  </si>
  <si>
    <t xml:space="preserve">REFILL_x000D_
 _x000D_
                               </t>
  </si>
  <si>
    <t>NONE RO HYPERTHYROIDISM</t>
  </si>
  <si>
    <t>BP=112/75,PR=97</t>
  </si>
  <si>
    <t>Problem List_x000D_
P=HTN for the past 3 yr on Amlodipine 10 mg po/d, Enalapril 5 mg po/d and HCT 25 mg po/d</t>
  </si>
  <si>
    <t xml:space="preserve">has easy fatigability </t>
  </si>
  <si>
    <t xml:space="preserve">BP----108 / 64_x000D_
PR---87_x000D_
 </t>
  </si>
  <si>
    <t xml:space="preserve">severe anemia + malaria treated </t>
  </si>
  <si>
    <t xml:space="preserve">send cbc, blood morphology after result </t>
  </si>
  <si>
    <t xml:space="preserve">? Severe Anemia Sec to Malaria _x000D_
 he was at ER  for the above diagnosis 6 days back and was transfused with 1 unit of cross matched blood _x000D_
Ferricor syrup  10 ml po tid _x000D_
_x000D_
 _x000D_
   </t>
  </si>
  <si>
    <t>HBPM=126-140/60-70_x000D_
FBS=122</t>
  </si>
  <si>
    <t xml:space="preserve">HTN ( Optimal BP) + Dyslipidemia +IFG </t>
  </si>
  <si>
    <t xml:space="preserve">Enalapril 10mg BID, Amlodipine 5 mg po/d and Atrovastatin 20mg/day_x000D_
Send HgA1C_x000D_
</t>
  </si>
  <si>
    <t xml:space="preserve">Brain MRI-Lt cerebellar hemispher multiple old lacunar infarction. &amp; BP_130 / 74 mmHg </t>
  </si>
  <si>
    <t>P1= HTN On Amlopidine 10mg PO/DAY and Enalapril 5 mg PO/DAY</t>
  </si>
  <si>
    <t>BP--134/87_x000D_
PR--65_x000D_
BMI--29.4_x000D_
FBS--- not done _x000D_
urine protein --- + 2</t>
  </si>
  <si>
    <t xml:space="preserve">controlled hypertension + glycemia + dislipedia + overweight </t>
  </si>
  <si>
    <t xml:space="preserve">send fbs, hgaic, repeat urine analysis , hold atenolol and initiate ACE if protein uria persist, ecg  </t>
  </si>
  <si>
    <t xml:space="preserve">T2DM ( 6 yr ) + HTN ( 15 yr ) + dislipedemia _x000D_
 NPH 30/20 _x000D_
ATENOLOL 25 MG PO/DAY AND ATROVASTATIN 20 MG PO/DAY </t>
  </si>
  <si>
    <t xml:space="preserve">Refill &amp; Link orhtopedics </t>
  </si>
  <si>
    <t xml:space="preserve">p1 known rheumathoid artritis on medications </t>
  </si>
  <si>
    <t xml:space="preserve">BP- 111/ 80 ------ </t>
  </si>
  <si>
    <t>Problem List Essential hypertension</t>
  </si>
  <si>
    <t xml:space="preserve">BP--- 148/84_x000D_
PR---77_x000D_
</t>
  </si>
  <si>
    <t xml:space="preserve">Controlled HTN + BPH </t>
  </si>
  <si>
    <t xml:space="preserve">Send ECG, lipid profile, link to ophthalmology </t>
  </si>
  <si>
    <t xml:space="preserve">Hypertension ( newly dx )  + BPH _x000D_
 amlodipine 5 mg po/day _x000D_
 </t>
  </si>
  <si>
    <t xml:space="preserve">complains exacerbation of upper abdominal  PAIN of 1 month duration .she also has lower back pain </t>
  </si>
  <si>
    <t>BP- 134/92 -----</t>
  </si>
  <si>
    <t xml:space="preserve">? fatty liver + R/o cholelithiasis + CLBP 2ry to ? </t>
  </si>
  <si>
    <t xml:space="preserve">complains right side flank pain </t>
  </si>
  <si>
    <t>bp- 120/ 70 ----------</t>
  </si>
  <si>
    <t xml:space="preserve">BP- 140/ 80 FBS   132, 140 </t>
  </si>
  <si>
    <t xml:space="preserve">refill atrovastatin 20mg daily </t>
  </si>
  <si>
    <t>BP----115 / 76_x000D_
PR--71</t>
  </si>
  <si>
    <t xml:space="preserve">controlled HTN + ? HHD </t>
  </si>
  <si>
    <t>refill medication, collect echo result after 1 month</t>
  </si>
  <si>
    <t xml:space="preserve">Known hypertensive + ?HHD_x000D_
 metoprolol 12.5 mg po/day_x000D_
ASA 81 mg po/day_x000D_
atrovastatin 20 mg ppo/day_x000D_
frusemide 20 mg po/day_x000D_
enalapril 2.5 mg po/day </t>
  </si>
  <si>
    <t>BP=98/64MMHG PR=72B/MIN</t>
  </si>
  <si>
    <t xml:space="preserve">fbs  116   108  171  132   </t>
  </si>
  <si>
    <t>fairly  controlled   HTN+T2DM</t>
  </si>
  <si>
    <t>UP  DATE  RFT  AND  REFILL</t>
  </si>
  <si>
    <t>EXACERBATED ASTMA (MODERATE)</t>
  </si>
  <si>
    <t>BP=170/80MMHG PR=104B/MIN</t>
  </si>
  <si>
    <t xml:space="preserve">FOLLOW  UP           </t>
  </si>
  <si>
    <t xml:space="preserve">bilateral leg pain of 1 month </t>
  </si>
  <si>
    <t xml:space="preserve">well controlled HTN + Gout + ? Erectile Dysfunction </t>
  </si>
  <si>
    <t xml:space="preserve">Uric acid &amp;lt; RF , </t>
  </si>
  <si>
    <t xml:space="preserve">well controlled HTN + Gout </t>
  </si>
  <si>
    <t>BP=122/64MMHG          PR=70B/MIN</t>
  </si>
  <si>
    <t>TYPE 2 DM ON INSULIN + FLANK PAIN 2 ? PYELONEPHRITIS</t>
  </si>
  <si>
    <t>TYPE 2 DIABETES FOR 27 YEARS</t>
  </si>
  <si>
    <t>BP- 143/98, P- 69_x000D_
Pinc conj, NIS_x000D_
clear chest_x000D_
JVP flat_x000D_
No pedal edemaq</t>
  </si>
  <si>
    <t>the same + Controlled T3DM + Fairly controlled HTN</t>
  </si>
  <si>
    <t>Refill_x000D_
Sa;lt restriction</t>
  </si>
  <si>
    <t xml:space="preserve">HTN/15 yrs + T2DM_x000D_
 On_x000D_
 HCT 25 mg po daily _x000D_
MTF 500mg po BID_x000D_
 Atrovastatin 40mg po/d_x000D_
_x000D_
 Previous FBS-142, HbA1C= 6_x000D_
 Current FBS-108mg/dl </t>
  </si>
  <si>
    <t xml:space="preserve">BP-115 / 86 mmHg </t>
  </si>
  <si>
    <t xml:space="preserve">Amlodipine 5 mg po/d &amp; Add Enalapril 5 mg po/d </t>
  </si>
  <si>
    <t>HTN On Amlodipine 10mg po daily</t>
  </si>
  <si>
    <t>HAS DIFFICULTY OF IDENTIFYINING SMALL LETTERS SINCE TWO MONTHS.</t>
  </si>
  <si>
    <t>PR=74  BP=114 / 73MMHG,FBS=190MG/DL</t>
  </si>
  <si>
    <t>SAME AS ABOVE+POOR GLYCEMIC CONTROL+?DIABETIC RETINOPATHY</t>
  </si>
  <si>
    <t>MTF 500 MG PO BID,ATORVASTATIN 20MG  PO DAILY,DO HGA1C,APPOINT  AFTER THREE MONTHS,LINK TO GENERAL OPTALMLOGY OPD.</t>
  </si>
  <si>
    <t>TYPE 2 DM /+DYSLIPEDEMIA ON MTF 500 MG PO DAILY,ATORVASTATIN 20 MG PO DAILY</t>
  </si>
  <si>
    <t>He complains of itchiness on his private part.</t>
  </si>
  <si>
    <t>BP:144 / 60 Pr:59_x000D_
cr: 1.4, 24 hr urine protein 1209, HgA1c:6.3, FBS range:88-85_x000D_
Bp Home recording: 146/72-139/71</t>
  </si>
  <si>
    <t>Good BP and glycemic control+ Diaper rash</t>
  </si>
  <si>
    <t xml:space="preserve">-Refill: Metoprolol 12.5/po/d, Mixtard 32/28 IU, Amlodipine 10 mg PO once daily, Enalapril 10 mg po BID DAPAGLIFLOZINE 10MG PO DAILY, Atorvastatin 40mg/po/d, ASA 81mg/po/d, Amitriptyline 25mg/po/d </t>
  </si>
  <si>
    <t>- LEFT HEMIPARASIS SECONDARY TO ISCHEMIC STROKE (1YR)+ CKD + KNOWN TII DM + KNOWN HTN(21years)+IHD ASA 81MG PO Daily, Atorvastatin 40MG PO Daily Metoprolol 12.5/po/d Mixtard 32/30 IU Amlodipine 10 mg PO once daily Enalapril 10 mg po BID DAPAGLIFLOZINE 10M</t>
  </si>
  <si>
    <t xml:space="preserve">TO SEND  ATROVASTATIN  AGAIN </t>
  </si>
  <si>
    <t xml:space="preserve">PR- 89 RR- 18 BP- 106 / 73 T- 36 </t>
  </si>
  <si>
    <t>OLD HEMORRHAGIC STROKE + ? OA</t>
  </si>
  <si>
    <t>HIP X-RAY, REFILL MEDS &amp; APPOINT AFTER 3MONTHS</t>
  </si>
  <si>
    <t>p- Rt sided hemiparesis secondary to Hemorrhagic stroke P2: known hypertensive on amlodipine 10 mg po/d, amitriptyline 25mg po /d</t>
  </si>
  <si>
    <t>stable  PR- 106 RR-20 BP-110 / 64 36 _x000D_
INR- 1.92 PT- 22.9</t>
  </si>
  <si>
    <t xml:space="preserve">CRVHD + Sever pulmonary hypertension + AFIB </t>
  </si>
  <si>
    <t>REFILL AND APPOINT FOR 1MONTHS</t>
  </si>
  <si>
    <t>TONSILOPHARYNGITIS    + ? PUD</t>
  </si>
  <si>
    <t xml:space="preserve">She is adviced to initiate NPH but refused repeatedly </t>
  </si>
  <si>
    <t xml:space="preserve">COMPLAIN THAT  SHE  HAS  RANNY  NOSE </t>
  </si>
  <si>
    <t xml:space="preserve">BP  127/85  </t>
  </si>
  <si>
    <t>REFILL AND  APPOINT  AFTER   2 MONTH</t>
  </si>
  <si>
    <t>KNOWN HTN NOT ON MEDICATION</t>
  </si>
  <si>
    <t>BP- 125/60, P- 63 regular_x000D_
Pinc conj, NIDS_x000D_
No LAP_x000D_
clear chest_x000D_
JVP flat_x000D_
No pedal edema</t>
  </si>
  <si>
    <t>the same  + OA</t>
  </si>
  <si>
    <t>DO Serum electrolyte, TSH, _x000D_
Pantoprazole 40mg po/d_x000D_
Aceclofenac 100mg po PRN</t>
  </si>
  <si>
    <t>Dyspepsia 20 to ?PUD + SINUS BRADYCARDIA (PR-58BPM) 2o to ?+ LBP 2o to DDD + PN _x000D_
_x000D_
On_x000D_
 Citrizen 10mg po/d prn _x000D_
Pantoprazole 40mg po daily_x000D_
_x000D_
 CXR, Abd U/S Unremarkable, ECG:- Sinus bradycardia</t>
  </si>
  <si>
    <t>CRVHD (sever MS, Mild MR, Miild AR, sever TR) + Sever pulmonary hypertension + AFIB with FVR ON Warfarin 7.5mg PO daily, metoprolol 25mg PO daily, frusemide 60mg PO TID, Spironolactone 25MG PO/D BZP 1.2MIU im monthly</t>
  </si>
  <si>
    <t xml:space="preserve">COMPLAIN  EPEGASTRIC PAIN WITH  BLOATING  AND  COMPLAIN  COUGH    WHICH  IS  DRY </t>
  </si>
  <si>
    <t>THE SAME+DYSPEPSEA /+ATYPECAL  PNEUMONEA</t>
  </si>
  <si>
    <t xml:space="preserve">SEND INVESTEGATION </t>
  </si>
  <si>
    <t>CRVHD (sever MS, Mild MR, Miild AR, sever TR) + Sever pulmonary hypertension + AFIB with FVR ON Warfarin 7.5mg PO daily FOR 5DAYS AND 5MG FOR 2DAYS, metoprolol 25mg PO daily, frusemide 60mg PO TID, BZP 1.2MIU im monthly</t>
  </si>
  <si>
    <t xml:space="preserve">She has Consistent and productive cough for the past 2 weeks. She has dyspepsia (severe heart burn) </t>
  </si>
  <si>
    <t>BP:  101 / 50 pr: 81</t>
  </si>
  <si>
    <t>POST TB BRONCHECTASIS+ Atypical CAP</t>
  </si>
  <si>
    <t>1. Azithromycin 500mg/po/d- 3 days_x000D_
2. Omeprazole 20mg/po/bid _x000D_
3. Amitriptyline 25mg/po/d</t>
  </si>
  <si>
    <t>PR- 76 RR- 18 BP- 113 / 68 T- 36</t>
  </si>
  <si>
    <t>HEREDETRY HYPER COAGULABLE SATE</t>
  </si>
  <si>
    <t>REFILE  MEDS &amp; APPOINT HIM AFTER 6 MONTHS</t>
  </si>
  <si>
    <t>P- Rt chronic proximal DVT he had significant family history on ASA 81mg po daily after discussing with Hematologist -doppler u/s chronic DVT OF THE RT SFV POPLITIAL VEIN</t>
  </si>
  <si>
    <t>nause intermitant vom _x000D_
epigastric pai nand abd distension 3 weeks_x000D_
no bowl habit change _x000D_
has inbt LGF _x000D_
no weight change_x000D_
no urinary complaint  _x000D_
no itching _x000D_
has frq nasdaids use for dysmeorrea</t>
  </si>
  <si>
    <t xml:space="preserve">o n ict sclera _x000D_
mild RUQ tenderness </t>
  </si>
  <si>
    <t xml:space="preserve">same ? cholelithiasis </t>
  </si>
  <si>
    <t xml:space="preserve">us _x000D_
ccbc lab </t>
  </si>
  <si>
    <t xml:space="preserve">p1 dyspepsia _x000D_
p2 preveous microlithiasis in the gall blader </t>
  </si>
  <si>
    <t>PR=92/M, BP=102 / 75MMHG</t>
  </si>
  <si>
    <t>BP=140/74MMHG PR=90B/MIN</t>
  </si>
  <si>
    <t>essential HTN on HCT 25mg PO daily, Enalapril 10mg PO BID P2=Vitamin D deficiency ON TRETMENT</t>
  </si>
  <si>
    <t xml:space="preserve">Has knee pain </t>
  </si>
  <si>
    <t>BP- 168/55, p- 102 regular_x000D_
Pinc conj, NIWS_x000D_
No LAP_x000D_
clear chest_x000D_
JVP flat_x000D_
No Pedal edema</t>
  </si>
  <si>
    <t>The same + Untreated HTN</t>
  </si>
  <si>
    <t>Refill_x000D_
Atenolol 25mg po daily_x000D_
Amlodipin 5mg po/d</t>
  </si>
  <si>
    <t>- Cor pulmonale 2ry to ILD with Bronchiectasis + Hypothyroidism 2ry to post Thyroidectomy _x000D_
_x000D_
On_x000D_
Levothyroxine 0.05 mg po daily _x000D_
Amlodipine 10mg po (not taking) daily, _x000D_
Lasix 40mg po BID, _x000D_
Spironolactone 12.5 mg Po daily _x000D_
on home oxygen on 3l</t>
  </si>
  <si>
    <t>PR- 71 RR- 18 BP- 142 / 73 T- 36</t>
  </si>
  <si>
    <t>MILDPERSISTENT ASTHMA + HTN</t>
  </si>
  <si>
    <t>U/ A, ECG, ABDOMINAL U/S, ADVICE ON DIETRY MODEFICATION, REFILL MEDS &amp; APPOINT 3 MONTHS</t>
  </si>
  <si>
    <t xml:space="preserve">COMPLAIN LOWER  BACK PAIN </t>
  </si>
  <si>
    <t xml:space="preserve">BP  130/90 </t>
  </si>
  <si>
    <t>THE SAME+DEGENERTIVE  L/S  SPONDYLOSIS</t>
  </si>
  <si>
    <t>SEND  L/S  X RAY  AND  REFILL</t>
  </si>
  <si>
    <t xml:space="preserve">sore throat of 1 week  </t>
  </si>
  <si>
    <t>? Acute  Tonsillitis</t>
  </si>
  <si>
    <t xml:space="preserve">CBC       </t>
  </si>
  <si>
    <t>- Cor pulmonale 2ry to ILD with Bronchiectasis + Hypothyroidism 2ry to post Thyroidectomy _x000D_
_x000D_
On_x000D_
Levothyroxine 0.05 mg po daily _x000D_
Amlodipine 10mg po (not taking) daily, _x000D_
Lasix 40mg po daily _x000D_
Spironolactone 12.5 mg Po daily _x000D_
on home oxygen on 3l</t>
  </si>
  <si>
    <t>bilateral leg swelling of 1 month</t>
  </si>
  <si>
    <t xml:space="preserve">BP-133 / 72 mmHg </t>
  </si>
  <si>
    <t xml:space="preserve">Refill &amp; Amlodipine 5 mg po/d </t>
  </si>
  <si>
    <t xml:space="preserve">ISCHEMIC STROKE + HTN on medication </t>
  </si>
  <si>
    <t>stable_x000D_
total cholesterol= 114_x000D_
TG= 95_x000D_
LDL=47_x000D_
HA1C-5_x000D_
HDL= 48</t>
  </si>
  <si>
    <t>DVHD P2: Hypoalbuminemia  P3=HTN P4: Old stroke</t>
  </si>
  <si>
    <t>REFILL_x000D_
APPOINT AFTER 2MONTHS</t>
  </si>
  <si>
    <t>P1: HF 2ry to DVHD P2: Hypoalbuminemia  P3=HTN P4: Old stroke_x000D_
 ON ASA 81 mg po/d atrovastatin 40 mg po/d lasix 40 mg po bid spironolactone 25 mg po/d amlodipine 5 mg po/d</t>
  </si>
  <si>
    <t xml:space="preserve">Has epigastric burning sensation </t>
  </si>
  <si>
    <t>FBS: 138, 140, 162, 130_x000D_
BP:137 / 63, 140/80, 130/80</t>
  </si>
  <si>
    <t>1. Reduce warfarin to 5/10mg/po/d  2. Nexap 20mg/po/d and refill the same</t>
  </si>
  <si>
    <t>has abnormal  both hands movement</t>
  </si>
  <si>
    <t>PR=75  BP=145 / 75MMHG</t>
  </si>
  <si>
    <t>Same  as above+Essential tremor</t>
  </si>
  <si>
    <t>br. asthma on salbutamol 6 puff PRN,Beclomethasone 2puff  bid</t>
  </si>
  <si>
    <t>PR- 84 PR- 16 BP- 126 / 97 T- 36, INR-1.5, ECHO- MILD LVH+ G-3 LV DIASTOLIC DYSFUNCTION+ PVC</t>
  </si>
  <si>
    <t>FAIR CONTROL BP + HHD+ A.FIB</t>
  </si>
  <si>
    <t xml:space="preserve">NO   NEW COMPLAIN </t>
  </si>
  <si>
    <t xml:space="preserve">BP  118/84  </t>
  </si>
  <si>
    <t xml:space="preserve">THE  SAME+CONTROLLED  HTN+?REFINOPATHY  </t>
  </si>
  <si>
    <t>REFILL AND  SEND  OPHTA</t>
  </si>
  <si>
    <t xml:space="preserve">BP-117 / 87 mmHg &amp; FBS-150 mg/dl </t>
  </si>
  <si>
    <t>BP=130/80MMHG PR=90B/MIN</t>
  </si>
  <si>
    <t>=HTN+HHD+GRADE2 DIASTOLIC DYSFUNCTION ON MEDICATION; currently on Amlodipine 5 mg po/d[ He came after disappearing for the past 6 mons]</t>
  </si>
  <si>
    <t xml:space="preserve">FBS =  170mg/dl     </t>
  </si>
  <si>
    <t xml:space="preserve">well controlled HTN + Poor Controlled T2 DM </t>
  </si>
  <si>
    <t>PR=70/M  BP=124 / 70MMHG wbc=671000,hg/hct=14.6/44.8,plt=211000,mcv=89.7fl,mch=29.2,mchc=32.5</t>
  </si>
  <si>
    <t>currently he is complain of reaped urinary urgency and frequency.</t>
  </si>
  <si>
    <t>IP+UTI.....</t>
  </si>
  <si>
    <t>BP  132/57   132/83  128/70</t>
  </si>
  <si>
    <t xml:space="preserve">REFILL AND  APPOINT  AFTER   2 MONTH  AND MAKE  ENALAPRIL  10  MG PO/DAY  </t>
  </si>
  <si>
    <t>She has dizziness after she has palpation.</t>
  </si>
  <si>
    <t>Bp- 105, P- 89 regular_x000D_
Pinc conj, NIS_x000D_
No LAP_x000D_
vclear chest_x000D_
JVP flat, no Murmur_x000D_
No pedqal edema</t>
  </si>
  <si>
    <t>the same + Palpitation 2o to MR</t>
  </si>
  <si>
    <t>Make Metoprolol 25mg po BID</t>
  </si>
  <si>
    <t xml:space="preserve">MP with moderate MR_x000D_
On Metoprolol 25mg po/d_x000D_
_x000D_
Ech: MP with  MR....EF=60%_x000D_
TFT-Normal_x000D_
Holter monitor::Sinus rhythm </t>
  </si>
  <si>
    <t>BP=140/79MMHG PR=100B/MIN</t>
  </si>
  <si>
    <t>RLQ PAIN OF 2WKS</t>
  </si>
  <si>
    <t>STABLE    PR-66 RR-18 BP-96 / 60 T-36_x000D_
ABD- RLQ tenderness</t>
  </si>
  <si>
    <t xml:space="preserve">cirrhosis 2to 2ry billiry cirrhosis </t>
  </si>
  <si>
    <t>send abd-US_x000D_
REFILL</t>
  </si>
  <si>
    <t xml:space="preserve">cirrhosis 2to 2ry billiry cirrhosis on propranolol 40mg po bid -post-surgery (common bile duct exploration and hepaticojejunostomy was done for the indication choledocholithiasis with liver cirrhosis and portal venin and splenic vein thrombosis with ascites </t>
  </si>
  <si>
    <t>BP:103 / 68 Pr:103</t>
  </si>
  <si>
    <t>TSH, FT4, REFILL THE MEDICATION</t>
  </si>
  <si>
    <t>P1: THYROCARDIAC DISEASE 2NDARY TO TOXIC MNG ON PTU 100mg po TId, Metoprolol 25mg/po/d, lasix 40mg/po/d</t>
  </si>
  <si>
    <t xml:space="preserve">BP-124 / 63 mmHg &amp; FBS-114 mg/dl </t>
  </si>
  <si>
    <t>PR-84 RR-18 BP-114 / 75 T-36</t>
  </si>
  <si>
    <t>HTN( CONTROLLED) + PAD</t>
  </si>
  <si>
    <t>LIPID PROFILE, DOPLER U/S- LE, REFILL MEDS &amp; APPOINT AFTER 3MONTHS</t>
  </si>
  <si>
    <t xml:space="preserve">head and back pain of 1 months </t>
  </si>
  <si>
    <t xml:space="preserve">CBC, OFT, Crvical Xray , Uric Acid , RF </t>
  </si>
  <si>
    <t>pain on the Lt Knee and lateral ankle area</t>
  </si>
  <si>
    <t>BP- 126/84, p- 85 regular_x000D_
pinc conj, NIS_x000D_
3x4 diffuse, thyroid enlargment, soft to firm_x000D_
clear chest</t>
  </si>
  <si>
    <t>Refill_x000D_
Do TFT, Neck U//S_x000D_
Collect Lt leg Doppler U/s</t>
  </si>
  <si>
    <t>Hypothyroidism 2o to ?Autoimmune thyroditis + HTN _x000D_
_x000D_
On _x000D_
Thyroxin 100ugm po/d _x000D_
Enalapril 5mg po/d_x000D_
 Amlodipin 10mg po/d _x000D_
_x000D_
Neck U/S-Hetrogenous echotexture of the thyroid gland with normal vascular flow _x000D_
_x000D_
TSH-high......TFT-normal range</t>
  </si>
  <si>
    <t xml:space="preserve">she claims she had repeated episodes of hypoglycemic over night &amp; a/r lunch </t>
  </si>
  <si>
    <t xml:space="preserve">FBS-80-200 mg/dl &amp; RBS-80-240 mg/dl </t>
  </si>
  <si>
    <t>Type 1 DM on NPH 25/18 RI 11/9 ( 0.96 Iu/kg/day)</t>
  </si>
  <si>
    <t>IX: Early CT of the brain: Unremarkable Echo:- DCMP with severe LV Systolic dysfunction (EF-20%), mild MR, Mod TR, and Mod pulm HTN FBS-147, HbA1C-9.1 RFT-Cr-0.82mg/d</t>
  </si>
  <si>
    <t>HFrEF 2ry to DCMP (EF-20%) + T2DM + TIA+PNP + HTN</t>
  </si>
  <si>
    <t xml:space="preserve">HFrEF 2ry to DCMP (EF-20%) + T2DM + TIA+PNP + HTN ON Lasix 40 mg po/d, ASA 81mg po daily, atorvastatin 40mg p[o daily, metformin 1g po bid, amityrptiline 25mg po noct,, Enalapril 10 mg po BID Metoprolol 25 mg po/d, Spironolactone 25 mg po/d. Dapaglifluzin 10mg po/d, pregabalin-75mg po DAILY </t>
  </si>
  <si>
    <t>PR-84 RR-17 BP- 130 / 84 T- 36, ECHO-BORDERINE LV WALL THICKNESS, G- LV DIASTOLIC DYSFUNCTION, EF- 60%</t>
  </si>
  <si>
    <t>REFILLMEDS &amp; APPOINT AFTER 3MONTHS</t>
  </si>
  <si>
    <t xml:space="preserve">complain  numbness to lower extremities  </t>
  </si>
  <si>
    <t xml:space="preserve">vitamin  b12  183    vitamin  29     </t>
  </si>
  <si>
    <t>refill and appoint  after  1  month</t>
  </si>
  <si>
    <t xml:space="preserve"> ?peripheral neuropathy</t>
  </si>
  <si>
    <t xml:space="preserve">FBS-143 mg/dl &amp; BP-174 / 100 mmHg </t>
  </si>
  <si>
    <t>T2 DM + HTN; On MTF 850mg BID, Glibenclemide 10mg BID, Enalapril 10mg BID, HCT 25mg/day and Amlodipine 5mg/day</t>
  </si>
  <si>
    <t>Palpitation during minimal exertion</t>
  </si>
  <si>
    <t>BP- 126/87, P- 96 irregularly irregu;lar_x000D_
Pinc conj,clear chest_x000D_
JVP flat_x000D_
no edema</t>
  </si>
  <si>
    <t>REfill_x000D_
Atenolol 50mg po BID</t>
  </si>
  <si>
    <t>P1: Rt Hemiparesis 2O to cardioembolic stroke P2: Atrial Fibrilation _x000D_
P3: Broca's aphasia_x000D_
P4: HTN_x000D_
 On _x000D_
Atrovastatin 40mg po daily, ,_x000D_
Rivaroxaban 20mg po daily _x000D_
Atenolol 50mg po daily,_x000D_
Amlodipine 5mg po daily.</t>
  </si>
  <si>
    <t>No new complains but she mentioned that right leg feels numb.</t>
  </si>
  <si>
    <t>BP: 123 / 93</t>
  </si>
  <si>
    <t>She has improved</t>
  </si>
  <si>
    <t xml:space="preserve">Refill: Amitriptyline 25mg/po/d, Amlodipine 5mg/po/d </t>
  </si>
  <si>
    <t>P1= Known HTN ( amlodipine 5mg PO daily) P2=Hemorrhagic Stroke ( left basal ganglia acute hemorrhage.)</t>
  </si>
  <si>
    <t>PR- 109 RR-18 BP-102 / 69 T- 36</t>
  </si>
  <si>
    <t>POST VALVOTOMY FOR CRVHD( SEVER MS)</t>
  </si>
  <si>
    <t>REFILL  MEDS &amp; AFTER 3 MONTHS</t>
  </si>
  <si>
    <t>P1; CRVHD( SEVERE MS ,MR,MID TR) MILD PUL HTN P2. Hypertension on Metoprolol 25 mg/po/d, penicillin G. 1.2M IU Mitral valvotomy done 5 months back at TASH</t>
  </si>
  <si>
    <t>BP=120/80MMHG PR=83B/MIN</t>
  </si>
  <si>
    <t>Problem List p=MNG on ffup</t>
  </si>
  <si>
    <t>REfill_x000D_
Add Digoxin 0.125mg po/d</t>
  </si>
  <si>
    <t>P1: Rt Hemiparesis 2O to cardioembolic stroke P2: Atrial Fibrilation _x000D_
P3: Broca's aphasia_x000D_
P4: HTN_x000D_
 On _x000D_
Atrovastatin 40mg po daily, ,_x000D_
Rivaroxaban 20mg po daily _x000D_
Atenolol 50mg po BID,_x000D_
Amlodipine 5mg po daily.</t>
  </si>
  <si>
    <t>refill and  reappoint to senior</t>
  </si>
  <si>
    <t xml:space="preserve"> ULCERATIVE COLITIS</t>
  </si>
  <si>
    <t>bp=112/78mmhg pr=82b/min</t>
  </si>
  <si>
    <t>BP:94 / 71 Pr:98_x000D_
HgA1c: 10.3</t>
  </si>
  <si>
    <t>1. NPH: 18/16, RI:4/4</t>
  </si>
  <si>
    <t>bp=135/94mmhg pr=99b/min</t>
  </si>
  <si>
    <t>STABLE_x000D_
Echo:- Mild LVH with Grade II DD, EF-60%), IHD_x000D_
CR- 0.9</t>
  </si>
  <si>
    <t xml:space="preserve">HF 2o to HTN with HHD +?IHD + . Atrial Fibrillation </t>
  </si>
  <si>
    <t>HF 2o to HTN with HHD +?IHD + . Atrial Fibrilation CHADS2-VAS score=3(HTN, CHF, Female_x000D_
_x000D_
 On Atrovastatin 40 mg po/d Lasix 40 mg po bid Spironolactone 25 mg po/d Enalapril 5 mg po/d Metoprolol25mg po/d AMT 12.5 mg po/d Rivaroxaban 20mg po/d</t>
  </si>
  <si>
    <t xml:space="preserve">complain   abnormal  uncontrolled  body  movement   </t>
  </si>
  <si>
    <t xml:space="preserve">the  same +PN ? </t>
  </si>
  <si>
    <t xml:space="preserve">GIVE  VITAMIBN  B  COMPLEX  AND  SEND   VITAMIN  D  LEVEL </t>
  </si>
  <si>
    <t>ARIC [OU[] AND PRESBYOPIA AND no deiabetic retinopathy [ou]</t>
  </si>
  <si>
    <t>BP_ 95/61, P- 78 irregular_x000D_
Pinc conj, NIS_x000D_
Clear chest_x000D_
JVP flat_x000D_
No pedal edema</t>
  </si>
  <si>
    <t>The Same + BP&amp;lt;120/70</t>
  </si>
  <si>
    <t>Refill _x000D_
D/C Enalapril 5mg po/d</t>
  </si>
  <si>
    <t>HFpEF 2o to HHD +Dyslipidemia + AFIB(CHADS2-VAS-4); _x000D_
_x000D_
ON _x000D_
FUROSEMIDE 40MG PO/D, _x000D_
ATENOLOL 25 MG /D,_x000D_
 ENALAPRIL 5MG PO/D , _x000D_
RIVAROXABAN 20mg Po/D _x000D_
Atorvastatin 40 mg PO/day_x000D_
_x000D_
Ix _x000D_
cr-0.91 FBS-105mg/dl _x000D_
ECG:- Afib, Diffuse T wave invertion on inferior and anterolateral leads _x000D_
Echo: DVHD(mild AR), No wall motion abnormality, EF-64% _x000D_
Lipid panel: LDL- 125</t>
  </si>
  <si>
    <t>palpitation with minimal exertion</t>
  </si>
  <si>
    <t xml:space="preserve">still complaining of LT flank pain </t>
  </si>
  <si>
    <t xml:space="preserve">BP-93 / 63 mmHg </t>
  </si>
  <si>
    <t xml:space="preserve">Collect KUB result </t>
  </si>
  <si>
    <t xml:space="preserve">?Nephrolithisis </t>
  </si>
  <si>
    <t xml:space="preserve">STABLE_x000D_
ECHO= mild left ventricular systolic dysfunction, EF- 45%, Asynchronous septal movement with reduced Ejection fraction (45%) TAPSE - 25 </t>
  </si>
  <si>
    <t>-- HTN + ? HHD/IHD + LBBB</t>
  </si>
  <si>
    <t>-- HTN + ? HHD/IHD + LBBB_x000D_
_x000D_
ON ENALAPRIL 5MG PO BID, CARVIDOLOL 6.25MG PO/D, ASA 81MG PO/D, ATRROVA 40MG PO/D</t>
  </si>
  <si>
    <t>DM on NPH 26/12 IU SC BID</t>
  </si>
  <si>
    <t xml:space="preserve">LEFT SIDE EXTERIMITIS NUMBNESS </t>
  </si>
  <si>
    <t>PR-84 RR-18 BP-103 / 74 T-36 ,FBS- 95-130,</t>
  </si>
  <si>
    <t>HA1C, OFT, LIPID PROFILE,REFILL MEDS &amp; APPOINT AFTER 3MONTHS</t>
  </si>
  <si>
    <t>complain  to  write  written  document  that  he  had    follow up</t>
  </si>
  <si>
    <t xml:space="preserve">given    sick  leave </t>
  </si>
  <si>
    <t xml:space="preserve">P=T2 DM + HTN ON MTF 500MG PO DAILY, Enalapril 5 mg po/d_x000D_
_x000D_
New Complaint_x000D_
P=T2 DM + HTN ON MTF 500MG PO DAILY, Enalapril 5 mg po/d_x000D_
_x000D_
New Complaint_x000D_
</t>
  </si>
  <si>
    <t>STABLE    PR-56 RR-18 BP-110/ 75 36</t>
  </si>
  <si>
    <t>Known cardiac pt (CRVHD severe MS;MR, moderate pulmonary hypertension, EF 55%) + 1TMP</t>
  </si>
  <si>
    <t>REFILL_x000D_
ADVICE TO START ANC FOLLOW UP</t>
  </si>
  <si>
    <t>P= Known cardiac pt (CRVHD severe MS;MR, moderate pulmonary hypertension, EF 55%) (Cardiac surgery was done 8 months ago) has follow at cardiac center - _x000D_
on metoprolol 12.5mg po/d warfarin 5mg /7.5mg(2days a wk) po/d, ASA 81 mg po/d</t>
  </si>
  <si>
    <t xml:space="preserve">newly DX HTN + HHD ? + AFBI </t>
  </si>
  <si>
    <t xml:space="preserve">Reapt ECG after 1 week </t>
  </si>
  <si>
    <t xml:space="preserve">newly DX HTN + HHD ? AFBI </t>
  </si>
  <si>
    <t>PR=80/M  BP=90 / 60MHG,TOTAL CHOLESTROL=108MG/DL,HDL=56MG/DL,LDL=39MG/DL,TRIGLYCERIDE=66MG/DL</t>
  </si>
  <si>
    <t>HOLD ATORVASTATIN,DO LIPID PROFILE,APPOINT AFTER THREE MONTHS.</t>
  </si>
  <si>
    <t>Hypothyroidism 2o to ?Autoimmune thyroditis + HTN _x000D_
_x000D_
On _x000D_
Thyroxin 100ugm po/d _x000D_
Enalapril 5mg po/d_x000D_
 HCT 25mg po/d _x000D_
_x000D_
Neck U/S-Hetrogenous echotexture of the thyroid gland with normal vascular flow _x000D_
_x000D_
TSH-high......TFT-normal range</t>
  </si>
  <si>
    <t xml:space="preserve">bp=97/62mmghg pr=82b/min           </t>
  </si>
  <si>
    <t>P=T1 DM on medication</t>
  </si>
  <si>
    <t xml:space="preserve">Serial FBS &amp; RBS measurement for next visit </t>
  </si>
  <si>
    <t>T1DM on NPH 30/22 IU BID, RI 6/2 IU BID</t>
  </si>
  <si>
    <t>PR-80 RR-18 BP-120 / 80 T-36</t>
  </si>
  <si>
    <t>P1: T2DM + Hypertension + CKD + VitD def</t>
  </si>
  <si>
    <t>refill update RFT ELE U/A VID LEVEL</t>
  </si>
  <si>
    <t>P1: T2DM + Hypertension + CKD + VitD def on NPH 40 /32 IU SC bid P2:on amlodipine 5 mg po/day frusomide 40mg po/d, dapagliflozin 10mg po/d , vid 50,000iu wkly(took for 3months) eGFR= 42.4ml/min/1.73m2</t>
  </si>
  <si>
    <t>REFILL _x000D_
 DESCALATE WARFARIN TO 5MG OR SHIFT TO ENOXAPARIN IF POSIBLE _x000D_
ADVICE TO START ANC FOLLOW UP</t>
  </si>
  <si>
    <t>eeeeeeeeeeeeeeeeeeeee</t>
  </si>
  <si>
    <t>eeeeeeeeeeeeeeeeeeeeeeeee</t>
  </si>
  <si>
    <t>eeeeeeeeeeeeeeeeeeeeee</t>
  </si>
  <si>
    <t>knee pain &amp; bilateral hand pain</t>
  </si>
  <si>
    <t xml:space="preserve">FBS-145 mg/dl &amp; BP-108 / 56 mmHg </t>
  </si>
  <si>
    <t xml:space="preserve">Do Knee &amp; hand x-ray </t>
  </si>
  <si>
    <t>T2DM + Lumbar Radiculopathy 2ry to degenerative spondylosis on MTF 1000 mg po BID, Doanil 10 mg po bid, AMT 25mg po daily and neurobin 1 tab PO daily</t>
  </si>
  <si>
    <t>gouty arthritis-02 years on allopurinol 100mg po daily- 3months</t>
  </si>
  <si>
    <t>BP=`179/100MMHG,PR=123/M,TL X-RAY=TL spondylosis(moderate) + multilevel TL DDD with with levo scoliotic deform</t>
  </si>
  <si>
    <t>Same as above with poor BP control+TL SPONDYLOSIS</t>
  </si>
  <si>
    <t>Amlodipine 5mg po daily,Enalapril 5mg po daily,Meloxium 15mg po daily,appoint after three months,collect serum electrolyte result</t>
  </si>
  <si>
    <t>essential tremor ? parkinsons disease + HTN on nifedipine 20mg po daily+ CLBP 2RY t</t>
  </si>
  <si>
    <t xml:space="preserve">OA upper limb + PNP on Medications </t>
  </si>
  <si>
    <t>pulmonary hypertension</t>
  </si>
  <si>
    <t xml:space="preserve">OA of lower limb </t>
  </si>
  <si>
    <t xml:space="preserve">Vit D               </t>
  </si>
  <si>
    <t xml:space="preserve">Generalized Body pain </t>
  </si>
  <si>
    <t xml:space="preserve">VIt D deficiency </t>
  </si>
  <si>
    <t>STABLE  _x000D_
HGA1C- 7.1   FBS= 116   CHOL= 123  HDL= 34  TG= 100  LDL= 69 LDL/HDL= 2</t>
  </si>
  <si>
    <t>T2DM ON MTF</t>
  </si>
  <si>
    <t>REFIL_x000D_
SMBG</t>
  </si>
  <si>
    <t>bp=130/80mmhg pr=80b/minj</t>
  </si>
  <si>
    <t xml:space="preserve">BP-108 / 75 mmHg </t>
  </si>
  <si>
    <t>P1-HTN on Amlodipine 5 mg po/d &amp; P2-Rt OUP 2ry PUJ/proximal ureteric stone ( on follow up at urology side)</t>
  </si>
  <si>
    <t>VS BP 132/78 PR 88</t>
  </si>
  <si>
    <t>bp=102/70mmhg pr=100b/min</t>
  </si>
  <si>
    <t>P1= T2DM on nph16/12 iu sc bid , mtf 1gm/500mg po BID , Atorvastatin 20 MG</t>
  </si>
  <si>
    <t>has neck  swelling of aweek duration,yellowish discolration of the eyes,and bilateral leg swelling with sob with flank pain of aweek duration</t>
  </si>
  <si>
    <t>PR=78/M  BP=123 / 70MMHG</t>
  </si>
  <si>
    <t>Same as above+?goiter+Renal colic 2?+?Chronic hepatitis r/o CLD+?HF</t>
  </si>
  <si>
    <t>1. Nephrotic syndrome ?CKD on Furosemide 20 mg d, Enalapril 2.5 mg d, Atorvastatin 20 mg d 2. Anemia on FeSO4 325 mg Tid + neck swelling 5 days</t>
  </si>
  <si>
    <t xml:space="preserve">complaining of numbness sensation  </t>
  </si>
  <si>
    <t>P1 ?Cervical myeloradiculopathy + operated lumbar disc herniation P2 MDD +?PTSD on fluoxetine 20mg po daily</t>
  </si>
  <si>
    <t>she came for checkup of fbs and bp</t>
  </si>
  <si>
    <t>Post TB bronchiectasis( HR-CT confirmed) + known asthmatic</t>
  </si>
  <si>
    <t>bp=110/70mmhg pr=67b/min</t>
  </si>
  <si>
    <t xml:space="preserve">follow              </t>
  </si>
  <si>
    <t xml:space="preserve">burning sensation in the eyes &amp; numbness sensation over extremity </t>
  </si>
  <si>
    <t xml:space="preserve">The Same + PN        </t>
  </si>
  <si>
    <t xml:space="preserve">sodim carboxyl </t>
  </si>
  <si>
    <t>Dry eye ndry to ?</t>
  </si>
  <si>
    <t>Burning sensation of the the back extending from upper to lower back worsening after mid night of 5months duration_x000D_
Has Hx of bone fracture and immoblized for 2yrs_x000D_
denies orthopnea, pnd, palpitation or urine color change, no jaundice</t>
  </si>
  <si>
    <t>BP-131/60, p- 80 regular_x000D_
Pinc conj, NIS_x000D_
No Lap _x000D_
Clear chest_x000D_
JVP flat_x000D_
No HSM or epigastric tenderness_x000D_
Grade II bilateral pitting edmea</t>
  </si>
  <si>
    <t>The same  + R/o Cholithialithias</t>
  </si>
  <si>
    <t>Do Abd U/S, EcG, Echo, _x000D_
Pantoprazole 40mg po/d_x000D_
Amitriptylin 25mg po/d_x000D_
Vit D 50k po weekly</t>
  </si>
  <si>
    <t>?Dispepsia 2o to ?PUD + Bilateral leg swelling 2o to ?</t>
  </si>
  <si>
    <t>The same  + R/o Cholithialithias + PN</t>
  </si>
  <si>
    <t>persistent dry to productive Cough at night for the last 2months duration, otherwise no fevere, chest pain, audable wheezing</t>
  </si>
  <si>
    <t>V/S stable_x000D_
Pinc conj, NIS_x000D_
Clear chest</t>
  </si>
  <si>
    <t>the same + Allergic bronchtis</t>
  </si>
  <si>
    <t>CBC, CXR_x000D_
Desloratidin 5mg po PRN_x000D_
Azithromycin 500mg po/d for 3days</t>
  </si>
  <si>
    <t>Allergic bronchitisR/O  cough variant B. Asthma</t>
  </si>
  <si>
    <t>PR=51/M  BP=118 / 70MMHG,FBS=103MG/DLON 3/5/16E.C</t>
  </si>
  <si>
    <t>SAME WITH GOOD GLYCEMIC CONTROL+BRADYCARDIA</t>
  </si>
  <si>
    <t>DO,ECG,FBS,THEN MANAGE</t>
  </si>
  <si>
    <t>TYPE 2 DM ON LIFE STYLE MODIFICATIONS</t>
  </si>
  <si>
    <t>PR=70/M  BP=139 / 69MMHG,HGA1C=9.2%</t>
  </si>
  <si>
    <t>NPH46/42IU,REFILL,DO HGA1C</t>
  </si>
  <si>
    <t>HTN W HHD + DM - NPH ON 36/32IU BUT HE IS TAKING 44/40 ,MTF 1GM PO BID , HCT - 25 MG PO/D , LOSARTAN 50MG PO DAILY</t>
  </si>
  <si>
    <t>HTN W ITH HHD + DM - NPH ON 36/32IU BUT HE IS TAKING 44/40 ,MTF 1GM PO BID , HCT - 25 MG PO/D , LOSARTAN 50MG PO DAILY</t>
  </si>
  <si>
    <t xml:space="preserve">bp: 140/80   130/70   130/80   [ home record], 163 / 83_x000D_
PR: 126 </t>
  </si>
  <si>
    <t>OFT, U/A, FBS, Lipid profile</t>
  </si>
  <si>
    <t xml:space="preserve">Objective Finding_x000D_
b/p 153/80 home records 110-130/70-80 s1 and s2 well heard no murmur INj site clear dorsalis pedis Palpable_x000D_
_x000D_
</t>
  </si>
  <si>
    <t xml:space="preserve">Assessment_x000D_
Assessment TYpe 2 DM with Vascular Complications + PAD + G.arthritis_x000D_
_x000D_
</t>
  </si>
  <si>
    <t>Plan_x000D_
Refill ASA, Atrova 40mg/day Adjust NPH 36/18 SMBG given Serum elctrolytes Repeat Uric acid</t>
  </si>
  <si>
    <t xml:space="preserve">TYpe 1 DM for 20 years with bilateral blindness 2ry to PDR+ HTN for 1 year ON; NPH 28/18 PO/day Amilodipne 10 mg po/day, envas 10 mg/day,HCT 25 mg po/day, atrova 20mg/day New Complaint fbS 97-113 pREDIINER 200-388 hgA1C 10 .8 cR 1.1 gfR 75 CREATININE CLEARANCE 98 [ 71-151] CHOL; 131 LDL 67_x000D_
_x000D_
New Complaint_x000D_
A1c 9.5 % RFT WNR_x000D_
_x000D_
</t>
  </si>
  <si>
    <t>no hx of ABM for the last two years</t>
  </si>
  <si>
    <t xml:space="preserve">bp:  141 / 77   PR: 97_x000D_
FBS: 97 </t>
  </si>
  <si>
    <t>T2 DM + HTN + Seizure disorder 20? ; ON MTF 500 mg po bid, Daonil 5 mg po/d ,Amlodipine 10 mg po/d,Atorvastatin 20 mg po/d, Phenytoin 50mg po/d</t>
  </si>
  <si>
    <t>complains pedal edema and decreased UOP</t>
  </si>
  <si>
    <t>stable   PR-83 RR-17 BP-128 / 70 T-36_x000D_
HGA1C=8.9</t>
  </si>
  <si>
    <t>SEND RFT. ELE, U/A, ABD US_x000D_
escalate NPH 14/12</t>
  </si>
  <si>
    <t>P1 - Submissive PE (provoked, post OP) (Treated) P2 - HTN, P3. NEWLY DIAGNOSED TYPE 2 DM_x000D_
_x000D_
 On - HCT 25mg po daily, atorvastatin 40mg po daily, enalapril 5 mg po/d, -NPH 12/10,</t>
  </si>
  <si>
    <t xml:space="preserve">FBS: 127    138   </t>
  </si>
  <si>
    <t>TII DM on MTF 500 mg po bid</t>
  </si>
  <si>
    <t>PR- 56 RR- 17 BP- 160 / 78 T-36</t>
  </si>
  <si>
    <t xml:space="preserve">DVHD                           </t>
  </si>
  <si>
    <t xml:space="preserve">CXR, ECG, REFILL MEDS &amp; APPOINT </t>
  </si>
  <si>
    <t>P- ?DVHD , ECHO-CALCIFIC MITRAL&amp; AORTIC VALVE CHANGE CHANGE WITH MILD MR&amp; AS</t>
  </si>
  <si>
    <t xml:space="preserve">Retinal screening told to be normal few months ago _x000D_
Hga1c 7.8 %   CR 3.1-3.4 _x000D_
Ca low Vit D 19 </t>
  </si>
  <si>
    <t xml:space="preserve">BP 164 / 99 PR 74_x000D_
Inj site clear _x000D_
_x000D_
</t>
  </si>
  <si>
    <t xml:space="preserve">TYpe 2 DM with metabolic syndrome + ESRD  eGFR 19 </t>
  </si>
  <si>
    <t xml:space="preserve">Switch to basal bolus  RI 4-4  NPH 54-44_x000D_
D/C MTF_x000D_
Continue Dapa 10 mg/day_x000D_
Envas 10 mg PO/day_x000D_
Refill Atrova, Nifedipine, lasix _x000D_
</t>
  </si>
  <si>
    <t xml:space="preserve">T2DM more than 10yrs+ HTN for the last 10 yrs) + AKI on DKD ; on NPH=58/48, ATROVASTATIN 40 MG POD NIFEDIPIN 40 MG PO BID, amitriptyline 25 mg po day, HCT 25 mg po *1( MTF and enalapril are held temporarily)_x000D_
_x000D_
</t>
  </si>
  <si>
    <t xml:space="preserve">BP: 123 / 71 _x000D_
FBS: 163 mg/dl </t>
  </si>
  <si>
    <t>FBS ,lipid profile, OFT, U/A</t>
  </si>
  <si>
    <t>RVI [ on HAART for more than 20yrs] + T2DM( for 13 yrs) + ED; on NPH=50/30 AM/PM IU SC BID &amp; MTF 500mg po bid</t>
  </si>
  <si>
    <t>PR=58/M  BP=140 / 74MMHG,FBS=115MGDL</t>
  </si>
  <si>
    <t>Same with  good glycemic control</t>
  </si>
  <si>
    <t>refill,do hga1c</t>
  </si>
  <si>
    <t>P=T2DM; on Metformin 1000/500 mg po BID, GlibincLamide 5mg po  daily,Atorvastatin 20 mg po/d</t>
  </si>
  <si>
    <t xml:space="preserve">stable _x000D_
CHL=190 TG=173 HDL= 44 LDL= 111_x000D_
LFT= normal </t>
  </si>
  <si>
    <t xml:space="preserve"> HTN + DVHD + Bronchiectasis 2ry to post TB fibrosis + dyslipidemia</t>
  </si>
  <si>
    <t>P HTN + DVHD + Bronchiectasis 2ry to post TB fibrosis + dyslipidemia_x000D_
 on Enalapril 5 mg po BID, Hct 25 mg po/d, Atorvastatin 40mg po/d, lasix 20 mg po bid</t>
  </si>
  <si>
    <t>BP: 110 / 78_x000D_
FBS:  70   103   122   115</t>
  </si>
  <si>
    <t>refill, LSM and appoint</t>
  </si>
  <si>
    <t xml:space="preserve">well controlled T2 DM on NPH 20/10 iu bid and MTF 500mg po bid </t>
  </si>
  <si>
    <t>epigastric heaviness of 2 days</t>
  </si>
  <si>
    <t>BP=173 / 101   PR=89 RR=17 _x000D_
Recorded BP=164/101, 155/100, 150/00, 170/110, 163/103, 120/90, 180/110, 150/110, 163/109, 150/100</t>
  </si>
  <si>
    <t>P1= Poorly controlled hypertension</t>
  </si>
  <si>
    <t>refill enalapril, change HCT to Amlodipine 5mg po QD_x000D_
send for RFT and ECG</t>
  </si>
  <si>
    <t>P1= hypertension_x000D_
on enalapril 10mg po BID, HCT 25mg po QD for the past 1month</t>
  </si>
  <si>
    <t>pr-86 rr--18 bp--168 / 70 home-140-160/60-65 mmhg t-36   fbs=160,180</t>
  </si>
  <si>
    <t>T2 DM(good control) +  htn(fair control)</t>
  </si>
  <si>
    <t>T2 DM + STAGE 2 htn on mtf 1gm bid,glibenclamide 10/5 mg po bid,Rosuvastatin 10mg po daily, Enalapri 15 mg po bid, Amlodipine - 10mg po daily,bisoprolol 10mg po once daily,bioprolol 10mg po daily,hct 25 mg po   daily</t>
  </si>
  <si>
    <t>PR- 55 RR- 17 BP-125 / 66 T- 36, ELECTROLYTE- MG-0.9, Na- 124, K-4.2, , SERUM CREATIN-0.9, ECHO-GLOBAL HYPOKINESIS OF LV WALL MOTION, DCMP WITH REDUCED EF-30%,MODERATE 2 TR, TAPSE-17MM</t>
  </si>
  <si>
    <t xml:space="preserve">HFrEF( IMPROVED)  2 TO DCMP + KNOWN RVI( ON HAART) </t>
  </si>
  <si>
    <t>REFILL MEDS &amp; APPOINT AFTER 1 MONTHS</t>
  </si>
  <si>
    <t>P- STAGE-T3-RVI ON (TDF+3TC+DTG) P2:NYHA- CLASS-3-STAGE-C-HF rEF 2* TO DCMP(MODERATE-MR-AND MILD-TR) + MODERATE PULMONARY HTN,  LVEF = 20% taking Frusemide 40 mg po daily Spironolactone 25 mg po daily Enalapril 5mg Po bid Metoprolol 50 mg po daily Dapagliflozin 10 mg Po daily</t>
  </si>
  <si>
    <t xml:space="preserve">BP: 126/53    144/66 [Home record], 190 / 84_x000D_
FBS: 98    107   </t>
  </si>
  <si>
    <t xml:space="preserve">cbc, OFT, u/a, lipid profile </t>
  </si>
  <si>
    <t xml:space="preserve">well controlled HTN + T2 DM on doanil 5mg po bid, atrovastatin 20mg po daily, enalapril 10mg po daily, neurobin, AMT 25 mg po daily and meloxicam 15mg po daily </t>
  </si>
  <si>
    <t>BP=126/82MMHG,FBS=183MG/DL</t>
  </si>
  <si>
    <t>NPH40/26IU,MTF 500 MG PO DAILY,REFILL OTHER MEDCICATIONS AS ABOVE,DO HGA1C</t>
  </si>
  <si>
    <t>TYPE 2DM+HTN ON NPH 38/24IU,ENALAPRIL 10MG PO BID,ATORVASTATIN 20 MG PO DAILY</t>
  </si>
  <si>
    <t>TSH 1.8_x000D_
HAs leg swelling</t>
  </si>
  <si>
    <t xml:space="preserve">BP 134/94_x000D_
</t>
  </si>
  <si>
    <t xml:space="preserve">Assessment_x000D_
Hypothyroidism controlled_x000D_
</t>
  </si>
  <si>
    <t xml:space="preserve">atrova 20 mg/day_x000D_
Switch Amlodipine and Atenolol to  Losartan 100 mg PO/day_x000D_
HCT 25 mg PO/day _x000D_
o/day </t>
  </si>
  <si>
    <t xml:space="preserve">P1;Hypertension for more than 10 years with HHD P2;Hypothyroidism P3; Dyslipidemia P4; Gouty arthritis -On Leviothyroxin100mcg, amilodipine 10mg po daily allopurinol 100mg po/daily lasix 40mg po daily Atrova 20mg/day atenolol 50mg po daily </t>
  </si>
  <si>
    <t>PR=68/M  BP=111 / 82MMHG,FBS=125MG/DL</t>
  </si>
  <si>
    <t>right leg burning type of pain worsened 1 year duration</t>
  </si>
  <si>
    <t xml:space="preserve">BP=121 / 70   PR=79 RR=17 </t>
  </si>
  <si>
    <t>P=LBP 2 ? +_x000D_
P2= DYSLIPIDEMIA + _x000D_
P3= PN; _x000D_
P4=? PAD</t>
  </si>
  <si>
    <t>plan for arterial doppler of lower legs_x000D_
refill medication</t>
  </si>
  <si>
    <t>P=LBP 2 ? +_x000D_
P2= DYSLIPIDEMIA + _x000D_
P3= PN; _x000D_
On Amitriptyline 25 mg po/d Atrovastatin 20 mg po/d</t>
  </si>
  <si>
    <t xml:space="preserve">76 17 bp-153 / 77 t-36  hga1c--10.1(01/05/24) </t>
  </si>
  <si>
    <t>T2DM(poor control) + raised bp(lsm)</t>
  </si>
  <si>
    <t>NPH 28/18 iu sc bid,atrovastatin 20 mg jp0o daily</t>
  </si>
  <si>
    <t xml:space="preserve"> T2DM ON NPH 28/18 iu sc bid</t>
  </si>
  <si>
    <t>bilateral leg swelling of 1 year duration associated with difficulty of movement</t>
  </si>
  <si>
    <t>BP= 135 / 79    PR=72 RR=18 _x000D_
recorded BP= 132/82</t>
  </si>
  <si>
    <t>change Amlodipine to Enalapril 5mg po BID_x000D_
if leg swelling doesn't reside after 1 month of enalapril, work up for other causes of Body swelling</t>
  </si>
  <si>
    <t>P1= HTN _x000D_
On Amlodipine 5 mg po/d</t>
  </si>
  <si>
    <t>PR=74/M  BP=108 / 76MMHG,FBS=130MG/DL</t>
  </si>
  <si>
    <t>T1DM + HTN + MDD + Acute Stress Disorder. on sertraline 100 mg po /day AMT 25 mg po noct,NPH38/18IU,NIFEDIPINE 20 MG PO BID</t>
  </si>
  <si>
    <t>no cough, no SOB, no edema, no visual problem cataract surgery done, back pain, no paresthasia, joint mobility good, good balance , good understanding, cooperative, obesity, no stress, no psychosocial distress, good dietary habit, good hygioen(brush tooth), adherent top medication, toileting (constipation), no social interaction 9nmorboidly obesity), remarks (no breast mass, no vaginal discharge), FBS 100-140 mg/dl had one episode of hypofglycemia BP 130/70 mmHg , weist circumferance 123 cm/ height 172cm= 0.7 pt has visceral obesity risk fatty liver</t>
  </si>
  <si>
    <t>sleeps well, walking distance weak (walk with stick support), muscle strength good, no emotional change, no memory loss nbut forghetfulnmess, good judgement</t>
  </si>
  <si>
    <t>salt restrioction,  be active, vegfitable and gfruit dish, legumes dish, ptrevention of fall, use only liquid oil,get adequate sun lighjt, m  inimize coffee, avoid fattyoilly food, avoid fried food, avoid alxcohol, foot care (hygien, wear loose shoe, becareful while cutting nail, keep moisturizinmg legs with vaslin), keep candy in pocketrs</t>
  </si>
  <si>
    <t>diabetes,hypertension,</t>
  </si>
  <si>
    <t>small skin tag on 2toe of left foot, which is pain full</t>
  </si>
  <si>
    <t>stable fbs= 214</t>
  </si>
  <si>
    <t>T2 DM (14 yrs) + HTN with HHD + PN</t>
  </si>
  <si>
    <t xml:space="preserve">refill_x000D_
link to minor surgery </t>
  </si>
  <si>
    <t>T2 DM (14 yrs) + HTN with HHD + PN; metformin 1000mg PO BID RI 4-4 NPH 74-54 Amirty 25 mg PM, o/d -Metoprolol 12.5 mg po/d, amlodipine 10mg po/d  -ASA 81 mg po/d -Atorvastatin 20 mg po/d,enalapril 5mg po/d</t>
  </si>
  <si>
    <t>cough which is productive sometimes blood tinged, LGIF and malaise</t>
  </si>
  <si>
    <t xml:space="preserve">BP: 91/68    PR: 74   _x000D_
fbs: 161mg/dl _x000D_
Echocardiography= Mild to moderate circumferential pericardia effusion with no tamponade, LVEF= 60% tapse= 17mm_x000D_
Chest CT: Peripheral lung cancer infiltrated the left hilar and invaded the left pulmonary artery + infiltrated the peicardium and caused moerate pericardial effusion and minimal left pleural effusion + multiple hypoenhancing lesions diffusly involving bilateral kidneys likely metasatasis_x000D_
</t>
  </si>
  <si>
    <t xml:space="preserve">Well controlled bp + metastasized lung ca ( pleura, pericardium and kidney) + newly diagnosed T2DM </t>
  </si>
  <si>
    <t xml:space="preserve">HgAlc_x000D_
link to  to oncology </t>
  </si>
  <si>
    <t xml:space="preserve">Knwon HTN on follow up ( LHC on unspecified medication] +?CAP R/O PTb+ UTI  +anterior neck mass 20? + cardiomegally _x000D_
</t>
  </si>
  <si>
    <t xml:space="preserve">Bilateral leg swelling _x000D_
Retinal screening on follow up _x000D_
Chol 130  LDL 62  Na 137 </t>
  </si>
  <si>
    <t xml:space="preserve">Bp 160/80_x000D_
Bilateral pitting edema </t>
  </si>
  <si>
    <t xml:space="preserve">poor bp and glycemic control_x000D_
_x000D_
</t>
  </si>
  <si>
    <t>hold HCT, make enalapril 10 mg po bid, add dapagliflozin 10mg po daily, advise on injecton site and diet, update RFT, lipid profile, NPH 30/20 come with HBPM, HBGM, continue others, see after 5wks, l</t>
  </si>
  <si>
    <t xml:space="preserve">P1- KNOWN HTN(9yrs) P2- KNOWN T2DM(22yrs) P3-DKD(eGFR-49) P4- B. ASTHMA P5-sever degenerative lumbar spondylosis 24HRS PROTEIN URINE( 22/11/2023)= 2460.5mg/24hrs_x000D_
_x000D_
New Complaint_x000D_
she has lower back pain, extremity burning sensation, blurring of vision_x000D_
_x000D_
Objective Finding_x000D_
V/S-bp-157 / 72 FBS-80-340_x000D_
_x000D_
</t>
  </si>
  <si>
    <t>85 18 bp--130 / 90 t--36  fbs--??</t>
  </si>
  <si>
    <t>t2 dm (??control)</t>
  </si>
  <si>
    <t>updaate fbs and refill accordingly</t>
  </si>
  <si>
    <t>PATIENT NOT PRESENTED REFILL DONE TO ATTENDANT</t>
  </si>
  <si>
    <t>retrosternal pain, senastion of abdominal mass since giving birth to her 4 th child</t>
  </si>
  <si>
    <t xml:space="preserve">BP= 98 / 78 PR=94 RR=17 </t>
  </si>
  <si>
    <t>P1= ?CERVICAL MASS?+_x000D_
P2= Left S2 Tariove Cyst_x000D_
P3=? fibromyalgia</t>
  </si>
  <si>
    <t>send for U/A, Abdpelvic U/s, ECG, CXR, RFT, LFT, Echo_x000D_
add ibuprofen (meloxicam and naproxen risky for Breast feeding)</t>
  </si>
  <si>
    <t>P1= ?CERVICAL MASS?+_x000D_
P2= Left S2 Tariove Cyst_x000D_
on PRN analgesics</t>
  </si>
  <si>
    <t xml:space="preserve">acid reflux ,epigastric burning pain, burping for the past 3 days </t>
  </si>
  <si>
    <t xml:space="preserve">BP---118/78 _x000D_
PR--- 60 </t>
  </si>
  <si>
    <t xml:space="preserve">NYHA CLASS iv stage C CHF 2ry to? HHD + newly dx AF with abrrency + Umbilical Hernia + dyspepsia </t>
  </si>
  <si>
    <t>refil medication, add PPI advise to take coated ASA,LINK TO mrc</t>
  </si>
  <si>
    <t xml:space="preserve">NYHA CLASS iv stage C CHF 2ry to? HHD precipitated by drug discontinuation+ newly dx AF with abrrency + +Umbilical Hernia + moderate hypokalemia ( corrected ) _x000D_
 on ASA 81 mg po/day_x000D_
   atrovastatin 20 mg po/day _x000D_
   rivaroxaban 20 mg po/day_x000D_
   spironolactone 25 mg po/day_x000D_
   enalapril 5 mg po/bid _x000D_
   frusemide 40 mg po/day _x000D_
  metoprolol 12.5 mg po/day </t>
  </si>
  <si>
    <t>PR=94/M  BP=150 / 82MMHG,FBS=130MG/DL</t>
  </si>
  <si>
    <t>TYPE 2 2 DM PT ON metformin 1500mg/1000mg po bid, glibclamide 10mg po bid atrovasatin 20mg po 1x,</t>
  </si>
  <si>
    <t xml:space="preserve">BP: 104-130/54-97 ( Home record), 163 / 74 </t>
  </si>
  <si>
    <t xml:space="preserve">refill and LSM    </t>
  </si>
  <si>
    <t>HTN WITH HHD + DVHD + CALCANEAL SPUR; on Enalapril 10 mg po bid,  Amlodipine 5 mg po/d Lasix 40 mg po/d , ASA 81 mg po/d and  Atorvastatin 40 mg po/d</t>
  </si>
  <si>
    <t>SMBG  FBS 57-200_x000D_
Post breakfast and dinner &gt; 200 mg/dl _x000D_
retinal screening 2 years</t>
  </si>
  <si>
    <t xml:space="preserve">Objective Finding_x000D_
v/s-bp-108 / 68, pr-68, FBS-55-192, pre-lunch-176-340, pre-dinner-195-269_x000D_
_x000D_
</t>
  </si>
  <si>
    <t>NPH 38/8_x000D_
RI-12/4_x000D_
inj site rotation _x000D_
Retinal screening</t>
  </si>
  <si>
    <t xml:space="preserve">P- T1DM for 6 years on : -NPH=34/8,RI=10/4 ...A1C=9.7_x000D_
_x000D_
New Complaint_x000D_
no new compliant_x000D_
_x000D_
</t>
  </si>
  <si>
    <t>-complaining lower back pain of 1 yr and associated right lower extremity with burning and tingling type of pain. also has paraesthesia_x000D_
the pain get exacerbated with exercise and get relive with supine position_x000D_
#-he was taking gofin intermittently_x000D_
-=lu</t>
  </si>
  <si>
    <t>lumbosacral radiculopathy</t>
  </si>
  <si>
    <t>-tegratol 200mg po/d, meckenze exercise, continue nsaid for 2 wks _x000D_
appoint to neurololgy clinic</t>
  </si>
  <si>
    <t xml:space="preserve">p1-lumbar sacral radiculopathy </t>
  </si>
  <si>
    <t>100 17 BP--151 / 92 36 FBS-130--150MG/DL</t>
  </si>
  <si>
    <t>T2DM(SUB OPTIMAL) + HTN(SUB OPTIMAL)</t>
  </si>
  <si>
    <t xml:space="preserve">LSM,REFILL MEDICATIONS,COUNSEL ON POSSIBLE INITIATON OF INSULIN </t>
  </si>
  <si>
    <t>daily shortness of breath,dry cough</t>
  </si>
  <si>
    <t xml:space="preserve">BP= 120 / 80   PR=85 RR=18 </t>
  </si>
  <si>
    <t>P1= bronchial Asthma</t>
  </si>
  <si>
    <t xml:space="preserve">P1= bronchial Asthma_x000D_
on salbutamol PRN, Symbicort 2 puff BID, </t>
  </si>
  <si>
    <t xml:space="preserve">BP----132/80 -139/85 _x000D_
PR---- 85_x000D_
Brain MRI--- normal brain MRI , bilateral maxilary sinusitis </t>
  </si>
  <si>
    <t xml:space="preserve">Sever SNHL + ? central vertigo + known HTN +  bilateral maxilary sinusitis acute on chronic </t>
  </si>
  <si>
    <t>add neurobin , hold ASA , Decrease atrovastatin 20 mg po/day,send lipid profile, back to ENT , continue vit d and amlodipine</t>
  </si>
  <si>
    <t xml:space="preserve">Sever SNHL + ? central vertigo + known HTN _x000D_
 amlodipine 10 mg po/day _x000D_
 vit d 50,000 iu po/wk_x000D_
 diphenhydramine 50 mg po/day _x000D_
atrovastatin 40 mg po/day _x000D_
 _x000D_
  </t>
  </si>
  <si>
    <t>on  ri 10-8_x000D_
nph 30-14</t>
  </si>
  <si>
    <t xml:space="preserve">bp 140/70  _x000D_
iNJ SITE CLEAR_x000D_
</t>
  </si>
  <si>
    <t xml:space="preserve">tYPE 2 dm WITH SUB-OPTIMAL CONTROL + PDR  oN TREATMENT </t>
  </si>
  <si>
    <t>ri 12-10_x000D_
nph 32-14_x000D_
REFILL Atrova And MTF 1 gm BID_x000D_
Add Dapa 10 mg PO/day 24 hrs UP</t>
  </si>
  <si>
    <t xml:space="preserve">e 2 DM (?poorly controlled) +HTN( for 10 yrs) + Dyslipedemia_x000D_
</t>
  </si>
  <si>
    <t>stable fbs- 120</t>
  </si>
  <si>
    <t>Type 2 DM (8 yrs) + Toxic MNG + B.ASTHMA</t>
  </si>
  <si>
    <t>refill_x000D_
update TFT OFT ELE CBC</t>
  </si>
  <si>
    <t xml:space="preserve">Type 2 DM (8 yrs) + Toxic MNG ( &gt; 10 yrs) on AMLODPINE/Valsartan 10/160 mg po/d , MTF 500/1000 MG PO BID, ASA 81 MG PO DAILY AND ATEROZ 40 MG PO DAILY PTU 100 mg po/d , amitr P2- B.ASTHMA on beclomethasone 1puff bid </t>
  </si>
  <si>
    <t xml:space="preserve">cough which is dry for months, generalized itching, numbness of the extrimities associated with tingling pain </t>
  </si>
  <si>
    <t xml:space="preserve">BP: 130 / 80_x000D_
FBS: ? _x000D_
Iron studies: Iron: 18  ( L)   total iron binding capacity: 18 ( N)      Transferrin saturation: 5.04 ( L) </t>
  </si>
  <si>
    <t xml:space="preserve">Poor bp control + ? AKI r/o CKD + IDA + ? PN +? CAP r/o HHD </t>
  </si>
  <si>
    <t>FBS, CBC, RFT, CXR, ECG, U/A, S/E</t>
  </si>
  <si>
    <t xml:space="preserve">Known T2DM + known HTN with HHD+ AKI r/o CKD + colonic polyp ( removed  endoscopically) + ViT d Deficiency + anemia on MTF 500mg po daily, atrovastatin20mg po daily, enalapril 5mg  po daily, lasix 40mg po daily, vitamin D 50,000IU po weekly, hemap syrup </t>
  </si>
  <si>
    <t>has back pain of a year duration and left ear pain of a week duration</t>
  </si>
  <si>
    <t>PR=110/M  BP=122 / 78MMHG,FBS=104MG/DL</t>
  </si>
  <si>
    <t>Same as above+?degenerative spondylosis+?AOM</t>
  </si>
  <si>
    <t>refill,appoint after three months,add meloxicum 15mg po daily,LINK TO ENT CLINIC</t>
  </si>
  <si>
    <t>T2DM + HTN with HHD + PN on NPH on 28/14 IU, ASA 81 mg po/d, amitriptyline 25 mg po/d, lasix 40 mg po/d, spironolactone 25 mg po daily, neurobin 1 tab daily and atrovastatin 20mg po daily</t>
  </si>
  <si>
    <t>URINERY URGENCY,FREQUENCY&amp; SUPRAPUBIC PAIN</t>
  </si>
  <si>
    <t>BP- 125/69,  PR- 74, S,CREATIN- 1.34MG/DL</t>
  </si>
  <si>
    <t>HTN+ HYPERTENSIVE NEPHROSCLEROSIS+ UTI</t>
  </si>
  <si>
    <t>CIPROFLOXACILLIN 500 MG BID, REFILL MEDS &amp; APPOINT AFTER 3 MONTHS</t>
  </si>
  <si>
    <t>P- HPN with nephropathy.</t>
  </si>
  <si>
    <t>LSM,REFILL MEDICATIONS,COUNSEL ON POSSIBLE INITIATON OF INSULIN</t>
  </si>
  <si>
    <t>type 2 dm + hypertension + OLD STROKE(1YR BACK)</t>
  </si>
  <si>
    <t xml:space="preserve">D/C statin and MTF _x000D_
Retinal screening normal </t>
  </si>
  <si>
    <t xml:space="preserve">Assessment_x000D_
KPDM with improving glycemic control_x000D_
_x000D_
</t>
  </si>
  <si>
    <t xml:space="preserve">Hga1c RFT LDL </t>
  </si>
  <si>
    <t xml:space="preserve">Type 2 DM for 1 month NPH  12 u pm  </t>
  </si>
  <si>
    <t xml:space="preserve">BP= 155 / 65   PR=83 RR=17 </t>
  </si>
  <si>
    <t>P1=Known HTN _x000D_
P2=RVI ON HAART /20 YEARS _x000D_
P3= UTI</t>
  </si>
  <si>
    <t>refill medication, _x000D_
send for FBS and Lipid profile, TFT, abdominal USG, _x000D_
ciprofloxacin 500mg po BID for 1 week</t>
  </si>
  <si>
    <t>P1=Known HTN _x000D_
P2=RVI ON HAART /20 YEARS _x000D_
P3= UTI_x000D_
on Enalapril 10/10mg po BID</t>
  </si>
  <si>
    <t>P1=Known HTN _x000D_
P2=RVI ON HAART /20 YEARS _x000D_
P3= UTI_x000D_
P4= metabolic syndrome</t>
  </si>
  <si>
    <t>bp: 133 / 66_x000D_
L/S XRAY [ on 26/04/2015] - Straighten lumbar spine + Lumbar spondylosis(moderate) +L5/S1 mild to moderate antero spondylolisthesis -</t>
  </si>
  <si>
    <t>good bp control + low back pain 20 lumbar spondylosis  + L5/S1 mild to moderate anterio spondylolisthesis</t>
  </si>
  <si>
    <t>amlodipine 10mg po daily, meloxicam 15mg po daily</t>
  </si>
  <si>
    <t xml:space="preserve">HTN + lumbar spondylosis  + L5/S1 mild to moderate anterio spondylolisthesis - on Amlodipine 10 mg po/d and meloxicam 15mg po daily </t>
  </si>
  <si>
    <t>HAS BILATERAL FLANK PAIN OF A YEAR  DURATION</t>
  </si>
  <si>
    <t>PR=73/M  BP=101 / 66MMHG,FBS=105MG/DL</t>
  </si>
  <si>
    <t>TYPE 1DM ON NPH 22/10IU,RI 4/2IU</t>
  </si>
  <si>
    <t>BP: 154 / 87</t>
  </si>
  <si>
    <t>cbc, u/a, OFT, Lipid profile</t>
  </si>
  <si>
    <t>no cough, no SOB, no edema, no visual problem, no back pain, no paresthasioa, joint mobilirty good, good balance , good understanding, cooperative, no obesity, no stress,no psychosocial diostress, good dietary habit, good hygien (brush tooth), no addiction, adherent to medication, toileting (constipation), good social interaction. remarks (no breast mass, no vaginal discharge) FBS 144 mg/dl BP 130/80 mmHg</t>
  </si>
  <si>
    <t>sleeps well, walking distance good, no emotional chanmge, goo muscle strengthn , no memory loss, good jkudghemenmt</t>
  </si>
  <si>
    <t>salt restriction, be active, minimize coffee, prebven tion of fall, vegitable and fruit dish, legum es dish, use only liquid oil, get adequate sun l;ight, foot care (hygien, wear loose shoe, becatreful while cuttinmg nail, kee[p moisturizing legs wiuth vaslin), keep candy in pockets, avoid fattyoilly food, avoid fried food, avoid alcohol</t>
  </si>
  <si>
    <t>diabetes disease, rghumatoid arthrites</t>
  </si>
  <si>
    <t xml:space="preserve">BP= 138 / 84   PR=103 RR=17 </t>
  </si>
  <si>
    <t xml:space="preserve">p1= newly diagnosed HTN 2ndry to ? hyperthyroidism _x000D_
p2= hyperthyroidism </t>
  </si>
  <si>
    <t xml:space="preserve">Refill medication_x000D_
link to endocrinologist_x000D_
</t>
  </si>
  <si>
    <t>p1= newly diagnosed HTN 2ndry to ? hyperthyroidism _x000D_
p2= hyperthyroidism _x000D_
on Nifedipine 20mg po BID, Propranolol 20mg po daIly PTU 100mg po daily</t>
  </si>
  <si>
    <t>scalp rash</t>
  </si>
  <si>
    <t>BP: 166 / 78</t>
  </si>
  <si>
    <t xml:space="preserve">Known RVI + Sub optimal bp control + PN + ? T. capites </t>
  </si>
  <si>
    <t xml:space="preserve">cbc, OFT, u/a, stool, </t>
  </si>
  <si>
    <t xml:space="preserve">p1: RVI on HAART [ 18yrs] _x000D_
p2: HTN  on Enalapril 10 mg po BID,  HCT 25 mg po/d, Amlodipine 5mg po daily, Atorvastatin 20 mg po daily_x000D_
P3: PN  neurobin 1 tab po dialy </t>
  </si>
  <si>
    <t>BP=134 / 81    PR=109 RR= 17 _x000D_
Recorded FBS= 89,85,120, 89</t>
  </si>
  <si>
    <t xml:space="preserve">P=Fairly controlled T2DM _x000D_
P2= HTN </t>
  </si>
  <si>
    <t>P=T2DM _x000D_
P2= HTN _x000D_
on metformin 500 mg po BID, doanil 5 mg po BID, amlodipine 5 mg po/d, atrovastatin 20 mg po/d and ASA 81 mg po/d</t>
  </si>
  <si>
    <t>New Complaint_x000D_
119/76 FBS=180-no new complaints -Reports she has itchy sk</t>
  </si>
  <si>
    <t xml:space="preserve">Objective Finding_x000D_
bp=119/76 FBS=180-324 RBS=289-454 HGA1C=9.49 TSH=2.4(NORMAL) CREA=0.5_x000D_
_x000D_
</t>
  </si>
  <si>
    <t xml:space="preserve">Assessment_x000D_
POORLY CONTROLLED TYPE 2DM +Allergic skin reaction_x000D_
_x000D_
</t>
  </si>
  <si>
    <t xml:space="preserve">NPH24/22 and RI 6/4 SC BID , Continue MTF,and atrova _x000D_
</t>
  </si>
  <si>
    <t xml:space="preserve">1.T2 DM P2. Dyslipidemia for 10 years initially on PO Meds on ..Mixtard 22/18, MTF 1gm BID, atorvastatin 20mg po daily Updated Ix HgA1c= 9.24 HDL= 45.9, Total Chol= 143.5 LDL= 68.1 TG= 146.3_x000D_
</t>
  </si>
  <si>
    <t>LBP of 1month</t>
  </si>
  <si>
    <t>STABLE  _x000D_
Creatinine 0.91 Urea= 10_x000D_
hga1c= 8.1   LIP= WNR_x000D_
HGA1C= 8.1</t>
  </si>
  <si>
    <t>P-T2DM + HTN ON NPH 50 &amp; 40 IU SC BID, MTF 500mg PO BID, enalapril 15mg/15mg, , ATROVASTATIN 20 MG PO/D AMLODIPIN 10 MG PO ,</t>
  </si>
  <si>
    <t xml:space="preserve">BP: 112 / 81 _x000D_
FBS: 135 </t>
  </si>
  <si>
    <t xml:space="preserve">well controlled T2 DM on NPH 32/16iu bid and atrovastatin 20mg po daily </t>
  </si>
  <si>
    <t xml:space="preserve">urinary frequency and urgency, incomplete voiding epigastric discomfort </t>
  </si>
  <si>
    <t xml:space="preserve">BP---120 / 80_x000D_
PR---85_x000D_
FBS--- 90-105 mg/dl </t>
  </si>
  <si>
    <t>T2DM + FATTY LIVER + UTI + ? r/o BPH + dispepsia</t>
  </si>
  <si>
    <t xml:space="preserve">send ua , abdominal us </t>
  </si>
  <si>
    <t>T2DM + FATTY LIVER MTF 1gm/500 mg po bid , atrovastatin 20mg po day</t>
  </si>
  <si>
    <t>WORSENING  OF BILATERAL LOWER EXT. EDEMA, SOB, DECREASE UOP OF 2 WEEKS DURATION</t>
  </si>
  <si>
    <t>PR-124, RR-18 BP- 108 / 53 T- 36,SO2- NOT MEASURED, TSH- 0.1,  FBS- 128MG/DL, RESP- DECREASE AIR ENTERY OVER RIGHT LOWER 1/3, CVS- ACTIVE PERICORDIUM, S1, S2 HEARD IR, IR, MSS- BILATERAL PITTING EDEMA</t>
  </si>
  <si>
    <t>ADHF 2 THYROCARDIACE DISEASE PPTED BY POORLY CONTROLLED THYROTOXICOSIS+ A.FIB+ T2 DM</t>
  </si>
  <si>
    <t xml:space="preserve">LINK HER TO EOPD, </t>
  </si>
  <si>
    <t xml:space="preserve">P- NYHA Class 4 Stage C HF SEC?THYROCARDIAC DISEASE + AF+ Thyrotoxicosis + Type 2 DM ON : -APIXABAN 5MG PO DAILY -METFORMIN 250MG PO DAILY, -ATEROZ 40 MG PO DAILY, -DIGOXINE 0.125MG PO DAILY - METOPROLOL 25 MG PO DAILY, -PTU 50 MG PO - Lasix 40mg po/d, </t>
  </si>
  <si>
    <t>HAS FATIBALITY</t>
  </si>
  <si>
    <t>PR=61/  BP=134 / 74MMHG,FBS=251MG/DLON 12/5/2016 E.C,,FBS=160MG/DLON 14/5/2016E.C</t>
  </si>
  <si>
    <t>SAME  AS ABOVE+SUBOPTIMAL GLYCEMIC CONTROL</t>
  </si>
  <si>
    <t>MTF 850MG PO BID,REFILL,DO HGA1C</t>
  </si>
  <si>
    <t>HTN + HHD +TYPE 2 DM on MTF 850MG/DL, Lasix 40mg po daily, spironolactone 25 mg po daily, amlodipine 5mg po daily, and losartan 50 mg po/d</t>
  </si>
  <si>
    <t>Pt resisted INsulin initaiation</t>
  </si>
  <si>
    <t xml:space="preserve">Galvus-met 50-1000 mg PO BID_x000D_
Glimp 4 mg PO BID </t>
  </si>
  <si>
    <t xml:space="preserve">TN+ Type 2 DM for 20 years+SPINAL STENOSIS metformin 1500-1000 gm po bid , daonil 10 mg po bid; and ASA,indomethacin 100 mg suppository,gapapentine 300 mg po bid,enalapril 5 mg po bid aTROVA 20 MG/DAY_x000D_
_x000D_
New Complaint_x000D_
New Complaint numbness and Tingling ver the extremities HCLBP A1c 11.7 24 hrs UP 246_x000D_
_x000D_
Objective Finding_x000D_
BP 130/80 PR 78_x000D_
_x000D_
Assessment_x000D_
TYpe 2 DM poorly controlled + DKD + Glauoma +_x000D_
_x000D_
</t>
  </si>
  <si>
    <t>Fair bp control + RA</t>
  </si>
  <si>
    <t>CBC, OFT, U/A,</t>
  </si>
  <si>
    <t>p1: HTN ON on Enalapril 5 mg po BID, ASA81mg po daily _x000D_
P2. RA , MTX 7.5 mg po/wk, Prednisolone 5 mg po every otherday,  Folic acid 5 mg po/d [ but she took predinsolone 20mg po daily, MTX 10mg po weekly]</t>
  </si>
  <si>
    <t>BP_x000D_
Recorded FBS= 257, 119, 85, 256, 121, 141, 80, 507, 242_x000D_
recorded RBS= 325, 127, 266, 233, 260, 160, 215, 323, 317, 223, 377, 89</t>
  </si>
  <si>
    <t>P1= poorly controlled T1DM  _x000D_
P2= PTB ON ANTI TB 2 months</t>
  </si>
  <si>
    <t>Consult endocrinologist</t>
  </si>
  <si>
    <t>P1= poorly controlled T1DM + _x000D_
P2= PTB ON ANTI TB 2 months_x000D_
_x000D_
on NPH 32/22 RI 6/4</t>
  </si>
  <si>
    <t>PR-70 RR-17 BP-134 / 60 T-36  FBS--130</t>
  </si>
  <si>
    <t>UPDATE HGA1C ,MTF 500MG PO BID,ATROVA 20 MG PO DAILY,</t>
  </si>
  <si>
    <t>T2 DM ON MTF 500MG PO BID,ATROVA 20 MG PO DAILY,</t>
  </si>
  <si>
    <t>HTN with HHD + DVHD + Dilated LA + T2DM on Enalapril 5mg po BID, Metformin 500 mg po BID&amp; atrovastatin 20 mg po/day, frusemide 40 mg po/day, AMT 25 mg po/day, MELOXICAM 15 MG PO PRN</t>
  </si>
  <si>
    <t>non specific heafdache, prevuious complaints have minimized, no weakness, has paresthasia on left hand, no nausea, no vomitinmg, no visual problem, no weioght loss, no history of trauma , precipitated by stress</t>
  </si>
  <si>
    <t>avoid stress, no alcohol, no cheeze, adherent to medication, get enough rest and sleeping hours</t>
  </si>
  <si>
    <t>primary headache</t>
  </si>
  <si>
    <t xml:space="preserve">BP---120/80-128/90_x000D_
PR---65 </t>
  </si>
  <si>
    <t xml:space="preserve">refil medication , send ecg, link to optha ,update investigation </t>
  </si>
  <si>
    <t>HTN for the past 9 month _x000D_
on Amlodipine 5 mg po/d &amp; HCT 25 mg po/d</t>
  </si>
  <si>
    <t>endocrinologist consulted_x000D_
NPH 36/22, RI 8/6, regular diet, injection site education</t>
  </si>
  <si>
    <t xml:space="preserve">back pain, myalgia </t>
  </si>
  <si>
    <t>stable _x000D_
ca++= 4.4(4.4-5.4)_x000D_
ck=90 N,  TSH=38, VIT D= 29,  LFT= N</t>
  </si>
  <si>
    <t xml:space="preserve">hypothyroidism + vit D insufficiency </t>
  </si>
  <si>
    <t xml:space="preserve">Levothyroxine 100 mcg daily_x000D_
vit D 50000iu po wkly </t>
  </si>
  <si>
    <t>60 YRS OLD F-hypothyroidism(TSH=47.9,FREE T3=2.14,T4=4.74) on Levothyroxine 100 mcg daily</t>
  </si>
  <si>
    <t>BP---125/85 _x000D_
PR---60_x000D_
FBS--- 135 mg/dl</t>
  </si>
  <si>
    <t>add statin ,refill others ,see after 3 month</t>
  </si>
  <si>
    <t xml:space="preserve">BP: 124/78   132/76   138 / 85_x000D_
FBS; 97   112   140    120   </t>
  </si>
  <si>
    <t>good glycemic cnontrol + sub optimal bp control</t>
  </si>
  <si>
    <t>refill, LSM and adherance</t>
  </si>
  <si>
    <t>well controlled T2 DM + HTN On NPH 20/10 iu bid, enalapril 0mg po daily, metoprolol 12.5mg po daily, rosuvstatin 10mg po daily and ASA 81mg po daily</t>
  </si>
  <si>
    <t xml:space="preserve">Pt disnt cpme </t>
  </si>
  <si>
    <t xml:space="preserve">Patient didnt come </t>
  </si>
  <si>
    <t>Type 1 DM with sub-optimalc ontrol</t>
  </si>
  <si>
    <t>RI 7/12 _x000D_
Lantus 39_x000D_
advised to bring the patient _x000D_
Nj site rotation</t>
  </si>
  <si>
    <t xml:space="preserve">ype 1 DM On Glargine 37 PM RI 4/8 New Complaint Only her mother came Objective Finding SMBG FBS 64-200 Predinner 245-310_x000D_
_x000D_
New Complaint_x000D_
Symptomatic_x000D_
_x000D_
Objective Finding_x000D_
V/S Stable NAD_x000D_
_x000D_
Assessment_x000D_
TYpe 1 DM_x000D_
_x000D_
</t>
  </si>
  <si>
    <t xml:space="preserve">came for prescription refill_x000D_
 </t>
  </si>
  <si>
    <t>came for prescription refill</t>
  </si>
  <si>
    <t>Problem List P- HTN + Old stroke + T2DM + HFrEF (35% ) 2ry to IHD + Metabolic syndrome( DM , HTN, waist circumference - 117CM , BMI 30KG/M2 ) + Grade I DFA(healed) + PNP + AKI (Resolved)</t>
  </si>
  <si>
    <t>Problem List P- HTN + Old stroke + T2DM + HFrEF (35% ) 2ry to IHD + Metabolic syndrome( DM , HTN, waist circumference - 117CM , BMI 30KG/M2 ) + Grade I DFA(healed) + PNP + AKI (Resolved) On mixtard 40/28IU, , LASIX 40 mg po/day , metoprolol 25 mg po/day, enlapril 5 mg po/day , spironolactone 25 mg po/day, Dapa 10 mg po/day, ASA 81 , Atrovastatin 40 mg po/day, Amitriptyline 25 mg po/day</t>
  </si>
  <si>
    <t xml:space="preserve">no cough, no SOB, exertional dyspnea, no edema, no visual problem evaluted (catatract), back pain, paresthadsiua, joint mobility (osteoarthrites on follow up)walk witth stick asuppoirt, good understanding,cooperative, good balance (has tinites, no virtigo)obesity, no stress, no psychosocial distyress, good dietatry habit, good hygioen (brush tooth), no addiction, adherent to medication, toileting (squatin g problem), good social in teraction. remasrks (BPH on follow up) weist circumferance 135 cm/ height 176 cm= 0.76 pt has viosceral obesity risk fatty liverBP 170/90 mmHg </t>
  </si>
  <si>
    <t>sleeps well;, walking distance weak, muscle strength good, no emotional change, no memory loss but forgetfulness, good judgement</t>
  </si>
  <si>
    <t>sal;ty restriction, be active, minimize coffee, prevention of fall, vegitabl;e and fruit dish,legumes dish, use onluy liquid oil, get adequate sun light, avoid fattyoilly food, abvoid fried food,no alcohol, eat (banana, tomato, pottato for pottasium supplementation)</t>
  </si>
  <si>
    <t>eft sided hemi paresis 2ndary to IHD2 yrs and 5 months)+ left ventricle thrombus(resolved) +left proximal DVT(txed) on atorvastatin 40 mg po/day enalapril 10 mg po daily metoprolol 25 mg po/ day, ASA 81 mg po daily spironolactone 25 mg po/day</t>
  </si>
  <si>
    <t>right flank pain  and numbness of lower exterimities</t>
  </si>
  <si>
    <t>BP=119/76MMHG,PR=93/M</t>
  </si>
  <si>
    <t>Same as above+Right renal colic 2?</t>
  </si>
  <si>
    <t>Degenerative lumbar spine disease</t>
  </si>
  <si>
    <t>PR- 83 RR- 17 BP- 101 / 71 T- 36, RESP- ABCSENT AIR ENTERY OVER RT LOWER 1/3 OF POST LUNG FEILD, FBS- 114- 130, K- 4, S.CREATIN-0.8</t>
  </si>
  <si>
    <t>WELL CONTROLLED T2- DM+ HFmrEF</t>
  </si>
  <si>
    <t>HA1C, REFILL MEDS 7 APPOINT AFTER 2 MONTHS</t>
  </si>
  <si>
    <t>P1- Known T-2 DM( 10YRS) P2- HFmrEF(45%) sec to DCMP , he is on metoprolol 12.5mg po daily,enalapril 5 mg po daily, spironolactone 25 mg po/d, lasix 40 mg po/d, MTF 500MG PO BID , Glimepirede 2 mg/d,,  clopidogrel 75mg po daily atrovastatin 40mg po daily</t>
  </si>
  <si>
    <t xml:space="preserve">BP=129-145/74-80  PR-89  RR-18 </t>
  </si>
  <si>
    <t xml:space="preserve">HTN(FAIR CONTROL) + HHD +PN  +BPH </t>
  </si>
  <si>
    <t>FRUSEMIDE 2O MG POD,Atrovastatin - 20mG PO D,ASPRIN 81 MG POD\,AMLODIPINE 5MG PO DAILY,Alfuzosin 10mg PO DAILY</t>
  </si>
  <si>
    <t>HTN + HHD ON MEDICATION + PN+  Bilateral asymptomatic renal cysts+ BPH (Bilateral renal cysts (2 visualized on each side) largest in the left midpole measuring 5.5x5.2cm) on medication</t>
  </si>
  <si>
    <t>stable_x000D_
no updated invx</t>
  </si>
  <si>
    <t>LBP 2nd Degenerative spondylosis + HTN + Toxic goiter + seizure disorder</t>
  </si>
  <si>
    <t>add Lasix 20mg po/d</t>
  </si>
  <si>
    <t>LBP 2nd Degenerative spondylosis + HTN + Toxic goiter + seizure disorder_x000D_
 on Ateroz 40x1, Pregabalin 75x1, ASA 81x1, Carbamazepine 200x1, Nifedipine 20x1, Propranolol 40x1, amitriptyline 25x1, PTU 100x</t>
  </si>
  <si>
    <t>New Comp_x000D_
HAS BILATERAL FLANK PAIN OF A YEAR DURATION</t>
  </si>
  <si>
    <t>SAME WITH GODD GLYCEMIC CONTROL+RENAL COLIC 2?</t>
  </si>
  <si>
    <t>no new complaint_x000D_
-CR=0.8, k=3.8, hga1c=7%, LDL=119 CBC=NR, U/A=NR -ecg has LBBB, ECHO (1/5/2016EC)= CMP WITH LV SYSTOLIC DYSFUNCTION(LVEF=30-35%), HAS DYSKINETIC LV SEPTUM AND MILD MR, OTHERWISE NORMAL, CXR HAS 2ND RIB FRACTURE</t>
  </si>
  <si>
    <t>BP=117/79 PR= 80(REGULAR), SPO2=96%ATM_x000D_
S1 AND S2 ARE WELL HEARD, NO MURMUE OR NO GALLOP</t>
  </si>
  <si>
    <t xml:space="preserve">p1-ischemic dilated Cardiomyopathy with LBBB P2-KNOWN T2DM(12 YRS) </t>
  </si>
  <si>
    <t>-CLOPIDOGRIL 75MG PO/D, ATROVASTATIN 80MG PO/D, METOPROLOL 25MG PO/D, ENALAPRIL 5MG PO/D, SPIRONOLACTONE 25MG PO/D, DAPAGLIFLOZILIN 10MG PO/D, Metfromin 1gm po bid._x000D_
APPOINTED TO CARDIAC CLINIC</t>
  </si>
  <si>
    <t>p1-ischemic dilated Cardiomyopathy with LBBB P2-KNOWN T2DM(12 YRS) P3-BLUNT CHEST TRAUMA WITH LEFT 2ND RIB FRACTURE(3 wks back)</t>
  </si>
  <si>
    <t>BP: 150 / 95_x000D_
FBS: 150</t>
  </si>
  <si>
    <t xml:space="preserve">Poor bp and poor glycemic control </t>
  </si>
  <si>
    <t>OFT, HgA1c, lipid profile, u/a</t>
  </si>
  <si>
    <t xml:space="preserve">T2DM + HTN on NPH 48/36 IU SC BID ,MTF 850 mg po bid,  losartn 50mg po daily, Amlodipine 10 mg po/day, HCT 25 mg po/day </t>
  </si>
  <si>
    <t>no cough, no SOB, no edema,  visual probnlem retinopatrhny  on follow up, back pain, no parestyhasia, good self catre, adherent to medication,..BP 160/90 mmHg (has psyc hosocial distress, her husband died of stroke)</t>
  </si>
  <si>
    <t>sleeps well, walking distance good, muscle styrength good, no emotional change,no mem,ory loss but forgetfulness, good judgement</t>
  </si>
  <si>
    <t>good disease course + back pain with radiculopathy</t>
  </si>
  <si>
    <t>salt restriction, be actiove, minim ize coffee, vegitable and fruit dish ,lehgumes dish, use obnlty liquid oil, get adequate sunlight, prevention of fall, eat (banana, tomato, pottsto for [pottasium supplementaytion)avoid oillyfatty food, avoid fried food, no alcohol</t>
  </si>
  <si>
    <t>PR- 72 RR- 17 BP- 107 / 62 T- 36</t>
  </si>
  <si>
    <t>LARGE VSD + KNOWN RVI ON HAART</t>
  </si>
  <si>
    <t>ECG, REFILL MEDS &amp; APPOINT AFTER 2 MONTHS</t>
  </si>
  <si>
    <t xml:space="preserve">P- known RVI on HAART + Large ASD + Severe PHTN on Sildenafil 25 mg PO BID / Furosemide / 40 mg PO BID / bisoprolol 2.5mg po daily </t>
  </si>
  <si>
    <t>BP: 116/75    127/76   119/88   123/85   129/81 [ Home record], 165 / 87</t>
  </si>
  <si>
    <t xml:space="preserve">amlodipine 10mg po daily, enalapril 5mg po daily </t>
  </si>
  <si>
    <t xml:space="preserve">Newly diagnosed HTN on amlodipine 10mg po daily </t>
  </si>
  <si>
    <t>PR=102/M  BP=132 / 88MMGHG,FBS=162MG/DL</t>
  </si>
  <si>
    <t>MTF 850 MG PO BID,GLIBINCLAMIDE 5MG PO BID,DO HGA1C,APPOINT AFTER THREE MONTHS.</t>
  </si>
  <si>
    <t>aSYMPTOMATIC</t>
  </si>
  <si>
    <t xml:space="preserve">Objective Finding_x000D_
bp 140/70 iNJ SITE CLEAR_x000D_
_x000D_
</t>
  </si>
  <si>
    <t xml:space="preserve">Assessment_x000D_
tYPE 2 dm WITH SUB-OPTIMAL CONTROL + PDR oN TREATMENT_x000D_
_x000D_
</t>
  </si>
  <si>
    <t>Plan_x000D_
ri 12-10 nph 32-14 REFILL Atrova And MTF 1 gm BID Add Dapa 10 mg PO/day 24 hrs UP</t>
  </si>
  <si>
    <t xml:space="preserve">e 2 DM (?poorly controlled) +HTN( for 10 yrs) + Dyslipedemia_x000D_
_x000D_
New Complaint_x000D_
on ri 10-8 nph 30-14_x000D_
</t>
  </si>
  <si>
    <t xml:space="preserve">BP= 120 / 70    PR=80 RR=18 </t>
  </si>
  <si>
    <t>P1= newly DX HTN + HHD ? _x000D_
P2= AFBI</t>
  </si>
  <si>
    <t>resend for ECG</t>
  </si>
  <si>
    <t>Pt resisted INsulin initiation</t>
  </si>
  <si>
    <t>BP 130/80 NAD</t>
  </si>
  <si>
    <t>Galvus-met 50-1000 mg PO BID Glimp 4 mg PO BID</t>
  </si>
  <si>
    <t>TN+ Type 2 DM for 20 years+SPINAL STENOSIS metformin 1500-1000 gm po bid , daonil 10 mg po bid; and ASA,indomethacin 100 mg suppository,gapapentine 300 mg po bid,enalapril 5 mg po bid aTROVA 20 MG/DAY New Complaint New Complaint numbness and Tingling ver the extremities HCLBP A1c 11.7 24 hrs UP 246 Objective Finding BP 130/80 PR 78 Assessment TYpe 2 DM poorly controlled + DKD + Glauoma +</t>
  </si>
  <si>
    <t>no cough, no SOB, no edema, no visual problem evluted, back pain, no paresthasia, good self care FBS 119 mg/dl BP 120/80 mmHg</t>
  </si>
  <si>
    <t>sleeps well, walking distance good, muscle stytength good, no emotional change, no memory loss, good judgement</t>
  </si>
  <si>
    <t>salt restriction, be acvtive, minimize cogffee, prevention of fall, vegitable and fruit dish, legumes diosh, use only liquid oil, foot care 9hygien,wear loose shoe, becareful while cutting naiol, keep moisturizing legs with vaslin), keep candy in pockets, avoid fattyoilly food, avoid frioed food,no alcohol</t>
  </si>
  <si>
    <t>bp; 149 / 70</t>
  </si>
  <si>
    <t xml:space="preserve">refill      and appoint </t>
  </si>
  <si>
    <t>HTN + ? TGN on HCT 25mg daily, Carbamazepine 200 mg bid,  meloxicam 15mg po daily and AMT 25 mg pod daily</t>
  </si>
  <si>
    <t>PR-78 RR-20 BP=154/103 T-36.3</t>
  </si>
  <si>
    <t>HTN + B.ASTHMA + RT SID HYROCELE</t>
  </si>
  <si>
    <t xml:space="preserve">amlodipine 5 mg po daily , Enalapril 10/15mg po bid ,HCT 25 MG PO DAILY,BECLAMETASOME 2 PUFFFS, SALBUTAMOL 2 PUFFS </t>
  </si>
  <si>
    <t>--p1: HTN on amlodipine 5 mg po daily(NOT TAKING ) , Enalapril 10mg po bid ,HCT 25 MG PO DAILY_x000D_
-- P2-Bronchial asthma on salbutamol puff prn , beclomethasone 2 puffs bid_x000D_
--p3: Rt side Hydrocele on follow up at urology side</t>
  </si>
  <si>
    <t>BP 129/76 MMHG PR 78</t>
  </si>
  <si>
    <t>PR=88 BP=159 / 80MMHG,FBS=88MG/DL</t>
  </si>
  <si>
    <t>refill, HCT 12.5mg po daily</t>
  </si>
  <si>
    <t>Moderate to severe lumbar spinal foramen stenosis + BPH + shrunken kidney right follow up at neuro-surgery and SRC + T2DM + HTN with HHD on metformin 500 mg po BID, doanil 5 mg po BID, atenolol 25 mg po daily, nifedipine 20 mg po BID, enalapril 10 mg po BID and atrovastatin 20 mg po/d</t>
  </si>
  <si>
    <t>Poorly bp control</t>
  </si>
  <si>
    <t>cbc, OFT, S/E, U/A_x000D_
Link to ophtalmology</t>
  </si>
  <si>
    <t>KNOWN HTN(FOR THE LAST 2 YRS) ON ENALAPRIL 5 mg PO BID</t>
  </si>
  <si>
    <t xml:space="preserve">hgA1C 7.8_x000D_
</t>
  </si>
  <si>
    <t xml:space="preserve">fbS _x000D_
LDL 72 _x000D_
Ca low  </t>
  </si>
  <si>
    <t>TYpe 2 DM with fair control</t>
  </si>
  <si>
    <t>tapper and D/c INsulin_x000D_
Add MTF 1 gm PM and BID after 1 week</t>
  </si>
  <si>
    <t xml:space="preserve">p: TyPE 2 dm DIAGNOISED 1 MONTH _x000D_
on nph 20/10 </t>
  </si>
  <si>
    <t xml:space="preserve">right leg toe joint pain ,pain worsen in the morning and relieved after ward , knee pain ,muscle discomfort and pain </t>
  </si>
  <si>
    <t>BP--122/85_x000D_
PR--80</t>
  </si>
  <si>
    <t xml:space="preserve">PN + dislipedemia + knee. Arthritis </t>
  </si>
  <si>
    <t xml:space="preserve">send lipid profile ,uric acid, RF, toe x-ray, knee x-ray, link to optha </t>
  </si>
  <si>
    <t>? PN on Atrovastatin 20 mg/day  and Neurobin 1 tab po/day  , AMT - 25 mg po/day</t>
  </si>
  <si>
    <t>EHE HAS BILATERAL LEG SWELLING._x000D_
SHE HAS ALSO SOB WHILE  HURRIY UP WALKING BUT PND OR OTHOPNEA</t>
  </si>
  <si>
    <t>ECG,ECHO,ABDOMINO PELVIC U/S</t>
  </si>
  <si>
    <t xml:space="preserve">no concerm </t>
  </si>
  <si>
    <t>BP 123/63 _x000D_
a1c = 7.8 _x000D_
fbs 120, 113,114</t>
  </si>
  <si>
    <t xml:space="preserve">DM and HTN on NPH 10 units noct _x000D_
atrovo _x000D_
amlodipine 10 mg po od and MTF 1g po bid </t>
  </si>
  <si>
    <t>has leg pain since four year duration</t>
  </si>
  <si>
    <t>PR=103/M  BP=161 / 80MMHG</t>
  </si>
  <si>
    <t>Same with suboptimal BP control+?osteoarteritis of  right and left leg</t>
  </si>
  <si>
    <t>refill,do serum vitamine D,leg x=ray</t>
  </si>
  <si>
    <t>HTN on Amlodipine 10 mg/d, + ?IHD started on Clopidogrel 75 mg d, Atrovastatin 40 mg d ,,Losartan 50mg po daily,metoprolol 25mg po daily</t>
  </si>
  <si>
    <t xml:space="preserve">bp: 110/80    140/90    130/78    120/90    139/78   130/90    _x000D_
fbs: 98   120     115    147   125   130    115  </t>
  </si>
  <si>
    <t xml:space="preserve">DM + HTN on NPH 26/14, MTF 500mg po bid, enalapril 10mg po bid, amlodipine 5mg po daily,HCT 25mg po daily, ASA 81mg po daily, atrovasttin 20mg po daily and meloxiacam 15mg po daily </t>
  </si>
  <si>
    <t>stable   24 hrs UP 140 A1c 6 %</t>
  </si>
  <si>
    <t xml:space="preserve">gestational diabetes </t>
  </si>
  <si>
    <t>NPH 26/6IU  RI= 4/0/4IU</t>
  </si>
  <si>
    <t>T1DM 4 years ON NPH-34/24 iu sc bid+1tm px New Complaint has no new complain New Complaint TSH 2.4 Asymptomatic Objective Finding BP 100/60 FBS 113 Post lunch 63 Assessment TYPE 1DM+1ST TM</t>
  </si>
  <si>
    <t>51 RR-18 BP-134 / 66 T-36</t>
  </si>
  <si>
    <t>HTN(GOOD CONTROL) + VALVULAR HEART DISEASE (SCLEROTIC AORTC VALVE CHANGES) + SINUS BRADYCARDIA (ASYMPTOMATIC)</t>
  </si>
  <si>
    <t>REFILL MEDICATIONS ,COUNSEL ON DANGER SIGNS</t>
  </si>
  <si>
    <t>HTN ON LSM + SINUS BRADYCARDIA (ASYMPTOMATIC) ON ENALAPRIL 2.5 MG PO D,ASPRIN 81 MG PO D,ATROVASTATIN 20 MG PO D,_x000D_
_x000D_
_x000D_
_x000D_
INV--ECHO-SCLEROTIC AORTC VALVE CHANGES WITH NO SIGNIFICANT HEMODYNAMIC LOAD + GRADE II LV DIASTOLIC DYSFUCTION</t>
  </si>
  <si>
    <t xml:space="preserve">cough which is productive of 3 days duration associated with SOB  </t>
  </si>
  <si>
    <t>BP:  154 / 85</t>
  </si>
  <si>
    <t xml:space="preserve">T2DM + poor bp control + acute exacerbation of B.asthma </t>
  </si>
  <si>
    <t>chronic pharyngitis + ?SNHL + Known DM+ HTN + Asthma</t>
  </si>
  <si>
    <t xml:space="preserve">HAS BILATERAL WRIST JOINT PAIN OF TWO MONTHS </t>
  </si>
  <si>
    <t>PR=90/M  BP=112 / 68MMHG</t>
  </si>
  <si>
    <t>SAME WITH GOOD BP CONTROL+?R/ARTERITIS</t>
  </si>
  <si>
    <t>REFILL,APPOINT AFTER THREE MONTHS,DO RF,URIC ACID,X -RAY OF FIGHT HAND AND WRIST JOINT</t>
  </si>
  <si>
    <t>no new major cmplaint</t>
  </si>
  <si>
    <t xml:space="preserve">stable                                                         </t>
  </si>
  <si>
    <t xml:space="preserve">refill medication                                                       </t>
  </si>
  <si>
    <t>T2 DM, IHD with mildly reduced EF ( 45%), HTN, on Dapagliflozin 10mg po daily, Enalapril 10 mg 1 tab po BID, Metoprolol 50 mg 1 tab po daily, ASA 81 mg po daily, Atrovastatin 40 mg po daily, spironolactone 25mg PO daily FBS: 118, Cr: 0.9</t>
  </si>
  <si>
    <t>NO SYNOCPLA ATTACK,SOB OR EASY FATIGABLITY</t>
  </si>
  <si>
    <t>PR-51 RR-18 BP-134 / 66 T-36</t>
  </si>
  <si>
    <t>COUNSEL ON DANGER SIGNS,CONTINUE OBSERVATION</t>
  </si>
  <si>
    <t>HTN ON LSM + SINUS BRADYCARDIA (ASYMPTOMATIC) ON OBSERVATION_x000D_
_x000D_
_x000D_
_x000D_
INV--ECHO-SCLEROTIC AORTC VALVE CHANGES WITH NO SIGNIFICANT HEMODYNAMIC LOAD + GRADE II LV DIASTOLIC DYSFUCTION</t>
  </si>
  <si>
    <t xml:space="preserve">BILATERAL SHOULDER PAIN </t>
  </si>
  <si>
    <t>STABLE  FBS= 167</t>
  </si>
  <si>
    <t xml:space="preserve">Know T2DM + HTN </t>
  </si>
  <si>
    <t>Know T2DM + HTN for the last 6 years on metformin 1 gm po BID, glimepiride 4 mg po BID ,atorvastatin 40 MG PO DAILY and amlodipine 5 mg po/d</t>
  </si>
  <si>
    <t xml:space="preserve">abdominal carmp of 01 week duration associated with diarrhea of frequent episode of 01 day duration </t>
  </si>
  <si>
    <t xml:space="preserve">BP: 144 / 84_x000D_
FBS:? </t>
  </si>
  <si>
    <t xml:space="preserve">Poor bp control + AGE 20? </t>
  </si>
  <si>
    <t>T2DM( for 2 yrs) + HTN( for 18 yrs) on NPH 22 IU AM, Enalapril 10 mg po BID, HCT 25 mg po/d, Amlodipine 10 mg po daily, Atorvastatin 20 mg po/d and ASA 81 mg po/d HCT 25 mg</t>
  </si>
  <si>
    <t>PR-72 RR-18 BP=147 / 102 T-36</t>
  </si>
  <si>
    <t xml:space="preserve">AMLODIPINE 10 MG PO DAILY,ADD ENALAPRIL 5 MG PO D_x000D_
_x000D_
</t>
  </si>
  <si>
    <t xml:space="preserve">known HTN ON AMLODIPINE 10 MG PO DAILY_x000D_
_x000D_
</t>
  </si>
  <si>
    <t xml:space="preserve">BP----159 /74_x000D_
PR---90_x000D_
FBS--145 mg/dl-150 mg/dl </t>
  </si>
  <si>
    <t xml:space="preserve">controlled glycemia + RA + vitamin d insufficiency , </t>
  </si>
  <si>
    <t xml:space="preserve">methotrexate 7.5 mg po/wk , follic acid 3x/wk,refil others </t>
  </si>
  <si>
    <t>Type 2 DM + Rheumatoid arthritis  _x000D_
indometacin 25 mg po/day_x000D_
metfoirmin1 gm/500 mg  po bid_x000D_
Atrovastatin 20mg po/day_x000D_
vit d 50,000 iu</t>
  </si>
  <si>
    <t xml:space="preserve">epigastric pain, </t>
  </si>
  <si>
    <t>BP: 143 / 69_x000D_
FBS: 209</t>
  </si>
  <si>
    <t xml:space="preserve">Poor glycemic contol + sub optimal bp control + Dyspepsia </t>
  </si>
  <si>
    <t>cbc, stool , u/a, OFT</t>
  </si>
  <si>
    <t>well controlled HTN + T2 DM + Dyspepsia + PN</t>
  </si>
  <si>
    <t>came for Atorvastatin preccription</t>
  </si>
  <si>
    <t>PR=98/M  BP=170 / 91MMHG</t>
  </si>
  <si>
    <t>Atorvastatin 40mg po daily</t>
  </si>
  <si>
    <t>hypertension, HHD, dyslipidemia on medication</t>
  </si>
  <si>
    <t>mild to moderate exertional chest pain which gets better on holding walking, no pain at rest, no leg pain</t>
  </si>
  <si>
    <t>same + Chronic Coronary disease</t>
  </si>
  <si>
    <t>optimize mgmt and do stress ECG</t>
  </si>
  <si>
    <t>T2 MD, HTN on above treatment</t>
  </si>
  <si>
    <t xml:space="preserve">BP: 141 / 65_x000D_
FBS: 82   86    </t>
  </si>
  <si>
    <t xml:space="preserve">T2DM on NPH 20/10iu bid </t>
  </si>
  <si>
    <t xml:space="preserve">BP:  122 / 78_x000D_
FBS: 113mg/dl </t>
  </si>
  <si>
    <t>T2DM ONMTF 500mg po bid, doanil 5 mg po BID</t>
  </si>
  <si>
    <t>BP--140/80-160/80_x000D_
PR---90_x000D_
FBS--205-260, 157, 160,_x000D_
BMI---30</t>
  </si>
  <si>
    <t xml:space="preserve">sub optimally controlled glycemia + controlled htn </t>
  </si>
  <si>
    <t xml:space="preserve">increase insulin to 34/22, refill others ,send lipid profile for next visit </t>
  </si>
  <si>
    <t>T2 DM + HTN + PN; On NPH 34/20iu SC BID, MTF 850 mg po bid, Atrovastatin 20mg/day, Amitriptyline 25 mg/day, ON Enalapril 10mg BID, ASA 81mg/day</t>
  </si>
  <si>
    <t>has  knee  joint pain of three months and  bleeding per mouth of three months,sob with moderate exercise</t>
  </si>
  <si>
    <t>PR=111/M BP=153 / 78</t>
  </si>
  <si>
    <t>SAME AS ABOVE+?GUM BLEEDING+?OSTEOARTERITIS OF KEE JOINTS</t>
  </si>
  <si>
    <t>SEE MANAGENT</t>
  </si>
  <si>
    <t>PR=111/M BP=153 / 78MMHG,FBS= 187MG/DL</t>
  </si>
  <si>
    <t>high BP records</t>
  </si>
  <si>
    <t>BP=219 / 97  PR=97 RR=18 _x000D_
recorded BP= 165/90, 145/ 95, 177/77</t>
  </si>
  <si>
    <t>P1: T2DM _x000D_
P2= POORLY CONTROLLED HTN +HHD _x000D_
P3=: BOO 20 BPH</t>
  </si>
  <si>
    <t>resume metoprlol by 12.5mg po QD_x000D_
refill other meds</t>
  </si>
  <si>
    <t>P1: T2DM _x000D_
P2= HTN +HHD _x000D_
P3=: BOO 20 BPH on Alfuzosine 10mg po daily ( on follow up at urology side)_x000D_
on MTF 1000mg po bid, doanil 5mg po bid, Atorvastatin 40mg po qand enalapril 10mg po bid (metoprolol 25 mg po qd discontinued)</t>
  </si>
  <si>
    <t xml:space="preserve">STABLE_x000D_
_x000D_
_x000D_
_x000D_
</t>
  </si>
  <si>
    <t xml:space="preserve">REFILL_x000D_
DAPGLOFLIZIN 10MG PO/D </t>
  </si>
  <si>
    <t xml:space="preserve">epigastric heaviness of 2 days_x000D_
ECG suggestive of LVH 2ndry to? HHD_x000D_
</t>
  </si>
  <si>
    <t>refill enalapril, change HCT to Amlodipine 5mg po QD_x000D_
send for RFT and Echo</t>
  </si>
  <si>
    <t xml:space="preserve">BP: 134 / 80_x000D_
FBS: 126    124    110   110   1118   120   113 </t>
  </si>
  <si>
    <t xml:space="preserve">Good glycemic control + newly diagnose HTN </t>
  </si>
  <si>
    <t>Make NPH 30/12, RI: 8/4]</t>
  </si>
  <si>
    <t xml:space="preserve">T1DM On NPH 30/18, RI: 10/4 [ But she took NPH 30/8, ri: 8/4] </t>
  </si>
  <si>
    <t>HYPERTENSION TYPE 2 DM ON MEDICATION</t>
  </si>
  <si>
    <t>has left anklejoint swelling of aweek duration</t>
  </si>
  <si>
    <t>PR=73/M  BP=150 / 75MMHG</t>
  </si>
  <si>
    <t>SAME +?osteoaretritis of left ankle joint</t>
  </si>
  <si>
    <t>do left ankle joint x-ray</t>
  </si>
  <si>
    <t>HEADACHE, BILATERAL LOWER LEG NUMBNESS,BLUURING OF VISION</t>
  </si>
  <si>
    <t>PR-80 RR- 18 BP- 110 / 70 T- 36.3, INR- 1.91</t>
  </si>
  <si>
    <t>SYMPTHOMATIC POLYCYTHEMA + CRVHD+ A.FIB</t>
  </si>
  <si>
    <t xml:space="preserve">LINK TO EOPD FOR PHLEBOTOMY, CONTINUE OTHER MGT </t>
  </si>
  <si>
    <t>P1:- CRVHD (severe TR. severe MR, moderate AR) P2 :- AF On - digoxin 0.125mg Po/d - Warfarin 5/7.5mg PO every other day alternatively days - Frusemide 20 po/day. - Metoprolol 50mg PO daily - spironolactone 25mg PO daily - Enalapril 10 mg PO BID</t>
  </si>
  <si>
    <t xml:space="preserve">Intermitent claudication , left calf pain , easy fatigability </t>
  </si>
  <si>
    <t>BP-- 140/90 - 173/90_x000D_
PR---79</t>
  </si>
  <si>
    <t>poorly controlled HTN + ? PAD + old stroke</t>
  </si>
  <si>
    <t>doppler us of leg, send ecg, add ASA after result</t>
  </si>
  <si>
    <t xml:space="preserve">Know HTN + Rt hemisparisis + Old stroke_x000D_
 amlodipine 10 mg po/day_x000D_
atrovastatin 20 mg po/day </t>
  </si>
  <si>
    <t>left flank pain of 5 months</t>
  </si>
  <si>
    <t xml:space="preserve">BP= 103 / 69   PR=83 RR=18 </t>
  </si>
  <si>
    <t xml:space="preserve">P1= Dyslipidemia _x000D_
P2= LPR_x000D_
</t>
  </si>
  <si>
    <t xml:space="preserve">send for lipid profile _x000D_
abdominal USG, U/A, CBC_x000D_
</t>
  </si>
  <si>
    <t xml:space="preserve">P1= Dyslipidemia _x000D_
P2= LPR_x000D_
(has discontinued atorvastatin 20mg based on professional orders_x000D_
</t>
  </si>
  <si>
    <t xml:space="preserve">epigastic pain </t>
  </si>
  <si>
    <t>Stool Ag: positive for H.pylori</t>
  </si>
  <si>
    <t xml:space="preserve">OA+ dyspepsia </t>
  </si>
  <si>
    <t xml:space="preserve">rfilll         </t>
  </si>
  <si>
    <t>has left foot pain of three days</t>
  </si>
  <si>
    <t>PR=87/M,BP= 119 / 64MMHG</t>
  </si>
  <si>
    <t>SAME AS ABOVE+/LEFT FOOT CALCANAL SPUR</t>
  </si>
  <si>
    <t>REFILL,DO LEFT FOOT X-RAY</t>
  </si>
  <si>
    <t>HTN+ HHD + TYPE 2 DM on MTF 1 gm po bid , doanil 5mg po daily amlodipine 10 mg po /day, enalapril 5 mg po/bid</t>
  </si>
  <si>
    <t xml:space="preserve">BP----120/70_x000D_
PR--- 62_x000D_
FBS---123 mg/dl </t>
  </si>
  <si>
    <t xml:space="preserve">controlled hypertension + dislipedemia </t>
  </si>
  <si>
    <t xml:space="preserve">Type 2 dm + hypertension_x000D_
 MTF 500 mg po/bid _x000D_
ASA 81 mg po/day_x000D_
metoprolol 25 mg po/day_x000D_
amlodipine 10 mg po/day_x000D_
atrovastatin 20 mg po/day _x000D_
_x000D_
  _x000D_
   </t>
  </si>
  <si>
    <t>has has no new complaint</t>
  </si>
  <si>
    <t>pr=80  bp=125 / 77mmhg</t>
  </si>
  <si>
    <t>Problem List_x000D_
RA on Methotrexate 7.5mg/week, Folic acid 5mg/day  &amp; indomethacin 25 mg po/day, claims she hasn't started methotrexate yet b/ce of financial reason</t>
  </si>
  <si>
    <t xml:space="preserve">P1: T2DM _x000D_
P2= POORLY CONTROLLED HTN +HHD _x000D_
P3=: BOO 20 BPH_x000D_
P4= Hypertensive urgency r/o emergency </t>
  </si>
  <si>
    <t>P1: T2DM _x000D_
P2= HTN +HHD _x000D_
P3=: BOO 20 BPH on Alfuzosine 10mg po daily ( on follow up at urology side)_x000D_
on MTF 1000mg po bid, doanil 5mg po bid, Atorvastatin 40mg po qand enalapril 10mg po bid (metoprolol 25 mg po qd discontinued), ASA 81mg po QD</t>
  </si>
  <si>
    <t>BURNING EPIGASTRIC PAIN, EARLY SATAITY</t>
  </si>
  <si>
    <t xml:space="preserve">PR- 75 RR- 18 BP- 103 / 63 T- 36 </t>
  </si>
  <si>
    <t>MILD PERSISITNT B,ASTHMA+ HTN( CONTROLLED) + A.FIB</t>
  </si>
  <si>
    <t>ECG, ECHO, OMPERAZOLE 20 MG PO BID X2WKS,  REFILL MEDS &amp; APPOINT AFTER 3MONTHS</t>
  </si>
  <si>
    <t>has numbness of lower exteriities</t>
  </si>
  <si>
    <t>PR=74/M  BP=113 / 74MMHG</t>
  </si>
  <si>
    <t>REFILL,AMITRYPTYLLINE 25 MG PO NOCTAE</t>
  </si>
  <si>
    <t>64 18 BP--163 / 63 T-36</t>
  </si>
  <si>
    <t>NPH 30/15 IU SC BID , Atrovastatin 20 mg po day, Amlodipine 10 mg po day, , Amitriptyline 25 mg po/d &amp; Neurobin 1 tab po daily,ADD ENALAPRIL 5 MG PO DAILY</t>
  </si>
  <si>
    <t>Type 2 DM + HTN for the past 5 years on NPH 30/15 IU SC BID , Atrovastatin 20 mg po day, Amlodipine 10 mg po day, Amitriptyline 25 mg po/d &amp; Neurobin 1 tab po daily_x000D_
_x000D_
INV--(12/28/23)_x000D_
T-CHOL--154,HDL-42,LDL-79, RFT-CR-0.63,HGA1C-7.8,_x000D_
24HR URINE PROTEIN-34.4MG/DL, MICRO PROTEIN--516MG/24 HR</t>
  </si>
  <si>
    <t>pr=80  bp=125 / 77</t>
  </si>
  <si>
    <t>change methotrexate 7.5mg daily dose to weekly dose which was written by mistake.</t>
  </si>
  <si>
    <t>RA on Methotrexate 7.5mg/week, Folic acid 5mg/day &amp; indomethacin 25 mG PO DAILY</t>
  </si>
  <si>
    <t xml:space="preserve">frequent falling down accident 4 episode over the past 5 month ,has palpitation, she has no episode of nausea, vertigo, tinnutus, no loc but has difficulty of speech after fallin down </t>
  </si>
  <si>
    <t xml:space="preserve">BP----117 /74_x000D_
PR---70_x000D_
</t>
  </si>
  <si>
    <t xml:space="preserve">Recurrent Toxic MNG + ? syncopal attack </t>
  </si>
  <si>
    <t>Recurrent Toxic MNG on PTU 100 mg PO TID ,propranolol 40 mg po dialy</t>
  </si>
  <si>
    <t>PR=60/M  BP=117 / 61MMHG,FBS=142MG/DL</t>
  </si>
  <si>
    <t>REFILL,DOHGA1C,APPOINT AFTER THREE MONTHS.</t>
  </si>
  <si>
    <t>P=T2 DM + Unspecified cardiac Ds (follow up at TASH); ON NPH 16/6 AM/PM, Atorvastatin 20 mgx1, Enalapril 2.5 mg po/,D, ASA 81mgx1,</t>
  </si>
  <si>
    <t xml:space="preserve">intermittent bilateral leg swelling  </t>
  </si>
  <si>
    <t>BP - 139 / 88</t>
  </si>
  <si>
    <t xml:space="preserve">controlled HTN+ PN </t>
  </si>
  <si>
    <t xml:space="preserve">do chronic checkup </t>
  </si>
  <si>
    <t>BP--110/80 , 128 / 89_x000D_
PR--- 78 _x000D_
FBS---95 mg/dl,</t>
  </si>
  <si>
    <t>controlled glycemia + Schizophrenia</t>
  </si>
  <si>
    <t>refil medication update investigation for the next visit ,link to optha</t>
  </si>
  <si>
    <t>BURNING SENSATION OVER LOWER EXTRIMITY</t>
  </si>
  <si>
    <t>75 17 BP-137 / 84 36 FBS-135,14</t>
  </si>
  <si>
    <t>T2 DM(SUB OPTIMAL)+ HTN(FAIR) +PN</t>
  </si>
  <si>
    <t>MTF850 mg po bid, Daonil 5 mg po bid, Amlodipine 10 mg po/d,ADD NEUROBIN 1 TAB PO DAILY, UPDATE HGA1C AT NXT VISIT</t>
  </si>
  <si>
    <t>T2 DM + HTN; on MTF850 mg po bid, Daonil 5 mg po bid, Amlodipine 10 mg po/d</t>
  </si>
  <si>
    <t>PR=92/M  BP=118 / 72MMHG,FBS=123MG/DL</t>
  </si>
  <si>
    <t>no new subjective complaint</t>
  </si>
  <si>
    <t xml:space="preserve">poorly controlled type II DM </t>
  </si>
  <si>
    <t xml:space="preserve">HgA1c -  9.8 % _x000D_
consult on diet modification , exercise </t>
  </si>
  <si>
    <t xml:space="preserve">P1 - TYPE II DM on insulin_x000D_
P2 - left chest wall keratin cyst </t>
  </si>
  <si>
    <t>pr=64  bp=114 / 72mmhg,fbs=118mg/dl</t>
  </si>
  <si>
    <t>refill do hga1c,appoint after three months</t>
  </si>
  <si>
    <t>Problem List_x000D_
DM+ on NPH 40/20 IUI</t>
  </si>
  <si>
    <t xml:space="preserve">BP---174 / 93_x000D_
PR--- 70 _x000D_
FBS--- Not done </t>
  </si>
  <si>
    <t>T2 DM + poorly controlled HTN</t>
  </si>
  <si>
    <t>send investigation, lin to optha clinic</t>
  </si>
  <si>
    <t>T2 DM + HTN on nph 16/10IU SC BID , metformin 500MG PO BID , ENALAPRIL 10MG PO BID , carbamazipine 400/200 MG PO BID , amlodpine 5mg and atrovastatin 20 daily</t>
  </si>
  <si>
    <t xml:space="preserve">he was not taking insulin as prescribed </t>
  </si>
  <si>
    <t xml:space="preserve">HgA1c -  9.8 % _x000D_
consult on diet modification , exercise and danger sign of hypoglycemia </t>
  </si>
  <si>
    <t xml:space="preserve">controlled type II DM </t>
  </si>
  <si>
    <t xml:space="preserve">do chronic check up _x000D_
advice on diet modification , exercise  and hypoglycemia </t>
  </si>
  <si>
    <t>LINKED FROM SURGICAL OPD</t>
  </si>
  <si>
    <t>BP-161/103 MG/DL</t>
  </si>
  <si>
    <t>NWELY DIAGNOSED HTN + UMBLICAL HERNIA</t>
  </si>
  <si>
    <t>AMLODIPINE 5 MG PO DAILY,LSM,ECG</t>
  </si>
  <si>
    <t>p1= Umbilical hernia ON FOLLOW UP LINKED TO MOPD FOR RAISED BP</t>
  </si>
  <si>
    <t>RBS 185MG/DL</t>
  </si>
  <si>
    <t xml:space="preserve">BP=122 / 72   PR=94 RR=17 _x000D_
Recorded BP= 100/60, 100/67_x000D_
FBS= 134, 170, </t>
  </si>
  <si>
    <t xml:space="preserve">P1= Known HTN _x000D_
P2=known DM </t>
  </si>
  <si>
    <t>refill medication, Hold HCT</t>
  </si>
  <si>
    <t>P1= Known HTN _x000D_
P2=known DM _x000D_
on Amlodipine 10mg po daily, HCT 25 mg po (not taking)Qd, Glibenclamide 5mg po BID, Metformin 500mg/1gm po BID, atorvastatin 20mg po QD</t>
  </si>
  <si>
    <t xml:space="preserve">No new objective finding _x000D_
</t>
  </si>
  <si>
    <t xml:space="preserve">POORLY CONTROLLED TYPE 2DM + KNOWN HYPERTENSIVE _x000D_
 EVIDENCE -   170 -175 -182(FBS) </t>
  </si>
  <si>
    <t xml:space="preserve">DO hg1ac_x000D_
advice on diet modification , exercise </t>
  </si>
  <si>
    <t>T2 DM ON MTF 1GM PO BID,GLIBINCLAMIDE 5MG PO BID,ATORVASTATIN 20 MG PO DAILY P2 HTN ON Enalapril 10 MG PO DAILY,HCT 25 MG PO DAILY</t>
  </si>
  <si>
    <t>finger numbness and tingling sensation and lower extremity numbnss</t>
  </si>
  <si>
    <t xml:space="preserve">BP----124 / 82_x000D_
PR--- 100_x000D_
FBS--- 138 mg/dl  </t>
  </si>
  <si>
    <t>add neurobin 1 tab po/day ,refill others, add statin , update investatigation</t>
  </si>
  <si>
    <t xml:space="preserve">T2DM + PN on NPH 28/18 IU_x000D_
AMT 25 mg po/day _x000D_
  _x000D_
 </t>
  </si>
  <si>
    <t xml:space="preserve">complains of tingling and burning  sensation over the right upper extremity and easy fatigability </t>
  </si>
  <si>
    <t xml:space="preserve">no new objective finding_x000D_
Hg1ac - 7.8%  _x000D_
</t>
  </si>
  <si>
    <t xml:space="preserve">Type II DM + ? PN </t>
  </si>
  <si>
    <t xml:space="preserve">advice on dietary medication , exercise </t>
  </si>
  <si>
    <t xml:space="preserve">type II DM  </t>
  </si>
  <si>
    <t xml:space="preserve">Type II DM + ? PN _x000D_
_x000D_
HGA1C - 7.8 % </t>
  </si>
  <si>
    <t>advice on dietary medication , exercise</t>
  </si>
  <si>
    <t>chills, myalgia, ear ache of 1 day duration</t>
  </si>
  <si>
    <t xml:space="preserve">BP=165 / 99    PR=100 RR=18 </t>
  </si>
  <si>
    <t xml:space="preserve">P=T2 DM  _x000D_
P2= HTN; </t>
  </si>
  <si>
    <t>P=T2 DM  _x000D_
P2= HTN; _x000D_
ON - ENALAPRIL 5 MG PO DAILY , AMLODIPINE 10 MG PO DAILY , MTF 500 MG PO DAILY , ASA 81 MG PO DAILY , ATROVASTATIN 20 MG PO DAILY</t>
  </si>
  <si>
    <t>refill medication and educate on adherence</t>
  </si>
  <si>
    <t>known T2DM _x000D_
on MTF 1000mg po BID_x000D_
_x000D_
_x000D_
_x000D_
Assessment_x000D_
_x000D_
_x000D_
Plan_x000D_
NO NEW COMPLAINT</t>
  </si>
  <si>
    <t xml:space="preserve">none new compl </t>
  </si>
  <si>
    <t>Cervical XRAY</t>
  </si>
  <si>
    <t xml:space="preserve">BP= 119 / 82   PR=81 RR=17_x000D_
recorded FBS= 290, 180, </t>
  </si>
  <si>
    <t xml:space="preserve">P1=Known T2DM </t>
  </si>
  <si>
    <t>P1=Known T2DM _x000D_
On 28/16 U BID, Atrovastatin 20 mg PO Daily</t>
  </si>
  <si>
    <t xml:space="preserve">known hypertensive on medication + Type II DM + ? PN </t>
  </si>
  <si>
    <t xml:space="preserve">advice on dietary medication , exercise and regular monitoring on blood glucose </t>
  </si>
  <si>
    <t xml:space="preserve">type II DM  + known hypertensive on medication </t>
  </si>
  <si>
    <t xml:space="preserve">BP=125 / 69    PR=80 RR=17 </t>
  </si>
  <si>
    <t xml:space="preserve">p1=T2DM _x000D_
p2=HTN </t>
  </si>
  <si>
    <t>p1=T2DM _x000D_
p2=HTN _x000D_
P3= ?PAD</t>
  </si>
  <si>
    <t>Refill medication_x000D_
send for arterial doppler of both lower legs</t>
  </si>
  <si>
    <t>complain  lower  back pain     and numbness top lower  extrimities     but  not  HTN  AND  DM</t>
  </si>
  <si>
    <t>PN??L/S  SPONDYLOSIS+MYOMA</t>
  </si>
  <si>
    <t xml:space="preserve">SEND  VITAMIN  D  LEVEL  AND  GIVE VITAMIN B  COMPLEX    AND  SEND  L/S  X  RAY </t>
  </si>
  <si>
    <t xml:space="preserve"> Abdominal pain 2ndry to ?</t>
  </si>
  <si>
    <t>PR- 85 RR- 18 BP- 109 / 79 T- 36, INR-1.3</t>
  </si>
  <si>
    <t>HFPEF( IMPROVED) + AFIB( RATE CONTROLLED)+ SUB THERAPTIC INR RANGE</t>
  </si>
  <si>
    <t>REPEAT INR, WARFARIN 2.5 MG/5 MG ALTERNATIVELY, CONTINUE OTHER  MGT</t>
  </si>
  <si>
    <t>P1.HFPEF 2RY HHD P2.ATRIAL FIBRILLATION P3. TYPE 2DM ON= Amlodipine 5mg po/day =Metoprolol 25 mg po/day =Metformin 500mg po BID, Atrovastatin 20mg po/day =warfarin 2.5mg po/day</t>
  </si>
  <si>
    <t xml:space="preserve">ECG  Abnormal: Atrial Fibrillation with Controlled Response, Septal Infarct, probably old. Please correlate_x000D_
clinically._x000D_
</t>
  </si>
  <si>
    <t xml:space="preserve">THE  SAME+?MI +?HHD </t>
  </si>
  <si>
    <t xml:space="preserve">REPEAT   ECG  ,  ELECTROLYTE  RFT    LIPID PROFILE  FBS   </t>
  </si>
  <si>
    <t>Problem List_x000D_
P1=HTN W HHD on Metoprolol 25 MG PO/D Enalapril 5MG PO/D</t>
  </si>
  <si>
    <t>PR-68 RR- 18 BP- 109 / 72 T- 36,S.REATIN- 0.6, FBS- 140- 250MG/DL</t>
  </si>
  <si>
    <t>POORLY CONTROLLED  GLYCEMIA + HTN</t>
  </si>
  <si>
    <t>LIPID PROFILE, HA1C, ADVIVE ON MNT, APPOINT HER  1 MONTHS</t>
  </si>
  <si>
    <t>P-HTN + T2DM</t>
  </si>
  <si>
    <t>PR-98 RR- 17 BP-122 / 71 T- 36, FBS- 98-117, S.CREATIN- 1.4, UREA-64, HA1C-5.5%</t>
  </si>
  <si>
    <t>WELL CONTROLLED T2-DM+ HTN+ OLD HEMORRHAGIC STROKE</t>
  </si>
  <si>
    <t>SERUM ELECTROLYTE, CREATIN, REFILL MEDS &amp; APPOINT AFTER 3MONTHS</t>
  </si>
  <si>
    <t>P=Right hemiplegia secondary to haemorrhagic stroke and symptomatic seizure(  AED D/CED) + type 2 DM(4YRS) + HTN(1YR) + ? CKD (STABLE CR)on metformin 500 mg po daily and atorvastatin 20 mg per day ENALAPRIL 10M PO DAY</t>
  </si>
  <si>
    <t>still  complain  diharrea</t>
  </si>
  <si>
    <t>ABDOMENAL  CT    diffuse    hypervascular    liver esion   and   multifocal    patchy    vertebral   lesions   likely   likely  suggesting  metastasis    r/o   occult  bowl  maligmnasncy    /carcinoid tumor  /</t>
  </si>
  <si>
    <t>chronic  diharea?  gi  malignancy</t>
  </si>
  <si>
    <t>send  to  oncologist</t>
  </si>
  <si>
    <t xml:space="preserve"> chronic diarrhea 2o to ?</t>
  </si>
  <si>
    <t>RT foot pain of 2 month</t>
  </si>
  <si>
    <t xml:space="preserve">well controlled HTN + ? OA of foot </t>
  </si>
  <si>
    <t xml:space="preserve">Foot xray </t>
  </si>
  <si>
    <t xml:space="preserve">bp  105/83   110/90  131/94  </t>
  </si>
  <si>
    <t xml:space="preserve">REFILL AND  UP  DATE  RFT </t>
  </si>
  <si>
    <t>went into our AEOPD for recurrent ABM 3 days back due to drug discontinuation</t>
  </si>
  <si>
    <t xml:space="preserve">BP= 98 / 68   PR= 92 RR=19 </t>
  </si>
  <si>
    <t>P1= seizure disorder _x000D_
P2= Bilateral hydronephrosis</t>
  </si>
  <si>
    <t>refill medication and advise on adherence</t>
  </si>
  <si>
    <t>P1= seizure disorder _x000D_
P2= Bilateral hydronephrosis (Mild Lt side &amp; Moderate Rt side) _x000D_
On phenytoin 100 mg po TID.</t>
  </si>
  <si>
    <t>PR-68 RR- 18 BP-127 / 57 T- 36, Na-143, K-5.4, TC-140,HDL-40,LDL-67,T.G-167</t>
  </si>
  <si>
    <t>CORPULMONALE ( IMROVED) + ? CKD</t>
  </si>
  <si>
    <t>24HR- URINE PROTINE, ECHO, REFILL MEDS &amp; APPOINT AFTER 3MONTHS</t>
  </si>
  <si>
    <t>P- Corpulmonale 2ry to asthma-COPD overlap syndrome + known hypertensive + known gouty arthritis + GLOMERULONEPHRITIS+ IHD with reduced EF OF 40%</t>
  </si>
  <si>
    <t xml:space="preserve">Sinus Rhythm, Left Ventricular Hypertrophy, Significant Anterolateral Ischemia changes seen._x000D_
Please correlate clinically._x000D_
</t>
  </si>
  <si>
    <t xml:space="preserve">THE   SAME+IHD  </t>
  </si>
  <si>
    <t xml:space="preserve">REFILL AND ADD  ASA  AND  SEND  ECHO  AND  SERUM  VITAMIN  D  </t>
  </si>
  <si>
    <t>? Known HTN on mediction + ? HHD + ? Varicose vein + ? ? UTI</t>
  </si>
  <si>
    <t xml:space="preserve">BP=114 / 67    PR=88 RR=18 </t>
  </si>
  <si>
    <t xml:space="preserve">P1= HTN with HHD _x000D_
P2=GTC 2DRY TO POST TRAUMATIC + _x000D_
PN_x000D_
P3= chronic lower back pain </t>
  </si>
  <si>
    <t>P1= HTN with HHD _x000D_
P2=GTC 2DRY TO POST TRAUMATIC + _x000D_
PN_x000D_
P3= chronic lower back pain _x000D_
on ASA 81 mg po/d, Atorvastatin 20 mg po/d, Enalapril 10mg po BID &amp; HCT 25 MG PO/D , NEUROBION 1 TAB PO/D, Amytryptyline 25 mg po daily</t>
  </si>
  <si>
    <t xml:space="preserve">BP=?               </t>
  </si>
  <si>
    <t xml:space="preserve">NAFLD </t>
  </si>
  <si>
    <t xml:space="preserve">Atrovastatin 20 mg po daily </t>
  </si>
  <si>
    <t>P=Moderate Fatty liver; on Atrovastatin 20 mg po daily for the past 1 year</t>
  </si>
  <si>
    <t>P1= HTN with HHD _x000D_
P2=GTC 2DRY TO POST TRAUMATIC + _x000D_
PN_x000D_
P3= chronic lower back pain _x000D_
on ASA 81 mg po/d, Atorvastatin 20 mg po/d, Enalapril 5mg po BID &amp; HCT 25 MG PO/D , NEUROBION 1 TAB PO/D, Amytryptyline 25 mg po daily, phenytoin 100mg po BID</t>
  </si>
  <si>
    <t>PALPITATION&amp; EXERTIONAL CHEST TIGHTNESS</t>
  </si>
  <si>
    <t>PR-79 RR-17 BP- 107 / 71 T-36, HA1C-5.43, FBS-93</t>
  </si>
  <si>
    <t>HTN( CONTROLLED) + PREDIABETIS</t>
  </si>
  <si>
    <t>ECG, REFILL MEDS &amp; APPOINT 3 MONTHS</t>
  </si>
  <si>
    <t>P-HTN + Pre-diabetes + Migraine HA - On Amlodipine 5 mg Po/d</t>
  </si>
  <si>
    <t xml:space="preserve">BP CONTROL - 135/ 70 - 119/ 65- 130/64_x000D_
DM CONTROL - FBS - 105 MG / DL _x000D_
 NO NEW OBJECTIVE FINIDNG </t>
  </si>
  <si>
    <t xml:space="preserve">WELL CONTROLLED TYPE 2 DM + KNOWN HYPERTESNIVE ON MEDICATION + DIABTEIC RETINOPATHY + dyslipidemia </t>
  </si>
  <si>
    <t>patient is not presented ,refill done to attendant</t>
  </si>
  <si>
    <t>P=T2DM + Polyarticular OA + LT SHOLDER DISLOCATION (TREATED) + Lumbar radiculopathy 2ry to L4/L5 Disc bulge with severe central canal stenosis and bilateral neural foraminal stenosis; on MTF 500mg po bid, RIVAROXABAN 15MG PO BID, PREGABALIN 75MG PO/D ,</t>
  </si>
  <si>
    <t>Sinus Rhythm, Borderline Left Ventricular Hypertrophy suspected. Please correlate clinically  HEMOG  A1C   DONE 1  MONTH  BACK     7.1LDL  30  HDL   34     CR  0.6   BUN  17</t>
  </si>
  <si>
    <t xml:space="preserve">THE  SAME+?HHD  </t>
  </si>
  <si>
    <t xml:space="preserve">REFILL AND  APPOINT  AFTER  2    MONTH  WITH  SEREAL  FBS AND  BP RECORD </t>
  </si>
  <si>
    <t>HTN   +T2DM</t>
  </si>
  <si>
    <t xml:space="preserve">Constipation of 01 week_x000D_
Abdominal pain - ill defined for the last 01 week _x000D_
Headache of 02 weeks _x000D_
Fever and sweating of 01 week_x000D_
Insomnia of 02 weeks _x000D_
Generalized body weakness, fatigue and decreased appetite of 02 weeks </t>
  </si>
  <si>
    <t>BP - 120/80,   PR - 66,  T- 36_x000D_
RBS - 113 mg/dl</t>
  </si>
  <si>
    <t xml:space="preserve">?Anxiety Disorder </t>
  </si>
  <si>
    <t>Blood film, Serum Mg, TSH and Thyroid U/S</t>
  </si>
  <si>
    <t>PR- 66 RR- 18 BP- 116 / 72 T-= 36, T.C- 499, HDL- 63, LDL- 409, , T.G-136,,S.CREATIN- 0.7, FBS-96</t>
  </si>
  <si>
    <t xml:space="preserve">HTN( WELL CONTROLLED) </t>
  </si>
  <si>
    <t>ATROVASTATIN 20 MG PO /D, REFILL MEDS&amp; APPOINT AFTER 3MONTHS</t>
  </si>
  <si>
    <t>P- HTN with HHD + Degenerative lumbar disc disease</t>
  </si>
  <si>
    <t>PR-100 RR-17 BP- 118 / 84 T-36, INR- NOT DONE</t>
  </si>
  <si>
    <t xml:space="preserve">RVI+ HF 2HF 2ry to HHD + VHD </t>
  </si>
  <si>
    <t>INR, ECG, ECHO, REFILL MEDS &amp; APPOINT 3 MONTHS</t>
  </si>
  <si>
    <t>P-RVI + HF 2ry to HHD + VHD (Severe MS with MVA of 0.1cm2) with Moderate PHTN + Atrial Fibrillation + Cardioembolic Stroke + Essential Tremor on Amlodipine 5mg PO/d, lasix 40mg POdaily, propranolol 40mg PO/d, warfarin 2.5mg PO/d 3x/week and warfarin 5mg PO/d 4x/week</t>
  </si>
  <si>
    <t>HAS RIGHT SHOULDER PAIN OF A MONTH DURATION</t>
  </si>
  <si>
    <t>BP=102/65MMHG,PR=113MG/DL</t>
  </si>
  <si>
    <t xml:space="preserve">SAME AS ABOVE+?RIGHT SHOULDER GOUTY ARTERITIS </t>
  </si>
  <si>
    <t>TYPE 2 DM  ON MTF 500MG/1000MG ON FOLLOW UP AT PRIVATE CLINIC</t>
  </si>
  <si>
    <t>pain on passive extension of feet at knee joint of 2 month s duration_x000D_
fatigue</t>
  </si>
  <si>
    <t xml:space="preserve">BP= 90 / 60    PR=112 RR=21 </t>
  </si>
  <si>
    <t xml:space="preserve">P1-Newly diagnosed stage IV RVI _x000D_
P2=+?DTB to (CNS and lung) On 2nd week _x000D_
P3 Seizure disorder 2ry to? </t>
  </si>
  <si>
    <t>refill phenytoin 100mg po BID_x000D_
link to ART and Tb Clinic</t>
  </si>
  <si>
    <t>P1-Newly diagnosed stage IV RVI (recent CD4-460) HAART not started to start Anti Tb first_x000D_
P2=+?DTB to (CNS and lung) On 2nd week _x000D_
P3 Seizure disorder 2ry to? _x000D_
on RHZE 4 TABS PO/DAY -pyridoxine 50 mg daily --Phenytoin 100mg PO BID</t>
  </si>
  <si>
    <t xml:space="preserve">BP - 139/88          PR - 106_x000D_
FBS - 99 mg/dL _x000D_
K - 3.9, Ca (total) - 7.9, LDL - 83, vitamin D - 8, Intact PTH - 217.1, Cr - 1.8, BUN - 25_x000D_
_x000D_
</t>
  </si>
  <si>
    <t>T2DM (6 years) + CKD 24y to ?Diabetic Nephropathy (G3bA3) + HTN (6 months) + Sever Reflex Gastritis and Antral Gastropathy + R/O Diabetic Gastropathy</t>
  </si>
  <si>
    <t xml:space="preserve">NPH 16/8, atorvastatin 20 mg PO/d, amlodipine 10mg PO/d, enalapril 10mg PO/d, pantoprazole 20mg PO/d, metoclopramide 10mg PO TID for 02 weeks, RTC 1/12 </t>
  </si>
  <si>
    <t>T2DM (6 years) + CKD 24y to ?Diabetic Nephropathy (G3bA3) + HTN (6 months) + Sever Reflex Gastritis and Antral Gastropathy</t>
  </si>
  <si>
    <t>PR-83 RR-19 BP- 122 / 64 T-37, S.CREATIN-0.8, 128- 150</t>
  </si>
  <si>
    <t>FAIR CONTROL GLYCEMIA+ HTN</t>
  </si>
  <si>
    <t>HA1C, LIPID PROFILE, REFILL MEDS &amp; APPOINT 3 MONTHS</t>
  </si>
  <si>
    <t>P-T2DM + HTN with HHD + Dyslipidemia + Osteoporosis with Degenerative Spondylopathy</t>
  </si>
  <si>
    <t xml:space="preserve">Nocturnal cough of 03 days </t>
  </si>
  <si>
    <t>BP - 111/78        PR - 89</t>
  </si>
  <si>
    <t>Amlodipine 5x1, atorvastatin 20x1, beclomethasone puff 2 puffs BID, salbutamol puff PRN, RTC 3/12</t>
  </si>
  <si>
    <t>BP= 132/86   PR=75</t>
  </si>
  <si>
    <t>P1= OA of knee joint_x000D_
P2= symptomatic lipoma</t>
  </si>
  <si>
    <t>P1= OA of knee joint_x000D_
P2= symptomatic lipoma_x000D_
on Meloxicam 15mg po PRN</t>
  </si>
  <si>
    <t>come to collect medication[losartan 50 mg po/d,]</t>
  </si>
  <si>
    <t xml:space="preserve">BP= 123 / 80, PR=60, regular </t>
  </si>
  <si>
    <t>Controlled HTN + HHD + CLBBB + ? Costochondritis</t>
  </si>
  <si>
    <t>refill losartan 50 mg po/d,</t>
  </si>
  <si>
    <t>P=well controlled HTN + Dyspepsia; on Losartan 50 mg po/d, HCT 25 mg po/d, Atrovastatin 20 mg po/d, &amp; Neurobion 1 tab po/d</t>
  </si>
  <si>
    <t xml:space="preserve">patient didn't come for evaluation _x000D_
TSH result showed 1.7 miUL </t>
  </si>
  <si>
    <t>productive cough of 45 days after hospital admission</t>
  </si>
  <si>
    <t xml:space="preserve">? Hospital Acquired Pneumonia </t>
  </si>
  <si>
    <t xml:space="preserve">CBC, CXR ESR </t>
  </si>
  <si>
    <t xml:space="preserve">Bilateral knee joint stiffness of 06 months _x000D_
Right side chest pain of 02 weeks </t>
  </si>
  <si>
    <t xml:space="preserve">BP - 116 / 65       PR - 81_x000D_
INR - 1.45 </t>
  </si>
  <si>
    <t xml:space="preserve">HFmrEF (EF = 45%) 2ry to DCMP with reduced biventricular systolic function </t>
  </si>
  <si>
    <t xml:space="preserve">Warfarin 2.5mg PO daily for 03 days of a week and 5mg PO/d 4 days a week, lasix 40mg PO daily, enalapril 5mg PO daily, spironolactone 12.5mg PO daily, metoprolol succinate 25mg PO daily, dapagliflozin 10mg PO daily, diclofenac gel apply BID for 02 weeks, RTC 1/12 </t>
  </si>
  <si>
    <t>BP=129/69MMHG,FBS=91MG/DL</t>
  </si>
  <si>
    <t>refill,appoint after three months.,nph 30/20iu,do hga1c</t>
  </si>
  <si>
    <t>T2 DM + HTN + Dyslipidemia On NPH 34/24iu(but she is taking nph 30/20iu), MTF 1gm BID, Enalapril 5mg BID, Amlodipine 10mg/day, ASA 81mg/day, Atrovastatin 20mg/day, Amitriptyline 25mg/day</t>
  </si>
  <si>
    <t xml:space="preserve">no compliant              </t>
  </si>
  <si>
    <t xml:space="preserve">BP= 114 / 77, PR=93_x000D_
FBS= 95-113-131-144-154-176-211-221_x000D_
HgA1c on 24/1/24=6.5% </t>
  </si>
  <si>
    <t>T1 DM ( poor glycemic control)</t>
  </si>
  <si>
    <t>NPH 32 /12 IU SC BID,  RI 4/5 IU SC BID</t>
  </si>
  <si>
    <t>P=T1DM(for 8 yrs) ON NPH 32 /12 U SC BID,  RI 4/4 IU SC BID</t>
  </si>
  <si>
    <t xml:space="preserve">CBC , CXR     </t>
  </si>
  <si>
    <t>BILATERAL EXCESSIVE TEARING   2WEEKS</t>
  </si>
  <si>
    <t>PR-85 RR- 19 BP- 104 / 69 T-  37</t>
  </si>
  <si>
    <t xml:space="preserve">LEFT MAXILLARY OSTEOSARCOMA+ ?IATROGNIC LACRIMAL GLAND INJURY </t>
  </si>
  <si>
    <t>LINK HER TO OPTHA</t>
  </si>
  <si>
    <t>Left maxillary Osteosarcoma</t>
  </si>
  <si>
    <t>CBC , CXR</t>
  </si>
  <si>
    <t>PATIENT NOT AVAILABLE,REFILL DONE TO ATTENDANT</t>
  </si>
  <si>
    <t xml:space="preserve">bp 110/76 </t>
  </si>
  <si>
    <t>bp 130/65 mmhg  rbs 155mg/dl</t>
  </si>
  <si>
    <t>PRODUCTIVE COUGH OF  MUCOID SPUTUM ,EXERTIONAL DYSPENIA OF 3 MONTHS</t>
  </si>
  <si>
    <t>BP- 1HRCT- THERE ARE MULTIPLE CALCIFIED BILATERAL HILAR &amp; MIDIASTINAL LYPH NODE WITH VARIABLE SIZED CALCIFIED PULMONARY NODULE, DDX-POST TB, SARCOIDOSIS, U/A- 4.1,S.CREATIN- 0.8, LDH- LDH-154,GENE EXPERT- NOT DETECTED, FBS- NOT RECORED</t>
  </si>
  <si>
    <t xml:space="preserve">COPD R/O SARCOIDOSIS + IHD + T2 DM </t>
  </si>
  <si>
    <t xml:space="preserve">SERUM CALCIUM, FBS, HA1C, PREDINSOLONE 40 MG PO/ FOR 5 DAYS, SALBUTABOL 2 PUFFS BID, CONTINUE OTHER MGT </t>
  </si>
  <si>
    <t xml:space="preserve">P-  KNOWN IHD + T2DM( 10YRS) ON NPH 30/20 </t>
  </si>
  <si>
    <t>noctuiresis due to HCT</t>
  </si>
  <si>
    <t>BP= 143 / 93    PR= 101    RR=18 FBS=174_x000D_
FBS= 120, 130</t>
  </si>
  <si>
    <t>P1= T2DM  _x000D_
P2= HTN</t>
  </si>
  <si>
    <t>refill medication_x000D_
change HCT to Amlodipine 5 mg po QD</t>
  </si>
  <si>
    <t>P1= T2DM  _x000D_
P2= HTN _x000D_
On MTF 1gm BID, Enalapril 10mg po QD &amp; HCT 25mg/day</t>
  </si>
  <si>
    <t>PR=73  BP=155 / 83,FBS=126MG/DL</t>
  </si>
  <si>
    <t>SAME WITHSUBOPTIMAL BP AND GLYCEMIC CONTROL</t>
  </si>
  <si>
    <t>REFILL,ENALAPRIL 10/5MG,ATORVASTATIN 20MG PO DAILYAPPOINT AFTER THREE MONTHS.</t>
  </si>
  <si>
    <t>P1. T2 DM On MTF 1000mg BID P2. HTN ON Enalapril 5mg BID, Atrovastatin 20mg po daily</t>
  </si>
  <si>
    <t xml:space="preserve">COMPLAIN  COUGH   WITH   FEVER  </t>
  </si>
  <si>
    <t xml:space="preserve">THE SAME+?ATYPICAL  CAP </t>
  </si>
  <si>
    <t xml:space="preserve">REFILL AND  GIVE  ANTIBIOTIC   AND  APPOINT  AFTER  1  MONTH  WITH  SEREAL  FBS  RECORD  </t>
  </si>
  <si>
    <t>T2DM + poor bp control + acute exacerbation of B.asthma</t>
  </si>
  <si>
    <t>patient not available,refill done to attendant</t>
  </si>
  <si>
    <t xml:space="preserve">Weakness, numbness and pain of  of her extremities of 04 months _x000D_
Occasional headache of long duration _x000D_
Weight gain of 10kg over 4 months </t>
  </si>
  <si>
    <t xml:space="preserve">BP - 124/74           PR - 94_x000D_
PTH - 6.3 (15 - 68), TSH - 0.65 (0.35 - 4.94), Albumin - 4.7, Ca - 9.1, Mg - 1.46, ANA - neg_x000D_
CBC - WNR, Na - 136, K - 4.1, Ca - 8.28, Cl - 108, Mg - 2.35, P - 3.1, HbA1c - 4.8%, Cr - 0.8,  </t>
  </si>
  <si>
    <t xml:space="preserve">Hypomagnesemia </t>
  </si>
  <si>
    <t>Neck U/S and 24hrs urine Mg, continue MgO2 500mg PO TID, RTC 1/52</t>
  </si>
  <si>
    <t>PR- 65 RR-- 19 BP- 123 / 80 T- 36, INR-1.18</t>
  </si>
  <si>
    <t>REPEAT INR AFTER 1WEEK, ESCALATE WARFARINE 7.5 MG/ 10 MG PO ALTERNATIVELY, APPOINT AFTER  1 MONTHS</t>
  </si>
  <si>
    <t>P-Left LOWER LIMB EXTENSIVE ACUTE DVT ON WARFARIN 7.5 MG PO/DAY</t>
  </si>
  <si>
    <t xml:space="preserve">known hypertensive patient  </t>
  </si>
  <si>
    <t xml:space="preserve">refill medication and appoint after 1 month </t>
  </si>
  <si>
    <t>constipation and abdominal cramp of 2 weeks_x000D_
right breast pain 2 weeks duration</t>
  </si>
  <si>
    <t xml:space="preserve">BP= 136 / 76   PR=113 RR=17 _x000D_
Recorded FBS= 151, 172113, 159, 71 240_x000D_
BP= 120/70, 120/50, 140/80, 140/70, 150/80, 160/80,160/70 </t>
  </si>
  <si>
    <t xml:space="preserve">P1= Type II DM _x000D_
P2=  HTN  _x000D_
P3= Asymptomatic Cholelithiasis _x000D_
P4= left Advanced Breast CA </t>
  </si>
  <si>
    <t xml:space="preserve">send for breast ultrasound_x000D_
escalate amlodipine to 10mg po QD, </t>
  </si>
  <si>
    <t xml:space="preserve">P1= Type II DM _x000D_
P2=  HTN  _x000D_
P3= Asymptomatic Cholelithiasis _x000D_
P4= left Advanced Breast CA (2years postop)_x000D_
on NPH 30/20 IU SC BID, Metformin 1000mg po BID, Amlodipine 5mg PO dailly, Atorvastatin20mg po QD </t>
  </si>
  <si>
    <t xml:space="preserve">known hypertensive patient  + HHD  + dyslipidemia </t>
  </si>
  <si>
    <t xml:space="preserve">start on atorvastatin  + do abdominopelvic ultrasound </t>
  </si>
  <si>
    <t>BP - 114/50              PR - 97_x000D_
FBS - 108 mg/dl</t>
  </si>
  <si>
    <t xml:space="preserve">T2DM + HTN with tight control + Old Stroke </t>
  </si>
  <si>
    <t xml:space="preserve">MTF 500x2, atorvastatin 20x1 and ASA 81x1, hold lisinopril, RTC with serial FBS and BP records </t>
  </si>
  <si>
    <t xml:space="preserve">HEMOG  A1C  10    HDL  61   LDL  91    VITAMIN   14.8  </t>
  </si>
  <si>
    <t xml:space="preserve">POORLY  CONTROLLED  T2DM  +HTN +OSTEOPOROSIS  </t>
  </si>
  <si>
    <t xml:space="preserve">ADVISE  ON  DIET   AND  ADJUST  MEDICATION  AND  START  VITAMIN  D  50,000 IU  PO/WEEK   </t>
  </si>
  <si>
    <t xml:space="preserve"> poorly controlled T2DM + HTN+</t>
  </si>
  <si>
    <t>right knee pain of 1 yr duration</t>
  </si>
  <si>
    <t xml:space="preserve">BP= 139 / 82    PR= 85 RR=18  _x000D_
FBS= 239, 189, 266, 186, 247, 256, 222, </t>
  </si>
  <si>
    <t xml:space="preserve">P1= poorly controlled TYPE 2DM </t>
  </si>
  <si>
    <t>Refill MTF 1gm po BID change daonil to dapagliflozin 10mg po QD, continue atorva 20mg po QD_x000D_
send for baseline Ix</t>
  </si>
  <si>
    <t>P1= TYPE 2DM _x000D_
ON 1,5GM/1gm,DAONIL 10MG PO BID ,ATORVASTATIN 20 MG PO DAILY</t>
  </si>
  <si>
    <t xml:space="preserve">he has worsening of Sxs( Intermittent Abdominal pain associated with diarrhea &amp; dysuria) for the last 6 mons. But he claims his Sxs was their for the past 7 yrs. </t>
  </si>
  <si>
    <t>BP=109 / 71, PR=90_x000D_
Abdominopelvic u/s on 3/3/16= Thickening of bowel wall with adjacent inflammatory changes in right iliac fossa; DDX 1. Terminal iletis, 2. Appendiceal Phlegmon; Abdominal CT recommended _x000D_
Abd CT scan on 14 Nov 2023= findings suggestive of crohn's disease involving the appendix_x000D_
CXR on 3/6/16= Normal_x000D_
Cr on 13/11/23= 0.68</t>
  </si>
  <si>
    <t>IBD 2 to ? Crohn's Ds</t>
  </si>
  <si>
    <t>P=crohn's disease</t>
  </si>
  <si>
    <t xml:space="preserve">Fatigue of 01 year_x000D_
Numbness of both hands </t>
  </si>
  <si>
    <t>BP - 129 / 71             PR - 87_x000D_
Cr - 0.7, LDL - 104</t>
  </si>
  <si>
    <t xml:space="preserve">MTF 1000x2, glibenclamide 10x2, amlodipine 5x1, atorvastatin 20mg PO/d, amitriptyline 25x1, taper and discontinue atenolol, RTC 3/12 </t>
  </si>
  <si>
    <t xml:space="preserve">BP  147 /98  132/90      </t>
  </si>
  <si>
    <t>FAIRLLY  CONTROLLED  HTN</t>
  </si>
  <si>
    <t xml:space="preserve">REFILL AND  APPOINT  AFTER  2 MONTH  AND  UP  DATE  RFT </t>
  </si>
  <si>
    <t>P1-Known HTN P2-Intramural Myoma + Ovarian cyst(on follow up) -ON AMLODIPINE 10 MG PO DAILY,ENALAPRIL 10 MG PO BID HCT 25 mg po/day</t>
  </si>
  <si>
    <t>PALPITATION &amp; HEADACHE . SHE  DISCONTINUED METOPROLOL &amp; AMLODPINE</t>
  </si>
  <si>
    <t>PR- 107 RR- 18 BP- 136 / 96 T- 36, INR-1.84</t>
  </si>
  <si>
    <t>SUB OPTHIMAL BP CONTROL+ A.FIB ( FVR)</t>
  </si>
  <si>
    <t>ECG, ECHO ,REFILL MEDS &amp; APPOINT AFTER  1 MONTH</t>
  </si>
  <si>
    <t>P- HTN + Atrial Fibrillation</t>
  </si>
  <si>
    <t xml:space="preserve">Colonoscopy with possible biopsy </t>
  </si>
  <si>
    <t>Lt upper and lower extremity burning, tingling, numbness sensation of 3 weeks</t>
  </si>
  <si>
    <t xml:space="preserve">well controlled T2 DM + ? PN </t>
  </si>
  <si>
    <t xml:space="preserve">Occasional left leg pain </t>
  </si>
  <si>
    <t>INR - 2.03</t>
  </si>
  <si>
    <t xml:space="preserve">Therapeutic INR Range </t>
  </si>
  <si>
    <t xml:space="preserve">Warfarin 2.5mg and 5mg PO/d alternatively, RTC 2/12 </t>
  </si>
  <si>
    <t>DVT on Rx (Unprovoked) + Bilateral Varicose Vein with Focal Thrombus at the Calf Segment</t>
  </si>
  <si>
    <t xml:space="preserve">HEADACHE                           </t>
  </si>
  <si>
    <t>PR- 75 RR- 17 BP- 107 / 64 T- 36, TSH &amp;lt; 0.03</t>
  </si>
  <si>
    <t xml:space="preserve">POORLY CONTROLLED TOXIC MNG + CRVHD </t>
  </si>
  <si>
    <t>TFT, ESCALATE CARBIMAZOLE 15 MG PO BID, PROPRANOL 40 MG PO TID, CONTINUE OTHER MGT</t>
  </si>
  <si>
    <t>p: toxic MNG + CRVHD ON PTU CARBIMAZOLE 10 MG PO BID, and propranolol 40mg po bid -LASIX 20MG PO BID -BENZANTHINE PENCILLIN 1.2MIU IM ONCE MONTLY</t>
  </si>
  <si>
    <t>pr=62  bp=136 / 74mmhg</t>
  </si>
  <si>
    <t>roblem List_x000D_
Known Hypertensive, P2 - Left ACA Ischemic stroke on HCT 25 mg po daily,enalarpil 10 mg PO BID ,atrovastatin 40 mg PO daily,ASA 81 mg PO daily</t>
  </si>
  <si>
    <t>PR=88/M  BP=142 / 62MMHG,FBS=120MG/DL</t>
  </si>
  <si>
    <t>REFILL,APPOINT AFTER AFTER THREE MONTHS</t>
  </si>
  <si>
    <t>PR=97  BP=97 / 70MMHG</t>
  </si>
  <si>
    <t>P1: Newly diagnosed Stage 4 RVI P2: Pulmonary TB(20th day on anti TB) with superimposed SCAP to r/o TB meningitis r/o pyogenic meningitis r/o toxoplasmosis P3: oropharyngeal candidiasis P4; moderate anemia (hgb=8.8)) sec to ?chronic inflammation</t>
  </si>
  <si>
    <t>PR=115/M  BP=121 / 61MMHG</t>
  </si>
  <si>
    <t>P1=HTN on enalapril 5mg/10 mg po daily and atrovastatin 20 mg po daily</t>
  </si>
  <si>
    <t>WANT  SICK LEAVE</t>
  </si>
  <si>
    <t>GIVEN  SICK   LEAVE</t>
  </si>
  <si>
    <t>came for calc-d denk</t>
  </si>
  <si>
    <t>PR=88/M  BP=124 / 86MMHG</t>
  </si>
  <si>
    <t>CALCIUM+VITAMINE D 1TAB PO DAILY</t>
  </si>
  <si>
    <t xml:space="preserve">Bp- 164/86 mm Hg </t>
  </si>
  <si>
    <t xml:space="preserve">Hct 25 po daily </t>
  </si>
  <si>
    <t xml:space="preserve">back pain of 5 days duration </t>
  </si>
  <si>
    <t xml:space="preserve">Bp- 120/62 mm Hg </t>
  </si>
  <si>
    <t>DM+ ABP 2?</t>
  </si>
  <si>
    <t>Lumbosacral X ray</t>
  </si>
  <si>
    <t>Known diabetic [ poorly controlled]</t>
  </si>
  <si>
    <t>Dyspepsia 2 ?</t>
  </si>
  <si>
    <t xml:space="preserve">stool, Hpylori stool Antigen ,Abd u/s </t>
  </si>
  <si>
    <t xml:space="preserve">Dyspepsia 20 </t>
  </si>
  <si>
    <t xml:space="preserve">head trauma 3 year ago _x000D_
stabbing type of pain of the left side of the head15 days duration </t>
  </si>
  <si>
    <t xml:space="preserve">P - R/O TBI </t>
  </si>
  <si>
    <t>CBC,X ray of the Skull</t>
  </si>
  <si>
    <t xml:space="preserve">Bp- 164/78 mm Hg </t>
  </si>
  <si>
    <t xml:space="preserve">U/A,RFT,Abd u/S </t>
  </si>
  <si>
    <t xml:space="preserve">epigastric pain of 1 week duration _x000D_
right flank pain </t>
  </si>
  <si>
    <t>P - Dyspepsis 2?</t>
  </si>
  <si>
    <t xml:space="preserve">H.Pylori stool Antigen , Abd u/s ,LFT </t>
  </si>
  <si>
    <t xml:space="preserve">P- R/O UTI </t>
  </si>
  <si>
    <t>CBC, U/A, Abd U/S</t>
  </si>
  <si>
    <t xml:space="preserve">burning sensation of back ,hand and feet of 6 months duration </t>
  </si>
  <si>
    <t xml:space="preserve">P- R/o PN </t>
  </si>
  <si>
    <t xml:space="preserve">CBC, Vitamin D level </t>
  </si>
  <si>
    <t xml:space="preserve">P- R/O  PN </t>
  </si>
  <si>
    <t>-BP-120/80_x000D_
-PPR- 80</t>
  </si>
  <si>
    <t>ORS , STOOL ANALYSIS</t>
  </si>
  <si>
    <t>- AGE 2 E. histolytica</t>
  </si>
  <si>
    <t xml:space="preserve">he does regular physical exercise and walks 10-15km aday </t>
  </si>
  <si>
    <t>PR=47/M  127 / 68MMHG,FBS=111MG/DL</t>
  </si>
  <si>
    <t>Same as above+good glycemic conntrol+bradycardia 2?</t>
  </si>
  <si>
    <t>refill,do ECG,DO HGA1C,appoint after three months</t>
  </si>
  <si>
    <t>T2DM + HTN on MTF 1000 mg po bid, Enalapril 5 mg po BID atrovatstin 20 mg po daily</t>
  </si>
  <si>
    <t>PR=82/M  BP=164 / 95MMHG TODAY,,BUT HOMR MEASURMENTON 17/05/16=140/83MMHG</t>
  </si>
  <si>
    <t>Same  with poor BP control</t>
  </si>
  <si>
    <t>refill,appoint after three months,investigate</t>
  </si>
  <si>
    <t xml:space="preserve">no new compl </t>
  </si>
  <si>
    <t xml:space="preserve">dry cough, headache &amp; easy fatigability </t>
  </si>
  <si>
    <t xml:space="preserve">BP-129/78 mmHg </t>
  </si>
  <si>
    <t xml:space="preserve">?URTI               </t>
  </si>
  <si>
    <t xml:space="preserve">Azithromycine 500 mg po/d for 5 days </t>
  </si>
  <si>
    <t xml:space="preserve">Delusional disorder on risperidone 2 mg po noct </t>
  </si>
  <si>
    <t>bp 120 / 72 PR 70   HBPM 110/70-140/80</t>
  </si>
  <si>
    <t>Post thyroidectomy hypothyroidism on levothyroxine 100 mcg po daily On follow up at surgical side p2: Known HTN on enalapril 5mg po daily</t>
  </si>
  <si>
    <t>poor appitite  of 1 month duration</t>
  </si>
  <si>
    <t>well controlled HTN + HTN</t>
  </si>
  <si>
    <t>G/App- well looking_x000D_
V/S - PR= 73/min RR=17 BP=109 / 80_x000D_
P/E- unremarcable</t>
  </si>
  <si>
    <t>Ass;t -well controlled DM</t>
  </si>
  <si>
    <t>Plan- refile medications_x000D_
        - update Lipid profiles</t>
  </si>
  <si>
    <t>P1-T2DM 2 and 1/2 yrs _x000D_
P2- Dyslipidemia_x000D_
On NPH 8/6 and MTF 500 mg PO BID_x000D_
HgA1C=6.21 (4.8-5.9)_x000D_
FBS b/n 97-115mg/dl_x000D_
Lost 3kg/2 months</t>
  </si>
  <si>
    <t>bp 119 / 83 PR 88</t>
  </si>
  <si>
    <t>well bp +asthma  control</t>
  </si>
  <si>
    <t>Known HTN + Asthma on Amlodipine 5mg po daily,beclomethasone 2puff po bid,lHCT 25mg po daily,atorvastatin 20mg po daily</t>
  </si>
  <si>
    <t>P1-T2DM 2 and 1/2 yrs _x000D_
P2- Dyslipidemia_x000D_
On NPH 8/6 and MTF 500/1000 am/pm BID_x000D_
HgA1C=6.21 (4.8-5.9)_x000D_
FBS b/n 97-115mg/dl_x000D_
Lost 3kg/2 months</t>
  </si>
  <si>
    <t>PR=91/M  BP=142 / 74MMHG,FBS=140MG/DL,</t>
  </si>
  <si>
    <t>refill,do fbs,appoint after three months.</t>
  </si>
  <si>
    <t>HTN + SLE amlodipine 5 mg po/d, enalapril 10mg/5 mg po BID and ASA 81 mg po/d , daonil 10 mg po bid , mtf - 1gm mg po bid</t>
  </si>
  <si>
    <t>bp  143 / 87 PR 88</t>
  </si>
  <si>
    <t>P=Fatty liver +  HTN; on Amlodipine 10 mg po/d, Enalapril 5mg po daily &amp; Atorvastatin 20 mg po/ day , HCT 25mg po day</t>
  </si>
  <si>
    <t>PR=70/M  BP=135 / 88MMHG,FBS=135MG/DL</t>
  </si>
  <si>
    <t>Refill,do hga1c,appoint after three months.</t>
  </si>
  <si>
    <t>BP-120-140/ 70-80, LDL- 89, HDL-36, T.C-138, , TG-67, HA1C- 7, S.CREATIN- 1MG/DL, FBS- 105-130, RBS- 170</t>
  </si>
  <si>
    <t>GOOD CONTROL GYCEMIA</t>
  </si>
  <si>
    <t>HA1C, LINK HIM TO OPTHA, ATROVASTATIN 40 MG PO/D,REFILL MEDS &amp; APPOINT HIM AFTER 3MONTHS</t>
  </si>
  <si>
    <t>Problem List T2 DM on metformin 500 mg po BID ( he was taking once daily)  + newly diagnosed HTN on LSM</t>
  </si>
  <si>
    <t xml:space="preserve">well controlled HTN + CRVHD </t>
  </si>
  <si>
    <t>stable    PR-81 RR-17 BP-140 / 91 T-36_x000D_
CBC,RFT ELE- WNR</t>
  </si>
  <si>
    <t>Newly Diagnosed T1DM</t>
  </si>
  <si>
    <t>ADVICE ON SMBG_x000D_
refill</t>
  </si>
  <si>
    <t>Newly Diagnosed T1DM +Mild DKA(Corrected)_x000D_
on NPH 28/16IU BID</t>
  </si>
  <si>
    <t>stable    PR-81 RR-17 BP-140 / 91 T-36_x000D_
CBC,RFT ELE- WNR_x000D_
HGA1C= 9.7</t>
  </si>
  <si>
    <t xml:space="preserve">bp  106 / 71 PR 91  FBS 94,103,108 ,86 ,88 </t>
  </si>
  <si>
    <t>TIDM on NPH 52/26 IU SC BID</t>
  </si>
  <si>
    <t>Bilateral leg swelling persisted_x000D_
no other compliant</t>
  </si>
  <si>
    <t>BP=113 / 64    PR=68/min   RR=16/min_x000D_
Chest- clear_x000D_
MSS/INT - Bilateral pitting pedal edema</t>
  </si>
  <si>
    <t>Ass;t- Controlled HTN and Asthma + Target INR</t>
  </si>
  <si>
    <t>Plan-Refile medication</t>
  </si>
  <si>
    <t xml:space="preserve">P-HTN _x000D_
P2- AFib _x000D_
P3- B.Asthma + moderate pulm HTN _x000D_
On Amlodipine 10 mg Po/d, _x000D_
     Metoprolol 25 mg po/d, _x000D_
    Warfarin 5 mg po daily, _x000D_
    Digoxin 0.125 mg/dl, _x000D_
   Salbutamol MDI 100 mcg/dose 2 puffs PRN, _x000D_
   Beclomethasone 2 puffs BID _x000D_
   Frusemide 40mg /day _x000D_
_x000D_
 INR=2.48  </t>
  </si>
  <si>
    <t>PR-80 RR-17 BP-122 / 80 T-36, REPEATED U/S- SOLITARY RIGHT KIDENY WITH MULTIPLE SMALL CYST, S.CREATIN- 1.2 MG/DL</t>
  </si>
  <si>
    <t>Rt solitary kideny</t>
  </si>
  <si>
    <t>repeat s.creatin, appoint her after 3 months</t>
  </si>
  <si>
    <t>PR=76/M  BP=117 / 72MMHG,vitamine D=58,7(SUFFICIENT)</t>
  </si>
  <si>
    <t xml:space="preserve">no new mediction    </t>
  </si>
  <si>
    <t xml:space="preserve">Continue medictation </t>
  </si>
  <si>
    <t>has burning sensationin the eyes</t>
  </si>
  <si>
    <t>Same as above+?hypertensive retinopathy</t>
  </si>
  <si>
    <t>Refill,appoint after three months,link to general opthalmoogy clinic.</t>
  </si>
  <si>
    <t>no cough, no SOB, no edema, no visual problem cataract on follo up, no back pain, no paresthasia, joint mobility good, good balance, good understanding, cooperative, no obesity, no stress, no psychosocioal distress, good dietary habit, good hygioen (brush tooth), adherent to medication, toileting good, good social interaction. remarks (no breast mass, no vaginal discharhe)FBS 147 mg/dl BP 140/90 mmHg, weist circumferance 97 cm/ height 157 cm= 0.6 pt has visceral obesity risk fatty liver</t>
  </si>
  <si>
    <t>sleeps well, walking distance good, muscle strength good, no emotioonal change, no mem,ory loss, good judge,ment</t>
  </si>
  <si>
    <t>salt restriction, be active, minimize coffee, prevention of fall,, vegitable and fruit dish, legumes dish,, use only liquid oil, get adeqiuate sun light, avoid oillyfatty foopd, avoid fried food,no alcohol, foot catre (hygien, wear loose shoe, becareful wghiole cutting nail,keep moisturizing legs with vaslin)</t>
  </si>
  <si>
    <t xml:space="preserve">bp 144 / 87 PR 85  HBPM125/82-141/93 </t>
  </si>
  <si>
    <t>P= HTN + 4th month POST OP DAY AFTER LAMINECTOMY DONE FOR SEVERE CANAL STENOSIS</t>
  </si>
  <si>
    <t>stable  pr-110 rr-17 bp-119 / 71 t-36</t>
  </si>
  <si>
    <t>MAKE warfarin 5mg po/d_x000D_
link to hepatitis clinic</t>
  </si>
  <si>
    <t>Rt Proximal acute DVT (1 month and 2 weeks) + Chronic HBV ON Warfarin 2.5/5 mg po/day</t>
  </si>
  <si>
    <t>stable  pr-110 rr-17 bp-119 / 71 t-36_x000D_
INR= 1.19</t>
  </si>
  <si>
    <t xml:space="preserve">complains tiredness and sleepiness </t>
  </si>
  <si>
    <t xml:space="preserve">BP-        , total cholestrol -236 , HDL - 52, LDL - 165 _x000D_
no other positive  fi8nding </t>
  </si>
  <si>
    <t xml:space="preserve">dyslipidemia + PN + cystitits  + ? hypothyroidism </t>
  </si>
  <si>
    <t xml:space="preserve">do tsh free t3 and t4 , ECG , start on atrovastatin 40mg , ciprofloxaccin 500mg PO BID 7 days </t>
  </si>
  <si>
    <t xml:space="preserve">dyslipidemia + PN + cystitits </t>
  </si>
  <si>
    <t>well bp +asthma control</t>
  </si>
  <si>
    <t>G/App- well looking_x000D_
PR=58 RR=16/min BP=115 / 79 _x000D_
Chest- clear_x000D_
MSS/INT -Trace pedal edema_x000D_
CNS- COTPP</t>
  </si>
  <si>
    <t>Ass't- Controlled HTN + stable</t>
  </si>
  <si>
    <t>Plan- Refile medications_x000D_
       - Echocardiography, RFT</t>
  </si>
  <si>
    <t>P1- HTN for 4 yrs _x000D_
P2 - Acute ischaemic heart disease _x000D_
    - Frusemide 20mg po/day _x000D_
    - clopidogrel 75mg/day_x000D_
    - ASA 81mg/day _x000D_
    - Atrovastatin 80mg po/day _x000D_
   - Spironolactone 25 mg/day</t>
  </si>
  <si>
    <t>PR=85/M  BP=144 / 93MMHG</t>
  </si>
  <si>
    <t>Refill,appoint after three months,advised on life style modifications.</t>
  </si>
  <si>
    <t>HEADACHE AFTER TOOTH EXTRACTION</t>
  </si>
  <si>
    <t>PR- 108 RR-17 BP- 132 / 81 T- 36, FBS- 98-112</t>
  </si>
  <si>
    <t>WELL CONTROLLED GLYCEMIA &amp; HTN</t>
  </si>
  <si>
    <t>HA1C, REFILL MEDS &amp; APPOINT AFTER 3 MONTHS</t>
  </si>
  <si>
    <t>P=T2 DM( for 10 yrs) + HTN( for 6 yrs); on NPH 14/8 and Amlodipine 5 mg po/d , Atrovastatin 20 mg po once/day</t>
  </si>
  <si>
    <t xml:space="preserve">Echo-Mild concentric LVH with Grade I diastolic dysfunction, Cr.-1.48,Uric acid-7.5, total bil-0.5, Na-142,K-4.1,Cl-105 &amp; ca++_1.04 </t>
  </si>
  <si>
    <t xml:space="preserve">NYHA class 3 stage C CHF 2ry to HHD PPT drug discontinuation(he was at Emergency 2 day back)  + HTN + ?Gouty arthritis+ psoriasis </t>
  </si>
  <si>
    <t>stable    PR- 77 RR-18 BP-124 / 72 T-36</t>
  </si>
  <si>
    <t>-HTN( 4 yrs) WITH HHD</t>
  </si>
  <si>
    <t xml:space="preserve">generalized Body pain, burning sensation </t>
  </si>
  <si>
    <t>Headachea 2ry to ? + PN</t>
  </si>
  <si>
    <t>cough productive of sputum (history of allergic bronchites), no SOB, no edema, no fevedr, no chjest pain, no dtrenching night sweats, visual problem (clouding of vision), back paion, paresthasia , joint mobility good, good balance, good undetrstanding, cooperative, no tinites, no virtigfgo, obesity, no stress, no psychosocial diostyress, good dietary habit, good hygien (brush tooth), adherent to medication, toileting good (constipation), good social interaction. remarks (no breast mass, no vaginal dischjarge)FBS 119 mg/dl BP 140/90 mmHg , weist circumferance 120 cm/ height 160 cm= 0.75 pt has visceral obersity risk fatty liver</t>
  </si>
  <si>
    <t>sleeps well, walking distance good, muscle strength good, no em,otional change,  no memory loss, good judghement</t>
  </si>
  <si>
    <t>good disease course + back pain with radioculopathjy(Osteoarthrites)</t>
  </si>
  <si>
    <t>salt treestriction, be active, minimize coffee, prebvention of fall;, vegitable and fruit dish, legumes dish, use only liquid oil, get adequate sun light, avoid oillyfatty food, avoid fried food, no alcojhol, foot care (hygien,wear loose shoe, becareful whgile cutting nail, keep moisturizing legs with vaslin), keep candy in pockets, sit on dry chair, sleep on dry matters, wear disc belt, avoid heavy duty</t>
  </si>
  <si>
    <t xml:space="preserve">bp 169 / 71  PR 65  HBPM 145/92   PR 69   Vitamin D  33 </t>
  </si>
  <si>
    <t>Hypertension+ IHD WITH LV dysfunction on ASA 81mg/day, Metoprolol 12.5mg/day, losartan 50mg/day ( not taking for the last 3 month) and Atorvastatin 20mg/day, HCT  25 mg po/d</t>
  </si>
  <si>
    <t>RHINORHEA, NASL STIFNESS&amp; HEADACHE</t>
  </si>
  <si>
    <t>PR- 74 RR-17 BP- 134-140 / 74-80,  T-36, FBS- 85-102</t>
  </si>
  <si>
    <t>WELL CONTROL T2 DM+ HTN+ SINUSTIS</t>
  </si>
  <si>
    <t>LIPID PROFILE, U/A, MOMENTASOL INTRA NASL 1 PUFF BID, REFILL MEDS &amp; APPOINT HER AFTER 3MONTHS</t>
  </si>
  <si>
    <t>P-HTN and DM on NPH 36/22 losartan 50mg /d, atorvastatin 40 po/d ,HCT 25 mg po/day, Omeprazole 20 mg po daily/2 weeks</t>
  </si>
  <si>
    <t>Well controlled HTN + Asthma + ? OA</t>
  </si>
  <si>
    <t xml:space="preserve">TSH , FT3 , FT4 </t>
  </si>
  <si>
    <t xml:space="preserve">COMPLAINS PALPITATION </t>
  </si>
  <si>
    <t xml:space="preserve">BP- 150/80   FBS - 234    HGBA1C -6.4 _x000D_
NO OTHER POSITIVE FINDING </t>
  </si>
  <si>
    <t>POORLY CONTROLLED HTN + T2DM</t>
  </si>
  <si>
    <t xml:space="preserve">REFILL MEDICATIONS , ADVICE AND GIVE SHORT APPOINTMENT, ADVICE TO COME WITH SERIALS OF BP AND FBS MEASUREMENT </t>
  </si>
  <si>
    <t xml:space="preserve">KNOWN HTNSIVE + KNOWN T2DM ON AMLODEPINE 10MG DAILY ENALAPRIL 10MG PO BID HCT 25MG PO DAILY ATROVASTATIN 20MG DAILY , METFORMIN 1GM PO BID </t>
  </si>
  <si>
    <t>has wound over right big toe after wearing ill fitting shoe and has swelling over both elbow joint since two years duration</t>
  </si>
  <si>
    <t>PR=78/M  BP=120 / 80MMHG,FBS=130MG/DL</t>
  </si>
  <si>
    <t>Same as above+good glycemic+BP control+DYPEPSIA+?DIABETIC FOOT ULCER+?LIOPMA  OVER THE ELBOW JOINTS</t>
  </si>
  <si>
    <t>Refill,add ppi, right foot x-ray,send to emergency for wound care,doFNAC</t>
  </si>
  <si>
    <t>T2DM MTF - 1 gm po bid indometacin 25 mg po bid(but he is not taking as he had epigasteric pain allopurinol 100 mg po/day atrovastatin 20 mg po/day, HTN enalapril 10 mg po daily(but he is not taking it)</t>
  </si>
  <si>
    <t>bp 147 / 86 PR 88     FBS 100,103,102,103 RBS 220,215,210  HBPM 140/80</t>
  </si>
  <si>
    <t>P1-T2DM on NPH 20/18 IU SC BID + P2-HTN + P3- Old I. stroke on Amlodipine 10 mg d, ASA 81 mg d, Atorvastatin 40 mg d, losartan 50mg po day</t>
  </si>
  <si>
    <t>G/App- well looking_x000D_
PR=63 RR=16 BP=119 / 62 _x000D_
P/E- unremarcable</t>
  </si>
  <si>
    <t>Ass't- well controlled HTN</t>
  </si>
  <si>
    <t>Plan-Refile medications</t>
  </si>
  <si>
    <t>P1-chronic HTN _x000D_
On Amlodipine 5mg PO/noct _x000D_
P2-Early stage left breast ca Post MRM_x000D_
Home BP measurment  120-136 / 67-73</t>
  </si>
  <si>
    <t xml:space="preserve">NO NOW COMPLAINT </t>
  </si>
  <si>
    <t>STABLE_x000D_
ECHO- mild concentric LVH with G1 diastolic dysfunction EF=65%, HS,troponin= normal, TFT= N,  HGA1C- 5.6_x000D_
NORMAL BILATERAL RENAL ARTERY DOPPLER</t>
  </si>
  <si>
    <t xml:space="preserve">Newly diagnosed hypertension </t>
  </si>
  <si>
    <t>REFILL_x000D_
ADVICE ON HBPM</t>
  </si>
  <si>
    <t>Newly diagnosed hypertension (poorly controlled)_x000D_
ON- NEFIDEPIN 20MG PO BID, ENALAPRIL 10MG PO DAILY</t>
  </si>
  <si>
    <t xml:space="preserve">FBs-110 mg/dl </t>
  </si>
  <si>
    <t xml:space="preserve">Refill &amp; link to Opthalmology </t>
  </si>
  <si>
    <t>P=T1DM(for 7 yrs) on NPH 30/16 IU and RI 8 IU BID</t>
  </si>
  <si>
    <t>Problem List_x000D_
T2DM MTF - 1 gm po bid indometacin 25 mg po bid(but he is not taking as he had epigasteric pain allopurinol 100 mg po/day atrovastatin 20 mg po/day, HTN enalapril 10 mg po daily(but he is not taking it)</t>
  </si>
  <si>
    <t xml:space="preserve">COMPLAINS CHEST TIGHTNESS </t>
  </si>
  <si>
    <t xml:space="preserve">BP-  NO OTHER POSITIVE FINDING </t>
  </si>
  <si>
    <t xml:space="preserve"> HHD + br.asthma + polycythemia</t>
  </si>
  <si>
    <t>DO CBC, CXR</t>
  </si>
  <si>
    <t>bp 146 / 71 PR 83  HBPM 144/87 , 145/82</t>
  </si>
  <si>
    <t xml:space="preserve">HTN on amlodipine 10mg po day and HCT 25 mg po daily , atrovastatin 20mg po day </t>
  </si>
  <si>
    <t xml:space="preserve">Comes for refill of Atrovas &amp; clotrimazole </t>
  </si>
  <si>
    <t xml:space="preserve">the pt is not prsent </t>
  </si>
  <si>
    <t xml:space="preserve">REfillthe medications </t>
  </si>
  <si>
    <t>ABDOMINAL BLOATING, BELCHING</t>
  </si>
  <si>
    <t xml:space="preserve">PR-96 RR- 17 BP- 123 / 61 T- 36, RESP- CLEAR&amp; RESONANCE, CVS- S1,S2 WELL HEARD NP M/G, ABD- NO TENDERNESS, FBS- 95-98, </t>
  </si>
  <si>
    <t>WELL CONTROLLED GLYCEMIA+ HTN+ ?DM GASTROPARESIS+ DSPN</t>
  </si>
  <si>
    <t>PREGABALIN 75 MG PO/ D, PANTOPRAZOLE 40 MGPO/D, REFIL OTHER MEDS&amp; APPOINT HIM AFTER 3MONTHS</t>
  </si>
  <si>
    <t>P- T2DM + HTN on MTF 1000 mg bid, glibenclamide 5mg PO/d, amlodipine 10 mg po daily, HCT 25 po daily metoprolol 50 mg po BID, Atorovastatin 20 mg po daily,</t>
  </si>
  <si>
    <t xml:space="preserve">has both lower leg pain and difficulty to stand long period of time </t>
  </si>
  <si>
    <t xml:space="preserve">bp 128 / 69 PR 78 HBPM 120/70-130/80 </t>
  </si>
  <si>
    <t xml:space="preserve">Inx &amp; see mgt              </t>
  </si>
  <si>
    <t>HTN on LSM + B. Asthma on beclomethasone 2 puffs BID and salbutamol puff PRN</t>
  </si>
  <si>
    <t>has epigasteric pain,dry cough of aweek duration</t>
  </si>
  <si>
    <t>PR=64/M  BP=120 / 54MMHG</t>
  </si>
  <si>
    <t>Same as above+chronic dyspepsia 2?+?CAP</t>
  </si>
  <si>
    <t>INVESTIHGATE</t>
  </si>
  <si>
    <t>Problem List_x000D_
HTN + Hyperthyroidism on amlodipine 5 mg po/d, PTU 100 mg po BID, and propranolol 40 mg po/d+ LEFT SIMPLE RENA CYST +CYSTITS</t>
  </si>
  <si>
    <t xml:space="preserve">Lt upper quadrant pain of 1 week </t>
  </si>
  <si>
    <t xml:space="preserve">BP-132 / 84 mmHg </t>
  </si>
  <si>
    <t>bilateral leg swelling more on the rigth side of 2 days</t>
  </si>
  <si>
    <t xml:space="preserve">bilateral grade 2 pitting edema with bulk difference </t>
  </si>
  <si>
    <t xml:space="preserve">the same + r/o DVT </t>
  </si>
  <si>
    <t xml:space="preserve">venous doppler study </t>
  </si>
  <si>
    <t xml:space="preserve">stage 4 cholangicarcinma </t>
  </si>
  <si>
    <t xml:space="preserve">no cough, no SOB, no edema, no viosual problem, no back paiun, no patrersthasia, joint mobility good, good balance (no tinites, no virtigo), good understanding,cooperraticve, no obesity, no stress, no psychosocial; diostress, good dietary habit, good hygien (brush tooth), adherent to medication, toileting good, good social interaction. remarks 9(n o breast mass, no vaginal discharghe)BP 130/70 mmHg </t>
  </si>
  <si>
    <t xml:space="preserve">sleeps well, walking distance good, muscle strength good, no emotional; change,no memory loss, good judgement </t>
  </si>
  <si>
    <t>salt restriction, be active, minimize coffee, prevention of fall, vegitable and fruit dish, leghumes dish, use only liquid oil, get adequate sun light, eat (banana, tomatto, pottato for pottasium supplementation)</t>
  </si>
  <si>
    <t>stable pr- 71 rr-17 bp-143 / 77 t-36</t>
  </si>
  <si>
    <t>old ischemic stroke + Hypertension</t>
  </si>
  <si>
    <t>refill advice on HBPM</t>
  </si>
  <si>
    <t>P- old ischemic stroke + Hypertension on Amlodipine 10mg po daily, Enalapril 10mg po bid, ASA 81mg po daily, Atrovastatin 40mg po daily.</t>
  </si>
  <si>
    <t xml:space="preserve">COMPLAINS EPIGASTRIC PAIN AND BURNING </t>
  </si>
  <si>
    <t>bP- 120/80 ABD- NO TENDERNESS</t>
  </si>
  <si>
    <t>Known HTN + ? Osteoarthritis</t>
  </si>
  <si>
    <t>REFILL MEDICATION AND DO ABD u/S</t>
  </si>
  <si>
    <t xml:space="preserve">Dysuria of 15 days </t>
  </si>
  <si>
    <t xml:space="preserve">BP-96 / 74 mmHg </t>
  </si>
  <si>
    <t xml:space="preserve">?UTI              </t>
  </si>
  <si>
    <t xml:space="preserve">DCMP + mild pul HTN+ well contrlled HTN </t>
  </si>
  <si>
    <t>LEFT LOWER EXTERIMITY HYPERPIGMENTATION&amp; PURIRITIS</t>
  </si>
  <si>
    <t>PR- 66 RR- 17 BP- 137 / 74 T- 36, LFT- NORMAL</t>
  </si>
  <si>
    <t>RA- LDA + DRY EYE DISEASE</t>
  </si>
  <si>
    <t>ESR, REFILL MEDS &amp; APPOINT HER AFTER 3MONTHS</t>
  </si>
  <si>
    <t>P- RA with Deformity On: MTX 17.5mg Po weekly, Folic acid 5x, prednisolone 10 mg po daily, DICLOFENAC ointment prn</t>
  </si>
  <si>
    <t xml:space="preserve">BP-135 / 97 mmHg </t>
  </si>
  <si>
    <t xml:space="preserve">Bronchial Asthma on medications </t>
  </si>
  <si>
    <t xml:space="preserve">BP-130/80 _x000D_
no other positive finding </t>
  </si>
  <si>
    <t>epigastric burning sensation_x000D_
dry cough on cold weather exposure</t>
  </si>
  <si>
    <t>G/App -well looking_x000D_
V/S - PR=77 RR=16 BP=114 / 66 _x000D_
P/E- unremarcable</t>
  </si>
  <si>
    <t>Ass't- Same + Sever dyspepcia</t>
  </si>
  <si>
    <t>P1-METABOLIC SYNDROME ( HTN, DYSLIPIDEMIA AND CENTRAL OBESITY), P2-STAGE T1 RVI, _x000D_
P3- RADICULOPATHY SECONDARY TO LUMBAR SPODYLOSIS _x000D_
ON HAART ( Recent CD4 count more than 1000)_x000D_
-IMIPRAMINE 25 MG PO DAILY, _x000D_
-EXFORGEHCT (amlodipine/valsartan/hydroclorthiazide) 5mg/160mg/12.5 mg, ASA 81 MG PO DAILY, _x000D_
-ATORVASTATIN 40 MG PO DAILY _x000D_
 _x000D_
Updated Ix -Stool Occult = Posetive Chole=162, TG=112, HDL=32, LDL=107</t>
  </si>
  <si>
    <t>STABLE  109 17 136 / 90 36_x000D_
ECHO- mild concentric LVH with G1 LV diastolic dysfunction EF=60%_x000D_
HGA1C=7.2, CR= 0.48_x000D_
PT=14.9_x000D_
INR=1.19</t>
  </si>
  <si>
    <t>REFILL, MAKE WARFARIN 5MG PO/D_x000D_
APPOINT TO COME WITH HBPM AND SMBG_x000D_
send inr</t>
  </si>
  <si>
    <t>P1-HHD P2-Hypertension P3-known T2DM P4-Massive Bilateral PTE _x000D_
_x000D_
on -Amlodipine 5mg po/d, -Atorvastatin 40mg po/d, - Metformin 500mg po bid, -Glibenclamide 5mg po bid, -Warfarin 2.5 /5 mg alternative day -Enalapril 5MG PO BID_x000D_
_x000D_
 Ix result - INR =1.79 - FBS=125-130</t>
  </si>
  <si>
    <t xml:space="preserve">no cough, no SOB, no edema, no visual [problem, no back pain,  paresthasia, joint mobility good (bilateral knee pain with creptation and clinging sensation), good balance (no tinites, no virtigo), good understanding, cooperstive, no obesity, no stress, no psychosocial distress, good dietary habit, good hygien (nbrush toothn), toileting good, good social interaction. remarks (no breast mass, no vaginal discharge), BP 140/80 mmHg </t>
  </si>
  <si>
    <t>salt restriction, be actiove, min mize coffee, prevention of fall, vegitable anmd fruit diosh, abvoid heavy duty, get adequate sun lightg, continue follow up at BLH</t>
  </si>
  <si>
    <t>hypertension, dyslipidemia, AV block on follow up</t>
  </si>
  <si>
    <t xml:space="preserve">headache and sweating of 1 month    </t>
  </si>
  <si>
    <t xml:space="preserve">BP = 162/102mmgh           </t>
  </si>
  <si>
    <t xml:space="preserve">Hyertention Urgency R/O Emergency </t>
  </si>
  <si>
    <t xml:space="preserve">OFT, ECG, Elect CXR , Abdpelvic U/S   </t>
  </si>
  <si>
    <t>BP-117 / 84 mmHg</t>
  </si>
  <si>
    <t>Known asthmatic ( Beclomethasone is not available) + Rectal prolapse</t>
  </si>
  <si>
    <t>has numbness of left upper exyerimity</t>
  </si>
  <si>
    <t>PR=89/M  BP=148 / 80MMHG</t>
  </si>
  <si>
    <t>Refilladd neurobion 1tab po daily,appont after three months,</t>
  </si>
  <si>
    <t xml:space="preserve">has itching sensation of the face </t>
  </si>
  <si>
    <t>bp 150/90  PR 97</t>
  </si>
  <si>
    <t>HE DID'T TAKE ASA SINCE LAST VISIT</t>
  </si>
  <si>
    <t>PR- 80 RR-17 BP- 130 / 75 T- 36</t>
  </si>
  <si>
    <t xml:space="preserve">WELL CONTROLLED HTN + DVHD+ CHRONIC DVT( Rxed) </t>
  </si>
  <si>
    <t>U/A, OFT, ECG, REFILL MEDS&amp; APPOINT HIM  3 MONTHS</t>
  </si>
  <si>
    <t>bp 140/70 PR 75 FBS 132</t>
  </si>
  <si>
    <t>T2DM + HTN on LSM + LBP 2ndry to ? MTF 500 mg po/day, amlodipine 5mg po day , atrovastatin 20mg po day</t>
  </si>
  <si>
    <t>cough productive of whitish sputum, no SOB, no fever, no chest pain, no drenchin g night sweats, no edema, back pain, paresthasia, good self care, adherent to medication, toiletiong good, good social interaction. remarks (no breast mass, no vaginal discharge))BP 130/70 mmHg</t>
  </si>
  <si>
    <t xml:space="preserve">sleeps well, walking distance good, muscle strength  weak (fatigue0, no emotional chanmge, no memory loss, good judgement </t>
  </si>
  <si>
    <t>get enough fluid, salt restriction, be acvctive, minimize coffee, prev ention of fall, veghitable andb fruit dish,legumes dish, get adequate sun light, abvoid heavy duty</t>
  </si>
  <si>
    <t>STABLE SMBG- FBS- 84,80,107,91,65,116,96,124,112,98,58,93_x000D_
                         - RBS- 181,137,228,143,125,135,186,129,130,140</t>
  </si>
  <si>
    <t>WELL CONTROLED T1DM</t>
  </si>
  <si>
    <t xml:space="preserve">refill and appoint for 3months </t>
  </si>
  <si>
    <t>BP-120/80 _x000D_
no other positive  finding</t>
  </si>
  <si>
    <t xml:space="preserve">IHD + HTN     </t>
  </si>
  <si>
    <t>bp 135 / 82 PR 63</t>
  </si>
  <si>
    <t>P1. HTN ON HCT 25 MG PO DAILY, Enalapril 10 MG PO BID, Amlodipine 5 MG PO DAILY P2. Asthma ON Beclomethasone 2 PUFF BID Salbutamol 6 PUFF PRN P3. DYSLIPIDEMIA ON Atorvastatin 20 mg po day</t>
  </si>
  <si>
    <t>easy fatigability,dizziness &amp; palpitation  of 2 month</t>
  </si>
  <si>
    <t>BP-129 / 67 mmHgh</t>
  </si>
  <si>
    <t xml:space="preserve">Disc prolapse L4-5 +  Euthyroid MNG </t>
  </si>
  <si>
    <t>IHD + HTN on ASA 81mg po daily , amlodipine 2.5 mg po daily, enalapril 10mg po bid, metoprolol 50mg po daily , atrovastatin 40mg po daily</t>
  </si>
  <si>
    <t xml:space="preserve">No new complaint ( but still she has dizziness). She has seen her menses 6 weeks back.  she has 01 abortion at 4 month of GA. </t>
  </si>
  <si>
    <t xml:space="preserve">EGD= normal          _x000D_
         _x000D_
</t>
  </si>
  <si>
    <t>Needs close follow up ( CBC and look for evidences of SLE)_x000D_
Tapper the steroid_x000D_
continue FeSO4 and omeprazole_x000D_
RTC- 1 Week (CBC)</t>
  </si>
  <si>
    <t xml:space="preserve">CAP (Treated) r/o PTB ( CT scan finding) + Anemia of inflammation r/o SLE_x000D_
</t>
  </si>
  <si>
    <t>has right flank pain of a year duration</t>
  </si>
  <si>
    <t>PR=94/M  BP=165 / 74MMHG ,UREA=36,CR=0.8,TOTAL CHOLESTROL=192MG/DL,HDL=23MG/DL,TRIGLYCERIDE=229MG/DL,LDL=121MG/DL</t>
  </si>
  <si>
    <t>Same with suboptimal BP control+Right renal colic 2?+dyslipedemia</t>
  </si>
  <si>
    <t>nifedipine 20mg po bid,enalapril 10mg po bid,Atorvastatin  40 mg po daily,appoint after three months.</t>
  </si>
  <si>
    <t>HTN on Nifedipine 20 mg po BID &amp; Enalapril 5 mg po BID</t>
  </si>
  <si>
    <t xml:space="preserve">no cough, no SOB, no edema, no visual problem (has discharge and sticky on ecvery mornming)back pain, no paresthasia, good self care, adherent to mediocation, toileting (constipation), weak social interaction (walk with stick support trauma related fractiuure obn fixator), FBS 170 mg/dl BP 140/80 mmHg </t>
  </si>
  <si>
    <t xml:space="preserve">sleeps well, walking distance weak, muscle strength weak, no emotional change, no memory loss, good judgement </t>
  </si>
  <si>
    <t>salt restriction, minimize coffee, prevention of fall, vegitable and fruit dish, legumes dish, use only liquid oil, get adequate sun light, foot care (hygien,wear loose shoe, bedcvareful while cutting nails, keep moisturizing legs with vaslin), keep candy in pocket, avoid oillyfatty fopod, avoid fried food, no alcohol</t>
  </si>
  <si>
    <t xml:space="preserve">diabetes, hypertension, dyslipidemioa, </t>
  </si>
  <si>
    <t xml:space="preserve">NO New complaint           </t>
  </si>
  <si>
    <t>BP=111 / 72_x000D_
INR= 1.9</t>
  </si>
  <si>
    <t>PR-69 RR-18 BP- 118 / 63 T- 36, FBS-86-120, INR-3.07,</t>
  </si>
  <si>
    <t>S.CREATIN, HA1C, REFILL MEDS &amp; APPOINT AFTER 3MONTHS</t>
  </si>
  <si>
    <t>P-TYPE 2 DM + HTN with HHD + SUBMASSIVE PTE with Cor pulmonale On : - warfarrin 5mg PO DAILY  - NPH 30/20 IU - ENALAPRIL 5 Mg po BID, - ATEROZ 20 MG PO, - OMEPRAZOLE 20 X1, - LASIX 40MG PO BID, spironolactone 25 mg po daily, meloxicam 15 mg po daily</t>
  </si>
  <si>
    <t>complains back pain more on right side , and right side flank pain</t>
  </si>
  <si>
    <t xml:space="preserve">Bp 130/70  FBS - 143, 134, 139 </t>
  </si>
  <si>
    <t>T2DM + HTN + R/o Urolithiasis</t>
  </si>
  <si>
    <t xml:space="preserve">do abd pelvic ultrasound and lumbosacral xray </t>
  </si>
  <si>
    <t>WORK P ...........</t>
  </si>
  <si>
    <t>bp 134 / 78  PR 88 FBS 150</t>
  </si>
  <si>
    <t xml:space="preserve">complains hand joint pain and stiffness </t>
  </si>
  <si>
    <t>BP- 130/ 90  fbs - 131,,132,107</t>
  </si>
  <si>
    <t>KNOWN T2DM ( good glycemic control)</t>
  </si>
  <si>
    <t>do RF, refill medication</t>
  </si>
  <si>
    <t xml:space="preserve">Good controlled T2 DM + </t>
  </si>
  <si>
    <t xml:space="preserve">Good controlled T2 DM on glibenclimide 5mg daily atrovasatatin 20mg daily  </t>
  </si>
  <si>
    <t>has bilateral knee joint pain of two weeks with numbness of both hands.</t>
  </si>
  <si>
    <t>PR=74/M  BP=143 / 89MMHG</t>
  </si>
  <si>
    <t>Same  as above+?bilateral knee joint osteoarteritis+PN</t>
  </si>
  <si>
    <t>refill,hold losartan ,Enalapril 5mg po bid,do FBS,DO PIHCT,URICACID,RF,BOTH KNEE X-RAY,ADD NEUROBION 1TAB PO DAILY</t>
  </si>
  <si>
    <t>HTN on Amlodipine to 10mg po day , HCT 25 mg po day , losartan 50mg po day(but he is not taking  as he could not afford)</t>
  </si>
  <si>
    <t>bp 112 / 77 PR 95  HbA1c 8.5 %</t>
  </si>
  <si>
    <t>T1DM on NPH 40/20 IU and RI 6/4 IU SC BID</t>
  </si>
  <si>
    <t xml:space="preserve">BP-159 / 85 mmHg, Cr-1.25 </t>
  </si>
  <si>
    <t xml:space="preserve">Uncontrolled HTN + ?AKI </t>
  </si>
  <si>
    <t>T2DM + HTN on NPH 48/36 IU SC BID ,MTF 850 mg po bid, losartn 50mg po daily, Amlodipine 10 mg po/day, HCT 25 mg po/day</t>
  </si>
  <si>
    <t>epigastric area burning type of pain</t>
  </si>
  <si>
    <t>bp 128 / 73 PR 73</t>
  </si>
  <si>
    <t>?HYPERTENTION on LSM</t>
  </si>
  <si>
    <t>headache and neck pain of 1yr_x000D_
she also complains myalgia and arthralgia of same duration_x000D_
otherwise no hx of fever photophobia or loc</t>
  </si>
  <si>
    <t>stable  bp= 100/60</t>
  </si>
  <si>
    <t>cbc, oft , ele, rbs_x000D_
check vit d level</t>
  </si>
  <si>
    <t>no cough,, no SOb, no edema, no visual problem, previous complaints have subsided, good self care, adherent to medication , hypo/hyper tyrodiasm ruled out, cardiac illness ruled out, diabete ruled out,liver diosease ruled out. BP 110/80 mmHg</t>
  </si>
  <si>
    <t>sleeps well, walkin distance good, muscle strength good, no emotional; change, no memory loss,good judgement</t>
  </si>
  <si>
    <t>salt restriction, be acvtive, minimize coffee, prevention of fall,, vegitable and fruit dish, legum es dish, , use only liquiod oil, get adequate sun light, get enough rest, get adequte fluid , get a cup of milk daily</t>
  </si>
  <si>
    <t xml:space="preserve">hypertension, chronic fatugue syndrome </t>
  </si>
  <si>
    <t>PR=91/M  BP=153 / 77MMHG,FBS=78MG/DL</t>
  </si>
  <si>
    <t>refill,add paracetamol 1gm po PRN,advised on life style modifications.</t>
  </si>
  <si>
    <t>BP=133 / 78_x000D_
PR= 90, HbA1C= 8</t>
  </si>
  <si>
    <t>KNOWN T2-DM + HTN_x000D_
Amlodipine 10 mg po daily, MTF 1gm po BID, ateroz 20 mg po/d</t>
  </si>
  <si>
    <t>has  burning sensation of lower leg</t>
  </si>
  <si>
    <t>bp 125 / 69 PR 78  FBS  125 ,148  HBPM 120/76 , 120/80</t>
  </si>
  <si>
    <t>well bp + glycemic control  + PN</t>
  </si>
  <si>
    <t>Known T2DM + HTN on metformin 500 mg po BID, enalapril 10 mg po BID amlodipine 10 mg po/d and neurobin 1 tab po/d</t>
  </si>
  <si>
    <t>PR- 86 RR- 18 BP- 118 / 87 T-36, RESP- CLAR&amp; RESONANCE, CVS-S1,S2 WELL HEARD NO M/G, MSS- LEFT LEG G-2 PITTING EDEMA</t>
  </si>
  <si>
    <t>PROVOKED PTE( IMPROVING)</t>
  </si>
  <si>
    <t>CONTINUE THE MGT &amp; APPOINT HIM AFTER 3MONTHS</t>
  </si>
  <si>
    <t xml:space="preserve">Acute Segmental PTE with PROVOKED Proximal and Distal Lt Leg DVT + Post Pyeloplasty, </t>
  </si>
  <si>
    <t>no cough, no SOB, no edema, no visual problem, no back pain, no paresthasioa, joint mobility good, good balance, good understanding,cooperaticve, good self care, adherent to medication, toileting good , good social interaction. remarks (no BPH symptoms)FBS 140 mg/dl BP 110/70 mmHg</t>
  </si>
  <si>
    <t xml:space="preserve">sleeps well, walking distance good, muscle strength good, no emotional change, no mmory loss, good judghement </t>
  </si>
  <si>
    <t>salt restriction, be active, mini ize coffee, prevenmtion of fall, vegitable and fruit dish, legumes dish, get adequate sun light, foot care (hygien, weear loose shoe, becareful while cutting nail, keep moisturizing legs with vaslin), keep canmdy in pockets, avoid oillyfaty food, avoid fried food, no alcohol</t>
  </si>
  <si>
    <t>diabetes , radiculopathjy,</t>
  </si>
  <si>
    <t>stable 93 18 145 / 84 36_x000D_
hga1c 5.2,  cr-1.6 k+=5.2 na+= 141</t>
  </si>
  <si>
    <t>Known HTN + STEMI(anteroseptal infarction)</t>
  </si>
  <si>
    <t>Enalapril 5mg po bid, Metoprolol 25 mg Po daily, ASA 81mg po daily, Atorvastatin 80mg po daily, Clopidogrel 75mg po daily, Amlodipine 10mg po daily</t>
  </si>
  <si>
    <t xml:space="preserve"> Known HTN + Hypertensive Urgency (C) + ACS-STEMI(anteroseptal infarction)</t>
  </si>
  <si>
    <t>bp 126 / 81 PR 75   HBPM 118/87 141/86  FBS 125,127,130,140</t>
  </si>
  <si>
    <t>PR=84/M  BP=142 / 101MMHG</t>
  </si>
  <si>
    <t>refill,Amlodipine 5mg po  daily,add paracetamol 1gm po prn</t>
  </si>
  <si>
    <t>HTN on Enalapril 10 mg po Bid, HCT 25 mg po/d, P2=PN on AMT 25 mg d, meloxicam 15 mg po/day ,Multivitamine and minerals 1tab po daily</t>
  </si>
  <si>
    <t xml:space="preserve">Refill &amp; the medications </t>
  </si>
  <si>
    <t>cough is decreasing</t>
  </si>
  <si>
    <t>G/App- well looking _x000D_
V/S - PR=93 PR=18 BP=152/91</t>
  </si>
  <si>
    <t>Ass;t - disseminated TB to lung and pleura + Uncontrolled HTN + Old hemorrhagic stroke</t>
  </si>
  <si>
    <t>Plan- continue anti-Tb_x000D_
  - continue medications</t>
  </si>
  <si>
    <t xml:space="preserve">P1- 6th week post extubation _x000D_
P2- Admited for Acute sub-massive PE_x000D_
P3- disseminated TB to lung and pleura+HAP(completed tx)  _x000D_
P4- known HTN_x000D_
P5 -Known Asthmatic _x000D_
P6 - old hemorrhagic stroke_x000D_
 On Anti -TB 4 wks_x000D_
   Amlodipin 10mg/day_x000D_
   hydrochlortiazide 25mg/day_x000D_
   phenytoin 100mg po TID_x000D_
   _x000D_
    </t>
  </si>
  <si>
    <t xml:space="preserve">COMPLAINS EPIGASTRIC BURNING PAIN </t>
  </si>
  <si>
    <t xml:space="preserve">BP-115/70  NO OTHER NEW FINDING </t>
  </si>
  <si>
    <t>HTNSIVE+ HCC (CT SCAN ) + DYSPEPSIA 2RY</t>
  </si>
  <si>
    <t xml:space="preserve">ADD MULTIVIT AND PANTOPRAZOLE 20MG DAILY FOR 3 WEEKS </t>
  </si>
  <si>
    <t xml:space="preserve">HTNSIVE+ HCC (CT SCAN ) + DYSPEPSIA 2RY ON ENALAPRIL 5MG PO BID </t>
  </si>
  <si>
    <t>PR=73/M  BP=120 / 77MMHG</t>
  </si>
  <si>
    <t>stable bp= 140/70_x000D_
cr- 2.1,   eGFR(CKD EPI)= 31.2ML/MIN/1.73M2</t>
  </si>
  <si>
    <t>Fair glycemic control + stage 3b CKD</t>
  </si>
  <si>
    <t>Refill and appoint to come with rft</t>
  </si>
  <si>
    <t xml:space="preserve">T2DM + HTN + CKD 2ry ?DN HgA1c (7.2% 3months) on -Metformin 500mg po bid -Methyl dopa 250mg po bid -Lasix 20mg po/day, -Losarthan 25mg po/fday </t>
  </si>
  <si>
    <t>bp 123 / 63 PR 88</t>
  </si>
  <si>
    <t>P=HTN with HHD + DVHD (Severe AS, mild AR, mild MR) on Amlodipine 5 mg  Atenolol 25 mg/ d, Furosemide 20 mg/d</t>
  </si>
  <si>
    <t xml:space="preserve">no cough, no SOB, no edema, no visual problem , back pain, paresthasia, no weakness but hAs right arm delayed response , joint mobility good, good balance (but has assynmetric res[ponse of body movement (poor prioopeioception), good understanmding, cooperative, no obesity, no stress, no psychosocial distress, good habit,good hygien (brush tooth), adherent to medication,toileting (squating problem stiffed joints), no social interaction (onl indoor activitioes), no breast mass, no vaginal discharghe)BP 130/80 mmHg </t>
  </si>
  <si>
    <t>salt restriction, be active , minimize coffee, prevention of fall (walk with stick support), vegitable and gfruit dish, legumes dish,, get adequate su light, home physiotheraphy (reachiong exercise from sitting , texer ball kick for muscl;e strength anmd joint stability,squeeze tenius ball;with hands)</t>
  </si>
  <si>
    <t xml:space="preserve">hypertension, old stroke </t>
  </si>
  <si>
    <t>spinal LUMBAR DEGENERATIVE SPONDYLOSIS</t>
  </si>
  <si>
    <t xml:space="preserve">bp  101 / 62 PR 97 </t>
  </si>
  <si>
    <t>P1=DVHD P2=PN on Furosemide 40mg/day, Spironolactone 25 mg/day and Amitriptyline 25 mg/day</t>
  </si>
  <si>
    <t>PR=87/M  BP=151 / 62MMHG,VITAMINE D=29.6NG/ML,UREA=20MG/DL,CR=0.63MG/DL</t>
  </si>
  <si>
    <t>refill,enalapril 10/5mg po daily,,appoint after three months.</t>
  </si>
  <si>
    <t xml:space="preserve">Patient doesnt come for evaluation </t>
  </si>
  <si>
    <t>Ass't - HCV Quantitative is not detected</t>
  </si>
  <si>
    <t>Plan- Reasure the patient</t>
  </si>
  <si>
    <t xml:space="preserve">P- Acute hepatitis sec to viral hepatitis (HCV) Hep C antibody= Positive _x000D_
MRCP= Unremarkable_x000D_
HCV  Quantitative - Not detected </t>
  </si>
  <si>
    <t>stable   PR-67 RR-17 BP-130 / 74 T-36</t>
  </si>
  <si>
    <t xml:space="preserve">HD WITH mild MR +  known hypertensive_x000D_
</t>
  </si>
  <si>
    <t>REFILL AND APPOINT FOR 2MONTHS</t>
  </si>
  <si>
    <t xml:space="preserve">CHF(PRESERVED EJECTION FRACTION) 2RY TO IHD WITH mild MR +  known hypertensive_x000D_
_x000D_
on- ASA 81 MG PO/d -amlodipine 10MG PO/d -ENALAPRIL 5MG PO/d -metoprolol 25mg po daily Atorvastatin 40 MG PO /d -LASIX 40mg po daily, </t>
  </si>
  <si>
    <t xml:space="preserve">BP-138 / 67 mmHg (130-139/70-82 mmHg) </t>
  </si>
  <si>
    <t>HTN + ISCHEMIC STROKE +? PN Amlodipine 10 mg PO D , ASA 81MG PO D AND ATROVASATIN 20 mg po D ,AMT - 25 MGPO/D</t>
  </si>
  <si>
    <t xml:space="preserve">HAS LEFT FLANK PAIN OF FIVE DAYS </t>
  </si>
  <si>
    <t>PR=93/M  BP=131 / 70MMHG</t>
  </si>
  <si>
    <t>SAME AS ABOVE+?LEFT RENAL COLIC 2?</t>
  </si>
  <si>
    <t>no cough, no SOB, no edema, no visual problem, no back pain, no patresthasioa, joint mobility good, no balance, good understandin g,cooperative, no obesity, no stress, no psychosocial distress, good dietary habnit, good hygien 9brush tooth), adherent to medication, toileting  good, good social interaction. remarks (no BPH symptoms)</t>
  </si>
  <si>
    <t>sleeps well, walking distance good, muscle strength good, no emotional change, no memory loss but forgtfuilness, good judgement</t>
  </si>
  <si>
    <t>salt restriction, be acvtive,minimize coffee, veghitable and fruit dish, legumes dish, get adequate sun light, use only liqiod oil,avoid fattyoilly food, abvoid fried food,no alcohol</t>
  </si>
  <si>
    <t>RVI on HAART, IHD</t>
  </si>
  <si>
    <t xml:space="preserve">BP- 130/90 FBs 120 </t>
  </si>
  <si>
    <t xml:space="preserve">RA + Prediabetes </t>
  </si>
  <si>
    <t xml:space="preserve">start on methotrexate 5mg once weekly , folic acid 5m daily </t>
  </si>
  <si>
    <t xml:space="preserve">rheumatoid arthrithis </t>
  </si>
  <si>
    <t>has itching sensation of body</t>
  </si>
  <si>
    <t>bp 136 / 85  PR 93  FBS 114-154</t>
  </si>
  <si>
    <t>well bp + ? newly type 2 dm</t>
  </si>
  <si>
    <t>HTN + Mild fatty liver on medication</t>
  </si>
  <si>
    <t>no cough,no SOb, no edema, no visual problem to be evaluted, no back pain, no paresthasia, ghood self care (has decreased addioction)adherent to medication, toileting good, good hygien 9brush tooth), good dietary habit, good social interaction. remarks (no BPH symptoms), FBS 250 mg/dl BP . addiction (want to be addiction free reasion has no chidren 3 oldest 30 yrs old anmd doesn't wanmt to motivate them , dioesn't wamt to be a bad model, motivation (health imptrovement, economixc advantage)</t>
  </si>
  <si>
    <t xml:space="preserve">sleeps well, walking diostance good, muscle strength good, no emotional change, no memory loss, good judgement </t>
  </si>
  <si>
    <t>salt restriction, be active, minim ize coffee, prevention of fall, vegitable and fruit dish, legumes dish, iuse only liquid oil, get adequate sun light, minimize caddiction, foot care (hygien, wear loose shoe, bec areful while cutting nail, keep moisturing legs with vaslin), keep candy in pockrys</t>
  </si>
  <si>
    <t>diabetes, dtyslipuidemia</t>
  </si>
  <si>
    <t>BP- 170/90 no other positive finding</t>
  </si>
  <si>
    <t>nifedipine 20mg stat  and repeat bp after 30mins and do ECG , rft</t>
  </si>
  <si>
    <t xml:space="preserve">BP-142 / 101 mmHg </t>
  </si>
  <si>
    <t>HTN ON HCT 25 MG PO DAILY,METOPROLOL 25 MG PO DAILY,AMLODIPINE 5 MG PO DAILY,ENALAPRIL 5 MG PO BID</t>
  </si>
  <si>
    <t>had one seizure attack once</t>
  </si>
  <si>
    <t>sodium valporate250/ 500 mg po BID,appoint after a month.</t>
  </si>
  <si>
    <t>p1 seizure d/o on sodium valproate 500mg po daily</t>
  </si>
  <si>
    <t>sodium valporate250/ 500 mg po BID,appoint after 3 months.</t>
  </si>
  <si>
    <t xml:space="preserve">BP- 139/80 FBS - 137, 130, 127 </t>
  </si>
  <si>
    <t>NYHA CLASS 4 STAGE C CHF 2ry to ?HHD +  AKI ON CKD 2RY to diabetic nephropathy + Known Diabetic + Known HTN +lower jaw mass (peripheral giant cell granuloma)</t>
  </si>
  <si>
    <t>P1- NYHA CLASS 4 STAGE C CHF 2ry to ?HHD P2- AKI ON CKD 2RY to diabetic nephropathy P3- Known Diabetic P4- Known HTN P5-lower jaw mass (peripheral giant cell granuloma) current medications : Lasix 40mg po bid - atorvastatin 20mg po/d -frusemide 80mg po bid amlodipine 10mg po/d - has follow up at ENT side eGFR - 10</t>
  </si>
  <si>
    <t>came again for lack of medication</t>
  </si>
  <si>
    <t>PR=84/M BP=142 / 101MMHG</t>
  </si>
  <si>
    <t>meloxicum 15mg po daily for three months.</t>
  </si>
  <si>
    <t>Problem List_x000D_
HTN on Enalapril 10 mg po Bid, HCT 25 mg po/d, P2=PN on AMT 25 mg d, meloxicam 15 mg po/day ,Multivitamine and minerals 1tab po daily</t>
  </si>
  <si>
    <t xml:space="preserve">STABLE_x000D_
ABD US- coarse liver + mild splenomegaly </t>
  </si>
  <si>
    <t>cirrhosis 2to 2ry billiry cirrhosis</t>
  </si>
  <si>
    <t xml:space="preserve">SPIRONOLACTONE 50MG PO/D, LASIX 20MG/D, PROPRANOLOL 40MG PO/D_x000D_
</t>
  </si>
  <si>
    <t>cirrhosis 2to 2ry billiry cirrhosis on propranolol 40mg po bid -post-surgery (common bile duct exploration and hepaticojejunostomy was done for the indication choledocholithiasis with liver cirrhosis and portal venin and splenic vein thrombosis with ascites</t>
  </si>
  <si>
    <t xml:space="preserve">T2DM on NPH 26/20 IU SC BID Metformin 500 mg po/bid &amp; Atrovastatine 20 mg po/d </t>
  </si>
  <si>
    <t xml:space="preserve">FBS =  300mg/dl </t>
  </si>
  <si>
    <t>PR=76/M, BP=141 / 83MMHG,FBS=117MG/DL</t>
  </si>
  <si>
    <t>MIXTARD 34/22IU,MTF 500MG PO DAILY,DO HGA1C,APPOINT AFTER THREE MONTHS.</t>
  </si>
  <si>
    <t>T2DM on Mixtard on 36/22 but she is taking 34/22 , MTF 500 mg po day</t>
  </si>
  <si>
    <t xml:space="preserve">BP-140 / 86 mmHg &amp; Vitamin D-10.72 </t>
  </si>
  <si>
    <t xml:space="preserve">Add Vitamin D </t>
  </si>
  <si>
    <t xml:space="preserve">BP - 120/ 70  tsh 0.028 free t3 16.9 _x000D_
 no other positive finding </t>
  </si>
  <si>
    <t>PR=87/M  BP=127 / 78MMHG,FBS=127MG/DL</t>
  </si>
  <si>
    <t>SAME AS ABOVE WITH GOOD CONTROL</t>
  </si>
  <si>
    <t>TIIDM on MTF 1.5 gm/1gm,Glibinclamide 5 mg po bid 2. HTN on Enalapril 10 mg BID,Amlodipine 5mg po daily</t>
  </si>
  <si>
    <t xml:space="preserve">no complaint , referred for ECG </t>
  </si>
  <si>
    <t xml:space="preserve">BP-170/80 no other positive findingt </t>
  </si>
  <si>
    <t xml:space="preserve">1st TRM PX + HTN </t>
  </si>
  <si>
    <t xml:space="preserve">do ECG      </t>
  </si>
  <si>
    <t>PR=89/M BP= 137 / 82MMHGSERUM VITAMINE D=9.566NG/ML,UREA=10,CR=0.6,RF=NEGATIVE,FBS=140MG/DL</t>
  </si>
  <si>
    <t>Same as above with good glycemic control+vitamine D deficiency</t>
  </si>
  <si>
    <t>refill,do hga1c,vitamine D 50000 IU WEEKLY FOR TWO MONTHS</t>
  </si>
  <si>
    <t>T2DM on NPH 24/12 IU SC BID,Atorvastatin 20 mg po daily</t>
  </si>
  <si>
    <t xml:space="preserve">complains uethral discharge </t>
  </si>
  <si>
    <t xml:space="preserve">BP- 150/100 _x000D_
no other positive finding </t>
  </si>
  <si>
    <t>IHD+ HTN+ STI 2ry to ?</t>
  </si>
  <si>
    <t xml:space="preserve">do vdrl urine analysis and refill medications </t>
  </si>
  <si>
    <t>C4/5 level posterior disc osteopyte. causing spinal canal stenosis + LBP ON FOLLOW UP AT NEUROSURGERY</t>
  </si>
  <si>
    <t>came again for prescription of cholestrol</t>
  </si>
  <si>
    <t>PR=83/M  BP=156 / 71MMHG</t>
  </si>
  <si>
    <t>Atorvastatin 20mg po daily</t>
  </si>
  <si>
    <t>HTN on amlodipine 10mg po day and HCT 25 mg po daily , atrovastatin 20mg po day</t>
  </si>
  <si>
    <t xml:space="preserve">BP-     FBS 105, 75 , </t>
  </si>
  <si>
    <t xml:space="preserve">reorder dapagliploflozin </t>
  </si>
  <si>
    <t>P- NYHA Class III HFrEF 2 IDCMP(EF-25%) + PERICARDIAL EFFUSION + HTN On : lasix 20 mg po daily, spironolactone 25 mg po daily, ASA 81 mg po daily, Enalpril 5mg po daily, Atrovastain 40 mg po daily, dapagliflosin 10mg po daily, metoprolol 12.5 mg po/day</t>
  </si>
  <si>
    <t>PR=106/M  BP=125 / 78MMHG,FBS=139MG/DL,TOTAL CHOLESTROL=124MG/DL,TRIGLYCERIDE=73MG/DL,HDL=47MG/DL,LDL=62MG/DL,POTASSIUM=4.8,SODIUM=1.38,UREA=34MG/DL</t>
  </si>
  <si>
    <t>HTN + sever pul HTN 2 to chronic PE</t>
  </si>
  <si>
    <t xml:space="preserve">BP-- 115/68- 128/78_x000D_
PR---66_x000D_
BMI---27.6 </t>
  </si>
  <si>
    <t xml:space="preserve">controlled HTN + BPH </t>
  </si>
  <si>
    <t>HTN ( 5 yr ) ON NIFEDIPINE 20 MG PO daily, ENALAPRIL 10 MG PO BID , P2= BPH on follow up at SRC</t>
  </si>
  <si>
    <t>resting tremor associated with tingling pain over the tip of fingers ( lower extremity]  for the last three months</t>
  </si>
  <si>
    <t xml:space="preserve">BP: 159 / 105     PR: 88_x000D_
FBS: 206, 190   </t>
  </si>
  <si>
    <t xml:space="preserve">Poor glycemic and bp control + ? Essential treomr +? PN </t>
  </si>
  <si>
    <t>cbc, OFT, s/e, u/a</t>
  </si>
  <si>
    <t xml:space="preserve">p1: DM on NPH 38/30 IU BID, MTF 500mg po daily _x000D_
P2: HTN amlodipine 5mg po daily </t>
  </si>
  <si>
    <t>no wheezing is seen]_x000D_
respiratory rate is in normal range_x000D_
bp in average was 130/85 for the past 2 months</t>
  </si>
  <si>
    <t>asthma + hypertension</t>
  </si>
  <si>
    <t xml:space="preserve">continue follow up_x000D_
continue medications_x000D_
</t>
  </si>
  <si>
    <t>asthma_x000D_
hypertension</t>
  </si>
  <si>
    <t xml:space="preserve">presented with complain of right eye size decrease for the past  10 days following meningitis episode  _x000D_
she was having blurring of vision on onset of pain but currently she has only pain and small eye size </t>
  </si>
  <si>
    <t xml:space="preserve">BP---109 /87_x000D_
PR---98 </t>
  </si>
  <si>
    <t xml:space="preserve">treated Pyogenic Meningitis </t>
  </si>
  <si>
    <t xml:space="preserve">link to optha </t>
  </si>
  <si>
    <t>Partially treated Pyogenic Meningitis + UTI_x000D_
 was admitted at ward and discharged with with improvement 1 wk back</t>
  </si>
  <si>
    <t>V/S - stable _x000D_
INR- 0.83(0.9 - 1.2)</t>
  </si>
  <si>
    <t>Acute RT LEG Proximal Provoked DVT</t>
  </si>
  <si>
    <t xml:space="preserve">warfarin 5 mg /7.5 mg po alternative days </t>
  </si>
  <si>
    <t xml:space="preserve">FBS-93-164 mg/dl </t>
  </si>
  <si>
    <t>T2DM NPH=14/10 IU SC BID AM/PM , MTF 500 mg po bid</t>
  </si>
  <si>
    <t>T2DM + HTN + LBP with Radiculopathy + Vitamin D Deficiency</t>
  </si>
  <si>
    <t>worsening of joint pain and swelling on multiple joint areas more on the wrist joint</t>
  </si>
  <si>
    <t>stable._x000D_
esr= 30</t>
  </si>
  <si>
    <t>B.Asthma + HTN + RA+ DAS28 6.27 (high disease activity)</t>
  </si>
  <si>
    <t>prednisone 40mg po/d for 2weeks, 20mg po/d 2wks then 10mg for 1wk and 5mg po/d then after _x000D_
refill other meds</t>
  </si>
  <si>
    <t>B.Asthma + HTN + RA_x000D_
 ON Beclomethasone 1 puff BID Salbutamol 2 puff pRN Prednisone 5 mg po / daily , MTX 12.5MG PO/weekly , FOLIC ACID</t>
  </si>
  <si>
    <t xml:space="preserve">BP-146 / 93 mmHg </t>
  </si>
  <si>
    <t>P=HTN with HHD  on Spironolactone 25 mg po/d, Lasix 40 mg po/d, Enalapril 10 mg po BID,AMLODPINE 5 MG PO/D and Aspirin 81 mg po per day</t>
  </si>
  <si>
    <t xml:space="preserve">no cough,sob, swelling subsided </t>
  </si>
  <si>
    <t>BP= 95/67, PR=84, regular_x000D_
CVS= S1 &amp; S2 Heard No G or M_x000D_
 MSS= no edema Edema _x000D_
ECHO on 17/1/24= Severely depressed LV systolic function [LVEF=30%] , Mild TR V max=3.1m/s; Mild Pulmonary HTN,PASP=55mmhg</t>
  </si>
  <si>
    <t>stage II HTN + HFrEF 2 to ? HHD to r/o Cor pulmonale 2 to PHTN 2 to ?</t>
  </si>
  <si>
    <t xml:space="preserve">refil medication, see after 2wk </t>
  </si>
  <si>
    <t xml:space="preserve">CAP on Rx + stage II HTN + HFrEF 2 to ? HHD to r/o Corpulmonale 2 to PHTN 2 to ? + ? Pulmonary edema _x000D_
 frusemide 20 mg po/bid _x000D_
enalapril 2.5 mg po/bid_x000D_
metoprolol 12.5 mg po/day_x000D_
spironolactone  12.5 mg po/day _x000D_
Dapagliflozin 10mg po/day _x000D_
</t>
  </si>
  <si>
    <t xml:space="preserve">Bp- 153/93 mm Hg </t>
  </si>
  <si>
    <t>DM(Uncontrolled)+HTN(uncontrolled) + R/O DM NEPHROPATHY +  HPOGLYCEMIA UNAWARNESS</t>
  </si>
  <si>
    <t xml:space="preserve">update RFT </t>
  </si>
  <si>
    <t xml:space="preserve">difficult;ty to move her neck and chest wall pain </t>
  </si>
  <si>
    <t>post total thyroidectomy hypothyroism + hypocalcemia + LT knee chondrcytoma</t>
  </si>
  <si>
    <t xml:space="preserve">send anterior chest us, chest x-ray, refill indometacin </t>
  </si>
  <si>
    <t>post total thyroidectomy hypothyroism ad hypocalcemia on levothyroxin 150 micro and calcum i1 tab bid TSH 17 ( 3N)</t>
  </si>
  <si>
    <t>tender swelling over the right wrist</t>
  </si>
  <si>
    <t>rheumatoid arthrithis</t>
  </si>
  <si>
    <t>continue meication_x000D_
send liver function test and cbc in 2 months appointment.</t>
  </si>
  <si>
    <t xml:space="preserve">no cmoplaint </t>
  </si>
  <si>
    <t xml:space="preserve">no ft of cld </t>
  </si>
  <si>
    <t xml:space="preserve">chroni HBV ( no Rx indication ) VL was 31 iu/ ml </t>
  </si>
  <si>
    <t xml:space="preserve">update us _x000D_
cbcb and liv enzymes </t>
  </si>
  <si>
    <t>complains riht lower lomb pain awhich is tingling sensation and later involve the contralateral side. she also has back and neck pain with restriction of angle of movement.</t>
  </si>
  <si>
    <t>right lower lib power is 4+/5 and exaggurated deep tendon reflex. plantar is down going.</t>
  </si>
  <si>
    <t>?cervical/lumbosacral degenerative spodylosis + essential tremor</t>
  </si>
  <si>
    <t>imaging and continue mediction</t>
  </si>
  <si>
    <t>KNOWN HTN ENALAPRIL 10/5 MG PO BID + PN+essentioal tremor ON NEUROBION 1 TAB PO DAILY , GABAPENTIN 300 MG PO BID , PROPRANOLOL 10 MG PO DAILY</t>
  </si>
  <si>
    <t xml:space="preserve">yellowish discoloration </t>
  </si>
  <si>
    <t>?Chronic Viral Hepatitis (HBV)</t>
  </si>
  <si>
    <t xml:space="preserve">SHE HAD 2- EPSOIDE OF GTC SEIZURE </t>
  </si>
  <si>
    <t xml:space="preserve">PR- 87 RR-= 17 BP- 115 / 84 T- 36,  </t>
  </si>
  <si>
    <t>SUBOPTHMAL CONTROL GTC</t>
  </si>
  <si>
    <t>CBC, LFT, ESCALATE VALPROATE 200 MG PO BID, APPOINT HER AFTER 3 MOS&amp; 2 WEEKS</t>
  </si>
  <si>
    <t xml:space="preserve">refill calcium carbonate </t>
  </si>
  <si>
    <t xml:space="preserve">Bp - 107/75 mm Hg </t>
  </si>
  <si>
    <t xml:space="preserve">descalate prednisone </t>
  </si>
  <si>
    <t xml:space="preserve">intermitant ruq pain </t>
  </si>
  <si>
    <t xml:space="preserve">no per stigmata of CLD </t>
  </si>
  <si>
    <t xml:space="preserve">same woth good adherance </t>
  </si>
  <si>
    <t xml:space="preserve">refill see her after 3 mo </t>
  </si>
  <si>
    <t xml:space="preserve">chronic HBV on RX had elevated VL and elevated ALT </t>
  </si>
  <si>
    <t>free t4 1.5_x000D_
free t3 4.76_x000D_
tsh 0.243</t>
  </si>
  <si>
    <t>hyper thyrordism_x000D_
diabetes mellitus</t>
  </si>
  <si>
    <t xml:space="preserve">continue follow up _x000D_
_x000D_
</t>
  </si>
  <si>
    <t>hyperthyrordism_x000D_
diabetes mellitus</t>
  </si>
  <si>
    <t>MRI Bilateral and symmetrical basal ganglia lesions ? hypoxic Ischemic in origin, ? Neurodegenerative changes</t>
  </si>
  <si>
    <t>Epilepsy(controlled)</t>
  </si>
  <si>
    <t>deescalate phenobarbital to 50 mg po per day_x000D_
RTC 4/12</t>
  </si>
  <si>
    <t xml:space="preserve">P- Epilepsy on phenobarbital 100mg po /day_x000D_
has no seizure episode for the last 2 years _x000D_
</t>
  </si>
  <si>
    <t>stable=  HBPM- 160/67, 155/74, 157/80, 155/64_x000D_
              SMBG= 110,130,141,159,138,190,186,169,195,145,190</t>
  </si>
  <si>
    <t xml:space="preserve">make NPH 24/18, Carvedilol 12.5 mg po/d_x000D_
refill the rest </t>
  </si>
  <si>
    <t>P - Dm + Htn(uncontrolled )with HHD _x000D_
_x000D_
on-NPH-22/16 IU SC BID Dapagliflozin 10mg po/day Atroz-40mg po/day Amlodipine 10mg po/day Enalapril 10mg po bid carvedilol 6.25 mg po bid lasix 40mg po/day</t>
  </si>
  <si>
    <t xml:space="preserve">Hypertensive emergency +AKI </t>
  </si>
  <si>
    <t xml:space="preserve">he has no new </t>
  </si>
  <si>
    <t xml:space="preserve">Bp- 127/67 </t>
  </si>
  <si>
    <t>P- DM + Htn (controlled) OA</t>
  </si>
  <si>
    <t xml:space="preserve">Atovastatin 20 mg po daily </t>
  </si>
  <si>
    <t xml:space="preserve">he claims he had 2 episodes of ABM </t>
  </si>
  <si>
    <t xml:space="preserve">BP_132 / 81 mmHg </t>
  </si>
  <si>
    <t>HTN + Seizure Disorder; on Nifedipine 20 mg po bid, Enalapril 10 mg po bid Phenytoin 100mg po bid</t>
  </si>
  <si>
    <t>stable _x000D_
ECHO=NORMAL,HRCT=Right middle lobar bronchus stenosis likely post inflammatory right middle lobe and right lower lobe anterior basal segment fibrosis and traction bronchiectasis likely scar, bronchial thcknining of dilated air ways with adjacent GGO and mucoid impaction superimposed brochopneumonia, mildly inlaged mediastanal LN-Likley reactive</t>
  </si>
  <si>
    <t xml:space="preserve">Bronchiectasis </t>
  </si>
  <si>
    <t>add mucolytics</t>
  </si>
  <si>
    <t xml:space="preserve">KNOWN CHRONIC BONCHITIS + Bronchiectasis </t>
  </si>
  <si>
    <t>hemiparesuis</t>
  </si>
  <si>
    <t>hypertension_x000D_
pontine haemmorage_x000D_
diabetes mellius</t>
  </si>
  <si>
    <t>send electrolyte, renal function test</t>
  </si>
  <si>
    <t xml:space="preserve">BP-----110 /71_x000D_
PR---86_x000D_
chest x-ray--- Right LLL linear dense peripheral opacities seen , RLL sub segmental atelectasis _x000D_
Chest ct----- left lingual pneumonia_x000D_
urne LAM---- Negative </t>
  </si>
  <si>
    <t xml:space="preserve">Known RVI on HAART + pneumonia( treated ) </t>
  </si>
  <si>
    <t>appoint after 10 days,for control us if symptom persist</t>
  </si>
  <si>
    <t xml:space="preserve">KNOWN RVI ON HAART+ ? CAP WITH ? PUL TBC_x000D_
cefixime 400 mg po/day_x000D_
Azithromycin 500 mg po/day  completed 1 day back </t>
  </si>
  <si>
    <t xml:space="preserve">Refill &amp; link to opthalmology </t>
  </si>
  <si>
    <t>P=TIDM on NPH 14/6 IU SC AM/PM, RI 6/4 IU SC AM/PM</t>
  </si>
  <si>
    <t xml:space="preserve">diarrhea of 1 week duration </t>
  </si>
  <si>
    <t xml:space="preserve">NYHA CLASS2 HF 2?+ AFIB+Thyrotoxicosis+ HTn(controlled) + Therapeutic INR + ? Enteritis </t>
  </si>
  <si>
    <t xml:space="preserve">cbc, Stool _x000D_
ORS per loose stool </t>
  </si>
  <si>
    <t xml:space="preserve">epigastric pain and abd distension _x000D_
he has body itching _x000D_
has yellowish dc of eyey _x000D_
has vomiting of ingested matter but no blood in it </t>
  </si>
  <si>
    <t xml:space="preserve">BP 122/ 77 _x000D_
ictric scelra _x000D_
right basal dec entry_x000D_
has ascitis _x000D_
cotpp </t>
  </si>
  <si>
    <t xml:space="preserve">same r/o varrices </t>
  </si>
  <si>
    <t xml:space="preserve">cont tenofovir 300 mg po d_x000D_
LAsix 60 mg po od_x000D_
spirolactone 150 mg po od_x000D_
pantho and livoline forete _x000D_
do UGI endoscopy </t>
  </si>
  <si>
    <t xml:space="preserve">Dec Cihrossis sec to chronic HBV </t>
  </si>
  <si>
    <t>WORSENING OF BILATERAL  CLAUDICATION, TREMOR W/C GET WORSENING DURING ACTIVITIES._x000D_
THE LAST EPSOIDE OF SEIZURE WAS A YR BACK.</t>
  </si>
  <si>
    <t xml:space="preserve">PR- 60 RR- 18 BP- 163 / 61 T- 36, CNC- HE HAS BILATERAL UPPER EXTERMITIS TREMOR OF BOTH RESTING &amp; ACTIVITIE, NO SIGHN OF PARKINSONISM </t>
  </si>
  <si>
    <t>ESSENTIAL TREMORE+  SUBOPTHMAL CONTROL HTN+ SEZURE DISORDER</t>
  </si>
  <si>
    <t>TFT, ELECTROLYTE, OFT, GABAPENTIN 100 MG PO TID, ESCALATE ENALAPRIL 10 MG PO BID, CONTINU &amp; OTHER MGT</t>
  </si>
  <si>
    <t xml:space="preserve">P- HTN ,Permanent Pacemaker, SEIZURE DISORDER, DYSLIPIDEMIA + PAD with PN + BPH ON VALPROIC ACID 500 mg PO BID, ASA 81 mg PO DAILY, ATORVASTATIN 20 mg PO DAILY AND ENALAPRIL 5MG PO BID _x000D_
</t>
  </si>
  <si>
    <t>fasting blood sugar average for the past 2 months is 115 mg/dl.</t>
  </si>
  <si>
    <t>diabetes _x000D_
osteoporosis</t>
  </si>
  <si>
    <t>stable  V/S - stable</t>
  </si>
  <si>
    <t>Lt lower lobe nodule</t>
  </si>
  <si>
    <t xml:space="preserve">send follow-up  CT_x000D_
appoint after 6months </t>
  </si>
  <si>
    <t>Calcified Nodule ? Granuloma in the Lt lower lobe of the lung 2 to ?</t>
  </si>
  <si>
    <t>fasting blood sugar on average was 122 mg/dl</t>
  </si>
  <si>
    <t>diabetes+hypertension</t>
  </si>
  <si>
    <t xml:space="preserve">Bp - 129/70 _x000D_
FBS - 250 mg /dl _x000D_
HgAc -  9.5 </t>
  </si>
  <si>
    <t>P- HTn + DM (uncontrolled )</t>
  </si>
  <si>
    <t xml:space="preserve">update Cr,BUN,S/e  </t>
  </si>
  <si>
    <t>PR- 96 RR- 18 BP- 125 / 77 T-36, , FBS-160-200MG/D</t>
  </si>
  <si>
    <t>POORLY CONTROLLED T2 DM+ PARKINSON DISEASE</t>
  </si>
  <si>
    <t>HA1C, OFT, MTF 500MG PO BID, CONTINUE OTHER MGT</t>
  </si>
  <si>
    <t xml:space="preserve">stable   PR-94 RR-18 BP-122 / 77 T-36 </t>
  </si>
  <si>
    <t xml:space="preserve">"Known hypertensive (7 years) + Post TB Bronchiectasis" </t>
  </si>
  <si>
    <t>REFILL and appoint for 3months_x000D_
amitriptyline 25mg po/d</t>
  </si>
  <si>
    <t>P- "Known hypertensive (7 years) + Post TB Bronchiectasis" _x000D_
on amlodipine 5 mg PO daily, Beclomethasone 2 puff BID, salbutamol puff PRN</t>
  </si>
  <si>
    <t>cholestol total 182 mg/dl_x000D_
triglyceride 91 mg/dl_x000D_
hdl cholestol 42 mg/dl_x000D_
ldl 121.8</t>
  </si>
  <si>
    <t>diabetes mellitus + hyperetension</t>
  </si>
  <si>
    <t>diabetes mellitus_x000D_
hypertension</t>
  </si>
  <si>
    <t xml:space="preserve">no concern _x000D_
NB : was on TDF since 2018 and dc then restarted after elevated VL </t>
  </si>
  <si>
    <t xml:space="preserve">HBV viral load _x000D_
liver US showed coarse liver </t>
  </si>
  <si>
    <t xml:space="preserve">chronic HBV with corarse liver </t>
  </si>
  <si>
    <t xml:space="preserve">restart TDF </t>
  </si>
  <si>
    <t>Good glycemic control + Uncontrolled HTN +? IHD +? PN+ OA</t>
  </si>
  <si>
    <t xml:space="preserve">she has right knee swelling and pain , she was taking medication but not improved </t>
  </si>
  <si>
    <t>fasting blood sugar was 150 mg/dl</t>
  </si>
  <si>
    <t>diabetes mellitus+hyperetension</t>
  </si>
  <si>
    <t>continue medication_x000D_
continue follow up</t>
  </si>
  <si>
    <t>has frequent episodes of ABM  in the past 4 months</t>
  </si>
  <si>
    <t>Epilepsy(poorly controlled )</t>
  </si>
  <si>
    <t>Add valporate 500mg po BID_x000D_
DECREASE GABAPENTIN 300MG PO PER DAY</t>
  </si>
  <si>
    <t xml:space="preserve">P: Seizure Disorder Done On. Carbamazepine 600mg PO BID Phenytoin 100 mg PO TID and Gabapentin 300 mg po bid_x000D_
_x000D_
</t>
  </si>
  <si>
    <t>?Nephrotic syndrome sec ?HBV associated+ mild pulmonary hypertension+ mild liver fibrosis</t>
  </si>
  <si>
    <t xml:space="preserve">24 hour urine protein </t>
  </si>
  <si>
    <t>patient didn't  show up</t>
  </si>
  <si>
    <t xml:space="preserve"> Left leg subacute DVT + Known HTN+ decompression craniotomy for Ischemic stroke.</t>
  </si>
  <si>
    <t>patient didn't came for the past 1year,advice to bring the patient  on next follow up</t>
  </si>
  <si>
    <t>P: Left leg subacute DVT + Known HTN+ decompression craniotomy for Ischemic stroke._x000D_
_x000D_
On Enalapril 5mg po BID ,Spironolactone 25mg daily, frusemide 20mg po daily, Amitriptyline 12.5mg po daily.</t>
  </si>
  <si>
    <t xml:space="preserve">has cough _x000D_
no other concern </t>
  </si>
  <si>
    <t xml:space="preserve">HBV viral load unditected _x000D_
US fatty liver </t>
  </si>
  <si>
    <t xml:space="preserve">RVI on 1 j + added DTG_x000D_
on anti TB since 1 week </t>
  </si>
  <si>
    <t xml:space="preserve">follow us  q 6 mo _x000D_
advice if art is changed </t>
  </si>
  <si>
    <t xml:space="preserve">stable  pr-100 rr-18 108 / 63 36_x000D_
INR- 1.3 </t>
  </si>
  <si>
    <t>PTB + DVT(subtherapeutic INR)</t>
  </si>
  <si>
    <t xml:space="preserve">make warfarin 7.5mg po/d_x000D_
</t>
  </si>
  <si>
    <t>PTB + DVT on warfarin 5/7.5mg po daily on antitb</t>
  </si>
  <si>
    <t>BP-110 / 61 mmHg</t>
  </si>
  <si>
    <t>Diffuse Osteoporosis + Early Lumbar Degenerative spondylosis on vitamin D2 50,000 IU/week, Vit B Complex 1tab po daily, Amitriptilline 25mg po daily &amp; Meloxicam 15 mg po PRN</t>
  </si>
  <si>
    <t>CHRONIC KINDNY DISEASE</t>
  </si>
  <si>
    <t xml:space="preserve">US record on followup_x000D_
no ft of dec cld _x000D_
HBV viral load = 5,779, 165 _x000D_
she had ALT of 59 and 62 before _x000D_
HIV test done 1 week back neg _x000D_
</t>
  </si>
  <si>
    <t xml:space="preserve">chronmic HBV ( 10 years )  with ? early cirrosis </t>
  </si>
  <si>
    <t xml:space="preserve">start TDF _x000D_
update labs us and AFP </t>
  </si>
  <si>
    <t xml:space="preserve">chronmic HBV ( 10 years ) </t>
  </si>
  <si>
    <t xml:space="preserve">urinary frequency ,urgency </t>
  </si>
  <si>
    <t xml:space="preserve">Old Stroke + WELL CONTROLLED SIZURE DISORDER+ BIVENTRICULAR SYSTOLIC DYSFUNCTION + R/O BPH </t>
  </si>
  <si>
    <t xml:space="preserve">Abdomino pelvic U/S , Link to urology </t>
  </si>
  <si>
    <t>no edema , no bleeding</t>
  </si>
  <si>
    <t>warfarin poisoning</t>
  </si>
  <si>
    <t>PATIENT DIDNT SHOW UP</t>
  </si>
  <si>
    <t>HTN(03 YRS) + left side hemiplegia</t>
  </si>
  <si>
    <t xml:space="preserve"> Enalapril 5 mg po daily, Amlodipine 5 mg</t>
  </si>
  <si>
    <t>p- HTN(03 YRS) + left side hemiplegia + brocas aphasia sec to hemorrhagic stroke Enalapril 5 mg po daily, Amlodipine 5 mg</t>
  </si>
  <si>
    <t xml:space="preserve">BP_112 / 65 mmHg </t>
  </si>
  <si>
    <t xml:space="preserve">link to MRC          </t>
  </si>
  <si>
    <t>Chronic viral hepatitis ( HBSAG +ve)</t>
  </si>
  <si>
    <t>occasional wheezing</t>
  </si>
  <si>
    <t>no audible wheeze</t>
  </si>
  <si>
    <t>asthma + previous chest tube insertion for diagnosis of pneumothorax and effusion</t>
  </si>
  <si>
    <t>continue asthma medications</t>
  </si>
  <si>
    <t>asthma +  previous chest tube insertion for pneumothorax</t>
  </si>
  <si>
    <t>DM + HTN +CAP + PNP</t>
  </si>
  <si>
    <t xml:space="preserve">has peripheral nueropathy and has incidental body sweating </t>
  </si>
  <si>
    <t>HER GRAND FATHER PASED AWAY 20YRS BACK AFTER HE HAD RECURRENT STROKE ATTACK</t>
  </si>
  <si>
    <t>PR- 104 RR- 18 BP- 104 / 73 T-36 ,GENETIC TESTING- THERE WAS SIGNIFICANT COPY NUMBER CHANGE( HETROZYGOUS DUPLICATION), OBSERVEDON ALL AXONS OF THE PLP-1 GENE THAT MAY BE EXPAIN  THE  CLINICAL SCENARIO. PLP-1 DISPORDER RANGE FROM PELIZAAEUS-MERZBACHER DISEASE( PMD) TO SPASTIC PARAPLEGIA. THE OTHER INVESTIGATED GENE THAT ARE ASSOCIATED WITH LEUKODYSTROPHY ALSO DID NOT SHOW SIGNIFICANT COPY NOMBER CHANGE. THE INVESTIGATION REVEAL SIGNIFICANT COPY GEN CHANGESW/C MAY BE CONSTRUCTED AS PATHOGENIC VARIANT, ASSOCIATED WITH LEUKODYSTROPHY.THIS DOES NOT HOW EVER EXCLUDE OTHER  PATHOGENIC ALTERATION THAT CAN'T BE IDENTIFIED BY THE METHODE EMPLOYED&amp; YET HAVE RELEVANCE TO THE CLINICAL SCENARIO&amp; THOSE CAN'T BE RULED OUT</t>
  </si>
  <si>
    <t>SPASTIC PARAPLEGIA 2 TO RECURRENT ISCHEMIC STROKE +? PLP-1 DISORDER</t>
  </si>
  <si>
    <t>PHYSIOTHERAPY, CONTINUE THE MGT&amp; APPOINT HER AFTER 4MONTHS</t>
  </si>
  <si>
    <t>P1. acute ischemic stroke with Chronic small vessel ischemia +? CADASIL ( cerebral autosomal dominant arteriopathy subcortical infarction and leukoencephalopathy ) on ASA 81x1, Ateroz 40x1, Amitriptyline 25x1</t>
  </si>
  <si>
    <t>fast blood sugar 154 mg/dl bp 140/73</t>
  </si>
  <si>
    <t>diabetes mellitus + osteoporosis+ hypertension</t>
  </si>
  <si>
    <t>diabetes mellitus+osteoporosisi+ hypertension</t>
  </si>
  <si>
    <t xml:space="preserve">night sweating, multiple joint pain ( involving bilateral hand joint, knee ,back pain) 1 yr back ,worsen at night time and cold </t>
  </si>
  <si>
    <t xml:space="preserve">LPR + ? arthritis </t>
  </si>
  <si>
    <t xml:space="preserve">? LPR_x000D_
has follow up at ENT clinic_x000D_
</t>
  </si>
  <si>
    <t>CLAIMS HAS IMPROVEMENT OF COUGH AND CHEST PAIN, NO FVER , or FATS BREATHING</t>
  </si>
  <si>
    <t>V/S STABLE_x000D_
-CBC=WNR - GENE EXPERT=NEGATIVE PICT=NR CXR=PNEUMONIA WITH PARARPNEUMONIC EFFUSION PLEURAL FLUID ANALYSIS=WBC=2,873 CELL/MM L=95% N= 5% Gram stain(PlF) =NO STAINED ORGANISM AFB(PlF)= NO AFB SEEN</t>
  </si>
  <si>
    <t>?disseminated TB(lung and plural)  improving</t>
  </si>
  <si>
    <t>continue anti TB and appoint for 2weeks</t>
  </si>
  <si>
    <t>P1.PNEUMONIA WITH PARAPNEUMONIC EFFUSION R/O PTB, she was on abcs trial but no improvement, then anti TB was intiated(on anti TB for last 1week)</t>
  </si>
  <si>
    <t xml:space="preserve">she has right knee pain and sweeling </t>
  </si>
  <si>
    <t xml:space="preserve">link to orthopedic opd senior for further management </t>
  </si>
  <si>
    <t xml:space="preserve">B/ce of the headache, tinnitis -she DC the a medication yesterday </t>
  </si>
  <si>
    <t xml:space="preserve">HYPERTENSTION on Medication </t>
  </si>
  <si>
    <t xml:space="preserve">intermitant ruq pain \_x000D_
no otehr concern </t>
  </si>
  <si>
    <t xml:space="preserve">abd US : cirrosis _x000D_
AST\= 39 _x000D_
T bil = 1.6 db= 0.7_x000D_
LDL 139 _x000D_
hiv neg </t>
  </si>
  <si>
    <t xml:space="preserve">came fwith esults_x000D_
p1 DM not on RX p3 dyslipidemia _x000D_
p2 Chronic HBV </t>
  </si>
  <si>
    <t xml:space="preserve">start TDF , MTF and strovo </t>
  </si>
  <si>
    <t xml:space="preserve">FBS_128 mg/dl </t>
  </si>
  <si>
    <t>DM ON METFORMIN1000mg MG PO BID ,Glibenclamide 5 mg po BID, ATROVASTATIN 20 MG PO daily + PN ON NEUROBION 1 TAB PO/D</t>
  </si>
  <si>
    <t xml:space="preserve">lab on 26/1/2024_x000D_
ALT50 _x000D_
ast= 67 alb 4.5_x000D_
tb 1.1 db= 0.2 </t>
  </si>
  <si>
    <t xml:space="preserve">same with ft of corrosis on us </t>
  </si>
  <si>
    <t xml:space="preserve">cont tenofovir _x000D_
HCV vral load nsad genotype </t>
  </si>
  <si>
    <t xml:space="preserve">HBV (from HC)+ HCV (here)  ( US showed corse liver with splenomegally_x000D_
HIV neg </t>
  </si>
  <si>
    <t xml:space="preserve">he is vcomplaining hand tremor while trying to stand &amp; movement disorder </t>
  </si>
  <si>
    <t xml:space="preserve">BP-129 / 63 (115-134/71-80 mmHg) </t>
  </si>
  <si>
    <t xml:space="preserve">The Same + ?PD </t>
  </si>
  <si>
    <t xml:space="preserve">Refill &amp; Link to Neurologist </t>
  </si>
  <si>
    <t>BP IN NORMAL RANGE</t>
  </si>
  <si>
    <t>CONTINUE MEDICATION+ CONTINUE FOLLOWUP</t>
  </si>
  <si>
    <t xml:space="preserve">no seizure no ocncern _x000D_
age 30 no fam hx of liver ds </t>
  </si>
  <si>
    <t xml:space="preserve">no ft of cld _x000D_
us normal _x000D_
HBV viral load 990 iu/ ml </t>
  </si>
  <si>
    <t>HBV duration unknown first dx 5 mo back</t>
  </si>
  <si>
    <t>repeat sag of hbv to confirm chronicity</t>
  </si>
  <si>
    <t xml:space="preserve">HBV duration unknown first dx 5 mo back _x000D_
post traumatic seizure rx dc 1 .5 mo back </t>
  </si>
  <si>
    <t>WORSENING OF BLURRING OF VISION</t>
  </si>
  <si>
    <t>170 MG/DL FASTING BLOOD SUGAR</t>
  </si>
  <si>
    <t>CONTINUE MEDICATION_x000D_
CONTINUE FOLLOWUP</t>
  </si>
  <si>
    <t xml:space="preserve">FBS-176-220 mg/dl </t>
  </si>
  <si>
    <t>T2DM on NPH 40/30 &amp; RI 20/10 IU SC BID + RVI on HAART + Right thumb trigger finger took steroid and was on physiotherapy</t>
  </si>
  <si>
    <t xml:space="preserve">no stig of CLD _x000D_
NB HBV was sent to our lab and c was not sent </t>
  </si>
  <si>
    <t xml:space="preserve">hep C + seizure do </t>
  </si>
  <si>
    <t xml:space="preserve">HCV viral loag and genotype </t>
  </si>
  <si>
    <t xml:space="preserve">seizure d/o + HCV ab pos </t>
  </si>
  <si>
    <t>NO SEIZURE FOR THE PAST 1 MONTHS</t>
  </si>
  <si>
    <t>EPILEPSY WELL CONTROLLED</t>
  </si>
  <si>
    <t>CONTINUE MEDICATION WITH THE SAME DOSAGE</t>
  </si>
  <si>
    <t xml:space="preserve">no new complain _x000D_
has bilateral leg swelling,distended abdomen </t>
  </si>
  <si>
    <t>BP---95/60_x000D_
PR--- 110 _x000D_
MSK--- grade 2 pitting edema ,</t>
  </si>
  <si>
    <t xml:space="preserve">increase spironolactone to 100 mg po/day ,add frusemide 40 mg po/day ,linkt to gi clinic ( hep clinic ) </t>
  </si>
  <si>
    <t xml:space="preserve">CLD _x000D_
 on spironolactone 50 mg po/day_x000D_
 frusemide 40 mg po/day _x000D_
   HBsAg Positive </t>
  </si>
  <si>
    <t xml:space="preserve">monocystic leukemia + bicytopenia </t>
  </si>
  <si>
    <t xml:space="preserve">she has pale conjunctiva </t>
  </si>
  <si>
    <t xml:space="preserve">has vx discharge since 3 mo husband has similar illness _x000D_
hicv neg_x000D_
int ruq discomfort </t>
  </si>
  <si>
    <t xml:space="preserve">no ft of dec cld </t>
  </si>
  <si>
    <t xml:space="preserve">chronic HBV on TDF since 2 mo _x000D_
Vaginal discharge syndrom </t>
  </si>
  <si>
    <t>refill TDF _x000D_
rx hsband and her fo dis</t>
  </si>
  <si>
    <t xml:space="preserve">chronic HBV on TDF since 2 mo </t>
  </si>
  <si>
    <t xml:space="preserve">she has right side pain </t>
  </si>
  <si>
    <t xml:space="preserve">blood mixed with urine , </t>
  </si>
  <si>
    <t>BP---114 /71_x000D_
PR----96_x000D_
Echo ----dilated atria ( secondary to atrial remodeling due to AF , =MILD tr and  mild pulmonary htn calcified aortic valve with out hemodynamic significance +normal biventricuar systolic function AF ,_x000D_
INR---4.00</t>
  </si>
  <si>
    <t>LT PUJO 2 to + DILATED ATRIUM WITH PULMNARY HTN + AF</t>
  </si>
  <si>
    <t xml:space="preserve">hold warfarin for 3 days , repeat INR after ward and make warfarin 2.5 every otherday accordingly </t>
  </si>
  <si>
    <t xml:space="preserve">LT PUJO 2 to + DILATED ATRIUM WITH PULMNARY HTN + AF_x000D_
_x000D_
warfarin 2.5 mg po/day_x000D_
metoprolol 25 mg po/day_x000D_
frusemide 20 mg po/day_x000D_
</t>
  </si>
  <si>
    <t xml:space="preserve">fibroscan liver stifness median = 7.5 kpa HBV viral load = 104,748 iu/ ml _x000D_
had episodes of elevated ALT _x000D_
hiv neg _x000D_
cr not done </t>
  </si>
  <si>
    <t xml:space="preserve">chronic HBV with early cirrosis ( fibroscan) </t>
  </si>
  <si>
    <t>start TDF _x000D_
cr</t>
  </si>
  <si>
    <t>UTI (TREATED) + SR CR.(1.1 )2RY TO ??</t>
  </si>
  <si>
    <t xml:space="preserve">no finding her leg swelling is improved </t>
  </si>
  <si>
    <t xml:space="preserve">investgate her </t>
  </si>
  <si>
    <t xml:space="preserve">tooth pain and swelling, she came for dental evaluation </t>
  </si>
  <si>
    <t>FT3---3.33</t>
  </si>
  <si>
    <t xml:space="preserve">refill medication, link to dental </t>
  </si>
  <si>
    <t xml:space="preserve"> Hypothyroidism ; She was on levothyroxine but discontinued it a year back . - She was told that she is hypothyroid after she went to private clinic for an infertility workup</t>
  </si>
  <si>
    <t xml:space="preserve">right bereast pain and arm pain no breast swelling (since 5 mo) _x000D_
no abd swelling _x000D_
no bloody vomiting _x000D_
has weight loss </t>
  </si>
  <si>
    <t xml:space="preserve">non ict sclera _x000D_
breast no mass r slight tender _x000D_
abd nad _x000D_
cotpp </t>
  </si>
  <si>
    <t xml:space="preserve">chronic HBV ( since 16 years)  + ? breast lump </t>
  </si>
  <si>
    <t xml:space="preserve">Ultrasound _x000D_
lab </t>
  </si>
  <si>
    <t xml:space="preserve">chronic HBV ( since 16 years) </t>
  </si>
  <si>
    <t xml:space="preserve">recurrent asthma + H.PYLORI POSITIVE </t>
  </si>
  <si>
    <t xml:space="preserve">appointed her after 10 days </t>
  </si>
  <si>
    <t>LOW BACK PAIN SEC DDD+VITAMIN D DEFICIENCY</t>
  </si>
  <si>
    <t>she has the same complaint</t>
  </si>
  <si>
    <t xml:space="preserve">link to neuro senior </t>
  </si>
  <si>
    <t xml:space="preserve">palpitation , easy fatigability with mild exertion, she has hx of cardiac illness and has follow up but not medication </t>
  </si>
  <si>
    <t xml:space="preserve">BP--_x000D_
PR---_x000D_
anterior neck swelling which moves with deglutination_x000D_
CVS-- active prechordium , Mgrade 3 murmur at LLSB and apical radiating to the left axilla </t>
  </si>
  <si>
    <t>congenital heart disease? + ? CRVHD  + r/o hyperthyroidism.</t>
  </si>
  <si>
    <t>SEND ECG,ECHO ,TFT ,</t>
  </si>
  <si>
    <t xml:space="preserve">congenital heart disease? r/o hyperthyroidism._x000D_
linked from surgical clinic for evaluation </t>
  </si>
  <si>
    <t xml:space="preserve">fatuge epig discomofrt _x000D_
with bloating </t>
  </si>
  <si>
    <t xml:space="preserve">no p ft of cld </t>
  </si>
  <si>
    <t xml:space="preserve">same _x000D_
good adherance </t>
  </si>
  <si>
    <t xml:space="preserve">refill _x000D_
rep us </t>
  </si>
  <si>
    <t xml:space="preserve">chronic HBV on TDF _x000D_
US showed corse liver and reg nodules </t>
  </si>
  <si>
    <t xml:space="preserve">cough of productive whish sputum _x000D_
easily fatiguability , LGIF </t>
  </si>
  <si>
    <t xml:space="preserve">P - R/O CAP </t>
  </si>
  <si>
    <t xml:space="preserve">cbc , CRP, CXR </t>
  </si>
  <si>
    <t xml:space="preserve">no new compailt </t>
  </si>
  <si>
    <t>BP 127/78</t>
  </si>
  <si>
    <t>P- T2 DM + Dyslipidemia + sTAGE 1 HTN</t>
  </si>
  <si>
    <t xml:space="preserve">HgA1C ,Lipid profile </t>
  </si>
  <si>
    <t xml:space="preserve">swelling of toe </t>
  </si>
  <si>
    <t xml:space="preserve">?Gout + HTn </t>
  </si>
  <si>
    <t xml:space="preserve">cough productive of witish spum </t>
  </si>
  <si>
    <t xml:space="preserve">BP- 99/60 MM hg </t>
  </si>
  <si>
    <t xml:space="preserve">P1. proximal DVT-TREATED P2. SEVERE PAD ATROVASTATIN 20 MG PO/DAY ASA 81 MG PO/DAY,pregabalin 75 mg po daily P3. Newly Dx HT + R/o CAP </t>
  </si>
  <si>
    <t xml:space="preserve">cbc,esr,SPUTUM GENE XPERT ,CXR </t>
  </si>
  <si>
    <t xml:space="preserve">urinary frequency ,urgency and dysuria </t>
  </si>
  <si>
    <t xml:space="preserve">R/o  Urinary tract Infection _x000D_
</t>
  </si>
  <si>
    <t>cbc, u/a, abd /us</t>
  </si>
  <si>
    <t xml:space="preserve">R/o  Urinary tract Infection </t>
  </si>
  <si>
    <t xml:space="preserve">Bp - 165/82 mm Hg </t>
  </si>
  <si>
    <t xml:space="preserve">P- UTI + Htn </t>
  </si>
  <si>
    <t xml:space="preserve">cbc,u/a ,Abd u/s </t>
  </si>
  <si>
    <t xml:space="preserve">epigastric discofort </t>
  </si>
  <si>
    <t>Dyspepsis 2 0 ?</t>
  </si>
  <si>
    <t xml:space="preserve">h.pylori stool antigen , abd u/s </t>
  </si>
  <si>
    <t>PR=87/M BP=137 / 89MMHG</t>
  </si>
  <si>
    <t>HTN + old stroke &gt; on ASA 81 mg po daily Atorvastatin 40mg PO daily Enalapril 5mg PO BID</t>
  </si>
  <si>
    <t>bp 132 / 82 PR 66 FBS 110</t>
  </si>
  <si>
    <t>P=T2 DM(for 3 yrs) on MTF 850 mg po day</t>
  </si>
  <si>
    <t>bp 105 / 71 PR 70</t>
  </si>
  <si>
    <t>bp -  77 18 131 / 66( home record -140\80-138\85-150\90-146\90-147\86 )</t>
  </si>
  <si>
    <t xml:space="preserve">make amlodipine 10 mg po daily ,  enalapril 10 mg po bid -  appt </t>
  </si>
  <si>
    <t>HTN with HHD + BPH (on follow up at surgical side); on Enalapril 10 mg po BID, Amlodipine 5 mg po /day]</t>
  </si>
  <si>
    <t xml:space="preserve">fbs -  120 - 190 * _x000D_
 bp - 83 15 141 / 83 ( 120- 140/80 - 70 ) </t>
  </si>
  <si>
    <t>bp 134 / 86 PR 91  HBPM 120/80-130/90</t>
  </si>
  <si>
    <t>P=KNOWN HTN + Lt Knee osteoarthritis; on Nifedipine 20 mg po bid, enalapril 5mg po day , Meloxicam 15 mg po/day</t>
  </si>
  <si>
    <t xml:space="preserve">Diarrhea of one week duration which is watery associated with crampy type of abdominal pain </t>
  </si>
  <si>
    <t>BP:  119 / 79</t>
  </si>
  <si>
    <t xml:space="preserve">Well controlled BP + Left thyriod solitary nodule +? AGE </t>
  </si>
  <si>
    <t xml:space="preserve">CBC, stool </t>
  </si>
  <si>
    <t>p1; HTN  on amlodipine 5mg po daily_x000D_
p2: left thyroid solitary nodule on follow up at SRS</t>
  </si>
  <si>
    <t>PR=88/M  BP=129 / 83MMHG</t>
  </si>
  <si>
    <t>refill,HCT 25mg po daily,hold Amlodipine</t>
  </si>
  <si>
    <t>HTN + ? Sero negative RA? ARTHRITIS + dislipedemia on Prednisolone 5 mg po/day , atrovastatin 20 mg po/day , amlodipine 10 mg po/day.Meloxicum 15 mg po daily</t>
  </si>
  <si>
    <t>pr-108 bp-132 / 89 ( 140- 144 /87-100_x000D_
 rft 3 month back - CREATININE= 1.4, BUN, 47  eGFR = 67</t>
  </si>
  <si>
    <t>send rft , se , u/a</t>
  </si>
  <si>
    <t>1: poorly controlled hypertension on nifedipine 20 mg PO BID and HCT 25 mg PO daily + Left renal tiny/sandy stones</t>
  </si>
  <si>
    <t>stable,no complaint</t>
  </si>
  <si>
    <t>stable and tolerated</t>
  </si>
  <si>
    <t>continue tenofovir</t>
  </si>
  <si>
    <t xml:space="preserve">fb s- 131 - bp - 112/67 pr - 69_x000D_
 bp -  office record -  61 20 165 / 82_x000D_
 vl status suppressed ( 25/4/2015 ) - BLH </t>
  </si>
  <si>
    <t>RVI ( HAART) for 19 yrs + T2DM ( 9 month ) ON MTF - 500 MG PO DAILY ,  + HTN ( 4 yr ) ENALAPRIL 10 MG PO BID , ATROVASTATIN 20 MG PO DAILY  + L4/5 degenerative spondylosis with mild stenosis canal on medication</t>
  </si>
  <si>
    <t>bp 120 / 85 PR 85    HbA1c 7.7 %</t>
  </si>
  <si>
    <t xml:space="preserve">T2 DM on metformin 850 mg po BID </t>
  </si>
  <si>
    <t>FBS -  120 - 160 - _x000D_
 HGA1C - 28/2/16 -HbA1c 6.7 %</t>
  </si>
  <si>
    <t xml:space="preserve">BP: 130/85    140/90    140/80     151 / 69_x000D_
FBS: 139   13   133   88   117    112   130    87mg/dl </t>
  </si>
  <si>
    <t xml:space="preserve">good glycemic control + sub optimal bp control + PN </t>
  </si>
  <si>
    <t>Refill medication and advice on LSM, Update Ixns on next visit</t>
  </si>
  <si>
    <t>p1: Known Type 2 DM currently on NPH 32/22 iu sc bid , Metformin 1000/500 mg po BID _x000D_
p2: Hypertensive on Enalapril 10 mg po BID, ASA 81 mg po/d, _x000D_
p3:  Fatty liver currently on Atorvastatin 20 mg po/d._x000D_
p4: ? PN on neurobin 1 tab po daily</t>
  </si>
  <si>
    <t>bp 113 / 63 PR 83   BUN 9  Cr 0.5 fbs 101 , 92 , 104</t>
  </si>
  <si>
    <t>T1DM + dyslipidemia on NPH 12/6 iu sc bid , Atorvastatin 20 mg po/d</t>
  </si>
  <si>
    <t>BP -  170/60 -  150/60 - 170/60 - 150/60 - 160/60 - 150/60  (  PR - 40-36  15 123 / 95)</t>
  </si>
  <si>
    <t xml:space="preserve">SEND ECG , SE , CBC , </t>
  </si>
  <si>
    <t>P=HTN + old stroke( 2 yrS back w/ was HS) on Nifedipine 20 mg po BID, HCT 25 mg po/d,</t>
  </si>
  <si>
    <t>BP: 180/100   140/70    140/80   146 / 70_x000D_
ECHO: Mild concentric LVH with grade I LV diastolic dysfunction_x000D_
abdominopelvic u/s:  left simple renal cyst</t>
  </si>
  <si>
    <t xml:space="preserve">sub optimal bp control + ?HHD  + left simple renal cyst </t>
  </si>
  <si>
    <t>HTN + PN on enalapril 10mg po bid, amlodipine 10mg po daily and HCT 25mg po daily</t>
  </si>
  <si>
    <t>FBS-   335</t>
  </si>
  <si>
    <t xml:space="preserve">FBS /URINE KETONE </t>
  </si>
  <si>
    <t>TI DM(4 &amp; 1/2 yrs) on NPH 20/10 AM/PM</t>
  </si>
  <si>
    <t>bp  164 / 79 PR 89 fbs 130- 140</t>
  </si>
  <si>
    <t xml:space="preserve"> type 2DM + HTN on MTF 500 mg po BID, Glibenclamide 5 mg po bid, Enalapril 5 mg po/d.</t>
  </si>
  <si>
    <t>FBS-  128 - 120 - _x000D_
 BP - 110/70 -  PR 83 112 / 90</t>
  </si>
  <si>
    <t xml:space="preserve">SEND HGA1C &amp; UPDATE INX FOR NEXT APPT </t>
  </si>
  <si>
    <t>DM + HTN on NPH 40/20 IU SC BID,MTF 500 mg BID, Enalapril 10mg mg po BID , amitriptyline 25 mg po/d, and neurobin 1 tab po/d, ATROVASTATIN 20 MG PO D</t>
  </si>
  <si>
    <t>has dry intermittent cough and right chest pain</t>
  </si>
  <si>
    <t>BP 118 / 69 PR 75</t>
  </si>
  <si>
    <t xml:space="preserve">well bp control + PN + ? bronchitis </t>
  </si>
  <si>
    <t>HTN ON HCT 25 MG PO DAY</t>
  </si>
  <si>
    <t xml:space="preserve">vs =stable ,no edema  no update ixs </t>
  </si>
  <si>
    <t>Decompensated CLD +EV(POST EVL(5X) 2nd to C</t>
  </si>
  <si>
    <t>continue meds ,update cbc ,lft</t>
  </si>
  <si>
    <t>- Decompensated CLD(Ascites+EV(POST EVL(5X)-at Adera clinic) 2nd to CHBV ON SPIRANOLACTONE 100MG PO DAILY,PROPRANOLOL 40MG PO DAILY,TDF 300MG PO DAIL</t>
  </si>
  <si>
    <t xml:space="preserve">bp=140/85 pr=80 </t>
  </si>
  <si>
    <t>Asthma On SYMBICORT MDI 160/4.5 mcg/dose 2 PUFF BID, salbutamol MDI 2 puffs PRN....controlled</t>
  </si>
  <si>
    <t>PR=98/M  BP=93 / 65MMHG,FBS=116MG/DL,hga1c=7%</t>
  </si>
  <si>
    <t>refill,appoint after three months,do FBS</t>
  </si>
  <si>
    <t>T2DM on NPH 14 /8(but he is taking 14/10IU) sc , metformin 500mg po BID, atrovastatin 20 mg po daily</t>
  </si>
  <si>
    <t xml:space="preserve">FBS - 78 - 127 - _x000D_
RFT - CR - 0.66 - BUN - 23 _x000D_
 7.6 % - HGA1C - 3 MONTH BACK </t>
  </si>
  <si>
    <t xml:space="preserve">SEE MANAGEMENT _x000D_
- LINK TO ENT </t>
  </si>
  <si>
    <t xml:space="preserve">Known T2DM on NPH 14/4 IU SC BID , ATROVASTATIN 20 MG O DAILY , </t>
  </si>
  <si>
    <t>bp 130 / 90 PR 61 HBPM 120/80 _ 140/80  FBS 128,132 ,134 ,139</t>
  </si>
  <si>
    <t>Know DM + HTN On MTF 500mg BID , Amlodipine 10mg/day and HCT 25mg  daily</t>
  </si>
  <si>
    <t>dry cough of 5 days associated with fever, joint pain, headache of same duration</t>
  </si>
  <si>
    <t xml:space="preserve">BP=159 / 60  PR= 93 RR=18_x000D_
recorded BP=135/55,  170/70,128/     80,  </t>
  </si>
  <si>
    <t>P1= Known HTN  + _x000D_
P2=CHF 20? HHD _x000D_
p3= ? CAP</t>
  </si>
  <si>
    <t>refill medicatiopn, send for CBC and CXR</t>
  </si>
  <si>
    <t>P1= Known HTN  + _x000D_
P2=CHF 20? HHD _x000D_
on enalapril 5 mg po BID adn amlodipine 5mg po QD (has stopped taking for the past 15 days )</t>
  </si>
  <si>
    <t>FBS- 140_x000D_
BP- 68 140 / 86</t>
  </si>
  <si>
    <t xml:space="preserve">LINK TO DERMA FOR EVALUATION _x000D_
- REFILL AND APPT </t>
  </si>
  <si>
    <t xml:space="preserve">T2DM on metformin 1000 mg po BID, ATROVASTATIN 20 MG PO DAILY </t>
  </si>
  <si>
    <t>bp=140/85 pr=80</t>
  </si>
  <si>
    <t>left flank dullaching pain, joint ache, epigastric pain</t>
  </si>
  <si>
    <t>BP= 125 / 59   PR=70 RR=15 _x000D_
Recorded BP= 100/60, 100/60</t>
  </si>
  <si>
    <t>P1= Dyspepsia</t>
  </si>
  <si>
    <t>continue life style modification_x000D_
omeprazole_x000D_
send for CBC, U/A stool exam</t>
  </si>
  <si>
    <t>P1= HTN _x000D_
not on mecdication</t>
  </si>
  <si>
    <t xml:space="preserve">FBS - NOT DONE _x000D_
 BP -  130/85 - 135/83 -  133/82 </t>
  </si>
  <si>
    <t xml:space="preserve">SEND           FB S- </t>
  </si>
  <si>
    <t>T2DM on MTF 500 mg po BID , Atorvastatin 20 mg po/d P2. HTN ON Nifedipine 20 mg po BID P3. Bilateral KNEE OA ON FOLLOW UP AT ORTHO SIDE</t>
  </si>
  <si>
    <t xml:space="preserve">BP: 104 / 66 _x000D_
</t>
  </si>
  <si>
    <t xml:space="preserve">lipid profile    </t>
  </si>
  <si>
    <t>bp 177 / 80  PR 88  fbs 64-68</t>
  </si>
  <si>
    <t>hypoglycemia + poorly bp control</t>
  </si>
  <si>
    <t xml:space="preserve">BP =150 /90 PR=95  INR= NOT DETERMINED </t>
  </si>
  <si>
    <t>CHF pEF 2ndry DVHD ( sever TR.moderateMR)+ +severe PHTN +AFIB + known HTN+hyperuricemia</t>
  </si>
  <si>
    <t xml:space="preserve">continue meds make  metoprolol 25 mg po/d do INR,SCR  URIC ACID </t>
  </si>
  <si>
    <t>CHF pEF 2ndry DVHD ( sever TR.moderateMR)+ +severe PHTN +AFIB with CONTROLLED RATE+ known HTN+hyperuricemia( 12.5) ON WARFARIN 5 mg po/d lasix 40 mg po/D spironolactone 25 mg po/d amlodipine 10 mG po/d METOPROLOL TARTARATE 12.5MG PO/D  ALLOPURINOL 150MG PO BID</t>
  </si>
  <si>
    <t xml:space="preserve">LOW PELVIC PAIN , RUQ PAIN &gt; </t>
  </si>
  <si>
    <t xml:space="preserve">PR62 BP-122 / 74( 130/90 - 130/80 ) </t>
  </si>
  <si>
    <t xml:space="preserve">+? UTI                      </t>
  </si>
  <si>
    <t xml:space="preserve">COLLECT  LIPID PROFILE , URIC ACID REULTS _x000D_
SEND - AB U/S </t>
  </si>
  <si>
    <t>HTN + HHD; on enalapril 5 mg bid[ But she took Enalapril 5 mg po/d for the past 6 mons] &amp; ASA 81 mg po/d</t>
  </si>
  <si>
    <t>bp=130/75 pr=82</t>
  </si>
  <si>
    <t>no coug, no SOB, no edema, no visual problem, no back pain, no paresthasia, joint mobility good, good balance, good understanding, cooperative, no obesity, no stress,  no psychosocioal distress, good dietary habit, good hygien , dherent to medication, toileting good, good social interaction. remarks (no breast mass, no vaginal discharge)BP 120/70 mmHg, FBS 163 mg/dl, weist circumgferance 97 cm/ heright 160 cm= 0.6 pt has visceral obesity risk fatty liver</t>
  </si>
  <si>
    <t>salt restyriction, be active, minimize coffee, prebvention of fall, vegitable and fruit dish, legumes dish, use only l;iquid oil, foot care (hygien, wear loose shoe, bevcareful whiled cuttinmg nail, keep moisturizing legs with vaslin), keep candy in pockets, avoid fattyoilly food, avopid fried food, no alcohol</t>
  </si>
  <si>
    <t xml:space="preserve">global Headache </t>
  </si>
  <si>
    <t xml:space="preserve">BP= 118 / 61    PR=60 RR=18_x000D_
FBS=300,  </t>
  </si>
  <si>
    <t xml:space="preserve">P1=Poorly controlled Type 1 DM </t>
  </si>
  <si>
    <t>Advise on close monitoring</t>
  </si>
  <si>
    <t>P1=Newly diagnosed Type 1 DM (2 months)_x000D_
On NPH= 16/8</t>
  </si>
  <si>
    <t>CR=2.19,BP=116/78MMHG,PR=75/M,URIC ACID=3.8</t>
  </si>
  <si>
    <t>Enalapril 5mg po bid,Atorvastatin 20mg po dailuy,appoint after three months.,hold allouprinol</t>
  </si>
  <si>
    <t>Hypertension one years/ diabetes CKD eGFR is 26 .1 stage 4 hypertensive nephrosclerosis- hyperuricemia with gouthy arteritis on, enalapril 5mg po bid, atrovastatin 20mg po daily and aluuprinol 100mg po daily ( but he tooks 100mg po BID)</t>
  </si>
  <si>
    <t>no new complaint_x000D_
right side hip[ pain of 1 month duration</t>
  </si>
  <si>
    <t>BP= 132 / 63    PR=86 RR=15 _x000D_
recorded BP= 140/70 140/80  130/70    FBS=155       135   155</t>
  </si>
  <si>
    <t xml:space="preserve">P=T2 DM (71 yrs old femlae with 30 yrs of T2DM and HTN)H_x000D_
P2=HTN </t>
  </si>
  <si>
    <t>P=T2 DM (71 yrs old femlae with 30 yrs of T2DM and HTN)H_x000D_
P2=HTN _x000D_
on metformin 500mg po daily, doanil 10 mg po BID, amlodipine 10 mg po/d and HCT 25 mg po/d</t>
  </si>
  <si>
    <t>right side hip[ pain of 1 month duration</t>
  </si>
  <si>
    <t xml:space="preserve">P=T2 DM (71 yrs old femlae with 30 yrs of T2DM and HTN)H_x000D_
P2=HTN _x000D_
P3= ?osteoarthiritis of the HIP </t>
  </si>
  <si>
    <t>Refill medication_x000D_
add meloxicam PRN</t>
  </si>
  <si>
    <t>has headache of 6 month</t>
  </si>
  <si>
    <t>bp 140 / 73  PR 71</t>
  </si>
  <si>
    <t>well BP control</t>
  </si>
  <si>
    <t>B/P -- 129 / 64 . Viral ,load ( HBV -DNA ).= 288iu/ml.</t>
  </si>
  <si>
    <t>Replicating .</t>
  </si>
  <si>
    <t>Tenofovir 300 mg po / d .</t>
  </si>
  <si>
    <t xml:space="preserve">CINTINUE MEDICATION </t>
  </si>
  <si>
    <t>PR=73/M,BP= 135 / 71MMHG,FBS=?</t>
  </si>
  <si>
    <t>T2 DM+ ?PN ; ON NPH ON 32/14 (BUT SHE IS TAKING30/14 IU SC BID ), NEUROBION 1 TAB PO/D</t>
  </si>
  <si>
    <t>bp 115 / 71 PR 75</t>
  </si>
  <si>
    <t xml:space="preserve">BP - 148 / 102_x000D_
 FB S- 125 - 115 - 120 -R - </t>
  </si>
  <si>
    <t xml:space="preserve">SEND INX                     </t>
  </si>
  <si>
    <t>T2 DM(for 2 yrs) + HTN + PN; on MTF 850 mg po/d, Enalapril  5/10 mg po bid, Atorvastatin 20 mg po/d, and neurobin 1 tab po/d</t>
  </si>
  <si>
    <t>claims un availability of medications ordered</t>
  </si>
  <si>
    <t>stable and well oriented</t>
  </si>
  <si>
    <t>type two dm on medication+htn on medication</t>
  </si>
  <si>
    <t xml:space="preserve">presented with bilateral leg swelling of two weeks duration, initially his right leg. he also claims frequency of urination associated with urinary incontience, nocturia 4-5 times per night. He had hx of ?intramedularry nails and had pain over the right hip and knee </t>
  </si>
  <si>
    <t xml:space="preserve">BP:  176 / 89    PR: 120 _x000D_
FBS:  ? _x000D_
Lower extrimity doppler( venous): right leg and foot interstitial edema and normal right leg venous doppler study _x000D_
RFT [ 23/01/2024] : BUN: 19    Cr: 1.85 </t>
  </si>
  <si>
    <t xml:space="preserve">Poor bp control +? AKI r/o CKD? DKD + Urinary incontience 20 ? </t>
  </si>
  <si>
    <t xml:space="preserve">FBS, RFT, U/A, cbc, abdominopelvic u/s, s/e </t>
  </si>
  <si>
    <t xml:space="preserve">known HTN + Known T2DM  [ 16yrs] on MTF 1000 mg po bid, doanil 5mg po daily, enalapril 5mg po bid and ASA 81 mg po daily </t>
  </si>
  <si>
    <t xml:space="preserve">bp 124 / 64 PR 61  fbs 123, 127,144  HbA1c 6 % ALT  22 AST 15 </t>
  </si>
  <si>
    <t>PR=85/M BP=148 / 75MMHG</t>
  </si>
  <si>
    <t>HCT 25MG PO DAILY,SALBUTAMOL PUFF PRN,BECLOMETHASONE 2PUFFS BID</t>
  </si>
  <si>
    <t xml:space="preserve">He had Rt hand index finger was flimflammed and steroid given.and resolved </t>
  </si>
  <si>
    <t xml:space="preserve">B/P-- 130/80 , Rt hand index finger is normal .U/A --normal finding , uric acid -8.1 , CBC--( Hgb--18.1 )RBS--147( MFBS--118 ), BUN--16 , creatinine 1.5., ALT--24 , </t>
  </si>
  <si>
    <t>Atenolol 50 mg po /d + Allopurinol 200 mg po /D + Ateroz 20 mg po /d, + HCT 25 mg po .</t>
  </si>
  <si>
    <t xml:space="preserve">no new complain and she claims uncontrolled her glycemic level </t>
  </si>
  <si>
    <t xml:space="preserve">BP: 117/80    PR: 88 _x000D_
FBS: 229_x000D_
Total cholestrol: 228   TGA: 183   </t>
  </si>
  <si>
    <t xml:space="preserve">Poor glycemic control + dyslipidemia </t>
  </si>
  <si>
    <t>cbc, OFT, U/A, Abdominopelvic u/s</t>
  </si>
  <si>
    <t>known T2DM [ &gt; 8yrs] on MTF 1000 mg po daily and glimpride 2mg po daily</t>
  </si>
  <si>
    <t xml:space="preserve">bp =136/91    hga1c= 8 fbs=126- 176 </t>
  </si>
  <si>
    <t xml:space="preserve">continue meds ,start atrovastatin 20 mg po /d .lipid profile after 3 month </t>
  </si>
  <si>
    <t xml:space="preserve">Type 2 DM + previous HCV ( treated )_x000D_
on mtf 1000 mg po bid ,doanil 10 m gpo bid </t>
  </si>
  <si>
    <t>sizure disorder on Phenobarbitone 7.5 mg po/d</t>
  </si>
  <si>
    <t>FB S- 161-112-171-126-_x000D_
 BP - 110\60-110\70-80\40</t>
  </si>
  <si>
    <t xml:space="preserve">HOL NIFEDIPINE - REFILL AND APPT _x000D_
  SEND ECG , </t>
  </si>
  <si>
    <t>T2DM + HTN&gt;7 YEARS  on metformin 500 mg po BID, enalapril 5 mg po BID and nifedipine 20 mg po/d</t>
  </si>
  <si>
    <t>He has non specific symptoms . He is insomniac.</t>
  </si>
  <si>
    <t>V/S-- WNL. Unremarkable.</t>
  </si>
  <si>
    <t>Anxiety and unstable.</t>
  </si>
  <si>
    <t>Continue Tenofovir 300 mg po / d  + U/sound.</t>
  </si>
  <si>
    <t xml:space="preserve">but stil has wgt loss  asymptomatic </t>
  </si>
  <si>
    <t xml:space="preserve">vs= stable </t>
  </si>
  <si>
    <t xml:space="preserve">continue meds , cbc lft </t>
  </si>
  <si>
    <t xml:space="preserve">Dx--CD after resection ( Resection on 11/10/11) ??? . Last colonoscopy in March 2015 and aphthae seen in the terminal ileum,._x000D_
 on MTX 15 mg po/d </t>
  </si>
  <si>
    <t xml:space="preserve">foot pain/calcaneal </t>
  </si>
  <si>
    <t>stable a nd oriented</t>
  </si>
  <si>
    <t>modertae pul htn</t>
  </si>
  <si>
    <t>continue asa and atrovatsatin_x000D_
link to orthopedics departmenet</t>
  </si>
  <si>
    <t>pul htn+ dhd+calcaneal spur</t>
  </si>
  <si>
    <t>continue meds , cbc lft</t>
  </si>
  <si>
    <t>Dx--CD after resection ( Resection on 11/10/11) ??? . Last colonoscopy in March 2015 and aphthae seen in the terminal illeum</t>
  </si>
  <si>
    <t>lower back pain worsened over 1 month_x000D_
increased drowsiness</t>
  </si>
  <si>
    <t xml:space="preserve">BP= 123 / 63  PR=68 RR=18 </t>
  </si>
  <si>
    <t>P1 - HTN(20 yrs)_x000D_
 P2 - CLBP 2 DDD _x000D_
P3 - TII DM(10yrs)</t>
  </si>
  <si>
    <t>rEFILL MEDICATION_x000D_
REDUCE AMITRIPTYLINE TO 12.5 MG PO QD</t>
  </si>
  <si>
    <t>P1 - HTN(20 yrs)_x000D_
 P2 - CLBP 2 DDD _x000D_
P3 - TII DM(10yrs)_x000D_
Known hypertensive patient on enalapril5 mgpo/day, atenolo 25 mg po/day l and</t>
  </si>
  <si>
    <t>P1 - HTN(20 yrs)_x000D_
 P2 - CLBP 2 DDD _x000D_
P3 - TII DM(10yrs)_x000D_
Known hypertensive patient on enalapril5 mgpo/day, atenolo 25 mg po/day l and LSM for T2DM</t>
  </si>
  <si>
    <t xml:space="preserve">BP: 137 / 57   PR: 87 </t>
  </si>
  <si>
    <t>RHD severe ms, grade I-IIMR, severe PAH , Afib successful percutaneous MBC was done and she is on warfarin 5mg po day , atenolol 25mg po bid digoxin 0.125mg po day, lasix 20mg po day</t>
  </si>
  <si>
    <t xml:space="preserve">dry cough ,rhinorhea ,sorethroat sneezing </t>
  </si>
  <si>
    <t xml:space="preserve">vs= stable  chest clear </t>
  </si>
  <si>
    <t xml:space="preserve">stable and tolerated drug+ allergic rhinitis </t>
  </si>
  <si>
    <t xml:space="preserve">tenofovir 300 mg po/d ,loratadine 10mg po/d  for 1wk </t>
  </si>
  <si>
    <t>PR=65/M,BP= 115 / 65MMHG,TROPONININ QUANTITATIVE=0.035NG/ML(REFERANCE RANGE=0-0.06),CK MB=5.98NG/ML,AST=97,ALT=175,ALP=140,DIRECT BILIRUBIN=0.2,TOTAL BILIRUBIN=0.6,SODIUM=151,POTASSIUM=4.37,CHLORIDE=114MMOL/L,TOTAL CALCIUM=8.5,TG=60,TOTAL CHOLESTROL=104MG/DL,HDL=44.4MG/DL,LDL=47.6,ECHO= DCMP with biventricular systolic dysfunction,moderate pulmunary hypertension,mr,mild tr and severe pulmunary hypertension,degenerative aortic valve disease(mIld AR),EF=20-25%</t>
  </si>
  <si>
    <t>NYHA CLASS 3 HF2 DCMP+BIVENTERICULAR SYSOLIC DYSFUNCTION+MODERATE PULMUNARY HTN+DEGENERATIVE VALVALR HEART DISESE(MILD AR)</t>
  </si>
  <si>
    <t>FRUSEMIDE 40 MG PO DAILY,ENALAPRIL  5MG PO DAILY,DIGOXINE 0.125MG PO DAILY,BISOPROLOL 5MG PO DAILY,ATORVASTIN 40MG PO DAILY,ASA81 MG PO DAILY, APPOINT AFTER AMONTH</t>
  </si>
  <si>
    <t>NYHA class 3 stage 2 CHF 2ry to ? DVHD +?IHD</t>
  </si>
  <si>
    <t xml:space="preserve">BP:  152 / 70 PR: 67 _x000D_
FBS: ? </t>
  </si>
  <si>
    <t>FBS, CBC, OFT, U/A</t>
  </si>
  <si>
    <t xml:space="preserve">P1: T2DM patient for the last 20 years on NPH 30/20 IU SC BID, atrovastatin 20 mg po day_x000D_
P2: Newly diagnosed HTN on enalapril 5mg po daily </t>
  </si>
  <si>
    <t>bilateral leg swelling so discontinued Amlodipine for 2 follw ups</t>
  </si>
  <si>
    <t>BP=171 / 88   PR= 66 RR=18 _x000D_
recorded BP= 130/70, 160/90, 180/90</t>
  </si>
  <si>
    <t>P=Poorly controlled HTN _x000D_
P2=  degenerative L/S spine disease</t>
  </si>
  <si>
    <t>refill medication_x000D_
Add atenolol 25 mg po QD</t>
  </si>
  <si>
    <t>P=HTN _x000D_
P2=  degenerative L/S spine disease_x000D_
 on HCT 25 mg po/d, Enalapril 10 mg po BID, Vitamin D 50000iu QD</t>
  </si>
  <si>
    <t>NYHA CLASS 3 HF2 DCMP+BIVENTERICULAR SYSOLIC DYSFUNCTION+MODERATE PULMUNARY HTN+DEGENERATIVE VALVALR HEART DISESE(MILD AR)+HYPOCALCEMIA</t>
  </si>
  <si>
    <t>FRUSEMIDE 40 MG PO DAILY,ENALAPRIL  5MG PO DAILY,DIGOXINE 0.125MG PO DAILY,BISOPROLOL 5MG PO DAILY,ATORVASTIN 40MG PO DAILY,ASA81 MG PO DAILY, APPOINT AFTER AMONTH,CALCIUM CARBONATE 350MG PO DAILY</t>
  </si>
  <si>
    <t>BP:    150/90-   140/80   150/90   176 / 80</t>
  </si>
  <si>
    <t>enalapril 5mg po bid, amlodipine 5mg po daily, atrovastatin 20mg po daily</t>
  </si>
  <si>
    <t>HTN + HHD patient on enalapril 5mg po daily, Amlodipine 5mg po daily and atovastatin 20mg po daily</t>
  </si>
  <si>
    <t>BP=132/86MMHG,PR=74/M,FBS=165MG/DL</t>
  </si>
  <si>
    <t>NPH 32/22IU,MTF 500 MGPO BID,DO HGA1C,APPOINT AFTERTHREE MONTHS</t>
  </si>
  <si>
    <t xml:space="preserve">FB S- 112 - 120 - 126 _x000D_
 BP - 130/90 - 120/80 (92 18 120 / 82)_x000D_
</t>
  </si>
  <si>
    <t xml:space="preserve">SEE MANAGEMENT - UPDATE IN FOR NEXT APPT </t>
  </si>
  <si>
    <t>1. HTN + known RVI pt on HAART &gt; 10 YEARS , Enalapril 5 mg po/ bid, Amlodipine 5 mg po d 2. DM on MTF 1000 mg po bid, Glibenclamide 5 mg po bid, Atorvastatin 20 mg po d</t>
  </si>
  <si>
    <t>stable and oriented</t>
  </si>
  <si>
    <t>same management</t>
  </si>
  <si>
    <t>type two dm+htn+active ra+old ischemic stroke</t>
  </si>
  <si>
    <t>left feet pain (worse while walling ), no cough, no SOB, no edema, no visual problem 9cvataract surgery done), no back pain, no paresthasia, joint mobility good, good balance (has tinites, no virtigo), good understanding, cooperatrive, no obesity, no stress, no psychosocialdiostress, good dietary habiot, good hygien, adherent to medication, toileting good, good social interaction. remarks (no breast mass, no vagional discharge) FBS 170 mg/dl mostly below 130 mg/dl BP 120/80 mmHg weist circumferance 110 cm / height 158 cm= 0.69 pt has visceral obesity risk fatty liver</t>
  </si>
  <si>
    <t>sleeps well, walking distance good (foot pain , no plantar fasciatis possibly osteopenia has calcanial bone tenderness), muscle strength good, no emotional (sometimes gets abset possibly menopause related), no memory loss, good judgement</t>
  </si>
  <si>
    <t>good disease course + osteopenmia (possibly calcanial foot fat pad atrophy)</t>
  </si>
  <si>
    <t>salt restriction, be active, minimize coffee, preven tion of fall, vegitablr and fruit dish, legumes dish, use onl;y liquid oil, get adequiate sun light, avoid oillyfatty food, avopid fried food, get a cup of milk daily</t>
  </si>
  <si>
    <t>diabeters disease, dyslipidemia</t>
  </si>
  <si>
    <t>B/P--120/70 , chest--clear , CVS--unremarkable. Abdomen-- no shifting dullness , no organomegally .CBC--WNL( platelets 124 000 ) , LFT-- ALT--24 AST--52, Albumin--3.1 .HBV--negative , HCV -negative , U/sound--ascites . Fluid analysis  ??( thrash ).</t>
  </si>
  <si>
    <t>cirrhosis cause ?</t>
  </si>
  <si>
    <t>Frusemide 40 mg po QOD + spironolactone 75 mg po QOD.</t>
  </si>
  <si>
    <t>An elderly who presented for abdominal swelling with no leg swelling .No cough .She has been on diuretics .</t>
  </si>
  <si>
    <t xml:space="preserve">RUNNY NOSE AND  DRY COUGH </t>
  </si>
  <si>
    <t xml:space="preserve">FBS- 170_x000D_
BP - 103 / 61 PR - 56  </t>
  </si>
  <si>
    <t>TIIDM on NPH 32/22 IU SC Bid</t>
  </si>
  <si>
    <t xml:space="preserve">bp =94/62   fbs= 112,121- 225 </t>
  </si>
  <si>
    <t xml:space="preserve">descalate lasix to 40 mg po/d hct 50 mg po/d  metoprolol 25 mg po/d spironolactone 25 mg po/d  do rft u/a  ,hga1c </t>
  </si>
  <si>
    <t xml:space="preserve">Dx-- type 2 DM + HPN with nephropathy._x000D_
 he was on  nph 32/32 lasix 40mg po bid spironolactone 25 mg po/d  hct 50 mg po bid metoprolol 50 mg po/d </t>
  </si>
  <si>
    <t>PR=97/M  BPON 03/05/2016=140/60MMHG,ON 13/05/2016=130/70MMHG,TODAY=172 / 72MMHG</t>
  </si>
  <si>
    <t>BP -  140- 160 /80- 90 _x000D_
 FBS - 92 -130-</t>
  </si>
  <si>
    <t xml:space="preserve">ADD HCT - 25 MG PO DAILY _x000D_
- UPDATE INX ON NEXT APPT - APPT 1 MONTH </t>
  </si>
  <si>
    <t>DM + HTN + PAD On MTF 1gm BID, Glibenclamide 5mg BID and Enalapril 10mg BID , ATROVASATATIN 20 MG PO DAILY , ASA - 81 MG PO DAILY</t>
  </si>
  <si>
    <t xml:space="preserve">bp =112/62 pr=63 </t>
  </si>
  <si>
    <t xml:space="preserve">controlled  bp </t>
  </si>
  <si>
    <t xml:space="preserve">refil ,do hga1c,lipid profile </t>
  </si>
  <si>
    <t xml:space="preserve">P1.HYPERTENSION + P2. PREDIABETES (FBS-117, HGA1C=6 %) + DYSLIPEDMIA ON enalapril 10 mg po bid atrovastatin 40 mg po/day amlodipine 10mg po/day Lasix 20 mg po/day amitryptyline 12.5 mg po noct </t>
  </si>
  <si>
    <t xml:space="preserve">BP - 129\95-127\95_x000D_
 VITAMIN D -  15.9 NG/ML </t>
  </si>
  <si>
    <t>SAME + VITAMIN D INSUFF</t>
  </si>
  <si>
    <t xml:space="preserve">HTN ON ENALAPRIL 5 MG PO  DAILY </t>
  </si>
  <si>
    <t xml:space="preserve">Urine culture and sensitivity - klebsiella pneumonea identified  which is sensitive for ciprofloxacillin ,Meropenem ,  </t>
  </si>
  <si>
    <t xml:space="preserve">Urinary tract infection </t>
  </si>
  <si>
    <t xml:space="preserve">Meropenem </t>
  </si>
  <si>
    <t>A case of CIDP on Azathioprine with residual motor weakness ( lower extremities ) .</t>
  </si>
  <si>
    <t>no cough, no SOB, no edema, visual problem on follow up (cataract), no backl pain, no paresthasia, fatigue, easyfatigability, (on diuretics), joiont mobility (knee right side creptation, no swelling0), slow gate , poor physiocal fitness (poor grip strength), no tinites, no virtigo, good dietary habit, toileting (squating problem), no soc ial interaction. remarks (no breast mass, no vaginal dioscharge)FBS , BP 100/60 mmHg</t>
  </si>
  <si>
    <t>sleeps well, walking distance weak, weak muscle strength, no emotional change, no memory loss but forgetfulness, good judgement</t>
  </si>
  <si>
    <t>good disease course + poor physical fitnmess+ osteoarthrites</t>
  </si>
  <si>
    <t>salt restriction, be active, minimize coffee, vegitable and frit dish, legumes dish, get enough fluid, get adequate sun lighnt, use only liquid oil, foot care (hygien, becareful while cutting nail, keep moisturizing legs with vaslin)</t>
  </si>
  <si>
    <t xml:space="preserve">no improvement in symptoms </t>
  </si>
  <si>
    <t>BP: 110 / 71</t>
  </si>
  <si>
    <t>AMT 25mg po daily, neurobin 1 tab po daily and Vit D 50,000 po weekly</t>
  </si>
  <si>
    <t xml:space="preserve">? PNP + ? RA on meloxicam 15mg po daily, vitamin D 50,000 mg po weekly and neurobin </t>
  </si>
  <si>
    <t>BP-  76 17 125 / 67</t>
  </si>
  <si>
    <t>Known RVI for the past10 years on HAART on follow P2= Lumbosacral Disc Herniation (L4-5 and L5-S1) with foraminal stenosis (1 year ago) Amitriptyline 12.5 mg po daily</t>
  </si>
  <si>
    <t xml:space="preserve">BP=132 / 81   PR=77 RR=20 </t>
  </si>
  <si>
    <t>P1- SLE on management</t>
  </si>
  <si>
    <t>tapper Prednisolone by 5 every 2 weeks then link toSenior</t>
  </si>
  <si>
    <t>P1- DLE ANA- weekly reactive Hydroxy Chloroquine Sulphate 200mg Prednisolone - 20mg # Betamethasone Scalp Lotion</t>
  </si>
  <si>
    <t xml:space="preserve">HAS ITCHING OVER HER LEGS </t>
  </si>
  <si>
    <t>BP=179/98 MMHG,PR=93/M,FBS=233MG/DL</t>
  </si>
  <si>
    <t>SAME WITH POOR BP AND GLYCEMIC CONTROL+ALLERGIC DERAMATIIS</t>
  </si>
  <si>
    <t>MIXTARD INSULIN 18/10IU,REFILL,PREDINSOLONE 10MG PO DAILY FOR 10 DAYS,AMLODIPINE 5MG PO DAILY,MTF 500 MG PO DAILY,DO HGA1C,APPOINT AFTER THREE MONTHS.</t>
  </si>
  <si>
    <t>Type 2 DM ON Insulin( Mixtard= 0.4IU/Kg/Day; Wt=60 kg)= 16/8 IU SC BID,  Atrovastatin 20 mg po/d, Enalapril 10 mg po bid, Pantoprazole 40 mg po/d for 2 wks Appt after 2 wks with serial FBS &amp; BP Measurem</t>
  </si>
  <si>
    <t>BP:125 / 74 PR- regular</t>
  </si>
  <si>
    <t>LT knee OA+?chronic headache</t>
  </si>
  <si>
    <t>She complains of headache for the past one year, associated with this she also complains dizziness and tinnitus. In addition she also has easy fatigability, and fills full easy fullness.</t>
  </si>
  <si>
    <t xml:space="preserve">FB S-  281 -  134 _x000D_
HGA1C 10.7 - 8 MOBNTHS BACK </t>
  </si>
  <si>
    <t xml:space="preserve">HGA1C  THEN MANAGE ACCORDINGLY </t>
  </si>
  <si>
    <t>well controlled T1 DM(for 4 yrs on Insulin for 2 yrs then on PO medication for the last 2 yrs); on MTF 500 mg po/d???</t>
  </si>
  <si>
    <t>BP: 110/75    121/70   130/85 [ Home record],   159 / 87</t>
  </si>
  <si>
    <t xml:space="preserve">HTN +Dyslipidemia ON Hydrochlorothiazide 25 mg po day, Atrovastatin 20mg po day , Amlodipine 10 mg po day and enalapril 10/5mg po bid </t>
  </si>
  <si>
    <t>bp 137 / 80 PR 89 fbs 114,146, 109,107</t>
  </si>
  <si>
    <t>p1: Known T2DM on NPH 36/24iu, MTF 500 mg po BID p2: Newly diagnosed HTN (L on LSM)SM )</t>
  </si>
  <si>
    <t>no cough, no SOB, no edema, no visual problem (lacrimation, no red eye), no back pain, no paresthasia, joint mobility good, good balance, good  understanmding, cooperative, no obesity, no stress, no psychosocial diostress, good dietary habit, no addiction, adherent to medication, toileting (consti[pation0, good sopcial interaction. remaks (no BPH symptoms) weist circumferance 100cm / heighjt 174 cm = 0.57 pt has no significant  viscveral obesiyty BP 130/70 mmHg mostly around this</t>
  </si>
  <si>
    <t>sleeps well, wAl;king distance good, muscle strength good, no emotional change, no memory loss, good judgement</t>
  </si>
  <si>
    <t>salt restriction, be active, minimize coffee, prevenmtion of fall, vegitabl;e and fruit dish, legumes dish, use only liquid oil, get adequate sun light, avoid fattyoilly food, avoid fried food, no alcohol, eat (banana, tomatto, pottato for pottasium supplemnent)</t>
  </si>
  <si>
    <t xml:space="preserve">NO EW COMPLAINT </t>
  </si>
  <si>
    <t xml:space="preserve">HGA1C - 5 MONTH BACK - 7.6 </t>
  </si>
  <si>
    <t xml:space="preserve">SEE MANAGEMENT - HGA1 FOR NEXT APPT </t>
  </si>
  <si>
    <t xml:space="preserve">Type 2 DM on Metformin 500mg PO BID </t>
  </si>
  <si>
    <t>worsened palpitation,global headache head ache</t>
  </si>
  <si>
    <t xml:space="preserve">BP= 174 / 87   PR=99 RR=18 </t>
  </si>
  <si>
    <t>P1=Syncope 2 to ? _x000D_
P2= Hypertension_x000D_
P3= Stress urinary incontinence _x000D_
P4= Knee OA _x000D_
P5= Keloid leion</t>
  </si>
  <si>
    <t>send for TFT, _x000D_
refill meloxicam</t>
  </si>
  <si>
    <t xml:space="preserve">P1=Syncope 2 to ? _x000D_
P2= Stress urinary incontinence _x000D_
P3= Knee OA _x000D_
P4=? Peripheral Neuropathy 2 to ? _x000D_
P5=? Dyslipidemia _x000D_
P6= Keloid leion_x000D_
on vitamin D, multivitamin supplemetn, Meloxicam_x000D_
</t>
  </si>
  <si>
    <t>send for TFT, _x000D_
refill meloxicam_x000D_
add HTN after TFT results return</t>
  </si>
  <si>
    <t>mild anemia</t>
  </si>
  <si>
    <t>No complaint .Nocturia once.</t>
  </si>
  <si>
    <t>B/p-- 140/70 , FBS-- 98 , 134 , 130 , 134 , 117 , 106 , 119 , 134 , 150 , 140 , 170 , 140 , 144 , 127 , 139 , 140 , 170 , HgbA1c--8.6 %</t>
  </si>
  <si>
    <t>Metformin 850 mg po BID = Amaryl 1mg po /d.</t>
  </si>
  <si>
    <t>HAS RIGHT SHOUDER PAIN OF TWO WEEKS AND HAS ITCHING OVER HIS HANDS SINCE AWEEK AND DRINKS ALCOHOL,CHEWS KAHAT,AND SMOKES CIGARETTE SINCE TEN YEARS</t>
  </si>
  <si>
    <t>PR=99/M,BP= 124 / 88MMHGAST-SGOT 130 IU-L  0-40_x000D_
ALT-SGPT 129 IU-L  0-40_x000D_
ALP 148 IU-L  40-129_x000D_
Total Bilirubin 2.45 mg-dl  0-1.2_x000D_
Direct Bilirubin 1.41 mg-dl  â‰¤ 0.30_x000D_
Total Protein 7.4 mg-dL  3.0-6.0_x000D_
Albumin 4.3 mg-dl  3.5-5.2</t>
  </si>
  <si>
    <t>SAME AS ABOVE+?RIGHT SHOULDER DISLOCATION+ALLERGIC DERMATITIS+SUBSTANCE ABUSE+ALLCHOLIC LIVER DISEASE</t>
  </si>
  <si>
    <t>DO HGA1C,LIPID PROFILE.DO RIGHT SHOULDER X-RAY,,THEN MANAGE.,LINK TO PSYSCHIATERY</t>
  </si>
  <si>
    <t>MODERATE FATTY LIVER NOT ON MEDICATION</t>
  </si>
  <si>
    <t xml:space="preserve">WORSENING OF SHORTNESS OF BREATH, head ache </t>
  </si>
  <si>
    <t xml:space="preserve">BP= 137 / 83   PR=92 RR=18 </t>
  </si>
  <si>
    <t>P- Recurrent epigastric hernia _x000D_
p2=HFrEF 2ndry to IHD</t>
  </si>
  <si>
    <t>Refill medication_x000D_
rescalate lasix to 40/20mg_x000D_
enalapril 5mg po BID</t>
  </si>
  <si>
    <t xml:space="preserve">P1= Recurrent epigastric hernia _x000D_
P2=HFrEF 2ndry to IHD_x000D_
ON ENALPRIL 2.5 MG PO BID, ATROVASTATIN 40 MG PO/D, METOPROLOL 25 MG PO/D, LASIX 40 MG PO/D, ASA 81 MG PO/D </t>
  </si>
  <si>
    <t>bp 119 / 70 PR 76  HbA1c 11.2</t>
  </si>
  <si>
    <t>P=known T1DM( for 3 yrs) on NPH 18/12 IU SC BID, RI: 4/4iu SC BID</t>
  </si>
  <si>
    <t xml:space="preserve">no cough, bno SOB, no edema, no visual problem, no back pain, no paresthasia, joint mobility good,good balance, but has fatigue,good understanding, cooperative, no seizure in the past 3 months, no stress, no psychosocioal distress, good dietary habit, good hygien (brush tooth), no addi ction,adherent to mediocation,toleting good, good social interaction. remarks (he is a mechanic, no accident in work place)BP 160/ 110 mmHg </t>
  </si>
  <si>
    <t>salt restriction, be active, minim ize coffee, prevention of fall, vegitable anmd fruit dish, legumes dish, use only liquid oil, eat (bananma, tomatto,  pottato for pottassium supplem entation), stay away from (height, sharp objectyes, fire, driving cars)</t>
  </si>
  <si>
    <t>, hypertension, epilepsy</t>
  </si>
  <si>
    <t xml:space="preserve">SHE CLAIMS DRY COUGH OF TWO MONTHS DURSTION  WHICH BECOMES WHITISH PRODUCTIV EGRADUALLY._x000D_
SHE WAS ALS O ON ANTIBIOTICS AND DEXTRDIPHDIMINE .SHE GOT IMPROVEMENT BUT RECUR THE SAME SYMPTOM ._x000D_
</t>
  </si>
  <si>
    <t>no objevtive finding_x000D_
she is stable  and NAD</t>
  </si>
  <si>
    <t>RO OUTPULM ONARY TB</t>
  </si>
  <si>
    <t xml:space="preserve">WORKUP  _x000D_
CBC_x000D_
CXR_x000D_
</t>
  </si>
  <si>
    <t>otitis externa</t>
  </si>
  <si>
    <t>BP:163/103 pr:77</t>
  </si>
  <si>
    <t>1. Amlodipine 10mg/po/d_x000D_
2. enalapril  10mg/po/BID_x000D_
3. Atorvastatin 40mg/po/d_x000D_
4. Amitriptyline 12.5mg/po/d</t>
  </si>
  <si>
    <t>P1: This is a known Hypertensive pt. (15 yrs) Currently on : Amlodipine 10mg/ po /d n and enalapril 10mg/po/d</t>
  </si>
  <si>
    <t xml:space="preserve">bp 145 / 82 PR 92 fbs not done </t>
  </si>
  <si>
    <t xml:space="preserve">send for fbs       </t>
  </si>
  <si>
    <t xml:space="preserve">no new comp[lain </t>
  </si>
  <si>
    <t xml:space="preserve">BP: 187/96   _x000D_
FBS: 120     130    120    130   </t>
  </si>
  <si>
    <t xml:space="preserve">Poor bp control + good glycemic control </t>
  </si>
  <si>
    <t>T2 DM + HTN +? HHD + ? LBP + PN; NPH=32/20 IU AM/PM SC BID, ,ASA 81 mg po/day, Atrovastatin 20 mg po/day, frusemide 20 mg po/day, amlodipine 10 mg po/day AMT 25 mg po/day</t>
  </si>
  <si>
    <t xml:space="preserve">bp  133 / 77 PR 88 fbs 117-176  HBPM 134/84 </t>
  </si>
  <si>
    <t>HTN + T2 DM + Mild LVH + G1 LV diastolic dysfunction on medication</t>
  </si>
  <si>
    <t>she came for the prescription</t>
  </si>
  <si>
    <t>stable  and oriented</t>
  </si>
  <si>
    <t>well controlle bp</t>
  </si>
  <si>
    <t>prescribe the same</t>
  </si>
  <si>
    <t xml:space="preserve">NON ADHENRENT                     </t>
  </si>
  <si>
    <t xml:space="preserve">BP - 208 / 105  &gt; REPEATED AFTER 30 MIN  209/117  PR - 65 </t>
  </si>
  <si>
    <t>HTN  enalapril 5 mg po BID + old stroke + Aphasia</t>
  </si>
  <si>
    <t>has both hand pain</t>
  </si>
  <si>
    <t xml:space="preserve">bp 126 / 83 PR 82 </t>
  </si>
  <si>
    <t xml:space="preserve">generalized burnning pain over the extrimituies, tingling sensation and easy fatiguability </t>
  </si>
  <si>
    <t xml:space="preserve">BP: 130/97   </t>
  </si>
  <si>
    <t xml:space="preserve">poor bp control + ? PN </t>
  </si>
  <si>
    <t xml:space="preserve">CBC, OFT, Lipid profile, ECG </t>
  </si>
  <si>
    <t>known HTN [ 5yrs] on enalapril 10mg po daily, atrovastatin 20mg po daily</t>
  </si>
  <si>
    <t xml:space="preserve">FBS - 108-122-118-128-131_x000D_
B P- 82 18 162 / 90 ( HOME RECORD - 132/70 - 130?92 ) _x000D_
_x000D_
 T CHOL - 219 - TRG -  210 -  HDL - 128 - LDL - 142 _x000D_
 RFT - CR - 1.01_x000D_
 URIC ACID - 9.71 </t>
  </si>
  <si>
    <t xml:space="preserve">SERIAL BP RECORD FOR ENXT APPT _x000D_
- APPT </t>
  </si>
  <si>
    <t>=TIIDM + Dyslipidemia + GA; on MTF 1 gm po Bid, Glibenclamide 10 mg po Bid and Atorvastatin 40 mg po/d, ASA 81 mg d Allopurinol 100mg po/d</t>
  </si>
  <si>
    <t>bp 130/85   PR 127/87-140/85</t>
  </si>
  <si>
    <t xml:space="preserve">see      mgt </t>
  </si>
  <si>
    <t xml:space="preserve">Known RVI on HAART+HTN on nifedipine 20mg po bid </t>
  </si>
  <si>
    <t>same medication</t>
  </si>
  <si>
    <t>FBS - 122 -  120 - 124 _x000D_
 BP - l 85  150 / 85</t>
  </si>
  <si>
    <t xml:space="preserve">+? HTN                   </t>
  </si>
  <si>
    <t xml:space="preserve">SEE MANAGEMENT _x000D_
- APPT AFTER 3 MONTHS </t>
  </si>
  <si>
    <t>controlled T2 DM + DYSPEPSIA</t>
  </si>
  <si>
    <t xml:space="preserve">bp 100/60 PR 78 </t>
  </si>
  <si>
    <t xml:space="preserve">SEND FLUSTOP AND VIT </t>
  </si>
  <si>
    <t>has epgateric pain since aweek</t>
  </si>
  <si>
    <t>PR=104MMHG  BP=169 / 92MMHG</t>
  </si>
  <si>
    <t>Same as above+poor BP control+dyspepsia 2?</t>
  </si>
  <si>
    <t>refill,add Amlodipine 5mg po daily,add ppi,stool exam</t>
  </si>
  <si>
    <t>P1-Seizure disorder 2ry to ? P2-Known HTN -On HCT 25 mg PO Daily and Phenytoin 100mg PO BID</t>
  </si>
  <si>
    <t xml:space="preserve">BP - 61 18 149 / 76( 127/81 - 140/78 ) </t>
  </si>
  <si>
    <t xml:space="preserve">ENALAPRIL 10/5 MG PO BID - _x000D_
 SEND CBC , SE , </t>
  </si>
  <si>
    <t xml:space="preserve">known HTN+ Dyslipidemia on medication , ENALAPRIL 10 MG PO DAILY , ATROVASTATIN 40 MG PO DAILY </t>
  </si>
  <si>
    <t xml:space="preserve">Epigastric burring pain associated with vomiting of the ingested matter, soar throat. She also claims intermittent cough </t>
  </si>
  <si>
    <t xml:space="preserve">BP: 99 / 73   PR: 117 </t>
  </si>
  <si>
    <t xml:space="preserve">known asthmatic + dyspepsia </t>
  </si>
  <si>
    <t>stool Ag, cbc</t>
  </si>
  <si>
    <t>bronchial asthma on symbicort 2 puff bid and salbutamol</t>
  </si>
  <si>
    <t>PR=87/M  BP=135 / 104MMHG</t>
  </si>
  <si>
    <t>HTN  with poor BP CONTROL</t>
  </si>
  <si>
    <t>ENALAPRIL 10 MG PO BID,HCT 25MG PO DAILY,AMLODIPINE 10MG PO DAILY,APPOINT AFTER THREE MONTHS.</t>
  </si>
  <si>
    <t>HTN AMLODIPINE 10 MG, Enalapril 10 mg , HCT 25 mng but he was taking amlodipine 10 mg po daily</t>
  </si>
  <si>
    <t xml:space="preserve">BP: 109 / 81_x000D_
FBS: 277    311    397   </t>
  </si>
  <si>
    <t xml:space="preserve">T1DM on NPH 44/34 iu bid and RI: 6/6 iu bid </t>
  </si>
  <si>
    <t>complaining of numbness sensa</t>
  </si>
  <si>
    <t>BP=115/73MMHG,PR=75/M</t>
  </si>
  <si>
    <t>has left sided chest pain of amonth</t>
  </si>
  <si>
    <t>pr=59 bp=120 / 78mmhg</t>
  </si>
  <si>
    <t>- left TB empyema P2 :-Post thoracotomy and decortication for an indication of loculated left side empyema</t>
  </si>
  <si>
    <t>BP=117 / 64    PR=84 RR= 17 _x000D_
TFT TSH= &amp;lt;0.156 (LOW), FT4= 2.09(in range)</t>
  </si>
  <si>
    <t>P1=Known HTN _x000D_
P2=? Resolving AKI to r/o CKD 2 to ? P3= ? Hypothyroidism _x000D_
P4= Dyspepsia 2 to ? PUD</t>
  </si>
  <si>
    <t>refill medication _x000D_
send for TFT</t>
  </si>
  <si>
    <t xml:space="preserve">P1=Known HTN ON Medication _x000D_
P2=? Resolving AKI to r/o CKD 2 to ? P3= ? Hypothyroidism _x000D_
P4= Dyspepsia 2 to ? PUD_x000D_
On levothyroxine 100mcg po QD, aMLODIPINE 5MG PO qd, hct12.5MG PO qd, pantoprazole 40MG PO qd, </t>
  </si>
  <si>
    <t xml:space="preserve">BP=143 / 84   PR=93 RR=17 </t>
  </si>
  <si>
    <t>KNOWN HTN WITH POOR CONTROL_x000D_
REHUMATOID ARTERITIS PATIENT</t>
  </si>
  <si>
    <t xml:space="preserve">130/90mmhg </t>
  </si>
  <si>
    <t xml:space="preserve">rft and advise_x000D_
</t>
  </si>
  <si>
    <t>essential ht on medication nifedipine 20mg po daily</t>
  </si>
  <si>
    <t>PR=68/M,BP= 118 / 62MMHG</t>
  </si>
  <si>
    <t>p1: T2DM (&gt;6yrs) on MTF 500mg po bid, doanil 5mg po daily p2: known HTN on enalapril 5mg po bid ( but she did not took</t>
  </si>
  <si>
    <t>bp=  121 / 70   PR=87 RR=19</t>
  </si>
  <si>
    <t xml:space="preserve">SEND CALCEDENK </t>
  </si>
  <si>
    <t xml:space="preserve">BP= 143 / 84   PR=93 RR=17 </t>
  </si>
  <si>
    <t xml:space="preserve">P1= HTN_x000D_
P2=REHUMATOID ARTERITIS </t>
  </si>
  <si>
    <t>P1= HTN_x000D_
P2=REHUMATOID ARTERITIS _x000D_
on methotrexate 10mg po QD, amlodipine /valsartan 5/160mg po QD, folate 5 mg po qd, Prednisolone 5mg po qd</t>
  </si>
  <si>
    <t>Anterior neck swelling of 4 yrs duration</t>
  </si>
  <si>
    <t xml:space="preserve">BP= 107 / 77    PR=86 RR=18 </t>
  </si>
  <si>
    <t xml:space="preserve">P1= Peripheral Neuropathy </t>
  </si>
  <si>
    <t>refill medication_x000D_
Ix</t>
  </si>
  <si>
    <t>p1= PN _x000D_
on amitriptyline 25 mg po/d</t>
  </si>
  <si>
    <t>PR=86  BP=145 / 73MMHG,RBS=72MG/DL</t>
  </si>
  <si>
    <t>HAS LEFTWRIST AND KNEE JOINT PAIN OF FOUR DAYS</t>
  </si>
  <si>
    <t>pr=89  bp=129 / 90mmhg,fbs=185mg/dl</t>
  </si>
  <si>
    <t>same withpoor glycemic control+?left  wristknee osteoarteritis</t>
  </si>
  <si>
    <t>refill,glibinclamide 5mg po daily,do left knee joint x-ray,,left hand x-raydo hga1c,</t>
  </si>
  <si>
    <t>pr=78 bp=110 / 71mmhg</t>
  </si>
  <si>
    <t>same with good bp control</t>
  </si>
  <si>
    <t>P1=Bilateral varicose vein P2= HTN on HCT 26 mg PO daily(3yrs)</t>
  </si>
  <si>
    <t xml:space="preserve">echo - jan - 13.2023 -  large  asd  secundum with left to right shunt , s phtn  and s secondary tr ,e f - 60 % </t>
  </si>
  <si>
    <t xml:space="preserve">send baseline inx then  link back  to MRC  </t>
  </si>
  <si>
    <t>NYHA CLASS 4 AHA STAGE C HFpEF 2ndry to VHD</t>
  </si>
  <si>
    <t>complain   cough  of  3  days duratyion  with  fever</t>
  </si>
  <si>
    <t xml:space="preserve">CAPNEUMONEA </t>
  </si>
  <si>
    <t xml:space="preserve">SEND  CBC  AND CHEST  X RAY  </t>
  </si>
  <si>
    <t>presbycusis</t>
  </si>
  <si>
    <t xml:space="preserve">good controlled T2 Dm + HTN </t>
  </si>
  <si>
    <t xml:space="preserve">BP---132/75-140/76 _x000D_
PR--80_x000D_
HGAIC---5.2 </t>
  </si>
  <si>
    <t xml:space="preserve">see on appointment with serial fbs and still raised hold HCT </t>
  </si>
  <si>
    <t>HTN + pre hypertension on Enalapril 10 mg po/d &amp; HCT 12.5 mg po/d</t>
  </si>
  <si>
    <t xml:space="preserve">bp =116/69  hga1c=9.3  lipid profile=t.chol=108 tgl=61 hdl=55 serum electrolyte =wnr </t>
  </si>
  <si>
    <t xml:space="preserve">make MTF 1GM PO BID ,continue other meds </t>
  </si>
  <si>
    <t>P=DCMP with EF 15-25% -ECHO (on megabit 2015)= DCMP WITH BIVENTRICULAR SYSTOLIC DYSFUNCTION WITH REGIONAL WALL MOTION ABNORMALITY AND MODERATE PULMONARY HYPERTENTION AND REDUCED EJECTION FRACTION 15-25% CXR=CARDIOMEGALLY HE IS ON NPH MTF 500mg PO nbid , dapagliflosin 10mg PO daily, LASIX 40 MG PO DAILY -ENALAPRIL 10 MG PO BID, -METOPROLOLE 25 mg PO BID, -ASPRINE 81 MG PO DAILY, -ATROVASTATINE 40 MG PO DAILY, Eplerenone 25mg PO daily</t>
  </si>
  <si>
    <t>P=IHD(INFERIOR mi WITH STENT) +TYPE 2 DM+ DYSLIPEDEMIA ASA 81 MG PO/DAY ATORVASTATIN 80 MG PO/DAY BETOLOC 25 MG PO daily MG PO/DAY metformin 500MG PO bid ENALAPRIL 5 mg po bid )....Hgba1c=6.5% PSA=5.46(N&amp;lt;4),TC=139_x000D_
TG=168 HDL=39,LDL=66 URIC ACID=7.8 UREA=16</t>
  </si>
  <si>
    <t>bp= 147 / 96( home recordings =130/80 130/85)</t>
  </si>
  <si>
    <t>-AMLODIPINE 10MG PO/D -HCT 12.5MG PO/D</t>
  </si>
  <si>
    <t xml:space="preserve">P1 -CVT (completed anticoagulation) + P2- seizure disorder ( off medication for 2 years ) P3- HTN - on amlodipine 10mg po daily hct =12.5 mg po/d </t>
  </si>
  <si>
    <t xml:space="preserve">STRESS                           </t>
  </si>
  <si>
    <t xml:space="preserve">FBS- 221-200-220-234_x000D_
 BP -   142 /800 - 134 /85 -  123/78 - 142/88 </t>
  </si>
  <si>
    <t xml:space="preserve">SEE MANAGEMENT _x000D_
 AD DAONIL 5 MG PO DAILY - 2 WEEKS RMOPD </t>
  </si>
  <si>
    <t>T2DM + HTN   ON MTF - METFORMIN 1000/ 500 MG PO BID, AMLDIPNE 5 MG PO DAILY</t>
  </si>
  <si>
    <t>complain of lower leg pain and easy fatgblity and weakness.</t>
  </si>
  <si>
    <t>CALCIUM DEFANCIY</t>
  </si>
  <si>
    <t>WORK UP....................</t>
  </si>
  <si>
    <t xml:space="preserve">calcium defecnaciy with ca result of 7 </t>
  </si>
  <si>
    <t xml:space="preserve">bp =130/80   pr= 80 </t>
  </si>
  <si>
    <t xml:space="preserve">same as  above </t>
  </si>
  <si>
    <t xml:space="preserve">continue life style management </t>
  </si>
  <si>
    <t>BP= 131-142/80-90_x000D_
FBS= 55-116_x000D_
RBS= 97- 173_x000D_
_x000D_
ECHO= Concentric LVH with Grade I Diastolic dysfunction with EF 65</t>
  </si>
  <si>
    <t>Ketosis Prone newly diagnosed type 2 DM + Hypoglycemia episodes+ known Hypertension (12 years) + Central Obesity ( METABOLIC SYNDROME )</t>
  </si>
  <si>
    <t>Descalate NPH 44/22, MTF 500mg PO BID, HCT 25mg PO daily, Enalapril 15mg PO BID, Carvidilol 25mg PO BID, Spironolactone 50mg PO daily, Amlodipine 10mg PO daily, Atorvastatin 40mg PO daily</t>
  </si>
  <si>
    <t>Ketosis Prone newly diagnosed type 2 DM with mild DKA (Corrected) + known Hypertension (12 years) + Central Obesity ( METABOLIC SYNDROME ) on_x000D_
MTF 500mg PO BID, NPH 46/24, HCT 25mg PO daily, Enalapril 15mg PO BID, Carvidilol 25mg PO BID, Spironolactone 50mg PO daily, Amlodipine 10mg PO daily, Atorvastatin 40mg PO daily_x000D_
ECHO= Concentric LVH with Grade I Diastolic dysfunction with EF 65</t>
  </si>
  <si>
    <t>WORK UP.................</t>
  </si>
  <si>
    <t xml:space="preserve">BP--129 /76_x000D_
PR---82_x000D_
Cervical x-ray---- </t>
  </si>
  <si>
    <t xml:space="preserve">Controlled HTN +?PN + HEPATIC CYST + ? Cervical Degenerative Spondylosis_x000D_
  Enalapril 10 mg po daily, Amlodipine 5 mg po/d, Atorvastatin 20 mg/day , AMT - 25 mg/day </t>
  </si>
  <si>
    <t xml:space="preserve">complain  cough  of  1  week  duration  with  associated  fever   and  epigastric  pain </t>
  </si>
  <si>
    <t>the same+acute  gastritis+CAP</t>
  </si>
  <si>
    <t>SEND  CBC   ,CHEST X  RAY</t>
  </si>
  <si>
    <t>acute febrile iilness+acute gastritis+ incisional  hernea</t>
  </si>
  <si>
    <t xml:space="preserve">bp =135/62 pr=111  inr=1.5 </t>
  </si>
  <si>
    <t xml:space="preserve">MAKE WARFARIN 2.5 MG PO/D  continue others   do serum vit.d  inr </t>
  </si>
  <si>
    <t>p=Cor-pulmonale 2ry chronic PTE 2-B.ASTHMA 3-Hemorrhagic stroke (5 yrs back) 4.recurrent provoked DVT 5. Known Hypertensive 6.Recurrent adenocarcinoma of SALIVERY GLAND 7.on - lasix  20 MG PO/d -enalapril 10mg po bid -Atorvastatin 4O mg po day -Salbutamol puff PRN, -symbicort 1 puff bid -warfarin 2.5mg/ every other day</t>
  </si>
  <si>
    <t>BP---128 / 85_x000D_
PR---75_x000D_
FBS----99</t>
  </si>
  <si>
    <t>known epileptic patient  + old ischemic stroke</t>
  </si>
  <si>
    <t>known epileptic patient P2- ischemic stroke on ASA 81 mg po day ,atrovastatin 40 mg po day , phenytoin 100mg po bid</t>
  </si>
  <si>
    <t xml:space="preserve">HAS CLEEDING PER RECTUM WHICH OCCURS AT THE END OF DEFICATION </t>
  </si>
  <si>
    <t>BP=120/70 PR=78</t>
  </si>
  <si>
    <t>P-1 47 YRS OLD HTN + old stroke + HFpEF ?HHD on- - Atorvastatin 40mg po/d - ASA 81 mg PO/D - lasix 40 mg po biD - enalepril10/ 5 mg po bid echo : mild LVH</t>
  </si>
  <si>
    <t xml:space="preserve">LINK TI SURGERY TO R/O INTERNAL HEMORROID_x000D_
DO STOOL OCCULT _x000D_
CONSIDER COLONOSCOPY </t>
  </si>
  <si>
    <t>BP= 120-137/71-80_x000D_
Cholesterol= 189, HDL= 82, TG= 168, LDL= 73, LDL/HDL Ratio= 0.9_x000D_
Na+= 143, K+=3.9</t>
  </si>
  <si>
    <t>HCT 12.5 mg po daily, Lisinopril 10 mg po daily, Amlodipine 5 mg po daily</t>
  </si>
  <si>
    <t>P-HTN On HCT 12.5 mg po daily Lisinopril 10 mg po daily Amlodipine 5 mg po daily</t>
  </si>
  <si>
    <t>BP=128 / 64    PR=81 RR=18 _x000D_
Recorded FBS=92, 100, 85, 83, 100, 80, 78, 128, 81, 89, 83, 97</t>
  </si>
  <si>
    <t>P1= fairly controlled T2DM_x000D_
P2= fairly controlled HTN</t>
  </si>
  <si>
    <t>send for HbA1C_x000D_
refill medication</t>
  </si>
  <si>
    <t>P1= T2DM _x000D_
P2= HTN_x000D_
on NPH 14/6 IU (has gone down to 4/2iu/0.1 iu) BID, metformin 500mg po BID, amlodipine 5mg po QD</t>
  </si>
  <si>
    <t xml:space="preserve">has dizziness </t>
  </si>
  <si>
    <t xml:space="preserve">bp =169/66  pr=74 _x000D_
oft ,serum electrolyte u/a rft =wnr </t>
  </si>
  <si>
    <t xml:space="preserve">stage ii htn  </t>
  </si>
  <si>
    <t xml:space="preserve">start amlodipine 5 mg po/d </t>
  </si>
  <si>
    <t>P1= fairly controlled T2DM_x000D_
P2= fairly controlled HTN_x000D_
P3= dyslipidemia</t>
  </si>
  <si>
    <t>send for HbA1C_x000D_
refill medication, add atorvastatin 40mg po QD</t>
  </si>
  <si>
    <t>joint pain of  1 month</t>
  </si>
  <si>
    <t>BP=115/70 PR=70</t>
  </si>
  <si>
    <t>ESCALATE ENALAPRIL TO 7.5MG/5MG _x000D_
ADD DAPA_x000D_
continue other med</t>
  </si>
  <si>
    <t xml:space="preserve">bp =120/80 -140/90 fbs= 87-128 </t>
  </si>
  <si>
    <t>continue meds</t>
  </si>
  <si>
    <t xml:space="preserve">DM P2: HTN P3: Acute PE TREATED P4: Post-COVID ILD HE IS ON Amlodipine 10 mg PO/day Metformin 500 mg PO /1000MG BID HCT 25mg PO daily atrovastatin 20 mg po/d </t>
  </si>
  <si>
    <t>BP=140 / 90 , PR=99_x000D_
FBS=80-160</t>
  </si>
  <si>
    <t xml:space="preserve">T2 DM(fair glycemic control) + HTN on LSM </t>
  </si>
  <si>
    <t xml:space="preserve">MTF 1000mg PO BID, INC. Glibenclamide 7.5/5 mg PO BID , Atrovastatin 40mg PO daily._x000D_
LSM advised </t>
  </si>
  <si>
    <t>P1-Known T2DM P2-Newly Dx HTN (on LSM) -On MTF 1000mg PO BID, Glibenclamide 5mg PO BID , Atrovastatin 40mg PO daily.</t>
  </si>
  <si>
    <t>BP--130/70 , 140/70_x000D_
PR--- 78 _x000D_
Urine Protein...... +3</t>
  </si>
  <si>
    <t xml:space="preserve">controlled hypertension + grade II UVP + r/o diabetic nephropathy </t>
  </si>
  <si>
    <t xml:space="preserve">repeat urine and link to nephrology clinic if still same , refill medication </t>
  </si>
  <si>
    <t xml:space="preserve">HTN + grade II UVP _x000D_
 enalapril 5 mg po/day </t>
  </si>
  <si>
    <t>ESCALATE ENALAPRIL TO 10mg bid_x000D_
ADD DAPA 10mg po/d_x000D_
continue other med</t>
  </si>
  <si>
    <t>he complains of worsening of abdominal distension.</t>
  </si>
  <si>
    <t>BP= 66/46 Pulse is palpable but weak</t>
  </si>
  <si>
    <t xml:space="preserve">HFrEF sec DCM + dec cirrhosis (alcohol) </t>
  </si>
  <si>
    <t>change metoprolol to carvedilol 6.25mg PO daily, deescalate lasix 20mg PO daily, spironolactone 50mg PO daily, enalapril 5mg PO daily</t>
  </si>
  <si>
    <t>HFrEF sec DCM + dec cirrhosis (alcohol) on lasix 40 mg po/d, spironlactone 100 mg po/d enalapril 10mg po daily, metoprolol 12.5 mg po/d pantoprazple 40 mg po/d</t>
  </si>
  <si>
    <t>BP= 136 / 76 PR=113 RR=17 Recorded FBS= 151, 172113, 159, 71 240 BP= 120/70, 120/50, 140/80, 140/70, 150/80, 160/80,160/70</t>
  </si>
  <si>
    <t>right breast pain 2 weeks duration</t>
  </si>
  <si>
    <t>add ciprofloxacin 500mg po BID for 5 days_x000D_
Send for mammography</t>
  </si>
  <si>
    <t>P1= Type II DM P2= HTN P3= Asymptomatic Cholelithiasis P4= left Advanced Breast CA (2years postop) on NPH 30/20 IU SC BID, Metformin 1000mg po BID, Amlodipine 5mg PO dailly, Atorvastatin20mg po QD</t>
  </si>
  <si>
    <t xml:space="preserve">vs= stable inr =1.4 </t>
  </si>
  <si>
    <t xml:space="preserve">make warfarin 7.5 mg 5x/wk 10 mg 2x/wk </t>
  </si>
  <si>
    <t xml:space="preserve">CVT+sz disorder  ON WARFARIN 7.5mg po/d for 3x and 5 mg po 4x/wk  and valproic acid 200 mg po bid </t>
  </si>
  <si>
    <t>HFrEF sec DCM + dec cirrhosis (alcohol) + Hypotension</t>
  </si>
  <si>
    <t>bp=155/80 pr=80</t>
  </si>
  <si>
    <t>DM + HTN NPH 14/12 enalepril 10 mg po/d</t>
  </si>
  <si>
    <t xml:space="preserve">advice salt free diet_x000D_
CONTINUE MED _x000D_
</t>
  </si>
  <si>
    <t>DM + HTN NPH 14/12 enalepril 10 mg po/d...HGBA1C=9.2%</t>
  </si>
  <si>
    <t xml:space="preserve">slight hypo tension </t>
  </si>
  <si>
    <t xml:space="preserve">BP--100 /60- 117/73_x000D_
PR--69_x000D_
BMI---22_x000D_
FBS--- 74 mg/dl-125 mg/dl </t>
  </si>
  <si>
    <t>controlled hypertension+ glycemia</t>
  </si>
  <si>
    <t xml:space="preserve">update investigation ( RFT, Urine analysis), link to optha ,update hgaic for next visit </t>
  </si>
  <si>
    <t xml:space="preserve">T2 DM + HTN on metformin 850 mg po BID, doanil 10/5 mg po/d and enalapril 10 mg po BID, Amlodipine 5 mg po daily, Atrovastatin 20 mg po/day </t>
  </si>
  <si>
    <t xml:space="preserve">she is kept to AEOPD 3 wks back after she presented with raised RBS </t>
  </si>
  <si>
    <t>BP= 148/96;   PR=96_x000D_
FBS=?_x000D_
Cr on 79/5/16=0.45_x000D_
ECG on 7/5/16= Sinus Rhythm, Non-specific ST/T Wave Changes.</t>
  </si>
  <si>
    <t xml:space="preserve">T2 DM + ? Stage-I HTN </t>
  </si>
  <si>
    <t>Send FBS, collect previous Lipid profile, LSM advised (decrease salt)</t>
  </si>
  <si>
    <t>P=T2DM(for 15 yrs &amp; on Insulin for the last 6 yrs) + ? baker cyst; on NPH=20/10 IU SC BID; MTF 500mg po bid, Atrovastatin 20 mg po/d</t>
  </si>
  <si>
    <t xml:space="preserve">neck pain  &gt; 1 weeks -  had hx of trauma few months back  , </t>
  </si>
  <si>
    <t xml:space="preserve">same + ?Pn </t>
  </si>
  <si>
    <t xml:space="preserve">send vitamin d , calcium -_x000D_
- add meloxciam 15 mg po daily , neurobion 1 tab po daily - then link  to neurosurgical side after results </t>
  </si>
  <si>
    <t xml:space="preserve">linked from ent - with asst of Left COM + moderate CHL + right OE  + ? cervical spondylopathy + lbp 2 to ? ( on follow up at zewditu hospital ) - on amt - 25 mg po daily </t>
  </si>
  <si>
    <t xml:space="preserve">? PN       </t>
  </si>
  <si>
    <t xml:space="preserve">BP= 127 / 70   PR=87 RR=18 _x000D_
recorded BP=140/80, 140/70, 140/80_x000D_
recorded FBS= 150, 130, 146, 128, </t>
  </si>
  <si>
    <t>P1= fairly controlled T2DM_x000D_
P2= HTN ?HHD_x000D_
P3= DYSPEPSEA 2ndry to ? PUD..</t>
  </si>
  <si>
    <t xml:space="preserve">P1= T2DM_x000D_
P2= HTN ?HHD_x000D_
P3= DYSPEPSEA 2ndry to ? PUD..._x000D_
METFORMIN 500mg po QD, Atorvastatin 20mg po QD, NPH 32/32 iu, Amlodipine 5mg po QD, HCT 25mg po QD,  VIT D 50000IU PO/WKLY,  </t>
  </si>
  <si>
    <t>Status epilepticus 2o to CVT</t>
  </si>
  <si>
    <t>CONTINUE WARFARIN 5MG/2.5 MG ALTERNATIVELY but patient was not taking for 1 week _x000D_
DETERMINE INR</t>
  </si>
  <si>
    <t>P1=Status epilepticus 2o to CVT</t>
  </si>
  <si>
    <t xml:space="preserve">CONTINUE WARFARIN 5MG/2.5 MG ALTERNATIVELY but patient was not taking for 1 week _x000D_
DETERMINE INR_x000D_
start sodium valproate 200mg po bid to decrease drug drug interaction of warfarine with phenytoin </t>
  </si>
  <si>
    <t>she complains of hot flashes, joint pain and her last meneses was 06 months ago._x000D_
The joint pain is generalized which worsen at night with associated back pain.</t>
  </si>
  <si>
    <t>BP= 110/80 _x000D_
LGS= No goiter</t>
  </si>
  <si>
    <t>Perimenopause symptoms + ? Vitamin D deficiency</t>
  </si>
  <si>
    <t>advised on conservative management for her symptoms, vitamin D level, come with result after 01 week</t>
  </si>
  <si>
    <t>RT chest pain of 10 days</t>
  </si>
  <si>
    <t xml:space="preserve">Ischemic Stroke + ? CAP + Well controlled HTN </t>
  </si>
  <si>
    <t xml:space="preserve">Ischemic Stroke + ? CAP </t>
  </si>
  <si>
    <t>BP= 133 / 61mmHg</t>
  </si>
  <si>
    <t>ASA 81 MG PO/DAY; ATORVASTATIN 40 MG PO/DAY; enalapril 5 MG PO BID, amlodipine 5 mg po daily</t>
  </si>
  <si>
    <t>HTN (4 years) with HHD + DVHD + Lacunar ischemia + TIA on ASA 81 MG PO/DAY; ATORVASTATIN 40 MG PO/DAY; enalapril 5 MG PO BID, amlodipine 5 mg po daily</t>
  </si>
  <si>
    <t>bp - 119 18 114 / 81</t>
  </si>
  <si>
    <t xml:space="preserve">prednisolone - 10 mg po daily ,  continue other management - appt after 2 weeks </t>
  </si>
  <si>
    <t>RHEUMATOID ARTHRITIS + Osteoarthritis of the right ankle + HYPERURECIMIA methothrxate - 7.5 mg po /weekly , folic acid - 5 mg po daily ,</t>
  </si>
  <si>
    <t>she claim LBP for the past 1 mon</t>
  </si>
  <si>
    <t xml:space="preserve">BP=113/75, PR=85_x000D_
FBS=500-283-190_x000D_
HgA1c( on 29/1/24)= 9.6% </t>
  </si>
  <si>
    <t xml:space="preserve">Poorly controlled DM +  acute LBP 2 to ? </t>
  </si>
  <si>
    <t xml:space="preserve">Re-Start NPH(0.5 IU/Kg/D; Wt=72 kg)=24/12 IU SC BID _x000D_
Appt after 2 wks with RFT_x000D_
Advised on LSM _x000D_
</t>
  </si>
  <si>
    <t>P=known DM(for the past 1 yr &amp; 4 mons); she was on NPH 28/14 IU SC BID(she disappeared from follow up for the past 9 mons and she discontinued insulin for th past 2 mons b/c of personal reasons )</t>
  </si>
  <si>
    <t xml:space="preserve">skin itching and joint pain of 2 months </t>
  </si>
  <si>
    <t xml:space="preserve">T2 DM + HTN + BPH + ? RA + ? PN + ? Dermatitis </t>
  </si>
  <si>
    <t xml:space="preserve">CBC, OFT , Elect , U/A. </t>
  </si>
  <si>
    <t xml:space="preserve">T2 DM + HTN + BPH + </t>
  </si>
  <si>
    <t>SHE HAS EPIGASTRIC BURNING PAIN NO OTHER COMPLIANT</t>
  </si>
  <si>
    <t>bp=126/79-119/69-141/79    pr=66-77-66_x000D_
fbs=114-131-121mg/dl</t>
  </si>
  <si>
    <t>Fair BP and glycemic control + DYSPEPSIA</t>
  </si>
  <si>
    <t>refill_x000D_
add esomeprazole 20mg po/day</t>
  </si>
  <si>
    <t>P=T2DM + HTN + CLBP SHE IS on;- metformin 1 gm PO BID ,Atrovostatin 20 mg po/day, atenolol 50 mg po/day, aspirn 81 mg po/day, amlodipine 5 mg po/day, pregabalin 75 mg po/day, enalapril 10mg po BID and neurobin 1 tab po daily FOR LAST 11 YEARS</t>
  </si>
  <si>
    <t xml:space="preserve">palpitation,easy fatigability with mild exertion, tinnitus </t>
  </si>
  <si>
    <t>BP--170/ 86_x000D_
PR----79_x000D_
BMI---25.78</t>
  </si>
  <si>
    <t xml:space="preserve">poorly controlled HTN + PN + Rt knee OA + CLBP 2 to Lumbar degenerative spondylosis + tinnitus 20 to ? + R/O HHD </t>
  </si>
  <si>
    <t xml:space="preserve">send cbc, ECG,ECHO </t>
  </si>
  <si>
    <t xml:space="preserve">HTN + PN + Rt knee OA + CLBP 2 to Lumbar degenerative spondylosis_x000D_
Amlodipine 10 mg po/day_x000D_
AMT 12.5 mg po/day_x000D_
neurobin 1 tab po/day_x000D_
vit d 50,000 iu po/wk for 2 month  _x000D_
  </t>
  </si>
  <si>
    <t xml:space="preserve">ECHO =APPOINTED ON AFTER 3 DAYS </t>
  </si>
  <si>
    <t xml:space="preserve">VS= STABLE_x000D_
NO ACTIVE JOINT  </t>
  </si>
  <si>
    <t xml:space="preserve">? RA                   </t>
  </si>
  <si>
    <t xml:space="preserve">COLLECT IXS ,DO  ANA  ANTI-CCP ECHO SERUM VIT.D </t>
  </si>
  <si>
    <t xml:space="preserve">these is a 25 yr old female para I mother presented with multiple joint pain involving bilateral wrists,knee,ankel and also hx of joint swelling over wrist area_x000D_
associated to these she also has easy fatigue  _x000D_
--CBC--WBC-5.2K, HGB-14.4,HCT-40,  URIC acid--4.4 (n),rft--cr. 0.7, urea--35,  ESR--110 RF= negative ,wrist xry =UR ASO =REACTIVE </t>
  </si>
  <si>
    <t>PR=88 RR=17 BP=150 / 82 T=36_x000D_
HOME BP=140/90-140/80</t>
  </si>
  <si>
    <t>REFILL_x000D_
SEE AFTER 3/12</t>
  </si>
  <si>
    <t>P=: HTN + Chronic Small Vessel Stroke On- ASA 81mg PO/D -ATROVASTATIN 40 MG PO/D -ENALAPRIL 10 MG PO/DAY -AMLODIPINE 10 MG PO/Day</t>
  </si>
  <si>
    <t>BP= 95 / 55 _x000D_
Serum iron= 179 (Ref 50-170)_x000D_
Vitamin B12 = 236.23 (Ref 205- 915)</t>
  </si>
  <si>
    <t>RVI on HAART(HAART for 15+yrs ) + old ischemic stroke ( lt side 7yrs back) +? PML +AGE 2 R/O OIs(Treated) + AKI corrected (cr =0.3) + pancytopenia 2 ? advanced RVI</t>
  </si>
  <si>
    <t>ASA 81mg PO daily, Atorvastatin 40mg PO daily, Update CBC and see her after 02 weeks</t>
  </si>
  <si>
    <t>known RVI on HAART(HAART for 15+yrs ) + old ischemic stroke ( lt side 7yrs back) +? PML +AGE 2 R/O OIs(Treated) + AKI corrected (cr =0.3) + pancytopenia 2 ? advanced RVI_x000D_
On ASA 81mg PO daily, Atorvastatin 40mg PO daily</t>
  </si>
  <si>
    <t>dizziness of 1 yr and epigastric pain and indigestion, anorexia of 5 months duration</t>
  </si>
  <si>
    <t>BP=  not recorded</t>
  </si>
  <si>
    <t>P1= ?TB SPONDYLOSIS_x000D_
P2= BICYTOPENEA?_x000D_
P3= hydro ureter 2ndry to distal ureteric stone</t>
  </si>
  <si>
    <t>send for CBC, PM, U/A</t>
  </si>
  <si>
    <t>P1= ?TB SPONDYLOSIS_x000D_
P2= BICYTOPENEA(low WBC and PLT)_x000D_
P3= hydro ureter 2ndry to distal ureteric stone</t>
  </si>
  <si>
    <t>send for CBC, PM, U/A, stool exam</t>
  </si>
  <si>
    <t>BP=110/70 PR=88</t>
  </si>
  <si>
    <t>right side body weakness 2ry to left MCA territory ischemic stroke + known hypertensive+known DM+osteoarthritis r/o RA</t>
  </si>
  <si>
    <t xml:space="preserve">CONTINUE MEDICATIONS_x000D_
PATIENT CANT AFFORD antiCCP_x000D_
CONTINUE PREDNISOLONE 30MG FOR 1 WEEK AND START TAPERING </t>
  </si>
  <si>
    <t>BP= 115 / 76_x000D_
INR= 1.79</t>
  </si>
  <si>
    <t>Acute left leg proximal DVT (Provoked)</t>
  </si>
  <si>
    <t>warfarin 5mg PO daily on week days and 7.5mg PO daily on weekends.</t>
  </si>
  <si>
    <t>Acute left leg proximal DVT (40 days after she gave birth through SVD)</t>
  </si>
  <si>
    <t>has hx of hypoglycemia in the morning  its usually when he misses his dinner</t>
  </si>
  <si>
    <t>FBS=54,64.130,133  PREDINNER=50,104 ,136-176</t>
  </si>
  <si>
    <t xml:space="preserve">advice on diet   Continue NPH 34/16 </t>
  </si>
  <si>
    <t>Known type 1 DM on NPH=36 /16</t>
  </si>
  <si>
    <t>BP= 167 / 97   PR=85 RR=18 _x000D_
FBS= 185, 126_x000D_
recorded BP= 156/82, 163/94, 167/94</t>
  </si>
  <si>
    <t>P=T2 DM (6yrs)_x000D_
P2=HTN (6yrs)</t>
  </si>
  <si>
    <t>Refill medication_x000D_
escalate enalapril to 10mg BID</t>
  </si>
  <si>
    <t>P=T2 DM (6yrs)_x000D_
P2=HTN (6yrs); _x000D_
on ENALAPRIL 5 MG BID, amlodipine 5 mg po daily, METFORMIN 1000 / 500 MG PO BID, GLIBENCLAMIDE 5MG BID, ATROVOSTATIN 20 MG PO DAILY, ASPIRIN 81 MG PO DAILY</t>
  </si>
  <si>
    <t>PR=93 RR=18 BP=134 / 83 T=36</t>
  </si>
  <si>
    <t>REFILL SAME MEDICATIONS_x000D_
SEE AFTER 3/12</t>
  </si>
  <si>
    <t xml:space="preserve">vs =stable   </t>
  </si>
  <si>
    <t>CONTINUE MEDICATIONS_x000D_
PATIENT CANT AFFORD antiCCP_x000D_
CONTINUE PREDNISOLONE 30MG FOR 1 WEEK AND START TAPERING</t>
  </si>
  <si>
    <t>right side body weakness 2ry to left MCA territory ischemic stroke + known hypertensive+known DM+osteoarthritis r/o RA+CRVHD ( SEVERE MS, MILD MR)</t>
  </si>
  <si>
    <t xml:space="preserve">burning type of epigastric pain &gt; 3 days </t>
  </si>
  <si>
    <t xml:space="preserve">bp- 112/80 </t>
  </si>
  <si>
    <t xml:space="preserve">right side body weakness 2ry to left MCA territory ischemic stroke + known hypertensive+known DM+osteoarthritis r/o RA+CRVHD ( SEVERE MS, MILD MR)_x000D_
_x000D_
</t>
  </si>
  <si>
    <t xml:space="preserve">bp =127/70 pr= 80 </t>
  </si>
  <si>
    <t>BP not done pt did not come (only attendant came in for refill)</t>
  </si>
  <si>
    <t xml:space="preserve">P1= HTN (6yrs)_x000D_
P2= Pulm HTN </t>
  </si>
  <si>
    <t>P1= HTN (6yrs)_x000D_
P2= Pulm HTN _x000D_
on Lasix 40 mg po/daily and Spironolactone 12.5 mg po/day</t>
  </si>
  <si>
    <t>10 days back he had 1 episode ABM with extenstion &amp; flexion of extremities associated with uprolling of the eye, drooling &amp; urinary incontinence w/c last approximately 1 min and after the ABM he took approximately 5 min before he fully awake</t>
  </si>
  <si>
    <t>BP=120/66; PR=78</t>
  </si>
  <si>
    <t xml:space="preserve">Uncontrolled Seizure d/o </t>
  </si>
  <si>
    <t>INC. Phenytoin 100/50/100 mg po TID, levetriactam 500mg po BID_x000D_
Appt after 1 mon_x000D_
link back to MRC</t>
  </si>
  <si>
    <t>P1- status epilepticus, P2-? pyogenic meningitis(treated) P3? viral meningo-encephalitits (treated)P4- ? Psychosis 2ndry to General medical condition (status epilepticus) r/o post-ictal psychosis; currently  on phenytoin 100mg po BID, levetriactam 500mg po BID</t>
  </si>
  <si>
    <t>he brough serum electrolyte result but didnt bring other CKD work up due to the Ix unavailability at Pastor</t>
  </si>
  <si>
    <t>BP= 100/60_x000D_
Cr= 2.44, Hg= 10.9, MCV= 85.6, K= 4.03, Na+= 134_x000D_
eGFR= 31ml/min/1.73m2 _x000D_
ABD US- NORMAL RFT- CR- 2.44 BUN- 29 CBC UA- WNR</t>
  </si>
  <si>
    <t xml:space="preserve">T2DM (15 years) and HTN (2 months) + CKD (Stage 3) 2o to ?DKD </t>
  </si>
  <si>
    <t>The patient is told to bring other CKD work up result and appointed after 03 weeks and to optimize medications.</t>
  </si>
  <si>
    <t>T2DM (15 years) and HTN (2 months) currently taking MTF 1g po bid, glibenclamide 10 mg po bid, hct 25 mg po od, Atorvastatin 40 mg po Daily, DAPAGLIFLOZILIN 10MG PO/D</t>
  </si>
  <si>
    <t>ITCHING REDUCED NO OTHER COMPLIANT</t>
  </si>
  <si>
    <t>PR=89 RR=18 BP=98 / 62 T=36 _x000D_
FBS=145-140-145-125-118-105MG/DL</t>
  </si>
  <si>
    <t>REFRILL SAME MEDICATIONS</t>
  </si>
  <si>
    <t>P=TYPE 2 DM + SCABIES ON DAPAGLIFLOZIN 10MG PO/DAY METFORMIN 500MG PO/DAY ATROVASTATIN 20MG PO/DAY_x000D_
CITRIZINE 10 MG PO/DAY_x000D_
PREMETRIN OINTEMENT</t>
  </si>
  <si>
    <t>BP=110/70 PR=88 FBS=130-140MG/DL NORMAL ARTERIAL EXAMINATIONS</t>
  </si>
  <si>
    <t>TYPE 2DM +HTN + P.NEUROPATHY</t>
  </si>
  <si>
    <t>REFILL DO HGA1C REDUCE DOSE OF STATIN TO 20MG PO/DAY_x000D_
TO NEUROLOGY CLINIC</t>
  </si>
  <si>
    <t>P=HTN ON Enalapril 10mg PO/DAY Known T2DM(6 years) on Metformin 1gm po bid and Daounil 10mg po bid, Atrovastatin 40mg po daily.HE WAS ON PREGABALIN CURRENTLY HE IS NOT TAKING</t>
  </si>
  <si>
    <t xml:space="preserve">cough &gt; weeks  duration </t>
  </si>
  <si>
    <t xml:space="preserve">bp - 80/60 _x000D_
 brp - 3-10 , cbc - wbc - 20.1 , hgb - 12.7 , hct - 38.6 % , plt - 447 k ,  </t>
  </si>
  <si>
    <t xml:space="preserve">? cap                     </t>
  </si>
  <si>
    <t xml:space="preserve">link to emr - for resus. . then collect cxr and manage accordingly </t>
  </si>
  <si>
    <t>P1. proximal DVT-TREATED P2. SEVERE PAD ATROVASTATIN 20 MG PO/DAY ASA 81 MG PO/DAY, pregabalin 75 mg po daily P3. Newly Dx HT + R/o CAP</t>
  </si>
  <si>
    <t xml:space="preserve">BP= 120 / 64  PR=69 RR=17 _x000D_
</t>
  </si>
  <si>
    <t>P1=Hypertension _x000D_
P2=Hemorrhagic stroke</t>
  </si>
  <si>
    <t>P1=Hypertension _x000D_
P2=Hemorrhagic stroke(10th month)  on Amlodipine 10mg po daily, Enalapril 10mg po bid, Phenytoin 100mg po daily, HCT 25 mg po daily, physiotherapy</t>
  </si>
  <si>
    <t xml:space="preserve">BP---147 /77_x000D_
PR---79_x000D_
FBS-- 142 mg/dl </t>
  </si>
  <si>
    <t xml:space="preserve">refill medication ,see with short appointment </t>
  </si>
  <si>
    <t xml:space="preserve">left non obstructing renal stone (8mm)+ right simple cyst + HTN+ DM_x000D_
 has follow up at urology clinic _x000D_
 metformin 850 po /bid_x000D_
daoni 5 mg po bid _x000D_
 atrovastatin 20 mg po/day_x000D_
enalapril 5 mg po bid_x000D_
amlodipine 10 mg po/day _x000D_
</t>
  </si>
  <si>
    <t>PR=89 RR=18 BP=98 / 62 T=36 FBS=145-140-145-125-118-105MG/DL</t>
  </si>
  <si>
    <t>Plan_x000D_
REFRILL SAME MEDICATIONS</t>
  </si>
  <si>
    <t>P=TYPE 2 DM + SCABIES ON DAPAGLIFLOZIN 10MG PO/DAY METFORMIN 500MG PO/DAY ATROVASTATIN 20MG PO/DAY CITRIZINE 10 MG PO/DAY PREMETRIN OINTEMENT</t>
  </si>
  <si>
    <t xml:space="preserve">has rrhinorrhea, sneezing and fever, but no cough or SOB </t>
  </si>
  <si>
    <t>BP- 119/76</t>
  </si>
  <si>
    <t xml:space="preserve">MAXILLARY SINUSITIS </t>
  </si>
  <si>
    <t>DO CBC, ESR, Para sinus xray</t>
  </si>
  <si>
    <t xml:space="preserve">P- ? MAXILLARY SINUSITIS </t>
  </si>
  <si>
    <t xml:space="preserve">has dry cough, and constitutional symptoms of 1 week _x000D_
no fx hx of asthma </t>
  </si>
  <si>
    <t xml:space="preserve">normal chest findings_x000D_
cbc,crp,cxr - normal </t>
  </si>
  <si>
    <t>azithromycin 500 mg po/day for 3 days</t>
  </si>
  <si>
    <t xml:space="preserve">P- ?Atypical pneumonia </t>
  </si>
  <si>
    <t>BP=164/81[ d/c Anti-HTN medication for the last 1 day b/c medication of shortage], PR=94</t>
  </si>
  <si>
    <t>Advised on drug adherence _x000D_
Refill _x000D_
Appt with RFT, FBS, Lipid profile</t>
  </si>
  <si>
    <t>BP_100/67, 143/62, 149/62, 135/64_x000D_
pr 78</t>
  </si>
  <si>
    <t>advise on LSM_x000D_
refill and advise _x000D_
appoint after 3 month</t>
  </si>
  <si>
    <t>HTN WITH HHD ON ENALAPRIL 5 MG PO BID ,FRUSEMIDE 20 MG PO/DAY, AND METOPROLOL 25 MG PO/DAY</t>
  </si>
  <si>
    <t>flank pain but no dysuria</t>
  </si>
  <si>
    <t>BP               111 / 67               PR 70</t>
  </si>
  <si>
    <t>Autosomal polycystic kidney disease(ADPKD)/ no hypertension/ no DM creatinine normal History of Bronchial asthma free of symptom for the last 2 years not on medications today creatinine 0.53mg/dl cyst aspiration was done at urology clinic creatinine o.5 urine culture no growth</t>
  </si>
  <si>
    <t>advise about life style modification</t>
  </si>
  <si>
    <t>BP=149/90, PR=69_x000D_
HBPM=114/138/73-87_x000D_
FBS=80-93_x000D_
Ixs on 25/12/23=&gt; T.CHOL=150, TG=116, HDL=40, LDL=86; Urea=25, Cr=0.9, AST=26, ALT=27, ALP=70, Bil-T=0.9, Bil-D=0.1</t>
  </si>
  <si>
    <t xml:space="preserve">Amlodipine 5 mg po/day, Hold Atrovastatin 20 mg po/d </t>
  </si>
  <si>
    <t xml:space="preserve">P=HTN WITH HHD + Dyslipidemia; on Amlodipine 5 mg po/day, Atrovastatin 20 mg po/d </t>
  </si>
  <si>
    <t xml:space="preserve">fb s- 148 -167 </t>
  </si>
  <si>
    <t xml:space="preserve">make nph -  26/20 iu sc bid -  conetinue mtf  1gm po bid - 1 months  rmopd </t>
  </si>
  <si>
    <t xml:space="preserve">P=known T2 DM for the past 6 yrs on MTF 1 gm po bid, &amp; NPH 20 IU PM, </t>
  </si>
  <si>
    <t>BP=147/75, PR=86_x000D_
HBPM=137/81; 105/75</t>
  </si>
  <si>
    <t>T2DM ( Good glycemic control) + HTN</t>
  </si>
  <si>
    <t>NPH:30/18 iu SC BID, Enalapril 10 mg po bid,Atorvastatin 20mg po daily</t>
  </si>
  <si>
    <t>P=known T2DM + HTN; on NPH:30/18 iu SC BID, Enalapril 10 mg po bid,Atorvastatin 20mg po daily</t>
  </si>
  <si>
    <t>bp - 126/77 - 128/80 - 130/80 _x000D_
 uiric acid - 8.1</t>
  </si>
  <si>
    <t>Gouty Arthritis on allopurinol 100 mg po/day P2:  HTN (LSM)</t>
  </si>
  <si>
    <t>BP=147/75, PR=86_x000D_
HBPM=137/81; 105/75_x000D_
FBS=90</t>
  </si>
  <si>
    <t xml:space="preserve">complains epigastric pain and vomiting of  ingested matter 2to 3 episodes per day , she completed hpylori triple therapy 3 days back </t>
  </si>
  <si>
    <t xml:space="preserve">BP-140/90 FBS 141 </t>
  </si>
  <si>
    <t xml:space="preserve">T2DM + HTN + SEVERE CONCENTRIC LVH + R/o cholilithiasis + hypokalemia </t>
  </si>
  <si>
    <t>do cbc, fbs , serum electrolyte s/e  , abd ultrasound</t>
  </si>
  <si>
    <t>T2DM + HTN + SEVERE CONCENTRIC LVH + R/o cholilithiasis + electrolyte abnormality (hypokalemia  ,hyponatremia)</t>
  </si>
  <si>
    <t xml:space="preserve">itching  sensation of throat ,  </t>
  </si>
  <si>
    <t xml:space="preserve">pr - 67 bp -128 / 75 </t>
  </si>
  <si>
    <t xml:space="preserve">? allergic rhinitis </t>
  </si>
  <si>
    <t xml:space="preserve">send cbc           </t>
  </si>
  <si>
    <t>PN on Pregabaline 75 mg po/d &amp; neurobion 1 tab po/d</t>
  </si>
  <si>
    <t xml:space="preserve">fbs - ?_x000D_
 bp -80 115 115 / 76_x000D_
</t>
  </si>
  <si>
    <t xml:space="preserve">OA of the left IP joint + Type 2 DM + PN on nph - 36/24 iu sc bid ,  melocicam - 15 mg po daily , atrovastatin 20 mg po daily  , neurobion 1 tab po daily </t>
  </si>
  <si>
    <t>BP=143/76; PR=77 ; HBPM= 130-140/70_x000D_
FBS= 92-100</t>
  </si>
  <si>
    <t xml:space="preserve">HTN (fair BP) + T2 DM( good glycemic control) </t>
  </si>
  <si>
    <t xml:space="preserve">Advised on LSM  _x000D_
Refill </t>
  </si>
  <si>
    <t xml:space="preserve">epigastric pain but no vomiting_x000D_
 dizziness recent compliant _x000D_
</t>
  </si>
  <si>
    <t>BP               175 / 102                     PR 95</t>
  </si>
  <si>
    <t>Type 2 DM for 27 years /Hypertension for 14 years/ Dyslipidemia/ Dyspepsia /FBS 115 ECHO Grade 1 Diastolic Dysfunction EF 50% chronic complication/ diabetic retinopathy today FBS 126 creatine 1.34 eGFR 59ml/min on NPH 48/28 metformin 500mg po BID enalapril10mg po BID atrovastatine 40mg po per day ASA  amlodipine 5mg po per day_x000D_
 trigger fingers  early development of duptren contracture</t>
  </si>
  <si>
    <t>poor BP control_x000D_
increase  Amlodpine 10mg po per day_x000D_
 hold  ASA_x000D_
advised life style modification</t>
  </si>
  <si>
    <t>BP-150/90 -------</t>
  </si>
  <si>
    <t>HTN  + gouty arthritis ( improved )</t>
  </si>
  <si>
    <t>Problem List HTN + G. ARTHRITIS ; on Enalapril 10 mg po BID ,HCT 25 mg po/day, Atenolol 50 mg po/day, Allopurinol 100 mg po bid. nifedipine 20mg daily ( he wasnt taking )</t>
  </si>
  <si>
    <t xml:space="preserve">Easy fatigabilty, feeling of incomplete defecation, supraumblical moderate cramping and burning type of abdominal pain, increased flatulence with foul smell. the symptoms occured intermittently </t>
  </si>
  <si>
    <t>BP_111/74_x000D_
pr 89</t>
  </si>
  <si>
    <t xml:space="preserve">same + ? IBD                                      </t>
  </si>
  <si>
    <t>BP- 150/90 -----------</t>
  </si>
  <si>
    <t>HYPERTENSION + ? HHD</t>
  </si>
  <si>
    <t xml:space="preserve">well controlled HTN + ? Dyspepsia on enalapril 10mg po bid , ASA 81mg po daily , HCT 25mg po daily and atrovastatin 40mg po daily </t>
  </si>
  <si>
    <t xml:space="preserve">he has nocturia &amp; dysuria of 3 mons duration. No fever  </t>
  </si>
  <si>
    <t>BP=159/83  PR=79_x000D_
BP=140-150/65-80_x000D_
Abdominopelvic u/s 29/9/15=-BPH( Prominent median lobe=80 cc), Cholelithiasis</t>
  </si>
  <si>
    <t xml:space="preserve">Uncontrolled HTN + BPH + Asymptomatic cholelithiasis +? UTI </t>
  </si>
  <si>
    <t xml:space="preserve">U/A, FBS, Lipid profile\_x000D_
Link to surgery after the result  </t>
  </si>
  <si>
    <t>P=HTN on Amlodipine 5 mg d</t>
  </si>
  <si>
    <t>no new complaint_x000D_
she hasnt taken her medication  the past month</t>
  </si>
  <si>
    <t>BP_124/78_x000D_
pr 78_x000D_
TFT- T3 1.04_x000D_
 T4- 91.64_x000D_
TSH- 1.639- normal range done  after discontinuation of medication for 1 month</t>
  </si>
  <si>
    <t>Euthyroid Colloid Goiter</t>
  </si>
  <si>
    <t>Link to surgical referral _x000D_
Appoint after 6 weeks  with TFT</t>
  </si>
  <si>
    <t>Colloid Goiter _x000D_
PTU 100 mg po TID, Propranolol 40 mg po daily</t>
  </si>
  <si>
    <t xml:space="preserve">BP 130/80     FBS 130, 113, 118,113, 180, 128 </t>
  </si>
  <si>
    <t xml:space="preserve">she got improved from her pain </t>
  </si>
  <si>
    <t xml:space="preserve">D/C ANTI HYPERTENSIVE MEDICATION </t>
  </si>
  <si>
    <t xml:space="preserve">BP -  138/88 -  149/77 - ( PR - 100 BP-171 / 105) </t>
  </si>
  <si>
    <t xml:space="preserve">APPT AFTER 2 WEEKS WITH SERIAL BP RECORDS _x000D_
-  REFILL MEDICATION  2 WEEKS _x000D_
ADD HCT - 25 MG PO DAILY </t>
  </si>
  <si>
    <t xml:space="preserve">HTN + Hemorrhagic stoke on atrovastatin 40mg po daily and  AMLODIPINE 10 MG PO DAILY  PO DAILY 9 DC/ FOR 1 MONTH </t>
  </si>
  <si>
    <t>BP       124 / 62                 PR 54</t>
  </si>
  <si>
    <t>Type 2 DM 10 years /Hypertension 4 years on insulin and nifedipine chronic complication diabetic eye disease and diabetic nephropathy Laser therapy was done at private/ creatinine 1.56 eGFR 41 creatinenine 1.5 HGBa!C 6 % HGB 12.5 abdominal ultrasound normal she is on Atrovastatine 40mg Amlodipine 10 Enalapril 5mg po BID HCT 25mg NPH 14/10 units</t>
  </si>
  <si>
    <t>refilll and appoint_x000D_
 FBS 105mg/dl</t>
  </si>
  <si>
    <t>BP=152/90, PR=90</t>
  </si>
  <si>
    <t>INC. Enalapril 5/10 mg po BID, Atorvastatin 20 mg po/day</t>
  </si>
  <si>
    <t>P1. HTN on Enalapril 10 mg po /day P2. DYSLIPIDEMIA ON atorvastatin 20 mg po/day</t>
  </si>
  <si>
    <t>bp =105/77 fbs= fbs= 130,,170,173</t>
  </si>
  <si>
    <t xml:space="preserve">good bp control+ fair glycemic control </t>
  </si>
  <si>
    <t xml:space="preserve">refil ,advice on adherence _x000D_
lipid profile rft </t>
  </si>
  <si>
    <t>oblem List_x000D_
P- HTN WITH HHD + TYPE II DM (8 yrs) On: Atorvastatin 80 mg po daily, Amlodipine 10 mg po daily, Metformin 500/1000( but he took only 500) mg po BID, enalapril 5 mg po BID, pregabalin 75mg PO daily, ASA, NPH 20/10 IU SC BID</t>
  </si>
  <si>
    <t xml:space="preserve">no cough, no SOb, no edema, nop visual [problem, no back pain, no paresthasia, jopint mobility good (left knee pain, no creptation), good balance, good understanding, cooperative, no obesity, no stress, no psychosopcial distress, good dietary habiot, good hygien (brush tooth), adherent to medication, toileting good, good social interaction. remarks (no BPH symptoms) BP 130/80 mmHg </t>
  </si>
  <si>
    <t>sleeps well, walking distance good, muscle strength good, no emotional change, no memory loss, but forgrtufullness, good judgemnent</t>
  </si>
  <si>
    <t>salyt restriction, be acvtive,minimize coffee, prevenmtion of fall, vegitable and fruit dish, legumes dish,use only liquid oil, avoid fattyoillyfood, avoid fried food, no alcohol, eat (banana, tomato and pottato for pottasium supplementaytion)</t>
  </si>
  <si>
    <t>DEGENERATIVE LUMBAR SPONDYLOSIS+?OSTEOPROSIS</t>
  </si>
  <si>
    <t>BP- 144/80  FBS</t>
  </si>
  <si>
    <t xml:space="preserve">do FBS     </t>
  </si>
  <si>
    <t>PR - 70 BP -  101 / 67</t>
  </si>
  <si>
    <t>SEND RFT , U/A</t>
  </si>
  <si>
    <t>controlled nephrotic syndrome</t>
  </si>
  <si>
    <t xml:space="preserve">BP- 100/60 FBS 121 </t>
  </si>
  <si>
    <t>Schizophrenia + Known T2 DM + HTN</t>
  </si>
  <si>
    <t xml:space="preserve">discontinue enalapril ,refill other medications </t>
  </si>
  <si>
    <t>PR -  102 BP-162 / 78</t>
  </si>
  <si>
    <t xml:space="preserve">SERIAL BP RECORD - </t>
  </si>
  <si>
    <t xml:space="preserve">Well controlled HTN ON AMLODIPINE 5 MG PO DAILY , ATROVASTATIN 20 M GPO DAILY   +  Rt breast ca ( pT1cN+ (1/1) ductal ca, deepest surgical margin is involved by the tumor Post MRM Completed Adjuvant chemotherapy ( AC-T) - ON FOLLOW UP AT ONCOLOGY SIDE </t>
  </si>
  <si>
    <t>BP=122 / 70, PR=87_x000D_
FBS=140-160 ( she claimed she had flu for the past 1 wk where all of her FBS measurements taken)</t>
  </si>
  <si>
    <t>Controlled HTN + Type 2 DM( fair glycemic control) + Breast Ca post MRM, Post Adjuvant Ctx</t>
  </si>
  <si>
    <t>Refill_x000D_
Advised on LSM _x000D_
Appt after 3 mons with RFT, Lipid profile HgA1c</t>
  </si>
  <si>
    <t>P1=Known HTN + Type 2 DM; on MTF- Vidagliptin 1000mg/50mg, 1 tab po/d, Amlodipine/Valsartan 5/160 mg, 1 tab po/d, ASA 81mg po daily, Atrovastatin 20mg po daily P2=Breast Ca post MRM, Post Adjuvant Ctx</t>
  </si>
  <si>
    <t xml:space="preserve">bp =144/79 pr= 55 irr.irr ecg = frequent pvcs  cbc= hgb=22 hct=64 others wnr  cr=1.07 fbs= 95  </t>
  </si>
  <si>
    <t xml:space="preserve">same  +polycythemia </t>
  </si>
  <si>
    <t xml:space="preserve">repeat cbc continue meds, start enalapril 5 mg po/d </t>
  </si>
  <si>
    <t>1: NYHA class 4 stage C HFrEF (EF-25%) 2ry to ? Alcoholic dilated cardiomyopathy P2: newly diagnosed HTN P3: Cholelithiasis (on Amlod 10mg Dapa 10mg)</t>
  </si>
  <si>
    <t>T2 DM P2= HTN P3= dyslipidemia; P4= ? AKI R/O CKD</t>
  </si>
  <si>
    <t xml:space="preserve">LOW PELVIC PAIN &gt; 3 MONTH ,  TINGLING AND BURNING SENSATION OF  EXTERMITES </t>
  </si>
  <si>
    <t xml:space="preserve">PR - 71BP -  153 / 84_x000D_
</t>
  </si>
  <si>
    <t xml:space="preserve">SAME+? UTI </t>
  </si>
  <si>
    <t>SEND  ABDOMNAL U/S  UPDATE INX  , PAP SMEAR</t>
  </si>
  <si>
    <t>HTN ON ENALAPRIL 10 MG PO BID, AMLODIPINE 5MG PO DAILY P2=?PN , NEUROBION 1TAB PO DAILY</t>
  </si>
  <si>
    <t xml:space="preserve">bp =144/79 pr= 55 irr.irr ecg = frequent pvcs  cbc= hgb=22 hct=64 phlebototmy was done 1wk back and post phlebotomy hgb=20 hct=60 (and currently asymptomatic) others wnr  cr=1.07 fbs= 95  </t>
  </si>
  <si>
    <t>repeat cbc continue meds, start enalapril 5 mg po/d</t>
  </si>
  <si>
    <t xml:space="preserve">BP-120/80   fbs 105, 120 </t>
  </si>
  <si>
    <t xml:space="preserve">HTN+HHD+DYSLIPIDEMIA + prediabtes </t>
  </si>
  <si>
    <t xml:space="preserve">advice on diet ,exercise  and refill medications </t>
  </si>
  <si>
    <t>no cough, no SOB , has bilateral; edema, no visiual probl;em to be evaluted, back [pain, paresthasia (recurrent tetany symptoms post thyrodoctomy, no horseness of voice ), joint mobil,ikty good, good bnalance, no timnityers, no virtigo , good understanmding, cooperative, no obesity, no stress, no psychosocial distyress, good dietary habit, good hygien, 9brush tooth), adherent to medication, toileting good, good social interaction. remarks (no breast mass, no vaginmal dscharge) BP 110/80 mmHg . TSH (9.2iu/ml )</t>
  </si>
  <si>
    <t>sleeps well, walking distance good, muscle strength good, no emotional change, no memory loss, good judgement. rematrks 9+1 pretibial edema, no orthopenia, no PND, JVP not raised)</t>
  </si>
  <si>
    <t>salt restriction, be active, minimize coffee, prevention of fall, vegitable and fruit dish, legumes dish, get adequate sun light, eat (banana tomatto, pottato for pottasium supplementation), avoid fattyoilly food, avoid fried food, no alcohol, use iodenized salt</t>
  </si>
  <si>
    <t>hypertension disease, goitor removed</t>
  </si>
  <si>
    <t xml:space="preserve">DYSPEPSIA  , RECURRENLT HYPOGLYCEMIA </t>
  </si>
  <si>
    <t xml:space="preserve">FB S- 97-105-135-77 *_x000D_
 VITAMIN D - 19*  , BUN - 6 , CR - 0.6 _x000D_
</t>
  </si>
  <si>
    <t xml:space="preserve">VITAMIN D SUPPP 50,000 IU PO WEEKLY - MTF - 750 MG PO BID - REFILL OTHERS _x000D_
 LINK DERMA CLINIC </t>
  </si>
  <si>
    <t>TIIDM on MTF 850 MG PO BID  , daonil 5 mg po/d ,Atrovastatin 20 mg po/d</t>
  </si>
  <si>
    <t xml:space="preserve">advice on diet ,exercise  and refill medications_x000D_
do hgbA1c , urine analysis </t>
  </si>
  <si>
    <t>has epigastric pain of 2 days duration</t>
  </si>
  <si>
    <t xml:space="preserve">bp 110/80 pr 88 </t>
  </si>
  <si>
    <t xml:space="preserve">Dyspepsia     </t>
  </si>
  <si>
    <t>she has eye pain with discharge for the past 5 mons. She has also global headache w/c was was worsen after a wood fail on her head, at the time of the incident the pt claims Brain imaging was done at Teklehaymanot hospital &amp; told her it was normal. She has a hx of mild global headache even before the incident for the past 4 yrs.</t>
  </si>
  <si>
    <t>BP=148 / 85, PR=86</t>
  </si>
  <si>
    <t xml:space="preserve">HTN( fair BP)  + ? Conjunctivitis </t>
  </si>
  <si>
    <t>Link to Ophthalmology _x000D_
Refill _x000D_
Appt after 3 mons with RFT, Serum ele, FBS</t>
  </si>
  <si>
    <t>P=LBP + Good controlled HTN; on Amlodipine 10 mg po/d, HCT 25 mg po/d, Atrovastatin 20 mg po/d</t>
  </si>
  <si>
    <t xml:space="preserve">complains easyfatigablity , </t>
  </si>
  <si>
    <t xml:space="preserve">BP- 145/ 80  FBS </t>
  </si>
  <si>
    <t xml:space="preserve">DO fbs , urine analysis , rft </t>
  </si>
  <si>
    <t>Problem List_x000D_
P1. T2DM ON NPH 24/14 , MTF 850mg po BID, P2. HTN ON Enalapril Maleate 10mg PO BID, Nifedipine 20mg PO BID, ASA 81MG PO Once daily, Atrovastatin 20mg PO Once daily, HCT 25 mg po day , Meloxicam 15 mg po day</t>
  </si>
  <si>
    <t xml:space="preserve">BP- 144/80  FBS 117 </t>
  </si>
  <si>
    <t xml:space="preserve">do FBS, refill medications and advice </t>
  </si>
  <si>
    <t>P1=TIIDM on NPH 42//24 IU SC BID + P2=HTN; on Enalapril 5 mg po BID, Atorvastatin 20 mg po/d, ASA 81 mg p</t>
  </si>
  <si>
    <t>FB S-  160 - 200 _x000D_
 BP -  98  135 / 8</t>
  </si>
  <si>
    <t xml:space="preserve">HGA1C  , LINK TO DERMA CLINIC </t>
  </si>
  <si>
    <t xml:space="preserve">one wk back she has worsening of malar rash and joint pain  but currently got improved after escalatoon of prednisolone to 30 mg po/d </t>
  </si>
  <si>
    <t xml:space="preserve">bp =122/76 pr= 80 _x000D_
cbc =wnr cr= o.7 u/a ur se= wnr </t>
  </si>
  <si>
    <t xml:space="preserve">SLE              </t>
  </si>
  <si>
    <t xml:space="preserve">aza 150 mg po/d chloroquine 250 mg po 5x/wk folic acid 5 mg po 5x/wk make predinsolone 20 mg/for 2wk then 15 mg for 1wk and 10 mg for 1wk </t>
  </si>
  <si>
    <t xml:space="preserve">SLE _x000D_
who has follow up at t/haymanot hospital for past 4 yrs was on choroquine  250 mg po 5x/wk aza 150 mg po/d and predinsolone 30 mg po/d for the past 1 wk ,it was 15 mg po/d prior to that _x000D_
ixs= ana was 1:320  anti dnase=211 </t>
  </si>
  <si>
    <t>He has common cold symptoms with sore throat and no cough</t>
  </si>
  <si>
    <t>BP= 126/79_x000D_
PR= 61</t>
  </si>
  <si>
    <t xml:space="preserve">Left atrophied kidney most likely genetic and small stone no hypertension and DM </t>
  </si>
  <si>
    <t>appoint after 3 months with Abdominal US and Cr</t>
  </si>
  <si>
    <t>Left atrophied kidney most likely genetic and small stone no hypertension and DM _x000D_
Last creatine 0.9</t>
  </si>
  <si>
    <t>BP- 95/58_x000D_
Previous INR= 1.41 Current INR= 3.34_x000D_
current INR- 2.07</t>
  </si>
  <si>
    <t xml:space="preserve">Unprovoked left leg DVT </t>
  </si>
  <si>
    <t xml:space="preserve">continue meds _x000D_
told the medication is infinitily taken </t>
  </si>
  <si>
    <t xml:space="preserve">P1= Unprovoked left leg DVT (2 yrs)_x000D_
On warfarin 7.5mg PO daily FOR 3 DAYS  days and 5mg PO daily FOR 4 DAYS of the week _x000D_
</t>
  </si>
  <si>
    <t xml:space="preserve">complains urinary incontinence more at night time of 1 month </t>
  </si>
  <si>
    <t xml:space="preserve">Bp - 110/80         </t>
  </si>
  <si>
    <t>HTN + Old Ischemic Stroke (?Traumatic brain injury)</t>
  </si>
  <si>
    <t>do abd pelvic ultrasound , urine analysis</t>
  </si>
  <si>
    <t>Problem List HTN + Old Ischemic Stroke (?Traumatic brain injury) on Enalapril 5 mg PO Bid, Nifedipine 20 mg PO/Day, Phenobarbitone 50 mg PO NOCT</t>
  </si>
  <si>
    <t xml:space="preserve">she has lower back pain of 1 month which radiates to the thigh and billateral  joint pain _x000D_
SHE ALSO HAS bilateral upper quadrant pain but no urinary conplaints </t>
  </si>
  <si>
    <t>BP- 131/80</t>
  </si>
  <si>
    <t xml:space="preserve">P- HTN + macular degeneration + vit d deficiency(treated) </t>
  </si>
  <si>
    <t xml:space="preserve">do xray , abdominal u/s, _x000D_
continue meds </t>
  </si>
  <si>
    <t>P- HTN + macular degeneration + ?PUD _x000D_
ON: Losartan 50 mg po/day , HCT 12.5MG</t>
  </si>
  <si>
    <t>no cough, no SOB, no edema, no visual problem (glacoma on follow up), nom back pain, no paresthasia, joint mobiolit y good, good balance, good understanding, cooperative, no obesity, no stress, no psychosocial distress, good hygien 9bruish toot), no addiction,adherenmt to medication, toileting good, good social interction. remarks (BPH on follow up), BP 110/70 mmHg, weist circumferance 95 cm/ height 175 cm= 0.54 pt has no signioficant viscveral obesity, FBS 130 mg/dl mostly around this</t>
  </si>
  <si>
    <t>sleeps well, walkinhg distance good, muscle strength good,no emotional change, no memory loss, good judghemenmt  but forgetfulness. good hand grip , can light 15 kiligram, walking gate spped good</t>
  </si>
  <si>
    <t>salt restriction, be active, minim ize coffee, prevenmtion of fall, veghitable and fruit dish, legumes dish, get adequate sun light, use only liquid oil, foot care (hygien, wear loose shoe, becareful while cutting nails, keep moisturizing legs with valin), keep canmdy in pocket, avoid fattyyoilly food, avoid fried food, no alcohol</t>
  </si>
  <si>
    <t xml:space="preserve">diabetes disease </t>
  </si>
  <si>
    <t xml:space="preserve">cough of 2wk duration with pleuritic chest pain  low grade intermittent fever for which she visit ER and given some cough syrup but no improvment </t>
  </si>
  <si>
    <t xml:space="preserve">bp =116/65 pr= 80  chest =clear  </t>
  </si>
  <si>
    <t xml:space="preserve">same+? cap </t>
  </si>
  <si>
    <t xml:space="preserve">cxr cbc  augmentin 625 mg po tid and azithromycin 500 mg po/d continue others  consider chest ct if no improvment </t>
  </si>
  <si>
    <t xml:space="preserve">BP_ 140/90       </t>
  </si>
  <si>
    <t>KNOWN HTNSIVE + DYSLIPIDEMIA</t>
  </si>
  <si>
    <t xml:space="preserve">still claim both knee Pain. She has a hx of tingling &amp; burning pain for the past 3 yrs._x000D_
She has a hx of Chemo-treatment(Completed) for Cx Ca 3 yrs back and currently waiting for _x000D_
radiation Rx. </t>
  </si>
  <si>
    <t>BP=141/79, PR=88</t>
  </si>
  <si>
    <t>HTN( Fair BP) + Bilateral Knee OA +? Cx Ca on Rx + PN 2 to ? Vit-D deficiency</t>
  </si>
  <si>
    <t>enalapril 5 mg po bid, HCT 25 mg po/d, Amlodipine 5 mg po/d, meloxicam 15 mg po/d_x000D_
Add Diclofenac jel applied BID for 1 wk</t>
  </si>
  <si>
    <t>P=HTN + PRE DM on enalapril 5 mg po bid and HCT 25 mg po/d &amp; Amlodipine 5 mg po/d+ P=Knee OA on meloxicam 15 mg po/d</t>
  </si>
  <si>
    <t>BP                   136 / 77            PR 97</t>
  </si>
  <si>
    <t>Hypertension for 10 years / Type 2 DM for 10 years ? CKD ( stage 3a) secondary to ? DKD currently on metformin 500 mg po bid enalapril 10/15 mg po bid amlodipine 10 mg po daily hydrohlothiazide 25 mg po daily atrovastatin 40 mg po daily asprinn 81 mg po daily NPH insulin 25/15 iu sc bid FBS 132_x000D_
 creatinie 2.6  eGFR 27ml/ min chlestrol241  hgba1c 7.8 LDL 143_x000D_
 dapagliflozin 10mg po pert day</t>
  </si>
  <si>
    <t>hold metformin because of GFR less than 30_x000D_
 increase   atorvastatin 80mg po per day</t>
  </si>
  <si>
    <t>Hypertension for 10 years / Type 2 DM for 10 years ? CKD ( stage 3a) secondary to ? DKD currently on metformin 500 mg po bid enalapril 10/15 mg po bid amlodipine 10 mg po daily hydrohlothiazide 25 mg po daily atrovastatin 40 mg po daily asprinn 81 mg po daily NPH insulin 25/15 iu sc bid FBS 132</t>
  </si>
  <si>
    <t>no cough, no SOB, no edema, no visual problem , no back pain, no paresthasia, joint mobility ghood, good balance (swinging senmsation), good understanding, cooperative, no tinites, no virtigo, no obesity, no stress, no psychosocial diostress, good dietary habit, good hygioen, no addiction, adherent to medication, toileting good, good social interaction. remarks (no breast mass, no vaginal discharge) BP 130/70 mmhg mostly below this, weist circumferanmce 98 cm/ height 155cm= 0.6 pt has visceral obesity</t>
  </si>
  <si>
    <t>sleeps well, walking distance good, muscle strength good, no em,otional change, no memory loss butb forgetfulness, good judgement</t>
  </si>
  <si>
    <t>salt restyriction, be active, minimize coffee, prevention of fall, vegitable anmd fruit dish , legumes dish, use only liquid oil, get adfequate sun light,  avoid fattyoilly food, avoid fried food, no alcohol, eat (banmana, tomatto, pottatom for pottasium supplementation)</t>
  </si>
  <si>
    <t xml:space="preserve">has billateral knee joint and ankle pain of 3 months </t>
  </si>
  <si>
    <t>BP- 139/68   , HBPM- 130-140/7085_x000D_
HFBS - 82- 150</t>
  </si>
  <si>
    <t xml:space="preserve">TII DM  + HTN (OPTIMAL CONTROL ) + bilateral knee </t>
  </si>
  <si>
    <t xml:space="preserve">ADD INDOMETHACIN SUPPOSITORY _x000D_
Continue others _x000D_
DO HgA1C , LIP, RFT </t>
  </si>
  <si>
    <t xml:space="preserve">P1=TII DM ( for 8 yrs on medications for 6 yrs) + HTN (for &gt;3 yrs) + bilateral knee Osteoarthritis_x000D_
On : NPH 10\6 IU BID, ASA 81 mg po/d, Atrovastatin 20 mg po/d, Atenolol 50 mg po/d, Enalapril 5 mg po/d PN on Amitriptyline 25 mg po/d Neurobion 1 tab po/d </t>
  </si>
  <si>
    <t>BP_101/83_x000D_
pr 76_x000D_
FBS- 110, 125, , 126, 127, 109, 223 ( She missed medication for 2 days)</t>
  </si>
  <si>
    <t>advise and refill_x000D_
appoint after 3 month</t>
  </si>
  <si>
    <t xml:space="preserve">she ahd epigasteric pain and headach </t>
  </si>
  <si>
    <t xml:space="preserve">BP- 140/ 80 FBS 90 </t>
  </si>
  <si>
    <t>PREDIABETES + HTN + Ischemic Stroke + atrial fibrillation</t>
  </si>
  <si>
    <t xml:space="preserve">PREDIABETES + HTN + Ischemic Stroke + atrial fibrillation On ASA 81mg/day, Atrovastatin 20mg/day, Amlodipine 10mg/day, Amitriptyline 25mg/day (due to lack of metoprolol changed atenolol 50mg po daily ), Enalapril 10mg/day, Metoprolol 25mg/day, </t>
  </si>
  <si>
    <t>BP_127/83_x000D_
pr 78</t>
  </si>
  <si>
    <t xml:space="preserve">burning and tingling sensation of soles and extermites </t>
  </si>
  <si>
    <t xml:space="preserve">bp - 122/76 </t>
  </si>
  <si>
    <t xml:space="preserve">saem +?pn </t>
  </si>
  <si>
    <t xml:space="preserve">inx                               </t>
  </si>
  <si>
    <t xml:space="preserve">linked from  ent ?dyslipedmia </t>
  </si>
  <si>
    <t xml:space="preserve">no cough, no SOB, no edema, no visual problem evaluted, no back pain, no patresthasuia, joint mobilitry good, good balance, good understandiong, no tin nites, no virtigo, cooperative, no obesity,no stress, no psychosocioal; doistress, good dietary habit, good hygien (brush tooth), adherent to medication, toileting good, good social interaction. rematrs (no breast mass, no vagional discharge), FBS 150 mg/dl mostly below this BP 110/70 mmHg weist circumferance 110 cm/ height 160 cm= 0.68 pt has visceral obesity risk fatty liver </t>
  </si>
  <si>
    <t>sleeps well, walking diostanc e good, muscle strength good, no emotional change, no memory loss but forgetfulness, good judgement</t>
  </si>
  <si>
    <t>salt resytriction, be active,minimize coffee, preventio of fall, vegitable and fruit dish, leghumes dish, use only liquid opil, get adequate sun light, avoid fattyoill y food, avoid fried food, no alcohol, foot care (hygien, wear loose shoe, becareful while cutting nail, keep moisturizing legs with vaslin, ), keep candy in pocket</t>
  </si>
  <si>
    <t xml:space="preserve">Newly Dx HTN + HHD + VHD + Mild Fatty liver + Mild pulmonary HTN + G3 Diastolic Dysfunction + hypertensive emergency </t>
  </si>
  <si>
    <t xml:space="preserve">BP 160/128 link to emergency </t>
  </si>
  <si>
    <t xml:space="preserve">bp -62 163 / 79( 125/67 - )_x000D_
 fb s- 133_x000D_
 echo 2013 record from system &amp;#40;ECHo- DVHD (mild AR&amp;#41; with preserved LVEF) </t>
  </si>
  <si>
    <t xml:space="preserve">add ppi  send cbc , ecg </t>
  </si>
  <si>
    <t xml:space="preserve">well controlled T2 DM + HTN +  enalaprin 10 mg po bid+ METFORMIN 500 mg po bid glibenclamide 5 mg po/day atrovastatin 20 mg po/day+ bronchial asthma on beclomethasone puff 2 puff bid + salbuatmol puff </t>
  </si>
  <si>
    <t xml:space="preserve">She claimed recurrent hypoglycemia when ever she took Glibenclamide. She has also epigastric burning pain </t>
  </si>
  <si>
    <t>BP= 148 / 78, PR=85_x000D_
FBS=98</t>
  </si>
  <si>
    <t>Poorly controlled T2 DM + HTN( Fair BP) + Asthma + Dyspepsia</t>
  </si>
  <si>
    <t xml:space="preserve">MTF 850 mg Bid, hold Glibenclamide 5 mg d, Atorvastatin 40 mg po/d, Losartan 50 mg po/d,_x000D_
Appt after 1 mon with spirometry _x000D_
Consider changing almetamin &amp; Salbutamol po after the result </t>
  </si>
  <si>
    <t>P=T2 DM on MTF 500 mg Bid, Glibenclamide 5 mg d, Atorvastatin 40 mg po/d 2. HTN on Losartan 50 mg po/d 3. B. Asthma on almetamin 1 tab daily, salbutamol 2 MG PO BID ,</t>
  </si>
  <si>
    <t>tsh - 4.83 ,  ft3 - 3.89 - f t4 - 1.36 -</t>
  </si>
  <si>
    <t xml:space="preserve"> collect fnac result </t>
  </si>
  <si>
    <t>T2 DM + HTN+ ? TMNG</t>
  </si>
  <si>
    <t xml:space="preserve">HAS  intermittent vomiting  while she is taking  the ART </t>
  </si>
  <si>
    <t xml:space="preserve">vs= bp =108/87 pr= 100  RR=22 T0=36 </t>
  </si>
  <si>
    <t>1.KNOWN RVI +? PYOGENIC MENINGITIS + TOXOPLASMOSIS + ?Cryptococcus meningitis (INDIAN INK POSITIVE )</t>
  </si>
  <si>
    <t xml:space="preserve">CONTINUE cotrimoxazole 960 mg po bid and fluconazole 800 mg po /d for nxt 3wks and then 200 mg po/d  omeprazole 20 mg po/d  continue HAART </t>
  </si>
  <si>
    <t xml:space="preserve">-p1.KNOWN RVI +? PYOGENIC MENINGITIS + TOXOPLASMOSIS + ?Cryptococcus meningitis (INDIAN INK POSITIVE )_x000D_
 on  Cotrimoxazole  960 mg po BID( 22 days)_x000D_
 FLUCONAZOLE 800 MG PO/d ( 22days), on HAART </t>
  </si>
  <si>
    <t xml:space="preserve">BP -125/70        </t>
  </si>
  <si>
    <t xml:space="preserve">? lung emphysema + GERD </t>
  </si>
  <si>
    <t xml:space="preserve">recommended HRCT </t>
  </si>
  <si>
    <t xml:space="preserve">? lung emphysema </t>
  </si>
  <si>
    <t xml:space="preserve">has productive cough, loss of apetite biut no fevr or SOB OF 1 WEEK </t>
  </si>
  <si>
    <t xml:space="preserve">BP- 136/57_x000D_
power 4/5 ALL extrenities _x000D_
Inv: cbc, LFT, RFT, LIP, RBS - normal _x000D_
      : FBS - 85 </t>
  </si>
  <si>
    <t xml:space="preserve">LEFT side hemiplegia 2 ISCHEMIC STROKE(2 yrs) + HTN(WELL CONTROLLED) +? CAP </t>
  </si>
  <si>
    <t xml:space="preserve">CONTINUE MEDS _x000D_
ADD AMOXACILLIN AND AZITHROMYCIN _x000D_
COUGH SYRUP </t>
  </si>
  <si>
    <t>LEFT side hemiplegia 2 ISCHEMIC STROKE(2 yrs) + HTN _x000D_
 ON AMLODIPINE  5 MG PO DAILY, ASA 81 MG PO DAILY, ATROVASTATIN 40 MG PO DAILY</t>
  </si>
  <si>
    <t>BP=162/72, PR=61_x000D_
HBPM=140/70_x000D_
FBS=123</t>
  </si>
  <si>
    <t>TYPE 2 DM(Good glycemic control ) + Uncontrolled HTN</t>
  </si>
  <si>
    <t xml:space="preserve">NPH 12/6 IU SC BID, Enalapril 10 mg po BID, Atrovastatin 40 mg po/d; Add Amlodipine 5 mg po/d </t>
  </si>
  <si>
    <t>P=TYPE 2 DM + HTN on NPH 12/6 IU SC BID, Enalapril 10 mg po BID, Atrovastatin 40 mg po/d</t>
  </si>
  <si>
    <t>take AMITRIPTYLINE 25 mg po daily_x000D_
presented with left shoulder pain worsening and restriction of movement.</t>
  </si>
  <si>
    <t>restriction of movement and tenderness.</t>
  </si>
  <si>
    <t>adhesive capsulitis</t>
  </si>
  <si>
    <t>topical analgesics_x000D_
cervical MRI.</t>
  </si>
  <si>
    <t>p1: cervical radiculopathy_x000D_
p2: adhesive capsulitis</t>
  </si>
  <si>
    <t>Polyneuropathy, unspecified</t>
  </si>
  <si>
    <t xml:space="preserve">BP- 160/ 100 </t>
  </si>
  <si>
    <t>vs =stable ,no edema no update ixs</t>
  </si>
  <si>
    <t>continue meds update, CBC , LFT</t>
  </si>
  <si>
    <t>Decompensated CLD(Ascites+EV(POST EVL(5X)-at Adera clinic) 2nd to CHBV ON SPIRANOLACTONE 100MG PO DAILY,PROPRANOLOL 40MG PO DAILY,TDF 300MG PO DAIL</t>
  </si>
  <si>
    <t xml:space="preserve">epiagstric paain , left heel pain &gt; _x000D_
 dysuria </t>
  </si>
  <si>
    <t xml:space="preserve">cr - 1.2 - (2 weeks back ) _x000D_
pr - 71  bp  133 / 80( 130/85 - home record ) </t>
  </si>
  <si>
    <t xml:space="preserve">same + left calcaneal spur +? oa </t>
  </si>
  <si>
    <t xml:space="preserve">send lipid profile , rft  , se, u/a  , l/s xray , abdomina u/s - </t>
  </si>
  <si>
    <t xml:space="preserve">known htn  &gt; 10+ years  on atenolol 5-0 mg po daily ,  + ?asthma + chronic low back pain 2 to ? </t>
  </si>
  <si>
    <t xml:space="preserve">BP- 170/ 90  fbs 130, 121, 142 </t>
  </si>
  <si>
    <t>T2DM + fairly controlled T2DM</t>
  </si>
  <si>
    <t xml:space="preserve">repeat bp measurement _x000D_
refill medications </t>
  </si>
  <si>
    <t>flank pain and dysuria and frequency</t>
  </si>
  <si>
    <t xml:space="preserve">BP 134/94                                  </t>
  </si>
  <si>
    <t>nephrolithiasis/ UTI</t>
  </si>
  <si>
    <t>abdominal ultrasound U?A CBC creatinine RBS</t>
  </si>
  <si>
    <t>BP-141/63, 130/75, _x000D_
pr 78_x000D_
BS 200, 220, 210, 170</t>
  </si>
  <si>
    <t>POORLY CONTROLLED Type II DM+ HTN on nph - 16/8 iu ( 10/8 iu sc bid ), mtf 500 mg po daily , enalapril 10 mg po bid, amlodipine 10 mg po daily , atrovastatin 40 mg po daily_x000D_
Creatinine was 1.6</t>
  </si>
  <si>
    <t>BP=160/90, PR=86_x000D_
HBPM= 105-125/70-85_x000D_
FBS=112</t>
  </si>
  <si>
    <t xml:space="preserve">HTN ( fair BP)+ T2 DM +? DKD </t>
  </si>
  <si>
    <t>RFT, Lipid profile, Abdomino-pelvic u/s</t>
  </si>
  <si>
    <t>P= HTN + T2 DM; on MTF 500 mg po bid, Lisinopril 20 mg po/d, Amlodipine 5 mg po/d, HCT 25 mg po/d ASA 81 mg po/d, Atrovastatin 20 mg po/d</t>
  </si>
  <si>
    <t>BP_157/90 ( she missed medication), 130/80, _x000D_
pr 78</t>
  </si>
  <si>
    <t>advise on LSM_x000D_
refill and appoint after 3 month</t>
  </si>
  <si>
    <t>P1=HTN on Amilodipin 5mg po daily, Enalapril 10mg PO BID, HTC 25mg PO daily, Amitryplin 25mg PO daily P2= PN on medication</t>
  </si>
  <si>
    <t xml:space="preserve">has intermittent cough but no SOB, chest pain or congestive symptoms </t>
  </si>
  <si>
    <t>BP- 148/87_x000D_
current INR- 1.86</t>
  </si>
  <si>
    <t xml:space="preserve">NYHA Class I Stage C HFpEF 2ry CRVHD (EF- 60%) PPTD BY Afib </t>
  </si>
  <si>
    <t xml:space="preserve">Warfarin 2.5 mg po/day for 5 days and 2 days off _x000D_
decrease lasix to 20 mg po/day _x000D_
continue others meds _x000D_
advice on salt restriction </t>
  </si>
  <si>
    <t>NYHA Class I Stage C HFpEF 2ry CRVHD (EF- 60%) PPTD BY Afib _x000D_
On: Furosemide 40 po/day, warfarin 2.5 mg PO every other day, Metoprolol 25 MG PO BID, digoxin 0.125 mg po once daily</t>
  </si>
  <si>
    <t xml:space="preserve">no abdominal pain as well as diarrheas' for past 1wk _x000D_
wgt 53,52 </t>
  </si>
  <si>
    <t xml:space="preserve">CBC= WBC=11K HCT=40.9  ESR=50 STOOL =OCCULT=+VE  CDAI =44 </t>
  </si>
  <si>
    <t xml:space="preserve">ciprofloxacin 500 mg po bid for 1wk ,prednisolone 20 mf po/d for 2wk  esr see after 2wk </t>
  </si>
  <si>
    <t>P- Crohn's Disease(Montreal classification A2L3B2) -- On: AZA 50MG PO/D , PREDNISOLONE 30MG PO WITH WEAKLY TAPERING and currently on 10mg po daily COTRI 1 DS TAB PO 3X/WK, CDAI=37</t>
  </si>
  <si>
    <t>BP           123 / 78                             PR 96</t>
  </si>
  <si>
    <t>Hemiparesis secondary ischemic stroke /Type 2 diabetes 4 years /Hypertension for 4 years she is on metformi1000mg po BiD Glimperid2mg po per day ASA, Enalapril10mgpo BiD Amlodipine 5mg po per day Atorvastatin 40mg creatine 0.7 HGB a1c 10 FBS 135mg/dl hgb a1c 6.3 %</t>
  </si>
  <si>
    <t>she discontinued amlodipine because of hypotensive episode</t>
  </si>
  <si>
    <t>Hemiparesis secondary ischemic stroke /Type 2 diabetes 4 years /Hypertension for 4 years she is on metformi1000mg po BiD Glimperidm2mg po per day ASA, Enalapril10mgpo BiD Amlodipine 5mg po per day Atorvastatin 40mg creatine 0.7 HGB a1c 10 FBS 135mg/dl</t>
  </si>
  <si>
    <t xml:space="preserve">BP- 140/80  serum vitamin d level 9 ( she is on  her 9th month of weekly vit d dose ) </t>
  </si>
  <si>
    <t xml:space="preserve">HTN + vit D deficiency </t>
  </si>
  <si>
    <t xml:space="preserve">do serum calcium, and TSH </t>
  </si>
  <si>
    <t xml:space="preserve">both leg &amp; hand tingling &amp; burning pain of 1 yr duration </t>
  </si>
  <si>
    <t>BP=144/67, PR=84_x000D_
FBS=155</t>
  </si>
  <si>
    <t>T2 DM ( poor glycemic control)  + PN +? Vit D deficiency</t>
  </si>
  <si>
    <t>send Serum vit-D3,  INC. MTF 750mg po BID, Doanil 10mg po BID, Neurobin 1tab po day and carbamazepine 200mg po daily</t>
  </si>
  <si>
    <t>P1=T2 DM P2= PN; on MTF 500mg po BID, Doanil 10mg po BID, Neurobin 1tab po day and carbamazepine 200mg po daily</t>
  </si>
  <si>
    <t xml:space="preserve">dry cough &gt;  3 weeks </t>
  </si>
  <si>
    <t xml:space="preserve">bp - 64  120 / 90_x000D_
 ecg -   Atrial Fibrillation with Controlled Response, Left Ventricular Hypertrophy,_x000D_
</t>
  </si>
  <si>
    <t xml:space="preserve">add cough syrup ,   pregabalin  75 mg po daily - meloxicam 15 mg po daily  ,  hga1c - </t>
  </si>
  <si>
    <t>CHF + ?? PERIPHERAL NEUROPATHY R/O RADICULOPATHY + R/O VITAMIN D DEFICENCY , gabapentin 300 mg po tid , Rivaroxaban-10mg-tablet ,Bisoprolo-2.5mg</t>
  </si>
  <si>
    <t>BP-140/73_x000D_
pr 78_x000D_
 TSH- 0.015 ( LOW)_x000D_
T3- 2.27_x000D_
T4- 11.7</t>
  </si>
  <si>
    <t>refill and advise _x000D_
appoint after 2 months with TFT</t>
  </si>
  <si>
    <t xml:space="preserve">Has numbness and paresthesia over the right shoulder, arm and hand _x000D_
compains of having hypoglycemic episodes after mid night for the past 2 weeks but no actual measurment </t>
  </si>
  <si>
    <t>BP- 110/55 , _x000D_
INV: Scr - 0.6_x000D_
HgA1C- 8.7%</t>
  </si>
  <si>
    <t xml:space="preserve">P- T2DM(sub optimal control ) + HTN(optimalcontrol) + Moderate fatty liver + ? PN </t>
  </si>
  <si>
    <t xml:space="preserve">DO NCS _x000D_
ADD Amitryptyline 25 mg po/day _x000D_
continue others </t>
  </si>
  <si>
    <t xml:space="preserve">bp - 77  187 / 78 &gt;  194/81 (  150/78 - home record ) _x000D_
 inr -  1.26 </t>
  </si>
  <si>
    <t xml:space="preserve">sl nifedipine 20 mg po daly -  remeausre bp after 30 min </t>
  </si>
  <si>
    <t>CHF 2ndry to DCM + HTN on lasix 40 mg po/day, warfarin 5/7.5 mg, po/day ( alternatively ) , digoxin 0.25 mg po/day spironolactone 25 mg po/day</t>
  </si>
  <si>
    <t xml:space="preserve">low back pain  JOINT PAIN ,dry intermittent cough </t>
  </si>
  <si>
    <t xml:space="preserve">bp =130/90 pr=95  fbs= not determined  chest =clear </t>
  </si>
  <si>
    <t xml:space="preserve">continue meds , do TSH ,HAVE HBGM  SERUM VIT.D </t>
  </si>
  <si>
    <t>HTN with HHD + T2DM + morbid obesity (BMI 50) + OSA + B.ASTHMA + GOUTY ARTHRITIS + Sub-clinical hypothyroidism+ On MTF 500mg PO/BID , Atorvastatin 40mg PO daily, Symbicort 160/4.5 mcg 1 puff BID, Salbutamol puff 4 puffs PRN, Amlodipine 10mg PO /d, Enalapril 5mg PO BID, Levothyroxin 25mcg PO daily, Amitriptyline 25mg PO daily, Omeprazole 20mg PO BID</t>
  </si>
  <si>
    <t>BP= 164 / 84; PR=99_x000D_
Repeat BP=150/74_x000D_
FBS=113</t>
  </si>
  <si>
    <t xml:space="preserve">TII DM(good glycemic control)  + Dyslipidemia + Uncontrolled HTN </t>
  </si>
  <si>
    <t xml:space="preserve">NPH=44/12 IU SC BID, RI=10/8 IU SC BID, Atrovastatin 20 mg po/d, Enalapril 10/15 po BID, HCT 25 mg po/d; </t>
  </si>
  <si>
    <t>P1=known TII DM for the last 20 yrs + Dyslipidemia; on NPH 40/12[ BUT she took NPH=44/12 IU SC BID], RI 20/8[  BUT she took RI=10/8 IU SC BID],  Atrovastatin 20 mg po/d_x000D_
P2= HTN; on Enalapril 10 po BID, HCT 25 mg po/d</t>
  </si>
  <si>
    <t xml:space="preserve">complains of biullateral hand painand limitationof movement </t>
  </si>
  <si>
    <t>BP- _x000D_
Inv: CBC, RFT, CRP- NORMAL _x000D_
     : Hand xray - diffuse bilateral osteoporosis</t>
  </si>
  <si>
    <t>NYHA class 2 HFpEF 2 IHD +  Subdural hematoma +  diffuse osteoporodsis 2 ? OA</t>
  </si>
  <si>
    <t xml:space="preserve">indomethacin suppository _x000D_
DO Vit D, calcim level _x000D_
continue others </t>
  </si>
  <si>
    <t>P1 - NYHA class 2 HFpEF 2 IHD P2 - Subdural hematoma (2 yrs back) p3- ? OA On: ASA 81 MG PO/DAY, ATROVASTATIN 20 MG PO/DAY, Bisoprolol 5 mg po/day</t>
  </si>
  <si>
    <t xml:space="preserve">BP-128/70            </t>
  </si>
  <si>
    <t>HTN with HHD + DVHD (Mild MR, AR)</t>
  </si>
  <si>
    <t>indomethacin suppository _x000D_
DO Vit D, calcim level _x000D_
continue others</t>
  </si>
  <si>
    <t>polyuria  and weight loss</t>
  </si>
  <si>
    <t>BP           153 / 98                    PR 72</t>
  </si>
  <si>
    <t>HPN for more than 6 years+ previous CVA ( Hemorrhage ) with significant Rt sided motor deficit we are not sure whether he has haemorrhagic or ischemic stroke but ASA, Atorvastatin , Atenolol nifedipine 20mg po BID creatine 0.9</t>
  </si>
  <si>
    <t xml:space="preserve">rule out type  1 DM with DKA_x000D_
</t>
  </si>
  <si>
    <t>PATIENT NO AVALIABLE,REFILL DONE TO ATTENDANT</t>
  </si>
  <si>
    <t>P= HYPOTHYORIDSM (6years) P2 :- EPLILEPSY(6 years) P3 :- HTN (3years)p4.Type 2 DM ON-Levothyroxine 100mcg po daily - Lisinopril 10mg po daily -HCT 25mg PO daily -Valproate 200mg po/day -metformin 500mg po daily -atrovasatin 20 mg po daily</t>
  </si>
  <si>
    <t xml:space="preserve">complains  lower back pain of 2 years and easy fatigablity  </t>
  </si>
  <si>
    <t xml:space="preserve">BP-126/80             </t>
  </si>
  <si>
    <t xml:space="preserve">Do ECG, LS xray </t>
  </si>
  <si>
    <t xml:space="preserve">HTN on Nifedipine 20 mg po once per day </t>
  </si>
  <si>
    <t>BP 121/75, 120/80_x000D_
pr 78_x000D_
FBS- 160, 172, 180</t>
  </si>
  <si>
    <t>Metformin 1.5gm/1gm _x000D_
appoint after 1 month_x000D_
bring creatinine on next visit</t>
  </si>
  <si>
    <t xml:space="preserve">tinglign sensation of over extermites and numbing type of discomfort </t>
  </si>
  <si>
    <t xml:space="preserve">ft3 - 4.16 , tsh - 0.776 , _x000D_
 se - mg - 1.9  , na - 141.81 , k - 4.7 ,  ca ++ - 4.20 **  , t ca - 9.2 , _x000D_
 vitamin d - 32 ,  _x000D_
urea - 15 _x000D_
</t>
  </si>
  <si>
    <t xml:space="preserve">same +hypocaciumia </t>
  </si>
  <si>
    <t xml:space="preserve">link to lipid profile _  send brain ct scan _x000D_
  calcium supp , cetrizine 10 mg po daily - </t>
  </si>
  <si>
    <t xml:space="preserve">primary headache ? &gt; 2 years </t>
  </si>
  <si>
    <t xml:space="preserve">Lt flank pain associated with dysuria, tea color urine of 1 wk duration. He has also claimed urinary intermittency &amp; dribbling. _x000D_
He has dizziness associated with vomiting of ingested matter, Vertigo &amp; Tinnitus of 1 mon duration </t>
  </si>
  <si>
    <t>BP=152/97, PR=72</t>
  </si>
  <si>
    <t>Uncontrolled HTN with HHD +? UTI + Bilateral Nephrolithiasis + ? BPPV</t>
  </si>
  <si>
    <t>CBC, U/A, RFT, serum ele; Abdominopelvic u/s enalapril 5 mg po/d and Amlodipine 10 mg po/day</t>
  </si>
  <si>
    <t>P=HTN with HHD on enalapril 5 mg po/d and amlodipine 5 mg po/day</t>
  </si>
  <si>
    <t>she has sustained fall down accident 02 weeks back</t>
  </si>
  <si>
    <t>BP= 117 / 55</t>
  </si>
  <si>
    <t xml:space="preserve">Hypertension for 15 years /Type2DM for 13 years /Dyslipidemia /Dyspepsia </t>
  </si>
  <si>
    <t>NPH 26/16 /Atorvastatin 40mg po per day frusemide 40mg po per day and Enalapril 10mg po BID, ASA 81mg PO daily, pantoprazole 40mg PO daily, Update Ix</t>
  </si>
  <si>
    <t>Hypertension for 15 years /Type2DM for 13 years /Dyslipidemia /Dyspepsia NPH 26/16 /Atorvastatin 40mg po per day frusemide 40mg po per day and Enalapril 10mg po BID, ASA 81mg PO daily, _x000D_
U/A, CBC= WNR</t>
  </si>
  <si>
    <t>BP            104 / 71                  PR65</t>
  </si>
  <si>
    <t xml:space="preserve">HF sec IHD, A fibrillation ,pulmonary hypertension on lasix 80 mg  BID spironolactone 12.5mg/d HCt 12.5mg/d metoprolol 5omg/d Atorvastatin 20mg/d warfarin 5 mg po and 2.5 mg po alternate days per day aaolpurinol INR 1.94 creatinine 2.3 eGFR 29 CBC normal /varicose vein </t>
  </si>
  <si>
    <t>HF sec IHD, A fibrillation ,pulmonary hypertension on lasix 80 mg tid spironolactone 12.5mg/d HCt 12.5mg/d metoprolol 5omg/d Atorvastatin 20mg/d warfarin 5 mg po and 2.5 mg po alternate days per day INR 1.94 creatinine 2.3 eGFR 29 CBC normal</t>
  </si>
  <si>
    <t xml:space="preserve">she was treated for UTI  repeatedlyand last rx was  with nitrofurantoin 100 mg po bid for 7 days ,but they claimed that still she has foul smelling urine with decreased amount and  has frequency </t>
  </si>
  <si>
    <t xml:space="preserve">bp =100/60 pr= 109  hga1c= 7.3   fbs= 90-110  predinner 150-300 </t>
  </si>
  <si>
    <t xml:space="preserve">fair control +? UTI </t>
  </si>
  <si>
    <t xml:space="preserve">Make nph 28/10 enalapril 10 mg po bid continue others do urine culture </t>
  </si>
  <si>
    <t xml:space="preserve">BP - 150/80          </t>
  </si>
  <si>
    <t xml:space="preserve">TII DM + HTN on MTF 1500/1000 mg Bid, Glibenclamide 10/5 mg Bid, Enalapril 10 mg/d, Atenolol 50 mg/d, Atrovastatin 20 mg d, ASA 81 mg/d </t>
  </si>
  <si>
    <t xml:space="preserve">Has dry cough of 1 week following URT INFECTION BUT NO FEVER or chest pain _x000D_
she claims to be Asthmatic but not on any medication </t>
  </si>
  <si>
    <t xml:space="preserve">BP- 101/68_x000D_
scattered wheeze all over the posterior chest </t>
  </si>
  <si>
    <t>Mild persistent Asthma + NYHA Class I Satge c HFmrEF 2 DCMP</t>
  </si>
  <si>
    <t xml:space="preserve">initiate controlled and releiver meds _x000D_
do PFT if affordable _x000D_
continue other meds </t>
  </si>
  <si>
    <t xml:space="preserve">NYHA Class I Satge c HFmrEF 2 DCMP( EF(45%) - 4 months back _x000D_
On: Furosemid 20 mg po/day , spironolactone 125. mg po/day and enalapril 2.5 mg po/day </t>
  </si>
  <si>
    <t>no cough, no SOB, no edema, no visual; problem on follow up (cataracvt), previous complaints have subsided, has financial problem (hav no children, has resigned work) 100/60 mmHg</t>
  </si>
  <si>
    <t>sleeps well, walking distance good, muscle strength good, no emotional change, no memory  loss, good judgement</t>
  </si>
  <si>
    <t>salt trestriction, abvoid heacvty diuty, get adequate sun light, get enough fluid</t>
  </si>
  <si>
    <t xml:space="preserve">hypertension, HHD, back pain </t>
  </si>
  <si>
    <t xml:space="preserve">TR              </t>
  </si>
  <si>
    <t xml:space="preserve">has right leg numbness and paresthesia of 1 month </t>
  </si>
  <si>
    <t xml:space="preserve">BP- 146/87_x000D_
HFBSM- 90- 268 mg/dl </t>
  </si>
  <si>
    <t xml:space="preserve">P- Hypertension (suboptimal control) + Type 2 DM (poor contol ) +? PN </t>
  </si>
  <si>
    <t>add amitryptyline _x000D_
continue others _x000D_
DO U/A, HgA1C, LIP , RFT</t>
  </si>
  <si>
    <t>P- Hypertension (6 years) + Type 2 DM (6 years) +? PN _x000D_
On:  NPH 26/14 Enalapril 10mg po bid Amlodipine 10 mg amitriptyline 25 mg po day ,metformin 500mg po/DAY</t>
  </si>
  <si>
    <t xml:space="preserve">Lt above eye brow skin lesion associated with itching of 3 wks duration for her compliant she used clotrimazole cream bid but she has not improvement  </t>
  </si>
  <si>
    <t>BP=117/78 _x000D_
FBS=73-153</t>
  </si>
  <si>
    <t xml:space="preserve">T1 DM + ? Contact Dermatitis </t>
  </si>
  <si>
    <t>P=known Type 1 DM for the last 16 years on NPH=20/10 AM/PM; RI=8/4 AM/PM</t>
  </si>
  <si>
    <t xml:space="preserve">complains epigastric discomfort and nausea </t>
  </si>
  <si>
    <t>BP- 150/70 FBS  106, 114, 132, 131, 97  abdominal Ultrasound - cholelithiasis  _x000D_
 HGBA1C - 5.3   CR 0.8</t>
  </si>
  <si>
    <t xml:space="preserve">Fairly controlled T2DM + HTN + OLD ISCHEMIC STROKE </t>
  </si>
  <si>
    <t xml:space="preserve">REFILL MEDICATIONS AND LINK TO SURGICAL SIDE </t>
  </si>
  <si>
    <t>P1=TYPE 2 DM on NPH=12/8 P2=HTN on Amlodipin 5mg PO daily and Enalapril 5mg PO BID, ASA 81mg PO daily, Atrovastatin 20mg PO daily  old iP2=ISCHMIC STROKE ON MEDICATION P3=CHOLELITHASIS ON MEDICATION</t>
  </si>
  <si>
    <t>body swelling_x000D_
has adequate urine out put</t>
  </si>
  <si>
    <t>BP                    164 / 73                       PR 90</t>
  </si>
  <si>
    <t>HTN for the last 2 years /Type 2 DM on follow up for the last 10 years with chronic complication / recurrent hyperekalemia  ACEI induced/ creatinine 1.7 eGFR 36 current creatine 2.4 and 3 mg /dl NPH 8 units per day amlodipine 10mg po per day frusemide 40 mg po BID Atorvastatin 40mg po per day FBS 73 135_x000D_
ANA c3 and C4 normal</t>
  </si>
  <si>
    <t>refill and add carvedilol</t>
  </si>
  <si>
    <t>HTN for the last 2 years Type 2 DM on follow up for the last 10 years with chronic complication hyperkalemia ace induced creatinine 1.7 eGFR 36 current creatine 2.4 and 3 mg /dl NPH 8 units per day amlodipine 10mg po per day frusemide 40 mg po BID atrovastatine 40mg po per day FBS 73 135</t>
  </si>
  <si>
    <t>BP= 128 / 87</t>
  </si>
  <si>
    <t xml:space="preserve">P-1 Hypertension for the last 14 years P-2 Type 2 DM for the last 18 years Stage 4 CKD secondary to diabetes nephropathy </t>
  </si>
  <si>
    <t>amlodipine 10mg po daily, carvedilol 6.25mg po daily, enalapril 5mg PO BID, Dapagliflozin 10mg PO daily, atorvastatin 40mg po daily, NPH 34/16, Counseled for AV fistula</t>
  </si>
  <si>
    <t>P-1 Hypertension for the last 14 years P-2 Type 2 DM for the last 18 years CKD stage 4/5 secondary to diabetes nephropathy _x000D_
on amlodipine 10mg po daily, carvedilol 6.25mg po daily, enalapril 5mg PO BID, Dapagliflozin 10mg PO daily, atorvastatin 40mg po daily, NPH 34/16 _x000D_
_x000D_
Ix 03 months back Cr=3.3 eGFR=21 K=5.1 HGA1C=11.8</t>
  </si>
  <si>
    <t>BP_150/70, 130/74, 138/82, 152/79, 170/92_x000D_
pr 78</t>
  </si>
  <si>
    <t>amlodipine 10 mg po diaily _x000D_
refill and advise _x000D_
appoint after 3 months</t>
  </si>
  <si>
    <t xml:space="preserve">no new  complaint _x000D_
 </t>
  </si>
  <si>
    <t xml:space="preserve">bp =170/99 pr= 72   fbs= 146 cr=1.5 it was 1.03 1 month back  u/a no proteinuria  </t>
  </si>
  <si>
    <t xml:space="preserve">poor bp control +AKI </t>
  </si>
  <si>
    <t xml:space="preserve">deescalate enalapril to 5 mg po bid ,add hct 25 mg po/d  do 24hrs urine protine and rft </t>
  </si>
  <si>
    <t>P- IHD (6 month post MI (STEMI) + T2 DM + HTN On ASA 81mg po/d , Clopidegrol 75 mg po/d, atrovastatin 80 mg po/d metoprolol 25 mg po/d ,amlodipine 10 mg po/d enalapril 10 mg po/bid  NPH 20/10 IU, Metformin 500mg PO /bid _x000D_
+</t>
  </si>
  <si>
    <t>BP=137/87, PR=95_x000D_
FBS=139</t>
  </si>
  <si>
    <t xml:space="preserve">T2 DM + HTN( fair BP)+ Insomania 2 to ? </t>
  </si>
  <si>
    <t>MTF 1 gm po bid, Daonil 10 mg po bid , ASA 81 mg po/d , Atorvastatin 20 mg po/d , HCT 25 mg po/d , Nifedipine 20 mg po bid, Amitriptyline 12.5 mg po/d</t>
  </si>
  <si>
    <t>P=T2DM + HTN; on MTF 1 gm po bid, Daonil 10 mg po bid , ASA 81 mg po/d , Atorvastatin 20 mg po/d , HCT 25 mg po/d , Nifedipine 20 mg po bid, Amitriptyline 12.5 mg po/d</t>
  </si>
  <si>
    <t xml:space="preserve">bp- 140/70   FBS   </t>
  </si>
  <si>
    <t>T2DM + HTN WITH HHD</t>
  </si>
  <si>
    <t xml:space="preserve">REFILL MEDICATIONS AND ADVICE TO COME WITH SERIALS OF FBS MEASUREMENT </t>
  </si>
  <si>
    <t>BP- 119/62, 145/114_x000D_
pr 78_x000D_
FBS - 181</t>
  </si>
  <si>
    <t>poor Bp and glycemic control</t>
  </si>
  <si>
    <t>Insulin opted but patient non-complaint _x000D_
ant-hypertensive medication patient non-complaint_x000D_
refill and appoint after 2 week</t>
  </si>
  <si>
    <t>p1: T2DM On MTF 1 .5gm/1gm po BID,[Glibencalmide 10 mg po BID  p2: HTN on enalapril 5mg po daily and atrovastatin 20mg po daily [she didnot took both of them]</t>
  </si>
  <si>
    <t xml:space="preserve">bp =149/75 ( home 130-145/70-90 )  pr=61 24 hr urine protine=468  fbs= 184-254  cr= 0.8  </t>
  </si>
  <si>
    <t xml:space="preserve">nph 24/16 enalpril 5 mg po bid amlodipine5 mg po/d atrovastatin 20  mg po/d </t>
  </si>
  <si>
    <t>P1=RVI P2=T2DM (16 years) on NPH 20/12   Atrovastatin 20mg po daily P3= HTN  amlodipine 5mg PO daily, enalapril 5mg PO daily</t>
  </si>
  <si>
    <t>BP-135/76_x000D_
pr 78</t>
  </si>
  <si>
    <t>SCAP + Pancytopenia ( WBC- 3700 , Hgb - 2.1 , PLT - 18,000) ( corrected) + GBS sec ? AGN</t>
  </si>
  <si>
    <t>nph 24/14  enalpril 5 mg po bid amlodipine5 mg po/d atrovastatin 20  mg po/d</t>
  </si>
  <si>
    <t xml:space="preserve">Has fatigue and constipation but no vomiting or worsaening of abdominal pain </t>
  </si>
  <si>
    <t xml:space="preserve">BP- 97/58 , PR - 77_x000D_
ascites _x000D_
Inv: _x000D_
EGD - G 2 Esophageal vrices +PHG </t>
  </si>
  <si>
    <t>P- Decompensated CLD (Ascites + ?Esophageal varice) 2o to ?ALD + Umblical hernia</t>
  </si>
  <si>
    <t xml:space="preserve">continue meds _x000D_
REFER TO tash SINCE HE CANT AFFORD BAND LIGATION </t>
  </si>
  <si>
    <t>P- Decompensated CLD (Ascites + ?Esophageal varice) 2o to ?ALD ++ Umblical hernia_x000D_
On:  Spironolactone 150mg PO daily, Lasix 60mg PO daily , PROPRANOL 40 MG PO/D,+ Umblical hernia</t>
  </si>
  <si>
    <t xml:space="preserve">FBS- 88 93, 105,108 </t>
  </si>
  <si>
    <t xml:space="preserve">ADVICE ON DIETARY MODIFICATION AND EXERCISE </t>
  </si>
  <si>
    <t>T2 DM On MTF 500 mg po daily ( DISCONTINUED 1 MONTH BACK )</t>
  </si>
  <si>
    <t>tingling &amp; burning pain of legs &amp; tips of fingers</t>
  </si>
  <si>
    <t>BP=140/66, PR=80_x000D_
FBS= 113</t>
  </si>
  <si>
    <t>HTN(Optimal BP) + ? PN 2 to Vit-D deficiency + CLBP 2 to Lumbar spondylosis</t>
  </si>
  <si>
    <t xml:space="preserve">Change HCT 25 mg po/day to Amlodipine 5 mg po/d, atrovastatin 40 mg po/day_x000D_
Serum Vit D3, Serum ele </t>
  </si>
  <si>
    <t>P=KNOWN HTN + DM ON LSM + LUMBAR SPONDYLOSIS; ON HCT 25 mg po/day atrovastatin 40 mg po/day</t>
  </si>
  <si>
    <t xml:space="preserve">essential hypertensive </t>
  </si>
  <si>
    <t xml:space="preserve">has peripheral neuropath </t>
  </si>
  <si>
    <t xml:space="preserve">re fill his medication and has peripheral neuropath </t>
  </si>
  <si>
    <t xml:space="preserve">she didnt took beclomethasone bc its not available  she cant afford symbicort </t>
  </si>
  <si>
    <t xml:space="preserve">continue see after 3 month </t>
  </si>
  <si>
    <t>- Mild persistent Asthma p- MDD On: Beclomethasone 2 puff bid( SHE WAS NOT TAKING FOR 1 MONTHS SAYED ITS NO AVAILABLE) , salbutamol puff prn, risperidone 2 mg po/day</t>
  </si>
  <si>
    <t xml:space="preserve">complains right  knee and leg pain of 2 weeks </t>
  </si>
  <si>
    <t xml:space="preserve">BP-90/60     hgba1 c 6 </t>
  </si>
  <si>
    <t xml:space="preserve">T2 DM + B.Asthma + ? rt Knee OA </t>
  </si>
  <si>
    <t xml:space="preserve">do rt knee xray and refill medication </t>
  </si>
  <si>
    <t>T2 DM + B.Asthma ON symbicort 2 Puffs BID , SABA PRN, Metformin 1 gm PO BID and atrovastatin 40mg</t>
  </si>
  <si>
    <t>BP- 113/70</t>
  </si>
  <si>
    <t xml:space="preserve">Unprovoked DVT ( 3 years) + Satge T1  RVI </t>
  </si>
  <si>
    <t>Unprovoked DVT ( 3 years) + STAGE T1 RVI _x000D_
ON HAART +  Rivaroxaban 20 mg/d</t>
  </si>
  <si>
    <t xml:space="preserve">BP- 170/ 90 , 126/70    ( after 20mg sublingual nifedipine )  fbs 130, 121, 142 </t>
  </si>
  <si>
    <t>repeat bp measurement _x000D_
refill medications</t>
  </si>
  <si>
    <t>Well controlled T2 DM = HTN = ? PNP + polycythemia</t>
  </si>
  <si>
    <t xml:space="preserve">bp 98/59                       </t>
  </si>
  <si>
    <t>anemia 2ndry to ?? IDA</t>
  </si>
  <si>
    <t xml:space="preserve">no diarrheas  no abdominal pain  </t>
  </si>
  <si>
    <t xml:space="preserve">vs stable  no updated ixs done  wgt= 62.62.68 </t>
  </si>
  <si>
    <t xml:space="preserve">low disease activity </t>
  </si>
  <si>
    <t xml:space="preserve">tapper prednisolone  to 7.5 mg po/d update cbc esr </t>
  </si>
  <si>
    <t>Post Appendectomy +Chronic ECF+? Crohn's Disease...COLONOSCOPY=DX IS CHRONIC INACTIVE ILLITIS ON Predinisolone 10mg po/day</t>
  </si>
  <si>
    <t xml:space="preserve">she has visual complain </t>
  </si>
  <si>
    <t xml:space="preserve">?dvt                            </t>
  </si>
  <si>
    <t>bp=125/70mmhg pr=91b/min</t>
  </si>
  <si>
    <t xml:space="preserve">invx                             </t>
  </si>
  <si>
    <t xml:space="preserve">type 2 dm on metformin and daol </t>
  </si>
  <si>
    <t xml:space="preserve">she had medication finding </t>
  </si>
  <si>
    <t>BP=126/70MMHG PR=62B/MIN</t>
  </si>
  <si>
    <t>P1=multinodular goiter 11/08/2023(TSH=0.521 P2= HTN ON enalapril 2.5 mg po bid ,amlodipine 5 mg po daily 28/082023=ECHO DEGENERATIVE VALVE DISEASE (MILD AR AND MILD )</t>
  </si>
  <si>
    <t xml:space="preserve">head ache mild , dizziness </t>
  </si>
  <si>
    <t xml:space="preserve">bp -  134/74 - pr 84 </t>
  </si>
  <si>
    <t xml:space="preserve">rbs - cbc </t>
  </si>
  <si>
    <t>CONTROLLED T2DM + HTN</t>
  </si>
  <si>
    <t xml:space="preserve">BURNING SENSATION OVER THE WHOLE BODY AND FATIGUE                     </t>
  </si>
  <si>
    <t>BP=111/69MMHG PR=81B/MIN</t>
  </si>
  <si>
    <t xml:space="preserve">KNOWN ASTHMATIC PATIENT </t>
  </si>
  <si>
    <t xml:space="preserve">tooth ache , _x000D_
-  bilateral legs welling after amlodpine initation </t>
  </si>
  <si>
    <t xml:space="preserve">BP -99 / 83  Pr - 77  </t>
  </si>
  <si>
    <t xml:space="preserve">-Link to dental clinic _x000D_
- APPT   d/c amlodipine  - hct 25 gm po daily _x000D_
*link to dental clinic - appt after 2 weeks </t>
  </si>
  <si>
    <t xml:space="preserve">HTN + Cholelithiasis  ( SRC FOLLOW UP ) on Amlodipine - 5mg po daily </t>
  </si>
  <si>
    <t xml:space="preserve">BURNING SENSATION OVER THE WHOLE BODY AND FATIGUE          AND VIRTIGO            </t>
  </si>
  <si>
    <t>tingling and buring type of sensation of extermites</t>
  </si>
  <si>
    <t xml:space="preserve">se - na -  132 , k - 4,09 , cl -  105 ,  ca t - 1.92 _x000D_
t chole - 91 , trg - 89 , hdl - 41 , ldl - 32.2 </t>
  </si>
  <si>
    <t xml:space="preserve">same +?                     </t>
  </si>
  <si>
    <t xml:space="preserve">send  se vitamin d , send abdomina u/s </t>
  </si>
  <si>
    <t xml:space="preserve">? pn  +      </t>
  </si>
  <si>
    <t>BP= 161/70_x000D_
PR= 88</t>
  </si>
  <si>
    <t>P1- Hypertension (6years) with poor BP controlP2- Left side hemiplegia sec Right Basal ganglia Hemorrhagic stroke (ICH- 1) 2years and 9 months P3- IHD with reduced EF- 35-40 (improved EF)</t>
  </si>
  <si>
    <t>Enalapril 15mg/10mg PO BID Atorvastatin 40mg PO daily Metoprolol 50mg PO BID, ASA 81mg PO/D, Spironolactone 25mg PO daily, on physiotherapy</t>
  </si>
  <si>
    <t>P1- Hypertension (6years) P2- Left side hemiplegia sec Right Basal ganglia Hemorrhagic stroke (ICH- 1) 2years and 9 months P3- IHD with reduced EF- 35-40 (improved) on Enalapril 10mg PO BID Atorvastatin 40mg PO daily Metoprolol 50mg PO BID, ASA 81mg PO/D, Spironolactone 25mg PO daily, on physiotherapy_x000D_
Updated ECHO= Borderline LV wall thickness and Grade I LV diastolic dysfunction</t>
  </si>
  <si>
    <t>DIABETES + HYPERTENSION + CONGESTIVE HEART FAILURE</t>
  </si>
  <si>
    <t>CONTINUE MEDICATION_x000D_
ADD ESMOPERAZOLE_x000D_
ADVISE ON DANGER SIGNHS</t>
  </si>
  <si>
    <t>bp=120 / 65  pr=71 18   FBS=85-200  HGA1C=7.9  ECHO=DEGENERATIVE AORTIC VALVE CHANGES +GRADE 1 LVDDF  EF=50-70%   TAPSE=20</t>
  </si>
  <si>
    <t>SUBOPTIMAL GLYCEMIC CONTROL  + GOOD BP CONTROL</t>
  </si>
  <si>
    <t>make INSULIN MIXTAR 24/16 IU SC BID, Refill others</t>
  </si>
  <si>
    <t>P=T2DM + HTN + Dyslipidemia + Cholelithiasis + ischemic stroke+?DVHD(mitral annular calcification with moderate MR + mild TR + moderate PAH + degenerative AV changes;- ON INSULIN MIXTAR 22/14 IU SC BID , LOSARTAN 50 MG PO/D , LASIX 40 MG PO/D , ATENOLOL 25 MG PO/D , ATROVASATIN 40 MG PO/D , CLOPEDIGERIL - 75 MG PO/D</t>
  </si>
  <si>
    <t>bp=130/75 pr=65</t>
  </si>
  <si>
    <t>P-- HTN + IDCM (MODERATE MR with LV SYSTOLIC DYSFUNCTION EF OF 25%) ON:- ASA 81MG PO DAILY, ATROVASTATINE 40MG PO DAILY METOPROLOL 25MG PO DAILY, enalapril 5mg po daily</t>
  </si>
  <si>
    <t>continue med_x000D_
add Dapagliflozin 10mg po/d</t>
  </si>
  <si>
    <t>BP_136/88, 119/55_x000D_
pr 78_x000D_
FBS-124, 118, 136_x000D_
FNAC- right forearm lipoma</t>
  </si>
  <si>
    <t>refll and advise_x000D_
link to surgical side</t>
  </si>
  <si>
    <t>has right leg numbness and paresthesia of 1 month</t>
  </si>
  <si>
    <t>P- Hypertension (suboptimal control) + Type 2 DM (poor contol ) +? PN</t>
  </si>
  <si>
    <t>add amitryptyline continue others DO U/A, HgA1C, LIP , RFT</t>
  </si>
  <si>
    <t>P- Hypertension (6 years) + Type 2 DM (6 years) +? PN On: NPH 26/14 Enalapril 10mg po bid Amlodipine 10 mg amitriptyline 25 mg po day ,metformin 500mg po/DAY</t>
  </si>
  <si>
    <t xml:space="preserve">continue mgt                       </t>
  </si>
  <si>
    <t>left acute otitis externa</t>
  </si>
  <si>
    <t>patient did not come. no edema</t>
  </si>
  <si>
    <t>BP=117 / 75</t>
  </si>
  <si>
    <t>HFpEF2ry to ?DVHD( calcific aortic valve) + T2DM (12 years) + HTN (12 years)</t>
  </si>
  <si>
    <t>NPH 22/12, MTF 500mg PO BID, lasix 40mg po bid, spironolactone 25mg po/d -Enalapril 5mg po bid, atorvastatin 20MG PO/D</t>
  </si>
  <si>
    <t>HFpEF2ry to ?DVHD( calcific aortic valve) + T2DM (12 years) + HTN (12 years)  On: lasix 40mg po bid, spironolactone 25mg po/d -Enalapril 5mg po bid -NPH 24/14,  MTF 500mg PO daily, ATROVASTAIN 20MG PO/D, HgA1c: 8%</t>
  </si>
  <si>
    <t>complaints of worsening of cough , chest thigtness, lgif,myalgia, back pain</t>
  </si>
  <si>
    <t>bp=110/65  pr=104  rr=24 t=ftt  o2sat= 84-86 % atm  chest= diffuse wheeze</t>
  </si>
  <si>
    <t>Acute exacerbation of B. ASTHMA + ?CAP</t>
  </si>
  <si>
    <t>link of to ED  , Salbutamol puff challenge , put on INO2, SEND CBC, CXR</t>
  </si>
  <si>
    <t xml:space="preserve">FATTY LIVER +MENOPOSAL SYMPTOMS </t>
  </si>
  <si>
    <t xml:space="preserve">ADVISE A DINGER signs </t>
  </si>
  <si>
    <t>BP= 118 / 62_x000D_
FBS= 80-122_x000D_
RBS= 138-184</t>
  </si>
  <si>
    <t>NPH 10/10 IU sc</t>
  </si>
  <si>
    <t>Type 1 DM for the last 2 year on NPH 10/10 IU sc 2 years</t>
  </si>
  <si>
    <t>coninue med</t>
  </si>
  <si>
    <t>left side intermittent chest pain</t>
  </si>
  <si>
    <t>BP_100/65_x000D_
pr 78</t>
  </si>
  <si>
    <t>CXR and ECG</t>
  </si>
  <si>
    <t>P1= Periparum DCMP (all medications al DC on her last appointment)</t>
  </si>
  <si>
    <t xml:space="preserve">dy suria                    </t>
  </si>
  <si>
    <t>bp - 107 / 62</t>
  </si>
  <si>
    <t xml:space="preserve">send u/a                 </t>
  </si>
  <si>
    <t>known cardiac patient (unspecified) on atrovastatine 40mg po/d asa 81mg po/d, metoprolol 50mg po/d p2- Known epileptic on phenytoin 100 mg every other day</t>
  </si>
  <si>
    <t xml:space="preserve">NYHA CLASS 4 CHF 2 to ? HHD + Moderate PHTN WITH AF + Known Asthma + mild anemia 2? +  atopic dermatits </t>
  </si>
  <si>
    <t xml:space="preserve">itiching bilater leg pain </t>
  </si>
  <si>
    <t xml:space="preserve">itiching pain on bilateral dermatitis </t>
  </si>
  <si>
    <t xml:space="preserve">NYHA CLASS 4 CHF 2 to ? HHD + Moderate PHTN WITH AF + Known Asthma + mild anemia 2? + atopic dermatits </t>
  </si>
  <si>
    <t xml:space="preserve">bp - 118/ 80 - _x000D_
 </t>
  </si>
  <si>
    <t>BP-130/90, 160/100, 170/90_x000D_
pr 78</t>
  </si>
  <si>
    <t>He took only amlodipine 10 mg po daily for the past 2 month_x000D_
Advise on adherence _x000D_
appoint after 2 weeks with serial monitoring</t>
  </si>
  <si>
    <t>HTN ON AMLODIPINE 5MG PO DAILY &amp;HCT 25MG PO DAILY,BUT HE IS TAKING AMLODIPINE 10MG PO DAILY_x000D_
He took only amlodipine 10 mg po daily for the past 2 month</t>
  </si>
  <si>
    <t>he has SOB, cough</t>
  </si>
  <si>
    <t>BP= 151 / 90_x000D_
Chest= scattered wheeze_x000D_
HgA1c= 6.9</t>
  </si>
  <si>
    <t>HTN + T2DM + known asthmatic +IHD + Acute exacerbation of bronchial asthma</t>
  </si>
  <si>
    <t>ASA 81mg/day, Arovastatin 40mg po/day, Amlodipine 10mg po/day, Enalapril 5mg po bid, Glibenclamide 5mg po day, Metformin 500mg po BID, Frusemide 20mg po daily, Beclomethasone 2 puffs BID, Salbutamol puff 6 puffs PRN, add prednisolone 40mg PO daily for 05 days</t>
  </si>
  <si>
    <t>HTN + T2DM + known asthmatic +IHD On ASA 81mg/day, Arovastatin 40mg po/day, Amlodipine 10mg po/day, Enalapril 5mg po bid, Glibenclamide 5mg po day, Metformin 500mg po BID, Frusemide 20mg po daily, Beclomethasone 2 puffs BID, Salbutamol puff 6 puffs PRN_x000D_
HgA1c= 6.9</t>
  </si>
  <si>
    <t xml:space="preserve">no new complaint _x000D_
- last abm -  1 year and 2 months </t>
  </si>
  <si>
    <t>bp -  79 105 / 73</t>
  </si>
  <si>
    <t>known EPLEPTIC on PHENOBARBITONE 100 mg po bid</t>
  </si>
  <si>
    <t>=HTN +? PN + external hemorrhoid( on surgical side follow up); on amlodipine 5 mg po/d, atrovastatin 20 mg po/d and Pregabaline 75 mg po/d</t>
  </si>
  <si>
    <t>BP=97/71MMHG PR=78B/MIN</t>
  </si>
  <si>
    <t>ype 2 DM + HTN ON MTF 1GM PO BID , DAONIL 10 MG PO/ BID,atrovastin 20 mg po daily,Enalpril 2.5 mg po daily _BPH on SOPD FOLLOW UP</t>
  </si>
  <si>
    <t>Type1 DM...HgbA1c=9.6</t>
  </si>
  <si>
    <t>make NPH 28/24iu and continue RI with 8/8iu</t>
  </si>
  <si>
    <t>BP 131/78_x000D_
pr 77</t>
  </si>
  <si>
    <t>atorvastatin 20 mg po daily_x000D_
appoint after 2 months</t>
  </si>
  <si>
    <t>CLBP 2RY TO ? DS + CYSTITIS</t>
  </si>
  <si>
    <t>pr - 115 bp - 122 / 93</t>
  </si>
  <si>
    <t xml:space="preserve">send      ecg </t>
  </si>
  <si>
    <t>HTN + DCMP on Enalapril 10 mg Bid, Furosemide 20 mg d, Spironolactone 12.5 mg d, ASA 81 mg d</t>
  </si>
  <si>
    <t>pt claims he has improvement fof swallowing , no voice change, weight loss, easy fatiguability, palpitaition</t>
  </si>
  <si>
    <t>HEENT= PC, NIS, , NO VISUALIZED ORAL OR PALATAL LESION</t>
  </si>
  <si>
    <t>P1Known RVI on HAART ?3rd line ( from pt description)_x000D_
p2.Esophageal candidiasis vs CMV Esophagitis</t>
  </si>
  <si>
    <t>Add CPT 960MG PO/DAY, CONTINUE  -Fluconazole 200mg po /day_x000D_
       -HAART_x000D_
       -Ferrous sulphate 325 mg po/day_x000D_
       - Ompeprazole  40mg po/day_x000D_
  - APPOINT WITH CD4, CBC, REPEAT ENDOSCOPY</t>
  </si>
  <si>
    <t>P1Known RVI on HAART ?3rd line ( from pt description)_x000D_
p2.Esophageal candidiasis vs CMV Esophagitis_x000D_
 on -Fluconazole 200mg po /day_x000D_
       -HAART_x000D_
       -Ferrous sulphate 325 mg po/day_x000D_
       - Ompeprazole  40mg po/day_x000D_
       -Acyclovir 800mg po tid (c)_x000D_
  UGI endoscopy   -oropharynx ,soft palate ,uvula ,epiglottis and aryepiglottic fold are edematous ,swollen ,covered with exudate ,easily bleed with contrast .upper esophageal sphincter is narrowed and difficult to pass and bleed .further advancement of the scope was not possible biopsy not taken _x000D_
Endoscopy 23/12/23=Oropharyngeal ulceration ? infectious,  r/o fungal, r/o lymphoma</t>
  </si>
  <si>
    <t>BP=116/74MMHG PR=96B/MIN</t>
  </si>
  <si>
    <t>complains dyspepesia and burning sensation of the leg bilaterally and joint pain with stiffness</t>
  </si>
  <si>
    <t xml:space="preserve">start gabapentin 300mg po/d _x000D_
neurobin 1 tab/d _x000D_
escalate methotrexate to 10mg po/weekly _x000D_
descalate prednisolone to 5mg po every other day for 2 weeks then 2.5mg po every other day </t>
  </si>
  <si>
    <t>he has left leg pain</t>
  </si>
  <si>
    <t xml:space="preserve">BP= 147/89_x000D_
Cr=1.26 urea=33 HgA1c=5.1, T.chole=165 HDL=53 LDL=95 TGL=81 _x000D_
abdominal us= simple right kidney cyst_x000D_
ECHO= moderate concentric LVH with grade 2 diastolic dysfunction LVEF 60 tapse 24_x000D_
ECG= LEAD II,III,AVF=Q-WAVE, inverted t-wave on lead 1 only, 2nd degree AV block_x000D_
</t>
  </si>
  <si>
    <t>HTN(16yrs) + HFpEF (EF 60%) 2o to HHD + R/O CKD</t>
  </si>
  <si>
    <t>add spironolactone 25 mg PO daily, Nifedipine 20mg PO BID, Enalapril 10mg PO BID, ASA 81mg PO daily, Atorvastatin 40mg Po daily, update Ix</t>
  </si>
  <si>
    <t>Poorly controlled HTN(16yrs) + HFpEF (EF 60%) 2o to HHD On Nifedipine 20mg PO BID, Enalapril 10mg PO BID, ASA 81mg PO daily, Atorvastatin 40mg Po daily_x000D_
ECHO= moderate concentric LVH with grade 2 diastolic dysfunction LVEF 60 tapse 24</t>
  </si>
  <si>
    <t>bp=124 / 77   pr=69 rr=18</t>
  </si>
  <si>
    <t>P1: recurrent proximal and distal Left leg DVT (femoral and popliteal) P2: Known epileptic</t>
  </si>
  <si>
    <t>P1: recurrent proximal and distal Left leg DVT (femoral and popliteal) P2: Known epileptic_x000D_
 -Rivaroxaban 20mg po/day_x000D_
-Phenytoin 100mg po bid</t>
  </si>
  <si>
    <t>still complains of abdominal pain</t>
  </si>
  <si>
    <t>BP-129/73_x000D_
pr 78</t>
  </si>
  <si>
    <t>repeate stool and U/s</t>
  </si>
  <si>
    <t>? IP + Dyspepsia</t>
  </si>
  <si>
    <t xml:space="preserve">BP= 85 / 63 </t>
  </si>
  <si>
    <t>P1- Post Covid State + p2- hypothyroidism (post-thyroidectomy) on levothyroxine on follow up is at surgical side P3+ Liver Hemangioma + Hypotension</t>
  </si>
  <si>
    <t>advised to take more fluid and to adherent to her medication, Abdominopelvic US</t>
  </si>
  <si>
    <t>P1- Post Covid State + p2- hypothyroidism (post-thyroidectomy) on levothyroxine on follow up is at surgical side P3+ Liver Hemangioma_x000D_
On Levothyroxine 100mcg PO daily_x000D_
recent TFT= TSH=3.94(Reference- 0.25-5)</t>
  </si>
  <si>
    <t>RT SIDE PAINLESS DEPENDENT EDEMA</t>
  </si>
  <si>
    <t>stable vital sign_x000D_
ms=GI edema</t>
  </si>
  <si>
    <t>P1 :- DISS.TB( RXED) ,P2- PROXIMAL DVT 4 yrs back after he had covid infection and prolonged bed ridden warfarin discontinued with physician decision 2 month back_x000D_
INR=1.2</t>
  </si>
  <si>
    <t xml:space="preserve">APPOINT AFTER 3 MONTH_x000D_
consider discharge after that </t>
  </si>
  <si>
    <t xml:space="preserve">P1 :- DISS.TB( RXED) ,P2- PROXIMAL DVT 4 yrs back after he had covid infection and prolonged bed ridden warfarin discontinued with physician decision 2 month back_x000D_
INR=1.2_x000D_
</t>
  </si>
  <si>
    <t>HTN ( Controlled) ? HHD + BOO 20 BPH</t>
  </si>
  <si>
    <t xml:space="preserve">he has constipation </t>
  </si>
  <si>
    <t>BP= 104 / 68_x000D_
FBS= 53, 81, 58, 102, 83, 66, 159, 148, 57, 124_x000D_
HgA1c= 8.1%</t>
  </si>
  <si>
    <t>Poorly controlled T1DM with hypoglycemia episodes+ Asthma + Dyslipidemia</t>
  </si>
  <si>
    <t>NPH 34/24, Beclomethasone 2 puffs bid and Salbutamol 4 puffs PRN,- Atorvastatin 40mg po daily, advised on nutritional therapy</t>
  </si>
  <si>
    <t xml:space="preserve">T2DM(19 yrs) + Asthma + dyslipidemia (LDL- 106) on NPH 36/26, Beclomethasone 2 puffs bid and Salbutamol 4 puffs PRN,- Atorvastatin 40mg po daily_x000D_
_x000D_
FBS= 53, 81, 58, 102, 83, 66, 159, 148, 57, 124_x000D_
HgA1c= 8.1% </t>
  </si>
  <si>
    <t>claims she didnt get rivaroxaban  ( she finished and embasssy didnt buy for her), but now she report other person will buy for her. otherwise no bbody swelling, couh, hemoptysis</t>
  </si>
  <si>
    <t xml:space="preserve">bp=109 / 82  pr=82 rr=18 </t>
  </si>
  <si>
    <t xml:space="preserve">P- known RVI on HAART + NYHA CLASS II STAGE C HF 2RY Cor pulmonale 2ry to CHRONIC PTE + CHRONIC DVT. </t>
  </si>
  <si>
    <t>counsel on adherance, refill medications and give 1week appointment , counsel to come back if she didnt get medications to switch to warfarin</t>
  </si>
  <si>
    <t>P- known RVI on HAART + NYHA CLASS II STAGE C HF 2RY Cor pulmonale 2ry to CHRONIC PTE + CHRONIC DVT. _x000D_
currently on Lasix 40mg po BID, Rivaroxaban 20mg po/day, Amitriptaline 12.5mg po/day</t>
  </si>
  <si>
    <t xml:space="preserve">chillas and rigor - whitish patch over tongues , sore throat , low back pain  , myalgia  + pt  has risk </t>
  </si>
  <si>
    <t xml:space="preserve">bp -  120/70 _x000D_
 pict - nr </t>
  </si>
  <si>
    <t xml:space="preserve">same +? somatic d/o </t>
  </si>
  <si>
    <t xml:space="preserve">multivitamin  tablets , _x000D_
- pyschiatry  for evaluation : </t>
  </si>
  <si>
    <t xml:space="preserve">Dyspepsia 2ndry to ?PUD+ p2= PTB(  treatment completed 6 months ) </t>
  </si>
  <si>
    <t>BP= 148 / 78_x000D_
HgA1c= 8.7%, FBS= 147</t>
  </si>
  <si>
    <t>T2DM ( 10 years) + Sub optimal HTN control + Chronic small vessel stroke (lacunar stroke )</t>
  </si>
  <si>
    <t>Amlodipine 10mg PO daily, Glibenclamide 5mg PO BID, MTF 500mg PO BID, ASA 81mg PO daily, Atorvastatin 40mg PO daily</t>
  </si>
  <si>
    <t>T2DM ( 10 years) + HTN + Chronic small vessel stroke (lacunar stroke ) _x000D_
On Amlodipine 5mg po daily Metformin 500mg po bid Glibenclamide 5mg po/day, ASA 81mg PO daily , Atorvastatin 40mg PO daily_x000D_
HgA1c= 8.7%, FBS= 147</t>
  </si>
  <si>
    <t>complains long standing productive cough</t>
  </si>
  <si>
    <t xml:space="preserve">bp=100/70 pr=95 spo2=83 off o2 but not in distress_x000D_
chest-crepitation over the rt lower 1/3 </t>
  </si>
  <si>
    <t>HF p EF 2ry Cor pulmonale secondary to COPD +BRONCHIECTASIS + B.Asthma HRCT=COPD WITH BILATERAL BRONCHIECTASIS ON- Simbicort 2 puff bid -Salbutamol puff PRN - Lasix 40mg po/day -Spironolactone</t>
  </si>
  <si>
    <t xml:space="preserve">repeat echo _x000D_
patient refuse to go to ER _x000D_
augmentin 625mg po tid_x000D_
azithromycin 500mg po/d for 3 days </t>
  </si>
  <si>
    <t>COPD WITH BILATERAL BRONCHIECTASIS ON- Simbicort 2 puff bid -Salbutamol puff PRN - Lasix 40mg po/day -Spironolactone_x000D_
3month back Echo was normal</t>
  </si>
  <si>
    <t>bp=110-140/80-90   FBS=135MG/DL  RFT/LFT/LIPID PROFILES= WNR</t>
  </si>
  <si>
    <t>P=Known RVI on HAART (21 years) + Left side mono paresis with uncrossed facial palsy 2ry to ischemic stroke +  T2DM + KNOWN HTN</t>
  </si>
  <si>
    <t>make enalpril 5mg po bid, refilll others</t>
  </si>
  <si>
    <t>BP=127/69MMHHG PR=79B/MIN</t>
  </si>
  <si>
    <t>hypglycemic symptoms</t>
  </si>
  <si>
    <t>BP_109/81_x000D_
pr 78_x000D_
FBS 40 51, 76</t>
  </si>
  <si>
    <t>NPH 24/8 iu sc BID_x000D_
advise on dietary control</t>
  </si>
  <si>
    <t>P= T1 DM( &gt; 10 yrs)+ Epilepsy( on follow up at neurology clinic); on NPH 26/10 IU SC BID  , Na-valproate 500x3, Phenytoin 100x3</t>
  </si>
  <si>
    <t>complains of epigastric pain associated with weight loss,  no tarry stool</t>
  </si>
  <si>
    <t>BP= 114 / 77</t>
  </si>
  <si>
    <t>Controlled B.Asthma + Dyspepsia R/O Gastric Ca</t>
  </si>
  <si>
    <t>occult test, stool H.pylori, Beclomethasone 2 puffs BID, Salbutamol puff 4 puffs PRN</t>
  </si>
  <si>
    <t>B.Asthma on Beclomethasone 2 puffs BID, Salbutamol puff 4 puffs PRN</t>
  </si>
  <si>
    <t xml:space="preserve">no new complasint </t>
  </si>
  <si>
    <t>bp - 77 18 99 / 62</t>
  </si>
  <si>
    <t xml:space="preserve">send u/a                      </t>
  </si>
  <si>
    <t>? agn  on lasix 20 mg po daily ,</t>
  </si>
  <si>
    <t>bp=150/95 pr=70</t>
  </si>
  <si>
    <t xml:space="preserve">not well controlled HTN </t>
  </si>
  <si>
    <t>make enalapril 15/10mg bid</t>
  </si>
  <si>
    <t>BP=130-160/80-90</t>
  </si>
  <si>
    <t xml:space="preserve">repeat ECHO, rRFT,Add HCT 25MG PO/DAY , </t>
  </si>
  <si>
    <t xml:space="preserve">P1 .KNOWN HTN _x000D_
ON -AMILODIPINE 10 MG PO DAILY _x000D_
ECHO=MILD LEFT VENTRICULAR HYPERTROPHY P3.MILDLY DEPRESSED LV SYSTOLIC FUNCTION(ANTERIOR WALL HYPOKIESIA) P4 .SEVERE MR ( V MAX 6.0 m/s)  </t>
  </si>
  <si>
    <t>BP= 125 / 65_x000D_
PR=  82_x000D_
INR= 1.68</t>
  </si>
  <si>
    <t xml:space="preserve">Subtherapeutic INR + CRVHD (5 years) + Cardioembolic Stroke (3 years) + AF (Controlled) + Dyslipidemia + Asymptomatic Intramural Myoma </t>
  </si>
  <si>
    <t xml:space="preserve">Warfarin 5 mg PO daily on week days and 2.5mg PO daily on weekends, Lasix 20mg PO daily - metoprolol 12.5mg PO daily - Monthly B. Penicillin 1.2M IM- </t>
  </si>
  <si>
    <t>P1- CRVHD (5 years) P2- Cardioembolic Stroke (3 years) P3- AF P4- Dyslipidemia P5- Asymptomatic Intramural Myoma - Lasix 20mg PO daily - metoprolol 12.5mg PO daily - Monthly B. Penicillin 1.2M IM- Warfarin 2.5/5 mg PO alternatively</t>
  </si>
  <si>
    <t>P1-HFrEF 2ry to VHD(severe TR ,mod MR with Severe pulm htn) P2-A.fib with RVR on Enalapril 5mg po BID , Warfarin 2.5mg po daily, Spironolcatone 25 mg po daily, Furosemide 40mg po BID metoprolol succinate 50mg po daily, Pantoprazole 40mg po daily...INR=1.59</t>
  </si>
  <si>
    <t>make Frusemide 20bid_x000D_
escalate enalapril 10/5mg po bid_x000D_
warfarin 5/2.5mg alternatively</t>
  </si>
  <si>
    <t>P1-HFrEF with EF=40 2ry to VHD(severe TR ,mod MR with Severe pulm htn) P2-A.fib with RVR on Enalapril 5mg po BID , Warfarin 2.5mg po daily, Spironolcatone 25 mg po daily, Furosemide 40mg po BID metoprolol succinate 50mg po daily, Pantoprazole 40mg po daily...INR=1.59</t>
  </si>
  <si>
    <t xml:space="preserve">she presented with increased hunger feeling and feeds every 2-3 hours DESPITE WHICH SHE CLAIMS TO LOSE WEIGHT,  epigastric pain radiating to the back, regurgitation, but no nausea, vomiting or jaundice </t>
  </si>
  <si>
    <t>BP- 118/89</t>
  </si>
  <si>
    <t xml:space="preserve">P- ?peptic ulcer disease </t>
  </si>
  <si>
    <t xml:space="preserve">Do CBC, U/A, U/S, EGD, STOOL H pylori_x000D_
</t>
  </si>
  <si>
    <t xml:space="preserve">he presented with hematuria, dysuria and urgency of 1 month with worsening over 1 day </t>
  </si>
  <si>
    <t>BP- 134/67_x000D_
supra pubic tenderness but no CVA tenderness _x000D_
Inv: U/A(From HC) - BLOOD +2, LEUKOCYTE +3</t>
  </si>
  <si>
    <t>P- ? Renal stone r/o UTI</t>
  </si>
  <si>
    <t xml:space="preserve">DO CBC, OFT, U/A, ABDOMINAL U/S </t>
  </si>
  <si>
    <t xml:space="preserve">P- ? Renal stone r/o UTI </t>
  </si>
  <si>
    <t xml:space="preserve">she presented with retrostenal chest pain, regurgitation, but no nausea, vomiting or bloating </t>
  </si>
  <si>
    <t xml:space="preserve">P- Dyspepsia 2 ? h pylori gastritis </t>
  </si>
  <si>
    <t xml:space="preserve">DO CBC, STOOL  H PYLORI </t>
  </si>
  <si>
    <t>sHE CLAIMS TO HAVE FATIGUE, RESTROSTERNAL chest pain, nausea and loss of apetite _x000D_
she also has headche, anxiety and sleep disturbance at night worsening over the past 2 weeks</t>
  </si>
  <si>
    <t xml:space="preserve">P- ?FD R/O PSYCHIATRIC DISORDER </t>
  </si>
  <si>
    <t xml:space="preserve">Do CBC, H -PYLORI STOOL AG , Vit D LEVEL,Abdomino pelvic u/s  </t>
  </si>
  <si>
    <t xml:space="preserve">she presented with right hand paresthasia radiating to the back and breast area with associated lower back pain </t>
  </si>
  <si>
    <t xml:space="preserve">P- ?Vit D deficiency r/o PN </t>
  </si>
  <si>
    <t>Do CBC, ESR, Vit D level, calcium , NCS , RIGHT SHOULDER XRAY</t>
  </si>
  <si>
    <t xml:space="preserve">HAS LOWER BACK PAIN which limits her moveent of raising uo from a bending position of 5 days withassociated supra pubic pain of 1 day but no urinary complaint </t>
  </si>
  <si>
    <t xml:space="preserve">BP- 117/69 _x000D_
LUMBAR and supra pubic tenderness  </t>
  </si>
  <si>
    <t xml:space="preserve">P- ?DDD + ?UTI </t>
  </si>
  <si>
    <t xml:space="preserve">Do CBC, OFT, U/A, ABDOMINAL U/S , LS xray </t>
  </si>
  <si>
    <t xml:space="preserve">chest pain 1 mo _x000D_
has intermitant retrosternal pain non ex _x000D_
n ocough _x000D_
no sob _x000D_
no body swelling _x000D_
not ex by food_x000D_
no other concern </t>
  </si>
  <si>
    <t xml:space="preserve">BP 132 / 86   pr 96 _x000D_
clear chest _x000D_
s1 and 2 heared no m or g </t>
  </si>
  <si>
    <t xml:space="preserve">mssk chest pain _x000D_
ddx gerd </t>
  </si>
  <si>
    <t xml:space="preserve">ecg echo _x000D_
ppi _x000D_
pcm </t>
  </si>
  <si>
    <t>Date</t>
  </si>
  <si>
    <t>Time</t>
  </si>
  <si>
    <t>New Complaint_x000D_</t>
  </si>
  <si>
    <t>Objective finding</t>
  </si>
  <si>
    <t>Plan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</si>
</sst>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8" tint="0.59999389629810485"/>
        <bgColor indexed="64"/>
      </patternFill>
    </fill>
  </fills>
  <borders count="1">
    <border>
      <left/>
      <right/>
      <top/>
      <bottom/>
      <diagonal/>
    </border>
  </borders>
  <cellStyleXfs count="1">
    <xf numFmtId="0" fontId="0" fillId="0" borderId="0"/>
  </cellStyleXfs>
  <cellXfs count="16">
    <xf numFmtId="0" fontId="0" fillId="0" borderId="0" xfId="0"/>
    <xf numFmtId="14" fontId="0" fillId="0" borderId="0" xfId="0" applyNumberFormat="1"/>
    <xf numFmtId="21" fontId="0" fillId="0" borderId="0" xfId="0" applyNumberFormat="1"/>
    <xf numFmtId="0" fontId="0" fillId="0" borderId="0" xfId="0" applyAlignment="1">
      <alignment wrapText="1"/>
    </xf>
    <xf numFmtId="0" fontId="0" fillId="0" borderId="0" xfId="0" applyAlignment="1">
      <alignment horizontal="left"/>
    </xf>
    <xf numFmtId="0" fontId="1" fillId="2" borderId="0" xfId="0" applyFont="1" applyFill="1" applyAlignment="1">
      <alignment horizontal="left" vertical="top"/>
    </xf>
    <xf numFmtId="0" fontId="0" fillId="0" borderId="0" xfId="0" applyAlignment="1">
      <alignment horizontal="left" vertical="top"/>
    </xf>
    <xf numFmtId="14" fontId="0" fillId="0" borderId="0" xfId="0" applyNumberFormat="1" applyAlignment="1">
      <alignment horizontal="left" vertical="top"/>
    </xf>
    <xf numFmtId="21" fontId="0" fillId="0" borderId="0" xfId="0" applyNumberFormat="1" applyAlignment="1">
      <alignment horizontal="left" vertical="top"/>
    </xf>
    <xf numFmtId="0" fontId="0" fillId="0" borderId="0" xfId="0" applyAlignment="1">
      <alignment horizontal="left" vertical="top" wrapText="1"/>
    </xf>
    <xf numFmtId="0" fontId="1" fillId="2"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2"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64"/>
  <sheetViews>
    <sheetView tabSelected="1" workbookViewId="0">
      <pane xSplit="1" ySplit="1" topLeftCell="B2" activePane="bottomRight" state="frozen"/>
      <selection pane="topRight" activeCell="B1" sqref="B1"/>
      <selection pane="bottomLeft" activeCell="A2" sqref="A2"/>
      <selection pane="bottomRight" activeCell="X1" sqref="X1:X1048576"/>
    </sheetView>
  </sheetViews>
  <sheetFormatPr defaultColWidth="19.81640625" defaultRowHeight="14.5" x14ac:dyDescent="0.35"/>
  <cols>
    <col min="1" max="3" width="19.81640625" style="6"/>
    <col min="4" max="4" width="23.36328125" style="6" customWidth="1"/>
    <col min="5" max="5" width="9.7265625" style="6" customWidth="1"/>
    <col min="6" max="6" width="11.26953125" style="6" customWidth="1"/>
    <col min="7" max="7" width="51.08984375" style="6" customWidth="1"/>
    <col min="8" max="10" width="19.81640625" style="6"/>
    <col min="11" max="11" width="14.36328125" style="6" customWidth="1"/>
    <col min="12" max="12" width="15.36328125" style="6" customWidth="1"/>
    <col min="13" max="13" width="17.6328125" style="6" customWidth="1"/>
    <col min="14" max="14" width="13.453125" style="6" customWidth="1"/>
    <col min="15" max="15" width="14.36328125" style="6" customWidth="1"/>
    <col min="16" max="16" width="16.26953125" style="6" customWidth="1"/>
    <col min="17" max="22" width="19.81640625" style="6"/>
    <col min="23" max="23" width="41.08984375" style="11" customWidth="1"/>
  </cols>
  <sheetData>
    <row r="1" spans="1:23" ht="30.5" customHeight="1" x14ac:dyDescent="0.35">
      <c r="A1" s="5" t="s">
        <v>0</v>
      </c>
      <c r="B1" s="5" t="s">
        <v>1</v>
      </c>
      <c r="C1" s="5" t="s">
        <v>2</v>
      </c>
      <c r="D1" s="5" t="s">
        <v>10376</v>
      </c>
      <c r="E1" s="5" t="s">
        <v>10377</v>
      </c>
      <c r="F1" s="5" t="s">
        <v>10378</v>
      </c>
      <c r="G1" s="5" t="s">
        <v>3</v>
      </c>
      <c r="H1" s="5" t="s">
        <v>10379</v>
      </c>
      <c r="I1" s="5" t="s">
        <v>10380</v>
      </c>
      <c r="J1" s="5" t="s">
        <v>4</v>
      </c>
      <c r="K1" s="5" t="s">
        <v>10365</v>
      </c>
      <c r="L1" s="5" t="s">
        <v>10381</v>
      </c>
      <c r="M1" s="5" t="s">
        <v>10382</v>
      </c>
      <c r="N1" s="5" t="s">
        <v>10383</v>
      </c>
      <c r="O1" s="5" t="s">
        <v>10384</v>
      </c>
      <c r="P1" s="5" t="s">
        <v>10385</v>
      </c>
      <c r="Q1" s="5" t="s">
        <v>10386</v>
      </c>
      <c r="R1" s="5" t="s">
        <v>10387</v>
      </c>
      <c r="S1" s="5" t="s">
        <v>10388</v>
      </c>
      <c r="T1" s="5" t="s">
        <v>10389</v>
      </c>
      <c r="U1" s="5" t="s">
        <v>5</v>
      </c>
      <c r="V1" s="5" t="s">
        <v>7</v>
      </c>
      <c r="W1" s="10" t="s">
        <v>6</v>
      </c>
    </row>
    <row r="2" spans="1:23" ht="101.5" x14ac:dyDescent="0.35">
      <c r="A2" s="6">
        <v>201184</v>
      </c>
      <c r="B2" s="7">
        <v>45201</v>
      </c>
      <c r="C2" s="8">
        <v>0.35306712962962966</v>
      </c>
      <c r="D2" s="6" t="s">
        <v>1892</v>
      </c>
      <c r="E2" s="6">
        <v>1</v>
      </c>
      <c r="F2" s="6" t="s">
        <v>25</v>
      </c>
      <c r="G2" s="9" t="s">
        <v>2028</v>
      </c>
      <c r="H2" s="6" t="s">
        <v>86</v>
      </c>
      <c r="I2" s="6" t="s">
        <v>24</v>
      </c>
      <c r="J2" s="6" t="s">
        <v>21</v>
      </c>
      <c r="K2" s="6" t="s">
        <v>267</v>
      </c>
      <c r="T2" s="6" t="s">
        <v>22</v>
      </c>
      <c r="U2" s="6" t="s">
        <v>18</v>
      </c>
      <c r="V2" s="6" t="s">
        <v>2029</v>
      </c>
      <c r="W2" s="11" t="s">
        <v>997</v>
      </c>
    </row>
    <row r="3" spans="1:23" x14ac:dyDescent="0.35">
      <c r="A3" s="6">
        <v>201192</v>
      </c>
      <c r="B3" s="7">
        <v>45201</v>
      </c>
      <c r="C3" s="8">
        <v>0.36178240740740741</v>
      </c>
      <c r="D3" s="6" t="s">
        <v>2030</v>
      </c>
      <c r="E3" s="6">
        <v>1</v>
      </c>
      <c r="F3" s="6" t="s">
        <v>25</v>
      </c>
      <c r="G3" s="6" t="s">
        <v>2030</v>
      </c>
      <c r="H3" s="6" t="s">
        <v>24</v>
      </c>
      <c r="I3" s="6" t="s">
        <v>24</v>
      </c>
      <c r="J3" s="6" t="s">
        <v>21</v>
      </c>
      <c r="K3" s="6" t="s">
        <v>827</v>
      </c>
      <c r="T3" s="6" t="s">
        <v>22</v>
      </c>
      <c r="U3" s="6" t="s">
        <v>18</v>
      </c>
      <c r="V3" s="6" t="s">
        <v>1658</v>
      </c>
      <c r="W3" s="11" t="s">
        <v>2031</v>
      </c>
    </row>
    <row r="4" spans="1:23" x14ac:dyDescent="0.35">
      <c r="A4" s="6">
        <v>201193</v>
      </c>
      <c r="B4" s="7">
        <v>45201</v>
      </c>
      <c r="C4" s="8">
        <v>0.3680208333333333</v>
      </c>
      <c r="D4" s="6" t="s">
        <v>2030</v>
      </c>
      <c r="E4" s="6">
        <v>1</v>
      </c>
      <c r="F4" s="6" t="s">
        <v>25</v>
      </c>
      <c r="G4" s="6" t="s">
        <v>2030</v>
      </c>
      <c r="H4" s="6" t="s">
        <v>24</v>
      </c>
      <c r="I4" s="6" t="s">
        <v>24</v>
      </c>
      <c r="J4" s="6" t="s">
        <v>21</v>
      </c>
      <c r="K4" s="6" t="s">
        <v>827</v>
      </c>
      <c r="T4" s="6" t="s">
        <v>22</v>
      </c>
      <c r="U4" s="6" t="s">
        <v>18</v>
      </c>
      <c r="V4" s="6" t="s">
        <v>2032</v>
      </c>
      <c r="W4" s="11" t="s">
        <v>1935</v>
      </c>
    </row>
    <row r="5" spans="1:23" ht="174" x14ac:dyDescent="0.35">
      <c r="A5" s="6">
        <v>201188</v>
      </c>
      <c r="B5" s="7">
        <v>45201</v>
      </c>
      <c r="C5" s="8">
        <v>0.36986111111111114</v>
      </c>
      <c r="D5" s="6" t="s">
        <v>2033</v>
      </c>
      <c r="E5" s="6">
        <v>1</v>
      </c>
      <c r="F5" s="6" t="s">
        <v>30</v>
      </c>
      <c r="G5" s="9" t="s">
        <v>2034</v>
      </c>
      <c r="H5" s="6" t="s">
        <v>43</v>
      </c>
      <c r="I5" s="6" t="s">
        <v>24</v>
      </c>
      <c r="J5" s="6" t="s">
        <v>232</v>
      </c>
      <c r="K5" s="6" t="s">
        <v>626</v>
      </c>
      <c r="T5" s="6" t="s">
        <v>874</v>
      </c>
      <c r="U5" s="6" t="s">
        <v>18</v>
      </c>
      <c r="V5" s="6" t="s">
        <v>2036</v>
      </c>
      <c r="W5" s="11" t="s">
        <v>2035</v>
      </c>
    </row>
    <row r="6" spans="1:23" x14ac:dyDescent="0.35">
      <c r="A6" s="6">
        <v>8650</v>
      </c>
      <c r="B6" s="7">
        <v>45201</v>
      </c>
      <c r="C6" s="8">
        <v>0.37013888888888885</v>
      </c>
      <c r="D6" s="6" t="s">
        <v>2037</v>
      </c>
      <c r="E6" s="6">
        <v>5</v>
      </c>
      <c r="F6" s="6" t="s">
        <v>1657</v>
      </c>
      <c r="G6" s="6" t="s">
        <v>480</v>
      </c>
      <c r="H6" s="6" t="s">
        <v>27</v>
      </c>
      <c r="I6" s="6" t="s">
        <v>24</v>
      </c>
      <c r="J6" s="6" t="s">
        <v>21</v>
      </c>
      <c r="K6" s="6" t="s">
        <v>50</v>
      </c>
      <c r="L6" s="6" t="s">
        <v>55</v>
      </c>
      <c r="M6" s="6" t="s">
        <v>858</v>
      </c>
      <c r="N6" s="6" t="s">
        <v>42</v>
      </c>
      <c r="O6" s="6" t="s">
        <v>2038</v>
      </c>
      <c r="P6" s="6" t="s">
        <v>2039</v>
      </c>
      <c r="Q6" s="6" t="s">
        <v>140</v>
      </c>
      <c r="R6" s="6" t="s">
        <v>296</v>
      </c>
      <c r="S6" s="6" t="s">
        <v>900</v>
      </c>
      <c r="T6" s="6" t="s">
        <v>22</v>
      </c>
      <c r="U6" s="6" t="s">
        <v>18</v>
      </c>
      <c r="V6" s="6" t="s">
        <v>2041</v>
      </c>
      <c r="W6" s="11" t="s">
        <v>2040</v>
      </c>
    </row>
    <row r="7" spans="1:23" ht="58" x14ac:dyDescent="0.35">
      <c r="A7" s="6">
        <v>201201</v>
      </c>
      <c r="B7" s="7">
        <v>45201</v>
      </c>
      <c r="C7" s="8">
        <v>0.39356481481481481</v>
      </c>
      <c r="D7" s="6" t="s">
        <v>2042</v>
      </c>
      <c r="E7" s="6">
        <v>1</v>
      </c>
      <c r="F7" s="6" t="s">
        <v>30</v>
      </c>
      <c r="G7" s="9" t="s">
        <v>2043</v>
      </c>
      <c r="H7" s="6" t="s">
        <v>24</v>
      </c>
      <c r="I7" s="6" t="s">
        <v>24</v>
      </c>
      <c r="J7" s="6" t="s">
        <v>21</v>
      </c>
      <c r="K7" s="6" t="s">
        <v>245</v>
      </c>
      <c r="T7" s="6" t="s">
        <v>22</v>
      </c>
      <c r="U7" s="6" t="s">
        <v>18</v>
      </c>
      <c r="V7" s="6" t="s">
        <v>2045</v>
      </c>
      <c r="W7" s="11" t="s">
        <v>2044</v>
      </c>
    </row>
    <row r="8" spans="1:23" x14ac:dyDescent="0.35">
      <c r="A8" s="6">
        <v>161178</v>
      </c>
      <c r="B8" s="7">
        <v>45201</v>
      </c>
      <c r="C8" s="8">
        <v>0.41500000000000004</v>
      </c>
      <c r="D8" s="6" t="s">
        <v>105</v>
      </c>
      <c r="E8" s="6">
        <v>1</v>
      </c>
      <c r="F8" s="6" t="s">
        <v>25</v>
      </c>
      <c r="G8" s="6" t="s">
        <v>2046</v>
      </c>
      <c r="H8" s="6" t="s">
        <v>98</v>
      </c>
      <c r="I8" s="6" t="s">
        <v>24</v>
      </c>
      <c r="J8" s="6" t="s">
        <v>21</v>
      </c>
      <c r="K8" s="6" t="s">
        <v>83</v>
      </c>
      <c r="T8" s="6" t="s">
        <v>22</v>
      </c>
      <c r="U8" s="6" t="s">
        <v>18</v>
      </c>
      <c r="V8" s="6" t="s">
        <v>2047</v>
      </c>
      <c r="W8" s="11" t="s">
        <v>1019</v>
      </c>
    </row>
    <row r="9" spans="1:23" x14ac:dyDescent="0.35">
      <c r="A9" s="6">
        <v>198929</v>
      </c>
      <c r="B9" s="7">
        <v>45201</v>
      </c>
      <c r="C9" s="8">
        <v>0.41562499999999997</v>
      </c>
      <c r="D9" s="6" t="s">
        <v>2013</v>
      </c>
      <c r="E9" s="6">
        <v>1</v>
      </c>
      <c r="F9" s="6" t="s">
        <v>25</v>
      </c>
      <c r="G9" s="6" t="s">
        <v>2048</v>
      </c>
      <c r="H9" s="6" t="s">
        <v>10</v>
      </c>
      <c r="I9" s="6" t="s">
        <v>24</v>
      </c>
      <c r="J9" s="6" t="s">
        <v>21</v>
      </c>
      <c r="K9" s="6" t="s">
        <v>2049</v>
      </c>
      <c r="T9" s="6" t="s">
        <v>22</v>
      </c>
      <c r="U9" s="6" t="s">
        <v>18</v>
      </c>
      <c r="V9" s="6" t="s">
        <v>2051</v>
      </c>
      <c r="W9" s="11" t="s">
        <v>2050</v>
      </c>
    </row>
    <row r="10" spans="1:23" x14ac:dyDescent="0.35">
      <c r="A10" s="6">
        <v>95436</v>
      </c>
      <c r="B10" s="7">
        <v>45201</v>
      </c>
      <c r="C10" s="8">
        <v>0.44483796296296302</v>
      </c>
      <c r="D10" s="6" t="s">
        <v>110</v>
      </c>
      <c r="E10" s="6">
        <v>2</v>
      </c>
      <c r="F10" s="6" t="s">
        <v>19</v>
      </c>
      <c r="G10" s="6" t="s">
        <v>1938</v>
      </c>
      <c r="H10" s="6" t="s">
        <v>24</v>
      </c>
      <c r="I10" s="6" t="s">
        <v>24</v>
      </c>
      <c r="J10" s="6" t="s">
        <v>21</v>
      </c>
      <c r="K10" s="6" t="s">
        <v>827</v>
      </c>
      <c r="T10" s="6" t="s">
        <v>22</v>
      </c>
      <c r="U10" s="6" t="s">
        <v>18</v>
      </c>
      <c r="V10" s="6" t="s">
        <v>2052</v>
      </c>
      <c r="W10" s="11" t="s">
        <v>1874</v>
      </c>
    </row>
    <row r="11" spans="1:23" x14ac:dyDescent="0.35">
      <c r="A11" s="6">
        <v>201245</v>
      </c>
      <c r="B11" s="7">
        <v>45201</v>
      </c>
      <c r="C11" s="8">
        <v>0.45252314814814815</v>
      </c>
      <c r="D11" s="6" t="s">
        <v>2053</v>
      </c>
      <c r="E11" s="6">
        <v>1</v>
      </c>
      <c r="F11" s="6" t="s">
        <v>1657</v>
      </c>
      <c r="G11" s="6" t="s">
        <v>2054</v>
      </c>
      <c r="H11" s="6" t="s">
        <v>40</v>
      </c>
      <c r="I11" s="6" t="s">
        <v>24</v>
      </c>
      <c r="J11" s="6" t="s">
        <v>21</v>
      </c>
      <c r="K11" s="6" t="s">
        <v>33</v>
      </c>
      <c r="L11" s="6" t="s">
        <v>55</v>
      </c>
      <c r="M11" s="6" t="s">
        <v>142</v>
      </c>
      <c r="N11" s="6" t="s">
        <v>719</v>
      </c>
      <c r="O11" s="6" t="s">
        <v>749</v>
      </c>
      <c r="P11" s="6" t="s">
        <v>57</v>
      </c>
      <c r="Q11" s="6" t="s">
        <v>2055</v>
      </c>
      <c r="R11" s="6" t="s">
        <v>72</v>
      </c>
      <c r="S11" s="6" t="s">
        <v>2056</v>
      </c>
      <c r="T11" s="6" t="s">
        <v>22</v>
      </c>
      <c r="U11" s="6" t="s">
        <v>18</v>
      </c>
      <c r="V11" s="6" t="s">
        <v>2058</v>
      </c>
      <c r="W11" s="11" t="s">
        <v>2057</v>
      </c>
    </row>
    <row r="12" spans="1:23" x14ac:dyDescent="0.35">
      <c r="A12" s="6">
        <v>201251</v>
      </c>
      <c r="B12" s="7">
        <v>45201</v>
      </c>
      <c r="C12" s="8">
        <v>0.45444444444444443</v>
      </c>
      <c r="D12" s="6" t="s">
        <v>94</v>
      </c>
      <c r="E12" s="6">
        <v>1</v>
      </c>
      <c r="F12" s="6" t="s">
        <v>25</v>
      </c>
      <c r="G12" s="6" t="s">
        <v>2059</v>
      </c>
      <c r="H12" s="6" t="s">
        <v>24</v>
      </c>
      <c r="I12" s="6" t="s">
        <v>24</v>
      </c>
      <c r="J12" s="6" t="s">
        <v>21</v>
      </c>
      <c r="K12" s="6" t="s">
        <v>827</v>
      </c>
      <c r="T12" s="6" t="s">
        <v>22</v>
      </c>
      <c r="U12" s="6" t="s">
        <v>18</v>
      </c>
      <c r="V12" s="6" t="s">
        <v>2060</v>
      </c>
      <c r="W12" s="11" t="s">
        <v>1883</v>
      </c>
    </row>
    <row r="13" spans="1:23" x14ac:dyDescent="0.35">
      <c r="A13" s="6">
        <v>200854</v>
      </c>
      <c r="B13" s="7">
        <v>45201</v>
      </c>
      <c r="C13" s="8">
        <v>0.45856481481481487</v>
      </c>
      <c r="D13" s="6" t="s">
        <v>2061</v>
      </c>
      <c r="E13" s="6">
        <v>1</v>
      </c>
      <c r="F13" s="6" t="s">
        <v>1657</v>
      </c>
      <c r="G13" s="6" t="s">
        <v>2062</v>
      </c>
      <c r="H13" s="6" t="s">
        <v>24</v>
      </c>
      <c r="I13" s="6" t="s">
        <v>41</v>
      </c>
      <c r="J13" s="6" t="s">
        <v>21</v>
      </c>
      <c r="K13" s="6" t="s">
        <v>244</v>
      </c>
      <c r="L13" s="6" t="s">
        <v>14</v>
      </c>
      <c r="M13" s="6" t="s">
        <v>455</v>
      </c>
      <c r="N13" s="6" t="s">
        <v>2063</v>
      </c>
      <c r="O13" s="6" t="s">
        <v>2064</v>
      </c>
      <c r="P13" s="6" t="s">
        <v>135</v>
      </c>
      <c r="Q13" s="6" t="s">
        <v>2065</v>
      </c>
      <c r="R13" s="6" t="s">
        <v>13</v>
      </c>
      <c r="S13" s="6" t="s">
        <v>47</v>
      </c>
      <c r="T13" s="6" t="s">
        <v>15</v>
      </c>
      <c r="U13" s="6" t="s">
        <v>18</v>
      </c>
      <c r="V13" s="6" t="s">
        <v>2067</v>
      </c>
      <c r="W13" s="11" t="s">
        <v>2066</v>
      </c>
    </row>
    <row r="14" spans="1:23" ht="72.5" x14ac:dyDescent="0.35">
      <c r="A14" s="6">
        <v>201255</v>
      </c>
      <c r="B14" s="7">
        <v>45201</v>
      </c>
      <c r="C14" s="8">
        <v>0.46118055555555554</v>
      </c>
      <c r="D14" s="6" t="s">
        <v>166</v>
      </c>
      <c r="E14" s="6">
        <v>2</v>
      </c>
      <c r="F14" s="6" t="s">
        <v>9</v>
      </c>
      <c r="G14" s="9" t="s">
        <v>2068</v>
      </c>
      <c r="H14" s="6" t="s">
        <v>24</v>
      </c>
      <c r="I14" s="6" t="s">
        <v>24</v>
      </c>
      <c r="J14" s="6" t="s">
        <v>21</v>
      </c>
      <c r="K14" s="6" t="s">
        <v>245</v>
      </c>
      <c r="L14" s="6" t="s">
        <v>2069</v>
      </c>
      <c r="T14" s="6" t="s">
        <v>22</v>
      </c>
      <c r="U14" s="6" t="s">
        <v>18</v>
      </c>
      <c r="V14" s="6" t="s">
        <v>2071</v>
      </c>
      <c r="W14" s="11" t="s">
        <v>2070</v>
      </c>
    </row>
    <row r="15" spans="1:23" x14ac:dyDescent="0.35">
      <c r="A15" s="6">
        <v>201213</v>
      </c>
      <c r="B15" s="7">
        <v>45201</v>
      </c>
      <c r="C15" s="8">
        <v>0.47841435185185183</v>
      </c>
      <c r="D15" s="6" t="s">
        <v>506</v>
      </c>
      <c r="E15" s="6">
        <v>1</v>
      </c>
      <c r="F15" s="6" t="s">
        <v>25</v>
      </c>
      <c r="G15" s="6" t="s">
        <v>506</v>
      </c>
      <c r="H15" s="6" t="s">
        <v>24</v>
      </c>
      <c r="I15" s="6" t="s">
        <v>24</v>
      </c>
      <c r="J15" s="6" t="s">
        <v>21</v>
      </c>
      <c r="K15" s="6" t="s">
        <v>827</v>
      </c>
      <c r="T15" s="6" t="s">
        <v>22</v>
      </c>
      <c r="U15" s="6" t="s">
        <v>18</v>
      </c>
      <c r="V15" s="6" t="s">
        <v>1877</v>
      </c>
      <c r="W15" s="11" t="s">
        <v>1967</v>
      </c>
    </row>
    <row r="16" spans="1:23" ht="101.5" x14ac:dyDescent="0.35">
      <c r="A16" s="6">
        <v>201225</v>
      </c>
      <c r="B16" s="7">
        <v>45201</v>
      </c>
      <c r="C16" s="8">
        <v>0.49060185185185184</v>
      </c>
      <c r="D16" s="6" t="s">
        <v>159</v>
      </c>
      <c r="E16" s="6">
        <v>2</v>
      </c>
      <c r="F16" s="6" t="s">
        <v>9</v>
      </c>
      <c r="G16" s="9" t="s">
        <v>2072</v>
      </c>
      <c r="H16" s="6" t="s">
        <v>24</v>
      </c>
      <c r="I16" s="6" t="s">
        <v>24</v>
      </c>
      <c r="J16" s="6" t="s">
        <v>21</v>
      </c>
      <c r="K16" s="6" t="s">
        <v>245</v>
      </c>
      <c r="T16" s="6" t="s">
        <v>22</v>
      </c>
      <c r="U16" s="6" t="s">
        <v>18</v>
      </c>
      <c r="V16" s="6" t="s">
        <v>2073</v>
      </c>
      <c r="W16" s="11" t="s">
        <v>997</v>
      </c>
    </row>
    <row r="17" spans="1:23" x14ac:dyDescent="0.35">
      <c r="A17" s="6">
        <v>201271</v>
      </c>
      <c r="B17" s="7">
        <v>45201</v>
      </c>
      <c r="C17" s="8">
        <v>0.49284722222222221</v>
      </c>
      <c r="D17" s="6" t="s">
        <v>506</v>
      </c>
      <c r="E17" s="6">
        <v>1</v>
      </c>
      <c r="F17" s="6" t="s">
        <v>25</v>
      </c>
      <c r="G17" s="6" t="s">
        <v>506</v>
      </c>
      <c r="H17" s="6" t="s">
        <v>24</v>
      </c>
      <c r="I17" s="6" t="s">
        <v>40</v>
      </c>
      <c r="J17" s="6" t="s">
        <v>21</v>
      </c>
      <c r="K17" s="6" t="s">
        <v>827</v>
      </c>
      <c r="T17" s="6" t="s">
        <v>22</v>
      </c>
      <c r="U17" s="6" t="s">
        <v>18</v>
      </c>
      <c r="V17" s="6" t="s">
        <v>2074</v>
      </c>
      <c r="W17" s="11" t="s">
        <v>2009</v>
      </c>
    </row>
    <row r="18" spans="1:23" ht="159.5" x14ac:dyDescent="0.35">
      <c r="A18" s="6">
        <v>201231</v>
      </c>
      <c r="B18" s="7">
        <v>45201</v>
      </c>
      <c r="C18" s="8">
        <v>0.50320601851851854</v>
      </c>
      <c r="D18" s="6" t="s">
        <v>2075</v>
      </c>
      <c r="E18" s="6">
        <v>1</v>
      </c>
      <c r="F18" s="6" t="s">
        <v>9</v>
      </c>
      <c r="G18" s="9" t="s">
        <v>2076</v>
      </c>
      <c r="H18" s="6" t="s">
        <v>112</v>
      </c>
      <c r="I18" s="6" t="s">
        <v>24</v>
      </c>
      <c r="J18" s="6" t="s">
        <v>21</v>
      </c>
      <c r="K18" s="6" t="s">
        <v>626</v>
      </c>
      <c r="S18" s="9" t="s">
        <v>2077</v>
      </c>
      <c r="T18" s="6" t="s">
        <v>15</v>
      </c>
      <c r="U18" s="6" t="s">
        <v>18</v>
      </c>
      <c r="V18" s="6" t="s">
        <v>2079</v>
      </c>
      <c r="W18" s="11" t="s">
        <v>2078</v>
      </c>
    </row>
    <row r="19" spans="1:23" x14ac:dyDescent="0.35">
      <c r="A19" s="6">
        <v>55757</v>
      </c>
      <c r="B19" s="7">
        <v>45201</v>
      </c>
      <c r="C19" s="8">
        <v>0.50399305555555551</v>
      </c>
      <c r="D19" s="6" t="s">
        <v>506</v>
      </c>
      <c r="E19" s="6">
        <v>1</v>
      </c>
      <c r="F19" s="6" t="s">
        <v>25</v>
      </c>
      <c r="G19" s="6" t="s">
        <v>506</v>
      </c>
      <c r="H19" s="6" t="s">
        <v>24</v>
      </c>
      <c r="I19" s="6" t="s">
        <v>24</v>
      </c>
      <c r="J19" s="6" t="s">
        <v>21</v>
      </c>
      <c r="K19" s="6" t="s">
        <v>827</v>
      </c>
      <c r="T19" s="6" t="s">
        <v>22</v>
      </c>
      <c r="U19" s="6" t="s">
        <v>18</v>
      </c>
      <c r="V19" s="6" t="s">
        <v>1957</v>
      </c>
      <c r="W19" s="11" t="s">
        <v>1882</v>
      </c>
    </row>
    <row r="20" spans="1:23" x14ac:dyDescent="0.35">
      <c r="A20" s="6">
        <v>201234</v>
      </c>
      <c r="B20" s="7">
        <v>45201</v>
      </c>
      <c r="C20" s="8">
        <v>0.51356481481481475</v>
      </c>
      <c r="D20" s="6" t="s">
        <v>82</v>
      </c>
      <c r="E20" s="6">
        <v>1</v>
      </c>
      <c r="F20" s="6" t="s">
        <v>30</v>
      </c>
      <c r="G20" s="6" t="s">
        <v>2080</v>
      </c>
      <c r="H20" s="6" t="s">
        <v>24</v>
      </c>
      <c r="I20" s="6" t="s">
        <v>24</v>
      </c>
      <c r="J20" s="6" t="s">
        <v>232</v>
      </c>
      <c r="K20" s="6" t="s">
        <v>83</v>
      </c>
      <c r="T20" s="6" t="s">
        <v>15</v>
      </c>
      <c r="U20" s="6" t="s">
        <v>18</v>
      </c>
      <c r="V20" s="6" t="s">
        <v>2081</v>
      </c>
      <c r="W20" s="11" t="s">
        <v>1146</v>
      </c>
    </row>
    <row r="21" spans="1:23" ht="58" x14ac:dyDescent="0.35">
      <c r="A21" s="6">
        <v>201263</v>
      </c>
      <c r="B21" s="7">
        <v>45201</v>
      </c>
      <c r="C21" s="8">
        <v>0.51712962962962961</v>
      </c>
      <c r="D21" s="6" t="s">
        <v>2082</v>
      </c>
      <c r="E21" s="6">
        <v>6</v>
      </c>
      <c r="F21" s="6" t="s">
        <v>30</v>
      </c>
      <c r="G21" s="9" t="s">
        <v>2083</v>
      </c>
      <c r="H21" s="6" t="s">
        <v>24</v>
      </c>
      <c r="I21" s="6" t="s">
        <v>24</v>
      </c>
      <c r="J21" s="6" t="s">
        <v>21</v>
      </c>
      <c r="K21" s="6" t="s">
        <v>764</v>
      </c>
      <c r="N21" s="6" t="s">
        <v>1144</v>
      </c>
      <c r="T21" s="6" t="s">
        <v>22</v>
      </c>
      <c r="U21" s="6" t="s">
        <v>18</v>
      </c>
      <c r="V21" s="6" t="s">
        <v>2085</v>
      </c>
      <c r="W21" s="11" t="s">
        <v>2084</v>
      </c>
    </row>
    <row r="22" spans="1:23" ht="72.5" x14ac:dyDescent="0.35">
      <c r="A22" s="6">
        <v>200107</v>
      </c>
      <c r="B22" s="7">
        <v>45201</v>
      </c>
      <c r="C22" s="8">
        <v>0.56472222222222224</v>
      </c>
      <c r="D22" s="6" t="s">
        <v>91</v>
      </c>
      <c r="E22" s="6">
        <v>4</v>
      </c>
      <c r="F22" s="6" t="s">
        <v>9</v>
      </c>
      <c r="G22" s="9" t="s">
        <v>2086</v>
      </c>
      <c r="H22" s="6" t="s">
        <v>24</v>
      </c>
      <c r="I22" s="6" t="s">
        <v>24</v>
      </c>
      <c r="J22" s="6" t="s">
        <v>21</v>
      </c>
      <c r="K22" s="6" t="s">
        <v>245</v>
      </c>
      <c r="T22" s="6" t="s">
        <v>22</v>
      </c>
      <c r="U22" s="6" t="s">
        <v>18</v>
      </c>
      <c r="V22" s="6" t="s">
        <v>1677</v>
      </c>
      <c r="W22" s="11" t="s">
        <v>2087</v>
      </c>
    </row>
    <row r="23" spans="1:23" ht="101.5" x14ac:dyDescent="0.35">
      <c r="A23" s="6">
        <v>201267</v>
      </c>
      <c r="B23" s="7">
        <v>45201</v>
      </c>
      <c r="C23" s="8">
        <v>0.56663194444444442</v>
      </c>
      <c r="D23" s="6" t="s">
        <v>450</v>
      </c>
      <c r="E23" s="6">
        <v>2</v>
      </c>
      <c r="F23" s="6" t="s">
        <v>30</v>
      </c>
      <c r="G23" s="9" t="s">
        <v>2088</v>
      </c>
      <c r="H23" s="6" t="s">
        <v>24</v>
      </c>
      <c r="I23" s="6" t="s">
        <v>24</v>
      </c>
      <c r="J23" s="6" t="s">
        <v>21</v>
      </c>
      <c r="K23" s="6" t="s">
        <v>1236</v>
      </c>
      <c r="T23" s="6" t="s">
        <v>22</v>
      </c>
      <c r="U23" s="6" t="s">
        <v>18</v>
      </c>
      <c r="V23" s="6" t="s">
        <v>887</v>
      </c>
      <c r="W23" s="11" t="s">
        <v>2089</v>
      </c>
    </row>
    <row r="24" spans="1:23" x14ac:dyDescent="0.35">
      <c r="A24" s="6">
        <v>201195</v>
      </c>
      <c r="B24" s="7">
        <v>45201</v>
      </c>
      <c r="C24" s="8">
        <v>0.58651620370370372</v>
      </c>
      <c r="D24" s="6" t="s">
        <v>2090</v>
      </c>
      <c r="E24" s="6">
        <v>2</v>
      </c>
      <c r="F24" s="6" t="s">
        <v>30</v>
      </c>
      <c r="G24" s="6" t="s">
        <v>2091</v>
      </c>
      <c r="H24" s="6" t="s">
        <v>24</v>
      </c>
      <c r="I24" s="6" t="s">
        <v>24</v>
      </c>
      <c r="J24" s="6" t="s">
        <v>21</v>
      </c>
      <c r="K24" s="6" t="s">
        <v>190</v>
      </c>
      <c r="M24" s="6" t="s">
        <v>142</v>
      </c>
      <c r="O24" s="6" t="s">
        <v>1701</v>
      </c>
      <c r="T24" s="6" t="s">
        <v>15</v>
      </c>
      <c r="U24" s="6" t="s">
        <v>18</v>
      </c>
      <c r="V24" s="6" t="s">
        <v>2093</v>
      </c>
      <c r="W24" s="11" t="s">
        <v>2092</v>
      </c>
    </row>
    <row r="25" spans="1:23" ht="101.5" x14ac:dyDescent="0.35">
      <c r="A25" s="6">
        <v>201305</v>
      </c>
      <c r="B25" s="7">
        <v>45201</v>
      </c>
      <c r="C25" s="8">
        <v>0.58750000000000002</v>
      </c>
      <c r="D25" s="6" t="s">
        <v>1021</v>
      </c>
      <c r="E25" s="6">
        <v>10</v>
      </c>
      <c r="F25" s="6" t="s">
        <v>19</v>
      </c>
      <c r="G25" s="9" t="s">
        <v>2094</v>
      </c>
      <c r="H25" s="6" t="s">
        <v>27</v>
      </c>
      <c r="I25" s="6" t="s">
        <v>23</v>
      </c>
      <c r="J25" s="6" t="s">
        <v>232</v>
      </c>
      <c r="K25" s="6" t="s">
        <v>626</v>
      </c>
      <c r="T25" s="6" t="s">
        <v>15</v>
      </c>
      <c r="U25" s="6" t="s">
        <v>18</v>
      </c>
      <c r="V25" s="6" t="s">
        <v>2096</v>
      </c>
      <c r="W25" s="11" t="s">
        <v>2095</v>
      </c>
    </row>
    <row r="26" spans="1:23" x14ac:dyDescent="0.35">
      <c r="A26" s="6">
        <v>201306</v>
      </c>
      <c r="B26" s="7">
        <v>45201</v>
      </c>
      <c r="C26" s="8">
        <v>0.59224537037037039</v>
      </c>
      <c r="D26" s="6" t="s">
        <v>506</v>
      </c>
      <c r="E26" s="6">
        <v>1</v>
      </c>
      <c r="F26" s="6" t="s">
        <v>25</v>
      </c>
      <c r="G26" s="6" t="s">
        <v>506</v>
      </c>
      <c r="H26" s="6" t="s">
        <v>24</v>
      </c>
      <c r="I26" s="6" t="s">
        <v>24</v>
      </c>
      <c r="J26" s="6" t="s">
        <v>21</v>
      </c>
      <c r="K26" s="6" t="s">
        <v>827</v>
      </c>
      <c r="T26" s="6" t="s">
        <v>22</v>
      </c>
      <c r="U26" s="6" t="s">
        <v>18</v>
      </c>
      <c r="V26" s="6" t="s">
        <v>1944</v>
      </c>
      <c r="W26" s="11" t="s">
        <v>1878</v>
      </c>
    </row>
    <row r="27" spans="1:23" ht="145" x14ac:dyDescent="0.35">
      <c r="A27" s="6">
        <v>195804</v>
      </c>
      <c r="B27" s="7">
        <v>45201</v>
      </c>
      <c r="C27" s="8">
        <v>0.59637731481481482</v>
      </c>
      <c r="D27" s="6" t="s">
        <v>2097</v>
      </c>
      <c r="E27" s="6">
        <v>3</v>
      </c>
      <c r="F27" s="6" t="s">
        <v>30</v>
      </c>
      <c r="G27" s="9" t="s">
        <v>2098</v>
      </c>
      <c r="H27" s="6" t="s">
        <v>38</v>
      </c>
      <c r="I27" s="6" t="s">
        <v>40</v>
      </c>
      <c r="J27" s="6" t="s">
        <v>232</v>
      </c>
      <c r="K27" s="6" t="s">
        <v>2099</v>
      </c>
      <c r="L27" s="6" t="s">
        <v>678</v>
      </c>
      <c r="M27" s="6" t="s">
        <v>68</v>
      </c>
      <c r="N27" s="6" t="s">
        <v>45</v>
      </c>
      <c r="O27" s="6" t="s">
        <v>2100</v>
      </c>
      <c r="P27" s="6" t="s">
        <v>65</v>
      </c>
      <c r="Q27" s="6" t="s">
        <v>140</v>
      </c>
      <c r="R27" s="6" t="s">
        <v>72</v>
      </c>
      <c r="T27" s="6" t="s">
        <v>22</v>
      </c>
      <c r="U27" s="6" t="s">
        <v>18</v>
      </c>
      <c r="V27" s="6" t="s">
        <v>2102</v>
      </c>
      <c r="W27" s="11" t="s">
        <v>2101</v>
      </c>
    </row>
    <row r="28" spans="1:23" x14ac:dyDescent="0.35">
      <c r="A28" s="6">
        <v>201280</v>
      </c>
      <c r="B28" s="7">
        <v>45201</v>
      </c>
      <c r="C28" s="8">
        <v>0.60827546296296298</v>
      </c>
      <c r="D28" s="6" t="s">
        <v>37</v>
      </c>
      <c r="E28" s="6">
        <v>2</v>
      </c>
      <c r="F28" s="6" t="s">
        <v>9</v>
      </c>
      <c r="G28" s="6" t="s">
        <v>2103</v>
      </c>
      <c r="H28" s="6" t="s">
        <v>24</v>
      </c>
      <c r="I28" s="6" t="s">
        <v>24</v>
      </c>
      <c r="J28" s="6" t="s">
        <v>21</v>
      </c>
      <c r="K28" s="6" t="s">
        <v>245</v>
      </c>
      <c r="T28" s="6" t="s">
        <v>22</v>
      </c>
      <c r="U28" s="6" t="s">
        <v>18</v>
      </c>
      <c r="V28" s="6" t="s">
        <v>2104</v>
      </c>
      <c r="W28" s="11" t="s">
        <v>887</v>
      </c>
    </row>
    <row r="29" spans="1:23" x14ac:dyDescent="0.35">
      <c r="A29" s="6">
        <v>201273</v>
      </c>
      <c r="B29" s="7">
        <v>45201</v>
      </c>
      <c r="C29" s="8">
        <v>0.60914351851851845</v>
      </c>
      <c r="D29" s="6" t="s">
        <v>810</v>
      </c>
      <c r="E29" s="6">
        <v>15</v>
      </c>
      <c r="F29" s="6" t="s">
        <v>19</v>
      </c>
      <c r="G29" s="6" t="s">
        <v>2105</v>
      </c>
      <c r="H29" s="6" t="s">
        <v>24</v>
      </c>
      <c r="I29" s="6" t="s">
        <v>41</v>
      </c>
      <c r="J29" s="6" t="s">
        <v>21</v>
      </c>
      <c r="K29" s="6" t="s">
        <v>149</v>
      </c>
      <c r="T29" s="6" t="s">
        <v>22</v>
      </c>
      <c r="U29" s="6" t="s">
        <v>18</v>
      </c>
      <c r="V29" s="6" t="s">
        <v>2107</v>
      </c>
      <c r="W29" s="11" t="s">
        <v>2106</v>
      </c>
    </row>
    <row r="30" spans="1:23" x14ac:dyDescent="0.35">
      <c r="A30" s="6">
        <v>119916</v>
      </c>
      <c r="B30" s="7">
        <v>45201</v>
      </c>
      <c r="C30" s="8">
        <v>0.61321759259259256</v>
      </c>
      <c r="D30" s="6" t="s">
        <v>2108</v>
      </c>
      <c r="E30" s="6">
        <v>3</v>
      </c>
      <c r="F30" s="6" t="s">
        <v>19</v>
      </c>
      <c r="G30" s="6" t="s">
        <v>2109</v>
      </c>
      <c r="H30" s="6" t="s">
        <v>24</v>
      </c>
      <c r="I30" s="6" t="s">
        <v>24</v>
      </c>
      <c r="J30" s="6" t="s">
        <v>21</v>
      </c>
      <c r="K30" s="6" t="s">
        <v>1774</v>
      </c>
      <c r="L30" s="6" t="s">
        <v>678</v>
      </c>
      <c r="M30" s="6" t="s">
        <v>314</v>
      </c>
      <c r="N30" s="6" t="s">
        <v>119</v>
      </c>
      <c r="O30" s="6" t="s">
        <v>2110</v>
      </c>
      <c r="P30" s="6" t="s">
        <v>2111</v>
      </c>
      <c r="Q30" s="6" t="s">
        <v>258</v>
      </c>
      <c r="R30" s="6" t="s">
        <v>662</v>
      </c>
      <c r="S30" s="6" t="s">
        <v>47</v>
      </c>
      <c r="T30" s="6" t="s">
        <v>22</v>
      </c>
      <c r="U30" s="6" t="s">
        <v>18</v>
      </c>
      <c r="V30" s="6" t="s">
        <v>2113</v>
      </c>
      <c r="W30" s="11" t="s">
        <v>2112</v>
      </c>
    </row>
    <row r="31" spans="1:23" x14ac:dyDescent="0.35">
      <c r="A31" s="6">
        <v>201276</v>
      </c>
      <c r="B31" s="7">
        <v>45201</v>
      </c>
      <c r="C31" s="8">
        <v>0.63393518518518521</v>
      </c>
      <c r="D31" s="6" t="s">
        <v>238</v>
      </c>
      <c r="E31" s="6">
        <v>4</v>
      </c>
      <c r="F31" s="6" t="s">
        <v>19</v>
      </c>
      <c r="G31" s="6" t="s">
        <v>2114</v>
      </c>
      <c r="H31" s="6" t="s">
        <v>24</v>
      </c>
      <c r="I31" s="6" t="s">
        <v>24</v>
      </c>
      <c r="J31" s="6" t="s">
        <v>21</v>
      </c>
      <c r="K31" s="6" t="s">
        <v>295</v>
      </c>
      <c r="T31" s="6" t="s">
        <v>22</v>
      </c>
      <c r="U31" s="6" t="s">
        <v>18</v>
      </c>
      <c r="V31" s="6" t="s">
        <v>2116</v>
      </c>
      <c r="W31" s="11" t="s">
        <v>2115</v>
      </c>
    </row>
    <row r="32" spans="1:23" x14ac:dyDescent="0.35">
      <c r="A32" s="6">
        <v>146516</v>
      </c>
      <c r="B32" s="7">
        <v>45201</v>
      </c>
      <c r="C32" s="8">
        <v>0.63479166666666664</v>
      </c>
      <c r="D32" s="6" t="s">
        <v>1573</v>
      </c>
      <c r="E32" s="6">
        <v>1</v>
      </c>
      <c r="F32" s="6" t="s">
        <v>25</v>
      </c>
      <c r="G32" s="6" t="s">
        <v>2117</v>
      </c>
      <c r="H32" s="6" t="s">
        <v>10</v>
      </c>
      <c r="I32" s="6" t="s">
        <v>24</v>
      </c>
      <c r="J32" s="6" t="s">
        <v>21</v>
      </c>
      <c r="K32" s="6" t="s">
        <v>149</v>
      </c>
      <c r="T32" s="6" t="s">
        <v>15</v>
      </c>
      <c r="U32" s="6" t="s">
        <v>18</v>
      </c>
      <c r="V32" s="6" t="s">
        <v>2118</v>
      </c>
      <c r="W32" s="11" t="s">
        <v>1596</v>
      </c>
    </row>
    <row r="33" spans="1:23" ht="101.5" x14ac:dyDescent="0.35">
      <c r="A33" s="6">
        <v>201282</v>
      </c>
      <c r="B33" s="7">
        <v>45201</v>
      </c>
      <c r="C33" s="8">
        <v>0.65186342592592594</v>
      </c>
      <c r="D33" s="6" t="s">
        <v>788</v>
      </c>
      <c r="E33" s="6">
        <v>4</v>
      </c>
      <c r="F33" s="6" t="s">
        <v>19</v>
      </c>
      <c r="G33" s="9" t="s">
        <v>2119</v>
      </c>
      <c r="H33" s="6" t="s">
        <v>27</v>
      </c>
      <c r="I33" s="6" t="s">
        <v>24</v>
      </c>
      <c r="J33" s="6" t="s">
        <v>21</v>
      </c>
      <c r="K33" s="6" t="s">
        <v>1236</v>
      </c>
      <c r="T33" s="6" t="s">
        <v>22</v>
      </c>
      <c r="U33" s="6" t="s">
        <v>18</v>
      </c>
      <c r="V33" s="6" t="s">
        <v>2121</v>
      </c>
      <c r="W33" s="11" t="s">
        <v>2120</v>
      </c>
    </row>
    <row r="34" spans="1:23" x14ac:dyDescent="0.35">
      <c r="A34" s="6">
        <v>201288</v>
      </c>
      <c r="B34" s="7">
        <v>45201</v>
      </c>
      <c r="C34" s="8">
        <v>0.65280092592592587</v>
      </c>
      <c r="D34" s="6" t="s">
        <v>1195</v>
      </c>
      <c r="E34" s="6">
        <v>1</v>
      </c>
      <c r="F34" s="6" t="s">
        <v>30</v>
      </c>
      <c r="G34" s="6" t="s">
        <v>2122</v>
      </c>
      <c r="H34" s="6" t="s">
        <v>38</v>
      </c>
      <c r="I34" s="6" t="s">
        <v>24</v>
      </c>
      <c r="J34" s="6" t="s">
        <v>21</v>
      </c>
      <c r="K34" s="6" t="s">
        <v>149</v>
      </c>
      <c r="T34" s="6" t="s">
        <v>22</v>
      </c>
      <c r="U34" s="6" t="s">
        <v>18</v>
      </c>
      <c r="V34" s="6" t="s">
        <v>2124</v>
      </c>
      <c r="W34" s="11" t="s">
        <v>2123</v>
      </c>
    </row>
    <row r="35" spans="1:23" x14ac:dyDescent="0.35">
      <c r="A35" s="6">
        <v>201324</v>
      </c>
      <c r="B35" s="7">
        <v>45201</v>
      </c>
      <c r="C35" s="8">
        <v>0.65421296296296294</v>
      </c>
      <c r="D35" s="6" t="s">
        <v>506</v>
      </c>
      <c r="E35" s="6">
        <v>1</v>
      </c>
      <c r="F35" s="6" t="s">
        <v>25</v>
      </c>
      <c r="G35" s="6" t="s">
        <v>506</v>
      </c>
      <c r="H35" s="6" t="s">
        <v>24</v>
      </c>
      <c r="I35" s="6" t="s">
        <v>24</v>
      </c>
      <c r="J35" s="6" t="s">
        <v>21</v>
      </c>
      <c r="K35" s="6" t="s">
        <v>827</v>
      </c>
      <c r="T35" s="6" t="s">
        <v>22</v>
      </c>
      <c r="U35" s="6" t="s">
        <v>18</v>
      </c>
      <c r="V35" s="6" t="s">
        <v>2011</v>
      </c>
      <c r="W35" s="11" t="s">
        <v>1936</v>
      </c>
    </row>
    <row r="36" spans="1:23" ht="159.5" x14ac:dyDescent="0.35">
      <c r="A36" s="6">
        <v>201312</v>
      </c>
      <c r="B36" s="7">
        <v>45201</v>
      </c>
      <c r="C36" s="8">
        <v>0.65607638888888886</v>
      </c>
      <c r="D36" s="6" t="s">
        <v>2125</v>
      </c>
      <c r="E36" s="6">
        <v>3</v>
      </c>
      <c r="F36" s="6" t="s">
        <v>9</v>
      </c>
      <c r="G36" s="9" t="s">
        <v>2126</v>
      </c>
      <c r="H36" s="6" t="s">
        <v>24</v>
      </c>
      <c r="I36" s="6" t="s">
        <v>40</v>
      </c>
      <c r="J36" s="6" t="s">
        <v>377</v>
      </c>
      <c r="K36" s="6" t="s">
        <v>2127</v>
      </c>
      <c r="L36" s="6" t="s">
        <v>678</v>
      </c>
      <c r="M36" s="6" t="s">
        <v>2128</v>
      </c>
      <c r="N36" s="6" t="s">
        <v>45</v>
      </c>
      <c r="O36" s="6" t="s">
        <v>2129</v>
      </c>
      <c r="P36" s="6" t="s">
        <v>678</v>
      </c>
      <c r="Q36" s="6" t="s">
        <v>678</v>
      </c>
      <c r="R36" s="6" t="s">
        <v>678</v>
      </c>
      <c r="S36" s="6" t="s">
        <v>146</v>
      </c>
      <c r="T36" s="6" t="s">
        <v>22</v>
      </c>
      <c r="U36" s="6" t="s">
        <v>18</v>
      </c>
      <c r="V36" s="6" t="s">
        <v>2131</v>
      </c>
      <c r="W36" s="11" t="s">
        <v>2130</v>
      </c>
    </row>
    <row r="37" spans="1:23" ht="87" x14ac:dyDescent="0.35">
      <c r="A37" s="6">
        <v>37993</v>
      </c>
      <c r="B37" s="7">
        <v>45201</v>
      </c>
      <c r="C37" s="8">
        <v>0.66693287037037041</v>
      </c>
      <c r="D37" s="6" t="s">
        <v>67</v>
      </c>
      <c r="E37" s="6">
        <v>1</v>
      </c>
      <c r="F37" s="6" t="s">
        <v>25</v>
      </c>
      <c r="G37" s="9" t="s">
        <v>2132</v>
      </c>
      <c r="H37" s="6" t="s">
        <v>98</v>
      </c>
      <c r="I37" s="6" t="s">
        <v>11</v>
      </c>
      <c r="J37" s="6" t="s">
        <v>21</v>
      </c>
      <c r="K37" s="6" t="s">
        <v>1774</v>
      </c>
      <c r="L37" s="6" t="s">
        <v>678</v>
      </c>
      <c r="M37" s="6" t="s">
        <v>314</v>
      </c>
      <c r="N37" s="6" t="s">
        <v>119</v>
      </c>
      <c r="O37" s="6" t="s">
        <v>678</v>
      </c>
      <c r="P37" s="6" t="s">
        <v>678</v>
      </c>
      <c r="Q37" s="9" t="s">
        <v>2133</v>
      </c>
      <c r="R37" s="6" t="s">
        <v>678</v>
      </c>
      <c r="S37" s="6" t="s">
        <v>47</v>
      </c>
      <c r="T37" s="6" t="s">
        <v>22</v>
      </c>
      <c r="U37" s="6" t="s">
        <v>18</v>
      </c>
      <c r="V37" s="6" t="s">
        <v>2135</v>
      </c>
      <c r="W37" s="11" t="s">
        <v>2134</v>
      </c>
    </row>
    <row r="38" spans="1:23" x14ac:dyDescent="0.35">
      <c r="A38" s="6">
        <v>201248</v>
      </c>
      <c r="B38" s="7">
        <v>45201</v>
      </c>
      <c r="C38" s="8">
        <v>0.66759259259259263</v>
      </c>
      <c r="D38" s="6" t="s">
        <v>506</v>
      </c>
      <c r="E38" s="6">
        <v>1</v>
      </c>
      <c r="F38" s="6" t="s">
        <v>25</v>
      </c>
      <c r="G38" s="6" t="s">
        <v>506</v>
      </c>
      <c r="H38" s="6" t="s">
        <v>24</v>
      </c>
      <c r="I38" s="6" t="s">
        <v>24</v>
      </c>
      <c r="J38" s="6" t="s">
        <v>21</v>
      </c>
      <c r="K38" s="6" t="s">
        <v>827</v>
      </c>
      <c r="T38" s="6" t="s">
        <v>22</v>
      </c>
      <c r="U38" s="6" t="s">
        <v>18</v>
      </c>
      <c r="V38" s="6" t="s">
        <v>1895</v>
      </c>
      <c r="W38" s="11" t="s">
        <v>1659</v>
      </c>
    </row>
    <row r="39" spans="1:23" ht="29" x14ac:dyDescent="0.35">
      <c r="A39" s="6">
        <v>201333</v>
      </c>
      <c r="B39" s="7">
        <v>45201</v>
      </c>
      <c r="C39" s="8">
        <v>0.67452546296296301</v>
      </c>
      <c r="D39" s="6" t="s">
        <v>2136</v>
      </c>
      <c r="E39" s="6">
        <v>2</v>
      </c>
      <c r="F39" s="6" t="s">
        <v>19</v>
      </c>
      <c r="G39" s="6" t="s">
        <v>2137</v>
      </c>
      <c r="H39" s="6" t="s">
        <v>24</v>
      </c>
      <c r="I39" s="6" t="s">
        <v>24</v>
      </c>
      <c r="J39" s="6" t="s">
        <v>21</v>
      </c>
      <c r="K39" s="6" t="s">
        <v>1803</v>
      </c>
      <c r="T39" s="6" t="s">
        <v>22</v>
      </c>
      <c r="U39" s="6" t="s">
        <v>18</v>
      </c>
      <c r="V39" s="6" t="s">
        <v>2139</v>
      </c>
      <c r="W39" s="12" t="s">
        <v>2138</v>
      </c>
    </row>
    <row r="40" spans="1:23" x14ac:dyDescent="0.35">
      <c r="A40" s="6">
        <v>171211</v>
      </c>
      <c r="B40" s="7">
        <v>45202</v>
      </c>
      <c r="C40" s="8">
        <v>0.33837962962962959</v>
      </c>
      <c r="D40" s="6" t="s">
        <v>506</v>
      </c>
      <c r="E40" s="6">
        <v>1</v>
      </c>
      <c r="F40" s="6" t="s">
        <v>25</v>
      </c>
      <c r="G40" s="6" t="s">
        <v>506</v>
      </c>
      <c r="H40" s="6" t="s">
        <v>24</v>
      </c>
      <c r="I40" s="6" t="s">
        <v>24</v>
      </c>
      <c r="J40" s="6" t="s">
        <v>21</v>
      </c>
      <c r="K40" s="6" t="s">
        <v>161</v>
      </c>
      <c r="T40" s="6" t="s">
        <v>22</v>
      </c>
      <c r="U40" s="6" t="s">
        <v>18</v>
      </c>
      <c r="V40" s="6" t="s">
        <v>1672</v>
      </c>
      <c r="W40" s="11" t="s">
        <v>887</v>
      </c>
    </row>
    <row r="41" spans="1:23" x14ac:dyDescent="0.35">
      <c r="A41" s="6">
        <v>201330</v>
      </c>
      <c r="B41" s="7">
        <v>45202</v>
      </c>
      <c r="C41" s="8">
        <v>0.33968749999999998</v>
      </c>
      <c r="D41" s="6" t="s">
        <v>506</v>
      </c>
      <c r="E41" s="6">
        <v>1</v>
      </c>
      <c r="F41" s="6" t="s">
        <v>25</v>
      </c>
      <c r="G41" s="6" t="s">
        <v>506</v>
      </c>
      <c r="H41" s="6" t="s">
        <v>24</v>
      </c>
      <c r="I41" s="6" t="s">
        <v>24</v>
      </c>
      <c r="J41" s="6" t="s">
        <v>21</v>
      </c>
      <c r="K41" s="6" t="s">
        <v>2140</v>
      </c>
      <c r="T41" s="6" t="s">
        <v>22</v>
      </c>
      <c r="U41" s="6" t="s">
        <v>18</v>
      </c>
      <c r="V41" s="6" t="s">
        <v>1728</v>
      </c>
      <c r="W41" s="11" t="s">
        <v>887</v>
      </c>
    </row>
    <row r="42" spans="1:23" x14ac:dyDescent="0.35">
      <c r="A42" s="6">
        <v>109587</v>
      </c>
      <c r="B42" s="7">
        <v>45202</v>
      </c>
      <c r="C42" s="8">
        <v>0.34925925925925921</v>
      </c>
      <c r="D42" s="6" t="s">
        <v>506</v>
      </c>
      <c r="E42" s="6">
        <v>1</v>
      </c>
      <c r="F42" s="6" t="s">
        <v>25</v>
      </c>
      <c r="G42" s="6" t="s">
        <v>506</v>
      </c>
      <c r="H42" s="6" t="s">
        <v>24</v>
      </c>
      <c r="I42" s="6" t="s">
        <v>24</v>
      </c>
      <c r="J42" s="6" t="s">
        <v>21</v>
      </c>
      <c r="K42" s="6" t="s">
        <v>161</v>
      </c>
      <c r="T42" s="6" t="s">
        <v>22</v>
      </c>
      <c r="U42" s="6" t="s">
        <v>18</v>
      </c>
      <c r="V42" s="6" t="s">
        <v>2141</v>
      </c>
      <c r="W42" s="11" t="s">
        <v>887</v>
      </c>
    </row>
    <row r="43" spans="1:23" x14ac:dyDescent="0.35">
      <c r="A43" s="6">
        <v>145804</v>
      </c>
      <c r="B43" s="7">
        <v>45202</v>
      </c>
      <c r="C43" s="8">
        <v>0.35499999999999998</v>
      </c>
      <c r="D43" s="6" t="s">
        <v>506</v>
      </c>
      <c r="E43" s="6">
        <v>1</v>
      </c>
      <c r="F43" s="6" t="s">
        <v>25</v>
      </c>
      <c r="G43" s="6" t="s">
        <v>506</v>
      </c>
      <c r="H43" s="6" t="s">
        <v>24</v>
      </c>
      <c r="I43" s="6" t="s">
        <v>24</v>
      </c>
      <c r="J43" s="6" t="s">
        <v>21</v>
      </c>
      <c r="K43" s="6" t="s">
        <v>161</v>
      </c>
      <c r="T43" s="6" t="s">
        <v>22</v>
      </c>
      <c r="U43" s="6" t="s">
        <v>18</v>
      </c>
      <c r="V43" s="6" t="s">
        <v>1700</v>
      </c>
      <c r="W43" s="11" t="s">
        <v>887</v>
      </c>
    </row>
    <row r="44" spans="1:23" x14ac:dyDescent="0.35">
      <c r="A44" s="6">
        <v>167802</v>
      </c>
      <c r="B44" s="7">
        <v>45202</v>
      </c>
      <c r="C44" s="8">
        <v>0.35869212962962965</v>
      </c>
      <c r="D44" s="6" t="s">
        <v>506</v>
      </c>
      <c r="E44" s="6">
        <v>1</v>
      </c>
      <c r="F44" s="6" t="s">
        <v>25</v>
      </c>
      <c r="G44" s="6" t="s">
        <v>506</v>
      </c>
      <c r="H44" s="6" t="s">
        <v>24</v>
      </c>
      <c r="I44" s="6" t="s">
        <v>24</v>
      </c>
      <c r="J44" s="6" t="s">
        <v>21</v>
      </c>
      <c r="K44" s="6" t="s">
        <v>161</v>
      </c>
      <c r="T44" s="6" t="s">
        <v>22</v>
      </c>
      <c r="U44" s="6" t="s">
        <v>18</v>
      </c>
      <c r="V44" s="6" t="s">
        <v>1804</v>
      </c>
      <c r="W44" s="11" t="s">
        <v>887</v>
      </c>
    </row>
    <row r="45" spans="1:23" x14ac:dyDescent="0.35">
      <c r="A45" s="6">
        <v>201402</v>
      </c>
      <c r="B45" s="7">
        <v>45202</v>
      </c>
      <c r="C45" s="8">
        <v>0.36156250000000001</v>
      </c>
      <c r="D45" s="6" t="s">
        <v>2142</v>
      </c>
      <c r="E45" s="6">
        <v>3</v>
      </c>
      <c r="F45" s="6" t="s">
        <v>19</v>
      </c>
      <c r="G45" s="6" t="s">
        <v>2143</v>
      </c>
      <c r="H45" s="6" t="s">
        <v>24</v>
      </c>
      <c r="I45" s="6" t="s">
        <v>24</v>
      </c>
      <c r="J45" s="6" t="s">
        <v>21</v>
      </c>
      <c r="K45" s="6" t="s">
        <v>523</v>
      </c>
      <c r="T45" s="6" t="s">
        <v>22</v>
      </c>
      <c r="U45" s="6" t="s">
        <v>18</v>
      </c>
      <c r="V45" s="6" t="s">
        <v>2145</v>
      </c>
      <c r="W45" s="11" t="s">
        <v>2144</v>
      </c>
    </row>
    <row r="46" spans="1:23" x14ac:dyDescent="0.35">
      <c r="A46" s="6">
        <v>201405</v>
      </c>
      <c r="B46" s="7">
        <v>45202</v>
      </c>
      <c r="C46" s="8">
        <v>0.36401620370370374</v>
      </c>
      <c r="D46" s="6" t="s">
        <v>506</v>
      </c>
      <c r="E46" s="6">
        <v>1</v>
      </c>
      <c r="F46" s="6" t="s">
        <v>25</v>
      </c>
      <c r="G46" s="6" t="s">
        <v>506</v>
      </c>
      <c r="H46" s="6" t="s">
        <v>24</v>
      </c>
      <c r="I46" s="6" t="s">
        <v>24</v>
      </c>
      <c r="J46" s="6" t="s">
        <v>21</v>
      </c>
      <c r="K46" s="6" t="s">
        <v>161</v>
      </c>
      <c r="T46" s="6" t="s">
        <v>22</v>
      </c>
      <c r="U46" s="6" t="s">
        <v>18</v>
      </c>
      <c r="V46" s="6" t="s">
        <v>2146</v>
      </c>
      <c r="W46" s="11" t="s">
        <v>887</v>
      </c>
    </row>
    <row r="47" spans="1:23" x14ac:dyDescent="0.35">
      <c r="A47" s="6">
        <v>201397</v>
      </c>
      <c r="B47" s="7">
        <v>45202</v>
      </c>
      <c r="C47" s="8">
        <v>0.36861111111111106</v>
      </c>
      <c r="D47" s="6" t="s">
        <v>506</v>
      </c>
      <c r="E47" s="6">
        <v>1</v>
      </c>
      <c r="F47" s="6" t="s">
        <v>25</v>
      </c>
      <c r="G47" s="6" t="s">
        <v>506</v>
      </c>
      <c r="H47" s="6" t="s">
        <v>24</v>
      </c>
      <c r="I47" s="6" t="s">
        <v>24</v>
      </c>
      <c r="J47" s="6" t="s">
        <v>21</v>
      </c>
      <c r="K47" s="6" t="s">
        <v>161</v>
      </c>
      <c r="T47" s="6" t="s">
        <v>22</v>
      </c>
      <c r="U47" s="6" t="s">
        <v>18</v>
      </c>
      <c r="V47" s="6" t="s">
        <v>1671</v>
      </c>
      <c r="W47" s="11" t="s">
        <v>887</v>
      </c>
    </row>
    <row r="48" spans="1:23" x14ac:dyDescent="0.35">
      <c r="A48" s="6">
        <v>201406</v>
      </c>
      <c r="B48" s="7">
        <v>45202</v>
      </c>
      <c r="C48" s="8">
        <v>0.36954861111111109</v>
      </c>
      <c r="D48" s="6" t="s">
        <v>506</v>
      </c>
      <c r="E48" s="6">
        <v>1</v>
      </c>
      <c r="F48" s="6" t="s">
        <v>25</v>
      </c>
      <c r="G48" s="6" t="s">
        <v>506</v>
      </c>
      <c r="H48" s="6" t="s">
        <v>24</v>
      </c>
      <c r="I48" s="6" t="s">
        <v>24</v>
      </c>
      <c r="J48" s="6" t="s">
        <v>21</v>
      </c>
      <c r="K48" s="6" t="s">
        <v>161</v>
      </c>
      <c r="T48" s="6" t="s">
        <v>22</v>
      </c>
      <c r="U48" s="6" t="s">
        <v>18</v>
      </c>
      <c r="V48" s="6" t="s">
        <v>1804</v>
      </c>
      <c r="W48" s="11" t="s">
        <v>887</v>
      </c>
    </row>
    <row r="49" spans="1:23" x14ac:dyDescent="0.35">
      <c r="A49" s="6">
        <v>182661</v>
      </c>
      <c r="B49" s="7">
        <v>45202</v>
      </c>
      <c r="C49" s="8">
        <v>0.37053240740740739</v>
      </c>
      <c r="D49" s="6" t="s">
        <v>506</v>
      </c>
      <c r="E49" s="6">
        <v>1</v>
      </c>
      <c r="F49" s="6" t="s">
        <v>25</v>
      </c>
      <c r="G49" s="6" t="s">
        <v>506</v>
      </c>
      <c r="H49" s="6" t="s">
        <v>24</v>
      </c>
      <c r="I49" s="6" t="s">
        <v>24</v>
      </c>
      <c r="J49" s="6" t="s">
        <v>21</v>
      </c>
      <c r="K49" s="6" t="s">
        <v>161</v>
      </c>
      <c r="T49" s="6" t="s">
        <v>22</v>
      </c>
      <c r="U49" s="6" t="s">
        <v>18</v>
      </c>
      <c r="V49" s="6" t="s">
        <v>1741</v>
      </c>
      <c r="W49" s="11" t="s">
        <v>887</v>
      </c>
    </row>
    <row r="50" spans="1:23" x14ac:dyDescent="0.35">
      <c r="A50" s="6">
        <v>201407</v>
      </c>
      <c r="B50" s="7">
        <v>45202</v>
      </c>
      <c r="C50" s="8">
        <v>0.37263888888888891</v>
      </c>
      <c r="D50" s="6" t="s">
        <v>506</v>
      </c>
      <c r="E50" s="6">
        <v>1</v>
      </c>
      <c r="F50" s="6" t="s">
        <v>25</v>
      </c>
      <c r="G50" s="6" t="s">
        <v>348</v>
      </c>
      <c r="H50" s="6" t="s">
        <v>24</v>
      </c>
      <c r="I50" s="6" t="s">
        <v>24</v>
      </c>
      <c r="J50" s="6" t="s">
        <v>21</v>
      </c>
      <c r="K50" s="6" t="s">
        <v>827</v>
      </c>
      <c r="T50" s="6" t="s">
        <v>22</v>
      </c>
      <c r="U50" s="6" t="s">
        <v>18</v>
      </c>
      <c r="V50" s="6" t="s">
        <v>1895</v>
      </c>
      <c r="W50" s="11" t="s">
        <v>1936</v>
      </c>
    </row>
    <row r="51" spans="1:23" x14ac:dyDescent="0.35">
      <c r="A51" s="6">
        <v>201408</v>
      </c>
      <c r="B51" s="7">
        <v>45202</v>
      </c>
      <c r="C51" s="8">
        <v>0.37731481481481483</v>
      </c>
      <c r="D51" s="6" t="s">
        <v>427</v>
      </c>
      <c r="E51" s="6">
        <v>1</v>
      </c>
      <c r="F51" s="6" t="s">
        <v>19</v>
      </c>
      <c r="G51" s="6" t="s">
        <v>2147</v>
      </c>
      <c r="H51" s="6" t="s">
        <v>24</v>
      </c>
      <c r="I51" s="6" t="s">
        <v>24</v>
      </c>
      <c r="J51" s="6" t="s">
        <v>21</v>
      </c>
      <c r="K51" s="6" t="s">
        <v>827</v>
      </c>
      <c r="T51" s="6" t="s">
        <v>22</v>
      </c>
      <c r="U51" s="6" t="s">
        <v>18</v>
      </c>
      <c r="V51" s="6" t="s">
        <v>2148</v>
      </c>
      <c r="W51" s="11" t="s">
        <v>1965</v>
      </c>
    </row>
    <row r="52" spans="1:23" x14ac:dyDescent="0.35">
      <c r="A52" s="6">
        <v>109145</v>
      </c>
      <c r="B52" s="7">
        <v>45202</v>
      </c>
      <c r="C52" s="8">
        <v>0.37972222222222224</v>
      </c>
      <c r="D52" s="6" t="e">
        <f>-medical check up</f>
        <v>#NAME?</v>
      </c>
      <c r="E52" s="6">
        <v>1</v>
      </c>
      <c r="F52" s="6" t="s">
        <v>25</v>
      </c>
      <c r="G52" s="6" t="s">
        <v>506</v>
      </c>
      <c r="H52" s="6" t="s">
        <v>24</v>
      </c>
      <c r="I52" s="6" t="s">
        <v>24</v>
      </c>
      <c r="J52" s="6" t="s">
        <v>21</v>
      </c>
      <c r="K52" s="6" t="s">
        <v>161</v>
      </c>
      <c r="T52" s="6" t="s">
        <v>22</v>
      </c>
      <c r="U52" s="6" t="s">
        <v>18</v>
      </c>
      <c r="V52" s="6" t="s">
        <v>1707</v>
      </c>
      <c r="W52" s="11" t="s">
        <v>887</v>
      </c>
    </row>
    <row r="53" spans="1:23" x14ac:dyDescent="0.35">
      <c r="A53" s="6">
        <v>158350</v>
      </c>
      <c r="B53" s="7">
        <v>45202</v>
      </c>
      <c r="C53" s="8">
        <v>0.38078703703703703</v>
      </c>
      <c r="D53" s="6" t="s">
        <v>506</v>
      </c>
      <c r="E53" s="6">
        <v>1</v>
      </c>
      <c r="F53" s="6" t="s">
        <v>25</v>
      </c>
      <c r="G53" s="6" t="s">
        <v>506</v>
      </c>
      <c r="H53" s="6" t="s">
        <v>24</v>
      </c>
      <c r="I53" s="6" t="s">
        <v>24</v>
      </c>
      <c r="J53" s="6" t="s">
        <v>21</v>
      </c>
      <c r="K53" s="6" t="s">
        <v>161</v>
      </c>
      <c r="T53" s="6" t="s">
        <v>22</v>
      </c>
      <c r="U53" s="6" t="s">
        <v>18</v>
      </c>
      <c r="V53" s="6" t="s">
        <v>1791</v>
      </c>
      <c r="W53" s="11" t="s">
        <v>887</v>
      </c>
    </row>
    <row r="54" spans="1:23" x14ac:dyDescent="0.35">
      <c r="A54" s="6">
        <v>132466</v>
      </c>
      <c r="B54" s="7">
        <v>45202</v>
      </c>
      <c r="C54" s="8">
        <v>0.38180555555555556</v>
      </c>
      <c r="D54" s="6" t="s">
        <v>506</v>
      </c>
      <c r="E54" s="6">
        <v>1</v>
      </c>
      <c r="F54" s="6" t="s">
        <v>25</v>
      </c>
      <c r="G54" s="6" t="s">
        <v>506</v>
      </c>
      <c r="H54" s="6" t="s">
        <v>24</v>
      </c>
      <c r="I54" s="6" t="s">
        <v>24</v>
      </c>
      <c r="J54" s="6" t="s">
        <v>21</v>
      </c>
      <c r="K54" s="6" t="s">
        <v>161</v>
      </c>
      <c r="T54" s="6" t="s">
        <v>22</v>
      </c>
      <c r="U54" s="6" t="s">
        <v>18</v>
      </c>
      <c r="V54" s="6" t="s">
        <v>2141</v>
      </c>
      <c r="W54" s="11" t="s">
        <v>887</v>
      </c>
    </row>
    <row r="55" spans="1:23" ht="145" x14ac:dyDescent="0.35">
      <c r="A55" s="6">
        <v>201400</v>
      </c>
      <c r="B55" s="7">
        <v>45202</v>
      </c>
      <c r="C55" s="8">
        <v>0.39111111111111113</v>
      </c>
      <c r="D55" s="6" t="s">
        <v>1227</v>
      </c>
      <c r="E55" s="6">
        <v>1</v>
      </c>
      <c r="F55" s="6" t="s">
        <v>30</v>
      </c>
      <c r="G55" s="9" t="s">
        <v>2149</v>
      </c>
      <c r="H55" s="6" t="s">
        <v>24</v>
      </c>
      <c r="I55" s="6" t="s">
        <v>24</v>
      </c>
      <c r="J55" s="6" t="s">
        <v>21</v>
      </c>
      <c r="K55" s="6" t="s">
        <v>523</v>
      </c>
      <c r="N55" s="6" t="s">
        <v>2150</v>
      </c>
      <c r="T55" s="6" t="s">
        <v>22</v>
      </c>
      <c r="U55" s="6" t="s">
        <v>18</v>
      </c>
      <c r="V55" s="6" t="s">
        <v>2152</v>
      </c>
      <c r="W55" s="11" t="s">
        <v>2151</v>
      </c>
    </row>
    <row r="56" spans="1:23" x14ac:dyDescent="0.35">
      <c r="A56" s="6">
        <v>201403</v>
      </c>
      <c r="B56" s="7">
        <v>45202</v>
      </c>
      <c r="C56" s="8">
        <v>0.40076388888888892</v>
      </c>
      <c r="D56" s="6" t="s">
        <v>2153</v>
      </c>
      <c r="E56" s="6">
        <v>4</v>
      </c>
      <c r="F56" s="6" t="s">
        <v>30</v>
      </c>
      <c r="G56" s="6" t="s">
        <v>2154</v>
      </c>
      <c r="H56" s="6" t="s">
        <v>24</v>
      </c>
      <c r="I56" s="6" t="s">
        <v>24</v>
      </c>
      <c r="J56" s="6" t="s">
        <v>21</v>
      </c>
      <c r="K56" s="6" t="s">
        <v>1535</v>
      </c>
      <c r="T56" s="6" t="s">
        <v>22</v>
      </c>
      <c r="U56" s="6" t="s">
        <v>18</v>
      </c>
      <c r="V56" s="6" t="s">
        <v>2156</v>
      </c>
      <c r="W56" s="11" t="s">
        <v>2155</v>
      </c>
    </row>
    <row r="57" spans="1:23" ht="116" x14ac:dyDescent="0.35">
      <c r="A57" s="6">
        <v>201420</v>
      </c>
      <c r="B57" s="7">
        <v>45202</v>
      </c>
      <c r="C57" s="8">
        <v>0.40322916666666669</v>
      </c>
      <c r="D57" s="6" t="s">
        <v>873</v>
      </c>
      <c r="E57" s="6">
        <v>1</v>
      </c>
      <c r="F57" s="6" t="s">
        <v>1657</v>
      </c>
      <c r="G57" s="9" t="s">
        <v>2157</v>
      </c>
      <c r="H57" s="6" t="s">
        <v>24</v>
      </c>
      <c r="I57" s="6" t="s">
        <v>24</v>
      </c>
      <c r="J57" s="6" t="s">
        <v>377</v>
      </c>
      <c r="K57" s="6" t="s">
        <v>1580</v>
      </c>
      <c r="S57" s="6" t="s">
        <v>2158</v>
      </c>
      <c r="T57" s="6" t="s">
        <v>15</v>
      </c>
      <c r="U57" s="6" t="s">
        <v>18</v>
      </c>
      <c r="V57" s="6" t="s">
        <v>2160</v>
      </c>
      <c r="W57" s="11" t="s">
        <v>2159</v>
      </c>
    </row>
    <row r="58" spans="1:23" ht="188.5" x14ac:dyDescent="0.35">
      <c r="A58" s="6">
        <v>201416</v>
      </c>
      <c r="B58" s="7">
        <v>45202</v>
      </c>
      <c r="C58" s="8">
        <v>0.42369212962962965</v>
      </c>
      <c r="D58" s="6" t="s">
        <v>1334</v>
      </c>
      <c r="E58" s="6">
        <v>3</v>
      </c>
      <c r="F58" s="6" t="s">
        <v>9</v>
      </c>
      <c r="G58" s="9" t="s">
        <v>2161</v>
      </c>
      <c r="H58" s="6" t="s">
        <v>24</v>
      </c>
      <c r="I58" s="6" t="s">
        <v>24</v>
      </c>
      <c r="J58" s="6" t="s">
        <v>232</v>
      </c>
      <c r="K58" s="6" t="s">
        <v>2162</v>
      </c>
      <c r="T58" s="6" t="s">
        <v>15</v>
      </c>
      <c r="U58" s="6" t="s">
        <v>18</v>
      </c>
      <c r="V58" s="6" t="s">
        <v>2164</v>
      </c>
      <c r="W58" s="11" t="s">
        <v>2163</v>
      </c>
    </row>
    <row r="59" spans="1:23" x14ac:dyDescent="0.35">
      <c r="A59" s="6">
        <v>201423</v>
      </c>
      <c r="B59" s="7">
        <v>45202</v>
      </c>
      <c r="C59" s="8">
        <v>0.43631944444444448</v>
      </c>
      <c r="D59" s="6" t="s">
        <v>2165</v>
      </c>
      <c r="E59" s="6">
        <v>2</v>
      </c>
      <c r="F59" s="6" t="s">
        <v>9</v>
      </c>
      <c r="G59" s="6" t="s">
        <v>2166</v>
      </c>
      <c r="H59" s="6" t="s">
        <v>24</v>
      </c>
      <c r="I59" s="6" t="s">
        <v>24</v>
      </c>
      <c r="J59" s="6" t="s">
        <v>377</v>
      </c>
      <c r="K59" s="6" t="s">
        <v>2167</v>
      </c>
      <c r="M59" s="6" t="s">
        <v>2168</v>
      </c>
      <c r="T59" s="6" t="s">
        <v>22</v>
      </c>
      <c r="U59" s="6" t="s">
        <v>18</v>
      </c>
      <c r="V59" s="6" t="s">
        <v>2170</v>
      </c>
      <c r="W59" s="11" t="s">
        <v>2169</v>
      </c>
    </row>
    <row r="60" spans="1:23" x14ac:dyDescent="0.35">
      <c r="A60" s="6">
        <v>201418</v>
      </c>
      <c r="B60" s="7">
        <v>45202</v>
      </c>
      <c r="C60" s="8">
        <v>0.43835648148148149</v>
      </c>
      <c r="D60" s="6" t="s">
        <v>2171</v>
      </c>
      <c r="E60" s="6">
        <v>1</v>
      </c>
      <c r="F60" s="6" t="s">
        <v>1657</v>
      </c>
      <c r="G60" s="6" t="s">
        <v>2172</v>
      </c>
      <c r="H60" s="6" t="s">
        <v>24</v>
      </c>
      <c r="I60" s="6" t="s">
        <v>24</v>
      </c>
      <c r="J60" s="6" t="s">
        <v>21</v>
      </c>
      <c r="K60" s="6" t="s">
        <v>901</v>
      </c>
      <c r="T60" s="6" t="s">
        <v>22</v>
      </c>
      <c r="U60" s="6" t="s">
        <v>18</v>
      </c>
      <c r="V60" s="6" t="s">
        <v>2174</v>
      </c>
      <c r="W60" s="11" t="s">
        <v>2173</v>
      </c>
    </row>
    <row r="61" spans="1:23" x14ac:dyDescent="0.35">
      <c r="A61" s="6">
        <v>201463</v>
      </c>
      <c r="B61" s="7">
        <v>45202</v>
      </c>
      <c r="C61" s="8">
        <v>0.4611574074074074</v>
      </c>
      <c r="D61" s="6" t="s">
        <v>2175</v>
      </c>
      <c r="E61" s="6">
        <v>1</v>
      </c>
      <c r="F61" s="6" t="s">
        <v>25</v>
      </c>
      <c r="G61" s="6" t="s">
        <v>1578</v>
      </c>
      <c r="H61" s="6" t="s">
        <v>24</v>
      </c>
      <c r="I61" s="6" t="s">
        <v>24</v>
      </c>
      <c r="J61" s="6" t="s">
        <v>21</v>
      </c>
      <c r="K61" s="6" t="s">
        <v>838</v>
      </c>
      <c r="T61" s="6" t="s">
        <v>22</v>
      </c>
      <c r="U61" s="6" t="s">
        <v>18</v>
      </c>
      <c r="V61" s="6" t="s">
        <v>2177</v>
      </c>
      <c r="W61" s="11" t="s">
        <v>2176</v>
      </c>
    </row>
    <row r="62" spans="1:23" ht="409.5" x14ac:dyDescent="0.35">
      <c r="A62" s="6">
        <v>201454</v>
      </c>
      <c r="B62" s="7">
        <v>45202</v>
      </c>
      <c r="C62" s="8">
        <v>0.59840277777777773</v>
      </c>
      <c r="D62" s="6" t="s">
        <v>1145</v>
      </c>
      <c r="E62" s="6">
        <v>3</v>
      </c>
      <c r="F62" s="6" t="s">
        <v>9</v>
      </c>
      <c r="G62" s="9" t="s">
        <v>2178</v>
      </c>
      <c r="H62" s="6" t="s">
        <v>24</v>
      </c>
      <c r="I62" s="6" t="s">
        <v>24</v>
      </c>
      <c r="J62" s="6" t="s">
        <v>21</v>
      </c>
      <c r="K62" s="6" t="s">
        <v>2179</v>
      </c>
      <c r="L62" s="6" t="s">
        <v>70</v>
      </c>
      <c r="M62" s="6" t="s">
        <v>2180</v>
      </c>
      <c r="N62" s="6" t="s">
        <v>75</v>
      </c>
      <c r="O62" s="6" t="s">
        <v>2181</v>
      </c>
      <c r="P62" s="6" t="s">
        <v>65</v>
      </c>
      <c r="Q62" s="6" t="s">
        <v>46</v>
      </c>
      <c r="R62" s="6" t="s">
        <v>678</v>
      </c>
      <c r="S62" s="6" t="s">
        <v>47</v>
      </c>
      <c r="T62" s="6" t="s">
        <v>22</v>
      </c>
      <c r="U62" s="6" t="s">
        <v>18</v>
      </c>
      <c r="V62" s="6" t="s">
        <v>2183</v>
      </c>
      <c r="W62" s="11" t="s">
        <v>2182</v>
      </c>
    </row>
    <row r="63" spans="1:23" x14ac:dyDescent="0.35">
      <c r="A63" s="6">
        <v>5610</v>
      </c>
      <c r="B63" s="7">
        <v>45202</v>
      </c>
      <c r="C63" s="8">
        <v>0.48010416666666672</v>
      </c>
      <c r="D63" s="6" t="s">
        <v>506</v>
      </c>
      <c r="E63" s="6">
        <v>1</v>
      </c>
      <c r="F63" s="6" t="s">
        <v>25</v>
      </c>
      <c r="G63" s="6" t="s">
        <v>506</v>
      </c>
      <c r="H63" s="6" t="s">
        <v>24</v>
      </c>
      <c r="I63" s="6" t="s">
        <v>24</v>
      </c>
      <c r="J63" s="6" t="s">
        <v>21</v>
      </c>
      <c r="K63" s="6" t="s">
        <v>827</v>
      </c>
      <c r="T63" s="6" t="s">
        <v>22</v>
      </c>
      <c r="U63" s="6" t="s">
        <v>18</v>
      </c>
      <c r="V63" s="6" t="s">
        <v>1877</v>
      </c>
      <c r="W63" s="11" t="s">
        <v>1882</v>
      </c>
    </row>
    <row r="64" spans="1:23" ht="130.5" x14ac:dyDescent="0.35">
      <c r="A64" s="6">
        <v>201442</v>
      </c>
      <c r="B64" s="7">
        <v>45202</v>
      </c>
      <c r="C64" s="8">
        <v>0.48462962962962958</v>
      </c>
      <c r="D64" s="6" t="s">
        <v>288</v>
      </c>
      <c r="E64" s="6">
        <v>1</v>
      </c>
      <c r="F64" s="6" t="s">
        <v>30</v>
      </c>
      <c r="G64" s="9" t="s">
        <v>2184</v>
      </c>
      <c r="H64" s="6" t="s">
        <v>24</v>
      </c>
      <c r="I64" s="6" t="s">
        <v>24</v>
      </c>
      <c r="J64" s="6" t="s">
        <v>21</v>
      </c>
      <c r="K64" s="6" t="s">
        <v>350</v>
      </c>
      <c r="P64" s="6" t="s">
        <v>2185</v>
      </c>
      <c r="T64" s="6" t="s">
        <v>15</v>
      </c>
      <c r="U64" s="6" t="s">
        <v>18</v>
      </c>
      <c r="V64" s="6" t="s">
        <v>2187</v>
      </c>
      <c r="W64" s="11" t="s">
        <v>2186</v>
      </c>
    </row>
    <row r="65" spans="1:23" ht="43.5" x14ac:dyDescent="0.35">
      <c r="A65" s="6">
        <v>201432</v>
      </c>
      <c r="B65" s="7">
        <v>45202</v>
      </c>
      <c r="C65" s="8">
        <v>0.49363425925925924</v>
      </c>
      <c r="D65" s="6" t="s">
        <v>2188</v>
      </c>
      <c r="E65" s="6">
        <v>2</v>
      </c>
      <c r="F65" s="6" t="s">
        <v>9</v>
      </c>
      <c r="G65" s="6" t="s">
        <v>2189</v>
      </c>
      <c r="H65" s="6" t="s">
        <v>24</v>
      </c>
      <c r="I65" s="6" t="s">
        <v>24</v>
      </c>
      <c r="J65" s="6" t="s">
        <v>377</v>
      </c>
      <c r="K65" s="9" t="s">
        <v>2190</v>
      </c>
      <c r="T65" s="6" t="s">
        <v>874</v>
      </c>
      <c r="U65" s="6" t="s">
        <v>18</v>
      </c>
      <c r="V65" s="6" t="s">
        <v>2192</v>
      </c>
      <c r="W65" s="11" t="s">
        <v>2191</v>
      </c>
    </row>
    <row r="66" spans="1:23" ht="72.5" x14ac:dyDescent="0.35">
      <c r="A66" s="6">
        <v>201435</v>
      </c>
      <c r="B66" s="7">
        <v>45202</v>
      </c>
      <c r="C66" s="8">
        <v>0.49938657407407411</v>
      </c>
      <c r="D66" s="6" t="s">
        <v>286</v>
      </c>
      <c r="E66" s="6">
        <v>1</v>
      </c>
      <c r="F66" s="6" t="s">
        <v>30</v>
      </c>
      <c r="G66" s="9" t="s">
        <v>2193</v>
      </c>
      <c r="H66" s="6" t="s">
        <v>24</v>
      </c>
      <c r="I66" s="6" t="s">
        <v>24</v>
      </c>
      <c r="J66" s="6" t="s">
        <v>21</v>
      </c>
      <c r="K66" s="6" t="s">
        <v>2194</v>
      </c>
      <c r="T66" s="6" t="s">
        <v>22</v>
      </c>
      <c r="U66" s="6" t="s">
        <v>18</v>
      </c>
      <c r="V66" s="6" t="s">
        <v>2196</v>
      </c>
      <c r="W66" s="11" t="s">
        <v>2195</v>
      </c>
    </row>
    <row r="67" spans="1:23" ht="101.5" x14ac:dyDescent="0.35">
      <c r="A67" s="6">
        <v>201449</v>
      </c>
      <c r="B67" s="7">
        <v>45202</v>
      </c>
      <c r="C67" s="8">
        <v>0.51078703703703698</v>
      </c>
      <c r="D67" s="6" t="s">
        <v>2197</v>
      </c>
      <c r="E67" s="6">
        <v>1</v>
      </c>
      <c r="F67" s="6" t="s">
        <v>30</v>
      </c>
      <c r="G67" s="9" t="s">
        <v>2198</v>
      </c>
      <c r="H67" s="6" t="s">
        <v>24</v>
      </c>
      <c r="I67" s="6" t="s">
        <v>24</v>
      </c>
      <c r="J67" s="6" t="s">
        <v>21</v>
      </c>
      <c r="K67" s="6" t="s">
        <v>66</v>
      </c>
      <c r="T67" s="6" t="s">
        <v>15</v>
      </c>
      <c r="U67" s="6" t="s">
        <v>18</v>
      </c>
      <c r="V67" s="6" t="s">
        <v>2200</v>
      </c>
      <c r="W67" s="11" t="s">
        <v>2199</v>
      </c>
    </row>
    <row r="68" spans="1:23" x14ac:dyDescent="0.35">
      <c r="A68" s="6">
        <v>201491</v>
      </c>
      <c r="B68" s="7">
        <v>45202</v>
      </c>
      <c r="C68" s="8">
        <v>0.55033564814814817</v>
      </c>
      <c r="D68" s="6" t="s">
        <v>1536</v>
      </c>
      <c r="E68" s="6">
        <v>15</v>
      </c>
      <c r="F68" s="6" t="s">
        <v>19</v>
      </c>
      <c r="G68" s="6" t="s">
        <v>2201</v>
      </c>
      <c r="H68" s="6" t="s">
        <v>24</v>
      </c>
      <c r="I68" s="6" t="s">
        <v>24</v>
      </c>
      <c r="J68" s="6" t="s">
        <v>21</v>
      </c>
      <c r="K68" s="6" t="s">
        <v>2202</v>
      </c>
      <c r="T68" s="6" t="s">
        <v>22</v>
      </c>
      <c r="U68" s="6" t="s">
        <v>18</v>
      </c>
      <c r="V68" s="6" t="s">
        <v>2204</v>
      </c>
      <c r="W68" s="11" t="s">
        <v>2203</v>
      </c>
    </row>
    <row r="69" spans="1:23" x14ac:dyDescent="0.35">
      <c r="A69" s="6">
        <v>195702</v>
      </c>
      <c r="B69" s="7">
        <v>45202</v>
      </c>
      <c r="C69" s="8">
        <v>0.5604513888888889</v>
      </c>
      <c r="D69" s="6" t="s">
        <v>669</v>
      </c>
      <c r="E69" s="6">
        <v>1</v>
      </c>
      <c r="F69" s="6" t="s">
        <v>25</v>
      </c>
      <c r="G69" s="6" t="s">
        <v>2205</v>
      </c>
      <c r="H69" s="6" t="s">
        <v>10</v>
      </c>
      <c r="I69" s="6" t="s">
        <v>24</v>
      </c>
      <c r="J69" s="6" t="s">
        <v>21</v>
      </c>
      <c r="K69" s="6" t="s">
        <v>83</v>
      </c>
      <c r="T69" s="6" t="s">
        <v>22</v>
      </c>
      <c r="U69" s="6" t="s">
        <v>18</v>
      </c>
      <c r="V69" s="6" t="s">
        <v>2206</v>
      </c>
      <c r="W69" s="11" t="s">
        <v>1020</v>
      </c>
    </row>
    <row r="70" spans="1:23" x14ac:dyDescent="0.35">
      <c r="A70" s="6">
        <v>127610</v>
      </c>
      <c r="B70" s="7">
        <v>45202</v>
      </c>
      <c r="C70" s="8">
        <v>0.56996527777777783</v>
      </c>
      <c r="D70" s="6" t="s">
        <v>105</v>
      </c>
      <c r="E70" s="6">
        <v>1</v>
      </c>
      <c r="F70" s="6" t="s">
        <v>25</v>
      </c>
      <c r="G70" s="6" t="s">
        <v>2207</v>
      </c>
      <c r="H70" s="6" t="s">
        <v>24</v>
      </c>
      <c r="I70" s="6" t="s">
        <v>24</v>
      </c>
      <c r="J70" s="6" t="s">
        <v>21</v>
      </c>
      <c r="K70" s="6" t="s">
        <v>83</v>
      </c>
      <c r="T70" s="6" t="s">
        <v>22</v>
      </c>
      <c r="U70" s="6" t="s">
        <v>18</v>
      </c>
      <c r="V70" s="6" t="s">
        <v>2209</v>
      </c>
      <c r="W70" s="11" t="s">
        <v>2208</v>
      </c>
    </row>
    <row r="71" spans="1:23" x14ac:dyDescent="0.35">
      <c r="A71" s="6">
        <v>201472</v>
      </c>
      <c r="B71" s="7">
        <v>45202</v>
      </c>
      <c r="C71" s="8">
        <v>0.57748842592592597</v>
      </c>
      <c r="D71" s="6" t="s">
        <v>605</v>
      </c>
      <c r="E71" s="6">
        <v>1</v>
      </c>
      <c r="F71" s="6" t="s">
        <v>30</v>
      </c>
      <c r="G71" s="6" t="s">
        <v>2210</v>
      </c>
      <c r="H71" s="6" t="s">
        <v>43</v>
      </c>
      <c r="I71" s="6" t="s">
        <v>24</v>
      </c>
      <c r="J71" s="6" t="s">
        <v>21</v>
      </c>
      <c r="K71" s="6" t="s">
        <v>83</v>
      </c>
      <c r="T71" s="6" t="s">
        <v>874</v>
      </c>
      <c r="U71" s="6" t="s">
        <v>18</v>
      </c>
      <c r="V71" s="6" t="s">
        <v>2212</v>
      </c>
      <c r="W71" s="11" t="s">
        <v>2211</v>
      </c>
    </row>
    <row r="72" spans="1:23" x14ac:dyDescent="0.35">
      <c r="A72" s="6">
        <v>29578</v>
      </c>
      <c r="B72" s="7">
        <v>45202</v>
      </c>
      <c r="C72" s="8">
        <v>0.58516203703703706</v>
      </c>
      <c r="D72" s="6" t="s">
        <v>176</v>
      </c>
      <c r="E72" s="6">
        <v>1</v>
      </c>
      <c r="F72" s="6" t="s">
        <v>30</v>
      </c>
      <c r="G72" s="6" t="s">
        <v>2213</v>
      </c>
      <c r="H72" s="6" t="s">
        <v>24</v>
      </c>
      <c r="I72" s="6" t="s">
        <v>11</v>
      </c>
      <c r="J72" s="6" t="s">
        <v>21</v>
      </c>
      <c r="K72" s="6" t="s">
        <v>83</v>
      </c>
      <c r="T72" s="6" t="s">
        <v>22</v>
      </c>
      <c r="U72" s="6" t="s">
        <v>18</v>
      </c>
      <c r="V72" s="6" t="s">
        <v>2214</v>
      </c>
      <c r="W72" s="11" t="s">
        <v>1014</v>
      </c>
    </row>
    <row r="73" spans="1:23" x14ac:dyDescent="0.35">
      <c r="A73" s="6">
        <v>110346</v>
      </c>
      <c r="B73" s="7">
        <v>45202</v>
      </c>
      <c r="C73" s="8">
        <v>0.58907407407407408</v>
      </c>
      <c r="D73" s="6" t="s">
        <v>506</v>
      </c>
      <c r="E73" s="6">
        <v>1</v>
      </c>
      <c r="F73" s="6" t="s">
        <v>25</v>
      </c>
      <c r="G73" s="6" t="s">
        <v>506</v>
      </c>
      <c r="H73" s="6" t="s">
        <v>24</v>
      </c>
      <c r="I73" s="6" t="s">
        <v>24</v>
      </c>
      <c r="J73" s="6" t="s">
        <v>21</v>
      </c>
      <c r="K73" s="6" t="s">
        <v>827</v>
      </c>
      <c r="T73" s="6" t="s">
        <v>22</v>
      </c>
      <c r="U73" s="6" t="s">
        <v>18</v>
      </c>
      <c r="V73" s="6" t="s">
        <v>1877</v>
      </c>
      <c r="W73" s="11" t="s">
        <v>906</v>
      </c>
    </row>
    <row r="74" spans="1:23" ht="188.5" x14ac:dyDescent="0.35">
      <c r="A74" s="6">
        <v>201486</v>
      </c>
      <c r="B74" s="7">
        <v>45202</v>
      </c>
      <c r="C74" s="8">
        <v>0.59842592592592592</v>
      </c>
      <c r="D74" s="6" t="s">
        <v>655</v>
      </c>
      <c r="E74" s="6">
        <v>2</v>
      </c>
      <c r="F74" s="6" t="s">
        <v>9</v>
      </c>
      <c r="G74" s="9" t="s">
        <v>2215</v>
      </c>
      <c r="H74" s="6" t="s">
        <v>24</v>
      </c>
      <c r="I74" s="6" t="s">
        <v>24</v>
      </c>
      <c r="J74" s="6" t="s">
        <v>21</v>
      </c>
      <c r="K74" s="6" t="s">
        <v>1236</v>
      </c>
      <c r="T74" s="6" t="s">
        <v>874</v>
      </c>
      <c r="U74" s="6" t="s">
        <v>18</v>
      </c>
      <c r="V74" s="6" t="s">
        <v>887</v>
      </c>
      <c r="W74" s="11" t="s">
        <v>2216</v>
      </c>
    </row>
    <row r="75" spans="1:23" x14ac:dyDescent="0.35">
      <c r="A75" s="6">
        <v>104211</v>
      </c>
      <c r="B75" s="7">
        <v>45202</v>
      </c>
      <c r="C75" s="8">
        <v>0.60281249999999997</v>
      </c>
      <c r="D75" s="6" t="s">
        <v>506</v>
      </c>
      <c r="E75" s="6">
        <v>1</v>
      </c>
      <c r="F75" s="6" t="s">
        <v>25</v>
      </c>
      <c r="G75" s="6" t="s">
        <v>506</v>
      </c>
      <c r="H75" s="6" t="s">
        <v>24</v>
      </c>
      <c r="I75" s="6" t="s">
        <v>24</v>
      </c>
      <c r="J75" s="6" t="s">
        <v>21</v>
      </c>
      <c r="K75" s="6" t="s">
        <v>161</v>
      </c>
      <c r="T75" s="6" t="s">
        <v>22</v>
      </c>
      <c r="U75" s="6" t="s">
        <v>18</v>
      </c>
      <c r="V75" s="6" t="s">
        <v>2217</v>
      </c>
      <c r="W75" s="11" t="s">
        <v>887</v>
      </c>
    </row>
    <row r="76" spans="1:23" x14ac:dyDescent="0.35">
      <c r="A76" s="6">
        <v>201530</v>
      </c>
      <c r="B76" s="7">
        <v>45202</v>
      </c>
      <c r="C76" s="8">
        <v>0.6033680555555555</v>
      </c>
      <c r="D76" s="6" t="s">
        <v>237</v>
      </c>
      <c r="E76" s="6">
        <v>2</v>
      </c>
      <c r="F76" s="6" t="s">
        <v>9</v>
      </c>
      <c r="G76" s="6" t="s">
        <v>2218</v>
      </c>
      <c r="H76" s="6" t="s">
        <v>24</v>
      </c>
      <c r="I76" s="6" t="s">
        <v>24</v>
      </c>
      <c r="J76" s="6" t="s">
        <v>377</v>
      </c>
      <c r="K76" s="6" t="s">
        <v>149</v>
      </c>
      <c r="T76" s="6" t="s">
        <v>22</v>
      </c>
      <c r="U76" s="6" t="s">
        <v>18</v>
      </c>
      <c r="V76" s="6" t="s">
        <v>2220</v>
      </c>
      <c r="W76" s="11" t="s">
        <v>2219</v>
      </c>
    </row>
    <row r="77" spans="1:23" x14ac:dyDescent="0.35">
      <c r="A77" s="6">
        <v>201538</v>
      </c>
      <c r="B77" s="7">
        <v>45202</v>
      </c>
      <c r="C77" s="8">
        <v>0.60646990740740747</v>
      </c>
      <c r="D77" s="6" t="s">
        <v>2221</v>
      </c>
      <c r="E77" s="6">
        <v>1</v>
      </c>
      <c r="F77" s="6" t="s">
        <v>25</v>
      </c>
      <c r="G77" s="6" t="s">
        <v>2221</v>
      </c>
      <c r="H77" s="6" t="s">
        <v>24</v>
      </c>
      <c r="I77" s="6" t="s">
        <v>24</v>
      </c>
      <c r="J77" s="6" t="s">
        <v>21</v>
      </c>
      <c r="K77" s="6" t="s">
        <v>827</v>
      </c>
      <c r="T77" s="6" t="s">
        <v>22</v>
      </c>
      <c r="U77" s="6" t="s">
        <v>18</v>
      </c>
      <c r="V77" s="6" t="s">
        <v>2223</v>
      </c>
      <c r="W77" s="11" t="s">
        <v>2222</v>
      </c>
    </row>
    <row r="78" spans="1:23" x14ac:dyDescent="0.35">
      <c r="A78" s="6">
        <v>201516</v>
      </c>
      <c r="B78" s="7">
        <v>45202</v>
      </c>
      <c r="C78" s="8">
        <v>0.60851851851851857</v>
      </c>
      <c r="D78" s="6" t="s">
        <v>506</v>
      </c>
      <c r="E78" s="6">
        <v>1</v>
      </c>
      <c r="F78" s="6" t="s">
        <v>25</v>
      </c>
      <c r="G78" s="6" t="s">
        <v>506</v>
      </c>
      <c r="H78" s="6" t="s">
        <v>24</v>
      </c>
      <c r="I78" s="6" t="s">
        <v>24</v>
      </c>
      <c r="J78" s="6" t="s">
        <v>21</v>
      </c>
      <c r="K78" s="6" t="s">
        <v>827</v>
      </c>
      <c r="T78" s="6" t="s">
        <v>22</v>
      </c>
      <c r="U78" s="6" t="s">
        <v>18</v>
      </c>
      <c r="V78" s="6" t="s">
        <v>1658</v>
      </c>
      <c r="W78" s="11" t="s">
        <v>1614</v>
      </c>
    </row>
    <row r="79" spans="1:23" ht="130.5" x14ac:dyDescent="0.35">
      <c r="A79" s="6">
        <v>201507</v>
      </c>
      <c r="B79" s="7">
        <v>45202</v>
      </c>
      <c r="C79" s="8">
        <v>0.60974537037037035</v>
      </c>
      <c r="D79" s="6" t="s">
        <v>483</v>
      </c>
      <c r="E79" s="6">
        <v>4</v>
      </c>
      <c r="F79" s="6" t="s">
        <v>19</v>
      </c>
      <c r="G79" s="9" t="s">
        <v>2224</v>
      </c>
      <c r="H79" s="6" t="s">
        <v>24</v>
      </c>
      <c r="I79" s="6" t="s">
        <v>24</v>
      </c>
      <c r="J79" s="6" t="s">
        <v>21</v>
      </c>
      <c r="K79" s="6" t="s">
        <v>2225</v>
      </c>
      <c r="L79" s="6" t="s">
        <v>678</v>
      </c>
      <c r="M79" s="6" t="s">
        <v>142</v>
      </c>
      <c r="N79" s="6" t="s">
        <v>42</v>
      </c>
      <c r="O79" s="6" t="s">
        <v>678</v>
      </c>
      <c r="P79" s="6" t="s">
        <v>678</v>
      </c>
      <c r="Q79" s="6" t="s">
        <v>678</v>
      </c>
      <c r="R79" s="6" t="s">
        <v>678</v>
      </c>
      <c r="S79" s="6" t="s">
        <v>47</v>
      </c>
      <c r="T79" s="6" t="s">
        <v>22</v>
      </c>
      <c r="U79" s="6" t="s">
        <v>18</v>
      </c>
      <c r="V79" s="6" t="s">
        <v>2226</v>
      </c>
      <c r="W79" s="11" t="s">
        <v>1027</v>
      </c>
    </row>
    <row r="80" spans="1:23" x14ac:dyDescent="0.35">
      <c r="A80" s="6">
        <v>201289</v>
      </c>
      <c r="B80" s="7">
        <v>45202</v>
      </c>
      <c r="C80" s="8">
        <v>0.64124999999999999</v>
      </c>
      <c r="D80" s="6" t="s">
        <v>2227</v>
      </c>
      <c r="E80" s="6">
        <v>4</v>
      </c>
      <c r="F80" s="6" t="s">
        <v>30</v>
      </c>
      <c r="G80" s="6" t="s">
        <v>2228</v>
      </c>
      <c r="H80" s="6" t="s">
        <v>24</v>
      </c>
      <c r="I80" s="6" t="s">
        <v>24</v>
      </c>
      <c r="J80" s="6" t="s">
        <v>21</v>
      </c>
      <c r="K80" s="6" t="s">
        <v>764</v>
      </c>
      <c r="T80" s="6" t="s">
        <v>22</v>
      </c>
      <c r="U80" s="6" t="s">
        <v>18</v>
      </c>
      <c r="V80" s="6" t="s">
        <v>2230</v>
      </c>
      <c r="W80" s="11" t="s">
        <v>2229</v>
      </c>
    </row>
    <row r="81" spans="1:23" x14ac:dyDescent="0.35">
      <c r="A81" s="6">
        <v>201527</v>
      </c>
      <c r="B81" s="7">
        <v>45202</v>
      </c>
      <c r="C81" s="8">
        <v>0.64969907407407412</v>
      </c>
      <c r="D81" s="6" t="s">
        <v>237</v>
      </c>
      <c r="E81" s="6">
        <v>5</v>
      </c>
      <c r="F81" s="6" t="s">
        <v>19</v>
      </c>
      <c r="G81" s="6" t="s">
        <v>2231</v>
      </c>
      <c r="H81" s="6" t="s">
        <v>24</v>
      </c>
      <c r="I81" s="6" t="s">
        <v>24</v>
      </c>
      <c r="J81" s="6" t="s">
        <v>21</v>
      </c>
      <c r="K81" s="6" t="s">
        <v>244</v>
      </c>
      <c r="T81" s="6" t="s">
        <v>22</v>
      </c>
      <c r="U81" s="6" t="s">
        <v>18</v>
      </c>
      <c r="V81" s="6" t="s">
        <v>2233</v>
      </c>
      <c r="W81" s="11" t="s">
        <v>2232</v>
      </c>
    </row>
    <row r="82" spans="1:23" x14ac:dyDescent="0.35">
      <c r="A82" s="6">
        <v>195971</v>
      </c>
      <c r="B82" s="7">
        <v>45202</v>
      </c>
      <c r="C82" s="8">
        <v>0.69065972222222216</v>
      </c>
      <c r="D82" s="6" t="s">
        <v>2234</v>
      </c>
      <c r="E82" s="6">
        <v>2</v>
      </c>
      <c r="F82" s="6" t="s">
        <v>30</v>
      </c>
      <c r="G82" s="6" t="s">
        <v>2235</v>
      </c>
      <c r="H82" s="6" t="s">
        <v>24</v>
      </c>
      <c r="I82" s="6" t="s">
        <v>24</v>
      </c>
      <c r="J82" s="6" t="s">
        <v>21</v>
      </c>
      <c r="K82" s="6" t="s">
        <v>36</v>
      </c>
      <c r="T82" s="6" t="s">
        <v>22</v>
      </c>
      <c r="U82" s="6" t="s">
        <v>18</v>
      </c>
      <c r="V82" s="6" t="s">
        <v>2236</v>
      </c>
      <c r="W82" s="11" t="s">
        <v>1525</v>
      </c>
    </row>
    <row r="83" spans="1:23" ht="72.5" x14ac:dyDescent="0.35">
      <c r="A83" s="6">
        <v>83864</v>
      </c>
      <c r="B83" s="7">
        <v>45202</v>
      </c>
      <c r="C83" s="8">
        <v>0.69406249999999992</v>
      </c>
      <c r="D83" s="6" t="s">
        <v>479</v>
      </c>
      <c r="E83" s="6">
        <v>1</v>
      </c>
      <c r="F83" s="6" t="s">
        <v>30</v>
      </c>
      <c r="G83" s="9" t="s">
        <v>2237</v>
      </c>
      <c r="H83" s="6" t="s">
        <v>24</v>
      </c>
      <c r="I83" s="6" t="s">
        <v>24</v>
      </c>
      <c r="J83" s="6" t="s">
        <v>21</v>
      </c>
      <c r="K83" s="6" t="s">
        <v>295</v>
      </c>
      <c r="T83" s="6" t="s">
        <v>22</v>
      </c>
      <c r="U83" s="6" t="s">
        <v>18</v>
      </c>
      <c r="V83" s="6" t="s">
        <v>2239</v>
      </c>
      <c r="W83" s="11" t="s">
        <v>2238</v>
      </c>
    </row>
    <row r="84" spans="1:23" x14ac:dyDescent="0.35">
      <c r="A84" s="6">
        <v>201584</v>
      </c>
      <c r="B84" s="7">
        <v>45203</v>
      </c>
      <c r="C84" s="8">
        <v>0.3480671296296296</v>
      </c>
      <c r="D84" s="6" t="s">
        <v>983</v>
      </c>
      <c r="E84" s="6">
        <v>6</v>
      </c>
      <c r="F84" s="6" t="s">
        <v>30</v>
      </c>
      <c r="G84" s="6" t="s">
        <v>2240</v>
      </c>
      <c r="H84" s="6" t="s">
        <v>10</v>
      </c>
      <c r="I84" s="6" t="s">
        <v>24</v>
      </c>
      <c r="J84" s="6" t="s">
        <v>21</v>
      </c>
      <c r="K84" s="6" t="s">
        <v>244</v>
      </c>
      <c r="T84" s="6" t="s">
        <v>22</v>
      </c>
      <c r="U84" s="6" t="s">
        <v>18</v>
      </c>
      <c r="V84" s="6" t="s">
        <v>2242</v>
      </c>
      <c r="W84" s="11" t="s">
        <v>2241</v>
      </c>
    </row>
    <row r="85" spans="1:23" x14ac:dyDescent="0.35">
      <c r="A85" s="6">
        <v>201589</v>
      </c>
      <c r="B85" s="7">
        <v>45203</v>
      </c>
      <c r="C85" s="8">
        <v>0.35305555555555551</v>
      </c>
      <c r="D85" s="6" t="s">
        <v>2243</v>
      </c>
      <c r="E85" s="6">
        <v>4</v>
      </c>
      <c r="F85" s="6" t="s">
        <v>30</v>
      </c>
      <c r="G85" s="6" t="s">
        <v>2244</v>
      </c>
      <c r="H85" s="6" t="s">
        <v>24</v>
      </c>
      <c r="I85" s="6" t="s">
        <v>24</v>
      </c>
      <c r="J85" s="6" t="s">
        <v>21</v>
      </c>
      <c r="K85" s="6" t="s">
        <v>523</v>
      </c>
      <c r="M85" s="6" t="s">
        <v>1906</v>
      </c>
      <c r="N85" s="6" t="s">
        <v>2245</v>
      </c>
      <c r="T85" s="6" t="s">
        <v>22</v>
      </c>
      <c r="U85" s="6" t="s">
        <v>18</v>
      </c>
      <c r="V85" s="6" t="s">
        <v>2247</v>
      </c>
      <c r="W85" s="11" t="s">
        <v>2246</v>
      </c>
    </row>
    <row r="86" spans="1:23" x14ac:dyDescent="0.35">
      <c r="A86" s="6">
        <v>201590</v>
      </c>
      <c r="B86" s="7">
        <v>45203</v>
      </c>
      <c r="C86" s="8">
        <v>0.35935185185185187</v>
      </c>
      <c r="D86" s="6" t="s">
        <v>564</v>
      </c>
      <c r="E86" s="6">
        <v>1</v>
      </c>
      <c r="F86" s="6" t="s">
        <v>9</v>
      </c>
      <c r="G86" s="6" t="s">
        <v>2248</v>
      </c>
      <c r="H86" s="6" t="s">
        <v>24</v>
      </c>
      <c r="I86" s="6" t="s">
        <v>24</v>
      </c>
      <c r="J86" s="6" t="s">
        <v>377</v>
      </c>
      <c r="K86" s="6" t="s">
        <v>2249</v>
      </c>
      <c r="M86" s="6" t="s">
        <v>2250</v>
      </c>
      <c r="T86" s="6" t="s">
        <v>22</v>
      </c>
      <c r="U86" s="6" t="s">
        <v>18</v>
      </c>
      <c r="V86" s="6" t="s">
        <v>2252</v>
      </c>
      <c r="W86" s="11" t="s">
        <v>2251</v>
      </c>
    </row>
    <row r="87" spans="1:23" x14ac:dyDescent="0.35">
      <c r="A87" s="6">
        <v>201594</v>
      </c>
      <c r="B87" s="7">
        <v>45203</v>
      </c>
      <c r="C87" s="8">
        <v>0.37041666666666667</v>
      </c>
      <c r="D87" s="6" t="s">
        <v>2253</v>
      </c>
      <c r="E87" s="6">
        <v>1</v>
      </c>
      <c r="F87" s="6" t="s">
        <v>30</v>
      </c>
      <c r="G87" s="6" t="s">
        <v>2254</v>
      </c>
      <c r="H87" s="6" t="s">
        <v>24</v>
      </c>
      <c r="I87" s="6" t="s">
        <v>24</v>
      </c>
      <c r="J87" s="6" t="s">
        <v>21</v>
      </c>
      <c r="K87" s="6" t="s">
        <v>523</v>
      </c>
      <c r="T87" s="6" t="s">
        <v>22</v>
      </c>
      <c r="U87" s="6" t="s">
        <v>18</v>
      </c>
      <c r="V87" s="6" t="s">
        <v>2256</v>
      </c>
      <c r="W87" s="11" t="s">
        <v>2255</v>
      </c>
    </row>
    <row r="88" spans="1:23" x14ac:dyDescent="0.35">
      <c r="A88" s="6">
        <v>71326</v>
      </c>
      <c r="B88" s="7">
        <v>45203</v>
      </c>
      <c r="C88" s="8">
        <v>0.37484953703703705</v>
      </c>
      <c r="D88" s="6" t="s">
        <v>491</v>
      </c>
      <c r="E88" s="6">
        <v>1</v>
      </c>
      <c r="F88" s="6" t="s">
        <v>19</v>
      </c>
      <c r="G88" s="6" t="s">
        <v>1349</v>
      </c>
      <c r="H88" s="6" t="s">
        <v>24</v>
      </c>
      <c r="I88" s="6" t="s">
        <v>24</v>
      </c>
      <c r="J88" s="6" t="s">
        <v>21</v>
      </c>
      <c r="K88" s="6" t="s">
        <v>78</v>
      </c>
      <c r="T88" s="6" t="s">
        <v>15</v>
      </c>
      <c r="U88" s="6" t="s">
        <v>18</v>
      </c>
      <c r="V88" s="6" t="s">
        <v>1647</v>
      </c>
      <c r="W88" s="11" t="s">
        <v>887</v>
      </c>
    </row>
    <row r="89" spans="1:23" x14ac:dyDescent="0.35">
      <c r="A89" s="6">
        <v>28493</v>
      </c>
      <c r="B89" s="7">
        <v>45203</v>
      </c>
      <c r="C89" s="8">
        <v>0.37817129629629626</v>
      </c>
      <c r="D89" s="6" t="s">
        <v>668</v>
      </c>
      <c r="E89" s="6">
        <v>2</v>
      </c>
      <c r="F89" s="6" t="s">
        <v>30</v>
      </c>
      <c r="G89" s="6" t="s">
        <v>2257</v>
      </c>
      <c r="H89" s="6" t="s">
        <v>24</v>
      </c>
      <c r="I89" s="6" t="s">
        <v>24</v>
      </c>
      <c r="J89" s="6" t="s">
        <v>21</v>
      </c>
      <c r="K89" s="6" t="s">
        <v>2258</v>
      </c>
      <c r="T89" s="6" t="s">
        <v>22</v>
      </c>
      <c r="U89" s="6" t="s">
        <v>18</v>
      </c>
      <c r="V89" s="6" t="s">
        <v>2260</v>
      </c>
      <c r="W89" s="11" t="s">
        <v>2259</v>
      </c>
    </row>
    <row r="90" spans="1:23" x14ac:dyDescent="0.35">
      <c r="A90" s="6">
        <v>63435</v>
      </c>
      <c r="B90" s="7">
        <v>45203</v>
      </c>
      <c r="C90" s="8">
        <v>0.38394675925925931</v>
      </c>
      <c r="D90" s="6" t="s">
        <v>2261</v>
      </c>
      <c r="E90" s="6">
        <v>3</v>
      </c>
      <c r="F90" s="6" t="s">
        <v>19</v>
      </c>
      <c r="G90" s="6" t="s">
        <v>2262</v>
      </c>
      <c r="H90" s="6" t="s">
        <v>24</v>
      </c>
      <c r="I90" s="6" t="s">
        <v>24</v>
      </c>
      <c r="J90" s="6" t="s">
        <v>21</v>
      </c>
      <c r="K90" s="6" t="s">
        <v>78</v>
      </c>
      <c r="T90" s="6" t="s">
        <v>15</v>
      </c>
      <c r="U90" s="6" t="s">
        <v>18</v>
      </c>
      <c r="V90" s="6" t="s">
        <v>2263</v>
      </c>
      <c r="W90" s="11" t="s">
        <v>887</v>
      </c>
    </row>
    <row r="91" spans="1:23" x14ac:dyDescent="0.35">
      <c r="A91" s="6">
        <v>192543</v>
      </c>
      <c r="B91" s="7">
        <v>45203</v>
      </c>
      <c r="C91" s="8">
        <v>0.38495370370370369</v>
      </c>
      <c r="D91" s="6" t="s">
        <v>843</v>
      </c>
      <c r="E91" s="6">
        <v>1</v>
      </c>
      <c r="F91" s="6" t="s">
        <v>19</v>
      </c>
      <c r="G91" s="6" t="s">
        <v>1349</v>
      </c>
      <c r="H91" s="6" t="s">
        <v>24</v>
      </c>
      <c r="I91" s="6" t="s">
        <v>24</v>
      </c>
      <c r="J91" s="6" t="s">
        <v>21</v>
      </c>
      <c r="K91" s="6" t="s">
        <v>78</v>
      </c>
      <c r="T91" s="6" t="s">
        <v>15</v>
      </c>
      <c r="U91" s="6" t="s">
        <v>18</v>
      </c>
      <c r="V91" s="6" t="s">
        <v>1643</v>
      </c>
      <c r="W91" s="11" t="s">
        <v>887</v>
      </c>
    </row>
    <row r="92" spans="1:23" ht="87" x14ac:dyDescent="0.35">
      <c r="A92" s="6">
        <v>201597</v>
      </c>
      <c r="B92" s="7">
        <v>45203</v>
      </c>
      <c r="C92" s="8">
        <v>0.40063657407407405</v>
      </c>
      <c r="D92" s="6" t="s">
        <v>2264</v>
      </c>
      <c r="E92" s="6">
        <v>1</v>
      </c>
      <c r="F92" s="6" t="s">
        <v>30</v>
      </c>
      <c r="G92" s="9" t="s">
        <v>2265</v>
      </c>
      <c r="H92" s="6" t="s">
        <v>27</v>
      </c>
      <c r="I92" s="6" t="s">
        <v>24</v>
      </c>
      <c r="J92" s="6" t="s">
        <v>21</v>
      </c>
      <c r="K92" s="6" t="s">
        <v>244</v>
      </c>
      <c r="T92" s="6" t="s">
        <v>22</v>
      </c>
      <c r="U92" s="6" t="s">
        <v>18</v>
      </c>
      <c r="V92" s="6" t="s">
        <v>2267</v>
      </c>
      <c r="W92" s="12" t="s">
        <v>2266</v>
      </c>
    </row>
    <row r="93" spans="1:23" x14ac:dyDescent="0.35">
      <c r="A93" s="6">
        <v>201630</v>
      </c>
      <c r="B93" s="7">
        <v>45203</v>
      </c>
      <c r="C93" s="8">
        <v>0.41895833333333332</v>
      </c>
      <c r="D93" s="6" t="s">
        <v>491</v>
      </c>
      <c r="E93" s="6">
        <v>1</v>
      </c>
      <c r="F93" s="6" t="s">
        <v>19</v>
      </c>
      <c r="G93" s="6" t="s">
        <v>506</v>
      </c>
      <c r="H93" s="6" t="s">
        <v>24</v>
      </c>
      <c r="I93" s="6" t="s">
        <v>24</v>
      </c>
      <c r="J93" s="6" t="s">
        <v>21</v>
      </c>
      <c r="K93" s="6" t="s">
        <v>78</v>
      </c>
      <c r="T93" s="6" t="s">
        <v>15</v>
      </c>
      <c r="U93" s="6" t="s">
        <v>18</v>
      </c>
      <c r="V93" s="6" t="s">
        <v>1637</v>
      </c>
      <c r="W93" s="11" t="s">
        <v>887</v>
      </c>
    </row>
    <row r="94" spans="1:23" x14ac:dyDescent="0.35">
      <c r="A94" s="6">
        <v>201633</v>
      </c>
      <c r="B94" s="7">
        <v>45203</v>
      </c>
      <c r="C94" s="8">
        <v>0.42890046296296297</v>
      </c>
      <c r="D94" s="6" t="s">
        <v>558</v>
      </c>
      <c r="E94" s="6">
        <v>1</v>
      </c>
      <c r="F94" s="6" t="s">
        <v>25</v>
      </c>
      <c r="G94" s="6" t="s">
        <v>765</v>
      </c>
      <c r="H94" s="6" t="s">
        <v>24</v>
      </c>
      <c r="I94" s="6" t="s">
        <v>24</v>
      </c>
      <c r="J94" s="6" t="s">
        <v>21</v>
      </c>
      <c r="K94" s="6" t="s">
        <v>161</v>
      </c>
      <c r="T94" s="6" t="s">
        <v>22</v>
      </c>
      <c r="U94" s="6" t="s">
        <v>18</v>
      </c>
      <c r="V94" s="6" t="s">
        <v>1747</v>
      </c>
      <c r="W94" s="11" t="s">
        <v>887</v>
      </c>
    </row>
    <row r="95" spans="1:23" x14ac:dyDescent="0.35">
      <c r="A95" s="6">
        <v>201649</v>
      </c>
      <c r="B95" s="7">
        <v>45203</v>
      </c>
      <c r="C95" s="8">
        <v>0.44331018518518522</v>
      </c>
      <c r="D95" s="6" t="s">
        <v>491</v>
      </c>
      <c r="E95" s="6">
        <v>1</v>
      </c>
      <c r="F95" s="6" t="s">
        <v>19</v>
      </c>
      <c r="G95" s="6" t="s">
        <v>765</v>
      </c>
      <c r="H95" s="6" t="s">
        <v>24</v>
      </c>
      <c r="I95" s="6" t="s">
        <v>24</v>
      </c>
      <c r="J95" s="6" t="s">
        <v>21</v>
      </c>
      <c r="K95" s="6" t="s">
        <v>78</v>
      </c>
      <c r="T95" s="6" t="s">
        <v>22</v>
      </c>
      <c r="U95" s="6" t="s">
        <v>18</v>
      </c>
      <c r="V95" s="6" t="s">
        <v>1719</v>
      </c>
      <c r="W95" s="11" t="s">
        <v>887</v>
      </c>
    </row>
    <row r="96" spans="1:23" ht="101.5" x14ac:dyDescent="0.35">
      <c r="A96" s="6">
        <v>133579</v>
      </c>
      <c r="B96" s="7">
        <v>45203</v>
      </c>
      <c r="C96" s="8">
        <v>0.45015046296296296</v>
      </c>
      <c r="D96" s="6" t="s">
        <v>110</v>
      </c>
      <c r="E96" s="6">
        <v>1</v>
      </c>
      <c r="F96" s="6" t="s">
        <v>1657</v>
      </c>
      <c r="G96" s="9" t="s">
        <v>2268</v>
      </c>
      <c r="H96" s="6" t="s">
        <v>24</v>
      </c>
      <c r="I96" s="6" t="s">
        <v>24</v>
      </c>
      <c r="J96" s="6" t="s">
        <v>21</v>
      </c>
      <c r="K96" s="6" t="s">
        <v>244</v>
      </c>
      <c r="O96" s="6" t="s">
        <v>2269</v>
      </c>
      <c r="T96" s="6" t="s">
        <v>22</v>
      </c>
      <c r="U96" s="6" t="s">
        <v>18</v>
      </c>
      <c r="V96" s="6" t="s">
        <v>2271</v>
      </c>
      <c r="W96" s="11" t="s">
        <v>2270</v>
      </c>
    </row>
    <row r="97" spans="1:23" x14ac:dyDescent="0.35">
      <c r="A97" s="6">
        <v>201657</v>
      </c>
      <c r="B97" s="7">
        <v>45203</v>
      </c>
      <c r="C97" s="8">
        <v>0.46074074074074073</v>
      </c>
      <c r="D97" s="6" t="s">
        <v>843</v>
      </c>
      <c r="E97" s="6">
        <v>1</v>
      </c>
      <c r="F97" s="6" t="s">
        <v>25</v>
      </c>
      <c r="G97" s="6" t="s">
        <v>865</v>
      </c>
      <c r="H97" s="6" t="s">
        <v>24</v>
      </c>
      <c r="I97" s="6" t="s">
        <v>24</v>
      </c>
      <c r="J97" s="6" t="s">
        <v>21</v>
      </c>
      <c r="K97" s="6" t="s">
        <v>134</v>
      </c>
      <c r="T97" s="6" t="s">
        <v>22</v>
      </c>
      <c r="U97" s="6" t="s">
        <v>18</v>
      </c>
      <c r="V97" s="6" t="s">
        <v>1633</v>
      </c>
      <c r="W97" s="11" t="s">
        <v>887</v>
      </c>
    </row>
    <row r="98" spans="1:23" x14ac:dyDescent="0.35">
      <c r="A98" s="6">
        <v>218</v>
      </c>
      <c r="B98" s="7">
        <v>45203</v>
      </c>
      <c r="C98" s="8">
        <v>0.46415509259259258</v>
      </c>
      <c r="D98" s="6" t="s">
        <v>842</v>
      </c>
      <c r="E98" s="6">
        <v>1</v>
      </c>
      <c r="F98" s="6" t="s">
        <v>25</v>
      </c>
      <c r="G98" s="6" t="s">
        <v>865</v>
      </c>
      <c r="H98" s="6" t="s">
        <v>24</v>
      </c>
      <c r="I98" s="6" t="s">
        <v>24</v>
      </c>
      <c r="J98" s="6" t="s">
        <v>21</v>
      </c>
      <c r="K98" s="6" t="s">
        <v>134</v>
      </c>
      <c r="T98" s="6" t="s">
        <v>22</v>
      </c>
      <c r="U98" s="6" t="s">
        <v>18</v>
      </c>
      <c r="V98" s="6" t="s">
        <v>2272</v>
      </c>
      <c r="W98" s="11" t="s">
        <v>887</v>
      </c>
    </row>
    <row r="99" spans="1:23" x14ac:dyDescent="0.35">
      <c r="A99" s="6">
        <v>201628</v>
      </c>
      <c r="B99" s="7">
        <v>45203</v>
      </c>
      <c r="C99" s="8">
        <v>0.48234953703703703</v>
      </c>
      <c r="D99" s="6" t="s">
        <v>2273</v>
      </c>
      <c r="E99" s="6">
        <v>5</v>
      </c>
      <c r="F99" s="6" t="s">
        <v>1657</v>
      </c>
      <c r="G99" s="6" t="s">
        <v>2274</v>
      </c>
      <c r="H99" s="6" t="s">
        <v>24</v>
      </c>
      <c r="I99" s="6" t="s">
        <v>24</v>
      </c>
      <c r="J99" s="6" t="s">
        <v>21</v>
      </c>
      <c r="K99" s="6" t="s">
        <v>468</v>
      </c>
      <c r="T99" s="6" t="s">
        <v>22</v>
      </c>
      <c r="U99" s="6" t="s">
        <v>18</v>
      </c>
      <c r="V99" s="6" t="s">
        <v>2276</v>
      </c>
      <c r="W99" s="11" t="s">
        <v>2275</v>
      </c>
    </row>
    <row r="100" spans="1:23" x14ac:dyDescent="0.35">
      <c r="A100" s="6">
        <v>64001</v>
      </c>
      <c r="B100" s="7">
        <v>45203</v>
      </c>
      <c r="C100" s="8">
        <v>0.49728009259259259</v>
      </c>
      <c r="D100" s="6" t="s">
        <v>2277</v>
      </c>
      <c r="E100" s="6">
        <v>3</v>
      </c>
      <c r="F100" s="6" t="s">
        <v>30</v>
      </c>
      <c r="G100" s="6" t="s">
        <v>2278</v>
      </c>
      <c r="H100" s="6" t="s">
        <v>40</v>
      </c>
      <c r="I100" s="6" t="s">
        <v>40</v>
      </c>
      <c r="J100" s="6" t="s">
        <v>21</v>
      </c>
      <c r="K100" s="6" t="s">
        <v>161</v>
      </c>
      <c r="L100" s="6" t="s">
        <v>55</v>
      </c>
      <c r="M100" s="6" t="s">
        <v>2279</v>
      </c>
      <c r="N100" s="6" t="s">
        <v>42</v>
      </c>
      <c r="O100" s="6" t="s">
        <v>1331</v>
      </c>
      <c r="P100" s="6" t="s">
        <v>57</v>
      </c>
      <c r="Q100" s="6" t="s">
        <v>140</v>
      </c>
      <c r="R100" s="6" t="s">
        <v>72</v>
      </c>
      <c r="S100" s="6" t="s">
        <v>146</v>
      </c>
      <c r="T100" s="6" t="s">
        <v>22</v>
      </c>
      <c r="U100" s="6" t="s">
        <v>18</v>
      </c>
      <c r="V100" s="6" t="s">
        <v>2281</v>
      </c>
      <c r="W100" s="11" t="s">
        <v>2280</v>
      </c>
    </row>
    <row r="101" spans="1:23" x14ac:dyDescent="0.35">
      <c r="A101" s="6">
        <v>201600</v>
      </c>
      <c r="B101" s="7">
        <v>45203</v>
      </c>
      <c r="C101" s="8">
        <v>0.50631944444444443</v>
      </c>
      <c r="D101" s="6" t="s">
        <v>584</v>
      </c>
      <c r="E101" s="6">
        <v>15</v>
      </c>
      <c r="F101" s="6" t="s">
        <v>19</v>
      </c>
      <c r="G101" s="6" t="s">
        <v>2282</v>
      </c>
      <c r="H101" s="6" t="s">
        <v>24</v>
      </c>
      <c r="I101" s="6" t="s">
        <v>24</v>
      </c>
      <c r="J101" s="6" t="s">
        <v>21</v>
      </c>
      <c r="K101" s="6" t="s">
        <v>523</v>
      </c>
      <c r="O101" s="6" t="s">
        <v>2283</v>
      </c>
      <c r="T101" s="6" t="s">
        <v>22</v>
      </c>
      <c r="U101" s="6" t="s">
        <v>18</v>
      </c>
      <c r="V101" s="6" t="s">
        <v>2285</v>
      </c>
      <c r="W101" s="11" t="s">
        <v>2284</v>
      </c>
    </row>
    <row r="102" spans="1:23" x14ac:dyDescent="0.35">
      <c r="A102" s="6">
        <v>201647</v>
      </c>
      <c r="B102" s="7">
        <v>45203</v>
      </c>
      <c r="C102" s="8">
        <v>0.51150462962962961</v>
      </c>
      <c r="D102" s="6" t="s">
        <v>646</v>
      </c>
      <c r="E102" s="6">
        <v>1</v>
      </c>
      <c r="F102" s="6" t="s">
        <v>9</v>
      </c>
      <c r="G102" s="6" t="s">
        <v>2286</v>
      </c>
      <c r="H102" s="6" t="s">
        <v>27</v>
      </c>
      <c r="I102" s="6" t="s">
        <v>24</v>
      </c>
      <c r="J102" s="6" t="s">
        <v>21</v>
      </c>
      <c r="K102" s="6" t="s">
        <v>262</v>
      </c>
      <c r="T102" s="6" t="s">
        <v>15</v>
      </c>
      <c r="U102" s="6" t="s">
        <v>18</v>
      </c>
      <c r="V102" s="6" t="s">
        <v>2288</v>
      </c>
      <c r="W102" s="11" t="s">
        <v>2287</v>
      </c>
    </row>
    <row r="103" spans="1:23" ht="72.5" x14ac:dyDescent="0.35">
      <c r="A103" s="6">
        <v>201654</v>
      </c>
      <c r="B103" s="7">
        <v>45203</v>
      </c>
      <c r="C103" s="8">
        <v>0.56284722222222217</v>
      </c>
      <c r="D103" s="6" t="s">
        <v>1357</v>
      </c>
      <c r="E103" s="6">
        <v>3</v>
      </c>
      <c r="F103" s="6" t="s">
        <v>30</v>
      </c>
      <c r="G103" s="9" t="s">
        <v>2289</v>
      </c>
      <c r="H103" s="6" t="s">
        <v>24</v>
      </c>
      <c r="I103" s="6" t="s">
        <v>24</v>
      </c>
      <c r="J103" s="6" t="s">
        <v>21</v>
      </c>
      <c r="K103" s="6" t="s">
        <v>1580</v>
      </c>
      <c r="T103" s="6" t="s">
        <v>15</v>
      </c>
      <c r="U103" s="6" t="s">
        <v>18</v>
      </c>
      <c r="V103" s="6" t="s">
        <v>2291</v>
      </c>
      <c r="W103" s="11" t="s">
        <v>2290</v>
      </c>
    </row>
    <row r="104" spans="1:23" ht="72.5" x14ac:dyDescent="0.35">
      <c r="A104" s="6">
        <v>200789</v>
      </c>
      <c r="B104" s="7">
        <v>45203</v>
      </c>
      <c r="C104" s="8">
        <v>0.58188657407407407</v>
      </c>
      <c r="D104" s="6" t="s">
        <v>26</v>
      </c>
      <c r="E104" s="6">
        <v>1</v>
      </c>
      <c r="F104" s="6" t="s">
        <v>1657</v>
      </c>
      <c r="G104" s="6" t="s">
        <v>2292</v>
      </c>
      <c r="H104" s="6" t="s">
        <v>24</v>
      </c>
      <c r="I104" s="6" t="s">
        <v>24</v>
      </c>
      <c r="J104" s="6" t="s">
        <v>21</v>
      </c>
      <c r="K104" s="9" t="s">
        <v>2293</v>
      </c>
      <c r="L104" s="6" t="s">
        <v>70</v>
      </c>
      <c r="S104" s="6" t="s">
        <v>2294</v>
      </c>
      <c r="T104" s="6" t="s">
        <v>22</v>
      </c>
      <c r="U104" s="6" t="s">
        <v>18</v>
      </c>
      <c r="V104" s="6" t="s">
        <v>2296</v>
      </c>
      <c r="W104" s="12" t="s">
        <v>2295</v>
      </c>
    </row>
    <row r="105" spans="1:23" x14ac:dyDescent="0.35">
      <c r="A105" s="6">
        <v>201694</v>
      </c>
      <c r="B105" s="7">
        <v>45203</v>
      </c>
      <c r="C105" s="8">
        <v>0.5977662037037037</v>
      </c>
      <c r="D105" s="6" t="s">
        <v>843</v>
      </c>
      <c r="E105" s="6">
        <v>1</v>
      </c>
      <c r="F105" s="6" t="s">
        <v>19</v>
      </c>
      <c r="G105" s="6" t="s">
        <v>1349</v>
      </c>
      <c r="H105" s="6" t="s">
        <v>24</v>
      </c>
      <c r="I105" s="6" t="s">
        <v>24</v>
      </c>
      <c r="J105" s="6" t="s">
        <v>21</v>
      </c>
      <c r="K105" s="6" t="s">
        <v>78</v>
      </c>
      <c r="T105" s="6" t="s">
        <v>22</v>
      </c>
      <c r="U105" s="6" t="s">
        <v>18</v>
      </c>
      <c r="V105" s="6" t="s">
        <v>1686</v>
      </c>
      <c r="W105" s="11" t="s">
        <v>887</v>
      </c>
    </row>
    <row r="106" spans="1:23" ht="130.5" x14ac:dyDescent="0.35">
      <c r="A106" s="6">
        <v>201676</v>
      </c>
      <c r="B106" s="7">
        <v>45203</v>
      </c>
      <c r="C106" s="8">
        <v>0.60444444444444445</v>
      </c>
      <c r="D106" s="6" t="s">
        <v>250</v>
      </c>
      <c r="E106" s="6">
        <v>4</v>
      </c>
      <c r="F106" s="6" t="s">
        <v>30</v>
      </c>
      <c r="G106" s="9" t="s">
        <v>2297</v>
      </c>
      <c r="H106" s="6" t="s">
        <v>24</v>
      </c>
      <c r="I106" s="6" t="s">
        <v>24</v>
      </c>
      <c r="J106" s="6" t="s">
        <v>377</v>
      </c>
      <c r="K106" s="6" t="s">
        <v>161</v>
      </c>
      <c r="M106" s="9" t="s">
        <v>2298</v>
      </c>
      <c r="Q106" s="9" t="s">
        <v>2299</v>
      </c>
      <c r="T106" s="6" t="s">
        <v>22</v>
      </c>
      <c r="U106" s="6" t="s">
        <v>18</v>
      </c>
      <c r="V106" s="6" t="s">
        <v>2301</v>
      </c>
      <c r="W106" s="11" t="s">
        <v>2300</v>
      </c>
    </row>
    <row r="107" spans="1:23" ht="101.5" x14ac:dyDescent="0.35">
      <c r="A107" s="6">
        <v>193779</v>
      </c>
      <c r="B107" s="7">
        <v>45203</v>
      </c>
      <c r="C107" s="8">
        <v>0.61634259259259261</v>
      </c>
      <c r="D107" s="6" t="s">
        <v>2302</v>
      </c>
      <c r="E107" s="6">
        <v>1</v>
      </c>
      <c r="F107" s="6" t="s">
        <v>19</v>
      </c>
      <c r="G107" s="9" t="s">
        <v>2303</v>
      </c>
      <c r="H107" s="6" t="s">
        <v>27</v>
      </c>
      <c r="I107" s="6" t="s">
        <v>24</v>
      </c>
      <c r="J107" s="6" t="s">
        <v>21</v>
      </c>
      <c r="K107" s="6" t="s">
        <v>1580</v>
      </c>
      <c r="T107" s="6" t="s">
        <v>15</v>
      </c>
      <c r="U107" s="6" t="s">
        <v>18</v>
      </c>
      <c r="V107" s="6" t="s">
        <v>2305</v>
      </c>
      <c r="W107" s="12" t="s">
        <v>2304</v>
      </c>
    </row>
    <row r="108" spans="1:23" ht="101.5" x14ac:dyDescent="0.35">
      <c r="A108" s="6">
        <v>185407</v>
      </c>
      <c r="B108" s="7">
        <v>45203</v>
      </c>
      <c r="C108" s="8">
        <v>0.617650462962963</v>
      </c>
      <c r="D108" s="6" t="s">
        <v>2302</v>
      </c>
      <c r="E108" s="6">
        <v>1</v>
      </c>
      <c r="F108" s="6" t="s">
        <v>19</v>
      </c>
      <c r="G108" s="9" t="s">
        <v>2303</v>
      </c>
      <c r="H108" s="6" t="s">
        <v>27</v>
      </c>
      <c r="I108" s="6" t="s">
        <v>24</v>
      </c>
      <c r="J108" s="6" t="s">
        <v>21</v>
      </c>
      <c r="K108" s="6" t="s">
        <v>350</v>
      </c>
      <c r="T108" s="6" t="s">
        <v>15</v>
      </c>
      <c r="U108" s="6" t="s">
        <v>18</v>
      </c>
      <c r="V108" s="6" t="s">
        <v>2307</v>
      </c>
      <c r="W108" s="12" t="s">
        <v>2306</v>
      </c>
    </row>
    <row r="109" spans="1:23" x14ac:dyDescent="0.35">
      <c r="A109" s="6">
        <v>84706</v>
      </c>
      <c r="B109" s="7">
        <v>45203</v>
      </c>
      <c r="C109" s="8">
        <v>0.62466435185185187</v>
      </c>
      <c r="D109" s="6" t="s">
        <v>1302</v>
      </c>
      <c r="E109" s="6">
        <v>4</v>
      </c>
      <c r="F109" s="6" t="s">
        <v>19</v>
      </c>
      <c r="G109" s="6" t="s">
        <v>2308</v>
      </c>
      <c r="H109" s="6" t="s">
        <v>24</v>
      </c>
      <c r="I109" s="6" t="s">
        <v>24</v>
      </c>
      <c r="J109" s="6" t="s">
        <v>21</v>
      </c>
      <c r="K109" s="6" t="s">
        <v>78</v>
      </c>
      <c r="T109" s="6" t="s">
        <v>15</v>
      </c>
      <c r="U109" s="6" t="s">
        <v>18</v>
      </c>
      <c r="V109" s="6" t="s">
        <v>1762</v>
      </c>
      <c r="W109" s="11" t="s">
        <v>887</v>
      </c>
    </row>
    <row r="110" spans="1:23" x14ac:dyDescent="0.35">
      <c r="A110" s="6">
        <v>201673</v>
      </c>
      <c r="B110" s="7">
        <v>45203</v>
      </c>
      <c r="C110" s="8">
        <v>0.62556712962962957</v>
      </c>
      <c r="D110" s="6" t="s">
        <v>812</v>
      </c>
      <c r="E110" s="6">
        <v>2</v>
      </c>
      <c r="F110" s="6" t="s">
        <v>9</v>
      </c>
      <c r="G110" s="6" t="s">
        <v>2309</v>
      </c>
      <c r="H110" s="6" t="s">
        <v>24</v>
      </c>
      <c r="I110" s="6" t="s">
        <v>24</v>
      </c>
      <c r="J110" s="6" t="s">
        <v>21</v>
      </c>
      <c r="K110" s="6" t="s">
        <v>2310</v>
      </c>
      <c r="L110" s="6" t="s">
        <v>14</v>
      </c>
      <c r="M110" s="6" t="s">
        <v>2311</v>
      </c>
      <c r="N110" s="6" t="s">
        <v>2312</v>
      </c>
      <c r="O110" s="6" t="s">
        <v>2313</v>
      </c>
      <c r="P110" s="6" t="s">
        <v>678</v>
      </c>
      <c r="Q110" s="6" t="s">
        <v>140</v>
      </c>
      <c r="R110" s="6" t="s">
        <v>678</v>
      </c>
      <c r="S110" s="6" t="s">
        <v>47</v>
      </c>
      <c r="T110" s="6" t="s">
        <v>22</v>
      </c>
      <c r="U110" s="6" t="s">
        <v>18</v>
      </c>
      <c r="V110" s="6" t="s">
        <v>2315</v>
      </c>
      <c r="W110" s="11" t="s">
        <v>2314</v>
      </c>
    </row>
    <row r="111" spans="1:23" x14ac:dyDescent="0.35">
      <c r="A111" s="6">
        <v>201714</v>
      </c>
      <c r="B111" s="7">
        <v>45203</v>
      </c>
      <c r="C111" s="8">
        <v>0.63284722222222223</v>
      </c>
      <c r="D111" s="6" t="s">
        <v>1329</v>
      </c>
      <c r="E111" s="6">
        <v>2</v>
      </c>
      <c r="F111" s="6" t="s">
        <v>19</v>
      </c>
      <c r="G111" s="6" t="s">
        <v>1349</v>
      </c>
      <c r="H111" s="6" t="s">
        <v>24</v>
      </c>
      <c r="I111" s="6" t="s">
        <v>24</v>
      </c>
      <c r="J111" s="6" t="s">
        <v>21</v>
      </c>
      <c r="K111" s="6" t="s">
        <v>78</v>
      </c>
      <c r="T111" s="6" t="s">
        <v>15</v>
      </c>
      <c r="U111" s="6" t="s">
        <v>18</v>
      </c>
      <c r="V111" s="6" t="s">
        <v>2316</v>
      </c>
      <c r="W111" s="11" t="s">
        <v>887</v>
      </c>
    </row>
    <row r="112" spans="1:23" x14ac:dyDescent="0.35">
      <c r="A112" s="6">
        <v>201713</v>
      </c>
      <c r="B112" s="7">
        <v>45203</v>
      </c>
      <c r="C112" s="8">
        <v>0.63454861111111105</v>
      </c>
      <c r="D112" s="6" t="s">
        <v>843</v>
      </c>
      <c r="E112" s="6">
        <v>1</v>
      </c>
      <c r="F112" s="6" t="s">
        <v>19</v>
      </c>
      <c r="G112" s="6" t="s">
        <v>1349</v>
      </c>
      <c r="H112" s="6" t="s">
        <v>24</v>
      </c>
      <c r="I112" s="6" t="s">
        <v>24</v>
      </c>
      <c r="J112" s="6" t="s">
        <v>21</v>
      </c>
      <c r="K112" s="6" t="s">
        <v>78</v>
      </c>
      <c r="T112" s="6" t="s">
        <v>15</v>
      </c>
      <c r="U112" s="6" t="s">
        <v>18</v>
      </c>
      <c r="V112" s="6" t="s">
        <v>1719</v>
      </c>
      <c r="W112" s="11" t="s">
        <v>887</v>
      </c>
    </row>
    <row r="113" spans="1:23" ht="72.5" x14ac:dyDescent="0.35">
      <c r="A113" s="6">
        <v>201690</v>
      </c>
      <c r="B113" s="7">
        <v>45203</v>
      </c>
      <c r="C113" s="8">
        <v>0.65467592592592594</v>
      </c>
      <c r="D113" s="6" t="s">
        <v>771</v>
      </c>
      <c r="E113" s="6">
        <v>5</v>
      </c>
      <c r="F113" s="6" t="s">
        <v>19</v>
      </c>
      <c r="G113" s="6" t="s">
        <v>2317</v>
      </c>
      <c r="H113" s="6" t="s">
        <v>27</v>
      </c>
      <c r="I113" s="6" t="s">
        <v>24</v>
      </c>
      <c r="J113" s="6" t="s">
        <v>377</v>
      </c>
      <c r="K113" s="6" t="s">
        <v>36</v>
      </c>
      <c r="M113" s="6" t="s">
        <v>667</v>
      </c>
      <c r="N113" s="9" t="s">
        <v>2318</v>
      </c>
      <c r="O113" s="6" t="e">
        <f>----SCROTAL SWELLING</f>
        <v>#NAME?</v>
      </c>
      <c r="P113" s="6" t="e">
        <f>--SHIFTING DULNESS</f>
        <v>#NAME?</v>
      </c>
      <c r="Q113" s="6" t="s">
        <v>1913</v>
      </c>
      <c r="T113" s="6" t="s">
        <v>22</v>
      </c>
      <c r="U113" s="6" t="s">
        <v>18</v>
      </c>
      <c r="V113" s="6" t="s">
        <v>2320</v>
      </c>
      <c r="W113" s="12" t="s">
        <v>2319</v>
      </c>
    </row>
    <row r="114" spans="1:23" ht="43.5" x14ac:dyDescent="0.35">
      <c r="A114" s="6">
        <v>145314</v>
      </c>
      <c r="B114" s="7">
        <v>45203</v>
      </c>
      <c r="C114" s="8">
        <v>0.69475694444444447</v>
      </c>
      <c r="D114" s="6" t="s">
        <v>2321</v>
      </c>
      <c r="E114" s="6">
        <v>3</v>
      </c>
      <c r="F114" s="6" t="s">
        <v>19</v>
      </c>
      <c r="G114" s="6" t="s">
        <v>2322</v>
      </c>
      <c r="H114" s="6" t="s">
        <v>24</v>
      </c>
      <c r="I114" s="6" t="s">
        <v>2323</v>
      </c>
      <c r="J114" s="6" t="s">
        <v>377</v>
      </c>
      <c r="K114" s="6" t="s">
        <v>2324</v>
      </c>
      <c r="T114" s="6" t="s">
        <v>22</v>
      </c>
      <c r="U114" s="6" t="s">
        <v>18</v>
      </c>
      <c r="V114" s="6" t="s">
        <v>2326</v>
      </c>
      <c r="W114" s="12" t="s">
        <v>2325</v>
      </c>
    </row>
    <row r="115" spans="1:23" x14ac:dyDescent="0.35">
      <c r="A115" s="6">
        <v>201717</v>
      </c>
      <c r="B115" s="7">
        <v>45203</v>
      </c>
      <c r="C115" s="8">
        <v>0.68193287037037031</v>
      </c>
      <c r="D115" s="6" t="s">
        <v>2327</v>
      </c>
      <c r="E115" s="6">
        <v>1</v>
      </c>
      <c r="F115" s="6" t="s">
        <v>1657</v>
      </c>
      <c r="G115" s="6" t="s">
        <v>2328</v>
      </c>
      <c r="H115" s="6" t="s">
        <v>10</v>
      </c>
      <c r="I115" s="6" t="s">
        <v>163</v>
      </c>
      <c r="J115" s="6" t="s">
        <v>232</v>
      </c>
      <c r="K115" s="6" t="s">
        <v>1836</v>
      </c>
      <c r="L115" s="6" t="s">
        <v>298</v>
      </c>
      <c r="M115" s="6" t="s">
        <v>667</v>
      </c>
      <c r="N115" s="6" t="s">
        <v>2001</v>
      </c>
      <c r="T115" s="6" t="s">
        <v>22</v>
      </c>
      <c r="U115" s="6" t="s">
        <v>18</v>
      </c>
      <c r="V115" s="6" t="s">
        <v>2330</v>
      </c>
      <c r="W115" s="11" t="s">
        <v>2329</v>
      </c>
    </row>
    <row r="116" spans="1:23" ht="101.5" x14ac:dyDescent="0.35">
      <c r="A116" s="6">
        <v>201763</v>
      </c>
      <c r="B116" s="7">
        <v>45204</v>
      </c>
      <c r="C116" s="8">
        <v>0.36853009259259256</v>
      </c>
      <c r="D116" s="6" t="s">
        <v>2331</v>
      </c>
      <c r="E116" s="6">
        <v>2</v>
      </c>
      <c r="F116" s="6" t="s">
        <v>30</v>
      </c>
      <c r="G116" s="9" t="s">
        <v>2332</v>
      </c>
      <c r="H116" s="6" t="s">
        <v>24</v>
      </c>
      <c r="I116" s="6" t="s">
        <v>24</v>
      </c>
      <c r="J116" s="6" t="s">
        <v>21</v>
      </c>
      <c r="K116" s="6" t="s">
        <v>244</v>
      </c>
      <c r="T116" s="6" t="s">
        <v>22</v>
      </c>
      <c r="U116" s="6" t="s">
        <v>18</v>
      </c>
      <c r="V116" s="6" t="s">
        <v>2333</v>
      </c>
      <c r="W116" s="11" t="s">
        <v>997</v>
      </c>
    </row>
    <row r="117" spans="1:23" ht="87" x14ac:dyDescent="0.35">
      <c r="A117" s="6">
        <v>179369</v>
      </c>
      <c r="B117" s="7">
        <v>45204</v>
      </c>
      <c r="C117" s="8">
        <v>0.38112268518518522</v>
      </c>
      <c r="D117" s="6" t="s">
        <v>2334</v>
      </c>
      <c r="E117" s="6">
        <v>1</v>
      </c>
      <c r="F117" s="6" t="s">
        <v>30</v>
      </c>
      <c r="G117" s="9" t="s">
        <v>2335</v>
      </c>
      <c r="H117" s="6" t="s">
        <v>24</v>
      </c>
      <c r="I117" s="6" t="s">
        <v>24</v>
      </c>
      <c r="J117" s="6" t="s">
        <v>21</v>
      </c>
      <c r="K117" s="6" t="s">
        <v>244</v>
      </c>
      <c r="T117" s="6" t="s">
        <v>22</v>
      </c>
      <c r="U117" s="6" t="s">
        <v>18</v>
      </c>
      <c r="V117" s="6" t="s">
        <v>2336</v>
      </c>
      <c r="W117" s="11" t="s">
        <v>997</v>
      </c>
    </row>
    <row r="118" spans="1:23" x14ac:dyDescent="0.35">
      <c r="A118" s="6">
        <v>116977</v>
      </c>
      <c r="B118" s="7">
        <v>45204</v>
      </c>
      <c r="C118" s="8">
        <v>0.42684027777777778</v>
      </c>
      <c r="D118" s="6" t="s">
        <v>1977</v>
      </c>
      <c r="E118" s="6">
        <v>1</v>
      </c>
      <c r="F118" s="6" t="s">
        <v>25</v>
      </c>
      <c r="G118" s="6" t="s">
        <v>1977</v>
      </c>
      <c r="H118" s="6" t="s">
        <v>24</v>
      </c>
      <c r="I118" s="6" t="s">
        <v>24</v>
      </c>
      <c r="J118" s="6" t="s">
        <v>21</v>
      </c>
      <c r="K118" s="6" t="s">
        <v>34</v>
      </c>
      <c r="T118" s="6" t="s">
        <v>22</v>
      </c>
      <c r="U118" s="6" t="s">
        <v>18</v>
      </c>
      <c r="V118" s="6" t="s">
        <v>887</v>
      </c>
      <c r="W118" s="11" t="s">
        <v>887</v>
      </c>
    </row>
    <row r="119" spans="1:23" x14ac:dyDescent="0.35">
      <c r="A119" s="6">
        <v>174194</v>
      </c>
      <c r="B119" s="7">
        <v>45204</v>
      </c>
      <c r="C119" s="8">
        <v>0.43425925925925929</v>
      </c>
      <c r="D119" s="6" t="s">
        <v>1632</v>
      </c>
      <c r="E119" s="6">
        <v>10</v>
      </c>
      <c r="F119" s="6" t="s">
        <v>19</v>
      </c>
      <c r="G119" s="6" t="s">
        <v>2337</v>
      </c>
      <c r="H119" s="6" t="s">
        <v>24</v>
      </c>
      <c r="I119" s="6" t="s">
        <v>24</v>
      </c>
      <c r="J119" s="6" t="s">
        <v>21</v>
      </c>
      <c r="K119" s="6" t="s">
        <v>34</v>
      </c>
      <c r="T119" s="6" t="s">
        <v>22</v>
      </c>
      <c r="U119" s="6" t="s">
        <v>18</v>
      </c>
      <c r="V119" s="6" t="s">
        <v>887</v>
      </c>
      <c r="W119" s="11" t="s">
        <v>887</v>
      </c>
    </row>
    <row r="120" spans="1:23" x14ac:dyDescent="0.35">
      <c r="A120" s="6">
        <v>201807</v>
      </c>
      <c r="B120" s="7">
        <v>45204</v>
      </c>
      <c r="C120" s="8">
        <v>0.43804398148148144</v>
      </c>
      <c r="D120" s="6" t="s">
        <v>237</v>
      </c>
      <c r="E120" s="6">
        <v>1</v>
      </c>
      <c r="F120" s="6" t="s">
        <v>25</v>
      </c>
      <c r="G120" s="6" t="s">
        <v>2338</v>
      </c>
      <c r="H120" s="6" t="s">
        <v>24</v>
      </c>
      <c r="I120" s="6" t="s">
        <v>24</v>
      </c>
      <c r="J120" s="6" t="s">
        <v>21</v>
      </c>
      <c r="K120" s="6" t="s">
        <v>34</v>
      </c>
      <c r="T120" s="6" t="s">
        <v>22</v>
      </c>
      <c r="U120" s="6" t="s">
        <v>18</v>
      </c>
      <c r="V120" s="6" t="s">
        <v>887</v>
      </c>
      <c r="W120" s="11" t="s">
        <v>887</v>
      </c>
    </row>
    <row r="121" spans="1:23" x14ac:dyDescent="0.35">
      <c r="A121" s="6">
        <v>8776</v>
      </c>
      <c r="B121" s="7">
        <v>45204</v>
      </c>
      <c r="C121" s="8">
        <v>0.44089120370370366</v>
      </c>
      <c r="D121" s="6" t="s">
        <v>2339</v>
      </c>
      <c r="E121" s="6">
        <v>1</v>
      </c>
      <c r="F121" s="6" t="s">
        <v>25</v>
      </c>
      <c r="G121" s="6" t="s">
        <v>2339</v>
      </c>
      <c r="H121" s="6" t="s">
        <v>136</v>
      </c>
      <c r="I121" s="6" t="s">
        <v>24</v>
      </c>
      <c r="J121" s="6" t="s">
        <v>21</v>
      </c>
      <c r="K121" s="6" t="s">
        <v>34</v>
      </c>
      <c r="T121" s="6" t="s">
        <v>22</v>
      </c>
      <c r="U121" s="6" t="s">
        <v>18</v>
      </c>
      <c r="V121" s="6" t="s">
        <v>887</v>
      </c>
      <c r="W121" s="11" t="s">
        <v>887</v>
      </c>
    </row>
    <row r="122" spans="1:23" x14ac:dyDescent="0.35">
      <c r="A122" s="6">
        <v>201785</v>
      </c>
      <c r="B122" s="7">
        <v>45204</v>
      </c>
      <c r="C122" s="8">
        <v>0.44305555555555554</v>
      </c>
      <c r="D122" s="6" t="s">
        <v>2340</v>
      </c>
      <c r="E122" s="6">
        <v>5</v>
      </c>
      <c r="F122" s="6" t="s">
        <v>1657</v>
      </c>
      <c r="G122" s="6" t="s">
        <v>2341</v>
      </c>
      <c r="H122" s="6" t="s">
        <v>112</v>
      </c>
      <c r="I122" s="6" t="s">
        <v>24</v>
      </c>
      <c r="J122" s="6" t="s">
        <v>21</v>
      </c>
      <c r="K122" s="6" t="s">
        <v>190</v>
      </c>
      <c r="T122" s="6" t="s">
        <v>15</v>
      </c>
      <c r="U122" s="6" t="s">
        <v>18</v>
      </c>
      <c r="V122" s="6" t="s">
        <v>2343</v>
      </c>
      <c r="W122" s="11" t="s">
        <v>2342</v>
      </c>
    </row>
    <row r="123" spans="1:23" ht="72.5" x14ac:dyDescent="0.35">
      <c r="A123" s="6">
        <v>172632</v>
      </c>
      <c r="B123" s="7">
        <v>45204</v>
      </c>
      <c r="C123" s="8">
        <v>0.44655092592592593</v>
      </c>
      <c r="D123" s="6" t="s">
        <v>2344</v>
      </c>
      <c r="E123" s="6">
        <v>1</v>
      </c>
      <c r="F123" s="6" t="s">
        <v>30</v>
      </c>
      <c r="G123" s="9" t="s">
        <v>2345</v>
      </c>
      <c r="H123" s="6" t="s">
        <v>24</v>
      </c>
      <c r="I123" s="6" t="s">
        <v>24</v>
      </c>
      <c r="J123" s="6" t="s">
        <v>21</v>
      </c>
      <c r="K123" s="6" t="s">
        <v>1962</v>
      </c>
      <c r="T123" s="6" t="s">
        <v>22</v>
      </c>
      <c r="U123" s="6" t="s">
        <v>18</v>
      </c>
      <c r="V123" s="6" t="s">
        <v>2346</v>
      </c>
      <c r="W123" s="11" t="s">
        <v>1788</v>
      </c>
    </row>
    <row r="124" spans="1:23" x14ac:dyDescent="0.35">
      <c r="A124" s="6">
        <v>201815</v>
      </c>
      <c r="B124" s="7">
        <v>45204</v>
      </c>
      <c r="C124" s="8">
        <v>0.4491087962962963</v>
      </c>
      <c r="D124" s="6" t="s">
        <v>826</v>
      </c>
      <c r="E124" s="6">
        <v>1</v>
      </c>
      <c r="F124" s="6" t="s">
        <v>25</v>
      </c>
      <c r="G124" s="6" t="s">
        <v>826</v>
      </c>
      <c r="H124" s="6" t="s">
        <v>24</v>
      </c>
      <c r="I124" s="6" t="s">
        <v>24</v>
      </c>
      <c r="J124" s="6" t="s">
        <v>21</v>
      </c>
      <c r="K124" s="6" t="s">
        <v>34</v>
      </c>
      <c r="T124" s="6" t="s">
        <v>22</v>
      </c>
      <c r="U124" s="6" t="s">
        <v>18</v>
      </c>
      <c r="V124" s="6" t="s">
        <v>887</v>
      </c>
      <c r="W124" s="11" t="s">
        <v>887</v>
      </c>
    </row>
    <row r="125" spans="1:23" ht="203" x14ac:dyDescent="0.35">
      <c r="A125" s="6">
        <v>201809</v>
      </c>
      <c r="B125" s="7">
        <v>45204</v>
      </c>
      <c r="C125" s="8">
        <v>0.45333333333333337</v>
      </c>
      <c r="D125" s="6" t="s">
        <v>1900</v>
      </c>
      <c r="E125" s="6">
        <v>1</v>
      </c>
      <c r="F125" s="6" t="s">
        <v>30</v>
      </c>
      <c r="G125" s="9" t="s">
        <v>2347</v>
      </c>
      <c r="H125" s="6" t="s">
        <v>24</v>
      </c>
      <c r="I125" s="6" t="s">
        <v>24</v>
      </c>
      <c r="J125" s="6" t="s">
        <v>21</v>
      </c>
      <c r="K125" s="6" t="s">
        <v>245</v>
      </c>
      <c r="T125" s="6" t="s">
        <v>22</v>
      </c>
      <c r="U125" s="6" t="s">
        <v>18</v>
      </c>
      <c r="V125" s="6" t="s">
        <v>2348</v>
      </c>
      <c r="W125" s="11" t="s">
        <v>997</v>
      </c>
    </row>
    <row r="126" spans="1:23" x14ac:dyDescent="0.35">
      <c r="A126" s="6">
        <v>201802</v>
      </c>
      <c r="B126" s="7">
        <v>45204</v>
      </c>
      <c r="C126" s="8">
        <v>0.4695023148148148</v>
      </c>
      <c r="D126" s="6" t="s">
        <v>465</v>
      </c>
      <c r="E126" s="6">
        <v>1</v>
      </c>
      <c r="F126" s="6" t="s">
        <v>25</v>
      </c>
      <c r="G126" s="6" t="s">
        <v>2349</v>
      </c>
      <c r="H126" s="6" t="s">
        <v>27</v>
      </c>
      <c r="I126" s="6" t="s">
        <v>24</v>
      </c>
      <c r="J126" s="6" t="s">
        <v>21</v>
      </c>
      <c r="K126" s="6" t="s">
        <v>149</v>
      </c>
      <c r="T126" s="6" t="s">
        <v>22</v>
      </c>
      <c r="U126" s="6" t="s">
        <v>18</v>
      </c>
      <c r="V126" s="6" t="s">
        <v>2350</v>
      </c>
      <c r="W126" s="11" t="s">
        <v>1111</v>
      </c>
    </row>
    <row r="127" spans="1:23" x14ac:dyDescent="0.35">
      <c r="A127" s="6">
        <v>200915</v>
      </c>
      <c r="B127" s="7">
        <v>45204</v>
      </c>
      <c r="C127" s="8">
        <v>0.49821759259259263</v>
      </c>
      <c r="D127" s="6" t="s">
        <v>2013</v>
      </c>
      <c r="E127" s="6">
        <v>1</v>
      </c>
      <c r="F127" s="6" t="s">
        <v>25</v>
      </c>
      <c r="G127" s="6" t="s">
        <v>2351</v>
      </c>
      <c r="H127" s="6" t="s">
        <v>24</v>
      </c>
      <c r="I127" s="6" t="s">
        <v>24</v>
      </c>
      <c r="J127" s="6" t="s">
        <v>21</v>
      </c>
      <c r="K127" s="6" t="s">
        <v>78</v>
      </c>
      <c r="T127" s="6" t="s">
        <v>22</v>
      </c>
      <c r="U127" s="6" t="s">
        <v>18</v>
      </c>
      <c r="V127" s="6" t="s">
        <v>2352</v>
      </c>
      <c r="W127" s="11" t="s">
        <v>997</v>
      </c>
    </row>
    <row r="128" spans="1:23" x14ac:dyDescent="0.35">
      <c r="A128" s="6">
        <v>201826</v>
      </c>
      <c r="B128" s="7">
        <v>45204</v>
      </c>
      <c r="C128" s="8">
        <v>0.50216435185185182</v>
      </c>
      <c r="D128" s="6" t="s">
        <v>2353</v>
      </c>
      <c r="E128" s="6">
        <v>2</v>
      </c>
      <c r="F128" s="6" t="s">
        <v>30</v>
      </c>
      <c r="G128" s="6" t="s">
        <v>2354</v>
      </c>
      <c r="H128" s="6" t="s">
        <v>10</v>
      </c>
      <c r="I128" s="6" t="s">
        <v>24</v>
      </c>
      <c r="J128" s="6" t="s">
        <v>21</v>
      </c>
      <c r="K128" s="6" t="s">
        <v>34</v>
      </c>
      <c r="T128" s="6" t="s">
        <v>22</v>
      </c>
      <c r="U128" s="6" t="s">
        <v>18</v>
      </c>
      <c r="V128" s="6" t="s">
        <v>887</v>
      </c>
      <c r="W128" s="11" t="s">
        <v>2355</v>
      </c>
    </row>
    <row r="129" spans="1:23" x14ac:dyDescent="0.35">
      <c r="A129" s="6">
        <v>201819</v>
      </c>
      <c r="B129" s="7">
        <v>45204</v>
      </c>
      <c r="C129" s="8">
        <v>0.51347222222222222</v>
      </c>
      <c r="D129" s="6" t="s">
        <v>465</v>
      </c>
      <c r="E129" s="6">
        <v>1</v>
      </c>
      <c r="F129" s="6" t="s">
        <v>25</v>
      </c>
      <c r="G129" s="6" t="s">
        <v>2356</v>
      </c>
      <c r="H129" s="6" t="s">
        <v>27</v>
      </c>
      <c r="I129" s="6" t="s">
        <v>24</v>
      </c>
      <c r="J129" s="6" t="s">
        <v>21</v>
      </c>
      <c r="K129" s="6" t="s">
        <v>149</v>
      </c>
      <c r="T129" s="6" t="s">
        <v>22</v>
      </c>
      <c r="U129" s="6" t="s">
        <v>18</v>
      </c>
      <c r="V129" s="6" t="s">
        <v>2358</v>
      </c>
      <c r="W129" s="11" t="s">
        <v>2357</v>
      </c>
    </row>
    <row r="130" spans="1:23" x14ac:dyDescent="0.35">
      <c r="A130" s="6">
        <v>201860</v>
      </c>
      <c r="B130" s="7">
        <v>45204</v>
      </c>
      <c r="C130" s="8">
        <v>0.56017361111111108</v>
      </c>
      <c r="D130" s="6" t="s">
        <v>2359</v>
      </c>
      <c r="E130" s="6">
        <v>2</v>
      </c>
      <c r="F130" s="6" t="s">
        <v>25</v>
      </c>
      <c r="G130" s="6" t="s">
        <v>2360</v>
      </c>
      <c r="H130" s="6" t="s">
        <v>24</v>
      </c>
      <c r="I130" s="6" t="s">
        <v>24</v>
      </c>
      <c r="J130" s="6" t="s">
        <v>377</v>
      </c>
      <c r="K130" s="6" t="s">
        <v>495</v>
      </c>
      <c r="T130" s="6" t="s">
        <v>22</v>
      </c>
      <c r="U130" s="6" t="s">
        <v>18</v>
      </c>
      <c r="V130" s="6" t="s">
        <v>2362</v>
      </c>
      <c r="W130" s="11" t="s">
        <v>2361</v>
      </c>
    </row>
    <row r="131" spans="1:23" x14ac:dyDescent="0.35">
      <c r="A131" s="6">
        <v>201823</v>
      </c>
      <c r="B131" s="7">
        <v>45204</v>
      </c>
      <c r="C131" s="8">
        <v>0.57208333333333339</v>
      </c>
      <c r="D131" s="6" t="s">
        <v>2363</v>
      </c>
      <c r="E131" s="6">
        <v>4</v>
      </c>
      <c r="F131" s="6" t="s">
        <v>19</v>
      </c>
      <c r="G131" s="6" t="s">
        <v>2364</v>
      </c>
      <c r="H131" s="6" t="s">
        <v>24</v>
      </c>
      <c r="I131" s="6" t="s">
        <v>24</v>
      </c>
      <c r="J131" s="6" t="s">
        <v>21</v>
      </c>
      <c r="K131" s="6" t="s">
        <v>495</v>
      </c>
      <c r="M131" s="6" t="s">
        <v>2365</v>
      </c>
      <c r="P131" s="6" t="s">
        <v>2366</v>
      </c>
      <c r="T131" s="6" t="s">
        <v>22</v>
      </c>
      <c r="U131" s="6" t="s">
        <v>18</v>
      </c>
      <c r="V131" s="6" t="s">
        <v>2368</v>
      </c>
      <c r="W131" s="11" t="s">
        <v>2367</v>
      </c>
    </row>
    <row r="132" spans="1:23" ht="217.5" x14ac:dyDescent="0.35">
      <c r="A132" s="6">
        <v>201858</v>
      </c>
      <c r="B132" s="7">
        <v>45204</v>
      </c>
      <c r="C132" s="8">
        <v>0.58582175925925928</v>
      </c>
      <c r="D132" s="6" t="s">
        <v>1317</v>
      </c>
      <c r="E132" s="6">
        <v>4</v>
      </c>
      <c r="F132" s="6" t="s">
        <v>1657</v>
      </c>
      <c r="G132" s="9" t="s">
        <v>2369</v>
      </c>
      <c r="H132" s="6" t="s">
        <v>24</v>
      </c>
      <c r="I132" s="6" t="s">
        <v>24</v>
      </c>
      <c r="J132" s="6" t="s">
        <v>21</v>
      </c>
      <c r="K132" s="6" t="s">
        <v>244</v>
      </c>
      <c r="S132" s="9" t="s">
        <v>2370</v>
      </c>
      <c r="T132" s="6" t="s">
        <v>22</v>
      </c>
      <c r="U132" s="6" t="s">
        <v>18</v>
      </c>
      <c r="V132" s="6" t="s">
        <v>2372</v>
      </c>
      <c r="W132" s="12" t="s">
        <v>2371</v>
      </c>
    </row>
    <row r="133" spans="1:23" x14ac:dyDescent="0.35">
      <c r="A133" s="6">
        <v>201863</v>
      </c>
      <c r="B133" s="7">
        <v>45204</v>
      </c>
      <c r="C133" s="8">
        <v>0.59182870370370366</v>
      </c>
      <c r="D133" s="6" t="s">
        <v>826</v>
      </c>
      <c r="E133" s="6">
        <v>1</v>
      </c>
      <c r="F133" s="6" t="s">
        <v>25</v>
      </c>
      <c r="G133" s="6" t="s">
        <v>826</v>
      </c>
      <c r="H133" s="6" t="s">
        <v>24</v>
      </c>
      <c r="I133" s="6" t="s">
        <v>24</v>
      </c>
      <c r="J133" s="6" t="s">
        <v>21</v>
      </c>
      <c r="K133" s="6" t="s">
        <v>34</v>
      </c>
      <c r="T133" s="6" t="s">
        <v>22</v>
      </c>
      <c r="U133" s="6" t="s">
        <v>18</v>
      </c>
      <c r="V133" s="6" t="s">
        <v>887</v>
      </c>
      <c r="W133" s="11" t="s">
        <v>887</v>
      </c>
    </row>
    <row r="134" spans="1:23" x14ac:dyDescent="0.35">
      <c r="A134" s="6">
        <v>201866</v>
      </c>
      <c r="B134" s="7">
        <v>45204</v>
      </c>
      <c r="C134" s="8">
        <v>0.59542824074074074</v>
      </c>
      <c r="D134" s="6" t="s">
        <v>826</v>
      </c>
      <c r="E134" s="6">
        <v>1</v>
      </c>
      <c r="F134" s="6" t="s">
        <v>25</v>
      </c>
      <c r="G134" s="6" t="s">
        <v>826</v>
      </c>
      <c r="H134" s="6" t="s">
        <v>24</v>
      </c>
      <c r="I134" s="6" t="s">
        <v>24</v>
      </c>
      <c r="J134" s="6" t="s">
        <v>21</v>
      </c>
      <c r="K134" s="6" t="s">
        <v>34</v>
      </c>
      <c r="T134" s="6" t="s">
        <v>22</v>
      </c>
      <c r="U134" s="6" t="s">
        <v>18</v>
      </c>
      <c r="V134" s="6" t="s">
        <v>887</v>
      </c>
      <c r="W134" s="11" t="s">
        <v>887</v>
      </c>
    </row>
    <row r="135" spans="1:23" x14ac:dyDescent="0.35">
      <c r="A135" s="6">
        <v>198147</v>
      </c>
      <c r="B135" s="7">
        <v>45204</v>
      </c>
      <c r="C135" s="8">
        <v>0.59771990740740744</v>
      </c>
      <c r="D135" s="6" t="s">
        <v>2373</v>
      </c>
      <c r="E135" s="6" t="s">
        <v>728</v>
      </c>
      <c r="F135" s="6" t="s">
        <v>30</v>
      </c>
      <c r="G135" s="6" t="s">
        <v>2374</v>
      </c>
      <c r="H135" s="6" t="s">
        <v>24</v>
      </c>
      <c r="I135" s="6" t="s">
        <v>24</v>
      </c>
      <c r="J135" s="6" t="s">
        <v>21</v>
      </c>
      <c r="K135" s="6" t="s">
        <v>2375</v>
      </c>
      <c r="L135" s="6" t="s">
        <v>70</v>
      </c>
      <c r="Q135" s="6" t="s">
        <v>2376</v>
      </c>
      <c r="R135" s="6" t="s">
        <v>2377</v>
      </c>
      <c r="S135" s="6" t="s">
        <v>1835</v>
      </c>
      <c r="T135" s="6" t="s">
        <v>22</v>
      </c>
      <c r="U135" s="6" t="s">
        <v>18</v>
      </c>
      <c r="V135" s="6" t="s">
        <v>2379</v>
      </c>
      <c r="W135" s="11" t="s">
        <v>2378</v>
      </c>
    </row>
    <row r="136" spans="1:23" x14ac:dyDescent="0.35">
      <c r="A136" s="6">
        <v>198424</v>
      </c>
      <c r="B136" s="7">
        <v>45204</v>
      </c>
      <c r="C136" s="8">
        <v>0.62829861111111118</v>
      </c>
      <c r="D136" s="6" t="s">
        <v>91</v>
      </c>
      <c r="E136" s="6">
        <v>8</v>
      </c>
      <c r="F136" s="6" t="s">
        <v>30</v>
      </c>
      <c r="G136" s="6" t="s">
        <v>2380</v>
      </c>
      <c r="H136" s="6" t="s">
        <v>24</v>
      </c>
      <c r="I136" s="6" t="s">
        <v>24</v>
      </c>
      <c r="J136" s="6" t="s">
        <v>232</v>
      </c>
      <c r="K136" s="6" t="s">
        <v>1774</v>
      </c>
      <c r="L136" s="6" t="s">
        <v>678</v>
      </c>
      <c r="M136" s="6" t="s">
        <v>2381</v>
      </c>
      <c r="N136" s="6" t="s">
        <v>1809</v>
      </c>
      <c r="O136" s="6" t="s">
        <v>678</v>
      </c>
      <c r="P136" s="6" t="s">
        <v>678</v>
      </c>
      <c r="Q136" s="6" t="s">
        <v>678</v>
      </c>
      <c r="R136" s="6" t="s">
        <v>678</v>
      </c>
      <c r="S136" s="6" t="s">
        <v>47</v>
      </c>
      <c r="T136" s="6" t="s">
        <v>15</v>
      </c>
      <c r="U136" s="6" t="s">
        <v>18</v>
      </c>
      <c r="V136" s="6" t="s">
        <v>2383</v>
      </c>
      <c r="W136" s="11" t="s">
        <v>2382</v>
      </c>
    </row>
    <row r="137" spans="1:23" x14ac:dyDescent="0.35">
      <c r="A137" s="6">
        <v>201875</v>
      </c>
      <c r="B137" s="7">
        <v>45204</v>
      </c>
      <c r="C137" s="8">
        <v>0.63765046296296302</v>
      </c>
      <c r="D137" s="6" t="s">
        <v>2384</v>
      </c>
      <c r="E137" s="6">
        <v>1</v>
      </c>
      <c r="F137" s="6" t="s">
        <v>9</v>
      </c>
      <c r="G137" s="6" t="s">
        <v>2385</v>
      </c>
      <c r="H137" s="6" t="s">
        <v>24</v>
      </c>
      <c r="I137" s="6" t="s">
        <v>24</v>
      </c>
      <c r="J137" s="6" t="s">
        <v>21</v>
      </c>
      <c r="K137" s="6" t="s">
        <v>495</v>
      </c>
      <c r="T137" s="6" t="s">
        <v>22</v>
      </c>
      <c r="U137" s="6" t="s">
        <v>18</v>
      </c>
      <c r="V137" s="6" t="s">
        <v>2387</v>
      </c>
      <c r="W137" s="11" t="s">
        <v>2386</v>
      </c>
    </row>
    <row r="138" spans="1:23" ht="72.5" x14ac:dyDescent="0.35">
      <c r="A138" s="6">
        <v>137557</v>
      </c>
      <c r="B138" s="7">
        <v>45204</v>
      </c>
      <c r="C138" s="8">
        <v>0.64832175925925928</v>
      </c>
      <c r="D138" s="6" t="s">
        <v>2006</v>
      </c>
      <c r="E138" s="6">
        <v>2</v>
      </c>
      <c r="F138" s="6" t="s">
        <v>9</v>
      </c>
      <c r="G138" s="9" t="s">
        <v>2388</v>
      </c>
      <c r="H138" s="6" t="s">
        <v>24</v>
      </c>
      <c r="I138" s="6" t="s">
        <v>24</v>
      </c>
      <c r="J138" s="6" t="s">
        <v>232</v>
      </c>
      <c r="K138" s="6" t="s">
        <v>1836</v>
      </c>
      <c r="M138" s="6" t="s">
        <v>2389</v>
      </c>
      <c r="T138" s="6" t="s">
        <v>22</v>
      </c>
      <c r="U138" s="6" t="s">
        <v>18</v>
      </c>
      <c r="V138" s="6" t="s">
        <v>2391</v>
      </c>
      <c r="W138" s="11" t="s">
        <v>2390</v>
      </c>
    </row>
    <row r="139" spans="1:23" x14ac:dyDescent="0.35">
      <c r="A139" s="6">
        <v>201865</v>
      </c>
      <c r="B139" s="7">
        <v>45204</v>
      </c>
      <c r="C139" s="8">
        <v>0.65517361111111116</v>
      </c>
      <c r="D139" s="6" t="s">
        <v>82</v>
      </c>
      <c r="E139" s="6">
        <v>1</v>
      </c>
      <c r="F139" s="6" t="s">
        <v>30</v>
      </c>
      <c r="G139" s="6" t="s">
        <v>2392</v>
      </c>
      <c r="H139" s="6" t="s">
        <v>24</v>
      </c>
      <c r="I139" s="6" t="s">
        <v>41</v>
      </c>
      <c r="J139" s="6" t="s">
        <v>1337</v>
      </c>
      <c r="K139" s="6" t="s">
        <v>532</v>
      </c>
      <c r="L139" s="6" t="s">
        <v>2393</v>
      </c>
      <c r="M139" s="6" t="s">
        <v>2394</v>
      </c>
      <c r="N139" s="6" t="s">
        <v>2395</v>
      </c>
      <c r="O139" s="6" t="s">
        <v>2396</v>
      </c>
      <c r="P139" s="6" t="s">
        <v>917</v>
      </c>
      <c r="Q139" s="6" t="s">
        <v>1794</v>
      </c>
      <c r="R139" s="6" t="s">
        <v>662</v>
      </c>
      <c r="S139" s="6" t="s">
        <v>1830</v>
      </c>
      <c r="T139" s="6" t="s">
        <v>15</v>
      </c>
      <c r="U139" s="6" t="s">
        <v>18</v>
      </c>
      <c r="V139" s="6" t="s">
        <v>2397</v>
      </c>
      <c r="W139" s="11" t="s">
        <v>1008</v>
      </c>
    </row>
    <row r="140" spans="1:23" x14ac:dyDescent="0.35">
      <c r="A140" s="6">
        <v>108637</v>
      </c>
      <c r="B140" s="7">
        <v>45205</v>
      </c>
      <c r="C140" s="8">
        <v>0.36434027777777778</v>
      </c>
      <c r="D140" s="6" t="s">
        <v>81</v>
      </c>
      <c r="E140" s="6">
        <v>1</v>
      </c>
      <c r="F140" s="6" t="s">
        <v>25</v>
      </c>
      <c r="G140" s="6" t="s">
        <v>2398</v>
      </c>
      <c r="H140" s="6" t="s">
        <v>24</v>
      </c>
      <c r="I140" s="6" t="s">
        <v>24</v>
      </c>
      <c r="J140" s="6" t="s">
        <v>21</v>
      </c>
      <c r="K140" s="6" t="s">
        <v>34</v>
      </c>
      <c r="T140" s="6" t="s">
        <v>22</v>
      </c>
      <c r="U140" s="6" t="s">
        <v>18</v>
      </c>
      <c r="V140" s="6" t="s">
        <v>887</v>
      </c>
      <c r="W140" s="11" t="s">
        <v>887</v>
      </c>
    </row>
    <row r="141" spans="1:23" ht="58" x14ac:dyDescent="0.35">
      <c r="A141" s="6">
        <v>195737</v>
      </c>
      <c r="B141" s="7">
        <v>45205</v>
      </c>
      <c r="C141" s="8">
        <v>0.37546296296296294</v>
      </c>
      <c r="D141" s="6" t="s">
        <v>53</v>
      </c>
      <c r="E141" s="6">
        <v>1</v>
      </c>
      <c r="F141" s="6" t="s">
        <v>19</v>
      </c>
      <c r="G141" s="6" t="s">
        <v>2399</v>
      </c>
      <c r="H141" s="6" t="s">
        <v>10</v>
      </c>
      <c r="I141" s="6" t="s">
        <v>24</v>
      </c>
      <c r="J141" s="6" t="s">
        <v>232</v>
      </c>
      <c r="K141" s="9" t="s">
        <v>2400</v>
      </c>
      <c r="L141" s="6" t="s">
        <v>55</v>
      </c>
      <c r="M141" s="6" t="s">
        <v>63</v>
      </c>
      <c r="N141" s="6" t="s">
        <v>2401</v>
      </c>
      <c r="O141" s="9" t="s">
        <v>2402</v>
      </c>
      <c r="P141" s="9" t="s">
        <v>2403</v>
      </c>
      <c r="Q141" s="6" t="s">
        <v>140</v>
      </c>
      <c r="R141" s="6" t="s">
        <v>72</v>
      </c>
      <c r="S141" s="6" t="s">
        <v>146</v>
      </c>
      <c r="T141" s="6" t="s">
        <v>22</v>
      </c>
      <c r="U141" s="6" t="s">
        <v>18</v>
      </c>
      <c r="V141" s="6" t="s">
        <v>2405</v>
      </c>
      <c r="W141" s="11" t="s">
        <v>2404</v>
      </c>
    </row>
    <row r="142" spans="1:23" x14ac:dyDescent="0.35">
      <c r="A142" s="6">
        <v>56363</v>
      </c>
      <c r="B142" s="7">
        <v>45205</v>
      </c>
      <c r="C142" s="8">
        <v>0.3767476851851852</v>
      </c>
      <c r="D142" s="6" t="s">
        <v>2406</v>
      </c>
      <c r="E142" s="6">
        <v>3</v>
      </c>
      <c r="F142" s="6" t="s">
        <v>19</v>
      </c>
      <c r="G142" s="6" t="s">
        <v>2407</v>
      </c>
      <c r="H142" s="6" t="s">
        <v>24</v>
      </c>
      <c r="I142" s="6" t="s">
        <v>24</v>
      </c>
      <c r="J142" s="6" t="s">
        <v>21</v>
      </c>
      <c r="K142" s="6" t="s">
        <v>523</v>
      </c>
      <c r="T142" s="6" t="s">
        <v>22</v>
      </c>
      <c r="U142" s="6" t="s">
        <v>18</v>
      </c>
      <c r="V142" s="6" t="s">
        <v>2409</v>
      </c>
      <c r="W142" s="11" t="s">
        <v>2408</v>
      </c>
    </row>
    <row r="143" spans="1:23" ht="87" x14ac:dyDescent="0.35">
      <c r="A143" s="6">
        <v>38035</v>
      </c>
      <c r="B143" s="7">
        <v>45205</v>
      </c>
      <c r="C143" s="8">
        <v>0.39223379629629629</v>
      </c>
      <c r="D143" s="6" t="s">
        <v>147</v>
      </c>
      <c r="E143" s="6">
        <v>4</v>
      </c>
      <c r="F143" s="6" t="s">
        <v>1657</v>
      </c>
      <c r="G143" s="9" t="s">
        <v>2410</v>
      </c>
      <c r="H143" s="6" t="s">
        <v>24</v>
      </c>
      <c r="I143" s="6" t="s">
        <v>24</v>
      </c>
      <c r="J143" s="6" t="s">
        <v>21</v>
      </c>
      <c r="K143" s="9" t="s">
        <v>2411</v>
      </c>
      <c r="L143" s="6" t="s">
        <v>74</v>
      </c>
      <c r="M143" s="6" t="s">
        <v>1523</v>
      </c>
      <c r="N143" s="6" t="s">
        <v>2412</v>
      </c>
      <c r="O143" s="9" t="s">
        <v>2413</v>
      </c>
      <c r="P143" s="6" t="s">
        <v>59</v>
      </c>
      <c r="Q143" s="6" t="s">
        <v>258</v>
      </c>
      <c r="R143" s="6" t="s">
        <v>662</v>
      </c>
      <c r="S143" s="6" t="s">
        <v>47</v>
      </c>
      <c r="T143" s="6" t="s">
        <v>22</v>
      </c>
      <c r="U143" s="6" t="s">
        <v>18</v>
      </c>
      <c r="V143" s="6" t="s">
        <v>2414</v>
      </c>
      <c r="W143" s="11" t="s">
        <v>1807</v>
      </c>
    </row>
    <row r="144" spans="1:23" ht="87" x14ac:dyDescent="0.35">
      <c r="A144" s="6">
        <v>14957</v>
      </c>
      <c r="B144" s="7">
        <v>45205</v>
      </c>
      <c r="C144" s="8">
        <v>0.41334490740740742</v>
      </c>
      <c r="D144" s="6" t="s">
        <v>144</v>
      </c>
      <c r="E144" s="6">
        <v>30</v>
      </c>
      <c r="F144" s="6" t="s">
        <v>25</v>
      </c>
      <c r="G144" s="6" t="s">
        <v>2415</v>
      </c>
      <c r="H144" s="6" t="s">
        <v>24</v>
      </c>
      <c r="I144" s="6" t="s">
        <v>24</v>
      </c>
      <c r="J144" s="6" t="s">
        <v>232</v>
      </c>
      <c r="K144" s="6" t="s">
        <v>315</v>
      </c>
      <c r="L144" s="6" t="s">
        <v>74</v>
      </c>
      <c r="M144" s="6" t="s">
        <v>1523</v>
      </c>
      <c r="N144" s="9" t="s">
        <v>2416</v>
      </c>
      <c r="O144" s="9" t="s">
        <v>2413</v>
      </c>
      <c r="P144" s="6" t="s">
        <v>59</v>
      </c>
      <c r="Q144" s="6" t="s">
        <v>2417</v>
      </c>
      <c r="R144" s="6" t="s">
        <v>662</v>
      </c>
      <c r="S144" s="6" t="s">
        <v>47</v>
      </c>
      <c r="T144" s="6" t="s">
        <v>22</v>
      </c>
      <c r="U144" s="6" t="s">
        <v>18</v>
      </c>
      <c r="V144" s="6" t="s">
        <v>2419</v>
      </c>
      <c r="W144" s="11" t="s">
        <v>2418</v>
      </c>
    </row>
    <row r="145" spans="1:23" x14ac:dyDescent="0.35">
      <c r="A145" s="6">
        <v>120741</v>
      </c>
      <c r="B145" s="7">
        <v>45205</v>
      </c>
      <c r="C145" s="8">
        <v>0.41912037037037037</v>
      </c>
      <c r="D145" s="6" t="s">
        <v>422</v>
      </c>
      <c r="E145" s="6">
        <v>1</v>
      </c>
      <c r="F145" s="6" t="s">
        <v>9</v>
      </c>
      <c r="G145" s="6" t="s">
        <v>2420</v>
      </c>
      <c r="H145" s="6" t="s">
        <v>24</v>
      </c>
      <c r="I145" s="6" t="s">
        <v>11</v>
      </c>
      <c r="J145" s="6" t="s">
        <v>21</v>
      </c>
      <c r="K145" s="6" t="s">
        <v>1774</v>
      </c>
      <c r="L145" s="6" t="s">
        <v>678</v>
      </c>
      <c r="M145" s="6" t="s">
        <v>314</v>
      </c>
      <c r="N145" s="6" t="s">
        <v>119</v>
      </c>
      <c r="O145" s="6" t="s">
        <v>2421</v>
      </c>
      <c r="P145" s="6" t="s">
        <v>678</v>
      </c>
      <c r="Q145" s="6" t="s">
        <v>678</v>
      </c>
      <c r="R145" s="6" t="s">
        <v>678</v>
      </c>
      <c r="S145" s="6" t="s">
        <v>47</v>
      </c>
      <c r="T145" s="6" t="s">
        <v>22</v>
      </c>
      <c r="U145" s="6" t="s">
        <v>18</v>
      </c>
      <c r="V145" s="6" t="s">
        <v>2423</v>
      </c>
      <c r="W145" s="11" t="s">
        <v>2422</v>
      </c>
    </row>
    <row r="146" spans="1:23" x14ac:dyDescent="0.35">
      <c r="A146" s="6">
        <v>201954</v>
      </c>
      <c r="B146" s="7">
        <v>45205</v>
      </c>
      <c r="C146" s="8">
        <v>0.42228009259259264</v>
      </c>
      <c r="D146" s="6" t="s">
        <v>2424</v>
      </c>
      <c r="E146" s="6">
        <v>5</v>
      </c>
      <c r="F146" s="6" t="s">
        <v>1657</v>
      </c>
      <c r="G146" s="6" t="s">
        <v>2425</v>
      </c>
      <c r="H146" s="6" t="s">
        <v>24</v>
      </c>
      <c r="I146" s="6" t="s">
        <v>24</v>
      </c>
      <c r="J146" s="6" t="s">
        <v>21</v>
      </c>
      <c r="K146" s="6" t="s">
        <v>825</v>
      </c>
      <c r="T146" s="6" t="s">
        <v>22</v>
      </c>
      <c r="U146" s="6" t="s">
        <v>18</v>
      </c>
      <c r="V146" s="6" t="s">
        <v>2427</v>
      </c>
      <c r="W146" s="11" t="s">
        <v>2426</v>
      </c>
    </row>
    <row r="147" spans="1:23" x14ac:dyDescent="0.35">
      <c r="A147" s="6">
        <v>34624</v>
      </c>
      <c r="B147" s="7">
        <v>45205</v>
      </c>
      <c r="C147" s="8">
        <v>0.44140046296296293</v>
      </c>
      <c r="D147" s="6" t="s">
        <v>826</v>
      </c>
      <c r="E147" s="6">
        <v>1</v>
      </c>
      <c r="F147" s="6" t="s">
        <v>25</v>
      </c>
      <c r="G147" s="6" t="s">
        <v>826</v>
      </c>
      <c r="H147" s="6" t="s">
        <v>24</v>
      </c>
      <c r="I147" s="6" t="s">
        <v>24</v>
      </c>
      <c r="J147" s="6" t="s">
        <v>21</v>
      </c>
      <c r="K147" s="6" t="s">
        <v>34</v>
      </c>
      <c r="T147" s="6" t="s">
        <v>22</v>
      </c>
      <c r="U147" s="6" t="s">
        <v>18</v>
      </c>
      <c r="V147" s="6" t="s">
        <v>887</v>
      </c>
      <c r="W147" s="11" t="s">
        <v>887</v>
      </c>
    </row>
    <row r="148" spans="1:23" ht="232" x14ac:dyDescent="0.35">
      <c r="A148" s="6">
        <v>201696</v>
      </c>
      <c r="B148" s="7">
        <v>45205</v>
      </c>
      <c r="C148" s="8">
        <v>0.46940972222222221</v>
      </c>
      <c r="D148" s="6" t="s">
        <v>2428</v>
      </c>
      <c r="E148" s="6">
        <v>2</v>
      </c>
      <c r="F148" s="6" t="s">
        <v>19</v>
      </c>
      <c r="G148" s="9" t="s">
        <v>2429</v>
      </c>
      <c r="H148" s="6" t="s">
        <v>24</v>
      </c>
      <c r="I148" s="6" t="s">
        <v>24</v>
      </c>
      <c r="J148" s="6" t="s">
        <v>377</v>
      </c>
      <c r="K148" s="9" t="s">
        <v>2430</v>
      </c>
      <c r="L148" s="6" t="s">
        <v>14</v>
      </c>
      <c r="M148" s="6" t="s">
        <v>2431</v>
      </c>
      <c r="N148" s="6" t="s">
        <v>2432</v>
      </c>
      <c r="O148" s="6" t="s">
        <v>2433</v>
      </c>
      <c r="P148" s="6" t="s">
        <v>2434</v>
      </c>
      <c r="Q148" s="6" t="s">
        <v>672</v>
      </c>
      <c r="R148" s="6" t="s">
        <v>61</v>
      </c>
      <c r="S148" s="9" t="s">
        <v>2435</v>
      </c>
      <c r="T148" s="6" t="s">
        <v>22</v>
      </c>
      <c r="U148" s="6" t="s">
        <v>18</v>
      </c>
      <c r="V148" s="6" t="s">
        <v>2437</v>
      </c>
      <c r="W148" s="12" t="s">
        <v>2436</v>
      </c>
    </row>
    <row r="149" spans="1:23" x14ac:dyDescent="0.35">
      <c r="A149" s="6">
        <v>201938</v>
      </c>
      <c r="B149" s="7">
        <v>45205</v>
      </c>
      <c r="C149" s="8">
        <v>0.47274305555555557</v>
      </c>
      <c r="D149" s="6" t="s">
        <v>91</v>
      </c>
      <c r="E149" s="6">
        <v>3</v>
      </c>
      <c r="F149" s="6" t="s">
        <v>9</v>
      </c>
      <c r="G149" s="6" t="s">
        <v>2438</v>
      </c>
      <c r="H149" s="6" t="s">
        <v>24</v>
      </c>
      <c r="I149" s="6" t="s">
        <v>11</v>
      </c>
      <c r="J149" s="6" t="s">
        <v>377</v>
      </c>
      <c r="K149" s="6" t="s">
        <v>1773</v>
      </c>
      <c r="L149" s="6" t="s">
        <v>678</v>
      </c>
      <c r="M149" s="6" t="s">
        <v>2439</v>
      </c>
      <c r="N149" s="6" t="s">
        <v>42</v>
      </c>
      <c r="O149" s="6" t="s">
        <v>678</v>
      </c>
      <c r="P149" s="6" t="s">
        <v>678</v>
      </c>
      <c r="Q149" s="6" t="s">
        <v>678</v>
      </c>
      <c r="R149" s="6" t="s">
        <v>678</v>
      </c>
      <c r="S149" s="6" t="s">
        <v>47</v>
      </c>
      <c r="T149" s="6" t="s">
        <v>22</v>
      </c>
      <c r="U149" s="6" t="s">
        <v>18</v>
      </c>
      <c r="V149" s="6" t="s">
        <v>2441</v>
      </c>
      <c r="W149" s="11" t="s">
        <v>2440</v>
      </c>
    </row>
    <row r="150" spans="1:23" x14ac:dyDescent="0.35">
      <c r="A150" s="6">
        <v>201923</v>
      </c>
      <c r="B150" s="7">
        <v>45205</v>
      </c>
      <c r="C150" s="8">
        <v>0.4851273148148148</v>
      </c>
      <c r="D150" s="6" t="s">
        <v>1986</v>
      </c>
      <c r="E150" s="6">
        <v>1</v>
      </c>
      <c r="F150" s="6" t="s">
        <v>25</v>
      </c>
      <c r="G150" s="6" t="s">
        <v>2442</v>
      </c>
      <c r="H150" s="6" t="s">
        <v>24</v>
      </c>
      <c r="I150" s="6" t="s">
        <v>24</v>
      </c>
      <c r="J150" s="6" t="s">
        <v>21</v>
      </c>
      <c r="K150" s="6" t="s">
        <v>825</v>
      </c>
      <c r="T150" s="6" t="s">
        <v>22</v>
      </c>
      <c r="U150" s="6" t="s">
        <v>18</v>
      </c>
      <c r="V150" s="6" t="s">
        <v>2444</v>
      </c>
      <c r="W150" s="11" t="s">
        <v>2443</v>
      </c>
    </row>
    <row r="151" spans="1:23" ht="58" x14ac:dyDescent="0.35">
      <c r="A151" s="6">
        <v>194932</v>
      </c>
      <c r="B151" s="7">
        <v>45205</v>
      </c>
      <c r="C151" s="8">
        <v>0.49093750000000003</v>
      </c>
      <c r="D151" s="6" t="s">
        <v>53</v>
      </c>
      <c r="E151" s="6">
        <v>1</v>
      </c>
      <c r="F151" s="6" t="s">
        <v>19</v>
      </c>
      <c r="G151" s="6" t="s">
        <v>2445</v>
      </c>
      <c r="H151" s="6" t="s">
        <v>10</v>
      </c>
      <c r="I151" s="6" t="s">
        <v>24</v>
      </c>
      <c r="J151" s="6" t="s">
        <v>232</v>
      </c>
      <c r="K151" s="6" t="s">
        <v>302</v>
      </c>
      <c r="L151" s="6" t="s">
        <v>55</v>
      </c>
      <c r="M151" s="6" t="s">
        <v>1522</v>
      </c>
      <c r="N151" s="9" t="s">
        <v>2446</v>
      </c>
      <c r="O151" s="9" t="s">
        <v>2402</v>
      </c>
      <c r="P151" s="6" t="s">
        <v>57</v>
      </c>
      <c r="Q151" s="6" t="s">
        <v>140</v>
      </c>
      <c r="R151" s="6" t="s">
        <v>72</v>
      </c>
      <c r="S151" s="6" t="s">
        <v>146</v>
      </c>
      <c r="T151" s="6" t="s">
        <v>22</v>
      </c>
      <c r="U151" s="6" t="s">
        <v>18</v>
      </c>
      <c r="V151" s="6" t="s">
        <v>2448</v>
      </c>
      <c r="W151" s="11" t="s">
        <v>2447</v>
      </c>
    </row>
    <row r="152" spans="1:23" ht="58" x14ac:dyDescent="0.35">
      <c r="A152" s="6">
        <v>56406</v>
      </c>
      <c r="B152" s="7">
        <v>45205</v>
      </c>
      <c r="C152" s="8">
        <v>0.5040162037037037</v>
      </c>
      <c r="D152" s="6" t="s">
        <v>2449</v>
      </c>
      <c r="E152" s="6">
        <v>1</v>
      </c>
      <c r="F152" s="6" t="s">
        <v>19</v>
      </c>
      <c r="G152" s="6" t="s">
        <v>2450</v>
      </c>
      <c r="H152" s="6" t="s">
        <v>24</v>
      </c>
      <c r="I152" s="6" t="s">
        <v>24</v>
      </c>
      <c r="J152" s="6" t="s">
        <v>21</v>
      </c>
      <c r="K152" s="6" t="s">
        <v>302</v>
      </c>
      <c r="L152" s="6" t="s">
        <v>55</v>
      </c>
      <c r="M152" s="6" t="s">
        <v>1522</v>
      </c>
      <c r="N152" s="6" t="s">
        <v>2451</v>
      </c>
      <c r="O152" s="9" t="s">
        <v>1665</v>
      </c>
      <c r="P152" s="6" t="s">
        <v>57</v>
      </c>
      <c r="Q152" s="6" t="s">
        <v>140</v>
      </c>
      <c r="R152" s="6" t="s">
        <v>72</v>
      </c>
      <c r="S152" s="6" t="s">
        <v>146</v>
      </c>
      <c r="T152" s="6" t="s">
        <v>22</v>
      </c>
      <c r="U152" s="6" t="s">
        <v>18</v>
      </c>
      <c r="V152" s="6" t="s">
        <v>2452</v>
      </c>
      <c r="W152" s="11" t="s">
        <v>1365</v>
      </c>
    </row>
    <row r="153" spans="1:23" ht="58" x14ac:dyDescent="0.35">
      <c r="A153" s="6">
        <v>166385</v>
      </c>
      <c r="B153" s="7">
        <v>45205</v>
      </c>
      <c r="C153" s="8">
        <v>0.508275462962963</v>
      </c>
      <c r="D153" s="6" t="s">
        <v>159</v>
      </c>
      <c r="E153" s="6">
        <v>1</v>
      </c>
      <c r="F153" s="6" t="s">
        <v>30</v>
      </c>
      <c r="G153" s="6" t="s">
        <v>2453</v>
      </c>
      <c r="H153" s="6" t="s">
        <v>24</v>
      </c>
      <c r="I153" s="6" t="s">
        <v>24</v>
      </c>
      <c r="J153" s="6" t="s">
        <v>21</v>
      </c>
      <c r="K153" s="6" t="s">
        <v>302</v>
      </c>
      <c r="L153" s="6" t="s">
        <v>55</v>
      </c>
      <c r="M153" s="6" t="s">
        <v>1522</v>
      </c>
      <c r="N153" s="9" t="s">
        <v>2454</v>
      </c>
      <c r="O153" s="9" t="s">
        <v>2455</v>
      </c>
      <c r="P153" s="6" t="s">
        <v>2456</v>
      </c>
      <c r="Q153" s="6" t="s">
        <v>140</v>
      </c>
      <c r="R153" s="6" t="s">
        <v>72</v>
      </c>
      <c r="S153" s="6" t="s">
        <v>146</v>
      </c>
      <c r="T153" s="6" t="s">
        <v>22</v>
      </c>
      <c r="U153" s="6" t="s">
        <v>18</v>
      </c>
      <c r="V153" s="6" t="s">
        <v>2458</v>
      </c>
      <c r="W153" s="11" t="s">
        <v>2457</v>
      </c>
    </row>
    <row r="154" spans="1:23" ht="58" x14ac:dyDescent="0.35">
      <c r="A154" s="6">
        <v>122905</v>
      </c>
      <c r="B154" s="7">
        <v>45205</v>
      </c>
      <c r="C154" s="8">
        <v>0.51677083333333329</v>
      </c>
      <c r="D154" s="6" t="s">
        <v>53</v>
      </c>
      <c r="E154" s="6">
        <v>1</v>
      </c>
      <c r="F154" s="6" t="s">
        <v>25</v>
      </c>
      <c r="G154" s="6" t="s">
        <v>2459</v>
      </c>
      <c r="H154" s="6" t="s">
        <v>10</v>
      </c>
      <c r="I154" s="6" t="s">
        <v>24</v>
      </c>
      <c r="J154" s="6" t="s">
        <v>21</v>
      </c>
      <c r="K154" s="6" t="s">
        <v>302</v>
      </c>
      <c r="L154" s="6" t="s">
        <v>55</v>
      </c>
      <c r="M154" s="6" t="s">
        <v>63</v>
      </c>
      <c r="N154" s="9" t="s">
        <v>2460</v>
      </c>
      <c r="O154" s="9" t="s">
        <v>1665</v>
      </c>
      <c r="P154" s="6" t="s">
        <v>57</v>
      </c>
      <c r="Q154" s="6" t="s">
        <v>140</v>
      </c>
      <c r="R154" s="6" t="s">
        <v>72</v>
      </c>
      <c r="S154" s="6" t="s">
        <v>146</v>
      </c>
      <c r="T154" s="6" t="s">
        <v>22</v>
      </c>
      <c r="U154" s="6" t="s">
        <v>18</v>
      </c>
      <c r="V154" s="6" t="s">
        <v>2462</v>
      </c>
      <c r="W154" s="11" t="s">
        <v>2461</v>
      </c>
    </row>
    <row r="155" spans="1:23" ht="87" x14ac:dyDescent="0.35">
      <c r="A155" s="6">
        <v>201972</v>
      </c>
      <c r="B155" s="7">
        <v>45205</v>
      </c>
      <c r="C155" s="8">
        <v>0.58489583333333328</v>
      </c>
      <c r="D155" s="6" t="s">
        <v>2463</v>
      </c>
      <c r="E155" s="6">
        <v>2</v>
      </c>
      <c r="F155" s="6" t="s">
        <v>9</v>
      </c>
      <c r="G155" s="9" t="s">
        <v>2464</v>
      </c>
      <c r="H155" s="6" t="s">
        <v>40</v>
      </c>
      <c r="I155" s="6" t="s">
        <v>24</v>
      </c>
      <c r="J155" s="6" t="s">
        <v>21</v>
      </c>
      <c r="K155" s="6" t="e">
        <f>--PC,NIS</f>
        <v>#NAME?</v>
      </c>
      <c r="O155" s="9" t="s">
        <v>2465</v>
      </c>
      <c r="Q155" s="6" t="s">
        <v>2466</v>
      </c>
      <c r="T155" s="6" t="s">
        <v>22</v>
      </c>
      <c r="U155" s="6" t="s">
        <v>18</v>
      </c>
      <c r="V155" s="6" t="s">
        <v>2468</v>
      </c>
      <c r="W155" s="11" t="s">
        <v>2467</v>
      </c>
    </row>
    <row r="156" spans="1:23" x14ac:dyDescent="0.35">
      <c r="A156" s="6">
        <v>177136</v>
      </c>
      <c r="B156" s="7">
        <v>45205</v>
      </c>
      <c r="C156" s="8">
        <v>0.59362268518518524</v>
      </c>
      <c r="D156" s="6" t="s">
        <v>386</v>
      </c>
      <c r="E156" s="6">
        <v>5</v>
      </c>
      <c r="F156" s="6" t="s">
        <v>19</v>
      </c>
      <c r="G156" s="6" t="s">
        <v>2469</v>
      </c>
      <c r="H156" s="6" t="s">
        <v>24</v>
      </c>
      <c r="I156" s="6" t="s">
        <v>24</v>
      </c>
      <c r="J156" s="6" t="s">
        <v>21</v>
      </c>
      <c r="K156" s="6" t="s">
        <v>244</v>
      </c>
      <c r="T156" s="6" t="s">
        <v>22</v>
      </c>
      <c r="U156" s="6" t="s">
        <v>18</v>
      </c>
      <c r="V156" s="6" t="s">
        <v>2471</v>
      </c>
      <c r="W156" s="11" t="s">
        <v>2470</v>
      </c>
    </row>
    <row r="157" spans="1:23" ht="29" x14ac:dyDescent="0.35">
      <c r="A157" s="6">
        <v>201985</v>
      </c>
      <c r="B157" s="7">
        <v>45205</v>
      </c>
      <c r="C157" s="8">
        <v>0.62342592592592594</v>
      </c>
      <c r="D157" s="6" t="s">
        <v>325</v>
      </c>
      <c r="E157" s="6">
        <v>3</v>
      </c>
      <c r="F157" s="6" t="s">
        <v>9</v>
      </c>
      <c r="G157" s="6" t="s">
        <v>2472</v>
      </c>
      <c r="H157" s="6" t="s">
        <v>24</v>
      </c>
      <c r="I157" s="6" t="s">
        <v>24</v>
      </c>
      <c r="J157" s="6" t="s">
        <v>21</v>
      </c>
      <c r="K157" s="6" t="s">
        <v>244</v>
      </c>
      <c r="T157" s="6" t="s">
        <v>22</v>
      </c>
      <c r="U157" s="6" t="s">
        <v>18</v>
      </c>
      <c r="V157" s="6" t="s">
        <v>2474</v>
      </c>
      <c r="W157" s="12" t="s">
        <v>2473</v>
      </c>
    </row>
    <row r="158" spans="1:23" x14ac:dyDescent="0.35">
      <c r="A158" s="6">
        <v>89595</v>
      </c>
      <c r="B158" s="7">
        <v>45208</v>
      </c>
      <c r="C158" s="8">
        <v>0.35121527777777778</v>
      </c>
      <c r="D158" s="6" t="s">
        <v>222</v>
      </c>
      <c r="E158" s="6">
        <v>3</v>
      </c>
      <c r="F158" s="6" t="s">
        <v>19</v>
      </c>
      <c r="G158" s="6" t="s">
        <v>2475</v>
      </c>
      <c r="H158" s="6" t="s">
        <v>24</v>
      </c>
      <c r="I158" s="6" t="s">
        <v>24</v>
      </c>
      <c r="J158" s="6" t="s">
        <v>21</v>
      </c>
      <c r="K158" s="6" t="s">
        <v>635</v>
      </c>
      <c r="M158" s="6" t="s">
        <v>2476</v>
      </c>
      <c r="T158" s="6" t="s">
        <v>22</v>
      </c>
      <c r="U158" s="6" t="s">
        <v>18</v>
      </c>
      <c r="V158" s="6" t="s">
        <v>2478</v>
      </c>
      <c r="W158" s="11" t="s">
        <v>2477</v>
      </c>
    </row>
    <row r="159" spans="1:23" x14ac:dyDescent="0.35">
      <c r="A159" s="6">
        <v>36073</v>
      </c>
      <c r="B159" s="7">
        <v>45208</v>
      </c>
      <c r="C159" s="8">
        <v>0.35386574074074079</v>
      </c>
      <c r="D159" s="6" t="s">
        <v>91</v>
      </c>
      <c r="E159" s="6">
        <v>15</v>
      </c>
      <c r="F159" s="6" t="s">
        <v>19</v>
      </c>
      <c r="G159" s="6" t="s">
        <v>2479</v>
      </c>
      <c r="H159" s="6" t="s">
        <v>24</v>
      </c>
      <c r="I159" s="6" t="s">
        <v>24</v>
      </c>
      <c r="J159" s="6" t="s">
        <v>21</v>
      </c>
      <c r="K159" s="6" t="s">
        <v>34</v>
      </c>
      <c r="T159" s="6" t="s">
        <v>22</v>
      </c>
      <c r="U159" s="6" t="s">
        <v>18</v>
      </c>
      <c r="V159" s="6" t="s">
        <v>887</v>
      </c>
      <c r="W159" s="11" t="s">
        <v>887</v>
      </c>
    </row>
    <row r="160" spans="1:23" x14ac:dyDescent="0.35">
      <c r="A160" s="6">
        <v>202103</v>
      </c>
      <c r="B160" s="7">
        <v>45208</v>
      </c>
      <c r="C160" s="8">
        <v>0.35398148148148145</v>
      </c>
      <c r="D160" s="6" t="s">
        <v>2480</v>
      </c>
      <c r="E160" s="6">
        <v>1</v>
      </c>
      <c r="F160" s="6" t="s">
        <v>25</v>
      </c>
      <c r="G160" s="6" t="s">
        <v>2481</v>
      </c>
      <c r="H160" s="6" t="s">
        <v>27</v>
      </c>
      <c r="I160" s="6" t="s">
        <v>24</v>
      </c>
      <c r="J160" s="6" t="s">
        <v>21</v>
      </c>
      <c r="K160" s="6" t="s">
        <v>245</v>
      </c>
      <c r="T160" s="6" t="s">
        <v>22</v>
      </c>
      <c r="U160" s="6" t="s">
        <v>18</v>
      </c>
      <c r="V160" s="6" t="s">
        <v>2482</v>
      </c>
      <c r="W160" s="11" t="s">
        <v>997</v>
      </c>
    </row>
    <row r="161" spans="1:23" x14ac:dyDescent="0.35">
      <c r="A161" s="6">
        <v>202107</v>
      </c>
      <c r="B161" s="7">
        <v>45208</v>
      </c>
      <c r="C161" s="8">
        <v>0.36064814814814811</v>
      </c>
      <c r="D161" s="6" t="s">
        <v>2483</v>
      </c>
      <c r="E161" s="6">
        <v>1</v>
      </c>
      <c r="F161" s="6" t="s">
        <v>25</v>
      </c>
      <c r="G161" s="6" t="s">
        <v>2483</v>
      </c>
      <c r="H161" s="6" t="s">
        <v>24</v>
      </c>
      <c r="I161" s="6" t="s">
        <v>24</v>
      </c>
      <c r="J161" s="6" t="s">
        <v>21</v>
      </c>
      <c r="K161" s="6" t="s">
        <v>34</v>
      </c>
      <c r="T161" s="6" t="s">
        <v>22</v>
      </c>
      <c r="U161" s="6" t="s">
        <v>18</v>
      </c>
      <c r="V161" s="6" t="s">
        <v>887</v>
      </c>
      <c r="W161" s="11" t="s">
        <v>887</v>
      </c>
    </row>
    <row r="162" spans="1:23" ht="116" x14ac:dyDescent="0.35">
      <c r="A162" s="6">
        <v>202112</v>
      </c>
      <c r="B162" s="7">
        <v>45208</v>
      </c>
      <c r="C162" s="8">
        <v>0.40468750000000003</v>
      </c>
      <c r="D162" s="6" t="s">
        <v>2484</v>
      </c>
      <c r="E162" s="6">
        <v>1</v>
      </c>
      <c r="F162" s="6" t="s">
        <v>25</v>
      </c>
      <c r="G162" s="9" t="s">
        <v>2485</v>
      </c>
      <c r="H162" s="6" t="s">
        <v>24</v>
      </c>
      <c r="I162" s="6" t="s">
        <v>24</v>
      </c>
      <c r="J162" s="6" t="s">
        <v>21</v>
      </c>
      <c r="K162" s="6" t="s">
        <v>245</v>
      </c>
      <c r="T162" s="6" t="s">
        <v>22</v>
      </c>
      <c r="U162" s="6" t="s">
        <v>18</v>
      </c>
      <c r="V162" s="6" t="s">
        <v>2487</v>
      </c>
      <c r="W162" s="11" t="s">
        <v>2486</v>
      </c>
    </row>
    <row r="163" spans="1:23" ht="188.5" x14ac:dyDescent="0.35">
      <c r="A163" s="6">
        <v>202111</v>
      </c>
      <c r="B163" s="7">
        <v>45208</v>
      </c>
      <c r="C163" s="8">
        <v>0.40569444444444441</v>
      </c>
      <c r="D163" s="6" t="s">
        <v>91</v>
      </c>
      <c r="E163" s="6">
        <v>1</v>
      </c>
      <c r="F163" s="6" t="s">
        <v>30</v>
      </c>
      <c r="G163" s="9" t="s">
        <v>2488</v>
      </c>
      <c r="H163" s="6" t="s">
        <v>24</v>
      </c>
      <c r="I163" s="6" t="s">
        <v>24</v>
      </c>
      <c r="J163" s="6" t="s">
        <v>377</v>
      </c>
      <c r="K163" s="6" t="s">
        <v>1580</v>
      </c>
      <c r="T163" s="6" t="s">
        <v>15</v>
      </c>
      <c r="U163" s="6" t="s">
        <v>18</v>
      </c>
      <c r="V163" s="6" t="s">
        <v>2490</v>
      </c>
      <c r="W163" s="11" t="s">
        <v>2489</v>
      </c>
    </row>
    <row r="164" spans="1:23" x14ac:dyDescent="0.35">
      <c r="A164" s="6">
        <v>190075</v>
      </c>
      <c r="B164" s="7">
        <v>45208</v>
      </c>
      <c r="C164" s="8">
        <v>0.4132291666666667</v>
      </c>
      <c r="D164" s="6" t="s">
        <v>303</v>
      </c>
      <c r="E164" s="6">
        <v>3</v>
      </c>
      <c r="F164" s="6" t="s">
        <v>25</v>
      </c>
      <c r="G164" s="6" t="s">
        <v>2491</v>
      </c>
      <c r="H164" s="6" t="s">
        <v>24</v>
      </c>
      <c r="I164" s="6" t="s">
        <v>24</v>
      </c>
      <c r="J164" s="6" t="s">
        <v>21</v>
      </c>
      <c r="K164" s="6" t="s">
        <v>34</v>
      </c>
      <c r="T164" s="6" t="s">
        <v>15</v>
      </c>
      <c r="U164" s="6" t="s">
        <v>18</v>
      </c>
      <c r="V164" s="6" t="s">
        <v>887</v>
      </c>
      <c r="W164" s="11" t="s">
        <v>887</v>
      </c>
    </row>
    <row r="165" spans="1:23" x14ac:dyDescent="0.35">
      <c r="A165" s="6">
        <v>202133</v>
      </c>
      <c r="B165" s="7">
        <v>45208</v>
      </c>
      <c r="C165" s="8">
        <v>0.42144675925925923</v>
      </c>
      <c r="D165" s="6" t="s">
        <v>288</v>
      </c>
      <c r="E165" s="6">
        <v>5</v>
      </c>
      <c r="F165" s="6" t="s">
        <v>30</v>
      </c>
      <c r="G165" s="6" t="s">
        <v>2492</v>
      </c>
      <c r="H165" s="6" t="s">
        <v>24</v>
      </c>
      <c r="I165" s="6" t="s">
        <v>24</v>
      </c>
      <c r="J165" s="6" t="s">
        <v>21</v>
      </c>
      <c r="K165" s="6" t="s">
        <v>34</v>
      </c>
      <c r="T165" s="6" t="s">
        <v>22</v>
      </c>
      <c r="U165" s="6" t="s">
        <v>18</v>
      </c>
      <c r="V165" s="6" t="s">
        <v>887</v>
      </c>
      <c r="W165" s="11" t="s">
        <v>887</v>
      </c>
    </row>
    <row r="166" spans="1:23" x14ac:dyDescent="0.35">
      <c r="A166" s="6">
        <v>186494</v>
      </c>
      <c r="B166" s="7">
        <v>45208</v>
      </c>
      <c r="C166" s="8">
        <v>0.42797453703703708</v>
      </c>
      <c r="D166" s="6" t="s">
        <v>2493</v>
      </c>
      <c r="E166" s="6">
        <v>3</v>
      </c>
      <c r="F166" s="6" t="s">
        <v>19</v>
      </c>
      <c r="G166" s="6" t="s">
        <v>2494</v>
      </c>
      <c r="H166" s="6" t="s">
        <v>24</v>
      </c>
      <c r="I166" s="6" t="s">
        <v>24</v>
      </c>
      <c r="J166" s="6" t="s">
        <v>377</v>
      </c>
      <c r="K166" s="6" t="s">
        <v>14</v>
      </c>
      <c r="L166" s="6" t="s">
        <v>70</v>
      </c>
      <c r="M166" s="6" t="s">
        <v>71</v>
      </c>
      <c r="N166" s="6" t="s">
        <v>894</v>
      </c>
      <c r="O166" s="6" t="s">
        <v>1594</v>
      </c>
      <c r="P166" s="6" t="s">
        <v>65</v>
      </c>
      <c r="Q166" s="6" t="s">
        <v>2495</v>
      </c>
      <c r="R166" s="6" t="s">
        <v>1209</v>
      </c>
      <c r="S166" s="6" t="s">
        <v>1324</v>
      </c>
      <c r="T166" s="6" t="s">
        <v>22</v>
      </c>
      <c r="U166" s="6" t="s">
        <v>18</v>
      </c>
      <c r="V166" s="6" t="s">
        <v>2497</v>
      </c>
      <c r="W166" s="11" t="s">
        <v>2496</v>
      </c>
    </row>
    <row r="167" spans="1:23" x14ac:dyDescent="0.35">
      <c r="A167" s="6">
        <v>59399</v>
      </c>
      <c r="B167" s="7">
        <v>45208</v>
      </c>
      <c r="C167" s="8">
        <v>0.43652777777777779</v>
      </c>
      <c r="D167" s="6" t="s">
        <v>333</v>
      </c>
      <c r="E167" s="6">
        <v>2</v>
      </c>
      <c r="F167" s="6" t="s">
        <v>19</v>
      </c>
      <c r="G167" s="6" t="s">
        <v>2498</v>
      </c>
      <c r="H167" s="6" t="s">
        <v>24</v>
      </c>
      <c r="I167" s="6" t="s">
        <v>24</v>
      </c>
      <c r="J167" s="6" t="s">
        <v>21</v>
      </c>
      <c r="K167" s="6" t="s">
        <v>34</v>
      </c>
      <c r="T167" s="6" t="s">
        <v>22</v>
      </c>
      <c r="U167" s="6" t="s">
        <v>18</v>
      </c>
      <c r="V167" s="6" t="s">
        <v>887</v>
      </c>
      <c r="W167" s="11" t="s">
        <v>887</v>
      </c>
    </row>
    <row r="168" spans="1:23" x14ac:dyDescent="0.35">
      <c r="A168" s="6">
        <v>202146</v>
      </c>
      <c r="B168" s="7">
        <v>45208</v>
      </c>
      <c r="C168" s="8">
        <v>0.44094907407407408</v>
      </c>
      <c r="D168" s="6" t="s">
        <v>2499</v>
      </c>
      <c r="E168" s="6">
        <v>1</v>
      </c>
      <c r="F168" s="6" t="s">
        <v>30</v>
      </c>
      <c r="G168" s="6" t="s">
        <v>2500</v>
      </c>
      <c r="H168" s="6" t="s">
        <v>24</v>
      </c>
      <c r="I168" s="6" t="s">
        <v>24</v>
      </c>
      <c r="J168" s="6" t="s">
        <v>377</v>
      </c>
      <c r="K168" s="6" t="s">
        <v>2501</v>
      </c>
      <c r="M168" s="6" t="s">
        <v>2502</v>
      </c>
      <c r="T168" s="6" t="s">
        <v>22</v>
      </c>
      <c r="U168" s="6" t="s">
        <v>18</v>
      </c>
      <c r="V168" s="6" t="s">
        <v>2504</v>
      </c>
      <c r="W168" s="11" t="s">
        <v>2503</v>
      </c>
    </row>
    <row r="169" spans="1:23" ht="101.5" x14ac:dyDescent="0.35">
      <c r="A169" s="6">
        <v>169170</v>
      </c>
      <c r="B169" s="7">
        <v>45208</v>
      </c>
      <c r="C169" s="8">
        <v>0.44951388888888894</v>
      </c>
      <c r="D169" s="6" t="s">
        <v>1919</v>
      </c>
      <c r="E169" s="6">
        <v>1</v>
      </c>
      <c r="F169" s="6" t="s">
        <v>1657</v>
      </c>
      <c r="G169" s="9" t="s">
        <v>2505</v>
      </c>
      <c r="H169" s="6" t="s">
        <v>24</v>
      </c>
      <c r="I169" s="6" t="s">
        <v>24</v>
      </c>
      <c r="J169" s="6" t="s">
        <v>21</v>
      </c>
      <c r="K169" s="6" t="s">
        <v>245</v>
      </c>
      <c r="T169" s="6" t="s">
        <v>22</v>
      </c>
      <c r="U169" s="6" t="s">
        <v>18</v>
      </c>
      <c r="V169" s="6" t="s">
        <v>2506</v>
      </c>
      <c r="W169" s="11" t="s">
        <v>1816</v>
      </c>
    </row>
    <row r="170" spans="1:23" x14ac:dyDescent="0.35">
      <c r="A170" s="6">
        <v>201995</v>
      </c>
      <c r="B170" s="7">
        <v>45208</v>
      </c>
      <c r="C170" s="8">
        <v>0.45296296296296296</v>
      </c>
      <c r="D170" s="6" t="s">
        <v>826</v>
      </c>
      <c r="E170" s="6">
        <v>1</v>
      </c>
      <c r="F170" s="6" t="s">
        <v>25</v>
      </c>
      <c r="G170" s="6" t="s">
        <v>826</v>
      </c>
      <c r="H170" s="6" t="s">
        <v>24</v>
      </c>
      <c r="I170" s="6" t="s">
        <v>24</v>
      </c>
      <c r="J170" s="6" t="s">
        <v>21</v>
      </c>
      <c r="K170" s="6" t="s">
        <v>34</v>
      </c>
      <c r="T170" s="6" t="s">
        <v>22</v>
      </c>
      <c r="U170" s="6" t="s">
        <v>18</v>
      </c>
      <c r="V170" s="6" t="s">
        <v>887</v>
      </c>
      <c r="W170" s="11" t="s">
        <v>887</v>
      </c>
    </row>
    <row r="171" spans="1:23" ht="72.5" x14ac:dyDescent="0.35">
      <c r="A171" s="6">
        <v>199950</v>
      </c>
      <c r="B171" s="7">
        <v>45208</v>
      </c>
      <c r="C171" s="8">
        <v>0.49031249999999998</v>
      </c>
      <c r="D171" s="6" t="s">
        <v>2484</v>
      </c>
      <c r="E171" s="6">
        <v>1</v>
      </c>
      <c r="F171" s="6" t="s">
        <v>25</v>
      </c>
      <c r="G171" s="9" t="s">
        <v>2507</v>
      </c>
      <c r="H171" s="6" t="s">
        <v>136</v>
      </c>
      <c r="I171" s="6" t="s">
        <v>24</v>
      </c>
      <c r="J171" s="6" t="s">
        <v>21</v>
      </c>
      <c r="K171" s="6" t="s">
        <v>245</v>
      </c>
      <c r="T171" s="6" t="s">
        <v>22</v>
      </c>
      <c r="U171" s="6" t="s">
        <v>18</v>
      </c>
      <c r="V171" s="6" t="s">
        <v>2508</v>
      </c>
      <c r="W171" s="11" t="s">
        <v>997</v>
      </c>
    </row>
    <row r="172" spans="1:23" ht="101.5" x14ac:dyDescent="0.35">
      <c r="A172" s="6">
        <v>202089</v>
      </c>
      <c r="B172" s="7">
        <v>45208</v>
      </c>
      <c r="C172" s="8">
        <v>0.50763888888888886</v>
      </c>
      <c r="D172" s="6" t="s">
        <v>1084</v>
      </c>
      <c r="E172" s="6">
        <v>1</v>
      </c>
      <c r="F172" s="6" t="s">
        <v>19</v>
      </c>
      <c r="G172" s="9" t="s">
        <v>2509</v>
      </c>
      <c r="H172" s="6" t="s">
        <v>24</v>
      </c>
      <c r="I172" s="6" t="s">
        <v>24</v>
      </c>
      <c r="J172" s="6" t="s">
        <v>377</v>
      </c>
      <c r="K172" s="6" t="s">
        <v>1580</v>
      </c>
      <c r="T172" s="6" t="s">
        <v>15</v>
      </c>
      <c r="U172" s="6" t="s">
        <v>18</v>
      </c>
      <c r="V172" s="6" t="s">
        <v>2511</v>
      </c>
      <c r="W172" s="11" t="s">
        <v>2510</v>
      </c>
    </row>
    <row r="173" spans="1:23" x14ac:dyDescent="0.35">
      <c r="A173" s="6">
        <v>202119</v>
      </c>
      <c r="B173" s="7">
        <v>45208</v>
      </c>
      <c r="C173" s="8">
        <v>0.51483796296296302</v>
      </c>
      <c r="D173" s="6" t="s">
        <v>2512</v>
      </c>
      <c r="E173" s="6">
        <v>1</v>
      </c>
      <c r="F173" s="6" t="s">
        <v>9</v>
      </c>
      <c r="G173" s="6" t="s">
        <v>2513</v>
      </c>
      <c r="H173" s="6" t="s">
        <v>24</v>
      </c>
      <c r="I173" s="6" t="s">
        <v>24</v>
      </c>
      <c r="J173" s="6" t="s">
        <v>377</v>
      </c>
      <c r="K173" s="6" t="s">
        <v>1549</v>
      </c>
      <c r="O173" s="6" t="s">
        <v>2514</v>
      </c>
      <c r="T173" s="6" t="s">
        <v>22</v>
      </c>
      <c r="U173" s="6" t="s">
        <v>18</v>
      </c>
      <c r="V173" s="6" t="s">
        <v>2516</v>
      </c>
      <c r="W173" s="11" t="s">
        <v>2515</v>
      </c>
    </row>
    <row r="174" spans="1:23" x14ac:dyDescent="0.35">
      <c r="A174" s="6">
        <v>202190</v>
      </c>
      <c r="B174" s="7">
        <v>45208</v>
      </c>
      <c r="C174" s="8">
        <v>0.54662037037037037</v>
      </c>
      <c r="D174" s="6" t="s">
        <v>506</v>
      </c>
      <c r="E174" s="6">
        <v>1</v>
      </c>
      <c r="F174" s="6" t="s">
        <v>25</v>
      </c>
      <c r="G174" s="6" t="s">
        <v>765</v>
      </c>
      <c r="H174" s="6" t="s">
        <v>24</v>
      </c>
      <c r="I174" s="6" t="s">
        <v>24</v>
      </c>
      <c r="J174" s="6" t="s">
        <v>21</v>
      </c>
      <c r="K174" s="6" t="s">
        <v>161</v>
      </c>
      <c r="T174" s="6" t="s">
        <v>22</v>
      </c>
      <c r="U174" s="6" t="s">
        <v>18</v>
      </c>
      <c r="V174" s="6" t="s">
        <v>2146</v>
      </c>
      <c r="W174" s="11" t="s">
        <v>887</v>
      </c>
    </row>
    <row r="175" spans="1:23" x14ac:dyDescent="0.35">
      <c r="A175" s="6">
        <v>30181</v>
      </c>
      <c r="B175" s="7">
        <v>45208</v>
      </c>
      <c r="C175" s="8">
        <v>0.55313657407407402</v>
      </c>
      <c r="D175" s="6" t="s">
        <v>2517</v>
      </c>
      <c r="E175" s="6">
        <v>2</v>
      </c>
      <c r="F175" s="6" t="s">
        <v>1657</v>
      </c>
      <c r="G175" s="6" t="s">
        <v>2518</v>
      </c>
      <c r="H175" s="6" t="s">
        <v>24</v>
      </c>
      <c r="I175" s="6" t="s">
        <v>24</v>
      </c>
      <c r="J175" s="6" t="s">
        <v>232</v>
      </c>
      <c r="K175" s="6" t="s">
        <v>190</v>
      </c>
      <c r="L175" s="6" t="s">
        <v>55</v>
      </c>
      <c r="M175" s="6" t="s">
        <v>142</v>
      </c>
      <c r="O175" s="6" t="s">
        <v>124</v>
      </c>
      <c r="S175" s="6" t="s">
        <v>536</v>
      </c>
      <c r="T175" s="6" t="s">
        <v>15</v>
      </c>
      <c r="U175" s="6" t="s">
        <v>18</v>
      </c>
      <c r="V175" s="6" t="s">
        <v>2520</v>
      </c>
      <c r="W175" s="11" t="s">
        <v>2519</v>
      </c>
    </row>
    <row r="176" spans="1:23" ht="174" x14ac:dyDescent="0.35">
      <c r="A176" s="6">
        <v>202080</v>
      </c>
      <c r="B176" s="7">
        <v>45208</v>
      </c>
      <c r="C176" s="8">
        <v>0.56322916666666667</v>
      </c>
      <c r="D176" s="6" t="s">
        <v>2013</v>
      </c>
      <c r="E176" s="6">
        <v>1</v>
      </c>
      <c r="F176" s="6" t="s">
        <v>25</v>
      </c>
      <c r="G176" s="9" t="s">
        <v>2521</v>
      </c>
      <c r="H176" s="6" t="s">
        <v>24</v>
      </c>
      <c r="I176" s="6" t="s">
        <v>24</v>
      </c>
      <c r="J176" s="6" t="s">
        <v>21</v>
      </c>
      <c r="K176" s="6" t="s">
        <v>245</v>
      </c>
      <c r="T176" s="6" t="s">
        <v>22</v>
      </c>
      <c r="U176" s="6" t="s">
        <v>18</v>
      </c>
      <c r="V176" s="6" t="s">
        <v>2522</v>
      </c>
      <c r="W176" s="11" t="s">
        <v>997</v>
      </c>
    </row>
    <row r="177" spans="1:23" x14ac:dyDescent="0.35">
      <c r="A177" s="6">
        <v>202213</v>
      </c>
      <c r="B177" s="7">
        <v>45208</v>
      </c>
      <c r="C177" s="8">
        <v>0.57156249999999997</v>
      </c>
      <c r="D177" s="6" t="s">
        <v>826</v>
      </c>
      <c r="E177" s="6">
        <v>1</v>
      </c>
      <c r="F177" s="6" t="s">
        <v>25</v>
      </c>
      <c r="G177" s="6" t="s">
        <v>826</v>
      </c>
      <c r="H177" s="6" t="s">
        <v>24</v>
      </c>
      <c r="I177" s="6" t="s">
        <v>24</v>
      </c>
      <c r="J177" s="6" t="s">
        <v>21</v>
      </c>
      <c r="K177" s="6" t="s">
        <v>34</v>
      </c>
      <c r="T177" s="6" t="s">
        <v>22</v>
      </c>
      <c r="U177" s="6" t="s">
        <v>18</v>
      </c>
      <c r="V177" s="6" t="s">
        <v>887</v>
      </c>
      <c r="W177" s="11" t="s">
        <v>887</v>
      </c>
    </row>
    <row r="178" spans="1:23" ht="87" x14ac:dyDescent="0.35">
      <c r="A178" s="6">
        <v>199262</v>
      </c>
      <c r="B178" s="7">
        <v>45208</v>
      </c>
      <c r="C178" s="8">
        <v>0.57991898148148147</v>
      </c>
      <c r="D178" s="6" t="s">
        <v>108</v>
      </c>
      <c r="E178" s="6">
        <v>2</v>
      </c>
      <c r="F178" s="6" t="s">
        <v>30</v>
      </c>
      <c r="G178" s="9" t="s">
        <v>2523</v>
      </c>
      <c r="H178" s="6" t="s">
        <v>24</v>
      </c>
      <c r="I178" s="6" t="s">
        <v>24</v>
      </c>
      <c r="J178" s="6" t="s">
        <v>21</v>
      </c>
      <c r="K178" s="6" t="s">
        <v>950</v>
      </c>
      <c r="T178" s="6" t="s">
        <v>22</v>
      </c>
      <c r="U178" s="6" t="s">
        <v>18</v>
      </c>
      <c r="V178" s="6" t="s">
        <v>2525</v>
      </c>
      <c r="W178" s="12" t="s">
        <v>2524</v>
      </c>
    </row>
    <row r="179" spans="1:23" x14ac:dyDescent="0.35">
      <c r="A179" s="6">
        <v>202160</v>
      </c>
      <c r="B179" s="7">
        <v>45208</v>
      </c>
      <c r="C179" s="8">
        <v>0.58377314814814818</v>
      </c>
      <c r="D179" s="6" t="s">
        <v>148</v>
      </c>
      <c r="E179" s="6">
        <v>4</v>
      </c>
      <c r="F179" s="6" t="s">
        <v>1657</v>
      </c>
      <c r="G179" s="6" t="s">
        <v>2526</v>
      </c>
      <c r="H179" s="6" t="s">
        <v>24</v>
      </c>
      <c r="I179" s="6" t="s">
        <v>24</v>
      </c>
      <c r="J179" s="6" t="s">
        <v>21</v>
      </c>
      <c r="K179" s="6" t="s">
        <v>532</v>
      </c>
      <c r="S179" s="6" t="s">
        <v>1830</v>
      </c>
      <c r="T179" s="6" t="s">
        <v>22</v>
      </c>
      <c r="U179" s="6" t="s">
        <v>18</v>
      </c>
      <c r="V179" s="6" t="s">
        <v>2527</v>
      </c>
      <c r="W179" s="11" t="s">
        <v>1023</v>
      </c>
    </row>
    <row r="180" spans="1:23" x14ac:dyDescent="0.35">
      <c r="A180" s="6">
        <v>201132</v>
      </c>
      <c r="B180" s="7">
        <v>45208</v>
      </c>
      <c r="C180" s="8">
        <v>0.58644675925925926</v>
      </c>
      <c r="D180" s="6" t="s">
        <v>2013</v>
      </c>
      <c r="E180" s="6">
        <v>1</v>
      </c>
      <c r="F180" s="6" t="s">
        <v>25</v>
      </c>
      <c r="G180" s="6" t="s">
        <v>2528</v>
      </c>
      <c r="H180" s="6" t="s">
        <v>24</v>
      </c>
      <c r="I180" s="6" t="s">
        <v>24</v>
      </c>
      <c r="J180" s="6" t="s">
        <v>21</v>
      </c>
      <c r="K180" s="6" t="s">
        <v>113</v>
      </c>
      <c r="S180" s="6" t="s">
        <v>2529</v>
      </c>
      <c r="T180" s="6" t="s">
        <v>22</v>
      </c>
      <c r="U180" s="6" t="s">
        <v>18</v>
      </c>
      <c r="V180" s="6" t="s">
        <v>2531</v>
      </c>
      <c r="W180" s="11" t="s">
        <v>2530</v>
      </c>
    </row>
    <row r="181" spans="1:23" x14ac:dyDescent="0.35">
      <c r="A181" s="6">
        <v>202188</v>
      </c>
      <c r="B181" s="7">
        <v>45208</v>
      </c>
      <c r="C181" s="8">
        <v>0.59494212962962967</v>
      </c>
      <c r="D181" s="6" t="s">
        <v>108</v>
      </c>
      <c r="E181" s="6">
        <v>5</v>
      </c>
      <c r="F181" s="6" t="s">
        <v>30</v>
      </c>
      <c r="G181" s="6" t="s">
        <v>2532</v>
      </c>
      <c r="H181" s="6" t="s">
        <v>24</v>
      </c>
      <c r="I181" s="6" t="s">
        <v>24</v>
      </c>
      <c r="J181" s="6" t="s">
        <v>232</v>
      </c>
      <c r="K181" s="6" t="s">
        <v>2533</v>
      </c>
      <c r="P181" s="6" t="s">
        <v>732</v>
      </c>
      <c r="T181" s="6" t="s">
        <v>22</v>
      </c>
      <c r="U181" s="6" t="s">
        <v>18</v>
      </c>
      <c r="V181" s="6" t="s">
        <v>2535</v>
      </c>
      <c r="W181" s="11" t="s">
        <v>2534</v>
      </c>
    </row>
    <row r="182" spans="1:23" x14ac:dyDescent="0.35">
      <c r="A182" s="6">
        <v>202134</v>
      </c>
      <c r="B182" s="7">
        <v>45208</v>
      </c>
      <c r="C182" s="8">
        <v>0.64431712962962961</v>
      </c>
      <c r="D182" s="6" t="s">
        <v>116</v>
      </c>
      <c r="E182" s="6">
        <v>1</v>
      </c>
      <c r="F182" s="6" t="s">
        <v>1657</v>
      </c>
      <c r="G182" s="6" t="s">
        <v>2536</v>
      </c>
      <c r="H182" s="6" t="s">
        <v>10</v>
      </c>
      <c r="I182" s="6" t="s">
        <v>24</v>
      </c>
      <c r="J182" s="6" t="s">
        <v>21</v>
      </c>
      <c r="K182" s="6" t="s">
        <v>162</v>
      </c>
      <c r="S182" s="6" t="s">
        <v>1606</v>
      </c>
      <c r="T182" s="6" t="s">
        <v>22</v>
      </c>
      <c r="U182" s="6" t="s">
        <v>18</v>
      </c>
      <c r="V182" s="6" t="s">
        <v>2538</v>
      </c>
      <c r="W182" s="11" t="s">
        <v>2537</v>
      </c>
    </row>
    <row r="183" spans="1:23" ht="72.5" x14ac:dyDescent="0.35">
      <c r="A183" s="6">
        <v>202205</v>
      </c>
      <c r="B183" s="7">
        <v>45208</v>
      </c>
      <c r="C183" s="8">
        <v>0.64761574074074069</v>
      </c>
      <c r="D183" s="6" t="s">
        <v>166</v>
      </c>
      <c r="E183" s="6">
        <v>1</v>
      </c>
      <c r="F183" s="6" t="s">
        <v>1657</v>
      </c>
      <c r="G183" s="9" t="s">
        <v>2539</v>
      </c>
      <c r="H183" s="6" t="s">
        <v>24</v>
      </c>
      <c r="I183" s="6" t="s">
        <v>24</v>
      </c>
      <c r="J183" s="6" t="s">
        <v>21</v>
      </c>
      <c r="K183" s="6" t="s">
        <v>245</v>
      </c>
      <c r="T183" s="6" t="s">
        <v>22</v>
      </c>
      <c r="U183" s="6" t="s">
        <v>18</v>
      </c>
      <c r="V183" s="6" t="s">
        <v>2541</v>
      </c>
      <c r="W183" s="11" t="s">
        <v>2540</v>
      </c>
    </row>
    <row r="184" spans="1:23" x14ac:dyDescent="0.35">
      <c r="A184" s="6">
        <v>59399</v>
      </c>
      <c r="B184" s="7">
        <v>45208</v>
      </c>
      <c r="C184" s="8">
        <v>0.6495023148148148</v>
      </c>
      <c r="D184" s="6" t="s">
        <v>1271</v>
      </c>
      <c r="E184" s="6">
        <v>3</v>
      </c>
      <c r="F184" s="6" t="s">
        <v>19</v>
      </c>
      <c r="G184" s="6" t="s">
        <v>2542</v>
      </c>
      <c r="H184" s="6" t="s">
        <v>24</v>
      </c>
      <c r="I184" s="6" t="s">
        <v>24</v>
      </c>
      <c r="J184" s="6" t="s">
        <v>21</v>
      </c>
      <c r="K184" s="6" t="s">
        <v>28</v>
      </c>
      <c r="T184" s="6" t="s">
        <v>22</v>
      </c>
      <c r="U184" s="6" t="s">
        <v>18</v>
      </c>
      <c r="V184" s="6" t="s">
        <v>887</v>
      </c>
      <c r="W184" s="11" t="s">
        <v>887</v>
      </c>
    </row>
    <row r="185" spans="1:23" x14ac:dyDescent="0.35">
      <c r="A185" s="6">
        <v>202189</v>
      </c>
      <c r="B185" s="7">
        <v>45208</v>
      </c>
      <c r="C185" s="8">
        <v>0.65513888888888883</v>
      </c>
      <c r="D185" s="6" t="s">
        <v>657</v>
      </c>
      <c r="E185" s="6">
        <v>1</v>
      </c>
      <c r="F185" s="6" t="s">
        <v>9</v>
      </c>
      <c r="G185" s="6" t="s">
        <v>2543</v>
      </c>
      <c r="H185" s="6" t="s">
        <v>24</v>
      </c>
      <c r="I185" s="6" t="s">
        <v>24</v>
      </c>
      <c r="J185" s="6" t="s">
        <v>377</v>
      </c>
      <c r="K185" s="6" t="s">
        <v>1354</v>
      </c>
      <c r="M185" s="6" t="s">
        <v>2544</v>
      </c>
      <c r="N185" s="6" t="s">
        <v>543</v>
      </c>
      <c r="T185" s="6" t="s">
        <v>15</v>
      </c>
      <c r="U185" s="6" t="s">
        <v>18</v>
      </c>
      <c r="V185" s="6" t="s">
        <v>2545</v>
      </c>
      <c r="W185" s="11" t="s">
        <v>1055</v>
      </c>
    </row>
    <row r="186" spans="1:23" x14ac:dyDescent="0.35">
      <c r="A186" s="6">
        <v>202226</v>
      </c>
      <c r="B186" s="7">
        <v>45208</v>
      </c>
      <c r="C186" s="8">
        <v>0.66151620370370368</v>
      </c>
      <c r="D186" s="6" t="s">
        <v>411</v>
      </c>
      <c r="E186" s="6">
        <v>1</v>
      </c>
      <c r="F186" s="6" t="s">
        <v>25</v>
      </c>
      <c r="G186" s="6" t="s">
        <v>2546</v>
      </c>
      <c r="H186" s="6" t="s">
        <v>86</v>
      </c>
      <c r="I186" s="6" t="s">
        <v>24</v>
      </c>
      <c r="J186" s="6" t="s">
        <v>21</v>
      </c>
      <c r="K186" s="6" t="s">
        <v>245</v>
      </c>
      <c r="T186" s="6" t="s">
        <v>22</v>
      </c>
      <c r="U186" s="6" t="s">
        <v>18</v>
      </c>
      <c r="V186" s="6" t="s">
        <v>2548</v>
      </c>
      <c r="W186" s="11" t="s">
        <v>2547</v>
      </c>
    </row>
    <row r="187" spans="1:23" x14ac:dyDescent="0.35">
      <c r="A187" s="6">
        <v>35594</v>
      </c>
      <c r="B187" s="7">
        <v>45208</v>
      </c>
      <c r="C187" s="8">
        <v>0.6685416666666667</v>
      </c>
      <c r="D187" s="6" t="s">
        <v>151</v>
      </c>
      <c r="E187" s="6">
        <v>2</v>
      </c>
      <c r="F187" s="6" t="s">
        <v>9</v>
      </c>
      <c r="G187" s="6" t="s">
        <v>2549</v>
      </c>
      <c r="H187" s="6" t="s">
        <v>27</v>
      </c>
      <c r="I187" s="6" t="s">
        <v>24</v>
      </c>
      <c r="J187" s="6" t="s">
        <v>21</v>
      </c>
      <c r="K187" s="6" t="s">
        <v>950</v>
      </c>
      <c r="T187" s="6" t="s">
        <v>22</v>
      </c>
      <c r="U187" s="6" t="s">
        <v>18</v>
      </c>
      <c r="V187" s="6" t="s">
        <v>2551</v>
      </c>
      <c r="W187" s="11" t="s">
        <v>2550</v>
      </c>
    </row>
    <row r="188" spans="1:23" ht="43.5" x14ac:dyDescent="0.35">
      <c r="A188" s="6">
        <v>33517</v>
      </c>
      <c r="B188" s="7">
        <v>45208</v>
      </c>
      <c r="C188" s="8">
        <v>0.66949074074074078</v>
      </c>
      <c r="D188" s="6" t="s">
        <v>2552</v>
      </c>
      <c r="E188" s="6">
        <v>2</v>
      </c>
      <c r="F188" s="6" t="s">
        <v>30</v>
      </c>
      <c r="G188" s="6" t="s">
        <v>2553</v>
      </c>
      <c r="H188" s="6" t="s">
        <v>27</v>
      </c>
      <c r="I188" s="6" t="s">
        <v>11</v>
      </c>
      <c r="J188" s="6" t="s">
        <v>21</v>
      </c>
      <c r="K188" s="9" t="s">
        <v>449</v>
      </c>
      <c r="T188" s="6" t="s">
        <v>22</v>
      </c>
      <c r="U188" s="6" t="s">
        <v>18</v>
      </c>
      <c r="V188" s="6" t="s">
        <v>2555</v>
      </c>
      <c r="W188" s="11" t="s">
        <v>2554</v>
      </c>
    </row>
    <row r="189" spans="1:23" x14ac:dyDescent="0.35">
      <c r="A189" s="6">
        <v>131932</v>
      </c>
      <c r="B189" s="7">
        <v>45208</v>
      </c>
      <c r="C189" s="8">
        <v>0.68865740740740744</v>
      </c>
      <c r="D189" s="6" t="s">
        <v>1021</v>
      </c>
      <c r="E189" s="6">
        <v>2</v>
      </c>
      <c r="F189" s="6" t="s">
        <v>9</v>
      </c>
      <c r="G189" s="6" t="s">
        <v>2556</v>
      </c>
      <c r="H189" s="6" t="s">
        <v>24</v>
      </c>
      <c r="I189" s="6" t="s">
        <v>24</v>
      </c>
      <c r="J189" s="6" t="s">
        <v>21</v>
      </c>
      <c r="K189" s="6" t="s">
        <v>190</v>
      </c>
      <c r="M189" s="6" t="s">
        <v>1619</v>
      </c>
      <c r="T189" s="6" t="s">
        <v>15</v>
      </c>
      <c r="U189" s="6" t="s">
        <v>18</v>
      </c>
      <c r="V189" s="6" t="s">
        <v>2558</v>
      </c>
      <c r="W189" s="11" t="s">
        <v>2557</v>
      </c>
    </row>
    <row r="190" spans="1:23" ht="116" x14ac:dyDescent="0.35">
      <c r="A190" s="6">
        <v>197129</v>
      </c>
      <c r="B190" s="7">
        <v>45208</v>
      </c>
      <c r="C190" s="8">
        <v>0.69923611111111106</v>
      </c>
      <c r="D190" s="6" t="s">
        <v>2559</v>
      </c>
      <c r="E190" s="6">
        <v>6</v>
      </c>
      <c r="F190" s="6" t="s">
        <v>1657</v>
      </c>
      <c r="G190" s="9" t="s">
        <v>2560</v>
      </c>
      <c r="H190" s="6" t="s">
        <v>24</v>
      </c>
      <c r="I190" s="6" t="s">
        <v>24</v>
      </c>
      <c r="J190" s="6" t="s">
        <v>21</v>
      </c>
      <c r="K190" s="6" t="s">
        <v>1236</v>
      </c>
      <c r="T190" s="6" t="s">
        <v>22</v>
      </c>
      <c r="U190" s="6" t="s">
        <v>18</v>
      </c>
      <c r="V190" s="6" t="s">
        <v>2562</v>
      </c>
      <c r="W190" s="11" t="s">
        <v>2561</v>
      </c>
    </row>
    <row r="191" spans="1:23" ht="58" x14ac:dyDescent="0.35">
      <c r="A191" s="6">
        <v>202280</v>
      </c>
      <c r="B191" s="7">
        <v>45209</v>
      </c>
      <c r="C191" s="8">
        <v>0.34694444444444444</v>
      </c>
      <c r="D191" s="6" t="s">
        <v>2563</v>
      </c>
      <c r="E191" s="6">
        <v>1</v>
      </c>
      <c r="F191" s="6" t="s">
        <v>19</v>
      </c>
      <c r="G191" s="9" t="s">
        <v>2564</v>
      </c>
      <c r="H191" s="6" t="s">
        <v>27</v>
      </c>
      <c r="I191" s="6" t="s">
        <v>24</v>
      </c>
      <c r="J191" s="6" t="s">
        <v>21</v>
      </c>
      <c r="K191" s="6" t="s">
        <v>350</v>
      </c>
      <c r="T191" s="6" t="s">
        <v>15</v>
      </c>
      <c r="U191" s="6" t="s">
        <v>18</v>
      </c>
      <c r="V191" s="6" t="s">
        <v>2566</v>
      </c>
      <c r="W191" s="11" t="s">
        <v>2565</v>
      </c>
    </row>
    <row r="192" spans="1:23" x14ac:dyDescent="0.35">
      <c r="A192" s="6">
        <v>202291</v>
      </c>
      <c r="B192" s="7">
        <v>45209</v>
      </c>
      <c r="C192" s="8">
        <v>0.35085648148148146</v>
      </c>
      <c r="D192" s="6" t="s">
        <v>826</v>
      </c>
      <c r="E192" s="6">
        <v>1</v>
      </c>
      <c r="F192" s="6" t="s">
        <v>25</v>
      </c>
      <c r="G192" s="6" t="s">
        <v>826</v>
      </c>
      <c r="H192" s="6" t="s">
        <v>24</v>
      </c>
      <c r="I192" s="6" t="s">
        <v>24</v>
      </c>
      <c r="J192" s="6" t="s">
        <v>21</v>
      </c>
      <c r="K192" s="6" t="s">
        <v>34</v>
      </c>
      <c r="T192" s="6" t="s">
        <v>22</v>
      </c>
      <c r="U192" s="6" t="s">
        <v>18</v>
      </c>
      <c r="V192" s="6" t="s">
        <v>887</v>
      </c>
      <c r="W192" s="11" t="s">
        <v>887</v>
      </c>
    </row>
    <row r="193" spans="1:23" ht="174" x14ac:dyDescent="0.35">
      <c r="A193" s="6">
        <v>202272</v>
      </c>
      <c r="B193" s="7">
        <v>45209</v>
      </c>
      <c r="C193" s="8">
        <v>0.36188657407407404</v>
      </c>
      <c r="D193" s="6" t="s">
        <v>2567</v>
      </c>
      <c r="E193" s="6">
        <v>4</v>
      </c>
      <c r="F193" s="6" t="s">
        <v>25</v>
      </c>
      <c r="G193" s="9" t="s">
        <v>2568</v>
      </c>
      <c r="H193" s="6" t="s">
        <v>24</v>
      </c>
      <c r="I193" s="6" t="s">
        <v>24</v>
      </c>
      <c r="J193" s="6" t="s">
        <v>377</v>
      </c>
      <c r="K193" s="6" t="s">
        <v>244</v>
      </c>
      <c r="L193" s="6" t="s">
        <v>14</v>
      </c>
      <c r="M193" s="6" t="s">
        <v>68</v>
      </c>
      <c r="N193" s="6" t="s">
        <v>42</v>
      </c>
      <c r="S193" s="6" t="s">
        <v>1104</v>
      </c>
      <c r="T193" s="6" t="s">
        <v>22</v>
      </c>
      <c r="U193" s="6" t="s">
        <v>18</v>
      </c>
      <c r="V193" s="6" t="s">
        <v>2570</v>
      </c>
      <c r="W193" s="12" t="s">
        <v>2569</v>
      </c>
    </row>
    <row r="194" spans="1:23" ht="159.5" x14ac:dyDescent="0.35">
      <c r="A194" s="6">
        <v>202274</v>
      </c>
      <c r="B194" s="7">
        <v>45209</v>
      </c>
      <c r="C194" s="8">
        <v>0.36472222222222223</v>
      </c>
      <c r="D194" s="6" t="s">
        <v>1274</v>
      </c>
      <c r="E194" s="6">
        <v>1</v>
      </c>
      <c r="F194" s="6" t="s">
        <v>30</v>
      </c>
      <c r="G194" s="9" t="s">
        <v>2571</v>
      </c>
      <c r="H194" s="6" t="s">
        <v>10</v>
      </c>
      <c r="I194" s="6" t="s">
        <v>24</v>
      </c>
      <c r="J194" s="6" t="s">
        <v>21</v>
      </c>
      <c r="K194" s="6" t="s">
        <v>2572</v>
      </c>
      <c r="T194" s="6" t="s">
        <v>15</v>
      </c>
      <c r="U194" s="6" t="s">
        <v>18</v>
      </c>
      <c r="V194" s="6" t="s">
        <v>2574</v>
      </c>
      <c r="W194" s="11" t="s">
        <v>2573</v>
      </c>
    </row>
    <row r="195" spans="1:23" x14ac:dyDescent="0.35">
      <c r="A195" s="6">
        <v>47326</v>
      </c>
      <c r="B195" s="7">
        <v>45209</v>
      </c>
      <c r="C195" s="8">
        <v>0.36060185185185184</v>
      </c>
      <c r="D195" s="6" t="s">
        <v>2575</v>
      </c>
      <c r="E195" s="6">
        <v>1</v>
      </c>
      <c r="F195" s="6" t="s">
        <v>25</v>
      </c>
      <c r="G195" s="6" t="s">
        <v>2575</v>
      </c>
      <c r="H195" s="6" t="s">
        <v>24</v>
      </c>
      <c r="I195" s="6" t="s">
        <v>24</v>
      </c>
      <c r="J195" s="6" t="s">
        <v>21</v>
      </c>
      <c r="K195" s="6" t="s">
        <v>28</v>
      </c>
      <c r="T195" s="6" t="s">
        <v>22</v>
      </c>
      <c r="U195" s="6" t="s">
        <v>18</v>
      </c>
      <c r="V195" s="6" t="s">
        <v>887</v>
      </c>
      <c r="W195" s="11" t="s">
        <v>887</v>
      </c>
    </row>
    <row r="196" spans="1:23" x14ac:dyDescent="0.35">
      <c r="A196" s="6">
        <v>91903</v>
      </c>
      <c r="B196" s="7">
        <v>45209</v>
      </c>
      <c r="C196" s="8">
        <v>0.37912037037037033</v>
      </c>
      <c r="D196" s="6" t="s">
        <v>826</v>
      </c>
      <c r="E196" s="6">
        <v>1</v>
      </c>
      <c r="F196" s="6" t="s">
        <v>25</v>
      </c>
      <c r="G196" s="6" t="s">
        <v>826</v>
      </c>
      <c r="H196" s="6" t="s">
        <v>24</v>
      </c>
      <c r="I196" s="6" t="s">
        <v>24</v>
      </c>
      <c r="J196" s="6" t="s">
        <v>21</v>
      </c>
      <c r="K196" s="6" t="s">
        <v>34</v>
      </c>
      <c r="T196" s="6" t="s">
        <v>22</v>
      </c>
      <c r="U196" s="6" t="s">
        <v>18</v>
      </c>
      <c r="V196" s="6" t="s">
        <v>887</v>
      </c>
      <c r="W196" s="11" t="s">
        <v>887</v>
      </c>
    </row>
    <row r="197" spans="1:23" x14ac:dyDescent="0.35">
      <c r="A197" s="6">
        <v>88494</v>
      </c>
      <c r="B197" s="7">
        <v>45209</v>
      </c>
      <c r="C197" s="8">
        <v>0.38145833333333329</v>
      </c>
      <c r="D197" s="6" t="s">
        <v>826</v>
      </c>
      <c r="E197" s="6">
        <v>1</v>
      </c>
      <c r="F197" s="6" t="s">
        <v>25</v>
      </c>
      <c r="G197" s="6" t="s">
        <v>826</v>
      </c>
      <c r="H197" s="6" t="s">
        <v>24</v>
      </c>
      <c r="I197" s="6" t="s">
        <v>24</v>
      </c>
      <c r="J197" s="6" t="s">
        <v>21</v>
      </c>
      <c r="K197" s="6" t="s">
        <v>34</v>
      </c>
      <c r="T197" s="6" t="s">
        <v>22</v>
      </c>
      <c r="U197" s="6" t="s">
        <v>18</v>
      </c>
      <c r="V197" s="6" t="s">
        <v>887</v>
      </c>
      <c r="W197" s="11" t="s">
        <v>887</v>
      </c>
    </row>
    <row r="198" spans="1:23" x14ac:dyDescent="0.35">
      <c r="A198" s="6">
        <v>202271</v>
      </c>
      <c r="B198" s="7">
        <v>45209</v>
      </c>
      <c r="C198" s="8">
        <v>0.38593749999999999</v>
      </c>
      <c r="D198" s="6" t="s">
        <v>2576</v>
      </c>
      <c r="E198" s="6">
        <v>1</v>
      </c>
      <c r="F198" s="6" t="s">
        <v>30</v>
      </c>
      <c r="G198" s="6" t="s">
        <v>2577</v>
      </c>
      <c r="H198" s="6" t="s">
        <v>24</v>
      </c>
      <c r="I198" s="6" t="s">
        <v>24</v>
      </c>
      <c r="J198" s="6" t="s">
        <v>21</v>
      </c>
      <c r="K198" s="6" t="s">
        <v>901</v>
      </c>
      <c r="T198" s="6" t="s">
        <v>22</v>
      </c>
      <c r="U198" s="6" t="s">
        <v>18</v>
      </c>
      <c r="V198" s="6" t="s">
        <v>2578</v>
      </c>
      <c r="W198" s="11" t="s">
        <v>1192</v>
      </c>
    </row>
    <row r="199" spans="1:23" x14ac:dyDescent="0.35">
      <c r="A199" s="6">
        <v>40642</v>
      </c>
      <c r="B199" s="7">
        <v>45209</v>
      </c>
      <c r="C199" s="8">
        <v>0.38803240740740735</v>
      </c>
      <c r="D199" s="6" t="s">
        <v>110</v>
      </c>
      <c r="E199" s="6">
        <v>1</v>
      </c>
      <c r="F199" s="6" t="s">
        <v>30</v>
      </c>
      <c r="G199" s="6" t="s">
        <v>2579</v>
      </c>
      <c r="H199" s="6" t="s">
        <v>24</v>
      </c>
      <c r="I199" s="6" t="s">
        <v>24</v>
      </c>
      <c r="J199" s="6" t="s">
        <v>21</v>
      </c>
      <c r="K199" s="6" t="s">
        <v>2580</v>
      </c>
      <c r="T199" s="6" t="s">
        <v>22</v>
      </c>
      <c r="U199" s="6" t="s">
        <v>18</v>
      </c>
      <c r="V199" s="6" t="s">
        <v>887</v>
      </c>
      <c r="W199" s="11" t="s">
        <v>887</v>
      </c>
    </row>
    <row r="200" spans="1:23" x14ac:dyDescent="0.35">
      <c r="A200" s="6">
        <v>202312</v>
      </c>
      <c r="B200" s="7">
        <v>45209</v>
      </c>
      <c r="C200" s="8">
        <v>0.39667824074074076</v>
      </c>
      <c r="D200" s="6" t="s">
        <v>1457</v>
      </c>
      <c r="E200" s="6">
        <v>3</v>
      </c>
      <c r="F200" s="6" t="s">
        <v>9</v>
      </c>
      <c r="G200" s="6" t="s">
        <v>2581</v>
      </c>
      <c r="H200" s="6" t="s">
        <v>24</v>
      </c>
      <c r="I200" s="6" t="s">
        <v>24</v>
      </c>
      <c r="J200" s="6" t="s">
        <v>21</v>
      </c>
      <c r="K200" s="6" t="s">
        <v>34</v>
      </c>
      <c r="T200" s="6" t="s">
        <v>22</v>
      </c>
      <c r="U200" s="6" t="s">
        <v>18</v>
      </c>
      <c r="V200" s="6" t="s">
        <v>887</v>
      </c>
      <c r="W200" s="11" t="s">
        <v>887</v>
      </c>
    </row>
    <row r="201" spans="1:23" x14ac:dyDescent="0.35">
      <c r="A201" s="6">
        <v>56185</v>
      </c>
      <c r="B201" s="7">
        <v>45209</v>
      </c>
      <c r="C201" s="8">
        <v>0.41414351851851849</v>
      </c>
      <c r="D201" s="6" t="s">
        <v>82</v>
      </c>
      <c r="E201" s="6">
        <v>3</v>
      </c>
      <c r="F201" s="6" t="s">
        <v>19</v>
      </c>
      <c r="G201" s="6" t="s">
        <v>2582</v>
      </c>
      <c r="H201" s="6" t="s">
        <v>24</v>
      </c>
      <c r="I201" s="6" t="s">
        <v>24</v>
      </c>
      <c r="J201" s="6" t="s">
        <v>21</v>
      </c>
      <c r="K201" s="6" t="s">
        <v>34</v>
      </c>
      <c r="T201" s="6" t="s">
        <v>22</v>
      </c>
      <c r="U201" s="6" t="s">
        <v>18</v>
      </c>
      <c r="V201" s="6" t="s">
        <v>887</v>
      </c>
      <c r="W201" s="11" t="s">
        <v>887</v>
      </c>
    </row>
    <row r="202" spans="1:23" ht="130.5" x14ac:dyDescent="0.35">
      <c r="A202" s="6">
        <v>202286</v>
      </c>
      <c r="B202" s="7">
        <v>45209</v>
      </c>
      <c r="C202" s="8">
        <v>0.42722222222222223</v>
      </c>
      <c r="D202" s="6" t="s">
        <v>206</v>
      </c>
      <c r="E202" s="6">
        <v>16</v>
      </c>
      <c r="F202" s="6" t="s">
        <v>1657</v>
      </c>
      <c r="G202" s="9" t="s">
        <v>2583</v>
      </c>
      <c r="H202" s="6" t="s">
        <v>98</v>
      </c>
      <c r="I202" s="6" t="s">
        <v>24</v>
      </c>
      <c r="J202" s="6" t="s">
        <v>232</v>
      </c>
      <c r="K202" s="6" t="s">
        <v>245</v>
      </c>
      <c r="M202" s="6" t="s">
        <v>142</v>
      </c>
      <c r="N202" s="9" t="s">
        <v>2584</v>
      </c>
      <c r="Q202" s="6" t="s">
        <v>2585</v>
      </c>
      <c r="T202" s="6" t="s">
        <v>22</v>
      </c>
      <c r="U202" s="6" t="s">
        <v>18</v>
      </c>
      <c r="V202" s="6" t="s">
        <v>2587</v>
      </c>
      <c r="W202" s="12" t="s">
        <v>2586</v>
      </c>
    </row>
    <row r="203" spans="1:23" x14ac:dyDescent="0.35">
      <c r="A203" s="6">
        <v>43697</v>
      </c>
      <c r="B203" s="7">
        <v>45209</v>
      </c>
      <c r="C203" s="8">
        <v>0.42726851851851855</v>
      </c>
      <c r="D203" s="6" t="s">
        <v>2588</v>
      </c>
      <c r="E203" s="6">
        <v>1</v>
      </c>
      <c r="F203" s="6" t="s">
        <v>9</v>
      </c>
      <c r="G203" s="6" t="s">
        <v>2589</v>
      </c>
      <c r="H203" s="6" t="s">
        <v>24</v>
      </c>
      <c r="I203" s="6" t="s">
        <v>24</v>
      </c>
      <c r="J203" s="6" t="s">
        <v>21</v>
      </c>
      <c r="K203" s="6" t="s">
        <v>1852</v>
      </c>
      <c r="T203" s="6" t="s">
        <v>22</v>
      </c>
      <c r="U203" s="6" t="s">
        <v>18</v>
      </c>
      <c r="V203" s="6" t="s">
        <v>2591</v>
      </c>
      <c r="W203" s="11" t="s">
        <v>2590</v>
      </c>
    </row>
    <row r="204" spans="1:23" x14ac:dyDescent="0.35">
      <c r="A204" s="6">
        <v>202339</v>
      </c>
      <c r="B204" s="7">
        <v>45209</v>
      </c>
      <c r="C204" s="8">
        <v>0.43402777777777773</v>
      </c>
      <c r="D204" s="6" t="s">
        <v>826</v>
      </c>
      <c r="E204" s="6">
        <v>1</v>
      </c>
      <c r="F204" s="6" t="s">
        <v>25</v>
      </c>
      <c r="G204" s="6" t="s">
        <v>826</v>
      </c>
      <c r="H204" s="6" t="s">
        <v>24</v>
      </c>
      <c r="I204" s="6" t="s">
        <v>24</v>
      </c>
      <c r="J204" s="6" t="s">
        <v>21</v>
      </c>
      <c r="K204" s="6" t="s">
        <v>34</v>
      </c>
      <c r="T204" s="6" t="s">
        <v>22</v>
      </c>
      <c r="U204" s="6" t="s">
        <v>18</v>
      </c>
      <c r="V204" s="6" t="s">
        <v>887</v>
      </c>
      <c r="W204" s="11" t="s">
        <v>887</v>
      </c>
    </row>
    <row r="205" spans="1:23" x14ac:dyDescent="0.35">
      <c r="A205" s="6">
        <v>181210</v>
      </c>
      <c r="B205" s="7">
        <v>45209</v>
      </c>
      <c r="C205" s="8">
        <v>0.43659722222222225</v>
      </c>
      <c r="D205" s="6" t="s">
        <v>2592</v>
      </c>
      <c r="E205" s="6">
        <v>1</v>
      </c>
      <c r="F205" s="6" t="s">
        <v>1657</v>
      </c>
      <c r="G205" s="6" t="s">
        <v>2593</v>
      </c>
      <c r="H205" s="6" t="s">
        <v>10</v>
      </c>
      <c r="I205" s="6" t="s">
        <v>24</v>
      </c>
      <c r="J205" s="6" t="s">
        <v>21</v>
      </c>
      <c r="K205" s="6" t="s">
        <v>190</v>
      </c>
      <c r="M205" s="6" t="s">
        <v>142</v>
      </c>
      <c r="N205" s="6" t="s">
        <v>69</v>
      </c>
      <c r="T205" s="6" t="s">
        <v>22</v>
      </c>
      <c r="U205" s="6" t="s">
        <v>18</v>
      </c>
      <c r="V205" s="6" t="s">
        <v>2595</v>
      </c>
      <c r="W205" s="11" t="s">
        <v>2594</v>
      </c>
    </row>
    <row r="206" spans="1:23" ht="58" x14ac:dyDescent="0.35">
      <c r="A206" s="6">
        <v>202285</v>
      </c>
      <c r="B206" s="7">
        <v>45209</v>
      </c>
      <c r="C206" s="8">
        <v>0.43710648148148151</v>
      </c>
      <c r="D206" s="6" t="s">
        <v>1274</v>
      </c>
      <c r="E206" s="6">
        <v>4</v>
      </c>
      <c r="F206" s="6" t="s">
        <v>30</v>
      </c>
      <c r="G206" s="9" t="s">
        <v>2596</v>
      </c>
      <c r="H206" s="6" t="s">
        <v>24</v>
      </c>
      <c r="I206" s="6" t="s">
        <v>24</v>
      </c>
      <c r="J206" s="6" t="s">
        <v>21</v>
      </c>
      <c r="K206" s="6" t="s">
        <v>1580</v>
      </c>
      <c r="T206" s="6" t="s">
        <v>15</v>
      </c>
      <c r="U206" s="6" t="s">
        <v>18</v>
      </c>
      <c r="V206" s="6" t="s">
        <v>2598</v>
      </c>
      <c r="W206" s="11" t="s">
        <v>2597</v>
      </c>
    </row>
    <row r="207" spans="1:23" ht="101.5" x14ac:dyDescent="0.35">
      <c r="A207" s="6">
        <v>202283</v>
      </c>
      <c r="B207" s="7">
        <v>45209</v>
      </c>
      <c r="C207" s="8">
        <v>0.43898148148148147</v>
      </c>
      <c r="D207" s="6" t="s">
        <v>2599</v>
      </c>
      <c r="E207" s="6">
        <v>1</v>
      </c>
      <c r="F207" s="6" t="s">
        <v>1657</v>
      </c>
      <c r="G207" s="9" t="s">
        <v>2600</v>
      </c>
      <c r="H207" s="6" t="s">
        <v>24</v>
      </c>
      <c r="I207" s="6" t="s">
        <v>24</v>
      </c>
      <c r="J207" s="6" t="s">
        <v>21</v>
      </c>
      <c r="K207" s="6" t="s">
        <v>2601</v>
      </c>
      <c r="T207" s="6" t="s">
        <v>22</v>
      </c>
      <c r="U207" s="6" t="s">
        <v>18</v>
      </c>
      <c r="V207" s="6" t="s">
        <v>2603</v>
      </c>
      <c r="W207" s="11" t="s">
        <v>2602</v>
      </c>
    </row>
    <row r="208" spans="1:23" x14ac:dyDescent="0.35">
      <c r="A208" s="6">
        <v>202357</v>
      </c>
      <c r="B208" s="7">
        <v>45209</v>
      </c>
      <c r="C208" s="8">
        <v>0.45047453703703705</v>
      </c>
      <c r="D208" s="6" t="s">
        <v>826</v>
      </c>
      <c r="E208" s="6">
        <v>1</v>
      </c>
      <c r="F208" s="6" t="s">
        <v>25</v>
      </c>
      <c r="G208" s="6" t="s">
        <v>826</v>
      </c>
      <c r="H208" s="6" t="s">
        <v>24</v>
      </c>
      <c r="I208" s="6" t="s">
        <v>24</v>
      </c>
      <c r="J208" s="6" t="s">
        <v>21</v>
      </c>
      <c r="K208" s="6" t="s">
        <v>34</v>
      </c>
      <c r="T208" s="6" t="s">
        <v>22</v>
      </c>
      <c r="U208" s="6" t="s">
        <v>18</v>
      </c>
      <c r="V208" s="6" t="s">
        <v>887</v>
      </c>
      <c r="W208" s="11" t="s">
        <v>887</v>
      </c>
    </row>
    <row r="209" spans="1:23" x14ac:dyDescent="0.35">
      <c r="A209" s="6">
        <v>202289</v>
      </c>
      <c r="B209" s="7">
        <v>45209</v>
      </c>
      <c r="C209" s="8">
        <v>0.45557870370370374</v>
      </c>
      <c r="D209" s="6" t="s">
        <v>1884</v>
      </c>
      <c r="E209" s="6">
        <v>2</v>
      </c>
      <c r="F209" s="6" t="s">
        <v>19</v>
      </c>
      <c r="G209" s="6" t="s">
        <v>2604</v>
      </c>
      <c r="H209" s="6" t="s">
        <v>24</v>
      </c>
      <c r="I209" s="6" t="s">
        <v>24</v>
      </c>
      <c r="J209" s="6" t="s">
        <v>21</v>
      </c>
      <c r="K209" s="6" t="s">
        <v>523</v>
      </c>
      <c r="T209" s="6" t="s">
        <v>22</v>
      </c>
      <c r="U209" s="6" t="s">
        <v>18</v>
      </c>
      <c r="V209" s="6" t="s">
        <v>2606</v>
      </c>
      <c r="W209" s="11" t="s">
        <v>2605</v>
      </c>
    </row>
    <row r="210" spans="1:23" x14ac:dyDescent="0.35">
      <c r="A210" s="6">
        <v>202361</v>
      </c>
      <c r="B210" s="7">
        <v>45209</v>
      </c>
      <c r="C210" s="8">
        <v>0.46032407407407411</v>
      </c>
      <c r="D210" s="6" t="s">
        <v>826</v>
      </c>
      <c r="E210" s="6">
        <v>1</v>
      </c>
      <c r="F210" s="6" t="s">
        <v>25</v>
      </c>
      <c r="G210" s="6" t="s">
        <v>826</v>
      </c>
      <c r="H210" s="6" t="s">
        <v>24</v>
      </c>
      <c r="I210" s="6" t="s">
        <v>24</v>
      </c>
      <c r="J210" s="6" t="s">
        <v>21</v>
      </c>
      <c r="K210" s="6" t="s">
        <v>34</v>
      </c>
      <c r="T210" s="6" t="s">
        <v>22</v>
      </c>
      <c r="U210" s="6" t="s">
        <v>18</v>
      </c>
      <c r="V210" s="6" t="s">
        <v>887</v>
      </c>
      <c r="W210" s="11" t="s">
        <v>887</v>
      </c>
    </row>
    <row r="211" spans="1:23" x14ac:dyDescent="0.35">
      <c r="A211" s="6">
        <v>202366</v>
      </c>
      <c r="B211" s="7">
        <v>45209</v>
      </c>
      <c r="C211" s="8">
        <v>0.46886574074074078</v>
      </c>
      <c r="D211" s="6" t="s">
        <v>826</v>
      </c>
      <c r="E211" s="6">
        <v>1</v>
      </c>
      <c r="F211" s="6" t="s">
        <v>25</v>
      </c>
      <c r="G211" s="6" t="s">
        <v>826</v>
      </c>
      <c r="H211" s="6" t="s">
        <v>24</v>
      </c>
      <c r="I211" s="6" t="s">
        <v>24</v>
      </c>
      <c r="J211" s="6" t="s">
        <v>21</v>
      </c>
      <c r="K211" s="6" t="s">
        <v>34</v>
      </c>
      <c r="T211" s="6" t="s">
        <v>22</v>
      </c>
      <c r="U211" s="6" t="s">
        <v>18</v>
      </c>
      <c r="V211" s="6" t="s">
        <v>887</v>
      </c>
      <c r="W211" s="11" t="s">
        <v>887</v>
      </c>
    </row>
    <row r="212" spans="1:23" x14ac:dyDescent="0.35">
      <c r="A212" s="6">
        <v>202367</v>
      </c>
      <c r="B212" s="7">
        <v>45209</v>
      </c>
      <c r="C212" s="8">
        <v>0.47085648148148151</v>
      </c>
      <c r="D212" s="6" t="s">
        <v>1928</v>
      </c>
      <c r="E212" s="6">
        <v>1</v>
      </c>
      <c r="F212" s="6" t="s">
        <v>25</v>
      </c>
      <c r="G212" s="6" t="s">
        <v>1928</v>
      </c>
      <c r="H212" s="6" t="s">
        <v>24</v>
      </c>
      <c r="I212" s="6" t="s">
        <v>24</v>
      </c>
      <c r="J212" s="6" t="s">
        <v>21</v>
      </c>
      <c r="K212" s="6" t="s">
        <v>34</v>
      </c>
      <c r="T212" s="6" t="s">
        <v>22</v>
      </c>
      <c r="U212" s="6" t="s">
        <v>18</v>
      </c>
      <c r="V212" s="6" t="s">
        <v>887</v>
      </c>
      <c r="W212" s="11" t="s">
        <v>887</v>
      </c>
    </row>
    <row r="213" spans="1:23" ht="174" x14ac:dyDescent="0.35">
      <c r="A213" s="6">
        <v>202310</v>
      </c>
      <c r="B213" s="7">
        <v>45209</v>
      </c>
      <c r="C213" s="8">
        <v>0.47714120370370372</v>
      </c>
      <c r="D213" s="6" t="s">
        <v>2607</v>
      </c>
      <c r="E213" s="6">
        <v>4</v>
      </c>
      <c r="F213" s="6" t="s">
        <v>30</v>
      </c>
      <c r="G213" s="9" t="s">
        <v>2608</v>
      </c>
      <c r="H213" s="6" t="s">
        <v>27</v>
      </c>
      <c r="I213" s="6" t="s">
        <v>24</v>
      </c>
      <c r="J213" s="6" t="s">
        <v>21</v>
      </c>
      <c r="K213" s="6" t="s">
        <v>350</v>
      </c>
      <c r="T213" s="6" t="s">
        <v>15</v>
      </c>
      <c r="U213" s="6" t="s">
        <v>18</v>
      </c>
      <c r="V213" s="6" t="s">
        <v>2610</v>
      </c>
      <c r="W213" s="11" t="s">
        <v>2609</v>
      </c>
    </row>
    <row r="214" spans="1:23" ht="101.5" x14ac:dyDescent="0.35">
      <c r="A214" s="6">
        <v>202301</v>
      </c>
      <c r="B214" s="7">
        <v>45209</v>
      </c>
      <c r="C214" s="8">
        <v>0.48945601851851855</v>
      </c>
      <c r="D214" s="6" t="s">
        <v>2611</v>
      </c>
      <c r="E214" s="6">
        <v>3</v>
      </c>
      <c r="F214" s="6" t="s">
        <v>30</v>
      </c>
      <c r="G214" s="9" t="s">
        <v>2612</v>
      </c>
      <c r="H214" s="6" t="s">
        <v>98</v>
      </c>
      <c r="I214" s="6" t="s">
        <v>24</v>
      </c>
      <c r="J214" s="6" t="s">
        <v>232</v>
      </c>
      <c r="K214" s="6" t="s">
        <v>244</v>
      </c>
      <c r="M214" s="6" t="s">
        <v>142</v>
      </c>
      <c r="N214" s="6" t="s">
        <v>559</v>
      </c>
      <c r="S214" s="9" t="s">
        <v>2613</v>
      </c>
      <c r="T214" s="6" t="s">
        <v>22</v>
      </c>
      <c r="U214" s="6" t="s">
        <v>18</v>
      </c>
      <c r="V214" s="6" t="s">
        <v>2615</v>
      </c>
      <c r="W214" s="12" t="s">
        <v>2614</v>
      </c>
    </row>
    <row r="215" spans="1:23" ht="87" x14ac:dyDescent="0.35">
      <c r="A215" s="6">
        <v>202294</v>
      </c>
      <c r="B215" s="7">
        <v>45209</v>
      </c>
      <c r="C215" s="8">
        <v>0.49560185185185185</v>
      </c>
      <c r="D215" s="6" t="s">
        <v>508</v>
      </c>
      <c r="E215" s="6">
        <v>3</v>
      </c>
      <c r="F215" s="6" t="s">
        <v>9</v>
      </c>
      <c r="G215" s="9" t="s">
        <v>2616</v>
      </c>
      <c r="H215" s="6" t="s">
        <v>10</v>
      </c>
      <c r="I215" s="6" t="s">
        <v>24</v>
      </c>
      <c r="J215" s="6" t="s">
        <v>232</v>
      </c>
      <c r="K215" s="6" t="s">
        <v>1580</v>
      </c>
      <c r="Q215" s="6" t="s">
        <v>2617</v>
      </c>
      <c r="T215" s="6" t="s">
        <v>15</v>
      </c>
      <c r="U215" s="6" t="s">
        <v>18</v>
      </c>
      <c r="V215" s="6" t="s">
        <v>2619</v>
      </c>
      <c r="W215" s="11" t="s">
        <v>2618</v>
      </c>
    </row>
    <row r="216" spans="1:23" x14ac:dyDescent="0.35">
      <c r="A216" s="6">
        <v>179809</v>
      </c>
      <c r="B216" s="7">
        <v>45209</v>
      </c>
      <c r="C216" s="8">
        <v>0.5043171296296296</v>
      </c>
      <c r="D216" s="6" t="s">
        <v>110</v>
      </c>
      <c r="E216" s="6">
        <v>3</v>
      </c>
      <c r="F216" s="6" t="s">
        <v>19</v>
      </c>
      <c r="G216" s="6" t="s">
        <v>2620</v>
      </c>
      <c r="H216" s="6" t="s">
        <v>24</v>
      </c>
      <c r="I216" s="6" t="s">
        <v>24</v>
      </c>
      <c r="J216" s="6" t="s">
        <v>21</v>
      </c>
      <c r="K216" s="6" t="s">
        <v>245</v>
      </c>
      <c r="O216" s="6" t="s">
        <v>2621</v>
      </c>
      <c r="T216" s="6" t="s">
        <v>22</v>
      </c>
      <c r="U216" s="6" t="s">
        <v>18</v>
      </c>
      <c r="V216" s="6" t="s">
        <v>2623</v>
      </c>
      <c r="W216" s="11" t="s">
        <v>2622</v>
      </c>
    </row>
    <row r="217" spans="1:23" x14ac:dyDescent="0.35">
      <c r="A217" s="6">
        <v>202298</v>
      </c>
      <c r="B217" s="7">
        <v>45209</v>
      </c>
      <c r="C217" s="8">
        <v>0.50451388888888882</v>
      </c>
      <c r="D217" s="6" t="s">
        <v>2624</v>
      </c>
      <c r="E217" s="6">
        <v>1</v>
      </c>
      <c r="F217" s="6" t="s">
        <v>9</v>
      </c>
      <c r="G217" s="6" t="s">
        <v>2625</v>
      </c>
      <c r="H217" s="6" t="s">
        <v>24</v>
      </c>
      <c r="I217" s="6" t="s">
        <v>112</v>
      </c>
      <c r="J217" s="6" t="s">
        <v>21</v>
      </c>
      <c r="K217" s="6" t="s">
        <v>523</v>
      </c>
      <c r="T217" s="6" t="s">
        <v>22</v>
      </c>
      <c r="U217" s="6" t="s">
        <v>18</v>
      </c>
      <c r="V217" s="6" t="s">
        <v>2627</v>
      </c>
      <c r="W217" s="11" t="s">
        <v>2626</v>
      </c>
    </row>
    <row r="218" spans="1:23" x14ac:dyDescent="0.35">
      <c r="A218" s="6">
        <v>59597</v>
      </c>
      <c r="B218" s="7">
        <v>45209</v>
      </c>
      <c r="C218" s="8">
        <v>0.51354166666666667</v>
      </c>
      <c r="D218" s="6" t="s">
        <v>2628</v>
      </c>
      <c r="E218" s="6">
        <v>15</v>
      </c>
      <c r="F218" s="6" t="s">
        <v>25</v>
      </c>
      <c r="G218" s="6" t="s">
        <v>2629</v>
      </c>
      <c r="H218" s="6" t="s">
        <v>24</v>
      </c>
      <c r="I218" s="6" t="s">
        <v>24</v>
      </c>
      <c r="J218" s="6" t="s">
        <v>377</v>
      </c>
      <c r="K218" s="6" t="s">
        <v>1535</v>
      </c>
      <c r="T218" s="6" t="s">
        <v>22</v>
      </c>
      <c r="U218" s="6" t="s">
        <v>18</v>
      </c>
      <c r="V218" s="6" t="s">
        <v>2631</v>
      </c>
      <c r="W218" s="11" t="s">
        <v>2630</v>
      </c>
    </row>
    <row r="219" spans="1:23" ht="116" x14ac:dyDescent="0.35">
      <c r="A219" s="6">
        <v>202332</v>
      </c>
      <c r="B219" s="7">
        <v>45209</v>
      </c>
      <c r="C219" s="8">
        <v>0.51371527777777781</v>
      </c>
      <c r="D219" s="6" t="s">
        <v>108</v>
      </c>
      <c r="E219" s="6">
        <v>5</v>
      </c>
      <c r="F219" s="6" t="s">
        <v>30</v>
      </c>
      <c r="G219" s="9" t="s">
        <v>2632</v>
      </c>
      <c r="H219" s="6" t="s">
        <v>24</v>
      </c>
      <c r="I219" s="6" t="s">
        <v>24</v>
      </c>
      <c r="J219" s="6" t="s">
        <v>232</v>
      </c>
      <c r="K219" s="6" t="s">
        <v>244</v>
      </c>
      <c r="S219" s="9" t="s">
        <v>2633</v>
      </c>
      <c r="T219" s="6" t="s">
        <v>22</v>
      </c>
      <c r="U219" s="6" t="s">
        <v>18</v>
      </c>
      <c r="V219" s="6" t="s">
        <v>2635</v>
      </c>
      <c r="W219" s="11" t="s">
        <v>2634</v>
      </c>
    </row>
    <row r="220" spans="1:23" x14ac:dyDescent="0.35">
      <c r="A220" s="6">
        <v>201443</v>
      </c>
      <c r="B220" s="7">
        <v>45209</v>
      </c>
      <c r="C220" s="8">
        <v>0.54160879629629632</v>
      </c>
      <c r="D220" s="6" t="s">
        <v>1485</v>
      </c>
      <c r="E220" s="6">
        <v>1</v>
      </c>
      <c r="F220" s="6" t="s">
        <v>1657</v>
      </c>
      <c r="G220" s="6" t="s">
        <v>2636</v>
      </c>
      <c r="H220" s="6" t="s">
        <v>24</v>
      </c>
      <c r="I220" s="6" t="s">
        <v>24</v>
      </c>
      <c r="J220" s="6" t="s">
        <v>21</v>
      </c>
      <c r="K220" s="6" t="s">
        <v>901</v>
      </c>
      <c r="T220" s="6" t="s">
        <v>22</v>
      </c>
      <c r="U220" s="6" t="s">
        <v>18</v>
      </c>
      <c r="V220" s="6" t="s">
        <v>2638</v>
      </c>
      <c r="W220" s="11" t="s">
        <v>2637</v>
      </c>
    </row>
    <row r="221" spans="1:23" ht="159.5" x14ac:dyDescent="0.35">
      <c r="A221" s="6">
        <v>202395</v>
      </c>
      <c r="B221" s="7">
        <v>45209</v>
      </c>
      <c r="C221" s="8">
        <v>0.57180555555555557</v>
      </c>
      <c r="D221" s="6" t="s">
        <v>2639</v>
      </c>
      <c r="E221" s="6">
        <v>8</v>
      </c>
      <c r="F221" s="6" t="s">
        <v>30</v>
      </c>
      <c r="G221" s="6" t="s">
        <v>2640</v>
      </c>
      <c r="H221" s="6" t="s">
        <v>98</v>
      </c>
      <c r="I221" s="6" t="s">
        <v>24</v>
      </c>
      <c r="J221" s="6" t="s">
        <v>232</v>
      </c>
      <c r="K221" s="9" t="s">
        <v>429</v>
      </c>
      <c r="Q221" s="9" t="s">
        <v>2641</v>
      </c>
      <c r="T221" s="6" t="s">
        <v>22</v>
      </c>
      <c r="U221" s="6" t="s">
        <v>18</v>
      </c>
      <c r="V221" s="6" t="s">
        <v>2643</v>
      </c>
      <c r="W221" s="11" t="s">
        <v>2642</v>
      </c>
    </row>
    <row r="222" spans="1:23" ht="43.5" x14ac:dyDescent="0.35">
      <c r="A222" s="6">
        <v>202095</v>
      </c>
      <c r="B222" s="7">
        <v>45209</v>
      </c>
      <c r="C222" s="8">
        <v>0.58599537037037031</v>
      </c>
      <c r="D222" s="6" t="s">
        <v>89</v>
      </c>
      <c r="E222" s="6">
        <v>5</v>
      </c>
      <c r="F222" s="6" t="s">
        <v>30</v>
      </c>
      <c r="G222" s="6" t="s">
        <v>2644</v>
      </c>
      <c r="H222" s="6" t="s">
        <v>24</v>
      </c>
      <c r="I222" s="6" t="s">
        <v>24</v>
      </c>
      <c r="J222" s="6" t="s">
        <v>21</v>
      </c>
      <c r="K222" s="9" t="s">
        <v>431</v>
      </c>
      <c r="T222" s="6" t="s">
        <v>22</v>
      </c>
      <c r="U222" s="6" t="s">
        <v>18</v>
      </c>
      <c r="V222" s="6" t="s">
        <v>2645</v>
      </c>
      <c r="W222" s="11" t="s">
        <v>1441</v>
      </c>
    </row>
    <row r="223" spans="1:23" ht="58" x14ac:dyDescent="0.35">
      <c r="A223" s="6">
        <v>200849</v>
      </c>
      <c r="B223" s="7">
        <v>45209</v>
      </c>
      <c r="C223" s="8">
        <v>0.58655092592592595</v>
      </c>
      <c r="D223" s="6" t="s">
        <v>239</v>
      </c>
      <c r="E223" s="6">
        <v>2</v>
      </c>
      <c r="F223" s="6" t="s">
        <v>30</v>
      </c>
      <c r="G223" s="6" t="s">
        <v>2646</v>
      </c>
      <c r="H223" s="6" t="s">
        <v>40</v>
      </c>
      <c r="I223" s="6" t="s">
        <v>186</v>
      </c>
      <c r="J223" s="6" t="s">
        <v>21</v>
      </c>
      <c r="K223" s="6" t="s">
        <v>565</v>
      </c>
      <c r="N223" s="6" t="s">
        <v>34</v>
      </c>
      <c r="T223" s="6" t="s">
        <v>22</v>
      </c>
      <c r="U223" s="6" t="s">
        <v>18</v>
      </c>
      <c r="V223" s="6" t="s">
        <v>2648</v>
      </c>
      <c r="W223" s="12" t="s">
        <v>2647</v>
      </c>
    </row>
    <row r="224" spans="1:23" x14ac:dyDescent="0.35">
      <c r="A224" s="6">
        <v>202401</v>
      </c>
      <c r="B224" s="7">
        <v>45209</v>
      </c>
      <c r="C224" s="8">
        <v>0.59657407407407403</v>
      </c>
      <c r="D224" s="6" t="s">
        <v>826</v>
      </c>
      <c r="E224" s="6">
        <v>1</v>
      </c>
      <c r="F224" s="6" t="s">
        <v>25</v>
      </c>
      <c r="G224" s="6" t="s">
        <v>826</v>
      </c>
      <c r="H224" s="6" t="s">
        <v>24</v>
      </c>
      <c r="I224" s="6" t="s">
        <v>24</v>
      </c>
      <c r="J224" s="6" t="s">
        <v>21</v>
      </c>
      <c r="K224" s="6" t="s">
        <v>34</v>
      </c>
      <c r="T224" s="6" t="s">
        <v>22</v>
      </c>
      <c r="U224" s="6" t="s">
        <v>18</v>
      </c>
      <c r="V224" s="6" t="s">
        <v>887</v>
      </c>
      <c r="W224" s="11" t="s">
        <v>887</v>
      </c>
    </row>
    <row r="225" spans="1:23" x14ac:dyDescent="0.35">
      <c r="A225" s="6">
        <v>202404</v>
      </c>
      <c r="B225" s="7">
        <v>45209</v>
      </c>
      <c r="C225" s="8">
        <v>0.59857638888888887</v>
      </c>
      <c r="D225" s="6" t="s">
        <v>1928</v>
      </c>
      <c r="E225" s="6">
        <v>1</v>
      </c>
      <c r="F225" s="6" t="s">
        <v>25</v>
      </c>
      <c r="G225" s="6" t="s">
        <v>1928</v>
      </c>
      <c r="H225" s="6" t="s">
        <v>24</v>
      </c>
      <c r="I225" s="6" t="s">
        <v>24</v>
      </c>
      <c r="J225" s="6" t="s">
        <v>21</v>
      </c>
      <c r="K225" s="6" t="s">
        <v>34</v>
      </c>
      <c r="T225" s="6" t="s">
        <v>22</v>
      </c>
      <c r="U225" s="6" t="s">
        <v>18</v>
      </c>
      <c r="V225" s="6" t="s">
        <v>887</v>
      </c>
      <c r="W225" s="11" t="s">
        <v>887</v>
      </c>
    </row>
    <row r="226" spans="1:23" ht="116" x14ac:dyDescent="0.35">
      <c r="A226" s="6">
        <v>182496</v>
      </c>
      <c r="B226" s="7">
        <v>45209</v>
      </c>
      <c r="C226" s="8">
        <v>0.59995370370370371</v>
      </c>
      <c r="D226" s="6" t="s">
        <v>2649</v>
      </c>
      <c r="E226" s="6">
        <v>8</v>
      </c>
      <c r="F226" s="6" t="s">
        <v>30</v>
      </c>
      <c r="G226" s="6" t="s">
        <v>2650</v>
      </c>
      <c r="H226" s="6" t="s">
        <v>24</v>
      </c>
      <c r="I226" s="6" t="s">
        <v>24</v>
      </c>
      <c r="J226" s="6" t="s">
        <v>21</v>
      </c>
      <c r="K226" s="9" t="s">
        <v>2651</v>
      </c>
      <c r="T226" s="6" t="s">
        <v>22</v>
      </c>
      <c r="U226" s="6" t="s">
        <v>18</v>
      </c>
      <c r="V226" s="6" t="s">
        <v>2653</v>
      </c>
      <c r="W226" s="11" t="s">
        <v>2652</v>
      </c>
    </row>
    <row r="227" spans="1:23" x14ac:dyDescent="0.35">
      <c r="A227" s="6">
        <v>202393</v>
      </c>
      <c r="B227" s="7">
        <v>45209</v>
      </c>
      <c r="C227" s="8">
        <v>0.60364583333333333</v>
      </c>
      <c r="D227" s="6" t="s">
        <v>826</v>
      </c>
      <c r="E227" s="6">
        <v>1</v>
      </c>
      <c r="F227" s="6" t="s">
        <v>25</v>
      </c>
      <c r="G227" s="6" t="s">
        <v>826</v>
      </c>
      <c r="H227" s="6" t="s">
        <v>24</v>
      </c>
      <c r="I227" s="6" t="s">
        <v>24</v>
      </c>
      <c r="J227" s="6" t="s">
        <v>21</v>
      </c>
      <c r="K227" s="6" t="s">
        <v>34</v>
      </c>
      <c r="T227" s="6" t="s">
        <v>22</v>
      </c>
      <c r="U227" s="6" t="s">
        <v>18</v>
      </c>
      <c r="V227" s="6" t="s">
        <v>887</v>
      </c>
      <c r="W227" s="11" t="s">
        <v>887</v>
      </c>
    </row>
    <row r="228" spans="1:23" x14ac:dyDescent="0.35">
      <c r="A228" s="6">
        <v>202402</v>
      </c>
      <c r="B228" s="7">
        <v>45209</v>
      </c>
      <c r="C228" s="8">
        <v>0.60564814814814816</v>
      </c>
      <c r="D228" s="6" t="s">
        <v>1928</v>
      </c>
      <c r="E228" s="6">
        <v>1</v>
      </c>
      <c r="F228" s="6" t="s">
        <v>25</v>
      </c>
      <c r="G228" s="6" t="s">
        <v>1928</v>
      </c>
      <c r="H228" s="6" t="s">
        <v>24</v>
      </c>
      <c r="I228" s="6" t="s">
        <v>24</v>
      </c>
      <c r="J228" s="6" t="s">
        <v>21</v>
      </c>
      <c r="K228" s="6" t="s">
        <v>34</v>
      </c>
      <c r="T228" s="6" t="s">
        <v>22</v>
      </c>
      <c r="U228" s="6" t="s">
        <v>18</v>
      </c>
      <c r="V228" s="6" t="s">
        <v>887</v>
      </c>
      <c r="W228" s="11" t="s">
        <v>887</v>
      </c>
    </row>
    <row r="229" spans="1:23" x14ac:dyDescent="0.35">
      <c r="A229" s="6">
        <v>202396</v>
      </c>
      <c r="B229" s="7">
        <v>45209</v>
      </c>
      <c r="C229" s="8">
        <v>0.60821759259259256</v>
      </c>
      <c r="D229" s="6" t="s">
        <v>1928</v>
      </c>
      <c r="E229" s="6">
        <v>1</v>
      </c>
      <c r="F229" s="6" t="s">
        <v>25</v>
      </c>
      <c r="G229" s="6" t="s">
        <v>1928</v>
      </c>
      <c r="H229" s="6" t="s">
        <v>24</v>
      </c>
      <c r="I229" s="6" t="s">
        <v>24</v>
      </c>
      <c r="J229" s="6" t="s">
        <v>21</v>
      </c>
      <c r="K229" s="6" t="s">
        <v>34</v>
      </c>
      <c r="T229" s="6" t="s">
        <v>22</v>
      </c>
      <c r="U229" s="6" t="s">
        <v>18</v>
      </c>
      <c r="V229" s="6" t="s">
        <v>887</v>
      </c>
      <c r="W229" s="11" t="s">
        <v>887</v>
      </c>
    </row>
    <row r="230" spans="1:23" x14ac:dyDescent="0.35">
      <c r="A230" s="6">
        <v>202389</v>
      </c>
      <c r="B230" s="7">
        <v>45209</v>
      </c>
      <c r="C230" s="8">
        <v>0.60980324074074077</v>
      </c>
      <c r="D230" s="6" t="s">
        <v>1928</v>
      </c>
      <c r="E230" s="6">
        <v>1</v>
      </c>
      <c r="F230" s="6" t="s">
        <v>25</v>
      </c>
      <c r="G230" s="6" t="s">
        <v>1928</v>
      </c>
      <c r="H230" s="6" t="s">
        <v>24</v>
      </c>
      <c r="I230" s="6" t="s">
        <v>24</v>
      </c>
      <c r="J230" s="6" t="s">
        <v>21</v>
      </c>
      <c r="K230" s="6" t="s">
        <v>34</v>
      </c>
      <c r="T230" s="6" t="s">
        <v>22</v>
      </c>
      <c r="U230" s="6" t="s">
        <v>18</v>
      </c>
      <c r="V230" s="6" t="s">
        <v>887</v>
      </c>
      <c r="W230" s="11" t="s">
        <v>887</v>
      </c>
    </row>
    <row r="231" spans="1:23" x14ac:dyDescent="0.35">
      <c r="A231" s="6">
        <v>202400</v>
      </c>
      <c r="B231" s="7">
        <v>45209</v>
      </c>
      <c r="C231" s="8">
        <v>0.61247685185185186</v>
      </c>
      <c r="D231" s="6" t="s">
        <v>1928</v>
      </c>
      <c r="E231" s="6">
        <v>1</v>
      </c>
      <c r="F231" s="6" t="s">
        <v>25</v>
      </c>
      <c r="G231" s="6" t="s">
        <v>1928</v>
      </c>
      <c r="H231" s="6" t="s">
        <v>24</v>
      </c>
      <c r="I231" s="6" t="s">
        <v>24</v>
      </c>
      <c r="J231" s="6" t="s">
        <v>21</v>
      </c>
      <c r="K231" s="6" t="s">
        <v>34</v>
      </c>
      <c r="T231" s="6" t="s">
        <v>22</v>
      </c>
      <c r="U231" s="6" t="s">
        <v>18</v>
      </c>
      <c r="V231" s="6" t="s">
        <v>887</v>
      </c>
      <c r="W231" s="11" t="s">
        <v>887</v>
      </c>
    </row>
    <row r="232" spans="1:23" x14ac:dyDescent="0.35">
      <c r="A232" s="6">
        <v>202382</v>
      </c>
      <c r="B232" s="7">
        <v>45209</v>
      </c>
      <c r="C232" s="8">
        <v>0.61371527777777779</v>
      </c>
      <c r="D232" s="6" t="s">
        <v>525</v>
      </c>
      <c r="E232" s="6">
        <v>3</v>
      </c>
      <c r="F232" s="6" t="s">
        <v>9</v>
      </c>
      <c r="G232" s="6" t="s">
        <v>2654</v>
      </c>
      <c r="H232" s="6" t="s">
        <v>24</v>
      </c>
      <c r="I232" s="6" t="s">
        <v>24</v>
      </c>
      <c r="J232" s="6" t="s">
        <v>21</v>
      </c>
      <c r="K232" s="6" t="s">
        <v>149</v>
      </c>
      <c r="T232" s="6" t="s">
        <v>22</v>
      </c>
      <c r="U232" s="6" t="s">
        <v>18</v>
      </c>
      <c r="V232" s="6" t="s">
        <v>1733</v>
      </c>
      <c r="W232" s="11" t="s">
        <v>1433</v>
      </c>
    </row>
    <row r="233" spans="1:23" x14ac:dyDescent="0.35">
      <c r="A233" s="6">
        <v>202390</v>
      </c>
      <c r="B233" s="7">
        <v>45209</v>
      </c>
      <c r="C233" s="8">
        <v>0.61400462962962965</v>
      </c>
      <c r="D233" s="6" t="s">
        <v>1928</v>
      </c>
      <c r="E233" s="6">
        <v>1</v>
      </c>
      <c r="F233" s="6" t="s">
        <v>25</v>
      </c>
      <c r="G233" s="6" t="s">
        <v>1928</v>
      </c>
      <c r="H233" s="6" t="s">
        <v>24</v>
      </c>
      <c r="I233" s="6" t="s">
        <v>24</v>
      </c>
      <c r="J233" s="6" t="s">
        <v>21</v>
      </c>
      <c r="K233" s="6" t="s">
        <v>34</v>
      </c>
      <c r="T233" s="6" t="s">
        <v>22</v>
      </c>
      <c r="U233" s="6" t="s">
        <v>18</v>
      </c>
      <c r="V233" s="6" t="s">
        <v>887</v>
      </c>
      <c r="W233" s="11" t="s">
        <v>887</v>
      </c>
    </row>
    <row r="234" spans="1:23" x14ac:dyDescent="0.35">
      <c r="A234" s="6">
        <v>202397</v>
      </c>
      <c r="B234" s="7">
        <v>45209</v>
      </c>
      <c r="C234" s="8">
        <v>0.61554398148148148</v>
      </c>
      <c r="D234" s="6" t="s">
        <v>1928</v>
      </c>
      <c r="E234" s="6">
        <v>1</v>
      </c>
      <c r="F234" s="6" t="s">
        <v>25</v>
      </c>
      <c r="G234" s="6" t="s">
        <v>1928</v>
      </c>
      <c r="H234" s="6" t="s">
        <v>24</v>
      </c>
      <c r="I234" s="6" t="s">
        <v>24</v>
      </c>
      <c r="J234" s="6" t="s">
        <v>21</v>
      </c>
      <c r="K234" s="6" t="s">
        <v>34</v>
      </c>
      <c r="T234" s="6" t="s">
        <v>22</v>
      </c>
      <c r="U234" s="6" t="s">
        <v>18</v>
      </c>
      <c r="V234" s="6" t="s">
        <v>887</v>
      </c>
      <c r="W234" s="11" t="s">
        <v>887</v>
      </c>
    </row>
    <row r="235" spans="1:23" x14ac:dyDescent="0.35">
      <c r="A235" s="6">
        <v>202421</v>
      </c>
      <c r="B235" s="7">
        <v>45209</v>
      </c>
      <c r="C235" s="8">
        <v>0.61983796296296301</v>
      </c>
      <c r="D235" s="6" t="s">
        <v>1928</v>
      </c>
      <c r="E235" s="6">
        <v>1</v>
      </c>
      <c r="F235" s="6" t="s">
        <v>25</v>
      </c>
      <c r="G235" s="6" t="s">
        <v>1928</v>
      </c>
      <c r="H235" s="6" t="s">
        <v>24</v>
      </c>
      <c r="I235" s="6" t="s">
        <v>24</v>
      </c>
      <c r="J235" s="6" t="s">
        <v>21</v>
      </c>
      <c r="K235" s="6" t="s">
        <v>34</v>
      </c>
      <c r="T235" s="6" t="s">
        <v>22</v>
      </c>
      <c r="U235" s="6" t="s">
        <v>18</v>
      </c>
      <c r="V235" s="6" t="s">
        <v>887</v>
      </c>
      <c r="W235" s="11" t="s">
        <v>887</v>
      </c>
    </row>
    <row r="236" spans="1:23" x14ac:dyDescent="0.35">
      <c r="A236" s="6">
        <v>202399</v>
      </c>
      <c r="B236" s="7">
        <v>45209</v>
      </c>
      <c r="C236" s="8">
        <v>0.62266203703703704</v>
      </c>
      <c r="D236" s="6" t="s">
        <v>2655</v>
      </c>
      <c r="E236" s="6">
        <v>1</v>
      </c>
      <c r="F236" s="6" t="s">
        <v>25</v>
      </c>
      <c r="G236" s="6" t="s">
        <v>2655</v>
      </c>
      <c r="H236" s="6" t="s">
        <v>24</v>
      </c>
      <c r="I236" s="6" t="s">
        <v>24</v>
      </c>
      <c r="J236" s="6" t="s">
        <v>21</v>
      </c>
      <c r="K236" s="6" t="s">
        <v>34</v>
      </c>
      <c r="T236" s="6" t="s">
        <v>22</v>
      </c>
      <c r="U236" s="6" t="s">
        <v>18</v>
      </c>
      <c r="V236" s="6" t="s">
        <v>887</v>
      </c>
      <c r="W236" s="11" t="s">
        <v>887</v>
      </c>
    </row>
    <row r="237" spans="1:23" x14ac:dyDescent="0.35">
      <c r="A237" s="6">
        <v>164364</v>
      </c>
      <c r="B237" s="7">
        <v>45209</v>
      </c>
      <c r="C237" s="8">
        <v>0.62512731481481476</v>
      </c>
      <c r="D237" s="6" t="s">
        <v>1928</v>
      </c>
      <c r="E237" s="6">
        <v>1</v>
      </c>
      <c r="F237" s="6" t="s">
        <v>25</v>
      </c>
      <c r="G237" s="6" t="s">
        <v>1928</v>
      </c>
      <c r="H237" s="6" t="s">
        <v>24</v>
      </c>
      <c r="I237" s="6" t="s">
        <v>24</v>
      </c>
      <c r="J237" s="6" t="s">
        <v>21</v>
      </c>
      <c r="K237" s="6" t="s">
        <v>34</v>
      </c>
      <c r="T237" s="6" t="s">
        <v>22</v>
      </c>
      <c r="U237" s="6" t="s">
        <v>18</v>
      </c>
      <c r="V237" s="6" t="s">
        <v>887</v>
      </c>
      <c r="W237" s="11" t="s">
        <v>887</v>
      </c>
    </row>
    <row r="238" spans="1:23" x14ac:dyDescent="0.35">
      <c r="A238" s="6">
        <v>202381</v>
      </c>
      <c r="B238" s="7">
        <v>45209</v>
      </c>
      <c r="C238" s="8">
        <v>0.63291666666666668</v>
      </c>
      <c r="D238" s="6" t="s">
        <v>525</v>
      </c>
      <c r="E238" s="6">
        <v>3</v>
      </c>
      <c r="F238" s="6" t="s">
        <v>9</v>
      </c>
      <c r="G238" s="6" t="s">
        <v>2656</v>
      </c>
      <c r="H238" s="6" t="s">
        <v>43</v>
      </c>
      <c r="I238" s="6" t="s">
        <v>24</v>
      </c>
      <c r="J238" s="6" t="s">
        <v>21</v>
      </c>
      <c r="K238" s="6" t="s">
        <v>149</v>
      </c>
      <c r="T238" s="6" t="s">
        <v>22</v>
      </c>
      <c r="U238" s="6" t="s">
        <v>18</v>
      </c>
      <c r="V238" s="6" t="s">
        <v>2657</v>
      </c>
      <c r="W238" s="11" t="s">
        <v>1734</v>
      </c>
    </row>
    <row r="239" spans="1:23" x14ac:dyDescent="0.35">
      <c r="A239" s="6">
        <v>166148</v>
      </c>
      <c r="B239" s="7">
        <v>45209</v>
      </c>
      <c r="C239" s="8">
        <v>0.6431365740740741</v>
      </c>
      <c r="D239" s="6" t="s">
        <v>1116</v>
      </c>
      <c r="E239" s="6">
        <v>1</v>
      </c>
      <c r="F239" s="6" t="s">
        <v>25</v>
      </c>
      <c r="G239" s="6" t="s">
        <v>2658</v>
      </c>
      <c r="H239" s="6" t="s">
        <v>24</v>
      </c>
      <c r="I239" s="6" t="s">
        <v>24</v>
      </c>
      <c r="J239" s="6" t="s">
        <v>21</v>
      </c>
      <c r="K239" s="6" t="s">
        <v>149</v>
      </c>
      <c r="T239" s="6" t="s">
        <v>22</v>
      </c>
      <c r="U239" s="6" t="s">
        <v>18</v>
      </c>
      <c r="V239" s="6" t="s">
        <v>1850</v>
      </c>
      <c r="W239" s="11" t="s">
        <v>2659</v>
      </c>
    </row>
    <row r="240" spans="1:23" ht="145" x14ac:dyDescent="0.35">
      <c r="A240" s="6">
        <v>202426</v>
      </c>
      <c r="B240" s="7">
        <v>45209</v>
      </c>
      <c r="C240" s="8">
        <v>0.64614583333333331</v>
      </c>
      <c r="D240" s="6" t="s">
        <v>321</v>
      </c>
      <c r="E240" s="6">
        <v>1</v>
      </c>
      <c r="F240" s="6" t="s">
        <v>9</v>
      </c>
      <c r="G240" s="9" t="s">
        <v>2660</v>
      </c>
      <c r="H240" s="6" t="s">
        <v>24</v>
      </c>
      <c r="I240" s="6" t="s">
        <v>24</v>
      </c>
      <c r="J240" s="6" t="s">
        <v>21</v>
      </c>
      <c r="K240" s="6" t="s">
        <v>295</v>
      </c>
      <c r="T240" s="6" t="s">
        <v>22</v>
      </c>
      <c r="U240" s="6" t="s">
        <v>18</v>
      </c>
      <c r="V240" s="6" t="s">
        <v>887</v>
      </c>
      <c r="W240" s="11" t="s">
        <v>2661</v>
      </c>
    </row>
    <row r="241" spans="1:23" ht="101.5" x14ac:dyDescent="0.35">
      <c r="A241" s="6">
        <v>202474</v>
      </c>
      <c r="B241" s="7">
        <v>45210</v>
      </c>
      <c r="C241" s="8">
        <v>0.33445601851851853</v>
      </c>
      <c r="D241" s="6" t="s">
        <v>2662</v>
      </c>
      <c r="E241" s="6">
        <v>1</v>
      </c>
      <c r="F241" s="6" t="s">
        <v>25</v>
      </c>
      <c r="G241" s="9" t="s">
        <v>2663</v>
      </c>
      <c r="H241" s="6" t="s">
        <v>10</v>
      </c>
      <c r="I241" s="6" t="s">
        <v>24</v>
      </c>
      <c r="J241" s="6" t="s">
        <v>232</v>
      </c>
      <c r="K241" s="6" t="s">
        <v>262</v>
      </c>
      <c r="T241" s="6" t="s">
        <v>15</v>
      </c>
      <c r="U241" s="6" t="s">
        <v>18</v>
      </c>
      <c r="V241" s="6" t="s">
        <v>2665</v>
      </c>
      <c r="W241" s="11" t="s">
        <v>2664</v>
      </c>
    </row>
    <row r="242" spans="1:23" ht="72.5" x14ac:dyDescent="0.35">
      <c r="A242" s="6">
        <v>202476</v>
      </c>
      <c r="B242" s="7">
        <v>45210</v>
      </c>
      <c r="C242" s="8">
        <v>0.34093749999999995</v>
      </c>
      <c r="D242" s="6" t="s">
        <v>2666</v>
      </c>
      <c r="E242" s="6">
        <v>4</v>
      </c>
      <c r="F242" s="6" t="s">
        <v>30</v>
      </c>
      <c r="G242" s="9" t="s">
        <v>2667</v>
      </c>
      <c r="H242" s="6" t="s">
        <v>40</v>
      </c>
      <c r="I242" s="6" t="s">
        <v>40</v>
      </c>
      <c r="J242" s="6" t="s">
        <v>21</v>
      </c>
      <c r="K242" s="6" t="s">
        <v>262</v>
      </c>
      <c r="T242" s="6" t="s">
        <v>15</v>
      </c>
      <c r="U242" s="6" t="s">
        <v>18</v>
      </c>
      <c r="V242" s="6" t="s">
        <v>2669</v>
      </c>
      <c r="W242" s="11" t="s">
        <v>2668</v>
      </c>
    </row>
    <row r="243" spans="1:23" ht="116" x14ac:dyDescent="0.35">
      <c r="A243" s="6">
        <v>202482</v>
      </c>
      <c r="B243" s="7">
        <v>45210</v>
      </c>
      <c r="C243" s="8">
        <v>0.35664351851851855</v>
      </c>
      <c r="D243" s="6" t="s">
        <v>2670</v>
      </c>
      <c r="E243" s="6">
        <v>2</v>
      </c>
      <c r="F243" s="6" t="s">
        <v>30</v>
      </c>
      <c r="G243" s="9" t="s">
        <v>2671</v>
      </c>
      <c r="H243" s="6" t="s">
        <v>40</v>
      </c>
      <c r="I243" s="6" t="s">
        <v>24</v>
      </c>
      <c r="J243" s="6" t="s">
        <v>21</v>
      </c>
      <c r="K243" s="6" t="s">
        <v>844</v>
      </c>
      <c r="T243" s="6" t="s">
        <v>15</v>
      </c>
      <c r="U243" s="6" t="s">
        <v>18</v>
      </c>
      <c r="V243" s="6" t="s">
        <v>2673</v>
      </c>
      <c r="W243" s="11" t="s">
        <v>2672</v>
      </c>
    </row>
    <row r="244" spans="1:23" ht="43.5" x14ac:dyDescent="0.35">
      <c r="A244" s="6">
        <v>202483</v>
      </c>
      <c r="B244" s="7">
        <v>45210</v>
      </c>
      <c r="C244" s="8">
        <v>0.36655092592592592</v>
      </c>
      <c r="D244" s="6" t="s">
        <v>2674</v>
      </c>
      <c r="E244" s="6">
        <v>6</v>
      </c>
      <c r="F244" s="6" t="s">
        <v>30</v>
      </c>
      <c r="G244" s="9" t="s">
        <v>2675</v>
      </c>
      <c r="H244" s="6" t="s">
        <v>40</v>
      </c>
      <c r="I244" s="6" t="s">
        <v>24</v>
      </c>
      <c r="J244" s="6" t="s">
        <v>21</v>
      </c>
      <c r="K244" s="6" t="s">
        <v>262</v>
      </c>
      <c r="T244" s="6" t="s">
        <v>15</v>
      </c>
      <c r="U244" s="6" t="s">
        <v>18</v>
      </c>
      <c r="V244" s="6" t="s">
        <v>2677</v>
      </c>
      <c r="W244" s="11" t="s">
        <v>2676</v>
      </c>
    </row>
    <row r="245" spans="1:23" x14ac:dyDescent="0.35">
      <c r="A245" s="6">
        <v>69617</v>
      </c>
      <c r="B245" s="7">
        <v>45210</v>
      </c>
      <c r="C245" s="8">
        <v>0.37396990740740743</v>
      </c>
      <c r="D245" s="6" t="s">
        <v>1976</v>
      </c>
      <c r="E245" s="6">
        <v>1</v>
      </c>
      <c r="F245" s="6" t="s">
        <v>25</v>
      </c>
      <c r="G245" s="6" t="s">
        <v>1976</v>
      </c>
      <c r="H245" s="6" t="s">
        <v>24</v>
      </c>
      <c r="I245" s="6" t="s">
        <v>24</v>
      </c>
      <c r="J245" s="6" t="s">
        <v>21</v>
      </c>
      <c r="K245" s="6" t="s">
        <v>34</v>
      </c>
      <c r="T245" s="6" t="s">
        <v>22</v>
      </c>
      <c r="U245" s="6" t="s">
        <v>18</v>
      </c>
      <c r="V245" s="6" t="s">
        <v>887</v>
      </c>
      <c r="W245" s="11" t="s">
        <v>887</v>
      </c>
    </row>
    <row r="246" spans="1:23" x14ac:dyDescent="0.35">
      <c r="A246" s="6">
        <v>110315</v>
      </c>
      <c r="B246" s="7">
        <v>45210</v>
      </c>
      <c r="C246" s="8">
        <v>0.42364583333333333</v>
      </c>
      <c r="D246" s="6" t="s">
        <v>333</v>
      </c>
      <c r="E246" s="6">
        <v>3</v>
      </c>
      <c r="F246" s="6" t="s">
        <v>19</v>
      </c>
      <c r="G246" s="6" t="s">
        <v>2678</v>
      </c>
      <c r="H246" s="6" t="s">
        <v>24</v>
      </c>
      <c r="I246" s="6" t="s">
        <v>24</v>
      </c>
      <c r="J246" s="6" t="s">
        <v>21</v>
      </c>
      <c r="K246" s="6" t="s">
        <v>34</v>
      </c>
      <c r="T246" s="6" t="s">
        <v>22</v>
      </c>
      <c r="U246" s="6" t="s">
        <v>18</v>
      </c>
      <c r="V246" s="6" t="s">
        <v>887</v>
      </c>
      <c r="W246" s="11" t="s">
        <v>887</v>
      </c>
    </row>
    <row r="247" spans="1:23" x14ac:dyDescent="0.35">
      <c r="A247" s="6">
        <v>202509</v>
      </c>
      <c r="B247" s="7">
        <v>45210</v>
      </c>
      <c r="C247" s="8">
        <v>0.42799768518518522</v>
      </c>
      <c r="D247" s="6" t="s">
        <v>153</v>
      </c>
      <c r="E247" s="6">
        <v>1</v>
      </c>
      <c r="F247" s="6" t="s">
        <v>19</v>
      </c>
      <c r="G247" s="6" t="s">
        <v>2679</v>
      </c>
      <c r="H247" s="6" t="s">
        <v>10</v>
      </c>
      <c r="I247" s="6" t="s">
        <v>24</v>
      </c>
      <c r="J247" s="6" t="s">
        <v>232</v>
      </c>
      <c r="K247" s="6" t="s">
        <v>1354</v>
      </c>
      <c r="T247" s="6" t="s">
        <v>15</v>
      </c>
      <c r="U247" s="6" t="s">
        <v>18</v>
      </c>
      <c r="V247" s="6" t="s">
        <v>2681</v>
      </c>
      <c r="W247" s="11" t="s">
        <v>2680</v>
      </c>
    </row>
    <row r="248" spans="1:23" x14ac:dyDescent="0.35">
      <c r="A248" s="6">
        <v>176184</v>
      </c>
      <c r="B248" s="7">
        <v>45210</v>
      </c>
      <c r="C248" s="8">
        <v>0.44555555555555554</v>
      </c>
      <c r="D248" s="6" t="s">
        <v>1928</v>
      </c>
      <c r="E248" s="6">
        <v>1</v>
      </c>
      <c r="F248" s="6" t="s">
        <v>25</v>
      </c>
      <c r="G248" s="6" t="s">
        <v>1928</v>
      </c>
      <c r="H248" s="6" t="s">
        <v>24</v>
      </c>
      <c r="I248" s="6" t="s">
        <v>24</v>
      </c>
      <c r="J248" s="6" t="s">
        <v>21</v>
      </c>
      <c r="K248" s="6" t="s">
        <v>34</v>
      </c>
      <c r="T248" s="6" t="s">
        <v>22</v>
      </c>
      <c r="U248" s="6" t="s">
        <v>18</v>
      </c>
      <c r="V248" s="6" t="s">
        <v>887</v>
      </c>
      <c r="W248" s="11" t="s">
        <v>887</v>
      </c>
    </row>
    <row r="249" spans="1:23" x14ac:dyDescent="0.35">
      <c r="A249" s="6">
        <v>47172</v>
      </c>
      <c r="B249" s="7">
        <v>45210</v>
      </c>
      <c r="C249" s="8">
        <v>0.45211805555555556</v>
      </c>
      <c r="D249" s="6" t="s">
        <v>1267</v>
      </c>
      <c r="E249" s="6">
        <v>10</v>
      </c>
      <c r="F249" s="6" t="s">
        <v>1657</v>
      </c>
      <c r="G249" s="6" t="s">
        <v>2682</v>
      </c>
      <c r="H249" s="6" t="s">
        <v>24</v>
      </c>
      <c r="I249" s="6" t="s">
        <v>24</v>
      </c>
      <c r="J249" s="6" t="s">
        <v>232</v>
      </c>
      <c r="K249" s="6" t="s">
        <v>88</v>
      </c>
      <c r="P249" s="6" t="s">
        <v>2683</v>
      </c>
      <c r="T249" s="6" t="s">
        <v>15</v>
      </c>
      <c r="U249" s="6" t="s">
        <v>18</v>
      </c>
      <c r="V249" s="6" t="s">
        <v>2684</v>
      </c>
      <c r="W249" s="11" t="s">
        <v>869</v>
      </c>
    </row>
    <row r="250" spans="1:23" x14ac:dyDescent="0.35">
      <c r="A250" s="6">
        <v>202560</v>
      </c>
      <c r="B250" s="7">
        <v>45210</v>
      </c>
      <c r="C250" s="8">
        <v>0.45362268518518517</v>
      </c>
      <c r="D250" s="6" t="s">
        <v>1928</v>
      </c>
      <c r="E250" s="6">
        <v>1</v>
      </c>
      <c r="F250" s="6" t="s">
        <v>25</v>
      </c>
      <c r="G250" s="6" t="s">
        <v>1928</v>
      </c>
      <c r="H250" s="6" t="s">
        <v>24</v>
      </c>
      <c r="I250" s="6" t="s">
        <v>24</v>
      </c>
      <c r="J250" s="6" t="s">
        <v>21</v>
      </c>
      <c r="K250" s="6" t="s">
        <v>34</v>
      </c>
      <c r="T250" s="6" t="s">
        <v>22</v>
      </c>
      <c r="U250" s="6" t="s">
        <v>18</v>
      </c>
      <c r="V250" s="6" t="s">
        <v>887</v>
      </c>
      <c r="W250" s="11" t="s">
        <v>887</v>
      </c>
    </row>
    <row r="251" spans="1:23" ht="43.5" x14ac:dyDescent="0.35">
      <c r="A251" s="6">
        <v>202515</v>
      </c>
      <c r="B251" s="7">
        <v>45210</v>
      </c>
      <c r="C251" s="8">
        <v>0.45449074074074075</v>
      </c>
      <c r="D251" s="6" t="s">
        <v>2685</v>
      </c>
      <c r="E251" s="6">
        <v>1</v>
      </c>
      <c r="F251" s="6" t="s">
        <v>19</v>
      </c>
      <c r="G251" s="9" t="s">
        <v>2686</v>
      </c>
      <c r="H251" s="6" t="s">
        <v>27</v>
      </c>
      <c r="I251" s="6" t="s">
        <v>24</v>
      </c>
      <c r="J251" s="6" t="s">
        <v>21</v>
      </c>
      <c r="K251" s="6" t="s">
        <v>626</v>
      </c>
      <c r="T251" s="6" t="s">
        <v>15</v>
      </c>
      <c r="U251" s="6" t="s">
        <v>18</v>
      </c>
      <c r="V251" s="6" t="s">
        <v>2688</v>
      </c>
      <c r="W251" s="11" t="s">
        <v>2687</v>
      </c>
    </row>
    <row r="252" spans="1:23" x14ac:dyDescent="0.35">
      <c r="A252" s="6">
        <v>83019</v>
      </c>
      <c r="B252" s="7">
        <v>45210</v>
      </c>
      <c r="C252" s="8">
        <v>0.46475694444444443</v>
      </c>
      <c r="D252" s="6" t="s">
        <v>2689</v>
      </c>
      <c r="E252" s="6">
        <v>3</v>
      </c>
      <c r="F252" s="6" t="s">
        <v>19</v>
      </c>
      <c r="G252" s="6" t="s">
        <v>2690</v>
      </c>
      <c r="H252" s="6" t="s">
        <v>24</v>
      </c>
      <c r="I252" s="6" t="s">
        <v>24</v>
      </c>
      <c r="J252" s="6" t="s">
        <v>21</v>
      </c>
      <c r="K252" s="6" t="s">
        <v>34</v>
      </c>
      <c r="T252" s="6" t="s">
        <v>22</v>
      </c>
      <c r="U252" s="6" t="s">
        <v>18</v>
      </c>
      <c r="V252" s="6" t="s">
        <v>887</v>
      </c>
      <c r="W252" s="11" t="s">
        <v>887</v>
      </c>
    </row>
    <row r="253" spans="1:23" x14ac:dyDescent="0.35">
      <c r="A253" s="6">
        <v>93070</v>
      </c>
      <c r="B253" s="7">
        <v>45210</v>
      </c>
      <c r="C253" s="8">
        <v>0.47386574074074073</v>
      </c>
      <c r="D253" s="6" t="s">
        <v>826</v>
      </c>
      <c r="E253" s="6">
        <v>1</v>
      </c>
      <c r="F253" s="6" t="s">
        <v>25</v>
      </c>
      <c r="G253" s="6" t="s">
        <v>826</v>
      </c>
      <c r="H253" s="6" t="s">
        <v>24</v>
      </c>
      <c r="I253" s="6" t="s">
        <v>24</v>
      </c>
      <c r="J253" s="6" t="s">
        <v>21</v>
      </c>
      <c r="K253" s="6" t="s">
        <v>34</v>
      </c>
      <c r="T253" s="6" t="s">
        <v>22</v>
      </c>
      <c r="U253" s="6" t="s">
        <v>18</v>
      </c>
      <c r="V253" s="6" t="s">
        <v>887</v>
      </c>
      <c r="W253" s="11" t="s">
        <v>887</v>
      </c>
    </row>
    <row r="254" spans="1:23" ht="87" x14ac:dyDescent="0.35">
      <c r="A254" s="6">
        <v>202522</v>
      </c>
      <c r="B254" s="7">
        <v>45210</v>
      </c>
      <c r="C254" s="8">
        <v>0.47614583333333332</v>
      </c>
      <c r="D254" s="6" t="s">
        <v>2691</v>
      </c>
      <c r="E254" s="6">
        <v>1</v>
      </c>
      <c r="F254" s="6" t="s">
        <v>25</v>
      </c>
      <c r="G254" s="9" t="s">
        <v>2692</v>
      </c>
      <c r="H254" s="6" t="s">
        <v>27</v>
      </c>
      <c r="I254" s="6" t="s">
        <v>24</v>
      </c>
      <c r="J254" s="6" t="s">
        <v>21</v>
      </c>
      <c r="K254" s="6" t="s">
        <v>626</v>
      </c>
      <c r="T254" s="6" t="s">
        <v>15</v>
      </c>
      <c r="U254" s="6" t="s">
        <v>18</v>
      </c>
      <c r="V254" s="6" t="s">
        <v>2694</v>
      </c>
      <c r="W254" s="11" t="s">
        <v>2693</v>
      </c>
    </row>
    <row r="255" spans="1:23" ht="188.5" x14ac:dyDescent="0.35">
      <c r="A255" s="6">
        <v>104455</v>
      </c>
      <c r="B255" s="7">
        <v>45210</v>
      </c>
      <c r="C255" s="8">
        <v>0.47767361111111112</v>
      </c>
      <c r="D255" s="6" t="s">
        <v>67</v>
      </c>
      <c r="E255" s="6">
        <v>3</v>
      </c>
      <c r="F255" s="6" t="s">
        <v>9</v>
      </c>
      <c r="G255" s="9" t="s">
        <v>2695</v>
      </c>
      <c r="H255" s="6" t="s">
        <v>24</v>
      </c>
      <c r="I255" s="6" t="s">
        <v>24</v>
      </c>
      <c r="J255" s="6" t="s">
        <v>21</v>
      </c>
      <c r="K255" s="6" t="s">
        <v>245</v>
      </c>
      <c r="T255" s="6" t="s">
        <v>22</v>
      </c>
      <c r="U255" s="6" t="s">
        <v>18</v>
      </c>
      <c r="V255" s="6" t="s">
        <v>2696</v>
      </c>
      <c r="W255" s="11" t="s">
        <v>997</v>
      </c>
    </row>
    <row r="256" spans="1:23" ht="72.5" x14ac:dyDescent="0.35">
      <c r="A256" s="6">
        <v>202544</v>
      </c>
      <c r="B256" s="7">
        <v>45210</v>
      </c>
      <c r="C256" s="8">
        <v>0.48241898148148149</v>
      </c>
      <c r="D256" s="6" t="s">
        <v>2697</v>
      </c>
      <c r="E256" s="6">
        <v>2</v>
      </c>
      <c r="F256" s="6" t="s">
        <v>9</v>
      </c>
      <c r="G256" s="9" t="s">
        <v>2698</v>
      </c>
      <c r="H256" s="6" t="s">
        <v>24</v>
      </c>
      <c r="I256" s="6" t="s">
        <v>24</v>
      </c>
      <c r="J256" s="6" t="s">
        <v>21</v>
      </c>
      <c r="K256" s="6" t="s">
        <v>626</v>
      </c>
      <c r="T256" s="6" t="s">
        <v>15</v>
      </c>
      <c r="U256" s="6" t="s">
        <v>18</v>
      </c>
      <c r="V256" s="6" t="s">
        <v>2700</v>
      </c>
      <c r="W256" s="11" t="s">
        <v>2699</v>
      </c>
    </row>
    <row r="257" spans="1:23" x14ac:dyDescent="0.35">
      <c r="A257" s="6">
        <v>156280</v>
      </c>
      <c r="B257" s="7">
        <v>45210</v>
      </c>
      <c r="C257" s="8">
        <v>0.48675925925925928</v>
      </c>
      <c r="D257" s="6" t="s">
        <v>91</v>
      </c>
      <c r="E257" s="6">
        <v>1</v>
      </c>
      <c r="F257" s="6" t="s">
        <v>9</v>
      </c>
      <c r="G257" s="6" t="s">
        <v>2701</v>
      </c>
      <c r="H257" s="6" t="s">
        <v>24</v>
      </c>
      <c r="I257" s="6" t="s">
        <v>24</v>
      </c>
      <c r="J257" s="6" t="s">
        <v>21</v>
      </c>
      <c r="K257" s="6" t="s">
        <v>34</v>
      </c>
      <c r="T257" s="6" t="s">
        <v>22</v>
      </c>
      <c r="U257" s="6" t="s">
        <v>18</v>
      </c>
      <c r="V257" s="6" t="s">
        <v>887</v>
      </c>
      <c r="W257" s="11" t="s">
        <v>887</v>
      </c>
    </row>
    <row r="258" spans="1:23" ht="72.5" x14ac:dyDescent="0.35">
      <c r="A258" s="6">
        <v>202574</v>
      </c>
      <c r="B258" s="7">
        <v>45210</v>
      </c>
      <c r="C258" s="8">
        <v>0.51168981481481479</v>
      </c>
      <c r="D258" s="6" t="s">
        <v>2702</v>
      </c>
      <c r="E258" s="6">
        <v>1</v>
      </c>
      <c r="F258" s="6" t="s">
        <v>25</v>
      </c>
      <c r="G258" s="9" t="s">
        <v>2703</v>
      </c>
      <c r="H258" s="6" t="s">
        <v>27</v>
      </c>
      <c r="I258" s="6" t="s">
        <v>24</v>
      </c>
      <c r="J258" s="6" t="s">
        <v>21</v>
      </c>
      <c r="K258" s="6" t="s">
        <v>626</v>
      </c>
      <c r="T258" s="6" t="s">
        <v>15</v>
      </c>
      <c r="U258" s="6" t="s">
        <v>18</v>
      </c>
      <c r="V258" s="6" t="s">
        <v>2705</v>
      </c>
      <c r="W258" s="12" t="s">
        <v>2704</v>
      </c>
    </row>
    <row r="259" spans="1:23" x14ac:dyDescent="0.35">
      <c r="A259" s="6">
        <v>202586</v>
      </c>
      <c r="B259" s="7">
        <v>45210</v>
      </c>
      <c r="C259" s="8">
        <v>0.53645833333333337</v>
      </c>
      <c r="D259" s="6" t="s">
        <v>2706</v>
      </c>
      <c r="E259" s="6">
        <v>1</v>
      </c>
      <c r="F259" s="6" t="s">
        <v>25</v>
      </c>
      <c r="G259" s="6" t="s">
        <v>2706</v>
      </c>
      <c r="H259" s="6" t="s">
        <v>24</v>
      </c>
      <c r="I259" s="6" t="s">
        <v>24</v>
      </c>
      <c r="J259" s="6" t="s">
        <v>21</v>
      </c>
      <c r="K259" s="6" t="s">
        <v>34</v>
      </c>
      <c r="T259" s="6" t="s">
        <v>22</v>
      </c>
      <c r="U259" s="6" t="s">
        <v>18</v>
      </c>
      <c r="V259" s="6" t="s">
        <v>887</v>
      </c>
      <c r="W259" s="11" t="s">
        <v>887</v>
      </c>
    </row>
    <row r="260" spans="1:23" ht="203" x14ac:dyDescent="0.35">
      <c r="A260" s="6">
        <v>202598</v>
      </c>
      <c r="B260" s="7">
        <v>45210</v>
      </c>
      <c r="C260" s="8">
        <v>0.5855555555555555</v>
      </c>
      <c r="D260" s="6" t="s">
        <v>1160</v>
      </c>
      <c r="E260" s="6">
        <v>1</v>
      </c>
      <c r="F260" s="6" t="s">
        <v>1657</v>
      </c>
      <c r="G260" s="6" t="s">
        <v>2707</v>
      </c>
      <c r="H260" s="6" t="s">
        <v>98</v>
      </c>
      <c r="I260" s="6" t="s">
        <v>24</v>
      </c>
      <c r="J260" s="6" t="s">
        <v>232</v>
      </c>
      <c r="K260" s="9" t="s">
        <v>2708</v>
      </c>
      <c r="T260" s="6" t="s">
        <v>22</v>
      </c>
      <c r="U260" s="6" t="s">
        <v>18</v>
      </c>
      <c r="V260" s="6" t="s">
        <v>2710</v>
      </c>
      <c r="W260" s="12" t="s">
        <v>2709</v>
      </c>
    </row>
    <row r="261" spans="1:23" x14ac:dyDescent="0.35">
      <c r="A261" s="6">
        <v>202610</v>
      </c>
      <c r="B261" s="7">
        <v>45210</v>
      </c>
      <c r="C261" s="8">
        <v>0.59062500000000007</v>
      </c>
      <c r="D261" s="6" t="s">
        <v>1928</v>
      </c>
      <c r="E261" s="6">
        <v>1</v>
      </c>
      <c r="F261" s="6" t="s">
        <v>25</v>
      </c>
      <c r="G261" s="6" t="s">
        <v>1928</v>
      </c>
      <c r="H261" s="6" t="s">
        <v>24</v>
      </c>
      <c r="I261" s="6" t="s">
        <v>24</v>
      </c>
      <c r="J261" s="6" t="s">
        <v>21</v>
      </c>
      <c r="K261" s="6" t="s">
        <v>34</v>
      </c>
      <c r="T261" s="6" t="s">
        <v>22</v>
      </c>
      <c r="U261" s="6" t="s">
        <v>18</v>
      </c>
      <c r="V261" s="6" t="s">
        <v>887</v>
      </c>
      <c r="W261" s="11" t="s">
        <v>887</v>
      </c>
    </row>
    <row r="262" spans="1:23" x14ac:dyDescent="0.35">
      <c r="A262" s="6">
        <v>202607</v>
      </c>
      <c r="B262" s="7">
        <v>45210</v>
      </c>
      <c r="C262" s="8">
        <v>0.59292824074074069</v>
      </c>
      <c r="D262" s="6" t="s">
        <v>1928</v>
      </c>
      <c r="E262" s="6">
        <v>1</v>
      </c>
      <c r="F262" s="6" t="s">
        <v>25</v>
      </c>
      <c r="G262" s="6" t="s">
        <v>1928</v>
      </c>
      <c r="H262" s="6" t="s">
        <v>24</v>
      </c>
      <c r="I262" s="6" t="s">
        <v>24</v>
      </c>
      <c r="J262" s="6" t="s">
        <v>21</v>
      </c>
      <c r="K262" s="6" t="s">
        <v>34</v>
      </c>
      <c r="T262" s="6" t="s">
        <v>22</v>
      </c>
      <c r="U262" s="6" t="s">
        <v>18</v>
      </c>
      <c r="V262" s="6" t="s">
        <v>887</v>
      </c>
      <c r="W262" s="11" t="s">
        <v>887</v>
      </c>
    </row>
    <row r="263" spans="1:23" x14ac:dyDescent="0.35">
      <c r="A263" s="6">
        <v>202606</v>
      </c>
      <c r="B263" s="7">
        <v>45210</v>
      </c>
      <c r="C263" s="8">
        <v>0.59968750000000004</v>
      </c>
      <c r="D263" s="6" t="s">
        <v>1928</v>
      </c>
      <c r="E263" s="6">
        <v>1</v>
      </c>
      <c r="F263" s="6" t="s">
        <v>25</v>
      </c>
      <c r="G263" s="6" t="s">
        <v>1928</v>
      </c>
      <c r="H263" s="6" t="s">
        <v>24</v>
      </c>
      <c r="I263" s="6" t="s">
        <v>24</v>
      </c>
      <c r="J263" s="6" t="s">
        <v>21</v>
      </c>
      <c r="K263" s="6" t="s">
        <v>34</v>
      </c>
      <c r="T263" s="6" t="s">
        <v>22</v>
      </c>
      <c r="U263" s="6" t="s">
        <v>18</v>
      </c>
      <c r="V263" s="6" t="s">
        <v>887</v>
      </c>
      <c r="W263" s="11" t="s">
        <v>887</v>
      </c>
    </row>
    <row r="264" spans="1:23" x14ac:dyDescent="0.35">
      <c r="A264" s="6">
        <v>202613</v>
      </c>
      <c r="B264" s="7">
        <v>45210</v>
      </c>
      <c r="C264" s="8">
        <v>0.61327546296296298</v>
      </c>
      <c r="D264" s="6" t="s">
        <v>1928</v>
      </c>
      <c r="E264" s="6">
        <v>1</v>
      </c>
      <c r="F264" s="6" t="s">
        <v>25</v>
      </c>
      <c r="G264" s="6" t="s">
        <v>1928</v>
      </c>
      <c r="H264" s="6" t="s">
        <v>24</v>
      </c>
      <c r="I264" s="6" t="s">
        <v>24</v>
      </c>
      <c r="J264" s="6" t="s">
        <v>21</v>
      </c>
      <c r="K264" s="6" t="s">
        <v>34</v>
      </c>
      <c r="T264" s="6" t="s">
        <v>22</v>
      </c>
      <c r="U264" s="6" t="s">
        <v>18</v>
      </c>
      <c r="V264" s="6" t="s">
        <v>887</v>
      </c>
      <c r="W264" s="11" t="s">
        <v>887</v>
      </c>
    </row>
    <row r="265" spans="1:23" x14ac:dyDescent="0.35">
      <c r="A265" s="6">
        <v>202614</v>
      </c>
      <c r="B265" s="7">
        <v>45210</v>
      </c>
      <c r="C265" s="8">
        <v>0.61520833333333336</v>
      </c>
      <c r="D265" s="6" t="s">
        <v>1928</v>
      </c>
      <c r="E265" s="6">
        <v>1</v>
      </c>
      <c r="F265" s="6" t="s">
        <v>25</v>
      </c>
      <c r="G265" s="6" t="s">
        <v>1928</v>
      </c>
      <c r="H265" s="6" t="s">
        <v>24</v>
      </c>
      <c r="I265" s="6" t="s">
        <v>24</v>
      </c>
      <c r="J265" s="6" t="s">
        <v>21</v>
      </c>
      <c r="K265" s="6" t="s">
        <v>34</v>
      </c>
      <c r="T265" s="6" t="s">
        <v>22</v>
      </c>
      <c r="U265" s="6" t="s">
        <v>18</v>
      </c>
      <c r="V265" s="6" t="s">
        <v>887</v>
      </c>
      <c r="W265" s="11" t="s">
        <v>887</v>
      </c>
    </row>
    <row r="266" spans="1:23" x14ac:dyDescent="0.35">
      <c r="A266" s="6">
        <v>202615</v>
      </c>
      <c r="B266" s="7">
        <v>45210</v>
      </c>
      <c r="C266" s="8">
        <v>0.61746527777777771</v>
      </c>
      <c r="D266" s="6" t="s">
        <v>1928</v>
      </c>
      <c r="E266" s="6">
        <v>1</v>
      </c>
      <c r="F266" s="6" t="s">
        <v>25</v>
      </c>
      <c r="G266" s="6" t="s">
        <v>1928</v>
      </c>
      <c r="H266" s="6" t="s">
        <v>24</v>
      </c>
      <c r="I266" s="6" t="s">
        <v>24</v>
      </c>
      <c r="J266" s="6" t="s">
        <v>21</v>
      </c>
      <c r="K266" s="6" t="s">
        <v>34</v>
      </c>
      <c r="T266" s="6" t="s">
        <v>22</v>
      </c>
      <c r="U266" s="6" t="s">
        <v>18</v>
      </c>
      <c r="V266" s="6" t="s">
        <v>887</v>
      </c>
      <c r="W266" s="11" t="s">
        <v>887</v>
      </c>
    </row>
    <row r="267" spans="1:23" x14ac:dyDescent="0.35">
      <c r="A267" s="6">
        <v>202616</v>
      </c>
      <c r="B267" s="7">
        <v>45210</v>
      </c>
      <c r="C267" s="8">
        <v>0.6192361111111111</v>
      </c>
      <c r="D267" s="6" t="s">
        <v>2711</v>
      </c>
      <c r="E267" s="6">
        <v>1</v>
      </c>
      <c r="F267" s="6" t="s">
        <v>25</v>
      </c>
      <c r="G267" s="6" t="s">
        <v>2711</v>
      </c>
      <c r="H267" s="6" t="s">
        <v>24</v>
      </c>
      <c r="I267" s="6" t="s">
        <v>24</v>
      </c>
      <c r="J267" s="6" t="s">
        <v>21</v>
      </c>
      <c r="K267" s="6" t="s">
        <v>34</v>
      </c>
      <c r="T267" s="6" t="s">
        <v>22</v>
      </c>
      <c r="U267" s="6" t="s">
        <v>18</v>
      </c>
      <c r="V267" s="6" t="s">
        <v>887</v>
      </c>
      <c r="W267" s="11" t="s">
        <v>887</v>
      </c>
    </row>
    <row r="268" spans="1:23" x14ac:dyDescent="0.35">
      <c r="A268" s="6">
        <v>202617</v>
      </c>
      <c r="B268" s="7">
        <v>45210</v>
      </c>
      <c r="C268" s="8">
        <v>0.6482754629629629</v>
      </c>
      <c r="D268" s="6" t="s">
        <v>251</v>
      </c>
      <c r="E268" s="6">
        <v>1</v>
      </c>
      <c r="F268" s="6" t="s">
        <v>9</v>
      </c>
      <c r="G268" s="6" t="s">
        <v>2712</v>
      </c>
      <c r="H268" s="6" t="s">
        <v>24</v>
      </c>
      <c r="I268" s="6" t="s">
        <v>24</v>
      </c>
      <c r="J268" s="6" t="s">
        <v>377</v>
      </c>
      <c r="K268" s="6" t="s">
        <v>1428</v>
      </c>
      <c r="T268" s="6" t="s">
        <v>22</v>
      </c>
      <c r="U268" s="6" t="s">
        <v>18</v>
      </c>
      <c r="V268" s="6" t="s">
        <v>2714</v>
      </c>
      <c r="W268" s="11" t="s">
        <v>2713</v>
      </c>
    </row>
    <row r="269" spans="1:23" x14ac:dyDescent="0.35">
      <c r="A269" s="6">
        <v>202604</v>
      </c>
      <c r="B269" s="7">
        <v>45210</v>
      </c>
      <c r="C269" s="8">
        <v>0.64849537037037031</v>
      </c>
      <c r="D269" s="6" t="s">
        <v>340</v>
      </c>
      <c r="E269" s="6">
        <v>4</v>
      </c>
      <c r="F269" s="6" t="s">
        <v>19</v>
      </c>
      <c r="G269" s="6" t="s">
        <v>2715</v>
      </c>
      <c r="H269" s="6" t="s">
        <v>24</v>
      </c>
      <c r="I269" s="6" t="s">
        <v>24</v>
      </c>
      <c r="J269" s="6" t="s">
        <v>21</v>
      </c>
      <c r="K269" s="6" t="s">
        <v>1774</v>
      </c>
      <c r="L269" s="6" t="s">
        <v>678</v>
      </c>
      <c r="M269" s="6" t="s">
        <v>314</v>
      </c>
      <c r="N269" s="6" t="s">
        <v>2716</v>
      </c>
      <c r="O269" s="6" t="s">
        <v>34</v>
      </c>
      <c r="P269" s="6" t="s">
        <v>678</v>
      </c>
      <c r="Q269" s="6" t="s">
        <v>678</v>
      </c>
      <c r="R269" s="6" t="s">
        <v>678</v>
      </c>
      <c r="S269" s="6" t="s">
        <v>146</v>
      </c>
      <c r="T269" s="6" t="s">
        <v>22</v>
      </c>
      <c r="U269" s="6" t="s">
        <v>18</v>
      </c>
      <c r="V269" s="6" t="s">
        <v>2717</v>
      </c>
      <c r="W269" s="11" t="s">
        <v>1081</v>
      </c>
    </row>
    <row r="270" spans="1:23" x14ac:dyDescent="0.35">
      <c r="A270" s="6">
        <v>75319</v>
      </c>
      <c r="B270" s="7">
        <v>45210</v>
      </c>
      <c r="C270" s="8">
        <v>0.81444444444444442</v>
      </c>
      <c r="D270" s="6" t="s">
        <v>53</v>
      </c>
      <c r="E270" s="6">
        <v>4</v>
      </c>
      <c r="F270" s="6" t="s">
        <v>1657</v>
      </c>
      <c r="G270" s="6" t="s">
        <v>1744</v>
      </c>
      <c r="H270" s="6" t="s">
        <v>98</v>
      </c>
      <c r="I270" s="6" t="s">
        <v>40</v>
      </c>
      <c r="J270" s="6" t="s">
        <v>21</v>
      </c>
      <c r="K270" s="6" t="s">
        <v>244</v>
      </c>
      <c r="T270" s="6" t="s">
        <v>22</v>
      </c>
      <c r="U270" s="6" t="s">
        <v>18</v>
      </c>
      <c r="V270" s="6" t="s">
        <v>2719</v>
      </c>
      <c r="W270" s="11" t="s">
        <v>2718</v>
      </c>
    </row>
    <row r="271" spans="1:23" ht="87" x14ac:dyDescent="0.35">
      <c r="A271" s="6">
        <v>145418</v>
      </c>
      <c r="B271" s="7">
        <v>45210</v>
      </c>
      <c r="C271" s="8">
        <v>0.81859953703703703</v>
      </c>
      <c r="D271" s="6" t="s">
        <v>53</v>
      </c>
      <c r="E271" s="6">
        <v>1</v>
      </c>
      <c r="F271" s="6" t="s">
        <v>1657</v>
      </c>
      <c r="G271" s="9" t="s">
        <v>2720</v>
      </c>
      <c r="H271" s="6" t="s">
        <v>10</v>
      </c>
      <c r="I271" s="6" t="s">
        <v>24</v>
      </c>
      <c r="J271" s="6" t="s">
        <v>21</v>
      </c>
      <c r="K271" s="6" t="s">
        <v>244</v>
      </c>
      <c r="T271" s="6" t="s">
        <v>22</v>
      </c>
      <c r="U271" s="6" t="s">
        <v>18</v>
      </c>
      <c r="V271" s="9" t="s">
        <v>2722</v>
      </c>
      <c r="W271" s="11" t="s">
        <v>2721</v>
      </c>
    </row>
    <row r="272" spans="1:23" ht="43.5" x14ac:dyDescent="0.35">
      <c r="A272" s="6">
        <v>46440</v>
      </c>
      <c r="B272" s="7">
        <v>45211</v>
      </c>
      <c r="C272" s="8">
        <v>0.33872685185185186</v>
      </c>
      <c r="D272" s="6" t="s">
        <v>105</v>
      </c>
      <c r="E272" s="6">
        <v>1</v>
      </c>
      <c r="F272" s="6" t="s">
        <v>25</v>
      </c>
      <c r="G272" s="6" t="s">
        <v>2723</v>
      </c>
      <c r="H272" s="6" t="s">
        <v>98</v>
      </c>
      <c r="I272" s="6" t="s">
        <v>24</v>
      </c>
      <c r="J272" s="6" t="s">
        <v>21</v>
      </c>
      <c r="K272" s="9" t="s">
        <v>2724</v>
      </c>
      <c r="T272" s="6" t="s">
        <v>22</v>
      </c>
      <c r="U272" s="6" t="s">
        <v>18</v>
      </c>
      <c r="V272" s="6" t="s">
        <v>2726</v>
      </c>
      <c r="W272" s="11" t="s">
        <v>2725</v>
      </c>
    </row>
    <row r="273" spans="1:23" x14ac:dyDescent="0.35">
      <c r="A273" s="6">
        <v>202660</v>
      </c>
      <c r="B273" s="7">
        <v>45211</v>
      </c>
      <c r="C273" s="8">
        <v>0.36914351851851851</v>
      </c>
      <c r="D273" s="6" t="s">
        <v>2727</v>
      </c>
      <c r="E273" s="6">
        <v>6</v>
      </c>
      <c r="F273" s="6" t="s">
        <v>30</v>
      </c>
      <c r="G273" s="6" t="s">
        <v>2728</v>
      </c>
      <c r="H273" s="6" t="s">
        <v>24</v>
      </c>
      <c r="I273" s="6" t="s">
        <v>24</v>
      </c>
      <c r="J273" s="6" t="s">
        <v>21</v>
      </c>
      <c r="K273" s="6" t="s">
        <v>495</v>
      </c>
      <c r="T273" s="6" t="s">
        <v>22</v>
      </c>
      <c r="U273" s="6" t="s">
        <v>18</v>
      </c>
      <c r="V273" s="6" t="s">
        <v>2730</v>
      </c>
      <c r="W273" s="11" t="s">
        <v>2729</v>
      </c>
    </row>
    <row r="274" spans="1:23" x14ac:dyDescent="0.35">
      <c r="A274" s="6">
        <v>202626</v>
      </c>
      <c r="B274" s="7">
        <v>45211</v>
      </c>
      <c r="C274" s="8">
        <v>0.38067129629629631</v>
      </c>
      <c r="D274" s="6" t="s">
        <v>506</v>
      </c>
      <c r="E274" s="6">
        <v>1</v>
      </c>
      <c r="F274" s="6" t="s">
        <v>25</v>
      </c>
      <c r="G274" s="6" t="s">
        <v>506</v>
      </c>
      <c r="H274" s="6" t="s">
        <v>24</v>
      </c>
      <c r="I274" s="6" t="s">
        <v>24</v>
      </c>
      <c r="J274" s="6" t="s">
        <v>21</v>
      </c>
      <c r="K274" s="6" t="s">
        <v>827</v>
      </c>
      <c r="T274" s="6" t="s">
        <v>22</v>
      </c>
      <c r="U274" s="6" t="s">
        <v>18</v>
      </c>
      <c r="V274" s="6" t="s">
        <v>1660</v>
      </c>
      <c r="W274" s="11" t="s">
        <v>2731</v>
      </c>
    </row>
    <row r="275" spans="1:23" ht="101.5" x14ac:dyDescent="0.35">
      <c r="A275" s="6">
        <v>202666</v>
      </c>
      <c r="B275" s="7">
        <v>45211</v>
      </c>
      <c r="C275" s="8">
        <v>0.38172453703703701</v>
      </c>
      <c r="D275" s="6" t="s">
        <v>1265</v>
      </c>
      <c r="E275" s="6">
        <v>3</v>
      </c>
      <c r="F275" s="6" t="s">
        <v>30</v>
      </c>
      <c r="G275" s="9" t="s">
        <v>2732</v>
      </c>
      <c r="H275" s="6" t="s">
        <v>24</v>
      </c>
      <c r="I275" s="6" t="s">
        <v>24</v>
      </c>
      <c r="J275" s="6" t="s">
        <v>21</v>
      </c>
      <c r="K275" s="6" t="s">
        <v>208</v>
      </c>
      <c r="Q275" s="6" t="s">
        <v>2733</v>
      </c>
      <c r="T275" s="6" t="s">
        <v>22</v>
      </c>
      <c r="U275" s="6" t="s">
        <v>18</v>
      </c>
      <c r="V275" s="6" t="s">
        <v>2734</v>
      </c>
      <c r="W275" s="11" t="s">
        <v>887</v>
      </c>
    </row>
    <row r="276" spans="1:23" x14ac:dyDescent="0.35">
      <c r="A276" s="6">
        <v>81022</v>
      </c>
      <c r="B276" s="7">
        <v>45211</v>
      </c>
      <c r="C276" s="8">
        <v>0.38437499999999997</v>
      </c>
      <c r="D276" s="6" t="s">
        <v>506</v>
      </c>
      <c r="E276" s="6">
        <v>1</v>
      </c>
      <c r="F276" s="6" t="s">
        <v>25</v>
      </c>
      <c r="G276" s="6" t="s">
        <v>506</v>
      </c>
      <c r="H276" s="6" t="s">
        <v>24</v>
      </c>
      <c r="I276" s="6" t="s">
        <v>24</v>
      </c>
      <c r="J276" s="6" t="s">
        <v>21</v>
      </c>
      <c r="K276" s="6" t="s">
        <v>827</v>
      </c>
      <c r="T276" s="6" t="s">
        <v>22</v>
      </c>
      <c r="U276" s="6" t="s">
        <v>18</v>
      </c>
      <c r="V276" s="6" t="s">
        <v>2735</v>
      </c>
      <c r="W276" s="11" t="s">
        <v>958</v>
      </c>
    </row>
    <row r="277" spans="1:23" x14ac:dyDescent="0.35">
      <c r="A277" s="6">
        <v>202677</v>
      </c>
      <c r="B277" s="7">
        <v>45211</v>
      </c>
      <c r="C277" s="8">
        <v>0.38837962962962963</v>
      </c>
      <c r="D277" s="6" t="s">
        <v>1481</v>
      </c>
      <c r="E277" s="6">
        <v>2</v>
      </c>
      <c r="F277" s="6" t="s">
        <v>30</v>
      </c>
      <c r="G277" s="6" t="s">
        <v>2736</v>
      </c>
      <c r="H277" s="6" t="s">
        <v>24</v>
      </c>
      <c r="I277" s="6" t="s">
        <v>24</v>
      </c>
      <c r="J277" s="6" t="s">
        <v>21</v>
      </c>
      <c r="K277" s="6" t="s">
        <v>149</v>
      </c>
      <c r="T277" s="6" t="s">
        <v>22</v>
      </c>
      <c r="U277" s="6" t="s">
        <v>18</v>
      </c>
      <c r="V277" s="6" t="s">
        <v>2738</v>
      </c>
      <c r="W277" s="11" t="s">
        <v>2737</v>
      </c>
    </row>
    <row r="278" spans="1:23" x14ac:dyDescent="0.35">
      <c r="A278" s="6">
        <v>202688</v>
      </c>
      <c r="B278" s="7">
        <v>45211</v>
      </c>
      <c r="C278" s="8">
        <v>0.39850694444444446</v>
      </c>
      <c r="D278" s="6" t="s">
        <v>126</v>
      </c>
      <c r="E278" s="6">
        <v>2</v>
      </c>
      <c r="F278" s="6" t="s">
        <v>1657</v>
      </c>
      <c r="G278" s="6" t="s">
        <v>2739</v>
      </c>
      <c r="H278" s="6" t="s">
        <v>10</v>
      </c>
      <c r="I278" s="6" t="s">
        <v>24</v>
      </c>
      <c r="J278" s="6" t="s">
        <v>21</v>
      </c>
      <c r="K278" s="6" t="s">
        <v>190</v>
      </c>
      <c r="M278" s="6" t="s">
        <v>142</v>
      </c>
      <c r="N278" s="6" t="s">
        <v>69</v>
      </c>
      <c r="T278" s="6" t="s">
        <v>22</v>
      </c>
      <c r="U278" s="6" t="s">
        <v>18</v>
      </c>
      <c r="V278" s="6" t="s">
        <v>2741</v>
      </c>
      <c r="W278" s="11" t="s">
        <v>2740</v>
      </c>
    </row>
    <row r="279" spans="1:23" x14ac:dyDescent="0.35">
      <c r="A279" s="6">
        <v>202685</v>
      </c>
      <c r="B279" s="7">
        <v>45211</v>
      </c>
      <c r="C279" s="8">
        <v>0.41682870370370373</v>
      </c>
      <c r="D279" s="6" t="s">
        <v>2742</v>
      </c>
      <c r="E279" s="6">
        <v>1</v>
      </c>
      <c r="F279" s="6" t="s">
        <v>9</v>
      </c>
      <c r="G279" s="6" t="s">
        <v>2743</v>
      </c>
      <c r="H279" s="6" t="s">
        <v>10</v>
      </c>
      <c r="I279" s="6" t="s">
        <v>24</v>
      </c>
      <c r="J279" s="6" t="s">
        <v>21</v>
      </c>
      <c r="K279" s="6" t="s">
        <v>83</v>
      </c>
      <c r="T279" s="6" t="s">
        <v>22</v>
      </c>
      <c r="U279" s="6" t="s">
        <v>18</v>
      </c>
      <c r="V279" s="6" t="s">
        <v>2744</v>
      </c>
      <c r="W279" s="11" t="s">
        <v>1016</v>
      </c>
    </row>
    <row r="280" spans="1:23" x14ac:dyDescent="0.35">
      <c r="A280" s="6">
        <v>202534</v>
      </c>
      <c r="B280" s="7">
        <v>45211</v>
      </c>
      <c r="C280" s="8">
        <v>0.42729166666666668</v>
      </c>
      <c r="D280" s="6" t="s">
        <v>2745</v>
      </c>
      <c r="E280" s="6">
        <v>4</v>
      </c>
      <c r="F280" s="6" t="s">
        <v>30</v>
      </c>
      <c r="G280" s="6" t="s">
        <v>2746</v>
      </c>
      <c r="H280" s="6" t="s">
        <v>24</v>
      </c>
      <c r="I280" s="6" t="s">
        <v>24</v>
      </c>
      <c r="J280" s="6" t="s">
        <v>21</v>
      </c>
      <c r="K280" s="6" t="s">
        <v>2747</v>
      </c>
      <c r="M280" s="6" t="s">
        <v>379</v>
      </c>
      <c r="N280" s="6" t="s">
        <v>69</v>
      </c>
      <c r="T280" s="6" t="s">
        <v>22</v>
      </c>
      <c r="U280" s="6" t="s">
        <v>18</v>
      </c>
      <c r="V280" s="6" t="s">
        <v>2749</v>
      </c>
      <c r="W280" s="11" t="s">
        <v>2748</v>
      </c>
    </row>
    <row r="281" spans="1:23" x14ac:dyDescent="0.35">
      <c r="A281" s="6">
        <v>71323</v>
      </c>
      <c r="B281" s="7">
        <v>45211</v>
      </c>
      <c r="C281" s="8">
        <v>0.42625000000000002</v>
      </c>
      <c r="D281" s="6" t="s">
        <v>846</v>
      </c>
      <c r="E281" s="6">
        <v>1</v>
      </c>
      <c r="F281" s="6" t="s">
        <v>25</v>
      </c>
      <c r="G281" s="6" t="s">
        <v>846</v>
      </c>
      <c r="H281" s="6" t="s">
        <v>24</v>
      </c>
      <c r="I281" s="6" t="s">
        <v>24</v>
      </c>
      <c r="J281" s="6" t="s">
        <v>21</v>
      </c>
      <c r="K281" s="6" t="s">
        <v>827</v>
      </c>
      <c r="T281" s="6" t="s">
        <v>22</v>
      </c>
      <c r="U281" s="6" t="s">
        <v>18</v>
      </c>
      <c r="V281" s="6" t="s">
        <v>2750</v>
      </c>
      <c r="W281" s="11" t="s">
        <v>1965</v>
      </c>
    </row>
    <row r="282" spans="1:23" x14ac:dyDescent="0.35">
      <c r="A282" s="6">
        <v>202701</v>
      </c>
      <c r="B282" s="7">
        <v>45211</v>
      </c>
      <c r="C282" s="8">
        <v>0.42908564814814815</v>
      </c>
      <c r="D282" s="6" t="s">
        <v>1476</v>
      </c>
      <c r="E282" s="6">
        <v>7</v>
      </c>
      <c r="F282" s="6" t="s">
        <v>25</v>
      </c>
      <c r="G282" s="6" t="s">
        <v>2751</v>
      </c>
      <c r="H282" s="6" t="s">
        <v>38</v>
      </c>
      <c r="I282" s="6" t="s">
        <v>24</v>
      </c>
      <c r="J282" s="6" t="s">
        <v>21</v>
      </c>
      <c r="K282" s="6" t="s">
        <v>244</v>
      </c>
      <c r="M282" s="6" t="s">
        <v>2752</v>
      </c>
      <c r="T282" s="6" t="s">
        <v>22</v>
      </c>
      <c r="U282" s="6" t="s">
        <v>18</v>
      </c>
      <c r="V282" s="6" t="s">
        <v>2754</v>
      </c>
      <c r="W282" s="11" t="s">
        <v>2753</v>
      </c>
    </row>
    <row r="283" spans="1:23" x14ac:dyDescent="0.35">
      <c r="A283" s="6">
        <v>202705</v>
      </c>
      <c r="B283" s="7">
        <v>45211</v>
      </c>
      <c r="C283" s="8">
        <v>0.44598379629629631</v>
      </c>
      <c r="D283" s="6" t="s">
        <v>506</v>
      </c>
      <c r="E283" s="6">
        <v>1</v>
      </c>
      <c r="F283" s="6" t="s">
        <v>25</v>
      </c>
      <c r="G283" s="6" t="s">
        <v>506</v>
      </c>
      <c r="H283" s="6" t="s">
        <v>24</v>
      </c>
      <c r="I283" s="6" t="s">
        <v>24</v>
      </c>
      <c r="J283" s="6" t="s">
        <v>21</v>
      </c>
      <c r="K283" s="6" t="s">
        <v>161</v>
      </c>
      <c r="T283" s="6" t="s">
        <v>22</v>
      </c>
      <c r="U283" s="6" t="s">
        <v>18</v>
      </c>
      <c r="V283" s="6" t="s">
        <v>1902</v>
      </c>
      <c r="W283" s="11" t="s">
        <v>887</v>
      </c>
    </row>
    <row r="284" spans="1:23" ht="101.5" x14ac:dyDescent="0.35">
      <c r="A284" s="6">
        <v>202673</v>
      </c>
      <c r="B284" s="7">
        <v>45211</v>
      </c>
      <c r="C284" s="8">
        <v>0.45670138888888889</v>
      </c>
      <c r="D284" s="6" t="s">
        <v>199</v>
      </c>
      <c r="E284" s="6">
        <v>4</v>
      </c>
      <c r="F284" s="6" t="s">
        <v>30</v>
      </c>
      <c r="G284" s="9" t="s">
        <v>2755</v>
      </c>
      <c r="H284" s="6" t="s">
        <v>24</v>
      </c>
      <c r="I284" s="6" t="s">
        <v>24</v>
      </c>
      <c r="J284" s="6" t="s">
        <v>21</v>
      </c>
      <c r="K284" s="6" t="s">
        <v>244</v>
      </c>
      <c r="T284" s="6" t="s">
        <v>22</v>
      </c>
      <c r="U284" s="6" t="s">
        <v>18</v>
      </c>
      <c r="V284" s="6" t="s">
        <v>2757</v>
      </c>
      <c r="W284" s="11" t="s">
        <v>2756</v>
      </c>
    </row>
    <row r="285" spans="1:23" x14ac:dyDescent="0.35">
      <c r="A285" s="6">
        <v>202582</v>
      </c>
      <c r="B285" s="7">
        <v>45211</v>
      </c>
      <c r="C285" s="8">
        <v>0.45677083333333335</v>
      </c>
      <c r="D285" s="6" t="s">
        <v>488</v>
      </c>
      <c r="E285" s="6">
        <v>1</v>
      </c>
      <c r="F285" s="6" t="s">
        <v>25</v>
      </c>
      <c r="G285" s="6" t="s">
        <v>2758</v>
      </c>
      <c r="H285" s="6" t="s">
        <v>27</v>
      </c>
      <c r="I285" s="6" t="s">
        <v>24</v>
      </c>
      <c r="J285" s="6" t="s">
        <v>21</v>
      </c>
      <c r="K285" s="6" t="s">
        <v>149</v>
      </c>
      <c r="T285" s="6" t="s">
        <v>22</v>
      </c>
      <c r="U285" s="6" t="s">
        <v>18</v>
      </c>
      <c r="V285" s="6" t="s">
        <v>1826</v>
      </c>
      <c r="W285" s="11" t="s">
        <v>1734</v>
      </c>
    </row>
    <row r="286" spans="1:23" x14ac:dyDescent="0.35">
      <c r="A286" s="6">
        <v>202704</v>
      </c>
      <c r="B286" s="7">
        <v>45211</v>
      </c>
      <c r="C286" s="8">
        <v>0.45709490740740738</v>
      </c>
      <c r="D286" s="6" t="s">
        <v>1186</v>
      </c>
      <c r="E286" s="6">
        <v>1</v>
      </c>
      <c r="F286" s="6" t="s">
        <v>25</v>
      </c>
      <c r="G286" s="6" t="s">
        <v>865</v>
      </c>
      <c r="H286" s="6" t="s">
        <v>24</v>
      </c>
      <c r="I286" s="6" t="s">
        <v>24</v>
      </c>
      <c r="J286" s="6" t="s">
        <v>21</v>
      </c>
      <c r="K286" s="6" t="s">
        <v>134</v>
      </c>
      <c r="T286" s="6" t="s">
        <v>22</v>
      </c>
      <c r="U286" s="6" t="s">
        <v>18</v>
      </c>
      <c r="V286" s="6" t="s">
        <v>1730</v>
      </c>
      <c r="W286" s="11" t="s">
        <v>887</v>
      </c>
    </row>
    <row r="287" spans="1:23" ht="130.5" x14ac:dyDescent="0.35">
      <c r="A287" s="6">
        <v>202675</v>
      </c>
      <c r="B287" s="7">
        <v>45211</v>
      </c>
      <c r="C287" s="8">
        <v>0.46815972222222224</v>
      </c>
      <c r="D287" s="6" t="s">
        <v>1838</v>
      </c>
      <c r="E287" s="6">
        <v>1</v>
      </c>
      <c r="F287" s="6" t="s">
        <v>1657</v>
      </c>
      <c r="G287" s="9" t="s">
        <v>2759</v>
      </c>
      <c r="H287" s="6" t="s">
        <v>40</v>
      </c>
      <c r="I287" s="6" t="s">
        <v>24</v>
      </c>
      <c r="J287" s="6" t="s">
        <v>21</v>
      </c>
      <c r="K287" s="6" t="s">
        <v>244</v>
      </c>
      <c r="T287" s="6" t="s">
        <v>22</v>
      </c>
      <c r="U287" s="6" t="s">
        <v>18</v>
      </c>
      <c r="V287" s="6" t="s">
        <v>2761</v>
      </c>
      <c r="W287" s="11" t="s">
        <v>2760</v>
      </c>
    </row>
    <row r="288" spans="1:23" x14ac:dyDescent="0.35">
      <c r="A288" s="6">
        <v>40363</v>
      </c>
      <c r="B288" s="7">
        <v>45211</v>
      </c>
      <c r="C288" s="8">
        <v>0.46846064814814814</v>
      </c>
      <c r="D288" s="6" t="s">
        <v>2762</v>
      </c>
      <c r="E288" s="6">
        <v>1</v>
      </c>
      <c r="F288" s="6" t="s">
        <v>25</v>
      </c>
      <c r="G288" s="6" t="s">
        <v>865</v>
      </c>
      <c r="H288" s="6" t="s">
        <v>24</v>
      </c>
      <c r="I288" s="6" t="s">
        <v>24</v>
      </c>
      <c r="J288" s="6" t="s">
        <v>21</v>
      </c>
      <c r="K288" s="6" t="s">
        <v>134</v>
      </c>
      <c r="T288" s="6" t="s">
        <v>22</v>
      </c>
      <c r="U288" s="6" t="s">
        <v>18</v>
      </c>
      <c r="V288" s="6" t="s">
        <v>2763</v>
      </c>
      <c r="W288" s="11" t="s">
        <v>887</v>
      </c>
    </row>
    <row r="289" spans="1:23" x14ac:dyDescent="0.35">
      <c r="A289" s="6">
        <v>202714</v>
      </c>
      <c r="B289" s="7">
        <v>45211</v>
      </c>
      <c r="C289" s="8">
        <v>0.47134259259259265</v>
      </c>
      <c r="D289" s="6" t="s">
        <v>865</v>
      </c>
      <c r="E289" s="6">
        <v>1</v>
      </c>
      <c r="F289" s="6" t="s">
        <v>25</v>
      </c>
      <c r="G289" s="6" t="s">
        <v>865</v>
      </c>
      <c r="H289" s="6" t="s">
        <v>24</v>
      </c>
      <c r="I289" s="6" t="s">
        <v>24</v>
      </c>
      <c r="J289" s="6" t="s">
        <v>21</v>
      </c>
      <c r="K289" s="6" t="s">
        <v>134</v>
      </c>
      <c r="T289" s="6" t="s">
        <v>22</v>
      </c>
      <c r="U289" s="6" t="s">
        <v>18</v>
      </c>
      <c r="V289" s="6" t="s">
        <v>1663</v>
      </c>
      <c r="W289" s="11" t="s">
        <v>887</v>
      </c>
    </row>
    <row r="290" spans="1:23" x14ac:dyDescent="0.35">
      <c r="A290" s="6">
        <v>202716</v>
      </c>
      <c r="B290" s="7">
        <v>45211</v>
      </c>
      <c r="C290" s="8">
        <v>0.47238425925925925</v>
      </c>
      <c r="D290" s="6" t="s">
        <v>865</v>
      </c>
      <c r="E290" s="6">
        <v>1</v>
      </c>
      <c r="F290" s="6" t="s">
        <v>25</v>
      </c>
      <c r="G290" s="6" t="s">
        <v>865</v>
      </c>
      <c r="H290" s="6" t="s">
        <v>24</v>
      </c>
      <c r="I290" s="6" t="s">
        <v>24</v>
      </c>
      <c r="J290" s="6" t="s">
        <v>21</v>
      </c>
      <c r="K290" s="6" t="s">
        <v>134</v>
      </c>
      <c r="T290" s="6" t="s">
        <v>22</v>
      </c>
      <c r="U290" s="6" t="s">
        <v>18</v>
      </c>
      <c r="V290" s="6" t="s">
        <v>1656</v>
      </c>
      <c r="W290" s="11" t="s">
        <v>887</v>
      </c>
    </row>
    <row r="291" spans="1:23" ht="43.5" x14ac:dyDescent="0.35">
      <c r="A291" s="6">
        <v>202719</v>
      </c>
      <c r="B291" s="7">
        <v>45211</v>
      </c>
      <c r="C291" s="8">
        <v>0.4737615740740741</v>
      </c>
      <c r="D291" s="6" t="s">
        <v>67</v>
      </c>
      <c r="E291" s="6">
        <v>5</v>
      </c>
      <c r="F291" s="6" t="s">
        <v>19</v>
      </c>
      <c r="G291" s="9" t="s">
        <v>2764</v>
      </c>
      <c r="H291" s="6" t="s">
        <v>24</v>
      </c>
      <c r="I291" s="6" t="s">
        <v>24</v>
      </c>
      <c r="J291" s="6" t="s">
        <v>232</v>
      </c>
      <c r="K291" s="6" t="s">
        <v>585</v>
      </c>
      <c r="M291" s="6" t="s">
        <v>1287</v>
      </c>
      <c r="N291" s="9" t="s">
        <v>2765</v>
      </c>
      <c r="Q291" s="6" t="s">
        <v>2766</v>
      </c>
      <c r="T291" s="6" t="s">
        <v>22</v>
      </c>
      <c r="U291" s="6" t="s">
        <v>18</v>
      </c>
      <c r="V291" s="6" t="s">
        <v>2768</v>
      </c>
      <c r="W291" s="11" t="s">
        <v>2767</v>
      </c>
    </row>
    <row r="292" spans="1:23" x14ac:dyDescent="0.35">
      <c r="A292" s="6">
        <v>202734</v>
      </c>
      <c r="B292" s="7">
        <v>45211</v>
      </c>
      <c r="C292" s="8">
        <v>0.49660879629629634</v>
      </c>
      <c r="D292" s="6" t="s">
        <v>417</v>
      </c>
      <c r="E292" s="6">
        <v>1</v>
      </c>
      <c r="F292" s="6" t="s">
        <v>30</v>
      </c>
      <c r="G292" s="6" t="s">
        <v>2769</v>
      </c>
      <c r="H292" s="6" t="s">
        <v>24</v>
      </c>
      <c r="I292" s="6" t="s">
        <v>24</v>
      </c>
      <c r="J292" s="6" t="s">
        <v>21</v>
      </c>
      <c r="K292" s="6" t="s">
        <v>2770</v>
      </c>
      <c r="M292" s="6" t="s">
        <v>2771</v>
      </c>
      <c r="T292" s="6" t="s">
        <v>22</v>
      </c>
      <c r="U292" s="6" t="s">
        <v>18</v>
      </c>
      <c r="V292" s="6" t="s">
        <v>2773</v>
      </c>
      <c r="W292" s="11" t="s">
        <v>2772</v>
      </c>
    </row>
    <row r="293" spans="1:23" x14ac:dyDescent="0.35">
      <c r="A293" s="6">
        <v>202684</v>
      </c>
      <c r="B293" s="7">
        <v>45211</v>
      </c>
      <c r="C293" s="8">
        <v>0.51642361111111112</v>
      </c>
      <c r="D293" s="6" t="s">
        <v>2774</v>
      </c>
      <c r="E293" s="6">
        <v>1</v>
      </c>
      <c r="F293" s="6" t="s">
        <v>30</v>
      </c>
      <c r="G293" s="6" t="s">
        <v>2775</v>
      </c>
      <c r="H293" s="6" t="s">
        <v>24</v>
      </c>
      <c r="I293" s="6" t="s">
        <v>24</v>
      </c>
      <c r="J293" s="6" t="s">
        <v>377</v>
      </c>
      <c r="K293" s="6" t="s">
        <v>1535</v>
      </c>
      <c r="T293" s="6" t="s">
        <v>22</v>
      </c>
      <c r="U293" s="6" t="s">
        <v>18</v>
      </c>
      <c r="V293" s="6" t="s">
        <v>2777</v>
      </c>
      <c r="W293" s="11" t="s">
        <v>2776</v>
      </c>
    </row>
    <row r="294" spans="1:23" x14ac:dyDescent="0.35">
      <c r="A294" s="6">
        <v>202722</v>
      </c>
      <c r="B294" s="7">
        <v>45211</v>
      </c>
      <c r="C294" s="8">
        <v>0.52380787037037035</v>
      </c>
      <c r="D294" s="6" t="s">
        <v>2778</v>
      </c>
      <c r="E294" s="6">
        <v>7</v>
      </c>
      <c r="F294" s="6" t="s">
        <v>30</v>
      </c>
      <c r="G294" s="6" t="s">
        <v>2779</v>
      </c>
      <c r="H294" s="6" t="s">
        <v>24</v>
      </c>
      <c r="I294" s="6" t="s">
        <v>24</v>
      </c>
      <c r="J294" s="6" t="s">
        <v>21</v>
      </c>
      <c r="K294" s="6" t="s">
        <v>495</v>
      </c>
      <c r="T294" s="6" t="s">
        <v>22</v>
      </c>
      <c r="U294" s="6" t="s">
        <v>18</v>
      </c>
      <c r="V294" s="6" t="s">
        <v>2781</v>
      </c>
      <c r="W294" s="11" t="s">
        <v>2780</v>
      </c>
    </row>
    <row r="295" spans="1:23" x14ac:dyDescent="0.35">
      <c r="A295" s="6">
        <v>195101</v>
      </c>
      <c r="B295" s="7">
        <v>45211</v>
      </c>
      <c r="C295" s="8">
        <v>0.57309027777777777</v>
      </c>
      <c r="D295" s="6" t="s">
        <v>108</v>
      </c>
      <c r="E295" s="6">
        <v>1</v>
      </c>
      <c r="F295" s="6" t="s">
        <v>25</v>
      </c>
      <c r="G295" s="6" t="s">
        <v>2782</v>
      </c>
      <c r="H295" s="6" t="s">
        <v>24</v>
      </c>
      <c r="I295" s="6" t="s">
        <v>24</v>
      </c>
      <c r="J295" s="6" t="s">
        <v>21</v>
      </c>
      <c r="K295" s="6" t="s">
        <v>244</v>
      </c>
      <c r="T295" s="6" t="s">
        <v>22</v>
      </c>
      <c r="U295" s="6" t="s">
        <v>18</v>
      </c>
      <c r="V295" s="6" t="s">
        <v>2784</v>
      </c>
      <c r="W295" s="11" t="s">
        <v>2783</v>
      </c>
    </row>
    <row r="296" spans="1:23" x14ac:dyDescent="0.35">
      <c r="A296" s="6">
        <v>184767</v>
      </c>
      <c r="B296" s="7">
        <v>45211</v>
      </c>
      <c r="C296" s="8">
        <v>0.58254629629629628</v>
      </c>
      <c r="D296" s="6" t="s">
        <v>375</v>
      </c>
      <c r="E296" s="6">
        <v>1</v>
      </c>
      <c r="F296" s="6" t="s">
        <v>30</v>
      </c>
      <c r="G296" s="6" t="s">
        <v>2785</v>
      </c>
      <c r="H296" s="6" t="s">
        <v>10</v>
      </c>
      <c r="I296" s="6" t="s">
        <v>24</v>
      </c>
      <c r="J296" s="6" t="s">
        <v>21</v>
      </c>
      <c r="K296" s="6" t="s">
        <v>245</v>
      </c>
      <c r="T296" s="6" t="s">
        <v>22</v>
      </c>
      <c r="U296" s="6" t="s">
        <v>18</v>
      </c>
      <c r="V296" s="6" t="s">
        <v>2786</v>
      </c>
      <c r="W296" s="11" t="s">
        <v>1911</v>
      </c>
    </row>
    <row r="297" spans="1:23" x14ac:dyDescent="0.35">
      <c r="A297" s="6">
        <v>202303</v>
      </c>
      <c r="B297" s="7">
        <v>45211</v>
      </c>
      <c r="C297" s="8">
        <v>0.59693287037037035</v>
      </c>
      <c r="D297" s="6" t="s">
        <v>2787</v>
      </c>
      <c r="E297" s="6">
        <v>2</v>
      </c>
      <c r="F297" s="6" t="s">
        <v>1657</v>
      </c>
      <c r="G297" s="6" t="s">
        <v>2788</v>
      </c>
      <c r="H297" s="6" t="s">
        <v>24</v>
      </c>
      <c r="I297" s="6" t="s">
        <v>24</v>
      </c>
      <c r="J297" s="6" t="s">
        <v>232</v>
      </c>
      <c r="K297" s="6" t="s">
        <v>532</v>
      </c>
      <c r="O297" s="6" t="s">
        <v>2789</v>
      </c>
      <c r="T297" s="6" t="s">
        <v>15</v>
      </c>
      <c r="U297" s="6" t="s">
        <v>18</v>
      </c>
      <c r="V297" s="6" t="s">
        <v>2790</v>
      </c>
      <c r="W297" s="11" t="s">
        <v>1046</v>
      </c>
    </row>
    <row r="298" spans="1:23" x14ac:dyDescent="0.35">
      <c r="A298" s="6">
        <v>202770</v>
      </c>
      <c r="B298" s="7">
        <v>45211</v>
      </c>
      <c r="C298" s="8">
        <v>0.60219907407407403</v>
      </c>
      <c r="D298" s="6" t="s">
        <v>842</v>
      </c>
      <c r="E298" s="6">
        <v>1</v>
      </c>
      <c r="F298" s="6" t="s">
        <v>25</v>
      </c>
      <c r="G298" s="6" t="s">
        <v>865</v>
      </c>
      <c r="H298" s="6" t="s">
        <v>24</v>
      </c>
      <c r="I298" s="6" t="s">
        <v>24</v>
      </c>
      <c r="J298" s="6" t="s">
        <v>21</v>
      </c>
      <c r="K298" s="6" t="s">
        <v>134</v>
      </c>
      <c r="T298" s="6" t="s">
        <v>22</v>
      </c>
      <c r="U298" s="6" t="s">
        <v>18</v>
      </c>
      <c r="V298" s="6" t="s">
        <v>1750</v>
      </c>
      <c r="W298" s="11" t="s">
        <v>887</v>
      </c>
    </row>
    <row r="299" spans="1:23" x14ac:dyDescent="0.35">
      <c r="A299" s="6">
        <v>202771</v>
      </c>
      <c r="B299" s="7">
        <v>45211</v>
      </c>
      <c r="C299" s="8">
        <v>0.60381944444444446</v>
      </c>
      <c r="D299" s="6" t="s">
        <v>842</v>
      </c>
      <c r="E299" s="6">
        <v>1</v>
      </c>
      <c r="F299" s="6" t="s">
        <v>25</v>
      </c>
      <c r="G299" s="6" t="s">
        <v>865</v>
      </c>
      <c r="H299" s="6" t="s">
        <v>24</v>
      </c>
      <c r="I299" s="6" t="s">
        <v>24</v>
      </c>
      <c r="J299" s="6" t="s">
        <v>21</v>
      </c>
      <c r="K299" s="6" t="s">
        <v>947</v>
      </c>
      <c r="T299" s="6" t="s">
        <v>22</v>
      </c>
      <c r="U299" s="6" t="s">
        <v>18</v>
      </c>
      <c r="V299" s="6" t="s">
        <v>2791</v>
      </c>
      <c r="W299" s="11" t="s">
        <v>887</v>
      </c>
    </row>
    <row r="300" spans="1:23" x14ac:dyDescent="0.35">
      <c r="A300" s="6">
        <v>202774</v>
      </c>
      <c r="B300" s="7">
        <v>45211</v>
      </c>
      <c r="C300" s="8">
        <v>0.64582175925925933</v>
      </c>
      <c r="D300" s="6" t="s">
        <v>525</v>
      </c>
      <c r="E300" s="6">
        <v>3</v>
      </c>
      <c r="F300" s="6" t="s">
        <v>9</v>
      </c>
      <c r="G300" s="6" t="s">
        <v>2792</v>
      </c>
      <c r="H300" s="6" t="s">
        <v>24</v>
      </c>
      <c r="I300" s="6" t="s">
        <v>24</v>
      </c>
      <c r="J300" s="6" t="s">
        <v>21</v>
      </c>
      <c r="K300" s="6" t="s">
        <v>83</v>
      </c>
      <c r="T300" s="6" t="s">
        <v>22</v>
      </c>
      <c r="U300" s="6" t="s">
        <v>18</v>
      </c>
      <c r="V300" s="6" t="s">
        <v>2794</v>
      </c>
      <c r="W300" s="11" t="s">
        <v>2793</v>
      </c>
    </row>
    <row r="301" spans="1:23" x14ac:dyDescent="0.35">
      <c r="A301" s="6">
        <v>202764</v>
      </c>
      <c r="B301" s="7">
        <v>45211</v>
      </c>
      <c r="C301" s="8">
        <v>0.68270833333333336</v>
      </c>
      <c r="D301" s="6" t="s">
        <v>82</v>
      </c>
      <c r="E301" s="6">
        <v>1</v>
      </c>
      <c r="F301" s="6" t="s">
        <v>9</v>
      </c>
      <c r="G301" s="6" t="s">
        <v>2795</v>
      </c>
      <c r="H301" s="6" t="s">
        <v>24</v>
      </c>
      <c r="I301" s="6" t="s">
        <v>24</v>
      </c>
      <c r="J301" s="6" t="s">
        <v>232</v>
      </c>
      <c r="K301" s="6" t="s">
        <v>452</v>
      </c>
      <c r="M301" s="6" t="s">
        <v>2796</v>
      </c>
      <c r="T301" s="6" t="s">
        <v>15</v>
      </c>
      <c r="U301" s="6" t="s">
        <v>18</v>
      </c>
      <c r="V301" s="6" t="s">
        <v>2798</v>
      </c>
      <c r="W301" s="11" t="s">
        <v>2797</v>
      </c>
    </row>
    <row r="302" spans="1:23" x14ac:dyDescent="0.35">
      <c r="A302" s="6">
        <v>202785</v>
      </c>
      <c r="B302" s="7">
        <v>45211</v>
      </c>
      <c r="C302" s="8">
        <v>0.6990277777777778</v>
      </c>
      <c r="D302" s="6" t="s">
        <v>380</v>
      </c>
      <c r="E302" s="6">
        <v>3</v>
      </c>
      <c r="F302" s="6" t="s">
        <v>19</v>
      </c>
      <c r="G302" s="6" t="s">
        <v>2799</v>
      </c>
      <c r="H302" s="6" t="s">
        <v>40</v>
      </c>
      <c r="I302" s="6" t="s">
        <v>40</v>
      </c>
      <c r="J302" s="6" t="s">
        <v>377</v>
      </c>
      <c r="K302" s="6" t="s">
        <v>244</v>
      </c>
      <c r="T302" s="6" t="s">
        <v>22</v>
      </c>
      <c r="U302" s="6" t="s">
        <v>18</v>
      </c>
      <c r="V302" s="6" t="s">
        <v>2801</v>
      </c>
      <c r="W302" s="11" t="s">
        <v>2800</v>
      </c>
    </row>
    <row r="303" spans="1:23" ht="87" x14ac:dyDescent="0.35">
      <c r="A303" s="6">
        <v>202814</v>
      </c>
      <c r="B303" s="7">
        <v>45212</v>
      </c>
      <c r="C303" s="8">
        <v>0.33916666666666667</v>
      </c>
      <c r="D303" s="6" t="s">
        <v>945</v>
      </c>
      <c r="E303" s="6">
        <v>2</v>
      </c>
      <c r="F303" s="6" t="s">
        <v>19</v>
      </c>
      <c r="G303" s="9" t="s">
        <v>2802</v>
      </c>
      <c r="H303" s="6" t="s">
        <v>40</v>
      </c>
      <c r="I303" s="6" t="s">
        <v>112</v>
      </c>
      <c r="J303" s="6" t="s">
        <v>232</v>
      </c>
      <c r="K303" s="6" t="s">
        <v>262</v>
      </c>
      <c r="T303" s="6" t="s">
        <v>15</v>
      </c>
      <c r="U303" s="6" t="s">
        <v>18</v>
      </c>
      <c r="V303" s="6" t="s">
        <v>2804</v>
      </c>
      <c r="W303" s="11" t="s">
        <v>2803</v>
      </c>
    </row>
    <row r="304" spans="1:23" x14ac:dyDescent="0.35">
      <c r="A304" s="6">
        <v>202830</v>
      </c>
      <c r="B304" s="7">
        <v>45212</v>
      </c>
      <c r="C304" s="8">
        <v>0.34989583333333335</v>
      </c>
      <c r="D304" s="6" t="s">
        <v>1261</v>
      </c>
      <c r="E304" s="6">
        <v>1</v>
      </c>
      <c r="F304" s="6" t="s">
        <v>9</v>
      </c>
      <c r="G304" s="6" t="s">
        <v>2805</v>
      </c>
      <c r="H304" s="6" t="s">
        <v>24</v>
      </c>
      <c r="I304" s="6" t="s">
        <v>24</v>
      </c>
      <c r="J304" s="6" t="s">
        <v>21</v>
      </c>
      <c r="K304" s="6" t="s">
        <v>78</v>
      </c>
      <c r="T304" s="6" t="s">
        <v>22</v>
      </c>
      <c r="U304" s="6" t="s">
        <v>18</v>
      </c>
      <c r="V304" s="6" t="s">
        <v>2806</v>
      </c>
      <c r="W304" s="11" t="s">
        <v>887</v>
      </c>
    </row>
    <row r="305" spans="1:23" ht="58" x14ac:dyDescent="0.35">
      <c r="A305" s="6">
        <v>202816</v>
      </c>
      <c r="B305" s="7">
        <v>45212</v>
      </c>
      <c r="C305" s="8">
        <v>0.37087962962962967</v>
      </c>
      <c r="D305" s="6" t="s">
        <v>239</v>
      </c>
      <c r="E305" s="6">
        <v>1</v>
      </c>
      <c r="F305" s="6" t="s">
        <v>9</v>
      </c>
      <c r="G305" s="6" t="s">
        <v>2807</v>
      </c>
      <c r="H305" s="6" t="s">
        <v>24</v>
      </c>
      <c r="I305" s="6" t="s">
        <v>24</v>
      </c>
      <c r="J305" s="6" t="s">
        <v>21</v>
      </c>
      <c r="K305" s="9" t="s">
        <v>2808</v>
      </c>
      <c r="L305" s="6" t="s">
        <v>2809</v>
      </c>
      <c r="N305" s="9" t="s">
        <v>2810</v>
      </c>
      <c r="S305" s="6" t="s">
        <v>1104</v>
      </c>
      <c r="T305" s="6" t="s">
        <v>22</v>
      </c>
      <c r="U305" s="6" t="s">
        <v>18</v>
      </c>
      <c r="V305" s="6" t="s">
        <v>2812</v>
      </c>
      <c r="W305" s="11" t="s">
        <v>2811</v>
      </c>
    </row>
    <row r="306" spans="1:23" x14ac:dyDescent="0.35">
      <c r="A306" s="6">
        <v>66891</v>
      </c>
      <c r="B306" s="7">
        <v>45212</v>
      </c>
      <c r="C306" s="8">
        <v>0.40600694444444446</v>
      </c>
      <c r="D306" s="6" t="s">
        <v>2813</v>
      </c>
      <c r="E306" s="6">
        <v>2</v>
      </c>
      <c r="F306" s="6" t="s">
        <v>19</v>
      </c>
      <c r="G306" s="6" t="s">
        <v>2814</v>
      </c>
      <c r="H306" s="6" t="s">
        <v>24</v>
      </c>
      <c r="I306" s="6" t="s">
        <v>24</v>
      </c>
      <c r="J306" s="6" t="s">
        <v>21</v>
      </c>
      <c r="K306" s="6" t="s">
        <v>78</v>
      </c>
      <c r="T306" s="6" t="s">
        <v>15</v>
      </c>
      <c r="U306" s="6" t="s">
        <v>18</v>
      </c>
      <c r="V306" s="6" t="s">
        <v>2815</v>
      </c>
      <c r="W306" s="11" t="s">
        <v>887</v>
      </c>
    </row>
    <row r="307" spans="1:23" x14ac:dyDescent="0.35">
      <c r="A307" s="6">
        <v>202842</v>
      </c>
      <c r="B307" s="7">
        <v>45212</v>
      </c>
      <c r="C307" s="8">
        <v>0.40795138888888888</v>
      </c>
      <c r="D307" s="6" t="s">
        <v>1361</v>
      </c>
      <c r="E307" s="6">
        <v>1</v>
      </c>
      <c r="F307" s="6" t="s">
        <v>9</v>
      </c>
      <c r="G307" s="6" t="s">
        <v>2816</v>
      </c>
      <c r="H307" s="6" t="s">
        <v>24</v>
      </c>
      <c r="I307" s="6" t="s">
        <v>24</v>
      </c>
      <c r="J307" s="6" t="s">
        <v>21</v>
      </c>
      <c r="K307" s="6" t="s">
        <v>78</v>
      </c>
      <c r="T307" s="6" t="s">
        <v>22</v>
      </c>
      <c r="U307" s="6" t="s">
        <v>18</v>
      </c>
      <c r="V307" s="6" t="s">
        <v>2817</v>
      </c>
      <c r="W307" s="11" t="s">
        <v>887</v>
      </c>
    </row>
    <row r="308" spans="1:23" x14ac:dyDescent="0.35">
      <c r="A308" s="6">
        <v>202851</v>
      </c>
      <c r="B308" s="7">
        <v>45212</v>
      </c>
      <c r="C308" s="8">
        <v>0.42081018518518515</v>
      </c>
      <c r="D308" s="6" t="s">
        <v>37</v>
      </c>
      <c r="E308" s="6">
        <v>2</v>
      </c>
      <c r="F308" s="6" t="s">
        <v>19</v>
      </c>
      <c r="G308" s="6" t="s">
        <v>2818</v>
      </c>
      <c r="H308" s="6" t="s">
        <v>24</v>
      </c>
      <c r="I308" s="6" t="s">
        <v>24</v>
      </c>
      <c r="J308" s="6" t="s">
        <v>21</v>
      </c>
      <c r="K308" s="6" t="s">
        <v>78</v>
      </c>
      <c r="T308" s="6" t="s">
        <v>15</v>
      </c>
      <c r="U308" s="6" t="s">
        <v>18</v>
      </c>
      <c r="V308" s="6" t="s">
        <v>2819</v>
      </c>
      <c r="W308" s="11" t="s">
        <v>887</v>
      </c>
    </row>
    <row r="309" spans="1:23" x14ac:dyDescent="0.35">
      <c r="A309" s="6">
        <v>202850</v>
      </c>
      <c r="B309" s="7">
        <v>45212</v>
      </c>
      <c r="C309" s="8">
        <v>0.42466435185185186</v>
      </c>
      <c r="D309" s="6" t="s">
        <v>843</v>
      </c>
      <c r="E309" s="6">
        <v>1</v>
      </c>
      <c r="F309" s="6" t="s">
        <v>19</v>
      </c>
      <c r="G309" s="6" t="s">
        <v>2820</v>
      </c>
      <c r="H309" s="6" t="s">
        <v>24</v>
      </c>
      <c r="I309" s="6" t="s">
        <v>24</v>
      </c>
      <c r="J309" s="6" t="s">
        <v>21</v>
      </c>
      <c r="K309" s="6" t="s">
        <v>33</v>
      </c>
      <c r="T309" s="6" t="s">
        <v>22</v>
      </c>
      <c r="U309" s="6" t="s">
        <v>18</v>
      </c>
      <c r="V309" s="6" t="s">
        <v>2821</v>
      </c>
      <c r="W309" s="11" t="s">
        <v>887</v>
      </c>
    </row>
    <row r="310" spans="1:23" x14ac:dyDescent="0.35">
      <c r="A310" s="6">
        <v>190075</v>
      </c>
      <c r="B310" s="7">
        <v>45212</v>
      </c>
      <c r="C310" s="8">
        <v>0.42765046296296294</v>
      </c>
      <c r="D310" s="6" t="s">
        <v>108</v>
      </c>
      <c r="E310" s="6">
        <v>1</v>
      </c>
      <c r="F310" s="6" t="s">
        <v>9</v>
      </c>
      <c r="G310" s="6" t="s">
        <v>2822</v>
      </c>
      <c r="H310" s="6" t="s">
        <v>24</v>
      </c>
      <c r="I310" s="6" t="s">
        <v>24</v>
      </c>
      <c r="J310" s="6" t="s">
        <v>21</v>
      </c>
      <c r="K310" s="6" t="s">
        <v>78</v>
      </c>
      <c r="T310" s="6" t="s">
        <v>15</v>
      </c>
      <c r="U310" s="6" t="s">
        <v>18</v>
      </c>
      <c r="V310" s="6" t="s">
        <v>2823</v>
      </c>
      <c r="W310" s="11" t="s">
        <v>887</v>
      </c>
    </row>
    <row r="311" spans="1:23" ht="29" x14ac:dyDescent="0.35">
      <c r="A311" s="6">
        <v>202854</v>
      </c>
      <c r="B311" s="7">
        <v>45212</v>
      </c>
      <c r="C311" s="8">
        <v>0.43283564814814812</v>
      </c>
      <c r="D311" s="6" t="s">
        <v>2824</v>
      </c>
      <c r="E311" s="6">
        <v>2</v>
      </c>
      <c r="F311" s="6" t="s">
        <v>9</v>
      </c>
      <c r="G311" s="6" t="s">
        <v>2825</v>
      </c>
      <c r="H311" s="6" t="s">
        <v>24</v>
      </c>
      <c r="I311" s="6" t="s">
        <v>24</v>
      </c>
      <c r="J311" s="6" t="s">
        <v>232</v>
      </c>
      <c r="K311" s="6" t="s">
        <v>2826</v>
      </c>
      <c r="L311" s="6" t="s">
        <v>70</v>
      </c>
      <c r="M311" s="6" t="s">
        <v>71</v>
      </c>
      <c r="N311" s="6" t="s">
        <v>894</v>
      </c>
      <c r="O311" s="6" t="s">
        <v>1594</v>
      </c>
      <c r="P311" s="6" t="s">
        <v>135</v>
      </c>
      <c r="Q311" s="6" t="s">
        <v>2827</v>
      </c>
      <c r="R311" s="6" t="s">
        <v>2828</v>
      </c>
      <c r="S311" s="6" t="s">
        <v>1324</v>
      </c>
      <c r="T311" s="6" t="s">
        <v>22</v>
      </c>
      <c r="U311" s="6" t="s">
        <v>18</v>
      </c>
      <c r="V311" s="6" t="s">
        <v>2830</v>
      </c>
      <c r="W311" s="12" t="s">
        <v>2829</v>
      </c>
    </row>
    <row r="312" spans="1:23" x14ac:dyDescent="0.35">
      <c r="A312" s="6">
        <v>202827</v>
      </c>
      <c r="B312" s="7">
        <v>45212</v>
      </c>
      <c r="C312" s="8">
        <v>0.4658680555555556</v>
      </c>
      <c r="D312" s="6" t="s">
        <v>2831</v>
      </c>
      <c r="E312" s="6">
        <v>1</v>
      </c>
      <c r="F312" s="6" t="s">
        <v>9</v>
      </c>
      <c r="G312" s="6" t="s">
        <v>2832</v>
      </c>
      <c r="H312" s="6" t="s">
        <v>10</v>
      </c>
      <c r="I312" s="6" t="s">
        <v>24</v>
      </c>
      <c r="J312" s="6" t="s">
        <v>21</v>
      </c>
      <c r="K312" s="6" t="s">
        <v>2833</v>
      </c>
      <c r="L312" s="6" t="s">
        <v>298</v>
      </c>
      <c r="M312" s="6" t="s">
        <v>667</v>
      </c>
      <c r="N312" s="6" t="s">
        <v>2834</v>
      </c>
      <c r="T312" s="6" t="s">
        <v>22</v>
      </c>
      <c r="U312" s="6" t="s">
        <v>18</v>
      </c>
      <c r="V312" s="6" t="s">
        <v>2836</v>
      </c>
      <c r="W312" s="11" t="s">
        <v>2835</v>
      </c>
    </row>
    <row r="313" spans="1:23" x14ac:dyDescent="0.35">
      <c r="A313" s="6">
        <v>39117</v>
      </c>
      <c r="B313" s="7">
        <v>45212</v>
      </c>
      <c r="C313" s="8">
        <v>0.47343750000000001</v>
      </c>
      <c r="D313" s="6" t="s">
        <v>213</v>
      </c>
      <c r="E313" s="6">
        <v>1</v>
      </c>
      <c r="F313" s="6" t="s">
        <v>9</v>
      </c>
      <c r="G313" s="6" t="s">
        <v>2837</v>
      </c>
      <c r="H313" s="6" t="s">
        <v>24</v>
      </c>
      <c r="I313" s="6" t="s">
        <v>24</v>
      </c>
      <c r="J313" s="6" t="s">
        <v>21</v>
      </c>
      <c r="K313" s="6" t="s">
        <v>78</v>
      </c>
      <c r="T313" s="6" t="s">
        <v>15</v>
      </c>
      <c r="U313" s="6" t="s">
        <v>18</v>
      </c>
      <c r="V313" s="6" t="s">
        <v>2838</v>
      </c>
      <c r="W313" s="11" t="s">
        <v>887</v>
      </c>
    </row>
    <row r="314" spans="1:23" x14ac:dyDescent="0.35">
      <c r="A314" s="6">
        <v>77971</v>
      </c>
      <c r="B314" s="7">
        <v>45212</v>
      </c>
      <c r="C314" s="8">
        <v>0.48321759259259256</v>
      </c>
      <c r="D314" s="6" t="s">
        <v>2839</v>
      </c>
      <c r="E314" s="6">
        <v>1</v>
      </c>
      <c r="F314" s="6" t="s">
        <v>9</v>
      </c>
      <c r="G314" s="6" t="s">
        <v>2840</v>
      </c>
      <c r="H314" s="6" t="s">
        <v>24</v>
      </c>
      <c r="I314" s="6" t="s">
        <v>24</v>
      </c>
      <c r="J314" s="6" t="s">
        <v>21</v>
      </c>
      <c r="K314" s="6" t="s">
        <v>78</v>
      </c>
      <c r="T314" s="6" t="s">
        <v>22</v>
      </c>
      <c r="U314" s="6" t="s">
        <v>18</v>
      </c>
      <c r="V314" s="6" t="s">
        <v>2841</v>
      </c>
      <c r="W314" s="11" t="s">
        <v>887</v>
      </c>
    </row>
    <row r="315" spans="1:23" x14ac:dyDescent="0.35">
      <c r="A315" s="6">
        <v>56908</v>
      </c>
      <c r="B315" s="7">
        <v>45212</v>
      </c>
      <c r="C315" s="8">
        <v>0.48646990740740742</v>
      </c>
      <c r="D315" s="6" t="s">
        <v>2842</v>
      </c>
      <c r="E315" s="6">
        <v>1</v>
      </c>
      <c r="F315" s="6" t="s">
        <v>9</v>
      </c>
      <c r="G315" s="6" t="s">
        <v>2843</v>
      </c>
      <c r="H315" s="6" t="s">
        <v>24</v>
      </c>
      <c r="I315" s="6" t="s">
        <v>24</v>
      </c>
      <c r="J315" s="6" t="s">
        <v>21</v>
      </c>
      <c r="K315" s="6" t="s">
        <v>78</v>
      </c>
      <c r="T315" s="6" t="s">
        <v>15</v>
      </c>
      <c r="U315" s="6" t="s">
        <v>18</v>
      </c>
      <c r="V315" s="6" t="s">
        <v>2844</v>
      </c>
      <c r="W315" s="11" t="s">
        <v>887</v>
      </c>
    </row>
    <row r="316" spans="1:23" x14ac:dyDescent="0.35">
      <c r="A316" s="6">
        <v>193870</v>
      </c>
      <c r="B316" s="7">
        <v>45212</v>
      </c>
      <c r="C316" s="8">
        <v>0.49209490740740741</v>
      </c>
      <c r="D316" s="6" t="s">
        <v>2845</v>
      </c>
      <c r="E316" s="6">
        <v>1</v>
      </c>
      <c r="F316" s="6" t="s">
        <v>9</v>
      </c>
      <c r="G316" s="6" t="s">
        <v>2846</v>
      </c>
      <c r="H316" s="6" t="s">
        <v>24</v>
      </c>
      <c r="I316" s="6" t="s">
        <v>24</v>
      </c>
      <c r="J316" s="6" t="s">
        <v>21</v>
      </c>
      <c r="K316" s="6" t="s">
        <v>244</v>
      </c>
      <c r="T316" s="6" t="s">
        <v>22</v>
      </c>
      <c r="U316" s="6" t="s">
        <v>18</v>
      </c>
      <c r="V316" s="6" t="s">
        <v>2848</v>
      </c>
      <c r="W316" s="11" t="s">
        <v>2847</v>
      </c>
    </row>
    <row r="317" spans="1:23" x14ac:dyDescent="0.35">
      <c r="A317" s="6">
        <v>202840</v>
      </c>
      <c r="B317" s="7">
        <v>45212</v>
      </c>
      <c r="C317" s="8">
        <v>0.49618055555555557</v>
      </c>
      <c r="D317" s="6" t="s">
        <v>1161</v>
      </c>
      <c r="E317" s="6">
        <v>3</v>
      </c>
      <c r="F317" s="6" t="s">
        <v>19</v>
      </c>
      <c r="G317" s="6" t="s">
        <v>2849</v>
      </c>
      <c r="H317" s="6" t="s">
        <v>24</v>
      </c>
      <c r="I317" s="6" t="s">
        <v>24</v>
      </c>
      <c r="J317" s="6" t="s">
        <v>21</v>
      </c>
      <c r="K317" s="6" t="s">
        <v>244</v>
      </c>
      <c r="L317" s="6" t="s">
        <v>74</v>
      </c>
      <c r="M317" s="6" t="s">
        <v>142</v>
      </c>
      <c r="S317" s="6" t="s">
        <v>1104</v>
      </c>
      <c r="T317" s="6" t="s">
        <v>22</v>
      </c>
      <c r="U317" s="6" t="s">
        <v>18</v>
      </c>
      <c r="V317" s="6" t="s">
        <v>2851</v>
      </c>
      <c r="W317" s="11" t="s">
        <v>2850</v>
      </c>
    </row>
    <row r="318" spans="1:23" x14ac:dyDescent="0.35">
      <c r="A318" s="6">
        <v>202884</v>
      </c>
      <c r="B318" s="7">
        <v>45212</v>
      </c>
      <c r="C318" s="8">
        <v>0.54783564814814811</v>
      </c>
      <c r="D318" s="6" t="s">
        <v>843</v>
      </c>
      <c r="E318" s="6">
        <v>1</v>
      </c>
      <c r="F318" s="6" t="s">
        <v>25</v>
      </c>
      <c r="G318" s="6" t="s">
        <v>865</v>
      </c>
      <c r="H318" s="6" t="s">
        <v>24</v>
      </c>
      <c r="I318" s="6" t="s">
        <v>24</v>
      </c>
      <c r="J318" s="6" t="s">
        <v>21</v>
      </c>
      <c r="K318" s="6" t="s">
        <v>134</v>
      </c>
      <c r="T318" s="6" t="s">
        <v>22</v>
      </c>
      <c r="U318" s="6" t="s">
        <v>18</v>
      </c>
      <c r="V318" s="6" t="s">
        <v>1772</v>
      </c>
      <c r="W318" s="11" t="s">
        <v>887</v>
      </c>
    </row>
    <row r="319" spans="1:23" x14ac:dyDescent="0.35">
      <c r="A319" s="6">
        <v>198906</v>
      </c>
      <c r="B319" s="7">
        <v>45212</v>
      </c>
      <c r="C319" s="8">
        <v>0.56234953703703705</v>
      </c>
      <c r="D319" s="6" t="s">
        <v>1092</v>
      </c>
      <c r="E319" s="6">
        <v>15</v>
      </c>
      <c r="F319" s="6" t="s">
        <v>19</v>
      </c>
      <c r="G319" s="6" t="s">
        <v>2852</v>
      </c>
      <c r="H319" s="6" t="s">
        <v>24</v>
      </c>
      <c r="I319" s="6" t="s">
        <v>24</v>
      </c>
      <c r="J319" s="6" t="s">
        <v>21</v>
      </c>
      <c r="K319" s="6" t="s">
        <v>244</v>
      </c>
      <c r="T319" s="6" t="s">
        <v>22</v>
      </c>
      <c r="U319" s="6" t="s">
        <v>18</v>
      </c>
      <c r="V319" s="6" t="s">
        <v>2854</v>
      </c>
      <c r="W319" s="11" t="s">
        <v>2853</v>
      </c>
    </row>
    <row r="320" spans="1:23" x14ac:dyDescent="0.35">
      <c r="A320" s="6">
        <v>202863</v>
      </c>
      <c r="B320" s="7">
        <v>45212</v>
      </c>
      <c r="C320" s="8">
        <v>0.57212962962962965</v>
      </c>
      <c r="D320" s="6" t="s">
        <v>417</v>
      </c>
      <c r="E320" s="6">
        <v>1</v>
      </c>
      <c r="F320" s="6" t="s">
        <v>30</v>
      </c>
      <c r="G320" s="6" t="s">
        <v>2855</v>
      </c>
      <c r="H320" s="6" t="s">
        <v>24</v>
      </c>
      <c r="I320" s="6" t="s">
        <v>24</v>
      </c>
      <c r="J320" s="6" t="s">
        <v>377</v>
      </c>
      <c r="K320" s="6" t="s">
        <v>2856</v>
      </c>
      <c r="M320" s="6" t="s">
        <v>2857</v>
      </c>
      <c r="T320" s="6" t="s">
        <v>22</v>
      </c>
      <c r="U320" s="6" t="s">
        <v>18</v>
      </c>
      <c r="V320" s="6" t="s">
        <v>2859</v>
      </c>
      <c r="W320" s="11" t="s">
        <v>2858</v>
      </c>
    </row>
    <row r="321" spans="1:23" ht="29" x14ac:dyDescent="0.35">
      <c r="A321" s="6">
        <v>164403</v>
      </c>
      <c r="B321" s="7">
        <v>45212</v>
      </c>
      <c r="C321" s="8">
        <v>0.58283564814814814</v>
      </c>
      <c r="D321" s="6" t="s">
        <v>390</v>
      </c>
      <c r="E321" s="6">
        <v>2</v>
      </c>
      <c r="F321" s="6" t="s">
        <v>9</v>
      </c>
      <c r="G321" s="6" t="s">
        <v>2860</v>
      </c>
      <c r="H321" s="6" t="s">
        <v>24</v>
      </c>
      <c r="I321" s="6" t="s">
        <v>24</v>
      </c>
      <c r="J321" s="6" t="s">
        <v>21</v>
      </c>
      <c r="K321" s="6" t="s">
        <v>220</v>
      </c>
      <c r="T321" s="6" t="s">
        <v>22</v>
      </c>
      <c r="U321" s="6" t="s">
        <v>18</v>
      </c>
      <c r="V321" s="6" t="s">
        <v>2862</v>
      </c>
      <c r="W321" s="12" t="s">
        <v>2861</v>
      </c>
    </row>
    <row r="322" spans="1:23" x14ac:dyDescent="0.35">
      <c r="A322" s="6">
        <v>150990</v>
      </c>
      <c r="B322" s="7">
        <v>45212</v>
      </c>
      <c r="C322" s="8">
        <v>0.6083101851851852</v>
      </c>
      <c r="D322" s="6" t="s">
        <v>491</v>
      </c>
      <c r="E322" s="6">
        <v>1</v>
      </c>
      <c r="F322" s="6" t="s">
        <v>25</v>
      </c>
      <c r="G322" s="6" t="s">
        <v>1349</v>
      </c>
      <c r="H322" s="6" t="s">
        <v>24</v>
      </c>
      <c r="I322" s="6" t="s">
        <v>24</v>
      </c>
      <c r="J322" s="6" t="s">
        <v>21</v>
      </c>
      <c r="K322" s="6" t="s">
        <v>78</v>
      </c>
      <c r="T322" s="6" t="s">
        <v>15</v>
      </c>
      <c r="U322" s="6" t="s">
        <v>18</v>
      </c>
      <c r="V322" s="6" t="s">
        <v>1641</v>
      </c>
      <c r="W322" s="11" t="s">
        <v>887</v>
      </c>
    </row>
    <row r="323" spans="1:23" x14ac:dyDescent="0.35">
      <c r="A323" s="6">
        <v>195308</v>
      </c>
      <c r="B323" s="7">
        <v>45212</v>
      </c>
      <c r="C323" s="8">
        <v>0.60910879629629633</v>
      </c>
      <c r="D323" s="6" t="s">
        <v>843</v>
      </c>
      <c r="E323" s="6">
        <v>1</v>
      </c>
      <c r="F323" s="6" t="s">
        <v>19</v>
      </c>
      <c r="G323" s="6" t="s">
        <v>1349</v>
      </c>
      <c r="H323" s="6" t="s">
        <v>24</v>
      </c>
      <c r="I323" s="6" t="s">
        <v>24</v>
      </c>
      <c r="J323" s="6" t="s">
        <v>21</v>
      </c>
      <c r="K323" s="6" t="s">
        <v>78</v>
      </c>
      <c r="T323" s="6" t="s">
        <v>15</v>
      </c>
      <c r="U323" s="6" t="s">
        <v>18</v>
      </c>
      <c r="V323" s="6" t="s">
        <v>1703</v>
      </c>
      <c r="W323" s="11" t="s">
        <v>887</v>
      </c>
    </row>
    <row r="324" spans="1:23" x14ac:dyDescent="0.35">
      <c r="A324" s="6">
        <v>195859</v>
      </c>
      <c r="B324" s="7">
        <v>45212</v>
      </c>
      <c r="C324" s="8">
        <v>0.60978009259259258</v>
      </c>
      <c r="D324" s="6" t="s">
        <v>843</v>
      </c>
      <c r="E324" s="6">
        <v>1</v>
      </c>
      <c r="F324" s="6" t="s">
        <v>19</v>
      </c>
      <c r="G324" s="6" t="s">
        <v>1349</v>
      </c>
      <c r="H324" s="6" t="s">
        <v>24</v>
      </c>
      <c r="I324" s="6" t="s">
        <v>24</v>
      </c>
      <c r="J324" s="6" t="s">
        <v>21</v>
      </c>
      <c r="K324" s="6" t="s">
        <v>78</v>
      </c>
      <c r="T324" s="6" t="s">
        <v>15</v>
      </c>
      <c r="U324" s="6" t="s">
        <v>18</v>
      </c>
      <c r="V324" s="6" t="s">
        <v>1903</v>
      </c>
      <c r="W324" s="11" t="s">
        <v>887</v>
      </c>
    </row>
    <row r="325" spans="1:23" x14ac:dyDescent="0.35">
      <c r="A325" s="6">
        <v>202908</v>
      </c>
      <c r="B325" s="7">
        <v>45212</v>
      </c>
      <c r="C325" s="8">
        <v>0.61168981481481477</v>
      </c>
      <c r="D325" s="6" t="s">
        <v>213</v>
      </c>
      <c r="E325" s="6">
        <v>1</v>
      </c>
      <c r="F325" s="6" t="s">
        <v>30</v>
      </c>
      <c r="G325" s="6" t="s">
        <v>2863</v>
      </c>
      <c r="H325" s="6" t="s">
        <v>24</v>
      </c>
      <c r="I325" s="6" t="s">
        <v>24</v>
      </c>
      <c r="J325" s="6" t="s">
        <v>21</v>
      </c>
      <c r="K325" s="6" t="s">
        <v>78</v>
      </c>
      <c r="T325" s="6" t="s">
        <v>22</v>
      </c>
      <c r="U325" s="6" t="s">
        <v>18</v>
      </c>
      <c r="V325" s="6" t="s">
        <v>2864</v>
      </c>
      <c r="W325" s="11" t="s">
        <v>887</v>
      </c>
    </row>
    <row r="326" spans="1:23" x14ac:dyDescent="0.35">
      <c r="A326" s="6">
        <v>202906</v>
      </c>
      <c r="B326" s="7">
        <v>45212</v>
      </c>
      <c r="C326" s="8">
        <v>0.61378472222222225</v>
      </c>
      <c r="D326" s="6" t="s">
        <v>2865</v>
      </c>
      <c r="E326" s="6">
        <v>1</v>
      </c>
      <c r="F326" s="6" t="s">
        <v>30</v>
      </c>
      <c r="G326" s="6" t="s">
        <v>2866</v>
      </c>
      <c r="H326" s="6" t="s">
        <v>24</v>
      </c>
      <c r="I326" s="6" t="s">
        <v>24</v>
      </c>
      <c r="J326" s="6" t="s">
        <v>21</v>
      </c>
      <c r="K326" s="6" t="s">
        <v>2867</v>
      </c>
      <c r="T326" s="6" t="s">
        <v>22</v>
      </c>
      <c r="U326" s="6" t="s">
        <v>18</v>
      </c>
      <c r="V326" s="6" t="s">
        <v>2869</v>
      </c>
      <c r="W326" s="11" t="s">
        <v>2868</v>
      </c>
    </row>
    <row r="327" spans="1:23" ht="101.5" x14ac:dyDescent="0.35">
      <c r="A327" s="6">
        <v>39499</v>
      </c>
      <c r="B327" s="7">
        <v>45212</v>
      </c>
      <c r="C327" s="8">
        <v>0.65336805555555555</v>
      </c>
      <c r="D327" s="6" t="s">
        <v>2870</v>
      </c>
      <c r="E327" s="6">
        <v>1</v>
      </c>
      <c r="F327" s="6" t="s">
        <v>19</v>
      </c>
      <c r="G327" s="9" t="s">
        <v>2871</v>
      </c>
      <c r="H327" s="6" t="s">
        <v>10</v>
      </c>
      <c r="I327" s="6" t="s">
        <v>24</v>
      </c>
      <c r="J327" s="6" t="s">
        <v>21</v>
      </c>
      <c r="K327" s="6" t="s">
        <v>2872</v>
      </c>
      <c r="T327" s="6" t="s">
        <v>15</v>
      </c>
      <c r="U327" s="6" t="s">
        <v>18</v>
      </c>
      <c r="V327" s="6" t="s">
        <v>2874</v>
      </c>
      <c r="W327" s="11" t="s">
        <v>2873</v>
      </c>
    </row>
    <row r="328" spans="1:23" ht="101.5" x14ac:dyDescent="0.35">
      <c r="A328" s="6">
        <v>202911</v>
      </c>
      <c r="B328" s="7">
        <v>45212</v>
      </c>
      <c r="C328" s="8">
        <v>0.69270833333333337</v>
      </c>
      <c r="D328" s="6" t="s">
        <v>2875</v>
      </c>
      <c r="E328" s="6">
        <v>4</v>
      </c>
      <c r="F328" s="6" t="s">
        <v>19</v>
      </c>
      <c r="G328" s="9" t="s">
        <v>2876</v>
      </c>
      <c r="H328" s="6" t="s">
        <v>24</v>
      </c>
      <c r="I328" s="6" t="s">
        <v>24</v>
      </c>
      <c r="J328" s="6" t="s">
        <v>21</v>
      </c>
      <c r="K328" s="6" t="s">
        <v>2877</v>
      </c>
      <c r="T328" s="6" t="s">
        <v>15</v>
      </c>
      <c r="U328" s="6" t="s">
        <v>18</v>
      </c>
      <c r="V328" s="6" t="s">
        <v>2879</v>
      </c>
      <c r="W328" s="11" t="s">
        <v>2878</v>
      </c>
    </row>
    <row r="329" spans="1:23" ht="72.5" x14ac:dyDescent="0.35">
      <c r="A329" s="6">
        <v>203078</v>
      </c>
      <c r="B329" s="7">
        <v>45215</v>
      </c>
      <c r="C329" s="8">
        <v>0.34115740740740735</v>
      </c>
      <c r="D329" s="6" t="s">
        <v>415</v>
      </c>
      <c r="E329" s="6">
        <v>1</v>
      </c>
      <c r="F329" s="6" t="s">
        <v>9</v>
      </c>
      <c r="G329" s="9" t="s">
        <v>2880</v>
      </c>
      <c r="H329" s="6" t="s">
        <v>24</v>
      </c>
      <c r="I329" s="6" t="s">
        <v>24</v>
      </c>
      <c r="J329" s="6" t="s">
        <v>21</v>
      </c>
      <c r="K329" s="6" t="s">
        <v>523</v>
      </c>
      <c r="T329" s="6" t="s">
        <v>22</v>
      </c>
      <c r="U329" s="6" t="s">
        <v>18</v>
      </c>
      <c r="V329" s="6" t="s">
        <v>2882</v>
      </c>
      <c r="W329" s="11" t="s">
        <v>2881</v>
      </c>
    </row>
    <row r="330" spans="1:23" x14ac:dyDescent="0.35">
      <c r="A330" s="6">
        <v>203060</v>
      </c>
      <c r="B330" s="7">
        <v>45215</v>
      </c>
      <c r="C330" s="8">
        <v>0.35202546296296294</v>
      </c>
      <c r="D330" s="6" t="s">
        <v>651</v>
      </c>
      <c r="E330" s="6">
        <v>5</v>
      </c>
      <c r="F330" s="6" t="s">
        <v>1657</v>
      </c>
      <c r="G330" s="6" t="s">
        <v>2883</v>
      </c>
      <c r="H330" s="6" t="s">
        <v>24</v>
      </c>
      <c r="I330" s="6" t="s">
        <v>24</v>
      </c>
      <c r="J330" s="6" t="s">
        <v>21</v>
      </c>
      <c r="K330" s="6" t="s">
        <v>901</v>
      </c>
      <c r="T330" s="6" t="s">
        <v>22</v>
      </c>
      <c r="U330" s="6" t="s">
        <v>18</v>
      </c>
      <c r="V330" s="6" t="s">
        <v>2885</v>
      </c>
      <c r="W330" s="11" t="s">
        <v>2884</v>
      </c>
    </row>
    <row r="331" spans="1:23" ht="130.5" x14ac:dyDescent="0.35">
      <c r="A331" s="6">
        <v>203065</v>
      </c>
      <c r="B331" s="7">
        <v>45215</v>
      </c>
      <c r="C331" s="8">
        <v>0.37619212962962961</v>
      </c>
      <c r="D331" s="6" t="s">
        <v>297</v>
      </c>
      <c r="E331" s="6">
        <v>4</v>
      </c>
      <c r="F331" s="6" t="s">
        <v>30</v>
      </c>
      <c r="G331" s="9" t="s">
        <v>2886</v>
      </c>
      <c r="H331" s="6" t="s">
        <v>24</v>
      </c>
      <c r="I331" s="6" t="s">
        <v>24</v>
      </c>
      <c r="J331" s="6" t="s">
        <v>21</v>
      </c>
      <c r="K331" s="6" t="s">
        <v>548</v>
      </c>
      <c r="T331" s="6" t="s">
        <v>15</v>
      </c>
      <c r="U331" s="6" t="s">
        <v>18</v>
      </c>
      <c r="V331" s="6" t="s">
        <v>2888</v>
      </c>
      <c r="W331" s="11" t="s">
        <v>2887</v>
      </c>
    </row>
    <row r="332" spans="1:23" x14ac:dyDescent="0.35">
      <c r="A332" s="6">
        <v>203088</v>
      </c>
      <c r="B332" s="7">
        <v>45215</v>
      </c>
      <c r="C332" s="8">
        <v>0.38024305555555554</v>
      </c>
      <c r="D332" s="6" t="s">
        <v>1017</v>
      </c>
      <c r="E332" s="6">
        <v>2</v>
      </c>
      <c r="F332" s="6" t="s">
        <v>9</v>
      </c>
      <c r="G332" s="6" t="s">
        <v>2889</v>
      </c>
      <c r="H332" s="6" t="s">
        <v>24</v>
      </c>
      <c r="I332" s="6" t="s">
        <v>24</v>
      </c>
      <c r="J332" s="6" t="s">
        <v>21</v>
      </c>
      <c r="K332" s="6" t="s">
        <v>78</v>
      </c>
      <c r="T332" s="6" t="s">
        <v>15</v>
      </c>
      <c r="U332" s="6" t="s">
        <v>18</v>
      </c>
      <c r="V332" s="6" t="s">
        <v>2890</v>
      </c>
      <c r="W332" s="11" t="s">
        <v>887</v>
      </c>
    </row>
    <row r="333" spans="1:23" x14ac:dyDescent="0.35">
      <c r="A333" s="6">
        <v>203076</v>
      </c>
      <c r="B333" s="7">
        <v>45215</v>
      </c>
      <c r="C333" s="8">
        <v>0.39732638888888888</v>
      </c>
      <c r="D333" s="6" t="s">
        <v>2891</v>
      </c>
      <c r="E333" s="6">
        <v>1</v>
      </c>
      <c r="F333" s="6" t="s">
        <v>30</v>
      </c>
      <c r="G333" s="6" t="s">
        <v>2892</v>
      </c>
      <c r="H333" s="6" t="s">
        <v>24</v>
      </c>
      <c r="I333" s="6" t="s">
        <v>24</v>
      </c>
      <c r="J333" s="6" t="s">
        <v>21</v>
      </c>
      <c r="K333" s="6" t="s">
        <v>2893</v>
      </c>
      <c r="T333" s="6" t="s">
        <v>22</v>
      </c>
      <c r="U333" s="6" t="s">
        <v>18</v>
      </c>
      <c r="V333" s="6" t="s">
        <v>2894</v>
      </c>
      <c r="W333" s="11" t="s">
        <v>887</v>
      </c>
    </row>
    <row r="334" spans="1:23" x14ac:dyDescent="0.35">
      <c r="A334" s="6">
        <v>203097</v>
      </c>
      <c r="B334" s="7">
        <v>45215</v>
      </c>
      <c r="C334" s="8">
        <v>0.39733796296296298</v>
      </c>
      <c r="D334" s="6" t="s">
        <v>418</v>
      </c>
      <c r="E334" s="6">
        <v>2</v>
      </c>
      <c r="F334" s="6" t="s">
        <v>9</v>
      </c>
      <c r="G334" s="6" t="s">
        <v>2895</v>
      </c>
      <c r="H334" s="6" t="s">
        <v>24</v>
      </c>
      <c r="I334" s="6" t="s">
        <v>24</v>
      </c>
      <c r="J334" s="6" t="s">
        <v>21</v>
      </c>
      <c r="K334" s="6" t="s">
        <v>78</v>
      </c>
      <c r="T334" s="6" t="s">
        <v>15</v>
      </c>
      <c r="U334" s="6" t="s">
        <v>18</v>
      </c>
      <c r="V334" s="6" t="s">
        <v>2896</v>
      </c>
      <c r="W334" s="11" t="s">
        <v>887</v>
      </c>
    </row>
    <row r="335" spans="1:23" x14ac:dyDescent="0.35">
      <c r="A335" s="6">
        <v>182986</v>
      </c>
      <c r="B335" s="7">
        <v>45215</v>
      </c>
      <c r="C335" s="8">
        <v>0.40780092592592593</v>
      </c>
      <c r="D335" s="6" t="s">
        <v>2897</v>
      </c>
      <c r="E335" s="6">
        <v>2</v>
      </c>
      <c r="F335" s="6" t="s">
        <v>30</v>
      </c>
      <c r="G335" s="6" t="s">
        <v>2898</v>
      </c>
      <c r="H335" s="6" t="s">
        <v>24</v>
      </c>
      <c r="I335" s="6" t="s">
        <v>24</v>
      </c>
      <c r="J335" s="6" t="s">
        <v>377</v>
      </c>
      <c r="K335" s="6" t="s">
        <v>1610</v>
      </c>
      <c r="T335" s="6" t="s">
        <v>22</v>
      </c>
      <c r="U335" s="6" t="s">
        <v>18</v>
      </c>
      <c r="V335" s="6" t="s">
        <v>2900</v>
      </c>
      <c r="W335" s="11" t="s">
        <v>2899</v>
      </c>
    </row>
    <row r="336" spans="1:23" x14ac:dyDescent="0.35">
      <c r="A336" s="6">
        <v>203091</v>
      </c>
      <c r="B336" s="7">
        <v>45215</v>
      </c>
      <c r="C336" s="8">
        <v>0.41862268518518514</v>
      </c>
      <c r="D336" s="6" t="s">
        <v>2901</v>
      </c>
      <c r="E336" s="6">
        <v>1</v>
      </c>
      <c r="F336" s="6" t="s">
        <v>9</v>
      </c>
      <c r="G336" s="6" t="s">
        <v>2902</v>
      </c>
      <c r="H336" s="6" t="s">
        <v>24</v>
      </c>
      <c r="I336" s="6" t="s">
        <v>24</v>
      </c>
      <c r="J336" s="6" t="s">
        <v>21</v>
      </c>
      <c r="K336" s="6" t="s">
        <v>2903</v>
      </c>
      <c r="T336" s="6" t="s">
        <v>22</v>
      </c>
      <c r="U336" s="6" t="s">
        <v>18</v>
      </c>
      <c r="V336" s="6" t="s">
        <v>2905</v>
      </c>
      <c r="W336" s="11" t="s">
        <v>2904</v>
      </c>
    </row>
    <row r="337" spans="1:23" x14ac:dyDescent="0.35">
      <c r="A337" s="6">
        <v>203121</v>
      </c>
      <c r="B337" s="7">
        <v>45215</v>
      </c>
      <c r="C337" s="8">
        <v>0.43065972222222221</v>
      </c>
      <c r="D337" s="6" t="s">
        <v>79</v>
      </c>
      <c r="E337" s="6">
        <v>1</v>
      </c>
      <c r="F337" s="6" t="s">
        <v>25</v>
      </c>
      <c r="G337" s="6" t="s">
        <v>765</v>
      </c>
      <c r="H337" s="6" t="s">
        <v>24</v>
      </c>
      <c r="I337" s="6" t="s">
        <v>24</v>
      </c>
      <c r="J337" s="6" t="s">
        <v>21</v>
      </c>
      <c r="K337" s="6" t="s">
        <v>161</v>
      </c>
      <c r="T337" s="6" t="s">
        <v>22</v>
      </c>
      <c r="U337" s="6" t="s">
        <v>18</v>
      </c>
      <c r="V337" s="6" t="s">
        <v>2906</v>
      </c>
      <c r="W337" s="11" t="s">
        <v>887</v>
      </c>
    </row>
    <row r="338" spans="1:23" x14ac:dyDescent="0.35">
      <c r="A338" s="6">
        <v>203087</v>
      </c>
      <c r="B338" s="7">
        <v>45215</v>
      </c>
      <c r="C338" s="8">
        <v>0.43314814814814812</v>
      </c>
      <c r="D338" s="6" t="s">
        <v>2907</v>
      </c>
      <c r="E338" s="6">
        <v>1</v>
      </c>
      <c r="F338" s="6" t="s">
        <v>30</v>
      </c>
      <c r="G338" s="6" t="s">
        <v>2908</v>
      </c>
      <c r="H338" s="6" t="s">
        <v>10</v>
      </c>
      <c r="I338" s="6" t="s">
        <v>24</v>
      </c>
      <c r="J338" s="6" t="s">
        <v>21</v>
      </c>
      <c r="K338" s="6" t="s">
        <v>1904</v>
      </c>
      <c r="T338" s="6" t="s">
        <v>22</v>
      </c>
      <c r="U338" s="6" t="s">
        <v>18</v>
      </c>
      <c r="V338" s="6" t="s">
        <v>2910</v>
      </c>
      <c r="W338" s="11" t="s">
        <v>2909</v>
      </c>
    </row>
    <row r="339" spans="1:23" x14ac:dyDescent="0.35">
      <c r="A339" s="6">
        <v>203100</v>
      </c>
      <c r="B339" s="7">
        <v>45215</v>
      </c>
      <c r="C339" s="8">
        <v>0.43606481481481479</v>
      </c>
      <c r="D339" s="6" t="s">
        <v>67</v>
      </c>
      <c r="E339" s="6">
        <v>1</v>
      </c>
      <c r="F339" s="6" t="s">
        <v>9</v>
      </c>
      <c r="G339" s="6" t="s">
        <v>2911</v>
      </c>
      <c r="H339" s="6" t="s">
        <v>43</v>
      </c>
      <c r="I339" s="6" t="s">
        <v>24</v>
      </c>
      <c r="J339" s="6" t="s">
        <v>232</v>
      </c>
      <c r="K339" s="6" t="s">
        <v>1099</v>
      </c>
      <c r="M339" s="6" t="s">
        <v>2912</v>
      </c>
      <c r="N339" s="6" t="s">
        <v>1214</v>
      </c>
      <c r="Q339" s="6" t="s">
        <v>1390</v>
      </c>
      <c r="T339" s="6" t="s">
        <v>875</v>
      </c>
      <c r="U339" s="6" t="s">
        <v>18</v>
      </c>
      <c r="V339" s="6" t="s">
        <v>2913</v>
      </c>
      <c r="W339" s="11" t="s">
        <v>1143</v>
      </c>
    </row>
    <row r="340" spans="1:23" ht="87" x14ac:dyDescent="0.35">
      <c r="A340" s="6">
        <v>203096</v>
      </c>
      <c r="B340" s="7">
        <v>45215</v>
      </c>
      <c r="C340" s="8">
        <v>0.44866898148148149</v>
      </c>
      <c r="D340" s="6" t="s">
        <v>91</v>
      </c>
      <c r="E340" s="6">
        <v>1</v>
      </c>
      <c r="F340" s="6" t="s">
        <v>9</v>
      </c>
      <c r="G340" s="9" t="s">
        <v>2914</v>
      </c>
      <c r="H340" s="6" t="s">
        <v>24</v>
      </c>
      <c r="I340" s="6" t="s">
        <v>24</v>
      </c>
      <c r="J340" s="6" t="s">
        <v>21</v>
      </c>
      <c r="K340" s="6" t="s">
        <v>492</v>
      </c>
      <c r="T340" s="6" t="s">
        <v>15</v>
      </c>
      <c r="U340" s="6" t="s">
        <v>18</v>
      </c>
      <c r="V340" s="6" t="s">
        <v>2916</v>
      </c>
      <c r="W340" s="11" t="s">
        <v>2915</v>
      </c>
    </row>
    <row r="341" spans="1:23" x14ac:dyDescent="0.35">
      <c r="A341" s="6">
        <v>188047</v>
      </c>
      <c r="B341" s="7">
        <v>45215</v>
      </c>
      <c r="C341" s="8">
        <v>0.44995370370370374</v>
      </c>
      <c r="D341" s="6" t="s">
        <v>199</v>
      </c>
      <c r="E341" s="6">
        <v>2</v>
      </c>
      <c r="F341" s="6" t="s">
        <v>9</v>
      </c>
      <c r="G341" s="6" t="s">
        <v>2917</v>
      </c>
      <c r="H341" s="6" t="s">
        <v>24</v>
      </c>
      <c r="I341" s="6" t="s">
        <v>24</v>
      </c>
      <c r="J341" s="6" t="s">
        <v>21</v>
      </c>
      <c r="K341" s="6" t="s">
        <v>78</v>
      </c>
      <c r="T341" s="6" t="s">
        <v>15</v>
      </c>
      <c r="U341" s="6" t="s">
        <v>18</v>
      </c>
      <c r="V341" s="6" t="s">
        <v>2918</v>
      </c>
      <c r="W341" s="11" t="s">
        <v>887</v>
      </c>
    </row>
    <row r="342" spans="1:23" ht="72.5" x14ac:dyDescent="0.35">
      <c r="A342" s="6">
        <v>201861</v>
      </c>
      <c r="B342" s="7">
        <v>45215</v>
      </c>
      <c r="C342" s="8">
        <v>0.45850694444444445</v>
      </c>
      <c r="D342" s="6" t="s">
        <v>2919</v>
      </c>
      <c r="E342" s="6">
        <v>1</v>
      </c>
      <c r="F342" s="6" t="s">
        <v>25</v>
      </c>
      <c r="G342" s="9" t="s">
        <v>2920</v>
      </c>
      <c r="H342" s="6" t="s">
        <v>27</v>
      </c>
      <c r="I342" s="6" t="s">
        <v>24</v>
      </c>
      <c r="J342" s="6" t="s">
        <v>21</v>
      </c>
      <c r="K342" s="6" t="s">
        <v>244</v>
      </c>
      <c r="T342" s="6" t="s">
        <v>22</v>
      </c>
      <c r="U342" s="6" t="s">
        <v>18</v>
      </c>
      <c r="V342" s="6" t="s">
        <v>2922</v>
      </c>
      <c r="W342" s="11" t="s">
        <v>2921</v>
      </c>
    </row>
    <row r="343" spans="1:23" x14ac:dyDescent="0.35">
      <c r="A343" s="6">
        <v>203111</v>
      </c>
      <c r="B343" s="7">
        <v>45215</v>
      </c>
      <c r="C343" s="8">
        <v>0.46575231481481483</v>
      </c>
      <c r="D343" s="6" t="s">
        <v>2923</v>
      </c>
      <c r="E343" s="6">
        <v>1</v>
      </c>
      <c r="F343" s="6" t="s">
        <v>9</v>
      </c>
      <c r="G343" s="6" t="s">
        <v>2924</v>
      </c>
      <c r="H343" s="6" t="s">
        <v>24</v>
      </c>
      <c r="I343" s="6" t="s">
        <v>24</v>
      </c>
      <c r="J343" s="6" t="s">
        <v>377</v>
      </c>
      <c r="K343" s="6" t="s">
        <v>1774</v>
      </c>
      <c r="L343" s="6" t="s">
        <v>678</v>
      </c>
      <c r="M343" s="6" t="s">
        <v>314</v>
      </c>
      <c r="N343" s="6" t="s">
        <v>119</v>
      </c>
      <c r="O343" s="6" t="s">
        <v>2925</v>
      </c>
      <c r="P343" s="6" t="s">
        <v>396</v>
      </c>
      <c r="Q343" s="6" t="s">
        <v>258</v>
      </c>
      <c r="R343" s="6" t="s">
        <v>678</v>
      </c>
      <c r="S343" s="6" t="s">
        <v>47</v>
      </c>
      <c r="T343" s="6" t="s">
        <v>22</v>
      </c>
      <c r="U343" s="6" t="s">
        <v>18</v>
      </c>
      <c r="V343" s="6" t="s">
        <v>2926</v>
      </c>
      <c r="W343" s="11" t="s">
        <v>1041</v>
      </c>
    </row>
    <row r="344" spans="1:23" x14ac:dyDescent="0.35">
      <c r="A344" s="6">
        <v>203085</v>
      </c>
      <c r="B344" s="7">
        <v>45215</v>
      </c>
      <c r="C344" s="8">
        <v>0.46609953703703705</v>
      </c>
      <c r="D344" s="6" t="s">
        <v>2927</v>
      </c>
      <c r="E344" s="6">
        <v>1</v>
      </c>
      <c r="F344" s="6" t="s">
        <v>30</v>
      </c>
      <c r="G344" s="6" t="s">
        <v>2928</v>
      </c>
      <c r="H344" s="6" t="s">
        <v>10</v>
      </c>
      <c r="I344" s="6" t="s">
        <v>51</v>
      </c>
      <c r="J344" s="6" t="s">
        <v>21</v>
      </c>
      <c r="K344" s="6" t="s">
        <v>1535</v>
      </c>
      <c r="T344" s="6" t="s">
        <v>22</v>
      </c>
      <c r="U344" s="6" t="s">
        <v>18</v>
      </c>
      <c r="V344" s="6" t="s">
        <v>2930</v>
      </c>
      <c r="W344" s="11" t="s">
        <v>2929</v>
      </c>
    </row>
    <row r="345" spans="1:23" x14ac:dyDescent="0.35">
      <c r="A345" s="6">
        <v>203147</v>
      </c>
      <c r="B345" s="7">
        <v>45215</v>
      </c>
      <c r="C345" s="8">
        <v>0.46721064814814817</v>
      </c>
      <c r="D345" s="6" t="s">
        <v>491</v>
      </c>
      <c r="E345" s="6">
        <v>1</v>
      </c>
      <c r="F345" s="6" t="s">
        <v>9</v>
      </c>
      <c r="G345" s="6" t="s">
        <v>1349</v>
      </c>
      <c r="H345" s="6" t="s">
        <v>24</v>
      </c>
      <c r="I345" s="6" t="s">
        <v>24</v>
      </c>
      <c r="J345" s="6" t="s">
        <v>21</v>
      </c>
      <c r="K345" s="6" t="s">
        <v>78</v>
      </c>
      <c r="T345" s="6" t="s">
        <v>15</v>
      </c>
      <c r="U345" s="6" t="s">
        <v>18</v>
      </c>
      <c r="V345" s="6" t="s">
        <v>2931</v>
      </c>
      <c r="W345" s="11" t="s">
        <v>887</v>
      </c>
    </row>
    <row r="346" spans="1:23" x14ac:dyDescent="0.35">
      <c r="A346" s="6">
        <v>201812</v>
      </c>
      <c r="B346" s="7">
        <v>45215</v>
      </c>
      <c r="C346" s="8">
        <v>0.49163194444444441</v>
      </c>
      <c r="D346" s="6" t="s">
        <v>962</v>
      </c>
      <c r="E346" s="6">
        <v>6</v>
      </c>
      <c r="F346" s="6" t="s">
        <v>30</v>
      </c>
      <c r="G346" s="6" t="s">
        <v>2932</v>
      </c>
      <c r="H346" s="6" t="s">
        <v>24</v>
      </c>
      <c r="I346" s="6" t="s">
        <v>24</v>
      </c>
      <c r="J346" s="6" t="s">
        <v>377</v>
      </c>
      <c r="K346" s="6" t="s">
        <v>2933</v>
      </c>
      <c r="T346" s="6" t="s">
        <v>22</v>
      </c>
      <c r="U346" s="6" t="s">
        <v>18</v>
      </c>
      <c r="V346" s="6" t="s">
        <v>2935</v>
      </c>
      <c r="W346" s="11" t="s">
        <v>2934</v>
      </c>
    </row>
    <row r="347" spans="1:23" x14ac:dyDescent="0.35">
      <c r="A347" s="6">
        <v>60225</v>
      </c>
      <c r="B347" s="7">
        <v>45215</v>
      </c>
      <c r="C347" s="8">
        <v>0.50399305555555551</v>
      </c>
      <c r="D347" s="6" t="s">
        <v>1200</v>
      </c>
      <c r="E347" s="6">
        <v>4</v>
      </c>
      <c r="F347" s="6" t="s">
        <v>19</v>
      </c>
      <c r="G347" s="6" t="s">
        <v>2936</v>
      </c>
      <c r="H347" s="6" t="s">
        <v>24</v>
      </c>
      <c r="I347" s="6" t="s">
        <v>24</v>
      </c>
      <c r="J347" s="6" t="s">
        <v>21</v>
      </c>
      <c r="K347" s="6" t="s">
        <v>78</v>
      </c>
      <c r="T347" s="6" t="s">
        <v>22</v>
      </c>
      <c r="U347" s="6" t="s">
        <v>18</v>
      </c>
      <c r="V347" s="6" t="s">
        <v>2937</v>
      </c>
      <c r="W347" s="11" t="s">
        <v>887</v>
      </c>
    </row>
    <row r="348" spans="1:23" x14ac:dyDescent="0.35">
      <c r="A348" s="6">
        <v>79348</v>
      </c>
      <c r="B348" s="7">
        <v>45215</v>
      </c>
      <c r="C348" s="8">
        <v>0.50662037037037033</v>
      </c>
      <c r="D348" s="6" t="s">
        <v>843</v>
      </c>
      <c r="E348" s="6">
        <v>1</v>
      </c>
      <c r="F348" s="6" t="s">
        <v>19</v>
      </c>
      <c r="G348" s="6" t="s">
        <v>1349</v>
      </c>
      <c r="H348" s="6" t="s">
        <v>24</v>
      </c>
      <c r="I348" s="6" t="s">
        <v>24</v>
      </c>
      <c r="J348" s="6" t="s">
        <v>21</v>
      </c>
      <c r="K348" s="6" t="s">
        <v>626</v>
      </c>
      <c r="T348" s="6" t="s">
        <v>15</v>
      </c>
      <c r="U348" s="6" t="s">
        <v>18</v>
      </c>
      <c r="V348" s="6" t="s">
        <v>1680</v>
      </c>
      <c r="W348" s="11" t="s">
        <v>887</v>
      </c>
    </row>
    <row r="349" spans="1:23" x14ac:dyDescent="0.35">
      <c r="A349" s="6">
        <v>203161</v>
      </c>
      <c r="B349" s="7">
        <v>45215</v>
      </c>
      <c r="C349" s="8">
        <v>0.50687499999999996</v>
      </c>
      <c r="D349" s="6" t="s">
        <v>81</v>
      </c>
      <c r="E349" s="6">
        <v>3</v>
      </c>
      <c r="F349" s="6" t="s">
        <v>30</v>
      </c>
      <c r="G349" s="6" t="s">
        <v>2938</v>
      </c>
      <c r="H349" s="6" t="s">
        <v>10</v>
      </c>
      <c r="I349" s="6" t="s">
        <v>24</v>
      </c>
      <c r="J349" s="6" t="s">
        <v>232</v>
      </c>
      <c r="K349" s="6" t="s">
        <v>1289</v>
      </c>
      <c r="P349" s="6" t="s">
        <v>1360</v>
      </c>
      <c r="T349" s="6" t="s">
        <v>22</v>
      </c>
      <c r="U349" s="6" t="s">
        <v>18</v>
      </c>
      <c r="V349" s="6" t="s">
        <v>2939</v>
      </c>
      <c r="W349" s="11" t="s">
        <v>1008</v>
      </c>
    </row>
    <row r="350" spans="1:23" x14ac:dyDescent="0.35">
      <c r="A350" s="6">
        <v>203166</v>
      </c>
      <c r="B350" s="7">
        <v>45215</v>
      </c>
      <c r="C350" s="8">
        <v>0.50722222222222224</v>
      </c>
      <c r="D350" s="6" t="s">
        <v>843</v>
      </c>
      <c r="E350" s="6">
        <v>1</v>
      </c>
      <c r="F350" s="6" t="s">
        <v>19</v>
      </c>
      <c r="G350" s="6" t="s">
        <v>1349</v>
      </c>
      <c r="H350" s="6" t="s">
        <v>24</v>
      </c>
      <c r="I350" s="6" t="s">
        <v>24</v>
      </c>
      <c r="J350" s="6" t="s">
        <v>21</v>
      </c>
      <c r="K350" s="6" t="s">
        <v>78</v>
      </c>
      <c r="T350" s="6" t="s">
        <v>15</v>
      </c>
      <c r="U350" s="6" t="s">
        <v>18</v>
      </c>
      <c r="V350" s="6" t="s">
        <v>1639</v>
      </c>
      <c r="W350" s="11" t="s">
        <v>887</v>
      </c>
    </row>
    <row r="351" spans="1:23" x14ac:dyDescent="0.35">
      <c r="A351" s="6">
        <v>203165</v>
      </c>
      <c r="B351" s="7">
        <v>45215</v>
      </c>
      <c r="C351" s="8">
        <v>0.50795138888888891</v>
      </c>
      <c r="D351" s="6" t="s">
        <v>843</v>
      </c>
      <c r="E351" s="6">
        <v>1</v>
      </c>
      <c r="F351" s="6" t="s">
        <v>19</v>
      </c>
      <c r="G351" s="6" t="s">
        <v>1349</v>
      </c>
      <c r="H351" s="6" t="s">
        <v>24</v>
      </c>
      <c r="I351" s="6" t="s">
        <v>24</v>
      </c>
      <c r="J351" s="6" t="s">
        <v>21</v>
      </c>
      <c r="K351" s="6" t="s">
        <v>78</v>
      </c>
      <c r="T351" s="6" t="s">
        <v>15</v>
      </c>
      <c r="U351" s="6" t="s">
        <v>18</v>
      </c>
      <c r="V351" s="6" t="s">
        <v>2940</v>
      </c>
      <c r="W351" s="11" t="s">
        <v>887</v>
      </c>
    </row>
    <row r="352" spans="1:23" ht="188.5" x14ac:dyDescent="0.35">
      <c r="A352" s="6">
        <v>82788</v>
      </c>
      <c r="B352" s="7">
        <v>45215</v>
      </c>
      <c r="C352" s="8">
        <v>0.52407407407407403</v>
      </c>
      <c r="D352" s="6" t="s">
        <v>67</v>
      </c>
      <c r="E352" s="6">
        <v>2</v>
      </c>
      <c r="F352" s="6" t="s">
        <v>9</v>
      </c>
      <c r="G352" s="9" t="s">
        <v>2941</v>
      </c>
      <c r="H352" s="6" t="s">
        <v>98</v>
      </c>
      <c r="I352" s="6" t="s">
        <v>24</v>
      </c>
      <c r="J352" s="6" t="s">
        <v>21</v>
      </c>
      <c r="K352" s="6" t="s">
        <v>350</v>
      </c>
      <c r="T352" s="6" t="s">
        <v>15</v>
      </c>
      <c r="U352" s="6" t="s">
        <v>18</v>
      </c>
      <c r="V352" s="6" t="s">
        <v>2943</v>
      </c>
      <c r="W352" s="11" t="s">
        <v>2942</v>
      </c>
    </row>
    <row r="353" spans="1:23" x14ac:dyDescent="0.35">
      <c r="A353" s="6">
        <v>203092</v>
      </c>
      <c r="B353" s="7">
        <v>45215</v>
      </c>
      <c r="C353" s="8">
        <v>0.56114583333333334</v>
      </c>
      <c r="D353" s="6" t="s">
        <v>406</v>
      </c>
      <c r="E353" s="6">
        <v>3</v>
      </c>
      <c r="F353" s="6" t="s">
        <v>30</v>
      </c>
      <c r="G353" s="6" t="s">
        <v>2944</v>
      </c>
      <c r="H353" s="6" t="s">
        <v>10</v>
      </c>
      <c r="I353" s="6" t="s">
        <v>24</v>
      </c>
      <c r="J353" s="6" t="s">
        <v>21</v>
      </c>
      <c r="K353" s="6" t="s">
        <v>244</v>
      </c>
      <c r="T353" s="6" t="s">
        <v>22</v>
      </c>
      <c r="U353" s="6" t="s">
        <v>18</v>
      </c>
      <c r="V353" s="6" t="s">
        <v>2945</v>
      </c>
      <c r="W353" s="11" t="s">
        <v>997</v>
      </c>
    </row>
    <row r="354" spans="1:23" ht="174" x14ac:dyDescent="0.35">
      <c r="A354" s="6">
        <v>202839</v>
      </c>
      <c r="B354" s="7">
        <v>45215</v>
      </c>
      <c r="C354" s="8">
        <v>0.59100694444444446</v>
      </c>
      <c r="D354" s="6" t="s">
        <v>2013</v>
      </c>
      <c r="E354" s="6">
        <v>1</v>
      </c>
      <c r="F354" s="6" t="s">
        <v>25</v>
      </c>
      <c r="G354" s="9" t="s">
        <v>2946</v>
      </c>
      <c r="H354" s="6" t="s">
        <v>10</v>
      </c>
      <c r="I354" s="6" t="s">
        <v>24</v>
      </c>
      <c r="J354" s="6" t="s">
        <v>21</v>
      </c>
      <c r="K354" s="6" t="s">
        <v>244</v>
      </c>
      <c r="T354" s="6" t="s">
        <v>22</v>
      </c>
      <c r="U354" s="6" t="s">
        <v>18</v>
      </c>
      <c r="V354" s="6" t="s">
        <v>2947</v>
      </c>
      <c r="W354" s="11" t="s">
        <v>887</v>
      </c>
    </row>
    <row r="355" spans="1:23" ht="159.5" x14ac:dyDescent="0.35">
      <c r="A355" s="6">
        <v>202768</v>
      </c>
      <c r="B355" s="7">
        <v>45215</v>
      </c>
      <c r="C355" s="8">
        <v>0.59865740740740747</v>
      </c>
      <c r="D355" s="6" t="s">
        <v>537</v>
      </c>
      <c r="E355" s="6">
        <v>6</v>
      </c>
      <c r="F355" s="6" t="s">
        <v>30</v>
      </c>
      <c r="G355" s="9" t="s">
        <v>2948</v>
      </c>
      <c r="H355" s="6" t="s">
        <v>24</v>
      </c>
      <c r="I355" s="6" t="s">
        <v>24</v>
      </c>
      <c r="J355" s="6" t="s">
        <v>21</v>
      </c>
      <c r="K355" s="6" t="s">
        <v>295</v>
      </c>
      <c r="L355" s="6" t="s">
        <v>2949</v>
      </c>
      <c r="T355" s="6" t="s">
        <v>22</v>
      </c>
      <c r="U355" s="6" t="s">
        <v>18</v>
      </c>
      <c r="V355" s="6" t="s">
        <v>887</v>
      </c>
      <c r="W355" s="11" t="s">
        <v>2950</v>
      </c>
    </row>
    <row r="356" spans="1:23" ht="72.5" x14ac:dyDescent="0.35">
      <c r="A356" s="6">
        <v>203175</v>
      </c>
      <c r="B356" s="7">
        <v>45215</v>
      </c>
      <c r="C356" s="8">
        <v>0.60084490740740737</v>
      </c>
      <c r="D356" s="6" t="s">
        <v>2951</v>
      </c>
      <c r="E356" s="6">
        <v>3</v>
      </c>
      <c r="F356" s="6" t="s">
        <v>30</v>
      </c>
      <c r="G356" s="9" t="s">
        <v>2952</v>
      </c>
      <c r="H356" s="6" t="s">
        <v>24</v>
      </c>
      <c r="I356" s="6" t="s">
        <v>24</v>
      </c>
      <c r="J356" s="6" t="s">
        <v>21</v>
      </c>
      <c r="K356" s="6" t="s">
        <v>244</v>
      </c>
      <c r="T356" s="6" t="s">
        <v>22</v>
      </c>
      <c r="U356" s="6" t="s">
        <v>18</v>
      </c>
      <c r="V356" s="6" t="s">
        <v>2953</v>
      </c>
      <c r="W356" s="11" t="s">
        <v>1154</v>
      </c>
    </row>
    <row r="357" spans="1:23" x14ac:dyDescent="0.35">
      <c r="A357" s="6">
        <v>203157</v>
      </c>
      <c r="B357" s="7">
        <v>45215</v>
      </c>
      <c r="C357" s="8">
        <v>0.61048611111111117</v>
      </c>
      <c r="D357" s="6" t="s">
        <v>450</v>
      </c>
      <c r="E357" s="6">
        <v>2</v>
      </c>
      <c r="F357" s="6" t="s">
        <v>1657</v>
      </c>
      <c r="G357" s="6" t="s">
        <v>2954</v>
      </c>
      <c r="H357" s="6" t="s">
        <v>112</v>
      </c>
      <c r="I357" s="6" t="s">
        <v>24</v>
      </c>
      <c r="J357" s="6" t="s">
        <v>21</v>
      </c>
      <c r="K357" s="6" t="s">
        <v>83</v>
      </c>
      <c r="T357" s="6" t="s">
        <v>22</v>
      </c>
      <c r="U357" s="6" t="s">
        <v>18</v>
      </c>
      <c r="V357" s="6" t="s">
        <v>1718</v>
      </c>
      <c r="W357" s="11" t="s">
        <v>1790</v>
      </c>
    </row>
    <row r="358" spans="1:23" x14ac:dyDescent="0.35">
      <c r="A358" s="6">
        <v>200859</v>
      </c>
      <c r="B358" s="7">
        <v>45215</v>
      </c>
      <c r="C358" s="8">
        <v>0.61229166666666668</v>
      </c>
      <c r="D358" s="6" t="s">
        <v>173</v>
      </c>
      <c r="E358" s="6">
        <v>1</v>
      </c>
      <c r="F358" s="6" t="s">
        <v>25</v>
      </c>
      <c r="G358" s="6" t="s">
        <v>2955</v>
      </c>
      <c r="H358" s="6" t="s">
        <v>24</v>
      </c>
      <c r="I358" s="6" t="s">
        <v>24</v>
      </c>
      <c r="J358" s="6" t="s">
        <v>21</v>
      </c>
      <c r="K358" s="6" t="s">
        <v>245</v>
      </c>
      <c r="T358" s="6" t="s">
        <v>22</v>
      </c>
      <c r="U358" s="6" t="s">
        <v>18</v>
      </c>
      <c r="V358" s="6" t="s">
        <v>2957</v>
      </c>
      <c r="W358" s="11" t="s">
        <v>2956</v>
      </c>
    </row>
    <row r="359" spans="1:23" x14ac:dyDescent="0.35">
      <c r="A359" s="6">
        <v>202050</v>
      </c>
      <c r="B359" s="7">
        <v>45215</v>
      </c>
      <c r="C359" s="8">
        <v>0.6174074074074074</v>
      </c>
      <c r="D359" s="6" t="s">
        <v>2958</v>
      </c>
      <c r="E359" s="6">
        <v>1</v>
      </c>
      <c r="F359" s="6" t="s">
        <v>25</v>
      </c>
      <c r="G359" s="6" t="s">
        <v>2959</v>
      </c>
      <c r="H359" s="6" t="s">
        <v>24</v>
      </c>
      <c r="I359" s="6" t="s">
        <v>24</v>
      </c>
      <c r="J359" s="6" t="s">
        <v>21</v>
      </c>
      <c r="K359" s="6" t="s">
        <v>245</v>
      </c>
      <c r="T359" s="6" t="s">
        <v>22</v>
      </c>
      <c r="U359" s="6" t="s">
        <v>18</v>
      </c>
      <c r="V359" s="6" t="s">
        <v>2961</v>
      </c>
      <c r="W359" s="11" t="s">
        <v>2960</v>
      </c>
    </row>
    <row r="360" spans="1:23" ht="174" x14ac:dyDescent="0.35">
      <c r="A360" s="6">
        <v>203170</v>
      </c>
      <c r="B360" s="7">
        <v>45215</v>
      </c>
      <c r="C360" s="8">
        <v>0.63692129629629635</v>
      </c>
      <c r="D360" s="6" t="s">
        <v>2962</v>
      </c>
      <c r="E360" s="6">
        <v>1</v>
      </c>
      <c r="F360" s="6" t="s">
        <v>9</v>
      </c>
      <c r="G360" s="9" t="s">
        <v>2963</v>
      </c>
      <c r="H360" s="6" t="s">
        <v>40</v>
      </c>
      <c r="I360" s="6" t="s">
        <v>24</v>
      </c>
      <c r="J360" s="6" t="s">
        <v>21</v>
      </c>
      <c r="K360" s="6" t="s">
        <v>161</v>
      </c>
      <c r="M360" s="6" t="s">
        <v>2964</v>
      </c>
      <c r="O360" s="6" t="s">
        <v>2965</v>
      </c>
      <c r="T360" s="6" t="s">
        <v>22</v>
      </c>
      <c r="U360" s="6" t="s">
        <v>18</v>
      </c>
      <c r="V360" s="6" t="s">
        <v>2967</v>
      </c>
      <c r="W360" s="11" t="s">
        <v>2966</v>
      </c>
    </row>
    <row r="361" spans="1:23" x14ac:dyDescent="0.35">
      <c r="A361" s="6">
        <v>15545</v>
      </c>
      <c r="B361" s="7">
        <v>45215</v>
      </c>
      <c r="C361" s="8">
        <v>0.64847222222222223</v>
      </c>
      <c r="D361" s="6" t="s">
        <v>333</v>
      </c>
      <c r="E361" s="6">
        <v>5</v>
      </c>
      <c r="F361" s="6" t="s">
        <v>19</v>
      </c>
      <c r="G361" s="6" t="s">
        <v>2968</v>
      </c>
      <c r="H361" s="6" t="s">
        <v>98</v>
      </c>
      <c r="I361" s="6" t="s">
        <v>24</v>
      </c>
      <c r="J361" s="6" t="s">
        <v>21</v>
      </c>
      <c r="K361" s="6" t="s">
        <v>83</v>
      </c>
      <c r="T361" s="6" t="s">
        <v>22</v>
      </c>
      <c r="U361" s="6" t="s">
        <v>18</v>
      </c>
      <c r="V361" s="6" t="s">
        <v>2970</v>
      </c>
      <c r="W361" s="11" t="s">
        <v>2969</v>
      </c>
    </row>
    <row r="362" spans="1:23" x14ac:dyDescent="0.35">
      <c r="A362" s="6">
        <v>43882</v>
      </c>
      <c r="B362" s="7">
        <v>45215</v>
      </c>
      <c r="C362" s="8">
        <v>0.66099537037037037</v>
      </c>
      <c r="D362" s="6" t="s">
        <v>642</v>
      </c>
      <c r="E362" s="6">
        <v>3</v>
      </c>
      <c r="F362" s="6" t="s">
        <v>19</v>
      </c>
      <c r="G362" s="6" t="s">
        <v>2971</v>
      </c>
      <c r="H362" s="6" t="s">
        <v>24</v>
      </c>
      <c r="I362" s="6" t="s">
        <v>24</v>
      </c>
      <c r="J362" s="6" t="s">
        <v>21</v>
      </c>
      <c r="K362" s="6" t="s">
        <v>78</v>
      </c>
      <c r="T362" s="6" t="s">
        <v>15</v>
      </c>
      <c r="U362" s="6" t="s">
        <v>18</v>
      </c>
      <c r="V362" s="6" t="s">
        <v>2972</v>
      </c>
      <c r="W362" s="11" t="s">
        <v>887</v>
      </c>
    </row>
    <row r="363" spans="1:23" x14ac:dyDescent="0.35">
      <c r="A363" s="6">
        <v>77433</v>
      </c>
      <c r="B363" s="7">
        <v>45215</v>
      </c>
      <c r="C363" s="8">
        <v>0.67067129629629629</v>
      </c>
      <c r="D363" s="6" t="s">
        <v>108</v>
      </c>
      <c r="E363" s="6">
        <v>2</v>
      </c>
      <c r="F363" s="6" t="s">
        <v>9</v>
      </c>
      <c r="G363" s="6" t="s">
        <v>2973</v>
      </c>
      <c r="H363" s="6" t="s">
        <v>10</v>
      </c>
      <c r="I363" s="6" t="s">
        <v>24</v>
      </c>
      <c r="J363" s="6" t="s">
        <v>21</v>
      </c>
      <c r="K363" s="6" t="s">
        <v>1236</v>
      </c>
      <c r="T363" s="6" t="s">
        <v>22</v>
      </c>
      <c r="U363" s="6" t="s">
        <v>18</v>
      </c>
      <c r="V363" s="6" t="s">
        <v>2975</v>
      </c>
      <c r="W363" s="11" t="s">
        <v>2974</v>
      </c>
    </row>
    <row r="364" spans="1:23" ht="87" x14ac:dyDescent="0.35">
      <c r="A364" s="6">
        <v>203197</v>
      </c>
      <c r="B364" s="7">
        <v>45215</v>
      </c>
      <c r="C364" s="8">
        <v>0.68118055555555557</v>
      </c>
      <c r="D364" s="6" t="s">
        <v>1205</v>
      </c>
      <c r="E364" s="6">
        <v>15</v>
      </c>
      <c r="F364" s="6" t="s">
        <v>19</v>
      </c>
      <c r="G364" s="9" t="s">
        <v>2976</v>
      </c>
      <c r="H364" s="6" t="s">
        <v>40</v>
      </c>
      <c r="I364" s="6" t="s">
        <v>24</v>
      </c>
      <c r="J364" s="6" t="s">
        <v>21</v>
      </c>
      <c r="K364" s="6" t="s">
        <v>161</v>
      </c>
      <c r="O364" s="6" t="s">
        <v>2977</v>
      </c>
      <c r="T364" s="6" t="s">
        <v>22</v>
      </c>
      <c r="U364" s="6" t="s">
        <v>18</v>
      </c>
      <c r="V364" s="6" t="s">
        <v>2979</v>
      </c>
      <c r="W364" s="11" t="s">
        <v>2978</v>
      </c>
    </row>
    <row r="365" spans="1:23" x14ac:dyDescent="0.35">
      <c r="A365" s="6">
        <v>203213</v>
      </c>
      <c r="B365" s="7">
        <v>45215</v>
      </c>
      <c r="C365" s="8">
        <v>0.81262731481481476</v>
      </c>
      <c r="D365" s="6" t="s">
        <v>2980</v>
      </c>
      <c r="E365" s="6">
        <v>4</v>
      </c>
      <c r="F365" s="6" t="s">
        <v>1657</v>
      </c>
      <c r="G365" s="6" t="s">
        <v>2981</v>
      </c>
      <c r="H365" s="6" t="s">
        <v>24</v>
      </c>
      <c r="I365" s="6" t="s">
        <v>11</v>
      </c>
      <c r="J365" s="6" t="s">
        <v>21</v>
      </c>
      <c r="K365" s="6" t="s">
        <v>844</v>
      </c>
      <c r="L365" s="6" t="s">
        <v>273</v>
      </c>
      <c r="M365" s="6" t="s">
        <v>2982</v>
      </c>
      <c r="N365" s="6" t="s">
        <v>2983</v>
      </c>
      <c r="O365" s="6" t="s">
        <v>2984</v>
      </c>
      <c r="P365" s="6" t="s">
        <v>2985</v>
      </c>
      <c r="Q365" s="6" t="s">
        <v>2986</v>
      </c>
      <c r="R365" s="6" t="s">
        <v>278</v>
      </c>
      <c r="S365" s="6" t="s">
        <v>146</v>
      </c>
      <c r="T365" s="6" t="s">
        <v>22</v>
      </c>
      <c r="U365" s="6" t="s">
        <v>18</v>
      </c>
      <c r="V365" s="6" t="s">
        <v>2988</v>
      </c>
      <c r="W365" s="11" t="s">
        <v>2987</v>
      </c>
    </row>
    <row r="366" spans="1:23" ht="232" x14ac:dyDescent="0.35">
      <c r="A366" s="6">
        <v>203241</v>
      </c>
      <c r="B366" s="7">
        <v>45216</v>
      </c>
      <c r="C366" s="8">
        <v>0.3605902777777778</v>
      </c>
      <c r="D366" s="6" t="s">
        <v>81</v>
      </c>
      <c r="E366" s="6">
        <v>2</v>
      </c>
      <c r="F366" s="6" t="s">
        <v>30</v>
      </c>
      <c r="G366" s="9" t="s">
        <v>2989</v>
      </c>
      <c r="H366" s="6" t="s">
        <v>24</v>
      </c>
      <c r="I366" s="6" t="s">
        <v>24</v>
      </c>
      <c r="J366" s="6" t="s">
        <v>21</v>
      </c>
      <c r="K366" s="6" t="s">
        <v>532</v>
      </c>
      <c r="P366" s="6" t="s">
        <v>596</v>
      </c>
      <c r="T366" s="6" t="s">
        <v>15</v>
      </c>
      <c r="U366" s="6" t="s">
        <v>18</v>
      </c>
      <c r="V366" s="6" t="s">
        <v>2990</v>
      </c>
      <c r="W366" s="11" t="s">
        <v>1085</v>
      </c>
    </row>
    <row r="367" spans="1:23" ht="101.5" x14ac:dyDescent="0.35">
      <c r="A367" s="6">
        <v>203228</v>
      </c>
      <c r="B367" s="7">
        <v>45216</v>
      </c>
      <c r="C367" s="8">
        <v>0.37305555555555553</v>
      </c>
      <c r="D367" s="6" t="s">
        <v>1572</v>
      </c>
      <c r="E367" s="6">
        <v>3</v>
      </c>
      <c r="F367" s="6" t="s">
        <v>30</v>
      </c>
      <c r="G367" s="9" t="s">
        <v>2991</v>
      </c>
      <c r="H367" s="6" t="s">
        <v>98</v>
      </c>
      <c r="I367" s="6" t="s">
        <v>24</v>
      </c>
      <c r="J367" s="6" t="s">
        <v>21</v>
      </c>
      <c r="K367" s="6" t="s">
        <v>1580</v>
      </c>
      <c r="T367" s="6" t="s">
        <v>15</v>
      </c>
      <c r="U367" s="6" t="s">
        <v>18</v>
      </c>
      <c r="V367" s="6" t="s">
        <v>2993</v>
      </c>
      <c r="W367" s="11" t="s">
        <v>2992</v>
      </c>
    </row>
    <row r="368" spans="1:23" x14ac:dyDescent="0.35">
      <c r="A368" s="6">
        <v>203217</v>
      </c>
      <c r="B368" s="7">
        <v>45216</v>
      </c>
      <c r="C368" s="8">
        <v>0.38918981481481479</v>
      </c>
      <c r="D368" s="6" t="s">
        <v>571</v>
      </c>
      <c r="E368" s="6">
        <v>20</v>
      </c>
      <c r="F368" s="6" t="s">
        <v>19</v>
      </c>
      <c r="G368" s="6" t="s">
        <v>2994</v>
      </c>
      <c r="H368" s="6" t="s">
        <v>24</v>
      </c>
      <c r="I368" s="6" t="s">
        <v>24</v>
      </c>
      <c r="J368" s="6" t="s">
        <v>232</v>
      </c>
      <c r="K368" s="6" t="s">
        <v>88</v>
      </c>
      <c r="T368" s="6" t="s">
        <v>15</v>
      </c>
      <c r="U368" s="6" t="s">
        <v>18</v>
      </c>
      <c r="V368" s="6" t="s">
        <v>2995</v>
      </c>
      <c r="W368" s="11" t="s">
        <v>941</v>
      </c>
    </row>
    <row r="369" spans="1:23" x14ac:dyDescent="0.35">
      <c r="A369" s="6">
        <v>203243</v>
      </c>
      <c r="B369" s="7">
        <v>45216</v>
      </c>
      <c r="C369" s="8">
        <v>0.39285879629629633</v>
      </c>
      <c r="D369" s="6" t="s">
        <v>1202</v>
      </c>
      <c r="E369" s="6">
        <v>1</v>
      </c>
      <c r="F369" s="6" t="s">
        <v>19</v>
      </c>
      <c r="G369" s="6" t="s">
        <v>2996</v>
      </c>
      <c r="H369" s="6" t="s">
        <v>24</v>
      </c>
      <c r="I369" s="6" t="s">
        <v>24</v>
      </c>
      <c r="J369" s="6" t="s">
        <v>21</v>
      </c>
      <c r="K369" s="6" t="s">
        <v>244</v>
      </c>
      <c r="L369" s="6" t="s">
        <v>1386</v>
      </c>
      <c r="T369" s="6" t="s">
        <v>22</v>
      </c>
      <c r="U369" s="6" t="s">
        <v>18</v>
      </c>
      <c r="V369" s="6" t="s">
        <v>2997</v>
      </c>
      <c r="W369" s="11" t="s">
        <v>912</v>
      </c>
    </row>
    <row r="370" spans="1:23" x14ac:dyDescent="0.35">
      <c r="A370" s="6">
        <v>203272</v>
      </c>
      <c r="B370" s="7">
        <v>45216</v>
      </c>
      <c r="C370" s="8">
        <v>0.40430555555555553</v>
      </c>
      <c r="D370" s="6" t="s">
        <v>506</v>
      </c>
      <c r="E370" s="6">
        <v>1</v>
      </c>
      <c r="F370" s="6" t="s">
        <v>25</v>
      </c>
      <c r="G370" s="6" t="s">
        <v>506</v>
      </c>
      <c r="H370" s="6" t="s">
        <v>24</v>
      </c>
      <c r="I370" s="6" t="s">
        <v>24</v>
      </c>
      <c r="J370" s="6" t="s">
        <v>21</v>
      </c>
      <c r="K370" s="6" t="s">
        <v>827</v>
      </c>
      <c r="T370" s="6" t="s">
        <v>22</v>
      </c>
      <c r="U370" s="6" t="s">
        <v>18</v>
      </c>
      <c r="V370" s="6" t="s">
        <v>2998</v>
      </c>
      <c r="W370" s="11" t="s">
        <v>1967</v>
      </c>
    </row>
    <row r="371" spans="1:23" ht="72.5" x14ac:dyDescent="0.35">
      <c r="A371" s="6">
        <v>99719</v>
      </c>
      <c r="B371" s="7">
        <v>45216</v>
      </c>
      <c r="C371" s="8">
        <v>0.43065972222222221</v>
      </c>
      <c r="D371" s="6" t="s">
        <v>266</v>
      </c>
      <c r="E371" s="6">
        <v>1</v>
      </c>
      <c r="F371" s="6" t="s">
        <v>9</v>
      </c>
      <c r="G371" s="9" t="s">
        <v>2999</v>
      </c>
      <c r="H371" s="6" t="s">
        <v>24</v>
      </c>
      <c r="I371" s="6" t="s">
        <v>24</v>
      </c>
      <c r="J371" s="6" t="s">
        <v>21</v>
      </c>
      <c r="K371" s="6" t="s">
        <v>1580</v>
      </c>
      <c r="T371" s="6" t="s">
        <v>15</v>
      </c>
      <c r="U371" s="6" t="s">
        <v>18</v>
      </c>
      <c r="V371" s="6" t="s">
        <v>3001</v>
      </c>
      <c r="W371" s="11" t="s">
        <v>3000</v>
      </c>
    </row>
    <row r="372" spans="1:23" x14ac:dyDescent="0.35">
      <c r="A372" s="6">
        <v>203287</v>
      </c>
      <c r="B372" s="7">
        <v>45216</v>
      </c>
      <c r="C372" s="8">
        <v>0.43472222222222223</v>
      </c>
      <c r="D372" s="6" t="s">
        <v>427</v>
      </c>
      <c r="E372" s="6">
        <v>2</v>
      </c>
      <c r="F372" s="6" t="s">
        <v>30</v>
      </c>
      <c r="G372" s="6" t="s">
        <v>3002</v>
      </c>
      <c r="H372" s="6" t="s">
        <v>10</v>
      </c>
      <c r="I372" s="6" t="s">
        <v>24</v>
      </c>
      <c r="J372" s="6" t="s">
        <v>232</v>
      </c>
      <c r="K372" s="6" t="s">
        <v>532</v>
      </c>
      <c r="N372" s="6" t="s">
        <v>1782</v>
      </c>
      <c r="O372" s="6" t="s">
        <v>3003</v>
      </c>
      <c r="P372" s="6" t="s">
        <v>1845</v>
      </c>
      <c r="Q372" s="6" t="s">
        <v>1087</v>
      </c>
      <c r="T372" s="6" t="s">
        <v>15</v>
      </c>
      <c r="U372" s="6" t="s">
        <v>18</v>
      </c>
      <c r="V372" s="6" t="s">
        <v>3004</v>
      </c>
      <c r="W372" s="11" t="s">
        <v>1085</v>
      </c>
    </row>
    <row r="373" spans="1:23" x14ac:dyDescent="0.35">
      <c r="A373" s="6">
        <v>203268</v>
      </c>
      <c r="B373" s="7">
        <v>45216</v>
      </c>
      <c r="C373" s="8">
        <v>0.44084490740740739</v>
      </c>
      <c r="D373" s="6" t="s">
        <v>94</v>
      </c>
      <c r="E373" s="6">
        <v>3</v>
      </c>
      <c r="F373" s="6" t="s">
        <v>19</v>
      </c>
      <c r="G373" s="6" t="s">
        <v>3005</v>
      </c>
      <c r="H373" s="6" t="s">
        <v>24</v>
      </c>
      <c r="I373" s="6" t="s">
        <v>51</v>
      </c>
      <c r="J373" s="6" t="s">
        <v>21</v>
      </c>
      <c r="K373" s="6" t="s">
        <v>1774</v>
      </c>
      <c r="L373" s="6" t="s">
        <v>678</v>
      </c>
      <c r="M373" s="6" t="s">
        <v>3006</v>
      </c>
      <c r="N373" s="6" t="s">
        <v>1865</v>
      </c>
      <c r="P373" s="6" t="s">
        <v>678</v>
      </c>
      <c r="Q373" s="6" t="s">
        <v>46</v>
      </c>
      <c r="R373" s="6" t="s">
        <v>678</v>
      </c>
      <c r="S373" s="6" t="s">
        <v>47</v>
      </c>
      <c r="T373" s="6" t="s">
        <v>22</v>
      </c>
      <c r="U373" s="6" t="s">
        <v>18</v>
      </c>
      <c r="V373" s="6" t="s">
        <v>3007</v>
      </c>
      <c r="W373" s="11" t="s">
        <v>1624</v>
      </c>
    </row>
    <row r="374" spans="1:23" ht="72.5" x14ac:dyDescent="0.35">
      <c r="A374" s="6">
        <v>203284</v>
      </c>
      <c r="B374" s="7">
        <v>45216</v>
      </c>
      <c r="C374" s="8">
        <v>0.45420138888888889</v>
      </c>
      <c r="D374" s="6" t="s">
        <v>82</v>
      </c>
      <c r="E374" s="6">
        <v>2</v>
      </c>
      <c r="F374" s="6" t="s">
        <v>9</v>
      </c>
      <c r="G374" s="9" t="s">
        <v>3008</v>
      </c>
      <c r="H374" s="6" t="s">
        <v>24</v>
      </c>
      <c r="I374" s="6" t="s">
        <v>24</v>
      </c>
      <c r="J374" s="6" t="s">
        <v>232</v>
      </c>
      <c r="K374" s="6" t="s">
        <v>244</v>
      </c>
      <c r="L374" s="6" t="s">
        <v>3009</v>
      </c>
      <c r="T374" s="6" t="s">
        <v>22</v>
      </c>
      <c r="U374" s="6" t="s">
        <v>18</v>
      </c>
      <c r="V374" s="6" t="s">
        <v>3011</v>
      </c>
      <c r="W374" s="11" t="s">
        <v>3010</v>
      </c>
    </row>
    <row r="375" spans="1:23" x14ac:dyDescent="0.35">
      <c r="A375" s="6">
        <v>203311</v>
      </c>
      <c r="B375" s="7">
        <v>45216</v>
      </c>
      <c r="C375" s="8">
        <v>0.45609953703703704</v>
      </c>
      <c r="D375" s="6" t="s">
        <v>506</v>
      </c>
      <c r="E375" s="6">
        <v>1</v>
      </c>
      <c r="F375" s="6" t="s">
        <v>25</v>
      </c>
      <c r="G375" s="6" t="s">
        <v>506</v>
      </c>
      <c r="H375" s="6" t="s">
        <v>24</v>
      </c>
      <c r="I375" s="6" t="s">
        <v>24</v>
      </c>
      <c r="J375" s="6" t="s">
        <v>21</v>
      </c>
      <c r="K375" s="6" t="s">
        <v>827</v>
      </c>
      <c r="T375" s="6" t="s">
        <v>22</v>
      </c>
      <c r="U375" s="6" t="s">
        <v>18</v>
      </c>
      <c r="V375" s="6" t="s">
        <v>2010</v>
      </c>
      <c r="W375" s="11" t="s">
        <v>1894</v>
      </c>
    </row>
    <row r="376" spans="1:23" x14ac:dyDescent="0.35">
      <c r="A376" s="6">
        <v>203314</v>
      </c>
      <c r="B376" s="7">
        <v>45216</v>
      </c>
      <c r="C376" s="8">
        <v>0.45857638888888891</v>
      </c>
      <c r="D376" s="6" t="s">
        <v>506</v>
      </c>
      <c r="E376" s="6">
        <v>1</v>
      </c>
      <c r="F376" s="6" t="s">
        <v>25</v>
      </c>
      <c r="G376" s="6" t="s">
        <v>506</v>
      </c>
      <c r="H376" s="6" t="s">
        <v>24</v>
      </c>
      <c r="I376" s="6" t="s">
        <v>24</v>
      </c>
      <c r="J376" s="6" t="s">
        <v>21</v>
      </c>
      <c r="K376" s="6" t="s">
        <v>827</v>
      </c>
      <c r="T376" s="6" t="s">
        <v>22</v>
      </c>
      <c r="U376" s="6" t="s">
        <v>18</v>
      </c>
      <c r="V376" s="6" t="s">
        <v>1947</v>
      </c>
      <c r="W376" s="11" t="s">
        <v>1659</v>
      </c>
    </row>
    <row r="377" spans="1:23" x14ac:dyDescent="0.35">
      <c r="A377" s="6">
        <v>203288</v>
      </c>
      <c r="B377" s="7">
        <v>45216</v>
      </c>
      <c r="C377" s="8">
        <v>0.46789351851851851</v>
      </c>
      <c r="D377" s="6" t="s">
        <v>26</v>
      </c>
      <c r="E377" s="6">
        <v>1</v>
      </c>
      <c r="F377" s="6" t="s">
        <v>1657</v>
      </c>
      <c r="G377" s="6" t="s">
        <v>3012</v>
      </c>
      <c r="H377" s="6" t="s">
        <v>24</v>
      </c>
      <c r="I377" s="6" t="s">
        <v>24</v>
      </c>
      <c r="J377" s="6" t="s">
        <v>21</v>
      </c>
      <c r="K377" s="6" t="s">
        <v>150</v>
      </c>
      <c r="S377" s="6" t="s">
        <v>3013</v>
      </c>
      <c r="T377" s="6" t="s">
        <v>22</v>
      </c>
      <c r="U377" s="6" t="s">
        <v>18</v>
      </c>
      <c r="V377" s="6" t="s">
        <v>3015</v>
      </c>
      <c r="W377" s="11" t="s">
        <v>3014</v>
      </c>
    </row>
    <row r="378" spans="1:23" x14ac:dyDescent="0.35">
      <c r="A378" s="6">
        <v>129585</v>
      </c>
      <c r="B378" s="7">
        <v>45216</v>
      </c>
      <c r="C378" s="8">
        <v>0.47378472222222223</v>
      </c>
      <c r="D378" s="6" t="s">
        <v>82</v>
      </c>
      <c r="E378" s="6">
        <v>7</v>
      </c>
      <c r="F378" s="6" t="s">
        <v>19</v>
      </c>
      <c r="G378" s="6" t="s">
        <v>3016</v>
      </c>
      <c r="H378" s="6" t="s">
        <v>24</v>
      </c>
      <c r="I378" s="6" t="s">
        <v>24</v>
      </c>
      <c r="J378" s="6" t="s">
        <v>21</v>
      </c>
      <c r="K378" s="6" t="s">
        <v>827</v>
      </c>
      <c r="T378" s="6" t="s">
        <v>22</v>
      </c>
      <c r="U378" s="6" t="s">
        <v>18</v>
      </c>
      <c r="V378" s="6" t="s">
        <v>3018</v>
      </c>
      <c r="W378" s="11" t="s">
        <v>3017</v>
      </c>
    </row>
    <row r="379" spans="1:23" ht="87" x14ac:dyDescent="0.35">
      <c r="A379" s="6">
        <v>203327</v>
      </c>
      <c r="B379" s="7">
        <v>45216</v>
      </c>
      <c r="C379" s="8">
        <v>0.47506944444444449</v>
      </c>
      <c r="D379" s="6" t="s">
        <v>466</v>
      </c>
      <c r="E379" s="6">
        <v>2</v>
      </c>
      <c r="F379" s="6" t="s">
        <v>30</v>
      </c>
      <c r="G379" s="9" t="s">
        <v>3019</v>
      </c>
      <c r="H379" s="6" t="s">
        <v>24</v>
      </c>
      <c r="I379" s="6" t="s">
        <v>24</v>
      </c>
      <c r="J379" s="6" t="s">
        <v>377</v>
      </c>
      <c r="K379" s="6" t="s">
        <v>1580</v>
      </c>
      <c r="T379" s="6" t="s">
        <v>15</v>
      </c>
      <c r="U379" s="6" t="s">
        <v>18</v>
      </c>
      <c r="V379" s="6" t="s">
        <v>3021</v>
      </c>
      <c r="W379" s="11" t="s">
        <v>3020</v>
      </c>
    </row>
    <row r="380" spans="1:23" x14ac:dyDescent="0.35">
      <c r="A380" s="6">
        <v>203339</v>
      </c>
      <c r="B380" s="7">
        <v>45216</v>
      </c>
      <c r="C380" s="8">
        <v>0.48288194444444449</v>
      </c>
      <c r="D380" s="6" t="s">
        <v>506</v>
      </c>
      <c r="E380" s="6">
        <v>1</v>
      </c>
      <c r="F380" s="6" t="s">
        <v>25</v>
      </c>
      <c r="G380" s="6" t="s">
        <v>506</v>
      </c>
      <c r="H380" s="6" t="s">
        <v>24</v>
      </c>
      <c r="I380" s="6" t="s">
        <v>24</v>
      </c>
      <c r="J380" s="6" t="s">
        <v>21</v>
      </c>
      <c r="K380" s="6" t="s">
        <v>827</v>
      </c>
      <c r="T380" s="6" t="s">
        <v>22</v>
      </c>
      <c r="U380" s="6" t="s">
        <v>18</v>
      </c>
      <c r="V380" s="6" t="s">
        <v>2011</v>
      </c>
      <c r="W380" s="11" t="s">
        <v>1882</v>
      </c>
    </row>
    <row r="381" spans="1:23" ht="72.5" x14ac:dyDescent="0.35">
      <c r="A381" s="6">
        <v>203328</v>
      </c>
      <c r="B381" s="7">
        <v>45216</v>
      </c>
      <c r="C381" s="8">
        <v>0.48336805555555556</v>
      </c>
      <c r="D381" s="6" t="s">
        <v>243</v>
      </c>
      <c r="E381" s="6">
        <v>7</v>
      </c>
      <c r="F381" s="6" t="s">
        <v>1657</v>
      </c>
      <c r="G381" s="9" t="s">
        <v>3022</v>
      </c>
      <c r="H381" s="6" t="s">
        <v>24</v>
      </c>
      <c r="I381" s="6" t="s">
        <v>24</v>
      </c>
      <c r="J381" s="6" t="s">
        <v>21</v>
      </c>
      <c r="K381" s="6" t="s">
        <v>548</v>
      </c>
      <c r="T381" s="6" t="s">
        <v>15</v>
      </c>
      <c r="U381" s="6" t="s">
        <v>18</v>
      </c>
      <c r="V381" s="6" t="s">
        <v>3024</v>
      </c>
      <c r="W381" s="11" t="s">
        <v>3023</v>
      </c>
    </row>
    <row r="382" spans="1:23" x14ac:dyDescent="0.35">
      <c r="A382" s="6">
        <v>203337</v>
      </c>
      <c r="B382" s="7">
        <v>45216</v>
      </c>
      <c r="C382" s="8">
        <v>0.48756944444444444</v>
      </c>
      <c r="D382" s="6" t="s">
        <v>506</v>
      </c>
      <c r="E382" s="6">
        <v>1</v>
      </c>
      <c r="F382" s="6" t="s">
        <v>25</v>
      </c>
      <c r="G382" s="6" t="s">
        <v>506</v>
      </c>
      <c r="H382" s="6" t="s">
        <v>24</v>
      </c>
      <c r="I382" s="6" t="s">
        <v>24</v>
      </c>
      <c r="J382" s="6" t="s">
        <v>21</v>
      </c>
      <c r="K382" s="6" t="s">
        <v>827</v>
      </c>
      <c r="T382" s="6" t="s">
        <v>22</v>
      </c>
      <c r="U382" s="6" t="s">
        <v>18</v>
      </c>
      <c r="V382" s="6" t="s">
        <v>1891</v>
      </c>
      <c r="W382" s="11" t="s">
        <v>3025</v>
      </c>
    </row>
    <row r="383" spans="1:23" x14ac:dyDescent="0.35">
      <c r="A383" s="6">
        <v>203254</v>
      </c>
      <c r="B383" s="7">
        <v>45216</v>
      </c>
      <c r="C383" s="8">
        <v>0.49412037037037032</v>
      </c>
      <c r="D383" s="6" t="s">
        <v>427</v>
      </c>
      <c r="E383" s="6">
        <v>1</v>
      </c>
      <c r="F383" s="6" t="s">
        <v>1657</v>
      </c>
      <c r="G383" s="6" t="s">
        <v>3026</v>
      </c>
      <c r="H383" s="6" t="s">
        <v>10</v>
      </c>
      <c r="I383" s="6" t="s">
        <v>24</v>
      </c>
      <c r="J383" s="6" t="s">
        <v>232</v>
      </c>
      <c r="K383" s="6" t="s">
        <v>452</v>
      </c>
      <c r="N383" s="6" t="s">
        <v>1214</v>
      </c>
      <c r="O383" s="6" t="s">
        <v>3027</v>
      </c>
      <c r="P383" s="6" t="s">
        <v>3028</v>
      </c>
      <c r="Q383" s="6" t="s">
        <v>3029</v>
      </c>
      <c r="T383" s="6" t="s">
        <v>15</v>
      </c>
      <c r="U383" s="6" t="s">
        <v>18</v>
      </c>
      <c r="V383" s="6" t="s">
        <v>3030</v>
      </c>
      <c r="W383" s="11" t="s">
        <v>880</v>
      </c>
    </row>
    <row r="384" spans="1:23" ht="145" x14ac:dyDescent="0.35">
      <c r="A384" s="6">
        <v>203317</v>
      </c>
      <c r="B384" s="7">
        <v>45216</v>
      </c>
      <c r="C384" s="8">
        <v>0.50119212962962967</v>
      </c>
      <c r="D384" s="6" t="s">
        <v>32</v>
      </c>
      <c r="E384" s="6">
        <v>2</v>
      </c>
      <c r="F384" s="6" t="s">
        <v>30</v>
      </c>
      <c r="G384" s="9" t="s">
        <v>3031</v>
      </c>
      <c r="H384" s="6" t="s">
        <v>24</v>
      </c>
      <c r="I384" s="6" t="s">
        <v>24</v>
      </c>
      <c r="J384" s="6" t="s">
        <v>232</v>
      </c>
      <c r="K384" s="6" t="s">
        <v>244</v>
      </c>
      <c r="T384" s="6" t="s">
        <v>22</v>
      </c>
      <c r="U384" s="6" t="s">
        <v>18</v>
      </c>
      <c r="V384" s="6" t="s">
        <v>3033</v>
      </c>
      <c r="W384" s="11" t="s">
        <v>3032</v>
      </c>
    </row>
    <row r="385" spans="1:23" x14ac:dyDescent="0.35">
      <c r="A385" s="6">
        <v>203270</v>
      </c>
      <c r="B385" s="7">
        <v>45216</v>
      </c>
      <c r="C385" s="8">
        <v>0.58498842592592593</v>
      </c>
      <c r="D385" s="6" t="s">
        <v>3034</v>
      </c>
      <c r="E385" s="6">
        <v>1</v>
      </c>
      <c r="F385" s="6" t="s">
        <v>1657</v>
      </c>
      <c r="G385" s="6" t="s">
        <v>3035</v>
      </c>
      <c r="H385" s="6" t="s">
        <v>98</v>
      </c>
      <c r="I385" s="6" t="s">
        <v>24</v>
      </c>
      <c r="J385" s="6" t="s">
        <v>21</v>
      </c>
      <c r="K385" s="6" t="s">
        <v>190</v>
      </c>
      <c r="L385" s="6" t="s">
        <v>3036</v>
      </c>
      <c r="M385" s="6" t="s">
        <v>142</v>
      </c>
      <c r="Q385" s="6" t="s">
        <v>140</v>
      </c>
      <c r="T385" s="6" t="s">
        <v>15</v>
      </c>
      <c r="U385" s="6" t="s">
        <v>18</v>
      </c>
      <c r="V385" s="6" t="s">
        <v>3038</v>
      </c>
      <c r="W385" s="11" t="s">
        <v>3037</v>
      </c>
    </row>
    <row r="386" spans="1:23" x14ac:dyDescent="0.35">
      <c r="A386" s="6">
        <v>202710</v>
      </c>
      <c r="B386" s="7">
        <v>45216</v>
      </c>
      <c r="C386" s="8">
        <v>0.60064814814814815</v>
      </c>
      <c r="D386" s="6" t="s">
        <v>3039</v>
      </c>
      <c r="E386" s="6">
        <v>2</v>
      </c>
      <c r="F386" s="6" t="s">
        <v>30</v>
      </c>
      <c r="G386" s="6" t="s">
        <v>3040</v>
      </c>
      <c r="H386" s="6" t="s">
        <v>24</v>
      </c>
      <c r="I386" s="6" t="s">
        <v>24</v>
      </c>
      <c r="J386" s="6" t="s">
        <v>21</v>
      </c>
      <c r="K386" s="6" t="s">
        <v>3041</v>
      </c>
      <c r="N386" s="6" t="s">
        <v>1937</v>
      </c>
      <c r="S386" s="6" t="s">
        <v>1966</v>
      </c>
      <c r="T386" s="6" t="s">
        <v>22</v>
      </c>
      <c r="U386" s="6" t="s">
        <v>18</v>
      </c>
      <c r="V386" s="6" t="s">
        <v>3043</v>
      </c>
      <c r="W386" s="11" t="s">
        <v>3042</v>
      </c>
    </row>
    <row r="387" spans="1:23" x14ac:dyDescent="0.35">
      <c r="A387" s="6">
        <v>203274</v>
      </c>
      <c r="B387" s="7">
        <v>45216</v>
      </c>
      <c r="C387" s="8">
        <v>0.609837962962963</v>
      </c>
      <c r="D387" s="6" t="s">
        <v>3044</v>
      </c>
      <c r="E387" s="6">
        <v>2</v>
      </c>
      <c r="F387" s="6" t="s">
        <v>25</v>
      </c>
      <c r="G387" s="6" t="s">
        <v>3045</v>
      </c>
      <c r="H387" s="6" t="s">
        <v>24</v>
      </c>
      <c r="I387" s="6" t="s">
        <v>24</v>
      </c>
      <c r="J387" s="6" t="s">
        <v>21</v>
      </c>
      <c r="K387" s="6" t="s">
        <v>3046</v>
      </c>
      <c r="Q387" s="6" t="s">
        <v>3047</v>
      </c>
      <c r="T387" s="6" t="s">
        <v>15</v>
      </c>
      <c r="U387" s="6" t="s">
        <v>18</v>
      </c>
      <c r="V387" s="6" t="s">
        <v>3049</v>
      </c>
      <c r="W387" s="11" t="s">
        <v>3048</v>
      </c>
    </row>
    <row r="388" spans="1:23" ht="130.5" x14ac:dyDescent="0.35">
      <c r="A388" s="6">
        <v>33211</v>
      </c>
      <c r="B388" s="7">
        <v>45216</v>
      </c>
      <c r="C388" s="8">
        <v>0.62668981481481478</v>
      </c>
      <c r="D388" s="6" t="s">
        <v>3050</v>
      </c>
      <c r="E388" s="6">
        <v>2</v>
      </c>
      <c r="F388" s="6" t="s">
        <v>30</v>
      </c>
      <c r="G388" s="9" t="s">
        <v>3051</v>
      </c>
      <c r="H388" s="6" t="s">
        <v>40</v>
      </c>
      <c r="I388" s="6" t="s">
        <v>24</v>
      </c>
      <c r="J388" s="6" t="s">
        <v>21</v>
      </c>
      <c r="K388" s="6" t="s">
        <v>626</v>
      </c>
      <c r="T388" s="6" t="s">
        <v>15</v>
      </c>
      <c r="U388" s="6" t="s">
        <v>18</v>
      </c>
      <c r="V388" s="6" t="s">
        <v>3053</v>
      </c>
      <c r="W388" s="11" t="s">
        <v>3052</v>
      </c>
    </row>
    <row r="389" spans="1:23" x14ac:dyDescent="0.35">
      <c r="A389" s="6">
        <v>203332</v>
      </c>
      <c r="B389" s="7">
        <v>45216</v>
      </c>
      <c r="C389" s="8">
        <v>0.63277777777777777</v>
      </c>
      <c r="D389" s="6" t="s">
        <v>3054</v>
      </c>
      <c r="E389" s="6">
        <v>1</v>
      </c>
      <c r="F389" s="6" t="s">
        <v>30</v>
      </c>
      <c r="G389" s="6" t="s">
        <v>3055</v>
      </c>
      <c r="H389" s="6" t="s">
        <v>27</v>
      </c>
      <c r="I389" s="6" t="s">
        <v>24</v>
      </c>
      <c r="J389" s="6" t="s">
        <v>21</v>
      </c>
      <c r="K389" s="6" t="s">
        <v>190</v>
      </c>
      <c r="M389" s="6" t="s">
        <v>403</v>
      </c>
      <c r="T389" s="6" t="s">
        <v>15</v>
      </c>
      <c r="U389" s="6" t="s">
        <v>18</v>
      </c>
      <c r="V389" s="6" t="s">
        <v>3057</v>
      </c>
      <c r="W389" s="11" t="s">
        <v>3056</v>
      </c>
    </row>
    <row r="390" spans="1:23" x14ac:dyDescent="0.35">
      <c r="A390" s="6">
        <v>203386</v>
      </c>
      <c r="B390" s="7">
        <v>45216</v>
      </c>
      <c r="C390" s="8">
        <v>0.64332175925925927</v>
      </c>
      <c r="D390" s="6" t="s">
        <v>383</v>
      </c>
      <c r="E390" s="6">
        <v>3</v>
      </c>
      <c r="F390" s="6" t="s">
        <v>30</v>
      </c>
      <c r="G390" s="6" t="s">
        <v>3058</v>
      </c>
      <c r="H390" s="6" t="s">
        <v>24</v>
      </c>
      <c r="I390" s="6" t="s">
        <v>24</v>
      </c>
      <c r="J390" s="6" t="s">
        <v>21</v>
      </c>
      <c r="K390" s="6" t="s">
        <v>244</v>
      </c>
      <c r="L390" s="6" t="s">
        <v>74</v>
      </c>
      <c r="Q390" s="6" t="s">
        <v>3059</v>
      </c>
      <c r="T390" s="6" t="s">
        <v>22</v>
      </c>
      <c r="U390" s="6" t="s">
        <v>18</v>
      </c>
      <c r="V390" s="6" t="s">
        <v>3061</v>
      </c>
      <c r="W390" s="11" t="s">
        <v>3060</v>
      </c>
    </row>
    <row r="391" spans="1:23" ht="58" x14ac:dyDescent="0.35">
      <c r="A391" s="6">
        <v>203389</v>
      </c>
      <c r="B391" s="7">
        <v>45216</v>
      </c>
      <c r="C391" s="8">
        <v>0.65247685185185189</v>
      </c>
      <c r="D391" s="6" t="s">
        <v>3062</v>
      </c>
      <c r="E391" s="6">
        <v>1</v>
      </c>
      <c r="F391" s="6" t="s">
        <v>30</v>
      </c>
      <c r="G391" s="6" t="s">
        <v>3063</v>
      </c>
      <c r="H391" s="6" t="s">
        <v>24</v>
      </c>
      <c r="I391" s="6" t="s">
        <v>24</v>
      </c>
      <c r="J391" s="6" t="s">
        <v>377</v>
      </c>
      <c r="K391" s="6" t="s">
        <v>3064</v>
      </c>
      <c r="O391" s="6" t="s">
        <v>749</v>
      </c>
      <c r="S391" s="6" t="s">
        <v>1104</v>
      </c>
      <c r="T391" s="6" t="s">
        <v>22</v>
      </c>
      <c r="U391" s="6" t="s">
        <v>18</v>
      </c>
      <c r="V391" s="6" t="s">
        <v>3066</v>
      </c>
      <c r="W391" s="12" t="s">
        <v>3065</v>
      </c>
    </row>
    <row r="392" spans="1:23" x14ac:dyDescent="0.35">
      <c r="A392" s="6">
        <v>203374</v>
      </c>
      <c r="B392" s="7">
        <v>45216</v>
      </c>
      <c r="C392" s="8">
        <v>0.67144675925925934</v>
      </c>
      <c r="D392" s="6" t="s">
        <v>808</v>
      </c>
      <c r="E392" s="6">
        <v>3</v>
      </c>
      <c r="F392" s="6" t="s">
        <v>19</v>
      </c>
      <c r="G392" s="6" t="s">
        <v>3067</v>
      </c>
      <c r="H392" s="6" t="s">
        <v>24</v>
      </c>
      <c r="I392" s="6" t="s">
        <v>24</v>
      </c>
      <c r="J392" s="6" t="s">
        <v>21</v>
      </c>
      <c r="K392" s="6" t="s">
        <v>58</v>
      </c>
      <c r="M392" s="6" t="s">
        <v>142</v>
      </c>
      <c r="N392" s="6" t="s">
        <v>69</v>
      </c>
      <c r="P392" s="6" t="s">
        <v>3068</v>
      </c>
      <c r="Q392" s="6" t="s">
        <v>920</v>
      </c>
      <c r="T392" s="6" t="s">
        <v>22</v>
      </c>
      <c r="U392" s="6" t="s">
        <v>18</v>
      </c>
      <c r="V392" s="6" t="s">
        <v>3070</v>
      </c>
      <c r="W392" s="11" t="s">
        <v>3069</v>
      </c>
    </row>
    <row r="393" spans="1:23" ht="87" x14ac:dyDescent="0.35">
      <c r="A393" s="6">
        <v>203371</v>
      </c>
      <c r="B393" s="7">
        <v>45217</v>
      </c>
      <c r="C393" s="8">
        <v>0.35658564814814814</v>
      </c>
      <c r="D393" s="6" t="s">
        <v>3071</v>
      </c>
      <c r="E393" s="6">
        <v>10</v>
      </c>
      <c r="F393" s="6" t="s">
        <v>30</v>
      </c>
      <c r="G393" s="9" t="s">
        <v>3072</v>
      </c>
      <c r="H393" s="6" t="s">
        <v>40</v>
      </c>
      <c r="I393" s="6" t="s">
        <v>24</v>
      </c>
      <c r="J393" s="6" t="s">
        <v>21</v>
      </c>
      <c r="K393" s="6" t="s">
        <v>1076</v>
      </c>
      <c r="T393" s="6" t="s">
        <v>15</v>
      </c>
      <c r="U393" s="6" t="s">
        <v>18</v>
      </c>
      <c r="V393" s="6" t="s">
        <v>3074</v>
      </c>
      <c r="W393" s="11" t="s">
        <v>3073</v>
      </c>
    </row>
    <row r="394" spans="1:23" x14ac:dyDescent="0.35">
      <c r="A394" s="6">
        <v>171913</v>
      </c>
      <c r="B394" s="7">
        <v>45217</v>
      </c>
      <c r="C394" s="8">
        <v>0.35689814814814813</v>
      </c>
      <c r="D394" s="6" t="s">
        <v>82</v>
      </c>
      <c r="E394" s="6">
        <v>1</v>
      </c>
      <c r="F394" s="6" t="s">
        <v>9</v>
      </c>
      <c r="G394" s="6" t="s">
        <v>3075</v>
      </c>
      <c r="H394" s="6" t="s">
        <v>24</v>
      </c>
      <c r="I394" s="6" t="s">
        <v>24</v>
      </c>
      <c r="J394" s="6" t="s">
        <v>21</v>
      </c>
      <c r="K394" s="6" t="s">
        <v>78</v>
      </c>
      <c r="T394" s="6" t="s">
        <v>15</v>
      </c>
      <c r="U394" s="6" t="s">
        <v>18</v>
      </c>
      <c r="V394" s="6" t="s">
        <v>3076</v>
      </c>
      <c r="W394" s="11" t="s">
        <v>887</v>
      </c>
    </row>
    <row r="395" spans="1:23" x14ac:dyDescent="0.35">
      <c r="A395" s="6">
        <v>48689</v>
      </c>
      <c r="B395" s="7">
        <v>45217</v>
      </c>
      <c r="C395" s="8">
        <v>0.36150462962962965</v>
      </c>
      <c r="D395" s="6" t="s">
        <v>82</v>
      </c>
      <c r="E395" s="6">
        <v>1</v>
      </c>
      <c r="F395" s="6" t="s">
        <v>9</v>
      </c>
      <c r="G395" s="6" t="s">
        <v>3077</v>
      </c>
      <c r="H395" s="6" t="s">
        <v>24</v>
      </c>
      <c r="I395" s="6" t="s">
        <v>24</v>
      </c>
      <c r="J395" s="6" t="s">
        <v>21</v>
      </c>
      <c r="K395" s="6" t="s">
        <v>78</v>
      </c>
      <c r="T395" s="6" t="s">
        <v>15</v>
      </c>
      <c r="U395" s="6" t="s">
        <v>18</v>
      </c>
      <c r="V395" s="6" t="s">
        <v>3078</v>
      </c>
      <c r="W395" s="11" t="s">
        <v>887</v>
      </c>
    </row>
    <row r="396" spans="1:23" ht="116" x14ac:dyDescent="0.35">
      <c r="A396" s="6">
        <v>203444</v>
      </c>
      <c r="B396" s="7">
        <v>45217</v>
      </c>
      <c r="C396" s="8">
        <v>0.37163194444444447</v>
      </c>
      <c r="D396" s="6" t="s">
        <v>3079</v>
      </c>
      <c r="E396" s="6">
        <v>1</v>
      </c>
      <c r="F396" s="6" t="s">
        <v>30</v>
      </c>
      <c r="G396" s="9" t="s">
        <v>3080</v>
      </c>
      <c r="H396" s="6" t="s">
        <v>24</v>
      </c>
      <c r="I396" s="6" t="s">
        <v>39</v>
      </c>
      <c r="J396" s="6" t="s">
        <v>377</v>
      </c>
      <c r="K396" s="6" t="s">
        <v>350</v>
      </c>
      <c r="T396" s="6" t="s">
        <v>15</v>
      </c>
      <c r="U396" s="6" t="s">
        <v>18</v>
      </c>
      <c r="V396" s="6" t="s">
        <v>3082</v>
      </c>
      <c r="W396" s="11" t="s">
        <v>3081</v>
      </c>
    </row>
    <row r="397" spans="1:23" ht="87" x14ac:dyDescent="0.35">
      <c r="A397" s="6">
        <v>203441</v>
      </c>
      <c r="B397" s="7">
        <v>45217</v>
      </c>
      <c r="C397" s="8">
        <v>0.37162037037037038</v>
      </c>
      <c r="D397" s="6" t="s">
        <v>94</v>
      </c>
      <c r="E397" s="6">
        <v>1</v>
      </c>
      <c r="F397" s="6" t="s">
        <v>30</v>
      </c>
      <c r="G397" s="9" t="s">
        <v>3083</v>
      </c>
      <c r="H397" s="6" t="s">
        <v>112</v>
      </c>
      <c r="I397" s="6" t="s">
        <v>24</v>
      </c>
      <c r="J397" s="6" t="s">
        <v>232</v>
      </c>
      <c r="K397" s="6" t="s">
        <v>244</v>
      </c>
      <c r="M397" s="6" t="s">
        <v>3084</v>
      </c>
      <c r="T397" s="6" t="s">
        <v>874</v>
      </c>
      <c r="U397" s="6" t="s">
        <v>18</v>
      </c>
      <c r="V397" s="6" t="s">
        <v>3086</v>
      </c>
      <c r="W397" s="11" t="s">
        <v>3085</v>
      </c>
    </row>
    <row r="398" spans="1:23" x14ac:dyDescent="0.35">
      <c r="A398" s="6">
        <v>203442</v>
      </c>
      <c r="B398" s="7">
        <v>45217</v>
      </c>
      <c r="C398" s="8">
        <v>0.37945601851851851</v>
      </c>
      <c r="D398" s="6" t="s">
        <v>3087</v>
      </c>
      <c r="E398" s="6">
        <v>1</v>
      </c>
      <c r="F398" s="6" t="s">
        <v>30</v>
      </c>
      <c r="G398" s="6" t="s">
        <v>3088</v>
      </c>
      <c r="H398" s="6" t="s">
        <v>24</v>
      </c>
      <c r="I398" s="6" t="s">
        <v>24</v>
      </c>
      <c r="J398" s="6" t="s">
        <v>21</v>
      </c>
      <c r="K398" s="6" t="s">
        <v>244</v>
      </c>
      <c r="M398" s="6" t="s">
        <v>142</v>
      </c>
      <c r="O398" s="6" t="s">
        <v>647</v>
      </c>
      <c r="Q398" s="6" t="s">
        <v>636</v>
      </c>
      <c r="T398" s="6" t="s">
        <v>22</v>
      </c>
      <c r="U398" s="6" t="s">
        <v>18</v>
      </c>
      <c r="V398" s="6" t="s">
        <v>3090</v>
      </c>
      <c r="W398" s="11" t="s">
        <v>3089</v>
      </c>
    </row>
    <row r="399" spans="1:23" ht="87" x14ac:dyDescent="0.35">
      <c r="A399" s="6">
        <v>92539</v>
      </c>
      <c r="B399" s="7">
        <v>45217</v>
      </c>
      <c r="C399" s="8">
        <v>0.38587962962962963</v>
      </c>
      <c r="D399" s="6" t="s">
        <v>3091</v>
      </c>
      <c r="E399" s="6">
        <v>15</v>
      </c>
      <c r="F399" s="6" t="s">
        <v>25</v>
      </c>
      <c r="G399" s="9" t="s">
        <v>3092</v>
      </c>
      <c r="H399" s="6" t="s">
        <v>24</v>
      </c>
      <c r="I399" s="6" t="s">
        <v>24</v>
      </c>
      <c r="J399" s="6" t="s">
        <v>21</v>
      </c>
      <c r="K399" s="6" t="s">
        <v>355</v>
      </c>
      <c r="T399" s="6" t="s">
        <v>15</v>
      </c>
      <c r="U399" s="6" t="s">
        <v>18</v>
      </c>
      <c r="V399" s="6" t="s">
        <v>3094</v>
      </c>
      <c r="W399" s="11" t="s">
        <v>3093</v>
      </c>
    </row>
    <row r="400" spans="1:23" x14ac:dyDescent="0.35">
      <c r="A400" s="6">
        <v>203473</v>
      </c>
      <c r="B400" s="7">
        <v>45217</v>
      </c>
      <c r="C400" s="8">
        <v>0.39395833333333335</v>
      </c>
      <c r="D400" s="6" t="s">
        <v>491</v>
      </c>
      <c r="E400" s="6">
        <v>1</v>
      </c>
      <c r="F400" s="6" t="s">
        <v>19</v>
      </c>
      <c r="G400" s="6" t="s">
        <v>1349</v>
      </c>
      <c r="H400" s="6" t="s">
        <v>24</v>
      </c>
      <c r="I400" s="6" t="s">
        <v>24</v>
      </c>
      <c r="J400" s="6" t="s">
        <v>21</v>
      </c>
      <c r="K400" s="6" t="s">
        <v>78</v>
      </c>
      <c r="T400" s="6" t="s">
        <v>15</v>
      </c>
      <c r="U400" s="6" t="s">
        <v>18</v>
      </c>
      <c r="V400" s="6" t="s">
        <v>3095</v>
      </c>
      <c r="W400" s="11" t="s">
        <v>887</v>
      </c>
    </row>
    <row r="401" spans="1:23" x14ac:dyDescent="0.35">
      <c r="A401" s="6">
        <v>153842</v>
      </c>
      <c r="B401" s="7">
        <v>45217</v>
      </c>
      <c r="C401" s="8">
        <v>0.39592592592592596</v>
      </c>
      <c r="D401" s="6" t="s">
        <v>1488</v>
      </c>
      <c r="E401" s="6">
        <v>1</v>
      </c>
      <c r="F401" s="6" t="s">
        <v>19</v>
      </c>
      <c r="G401" s="6" t="s">
        <v>3096</v>
      </c>
      <c r="H401" s="6" t="s">
        <v>24</v>
      </c>
      <c r="I401" s="6" t="s">
        <v>24</v>
      </c>
      <c r="J401" s="6" t="s">
        <v>21</v>
      </c>
      <c r="K401" s="6" t="s">
        <v>78</v>
      </c>
      <c r="T401" s="6" t="s">
        <v>15</v>
      </c>
      <c r="U401" s="6" t="s">
        <v>18</v>
      </c>
      <c r="V401" s="6" t="s">
        <v>3097</v>
      </c>
      <c r="W401" s="11" t="s">
        <v>887</v>
      </c>
    </row>
    <row r="402" spans="1:23" x14ac:dyDescent="0.35">
      <c r="A402" s="6">
        <v>181749</v>
      </c>
      <c r="B402" s="7">
        <v>45217</v>
      </c>
      <c r="C402" s="8">
        <v>0.39789351851851856</v>
      </c>
      <c r="D402" s="6" t="s">
        <v>312</v>
      </c>
      <c r="E402" s="6">
        <v>2</v>
      </c>
      <c r="F402" s="6" t="s">
        <v>9</v>
      </c>
      <c r="G402" s="6" t="s">
        <v>3098</v>
      </c>
      <c r="H402" s="6" t="s">
        <v>24</v>
      </c>
      <c r="I402" s="6" t="s">
        <v>24</v>
      </c>
      <c r="J402" s="6" t="s">
        <v>21</v>
      </c>
      <c r="K402" s="6" t="s">
        <v>78</v>
      </c>
      <c r="T402" s="6" t="s">
        <v>15</v>
      </c>
      <c r="U402" s="6" t="s">
        <v>18</v>
      </c>
      <c r="V402" s="6" t="s">
        <v>3099</v>
      </c>
      <c r="W402" s="11" t="s">
        <v>887</v>
      </c>
    </row>
    <row r="403" spans="1:23" x14ac:dyDescent="0.35">
      <c r="A403" s="6">
        <v>203454</v>
      </c>
      <c r="B403" s="7">
        <v>45217</v>
      </c>
      <c r="C403" s="8">
        <v>0.39883101851851849</v>
      </c>
      <c r="D403" s="6" t="s">
        <v>1839</v>
      </c>
      <c r="E403" s="6">
        <v>1</v>
      </c>
      <c r="F403" s="6" t="s">
        <v>30</v>
      </c>
      <c r="G403" s="6" t="s">
        <v>3100</v>
      </c>
      <c r="H403" s="6" t="s">
        <v>24</v>
      </c>
      <c r="I403" s="6" t="s">
        <v>24</v>
      </c>
      <c r="J403" s="6" t="s">
        <v>21</v>
      </c>
      <c r="K403" s="6" t="s">
        <v>3101</v>
      </c>
      <c r="T403" s="6" t="s">
        <v>22</v>
      </c>
      <c r="U403" s="6" t="s">
        <v>18</v>
      </c>
      <c r="V403" s="6" t="s">
        <v>3103</v>
      </c>
      <c r="W403" s="11" t="s">
        <v>3102</v>
      </c>
    </row>
    <row r="404" spans="1:23" x14ac:dyDescent="0.35">
      <c r="A404" s="6">
        <v>203480</v>
      </c>
      <c r="B404" s="7">
        <v>45217</v>
      </c>
      <c r="C404" s="8">
        <v>0.43024305555555559</v>
      </c>
      <c r="D404" s="6" t="s">
        <v>491</v>
      </c>
      <c r="E404" s="6">
        <v>1</v>
      </c>
      <c r="F404" s="6" t="s">
        <v>19</v>
      </c>
      <c r="G404" s="6" t="s">
        <v>1349</v>
      </c>
      <c r="H404" s="6" t="s">
        <v>24</v>
      </c>
      <c r="I404" s="6" t="s">
        <v>24</v>
      </c>
      <c r="J404" s="6" t="s">
        <v>21</v>
      </c>
      <c r="K404" s="6" t="s">
        <v>78</v>
      </c>
      <c r="T404" s="6" t="s">
        <v>15</v>
      </c>
      <c r="U404" s="6" t="s">
        <v>18</v>
      </c>
      <c r="V404" s="6" t="s">
        <v>1649</v>
      </c>
      <c r="W404" s="11" t="s">
        <v>887</v>
      </c>
    </row>
    <row r="405" spans="1:23" x14ac:dyDescent="0.35">
      <c r="A405" s="6">
        <v>203455</v>
      </c>
      <c r="B405" s="7">
        <v>45217</v>
      </c>
      <c r="C405" s="8">
        <v>0.43777777777777777</v>
      </c>
      <c r="D405" s="6" t="s">
        <v>573</v>
      </c>
      <c r="E405" s="6">
        <v>2</v>
      </c>
      <c r="F405" s="6" t="s">
        <v>19</v>
      </c>
      <c r="G405" s="6" t="s">
        <v>3104</v>
      </c>
      <c r="H405" s="6" t="s">
        <v>24</v>
      </c>
      <c r="I405" s="6" t="s">
        <v>24</v>
      </c>
      <c r="J405" s="6" t="s">
        <v>21</v>
      </c>
      <c r="K405" s="6" t="s">
        <v>986</v>
      </c>
      <c r="T405" s="6" t="s">
        <v>22</v>
      </c>
      <c r="U405" s="6" t="s">
        <v>18</v>
      </c>
      <c r="V405" s="6" t="s">
        <v>3106</v>
      </c>
      <c r="W405" s="11" t="s">
        <v>3105</v>
      </c>
    </row>
    <row r="406" spans="1:23" x14ac:dyDescent="0.35">
      <c r="A406" s="6">
        <v>203490</v>
      </c>
      <c r="B406" s="7">
        <v>45217</v>
      </c>
      <c r="C406" s="8">
        <v>0.4491087962962963</v>
      </c>
      <c r="D406" s="6" t="s">
        <v>3107</v>
      </c>
      <c r="E406" s="6">
        <v>1</v>
      </c>
      <c r="F406" s="6" t="s">
        <v>30</v>
      </c>
      <c r="G406" s="6" t="s">
        <v>3108</v>
      </c>
      <c r="H406" s="6" t="s">
        <v>24</v>
      </c>
      <c r="I406" s="6" t="s">
        <v>24</v>
      </c>
      <c r="J406" s="6" t="s">
        <v>21</v>
      </c>
      <c r="K406" s="6" t="s">
        <v>523</v>
      </c>
      <c r="T406" s="6" t="s">
        <v>22</v>
      </c>
      <c r="U406" s="6" t="s">
        <v>18</v>
      </c>
      <c r="V406" s="6" t="s">
        <v>3109</v>
      </c>
      <c r="W406" s="11" t="s">
        <v>1057</v>
      </c>
    </row>
    <row r="407" spans="1:23" ht="87" x14ac:dyDescent="0.35">
      <c r="A407" s="6">
        <v>203461</v>
      </c>
      <c r="B407" s="7">
        <v>45217</v>
      </c>
      <c r="C407" s="8">
        <v>0.4576157407407408</v>
      </c>
      <c r="D407" s="6" t="s">
        <v>3110</v>
      </c>
      <c r="E407" s="6">
        <v>6</v>
      </c>
      <c r="F407" s="6" t="s">
        <v>1657</v>
      </c>
      <c r="G407" s="6" t="s">
        <v>3111</v>
      </c>
      <c r="H407" s="6" t="s">
        <v>24</v>
      </c>
      <c r="I407" s="6" t="s">
        <v>24</v>
      </c>
      <c r="J407" s="6" t="s">
        <v>21</v>
      </c>
      <c r="K407" s="6" t="s">
        <v>134</v>
      </c>
      <c r="O407" s="6" t="s">
        <v>3112</v>
      </c>
      <c r="S407" s="9" t="s">
        <v>3113</v>
      </c>
      <c r="T407" s="6" t="s">
        <v>22</v>
      </c>
      <c r="U407" s="6" t="s">
        <v>18</v>
      </c>
      <c r="V407" s="6" t="s">
        <v>3115</v>
      </c>
      <c r="W407" s="11" t="s">
        <v>3114</v>
      </c>
    </row>
    <row r="408" spans="1:23" x14ac:dyDescent="0.35">
      <c r="A408" s="6">
        <v>9697</v>
      </c>
      <c r="B408" s="7">
        <v>45217</v>
      </c>
      <c r="C408" s="8">
        <v>0.46331018518518513</v>
      </c>
      <c r="D408" s="6" t="s">
        <v>94</v>
      </c>
      <c r="E408" s="6">
        <v>1</v>
      </c>
      <c r="F408" s="6" t="s">
        <v>9</v>
      </c>
      <c r="G408" s="6" t="s">
        <v>3116</v>
      </c>
      <c r="H408" s="6" t="s">
        <v>24</v>
      </c>
      <c r="I408" s="6" t="s">
        <v>24</v>
      </c>
      <c r="J408" s="6" t="s">
        <v>21</v>
      </c>
      <c r="K408" s="6" t="s">
        <v>244</v>
      </c>
      <c r="L408" s="6" t="s">
        <v>70</v>
      </c>
      <c r="M408" s="6" t="s">
        <v>68</v>
      </c>
      <c r="N408" s="6" t="s">
        <v>1964</v>
      </c>
      <c r="Q408" s="6" t="s">
        <v>140</v>
      </c>
      <c r="S408" s="6" t="s">
        <v>1835</v>
      </c>
      <c r="T408" s="6" t="s">
        <v>22</v>
      </c>
      <c r="U408" s="6" t="s">
        <v>18</v>
      </c>
      <c r="V408" s="6" t="s">
        <v>3118</v>
      </c>
      <c r="W408" s="11" t="s">
        <v>3117</v>
      </c>
    </row>
    <row r="409" spans="1:23" x14ac:dyDescent="0.35">
      <c r="A409" s="6">
        <v>66866</v>
      </c>
      <c r="B409" s="7">
        <v>45217</v>
      </c>
      <c r="C409" s="8">
        <v>0.46750000000000003</v>
      </c>
      <c r="D409" s="6" t="s">
        <v>391</v>
      </c>
      <c r="E409" s="6">
        <v>2</v>
      </c>
      <c r="F409" s="6" t="s">
        <v>9</v>
      </c>
      <c r="G409" s="6" t="s">
        <v>3119</v>
      </c>
      <c r="H409" s="6" t="s">
        <v>24</v>
      </c>
      <c r="I409" s="6" t="s">
        <v>24</v>
      </c>
      <c r="J409" s="6" t="s">
        <v>21</v>
      </c>
      <c r="K409" s="6" t="s">
        <v>78</v>
      </c>
      <c r="T409" s="6" t="s">
        <v>15</v>
      </c>
      <c r="U409" s="6" t="s">
        <v>18</v>
      </c>
      <c r="V409" s="6" t="s">
        <v>3120</v>
      </c>
      <c r="W409" s="11" t="s">
        <v>887</v>
      </c>
    </row>
    <row r="410" spans="1:23" x14ac:dyDescent="0.35">
      <c r="A410" s="6">
        <v>35288</v>
      </c>
      <c r="B410" s="7">
        <v>45217</v>
      </c>
      <c r="C410" s="8">
        <v>0.46945601851851854</v>
      </c>
      <c r="D410" s="6" t="s">
        <v>181</v>
      </c>
      <c r="E410" s="6">
        <v>1</v>
      </c>
      <c r="F410" s="6" t="s">
        <v>19</v>
      </c>
      <c r="G410" s="6" t="s">
        <v>3121</v>
      </c>
      <c r="H410" s="6" t="s">
        <v>24</v>
      </c>
      <c r="I410" s="6" t="s">
        <v>24</v>
      </c>
      <c r="J410" s="6" t="s">
        <v>21</v>
      </c>
      <c r="K410" s="6" t="s">
        <v>78</v>
      </c>
      <c r="T410" s="6" t="s">
        <v>15</v>
      </c>
      <c r="U410" s="6" t="s">
        <v>18</v>
      </c>
      <c r="V410" s="6" t="s">
        <v>1924</v>
      </c>
      <c r="W410" s="11" t="s">
        <v>887</v>
      </c>
    </row>
    <row r="411" spans="1:23" x14ac:dyDescent="0.35">
      <c r="A411" s="6">
        <v>203492</v>
      </c>
      <c r="B411" s="7">
        <v>45217</v>
      </c>
      <c r="C411" s="8">
        <v>0.47546296296296298</v>
      </c>
      <c r="D411" s="6" t="s">
        <v>3122</v>
      </c>
      <c r="E411" s="6">
        <v>9</v>
      </c>
      <c r="F411" s="6" t="s">
        <v>1657</v>
      </c>
      <c r="G411" s="6" t="s">
        <v>3123</v>
      </c>
      <c r="H411" s="6" t="s">
        <v>24</v>
      </c>
      <c r="I411" s="6" t="s">
        <v>24</v>
      </c>
      <c r="J411" s="6" t="s">
        <v>21</v>
      </c>
      <c r="K411" s="6" t="s">
        <v>523</v>
      </c>
      <c r="T411" s="6" t="s">
        <v>22</v>
      </c>
      <c r="U411" s="6" t="s">
        <v>18</v>
      </c>
      <c r="V411" s="6" t="s">
        <v>3125</v>
      </c>
      <c r="W411" s="11" t="s">
        <v>3124</v>
      </c>
    </row>
    <row r="412" spans="1:23" ht="101.5" x14ac:dyDescent="0.35">
      <c r="A412" s="6">
        <v>45101</v>
      </c>
      <c r="B412" s="7">
        <v>45217</v>
      </c>
      <c r="C412" s="8">
        <v>0.4773958333333333</v>
      </c>
      <c r="D412" s="6" t="s">
        <v>166</v>
      </c>
      <c r="E412" s="6">
        <v>6</v>
      </c>
      <c r="F412" s="6" t="s">
        <v>30</v>
      </c>
      <c r="G412" s="9" t="s">
        <v>3126</v>
      </c>
      <c r="H412" s="6" t="s">
        <v>24</v>
      </c>
      <c r="I412" s="6" t="s">
        <v>24</v>
      </c>
      <c r="J412" s="6" t="s">
        <v>21</v>
      </c>
      <c r="K412" s="6" t="s">
        <v>3127</v>
      </c>
      <c r="T412" s="6" t="s">
        <v>15</v>
      </c>
      <c r="U412" s="6" t="s">
        <v>18</v>
      </c>
      <c r="V412" s="6" t="s">
        <v>3129</v>
      </c>
      <c r="W412" s="11" t="s">
        <v>3128</v>
      </c>
    </row>
    <row r="413" spans="1:23" x14ac:dyDescent="0.35">
      <c r="A413" s="6">
        <v>203528</v>
      </c>
      <c r="B413" s="7">
        <v>45217</v>
      </c>
      <c r="C413" s="8">
        <v>0.47876157407407405</v>
      </c>
      <c r="D413" s="6" t="s">
        <v>842</v>
      </c>
      <c r="E413" s="6">
        <v>1</v>
      </c>
      <c r="F413" s="6" t="s">
        <v>25</v>
      </c>
      <c r="G413" s="6" t="s">
        <v>865</v>
      </c>
      <c r="H413" s="6" t="s">
        <v>24</v>
      </c>
      <c r="I413" s="6" t="s">
        <v>24</v>
      </c>
      <c r="J413" s="6" t="s">
        <v>21</v>
      </c>
      <c r="K413" s="6" t="s">
        <v>134</v>
      </c>
      <c r="T413" s="6" t="s">
        <v>22</v>
      </c>
      <c r="U413" s="6" t="s">
        <v>18</v>
      </c>
      <c r="V413" s="6" t="s">
        <v>1730</v>
      </c>
      <c r="W413" s="11" t="s">
        <v>887</v>
      </c>
    </row>
    <row r="414" spans="1:23" x14ac:dyDescent="0.35">
      <c r="A414" s="6">
        <v>203531</v>
      </c>
      <c r="B414" s="7">
        <v>45217</v>
      </c>
      <c r="C414" s="8">
        <v>0.48832175925925925</v>
      </c>
      <c r="D414" s="6" t="s">
        <v>842</v>
      </c>
      <c r="E414" s="6">
        <v>1</v>
      </c>
      <c r="F414" s="6" t="s">
        <v>25</v>
      </c>
      <c r="G414" s="6" t="s">
        <v>865</v>
      </c>
      <c r="H414" s="6" t="s">
        <v>24</v>
      </c>
      <c r="I414" s="6" t="s">
        <v>24</v>
      </c>
      <c r="J414" s="6" t="s">
        <v>21</v>
      </c>
      <c r="K414" s="6" t="s">
        <v>134</v>
      </c>
      <c r="T414" s="6" t="s">
        <v>22</v>
      </c>
      <c r="U414" s="6" t="s">
        <v>18</v>
      </c>
      <c r="V414" s="6" t="s">
        <v>1765</v>
      </c>
      <c r="W414" s="11" t="s">
        <v>887</v>
      </c>
    </row>
    <row r="415" spans="1:23" x14ac:dyDescent="0.35">
      <c r="A415" s="6">
        <v>203533</v>
      </c>
      <c r="B415" s="7">
        <v>45217</v>
      </c>
      <c r="C415" s="8">
        <v>0.49023148148148149</v>
      </c>
      <c r="D415" s="6" t="s">
        <v>842</v>
      </c>
      <c r="E415" s="6">
        <v>1</v>
      </c>
      <c r="F415" s="6" t="s">
        <v>25</v>
      </c>
      <c r="G415" s="6" t="s">
        <v>865</v>
      </c>
      <c r="H415" s="6" t="s">
        <v>24</v>
      </c>
      <c r="I415" s="6" t="s">
        <v>24</v>
      </c>
      <c r="J415" s="6" t="s">
        <v>21</v>
      </c>
      <c r="K415" s="6" t="s">
        <v>161</v>
      </c>
      <c r="T415" s="6" t="s">
        <v>22</v>
      </c>
      <c r="U415" s="6" t="s">
        <v>18</v>
      </c>
      <c r="V415" s="6" t="s">
        <v>1727</v>
      </c>
      <c r="W415" s="11" t="s">
        <v>887</v>
      </c>
    </row>
    <row r="416" spans="1:23" x14ac:dyDescent="0.35">
      <c r="A416" s="6">
        <v>203530</v>
      </c>
      <c r="B416" s="7">
        <v>45217</v>
      </c>
      <c r="C416" s="8">
        <v>0.49228009259259259</v>
      </c>
      <c r="D416" s="6" t="s">
        <v>506</v>
      </c>
      <c r="E416" s="6">
        <v>1</v>
      </c>
      <c r="F416" s="6" t="s">
        <v>25</v>
      </c>
      <c r="G416" s="6" t="s">
        <v>765</v>
      </c>
      <c r="H416" s="6" t="s">
        <v>24</v>
      </c>
      <c r="I416" s="6" t="s">
        <v>24</v>
      </c>
      <c r="J416" s="6" t="s">
        <v>21</v>
      </c>
      <c r="K416" s="6" t="s">
        <v>161</v>
      </c>
      <c r="T416" s="6" t="s">
        <v>22</v>
      </c>
      <c r="U416" s="6" t="s">
        <v>18</v>
      </c>
      <c r="V416" s="6" t="s">
        <v>1746</v>
      </c>
      <c r="W416" s="11" t="s">
        <v>887</v>
      </c>
    </row>
    <row r="417" spans="1:23" x14ac:dyDescent="0.35">
      <c r="A417" s="6">
        <v>203534</v>
      </c>
      <c r="B417" s="7">
        <v>45217</v>
      </c>
      <c r="C417" s="8">
        <v>0.49343749999999997</v>
      </c>
      <c r="D417" s="6" t="s">
        <v>506</v>
      </c>
      <c r="E417" s="6">
        <v>1</v>
      </c>
      <c r="F417" s="6" t="s">
        <v>25</v>
      </c>
      <c r="G417" s="6" t="s">
        <v>765</v>
      </c>
      <c r="H417" s="6" t="s">
        <v>24</v>
      </c>
      <c r="I417" s="6" t="s">
        <v>24</v>
      </c>
      <c r="J417" s="6" t="s">
        <v>21</v>
      </c>
      <c r="K417" s="6" t="s">
        <v>161</v>
      </c>
      <c r="T417" s="6" t="s">
        <v>22</v>
      </c>
      <c r="U417" s="6" t="s">
        <v>18</v>
      </c>
      <c r="V417" s="6" t="s">
        <v>1667</v>
      </c>
      <c r="W417" s="11" t="s">
        <v>887</v>
      </c>
    </row>
    <row r="418" spans="1:23" x14ac:dyDescent="0.35">
      <c r="A418" s="6">
        <v>203514</v>
      </c>
      <c r="B418" s="7">
        <v>45217</v>
      </c>
      <c r="C418" s="8">
        <v>0.49599537037037034</v>
      </c>
      <c r="D418" s="6" t="s">
        <v>3130</v>
      </c>
      <c r="E418" s="6">
        <v>1</v>
      </c>
      <c r="F418" s="6" t="s">
        <v>9</v>
      </c>
      <c r="G418" s="6" t="s">
        <v>3131</v>
      </c>
      <c r="H418" s="6" t="s">
        <v>24</v>
      </c>
      <c r="I418" s="6" t="s">
        <v>24</v>
      </c>
      <c r="J418" s="6" t="s">
        <v>21</v>
      </c>
      <c r="K418" s="6" t="s">
        <v>3132</v>
      </c>
      <c r="T418" s="6" t="s">
        <v>22</v>
      </c>
      <c r="U418" s="6" t="s">
        <v>18</v>
      </c>
      <c r="V418" s="6" t="s">
        <v>3134</v>
      </c>
      <c r="W418" s="11" t="s">
        <v>3133</v>
      </c>
    </row>
    <row r="419" spans="1:23" x14ac:dyDescent="0.35">
      <c r="A419" s="6">
        <v>203481</v>
      </c>
      <c r="B419" s="7">
        <v>45217</v>
      </c>
      <c r="C419" s="8">
        <v>0.53443287037037035</v>
      </c>
      <c r="D419" s="6" t="s">
        <v>1232</v>
      </c>
      <c r="E419" s="6">
        <v>1</v>
      </c>
      <c r="F419" s="6" t="s">
        <v>30</v>
      </c>
      <c r="G419" s="6" t="s">
        <v>3135</v>
      </c>
      <c r="H419" s="6" t="s">
        <v>24</v>
      </c>
      <c r="I419" s="6" t="s">
        <v>24</v>
      </c>
      <c r="J419" s="6" t="s">
        <v>21</v>
      </c>
      <c r="K419" s="6" t="s">
        <v>523</v>
      </c>
      <c r="T419" s="6" t="s">
        <v>22</v>
      </c>
      <c r="U419" s="6" t="s">
        <v>18</v>
      </c>
      <c r="V419" s="6" t="s">
        <v>3137</v>
      </c>
      <c r="W419" s="11" t="s">
        <v>3136</v>
      </c>
    </row>
    <row r="420" spans="1:23" x14ac:dyDescent="0.35">
      <c r="A420" s="6">
        <v>203525</v>
      </c>
      <c r="B420" s="7">
        <v>45217</v>
      </c>
      <c r="C420" s="8">
        <v>0.57165509259259262</v>
      </c>
      <c r="D420" s="6" t="s">
        <v>3138</v>
      </c>
      <c r="E420" s="6">
        <v>2</v>
      </c>
      <c r="F420" s="6" t="s">
        <v>9</v>
      </c>
      <c r="G420" s="6" t="s">
        <v>3139</v>
      </c>
      <c r="H420" s="6" t="s">
        <v>98</v>
      </c>
      <c r="I420" s="6" t="s">
        <v>24</v>
      </c>
      <c r="J420" s="6" t="s">
        <v>232</v>
      </c>
      <c r="K420" s="6" t="s">
        <v>1836</v>
      </c>
      <c r="T420" s="6" t="s">
        <v>22</v>
      </c>
      <c r="U420" s="6" t="s">
        <v>18</v>
      </c>
      <c r="V420" s="6" t="s">
        <v>3141</v>
      </c>
      <c r="W420" s="11" t="s">
        <v>3140</v>
      </c>
    </row>
    <row r="421" spans="1:23" x14ac:dyDescent="0.35">
      <c r="A421" s="6">
        <v>203547</v>
      </c>
      <c r="B421" s="7">
        <v>45217</v>
      </c>
      <c r="C421" s="8">
        <v>0.58851851851851855</v>
      </c>
      <c r="D421" s="6" t="s">
        <v>491</v>
      </c>
      <c r="E421" s="6">
        <v>1</v>
      </c>
      <c r="F421" s="6" t="s">
        <v>19</v>
      </c>
      <c r="G421" s="6" t="s">
        <v>765</v>
      </c>
      <c r="H421" s="6" t="s">
        <v>24</v>
      </c>
      <c r="I421" s="6" t="s">
        <v>24</v>
      </c>
      <c r="J421" s="6" t="s">
        <v>21</v>
      </c>
      <c r="K421" s="6" t="s">
        <v>78</v>
      </c>
      <c r="T421" s="6" t="s">
        <v>15</v>
      </c>
      <c r="U421" s="6" t="s">
        <v>18</v>
      </c>
      <c r="V421" s="6" t="s">
        <v>1647</v>
      </c>
      <c r="W421" s="11" t="s">
        <v>887</v>
      </c>
    </row>
    <row r="422" spans="1:23" x14ac:dyDescent="0.35">
      <c r="A422" s="6">
        <v>130376</v>
      </c>
      <c r="B422" s="7">
        <v>45217</v>
      </c>
      <c r="C422" s="8">
        <v>0.59214120370370371</v>
      </c>
      <c r="D422" s="6" t="s">
        <v>3142</v>
      </c>
      <c r="E422" s="6">
        <v>20</v>
      </c>
      <c r="F422" s="6" t="s">
        <v>1657</v>
      </c>
      <c r="G422" s="6" t="s">
        <v>3143</v>
      </c>
      <c r="H422" s="6" t="s">
        <v>24</v>
      </c>
      <c r="I422" s="6" t="s">
        <v>107</v>
      </c>
      <c r="J422" s="6" t="s">
        <v>232</v>
      </c>
      <c r="K422" s="6" t="s">
        <v>162</v>
      </c>
      <c r="M422" s="6" t="s">
        <v>3144</v>
      </c>
      <c r="Q422" s="6" t="s">
        <v>831</v>
      </c>
      <c r="T422" s="6" t="s">
        <v>15</v>
      </c>
      <c r="U422" s="6" t="s">
        <v>18</v>
      </c>
      <c r="V422" s="6" t="s">
        <v>3146</v>
      </c>
      <c r="W422" s="11" t="s">
        <v>3145</v>
      </c>
    </row>
    <row r="423" spans="1:23" x14ac:dyDescent="0.35">
      <c r="A423" s="6">
        <v>203529</v>
      </c>
      <c r="B423" s="7">
        <v>45217</v>
      </c>
      <c r="C423" s="8">
        <v>0.59429398148148149</v>
      </c>
      <c r="D423" s="6" t="s">
        <v>3142</v>
      </c>
      <c r="E423" s="6">
        <v>20</v>
      </c>
      <c r="F423" s="6" t="s">
        <v>1657</v>
      </c>
      <c r="G423" s="6" t="s">
        <v>3143</v>
      </c>
      <c r="H423" s="6" t="s">
        <v>24</v>
      </c>
      <c r="I423" s="6" t="s">
        <v>311</v>
      </c>
      <c r="J423" s="6" t="s">
        <v>232</v>
      </c>
      <c r="K423" s="6" t="s">
        <v>162</v>
      </c>
      <c r="M423" s="6" t="s">
        <v>314</v>
      </c>
      <c r="T423" s="6" t="s">
        <v>15</v>
      </c>
      <c r="U423" s="6" t="s">
        <v>18</v>
      </c>
      <c r="V423" s="6" t="s">
        <v>3148</v>
      </c>
      <c r="W423" s="11" t="s">
        <v>3147</v>
      </c>
    </row>
    <row r="424" spans="1:23" x14ac:dyDescent="0.35">
      <c r="A424" s="6">
        <v>80802</v>
      </c>
      <c r="B424" s="7">
        <v>45217</v>
      </c>
      <c r="C424" s="8">
        <v>0.60510416666666667</v>
      </c>
      <c r="D424" s="6" t="s">
        <v>1070</v>
      </c>
      <c r="E424" s="6" t="s">
        <v>678</v>
      </c>
      <c r="F424" s="6" t="s">
        <v>25</v>
      </c>
      <c r="G424" s="6" t="s">
        <v>3149</v>
      </c>
      <c r="H424" s="6" t="s">
        <v>24</v>
      </c>
      <c r="I424" s="6" t="s">
        <v>24</v>
      </c>
      <c r="J424" s="6" t="s">
        <v>21</v>
      </c>
      <c r="K424" s="6" t="s">
        <v>3150</v>
      </c>
      <c r="L424" s="6" t="s">
        <v>678</v>
      </c>
      <c r="M424" s="6" t="s">
        <v>142</v>
      </c>
      <c r="N424" s="6" t="s">
        <v>45</v>
      </c>
      <c r="O424" s="6" t="s">
        <v>367</v>
      </c>
      <c r="P424" s="6" t="s">
        <v>65</v>
      </c>
      <c r="Q424" s="6" t="s">
        <v>140</v>
      </c>
      <c r="R424" s="6" t="s">
        <v>678</v>
      </c>
      <c r="S424" s="6" t="s">
        <v>366</v>
      </c>
      <c r="T424" s="6" t="s">
        <v>22</v>
      </c>
      <c r="U424" s="6" t="s">
        <v>18</v>
      </c>
      <c r="V424" s="6" t="s">
        <v>3152</v>
      </c>
      <c r="W424" s="11" t="s">
        <v>3151</v>
      </c>
    </row>
    <row r="425" spans="1:23" x14ac:dyDescent="0.35">
      <c r="A425" s="6">
        <v>193292</v>
      </c>
      <c r="B425" s="7">
        <v>45217</v>
      </c>
      <c r="C425" s="8">
        <v>0.62221064814814808</v>
      </c>
      <c r="D425" s="6" t="s">
        <v>82</v>
      </c>
      <c r="E425" s="6">
        <v>2</v>
      </c>
      <c r="F425" s="6" t="s">
        <v>9</v>
      </c>
      <c r="G425" s="6" t="s">
        <v>3153</v>
      </c>
      <c r="H425" s="6" t="s">
        <v>24</v>
      </c>
      <c r="I425" s="6" t="s">
        <v>24</v>
      </c>
      <c r="J425" s="6" t="s">
        <v>21</v>
      </c>
      <c r="K425" s="6" t="s">
        <v>78</v>
      </c>
      <c r="T425" s="6" t="s">
        <v>22</v>
      </c>
      <c r="U425" s="6" t="s">
        <v>18</v>
      </c>
      <c r="V425" s="6" t="s">
        <v>3154</v>
      </c>
      <c r="W425" s="11" t="s">
        <v>887</v>
      </c>
    </row>
    <row r="426" spans="1:23" x14ac:dyDescent="0.35">
      <c r="A426" s="6">
        <v>203568</v>
      </c>
      <c r="B426" s="7">
        <v>45217</v>
      </c>
      <c r="C426" s="8">
        <v>0.63105324074074076</v>
      </c>
      <c r="D426" s="6" t="s">
        <v>491</v>
      </c>
      <c r="E426" s="6">
        <v>1</v>
      </c>
      <c r="F426" s="6" t="s">
        <v>19</v>
      </c>
      <c r="G426" s="6" t="s">
        <v>1349</v>
      </c>
      <c r="H426" s="6" t="s">
        <v>24</v>
      </c>
      <c r="I426" s="6" t="s">
        <v>24</v>
      </c>
      <c r="J426" s="6" t="s">
        <v>21</v>
      </c>
      <c r="K426" s="6" t="s">
        <v>33</v>
      </c>
      <c r="T426" s="6" t="s">
        <v>15</v>
      </c>
      <c r="U426" s="6" t="s">
        <v>18</v>
      </c>
      <c r="V426" s="6" t="s">
        <v>887</v>
      </c>
      <c r="W426" s="11" t="s">
        <v>887</v>
      </c>
    </row>
    <row r="427" spans="1:23" x14ac:dyDescent="0.35">
      <c r="A427" s="6">
        <v>203519</v>
      </c>
      <c r="B427" s="7">
        <v>45217</v>
      </c>
      <c r="C427" s="8">
        <v>0.63373842592592589</v>
      </c>
      <c r="D427" s="6" t="s">
        <v>1499</v>
      </c>
      <c r="E427" s="6">
        <v>1</v>
      </c>
      <c r="F427" s="6" t="s">
        <v>9</v>
      </c>
      <c r="G427" s="6" t="s">
        <v>3155</v>
      </c>
      <c r="H427" s="6" t="s">
        <v>24</v>
      </c>
      <c r="I427" s="6" t="s">
        <v>24</v>
      </c>
      <c r="J427" s="6" t="s">
        <v>21</v>
      </c>
      <c r="K427" s="6" t="s">
        <v>149</v>
      </c>
      <c r="T427" s="6" t="s">
        <v>22</v>
      </c>
      <c r="U427" s="6" t="s">
        <v>18</v>
      </c>
      <c r="V427" s="6" t="s">
        <v>1824</v>
      </c>
      <c r="W427" s="11" t="s">
        <v>1433</v>
      </c>
    </row>
    <row r="428" spans="1:23" ht="58" x14ac:dyDescent="0.35">
      <c r="A428" s="6">
        <v>203505</v>
      </c>
      <c r="B428" s="7">
        <v>45217</v>
      </c>
      <c r="C428" s="8">
        <v>0.64762731481481484</v>
      </c>
      <c r="D428" s="6" t="s">
        <v>3156</v>
      </c>
      <c r="E428" s="6">
        <v>4</v>
      </c>
      <c r="F428" s="6" t="s">
        <v>30</v>
      </c>
      <c r="G428" s="6" t="s">
        <v>3157</v>
      </c>
      <c r="H428" s="6" t="s">
        <v>10</v>
      </c>
      <c r="I428" s="6" t="s">
        <v>40</v>
      </c>
      <c r="J428" s="6" t="s">
        <v>232</v>
      </c>
      <c r="K428" s="6" t="s">
        <v>161</v>
      </c>
      <c r="Q428" s="9" t="s">
        <v>3158</v>
      </c>
      <c r="T428" s="6" t="s">
        <v>22</v>
      </c>
      <c r="U428" s="6" t="s">
        <v>18</v>
      </c>
      <c r="V428" s="6" t="s">
        <v>3160</v>
      </c>
      <c r="W428" s="11" t="s">
        <v>3159</v>
      </c>
    </row>
    <row r="429" spans="1:23" x14ac:dyDescent="0.35">
      <c r="A429" s="6">
        <v>202822</v>
      </c>
      <c r="B429" s="7">
        <v>45217</v>
      </c>
      <c r="C429" s="8">
        <v>0.65687499999999999</v>
      </c>
      <c r="D429" s="6" t="s">
        <v>441</v>
      </c>
      <c r="E429" s="6">
        <v>3</v>
      </c>
      <c r="F429" s="6" t="s">
        <v>19</v>
      </c>
      <c r="G429" s="6" t="s">
        <v>3161</v>
      </c>
      <c r="H429" s="6" t="s">
        <v>40</v>
      </c>
      <c r="I429" s="6" t="s">
        <v>24</v>
      </c>
      <c r="J429" s="6" t="s">
        <v>21</v>
      </c>
      <c r="K429" s="6" t="s">
        <v>161</v>
      </c>
      <c r="Q429" s="6" t="s">
        <v>3162</v>
      </c>
      <c r="T429" s="6" t="s">
        <v>22</v>
      </c>
      <c r="U429" s="6" t="s">
        <v>18</v>
      </c>
      <c r="V429" s="6" t="s">
        <v>3164</v>
      </c>
      <c r="W429" s="11" t="s">
        <v>3163</v>
      </c>
    </row>
    <row r="430" spans="1:23" ht="116" x14ac:dyDescent="0.35">
      <c r="A430" s="6">
        <v>203522</v>
      </c>
      <c r="B430" s="7">
        <v>45217</v>
      </c>
      <c r="C430" s="8">
        <v>0.67731481481481481</v>
      </c>
      <c r="D430" s="6" t="s">
        <v>484</v>
      </c>
      <c r="E430" s="6">
        <v>3</v>
      </c>
      <c r="F430" s="6" t="s">
        <v>30</v>
      </c>
      <c r="G430" s="9" t="s">
        <v>3165</v>
      </c>
      <c r="H430" s="6" t="s">
        <v>40</v>
      </c>
      <c r="I430" s="6" t="s">
        <v>24</v>
      </c>
      <c r="J430" s="6" t="s">
        <v>377</v>
      </c>
      <c r="K430" s="6" t="s">
        <v>134</v>
      </c>
      <c r="Q430" s="6" t="s">
        <v>3166</v>
      </c>
      <c r="T430" s="6" t="s">
        <v>22</v>
      </c>
      <c r="U430" s="6" t="s">
        <v>18</v>
      </c>
      <c r="V430" s="6" t="s">
        <v>3168</v>
      </c>
      <c r="W430" s="11" t="s">
        <v>3167</v>
      </c>
    </row>
    <row r="431" spans="1:23" ht="72.5" x14ac:dyDescent="0.35">
      <c r="A431" s="6">
        <v>200375</v>
      </c>
      <c r="B431" s="7">
        <v>45217</v>
      </c>
      <c r="C431" s="8">
        <v>0.679224537037037</v>
      </c>
      <c r="D431" s="6" t="s">
        <v>3169</v>
      </c>
      <c r="E431" s="6">
        <v>1</v>
      </c>
      <c r="F431" s="6" t="s">
        <v>9</v>
      </c>
      <c r="G431" s="9" t="s">
        <v>3170</v>
      </c>
      <c r="H431" s="6" t="s">
        <v>24</v>
      </c>
      <c r="I431" s="6" t="s">
        <v>24</v>
      </c>
      <c r="J431" s="6" t="s">
        <v>21</v>
      </c>
      <c r="K431" s="6" t="s">
        <v>278</v>
      </c>
      <c r="M431" s="9" t="s">
        <v>3171</v>
      </c>
      <c r="T431" s="6" t="s">
        <v>874</v>
      </c>
      <c r="U431" s="6" t="s">
        <v>18</v>
      </c>
      <c r="V431" s="6" t="s">
        <v>3173</v>
      </c>
      <c r="W431" s="12" t="s">
        <v>3172</v>
      </c>
    </row>
    <row r="432" spans="1:23" x14ac:dyDescent="0.35">
      <c r="A432" s="6">
        <v>203557</v>
      </c>
      <c r="B432" s="7">
        <v>45217</v>
      </c>
      <c r="C432" s="8">
        <v>0.7039467592592592</v>
      </c>
      <c r="D432" s="6" t="s">
        <v>3174</v>
      </c>
      <c r="E432" s="6">
        <v>3</v>
      </c>
      <c r="F432" s="6" t="s">
        <v>19</v>
      </c>
      <c r="G432" s="6" t="s">
        <v>3175</v>
      </c>
      <c r="H432" s="6" t="s">
        <v>24</v>
      </c>
      <c r="I432" s="6" t="s">
        <v>24</v>
      </c>
      <c r="J432" s="6" t="s">
        <v>21</v>
      </c>
      <c r="K432" s="6" t="s">
        <v>58</v>
      </c>
      <c r="M432" s="6" t="s">
        <v>142</v>
      </c>
      <c r="N432" s="6" t="s">
        <v>3176</v>
      </c>
      <c r="T432" s="6" t="s">
        <v>22</v>
      </c>
      <c r="U432" s="6" t="s">
        <v>18</v>
      </c>
      <c r="V432" s="6" t="s">
        <v>3178</v>
      </c>
      <c r="W432" s="11" t="s">
        <v>3177</v>
      </c>
    </row>
    <row r="433" spans="1:23" x14ac:dyDescent="0.35">
      <c r="A433" s="6">
        <v>203542</v>
      </c>
      <c r="B433" s="7">
        <v>45217</v>
      </c>
      <c r="C433" s="8">
        <v>0.71369212962962969</v>
      </c>
      <c r="D433" s="6" t="s">
        <v>3179</v>
      </c>
      <c r="E433" s="6">
        <v>1</v>
      </c>
      <c r="F433" s="6" t="s">
        <v>30</v>
      </c>
      <c r="G433" s="6" t="s">
        <v>3180</v>
      </c>
      <c r="H433" s="6" t="s">
        <v>10</v>
      </c>
      <c r="I433" s="6" t="s">
        <v>24</v>
      </c>
      <c r="J433" s="6" t="s">
        <v>21</v>
      </c>
      <c r="K433" s="6" t="s">
        <v>58</v>
      </c>
      <c r="M433" s="6" t="s">
        <v>142</v>
      </c>
      <c r="T433" s="6" t="s">
        <v>22</v>
      </c>
      <c r="U433" s="6" t="s">
        <v>18</v>
      </c>
      <c r="V433" s="6" t="s">
        <v>3182</v>
      </c>
      <c r="W433" s="11" t="s">
        <v>3181</v>
      </c>
    </row>
    <row r="434" spans="1:23" x14ac:dyDescent="0.35">
      <c r="A434" s="6">
        <v>203551</v>
      </c>
      <c r="B434" s="7">
        <v>45217</v>
      </c>
      <c r="C434" s="8">
        <v>0.71811342592592586</v>
      </c>
      <c r="D434" s="6" t="s">
        <v>126</v>
      </c>
      <c r="E434" s="6">
        <v>1</v>
      </c>
      <c r="F434" s="6" t="s">
        <v>1657</v>
      </c>
      <c r="G434" s="6" t="s">
        <v>3183</v>
      </c>
      <c r="H434" s="6" t="s">
        <v>24</v>
      </c>
      <c r="I434" s="6" t="s">
        <v>24</v>
      </c>
      <c r="J434" s="6" t="s">
        <v>21</v>
      </c>
      <c r="K434" s="6" t="s">
        <v>190</v>
      </c>
      <c r="L434" s="6" t="s">
        <v>821</v>
      </c>
      <c r="M434" s="6" t="s">
        <v>403</v>
      </c>
      <c r="T434" s="6" t="s">
        <v>22</v>
      </c>
      <c r="U434" s="6" t="s">
        <v>18</v>
      </c>
      <c r="V434" s="6" t="s">
        <v>3185</v>
      </c>
      <c r="W434" s="11" t="s">
        <v>3184</v>
      </c>
    </row>
    <row r="435" spans="1:23" x14ac:dyDescent="0.35">
      <c r="A435" s="6">
        <v>203573</v>
      </c>
      <c r="B435" s="7">
        <v>45218</v>
      </c>
      <c r="C435" s="8">
        <v>0.33680555555555558</v>
      </c>
      <c r="D435" s="6" t="s">
        <v>506</v>
      </c>
      <c r="E435" s="6">
        <v>1</v>
      </c>
      <c r="F435" s="6" t="s">
        <v>25</v>
      </c>
      <c r="G435" s="6" t="s">
        <v>765</v>
      </c>
      <c r="H435" s="6" t="s">
        <v>24</v>
      </c>
      <c r="I435" s="6" t="s">
        <v>24</v>
      </c>
      <c r="J435" s="6" t="s">
        <v>21</v>
      </c>
      <c r="K435" s="6" t="s">
        <v>161</v>
      </c>
      <c r="T435" s="6" t="s">
        <v>22</v>
      </c>
      <c r="U435" s="6" t="s">
        <v>18</v>
      </c>
      <c r="V435" s="6" t="s">
        <v>3186</v>
      </c>
      <c r="W435" s="11" t="s">
        <v>887</v>
      </c>
    </row>
    <row r="436" spans="1:23" ht="101.5" x14ac:dyDescent="0.35">
      <c r="A436" s="6">
        <v>44233</v>
      </c>
      <c r="B436" s="7">
        <v>45218</v>
      </c>
      <c r="C436" s="8">
        <v>0.33947916666666672</v>
      </c>
      <c r="D436" s="6" t="s">
        <v>339</v>
      </c>
      <c r="E436" s="6">
        <v>1</v>
      </c>
      <c r="F436" s="6" t="s">
        <v>30</v>
      </c>
      <c r="G436" s="9" t="s">
        <v>3187</v>
      </c>
      <c r="H436" s="6" t="s">
        <v>40</v>
      </c>
      <c r="I436" s="6" t="s">
        <v>24</v>
      </c>
      <c r="J436" s="6" t="s">
        <v>21</v>
      </c>
      <c r="K436" s="6" t="s">
        <v>262</v>
      </c>
      <c r="O436" s="6" t="s">
        <v>3188</v>
      </c>
      <c r="T436" s="6" t="s">
        <v>15</v>
      </c>
      <c r="U436" s="6" t="s">
        <v>18</v>
      </c>
      <c r="V436" s="6" t="s">
        <v>3190</v>
      </c>
      <c r="W436" s="11" t="s">
        <v>3189</v>
      </c>
    </row>
    <row r="437" spans="1:23" ht="101.5" x14ac:dyDescent="0.35">
      <c r="A437" s="6">
        <v>203627</v>
      </c>
      <c r="B437" s="7">
        <v>45218</v>
      </c>
      <c r="C437" s="8">
        <v>0.37333333333333335</v>
      </c>
      <c r="D437" s="6" t="s">
        <v>1415</v>
      </c>
      <c r="E437" s="6">
        <v>1</v>
      </c>
      <c r="F437" s="6" t="s">
        <v>30</v>
      </c>
      <c r="G437" s="9" t="s">
        <v>3191</v>
      </c>
      <c r="H437" s="6" t="s">
        <v>38</v>
      </c>
      <c r="I437" s="6" t="s">
        <v>51</v>
      </c>
      <c r="J437" s="6" t="s">
        <v>21</v>
      </c>
      <c r="K437" s="6" t="s">
        <v>626</v>
      </c>
      <c r="T437" s="6" t="s">
        <v>15</v>
      </c>
      <c r="U437" s="6" t="s">
        <v>18</v>
      </c>
      <c r="V437" s="6" t="s">
        <v>3193</v>
      </c>
      <c r="W437" s="11" t="s">
        <v>3192</v>
      </c>
    </row>
    <row r="438" spans="1:23" ht="116" x14ac:dyDescent="0.35">
      <c r="A438" s="6">
        <v>203629</v>
      </c>
      <c r="B438" s="7">
        <v>45218</v>
      </c>
      <c r="C438" s="8">
        <v>0.37646990740740738</v>
      </c>
      <c r="D438" s="6" t="s">
        <v>525</v>
      </c>
      <c r="E438" s="6">
        <v>3</v>
      </c>
      <c r="F438" s="6" t="s">
        <v>30</v>
      </c>
      <c r="G438" s="9" t="s">
        <v>3194</v>
      </c>
      <c r="H438" s="6" t="s">
        <v>24</v>
      </c>
      <c r="I438" s="6" t="s">
        <v>24</v>
      </c>
      <c r="J438" s="6" t="s">
        <v>21</v>
      </c>
      <c r="K438" s="6" t="s">
        <v>245</v>
      </c>
      <c r="T438" s="6" t="s">
        <v>22</v>
      </c>
      <c r="U438" s="6" t="s">
        <v>18</v>
      </c>
      <c r="V438" s="6" t="s">
        <v>2490</v>
      </c>
      <c r="W438" s="11" t="s">
        <v>1816</v>
      </c>
    </row>
    <row r="439" spans="1:23" x14ac:dyDescent="0.35">
      <c r="A439" s="6">
        <v>203610</v>
      </c>
      <c r="B439" s="7">
        <v>45218</v>
      </c>
      <c r="C439" s="8">
        <v>0.38060185185185186</v>
      </c>
      <c r="D439" s="6" t="s">
        <v>3195</v>
      </c>
      <c r="E439" s="6">
        <v>15</v>
      </c>
      <c r="F439" s="6" t="s">
        <v>19</v>
      </c>
      <c r="G439" s="6" t="s">
        <v>3196</v>
      </c>
      <c r="H439" s="6" t="s">
        <v>24</v>
      </c>
      <c r="I439" s="6" t="s">
        <v>24</v>
      </c>
      <c r="J439" s="6" t="s">
        <v>21</v>
      </c>
      <c r="K439" s="6" t="s">
        <v>149</v>
      </c>
      <c r="T439" s="6" t="s">
        <v>22</v>
      </c>
      <c r="U439" s="6" t="s">
        <v>18</v>
      </c>
      <c r="V439" s="6" t="s">
        <v>3197</v>
      </c>
      <c r="W439" s="11" t="s">
        <v>1433</v>
      </c>
    </row>
    <row r="440" spans="1:23" ht="116" x14ac:dyDescent="0.35">
      <c r="A440" s="6">
        <v>203628</v>
      </c>
      <c r="B440" s="7">
        <v>45218</v>
      </c>
      <c r="C440" s="8">
        <v>0.38157407407407407</v>
      </c>
      <c r="D440" s="6" t="s">
        <v>3198</v>
      </c>
      <c r="E440" s="6">
        <v>3</v>
      </c>
      <c r="F440" s="6" t="s">
        <v>30</v>
      </c>
      <c r="G440" s="9" t="s">
        <v>3199</v>
      </c>
      <c r="H440" s="6" t="s">
        <v>24</v>
      </c>
      <c r="I440" s="6" t="s">
        <v>24</v>
      </c>
      <c r="J440" s="6" t="s">
        <v>21</v>
      </c>
      <c r="K440" s="6" t="s">
        <v>245</v>
      </c>
      <c r="T440" s="6" t="s">
        <v>22</v>
      </c>
      <c r="U440" s="6" t="s">
        <v>18</v>
      </c>
      <c r="V440" s="6" t="s">
        <v>3200</v>
      </c>
      <c r="W440" s="11" t="s">
        <v>997</v>
      </c>
    </row>
    <row r="441" spans="1:23" ht="130.5" x14ac:dyDescent="0.35">
      <c r="A441" s="6">
        <v>203625</v>
      </c>
      <c r="B441" s="7">
        <v>45218</v>
      </c>
      <c r="C441" s="8">
        <v>0.38547453703703699</v>
      </c>
      <c r="D441" s="6" t="s">
        <v>3201</v>
      </c>
      <c r="E441" s="6">
        <v>1</v>
      </c>
      <c r="F441" s="6" t="s">
        <v>19</v>
      </c>
      <c r="G441" s="9" t="s">
        <v>3202</v>
      </c>
      <c r="H441" s="6" t="s">
        <v>40</v>
      </c>
      <c r="I441" s="6" t="s">
        <v>24</v>
      </c>
      <c r="J441" s="6" t="s">
        <v>21</v>
      </c>
      <c r="K441" s="6" t="s">
        <v>626</v>
      </c>
      <c r="T441" s="6" t="s">
        <v>15</v>
      </c>
      <c r="U441" s="6" t="s">
        <v>18</v>
      </c>
      <c r="V441" s="6" t="s">
        <v>3204</v>
      </c>
      <c r="W441" s="11" t="s">
        <v>3203</v>
      </c>
    </row>
    <row r="442" spans="1:23" x14ac:dyDescent="0.35">
      <c r="A442" s="6">
        <v>34205</v>
      </c>
      <c r="B442" s="7">
        <v>45218</v>
      </c>
      <c r="C442" s="8">
        <v>0.42468750000000005</v>
      </c>
      <c r="D442" s="6" t="s">
        <v>341</v>
      </c>
      <c r="E442" s="6">
        <v>2</v>
      </c>
      <c r="F442" s="6" t="s">
        <v>30</v>
      </c>
      <c r="G442" s="6" t="s">
        <v>3205</v>
      </c>
      <c r="H442" s="6" t="s">
        <v>24</v>
      </c>
      <c r="I442" s="6" t="s">
        <v>24</v>
      </c>
      <c r="J442" s="6" t="s">
        <v>21</v>
      </c>
      <c r="K442" s="6" t="s">
        <v>78</v>
      </c>
      <c r="T442" s="6" t="s">
        <v>15</v>
      </c>
      <c r="U442" s="6" t="s">
        <v>18</v>
      </c>
      <c r="V442" s="6" t="s">
        <v>3206</v>
      </c>
      <c r="W442" s="11" t="s">
        <v>1821</v>
      </c>
    </row>
    <row r="443" spans="1:23" ht="87" x14ac:dyDescent="0.35">
      <c r="A443" s="6">
        <v>203632</v>
      </c>
      <c r="B443" s="7">
        <v>45218</v>
      </c>
      <c r="C443" s="8">
        <v>0.39064814814814813</v>
      </c>
      <c r="D443" s="6" t="s">
        <v>3207</v>
      </c>
      <c r="E443" s="6">
        <v>2</v>
      </c>
      <c r="F443" s="6" t="s">
        <v>30</v>
      </c>
      <c r="G443" s="9" t="s">
        <v>3208</v>
      </c>
      <c r="H443" s="6" t="s">
        <v>10</v>
      </c>
      <c r="I443" s="6" t="s">
        <v>24</v>
      </c>
      <c r="J443" s="6" t="s">
        <v>21</v>
      </c>
      <c r="K443" s="6" t="s">
        <v>245</v>
      </c>
      <c r="T443" s="6" t="s">
        <v>22</v>
      </c>
      <c r="U443" s="6" t="s">
        <v>18</v>
      </c>
      <c r="V443" s="6" t="s">
        <v>3210</v>
      </c>
      <c r="W443" s="11" t="s">
        <v>3209</v>
      </c>
    </row>
    <row r="444" spans="1:23" x14ac:dyDescent="0.35">
      <c r="A444" s="6">
        <v>67256</v>
      </c>
      <c r="B444" s="7">
        <v>45218</v>
      </c>
      <c r="C444" s="8">
        <v>0.41509259259259257</v>
      </c>
      <c r="D444" s="6" t="s">
        <v>110</v>
      </c>
      <c r="E444" s="6">
        <v>3</v>
      </c>
      <c r="F444" s="6" t="s">
        <v>19</v>
      </c>
      <c r="G444" s="6" t="s">
        <v>3211</v>
      </c>
      <c r="H444" s="6" t="s">
        <v>24</v>
      </c>
      <c r="I444" s="6" t="s">
        <v>24</v>
      </c>
      <c r="J444" s="6" t="s">
        <v>21</v>
      </c>
      <c r="K444" s="6" t="s">
        <v>78</v>
      </c>
      <c r="T444" s="6" t="s">
        <v>15</v>
      </c>
      <c r="U444" s="6" t="s">
        <v>18</v>
      </c>
      <c r="V444" s="6" t="s">
        <v>3212</v>
      </c>
      <c r="W444" s="11" t="s">
        <v>887</v>
      </c>
    </row>
    <row r="445" spans="1:23" x14ac:dyDescent="0.35">
      <c r="A445" s="6">
        <v>69863</v>
      </c>
      <c r="B445" s="7">
        <v>45218</v>
      </c>
      <c r="C445" s="8">
        <v>0.4175462962962963</v>
      </c>
      <c r="D445" s="6" t="s">
        <v>677</v>
      </c>
      <c r="E445" s="6">
        <v>1</v>
      </c>
      <c r="F445" s="6" t="s">
        <v>19</v>
      </c>
      <c r="G445" s="6" t="s">
        <v>3213</v>
      </c>
      <c r="H445" s="6" t="s">
        <v>24</v>
      </c>
      <c r="I445" s="6" t="s">
        <v>24</v>
      </c>
      <c r="J445" s="6" t="s">
        <v>21</v>
      </c>
      <c r="K445" s="6" t="s">
        <v>78</v>
      </c>
      <c r="T445" s="6" t="s">
        <v>22</v>
      </c>
      <c r="U445" s="6" t="s">
        <v>18</v>
      </c>
      <c r="V445" s="6" t="s">
        <v>3214</v>
      </c>
      <c r="W445" s="11" t="s">
        <v>887</v>
      </c>
    </row>
    <row r="446" spans="1:23" ht="116" x14ac:dyDescent="0.35">
      <c r="A446" s="6">
        <v>203656</v>
      </c>
      <c r="B446" s="7">
        <v>45218</v>
      </c>
      <c r="C446" s="8">
        <v>0.42693287037037037</v>
      </c>
      <c r="D446" s="6" t="s">
        <v>229</v>
      </c>
      <c r="E446" s="6">
        <v>3</v>
      </c>
      <c r="F446" s="6" t="s">
        <v>19</v>
      </c>
      <c r="G446" s="9" t="s">
        <v>3215</v>
      </c>
      <c r="H446" s="6" t="s">
        <v>24</v>
      </c>
      <c r="I446" s="6" t="s">
        <v>24</v>
      </c>
      <c r="J446" s="6" t="s">
        <v>21</v>
      </c>
      <c r="K446" s="6" t="s">
        <v>3216</v>
      </c>
      <c r="L446" s="6" t="s">
        <v>678</v>
      </c>
      <c r="M446" s="6" t="s">
        <v>314</v>
      </c>
      <c r="N446" s="6" t="s">
        <v>678</v>
      </c>
      <c r="O446" s="9" t="s">
        <v>3217</v>
      </c>
      <c r="P446" s="6" t="s">
        <v>678</v>
      </c>
      <c r="Q446" s="6" t="s">
        <v>678</v>
      </c>
      <c r="R446" s="6" t="s">
        <v>678</v>
      </c>
      <c r="S446" s="6" t="s">
        <v>47</v>
      </c>
      <c r="T446" s="6" t="s">
        <v>22</v>
      </c>
      <c r="U446" s="6" t="s">
        <v>18</v>
      </c>
      <c r="V446" s="6" t="s">
        <v>3218</v>
      </c>
      <c r="W446" s="11" t="s">
        <v>1771</v>
      </c>
    </row>
    <row r="447" spans="1:23" x14ac:dyDescent="0.35">
      <c r="A447" s="6">
        <v>203657</v>
      </c>
      <c r="B447" s="7">
        <v>45218</v>
      </c>
      <c r="C447" s="8">
        <v>0.43351851851851847</v>
      </c>
      <c r="D447" s="6" t="s">
        <v>491</v>
      </c>
      <c r="E447" s="6">
        <v>1</v>
      </c>
      <c r="F447" s="6" t="s">
        <v>19</v>
      </c>
      <c r="G447" s="6" t="s">
        <v>1349</v>
      </c>
      <c r="H447" s="6" t="s">
        <v>24</v>
      </c>
      <c r="I447" s="6" t="s">
        <v>24</v>
      </c>
      <c r="J447" s="6" t="s">
        <v>21</v>
      </c>
      <c r="K447" s="6" t="s">
        <v>78</v>
      </c>
      <c r="T447" s="6" t="s">
        <v>15</v>
      </c>
      <c r="U447" s="6" t="s">
        <v>18</v>
      </c>
      <c r="V447" s="6" t="s">
        <v>1710</v>
      </c>
      <c r="W447" s="11" t="s">
        <v>887</v>
      </c>
    </row>
    <row r="448" spans="1:23" ht="275.5" x14ac:dyDescent="0.35">
      <c r="A448" s="6">
        <v>203182</v>
      </c>
      <c r="B448" s="7">
        <v>45218</v>
      </c>
      <c r="C448" s="8">
        <v>0.43460648148148145</v>
      </c>
      <c r="D448" s="6" t="s">
        <v>2958</v>
      </c>
      <c r="E448" s="6">
        <v>12</v>
      </c>
      <c r="F448" s="6" t="s">
        <v>25</v>
      </c>
      <c r="G448" s="9" t="s">
        <v>3219</v>
      </c>
      <c r="H448" s="6" t="s">
        <v>98</v>
      </c>
      <c r="I448" s="6" t="s">
        <v>24</v>
      </c>
      <c r="J448" s="6" t="s">
        <v>21</v>
      </c>
      <c r="K448" s="6" t="s">
        <v>1743</v>
      </c>
      <c r="T448" s="6" t="s">
        <v>22</v>
      </c>
      <c r="U448" s="6" t="s">
        <v>18</v>
      </c>
      <c r="V448" s="6" t="s">
        <v>3221</v>
      </c>
      <c r="W448" s="11" t="s">
        <v>3220</v>
      </c>
    </row>
    <row r="449" spans="1:23" ht="101.5" x14ac:dyDescent="0.35">
      <c r="A449" s="6">
        <v>176679</v>
      </c>
      <c r="B449" s="7">
        <v>45218</v>
      </c>
      <c r="C449" s="8">
        <v>0.43594907407407407</v>
      </c>
      <c r="D449" s="6" t="s">
        <v>181</v>
      </c>
      <c r="E449" s="6">
        <v>1</v>
      </c>
      <c r="F449" s="6" t="s">
        <v>30</v>
      </c>
      <c r="G449" s="9" t="s">
        <v>3222</v>
      </c>
      <c r="H449" s="6" t="s">
        <v>24</v>
      </c>
      <c r="I449" s="6" t="s">
        <v>40</v>
      </c>
      <c r="J449" s="6" t="s">
        <v>21</v>
      </c>
      <c r="K449" s="6" t="s">
        <v>134</v>
      </c>
      <c r="M449" s="6" t="s">
        <v>667</v>
      </c>
      <c r="T449" s="6" t="s">
        <v>22</v>
      </c>
      <c r="U449" s="6" t="s">
        <v>18</v>
      </c>
      <c r="V449" s="6" t="s">
        <v>3223</v>
      </c>
      <c r="W449" s="11" t="s">
        <v>397</v>
      </c>
    </row>
    <row r="450" spans="1:23" x14ac:dyDescent="0.35">
      <c r="A450" s="6">
        <v>203661</v>
      </c>
      <c r="B450" s="7">
        <v>45218</v>
      </c>
      <c r="C450" s="8">
        <v>0.43828703703703703</v>
      </c>
      <c r="D450" s="6" t="s">
        <v>491</v>
      </c>
      <c r="E450" s="6">
        <v>1</v>
      </c>
      <c r="F450" s="6" t="s">
        <v>19</v>
      </c>
      <c r="G450" s="6" t="s">
        <v>1349</v>
      </c>
      <c r="H450" s="6" t="s">
        <v>24</v>
      </c>
      <c r="I450" s="6" t="s">
        <v>24</v>
      </c>
      <c r="J450" s="6" t="s">
        <v>21</v>
      </c>
      <c r="K450" s="6" t="s">
        <v>78</v>
      </c>
      <c r="T450" s="6" t="s">
        <v>15</v>
      </c>
      <c r="U450" s="6" t="s">
        <v>18</v>
      </c>
      <c r="V450" s="6" t="s">
        <v>3224</v>
      </c>
      <c r="W450" s="11" t="s">
        <v>887</v>
      </c>
    </row>
    <row r="451" spans="1:23" x14ac:dyDescent="0.35">
      <c r="A451" s="6">
        <v>203660</v>
      </c>
      <c r="B451" s="7">
        <v>45218</v>
      </c>
      <c r="C451" s="8">
        <v>0.43931712962962965</v>
      </c>
      <c r="D451" s="6" t="s">
        <v>843</v>
      </c>
      <c r="E451" s="6">
        <v>1</v>
      </c>
      <c r="F451" s="6" t="s">
        <v>9</v>
      </c>
      <c r="G451" s="6" t="s">
        <v>1349</v>
      </c>
      <c r="H451" s="6" t="s">
        <v>24</v>
      </c>
      <c r="I451" s="6" t="s">
        <v>24</v>
      </c>
      <c r="J451" s="6" t="s">
        <v>21</v>
      </c>
      <c r="K451" s="6" t="s">
        <v>78</v>
      </c>
      <c r="T451" s="6" t="s">
        <v>15</v>
      </c>
      <c r="U451" s="6" t="s">
        <v>18</v>
      </c>
      <c r="V451" s="6" t="s">
        <v>2316</v>
      </c>
      <c r="W451" s="11" t="s">
        <v>887</v>
      </c>
    </row>
    <row r="452" spans="1:23" ht="72.5" x14ac:dyDescent="0.35">
      <c r="A452" s="6">
        <v>203641</v>
      </c>
      <c r="B452" s="7">
        <v>45218</v>
      </c>
      <c r="C452" s="8">
        <v>0.43996527777777777</v>
      </c>
      <c r="D452" s="6" t="s">
        <v>3225</v>
      </c>
      <c r="E452" s="6">
        <v>1</v>
      </c>
      <c r="F452" s="6" t="s">
        <v>25</v>
      </c>
      <c r="G452" s="9" t="s">
        <v>3226</v>
      </c>
      <c r="H452" s="6" t="s">
        <v>27</v>
      </c>
      <c r="I452" s="6" t="s">
        <v>24</v>
      </c>
      <c r="J452" s="6" t="s">
        <v>21</v>
      </c>
      <c r="K452" s="6" t="s">
        <v>245</v>
      </c>
      <c r="T452" s="6" t="s">
        <v>22</v>
      </c>
      <c r="U452" s="6" t="s">
        <v>18</v>
      </c>
      <c r="V452" s="6" t="s">
        <v>3227</v>
      </c>
      <c r="W452" s="11" t="s">
        <v>997</v>
      </c>
    </row>
    <row r="453" spans="1:23" ht="72.5" x14ac:dyDescent="0.35">
      <c r="A453" s="6">
        <v>203676</v>
      </c>
      <c r="B453" s="7">
        <v>45218</v>
      </c>
      <c r="C453" s="8">
        <v>0.44358796296296293</v>
      </c>
      <c r="D453" s="6" t="s">
        <v>3228</v>
      </c>
      <c r="E453" s="6">
        <v>1</v>
      </c>
      <c r="F453" s="6" t="s">
        <v>30</v>
      </c>
      <c r="G453" s="9" t="s">
        <v>3229</v>
      </c>
      <c r="H453" s="6" t="s">
        <v>24</v>
      </c>
      <c r="I453" s="6" t="s">
        <v>24</v>
      </c>
      <c r="J453" s="6" t="s">
        <v>21</v>
      </c>
      <c r="K453" s="6" t="s">
        <v>328</v>
      </c>
      <c r="T453" s="6" t="s">
        <v>22</v>
      </c>
      <c r="U453" s="6" t="s">
        <v>18</v>
      </c>
      <c r="V453" s="6" t="s">
        <v>3230</v>
      </c>
      <c r="W453" s="11" t="s">
        <v>997</v>
      </c>
    </row>
    <row r="454" spans="1:23" ht="101.5" x14ac:dyDescent="0.35">
      <c r="A454" s="6">
        <v>203671</v>
      </c>
      <c r="B454" s="7">
        <v>45218</v>
      </c>
      <c r="C454" s="8">
        <v>0.44539351851851849</v>
      </c>
      <c r="D454" s="6" t="s">
        <v>3231</v>
      </c>
      <c r="E454" s="6">
        <v>1</v>
      </c>
      <c r="F454" s="6" t="s">
        <v>9</v>
      </c>
      <c r="G454" s="9" t="s">
        <v>3232</v>
      </c>
      <c r="H454" s="6" t="s">
        <v>24</v>
      </c>
      <c r="I454" s="6" t="s">
        <v>24</v>
      </c>
      <c r="J454" s="6" t="s">
        <v>21</v>
      </c>
      <c r="K454" s="6" t="s">
        <v>3233</v>
      </c>
      <c r="L454" s="6" t="s">
        <v>678</v>
      </c>
      <c r="M454" s="6" t="s">
        <v>3234</v>
      </c>
      <c r="N454" s="6" t="s">
        <v>2001</v>
      </c>
      <c r="O454" s="6" t="s">
        <v>3235</v>
      </c>
      <c r="P454" s="6" t="s">
        <v>678</v>
      </c>
      <c r="Q454" s="6" t="s">
        <v>678</v>
      </c>
      <c r="R454" s="6" t="s">
        <v>662</v>
      </c>
      <c r="S454" s="6" t="s">
        <v>47</v>
      </c>
      <c r="T454" s="6" t="s">
        <v>22</v>
      </c>
      <c r="U454" s="6" t="s">
        <v>18</v>
      </c>
      <c r="V454" s="6" t="s">
        <v>3236</v>
      </c>
      <c r="W454" s="11" t="s">
        <v>941</v>
      </c>
    </row>
    <row r="455" spans="1:23" ht="72.5" x14ac:dyDescent="0.35">
      <c r="A455" s="6">
        <v>203648</v>
      </c>
      <c r="B455" s="7">
        <v>45218</v>
      </c>
      <c r="C455" s="8">
        <v>0.46462962962962967</v>
      </c>
      <c r="D455" s="6" t="s">
        <v>3237</v>
      </c>
      <c r="E455" s="6">
        <v>3</v>
      </c>
      <c r="F455" s="6" t="s">
        <v>19</v>
      </c>
      <c r="G455" s="9" t="s">
        <v>3238</v>
      </c>
      <c r="H455" s="6" t="s">
        <v>10</v>
      </c>
      <c r="I455" s="6" t="s">
        <v>24</v>
      </c>
      <c r="J455" s="6" t="s">
        <v>21</v>
      </c>
      <c r="K455" s="6" t="s">
        <v>245</v>
      </c>
      <c r="T455" s="6" t="s">
        <v>22</v>
      </c>
      <c r="U455" s="6" t="s">
        <v>18</v>
      </c>
      <c r="V455" s="6" t="s">
        <v>3239</v>
      </c>
      <c r="W455" s="11" t="s">
        <v>1995</v>
      </c>
    </row>
    <row r="456" spans="1:23" x14ac:dyDescent="0.35">
      <c r="A456" s="6">
        <v>203679</v>
      </c>
      <c r="B456" s="7">
        <v>45218</v>
      </c>
      <c r="C456" s="8">
        <v>0.46637731481481487</v>
      </c>
      <c r="D456" s="6" t="s">
        <v>331</v>
      </c>
      <c r="E456" s="6">
        <v>10</v>
      </c>
      <c r="F456" s="6" t="s">
        <v>19</v>
      </c>
      <c r="G456" s="6" t="s">
        <v>3240</v>
      </c>
      <c r="H456" s="6" t="s">
        <v>24</v>
      </c>
      <c r="I456" s="6" t="s">
        <v>24</v>
      </c>
      <c r="J456" s="6" t="s">
        <v>21</v>
      </c>
      <c r="K456" s="6" t="s">
        <v>78</v>
      </c>
      <c r="T456" s="6" t="s">
        <v>15</v>
      </c>
      <c r="U456" s="6" t="s">
        <v>18</v>
      </c>
      <c r="V456" s="6" t="s">
        <v>3241</v>
      </c>
      <c r="W456" s="11" t="s">
        <v>887</v>
      </c>
    </row>
    <row r="457" spans="1:23" x14ac:dyDescent="0.35">
      <c r="A457" s="6">
        <v>203572</v>
      </c>
      <c r="B457" s="7">
        <v>45218</v>
      </c>
      <c r="C457" s="8">
        <v>0.47925925925925927</v>
      </c>
      <c r="D457" s="6" t="s">
        <v>491</v>
      </c>
      <c r="E457" s="6">
        <v>1</v>
      </c>
      <c r="F457" s="6" t="s">
        <v>9</v>
      </c>
      <c r="G457" s="6" t="s">
        <v>1349</v>
      </c>
      <c r="H457" s="6" t="s">
        <v>24</v>
      </c>
      <c r="I457" s="6" t="s">
        <v>24</v>
      </c>
      <c r="J457" s="6" t="s">
        <v>21</v>
      </c>
      <c r="K457" s="6" t="s">
        <v>78</v>
      </c>
      <c r="T457" s="6" t="s">
        <v>22</v>
      </c>
      <c r="U457" s="6" t="s">
        <v>18</v>
      </c>
      <c r="V457" s="6" t="s">
        <v>3242</v>
      </c>
      <c r="W457" s="11" t="s">
        <v>887</v>
      </c>
    </row>
    <row r="458" spans="1:23" x14ac:dyDescent="0.35">
      <c r="A458" s="6">
        <v>135010</v>
      </c>
      <c r="B458" s="7">
        <v>45218</v>
      </c>
      <c r="C458" s="8">
        <v>0.48133101851851851</v>
      </c>
      <c r="D458" s="6" t="s">
        <v>491</v>
      </c>
      <c r="E458" s="6">
        <v>1</v>
      </c>
      <c r="F458" s="6" t="s">
        <v>19</v>
      </c>
      <c r="G458" s="6" t="s">
        <v>1349</v>
      </c>
      <c r="H458" s="6" t="s">
        <v>24</v>
      </c>
      <c r="I458" s="6" t="s">
        <v>24</v>
      </c>
      <c r="J458" s="6" t="s">
        <v>21</v>
      </c>
      <c r="K458" s="6" t="s">
        <v>78</v>
      </c>
      <c r="T458" s="6" t="s">
        <v>22</v>
      </c>
      <c r="U458" s="6" t="s">
        <v>18</v>
      </c>
      <c r="V458" s="6" t="s">
        <v>1690</v>
      </c>
      <c r="W458" s="11" t="s">
        <v>887</v>
      </c>
    </row>
    <row r="459" spans="1:23" ht="87" x14ac:dyDescent="0.35">
      <c r="A459" s="6">
        <v>203669</v>
      </c>
      <c r="B459" s="7">
        <v>45218</v>
      </c>
      <c r="C459" s="8">
        <v>0.48819444444444443</v>
      </c>
      <c r="D459" s="6" t="s">
        <v>1908</v>
      </c>
      <c r="E459" s="6">
        <v>1</v>
      </c>
      <c r="F459" s="6" t="s">
        <v>9</v>
      </c>
      <c r="G459" s="9" t="s">
        <v>3243</v>
      </c>
      <c r="H459" s="6" t="s">
        <v>40</v>
      </c>
      <c r="I459" s="6" t="s">
        <v>24</v>
      </c>
      <c r="J459" s="6" t="s">
        <v>21</v>
      </c>
      <c r="K459" s="6" t="s">
        <v>626</v>
      </c>
      <c r="P459" s="6" t="s">
        <v>3244</v>
      </c>
      <c r="T459" s="6" t="s">
        <v>15</v>
      </c>
      <c r="U459" s="6" t="s">
        <v>18</v>
      </c>
      <c r="V459" s="6" t="s">
        <v>3246</v>
      </c>
      <c r="W459" s="11" t="s">
        <v>3245</v>
      </c>
    </row>
    <row r="460" spans="1:23" x14ac:dyDescent="0.35">
      <c r="A460" s="6">
        <v>203701</v>
      </c>
      <c r="B460" s="7">
        <v>45218</v>
      </c>
      <c r="C460" s="8">
        <v>0.49055555555555558</v>
      </c>
      <c r="D460" s="6" t="s">
        <v>506</v>
      </c>
      <c r="E460" s="6">
        <v>1</v>
      </c>
      <c r="F460" s="6" t="s">
        <v>25</v>
      </c>
      <c r="G460" s="6" t="s">
        <v>765</v>
      </c>
      <c r="H460" s="6" t="s">
        <v>24</v>
      </c>
      <c r="I460" s="6" t="s">
        <v>24</v>
      </c>
      <c r="J460" s="6" t="s">
        <v>21</v>
      </c>
      <c r="K460" s="6" t="s">
        <v>161</v>
      </c>
      <c r="T460" s="6" t="s">
        <v>22</v>
      </c>
      <c r="U460" s="6" t="s">
        <v>18</v>
      </c>
      <c r="V460" s="6" t="s">
        <v>1729</v>
      </c>
      <c r="W460" s="11" t="s">
        <v>887</v>
      </c>
    </row>
    <row r="461" spans="1:23" ht="130.5" x14ac:dyDescent="0.35">
      <c r="A461" s="6">
        <v>203664</v>
      </c>
      <c r="B461" s="7">
        <v>45218</v>
      </c>
      <c r="C461" s="8">
        <v>0.50906249999999997</v>
      </c>
      <c r="D461" s="6" t="s">
        <v>3247</v>
      </c>
      <c r="E461" s="6">
        <v>1</v>
      </c>
      <c r="F461" s="6" t="s">
        <v>9</v>
      </c>
      <c r="G461" s="9" t="s">
        <v>3248</v>
      </c>
      <c r="H461" s="6" t="s">
        <v>40</v>
      </c>
      <c r="I461" s="6" t="s">
        <v>3249</v>
      </c>
      <c r="J461" s="6" t="s">
        <v>21</v>
      </c>
      <c r="K461" s="6" t="s">
        <v>3250</v>
      </c>
      <c r="O461" s="9" t="s">
        <v>3251</v>
      </c>
      <c r="T461" s="6" t="s">
        <v>22</v>
      </c>
      <c r="U461" s="6" t="s">
        <v>18</v>
      </c>
      <c r="V461" s="6" t="s">
        <v>3252</v>
      </c>
      <c r="W461" s="11" t="s">
        <v>1025</v>
      </c>
    </row>
    <row r="462" spans="1:23" ht="409.5" x14ac:dyDescent="0.35">
      <c r="A462" s="6">
        <v>183480</v>
      </c>
      <c r="B462" s="7">
        <v>45218</v>
      </c>
      <c r="C462" s="8">
        <v>0.57547453703703699</v>
      </c>
      <c r="D462" s="6" t="s">
        <v>3253</v>
      </c>
      <c r="E462" s="6">
        <v>1</v>
      </c>
      <c r="F462" s="6" t="s">
        <v>25</v>
      </c>
      <c r="G462" s="9" t="s">
        <v>3254</v>
      </c>
      <c r="H462" s="6" t="s">
        <v>130</v>
      </c>
      <c r="I462" s="6" t="s">
        <v>768</v>
      </c>
      <c r="J462" s="6" t="s">
        <v>21</v>
      </c>
      <c r="K462" s="6" t="s">
        <v>244</v>
      </c>
      <c r="L462" s="6" t="s">
        <v>14</v>
      </c>
      <c r="M462" s="6" t="s">
        <v>455</v>
      </c>
      <c r="N462" s="6" t="s">
        <v>3255</v>
      </c>
      <c r="O462" s="6" t="s">
        <v>1453</v>
      </c>
      <c r="P462" s="6" t="s">
        <v>135</v>
      </c>
      <c r="Q462" s="6" t="s">
        <v>46</v>
      </c>
      <c r="R462" s="6" t="s">
        <v>13</v>
      </c>
      <c r="S462" s="6" t="s">
        <v>337</v>
      </c>
      <c r="T462" s="6" t="s">
        <v>22</v>
      </c>
      <c r="U462" s="6" t="s">
        <v>18</v>
      </c>
      <c r="V462" s="6" t="s">
        <v>3257</v>
      </c>
      <c r="W462" s="11" t="s">
        <v>3256</v>
      </c>
    </row>
    <row r="463" spans="1:23" x14ac:dyDescent="0.35">
      <c r="A463" s="6">
        <v>76213</v>
      </c>
      <c r="B463" s="7">
        <v>45218</v>
      </c>
      <c r="C463" s="8">
        <v>0.60865740740740748</v>
      </c>
      <c r="D463" s="6" t="s">
        <v>181</v>
      </c>
      <c r="E463" s="6">
        <v>1</v>
      </c>
      <c r="F463" s="6" t="s">
        <v>9</v>
      </c>
      <c r="G463" s="6" t="s">
        <v>3258</v>
      </c>
      <c r="H463" s="6" t="s">
        <v>24</v>
      </c>
      <c r="I463" s="6" t="s">
        <v>24</v>
      </c>
      <c r="J463" s="6" t="s">
        <v>21</v>
      </c>
      <c r="K463" s="6" t="s">
        <v>78</v>
      </c>
      <c r="T463" s="6" t="s">
        <v>15</v>
      </c>
      <c r="U463" s="6" t="s">
        <v>18</v>
      </c>
      <c r="V463" s="6" t="s">
        <v>3259</v>
      </c>
      <c r="W463" s="11" t="s">
        <v>887</v>
      </c>
    </row>
    <row r="464" spans="1:23" ht="101.5" x14ac:dyDescent="0.35">
      <c r="A464" s="6">
        <v>203683</v>
      </c>
      <c r="B464" s="7">
        <v>45218</v>
      </c>
      <c r="C464" s="8">
        <v>0.60949074074074072</v>
      </c>
      <c r="D464" s="6" t="s">
        <v>202</v>
      </c>
      <c r="E464" s="6">
        <v>1</v>
      </c>
      <c r="F464" s="6" t="s">
        <v>9</v>
      </c>
      <c r="G464" s="9" t="s">
        <v>3260</v>
      </c>
      <c r="H464" s="6" t="s">
        <v>24</v>
      </c>
      <c r="I464" s="6" t="s">
        <v>24</v>
      </c>
      <c r="J464" s="6" t="s">
        <v>377</v>
      </c>
      <c r="K464" s="6" t="s">
        <v>1774</v>
      </c>
      <c r="L464" s="6" t="s">
        <v>678</v>
      </c>
      <c r="M464" s="6" t="s">
        <v>3261</v>
      </c>
      <c r="N464" s="6" t="s">
        <v>3262</v>
      </c>
      <c r="O464" s="6" t="s">
        <v>678</v>
      </c>
      <c r="P464" s="6" t="s">
        <v>678</v>
      </c>
      <c r="Q464" s="6" t="s">
        <v>678</v>
      </c>
      <c r="R464" s="6" t="s">
        <v>678</v>
      </c>
      <c r="S464" s="6" t="s">
        <v>47</v>
      </c>
      <c r="T464" s="6" t="s">
        <v>22</v>
      </c>
      <c r="U464" s="6" t="s">
        <v>18</v>
      </c>
      <c r="V464" s="6" t="s">
        <v>3263</v>
      </c>
      <c r="W464" s="11" t="s">
        <v>1025</v>
      </c>
    </row>
    <row r="465" spans="1:23" x14ac:dyDescent="0.35">
      <c r="A465" s="6">
        <v>203620</v>
      </c>
      <c r="B465" s="7">
        <v>45218</v>
      </c>
      <c r="C465" s="8">
        <v>0.61563657407407402</v>
      </c>
      <c r="D465" s="6" t="s">
        <v>215</v>
      </c>
      <c r="E465" s="6">
        <v>2</v>
      </c>
      <c r="F465" s="6" t="s">
        <v>30</v>
      </c>
      <c r="G465" s="6" t="s">
        <v>3264</v>
      </c>
      <c r="H465" s="6" t="s">
        <v>24</v>
      </c>
      <c r="I465" s="6" t="s">
        <v>24</v>
      </c>
      <c r="J465" s="6" t="s">
        <v>21</v>
      </c>
      <c r="K465" s="6" t="s">
        <v>2833</v>
      </c>
      <c r="T465" s="6" t="s">
        <v>22</v>
      </c>
      <c r="U465" s="6" t="s">
        <v>18</v>
      </c>
      <c r="V465" s="6" t="s">
        <v>3266</v>
      </c>
      <c r="W465" s="11" t="s">
        <v>3265</v>
      </c>
    </row>
    <row r="466" spans="1:23" x14ac:dyDescent="0.35">
      <c r="A466" s="6">
        <v>88478</v>
      </c>
      <c r="B466" s="7">
        <v>45218</v>
      </c>
      <c r="C466" s="8">
        <v>0.62297453703703709</v>
      </c>
      <c r="D466" s="6" t="s">
        <v>506</v>
      </c>
      <c r="E466" s="6">
        <v>1</v>
      </c>
      <c r="F466" s="6" t="s">
        <v>25</v>
      </c>
      <c r="G466" s="6" t="s">
        <v>506</v>
      </c>
      <c r="H466" s="6" t="s">
        <v>24</v>
      </c>
      <c r="I466" s="6" t="s">
        <v>24</v>
      </c>
      <c r="J466" s="6" t="s">
        <v>21</v>
      </c>
      <c r="K466" s="6" t="s">
        <v>161</v>
      </c>
      <c r="T466" s="6" t="s">
        <v>22</v>
      </c>
      <c r="U466" s="6" t="s">
        <v>18</v>
      </c>
      <c r="V466" s="6" t="s">
        <v>3267</v>
      </c>
      <c r="W466" s="11" t="s">
        <v>887</v>
      </c>
    </row>
    <row r="467" spans="1:23" x14ac:dyDescent="0.35">
      <c r="A467" s="6">
        <v>203745</v>
      </c>
      <c r="B467" s="7">
        <v>45218</v>
      </c>
      <c r="C467" s="8">
        <v>0.63900462962962956</v>
      </c>
      <c r="D467" s="6" t="s">
        <v>491</v>
      </c>
      <c r="E467" s="6">
        <v>1</v>
      </c>
      <c r="F467" s="6" t="s">
        <v>19</v>
      </c>
      <c r="G467" s="6" t="s">
        <v>1349</v>
      </c>
      <c r="H467" s="6" t="s">
        <v>24</v>
      </c>
      <c r="I467" s="6" t="s">
        <v>24</v>
      </c>
      <c r="J467" s="6" t="s">
        <v>21</v>
      </c>
      <c r="K467" s="6" t="s">
        <v>78</v>
      </c>
      <c r="T467" s="6" t="s">
        <v>15</v>
      </c>
      <c r="U467" s="6" t="s">
        <v>18</v>
      </c>
      <c r="V467" s="6" t="s">
        <v>3268</v>
      </c>
      <c r="W467" s="11" t="s">
        <v>887</v>
      </c>
    </row>
    <row r="468" spans="1:23" x14ac:dyDescent="0.35">
      <c r="A468" s="6">
        <v>203747</v>
      </c>
      <c r="B468" s="7">
        <v>45218</v>
      </c>
      <c r="C468" s="8">
        <v>0.65045138888888887</v>
      </c>
      <c r="D468" s="6" t="s">
        <v>491</v>
      </c>
      <c r="E468" s="6">
        <v>1</v>
      </c>
      <c r="F468" s="6" t="s">
        <v>19</v>
      </c>
      <c r="G468" s="6" t="s">
        <v>1349</v>
      </c>
      <c r="H468" s="6" t="s">
        <v>24</v>
      </c>
      <c r="I468" s="6" t="s">
        <v>24</v>
      </c>
      <c r="J468" s="6" t="s">
        <v>21</v>
      </c>
      <c r="K468" s="6" t="s">
        <v>78</v>
      </c>
      <c r="T468" s="6" t="s">
        <v>15</v>
      </c>
      <c r="U468" s="6" t="s">
        <v>18</v>
      </c>
      <c r="V468" s="6" t="s">
        <v>1636</v>
      </c>
      <c r="W468" s="11" t="s">
        <v>887</v>
      </c>
    </row>
    <row r="469" spans="1:23" ht="101.5" x14ac:dyDescent="0.35">
      <c r="A469" s="6">
        <v>203742</v>
      </c>
      <c r="B469" s="7">
        <v>45218</v>
      </c>
      <c r="C469" s="8">
        <v>0.66451388888888896</v>
      </c>
      <c r="D469" s="6" t="s">
        <v>3269</v>
      </c>
      <c r="E469" s="6">
        <v>2</v>
      </c>
      <c r="F469" s="6" t="s">
        <v>19</v>
      </c>
      <c r="G469" s="9" t="s">
        <v>3270</v>
      </c>
      <c r="H469" s="6" t="s">
        <v>24</v>
      </c>
      <c r="I469" s="6" t="s">
        <v>24</v>
      </c>
      <c r="J469" s="6" t="s">
        <v>377</v>
      </c>
      <c r="K469" s="9" t="s">
        <v>3271</v>
      </c>
      <c r="L469" s="6" t="e">
        <f>-mild NECK discomfort upon palpation</f>
        <v>#NAME?</v>
      </c>
      <c r="M469" s="6" t="e">
        <f>-Clear</f>
        <v>#NAME?</v>
      </c>
      <c r="N469" s="6" t="s">
        <v>45</v>
      </c>
      <c r="O469" s="6" t="e">
        <f>-soft moves WITH resp, no tenderness</f>
        <v>#NAME?</v>
      </c>
      <c r="P469" s="6" t="s">
        <v>678</v>
      </c>
      <c r="Q469" s="6" t="s">
        <v>678</v>
      </c>
      <c r="R469" s="6" t="s">
        <v>678</v>
      </c>
      <c r="S469" s="6" t="s">
        <v>47</v>
      </c>
      <c r="T469" s="6" t="s">
        <v>22</v>
      </c>
      <c r="U469" s="6" t="s">
        <v>18</v>
      </c>
      <c r="V469" s="6" t="s">
        <v>3273</v>
      </c>
      <c r="W469" s="11" t="s">
        <v>3272</v>
      </c>
    </row>
    <row r="470" spans="1:23" x14ac:dyDescent="0.35">
      <c r="A470" s="6">
        <v>203733</v>
      </c>
      <c r="B470" s="7">
        <v>45218</v>
      </c>
      <c r="C470" s="8">
        <v>0.6661921296296297</v>
      </c>
      <c r="D470" s="6" t="s">
        <v>3274</v>
      </c>
      <c r="E470" s="6">
        <v>2</v>
      </c>
      <c r="F470" s="6" t="s">
        <v>19</v>
      </c>
      <c r="G470" s="6" t="s">
        <v>3275</v>
      </c>
      <c r="H470" s="6" t="s">
        <v>24</v>
      </c>
      <c r="I470" s="6" t="s">
        <v>41</v>
      </c>
      <c r="J470" s="6" t="s">
        <v>232</v>
      </c>
      <c r="K470" s="6" t="s">
        <v>452</v>
      </c>
      <c r="L470" s="6" t="s">
        <v>3276</v>
      </c>
      <c r="O470" s="6" t="s">
        <v>3277</v>
      </c>
      <c r="T470" s="6" t="s">
        <v>15</v>
      </c>
      <c r="U470" s="6" t="s">
        <v>18</v>
      </c>
      <c r="V470" s="6" t="s">
        <v>3278</v>
      </c>
      <c r="W470" s="11" t="s">
        <v>944</v>
      </c>
    </row>
    <row r="471" spans="1:23" ht="203" x14ac:dyDescent="0.35">
      <c r="A471" s="6">
        <v>203735</v>
      </c>
      <c r="B471" s="7">
        <v>45218</v>
      </c>
      <c r="C471" s="8">
        <v>0.67193287037037042</v>
      </c>
      <c r="D471" s="6" t="s">
        <v>1990</v>
      </c>
      <c r="E471" s="6">
        <v>2</v>
      </c>
      <c r="F471" s="6" t="s">
        <v>30</v>
      </c>
      <c r="G471" s="9" t="s">
        <v>3279</v>
      </c>
      <c r="H471" s="6" t="s">
        <v>10</v>
      </c>
      <c r="I471" s="6" t="s">
        <v>24</v>
      </c>
      <c r="J471" s="6" t="s">
        <v>377</v>
      </c>
      <c r="K471" s="6" t="s">
        <v>705</v>
      </c>
      <c r="M471" s="6" t="s">
        <v>3280</v>
      </c>
      <c r="T471" s="6" t="s">
        <v>15</v>
      </c>
      <c r="U471" s="6" t="s">
        <v>18</v>
      </c>
      <c r="V471" s="6" t="s">
        <v>3282</v>
      </c>
      <c r="W471" s="11" t="s">
        <v>3281</v>
      </c>
    </row>
    <row r="472" spans="1:23" x14ac:dyDescent="0.35">
      <c r="A472" s="6">
        <v>114289</v>
      </c>
      <c r="B472" s="7">
        <v>45219</v>
      </c>
      <c r="C472" s="8">
        <v>0.34690972222222222</v>
      </c>
      <c r="D472" s="6" t="s">
        <v>3283</v>
      </c>
      <c r="E472" s="6">
        <v>3</v>
      </c>
      <c r="F472" s="6" t="s">
        <v>19</v>
      </c>
      <c r="G472" s="6" t="s">
        <v>3284</v>
      </c>
      <c r="H472" s="6" t="s">
        <v>24</v>
      </c>
      <c r="I472" s="6" t="s">
        <v>24</v>
      </c>
      <c r="J472" s="6" t="s">
        <v>21</v>
      </c>
      <c r="K472" s="6" t="s">
        <v>149</v>
      </c>
      <c r="T472" s="6" t="s">
        <v>22</v>
      </c>
      <c r="U472" s="6" t="s">
        <v>18</v>
      </c>
      <c r="V472" s="6" t="s">
        <v>3285</v>
      </c>
      <c r="W472" s="11" t="s">
        <v>1433</v>
      </c>
    </row>
    <row r="473" spans="1:23" x14ac:dyDescent="0.35">
      <c r="A473" s="6">
        <v>182514</v>
      </c>
      <c r="B473" s="7">
        <v>45219</v>
      </c>
      <c r="C473" s="8">
        <v>0.35038194444444448</v>
      </c>
      <c r="D473" s="6" t="s">
        <v>166</v>
      </c>
      <c r="E473" s="6">
        <v>1</v>
      </c>
      <c r="F473" s="6" t="s">
        <v>9</v>
      </c>
      <c r="G473" s="6" t="s">
        <v>3286</v>
      </c>
      <c r="H473" s="6" t="s">
        <v>24</v>
      </c>
      <c r="I473" s="6" t="s">
        <v>24</v>
      </c>
      <c r="J473" s="6" t="s">
        <v>21</v>
      </c>
      <c r="K473" s="6" t="s">
        <v>495</v>
      </c>
      <c r="T473" s="6" t="s">
        <v>22</v>
      </c>
      <c r="U473" s="6" t="s">
        <v>18</v>
      </c>
      <c r="V473" s="6" t="s">
        <v>3288</v>
      </c>
      <c r="W473" s="11" t="s">
        <v>3287</v>
      </c>
    </row>
    <row r="474" spans="1:23" x14ac:dyDescent="0.35">
      <c r="A474" s="6">
        <v>203779</v>
      </c>
      <c r="B474" s="7">
        <v>45219</v>
      </c>
      <c r="C474" s="8">
        <v>0.35888888888888887</v>
      </c>
      <c r="D474" s="6" t="s">
        <v>166</v>
      </c>
      <c r="E474" s="6">
        <v>1</v>
      </c>
      <c r="F474" s="6" t="s">
        <v>1657</v>
      </c>
      <c r="G474" s="6" t="s">
        <v>3289</v>
      </c>
      <c r="H474" s="6" t="s">
        <v>24</v>
      </c>
      <c r="I474" s="6" t="s">
        <v>24</v>
      </c>
      <c r="J474" s="6" t="s">
        <v>377</v>
      </c>
      <c r="K474" s="6" t="s">
        <v>495</v>
      </c>
      <c r="T474" s="6" t="s">
        <v>22</v>
      </c>
      <c r="U474" s="6" t="s">
        <v>18</v>
      </c>
      <c r="V474" s="6" t="s">
        <v>3291</v>
      </c>
      <c r="W474" s="11" t="s">
        <v>3290</v>
      </c>
    </row>
    <row r="475" spans="1:23" ht="159.5" x14ac:dyDescent="0.35">
      <c r="A475" s="6">
        <v>118399</v>
      </c>
      <c r="B475" s="7">
        <v>45219</v>
      </c>
      <c r="C475" s="8">
        <v>0.3732523148148148</v>
      </c>
      <c r="D475" s="6" t="s">
        <v>110</v>
      </c>
      <c r="E475" s="6">
        <v>3</v>
      </c>
      <c r="F475" s="6" t="s">
        <v>30</v>
      </c>
      <c r="G475" s="9" t="s">
        <v>3292</v>
      </c>
      <c r="H475" s="6" t="s">
        <v>10</v>
      </c>
      <c r="I475" s="6" t="s">
        <v>24</v>
      </c>
      <c r="J475" s="6" t="s">
        <v>232</v>
      </c>
      <c r="K475" s="6" t="s">
        <v>244</v>
      </c>
      <c r="M475" s="9" t="s">
        <v>3293</v>
      </c>
      <c r="N475" s="6" t="s">
        <v>3294</v>
      </c>
      <c r="O475" s="6" t="s">
        <v>3295</v>
      </c>
      <c r="P475" s="6" t="s">
        <v>3296</v>
      </c>
      <c r="Q475" s="6" t="s">
        <v>140</v>
      </c>
      <c r="S475" s="6" t="s">
        <v>3297</v>
      </c>
      <c r="T475" s="6" t="s">
        <v>22</v>
      </c>
      <c r="U475" s="6" t="s">
        <v>18</v>
      </c>
      <c r="V475" s="6" t="s">
        <v>3299</v>
      </c>
      <c r="W475" s="11" t="s">
        <v>3298</v>
      </c>
    </row>
    <row r="476" spans="1:23" x14ac:dyDescent="0.35">
      <c r="A476" s="6">
        <v>203777</v>
      </c>
      <c r="B476" s="7">
        <v>45219</v>
      </c>
      <c r="C476" s="8">
        <v>0.37384259259259256</v>
      </c>
      <c r="D476" s="6" t="s">
        <v>1047</v>
      </c>
      <c r="E476" s="6">
        <v>8</v>
      </c>
      <c r="F476" s="6" t="s">
        <v>19</v>
      </c>
      <c r="G476" s="6" t="s">
        <v>3300</v>
      </c>
      <c r="H476" s="6" t="s">
        <v>38</v>
      </c>
      <c r="I476" s="6" t="s">
        <v>24</v>
      </c>
      <c r="J476" s="6" t="s">
        <v>21</v>
      </c>
      <c r="K476" s="6" t="s">
        <v>149</v>
      </c>
      <c r="T476" s="6" t="s">
        <v>22</v>
      </c>
      <c r="U476" s="6" t="s">
        <v>18</v>
      </c>
      <c r="V476" s="6" t="s">
        <v>3301</v>
      </c>
      <c r="W476" s="11" t="s">
        <v>1433</v>
      </c>
    </row>
    <row r="477" spans="1:23" ht="29" x14ac:dyDescent="0.35">
      <c r="A477" s="6">
        <v>203780</v>
      </c>
      <c r="B477" s="7">
        <v>45219</v>
      </c>
      <c r="C477" s="8">
        <v>0.40565972222222224</v>
      </c>
      <c r="D477" s="6" t="s">
        <v>3302</v>
      </c>
      <c r="E477" s="6">
        <v>1</v>
      </c>
      <c r="F477" s="6" t="s">
        <v>9</v>
      </c>
      <c r="G477" s="6" t="s">
        <v>3303</v>
      </c>
      <c r="H477" s="6" t="s">
        <v>24</v>
      </c>
      <c r="I477" s="6" t="s">
        <v>24</v>
      </c>
      <c r="J477" s="6" t="s">
        <v>21</v>
      </c>
      <c r="K477" s="6" t="s">
        <v>244</v>
      </c>
      <c r="M477" s="6" t="s">
        <v>68</v>
      </c>
      <c r="N477" s="6" t="s">
        <v>442</v>
      </c>
      <c r="O477" s="6" t="s">
        <v>3304</v>
      </c>
      <c r="P477" s="6" t="s">
        <v>1808</v>
      </c>
      <c r="Q477" s="6" t="s">
        <v>3305</v>
      </c>
      <c r="T477" s="6" t="s">
        <v>22</v>
      </c>
      <c r="U477" s="6" t="s">
        <v>18</v>
      </c>
      <c r="V477" s="6" t="s">
        <v>3307</v>
      </c>
      <c r="W477" s="12" t="s">
        <v>3306</v>
      </c>
    </row>
    <row r="478" spans="1:23" x14ac:dyDescent="0.35">
      <c r="A478" s="6">
        <v>203812</v>
      </c>
      <c r="B478" s="7">
        <v>45219</v>
      </c>
      <c r="C478" s="8">
        <v>0.41282407407407407</v>
      </c>
      <c r="D478" s="6" t="s">
        <v>842</v>
      </c>
      <c r="E478" s="6">
        <v>1</v>
      </c>
      <c r="F478" s="6" t="s">
        <v>25</v>
      </c>
      <c r="G478" s="6" t="s">
        <v>842</v>
      </c>
      <c r="H478" s="6" t="s">
        <v>24</v>
      </c>
      <c r="I478" s="6" t="s">
        <v>24</v>
      </c>
      <c r="J478" s="6" t="s">
        <v>21</v>
      </c>
      <c r="K478" s="6" t="s">
        <v>134</v>
      </c>
      <c r="T478" s="6" t="s">
        <v>22</v>
      </c>
      <c r="U478" s="6" t="s">
        <v>18</v>
      </c>
      <c r="V478" s="6" t="s">
        <v>1656</v>
      </c>
      <c r="W478" s="11" t="s">
        <v>887</v>
      </c>
    </row>
    <row r="479" spans="1:23" x14ac:dyDescent="0.35">
      <c r="A479" s="6">
        <v>203809</v>
      </c>
      <c r="B479" s="7">
        <v>45219</v>
      </c>
      <c r="C479" s="8">
        <v>0.41584490740740737</v>
      </c>
      <c r="D479" s="6" t="s">
        <v>1422</v>
      </c>
      <c r="E479" s="6">
        <v>2</v>
      </c>
      <c r="F479" s="6" t="s">
        <v>1657</v>
      </c>
      <c r="G479" s="6" t="s">
        <v>3308</v>
      </c>
      <c r="H479" s="6" t="s">
        <v>24</v>
      </c>
      <c r="I479" s="6" t="s">
        <v>24</v>
      </c>
      <c r="J479" s="6" t="s">
        <v>21</v>
      </c>
      <c r="K479" s="6" t="s">
        <v>31</v>
      </c>
      <c r="T479" s="6" t="s">
        <v>22</v>
      </c>
      <c r="U479" s="6" t="s">
        <v>18</v>
      </c>
      <c r="V479" s="6" t="s">
        <v>3310</v>
      </c>
      <c r="W479" s="11" t="s">
        <v>3309</v>
      </c>
    </row>
    <row r="480" spans="1:23" x14ac:dyDescent="0.35">
      <c r="A480" s="6">
        <v>203806</v>
      </c>
      <c r="B480" s="7">
        <v>45219</v>
      </c>
      <c r="C480" s="8">
        <v>0.42446759259259265</v>
      </c>
      <c r="D480" s="6" t="s">
        <v>3311</v>
      </c>
      <c r="E480" s="6">
        <v>1</v>
      </c>
      <c r="F480" s="6" t="s">
        <v>9</v>
      </c>
      <c r="G480" s="6" t="s">
        <v>3312</v>
      </c>
      <c r="H480" s="6" t="s">
        <v>24</v>
      </c>
      <c r="I480" s="6" t="s">
        <v>24</v>
      </c>
      <c r="J480" s="6" t="s">
        <v>377</v>
      </c>
      <c r="K480" s="6" t="e">
        <f>-PCT,NIS</f>
        <v>#NAME?</v>
      </c>
      <c r="L480" s="6" t="s">
        <v>678</v>
      </c>
      <c r="M480" s="6" t="s">
        <v>314</v>
      </c>
      <c r="N480" s="6" t="s">
        <v>3313</v>
      </c>
      <c r="O480" s="6" t="s">
        <v>678</v>
      </c>
      <c r="P480" s="6" t="s">
        <v>678</v>
      </c>
      <c r="Q480" s="6" t="s">
        <v>3314</v>
      </c>
      <c r="R480" s="6" t="s">
        <v>678</v>
      </c>
      <c r="S480" s="6" t="s">
        <v>47</v>
      </c>
      <c r="T480" s="6" t="s">
        <v>22</v>
      </c>
      <c r="U480" s="6" t="s">
        <v>18</v>
      </c>
      <c r="V480" s="6" t="s">
        <v>3316</v>
      </c>
      <c r="W480" s="11" t="s">
        <v>3315</v>
      </c>
    </row>
    <row r="481" spans="1:23" x14ac:dyDescent="0.35">
      <c r="A481" s="6">
        <v>57931</v>
      </c>
      <c r="B481" s="7">
        <v>45219</v>
      </c>
      <c r="C481" s="8">
        <v>0.44179398148148147</v>
      </c>
      <c r="D481" s="6" t="s">
        <v>3317</v>
      </c>
      <c r="E481" s="6">
        <v>1</v>
      </c>
      <c r="F481" s="6" t="s">
        <v>30</v>
      </c>
      <c r="G481" s="6" t="s">
        <v>3318</v>
      </c>
      <c r="H481" s="6" t="s">
        <v>24</v>
      </c>
      <c r="I481" s="6" t="s">
        <v>24</v>
      </c>
      <c r="J481" s="6" t="s">
        <v>21</v>
      </c>
      <c r="K481" s="6" t="s">
        <v>825</v>
      </c>
      <c r="T481" s="6" t="s">
        <v>22</v>
      </c>
      <c r="U481" s="6" t="s">
        <v>18</v>
      </c>
      <c r="V481" s="6" t="s">
        <v>3320</v>
      </c>
      <c r="W481" s="11" t="s">
        <v>3319</v>
      </c>
    </row>
    <row r="482" spans="1:23" ht="72.5" x14ac:dyDescent="0.35">
      <c r="A482" s="6">
        <v>203818</v>
      </c>
      <c r="B482" s="7">
        <v>45219</v>
      </c>
      <c r="C482" s="8">
        <v>0.44197916666666665</v>
      </c>
      <c r="D482" s="6" t="s">
        <v>266</v>
      </c>
      <c r="E482" s="6">
        <v>2</v>
      </c>
      <c r="F482" s="6" t="s">
        <v>19</v>
      </c>
      <c r="G482" s="9" t="s">
        <v>3321</v>
      </c>
      <c r="H482" s="6" t="s">
        <v>24</v>
      </c>
      <c r="I482" s="6" t="s">
        <v>24</v>
      </c>
      <c r="J482" s="6" t="s">
        <v>21</v>
      </c>
      <c r="K482" s="6" t="s">
        <v>244</v>
      </c>
      <c r="T482" s="6" t="s">
        <v>22</v>
      </c>
      <c r="U482" s="6" t="s">
        <v>18</v>
      </c>
      <c r="V482" s="6" t="s">
        <v>3322</v>
      </c>
      <c r="W482" s="11" t="s">
        <v>1816</v>
      </c>
    </row>
    <row r="483" spans="1:23" x14ac:dyDescent="0.35">
      <c r="A483" s="6">
        <v>203815</v>
      </c>
      <c r="B483" s="7">
        <v>45219</v>
      </c>
      <c r="C483" s="8">
        <v>0.45224537037037038</v>
      </c>
      <c r="D483" s="6" t="s">
        <v>450</v>
      </c>
      <c r="E483" s="6">
        <v>1</v>
      </c>
      <c r="F483" s="6" t="s">
        <v>1657</v>
      </c>
      <c r="G483" s="6" t="s">
        <v>3323</v>
      </c>
      <c r="H483" s="6" t="s">
        <v>24</v>
      </c>
      <c r="I483" s="6" t="s">
        <v>24</v>
      </c>
      <c r="J483" s="6" t="s">
        <v>21</v>
      </c>
      <c r="K483" s="6" t="s">
        <v>134</v>
      </c>
      <c r="Q483" s="6" t="s">
        <v>3324</v>
      </c>
      <c r="T483" s="6" t="s">
        <v>22</v>
      </c>
      <c r="U483" s="6" t="s">
        <v>18</v>
      </c>
      <c r="V483" s="6" t="s">
        <v>3326</v>
      </c>
      <c r="W483" s="11" t="s">
        <v>3325</v>
      </c>
    </row>
    <row r="484" spans="1:23" ht="116" x14ac:dyDescent="0.35">
      <c r="A484" s="6">
        <v>203789</v>
      </c>
      <c r="B484" s="7">
        <v>45219</v>
      </c>
      <c r="C484" s="8">
        <v>0.46628472222222223</v>
      </c>
      <c r="D484" s="6" t="s">
        <v>103</v>
      </c>
      <c r="E484" s="6">
        <v>3</v>
      </c>
      <c r="F484" s="6" t="s">
        <v>1657</v>
      </c>
      <c r="G484" s="9" t="s">
        <v>3327</v>
      </c>
      <c r="H484" s="6" t="s">
        <v>10</v>
      </c>
      <c r="I484" s="6" t="s">
        <v>24</v>
      </c>
      <c r="J484" s="6" t="s">
        <v>232</v>
      </c>
      <c r="K484" s="6" t="s">
        <v>244</v>
      </c>
      <c r="S484" s="6" t="s">
        <v>3328</v>
      </c>
      <c r="T484" s="6" t="s">
        <v>22</v>
      </c>
      <c r="U484" s="6" t="s">
        <v>18</v>
      </c>
      <c r="V484" s="6" t="s">
        <v>3330</v>
      </c>
      <c r="W484" s="11" t="s">
        <v>3329</v>
      </c>
    </row>
    <row r="485" spans="1:23" x14ac:dyDescent="0.35">
      <c r="A485" s="6">
        <v>203790</v>
      </c>
      <c r="B485" s="7">
        <v>45219</v>
      </c>
      <c r="C485" s="8">
        <v>0.47192129629629626</v>
      </c>
      <c r="D485" s="6" t="s">
        <v>392</v>
      </c>
      <c r="E485" s="6">
        <v>3</v>
      </c>
      <c r="F485" s="6" t="s">
        <v>1657</v>
      </c>
      <c r="G485" s="6" t="s">
        <v>3331</v>
      </c>
      <c r="H485" s="6" t="s">
        <v>27</v>
      </c>
      <c r="I485" s="6" t="s">
        <v>24</v>
      </c>
      <c r="J485" s="6" t="s">
        <v>21</v>
      </c>
      <c r="K485" s="6" t="s">
        <v>244</v>
      </c>
      <c r="S485" s="6" t="s">
        <v>3332</v>
      </c>
      <c r="T485" s="6" t="s">
        <v>22</v>
      </c>
      <c r="U485" s="6" t="s">
        <v>18</v>
      </c>
      <c r="V485" s="6" t="s">
        <v>3334</v>
      </c>
      <c r="W485" s="11" t="s">
        <v>3333</v>
      </c>
    </row>
    <row r="486" spans="1:23" ht="87" x14ac:dyDescent="0.35">
      <c r="A486" s="6">
        <v>203833</v>
      </c>
      <c r="B486" s="7">
        <v>45219</v>
      </c>
      <c r="C486" s="8">
        <v>0.48799768518518521</v>
      </c>
      <c r="D486" s="6" t="s">
        <v>94</v>
      </c>
      <c r="E486" s="6">
        <v>3</v>
      </c>
      <c r="F486" s="6" t="s">
        <v>1657</v>
      </c>
      <c r="G486" s="9" t="s">
        <v>3335</v>
      </c>
      <c r="H486" s="6" t="s">
        <v>24</v>
      </c>
      <c r="I486" s="6" t="s">
        <v>24</v>
      </c>
      <c r="J486" s="6" t="s">
        <v>21</v>
      </c>
      <c r="K486" s="6" t="s">
        <v>1774</v>
      </c>
      <c r="L486" s="6" t="s">
        <v>678</v>
      </c>
      <c r="M486" s="6" t="s">
        <v>314</v>
      </c>
      <c r="N486" s="6" t="s">
        <v>3336</v>
      </c>
      <c r="O486" s="6" t="s">
        <v>678</v>
      </c>
      <c r="P486" s="6" t="s">
        <v>678</v>
      </c>
      <c r="Q486" s="6" t="s">
        <v>678</v>
      </c>
      <c r="R486" s="6" t="s">
        <v>678</v>
      </c>
      <c r="S486" s="6" t="s">
        <v>47</v>
      </c>
      <c r="T486" s="6" t="s">
        <v>22</v>
      </c>
      <c r="U486" s="6" t="s">
        <v>18</v>
      </c>
      <c r="V486" s="6" t="s">
        <v>3338</v>
      </c>
      <c r="W486" s="11" t="s">
        <v>3337</v>
      </c>
    </row>
    <row r="487" spans="1:23" ht="29" x14ac:dyDescent="0.35">
      <c r="A487" s="6">
        <v>8081</v>
      </c>
      <c r="B487" s="7">
        <v>45219</v>
      </c>
      <c r="C487" s="8">
        <v>0.49802083333333336</v>
      </c>
      <c r="D487" s="6" t="s">
        <v>914</v>
      </c>
      <c r="E487" s="6">
        <v>3</v>
      </c>
      <c r="F487" s="6" t="s">
        <v>19</v>
      </c>
      <c r="G487" s="6" t="s">
        <v>3339</v>
      </c>
      <c r="H487" s="6" t="s">
        <v>24</v>
      </c>
      <c r="I487" s="6" t="s">
        <v>24</v>
      </c>
      <c r="J487" s="6" t="s">
        <v>377</v>
      </c>
      <c r="K487" s="6" t="s">
        <v>3340</v>
      </c>
      <c r="T487" s="6" t="s">
        <v>22</v>
      </c>
      <c r="U487" s="6" t="s">
        <v>18</v>
      </c>
      <c r="V487" s="6" t="s">
        <v>3342</v>
      </c>
      <c r="W487" s="12" t="s">
        <v>3341</v>
      </c>
    </row>
    <row r="488" spans="1:23" x14ac:dyDescent="0.35">
      <c r="A488" s="6">
        <v>203793</v>
      </c>
      <c r="B488" s="7">
        <v>45219</v>
      </c>
      <c r="C488" s="8">
        <v>0.50167824074074074</v>
      </c>
      <c r="D488" s="6" t="s">
        <v>26</v>
      </c>
      <c r="E488" s="6">
        <v>3</v>
      </c>
      <c r="F488" s="6" t="s">
        <v>1657</v>
      </c>
      <c r="G488" s="6" t="s">
        <v>3343</v>
      </c>
      <c r="H488" s="6" t="s">
        <v>24</v>
      </c>
      <c r="I488" s="6" t="s">
        <v>24</v>
      </c>
      <c r="J488" s="6" t="s">
        <v>377</v>
      </c>
      <c r="K488" s="6" t="s">
        <v>244</v>
      </c>
      <c r="S488" s="6" t="s">
        <v>1917</v>
      </c>
      <c r="T488" s="6" t="s">
        <v>22</v>
      </c>
      <c r="U488" s="6" t="s">
        <v>18</v>
      </c>
      <c r="V488" s="6" t="s">
        <v>3345</v>
      </c>
      <c r="W488" s="11" t="s">
        <v>3344</v>
      </c>
    </row>
    <row r="489" spans="1:23" x14ac:dyDescent="0.35">
      <c r="A489" s="6">
        <v>203826</v>
      </c>
      <c r="B489" s="7">
        <v>45219</v>
      </c>
      <c r="C489" s="8">
        <v>0.50932870370370364</v>
      </c>
      <c r="D489" s="6" t="s">
        <v>3346</v>
      </c>
      <c r="E489" s="6">
        <v>1</v>
      </c>
      <c r="F489" s="6" t="s">
        <v>25</v>
      </c>
      <c r="G489" s="6" t="s">
        <v>3347</v>
      </c>
      <c r="H489" s="6" t="s">
        <v>24</v>
      </c>
      <c r="I489" s="6" t="s">
        <v>24</v>
      </c>
      <c r="J489" s="6" t="s">
        <v>21</v>
      </c>
      <c r="K489" s="6" t="s">
        <v>827</v>
      </c>
      <c r="T489" s="6" t="s">
        <v>22</v>
      </c>
      <c r="U489" s="6" t="s">
        <v>18</v>
      </c>
      <c r="V489" s="6" t="s">
        <v>3349</v>
      </c>
      <c r="W489" s="11" t="s">
        <v>3348</v>
      </c>
    </row>
    <row r="490" spans="1:23" ht="58" x14ac:dyDescent="0.35">
      <c r="A490" s="6">
        <v>202133</v>
      </c>
      <c r="B490" s="7">
        <v>45219</v>
      </c>
      <c r="C490" s="8">
        <v>0.55385416666666665</v>
      </c>
      <c r="D490" s="6" t="s">
        <v>89</v>
      </c>
      <c r="E490" s="6">
        <v>2</v>
      </c>
      <c r="F490" s="6" t="s">
        <v>1657</v>
      </c>
      <c r="G490" s="9" t="s">
        <v>3350</v>
      </c>
      <c r="H490" s="6" t="s">
        <v>24</v>
      </c>
      <c r="I490" s="6" t="s">
        <v>24</v>
      </c>
      <c r="J490" s="6" t="s">
        <v>21</v>
      </c>
      <c r="K490" s="6" t="s">
        <v>1580</v>
      </c>
      <c r="T490" s="6" t="s">
        <v>15</v>
      </c>
      <c r="U490" s="6" t="s">
        <v>18</v>
      </c>
      <c r="V490" s="6" t="s">
        <v>3352</v>
      </c>
      <c r="W490" s="11" t="s">
        <v>3351</v>
      </c>
    </row>
    <row r="491" spans="1:23" x14ac:dyDescent="0.35">
      <c r="A491" s="6">
        <v>101255</v>
      </c>
      <c r="B491" s="7">
        <v>45219</v>
      </c>
      <c r="C491" s="8">
        <v>0.58043981481481477</v>
      </c>
      <c r="D491" s="6" t="s">
        <v>1293</v>
      </c>
      <c r="E491" s="6">
        <v>3</v>
      </c>
      <c r="F491" s="6" t="s">
        <v>25</v>
      </c>
      <c r="G491" s="6" t="s">
        <v>530</v>
      </c>
      <c r="H491" s="6" t="s">
        <v>24</v>
      </c>
      <c r="I491" s="6" t="s">
        <v>24</v>
      </c>
      <c r="J491" s="6" t="s">
        <v>21</v>
      </c>
      <c r="K491" s="6" t="s">
        <v>827</v>
      </c>
      <c r="T491" s="6" t="s">
        <v>22</v>
      </c>
      <c r="U491" s="6" t="s">
        <v>18</v>
      </c>
      <c r="V491" s="6" t="s">
        <v>3354</v>
      </c>
      <c r="W491" s="11" t="s">
        <v>3353</v>
      </c>
    </row>
    <row r="492" spans="1:23" x14ac:dyDescent="0.35">
      <c r="A492" s="6">
        <v>203867</v>
      </c>
      <c r="B492" s="7">
        <v>45219</v>
      </c>
      <c r="C492" s="8">
        <v>0.58964120370370365</v>
      </c>
      <c r="D492" s="6" t="s">
        <v>842</v>
      </c>
      <c r="E492" s="6">
        <v>1</v>
      </c>
      <c r="F492" s="6" t="s">
        <v>25</v>
      </c>
      <c r="G492" s="6" t="s">
        <v>842</v>
      </c>
      <c r="H492" s="6" t="s">
        <v>24</v>
      </c>
      <c r="I492" s="6" t="s">
        <v>24</v>
      </c>
      <c r="J492" s="6" t="s">
        <v>21</v>
      </c>
      <c r="K492" s="6" t="s">
        <v>838</v>
      </c>
      <c r="T492" s="6" t="s">
        <v>22</v>
      </c>
      <c r="U492" s="6" t="s">
        <v>18</v>
      </c>
      <c r="V492" s="6" t="s">
        <v>3355</v>
      </c>
      <c r="W492" s="11" t="s">
        <v>1953</v>
      </c>
    </row>
    <row r="493" spans="1:23" x14ac:dyDescent="0.35">
      <c r="A493" s="6">
        <v>203868</v>
      </c>
      <c r="B493" s="7">
        <v>45219</v>
      </c>
      <c r="C493" s="8">
        <v>0.59759259259259256</v>
      </c>
      <c r="D493" s="6" t="s">
        <v>3356</v>
      </c>
      <c r="E493" s="6">
        <v>1</v>
      </c>
      <c r="F493" s="6" t="s">
        <v>25</v>
      </c>
      <c r="G493" s="6" t="s">
        <v>3356</v>
      </c>
      <c r="H493" s="6" t="s">
        <v>24</v>
      </c>
      <c r="I493" s="6" t="s">
        <v>24</v>
      </c>
      <c r="J493" s="6" t="s">
        <v>21</v>
      </c>
      <c r="K493" s="6" t="s">
        <v>838</v>
      </c>
      <c r="T493" s="6" t="s">
        <v>22</v>
      </c>
      <c r="U493" s="6" t="s">
        <v>18</v>
      </c>
      <c r="V493" s="6" t="s">
        <v>1940</v>
      </c>
      <c r="W493" s="11" t="s">
        <v>1871</v>
      </c>
    </row>
    <row r="494" spans="1:23" x14ac:dyDescent="0.35">
      <c r="A494" s="6">
        <v>203878</v>
      </c>
      <c r="B494" s="7">
        <v>45219</v>
      </c>
      <c r="C494" s="8">
        <v>0.60895833333333338</v>
      </c>
      <c r="D494" s="6" t="s">
        <v>3357</v>
      </c>
      <c r="E494" s="6">
        <v>1</v>
      </c>
      <c r="F494" s="6" t="s">
        <v>25</v>
      </c>
      <c r="G494" s="6" t="s">
        <v>3357</v>
      </c>
      <c r="H494" s="6" t="s">
        <v>24</v>
      </c>
      <c r="I494" s="6" t="s">
        <v>24</v>
      </c>
      <c r="J494" s="6" t="s">
        <v>21</v>
      </c>
      <c r="K494" s="6" t="s">
        <v>3357</v>
      </c>
      <c r="T494" s="6" t="s">
        <v>22</v>
      </c>
      <c r="U494" s="6" t="s">
        <v>18</v>
      </c>
      <c r="V494" s="6" t="s">
        <v>3358</v>
      </c>
      <c r="W494" s="11" t="s">
        <v>1941</v>
      </c>
    </row>
    <row r="495" spans="1:23" ht="159.5" x14ac:dyDescent="0.35">
      <c r="A495" s="6">
        <v>203857</v>
      </c>
      <c r="B495" s="7">
        <v>45219</v>
      </c>
      <c r="C495" s="8">
        <v>0.61587962962962961</v>
      </c>
      <c r="D495" s="6" t="s">
        <v>82</v>
      </c>
      <c r="E495" s="6">
        <v>2</v>
      </c>
      <c r="F495" s="6" t="s">
        <v>30</v>
      </c>
      <c r="G495" s="9" t="s">
        <v>3359</v>
      </c>
      <c r="H495" s="6" t="s">
        <v>10</v>
      </c>
      <c r="I495" s="6" t="s">
        <v>24</v>
      </c>
      <c r="J495" s="6" t="s">
        <v>21</v>
      </c>
      <c r="K495" s="6" t="s">
        <v>1580</v>
      </c>
      <c r="T495" s="6" t="s">
        <v>15</v>
      </c>
      <c r="U495" s="6" t="s">
        <v>18</v>
      </c>
      <c r="V495" s="6" t="s">
        <v>3361</v>
      </c>
      <c r="W495" s="11" t="s">
        <v>3360</v>
      </c>
    </row>
    <row r="496" spans="1:23" x14ac:dyDescent="0.35">
      <c r="A496" s="6">
        <v>79910</v>
      </c>
      <c r="B496" s="7">
        <v>45219</v>
      </c>
      <c r="C496" s="8">
        <v>0.61966435185185187</v>
      </c>
      <c r="D496" s="6" t="s">
        <v>808</v>
      </c>
      <c r="E496" s="6">
        <v>3</v>
      </c>
      <c r="F496" s="6" t="s">
        <v>9</v>
      </c>
      <c r="G496" s="6" t="s">
        <v>3362</v>
      </c>
      <c r="H496" s="6" t="s">
        <v>24</v>
      </c>
      <c r="I496" s="6" t="s">
        <v>24</v>
      </c>
      <c r="J496" s="6" t="s">
        <v>21</v>
      </c>
      <c r="K496" s="6" t="s">
        <v>162</v>
      </c>
      <c r="M496" s="6" t="s">
        <v>3363</v>
      </c>
      <c r="Q496" s="6" t="s">
        <v>1388</v>
      </c>
      <c r="T496" s="6" t="s">
        <v>22</v>
      </c>
      <c r="U496" s="6" t="s">
        <v>18</v>
      </c>
      <c r="V496" s="6" t="s">
        <v>3365</v>
      </c>
      <c r="W496" s="11" t="s">
        <v>3364</v>
      </c>
    </row>
    <row r="497" spans="1:23" x14ac:dyDescent="0.35">
      <c r="A497" s="6">
        <v>203863</v>
      </c>
      <c r="B497" s="7">
        <v>45219</v>
      </c>
      <c r="C497" s="8">
        <v>0.64057870370370373</v>
      </c>
      <c r="D497" s="6" t="s">
        <v>111</v>
      </c>
      <c r="E497" s="6">
        <v>4</v>
      </c>
      <c r="F497" s="6" t="s">
        <v>1657</v>
      </c>
      <c r="G497" s="6" t="s">
        <v>3366</v>
      </c>
      <c r="H497" s="6" t="s">
        <v>24</v>
      </c>
      <c r="I497" s="6" t="s">
        <v>24</v>
      </c>
      <c r="J497" s="6" t="s">
        <v>21</v>
      </c>
      <c r="K497" s="6" t="s">
        <v>190</v>
      </c>
      <c r="T497" s="6" t="s">
        <v>15</v>
      </c>
      <c r="U497" s="6" t="s">
        <v>18</v>
      </c>
      <c r="V497" s="6" t="s">
        <v>3368</v>
      </c>
      <c r="W497" s="11" t="s">
        <v>3367</v>
      </c>
    </row>
    <row r="498" spans="1:23" x14ac:dyDescent="0.35">
      <c r="A498" s="6">
        <v>203882</v>
      </c>
      <c r="B498" s="7">
        <v>45219</v>
      </c>
      <c r="C498" s="8">
        <v>0.66809027777777785</v>
      </c>
      <c r="D498" s="6" t="s">
        <v>787</v>
      </c>
      <c r="E498" s="6">
        <v>3</v>
      </c>
      <c r="F498" s="6" t="s">
        <v>19</v>
      </c>
      <c r="G498" s="6" t="s">
        <v>3369</v>
      </c>
      <c r="H498" s="6" t="s">
        <v>24</v>
      </c>
      <c r="I498" s="6" t="s">
        <v>24</v>
      </c>
      <c r="J498" s="6" t="s">
        <v>377</v>
      </c>
      <c r="K498" s="6" t="s">
        <v>532</v>
      </c>
      <c r="T498" s="6" t="s">
        <v>22</v>
      </c>
      <c r="U498" s="6" t="s">
        <v>18</v>
      </c>
      <c r="V498" s="6" t="s">
        <v>3371</v>
      </c>
      <c r="W498" s="11" t="s">
        <v>3370</v>
      </c>
    </row>
    <row r="499" spans="1:23" x14ac:dyDescent="0.35">
      <c r="A499" s="6">
        <v>138175</v>
      </c>
      <c r="B499" s="7">
        <v>45221</v>
      </c>
      <c r="C499" s="8">
        <v>0.88710648148148152</v>
      </c>
      <c r="D499" s="6" t="s">
        <v>3372</v>
      </c>
      <c r="E499" s="6">
        <v>3</v>
      </c>
      <c r="F499" s="6" t="s">
        <v>30</v>
      </c>
      <c r="G499" s="6" t="s">
        <v>3373</v>
      </c>
      <c r="H499" s="6" t="s">
        <v>98</v>
      </c>
      <c r="I499" s="6" t="s">
        <v>40</v>
      </c>
      <c r="J499" s="6" t="s">
        <v>21</v>
      </c>
      <c r="K499" s="6" t="s">
        <v>315</v>
      </c>
      <c r="L499" s="6" t="s">
        <v>14</v>
      </c>
      <c r="M499" s="6" t="s">
        <v>387</v>
      </c>
      <c r="N499" s="6" t="s">
        <v>578</v>
      </c>
      <c r="O499" s="6" t="s">
        <v>1594</v>
      </c>
      <c r="P499" s="6" t="s">
        <v>65</v>
      </c>
      <c r="Q499" s="6" t="s">
        <v>563</v>
      </c>
      <c r="R499" s="6" t="s">
        <v>1209</v>
      </c>
      <c r="S499" s="6" t="s">
        <v>1324</v>
      </c>
      <c r="T499" s="6" t="s">
        <v>22</v>
      </c>
      <c r="U499" s="6" t="s">
        <v>18</v>
      </c>
      <c r="V499" s="6" t="s">
        <v>3375</v>
      </c>
      <c r="W499" s="11" t="s">
        <v>3374</v>
      </c>
    </row>
    <row r="500" spans="1:23" x14ac:dyDescent="0.35">
      <c r="A500" s="6">
        <v>204021</v>
      </c>
      <c r="B500" s="7">
        <v>45222</v>
      </c>
      <c r="C500" s="8">
        <v>0.34034722222222219</v>
      </c>
      <c r="D500" s="6" t="s">
        <v>3376</v>
      </c>
      <c r="E500" s="6">
        <v>6</v>
      </c>
      <c r="F500" s="6" t="s">
        <v>30</v>
      </c>
      <c r="G500" s="6" t="s">
        <v>3377</v>
      </c>
      <c r="H500" s="6" t="s">
        <v>24</v>
      </c>
      <c r="I500" s="6" t="s">
        <v>24</v>
      </c>
      <c r="J500" s="6" t="s">
        <v>21</v>
      </c>
      <c r="K500" s="6" t="s">
        <v>523</v>
      </c>
      <c r="T500" s="6" t="s">
        <v>22</v>
      </c>
      <c r="U500" s="6" t="s">
        <v>18</v>
      </c>
      <c r="V500" s="6" t="s">
        <v>3378</v>
      </c>
      <c r="W500" s="11" t="s">
        <v>1040</v>
      </c>
    </row>
    <row r="501" spans="1:23" ht="101.5" x14ac:dyDescent="0.35">
      <c r="A501" s="6">
        <v>204007</v>
      </c>
      <c r="B501" s="7">
        <v>45222</v>
      </c>
      <c r="C501" s="8">
        <v>0.35373842592592591</v>
      </c>
      <c r="D501" s="6" t="s">
        <v>1574</v>
      </c>
      <c r="E501" s="6">
        <v>1</v>
      </c>
      <c r="F501" s="6" t="s">
        <v>30</v>
      </c>
      <c r="G501" s="9" t="s">
        <v>3379</v>
      </c>
      <c r="H501" s="6" t="s">
        <v>24</v>
      </c>
      <c r="I501" s="6" t="s">
        <v>24</v>
      </c>
      <c r="J501" s="6" t="s">
        <v>21</v>
      </c>
      <c r="K501" s="6" t="s">
        <v>267</v>
      </c>
      <c r="T501" s="6" t="s">
        <v>22</v>
      </c>
      <c r="U501" s="6" t="s">
        <v>18</v>
      </c>
      <c r="V501" s="6" t="s">
        <v>3380</v>
      </c>
      <c r="W501" s="11" t="s">
        <v>997</v>
      </c>
    </row>
    <row r="502" spans="1:23" x14ac:dyDescent="0.35">
      <c r="A502" s="6">
        <v>204024</v>
      </c>
      <c r="B502" s="7">
        <v>45222</v>
      </c>
      <c r="C502" s="8">
        <v>0.3561111111111111</v>
      </c>
      <c r="D502" s="6" t="s">
        <v>1534</v>
      </c>
      <c r="E502" s="6">
        <v>1</v>
      </c>
      <c r="F502" s="6" t="s">
        <v>30</v>
      </c>
      <c r="G502" s="6" t="s">
        <v>3381</v>
      </c>
      <c r="H502" s="6" t="s">
        <v>24</v>
      </c>
      <c r="I502" s="6" t="s">
        <v>24</v>
      </c>
      <c r="J502" s="6" t="s">
        <v>21</v>
      </c>
      <c r="K502" s="6" t="s">
        <v>468</v>
      </c>
      <c r="T502" s="6" t="s">
        <v>22</v>
      </c>
      <c r="U502" s="6" t="s">
        <v>18</v>
      </c>
      <c r="V502" s="6" t="s">
        <v>3383</v>
      </c>
      <c r="W502" s="11" t="s">
        <v>3382</v>
      </c>
    </row>
    <row r="503" spans="1:23" x14ac:dyDescent="0.35">
      <c r="A503" s="6">
        <v>204009</v>
      </c>
      <c r="B503" s="7">
        <v>45222</v>
      </c>
      <c r="C503" s="8">
        <v>0.35781250000000003</v>
      </c>
      <c r="D503" s="6" t="s">
        <v>731</v>
      </c>
      <c r="E503" s="6">
        <v>3</v>
      </c>
      <c r="F503" s="6" t="s">
        <v>1657</v>
      </c>
      <c r="G503" s="6" t="s">
        <v>3384</v>
      </c>
      <c r="H503" s="6" t="s">
        <v>24</v>
      </c>
      <c r="I503" s="6" t="s">
        <v>24</v>
      </c>
      <c r="J503" s="6" t="s">
        <v>21</v>
      </c>
      <c r="K503" s="6" t="s">
        <v>149</v>
      </c>
      <c r="T503" s="6" t="s">
        <v>22</v>
      </c>
      <c r="U503" s="6" t="s">
        <v>18</v>
      </c>
      <c r="V503" s="6" t="s">
        <v>3386</v>
      </c>
      <c r="W503" s="11" t="s">
        <v>3385</v>
      </c>
    </row>
    <row r="504" spans="1:23" ht="232" x14ac:dyDescent="0.35">
      <c r="A504" s="6">
        <v>204010</v>
      </c>
      <c r="B504" s="7">
        <v>45222</v>
      </c>
      <c r="C504" s="8">
        <v>0.36072916666666671</v>
      </c>
      <c r="D504" s="6" t="s">
        <v>3387</v>
      </c>
      <c r="E504" s="6">
        <v>2</v>
      </c>
      <c r="F504" s="6" t="s">
        <v>9</v>
      </c>
      <c r="G504" s="9" t="s">
        <v>3388</v>
      </c>
      <c r="H504" s="6" t="s">
        <v>10</v>
      </c>
      <c r="I504" s="6" t="s">
        <v>24</v>
      </c>
      <c r="J504" s="6" t="s">
        <v>21</v>
      </c>
      <c r="K504" s="6" t="s">
        <v>245</v>
      </c>
      <c r="M504" s="6" t="s">
        <v>3389</v>
      </c>
      <c r="Q504" s="6" t="s">
        <v>3390</v>
      </c>
      <c r="T504" s="6" t="s">
        <v>22</v>
      </c>
      <c r="U504" s="6" t="s">
        <v>18</v>
      </c>
      <c r="V504" s="6" t="s">
        <v>3391</v>
      </c>
      <c r="W504" s="11" t="s">
        <v>997</v>
      </c>
    </row>
    <row r="505" spans="1:23" x14ac:dyDescent="0.35">
      <c r="A505" s="6">
        <v>204029</v>
      </c>
      <c r="B505" s="7">
        <v>45222</v>
      </c>
      <c r="C505" s="8">
        <v>0.37079861111111106</v>
      </c>
      <c r="D505" s="6" t="s">
        <v>3392</v>
      </c>
      <c r="E505" s="6">
        <v>2</v>
      </c>
      <c r="F505" s="6" t="s">
        <v>30</v>
      </c>
      <c r="G505" s="6" t="s">
        <v>3393</v>
      </c>
      <c r="H505" s="6" t="s">
        <v>24</v>
      </c>
      <c r="I505" s="6" t="s">
        <v>24</v>
      </c>
      <c r="J505" s="6" t="s">
        <v>21</v>
      </c>
      <c r="K505" s="6" t="s">
        <v>149</v>
      </c>
      <c r="T505" s="6" t="s">
        <v>22</v>
      </c>
      <c r="U505" s="6" t="s">
        <v>18</v>
      </c>
      <c r="V505" s="6" t="s">
        <v>1801</v>
      </c>
      <c r="W505" s="11" t="s">
        <v>1433</v>
      </c>
    </row>
    <row r="506" spans="1:23" ht="130.5" x14ac:dyDescent="0.35">
      <c r="A506" s="6">
        <v>204017</v>
      </c>
      <c r="B506" s="7">
        <v>45222</v>
      </c>
      <c r="C506" s="8">
        <v>0.37218749999999995</v>
      </c>
      <c r="D506" s="6" t="s">
        <v>91</v>
      </c>
      <c r="E506" s="6">
        <v>3</v>
      </c>
      <c r="F506" s="6" t="s">
        <v>9</v>
      </c>
      <c r="G506" s="9" t="s">
        <v>3394</v>
      </c>
      <c r="H506" s="6" t="s">
        <v>24</v>
      </c>
      <c r="I506" s="6" t="s">
        <v>24</v>
      </c>
      <c r="J506" s="6" t="s">
        <v>21</v>
      </c>
      <c r="K506" s="6" t="s">
        <v>1818</v>
      </c>
      <c r="T506" s="6" t="s">
        <v>15</v>
      </c>
      <c r="U506" s="6" t="s">
        <v>18</v>
      </c>
      <c r="V506" s="6" t="s">
        <v>3396</v>
      </c>
      <c r="W506" s="11" t="s">
        <v>3395</v>
      </c>
    </row>
    <row r="507" spans="1:23" x14ac:dyDescent="0.35">
      <c r="A507" s="6">
        <v>84823</v>
      </c>
      <c r="B507" s="7">
        <v>45222</v>
      </c>
      <c r="C507" s="8">
        <v>0.38620370370370366</v>
      </c>
      <c r="D507" s="6" t="s">
        <v>82</v>
      </c>
      <c r="E507" s="6">
        <v>1</v>
      </c>
      <c r="F507" s="6" t="s">
        <v>9</v>
      </c>
      <c r="G507" s="6" t="s">
        <v>3397</v>
      </c>
      <c r="H507" s="6" t="s">
        <v>10</v>
      </c>
      <c r="I507" s="6" t="s">
        <v>24</v>
      </c>
      <c r="J507" s="6" t="s">
        <v>21</v>
      </c>
      <c r="K507" s="6" t="s">
        <v>264</v>
      </c>
      <c r="T507" s="6" t="s">
        <v>22</v>
      </c>
      <c r="U507" s="6" t="s">
        <v>18</v>
      </c>
      <c r="V507" s="6" t="s">
        <v>1834</v>
      </c>
      <c r="W507" s="11" t="s">
        <v>1969</v>
      </c>
    </row>
    <row r="508" spans="1:23" x14ac:dyDescent="0.35">
      <c r="A508" s="6">
        <v>72167</v>
      </c>
      <c r="B508" s="7">
        <v>45222</v>
      </c>
      <c r="C508" s="8">
        <v>0.41546296296296298</v>
      </c>
      <c r="D508" s="6" t="s">
        <v>549</v>
      </c>
      <c r="E508" s="6">
        <v>1</v>
      </c>
      <c r="F508" s="6" t="s">
        <v>9</v>
      </c>
      <c r="G508" s="6" t="s">
        <v>3398</v>
      </c>
      <c r="H508" s="6" t="s">
        <v>24</v>
      </c>
      <c r="I508" s="6" t="s">
        <v>24</v>
      </c>
      <c r="J508" s="6" t="s">
        <v>21</v>
      </c>
      <c r="K508" s="6" t="s">
        <v>78</v>
      </c>
      <c r="T508" s="6" t="s">
        <v>15</v>
      </c>
      <c r="U508" s="6" t="s">
        <v>18</v>
      </c>
      <c r="V508" s="6" t="s">
        <v>3399</v>
      </c>
      <c r="W508" s="11" t="s">
        <v>887</v>
      </c>
    </row>
    <row r="509" spans="1:23" x14ac:dyDescent="0.35">
      <c r="A509" s="6">
        <v>204032</v>
      </c>
      <c r="B509" s="7">
        <v>45222</v>
      </c>
      <c r="C509" s="8">
        <v>0.41552083333333334</v>
      </c>
      <c r="D509" s="6" t="s">
        <v>3400</v>
      </c>
      <c r="E509" s="6">
        <v>1</v>
      </c>
      <c r="F509" s="6" t="s">
        <v>25</v>
      </c>
      <c r="G509" s="6" t="s">
        <v>3401</v>
      </c>
      <c r="H509" s="6" t="s">
        <v>98</v>
      </c>
      <c r="I509" s="6" t="s">
        <v>24</v>
      </c>
      <c r="J509" s="6" t="s">
        <v>21</v>
      </c>
      <c r="K509" s="6" t="s">
        <v>149</v>
      </c>
      <c r="T509" s="6" t="s">
        <v>22</v>
      </c>
      <c r="U509" s="6" t="s">
        <v>18</v>
      </c>
      <c r="V509" s="6" t="s">
        <v>3402</v>
      </c>
      <c r="W509" s="11" t="s">
        <v>992</v>
      </c>
    </row>
    <row r="510" spans="1:23" ht="72.5" x14ac:dyDescent="0.35">
      <c r="A510" s="6">
        <v>204058</v>
      </c>
      <c r="B510" s="7">
        <v>45222</v>
      </c>
      <c r="C510" s="8">
        <v>0.4246759259259259</v>
      </c>
      <c r="D510" s="6" t="s">
        <v>3403</v>
      </c>
      <c r="E510" s="6">
        <v>2</v>
      </c>
      <c r="F510" s="6" t="s">
        <v>30</v>
      </c>
      <c r="G510" s="9" t="s">
        <v>3404</v>
      </c>
      <c r="H510" s="6" t="s">
        <v>24</v>
      </c>
      <c r="I510" s="6" t="s">
        <v>24</v>
      </c>
      <c r="J510" s="6" t="s">
        <v>21</v>
      </c>
      <c r="K510" s="6" t="s">
        <v>245</v>
      </c>
      <c r="T510" s="6" t="s">
        <v>22</v>
      </c>
      <c r="U510" s="6" t="s">
        <v>18</v>
      </c>
      <c r="V510" s="6" t="s">
        <v>3405</v>
      </c>
      <c r="W510" s="11" t="s">
        <v>2070</v>
      </c>
    </row>
    <row r="511" spans="1:23" x14ac:dyDescent="0.35">
      <c r="A511" s="6">
        <v>137960</v>
      </c>
      <c r="B511" s="7">
        <v>45222</v>
      </c>
      <c r="C511" s="8">
        <v>0.42856481481481484</v>
      </c>
      <c r="D511" s="6" t="s">
        <v>3406</v>
      </c>
      <c r="E511" s="6">
        <v>1</v>
      </c>
      <c r="F511" s="6" t="s">
        <v>9</v>
      </c>
      <c r="G511" s="6" t="s">
        <v>3407</v>
      </c>
      <c r="H511" s="6" t="s">
        <v>24</v>
      </c>
      <c r="I511" s="6" t="s">
        <v>24</v>
      </c>
      <c r="J511" s="6" t="s">
        <v>21</v>
      </c>
      <c r="K511" s="6" t="s">
        <v>78</v>
      </c>
      <c r="T511" s="6" t="s">
        <v>15</v>
      </c>
      <c r="U511" s="6" t="s">
        <v>18</v>
      </c>
      <c r="V511" s="6" t="s">
        <v>3408</v>
      </c>
      <c r="W511" s="11" t="s">
        <v>887</v>
      </c>
    </row>
    <row r="512" spans="1:23" x14ac:dyDescent="0.35">
      <c r="A512" s="6">
        <v>204070</v>
      </c>
      <c r="B512" s="7">
        <v>45222</v>
      </c>
      <c r="C512" s="8">
        <v>0.44157407407407406</v>
      </c>
      <c r="D512" s="6" t="s">
        <v>491</v>
      </c>
      <c r="E512" s="6">
        <v>1</v>
      </c>
      <c r="F512" s="6" t="s">
        <v>19</v>
      </c>
      <c r="G512" s="6" t="s">
        <v>863</v>
      </c>
      <c r="H512" s="6" t="s">
        <v>24</v>
      </c>
      <c r="I512" s="6" t="s">
        <v>24</v>
      </c>
      <c r="J512" s="6" t="s">
        <v>21</v>
      </c>
      <c r="K512" s="6" t="s">
        <v>78</v>
      </c>
      <c r="T512" s="6" t="s">
        <v>15</v>
      </c>
      <c r="U512" s="6" t="s">
        <v>18</v>
      </c>
      <c r="V512" s="6" t="s">
        <v>1688</v>
      </c>
      <c r="W512" s="11" t="s">
        <v>887</v>
      </c>
    </row>
    <row r="513" spans="1:23" x14ac:dyDescent="0.35">
      <c r="A513" s="6">
        <v>204073</v>
      </c>
      <c r="B513" s="7">
        <v>45222</v>
      </c>
      <c r="C513" s="8">
        <v>0.44290509259259259</v>
      </c>
      <c r="D513" s="6" t="s">
        <v>843</v>
      </c>
      <c r="E513" s="6">
        <v>1</v>
      </c>
      <c r="F513" s="6" t="s">
        <v>19</v>
      </c>
      <c r="G513" s="6" t="s">
        <v>1139</v>
      </c>
      <c r="H513" s="6" t="s">
        <v>24</v>
      </c>
      <c r="I513" s="6" t="s">
        <v>24</v>
      </c>
      <c r="J513" s="6" t="s">
        <v>21</v>
      </c>
      <c r="K513" s="6" t="s">
        <v>78</v>
      </c>
      <c r="T513" s="6" t="s">
        <v>15</v>
      </c>
      <c r="U513" s="6" t="s">
        <v>18</v>
      </c>
      <c r="V513" s="6" t="s">
        <v>1689</v>
      </c>
      <c r="W513" s="11" t="s">
        <v>887</v>
      </c>
    </row>
    <row r="514" spans="1:23" x14ac:dyDescent="0.35">
      <c r="A514" s="6">
        <v>204060</v>
      </c>
      <c r="B514" s="7">
        <v>45222</v>
      </c>
      <c r="C514" s="8">
        <v>0.44442129629629629</v>
      </c>
      <c r="D514" s="6" t="s">
        <v>843</v>
      </c>
      <c r="E514" s="6">
        <v>1</v>
      </c>
      <c r="F514" s="6" t="s">
        <v>19</v>
      </c>
      <c r="G514" s="6" t="s">
        <v>1349</v>
      </c>
      <c r="H514" s="6" t="s">
        <v>24</v>
      </c>
      <c r="I514" s="6" t="s">
        <v>24</v>
      </c>
      <c r="J514" s="6" t="s">
        <v>21</v>
      </c>
      <c r="K514" s="6" t="s">
        <v>78</v>
      </c>
      <c r="T514" s="6" t="s">
        <v>15</v>
      </c>
      <c r="U514" s="6" t="s">
        <v>18</v>
      </c>
      <c r="V514" s="6" t="s">
        <v>2015</v>
      </c>
      <c r="W514" s="11" t="s">
        <v>887</v>
      </c>
    </row>
    <row r="515" spans="1:23" x14ac:dyDescent="0.35">
      <c r="A515" s="6">
        <v>204084</v>
      </c>
      <c r="B515" s="7">
        <v>45222</v>
      </c>
      <c r="C515" s="8">
        <v>0.45356481481481481</v>
      </c>
      <c r="D515" s="6" t="s">
        <v>506</v>
      </c>
      <c r="E515" s="6">
        <v>1</v>
      </c>
      <c r="F515" s="6" t="s">
        <v>25</v>
      </c>
      <c r="G515" s="6" t="s">
        <v>765</v>
      </c>
      <c r="H515" s="6" t="s">
        <v>24</v>
      </c>
      <c r="I515" s="6" t="s">
        <v>24</v>
      </c>
      <c r="J515" s="6" t="s">
        <v>21</v>
      </c>
      <c r="K515" s="6" t="s">
        <v>161</v>
      </c>
      <c r="T515" s="6" t="s">
        <v>22</v>
      </c>
      <c r="U515" s="6" t="s">
        <v>18</v>
      </c>
      <c r="V515" s="6" t="s">
        <v>3409</v>
      </c>
      <c r="W515" s="11" t="s">
        <v>887</v>
      </c>
    </row>
    <row r="516" spans="1:23" x14ac:dyDescent="0.35">
      <c r="A516" s="6">
        <v>100831</v>
      </c>
      <c r="B516" s="7">
        <v>45222</v>
      </c>
      <c r="C516" s="8">
        <v>0.45629629629629626</v>
      </c>
      <c r="D516" s="6" t="s">
        <v>491</v>
      </c>
      <c r="E516" s="6">
        <v>1</v>
      </c>
      <c r="F516" s="6" t="s">
        <v>19</v>
      </c>
      <c r="G516" s="6" t="s">
        <v>1349</v>
      </c>
      <c r="H516" s="6" t="s">
        <v>24</v>
      </c>
      <c r="I516" s="6" t="s">
        <v>24</v>
      </c>
      <c r="J516" s="6" t="s">
        <v>21</v>
      </c>
      <c r="K516" s="6" t="s">
        <v>78</v>
      </c>
      <c r="T516" s="6" t="s">
        <v>15</v>
      </c>
      <c r="U516" s="6" t="s">
        <v>18</v>
      </c>
      <c r="V516" s="6" t="s">
        <v>1998</v>
      </c>
      <c r="W516" s="11" t="s">
        <v>887</v>
      </c>
    </row>
    <row r="517" spans="1:23" x14ac:dyDescent="0.35">
      <c r="A517" s="6">
        <v>204037</v>
      </c>
      <c r="B517" s="7">
        <v>45222</v>
      </c>
      <c r="C517" s="8">
        <v>0.45825231481481482</v>
      </c>
      <c r="D517" s="6" t="s">
        <v>465</v>
      </c>
      <c r="E517" s="6">
        <v>1</v>
      </c>
      <c r="F517" s="6" t="s">
        <v>25</v>
      </c>
      <c r="G517" s="6" t="s">
        <v>3410</v>
      </c>
      <c r="H517" s="6" t="s">
        <v>128</v>
      </c>
      <c r="I517" s="6" t="s">
        <v>24</v>
      </c>
      <c r="J517" s="6" t="s">
        <v>21</v>
      </c>
      <c r="K517" s="6" t="s">
        <v>149</v>
      </c>
      <c r="T517" s="6" t="s">
        <v>22</v>
      </c>
      <c r="U517" s="6" t="s">
        <v>18</v>
      </c>
      <c r="V517" s="6" t="s">
        <v>3411</v>
      </c>
      <c r="W517" s="11" t="s">
        <v>1433</v>
      </c>
    </row>
    <row r="518" spans="1:23" x14ac:dyDescent="0.35">
      <c r="A518" s="6">
        <v>65038</v>
      </c>
      <c r="B518" s="7">
        <v>45222</v>
      </c>
      <c r="C518" s="8">
        <v>0.46640046296296295</v>
      </c>
      <c r="D518" s="6" t="s">
        <v>108</v>
      </c>
      <c r="E518" s="6">
        <v>4</v>
      </c>
      <c r="F518" s="6" t="s">
        <v>19</v>
      </c>
      <c r="G518" s="6" t="s">
        <v>3412</v>
      </c>
      <c r="H518" s="6" t="s">
        <v>24</v>
      </c>
      <c r="I518" s="6" t="s">
        <v>24</v>
      </c>
      <c r="J518" s="6" t="s">
        <v>21</v>
      </c>
      <c r="K518" s="6" t="s">
        <v>78</v>
      </c>
      <c r="T518" s="6" t="s">
        <v>15</v>
      </c>
      <c r="U518" s="6" t="s">
        <v>18</v>
      </c>
      <c r="V518" s="6" t="s">
        <v>3413</v>
      </c>
      <c r="W518" s="11" t="s">
        <v>887</v>
      </c>
    </row>
    <row r="519" spans="1:23" x14ac:dyDescent="0.35">
      <c r="A519" s="6">
        <v>204096</v>
      </c>
      <c r="B519" s="7">
        <v>45222</v>
      </c>
      <c r="C519" s="8">
        <v>0.47033564814814816</v>
      </c>
      <c r="D519" s="6" t="s">
        <v>26</v>
      </c>
      <c r="E519" s="6">
        <v>2</v>
      </c>
      <c r="F519" s="6" t="s">
        <v>9</v>
      </c>
      <c r="G519" s="6" t="s">
        <v>3414</v>
      </c>
      <c r="H519" s="6" t="s">
        <v>24</v>
      </c>
      <c r="I519" s="6" t="s">
        <v>24</v>
      </c>
      <c r="J519" s="6" t="s">
        <v>21</v>
      </c>
      <c r="K519" s="6" t="s">
        <v>78</v>
      </c>
      <c r="T519" s="6" t="s">
        <v>15</v>
      </c>
      <c r="U519" s="6" t="s">
        <v>18</v>
      </c>
      <c r="V519" s="6" t="s">
        <v>3415</v>
      </c>
      <c r="W519" s="11" t="s">
        <v>887</v>
      </c>
    </row>
    <row r="520" spans="1:23" ht="275.5" x14ac:dyDescent="0.35">
      <c r="A520" s="6">
        <v>203888</v>
      </c>
      <c r="B520" s="7">
        <v>45222</v>
      </c>
      <c r="C520" s="8">
        <v>0.47870370370370369</v>
      </c>
      <c r="D520" s="6" t="s">
        <v>3416</v>
      </c>
      <c r="E520" s="6">
        <v>2</v>
      </c>
      <c r="F520" s="6" t="s">
        <v>9</v>
      </c>
      <c r="G520" s="9" t="s">
        <v>3417</v>
      </c>
      <c r="H520" s="6" t="s">
        <v>24</v>
      </c>
      <c r="I520" s="6" t="s">
        <v>24</v>
      </c>
      <c r="J520" s="6" t="s">
        <v>21</v>
      </c>
      <c r="K520" s="6" t="s">
        <v>245</v>
      </c>
      <c r="T520" s="6" t="s">
        <v>22</v>
      </c>
      <c r="U520" s="6" t="s">
        <v>18</v>
      </c>
      <c r="V520" s="6" t="s">
        <v>3418</v>
      </c>
      <c r="W520" s="11" t="s">
        <v>997</v>
      </c>
    </row>
    <row r="521" spans="1:23" x14ac:dyDescent="0.35">
      <c r="A521" s="6">
        <v>204101</v>
      </c>
      <c r="B521" s="7">
        <v>45222</v>
      </c>
      <c r="C521" s="8">
        <v>0.48208333333333336</v>
      </c>
      <c r="D521" s="6" t="s">
        <v>491</v>
      </c>
      <c r="E521" s="6">
        <v>1</v>
      </c>
      <c r="F521" s="6" t="s">
        <v>9</v>
      </c>
      <c r="G521" s="6" t="s">
        <v>1349</v>
      </c>
      <c r="H521" s="6" t="s">
        <v>24</v>
      </c>
      <c r="I521" s="6" t="s">
        <v>24</v>
      </c>
      <c r="J521" s="6" t="s">
        <v>21</v>
      </c>
      <c r="K521" s="6" t="s">
        <v>78</v>
      </c>
      <c r="T521" s="6" t="s">
        <v>15</v>
      </c>
      <c r="U521" s="6" t="s">
        <v>18</v>
      </c>
      <c r="V521" s="6" t="s">
        <v>1754</v>
      </c>
      <c r="W521" s="11" t="s">
        <v>887</v>
      </c>
    </row>
    <row r="522" spans="1:23" x14ac:dyDescent="0.35">
      <c r="A522" s="6">
        <v>130485</v>
      </c>
      <c r="B522" s="7">
        <v>45222</v>
      </c>
      <c r="C522" s="8">
        <v>0.48349537037037038</v>
      </c>
      <c r="D522" s="6" t="s">
        <v>843</v>
      </c>
      <c r="E522" s="6">
        <v>1</v>
      </c>
      <c r="F522" s="6" t="s">
        <v>19</v>
      </c>
      <c r="G522" s="6" t="s">
        <v>863</v>
      </c>
      <c r="H522" s="6" t="s">
        <v>24</v>
      </c>
      <c r="I522" s="6" t="s">
        <v>24</v>
      </c>
      <c r="J522" s="6" t="s">
        <v>21</v>
      </c>
      <c r="K522" s="6" t="s">
        <v>78</v>
      </c>
      <c r="T522" s="6" t="s">
        <v>15</v>
      </c>
      <c r="U522" s="6" t="s">
        <v>18</v>
      </c>
      <c r="V522" s="6" t="s">
        <v>3419</v>
      </c>
      <c r="W522" s="11" t="s">
        <v>887</v>
      </c>
    </row>
    <row r="523" spans="1:23" x14ac:dyDescent="0.35">
      <c r="A523" s="6">
        <v>131990</v>
      </c>
      <c r="B523" s="7">
        <v>45222</v>
      </c>
      <c r="C523" s="8">
        <v>0.4851273148148148</v>
      </c>
      <c r="D523" s="6" t="s">
        <v>843</v>
      </c>
      <c r="E523" s="6">
        <v>1</v>
      </c>
      <c r="F523" s="6" t="s">
        <v>19</v>
      </c>
      <c r="G523" s="6" t="s">
        <v>863</v>
      </c>
      <c r="H523" s="6" t="s">
        <v>24</v>
      </c>
      <c r="I523" s="6" t="s">
        <v>24</v>
      </c>
      <c r="J523" s="6" t="s">
        <v>21</v>
      </c>
      <c r="K523" s="6" t="s">
        <v>78</v>
      </c>
      <c r="T523" s="6" t="s">
        <v>15</v>
      </c>
      <c r="U523" s="6" t="s">
        <v>18</v>
      </c>
      <c r="V523" s="6" t="s">
        <v>1637</v>
      </c>
      <c r="W523" s="11" t="s">
        <v>887</v>
      </c>
    </row>
    <row r="524" spans="1:23" x14ac:dyDescent="0.35">
      <c r="A524" s="6">
        <v>203523</v>
      </c>
      <c r="B524" s="7">
        <v>45222</v>
      </c>
      <c r="C524" s="8">
        <v>0.48513888888888884</v>
      </c>
      <c r="D524" s="6" t="s">
        <v>465</v>
      </c>
      <c r="E524" s="6">
        <v>1</v>
      </c>
      <c r="F524" s="6" t="s">
        <v>25</v>
      </c>
      <c r="G524" s="6" t="s">
        <v>3420</v>
      </c>
      <c r="H524" s="6" t="s">
        <v>24</v>
      </c>
      <c r="I524" s="6" t="s">
        <v>24</v>
      </c>
      <c r="J524" s="6" t="s">
        <v>21</v>
      </c>
      <c r="K524" s="6" t="s">
        <v>149</v>
      </c>
      <c r="T524" s="6" t="s">
        <v>22</v>
      </c>
      <c r="U524" s="6" t="s">
        <v>18</v>
      </c>
      <c r="V524" s="6" t="s">
        <v>1929</v>
      </c>
      <c r="W524" s="11" t="s">
        <v>3421</v>
      </c>
    </row>
    <row r="525" spans="1:23" x14ac:dyDescent="0.35">
      <c r="A525" s="6">
        <v>129972</v>
      </c>
      <c r="B525" s="7">
        <v>45222</v>
      </c>
      <c r="C525" s="8">
        <v>0.48655092592592591</v>
      </c>
      <c r="D525" s="6" t="s">
        <v>843</v>
      </c>
      <c r="E525" s="6">
        <v>1</v>
      </c>
      <c r="F525" s="6" t="s">
        <v>19</v>
      </c>
      <c r="G525" s="6" t="s">
        <v>863</v>
      </c>
      <c r="H525" s="6" t="s">
        <v>24</v>
      </c>
      <c r="I525" s="6" t="s">
        <v>24</v>
      </c>
      <c r="J525" s="6" t="s">
        <v>21</v>
      </c>
      <c r="K525" s="6" t="s">
        <v>78</v>
      </c>
      <c r="T525" s="6" t="s">
        <v>15</v>
      </c>
      <c r="U525" s="6" t="s">
        <v>18</v>
      </c>
      <c r="V525" s="6" t="s">
        <v>1691</v>
      </c>
      <c r="W525" s="11" t="s">
        <v>887</v>
      </c>
    </row>
    <row r="526" spans="1:23" x14ac:dyDescent="0.35">
      <c r="A526" s="6">
        <v>202543</v>
      </c>
      <c r="B526" s="7">
        <v>45222</v>
      </c>
      <c r="C526" s="8">
        <v>0.48842592592592587</v>
      </c>
      <c r="D526" s="6" t="s">
        <v>3422</v>
      </c>
      <c r="E526" s="6">
        <v>1</v>
      </c>
      <c r="F526" s="6" t="s">
        <v>25</v>
      </c>
      <c r="G526" s="6" t="s">
        <v>3423</v>
      </c>
      <c r="H526" s="6" t="s">
        <v>10</v>
      </c>
      <c r="I526" s="6" t="s">
        <v>24</v>
      </c>
      <c r="J526" s="6" t="s">
        <v>21</v>
      </c>
      <c r="K526" s="6" t="s">
        <v>3424</v>
      </c>
      <c r="T526" s="6" t="s">
        <v>22</v>
      </c>
      <c r="U526" s="6" t="s">
        <v>18</v>
      </c>
      <c r="V526" s="6" t="s">
        <v>3425</v>
      </c>
      <c r="W526" s="11" t="s">
        <v>991</v>
      </c>
    </row>
    <row r="527" spans="1:23" x14ac:dyDescent="0.35">
      <c r="A527" s="6">
        <v>204027</v>
      </c>
      <c r="B527" s="7">
        <v>45222</v>
      </c>
      <c r="C527" s="8">
        <v>0.48945601851851855</v>
      </c>
      <c r="D527" s="6" t="s">
        <v>859</v>
      </c>
      <c r="E527" s="6">
        <v>2</v>
      </c>
      <c r="F527" s="6" t="s">
        <v>30</v>
      </c>
      <c r="G527" s="6" t="s">
        <v>3426</v>
      </c>
      <c r="H527" s="6" t="s">
        <v>98</v>
      </c>
      <c r="I527" s="6" t="s">
        <v>24</v>
      </c>
      <c r="J527" s="6" t="s">
        <v>21</v>
      </c>
      <c r="K527" s="6" t="s">
        <v>149</v>
      </c>
      <c r="T527" s="6" t="s">
        <v>22</v>
      </c>
      <c r="U527" s="6" t="s">
        <v>18</v>
      </c>
      <c r="V527" s="6" t="s">
        <v>3427</v>
      </c>
      <c r="W527" s="11" t="s">
        <v>992</v>
      </c>
    </row>
    <row r="528" spans="1:23" x14ac:dyDescent="0.35">
      <c r="A528" s="6">
        <v>89231</v>
      </c>
      <c r="B528" s="7">
        <v>45222</v>
      </c>
      <c r="C528" s="8">
        <v>0.51064814814814818</v>
      </c>
      <c r="D528" s="6" t="s">
        <v>491</v>
      </c>
      <c r="E528" s="6">
        <v>1</v>
      </c>
      <c r="F528" s="6" t="s">
        <v>19</v>
      </c>
      <c r="G528" s="6" t="s">
        <v>1349</v>
      </c>
      <c r="H528" s="6" t="s">
        <v>24</v>
      </c>
      <c r="I528" s="6" t="s">
        <v>24</v>
      </c>
      <c r="J528" s="6" t="s">
        <v>21</v>
      </c>
      <c r="K528" s="6" t="s">
        <v>78</v>
      </c>
      <c r="T528" s="6" t="s">
        <v>15</v>
      </c>
      <c r="U528" s="6" t="s">
        <v>18</v>
      </c>
      <c r="V528" s="6" t="s">
        <v>3268</v>
      </c>
      <c r="W528" s="11" t="s">
        <v>887</v>
      </c>
    </row>
    <row r="529" spans="1:23" x14ac:dyDescent="0.35">
      <c r="A529" s="6">
        <v>204072</v>
      </c>
      <c r="B529" s="7">
        <v>45222</v>
      </c>
      <c r="C529" s="8">
        <v>0.51246527777777773</v>
      </c>
      <c r="D529" s="6" t="s">
        <v>411</v>
      </c>
      <c r="E529" s="6">
        <v>2</v>
      </c>
      <c r="F529" s="6" t="s">
        <v>30</v>
      </c>
      <c r="G529" s="6" t="s">
        <v>3428</v>
      </c>
      <c r="H529" s="6" t="s">
        <v>24</v>
      </c>
      <c r="I529" s="6" t="s">
        <v>24</v>
      </c>
      <c r="J529" s="6" t="s">
        <v>21</v>
      </c>
      <c r="K529" s="6" t="s">
        <v>3429</v>
      </c>
      <c r="L529" s="6" t="s">
        <v>70</v>
      </c>
      <c r="M529" s="6" t="s">
        <v>3430</v>
      </c>
      <c r="N529" s="6" t="s">
        <v>3431</v>
      </c>
      <c r="O529" s="6" t="s">
        <v>678</v>
      </c>
      <c r="P529" s="6" t="s">
        <v>678</v>
      </c>
      <c r="Q529" s="6" t="s">
        <v>678</v>
      </c>
      <c r="R529" s="6" t="s">
        <v>678</v>
      </c>
      <c r="S529" s="6" t="s">
        <v>47</v>
      </c>
      <c r="T529" s="6" t="s">
        <v>22</v>
      </c>
      <c r="U529" s="6" t="s">
        <v>18</v>
      </c>
      <c r="V529" s="6" t="s">
        <v>3432</v>
      </c>
      <c r="W529" s="11" t="s">
        <v>966</v>
      </c>
    </row>
    <row r="530" spans="1:23" x14ac:dyDescent="0.35">
      <c r="A530" s="6">
        <v>197884</v>
      </c>
      <c r="B530" s="7">
        <v>45222</v>
      </c>
      <c r="C530" s="8">
        <v>0.52409722222222221</v>
      </c>
      <c r="D530" s="6" t="s">
        <v>3433</v>
      </c>
      <c r="E530" s="6">
        <v>1</v>
      </c>
      <c r="F530" s="6" t="s">
        <v>1657</v>
      </c>
      <c r="G530" s="6" t="s">
        <v>3434</v>
      </c>
      <c r="H530" s="6" t="s">
        <v>24</v>
      </c>
      <c r="I530" s="6" t="s">
        <v>24</v>
      </c>
      <c r="J530" s="6" t="s">
        <v>21</v>
      </c>
      <c r="K530" s="6" t="s">
        <v>531</v>
      </c>
      <c r="R530" s="6" t="s">
        <v>3435</v>
      </c>
      <c r="T530" s="6" t="s">
        <v>22</v>
      </c>
      <c r="U530" s="6" t="s">
        <v>18</v>
      </c>
      <c r="V530" s="6" t="s">
        <v>3437</v>
      </c>
      <c r="W530" s="11" t="s">
        <v>3436</v>
      </c>
    </row>
    <row r="531" spans="1:23" x14ac:dyDescent="0.35">
      <c r="A531" s="6">
        <v>204105</v>
      </c>
      <c r="B531" s="7">
        <v>45222</v>
      </c>
      <c r="C531" s="8">
        <v>0.59250000000000003</v>
      </c>
      <c r="D531" s="6" t="s">
        <v>465</v>
      </c>
      <c r="E531" s="6">
        <v>1</v>
      </c>
      <c r="F531" s="6" t="s">
        <v>25</v>
      </c>
      <c r="G531" s="6" t="s">
        <v>3438</v>
      </c>
      <c r="H531" s="6" t="s">
        <v>10</v>
      </c>
      <c r="I531" s="6" t="s">
        <v>24</v>
      </c>
      <c r="J531" s="6" t="s">
        <v>21</v>
      </c>
      <c r="K531" s="6" t="s">
        <v>149</v>
      </c>
      <c r="T531" s="6" t="s">
        <v>22</v>
      </c>
      <c r="U531" s="6" t="s">
        <v>18</v>
      </c>
      <c r="V531" s="6" t="s">
        <v>3439</v>
      </c>
      <c r="W531" s="11" t="s">
        <v>1433</v>
      </c>
    </row>
    <row r="532" spans="1:23" ht="72.5" x14ac:dyDescent="0.35">
      <c r="A532" s="6">
        <v>203103</v>
      </c>
      <c r="B532" s="7">
        <v>45222</v>
      </c>
      <c r="C532" s="8">
        <v>0.62373842592592588</v>
      </c>
      <c r="D532" s="6" t="s">
        <v>110</v>
      </c>
      <c r="E532" s="6" t="s">
        <v>678</v>
      </c>
      <c r="F532" s="6" t="s">
        <v>942</v>
      </c>
      <c r="G532" s="9" t="s">
        <v>3440</v>
      </c>
      <c r="H532" s="6" t="s">
        <v>24</v>
      </c>
      <c r="I532" s="6" t="s">
        <v>24</v>
      </c>
      <c r="J532" s="6" t="s">
        <v>21</v>
      </c>
      <c r="K532" s="6" t="s">
        <v>1236</v>
      </c>
      <c r="O532" s="6" t="s">
        <v>3441</v>
      </c>
      <c r="T532" s="6" t="s">
        <v>22</v>
      </c>
      <c r="U532" s="6" t="s">
        <v>18</v>
      </c>
      <c r="V532" s="6" t="s">
        <v>887</v>
      </c>
      <c r="W532" s="11" t="s">
        <v>3442</v>
      </c>
    </row>
    <row r="533" spans="1:23" x14ac:dyDescent="0.35">
      <c r="A533" s="6">
        <v>156148</v>
      </c>
      <c r="B533" s="7">
        <v>45222</v>
      </c>
      <c r="C533" s="8">
        <v>0.63620370370370372</v>
      </c>
      <c r="D533" s="6" t="s">
        <v>491</v>
      </c>
      <c r="E533" s="6">
        <v>1</v>
      </c>
      <c r="F533" s="6" t="s">
        <v>9</v>
      </c>
      <c r="G533" s="6" t="s">
        <v>1349</v>
      </c>
      <c r="H533" s="6" t="s">
        <v>24</v>
      </c>
      <c r="I533" s="6" t="s">
        <v>24</v>
      </c>
      <c r="J533" s="6" t="s">
        <v>21</v>
      </c>
      <c r="K533" s="6" t="s">
        <v>78</v>
      </c>
      <c r="T533" s="6" t="s">
        <v>15</v>
      </c>
      <c r="U533" s="6" t="s">
        <v>18</v>
      </c>
      <c r="V533" s="6" t="s">
        <v>1693</v>
      </c>
      <c r="W533" s="11" t="s">
        <v>887</v>
      </c>
    </row>
    <row r="534" spans="1:23" x14ac:dyDescent="0.35">
      <c r="A534" s="6">
        <v>204143</v>
      </c>
      <c r="B534" s="7">
        <v>45222</v>
      </c>
      <c r="C534" s="8">
        <v>0.63739583333333327</v>
      </c>
      <c r="D534" s="6" t="s">
        <v>843</v>
      </c>
      <c r="E534" s="6">
        <v>1</v>
      </c>
      <c r="F534" s="6" t="s">
        <v>19</v>
      </c>
      <c r="G534" s="6" t="s">
        <v>863</v>
      </c>
      <c r="H534" s="6" t="s">
        <v>24</v>
      </c>
      <c r="I534" s="6" t="s">
        <v>24</v>
      </c>
      <c r="J534" s="6" t="s">
        <v>21</v>
      </c>
      <c r="K534" s="6" t="s">
        <v>33</v>
      </c>
      <c r="T534" s="6" t="s">
        <v>15</v>
      </c>
      <c r="U534" s="6" t="s">
        <v>18</v>
      </c>
      <c r="V534" s="6" t="s">
        <v>1886</v>
      </c>
      <c r="W534" s="11" t="s">
        <v>887</v>
      </c>
    </row>
    <row r="535" spans="1:23" x14ac:dyDescent="0.35">
      <c r="A535" s="6">
        <v>204089</v>
      </c>
      <c r="B535" s="7">
        <v>45222</v>
      </c>
      <c r="C535" s="8">
        <v>0.66569444444444448</v>
      </c>
      <c r="D535" s="6" t="s">
        <v>3443</v>
      </c>
      <c r="E535" s="6">
        <v>1</v>
      </c>
      <c r="F535" s="6" t="s">
        <v>1657</v>
      </c>
      <c r="G535" s="6" t="s">
        <v>3444</v>
      </c>
      <c r="H535" s="6" t="s">
        <v>24</v>
      </c>
      <c r="I535" s="6" t="s">
        <v>24</v>
      </c>
      <c r="J535" s="6" t="s">
        <v>21</v>
      </c>
      <c r="K535" s="6" t="s">
        <v>3445</v>
      </c>
      <c r="T535" s="6" t="s">
        <v>22</v>
      </c>
      <c r="U535" s="6" t="s">
        <v>18</v>
      </c>
      <c r="V535" s="6" t="s">
        <v>3447</v>
      </c>
      <c r="W535" s="11" t="s">
        <v>3446</v>
      </c>
    </row>
    <row r="536" spans="1:23" x14ac:dyDescent="0.35">
      <c r="A536" s="6">
        <v>204154</v>
      </c>
      <c r="B536" s="7">
        <v>45222</v>
      </c>
      <c r="C536" s="8">
        <v>0.67327546296296292</v>
      </c>
      <c r="D536" s="6" t="s">
        <v>506</v>
      </c>
      <c r="E536" s="6">
        <v>1</v>
      </c>
      <c r="F536" s="6" t="s">
        <v>25</v>
      </c>
      <c r="G536" s="6" t="s">
        <v>765</v>
      </c>
      <c r="H536" s="6" t="s">
        <v>24</v>
      </c>
      <c r="I536" s="6" t="s">
        <v>24</v>
      </c>
      <c r="J536" s="6" t="s">
        <v>21</v>
      </c>
      <c r="K536" s="6" t="s">
        <v>161</v>
      </c>
      <c r="T536" s="6" t="s">
        <v>22</v>
      </c>
      <c r="U536" s="6" t="s">
        <v>18</v>
      </c>
      <c r="V536" s="6" t="s">
        <v>1666</v>
      </c>
      <c r="W536" s="11" t="s">
        <v>887</v>
      </c>
    </row>
    <row r="537" spans="1:23" x14ac:dyDescent="0.35">
      <c r="A537" s="6">
        <v>204155</v>
      </c>
      <c r="B537" s="7">
        <v>45222</v>
      </c>
      <c r="C537" s="8">
        <v>0.67469907407407403</v>
      </c>
      <c r="D537" s="6" t="s">
        <v>506</v>
      </c>
      <c r="E537" s="6">
        <v>1</v>
      </c>
      <c r="F537" s="6" t="s">
        <v>25</v>
      </c>
      <c r="G537" s="6" t="s">
        <v>765</v>
      </c>
      <c r="H537" s="6" t="s">
        <v>24</v>
      </c>
      <c r="I537" s="6" t="s">
        <v>24</v>
      </c>
      <c r="J537" s="6" t="s">
        <v>21</v>
      </c>
      <c r="K537" s="6" t="s">
        <v>161</v>
      </c>
      <c r="T537" s="6" t="s">
        <v>22</v>
      </c>
      <c r="U537" s="6" t="s">
        <v>18</v>
      </c>
      <c r="V537" s="6" t="s">
        <v>3448</v>
      </c>
      <c r="W537" s="11" t="s">
        <v>887</v>
      </c>
    </row>
    <row r="538" spans="1:23" x14ac:dyDescent="0.35">
      <c r="A538" s="6">
        <v>204158</v>
      </c>
      <c r="B538" s="7">
        <v>45222</v>
      </c>
      <c r="C538" s="8">
        <v>0.6763541666666667</v>
      </c>
      <c r="D538" s="6" t="s">
        <v>506</v>
      </c>
      <c r="E538" s="6">
        <v>1</v>
      </c>
      <c r="F538" s="6" t="s">
        <v>25</v>
      </c>
      <c r="G538" s="6" t="s">
        <v>765</v>
      </c>
      <c r="H538" s="6" t="s">
        <v>24</v>
      </c>
      <c r="I538" s="6" t="s">
        <v>24</v>
      </c>
      <c r="J538" s="6" t="s">
        <v>21</v>
      </c>
      <c r="K538" s="6" t="s">
        <v>161</v>
      </c>
      <c r="T538" s="6" t="s">
        <v>22</v>
      </c>
      <c r="U538" s="6" t="s">
        <v>18</v>
      </c>
      <c r="V538" s="6" t="s">
        <v>1786</v>
      </c>
      <c r="W538" s="11" t="s">
        <v>887</v>
      </c>
    </row>
    <row r="539" spans="1:23" ht="87" x14ac:dyDescent="0.35">
      <c r="A539" s="6">
        <v>193319</v>
      </c>
      <c r="B539" s="7">
        <v>45222</v>
      </c>
      <c r="C539" s="8">
        <v>0.68344907407407407</v>
      </c>
      <c r="D539" s="6" t="s">
        <v>82</v>
      </c>
      <c r="E539" s="6">
        <v>1</v>
      </c>
      <c r="F539" s="6" t="s">
        <v>19</v>
      </c>
      <c r="G539" s="9" t="s">
        <v>3449</v>
      </c>
      <c r="H539" s="6" t="s">
        <v>24</v>
      </c>
      <c r="I539" s="6" t="s">
        <v>24</v>
      </c>
      <c r="J539" s="6" t="s">
        <v>21</v>
      </c>
      <c r="K539" s="6" t="s">
        <v>245</v>
      </c>
      <c r="T539" s="6" t="s">
        <v>22</v>
      </c>
      <c r="U539" s="6" t="s">
        <v>18</v>
      </c>
      <c r="V539" s="6" t="s">
        <v>3450</v>
      </c>
      <c r="W539" s="11" t="s">
        <v>997</v>
      </c>
    </row>
    <row r="540" spans="1:23" x14ac:dyDescent="0.35">
      <c r="A540" s="6">
        <v>204160</v>
      </c>
      <c r="B540" s="7">
        <v>45223</v>
      </c>
      <c r="C540" s="8">
        <v>0.34184027777777781</v>
      </c>
      <c r="D540" s="6" t="s">
        <v>506</v>
      </c>
      <c r="E540" s="6">
        <v>1</v>
      </c>
      <c r="F540" s="6" t="s">
        <v>25</v>
      </c>
      <c r="G540" s="6" t="s">
        <v>1260</v>
      </c>
      <c r="H540" s="6" t="s">
        <v>24</v>
      </c>
      <c r="I540" s="6" t="s">
        <v>24</v>
      </c>
      <c r="J540" s="6" t="s">
        <v>21</v>
      </c>
      <c r="K540" s="6" t="s">
        <v>161</v>
      </c>
      <c r="T540" s="6" t="s">
        <v>22</v>
      </c>
      <c r="U540" s="6" t="s">
        <v>18</v>
      </c>
      <c r="V540" s="6" t="s">
        <v>1759</v>
      </c>
      <c r="W540" s="11" t="s">
        <v>887</v>
      </c>
    </row>
    <row r="541" spans="1:23" x14ac:dyDescent="0.35">
      <c r="A541" s="6">
        <v>204165</v>
      </c>
      <c r="B541" s="7">
        <v>45223</v>
      </c>
      <c r="C541" s="8">
        <v>0.34421296296296294</v>
      </c>
      <c r="D541" s="6" t="s">
        <v>506</v>
      </c>
      <c r="E541" s="6">
        <v>1</v>
      </c>
      <c r="F541" s="6" t="s">
        <v>25</v>
      </c>
      <c r="G541" s="6" t="s">
        <v>765</v>
      </c>
      <c r="H541" s="6" t="s">
        <v>24</v>
      </c>
      <c r="I541" s="6" t="s">
        <v>24</v>
      </c>
      <c r="J541" s="6" t="s">
        <v>21</v>
      </c>
      <c r="K541" s="6" t="s">
        <v>161</v>
      </c>
      <c r="T541" s="6" t="s">
        <v>22</v>
      </c>
      <c r="U541" s="6" t="s">
        <v>18</v>
      </c>
      <c r="V541" s="6" t="s">
        <v>1669</v>
      </c>
      <c r="W541" s="11" t="s">
        <v>887</v>
      </c>
    </row>
    <row r="542" spans="1:23" x14ac:dyDescent="0.35">
      <c r="A542" s="6">
        <v>175056</v>
      </c>
      <c r="B542" s="7">
        <v>45223</v>
      </c>
      <c r="C542" s="8">
        <v>0.35078703703703701</v>
      </c>
      <c r="D542" s="6" t="s">
        <v>525</v>
      </c>
      <c r="E542" s="6">
        <v>1</v>
      </c>
      <c r="F542" s="6" t="s">
        <v>30</v>
      </c>
      <c r="G542" s="6" t="s">
        <v>3451</v>
      </c>
      <c r="H542" s="6" t="s">
        <v>24</v>
      </c>
      <c r="I542" s="6" t="s">
        <v>24</v>
      </c>
      <c r="J542" s="6" t="s">
        <v>21</v>
      </c>
      <c r="K542" s="6" t="s">
        <v>34</v>
      </c>
      <c r="T542" s="6" t="s">
        <v>22</v>
      </c>
      <c r="U542" s="6" t="s">
        <v>18</v>
      </c>
      <c r="V542" s="6" t="s">
        <v>887</v>
      </c>
      <c r="W542" s="11" t="s">
        <v>887</v>
      </c>
    </row>
    <row r="543" spans="1:23" ht="72.5" x14ac:dyDescent="0.35">
      <c r="A543" s="6">
        <v>204147</v>
      </c>
      <c r="B543" s="7">
        <v>45223</v>
      </c>
      <c r="C543" s="8">
        <v>0.35562500000000002</v>
      </c>
      <c r="D543" s="6" t="s">
        <v>1951</v>
      </c>
      <c r="E543" s="6">
        <v>1</v>
      </c>
      <c r="F543" s="6" t="s">
        <v>30</v>
      </c>
      <c r="G543" s="9" t="s">
        <v>3452</v>
      </c>
      <c r="H543" s="6" t="s">
        <v>40</v>
      </c>
      <c r="I543" s="6" t="s">
        <v>40</v>
      </c>
      <c r="J543" s="6" t="s">
        <v>21</v>
      </c>
      <c r="K543" s="6" t="s">
        <v>626</v>
      </c>
      <c r="M543" s="6" t="s">
        <v>3453</v>
      </c>
      <c r="T543" s="6" t="s">
        <v>15</v>
      </c>
      <c r="U543" s="6" t="s">
        <v>18</v>
      </c>
      <c r="V543" s="6" t="s">
        <v>3455</v>
      </c>
      <c r="W543" s="11" t="s">
        <v>3454</v>
      </c>
    </row>
    <row r="544" spans="1:23" ht="72.5" x14ac:dyDescent="0.35">
      <c r="A544" s="6">
        <v>167232</v>
      </c>
      <c r="B544" s="7">
        <v>45223</v>
      </c>
      <c r="C544" s="8">
        <v>0.36937500000000001</v>
      </c>
      <c r="D544" s="6" t="s">
        <v>108</v>
      </c>
      <c r="E544" s="6">
        <v>2</v>
      </c>
      <c r="F544" s="6" t="s">
        <v>30</v>
      </c>
      <c r="G544" s="9" t="s">
        <v>3456</v>
      </c>
      <c r="H544" s="6" t="s">
        <v>24</v>
      </c>
      <c r="I544" s="6" t="s">
        <v>112</v>
      </c>
      <c r="J544" s="6" t="s">
        <v>21</v>
      </c>
      <c r="K544" s="6" t="s">
        <v>244</v>
      </c>
      <c r="Q544" s="6" t="s">
        <v>3457</v>
      </c>
      <c r="T544" s="6" t="s">
        <v>22</v>
      </c>
      <c r="U544" s="6" t="s">
        <v>18</v>
      </c>
      <c r="V544" s="6" t="s">
        <v>3459</v>
      </c>
      <c r="W544" s="11" t="s">
        <v>3458</v>
      </c>
    </row>
    <row r="545" spans="1:23" ht="409.5" x14ac:dyDescent="0.35">
      <c r="A545" s="6">
        <v>180598</v>
      </c>
      <c r="B545" s="7">
        <v>45223</v>
      </c>
      <c r="C545" s="8">
        <v>0.3904050925925926</v>
      </c>
      <c r="D545" s="6" t="s">
        <v>223</v>
      </c>
      <c r="E545" s="6">
        <v>4</v>
      </c>
      <c r="F545" s="6" t="s">
        <v>19</v>
      </c>
      <c r="G545" s="9" t="s">
        <v>3460</v>
      </c>
      <c r="H545" s="6" t="s">
        <v>281</v>
      </c>
      <c r="I545" s="6" t="s">
        <v>24</v>
      </c>
      <c r="J545" s="6" t="s">
        <v>232</v>
      </c>
      <c r="K545" s="6" t="s">
        <v>88</v>
      </c>
      <c r="M545" s="6" t="s">
        <v>3461</v>
      </c>
      <c r="N545" s="6" t="s">
        <v>1225</v>
      </c>
      <c r="O545" s="6" t="s">
        <v>3462</v>
      </c>
      <c r="P545" s="6" t="s">
        <v>1351</v>
      </c>
      <c r="Q545" s="6" t="s">
        <v>3463</v>
      </c>
      <c r="S545" s="6" t="s">
        <v>3464</v>
      </c>
      <c r="T545" s="6" t="s">
        <v>15</v>
      </c>
      <c r="U545" s="6" t="s">
        <v>18</v>
      </c>
      <c r="V545" s="6" t="s">
        <v>3465</v>
      </c>
      <c r="W545" s="11" t="s">
        <v>2680</v>
      </c>
    </row>
    <row r="546" spans="1:23" ht="87" x14ac:dyDescent="0.35">
      <c r="A546" s="6">
        <v>204212</v>
      </c>
      <c r="B546" s="7">
        <v>45223</v>
      </c>
      <c r="C546" s="8">
        <v>0.40457175925925926</v>
      </c>
      <c r="D546" s="6" t="s">
        <v>406</v>
      </c>
      <c r="E546" s="6">
        <v>2</v>
      </c>
      <c r="F546" s="6" t="s">
        <v>9</v>
      </c>
      <c r="G546" s="9" t="s">
        <v>3466</v>
      </c>
      <c r="H546" s="6" t="s">
        <v>24</v>
      </c>
      <c r="I546" s="6" t="s">
        <v>24</v>
      </c>
      <c r="J546" s="6" t="s">
        <v>377</v>
      </c>
      <c r="K546" s="6" t="s">
        <v>244</v>
      </c>
      <c r="M546" s="6" t="s">
        <v>3467</v>
      </c>
      <c r="N546" s="9" t="s">
        <v>3468</v>
      </c>
      <c r="Q546" s="6" t="s">
        <v>3469</v>
      </c>
      <c r="S546" s="6" t="s">
        <v>1835</v>
      </c>
      <c r="T546" s="6" t="s">
        <v>22</v>
      </c>
      <c r="U546" s="6" t="s">
        <v>18</v>
      </c>
      <c r="V546" s="6" t="s">
        <v>3471</v>
      </c>
      <c r="W546" s="11" t="s">
        <v>3470</v>
      </c>
    </row>
    <row r="547" spans="1:23" ht="130.5" x14ac:dyDescent="0.35">
      <c r="A547" s="6">
        <v>204219</v>
      </c>
      <c r="B547" s="7">
        <v>45223</v>
      </c>
      <c r="C547" s="8">
        <v>0.41230324074074076</v>
      </c>
      <c r="D547" s="6" t="s">
        <v>928</v>
      </c>
      <c r="E547" s="6">
        <v>4</v>
      </c>
      <c r="F547" s="6" t="s">
        <v>30</v>
      </c>
      <c r="G547" s="9" t="s">
        <v>3472</v>
      </c>
      <c r="H547" s="6" t="s">
        <v>24</v>
      </c>
      <c r="I547" s="6" t="s">
        <v>24</v>
      </c>
      <c r="J547" s="6" t="s">
        <v>21</v>
      </c>
      <c r="K547" s="6" t="s">
        <v>244</v>
      </c>
      <c r="N547" s="6" t="s">
        <v>3473</v>
      </c>
      <c r="S547" s="6" t="s">
        <v>3474</v>
      </c>
      <c r="T547" s="6" t="s">
        <v>22</v>
      </c>
      <c r="U547" s="6" t="s">
        <v>18</v>
      </c>
      <c r="V547" s="6" t="s">
        <v>3476</v>
      </c>
      <c r="W547" s="11" t="s">
        <v>3475</v>
      </c>
    </row>
    <row r="548" spans="1:23" x14ac:dyDescent="0.35">
      <c r="A548" s="6">
        <v>150640</v>
      </c>
      <c r="B548" s="7">
        <v>45223</v>
      </c>
      <c r="C548" s="8">
        <v>0.41417824074074078</v>
      </c>
      <c r="D548" s="6" t="s">
        <v>826</v>
      </c>
      <c r="E548" s="6">
        <v>1</v>
      </c>
      <c r="F548" s="6" t="s">
        <v>25</v>
      </c>
      <c r="G548" s="6" t="s">
        <v>826</v>
      </c>
      <c r="H548" s="6" t="s">
        <v>24</v>
      </c>
      <c r="I548" s="6" t="s">
        <v>24</v>
      </c>
      <c r="J548" s="6" t="s">
        <v>21</v>
      </c>
      <c r="K548" s="6" t="s">
        <v>34</v>
      </c>
      <c r="T548" s="6" t="s">
        <v>22</v>
      </c>
      <c r="U548" s="6" t="s">
        <v>18</v>
      </c>
      <c r="V548" s="6" t="s">
        <v>887</v>
      </c>
      <c r="W548" s="11" t="s">
        <v>887</v>
      </c>
    </row>
    <row r="549" spans="1:23" x14ac:dyDescent="0.35">
      <c r="A549" s="6">
        <v>204199</v>
      </c>
      <c r="B549" s="7">
        <v>45223</v>
      </c>
      <c r="C549" s="8">
        <v>0.41495370370370371</v>
      </c>
      <c r="D549" s="6" t="s">
        <v>798</v>
      </c>
      <c r="E549" s="6">
        <v>1</v>
      </c>
      <c r="F549" s="6" t="s">
        <v>9</v>
      </c>
      <c r="G549" s="6" t="s">
        <v>3477</v>
      </c>
      <c r="H549" s="6" t="s">
        <v>24</v>
      </c>
      <c r="I549" s="6" t="s">
        <v>24</v>
      </c>
      <c r="J549" s="6" t="s">
        <v>21</v>
      </c>
      <c r="K549" s="6" t="s">
        <v>244</v>
      </c>
      <c r="S549" s="6" t="s">
        <v>1104</v>
      </c>
      <c r="T549" s="6" t="s">
        <v>22</v>
      </c>
      <c r="U549" s="6" t="s">
        <v>18</v>
      </c>
      <c r="V549" s="6" t="s">
        <v>3479</v>
      </c>
      <c r="W549" s="11" t="s">
        <v>3478</v>
      </c>
    </row>
    <row r="550" spans="1:23" x14ac:dyDescent="0.35">
      <c r="A550" s="6">
        <v>204228</v>
      </c>
      <c r="B550" s="7">
        <v>45223</v>
      </c>
      <c r="C550" s="8">
        <v>0.42421296296296296</v>
      </c>
      <c r="D550" s="6" t="s">
        <v>1000</v>
      </c>
      <c r="E550" s="6">
        <v>1</v>
      </c>
      <c r="F550" s="6" t="s">
        <v>19</v>
      </c>
      <c r="G550" s="6" t="s">
        <v>3480</v>
      </c>
      <c r="H550" s="6" t="s">
        <v>24</v>
      </c>
      <c r="I550" s="6" t="s">
        <v>24</v>
      </c>
      <c r="J550" s="6" t="s">
        <v>21</v>
      </c>
      <c r="K550" s="6" t="s">
        <v>452</v>
      </c>
      <c r="T550" s="6" t="s">
        <v>22</v>
      </c>
      <c r="U550" s="6" t="s">
        <v>18</v>
      </c>
      <c r="V550" s="6" t="s">
        <v>3481</v>
      </c>
      <c r="W550" s="11" t="s">
        <v>924</v>
      </c>
    </row>
    <row r="551" spans="1:23" x14ac:dyDescent="0.35">
      <c r="A551" s="6">
        <v>204247</v>
      </c>
      <c r="B551" s="7">
        <v>45223</v>
      </c>
      <c r="C551" s="8">
        <v>0.43442129629629633</v>
      </c>
      <c r="D551" s="6" t="s">
        <v>826</v>
      </c>
      <c r="E551" s="6">
        <v>1</v>
      </c>
      <c r="F551" s="6" t="s">
        <v>25</v>
      </c>
      <c r="G551" s="6" t="s">
        <v>826</v>
      </c>
      <c r="H551" s="6" t="s">
        <v>24</v>
      </c>
      <c r="I551" s="6" t="s">
        <v>24</v>
      </c>
      <c r="J551" s="6" t="s">
        <v>21</v>
      </c>
      <c r="K551" s="6" t="s">
        <v>34</v>
      </c>
      <c r="T551" s="6" t="s">
        <v>22</v>
      </c>
      <c r="U551" s="6" t="s">
        <v>18</v>
      </c>
      <c r="V551" s="6" t="s">
        <v>887</v>
      </c>
      <c r="W551" s="11" t="s">
        <v>887</v>
      </c>
    </row>
    <row r="552" spans="1:23" x14ac:dyDescent="0.35">
      <c r="A552" s="6">
        <v>204272</v>
      </c>
      <c r="B552" s="7">
        <v>45223</v>
      </c>
      <c r="C552" s="8">
        <v>0.44333333333333336</v>
      </c>
      <c r="D552" s="6" t="s">
        <v>515</v>
      </c>
      <c r="E552" s="6">
        <v>6</v>
      </c>
      <c r="F552" s="6" t="s">
        <v>1657</v>
      </c>
      <c r="G552" s="6" t="s">
        <v>3482</v>
      </c>
      <c r="H552" s="6" t="s">
        <v>24</v>
      </c>
      <c r="I552" s="6" t="s">
        <v>24</v>
      </c>
      <c r="J552" s="6" t="s">
        <v>21</v>
      </c>
      <c r="K552" s="6" t="s">
        <v>34</v>
      </c>
      <c r="T552" s="6" t="s">
        <v>22</v>
      </c>
      <c r="U552" s="6" t="s">
        <v>18</v>
      </c>
      <c r="V552" s="6" t="s">
        <v>887</v>
      </c>
      <c r="W552" s="11" t="s">
        <v>3483</v>
      </c>
    </row>
    <row r="553" spans="1:23" ht="116" x14ac:dyDescent="0.35">
      <c r="A553" s="6">
        <v>204220</v>
      </c>
      <c r="B553" s="7">
        <v>45223</v>
      </c>
      <c r="C553" s="8">
        <v>0.4478125</v>
      </c>
      <c r="D553" s="6" t="s">
        <v>247</v>
      </c>
      <c r="E553" s="6">
        <v>1</v>
      </c>
      <c r="F553" s="6" t="s">
        <v>30</v>
      </c>
      <c r="G553" s="9" t="s">
        <v>3484</v>
      </c>
      <c r="H553" s="6" t="s">
        <v>10</v>
      </c>
      <c r="I553" s="6" t="s">
        <v>40</v>
      </c>
      <c r="J553" s="6" t="s">
        <v>21</v>
      </c>
      <c r="K553" s="6" t="s">
        <v>1774</v>
      </c>
      <c r="L553" s="6" t="s">
        <v>678</v>
      </c>
      <c r="M553" s="6" t="s">
        <v>314</v>
      </c>
      <c r="N553" s="6" t="s">
        <v>45</v>
      </c>
      <c r="O553" s="6" t="s">
        <v>3485</v>
      </c>
      <c r="P553" s="6" t="s">
        <v>65</v>
      </c>
      <c r="Q553" s="6" t="s">
        <v>1340</v>
      </c>
      <c r="R553" s="6" t="s">
        <v>678</v>
      </c>
      <c r="S553" s="6" t="s">
        <v>47</v>
      </c>
      <c r="T553" s="6" t="s">
        <v>22</v>
      </c>
      <c r="U553" s="6" t="s">
        <v>18</v>
      </c>
      <c r="V553" s="6" t="s">
        <v>3486</v>
      </c>
      <c r="W553" s="11" t="s">
        <v>1062</v>
      </c>
    </row>
    <row r="554" spans="1:23" x14ac:dyDescent="0.35">
      <c r="A554" s="6">
        <v>204261</v>
      </c>
      <c r="B554" s="7">
        <v>45223</v>
      </c>
      <c r="C554" s="8">
        <v>0.4544212962962963</v>
      </c>
      <c r="D554" s="6" t="s">
        <v>3487</v>
      </c>
      <c r="E554" s="6">
        <v>1</v>
      </c>
      <c r="F554" s="6" t="s">
        <v>25</v>
      </c>
      <c r="G554" s="6" t="s">
        <v>3487</v>
      </c>
      <c r="H554" s="6" t="s">
        <v>24</v>
      </c>
      <c r="I554" s="6" t="s">
        <v>24</v>
      </c>
      <c r="J554" s="6" t="s">
        <v>21</v>
      </c>
      <c r="K554" s="6" t="s">
        <v>34</v>
      </c>
      <c r="T554" s="6" t="s">
        <v>22</v>
      </c>
      <c r="U554" s="6" t="s">
        <v>18</v>
      </c>
      <c r="V554" s="6" t="s">
        <v>887</v>
      </c>
      <c r="W554" s="11" t="s">
        <v>887</v>
      </c>
    </row>
    <row r="555" spans="1:23" x14ac:dyDescent="0.35">
      <c r="A555" s="6">
        <v>204264</v>
      </c>
      <c r="B555" s="7">
        <v>45223</v>
      </c>
      <c r="C555" s="8">
        <v>0.45672453703703703</v>
      </c>
      <c r="D555" s="6" t="s">
        <v>1928</v>
      </c>
      <c r="E555" s="6">
        <v>1</v>
      </c>
      <c r="F555" s="6" t="s">
        <v>25</v>
      </c>
      <c r="G555" s="6" t="s">
        <v>1928</v>
      </c>
      <c r="H555" s="6" t="s">
        <v>24</v>
      </c>
      <c r="I555" s="6" t="s">
        <v>24</v>
      </c>
      <c r="J555" s="6" t="s">
        <v>21</v>
      </c>
      <c r="K555" s="6" t="s">
        <v>34</v>
      </c>
      <c r="T555" s="6" t="s">
        <v>22</v>
      </c>
      <c r="U555" s="6" t="s">
        <v>18</v>
      </c>
      <c r="V555" s="6" t="s">
        <v>887</v>
      </c>
      <c r="W555" s="11" t="s">
        <v>887</v>
      </c>
    </row>
    <row r="556" spans="1:23" x14ac:dyDescent="0.35">
      <c r="A556" s="6">
        <v>204281</v>
      </c>
      <c r="B556" s="7">
        <v>45223</v>
      </c>
      <c r="C556" s="8">
        <v>0.45884259259259258</v>
      </c>
      <c r="D556" s="6" t="s">
        <v>1928</v>
      </c>
      <c r="E556" s="6">
        <v>1</v>
      </c>
      <c r="F556" s="6" t="s">
        <v>25</v>
      </c>
      <c r="G556" s="6" t="s">
        <v>1928</v>
      </c>
      <c r="H556" s="6" t="s">
        <v>24</v>
      </c>
      <c r="I556" s="6" t="s">
        <v>24</v>
      </c>
      <c r="J556" s="6" t="s">
        <v>21</v>
      </c>
      <c r="K556" s="6" t="s">
        <v>34</v>
      </c>
      <c r="T556" s="6" t="s">
        <v>22</v>
      </c>
      <c r="U556" s="6" t="s">
        <v>18</v>
      </c>
      <c r="V556" s="6" t="s">
        <v>887</v>
      </c>
      <c r="W556" s="11" t="s">
        <v>887</v>
      </c>
    </row>
    <row r="557" spans="1:23" x14ac:dyDescent="0.35">
      <c r="A557" s="6">
        <v>204279</v>
      </c>
      <c r="B557" s="7">
        <v>45223</v>
      </c>
      <c r="C557" s="8">
        <v>0.46055555555555555</v>
      </c>
      <c r="D557" s="6" t="s">
        <v>1928</v>
      </c>
      <c r="E557" s="6">
        <v>1</v>
      </c>
      <c r="F557" s="6" t="s">
        <v>25</v>
      </c>
      <c r="G557" s="6" t="s">
        <v>1928</v>
      </c>
      <c r="H557" s="6" t="s">
        <v>24</v>
      </c>
      <c r="I557" s="6" t="s">
        <v>24</v>
      </c>
      <c r="J557" s="6" t="s">
        <v>21</v>
      </c>
      <c r="K557" s="6" t="s">
        <v>34</v>
      </c>
      <c r="T557" s="6" t="s">
        <v>22</v>
      </c>
      <c r="U557" s="6" t="s">
        <v>18</v>
      </c>
      <c r="V557" s="6" t="s">
        <v>887</v>
      </c>
      <c r="W557" s="11" t="s">
        <v>887</v>
      </c>
    </row>
    <row r="558" spans="1:23" ht="116" x14ac:dyDescent="0.35">
      <c r="A558" s="6">
        <v>204243</v>
      </c>
      <c r="B558" s="7">
        <v>45223</v>
      </c>
      <c r="C558" s="8">
        <v>0.46785879629629629</v>
      </c>
      <c r="D558" s="6" t="s">
        <v>483</v>
      </c>
      <c r="E558" s="6">
        <v>8</v>
      </c>
      <c r="F558" s="6" t="s">
        <v>30</v>
      </c>
      <c r="G558" s="9" t="s">
        <v>3488</v>
      </c>
      <c r="H558" s="6" t="s">
        <v>24</v>
      </c>
      <c r="I558" s="6" t="s">
        <v>114</v>
      </c>
      <c r="J558" s="6" t="s">
        <v>21</v>
      </c>
      <c r="K558" s="6" t="s">
        <v>1774</v>
      </c>
      <c r="L558" s="6" t="s">
        <v>14</v>
      </c>
      <c r="M558" s="6" t="s">
        <v>455</v>
      </c>
      <c r="N558" s="6" t="s">
        <v>1865</v>
      </c>
      <c r="O558" s="6" t="s">
        <v>678</v>
      </c>
      <c r="P558" s="6" t="s">
        <v>678</v>
      </c>
      <c r="Q558" s="6" t="s">
        <v>678</v>
      </c>
      <c r="R558" s="6" t="s">
        <v>678</v>
      </c>
      <c r="S558" s="6" t="s">
        <v>678</v>
      </c>
      <c r="T558" s="6" t="s">
        <v>22</v>
      </c>
      <c r="U558" s="6" t="s">
        <v>18</v>
      </c>
      <c r="V558" s="6" t="s">
        <v>3489</v>
      </c>
      <c r="W558" s="11" t="s">
        <v>1111</v>
      </c>
    </row>
    <row r="559" spans="1:23" x14ac:dyDescent="0.35">
      <c r="A559" s="6">
        <v>204306</v>
      </c>
      <c r="B559" s="7">
        <v>45223</v>
      </c>
      <c r="C559" s="8">
        <v>0.47089120370370369</v>
      </c>
      <c r="D559" s="6" t="s">
        <v>1928</v>
      </c>
      <c r="E559" s="6">
        <v>1</v>
      </c>
      <c r="F559" s="6" t="s">
        <v>25</v>
      </c>
      <c r="G559" s="6" t="s">
        <v>1928</v>
      </c>
      <c r="H559" s="6" t="s">
        <v>24</v>
      </c>
      <c r="I559" s="6" t="s">
        <v>24</v>
      </c>
      <c r="J559" s="6" t="s">
        <v>21</v>
      </c>
      <c r="K559" s="6" t="s">
        <v>34</v>
      </c>
      <c r="T559" s="6" t="s">
        <v>15</v>
      </c>
      <c r="U559" s="6" t="s">
        <v>18</v>
      </c>
      <c r="V559" s="6" t="s">
        <v>887</v>
      </c>
      <c r="W559" s="11" t="s">
        <v>887</v>
      </c>
    </row>
    <row r="560" spans="1:23" x14ac:dyDescent="0.35">
      <c r="A560" s="6">
        <v>204234</v>
      </c>
      <c r="B560" s="7">
        <v>45223</v>
      </c>
      <c r="C560" s="8">
        <v>0.47469907407407402</v>
      </c>
      <c r="D560" s="6" t="s">
        <v>1413</v>
      </c>
      <c r="E560" s="6">
        <v>10</v>
      </c>
      <c r="F560" s="6" t="s">
        <v>1657</v>
      </c>
      <c r="G560" s="6" t="s">
        <v>3490</v>
      </c>
      <c r="H560" s="6" t="s">
        <v>128</v>
      </c>
      <c r="I560" s="6" t="s">
        <v>24</v>
      </c>
      <c r="J560" s="6" t="s">
        <v>232</v>
      </c>
      <c r="K560" s="6" t="s">
        <v>244</v>
      </c>
      <c r="S560" s="6" t="s">
        <v>1104</v>
      </c>
      <c r="T560" s="6" t="s">
        <v>22</v>
      </c>
      <c r="U560" s="6" t="s">
        <v>18</v>
      </c>
      <c r="V560" s="6" t="s">
        <v>3492</v>
      </c>
      <c r="W560" s="11" t="s">
        <v>3491</v>
      </c>
    </row>
    <row r="561" spans="1:23" x14ac:dyDescent="0.35">
      <c r="A561" s="6">
        <v>87751</v>
      </c>
      <c r="B561" s="7">
        <v>45223</v>
      </c>
      <c r="C561" s="8">
        <v>0.48351851851851851</v>
      </c>
      <c r="D561" s="6" t="s">
        <v>787</v>
      </c>
      <c r="E561" s="6">
        <v>2</v>
      </c>
      <c r="F561" s="6" t="s">
        <v>19</v>
      </c>
      <c r="G561" s="6" t="s">
        <v>3493</v>
      </c>
      <c r="H561" s="6" t="s">
        <v>112</v>
      </c>
      <c r="I561" s="6" t="s">
        <v>24</v>
      </c>
      <c r="J561" s="6" t="s">
        <v>377</v>
      </c>
      <c r="K561" s="6" t="s">
        <v>3494</v>
      </c>
      <c r="L561" s="6" t="s">
        <v>34</v>
      </c>
      <c r="M561" s="6" t="s">
        <v>1400</v>
      </c>
      <c r="N561" s="6" t="s">
        <v>119</v>
      </c>
      <c r="O561" s="6" t="s">
        <v>3495</v>
      </c>
      <c r="P561" s="6" t="s">
        <v>34</v>
      </c>
      <c r="Q561" s="6" t="s">
        <v>1250</v>
      </c>
      <c r="R561" s="6" t="s">
        <v>72</v>
      </c>
      <c r="S561" s="6" t="s">
        <v>47</v>
      </c>
      <c r="T561" s="6" t="s">
        <v>22</v>
      </c>
      <c r="U561" s="6" t="s">
        <v>18</v>
      </c>
      <c r="V561" s="6" t="s">
        <v>3497</v>
      </c>
      <c r="W561" s="11" t="s">
        <v>3496</v>
      </c>
    </row>
    <row r="562" spans="1:23" x14ac:dyDescent="0.35">
      <c r="A562" s="6">
        <v>204305</v>
      </c>
      <c r="B562" s="7">
        <v>45223</v>
      </c>
      <c r="C562" s="8">
        <v>0.48398148148148151</v>
      </c>
      <c r="D562" s="6" t="s">
        <v>826</v>
      </c>
      <c r="E562" s="6">
        <v>1</v>
      </c>
      <c r="F562" s="6" t="s">
        <v>25</v>
      </c>
      <c r="G562" s="6" t="s">
        <v>826</v>
      </c>
      <c r="H562" s="6" t="s">
        <v>24</v>
      </c>
      <c r="I562" s="6" t="s">
        <v>24</v>
      </c>
      <c r="J562" s="6" t="s">
        <v>21</v>
      </c>
      <c r="K562" s="6" t="s">
        <v>34</v>
      </c>
      <c r="T562" s="6" t="s">
        <v>22</v>
      </c>
      <c r="U562" s="6" t="s">
        <v>18</v>
      </c>
      <c r="V562" s="6" t="s">
        <v>887</v>
      </c>
      <c r="W562" s="11" t="s">
        <v>887</v>
      </c>
    </row>
    <row r="563" spans="1:23" ht="116" x14ac:dyDescent="0.35">
      <c r="A563" s="6">
        <v>204302</v>
      </c>
      <c r="B563" s="7">
        <v>45223</v>
      </c>
      <c r="C563" s="8">
        <v>0.51623842592592595</v>
      </c>
      <c r="D563" s="6" t="s">
        <v>595</v>
      </c>
      <c r="E563" s="6">
        <v>1</v>
      </c>
      <c r="F563" s="6" t="s">
        <v>1657</v>
      </c>
      <c r="G563" s="9" t="s">
        <v>3498</v>
      </c>
      <c r="H563" s="6" t="s">
        <v>24</v>
      </c>
      <c r="I563" s="6" t="s">
        <v>24</v>
      </c>
      <c r="J563" s="6" t="s">
        <v>232</v>
      </c>
      <c r="K563" s="6" t="s">
        <v>161</v>
      </c>
      <c r="M563" s="6" t="s">
        <v>3499</v>
      </c>
      <c r="N563" s="6" t="s">
        <v>3500</v>
      </c>
      <c r="T563" s="6" t="s">
        <v>22</v>
      </c>
      <c r="U563" s="6" t="s">
        <v>18</v>
      </c>
      <c r="V563" s="6" t="s">
        <v>3502</v>
      </c>
      <c r="W563" s="11" t="s">
        <v>3501</v>
      </c>
    </row>
    <row r="564" spans="1:23" x14ac:dyDescent="0.35">
      <c r="A564" s="6">
        <v>191124</v>
      </c>
      <c r="B564" s="7">
        <v>45223</v>
      </c>
      <c r="C564" s="8">
        <v>0.52048611111111109</v>
      </c>
      <c r="D564" s="6" t="s">
        <v>3503</v>
      </c>
      <c r="E564" s="6">
        <v>1</v>
      </c>
      <c r="F564" s="6" t="s">
        <v>9</v>
      </c>
      <c r="G564" s="6" t="s">
        <v>3504</v>
      </c>
      <c r="H564" s="6" t="s">
        <v>24</v>
      </c>
      <c r="I564" s="6" t="s">
        <v>24</v>
      </c>
      <c r="J564" s="6" t="s">
        <v>21</v>
      </c>
      <c r="K564" s="6" t="s">
        <v>134</v>
      </c>
      <c r="T564" s="6" t="s">
        <v>22</v>
      </c>
      <c r="U564" s="6" t="s">
        <v>18</v>
      </c>
      <c r="V564" s="6" t="s">
        <v>3506</v>
      </c>
      <c r="W564" s="11" t="s">
        <v>3505</v>
      </c>
    </row>
    <row r="565" spans="1:23" x14ac:dyDescent="0.35">
      <c r="A565" s="6">
        <v>204287</v>
      </c>
      <c r="B565" s="7">
        <v>45223</v>
      </c>
      <c r="C565" s="8">
        <v>0.56525462962962958</v>
      </c>
      <c r="D565" s="6" t="s">
        <v>3507</v>
      </c>
      <c r="E565" s="6">
        <v>4</v>
      </c>
      <c r="F565" s="6" t="s">
        <v>30</v>
      </c>
      <c r="G565" s="6" t="s">
        <v>3508</v>
      </c>
      <c r="H565" s="6" t="s">
        <v>24</v>
      </c>
      <c r="I565" s="6" t="s">
        <v>24</v>
      </c>
      <c r="J565" s="6" t="s">
        <v>21</v>
      </c>
      <c r="K565" s="6" t="s">
        <v>328</v>
      </c>
      <c r="L565" s="6" t="s">
        <v>55</v>
      </c>
      <c r="M565" s="6" t="s">
        <v>142</v>
      </c>
      <c r="N565" s="6" t="s">
        <v>69</v>
      </c>
      <c r="R565" s="6" t="s">
        <v>3509</v>
      </c>
      <c r="T565" s="6" t="s">
        <v>15</v>
      </c>
      <c r="U565" s="6" t="s">
        <v>18</v>
      </c>
      <c r="V565" s="6" t="s">
        <v>3511</v>
      </c>
      <c r="W565" s="11" t="s">
        <v>3510</v>
      </c>
    </row>
    <row r="566" spans="1:23" x14ac:dyDescent="0.35">
      <c r="A566" s="6">
        <v>204335</v>
      </c>
      <c r="B566" s="7">
        <v>45223</v>
      </c>
      <c r="C566" s="8">
        <v>0.57070601851851854</v>
      </c>
      <c r="D566" s="6" t="s">
        <v>826</v>
      </c>
      <c r="E566" s="6">
        <v>1</v>
      </c>
      <c r="F566" s="6" t="s">
        <v>25</v>
      </c>
      <c r="G566" s="6" t="s">
        <v>826</v>
      </c>
      <c r="H566" s="6" t="s">
        <v>24</v>
      </c>
      <c r="I566" s="6" t="s">
        <v>24</v>
      </c>
      <c r="J566" s="6" t="s">
        <v>21</v>
      </c>
      <c r="K566" s="6" t="s">
        <v>34</v>
      </c>
      <c r="T566" s="6" t="s">
        <v>22</v>
      </c>
      <c r="U566" s="6" t="s">
        <v>18</v>
      </c>
      <c r="V566" s="6" t="s">
        <v>887</v>
      </c>
      <c r="W566" s="11" t="s">
        <v>887</v>
      </c>
    </row>
    <row r="567" spans="1:23" x14ac:dyDescent="0.35">
      <c r="A567" s="6">
        <v>201783</v>
      </c>
      <c r="B567" s="7">
        <v>45223</v>
      </c>
      <c r="C567" s="8">
        <v>0.57740740740740748</v>
      </c>
      <c r="D567" s="6" t="s">
        <v>108</v>
      </c>
      <c r="E567" s="6">
        <v>3</v>
      </c>
      <c r="F567" s="6" t="s">
        <v>9</v>
      </c>
      <c r="G567" s="6" t="s">
        <v>3512</v>
      </c>
      <c r="H567" s="6" t="s">
        <v>24</v>
      </c>
      <c r="I567" s="6" t="s">
        <v>163</v>
      </c>
      <c r="J567" s="6" t="s">
        <v>21</v>
      </c>
      <c r="K567" s="6" t="s">
        <v>134</v>
      </c>
      <c r="O567" s="6" t="s">
        <v>3513</v>
      </c>
      <c r="T567" s="6" t="s">
        <v>22</v>
      </c>
      <c r="U567" s="6" t="s">
        <v>18</v>
      </c>
      <c r="V567" s="6" t="s">
        <v>3515</v>
      </c>
      <c r="W567" s="11" t="s">
        <v>3514</v>
      </c>
    </row>
    <row r="568" spans="1:23" ht="116" x14ac:dyDescent="0.35">
      <c r="A568" s="6">
        <v>204307</v>
      </c>
      <c r="B568" s="7">
        <v>45223</v>
      </c>
      <c r="C568" s="8">
        <v>0.58277777777777773</v>
      </c>
      <c r="D568" s="6" t="s">
        <v>3516</v>
      </c>
      <c r="E568" s="6">
        <v>6</v>
      </c>
      <c r="F568" s="6" t="s">
        <v>30</v>
      </c>
      <c r="G568" s="9" t="s">
        <v>3517</v>
      </c>
      <c r="H568" s="6" t="s">
        <v>40</v>
      </c>
      <c r="I568" s="6" t="s">
        <v>24</v>
      </c>
      <c r="J568" s="6" t="s">
        <v>21</v>
      </c>
      <c r="K568" s="6" t="s">
        <v>626</v>
      </c>
      <c r="R568" s="6" t="s">
        <v>3518</v>
      </c>
      <c r="T568" s="6" t="s">
        <v>15</v>
      </c>
      <c r="U568" s="6" t="s">
        <v>18</v>
      </c>
      <c r="V568" s="6" t="s">
        <v>3520</v>
      </c>
      <c r="W568" s="11" t="s">
        <v>3519</v>
      </c>
    </row>
    <row r="569" spans="1:23" ht="87" x14ac:dyDescent="0.35">
      <c r="A569" s="6">
        <v>204308</v>
      </c>
      <c r="B569" s="7">
        <v>45223</v>
      </c>
      <c r="C569" s="8">
        <v>0.59247685185185184</v>
      </c>
      <c r="D569" s="6" t="s">
        <v>108</v>
      </c>
      <c r="E569" s="6">
        <v>1</v>
      </c>
      <c r="F569" s="6" t="s">
        <v>30</v>
      </c>
      <c r="G569" s="9" t="s">
        <v>3521</v>
      </c>
      <c r="H569" s="6" t="s">
        <v>24</v>
      </c>
      <c r="I569" s="6" t="s">
        <v>24</v>
      </c>
      <c r="J569" s="6" t="s">
        <v>21</v>
      </c>
      <c r="K569" s="6" t="s">
        <v>244</v>
      </c>
      <c r="O569" s="6" t="s">
        <v>1234</v>
      </c>
      <c r="T569" s="6" t="s">
        <v>22</v>
      </c>
      <c r="U569" s="6" t="s">
        <v>18</v>
      </c>
      <c r="V569" s="6" t="s">
        <v>3523</v>
      </c>
      <c r="W569" s="12" t="s">
        <v>3522</v>
      </c>
    </row>
    <row r="570" spans="1:23" ht="87" x14ac:dyDescent="0.35">
      <c r="A570" s="6">
        <v>204315</v>
      </c>
      <c r="B570" s="7">
        <v>45223</v>
      </c>
      <c r="C570" s="8">
        <v>0.59521990740740738</v>
      </c>
      <c r="D570" s="6" t="s">
        <v>3524</v>
      </c>
      <c r="E570" s="6">
        <v>2</v>
      </c>
      <c r="F570" s="6" t="s">
        <v>9</v>
      </c>
      <c r="G570" s="9" t="s">
        <v>3525</v>
      </c>
      <c r="H570" s="6" t="s">
        <v>40</v>
      </c>
      <c r="I570" s="6" t="s">
        <v>24</v>
      </c>
      <c r="J570" s="6" t="s">
        <v>377</v>
      </c>
      <c r="K570" s="6" t="s">
        <v>626</v>
      </c>
      <c r="S570" s="9" t="s">
        <v>3526</v>
      </c>
      <c r="T570" s="6" t="s">
        <v>15</v>
      </c>
      <c r="U570" s="6" t="s">
        <v>18</v>
      </c>
      <c r="V570" s="6" t="s">
        <v>3528</v>
      </c>
      <c r="W570" s="11" t="s">
        <v>3527</v>
      </c>
    </row>
    <row r="571" spans="1:23" x14ac:dyDescent="0.35">
      <c r="A571" s="6">
        <v>204249</v>
      </c>
      <c r="B571" s="7">
        <v>45223</v>
      </c>
      <c r="C571" s="8">
        <v>0.59880787037037042</v>
      </c>
      <c r="D571" s="6" t="s">
        <v>734</v>
      </c>
      <c r="E571" s="6">
        <v>7</v>
      </c>
      <c r="F571" s="6" t="s">
        <v>30</v>
      </c>
      <c r="G571" s="6" t="s">
        <v>3529</v>
      </c>
      <c r="H571" s="6" t="s">
        <v>24</v>
      </c>
      <c r="I571" s="6" t="s">
        <v>24</v>
      </c>
      <c r="J571" s="6" t="s">
        <v>21</v>
      </c>
      <c r="K571" s="6" t="s">
        <v>190</v>
      </c>
      <c r="T571" s="6" t="s">
        <v>22</v>
      </c>
      <c r="U571" s="6" t="s">
        <v>18</v>
      </c>
      <c r="V571" s="6" t="s">
        <v>3531</v>
      </c>
      <c r="W571" s="11" t="s">
        <v>3530</v>
      </c>
    </row>
    <row r="572" spans="1:23" ht="58" x14ac:dyDescent="0.35">
      <c r="A572" s="6">
        <v>204250</v>
      </c>
      <c r="B572" s="7">
        <v>45223</v>
      </c>
      <c r="C572" s="8">
        <v>0.60217592592592595</v>
      </c>
      <c r="D572" s="6" t="s">
        <v>3532</v>
      </c>
      <c r="E572" s="6">
        <v>1</v>
      </c>
      <c r="F572" s="6" t="s">
        <v>1657</v>
      </c>
      <c r="G572" s="9" t="s">
        <v>3533</v>
      </c>
      <c r="H572" s="6" t="s">
        <v>24</v>
      </c>
      <c r="I572" s="6" t="s">
        <v>24</v>
      </c>
      <c r="J572" s="6" t="s">
        <v>21</v>
      </c>
      <c r="K572" s="6" t="s">
        <v>190</v>
      </c>
      <c r="T572" s="6" t="s">
        <v>22</v>
      </c>
      <c r="U572" s="6" t="s">
        <v>18</v>
      </c>
      <c r="V572" s="6" t="s">
        <v>3535</v>
      </c>
      <c r="W572" s="11" t="s">
        <v>3534</v>
      </c>
    </row>
    <row r="573" spans="1:23" ht="29" x14ac:dyDescent="0.35">
      <c r="A573" s="6">
        <v>148475</v>
      </c>
      <c r="B573" s="7">
        <v>45223</v>
      </c>
      <c r="C573" s="8">
        <v>0.62471064814814814</v>
      </c>
      <c r="D573" s="6" t="s">
        <v>3536</v>
      </c>
      <c r="E573" s="6">
        <v>3</v>
      </c>
      <c r="F573" s="6" t="s">
        <v>30</v>
      </c>
      <c r="G573" s="9" t="s">
        <v>3537</v>
      </c>
      <c r="H573" s="6" t="s">
        <v>43</v>
      </c>
      <c r="I573" s="6" t="s">
        <v>24</v>
      </c>
      <c r="J573" s="6" t="s">
        <v>21</v>
      </c>
      <c r="K573" s="9" t="s">
        <v>3538</v>
      </c>
      <c r="T573" s="6" t="s">
        <v>874</v>
      </c>
      <c r="U573" s="6" t="s">
        <v>18</v>
      </c>
      <c r="V573" s="6" t="s">
        <v>3540</v>
      </c>
      <c r="W573" s="11" t="s">
        <v>3539</v>
      </c>
    </row>
    <row r="574" spans="1:23" ht="87" x14ac:dyDescent="0.35">
      <c r="A574" s="6">
        <v>6340</v>
      </c>
      <c r="B574" s="7">
        <v>45223</v>
      </c>
      <c r="C574" s="8">
        <v>0.64487268518518526</v>
      </c>
      <c r="D574" s="6" t="s">
        <v>91</v>
      </c>
      <c r="E574" s="6">
        <v>1</v>
      </c>
      <c r="F574" s="6" t="s">
        <v>30</v>
      </c>
      <c r="G574" s="9" t="s">
        <v>3541</v>
      </c>
      <c r="H574" s="6" t="s">
        <v>38</v>
      </c>
      <c r="I574" s="6" t="s">
        <v>24</v>
      </c>
      <c r="J574" s="6" t="s">
        <v>21</v>
      </c>
      <c r="K574" s="6" t="s">
        <v>3542</v>
      </c>
      <c r="M574" s="6" t="s">
        <v>3543</v>
      </c>
      <c r="T574" s="6" t="s">
        <v>22</v>
      </c>
      <c r="U574" s="6" t="s">
        <v>18</v>
      </c>
      <c r="V574" s="6" t="s">
        <v>3545</v>
      </c>
      <c r="W574" s="11" t="s">
        <v>3544</v>
      </c>
    </row>
    <row r="575" spans="1:23" ht="101.5" x14ac:dyDescent="0.35">
      <c r="A575" s="6">
        <v>204380</v>
      </c>
      <c r="B575" s="7">
        <v>45223</v>
      </c>
      <c r="C575" s="8">
        <v>0.65052083333333333</v>
      </c>
      <c r="D575" s="6" t="s">
        <v>94</v>
      </c>
      <c r="E575" s="6">
        <v>1</v>
      </c>
      <c r="F575" s="6" t="s">
        <v>30</v>
      </c>
      <c r="G575" s="9" t="s">
        <v>3546</v>
      </c>
      <c r="H575" s="6" t="s">
        <v>24</v>
      </c>
      <c r="I575" s="6" t="s">
        <v>24</v>
      </c>
      <c r="J575" s="6" t="s">
        <v>21</v>
      </c>
      <c r="K575" s="6" t="s">
        <v>244</v>
      </c>
      <c r="M575" s="6" t="s">
        <v>3547</v>
      </c>
      <c r="T575" s="6" t="s">
        <v>22</v>
      </c>
      <c r="U575" s="6" t="s">
        <v>18</v>
      </c>
      <c r="V575" s="6" t="s">
        <v>3549</v>
      </c>
      <c r="W575" s="11" t="s">
        <v>3548</v>
      </c>
    </row>
    <row r="576" spans="1:23" x14ac:dyDescent="0.35">
      <c r="A576" s="6">
        <v>40240</v>
      </c>
      <c r="B576" s="7">
        <v>45223</v>
      </c>
      <c r="C576" s="8">
        <v>0.6839467592592593</v>
      </c>
      <c r="D576" s="6" t="s">
        <v>126</v>
      </c>
      <c r="E576" s="6">
        <v>13</v>
      </c>
      <c r="F576" s="6" t="s">
        <v>1657</v>
      </c>
      <c r="G576" s="6" t="s">
        <v>3550</v>
      </c>
      <c r="H576" s="6" t="s">
        <v>136</v>
      </c>
      <c r="I576" s="6" t="s">
        <v>24</v>
      </c>
      <c r="J576" s="6" t="s">
        <v>21</v>
      </c>
      <c r="K576" s="6" t="s">
        <v>197</v>
      </c>
      <c r="M576" s="6" t="s">
        <v>314</v>
      </c>
      <c r="T576" s="6" t="s">
        <v>22</v>
      </c>
      <c r="U576" s="6" t="s">
        <v>18</v>
      </c>
      <c r="V576" s="6" t="s">
        <v>3552</v>
      </c>
      <c r="W576" s="11" t="s">
        <v>3551</v>
      </c>
    </row>
    <row r="577" spans="1:23" x14ac:dyDescent="0.35">
      <c r="A577" s="6">
        <v>204296</v>
      </c>
      <c r="B577" s="7">
        <v>45223</v>
      </c>
      <c r="C577" s="8">
        <v>0.6861342592592593</v>
      </c>
      <c r="D577" s="6" t="s">
        <v>1502</v>
      </c>
      <c r="E577" s="6">
        <v>2</v>
      </c>
      <c r="F577" s="6" t="s">
        <v>30</v>
      </c>
      <c r="G577" s="6" t="s">
        <v>3553</v>
      </c>
      <c r="H577" s="6" t="s">
        <v>10</v>
      </c>
      <c r="I577" s="6" t="s">
        <v>24</v>
      </c>
      <c r="J577" s="6" t="s">
        <v>232</v>
      </c>
      <c r="K577" s="6" t="s">
        <v>134</v>
      </c>
      <c r="T577" s="6" t="s">
        <v>22</v>
      </c>
      <c r="U577" s="6" t="s">
        <v>18</v>
      </c>
      <c r="V577" s="6" t="s">
        <v>3555</v>
      </c>
      <c r="W577" s="11" t="s">
        <v>3554</v>
      </c>
    </row>
    <row r="578" spans="1:23" ht="101.5" x14ac:dyDescent="0.35">
      <c r="A578" s="6">
        <v>204254</v>
      </c>
      <c r="B578" s="7">
        <v>45223</v>
      </c>
      <c r="C578" s="8">
        <v>0.69813657407407403</v>
      </c>
      <c r="D578" s="6" t="s">
        <v>3556</v>
      </c>
      <c r="E578" s="6">
        <v>7</v>
      </c>
      <c r="F578" s="6" t="s">
        <v>30</v>
      </c>
      <c r="G578" s="9" t="s">
        <v>3557</v>
      </c>
      <c r="H578" s="6" t="s">
        <v>40</v>
      </c>
      <c r="I578" s="6" t="s">
        <v>24</v>
      </c>
      <c r="J578" s="6" t="s">
        <v>21</v>
      </c>
      <c r="K578" s="6" t="s">
        <v>1236</v>
      </c>
      <c r="T578" s="6" t="s">
        <v>22</v>
      </c>
      <c r="U578" s="6" t="s">
        <v>18</v>
      </c>
      <c r="V578" s="6" t="s">
        <v>887</v>
      </c>
      <c r="W578" s="11" t="s">
        <v>3558</v>
      </c>
    </row>
    <row r="579" spans="1:23" ht="319" x14ac:dyDescent="0.35">
      <c r="A579" s="6">
        <v>204412</v>
      </c>
      <c r="B579" s="7">
        <v>45224</v>
      </c>
      <c r="C579" s="8">
        <v>0.35224537037037035</v>
      </c>
      <c r="D579" s="6" t="s">
        <v>3559</v>
      </c>
      <c r="E579" s="6">
        <v>6</v>
      </c>
      <c r="F579" s="6" t="s">
        <v>30</v>
      </c>
      <c r="G579" s="9" t="s">
        <v>3560</v>
      </c>
      <c r="H579" s="6" t="s">
        <v>27</v>
      </c>
      <c r="I579" s="6" t="s">
        <v>24</v>
      </c>
      <c r="J579" s="6" t="s">
        <v>232</v>
      </c>
      <c r="K579" s="9" t="s">
        <v>3561</v>
      </c>
      <c r="T579" s="6" t="s">
        <v>22</v>
      </c>
      <c r="U579" s="6" t="s">
        <v>18</v>
      </c>
      <c r="V579" s="6" t="s">
        <v>3563</v>
      </c>
      <c r="W579" s="12" t="s">
        <v>3562</v>
      </c>
    </row>
    <row r="580" spans="1:23" x14ac:dyDescent="0.35">
      <c r="A580" s="6">
        <v>204438</v>
      </c>
      <c r="B580" s="7">
        <v>45224</v>
      </c>
      <c r="C580" s="8">
        <v>0.36687500000000001</v>
      </c>
      <c r="D580" s="6" t="s">
        <v>3564</v>
      </c>
      <c r="E580" s="6">
        <v>3</v>
      </c>
      <c r="F580" s="6" t="s">
        <v>1657</v>
      </c>
      <c r="G580" s="6" t="s">
        <v>3565</v>
      </c>
      <c r="H580" s="6" t="s">
        <v>10</v>
      </c>
      <c r="I580" s="6" t="s">
        <v>24</v>
      </c>
      <c r="J580" s="6" t="s">
        <v>21</v>
      </c>
      <c r="K580" s="6" t="s">
        <v>58</v>
      </c>
      <c r="M580" s="6" t="s">
        <v>58</v>
      </c>
      <c r="N580" s="6" t="s">
        <v>856</v>
      </c>
      <c r="T580" s="6" t="s">
        <v>22</v>
      </c>
      <c r="U580" s="6" t="s">
        <v>18</v>
      </c>
      <c r="V580" s="6" t="s">
        <v>3567</v>
      </c>
      <c r="W580" s="11" t="s">
        <v>3566</v>
      </c>
    </row>
    <row r="581" spans="1:23" x14ac:dyDescent="0.35">
      <c r="A581" s="6">
        <v>204436</v>
      </c>
      <c r="B581" s="7">
        <v>45224</v>
      </c>
      <c r="C581" s="8">
        <v>0.36913194444444447</v>
      </c>
      <c r="D581" s="6" t="s">
        <v>108</v>
      </c>
      <c r="E581" s="6">
        <v>1</v>
      </c>
      <c r="F581" s="6" t="s">
        <v>9</v>
      </c>
      <c r="G581" s="6" t="s">
        <v>3568</v>
      </c>
      <c r="H581" s="6" t="s">
        <v>24</v>
      </c>
      <c r="I581" s="6" t="s">
        <v>24</v>
      </c>
      <c r="J581" s="6" t="s">
        <v>21</v>
      </c>
      <c r="K581" s="6" t="s">
        <v>83</v>
      </c>
      <c r="T581" s="6" t="s">
        <v>22</v>
      </c>
      <c r="U581" s="6" t="s">
        <v>18</v>
      </c>
      <c r="V581" s="6" t="s">
        <v>3569</v>
      </c>
      <c r="W581" s="11" t="s">
        <v>1789</v>
      </c>
    </row>
    <row r="582" spans="1:23" x14ac:dyDescent="0.35">
      <c r="A582" s="6">
        <v>204422</v>
      </c>
      <c r="B582" s="7">
        <v>45224</v>
      </c>
      <c r="C582" s="8">
        <v>0.36924768518518519</v>
      </c>
      <c r="D582" s="6" t="s">
        <v>506</v>
      </c>
      <c r="E582" s="6">
        <v>1</v>
      </c>
      <c r="F582" s="6" t="s">
        <v>25</v>
      </c>
      <c r="G582" s="6" t="s">
        <v>765</v>
      </c>
      <c r="H582" s="6" t="s">
        <v>24</v>
      </c>
      <c r="I582" s="6" t="s">
        <v>24</v>
      </c>
      <c r="J582" s="6" t="s">
        <v>21</v>
      </c>
      <c r="K582" s="6" t="s">
        <v>161</v>
      </c>
      <c r="T582" s="6" t="s">
        <v>22</v>
      </c>
      <c r="U582" s="6" t="s">
        <v>18</v>
      </c>
      <c r="V582" s="6" t="s">
        <v>1742</v>
      </c>
      <c r="W582" s="11" t="s">
        <v>887</v>
      </c>
    </row>
    <row r="583" spans="1:23" x14ac:dyDescent="0.35">
      <c r="A583" s="6">
        <v>204442</v>
      </c>
      <c r="B583" s="7">
        <v>45224</v>
      </c>
      <c r="C583" s="8">
        <v>0.37594907407407407</v>
      </c>
      <c r="D583" s="6" t="s">
        <v>506</v>
      </c>
      <c r="E583" s="6">
        <v>1</v>
      </c>
      <c r="F583" s="6" t="s">
        <v>25</v>
      </c>
      <c r="G583" s="6" t="s">
        <v>765</v>
      </c>
      <c r="H583" s="6" t="s">
        <v>24</v>
      </c>
      <c r="I583" s="6" t="s">
        <v>24</v>
      </c>
      <c r="J583" s="6" t="s">
        <v>21</v>
      </c>
      <c r="K583" s="6" t="s">
        <v>161</v>
      </c>
      <c r="T583" s="6" t="s">
        <v>22</v>
      </c>
      <c r="U583" s="6" t="s">
        <v>18</v>
      </c>
      <c r="V583" s="6" t="s">
        <v>2018</v>
      </c>
      <c r="W583" s="11" t="s">
        <v>887</v>
      </c>
    </row>
    <row r="584" spans="1:23" ht="29" x14ac:dyDescent="0.35">
      <c r="A584" s="6">
        <v>40800</v>
      </c>
      <c r="B584" s="7">
        <v>45224</v>
      </c>
      <c r="C584" s="8">
        <v>0.37902777777777774</v>
      </c>
      <c r="D584" s="6" t="s">
        <v>105</v>
      </c>
      <c r="E584" s="6">
        <v>1</v>
      </c>
      <c r="F584" s="6" t="s">
        <v>25</v>
      </c>
      <c r="G584" s="6" t="s">
        <v>3570</v>
      </c>
      <c r="H584" s="6" t="s">
        <v>27</v>
      </c>
      <c r="I584" s="6" t="s">
        <v>24</v>
      </c>
      <c r="J584" s="6" t="s">
        <v>21</v>
      </c>
      <c r="K584" s="9" t="s">
        <v>3571</v>
      </c>
      <c r="T584" s="6" t="s">
        <v>22</v>
      </c>
      <c r="U584" s="6" t="s">
        <v>18</v>
      </c>
      <c r="V584" s="6" t="s">
        <v>3572</v>
      </c>
      <c r="W584" s="11" t="s">
        <v>1777</v>
      </c>
    </row>
    <row r="585" spans="1:23" x14ac:dyDescent="0.35">
      <c r="A585" s="6">
        <v>204429</v>
      </c>
      <c r="B585" s="7">
        <v>45224</v>
      </c>
      <c r="C585" s="8">
        <v>0.42129629629629628</v>
      </c>
      <c r="D585" s="6" t="s">
        <v>3573</v>
      </c>
      <c r="E585" s="6">
        <v>2</v>
      </c>
      <c r="F585" s="6" t="s">
        <v>30</v>
      </c>
      <c r="G585" s="6" t="s">
        <v>3574</v>
      </c>
      <c r="H585" s="6" t="s">
        <v>24</v>
      </c>
      <c r="I585" s="6" t="s">
        <v>24</v>
      </c>
      <c r="J585" s="6" t="s">
        <v>21</v>
      </c>
      <c r="K585" s="6" t="s">
        <v>162</v>
      </c>
      <c r="M585" s="6" t="s">
        <v>946</v>
      </c>
      <c r="N585" s="6" t="s">
        <v>856</v>
      </c>
      <c r="T585" s="6" t="s">
        <v>22</v>
      </c>
      <c r="U585" s="6" t="s">
        <v>18</v>
      </c>
      <c r="V585" s="6" t="s">
        <v>3576</v>
      </c>
      <c r="W585" s="11" t="s">
        <v>3575</v>
      </c>
    </row>
    <row r="586" spans="1:23" ht="159.5" x14ac:dyDescent="0.35">
      <c r="A586" s="6">
        <v>186524</v>
      </c>
      <c r="B586" s="7">
        <v>45224</v>
      </c>
      <c r="C586" s="8">
        <v>0.43971064814814814</v>
      </c>
      <c r="D586" s="6" t="s">
        <v>1391</v>
      </c>
      <c r="E586" s="6">
        <v>1</v>
      </c>
      <c r="F586" s="6" t="s">
        <v>30</v>
      </c>
      <c r="G586" s="9" t="s">
        <v>3577</v>
      </c>
      <c r="H586" s="6" t="s">
        <v>24</v>
      </c>
      <c r="I586" s="6" t="s">
        <v>41</v>
      </c>
      <c r="J586" s="6" t="s">
        <v>232</v>
      </c>
      <c r="K586" s="6" t="s">
        <v>3578</v>
      </c>
      <c r="L586" s="6" t="s">
        <v>14</v>
      </c>
      <c r="M586" s="6" t="s">
        <v>3579</v>
      </c>
      <c r="N586" s="6" t="s">
        <v>3580</v>
      </c>
      <c r="O586" s="6" t="s">
        <v>3581</v>
      </c>
      <c r="P586" s="6" t="s">
        <v>65</v>
      </c>
      <c r="Q586" s="6" t="s">
        <v>46</v>
      </c>
      <c r="R586" s="6" t="s">
        <v>678</v>
      </c>
      <c r="S586" s="9" t="s">
        <v>3582</v>
      </c>
      <c r="T586" s="6" t="s">
        <v>22</v>
      </c>
      <c r="U586" s="6" t="s">
        <v>18</v>
      </c>
      <c r="V586" s="6" t="s">
        <v>3584</v>
      </c>
      <c r="W586" s="11" t="s">
        <v>3583</v>
      </c>
    </row>
    <row r="587" spans="1:23" x14ac:dyDescent="0.35">
      <c r="A587" s="6">
        <v>204431</v>
      </c>
      <c r="B587" s="7">
        <v>45224</v>
      </c>
      <c r="C587" s="8">
        <v>0.43777777777777777</v>
      </c>
      <c r="D587" s="6" t="s">
        <v>1265</v>
      </c>
      <c r="E587" s="6">
        <v>4</v>
      </c>
      <c r="F587" s="6" t="s">
        <v>30</v>
      </c>
      <c r="G587" s="6" t="s">
        <v>3585</v>
      </c>
      <c r="H587" s="6" t="s">
        <v>24</v>
      </c>
      <c r="I587" s="6" t="s">
        <v>24</v>
      </c>
      <c r="J587" s="6" t="s">
        <v>21</v>
      </c>
      <c r="K587" s="6" t="s">
        <v>34</v>
      </c>
      <c r="T587" s="6" t="s">
        <v>22</v>
      </c>
      <c r="U587" s="6" t="s">
        <v>18</v>
      </c>
      <c r="V587" s="6" t="s">
        <v>887</v>
      </c>
      <c r="W587" s="11" t="s">
        <v>887</v>
      </c>
    </row>
    <row r="588" spans="1:23" ht="29" x14ac:dyDescent="0.35">
      <c r="A588" s="6">
        <v>48469</v>
      </c>
      <c r="B588" s="7">
        <v>45224</v>
      </c>
      <c r="C588" s="8">
        <v>0.44359953703703708</v>
      </c>
      <c r="D588" s="6" t="s">
        <v>105</v>
      </c>
      <c r="E588" s="6">
        <v>1</v>
      </c>
      <c r="F588" s="6" t="s">
        <v>25</v>
      </c>
      <c r="G588" s="6" t="s">
        <v>3586</v>
      </c>
      <c r="H588" s="6" t="s">
        <v>98</v>
      </c>
      <c r="I588" s="6" t="s">
        <v>24</v>
      </c>
      <c r="J588" s="6" t="s">
        <v>21</v>
      </c>
      <c r="K588" s="9" t="s">
        <v>3587</v>
      </c>
      <c r="T588" s="6" t="s">
        <v>22</v>
      </c>
      <c r="U588" s="6" t="s">
        <v>18</v>
      </c>
      <c r="V588" s="6" t="s">
        <v>3589</v>
      </c>
      <c r="W588" s="11" t="s">
        <v>3588</v>
      </c>
    </row>
    <row r="589" spans="1:23" ht="58" x14ac:dyDescent="0.35">
      <c r="A589" s="6">
        <v>204451</v>
      </c>
      <c r="B589" s="7">
        <v>45224</v>
      </c>
      <c r="C589" s="8">
        <v>0.4450810185185185</v>
      </c>
      <c r="D589" s="6" t="s">
        <v>3590</v>
      </c>
      <c r="E589" s="6">
        <v>4</v>
      </c>
      <c r="F589" s="6" t="s">
        <v>30</v>
      </c>
      <c r="G589" s="9" t="s">
        <v>3591</v>
      </c>
      <c r="H589" s="6" t="s">
        <v>86</v>
      </c>
      <c r="I589" s="6" t="s">
        <v>24</v>
      </c>
      <c r="J589" s="6" t="s">
        <v>232</v>
      </c>
      <c r="K589" s="6" t="s">
        <v>3592</v>
      </c>
      <c r="N589" s="6" t="s">
        <v>3593</v>
      </c>
      <c r="T589" s="6" t="s">
        <v>22</v>
      </c>
      <c r="U589" s="6" t="s">
        <v>18</v>
      </c>
      <c r="V589" s="6" t="s">
        <v>3595</v>
      </c>
      <c r="W589" s="11" t="s">
        <v>3594</v>
      </c>
    </row>
    <row r="590" spans="1:23" ht="246.5" x14ac:dyDescent="0.35">
      <c r="A590" s="6">
        <v>195211</v>
      </c>
      <c r="B590" s="7">
        <v>45224</v>
      </c>
      <c r="C590" s="8">
        <v>0.44570601851851849</v>
      </c>
      <c r="D590" s="6" t="s">
        <v>673</v>
      </c>
      <c r="E590" s="6">
        <v>5</v>
      </c>
      <c r="F590" s="6" t="s">
        <v>30</v>
      </c>
      <c r="G590" s="9" t="s">
        <v>3596</v>
      </c>
      <c r="H590" s="6" t="s">
        <v>24</v>
      </c>
      <c r="I590" s="6" t="s">
        <v>24</v>
      </c>
      <c r="J590" s="6" t="s">
        <v>21</v>
      </c>
      <c r="K590" s="6" t="s">
        <v>3597</v>
      </c>
      <c r="T590" s="6" t="s">
        <v>22</v>
      </c>
      <c r="U590" s="6" t="s">
        <v>18</v>
      </c>
      <c r="V590" s="6" t="s">
        <v>3599</v>
      </c>
      <c r="W590" s="12" t="s">
        <v>3598</v>
      </c>
    </row>
    <row r="591" spans="1:23" x14ac:dyDescent="0.35">
      <c r="A591" s="6">
        <v>204178</v>
      </c>
      <c r="B591" s="7">
        <v>45224</v>
      </c>
      <c r="C591" s="8">
        <v>0.44693287037037038</v>
      </c>
      <c r="D591" s="6" t="s">
        <v>3600</v>
      </c>
      <c r="E591" s="6">
        <v>2</v>
      </c>
      <c r="F591" s="6" t="s">
        <v>30</v>
      </c>
      <c r="G591" s="6" t="s">
        <v>3601</v>
      </c>
      <c r="H591" s="6" t="s">
        <v>10</v>
      </c>
      <c r="I591" s="6" t="s">
        <v>41</v>
      </c>
      <c r="J591" s="6" t="s">
        <v>232</v>
      </c>
      <c r="K591" s="6" t="s">
        <v>162</v>
      </c>
      <c r="M591" s="6" t="s">
        <v>314</v>
      </c>
      <c r="N591" s="6" t="s">
        <v>856</v>
      </c>
      <c r="Q591" s="6" t="s">
        <v>3602</v>
      </c>
      <c r="T591" s="6" t="s">
        <v>22</v>
      </c>
      <c r="U591" s="6" t="s">
        <v>18</v>
      </c>
      <c r="V591" s="6" t="s">
        <v>3604</v>
      </c>
      <c r="W591" s="11" t="s">
        <v>3603</v>
      </c>
    </row>
    <row r="592" spans="1:23" x14ac:dyDescent="0.35">
      <c r="A592" s="6">
        <v>204471</v>
      </c>
      <c r="B592" s="7">
        <v>45224</v>
      </c>
      <c r="C592" s="8">
        <v>0.45629629629629626</v>
      </c>
      <c r="D592" s="6" t="s">
        <v>3605</v>
      </c>
      <c r="E592" s="6">
        <v>5</v>
      </c>
      <c r="F592" s="6" t="s">
        <v>25</v>
      </c>
      <c r="G592" s="6" t="s">
        <v>3606</v>
      </c>
      <c r="H592" s="6" t="s">
        <v>24</v>
      </c>
      <c r="I592" s="6" t="s">
        <v>24</v>
      </c>
      <c r="J592" s="6" t="s">
        <v>232</v>
      </c>
      <c r="K592" s="6" t="s">
        <v>532</v>
      </c>
      <c r="O592" s="6" t="s">
        <v>1841</v>
      </c>
      <c r="P592" s="6" t="s">
        <v>400</v>
      </c>
      <c r="T592" s="6" t="s">
        <v>874</v>
      </c>
      <c r="U592" s="6" t="s">
        <v>18</v>
      </c>
      <c r="V592" s="6" t="s">
        <v>3608</v>
      </c>
      <c r="W592" s="11" t="s">
        <v>3607</v>
      </c>
    </row>
    <row r="593" spans="1:23" x14ac:dyDescent="0.35">
      <c r="A593" s="6">
        <v>204453</v>
      </c>
      <c r="B593" s="7">
        <v>45224</v>
      </c>
      <c r="C593" s="8">
        <v>0.45903935185185185</v>
      </c>
      <c r="D593" s="6" t="s">
        <v>3609</v>
      </c>
      <c r="E593" s="6">
        <v>2</v>
      </c>
      <c r="F593" s="6" t="s">
        <v>9</v>
      </c>
      <c r="G593" s="6" t="s">
        <v>3610</v>
      </c>
      <c r="H593" s="6" t="s">
        <v>24</v>
      </c>
      <c r="I593" s="6" t="s">
        <v>24</v>
      </c>
      <c r="J593" s="6" t="s">
        <v>232</v>
      </c>
      <c r="K593" s="6" t="s">
        <v>495</v>
      </c>
      <c r="M593" s="6" t="s">
        <v>3611</v>
      </c>
      <c r="N593" s="6" t="s">
        <v>3612</v>
      </c>
      <c r="Q593" s="6" t="s">
        <v>789</v>
      </c>
      <c r="T593" s="6" t="s">
        <v>22</v>
      </c>
      <c r="U593" s="6" t="s">
        <v>18</v>
      </c>
      <c r="V593" s="6" t="s">
        <v>3614</v>
      </c>
      <c r="W593" s="11" t="s">
        <v>3613</v>
      </c>
    </row>
    <row r="594" spans="1:23" x14ac:dyDescent="0.35">
      <c r="A594" s="6">
        <v>204474</v>
      </c>
      <c r="B594" s="7">
        <v>45224</v>
      </c>
      <c r="C594" s="8">
        <v>0.46133101851851849</v>
      </c>
      <c r="D594" s="6" t="s">
        <v>826</v>
      </c>
      <c r="E594" s="6">
        <v>1</v>
      </c>
      <c r="F594" s="6" t="s">
        <v>25</v>
      </c>
      <c r="G594" s="6" t="s">
        <v>826</v>
      </c>
      <c r="H594" s="6" t="s">
        <v>24</v>
      </c>
      <c r="I594" s="6" t="s">
        <v>24</v>
      </c>
      <c r="J594" s="6" t="s">
        <v>21</v>
      </c>
      <c r="K594" s="6" t="s">
        <v>34</v>
      </c>
      <c r="T594" s="6" t="s">
        <v>22</v>
      </c>
      <c r="U594" s="6" t="s">
        <v>18</v>
      </c>
      <c r="V594" s="6" t="s">
        <v>887</v>
      </c>
      <c r="W594" s="11" t="s">
        <v>887</v>
      </c>
    </row>
    <row r="595" spans="1:23" x14ac:dyDescent="0.35">
      <c r="A595" s="6">
        <v>183256</v>
      </c>
      <c r="B595" s="7">
        <v>45224</v>
      </c>
      <c r="C595" s="8">
        <v>0.46876157407407404</v>
      </c>
      <c r="D595" s="6" t="s">
        <v>613</v>
      </c>
      <c r="E595" s="6">
        <v>5</v>
      </c>
      <c r="F595" s="6" t="s">
        <v>19</v>
      </c>
      <c r="G595" s="6" t="s">
        <v>3615</v>
      </c>
      <c r="H595" s="6" t="s">
        <v>24</v>
      </c>
      <c r="I595" s="6" t="s">
        <v>24</v>
      </c>
      <c r="J595" s="6" t="s">
        <v>21</v>
      </c>
      <c r="K595" s="6" t="s">
        <v>34</v>
      </c>
      <c r="T595" s="6" t="s">
        <v>22</v>
      </c>
      <c r="U595" s="6" t="s">
        <v>18</v>
      </c>
      <c r="V595" s="6" t="s">
        <v>887</v>
      </c>
      <c r="W595" s="11" t="s">
        <v>887</v>
      </c>
    </row>
    <row r="596" spans="1:23" x14ac:dyDescent="0.35">
      <c r="A596" s="6">
        <v>204488</v>
      </c>
      <c r="B596" s="7">
        <v>45224</v>
      </c>
      <c r="C596" s="8">
        <v>0.46943287037037035</v>
      </c>
      <c r="D596" s="6" t="s">
        <v>126</v>
      </c>
      <c r="E596" s="6">
        <v>1</v>
      </c>
      <c r="F596" s="6" t="s">
        <v>30</v>
      </c>
      <c r="G596" s="6" t="s">
        <v>3616</v>
      </c>
      <c r="H596" s="6" t="s">
        <v>10</v>
      </c>
      <c r="I596" s="6" t="s">
        <v>24</v>
      </c>
      <c r="J596" s="6" t="s">
        <v>21</v>
      </c>
      <c r="K596" s="6" t="s">
        <v>58</v>
      </c>
      <c r="M596" s="6" t="s">
        <v>3617</v>
      </c>
      <c r="N596" s="6" t="s">
        <v>69</v>
      </c>
      <c r="T596" s="6" t="s">
        <v>22</v>
      </c>
      <c r="U596" s="6" t="s">
        <v>18</v>
      </c>
      <c r="V596" s="6" t="s">
        <v>3619</v>
      </c>
      <c r="W596" s="11" t="s">
        <v>3618</v>
      </c>
    </row>
    <row r="597" spans="1:23" x14ac:dyDescent="0.35">
      <c r="A597" s="6">
        <v>204449</v>
      </c>
      <c r="B597" s="7">
        <v>45224</v>
      </c>
      <c r="C597" s="8">
        <v>0.47400462962962964</v>
      </c>
      <c r="D597" s="6" t="s">
        <v>91</v>
      </c>
      <c r="E597" s="6">
        <v>3</v>
      </c>
      <c r="F597" s="6" t="s">
        <v>19</v>
      </c>
      <c r="G597" s="6" t="s">
        <v>3620</v>
      </c>
      <c r="H597" s="6" t="s">
        <v>24</v>
      </c>
      <c r="I597" s="6" t="s">
        <v>24</v>
      </c>
      <c r="J597" s="6" t="s">
        <v>21</v>
      </c>
      <c r="K597" s="6" t="s">
        <v>34</v>
      </c>
      <c r="T597" s="6" t="s">
        <v>22</v>
      </c>
      <c r="U597" s="6" t="s">
        <v>18</v>
      </c>
      <c r="V597" s="6" t="s">
        <v>887</v>
      </c>
      <c r="W597" s="11" t="s">
        <v>887</v>
      </c>
    </row>
    <row r="598" spans="1:23" x14ac:dyDescent="0.35">
      <c r="A598" s="6">
        <v>204481</v>
      </c>
      <c r="B598" s="7">
        <v>45224</v>
      </c>
      <c r="C598" s="8">
        <v>0.48023148148148148</v>
      </c>
      <c r="D598" s="6" t="s">
        <v>3621</v>
      </c>
      <c r="E598" s="6">
        <v>10</v>
      </c>
      <c r="F598" s="6" t="s">
        <v>19</v>
      </c>
      <c r="G598" s="6" t="s">
        <v>3622</v>
      </c>
      <c r="H598" s="6" t="s">
        <v>24</v>
      </c>
      <c r="I598" s="6" t="s">
        <v>24</v>
      </c>
      <c r="J598" s="6" t="s">
        <v>21</v>
      </c>
      <c r="K598" s="6" t="s">
        <v>244</v>
      </c>
      <c r="L598" s="6" t="s">
        <v>14</v>
      </c>
      <c r="M598" s="6" t="s">
        <v>455</v>
      </c>
      <c r="N598" s="6" t="s">
        <v>3623</v>
      </c>
      <c r="O598" s="6" t="s">
        <v>1453</v>
      </c>
      <c r="P598" s="6" t="s">
        <v>65</v>
      </c>
      <c r="Q598" s="6" t="s">
        <v>46</v>
      </c>
      <c r="R598" s="6" t="s">
        <v>13</v>
      </c>
      <c r="S598" s="6" t="s">
        <v>337</v>
      </c>
      <c r="T598" s="6" t="s">
        <v>22</v>
      </c>
      <c r="U598" s="6" t="s">
        <v>18</v>
      </c>
      <c r="V598" s="6" t="s">
        <v>3625</v>
      </c>
      <c r="W598" s="11" t="s">
        <v>3624</v>
      </c>
    </row>
    <row r="599" spans="1:23" x14ac:dyDescent="0.35">
      <c r="A599" s="6">
        <v>204466</v>
      </c>
      <c r="B599" s="7">
        <v>45224</v>
      </c>
      <c r="C599" s="8">
        <v>0.49159722222222224</v>
      </c>
      <c r="D599" s="6" t="s">
        <v>202</v>
      </c>
      <c r="E599" s="6">
        <v>1</v>
      </c>
      <c r="F599" s="6" t="s">
        <v>30</v>
      </c>
      <c r="G599" s="6" t="s">
        <v>3626</v>
      </c>
      <c r="H599" s="6" t="s">
        <v>24</v>
      </c>
      <c r="I599" s="6" t="s">
        <v>24</v>
      </c>
      <c r="J599" s="6" t="s">
        <v>21</v>
      </c>
      <c r="K599" s="6" t="s">
        <v>190</v>
      </c>
      <c r="T599" s="6" t="s">
        <v>15</v>
      </c>
      <c r="U599" s="6" t="s">
        <v>18</v>
      </c>
      <c r="V599" s="6" t="s">
        <v>3628</v>
      </c>
      <c r="W599" s="11" t="s">
        <v>3627</v>
      </c>
    </row>
    <row r="600" spans="1:23" x14ac:dyDescent="0.35">
      <c r="A600" s="6">
        <v>204508</v>
      </c>
      <c r="B600" s="7">
        <v>45224</v>
      </c>
      <c r="C600" s="8">
        <v>0.49259259259259264</v>
      </c>
      <c r="D600" s="6" t="s">
        <v>131</v>
      </c>
      <c r="E600" s="6">
        <v>1</v>
      </c>
      <c r="F600" s="6" t="s">
        <v>19</v>
      </c>
      <c r="G600" s="6" t="s">
        <v>3629</v>
      </c>
      <c r="H600" s="6" t="s">
        <v>10</v>
      </c>
      <c r="I600" s="6" t="s">
        <v>24</v>
      </c>
      <c r="J600" s="6" t="s">
        <v>377</v>
      </c>
      <c r="K600" s="6" t="s">
        <v>532</v>
      </c>
      <c r="T600" s="6" t="s">
        <v>15</v>
      </c>
      <c r="U600" s="6" t="s">
        <v>18</v>
      </c>
      <c r="V600" s="6" t="s">
        <v>3630</v>
      </c>
      <c r="W600" s="11" t="s">
        <v>1085</v>
      </c>
    </row>
    <row r="601" spans="1:23" x14ac:dyDescent="0.35">
      <c r="A601" s="6">
        <v>204486</v>
      </c>
      <c r="B601" s="7">
        <v>45224</v>
      </c>
      <c r="C601" s="8">
        <v>0.49327546296296299</v>
      </c>
      <c r="D601" s="6" t="s">
        <v>826</v>
      </c>
      <c r="E601" s="6">
        <v>1</v>
      </c>
      <c r="F601" s="6" t="s">
        <v>25</v>
      </c>
      <c r="G601" s="6" t="s">
        <v>826</v>
      </c>
      <c r="H601" s="6" t="s">
        <v>24</v>
      </c>
      <c r="I601" s="6" t="s">
        <v>24</v>
      </c>
      <c r="J601" s="6" t="s">
        <v>21</v>
      </c>
      <c r="K601" s="6" t="s">
        <v>34</v>
      </c>
      <c r="T601" s="6" t="s">
        <v>22</v>
      </c>
      <c r="U601" s="6" t="s">
        <v>18</v>
      </c>
      <c r="V601" s="6" t="s">
        <v>887</v>
      </c>
      <c r="W601" s="11" t="s">
        <v>887</v>
      </c>
    </row>
    <row r="602" spans="1:23" x14ac:dyDescent="0.35">
      <c r="A602" s="6">
        <v>204504</v>
      </c>
      <c r="B602" s="7">
        <v>45224</v>
      </c>
      <c r="C602" s="8">
        <v>0.49521990740740746</v>
      </c>
      <c r="D602" s="6" t="s">
        <v>3631</v>
      </c>
      <c r="E602" s="6">
        <v>1</v>
      </c>
      <c r="F602" s="6" t="s">
        <v>25</v>
      </c>
      <c r="G602" s="6" t="s">
        <v>3631</v>
      </c>
      <c r="H602" s="6" t="s">
        <v>24</v>
      </c>
      <c r="I602" s="6" t="s">
        <v>24</v>
      </c>
      <c r="J602" s="6" t="s">
        <v>21</v>
      </c>
      <c r="K602" s="6" t="s">
        <v>34</v>
      </c>
      <c r="T602" s="6" t="s">
        <v>15</v>
      </c>
      <c r="U602" s="6" t="s">
        <v>18</v>
      </c>
      <c r="V602" s="6" t="s">
        <v>887</v>
      </c>
      <c r="W602" s="11" t="s">
        <v>887</v>
      </c>
    </row>
    <row r="603" spans="1:23" ht="87" x14ac:dyDescent="0.35">
      <c r="A603" s="6">
        <v>204493</v>
      </c>
      <c r="B603" s="7">
        <v>45224</v>
      </c>
      <c r="C603" s="8">
        <v>0.5036342592592592</v>
      </c>
      <c r="D603" s="6" t="s">
        <v>1446</v>
      </c>
      <c r="E603" s="6">
        <v>20</v>
      </c>
      <c r="F603" s="6" t="s">
        <v>19</v>
      </c>
      <c r="G603" s="9" t="s">
        <v>3632</v>
      </c>
      <c r="H603" s="6" t="s">
        <v>40</v>
      </c>
      <c r="I603" s="6" t="s">
        <v>24</v>
      </c>
      <c r="J603" s="6" t="s">
        <v>21</v>
      </c>
      <c r="K603" s="6" t="s">
        <v>262</v>
      </c>
      <c r="T603" s="6" t="s">
        <v>15</v>
      </c>
      <c r="U603" s="6" t="s">
        <v>18</v>
      </c>
      <c r="V603" s="6" t="s">
        <v>3634</v>
      </c>
      <c r="W603" s="11" t="s">
        <v>3633</v>
      </c>
    </row>
    <row r="604" spans="1:23" x14ac:dyDescent="0.35">
      <c r="A604" s="6">
        <v>204509</v>
      </c>
      <c r="B604" s="7">
        <v>45224</v>
      </c>
      <c r="C604" s="8">
        <v>0.50697916666666665</v>
      </c>
      <c r="D604" s="6" t="s">
        <v>3635</v>
      </c>
      <c r="E604" s="6">
        <v>1</v>
      </c>
      <c r="F604" s="6" t="s">
        <v>25</v>
      </c>
      <c r="G604" s="6" t="s">
        <v>3635</v>
      </c>
      <c r="H604" s="6" t="s">
        <v>24</v>
      </c>
      <c r="I604" s="6" t="s">
        <v>24</v>
      </c>
      <c r="J604" s="6" t="s">
        <v>21</v>
      </c>
      <c r="K604" s="6" t="s">
        <v>34</v>
      </c>
      <c r="T604" s="6" t="s">
        <v>22</v>
      </c>
      <c r="U604" s="6" t="s">
        <v>18</v>
      </c>
      <c r="V604" s="6" t="s">
        <v>887</v>
      </c>
      <c r="W604" s="11" t="s">
        <v>887</v>
      </c>
    </row>
    <row r="605" spans="1:23" ht="101.5" x14ac:dyDescent="0.35">
      <c r="A605" s="6">
        <v>135256</v>
      </c>
      <c r="B605" s="7">
        <v>45224</v>
      </c>
      <c r="C605" s="8">
        <v>0.50818287037037035</v>
      </c>
      <c r="D605" s="6" t="s">
        <v>1256</v>
      </c>
      <c r="E605" s="6">
        <v>4</v>
      </c>
      <c r="F605" s="6" t="s">
        <v>9</v>
      </c>
      <c r="G605" s="9" t="s">
        <v>3636</v>
      </c>
      <c r="H605" s="6" t="s">
        <v>40</v>
      </c>
      <c r="I605" s="6" t="s">
        <v>24</v>
      </c>
      <c r="J605" s="6" t="s">
        <v>21</v>
      </c>
      <c r="K605" s="6" t="s">
        <v>1471</v>
      </c>
      <c r="T605" s="6" t="s">
        <v>15</v>
      </c>
      <c r="U605" s="6" t="s">
        <v>18</v>
      </c>
      <c r="V605" s="6" t="s">
        <v>3638</v>
      </c>
      <c r="W605" s="11" t="s">
        <v>3637</v>
      </c>
    </row>
    <row r="606" spans="1:23" x14ac:dyDescent="0.35">
      <c r="A606" s="6">
        <v>129973</v>
      </c>
      <c r="B606" s="7">
        <v>45224</v>
      </c>
      <c r="C606" s="8">
        <v>0.51613425925925926</v>
      </c>
      <c r="D606" s="6" t="s">
        <v>826</v>
      </c>
      <c r="E606" s="6">
        <v>1</v>
      </c>
      <c r="F606" s="6" t="s">
        <v>25</v>
      </c>
      <c r="G606" s="6" t="s">
        <v>826</v>
      </c>
      <c r="H606" s="6" t="s">
        <v>24</v>
      </c>
      <c r="I606" s="6" t="s">
        <v>24</v>
      </c>
      <c r="J606" s="6" t="s">
        <v>21</v>
      </c>
      <c r="K606" s="6" t="s">
        <v>34</v>
      </c>
      <c r="T606" s="6" t="s">
        <v>22</v>
      </c>
      <c r="U606" s="6" t="s">
        <v>18</v>
      </c>
      <c r="V606" s="6" t="s">
        <v>887</v>
      </c>
      <c r="W606" s="11" t="s">
        <v>887</v>
      </c>
    </row>
    <row r="607" spans="1:23" x14ac:dyDescent="0.35">
      <c r="A607" s="6">
        <v>204477</v>
      </c>
      <c r="B607" s="7">
        <v>45224</v>
      </c>
      <c r="C607" s="8">
        <v>0.52175925925925926</v>
      </c>
      <c r="D607" s="6" t="s">
        <v>3639</v>
      </c>
      <c r="E607" s="6">
        <v>2</v>
      </c>
      <c r="F607" s="6" t="s">
        <v>30</v>
      </c>
      <c r="G607" s="6" t="s">
        <v>3640</v>
      </c>
      <c r="H607" s="6" t="s">
        <v>24</v>
      </c>
      <c r="I607" s="6" t="s">
        <v>24</v>
      </c>
      <c r="J607" s="6" t="s">
        <v>21</v>
      </c>
      <c r="K607" s="6" t="s">
        <v>495</v>
      </c>
      <c r="T607" s="6" t="s">
        <v>22</v>
      </c>
      <c r="U607" s="6" t="s">
        <v>18</v>
      </c>
      <c r="V607" s="6" t="s">
        <v>3642</v>
      </c>
      <c r="W607" s="11" t="s">
        <v>3641</v>
      </c>
    </row>
    <row r="608" spans="1:23" x14ac:dyDescent="0.35">
      <c r="A608" s="6">
        <v>204478</v>
      </c>
      <c r="B608" s="7">
        <v>45224</v>
      </c>
      <c r="C608" s="8">
        <v>0.5301851851851852</v>
      </c>
      <c r="D608" s="6" t="s">
        <v>3643</v>
      </c>
      <c r="E608" s="6">
        <v>5</v>
      </c>
      <c r="F608" s="6" t="s">
        <v>30</v>
      </c>
      <c r="G608" s="6" t="s">
        <v>3644</v>
      </c>
      <c r="H608" s="6" t="s">
        <v>10</v>
      </c>
      <c r="I608" s="6" t="s">
        <v>24</v>
      </c>
      <c r="J608" s="6" t="s">
        <v>21</v>
      </c>
      <c r="K608" s="6" t="s">
        <v>495</v>
      </c>
      <c r="T608" s="6" t="s">
        <v>22</v>
      </c>
      <c r="U608" s="6" t="s">
        <v>18</v>
      </c>
      <c r="V608" s="6" t="s">
        <v>3646</v>
      </c>
      <c r="W608" s="11" t="s">
        <v>3645</v>
      </c>
    </row>
    <row r="609" spans="1:23" x14ac:dyDescent="0.35">
      <c r="A609" s="6">
        <v>204507</v>
      </c>
      <c r="B609" s="7">
        <v>45224</v>
      </c>
      <c r="C609" s="8">
        <v>0.57635416666666661</v>
      </c>
      <c r="D609" s="6" t="s">
        <v>91</v>
      </c>
      <c r="E609" s="6">
        <v>2</v>
      </c>
      <c r="F609" s="6" t="s">
        <v>9</v>
      </c>
      <c r="G609" s="6" t="s">
        <v>3647</v>
      </c>
      <c r="H609" s="6" t="s">
        <v>38</v>
      </c>
      <c r="I609" s="6" t="s">
        <v>24</v>
      </c>
      <c r="J609" s="6" t="s">
        <v>21</v>
      </c>
      <c r="K609" s="6" t="s">
        <v>190</v>
      </c>
      <c r="M609" s="6" t="s">
        <v>3648</v>
      </c>
      <c r="T609" s="6" t="s">
        <v>15</v>
      </c>
      <c r="U609" s="6" t="s">
        <v>18</v>
      </c>
      <c r="V609" s="6" t="s">
        <v>3650</v>
      </c>
      <c r="W609" s="11" t="s">
        <v>3649</v>
      </c>
    </row>
    <row r="610" spans="1:23" x14ac:dyDescent="0.35">
      <c r="A610" s="6">
        <v>133263</v>
      </c>
      <c r="B610" s="7">
        <v>45224</v>
      </c>
      <c r="C610" s="8">
        <v>0.59710648148148149</v>
      </c>
      <c r="D610" s="6" t="s">
        <v>3651</v>
      </c>
      <c r="E610" s="6">
        <v>2</v>
      </c>
      <c r="F610" s="6" t="s">
        <v>19</v>
      </c>
      <c r="G610" s="6" t="s">
        <v>3652</v>
      </c>
      <c r="H610" s="6" t="s">
        <v>24</v>
      </c>
      <c r="I610" s="6" t="s">
        <v>24</v>
      </c>
      <c r="J610" s="6" t="s">
        <v>21</v>
      </c>
      <c r="K610" s="6" t="s">
        <v>34</v>
      </c>
      <c r="T610" s="6" t="s">
        <v>22</v>
      </c>
      <c r="U610" s="6" t="s">
        <v>18</v>
      </c>
      <c r="V610" s="6" t="s">
        <v>887</v>
      </c>
      <c r="W610" s="11" t="s">
        <v>887</v>
      </c>
    </row>
    <row r="611" spans="1:23" ht="72.5" x14ac:dyDescent="0.35">
      <c r="A611" s="6">
        <v>204483</v>
      </c>
      <c r="B611" s="7">
        <v>45224</v>
      </c>
      <c r="C611" s="8">
        <v>0.61396990740740742</v>
      </c>
      <c r="D611" s="6" t="s">
        <v>110</v>
      </c>
      <c r="E611" s="6">
        <v>1</v>
      </c>
      <c r="F611" s="6" t="s">
        <v>30</v>
      </c>
      <c r="G611" s="9" t="s">
        <v>3653</v>
      </c>
      <c r="H611" s="6" t="s">
        <v>24</v>
      </c>
      <c r="I611" s="6" t="s">
        <v>24</v>
      </c>
      <c r="J611" s="6" t="s">
        <v>21</v>
      </c>
      <c r="K611" s="6" t="s">
        <v>245</v>
      </c>
      <c r="T611" s="6" t="s">
        <v>22</v>
      </c>
      <c r="U611" s="6" t="s">
        <v>18</v>
      </c>
      <c r="V611" s="6" t="s">
        <v>3654</v>
      </c>
      <c r="W611" s="11" t="s">
        <v>997</v>
      </c>
    </row>
    <row r="612" spans="1:23" x14ac:dyDescent="0.35">
      <c r="A612" s="6">
        <v>204537</v>
      </c>
      <c r="B612" s="7">
        <v>45224</v>
      </c>
      <c r="C612" s="8">
        <v>0.62099537037037034</v>
      </c>
      <c r="D612" s="6" t="s">
        <v>3655</v>
      </c>
      <c r="E612" s="6">
        <v>1</v>
      </c>
      <c r="F612" s="6" t="s">
        <v>30</v>
      </c>
      <c r="G612" s="6" t="s">
        <v>3656</v>
      </c>
      <c r="H612" s="6" t="s">
        <v>24</v>
      </c>
      <c r="I612" s="6" t="s">
        <v>24</v>
      </c>
      <c r="J612" s="6" t="s">
        <v>21</v>
      </c>
      <c r="K612" s="6" t="s">
        <v>3657</v>
      </c>
      <c r="M612" s="6" t="s">
        <v>3144</v>
      </c>
      <c r="T612" s="6" t="s">
        <v>22</v>
      </c>
      <c r="U612" s="6" t="s">
        <v>18</v>
      </c>
      <c r="V612" s="6" t="s">
        <v>3659</v>
      </c>
      <c r="W612" s="11" t="s">
        <v>3658</v>
      </c>
    </row>
    <row r="613" spans="1:23" x14ac:dyDescent="0.35">
      <c r="A613" s="6">
        <v>204549</v>
      </c>
      <c r="B613" s="7">
        <v>45224</v>
      </c>
      <c r="C613" s="8">
        <v>0.63918981481481485</v>
      </c>
      <c r="D613" s="6" t="s">
        <v>826</v>
      </c>
      <c r="E613" s="6">
        <v>1</v>
      </c>
      <c r="F613" s="6" t="s">
        <v>25</v>
      </c>
      <c r="G613" s="6" t="s">
        <v>826</v>
      </c>
      <c r="H613" s="6" t="s">
        <v>24</v>
      </c>
      <c r="I613" s="6" t="s">
        <v>24</v>
      </c>
      <c r="J613" s="6" t="s">
        <v>21</v>
      </c>
      <c r="K613" s="6" t="s">
        <v>34</v>
      </c>
      <c r="T613" s="6" t="s">
        <v>22</v>
      </c>
      <c r="U613" s="6" t="s">
        <v>18</v>
      </c>
      <c r="V613" s="6" t="s">
        <v>887</v>
      </c>
      <c r="W613" s="11" t="s">
        <v>887</v>
      </c>
    </row>
    <row r="614" spans="1:23" ht="116" x14ac:dyDescent="0.35">
      <c r="A614" s="6">
        <v>66881</v>
      </c>
      <c r="B614" s="7">
        <v>45225</v>
      </c>
      <c r="C614" s="8">
        <v>0.37405092592592593</v>
      </c>
      <c r="D614" s="6" t="s">
        <v>141</v>
      </c>
      <c r="E614" s="6">
        <v>1</v>
      </c>
      <c r="F614" s="6" t="s">
        <v>30</v>
      </c>
      <c r="G614" s="9" t="s">
        <v>3660</v>
      </c>
      <c r="H614" s="6" t="s">
        <v>24</v>
      </c>
      <c r="I614" s="6" t="s">
        <v>24</v>
      </c>
      <c r="J614" s="6" t="s">
        <v>232</v>
      </c>
      <c r="K614" s="6" t="s">
        <v>532</v>
      </c>
      <c r="O614" s="6" t="s">
        <v>3661</v>
      </c>
      <c r="P614" s="6" t="s">
        <v>419</v>
      </c>
      <c r="T614" s="6" t="s">
        <v>15</v>
      </c>
      <c r="U614" s="6" t="s">
        <v>18</v>
      </c>
      <c r="V614" s="6" t="s">
        <v>3662</v>
      </c>
      <c r="W614" s="11" t="s">
        <v>1008</v>
      </c>
    </row>
    <row r="615" spans="1:23" x14ac:dyDescent="0.35">
      <c r="A615" s="6">
        <v>204583</v>
      </c>
      <c r="B615" s="7">
        <v>45225</v>
      </c>
      <c r="C615" s="8">
        <v>0.38146990740740744</v>
      </c>
      <c r="D615" s="6" t="s">
        <v>237</v>
      </c>
      <c r="E615" s="6">
        <v>2</v>
      </c>
      <c r="F615" s="6" t="s">
        <v>19</v>
      </c>
      <c r="G615" s="6" t="s">
        <v>3663</v>
      </c>
      <c r="H615" s="6" t="s">
        <v>40</v>
      </c>
      <c r="I615" s="6" t="s">
        <v>24</v>
      </c>
      <c r="J615" s="6" t="s">
        <v>377</v>
      </c>
      <c r="K615" s="6" t="s">
        <v>244</v>
      </c>
      <c r="T615" s="6" t="s">
        <v>22</v>
      </c>
      <c r="U615" s="6" t="s">
        <v>18</v>
      </c>
      <c r="V615" s="6" t="s">
        <v>3665</v>
      </c>
      <c r="W615" s="11" t="s">
        <v>3664</v>
      </c>
    </row>
    <row r="616" spans="1:23" x14ac:dyDescent="0.35">
      <c r="A616" s="6">
        <v>23750</v>
      </c>
      <c r="B616" s="7">
        <v>45225</v>
      </c>
      <c r="C616" s="8">
        <v>0.38886574074074076</v>
      </c>
      <c r="D616" s="6" t="s">
        <v>26</v>
      </c>
      <c r="E616" s="6">
        <v>1</v>
      </c>
      <c r="F616" s="6" t="s">
        <v>19</v>
      </c>
      <c r="G616" s="6" t="s">
        <v>3666</v>
      </c>
      <c r="H616" s="6" t="s">
        <v>24</v>
      </c>
      <c r="I616" s="6" t="s">
        <v>24</v>
      </c>
      <c r="J616" s="6" t="s">
        <v>21</v>
      </c>
      <c r="K616" s="6" t="s">
        <v>78</v>
      </c>
      <c r="T616" s="6" t="s">
        <v>15</v>
      </c>
      <c r="U616" s="6" t="s">
        <v>18</v>
      </c>
      <c r="V616" s="6" t="s">
        <v>3668</v>
      </c>
      <c r="W616" s="11" t="s">
        <v>3667</v>
      </c>
    </row>
    <row r="617" spans="1:23" x14ac:dyDescent="0.35">
      <c r="A617" s="6">
        <v>55707</v>
      </c>
      <c r="B617" s="7">
        <v>45225</v>
      </c>
      <c r="C617" s="8">
        <v>0.39031250000000001</v>
      </c>
      <c r="D617" s="6" t="s">
        <v>3669</v>
      </c>
      <c r="E617" s="6">
        <v>1</v>
      </c>
      <c r="F617" s="6" t="s">
        <v>25</v>
      </c>
      <c r="G617" s="6" t="s">
        <v>1931</v>
      </c>
      <c r="H617" s="6" t="s">
        <v>24</v>
      </c>
      <c r="I617" s="6" t="s">
        <v>24</v>
      </c>
      <c r="J617" s="6" t="s">
        <v>21</v>
      </c>
      <c r="K617" s="6" t="s">
        <v>134</v>
      </c>
      <c r="T617" s="6" t="s">
        <v>22</v>
      </c>
      <c r="U617" s="6" t="s">
        <v>18</v>
      </c>
      <c r="V617" s="6" t="s">
        <v>3670</v>
      </c>
      <c r="W617" s="11" t="s">
        <v>887</v>
      </c>
    </row>
    <row r="618" spans="1:23" x14ac:dyDescent="0.35">
      <c r="A618" s="6">
        <v>204603</v>
      </c>
      <c r="B618" s="7">
        <v>45225</v>
      </c>
      <c r="C618" s="8">
        <v>0.39292824074074079</v>
      </c>
      <c r="D618" s="6" t="s">
        <v>506</v>
      </c>
      <c r="E618" s="6">
        <v>1</v>
      </c>
      <c r="F618" s="6" t="s">
        <v>25</v>
      </c>
      <c r="G618" s="6" t="s">
        <v>765</v>
      </c>
      <c r="H618" s="6" t="s">
        <v>24</v>
      </c>
      <c r="I618" s="6" t="s">
        <v>24</v>
      </c>
      <c r="J618" s="6" t="s">
        <v>21</v>
      </c>
      <c r="K618" s="6" t="s">
        <v>161</v>
      </c>
      <c r="T618" s="6" t="s">
        <v>22</v>
      </c>
      <c r="U618" s="6" t="s">
        <v>18</v>
      </c>
      <c r="V618" s="6" t="s">
        <v>1667</v>
      </c>
      <c r="W618" s="11" t="s">
        <v>887</v>
      </c>
    </row>
    <row r="619" spans="1:23" x14ac:dyDescent="0.35">
      <c r="A619" s="6">
        <v>204605</v>
      </c>
      <c r="B619" s="7">
        <v>45225</v>
      </c>
      <c r="C619" s="8">
        <v>0.39523148148148146</v>
      </c>
      <c r="D619" s="6" t="s">
        <v>506</v>
      </c>
      <c r="E619" s="6">
        <v>1</v>
      </c>
      <c r="F619" s="6" t="s">
        <v>25</v>
      </c>
      <c r="G619" s="6" t="s">
        <v>765</v>
      </c>
      <c r="H619" s="6" t="s">
        <v>98</v>
      </c>
      <c r="I619" s="6" t="s">
        <v>24</v>
      </c>
      <c r="J619" s="6" t="s">
        <v>21</v>
      </c>
      <c r="K619" s="6" t="s">
        <v>161</v>
      </c>
      <c r="T619" s="6" t="s">
        <v>22</v>
      </c>
      <c r="U619" s="6" t="s">
        <v>18</v>
      </c>
      <c r="V619" s="6" t="s">
        <v>1668</v>
      </c>
      <c r="W619" s="11" t="s">
        <v>887</v>
      </c>
    </row>
    <row r="620" spans="1:23" x14ac:dyDescent="0.35">
      <c r="A620" s="6">
        <v>204607</v>
      </c>
      <c r="B620" s="7">
        <v>45225</v>
      </c>
      <c r="C620" s="8">
        <v>0.39671296296296293</v>
      </c>
      <c r="D620" s="6" t="s">
        <v>506</v>
      </c>
      <c r="E620" s="6">
        <v>1</v>
      </c>
      <c r="F620" s="6" t="s">
        <v>25</v>
      </c>
      <c r="G620" s="6" t="s">
        <v>765</v>
      </c>
      <c r="H620" s="6" t="s">
        <v>24</v>
      </c>
      <c r="I620" s="6" t="s">
        <v>24</v>
      </c>
      <c r="J620" s="6" t="s">
        <v>21</v>
      </c>
      <c r="K620" s="6" t="s">
        <v>161</v>
      </c>
      <c r="T620" s="6" t="s">
        <v>22</v>
      </c>
      <c r="U620" s="6" t="s">
        <v>18</v>
      </c>
      <c r="V620" s="6" t="s">
        <v>1786</v>
      </c>
      <c r="W620" s="11" t="s">
        <v>887</v>
      </c>
    </row>
    <row r="621" spans="1:23" x14ac:dyDescent="0.35">
      <c r="A621" s="6">
        <v>204606</v>
      </c>
      <c r="B621" s="7">
        <v>45225</v>
      </c>
      <c r="C621" s="8">
        <v>0.39761574074074074</v>
      </c>
      <c r="D621" s="6" t="s">
        <v>491</v>
      </c>
      <c r="E621" s="6">
        <v>1</v>
      </c>
      <c r="F621" s="6" t="s">
        <v>19</v>
      </c>
      <c r="G621" s="6" t="s">
        <v>1349</v>
      </c>
      <c r="H621" s="6" t="s">
        <v>24</v>
      </c>
      <c r="I621" s="6" t="s">
        <v>24</v>
      </c>
      <c r="J621" s="6" t="s">
        <v>21</v>
      </c>
      <c r="K621" s="6" t="s">
        <v>78</v>
      </c>
      <c r="T621" s="6" t="s">
        <v>22</v>
      </c>
      <c r="U621" s="6" t="s">
        <v>18</v>
      </c>
      <c r="V621" s="6" t="s">
        <v>1675</v>
      </c>
      <c r="W621" s="11" t="s">
        <v>887</v>
      </c>
    </row>
    <row r="622" spans="1:23" x14ac:dyDescent="0.35">
      <c r="A622" s="6">
        <v>73472</v>
      </c>
      <c r="B622" s="7">
        <v>45225</v>
      </c>
      <c r="C622" s="8">
        <v>0.40174768518518517</v>
      </c>
      <c r="D622" s="6" t="s">
        <v>181</v>
      </c>
      <c r="E622" s="6">
        <v>1</v>
      </c>
      <c r="F622" s="6" t="s">
        <v>9</v>
      </c>
      <c r="G622" s="6" t="s">
        <v>3671</v>
      </c>
      <c r="H622" s="6" t="s">
        <v>24</v>
      </c>
      <c r="I622" s="6" t="s">
        <v>24</v>
      </c>
      <c r="J622" s="6" t="s">
        <v>21</v>
      </c>
      <c r="K622" s="6" t="s">
        <v>78</v>
      </c>
      <c r="T622" s="6" t="s">
        <v>15</v>
      </c>
      <c r="U622" s="6" t="s">
        <v>18</v>
      </c>
      <c r="V622" s="6" t="s">
        <v>3672</v>
      </c>
      <c r="W622" s="11" t="s">
        <v>887</v>
      </c>
    </row>
    <row r="623" spans="1:23" x14ac:dyDescent="0.35">
      <c r="A623" s="6">
        <v>204581</v>
      </c>
      <c r="B623" s="7">
        <v>45225</v>
      </c>
      <c r="C623" s="8">
        <v>0.40578703703703706</v>
      </c>
      <c r="D623" s="6" t="s">
        <v>67</v>
      </c>
      <c r="E623" s="6">
        <v>15</v>
      </c>
      <c r="F623" s="6" t="s">
        <v>19</v>
      </c>
      <c r="G623" s="6" t="s">
        <v>3673</v>
      </c>
      <c r="H623" s="6" t="s">
        <v>10</v>
      </c>
      <c r="I623" s="6" t="s">
        <v>24</v>
      </c>
      <c r="J623" s="6" t="s">
        <v>232</v>
      </c>
      <c r="K623" s="6" t="s">
        <v>532</v>
      </c>
      <c r="M623" s="6" t="s">
        <v>3674</v>
      </c>
      <c r="N623" s="6" t="s">
        <v>3675</v>
      </c>
      <c r="O623" s="6" t="s">
        <v>3676</v>
      </c>
      <c r="P623" s="6" t="s">
        <v>419</v>
      </c>
      <c r="Q623" s="6" t="s">
        <v>3677</v>
      </c>
      <c r="S623" s="6" t="s">
        <v>1846</v>
      </c>
      <c r="T623" s="6" t="s">
        <v>15</v>
      </c>
      <c r="U623" s="6" t="s">
        <v>18</v>
      </c>
      <c r="V623" s="6" t="s">
        <v>3678</v>
      </c>
      <c r="W623" s="11" t="s">
        <v>1023</v>
      </c>
    </row>
    <row r="624" spans="1:23" ht="87" x14ac:dyDescent="0.35">
      <c r="A624" s="6">
        <v>123161</v>
      </c>
      <c r="B624" s="7">
        <v>45225</v>
      </c>
      <c r="C624" s="8">
        <v>0.41285879629629635</v>
      </c>
      <c r="D624" s="6" t="s">
        <v>3679</v>
      </c>
      <c r="E624" s="6">
        <v>4</v>
      </c>
      <c r="F624" s="6" t="s">
        <v>25</v>
      </c>
      <c r="G624" s="9" t="s">
        <v>3680</v>
      </c>
      <c r="H624" s="6" t="s">
        <v>27</v>
      </c>
      <c r="I624" s="6" t="s">
        <v>24</v>
      </c>
      <c r="J624" s="6" t="s">
        <v>21</v>
      </c>
      <c r="K624" s="6" t="s">
        <v>3681</v>
      </c>
      <c r="T624" s="6" t="s">
        <v>22</v>
      </c>
      <c r="U624" s="6" t="s">
        <v>18</v>
      </c>
      <c r="V624" s="9" t="s">
        <v>3683</v>
      </c>
      <c r="W624" s="11" t="s">
        <v>3682</v>
      </c>
    </row>
    <row r="625" spans="1:23" x14ac:dyDescent="0.35">
      <c r="A625" s="6">
        <v>100650</v>
      </c>
      <c r="B625" s="7">
        <v>45225</v>
      </c>
      <c r="C625" s="8">
        <v>0.42148148148148151</v>
      </c>
      <c r="D625" s="6" t="s">
        <v>82</v>
      </c>
      <c r="E625" s="6">
        <v>5</v>
      </c>
      <c r="F625" s="6" t="s">
        <v>19</v>
      </c>
      <c r="G625" s="6" t="s">
        <v>3684</v>
      </c>
      <c r="H625" s="6" t="s">
        <v>24</v>
      </c>
      <c r="I625" s="6" t="s">
        <v>24</v>
      </c>
      <c r="J625" s="6" t="s">
        <v>21</v>
      </c>
      <c r="K625" s="6" t="s">
        <v>78</v>
      </c>
      <c r="T625" s="6" t="s">
        <v>15</v>
      </c>
      <c r="U625" s="6" t="s">
        <v>18</v>
      </c>
      <c r="V625" s="6" t="s">
        <v>3685</v>
      </c>
      <c r="W625" s="11" t="s">
        <v>887</v>
      </c>
    </row>
    <row r="626" spans="1:23" x14ac:dyDescent="0.35">
      <c r="A626" s="6">
        <v>204594</v>
      </c>
      <c r="B626" s="7">
        <v>45225</v>
      </c>
      <c r="C626" s="8">
        <v>0.43831018518518516</v>
      </c>
      <c r="D626" s="6" t="s">
        <v>613</v>
      </c>
      <c r="E626" s="6">
        <v>2</v>
      </c>
      <c r="F626" s="6" t="s">
        <v>9</v>
      </c>
      <c r="G626" s="6" t="s">
        <v>3686</v>
      </c>
      <c r="H626" s="6" t="s">
        <v>24</v>
      </c>
      <c r="I626" s="6" t="s">
        <v>24</v>
      </c>
      <c r="J626" s="6" t="s">
        <v>232</v>
      </c>
      <c r="K626" s="6" t="s">
        <v>1354</v>
      </c>
      <c r="T626" s="6" t="s">
        <v>15</v>
      </c>
      <c r="U626" s="6" t="s">
        <v>18</v>
      </c>
      <c r="V626" s="6" t="s">
        <v>3687</v>
      </c>
      <c r="W626" s="11" t="s">
        <v>1055</v>
      </c>
    </row>
    <row r="627" spans="1:23" x14ac:dyDescent="0.35">
      <c r="A627" s="6">
        <v>204624</v>
      </c>
      <c r="B627" s="7">
        <v>45225</v>
      </c>
      <c r="C627" s="8">
        <v>0.43863425925925931</v>
      </c>
      <c r="D627" s="6" t="s">
        <v>491</v>
      </c>
      <c r="E627" s="6">
        <v>1</v>
      </c>
      <c r="F627" s="6" t="s">
        <v>19</v>
      </c>
      <c r="G627" s="6" t="s">
        <v>1349</v>
      </c>
      <c r="H627" s="6" t="s">
        <v>24</v>
      </c>
      <c r="I627" s="6" t="s">
        <v>24</v>
      </c>
      <c r="J627" s="6" t="s">
        <v>21</v>
      </c>
      <c r="K627" s="6" t="s">
        <v>78</v>
      </c>
      <c r="T627" s="6" t="s">
        <v>15</v>
      </c>
      <c r="U627" s="6" t="s">
        <v>18</v>
      </c>
      <c r="V627" s="6" t="s">
        <v>3688</v>
      </c>
      <c r="W627" s="11" t="s">
        <v>887</v>
      </c>
    </row>
    <row r="628" spans="1:23" x14ac:dyDescent="0.35">
      <c r="A628" s="6">
        <v>120029</v>
      </c>
      <c r="B628" s="7">
        <v>45225</v>
      </c>
      <c r="C628" s="8">
        <v>0.44033564814814818</v>
      </c>
      <c r="D628" s="6" t="s">
        <v>207</v>
      </c>
      <c r="E628" s="6">
        <v>2</v>
      </c>
      <c r="F628" s="6" t="s">
        <v>9</v>
      </c>
      <c r="G628" s="6" t="s">
        <v>3689</v>
      </c>
      <c r="H628" s="6" t="s">
        <v>24</v>
      </c>
      <c r="I628" s="6" t="s">
        <v>24</v>
      </c>
      <c r="J628" s="6" t="s">
        <v>21</v>
      </c>
      <c r="K628" s="6" t="s">
        <v>78</v>
      </c>
      <c r="T628" s="6" t="s">
        <v>15</v>
      </c>
      <c r="U628" s="6" t="s">
        <v>18</v>
      </c>
      <c r="V628" s="6" t="s">
        <v>3690</v>
      </c>
      <c r="W628" s="11" t="s">
        <v>887</v>
      </c>
    </row>
    <row r="629" spans="1:23" x14ac:dyDescent="0.35">
      <c r="A629" s="6">
        <v>193255</v>
      </c>
      <c r="B629" s="7">
        <v>45225</v>
      </c>
      <c r="C629" s="8">
        <v>0.44898148148148148</v>
      </c>
      <c r="D629" s="6" t="s">
        <v>108</v>
      </c>
      <c r="E629" s="6">
        <v>1</v>
      </c>
      <c r="F629" s="6" t="s">
        <v>9</v>
      </c>
      <c r="G629" s="6" t="s">
        <v>3691</v>
      </c>
      <c r="H629" s="6" t="s">
        <v>24</v>
      </c>
      <c r="I629" s="6" t="s">
        <v>24</v>
      </c>
      <c r="J629" s="6" t="s">
        <v>21</v>
      </c>
      <c r="K629" s="6" t="s">
        <v>78</v>
      </c>
      <c r="T629" s="6" t="s">
        <v>15</v>
      </c>
      <c r="U629" s="6" t="s">
        <v>18</v>
      </c>
      <c r="V629" s="6" t="s">
        <v>3692</v>
      </c>
      <c r="W629" s="11" t="s">
        <v>887</v>
      </c>
    </row>
    <row r="630" spans="1:23" x14ac:dyDescent="0.35">
      <c r="A630" s="6">
        <v>74305</v>
      </c>
      <c r="B630" s="7">
        <v>45225</v>
      </c>
      <c r="C630" s="8">
        <v>0.4536574074074074</v>
      </c>
      <c r="D630" s="6" t="s">
        <v>3693</v>
      </c>
      <c r="E630" s="6">
        <v>2</v>
      </c>
      <c r="F630" s="6" t="s">
        <v>1657</v>
      </c>
      <c r="G630" s="6" t="s">
        <v>3694</v>
      </c>
      <c r="H630" s="6" t="s">
        <v>40</v>
      </c>
      <c r="I630" s="6" t="s">
        <v>24</v>
      </c>
      <c r="J630" s="6" t="s">
        <v>232</v>
      </c>
      <c r="K630" s="6" t="s">
        <v>244</v>
      </c>
      <c r="Q630" s="6" t="s">
        <v>3695</v>
      </c>
      <c r="T630" s="6" t="s">
        <v>15</v>
      </c>
      <c r="U630" s="6" t="s">
        <v>18</v>
      </c>
      <c r="V630" s="6" t="s">
        <v>3697</v>
      </c>
      <c r="W630" s="11" t="s">
        <v>3696</v>
      </c>
    </row>
    <row r="631" spans="1:23" x14ac:dyDescent="0.35">
      <c r="A631" s="6">
        <v>204627</v>
      </c>
      <c r="B631" s="7">
        <v>45225</v>
      </c>
      <c r="C631" s="8">
        <v>0.47625000000000001</v>
      </c>
      <c r="D631" s="6" t="s">
        <v>445</v>
      </c>
      <c r="E631" s="6">
        <v>4</v>
      </c>
      <c r="F631" s="6" t="s">
        <v>19</v>
      </c>
      <c r="G631" s="6" t="s">
        <v>3698</v>
      </c>
      <c r="H631" s="6" t="s">
        <v>24</v>
      </c>
      <c r="I631" s="6" t="s">
        <v>24</v>
      </c>
      <c r="J631" s="6" t="s">
        <v>377</v>
      </c>
      <c r="K631" s="6" t="s">
        <v>3150</v>
      </c>
      <c r="L631" s="6" t="s">
        <v>678</v>
      </c>
      <c r="M631" s="6" t="s">
        <v>2180</v>
      </c>
      <c r="N631" s="6" t="s">
        <v>1865</v>
      </c>
      <c r="O631" s="6" t="s">
        <v>678</v>
      </c>
      <c r="P631" s="6" t="s">
        <v>678</v>
      </c>
      <c r="Q631" s="6" t="s">
        <v>678</v>
      </c>
      <c r="R631" s="6" t="s">
        <v>678</v>
      </c>
      <c r="S631" s="6" t="s">
        <v>47</v>
      </c>
      <c r="T631" s="6" t="s">
        <v>22</v>
      </c>
      <c r="U631" s="6" t="s">
        <v>18</v>
      </c>
      <c r="V631" s="6" t="s">
        <v>3699</v>
      </c>
      <c r="W631" s="11" t="s">
        <v>1601</v>
      </c>
    </row>
    <row r="632" spans="1:23" ht="58" x14ac:dyDescent="0.35">
      <c r="A632" s="6">
        <v>94567</v>
      </c>
      <c r="B632" s="7">
        <v>45225</v>
      </c>
      <c r="C632" s="8">
        <v>0.53724537037037035</v>
      </c>
      <c r="D632" s="6" t="s">
        <v>91</v>
      </c>
      <c r="E632" s="6">
        <v>1</v>
      </c>
      <c r="F632" s="6" t="s">
        <v>30</v>
      </c>
      <c r="G632" s="9" t="s">
        <v>3700</v>
      </c>
      <c r="H632" s="6" t="s">
        <v>40</v>
      </c>
      <c r="I632" s="6" t="s">
        <v>24</v>
      </c>
      <c r="J632" s="6" t="s">
        <v>21</v>
      </c>
      <c r="K632" s="6" t="s">
        <v>764</v>
      </c>
      <c r="T632" s="6" t="s">
        <v>15</v>
      </c>
      <c r="U632" s="6" t="s">
        <v>18</v>
      </c>
      <c r="V632" s="6" t="s">
        <v>3702</v>
      </c>
      <c r="W632" s="11" t="s">
        <v>3701</v>
      </c>
    </row>
    <row r="633" spans="1:23" x14ac:dyDescent="0.35">
      <c r="A633" s="6">
        <v>204672</v>
      </c>
      <c r="B633" s="7">
        <v>45225</v>
      </c>
      <c r="C633" s="8">
        <v>0.58591435185185181</v>
      </c>
      <c r="D633" s="6" t="s">
        <v>842</v>
      </c>
      <c r="E633" s="6">
        <v>1</v>
      </c>
      <c r="F633" s="6" t="s">
        <v>25</v>
      </c>
      <c r="G633" s="6" t="s">
        <v>865</v>
      </c>
      <c r="H633" s="6" t="s">
        <v>24</v>
      </c>
      <c r="I633" s="6" t="s">
        <v>24</v>
      </c>
      <c r="J633" s="6" t="s">
        <v>21</v>
      </c>
      <c r="K633" s="6" t="s">
        <v>134</v>
      </c>
      <c r="T633" s="6" t="s">
        <v>22</v>
      </c>
      <c r="U633" s="6" t="s">
        <v>18</v>
      </c>
      <c r="V633" s="6" t="s">
        <v>1795</v>
      </c>
      <c r="W633" s="11" t="s">
        <v>887</v>
      </c>
    </row>
    <row r="634" spans="1:23" x14ac:dyDescent="0.35">
      <c r="A634" s="6">
        <v>204677</v>
      </c>
      <c r="B634" s="7">
        <v>45225</v>
      </c>
      <c r="C634" s="8">
        <v>0.5955555555555555</v>
      </c>
      <c r="D634" s="6" t="s">
        <v>842</v>
      </c>
      <c r="E634" s="6">
        <v>1</v>
      </c>
      <c r="F634" s="6" t="s">
        <v>25</v>
      </c>
      <c r="G634" s="6" t="s">
        <v>865</v>
      </c>
      <c r="H634" s="6" t="s">
        <v>24</v>
      </c>
      <c r="I634" s="6" t="s">
        <v>24</v>
      </c>
      <c r="J634" s="6" t="s">
        <v>21</v>
      </c>
      <c r="K634" s="6" t="s">
        <v>134</v>
      </c>
      <c r="T634" s="6" t="s">
        <v>22</v>
      </c>
      <c r="U634" s="6" t="s">
        <v>18</v>
      </c>
      <c r="V634" s="6" t="s">
        <v>1772</v>
      </c>
      <c r="W634" s="11" t="s">
        <v>887</v>
      </c>
    </row>
    <row r="635" spans="1:23" ht="87" x14ac:dyDescent="0.35">
      <c r="A635" s="6">
        <v>204599</v>
      </c>
      <c r="B635" s="7">
        <v>45225</v>
      </c>
      <c r="C635" s="8">
        <v>0.60131944444444441</v>
      </c>
      <c r="D635" s="6" t="s">
        <v>82</v>
      </c>
      <c r="E635" s="6">
        <v>2</v>
      </c>
      <c r="F635" s="6" t="s">
        <v>9</v>
      </c>
      <c r="G635" s="9" t="s">
        <v>3703</v>
      </c>
      <c r="H635" s="6" t="s">
        <v>40</v>
      </c>
      <c r="I635" s="6" t="s">
        <v>11</v>
      </c>
      <c r="J635" s="6" t="s">
        <v>21</v>
      </c>
      <c r="K635" s="6" t="s">
        <v>767</v>
      </c>
      <c r="M635" s="6" t="s">
        <v>142</v>
      </c>
      <c r="N635" s="6" t="s">
        <v>34</v>
      </c>
      <c r="T635" s="6" t="s">
        <v>22</v>
      </c>
      <c r="U635" s="6" t="s">
        <v>18</v>
      </c>
      <c r="V635" s="6" t="s">
        <v>3705</v>
      </c>
      <c r="W635" s="11" t="s">
        <v>3704</v>
      </c>
    </row>
    <row r="636" spans="1:23" ht="116" x14ac:dyDescent="0.35">
      <c r="A636" s="6">
        <v>204653</v>
      </c>
      <c r="B636" s="7">
        <v>45225</v>
      </c>
      <c r="C636" s="8">
        <v>0.6050578703703704</v>
      </c>
      <c r="D636" s="6" t="s">
        <v>1086</v>
      </c>
      <c r="E636" s="6">
        <v>5</v>
      </c>
      <c r="F636" s="6" t="s">
        <v>19</v>
      </c>
      <c r="G636" s="9" t="s">
        <v>3706</v>
      </c>
      <c r="H636" s="6" t="s">
        <v>24</v>
      </c>
      <c r="I636" s="6" t="s">
        <v>41</v>
      </c>
      <c r="J636" s="6" t="s">
        <v>21</v>
      </c>
      <c r="K636" s="6" t="s">
        <v>1774</v>
      </c>
      <c r="L636" s="6" t="s">
        <v>74</v>
      </c>
      <c r="M636" s="6" t="s">
        <v>3707</v>
      </c>
      <c r="N636" s="9" t="s">
        <v>3708</v>
      </c>
      <c r="O636" s="6" t="s">
        <v>3709</v>
      </c>
      <c r="P636" s="6" t="s">
        <v>3710</v>
      </c>
      <c r="Q636" s="6" t="s">
        <v>3711</v>
      </c>
      <c r="R636" s="6" t="s">
        <v>678</v>
      </c>
      <c r="S636" s="6" t="s">
        <v>47</v>
      </c>
      <c r="T636" s="6" t="s">
        <v>15</v>
      </c>
      <c r="U636" s="6" t="s">
        <v>18</v>
      </c>
      <c r="V636" s="6" t="s">
        <v>3712</v>
      </c>
      <c r="W636" s="11" t="s">
        <v>1042</v>
      </c>
    </row>
    <row r="637" spans="1:23" x14ac:dyDescent="0.35">
      <c r="A637" s="6">
        <v>204669</v>
      </c>
      <c r="B637" s="7">
        <v>45225</v>
      </c>
      <c r="C637" s="8">
        <v>0.61214120370370373</v>
      </c>
      <c r="D637" s="6" t="s">
        <v>3713</v>
      </c>
      <c r="E637" s="6">
        <v>5</v>
      </c>
      <c r="F637" s="6" t="s">
        <v>19</v>
      </c>
      <c r="G637" s="6" t="s">
        <v>3714</v>
      </c>
      <c r="H637" s="6" t="s">
        <v>24</v>
      </c>
      <c r="I637" s="6" t="s">
        <v>24</v>
      </c>
      <c r="J637" s="6" t="s">
        <v>21</v>
      </c>
      <c r="K637" s="6" t="s">
        <v>523</v>
      </c>
      <c r="T637" s="6" t="s">
        <v>22</v>
      </c>
      <c r="U637" s="6" t="s">
        <v>18</v>
      </c>
      <c r="V637" s="6" t="s">
        <v>3716</v>
      </c>
      <c r="W637" s="11" t="s">
        <v>3715</v>
      </c>
    </row>
    <row r="638" spans="1:23" x14ac:dyDescent="0.35">
      <c r="A638" s="6">
        <v>86005</v>
      </c>
      <c r="B638" s="7">
        <v>45225</v>
      </c>
      <c r="C638" s="8">
        <v>0.61626157407407411</v>
      </c>
      <c r="D638" s="6" t="s">
        <v>842</v>
      </c>
      <c r="E638" s="6">
        <v>1</v>
      </c>
      <c r="F638" s="6" t="s">
        <v>25</v>
      </c>
      <c r="G638" s="6" t="s">
        <v>865</v>
      </c>
      <c r="H638" s="6" t="s">
        <v>24</v>
      </c>
      <c r="I638" s="6" t="s">
        <v>24</v>
      </c>
      <c r="J638" s="6" t="s">
        <v>21</v>
      </c>
      <c r="K638" s="6" t="s">
        <v>134</v>
      </c>
      <c r="T638" s="6" t="s">
        <v>22</v>
      </c>
      <c r="U638" s="6" t="s">
        <v>18</v>
      </c>
      <c r="V638" s="6" t="s">
        <v>1799</v>
      </c>
      <c r="W638" s="11" t="s">
        <v>887</v>
      </c>
    </row>
    <row r="639" spans="1:23" x14ac:dyDescent="0.35">
      <c r="A639" s="6">
        <v>204679</v>
      </c>
      <c r="B639" s="7">
        <v>45225</v>
      </c>
      <c r="C639" s="8">
        <v>0.62171296296296297</v>
      </c>
      <c r="D639" s="6" t="s">
        <v>1915</v>
      </c>
      <c r="E639" s="6">
        <v>2</v>
      </c>
      <c r="F639" s="6" t="s">
        <v>30</v>
      </c>
      <c r="G639" s="6" t="s">
        <v>3717</v>
      </c>
      <c r="H639" s="6" t="s">
        <v>24</v>
      </c>
      <c r="I639" s="6" t="s">
        <v>24</v>
      </c>
      <c r="J639" s="6" t="s">
        <v>21</v>
      </c>
      <c r="K639" s="6" t="s">
        <v>149</v>
      </c>
      <c r="T639" s="6" t="s">
        <v>22</v>
      </c>
      <c r="U639" s="6" t="s">
        <v>18</v>
      </c>
      <c r="V639" s="6" t="s">
        <v>3718</v>
      </c>
      <c r="W639" s="11" t="s">
        <v>1433</v>
      </c>
    </row>
    <row r="640" spans="1:23" x14ac:dyDescent="0.35">
      <c r="A640" s="6">
        <v>204687</v>
      </c>
      <c r="B640" s="7">
        <v>45225</v>
      </c>
      <c r="C640" s="8">
        <v>0.64517361111111116</v>
      </c>
      <c r="D640" s="6" t="s">
        <v>842</v>
      </c>
      <c r="E640" s="6">
        <v>1</v>
      </c>
      <c r="F640" s="6" t="s">
        <v>25</v>
      </c>
      <c r="G640" s="6" t="s">
        <v>865</v>
      </c>
      <c r="H640" s="6" t="s">
        <v>24</v>
      </c>
      <c r="I640" s="6" t="s">
        <v>24</v>
      </c>
      <c r="J640" s="6" t="s">
        <v>21</v>
      </c>
      <c r="K640" s="6" t="s">
        <v>134</v>
      </c>
      <c r="T640" s="6" t="s">
        <v>22</v>
      </c>
      <c r="U640" s="6" t="s">
        <v>18</v>
      </c>
      <c r="V640" s="6" t="s">
        <v>3719</v>
      </c>
      <c r="W640" s="11" t="s">
        <v>887</v>
      </c>
    </row>
    <row r="641" spans="1:23" x14ac:dyDescent="0.35">
      <c r="A641" s="6">
        <v>204686</v>
      </c>
      <c r="B641" s="7">
        <v>45225</v>
      </c>
      <c r="C641" s="8">
        <v>0.65081018518518519</v>
      </c>
      <c r="D641" s="6" t="s">
        <v>842</v>
      </c>
      <c r="E641" s="6">
        <v>1</v>
      </c>
      <c r="F641" s="6" t="s">
        <v>25</v>
      </c>
      <c r="G641" s="6" t="s">
        <v>865</v>
      </c>
      <c r="H641" s="6" t="s">
        <v>24</v>
      </c>
      <c r="I641" s="6" t="s">
        <v>24</v>
      </c>
      <c r="J641" s="6" t="s">
        <v>21</v>
      </c>
      <c r="K641" s="6" t="s">
        <v>134</v>
      </c>
      <c r="T641" s="6" t="s">
        <v>22</v>
      </c>
      <c r="U641" s="6" t="s">
        <v>18</v>
      </c>
      <c r="V641" s="6" t="s">
        <v>3720</v>
      </c>
      <c r="W641" s="11" t="s">
        <v>887</v>
      </c>
    </row>
    <row r="642" spans="1:23" x14ac:dyDescent="0.35">
      <c r="A642" s="6">
        <v>204688</v>
      </c>
      <c r="B642" s="7">
        <v>45225</v>
      </c>
      <c r="C642" s="8">
        <v>0.65384259259259259</v>
      </c>
      <c r="D642" s="6" t="s">
        <v>842</v>
      </c>
      <c r="E642" s="6">
        <v>1</v>
      </c>
      <c r="F642" s="6" t="s">
        <v>25</v>
      </c>
      <c r="G642" s="6" t="s">
        <v>865</v>
      </c>
      <c r="H642" s="6" t="s">
        <v>24</v>
      </c>
      <c r="I642" s="6" t="s">
        <v>24</v>
      </c>
      <c r="J642" s="6" t="s">
        <v>21</v>
      </c>
      <c r="K642" s="6" t="s">
        <v>134</v>
      </c>
      <c r="T642" s="6" t="s">
        <v>22</v>
      </c>
      <c r="U642" s="6" t="s">
        <v>18</v>
      </c>
      <c r="V642" s="6" t="s">
        <v>3721</v>
      </c>
      <c r="W642" s="11" t="s">
        <v>887</v>
      </c>
    </row>
    <row r="643" spans="1:23" ht="130.5" x14ac:dyDescent="0.35">
      <c r="A643" s="6">
        <v>204732</v>
      </c>
      <c r="B643" s="7">
        <v>45226</v>
      </c>
      <c r="C643" s="8">
        <v>0.3498263888888889</v>
      </c>
      <c r="D643" s="6" t="s">
        <v>525</v>
      </c>
      <c r="E643" s="6">
        <v>1</v>
      </c>
      <c r="F643" s="6" t="s">
        <v>30</v>
      </c>
      <c r="G643" s="9" t="s">
        <v>3722</v>
      </c>
      <c r="H643" s="6" t="s">
        <v>24</v>
      </c>
      <c r="I643" s="6" t="s">
        <v>24</v>
      </c>
      <c r="J643" s="6" t="s">
        <v>21</v>
      </c>
      <c r="K643" s="6" t="s">
        <v>244</v>
      </c>
      <c r="L643" s="6" t="s">
        <v>3723</v>
      </c>
      <c r="T643" s="6" t="s">
        <v>22</v>
      </c>
      <c r="U643" s="6" t="s">
        <v>18</v>
      </c>
      <c r="V643" s="6" t="s">
        <v>3724</v>
      </c>
      <c r="W643" s="11" t="s">
        <v>997</v>
      </c>
    </row>
    <row r="644" spans="1:23" ht="72.5" x14ac:dyDescent="0.35">
      <c r="A644" s="6">
        <v>204632</v>
      </c>
      <c r="B644" s="7">
        <v>45226</v>
      </c>
      <c r="C644" s="8">
        <v>0.38283564814814813</v>
      </c>
      <c r="D644" s="6" t="s">
        <v>67</v>
      </c>
      <c r="E644" s="6">
        <v>6</v>
      </c>
      <c r="F644" s="6" t="s">
        <v>30</v>
      </c>
      <c r="G644" s="9" t="s">
        <v>3725</v>
      </c>
      <c r="H644" s="6" t="s">
        <v>24</v>
      </c>
      <c r="I644" s="6" t="s">
        <v>24</v>
      </c>
      <c r="J644" s="6" t="s">
        <v>21</v>
      </c>
      <c r="K644" s="6" t="s">
        <v>280</v>
      </c>
      <c r="T644" s="6" t="s">
        <v>22</v>
      </c>
      <c r="U644" s="6" t="s">
        <v>18</v>
      </c>
      <c r="V644" s="6" t="s">
        <v>3727</v>
      </c>
      <c r="W644" s="11" t="s">
        <v>3726</v>
      </c>
    </row>
    <row r="645" spans="1:23" x14ac:dyDescent="0.35">
      <c r="A645" s="6">
        <v>204728</v>
      </c>
      <c r="B645" s="7">
        <v>45226</v>
      </c>
      <c r="C645" s="8">
        <v>0.39922453703703703</v>
      </c>
      <c r="D645" s="6" t="s">
        <v>171</v>
      </c>
      <c r="E645" s="6">
        <v>2</v>
      </c>
      <c r="F645" s="6" t="s">
        <v>30</v>
      </c>
      <c r="G645" s="6" t="s">
        <v>3728</v>
      </c>
      <c r="H645" s="6" t="s">
        <v>10</v>
      </c>
      <c r="I645" s="6" t="s">
        <v>24</v>
      </c>
      <c r="J645" s="6" t="s">
        <v>21</v>
      </c>
      <c r="K645" s="6" t="s">
        <v>58</v>
      </c>
      <c r="M645" s="6" t="s">
        <v>3729</v>
      </c>
      <c r="T645" s="6" t="s">
        <v>22</v>
      </c>
      <c r="U645" s="6" t="s">
        <v>18</v>
      </c>
      <c r="V645" s="6" t="s">
        <v>3731</v>
      </c>
      <c r="W645" s="11" t="s">
        <v>3730</v>
      </c>
    </row>
    <row r="646" spans="1:23" x14ac:dyDescent="0.35">
      <c r="A646" s="6">
        <v>164632</v>
      </c>
      <c r="B646" s="7">
        <v>45226</v>
      </c>
      <c r="C646" s="8">
        <v>0.40329861111111115</v>
      </c>
      <c r="D646" s="6" t="s">
        <v>1802</v>
      </c>
      <c r="E646" s="6">
        <v>1</v>
      </c>
      <c r="F646" s="6" t="s">
        <v>25</v>
      </c>
      <c r="G646" s="6" t="s">
        <v>3732</v>
      </c>
      <c r="H646" s="6" t="s">
        <v>24</v>
      </c>
      <c r="I646" s="6" t="s">
        <v>24</v>
      </c>
      <c r="J646" s="6" t="s">
        <v>21</v>
      </c>
      <c r="K646" s="6" t="s">
        <v>838</v>
      </c>
      <c r="T646" s="6" t="s">
        <v>22</v>
      </c>
      <c r="U646" s="6" t="s">
        <v>18</v>
      </c>
      <c r="V646" s="6" t="s">
        <v>3733</v>
      </c>
      <c r="W646" s="11" t="s">
        <v>1879</v>
      </c>
    </row>
    <row r="647" spans="1:23" ht="87" x14ac:dyDescent="0.35">
      <c r="A647" s="6">
        <v>52882</v>
      </c>
      <c r="B647" s="7">
        <v>45226</v>
      </c>
      <c r="C647" s="8">
        <v>0.40459490740740739</v>
      </c>
      <c r="D647" s="6" t="s">
        <v>3734</v>
      </c>
      <c r="E647" s="6">
        <v>3</v>
      </c>
      <c r="F647" s="6" t="s">
        <v>19</v>
      </c>
      <c r="G647" s="9" t="s">
        <v>3735</v>
      </c>
      <c r="H647" s="6" t="s">
        <v>24</v>
      </c>
      <c r="I647" s="6" t="s">
        <v>24</v>
      </c>
      <c r="J647" s="6" t="s">
        <v>21</v>
      </c>
      <c r="K647" s="6" t="s">
        <v>244</v>
      </c>
      <c r="T647" s="6" t="s">
        <v>22</v>
      </c>
      <c r="U647" s="6" t="s">
        <v>18</v>
      </c>
      <c r="V647" s="6" t="s">
        <v>3736</v>
      </c>
      <c r="W647" s="11" t="s">
        <v>2070</v>
      </c>
    </row>
    <row r="648" spans="1:23" x14ac:dyDescent="0.35">
      <c r="A648" s="6">
        <v>204753</v>
      </c>
      <c r="B648" s="7">
        <v>45226</v>
      </c>
      <c r="C648" s="8">
        <v>0.40634259259259259</v>
      </c>
      <c r="D648" s="6" t="s">
        <v>3737</v>
      </c>
      <c r="E648" s="6">
        <v>4</v>
      </c>
      <c r="F648" s="6" t="s">
        <v>19</v>
      </c>
      <c r="G648" s="6" t="s">
        <v>3738</v>
      </c>
      <c r="H648" s="6" t="s">
        <v>24</v>
      </c>
      <c r="I648" s="6" t="s">
        <v>24</v>
      </c>
      <c r="J648" s="6" t="s">
        <v>232</v>
      </c>
      <c r="K648" s="6" t="s">
        <v>58</v>
      </c>
      <c r="M648" s="6" t="s">
        <v>3739</v>
      </c>
      <c r="S648" s="6" t="s">
        <v>3740</v>
      </c>
      <c r="T648" s="6" t="s">
        <v>22</v>
      </c>
      <c r="U648" s="6" t="s">
        <v>18</v>
      </c>
      <c r="V648" s="6" t="s">
        <v>3742</v>
      </c>
      <c r="W648" s="11" t="s">
        <v>3741</v>
      </c>
    </row>
    <row r="649" spans="1:23" x14ac:dyDescent="0.35">
      <c r="A649" s="6">
        <v>204733</v>
      </c>
      <c r="B649" s="7">
        <v>45226</v>
      </c>
      <c r="C649" s="8">
        <v>0.41145833333333331</v>
      </c>
      <c r="D649" s="6" t="s">
        <v>191</v>
      </c>
      <c r="E649" s="6">
        <v>1</v>
      </c>
      <c r="F649" s="6" t="s">
        <v>25</v>
      </c>
      <c r="G649" s="6" t="s">
        <v>1550</v>
      </c>
      <c r="H649" s="6" t="s">
        <v>24</v>
      </c>
      <c r="I649" s="6" t="s">
        <v>24</v>
      </c>
      <c r="J649" s="6" t="s">
        <v>21</v>
      </c>
      <c r="K649" s="6" t="s">
        <v>838</v>
      </c>
      <c r="T649" s="6" t="s">
        <v>22</v>
      </c>
      <c r="U649" s="6" t="s">
        <v>18</v>
      </c>
      <c r="V649" s="6" t="s">
        <v>3744</v>
      </c>
      <c r="W649" s="11" t="s">
        <v>3743</v>
      </c>
    </row>
    <row r="650" spans="1:23" x14ac:dyDescent="0.35">
      <c r="A650" s="6">
        <v>204762</v>
      </c>
      <c r="B650" s="7">
        <v>45226</v>
      </c>
      <c r="C650" s="8">
        <v>0.4160300925925926</v>
      </c>
      <c r="D650" s="6" t="s">
        <v>3745</v>
      </c>
      <c r="E650" s="6">
        <v>5</v>
      </c>
      <c r="F650" s="6" t="s">
        <v>1657</v>
      </c>
      <c r="G650" s="6" t="s">
        <v>3746</v>
      </c>
      <c r="H650" s="6" t="s">
        <v>24</v>
      </c>
      <c r="I650" s="6" t="s">
        <v>24</v>
      </c>
      <c r="J650" s="6" t="s">
        <v>232</v>
      </c>
      <c r="K650" s="6" t="s">
        <v>3233</v>
      </c>
      <c r="L650" s="6" t="s">
        <v>14</v>
      </c>
      <c r="M650" s="6" t="s">
        <v>3747</v>
      </c>
      <c r="N650" s="6" t="s">
        <v>690</v>
      </c>
      <c r="O650" s="6" t="s">
        <v>3748</v>
      </c>
      <c r="P650" s="6" t="s">
        <v>678</v>
      </c>
      <c r="Q650" s="6" t="s">
        <v>678</v>
      </c>
      <c r="R650" s="6" t="s">
        <v>678</v>
      </c>
      <c r="S650" s="6" t="s">
        <v>47</v>
      </c>
      <c r="T650" s="6" t="s">
        <v>15</v>
      </c>
      <c r="U650" s="6" t="s">
        <v>18</v>
      </c>
      <c r="V650" s="6" t="s">
        <v>3749</v>
      </c>
      <c r="W650" s="11" t="s">
        <v>1601</v>
      </c>
    </row>
    <row r="651" spans="1:23" x14ac:dyDescent="0.35">
      <c r="A651" s="6">
        <v>204731</v>
      </c>
      <c r="B651" s="7">
        <v>45226</v>
      </c>
      <c r="C651" s="8">
        <v>0.42422453703703705</v>
      </c>
      <c r="D651" s="6" t="s">
        <v>188</v>
      </c>
      <c r="E651" s="6">
        <v>4</v>
      </c>
      <c r="F651" s="6" t="s">
        <v>19</v>
      </c>
      <c r="G651" s="6" t="s">
        <v>3750</v>
      </c>
      <c r="H651" s="6" t="s">
        <v>24</v>
      </c>
      <c r="I651" s="6" t="s">
        <v>24</v>
      </c>
      <c r="J651" s="6" t="s">
        <v>21</v>
      </c>
      <c r="K651" s="6" t="s">
        <v>58</v>
      </c>
      <c r="M651" s="6" t="s">
        <v>142</v>
      </c>
      <c r="T651" s="6" t="s">
        <v>22</v>
      </c>
      <c r="U651" s="6" t="s">
        <v>18</v>
      </c>
      <c r="V651" s="6" t="s">
        <v>3752</v>
      </c>
      <c r="W651" s="11" t="s">
        <v>3751</v>
      </c>
    </row>
    <row r="652" spans="1:23" ht="72.5" x14ac:dyDescent="0.35">
      <c r="A652" s="6">
        <v>185671</v>
      </c>
      <c r="B652" s="7">
        <v>45226</v>
      </c>
      <c r="C652" s="8">
        <v>0.42952546296296296</v>
      </c>
      <c r="D652" s="6" t="s">
        <v>1166</v>
      </c>
      <c r="E652" s="6">
        <v>1</v>
      </c>
      <c r="F652" s="6" t="s">
        <v>1657</v>
      </c>
      <c r="G652" s="9" t="s">
        <v>3753</v>
      </c>
      <c r="H652" s="6" t="s">
        <v>40</v>
      </c>
      <c r="I652" s="6" t="s">
        <v>24</v>
      </c>
      <c r="J652" s="6" t="s">
        <v>21</v>
      </c>
      <c r="K652" s="6" t="s">
        <v>626</v>
      </c>
      <c r="T652" s="6" t="s">
        <v>15</v>
      </c>
      <c r="U652" s="6" t="s">
        <v>18</v>
      </c>
      <c r="V652" s="6" t="s">
        <v>3755</v>
      </c>
      <c r="W652" s="11" t="s">
        <v>3754</v>
      </c>
    </row>
    <row r="653" spans="1:23" x14ac:dyDescent="0.35">
      <c r="A653" s="6">
        <v>204745</v>
      </c>
      <c r="B653" s="7">
        <v>45226</v>
      </c>
      <c r="C653" s="8">
        <v>0.43015046296296294</v>
      </c>
      <c r="D653" s="6" t="s">
        <v>445</v>
      </c>
      <c r="E653" s="6">
        <v>2</v>
      </c>
      <c r="F653" s="6" t="s">
        <v>9</v>
      </c>
      <c r="G653" s="6" t="s">
        <v>3756</v>
      </c>
      <c r="H653" s="6" t="s">
        <v>24</v>
      </c>
      <c r="I653" s="6" t="s">
        <v>24</v>
      </c>
      <c r="J653" s="6" t="s">
        <v>21</v>
      </c>
      <c r="K653" s="6" t="s">
        <v>1774</v>
      </c>
      <c r="L653" s="6" t="s">
        <v>678</v>
      </c>
      <c r="M653" s="6" t="s">
        <v>314</v>
      </c>
      <c r="N653" s="6" t="s">
        <v>2001</v>
      </c>
      <c r="O653" s="6" t="s">
        <v>678</v>
      </c>
      <c r="P653" s="6" t="s">
        <v>678</v>
      </c>
      <c r="Q653" s="6" t="s">
        <v>678</v>
      </c>
      <c r="R653" s="6" t="s">
        <v>678</v>
      </c>
      <c r="S653" s="6" t="s">
        <v>47</v>
      </c>
      <c r="T653" s="6" t="s">
        <v>22</v>
      </c>
      <c r="U653" s="6" t="s">
        <v>18</v>
      </c>
      <c r="V653" s="6" t="s">
        <v>3757</v>
      </c>
      <c r="W653" s="11" t="s">
        <v>1081</v>
      </c>
    </row>
    <row r="654" spans="1:23" x14ac:dyDescent="0.35">
      <c r="A654" s="6">
        <v>204737</v>
      </c>
      <c r="B654" s="7">
        <v>45226</v>
      </c>
      <c r="C654" s="8">
        <v>0.4306018518518519</v>
      </c>
      <c r="D654" s="6" t="s">
        <v>3758</v>
      </c>
      <c r="E654" s="6">
        <v>3</v>
      </c>
      <c r="F654" s="6" t="s">
        <v>30</v>
      </c>
      <c r="G654" s="6" t="s">
        <v>3759</v>
      </c>
      <c r="H654" s="6" t="s">
        <v>24</v>
      </c>
      <c r="I654" s="6" t="s">
        <v>24</v>
      </c>
      <c r="J654" s="6" t="s">
        <v>21</v>
      </c>
      <c r="K654" s="6" t="s">
        <v>58</v>
      </c>
      <c r="L654" s="6" t="s">
        <v>55</v>
      </c>
      <c r="T654" s="6" t="s">
        <v>15</v>
      </c>
      <c r="U654" s="6" t="s">
        <v>18</v>
      </c>
      <c r="V654" s="6" t="s">
        <v>3761</v>
      </c>
      <c r="W654" s="11" t="s">
        <v>3760</v>
      </c>
    </row>
    <row r="655" spans="1:23" x14ac:dyDescent="0.35">
      <c r="A655" s="6">
        <v>204749</v>
      </c>
      <c r="B655" s="7">
        <v>45226</v>
      </c>
      <c r="C655" s="8">
        <v>0.43694444444444441</v>
      </c>
      <c r="D655" s="6" t="s">
        <v>3762</v>
      </c>
      <c r="E655" s="6">
        <v>1</v>
      </c>
      <c r="F655" s="6" t="s">
        <v>19</v>
      </c>
      <c r="G655" s="6" t="s">
        <v>3763</v>
      </c>
      <c r="H655" s="6" t="s">
        <v>24</v>
      </c>
      <c r="I655" s="6" t="s">
        <v>24</v>
      </c>
      <c r="J655" s="6" t="s">
        <v>21</v>
      </c>
      <c r="K655" s="6" t="s">
        <v>58</v>
      </c>
      <c r="M655" s="6" t="s">
        <v>142</v>
      </c>
      <c r="T655" s="6" t="s">
        <v>22</v>
      </c>
      <c r="U655" s="6" t="s">
        <v>18</v>
      </c>
      <c r="V655" s="6" t="s">
        <v>3765</v>
      </c>
      <c r="W655" s="11" t="s">
        <v>3764</v>
      </c>
    </row>
    <row r="656" spans="1:23" x14ac:dyDescent="0.35">
      <c r="A656" s="6">
        <v>116451</v>
      </c>
      <c r="B656" s="7">
        <v>45226</v>
      </c>
      <c r="C656" s="8">
        <v>0.4503240740740741</v>
      </c>
      <c r="D656" s="6" t="s">
        <v>506</v>
      </c>
      <c r="E656" s="6">
        <v>1</v>
      </c>
      <c r="F656" s="6" t="s">
        <v>25</v>
      </c>
      <c r="G656" s="6" t="s">
        <v>506</v>
      </c>
      <c r="H656" s="6" t="s">
        <v>24</v>
      </c>
      <c r="I656" s="6" t="s">
        <v>24</v>
      </c>
      <c r="J656" s="6" t="s">
        <v>21</v>
      </c>
      <c r="K656" s="6" t="s">
        <v>827</v>
      </c>
      <c r="T656" s="6" t="s">
        <v>22</v>
      </c>
      <c r="U656" s="6" t="s">
        <v>18</v>
      </c>
      <c r="V656" s="6" t="s">
        <v>1887</v>
      </c>
      <c r="W656" s="11" t="s">
        <v>1965</v>
      </c>
    </row>
    <row r="657" spans="1:23" ht="130.5" x14ac:dyDescent="0.35">
      <c r="A657" s="6">
        <v>147408</v>
      </c>
      <c r="B657" s="7">
        <v>45226</v>
      </c>
      <c r="C657" s="8">
        <v>0.45113425925925926</v>
      </c>
      <c r="D657" s="6" t="s">
        <v>520</v>
      </c>
      <c r="E657" s="6">
        <v>2</v>
      </c>
      <c r="F657" s="6" t="s">
        <v>9</v>
      </c>
      <c r="G657" s="9" t="s">
        <v>3766</v>
      </c>
      <c r="H657" s="6" t="s">
        <v>145</v>
      </c>
      <c r="I657" s="6" t="s">
        <v>24</v>
      </c>
      <c r="J657" s="6" t="s">
        <v>232</v>
      </c>
      <c r="K657" s="6" t="s">
        <v>3767</v>
      </c>
      <c r="L657" s="6" t="s">
        <v>678</v>
      </c>
      <c r="M657" s="6" t="s">
        <v>3768</v>
      </c>
      <c r="N657" s="6" t="s">
        <v>3769</v>
      </c>
      <c r="O657" s="6" t="s">
        <v>3770</v>
      </c>
      <c r="P657" s="6" t="s">
        <v>135</v>
      </c>
      <c r="Q657" s="6" t="s">
        <v>1352</v>
      </c>
      <c r="R657" s="6" t="s">
        <v>678</v>
      </c>
      <c r="S657" s="6" t="s">
        <v>47</v>
      </c>
      <c r="T657" s="6" t="s">
        <v>22</v>
      </c>
      <c r="U657" s="6" t="s">
        <v>18</v>
      </c>
      <c r="V657" s="6" t="s">
        <v>3771</v>
      </c>
      <c r="W657" s="11" t="s">
        <v>1077</v>
      </c>
    </row>
    <row r="658" spans="1:23" ht="188.5" x14ac:dyDescent="0.35">
      <c r="A658" s="6">
        <v>178911</v>
      </c>
      <c r="B658" s="7">
        <v>45226</v>
      </c>
      <c r="C658" s="8">
        <v>0.45484953703703707</v>
      </c>
      <c r="D658" s="6" t="s">
        <v>3772</v>
      </c>
      <c r="E658" s="6">
        <v>6</v>
      </c>
      <c r="F658" s="6" t="s">
        <v>30</v>
      </c>
      <c r="G658" s="9" t="s">
        <v>3773</v>
      </c>
      <c r="H658" s="6" t="s">
        <v>40</v>
      </c>
      <c r="I658" s="6" t="s">
        <v>24</v>
      </c>
      <c r="J658" s="6" t="s">
        <v>21</v>
      </c>
      <c r="K658" s="6" t="s">
        <v>626</v>
      </c>
      <c r="T658" s="6" t="s">
        <v>15</v>
      </c>
      <c r="U658" s="6" t="s">
        <v>18</v>
      </c>
      <c r="V658" s="6" t="s">
        <v>3775</v>
      </c>
      <c r="W658" s="11" t="s">
        <v>3774</v>
      </c>
    </row>
    <row r="659" spans="1:23" ht="116" x14ac:dyDescent="0.35">
      <c r="A659" s="6">
        <v>175912</v>
      </c>
      <c r="B659" s="7">
        <v>45226</v>
      </c>
      <c r="C659" s="8">
        <v>0.45488425925925924</v>
      </c>
      <c r="D659" s="6" t="s">
        <v>413</v>
      </c>
      <c r="E659" s="6">
        <v>2</v>
      </c>
      <c r="F659" s="6" t="s">
        <v>9</v>
      </c>
      <c r="G659" s="9" t="s">
        <v>3776</v>
      </c>
      <c r="H659" s="6" t="s">
        <v>24</v>
      </c>
      <c r="I659" s="6" t="s">
        <v>24</v>
      </c>
      <c r="J659" s="6" t="s">
        <v>21</v>
      </c>
      <c r="K659" s="6" t="s">
        <v>245</v>
      </c>
      <c r="T659" s="6" t="s">
        <v>22</v>
      </c>
      <c r="U659" s="6" t="s">
        <v>18</v>
      </c>
      <c r="V659" s="6" t="s">
        <v>3777</v>
      </c>
      <c r="W659" s="11" t="s">
        <v>997</v>
      </c>
    </row>
    <row r="660" spans="1:23" x14ac:dyDescent="0.35">
      <c r="A660" s="6">
        <v>105561</v>
      </c>
      <c r="B660" s="7">
        <v>45226</v>
      </c>
      <c r="C660" s="8">
        <v>0.45716435185185184</v>
      </c>
      <c r="D660" s="6" t="s">
        <v>506</v>
      </c>
      <c r="E660" s="6">
        <v>1</v>
      </c>
      <c r="F660" s="6" t="s">
        <v>25</v>
      </c>
      <c r="G660" s="6" t="s">
        <v>506</v>
      </c>
      <c r="H660" s="6" t="s">
        <v>24</v>
      </c>
      <c r="I660" s="6" t="s">
        <v>24</v>
      </c>
      <c r="J660" s="6" t="s">
        <v>21</v>
      </c>
      <c r="K660" s="6" t="s">
        <v>161</v>
      </c>
      <c r="T660" s="6" t="s">
        <v>22</v>
      </c>
      <c r="U660" s="6" t="s">
        <v>18</v>
      </c>
      <c r="V660" s="6" t="s">
        <v>3778</v>
      </c>
      <c r="W660" s="11" t="s">
        <v>887</v>
      </c>
    </row>
    <row r="661" spans="1:23" x14ac:dyDescent="0.35">
      <c r="A661" s="6">
        <v>204770</v>
      </c>
      <c r="B661" s="7">
        <v>45226</v>
      </c>
      <c r="C661" s="8">
        <v>0.46394675925925927</v>
      </c>
      <c r="D661" s="6" t="s">
        <v>3779</v>
      </c>
      <c r="E661" s="6">
        <v>8</v>
      </c>
      <c r="F661" s="6" t="s">
        <v>1657</v>
      </c>
      <c r="G661" s="6" t="s">
        <v>3780</v>
      </c>
      <c r="H661" s="6" t="s">
        <v>24</v>
      </c>
      <c r="I661" s="6" t="s">
        <v>24</v>
      </c>
      <c r="J661" s="6" t="s">
        <v>21</v>
      </c>
      <c r="K661" s="6" t="s">
        <v>58</v>
      </c>
      <c r="M661" s="6" t="s">
        <v>142</v>
      </c>
      <c r="S661" s="6" t="s">
        <v>900</v>
      </c>
      <c r="T661" s="6" t="s">
        <v>15</v>
      </c>
      <c r="U661" s="6" t="s">
        <v>18</v>
      </c>
      <c r="V661" s="6" t="s">
        <v>3782</v>
      </c>
      <c r="W661" s="11" t="s">
        <v>3781</v>
      </c>
    </row>
    <row r="662" spans="1:23" x14ac:dyDescent="0.35">
      <c r="A662" s="6">
        <v>204801</v>
      </c>
      <c r="B662" s="7">
        <v>45226</v>
      </c>
      <c r="C662" s="8">
        <v>0.46497685185185184</v>
      </c>
      <c r="D662" s="6" t="s">
        <v>506</v>
      </c>
      <c r="E662" s="6">
        <v>1</v>
      </c>
      <c r="F662" s="6" t="s">
        <v>25</v>
      </c>
      <c r="G662" s="6" t="s">
        <v>506</v>
      </c>
      <c r="H662" s="6" t="s">
        <v>24</v>
      </c>
      <c r="I662" s="6" t="s">
        <v>24</v>
      </c>
      <c r="J662" s="6" t="s">
        <v>21</v>
      </c>
      <c r="K662" s="6" t="s">
        <v>827</v>
      </c>
      <c r="T662" s="6" t="s">
        <v>22</v>
      </c>
      <c r="U662" s="6" t="s">
        <v>18</v>
      </c>
      <c r="V662" s="6" t="s">
        <v>1875</v>
      </c>
      <c r="W662" s="11" t="s">
        <v>3783</v>
      </c>
    </row>
    <row r="663" spans="1:23" ht="101.5" x14ac:dyDescent="0.35">
      <c r="A663" s="6">
        <v>204783</v>
      </c>
      <c r="B663" s="7">
        <v>45226</v>
      </c>
      <c r="C663" s="8">
        <v>0.46637731481481487</v>
      </c>
      <c r="D663" s="6" t="s">
        <v>660</v>
      </c>
      <c r="E663" s="6">
        <v>2</v>
      </c>
      <c r="F663" s="6" t="s">
        <v>9</v>
      </c>
      <c r="G663" s="9" t="s">
        <v>3784</v>
      </c>
      <c r="H663" s="6" t="s">
        <v>24</v>
      </c>
      <c r="I663" s="6" t="s">
        <v>24</v>
      </c>
      <c r="J663" s="6" t="s">
        <v>377</v>
      </c>
      <c r="K663" s="6" t="s">
        <v>1774</v>
      </c>
      <c r="L663" s="6" t="s">
        <v>678</v>
      </c>
      <c r="M663" s="6" t="s">
        <v>455</v>
      </c>
      <c r="N663" s="6" t="s">
        <v>45</v>
      </c>
      <c r="O663" s="6" t="s">
        <v>3785</v>
      </c>
      <c r="P663" s="6" t="s">
        <v>678</v>
      </c>
      <c r="Q663" s="6" t="s">
        <v>678</v>
      </c>
      <c r="R663" s="6" t="s">
        <v>678</v>
      </c>
      <c r="S663" s="6" t="s">
        <v>47</v>
      </c>
      <c r="T663" s="6" t="s">
        <v>22</v>
      </c>
      <c r="U663" s="6" t="s">
        <v>18</v>
      </c>
      <c r="V663" s="6" t="s">
        <v>3786</v>
      </c>
      <c r="W663" s="11" t="s">
        <v>1031</v>
      </c>
    </row>
    <row r="664" spans="1:23" ht="87" x14ac:dyDescent="0.35">
      <c r="A664" s="6">
        <v>204811</v>
      </c>
      <c r="B664" s="7">
        <v>45226</v>
      </c>
      <c r="C664" s="8">
        <v>0.49121527777777779</v>
      </c>
      <c r="D664" s="6" t="s">
        <v>3787</v>
      </c>
      <c r="E664" s="6">
        <v>2</v>
      </c>
      <c r="F664" s="6" t="s">
        <v>9</v>
      </c>
      <c r="G664" s="9" t="s">
        <v>3788</v>
      </c>
      <c r="H664" s="6" t="s">
        <v>24</v>
      </c>
      <c r="I664" s="6" t="s">
        <v>24</v>
      </c>
      <c r="J664" s="6" t="s">
        <v>21</v>
      </c>
      <c r="K664" s="6" t="s">
        <v>245</v>
      </c>
      <c r="T664" s="6" t="s">
        <v>22</v>
      </c>
      <c r="U664" s="6" t="s">
        <v>18</v>
      </c>
      <c r="V664" s="6" t="s">
        <v>3405</v>
      </c>
      <c r="W664" s="11" t="s">
        <v>997</v>
      </c>
    </row>
    <row r="665" spans="1:23" x14ac:dyDescent="0.35">
      <c r="A665" s="6">
        <v>204807</v>
      </c>
      <c r="B665" s="7">
        <v>45226</v>
      </c>
      <c r="C665" s="8">
        <v>0.5097800925925926</v>
      </c>
      <c r="D665" s="6" t="s">
        <v>3789</v>
      </c>
      <c r="E665" s="6">
        <v>1</v>
      </c>
      <c r="F665" s="6" t="s">
        <v>25</v>
      </c>
      <c r="G665" s="6" t="s">
        <v>3790</v>
      </c>
      <c r="H665" s="6" t="s">
        <v>24</v>
      </c>
      <c r="I665" s="6" t="s">
        <v>24</v>
      </c>
      <c r="J665" s="6" t="s">
        <v>21</v>
      </c>
      <c r="K665" s="6" t="s">
        <v>161</v>
      </c>
      <c r="T665" s="6" t="s">
        <v>22</v>
      </c>
      <c r="U665" s="6" t="s">
        <v>18</v>
      </c>
      <c r="V665" s="6" t="s">
        <v>2024</v>
      </c>
      <c r="W665" s="11" t="s">
        <v>887</v>
      </c>
    </row>
    <row r="666" spans="1:23" x14ac:dyDescent="0.35">
      <c r="A666" s="6">
        <v>204810</v>
      </c>
      <c r="B666" s="7">
        <v>45226</v>
      </c>
      <c r="C666" s="8">
        <v>0.51149305555555558</v>
      </c>
      <c r="D666" s="6" t="s">
        <v>506</v>
      </c>
      <c r="E666" s="6">
        <v>1</v>
      </c>
      <c r="F666" s="6" t="s">
        <v>25</v>
      </c>
      <c r="G666" s="6" t="s">
        <v>765</v>
      </c>
      <c r="H666" s="6" t="s">
        <v>24</v>
      </c>
      <c r="I666" s="6" t="s">
        <v>24</v>
      </c>
      <c r="J666" s="6" t="s">
        <v>21</v>
      </c>
      <c r="K666" s="6" t="s">
        <v>161</v>
      </c>
      <c r="T666" s="6" t="s">
        <v>22</v>
      </c>
      <c r="U666" s="6" t="s">
        <v>18</v>
      </c>
      <c r="V666" s="6" t="s">
        <v>3791</v>
      </c>
      <c r="W666" s="11" t="s">
        <v>887</v>
      </c>
    </row>
    <row r="667" spans="1:23" ht="43.5" x14ac:dyDescent="0.35">
      <c r="A667" s="6">
        <v>204382</v>
      </c>
      <c r="B667" s="7">
        <v>45226</v>
      </c>
      <c r="C667" s="8">
        <v>0.56812499999999999</v>
      </c>
      <c r="D667" s="6" t="s">
        <v>91</v>
      </c>
      <c r="E667" s="6">
        <v>10</v>
      </c>
      <c r="F667" s="6" t="s">
        <v>19</v>
      </c>
      <c r="G667" s="6" t="s">
        <v>3792</v>
      </c>
      <c r="H667" s="6" t="s">
        <v>24</v>
      </c>
      <c r="I667" s="6" t="s">
        <v>24</v>
      </c>
      <c r="J667" s="6" t="s">
        <v>21</v>
      </c>
      <c r="K667" s="6" t="s">
        <v>764</v>
      </c>
      <c r="M667" s="6" t="s">
        <v>930</v>
      </c>
      <c r="T667" s="6" t="s">
        <v>22</v>
      </c>
      <c r="U667" s="6" t="s">
        <v>18</v>
      </c>
      <c r="V667" s="6" t="s">
        <v>3794</v>
      </c>
      <c r="W667" s="12" t="s">
        <v>3793</v>
      </c>
    </row>
    <row r="668" spans="1:23" ht="116" x14ac:dyDescent="0.35">
      <c r="A668" s="6">
        <v>204630</v>
      </c>
      <c r="B668" s="7">
        <v>45226</v>
      </c>
      <c r="C668" s="8">
        <v>0.57853009259259258</v>
      </c>
      <c r="D668" s="6" t="s">
        <v>1092</v>
      </c>
      <c r="E668" s="6">
        <v>18</v>
      </c>
      <c r="F668" s="6" t="s">
        <v>30</v>
      </c>
      <c r="G668" s="9" t="s">
        <v>3795</v>
      </c>
      <c r="H668" s="6" t="s">
        <v>24</v>
      </c>
      <c r="I668" s="6" t="s">
        <v>24</v>
      </c>
      <c r="J668" s="6" t="s">
        <v>21</v>
      </c>
      <c r="K668" s="6" t="s">
        <v>764</v>
      </c>
      <c r="T668" s="6" t="s">
        <v>22</v>
      </c>
      <c r="U668" s="6" t="s">
        <v>18</v>
      </c>
      <c r="V668" s="6" t="s">
        <v>3797</v>
      </c>
      <c r="W668" s="12" t="s">
        <v>3796</v>
      </c>
    </row>
    <row r="669" spans="1:23" ht="72.5" x14ac:dyDescent="0.35">
      <c r="A669" s="6">
        <v>204814</v>
      </c>
      <c r="B669" s="7">
        <v>45226</v>
      </c>
      <c r="C669" s="8">
        <v>0.58716435185185178</v>
      </c>
      <c r="D669" s="6" t="s">
        <v>3798</v>
      </c>
      <c r="E669" s="6">
        <v>1</v>
      </c>
      <c r="F669" s="6" t="s">
        <v>9</v>
      </c>
      <c r="G669" s="9" t="s">
        <v>3799</v>
      </c>
      <c r="H669" s="6" t="s">
        <v>27</v>
      </c>
      <c r="I669" s="6" t="s">
        <v>24</v>
      </c>
      <c r="J669" s="6" t="s">
        <v>377</v>
      </c>
      <c r="K669" s="6" t="s">
        <v>244</v>
      </c>
      <c r="S669" s="6" t="s">
        <v>1835</v>
      </c>
      <c r="T669" s="6" t="s">
        <v>22</v>
      </c>
      <c r="U669" s="6" t="s">
        <v>18</v>
      </c>
      <c r="V669" s="6" t="s">
        <v>3801</v>
      </c>
      <c r="W669" s="12" t="s">
        <v>3800</v>
      </c>
    </row>
    <row r="670" spans="1:23" ht="188.5" x14ac:dyDescent="0.35">
      <c r="A670" s="6">
        <v>204587</v>
      </c>
      <c r="B670" s="7">
        <v>45226</v>
      </c>
      <c r="C670" s="8">
        <v>0.59222222222222221</v>
      </c>
      <c r="D670" s="6" t="s">
        <v>3802</v>
      </c>
      <c r="E670" s="6">
        <v>1</v>
      </c>
      <c r="F670" s="6" t="s">
        <v>30</v>
      </c>
      <c r="G670" s="9" t="s">
        <v>3803</v>
      </c>
      <c r="H670" s="6" t="s">
        <v>24</v>
      </c>
      <c r="I670" s="6" t="s">
        <v>24</v>
      </c>
      <c r="J670" s="6" t="s">
        <v>21</v>
      </c>
      <c r="K670" s="6" t="s">
        <v>764</v>
      </c>
      <c r="T670" s="6" t="s">
        <v>15</v>
      </c>
      <c r="U670" s="6" t="s">
        <v>18</v>
      </c>
      <c r="V670" s="6" t="s">
        <v>3805</v>
      </c>
      <c r="W670" s="11" t="s">
        <v>3804</v>
      </c>
    </row>
    <row r="671" spans="1:23" ht="58" x14ac:dyDescent="0.35">
      <c r="A671" s="6">
        <v>122233</v>
      </c>
      <c r="B671" s="7">
        <v>45226</v>
      </c>
      <c r="C671" s="8">
        <v>0.60760416666666661</v>
      </c>
      <c r="D671" s="6" t="s">
        <v>3806</v>
      </c>
      <c r="E671" s="6">
        <v>1</v>
      </c>
      <c r="F671" s="6" t="s">
        <v>25</v>
      </c>
      <c r="G671" s="9" t="s">
        <v>3807</v>
      </c>
      <c r="H671" s="6" t="s">
        <v>24</v>
      </c>
      <c r="I671" s="6" t="s">
        <v>24</v>
      </c>
      <c r="J671" s="6" t="s">
        <v>21</v>
      </c>
      <c r="K671" s="6" t="s">
        <v>1012</v>
      </c>
      <c r="L671" s="6" t="s">
        <v>298</v>
      </c>
      <c r="M671" s="6" t="s">
        <v>517</v>
      </c>
      <c r="N671" s="6" t="s">
        <v>527</v>
      </c>
      <c r="O671" s="6" t="s">
        <v>3808</v>
      </c>
      <c r="P671" s="6" t="s">
        <v>918</v>
      </c>
      <c r="Q671" s="6" t="s">
        <v>258</v>
      </c>
      <c r="R671" s="6" t="s">
        <v>72</v>
      </c>
      <c r="S671" s="6" t="s">
        <v>47</v>
      </c>
      <c r="T671" s="6" t="s">
        <v>22</v>
      </c>
      <c r="U671" s="6" t="s">
        <v>18</v>
      </c>
      <c r="V671" s="6" t="s">
        <v>3810</v>
      </c>
      <c r="W671" s="11" t="s">
        <v>3809</v>
      </c>
    </row>
    <row r="672" spans="1:23" x14ac:dyDescent="0.35">
      <c r="A672" s="6">
        <v>204790</v>
      </c>
      <c r="B672" s="7">
        <v>45226</v>
      </c>
      <c r="C672" s="8">
        <v>0.61922453703703706</v>
      </c>
      <c r="D672" s="6" t="s">
        <v>453</v>
      </c>
      <c r="E672" s="6">
        <v>3</v>
      </c>
      <c r="F672" s="6" t="s">
        <v>19</v>
      </c>
      <c r="G672" s="6" t="s">
        <v>3811</v>
      </c>
      <c r="H672" s="6" t="s">
        <v>24</v>
      </c>
      <c r="I672" s="6" t="s">
        <v>24</v>
      </c>
      <c r="J672" s="6" t="s">
        <v>377</v>
      </c>
      <c r="K672" s="6" t="s">
        <v>1099</v>
      </c>
      <c r="T672" s="6" t="s">
        <v>15</v>
      </c>
      <c r="U672" s="6" t="s">
        <v>18</v>
      </c>
      <c r="V672" s="6" t="s">
        <v>3813</v>
      </c>
      <c r="W672" s="11" t="s">
        <v>3812</v>
      </c>
    </row>
    <row r="673" spans="1:23" x14ac:dyDescent="0.35">
      <c r="A673" s="6">
        <v>44782</v>
      </c>
      <c r="B673" s="7">
        <v>45226</v>
      </c>
      <c r="C673" s="8">
        <v>0.62203703703703705</v>
      </c>
      <c r="D673" s="6" t="s">
        <v>483</v>
      </c>
      <c r="E673" s="6">
        <v>1</v>
      </c>
      <c r="F673" s="6" t="s">
        <v>25</v>
      </c>
      <c r="G673" s="6" t="s">
        <v>3814</v>
      </c>
      <c r="H673" s="6" t="s">
        <v>24</v>
      </c>
      <c r="I673" s="6" t="s">
        <v>24</v>
      </c>
      <c r="J673" s="6" t="s">
        <v>21</v>
      </c>
      <c r="K673" s="6" t="s">
        <v>1012</v>
      </c>
      <c r="L673" s="6" t="s">
        <v>298</v>
      </c>
      <c r="M673" s="6" t="s">
        <v>667</v>
      </c>
      <c r="N673" s="6" t="s">
        <v>3815</v>
      </c>
      <c r="O673" s="6" t="s">
        <v>814</v>
      </c>
      <c r="P673" s="6" t="s">
        <v>918</v>
      </c>
      <c r="Q673" s="6" t="s">
        <v>258</v>
      </c>
      <c r="R673" s="6" t="s">
        <v>662</v>
      </c>
      <c r="S673" s="6" t="s">
        <v>47</v>
      </c>
      <c r="T673" s="6" t="s">
        <v>22</v>
      </c>
      <c r="U673" s="6" t="s">
        <v>18</v>
      </c>
      <c r="V673" s="6" t="s">
        <v>3817</v>
      </c>
      <c r="W673" s="11" t="s">
        <v>3816</v>
      </c>
    </row>
    <row r="674" spans="1:23" x14ac:dyDescent="0.35">
      <c r="A674" s="6">
        <v>204853</v>
      </c>
      <c r="B674" s="7">
        <v>45226</v>
      </c>
      <c r="C674" s="8">
        <v>0.64756944444444442</v>
      </c>
      <c r="D674" s="6" t="s">
        <v>506</v>
      </c>
      <c r="E674" s="6">
        <v>1</v>
      </c>
      <c r="F674" s="6" t="s">
        <v>25</v>
      </c>
      <c r="G674" s="6" t="s">
        <v>506</v>
      </c>
      <c r="H674" s="6" t="s">
        <v>24</v>
      </c>
      <c r="I674" s="6" t="s">
        <v>24</v>
      </c>
      <c r="J674" s="6" t="s">
        <v>21</v>
      </c>
      <c r="K674" s="6" t="s">
        <v>827</v>
      </c>
      <c r="T674" s="6" t="s">
        <v>22</v>
      </c>
      <c r="U674" s="6" t="s">
        <v>18</v>
      </c>
      <c r="V674" s="6" t="s">
        <v>1957</v>
      </c>
      <c r="W674" s="11" t="s">
        <v>1874</v>
      </c>
    </row>
    <row r="675" spans="1:23" x14ac:dyDescent="0.35">
      <c r="A675" s="6">
        <v>65024</v>
      </c>
      <c r="B675" s="7">
        <v>45226</v>
      </c>
      <c r="C675" s="8">
        <v>0.65267361111111111</v>
      </c>
      <c r="D675" s="6" t="s">
        <v>696</v>
      </c>
      <c r="E675" s="6">
        <v>3</v>
      </c>
      <c r="F675" s="6" t="s">
        <v>19</v>
      </c>
      <c r="G675" s="6" t="s">
        <v>3818</v>
      </c>
      <c r="H675" s="6" t="s">
        <v>24</v>
      </c>
      <c r="I675" s="6" t="s">
        <v>24</v>
      </c>
      <c r="J675" s="6" t="s">
        <v>377</v>
      </c>
      <c r="K675" s="6" t="s">
        <v>764</v>
      </c>
      <c r="M675" s="6" t="s">
        <v>3819</v>
      </c>
      <c r="T675" s="6" t="s">
        <v>22</v>
      </c>
      <c r="U675" s="6" t="s">
        <v>18</v>
      </c>
      <c r="V675" s="6" t="s">
        <v>3821</v>
      </c>
      <c r="W675" s="11" t="s">
        <v>3820</v>
      </c>
    </row>
    <row r="676" spans="1:23" x14ac:dyDescent="0.35">
      <c r="A676" s="6">
        <v>176307</v>
      </c>
      <c r="B676" s="7">
        <v>45226</v>
      </c>
      <c r="C676" s="8">
        <v>0.65541666666666665</v>
      </c>
      <c r="D676" s="6" t="s">
        <v>696</v>
      </c>
      <c r="E676" s="6">
        <v>3</v>
      </c>
      <c r="F676" s="6" t="s">
        <v>19</v>
      </c>
      <c r="G676" s="6" t="s">
        <v>3822</v>
      </c>
      <c r="H676" s="6" t="s">
        <v>24</v>
      </c>
      <c r="I676" s="6" t="s">
        <v>24</v>
      </c>
      <c r="J676" s="6" t="s">
        <v>21</v>
      </c>
      <c r="K676" s="6" t="s">
        <v>244</v>
      </c>
      <c r="M676" s="6" t="s">
        <v>3819</v>
      </c>
      <c r="T676" s="6" t="s">
        <v>22</v>
      </c>
      <c r="U676" s="6" t="s">
        <v>18</v>
      </c>
      <c r="V676" s="6" t="s">
        <v>3824</v>
      </c>
      <c r="W676" s="11" t="s">
        <v>3823</v>
      </c>
    </row>
    <row r="677" spans="1:23" ht="130.5" x14ac:dyDescent="0.35">
      <c r="A677" s="6">
        <v>163135</v>
      </c>
      <c r="B677" s="7">
        <v>45226</v>
      </c>
      <c r="C677" s="8">
        <v>0.67387731481481483</v>
      </c>
      <c r="D677" s="6" t="s">
        <v>106</v>
      </c>
      <c r="E677" s="6">
        <v>4</v>
      </c>
      <c r="F677" s="6" t="s">
        <v>19</v>
      </c>
      <c r="G677" s="6" t="s">
        <v>3825</v>
      </c>
      <c r="H677" s="6" t="s">
        <v>24</v>
      </c>
      <c r="I677" s="6" t="s">
        <v>24</v>
      </c>
      <c r="J677" s="6" t="s">
        <v>21</v>
      </c>
      <c r="K677" s="6" t="s">
        <v>134</v>
      </c>
      <c r="L677" s="9" t="s">
        <v>3826</v>
      </c>
      <c r="R677" s="6" t="s">
        <v>3827</v>
      </c>
      <c r="T677" s="6" t="s">
        <v>22</v>
      </c>
      <c r="U677" s="6" t="s">
        <v>18</v>
      </c>
      <c r="V677" s="6" t="s">
        <v>3829</v>
      </c>
      <c r="W677" s="12" t="s">
        <v>3828</v>
      </c>
    </row>
    <row r="678" spans="1:23" x14ac:dyDescent="0.35">
      <c r="A678" s="6">
        <v>204872</v>
      </c>
      <c r="B678" s="7">
        <v>45226</v>
      </c>
      <c r="C678" s="8">
        <v>0.80640046296296297</v>
      </c>
      <c r="D678" s="6" t="s">
        <v>3830</v>
      </c>
      <c r="E678" s="6">
        <v>2</v>
      </c>
      <c r="F678" s="6" t="s">
        <v>30</v>
      </c>
      <c r="G678" s="6" t="s">
        <v>3831</v>
      </c>
      <c r="H678" s="6" t="s">
        <v>24</v>
      </c>
      <c r="I678" s="6" t="s">
        <v>24</v>
      </c>
      <c r="J678" s="6" t="s">
        <v>232</v>
      </c>
      <c r="K678" s="6" t="s">
        <v>78</v>
      </c>
      <c r="L678" s="6" t="s">
        <v>3832</v>
      </c>
      <c r="M678" s="6" t="s">
        <v>142</v>
      </c>
      <c r="N678" s="6" t="s">
        <v>3833</v>
      </c>
      <c r="Q678" s="6" t="s">
        <v>3834</v>
      </c>
      <c r="T678" s="6" t="s">
        <v>22</v>
      </c>
      <c r="U678" s="6" t="s">
        <v>18</v>
      </c>
      <c r="V678" s="6" t="s">
        <v>3836</v>
      </c>
      <c r="W678" s="11" t="s">
        <v>3835</v>
      </c>
    </row>
    <row r="679" spans="1:23" ht="87" x14ac:dyDescent="0.35">
      <c r="A679" s="6">
        <v>204989</v>
      </c>
      <c r="B679" s="7">
        <v>45229</v>
      </c>
      <c r="C679" s="8">
        <v>0.34966435185185185</v>
      </c>
      <c r="D679" s="6" t="s">
        <v>3837</v>
      </c>
      <c r="E679" s="6">
        <v>1</v>
      </c>
      <c r="F679" s="6" t="s">
        <v>1657</v>
      </c>
      <c r="G679" s="9" t="s">
        <v>3838</v>
      </c>
      <c r="H679" s="6" t="s">
        <v>24</v>
      </c>
      <c r="I679" s="6" t="s">
        <v>24</v>
      </c>
      <c r="J679" s="6" t="s">
        <v>21</v>
      </c>
      <c r="K679" s="6" t="s">
        <v>1580</v>
      </c>
      <c r="T679" s="6" t="s">
        <v>15</v>
      </c>
      <c r="U679" s="6" t="s">
        <v>18</v>
      </c>
      <c r="V679" s="6" t="s">
        <v>3840</v>
      </c>
      <c r="W679" s="12" t="s">
        <v>3839</v>
      </c>
    </row>
    <row r="680" spans="1:23" x14ac:dyDescent="0.35">
      <c r="A680" s="6">
        <v>205008</v>
      </c>
      <c r="B680" s="7">
        <v>45229</v>
      </c>
      <c r="C680" s="8">
        <v>0.35226851851851854</v>
      </c>
      <c r="D680" s="6" t="s">
        <v>427</v>
      </c>
      <c r="E680" s="6">
        <v>1</v>
      </c>
      <c r="F680" s="6" t="s">
        <v>9</v>
      </c>
      <c r="G680" s="6" t="s">
        <v>3841</v>
      </c>
      <c r="H680" s="6" t="s">
        <v>24</v>
      </c>
      <c r="I680" s="6" t="s">
        <v>24</v>
      </c>
      <c r="J680" s="6" t="s">
        <v>21</v>
      </c>
      <c r="K680" s="6" t="s">
        <v>78</v>
      </c>
      <c r="T680" s="6" t="s">
        <v>15</v>
      </c>
      <c r="U680" s="6" t="s">
        <v>18</v>
      </c>
      <c r="V680" s="6" t="s">
        <v>3842</v>
      </c>
      <c r="W680" s="11" t="s">
        <v>887</v>
      </c>
    </row>
    <row r="681" spans="1:23" ht="188.5" x14ac:dyDescent="0.35">
      <c r="A681" s="6">
        <v>204983</v>
      </c>
      <c r="B681" s="7">
        <v>45229</v>
      </c>
      <c r="C681" s="8">
        <v>0.36636574074074074</v>
      </c>
      <c r="D681" s="6" t="s">
        <v>131</v>
      </c>
      <c r="E681" s="6">
        <v>10</v>
      </c>
      <c r="F681" s="6" t="s">
        <v>25</v>
      </c>
      <c r="G681" s="9" t="s">
        <v>3843</v>
      </c>
      <c r="H681" s="6" t="s">
        <v>24</v>
      </c>
      <c r="I681" s="6" t="s">
        <v>24</v>
      </c>
      <c r="J681" s="6" t="s">
        <v>21</v>
      </c>
      <c r="K681" s="6" t="s">
        <v>3844</v>
      </c>
      <c r="T681" s="6" t="s">
        <v>15</v>
      </c>
      <c r="U681" s="6" t="s">
        <v>18</v>
      </c>
      <c r="V681" s="6" t="s">
        <v>3846</v>
      </c>
      <c r="W681" s="11" t="s">
        <v>3845</v>
      </c>
    </row>
    <row r="682" spans="1:23" x14ac:dyDescent="0.35">
      <c r="A682" s="6">
        <v>205006</v>
      </c>
      <c r="B682" s="7">
        <v>45229</v>
      </c>
      <c r="C682" s="8">
        <v>0.37706018518518519</v>
      </c>
      <c r="D682" s="6" t="s">
        <v>110</v>
      </c>
      <c r="E682" s="6">
        <v>5</v>
      </c>
      <c r="F682" s="6" t="s">
        <v>30</v>
      </c>
      <c r="G682" s="6" t="s">
        <v>3847</v>
      </c>
      <c r="H682" s="6" t="s">
        <v>24</v>
      </c>
      <c r="I682" s="6" t="s">
        <v>24</v>
      </c>
      <c r="J682" s="6" t="s">
        <v>21</v>
      </c>
      <c r="K682" s="6" t="s">
        <v>78</v>
      </c>
      <c r="T682" s="6" t="s">
        <v>15</v>
      </c>
      <c r="U682" s="6" t="s">
        <v>18</v>
      </c>
      <c r="V682" s="6" t="s">
        <v>3848</v>
      </c>
      <c r="W682" s="11" t="s">
        <v>887</v>
      </c>
    </row>
    <row r="683" spans="1:23" x14ac:dyDescent="0.35">
      <c r="A683" s="6">
        <v>57331</v>
      </c>
      <c r="B683" s="7">
        <v>45229</v>
      </c>
      <c r="C683" s="8">
        <v>0.38216435185185182</v>
      </c>
      <c r="D683" s="6" t="s">
        <v>3849</v>
      </c>
      <c r="E683" s="6">
        <v>2</v>
      </c>
      <c r="F683" s="6" t="s">
        <v>25</v>
      </c>
      <c r="G683" s="6" t="s">
        <v>3850</v>
      </c>
      <c r="H683" s="6" t="s">
        <v>24</v>
      </c>
      <c r="I683" s="6" t="s">
        <v>24</v>
      </c>
      <c r="J683" s="6" t="s">
        <v>21</v>
      </c>
      <c r="K683" s="6" t="s">
        <v>1602</v>
      </c>
      <c r="T683" s="6" t="s">
        <v>22</v>
      </c>
      <c r="U683" s="6" t="s">
        <v>18</v>
      </c>
      <c r="V683" s="6" t="s">
        <v>3852</v>
      </c>
      <c r="W683" s="11" t="s">
        <v>3851</v>
      </c>
    </row>
    <row r="684" spans="1:23" x14ac:dyDescent="0.35">
      <c r="A684" s="6">
        <v>20481</v>
      </c>
      <c r="B684" s="7">
        <v>45229</v>
      </c>
      <c r="C684" s="8">
        <v>0.43687499999999996</v>
      </c>
      <c r="D684" s="6" t="s">
        <v>2484</v>
      </c>
      <c r="E684" s="6">
        <v>1</v>
      </c>
      <c r="F684" s="6" t="s">
        <v>25</v>
      </c>
      <c r="G684" s="6" t="s">
        <v>3853</v>
      </c>
      <c r="H684" s="6" t="s">
        <v>10</v>
      </c>
      <c r="I684" s="6" t="s">
        <v>24</v>
      </c>
      <c r="J684" s="6" t="s">
        <v>21</v>
      </c>
      <c r="K684" s="6" t="s">
        <v>245</v>
      </c>
      <c r="T684" s="6" t="s">
        <v>22</v>
      </c>
      <c r="U684" s="6" t="s">
        <v>18</v>
      </c>
      <c r="V684" s="6" t="s">
        <v>3855</v>
      </c>
      <c r="W684" s="11" t="s">
        <v>3854</v>
      </c>
    </row>
    <row r="685" spans="1:23" ht="159.5" x14ac:dyDescent="0.35">
      <c r="A685" s="6">
        <v>205030</v>
      </c>
      <c r="B685" s="7">
        <v>45229</v>
      </c>
      <c r="C685" s="8">
        <v>0.4418287037037037</v>
      </c>
      <c r="D685" s="6" t="s">
        <v>82</v>
      </c>
      <c r="E685" s="6">
        <v>2</v>
      </c>
      <c r="F685" s="6" t="s">
        <v>9</v>
      </c>
      <c r="G685" s="9" t="s">
        <v>3856</v>
      </c>
      <c r="H685" s="6" t="s">
        <v>40</v>
      </c>
      <c r="I685" s="6" t="s">
        <v>40</v>
      </c>
      <c r="J685" s="6" t="s">
        <v>21</v>
      </c>
      <c r="K685" s="6" t="s">
        <v>699</v>
      </c>
      <c r="T685" s="6" t="s">
        <v>22</v>
      </c>
      <c r="U685" s="6" t="s">
        <v>18</v>
      </c>
      <c r="V685" s="6" t="s">
        <v>3858</v>
      </c>
      <c r="W685" s="11" t="s">
        <v>3857</v>
      </c>
    </row>
    <row r="686" spans="1:23" ht="232" x14ac:dyDescent="0.35">
      <c r="A686" s="6">
        <v>204633</v>
      </c>
      <c r="B686" s="7">
        <v>45229</v>
      </c>
      <c r="C686" s="8">
        <v>0.45150462962962962</v>
      </c>
      <c r="D686" s="6" t="s">
        <v>3859</v>
      </c>
      <c r="E686" s="6">
        <v>1</v>
      </c>
      <c r="F686" s="6" t="s">
        <v>25</v>
      </c>
      <c r="G686" s="9" t="s">
        <v>3860</v>
      </c>
      <c r="H686" s="6" t="s">
        <v>10</v>
      </c>
      <c r="I686" s="6" t="s">
        <v>40</v>
      </c>
      <c r="J686" s="6" t="s">
        <v>21</v>
      </c>
      <c r="K686" s="6" t="s">
        <v>161</v>
      </c>
      <c r="T686" s="6" t="s">
        <v>22</v>
      </c>
      <c r="U686" s="6" t="s">
        <v>18</v>
      </c>
      <c r="V686" s="6" t="s">
        <v>3862</v>
      </c>
      <c r="W686" s="12" t="s">
        <v>3861</v>
      </c>
    </row>
    <row r="687" spans="1:23" ht="58" x14ac:dyDescent="0.35">
      <c r="A687" s="6">
        <v>205037</v>
      </c>
      <c r="B687" s="7">
        <v>45229</v>
      </c>
      <c r="C687" s="8">
        <v>0.46929398148148144</v>
      </c>
      <c r="D687" s="6" t="s">
        <v>3863</v>
      </c>
      <c r="E687" s="6">
        <v>3</v>
      </c>
      <c r="F687" s="6" t="s">
        <v>1657</v>
      </c>
      <c r="G687" s="9" t="s">
        <v>3864</v>
      </c>
      <c r="H687" s="6" t="s">
        <v>24</v>
      </c>
      <c r="I687" s="6" t="s">
        <v>24</v>
      </c>
      <c r="J687" s="6" t="s">
        <v>21</v>
      </c>
      <c r="K687" s="6" t="s">
        <v>1774</v>
      </c>
      <c r="L687" s="6" t="s">
        <v>14</v>
      </c>
      <c r="M687" s="6" t="s">
        <v>314</v>
      </c>
      <c r="N687" s="6" t="s">
        <v>119</v>
      </c>
      <c r="O687" s="6" t="s">
        <v>678</v>
      </c>
      <c r="P687" s="6" t="s">
        <v>678</v>
      </c>
      <c r="Q687" s="6" t="s">
        <v>3865</v>
      </c>
      <c r="R687" s="6" t="s">
        <v>678</v>
      </c>
      <c r="S687" s="6" t="s">
        <v>47</v>
      </c>
      <c r="T687" s="6" t="s">
        <v>22</v>
      </c>
      <c r="U687" s="6" t="s">
        <v>18</v>
      </c>
      <c r="V687" s="6" t="s">
        <v>3867</v>
      </c>
      <c r="W687" s="11" t="s">
        <v>3866</v>
      </c>
    </row>
    <row r="688" spans="1:23" x14ac:dyDescent="0.35">
      <c r="A688" s="6">
        <v>205004</v>
      </c>
      <c r="B688" s="7">
        <v>45229</v>
      </c>
      <c r="C688" s="8">
        <v>0.47664351851851849</v>
      </c>
      <c r="D688" s="6" t="s">
        <v>8</v>
      </c>
      <c r="E688" s="6">
        <v>1</v>
      </c>
      <c r="F688" s="6" t="s">
        <v>30</v>
      </c>
      <c r="G688" s="6" t="s">
        <v>3868</v>
      </c>
      <c r="H688" s="6" t="s">
        <v>24</v>
      </c>
      <c r="I688" s="6" t="s">
        <v>24</v>
      </c>
      <c r="J688" s="6" t="s">
        <v>21</v>
      </c>
      <c r="K688" s="6" t="s">
        <v>1774</v>
      </c>
      <c r="L688" s="6" t="s">
        <v>678</v>
      </c>
      <c r="M688" s="6" t="s">
        <v>3430</v>
      </c>
      <c r="N688" s="6" t="s">
        <v>678</v>
      </c>
      <c r="O688" s="6" t="s">
        <v>678</v>
      </c>
      <c r="P688" s="6" t="s">
        <v>678</v>
      </c>
      <c r="Q688" s="6" t="s">
        <v>678</v>
      </c>
      <c r="R688" s="6" t="s">
        <v>678</v>
      </c>
      <c r="S688" s="6" t="s">
        <v>47</v>
      </c>
      <c r="T688" s="6" t="s">
        <v>15</v>
      </c>
      <c r="U688" s="6" t="s">
        <v>18</v>
      </c>
      <c r="V688" s="6" t="s">
        <v>3869</v>
      </c>
      <c r="W688" s="11" t="s">
        <v>1112</v>
      </c>
    </row>
    <row r="689" spans="1:23" x14ac:dyDescent="0.35">
      <c r="A689" s="6">
        <v>205048</v>
      </c>
      <c r="B689" s="7">
        <v>45229</v>
      </c>
      <c r="C689" s="8">
        <v>0.48372685185185182</v>
      </c>
      <c r="D689" s="6" t="s">
        <v>562</v>
      </c>
      <c r="E689" s="6">
        <v>2</v>
      </c>
      <c r="F689" s="6" t="s">
        <v>9</v>
      </c>
      <c r="G689" s="6" t="s">
        <v>3870</v>
      </c>
      <c r="H689" s="6" t="s">
        <v>24</v>
      </c>
      <c r="I689" s="6" t="s">
        <v>24</v>
      </c>
      <c r="J689" s="6" t="s">
        <v>377</v>
      </c>
      <c r="K689" s="6" t="s">
        <v>1774</v>
      </c>
      <c r="L689" s="6" t="s">
        <v>678</v>
      </c>
      <c r="M689" s="6" t="s">
        <v>314</v>
      </c>
      <c r="N689" s="6" t="s">
        <v>45</v>
      </c>
      <c r="O689" s="6" t="s">
        <v>3871</v>
      </c>
      <c r="P689" s="6" t="s">
        <v>678</v>
      </c>
      <c r="Q689" s="6" t="s">
        <v>678</v>
      </c>
      <c r="R689" s="6" t="s">
        <v>678</v>
      </c>
      <c r="S689" s="6" t="s">
        <v>47</v>
      </c>
      <c r="T689" s="6" t="s">
        <v>15</v>
      </c>
      <c r="U689" s="6" t="s">
        <v>18</v>
      </c>
      <c r="V689" s="6" t="s">
        <v>3872</v>
      </c>
      <c r="W689" s="11" t="s">
        <v>1027</v>
      </c>
    </row>
    <row r="690" spans="1:23" x14ac:dyDescent="0.35">
      <c r="A690" s="6">
        <v>130495</v>
      </c>
      <c r="B690" s="7">
        <v>45229</v>
      </c>
      <c r="C690" s="8">
        <v>0.48379629629629628</v>
      </c>
      <c r="D690" s="6" t="s">
        <v>491</v>
      </c>
      <c r="E690" s="6">
        <v>1</v>
      </c>
      <c r="F690" s="6" t="s">
        <v>19</v>
      </c>
      <c r="G690" s="6" t="s">
        <v>1349</v>
      </c>
      <c r="H690" s="6" t="s">
        <v>24</v>
      </c>
      <c r="I690" s="6" t="s">
        <v>24</v>
      </c>
      <c r="J690" s="6" t="s">
        <v>21</v>
      </c>
      <c r="K690" s="6" t="s">
        <v>78</v>
      </c>
      <c r="T690" s="6" t="s">
        <v>15</v>
      </c>
      <c r="U690" s="6" t="s">
        <v>18</v>
      </c>
      <c r="V690" s="6" t="s">
        <v>1745</v>
      </c>
      <c r="W690" s="11" t="s">
        <v>887</v>
      </c>
    </row>
    <row r="691" spans="1:23" x14ac:dyDescent="0.35">
      <c r="A691" s="6">
        <v>129976</v>
      </c>
      <c r="B691" s="7">
        <v>45229</v>
      </c>
      <c r="C691" s="8">
        <v>0.48494212962962963</v>
      </c>
      <c r="D691" s="6" t="s">
        <v>843</v>
      </c>
      <c r="E691" s="6">
        <v>1</v>
      </c>
      <c r="F691" s="6" t="s">
        <v>19</v>
      </c>
      <c r="G691" s="6" t="s">
        <v>1349</v>
      </c>
      <c r="H691" s="6" t="s">
        <v>24</v>
      </c>
      <c r="I691" s="6" t="s">
        <v>24</v>
      </c>
      <c r="J691" s="6" t="s">
        <v>21</v>
      </c>
      <c r="K691" s="6" t="s">
        <v>78</v>
      </c>
      <c r="T691" s="6" t="s">
        <v>15</v>
      </c>
      <c r="U691" s="6" t="s">
        <v>18</v>
      </c>
      <c r="V691" s="6" t="s">
        <v>3873</v>
      </c>
      <c r="W691" s="11" t="s">
        <v>887</v>
      </c>
    </row>
    <row r="692" spans="1:23" x14ac:dyDescent="0.35">
      <c r="A692" s="6">
        <v>205074</v>
      </c>
      <c r="B692" s="7">
        <v>45229</v>
      </c>
      <c r="C692" s="8">
        <v>0.48646990740740742</v>
      </c>
      <c r="D692" s="6" t="s">
        <v>843</v>
      </c>
      <c r="E692" s="6">
        <v>1</v>
      </c>
      <c r="F692" s="6" t="s">
        <v>19</v>
      </c>
      <c r="G692" s="6" t="s">
        <v>1349</v>
      </c>
      <c r="H692" s="6" t="s">
        <v>24</v>
      </c>
      <c r="I692" s="6" t="s">
        <v>24</v>
      </c>
      <c r="J692" s="6" t="s">
        <v>21</v>
      </c>
      <c r="K692" s="6" t="s">
        <v>78</v>
      </c>
      <c r="T692" s="6" t="s">
        <v>15</v>
      </c>
      <c r="U692" s="6" t="s">
        <v>18</v>
      </c>
      <c r="V692" s="6" t="s">
        <v>3874</v>
      </c>
      <c r="W692" s="11" t="s">
        <v>887</v>
      </c>
    </row>
    <row r="693" spans="1:23" x14ac:dyDescent="0.35">
      <c r="A693" s="6">
        <v>129979</v>
      </c>
      <c r="B693" s="7">
        <v>45229</v>
      </c>
      <c r="C693" s="8">
        <v>0.48744212962962963</v>
      </c>
      <c r="D693" s="6" t="s">
        <v>843</v>
      </c>
      <c r="E693" s="6">
        <v>1</v>
      </c>
      <c r="F693" s="6" t="s">
        <v>19</v>
      </c>
      <c r="G693" s="6" t="s">
        <v>1349</v>
      </c>
      <c r="H693" s="6" t="s">
        <v>24</v>
      </c>
      <c r="I693" s="6" t="s">
        <v>24</v>
      </c>
      <c r="J693" s="6" t="s">
        <v>21</v>
      </c>
      <c r="K693" s="6" t="s">
        <v>78</v>
      </c>
      <c r="T693" s="6" t="s">
        <v>15</v>
      </c>
      <c r="U693" s="6" t="s">
        <v>18</v>
      </c>
      <c r="V693" s="6" t="s">
        <v>1693</v>
      </c>
      <c r="W693" s="11" t="s">
        <v>887</v>
      </c>
    </row>
    <row r="694" spans="1:23" x14ac:dyDescent="0.35">
      <c r="A694" s="6">
        <v>130513</v>
      </c>
      <c r="B694" s="7">
        <v>45229</v>
      </c>
      <c r="C694" s="8">
        <v>0.4888657407407408</v>
      </c>
      <c r="D694" s="6" t="s">
        <v>843</v>
      </c>
      <c r="E694" s="6">
        <v>1</v>
      </c>
      <c r="F694" s="6" t="s">
        <v>19</v>
      </c>
      <c r="G694" s="6" t="s">
        <v>1349</v>
      </c>
      <c r="H694" s="6" t="s">
        <v>24</v>
      </c>
      <c r="I694" s="6" t="s">
        <v>24</v>
      </c>
      <c r="J694" s="6" t="s">
        <v>21</v>
      </c>
      <c r="K694" s="6" t="s">
        <v>78</v>
      </c>
      <c r="T694" s="6" t="s">
        <v>15</v>
      </c>
      <c r="U694" s="6" t="s">
        <v>18</v>
      </c>
      <c r="V694" s="6" t="s">
        <v>1637</v>
      </c>
      <c r="W694" s="11" t="s">
        <v>887</v>
      </c>
    </row>
    <row r="695" spans="1:23" x14ac:dyDescent="0.35">
      <c r="A695" s="6">
        <v>129970</v>
      </c>
      <c r="B695" s="7">
        <v>45229</v>
      </c>
      <c r="C695" s="8">
        <v>0.48984953703703704</v>
      </c>
      <c r="D695" s="6" t="s">
        <v>843</v>
      </c>
      <c r="E695" s="6">
        <v>1</v>
      </c>
      <c r="F695" s="6" t="s">
        <v>19</v>
      </c>
      <c r="G695" s="6" t="s">
        <v>1349</v>
      </c>
      <c r="H695" s="6" t="s">
        <v>24</v>
      </c>
      <c r="I695" s="6" t="s">
        <v>24</v>
      </c>
      <c r="J695" s="6" t="s">
        <v>21</v>
      </c>
      <c r="K695" s="6" t="s">
        <v>78</v>
      </c>
      <c r="T695" s="6" t="s">
        <v>22</v>
      </c>
      <c r="U695" s="6" t="s">
        <v>18</v>
      </c>
      <c r="V695" s="6" t="s">
        <v>1637</v>
      </c>
      <c r="W695" s="11" t="s">
        <v>887</v>
      </c>
    </row>
    <row r="696" spans="1:23" x14ac:dyDescent="0.35">
      <c r="A696" s="6">
        <v>205078</v>
      </c>
      <c r="B696" s="7">
        <v>45229</v>
      </c>
      <c r="C696" s="8">
        <v>0.49114583333333334</v>
      </c>
      <c r="D696" s="6" t="s">
        <v>843</v>
      </c>
      <c r="E696" s="6">
        <v>1</v>
      </c>
      <c r="F696" s="6" t="s">
        <v>19</v>
      </c>
      <c r="G696" s="6" t="s">
        <v>1349</v>
      </c>
      <c r="H696" s="6" t="s">
        <v>24</v>
      </c>
      <c r="I696" s="6" t="s">
        <v>24</v>
      </c>
      <c r="J696" s="6" t="s">
        <v>21</v>
      </c>
      <c r="K696" s="6" t="s">
        <v>78</v>
      </c>
      <c r="T696" s="6" t="s">
        <v>15</v>
      </c>
      <c r="U696" s="6" t="s">
        <v>18</v>
      </c>
      <c r="V696" s="6" t="s">
        <v>1684</v>
      </c>
      <c r="W696" s="11" t="s">
        <v>887</v>
      </c>
    </row>
    <row r="697" spans="1:23" x14ac:dyDescent="0.35">
      <c r="A697" s="6">
        <v>205052</v>
      </c>
      <c r="B697" s="7">
        <v>45229</v>
      </c>
      <c r="C697" s="8">
        <v>0.4924189814814815</v>
      </c>
      <c r="D697" s="6" t="s">
        <v>937</v>
      </c>
      <c r="E697" s="6">
        <v>9</v>
      </c>
      <c r="F697" s="6" t="s">
        <v>19</v>
      </c>
      <c r="G697" s="6" t="s">
        <v>3875</v>
      </c>
      <c r="H697" s="6" t="s">
        <v>24</v>
      </c>
      <c r="I697" s="6" t="s">
        <v>24</v>
      </c>
      <c r="J697" s="6" t="s">
        <v>377</v>
      </c>
      <c r="K697" s="6" t="s">
        <v>3876</v>
      </c>
      <c r="L697" s="6" t="s">
        <v>678</v>
      </c>
      <c r="M697" s="6" t="s">
        <v>3877</v>
      </c>
      <c r="N697" s="6" t="s">
        <v>690</v>
      </c>
      <c r="O697" s="6" t="s">
        <v>3878</v>
      </c>
      <c r="P697" s="6" t="s">
        <v>65</v>
      </c>
      <c r="Q697" s="6" t="s">
        <v>3879</v>
      </c>
      <c r="R697" s="6" t="s">
        <v>678</v>
      </c>
      <c r="S697" s="6" t="s">
        <v>47</v>
      </c>
      <c r="T697" s="6" t="s">
        <v>15</v>
      </c>
      <c r="U697" s="6" t="s">
        <v>18</v>
      </c>
      <c r="V697" s="6" t="s">
        <v>3880</v>
      </c>
      <c r="W697" s="11" t="s">
        <v>1044</v>
      </c>
    </row>
    <row r="698" spans="1:23" x14ac:dyDescent="0.35">
      <c r="A698" s="6">
        <v>205080</v>
      </c>
      <c r="B698" s="7">
        <v>45229</v>
      </c>
      <c r="C698" s="8">
        <v>0.51302083333333337</v>
      </c>
      <c r="D698" s="6" t="s">
        <v>506</v>
      </c>
      <c r="E698" s="6">
        <v>1</v>
      </c>
      <c r="F698" s="6" t="s">
        <v>25</v>
      </c>
      <c r="G698" s="6" t="s">
        <v>765</v>
      </c>
      <c r="H698" s="6" t="s">
        <v>24</v>
      </c>
      <c r="I698" s="6" t="s">
        <v>24</v>
      </c>
      <c r="J698" s="6" t="s">
        <v>21</v>
      </c>
      <c r="K698" s="6" t="s">
        <v>161</v>
      </c>
      <c r="T698" s="6" t="s">
        <v>22</v>
      </c>
      <c r="U698" s="6" t="s">
        <v>18</v>
      </c>
      <c r="V698" s="6" t="s">
        <v>1670</v>
      </c>
      <c r="W698" s="11" t="s">
        <v>887</v>
      </c>
    </row>
    <row r="699" spans="1:23" x14ac:dyDescent="0.35">
      <c r="A699" s="6">
        <v>205114</v>
      </c>
      <c r="B699" s="7">
        <v>45229</v>
      </c>
      <c r="C699" s="8">
        <v>0.51935185185185184</v>
      </c>
      <c r="D699" s="6" t="s">
        <v>506</v>
      </c>
      <c r="E699" s="6">
        <v>1</v>
      </c>
      <c r="F699" s="6" t="s">
        <v>25</v>
      </c>
      <c r="G699" s="6" t="s">
        <v>765</v>
      </c>
      <c r="H699" s="6" t="s">
        <v>24</v>
      </c>
      <c r="I699" s="6" t="s">
        <v>24</v>
      </c>
      <c r="J699" s="6" t="s">
        <v>21</v>
      </c>
      <c r="K699" s="6" t="s">
        <v>161</v>
      </c>
      <c r="T699" s="6" t="s">
        <v>22</v>
      </c>
      <c r="U699" s="6" t="s">
        <v>18</v>
      </c>
      <c r="V699" s="6" t="s">
        <v>1668</v>
      </c>
      <c r="W699" s="11" t="s">
        <v>887</v>
      </c>
    </row>
    <row r="700" spans="1:23" ht="130.5" x14ac:dyDescent="0.35">
      <c r="A700" s="6">
        <v>205040</v>
      </c>
      <c r="B700" s="7">
        <v>45229</v>
      </c>
      <c r="C700" s="8">
        <v>0.5275347222222222</v>
      </c>
      <c r="D700" s="6" t="s">
        <v>541</v>
      </c>
      <c r="E700" s="6">
        <v>1</v>
      </c>
      <c r="F700" s="6" t="s">
        <v>25</v>
      </c>
      <c r="G700" s="9" t="s">
        <v>3881</v>
      </c>
      <c r="H700" s="6" t="s">
        <v>40</v>
      </c>
      <c r="I700" s="6" t="s">
        <v>24</v>
      </c>
      <c r="J700" s="6" t="s">
        <v>21</v>
      </c>
      <c r="K700" s="6" t="s">
        <v>134</v>
      </c>
      <c r="T700" s="6" t="s">
        <v>875</v>
      </c>
      <c r="U700" s="6" t="s">
        <v>18</v>
      </c>
      <c r="V700" s="6" t="s">
        <v>3883</v>
      </c>
      <c r="W700" s="11" t="s">
        <v>3882</v>
      </c>
    </row>
    <row r="701" spans="1:23" ht="87" x14ac:dyDescent="0.35">
      <c r="A701" s="6">
        <v>151520</v>
      </c>
      <c r="B701" s="7">
        <v>45229</v>
      </c>
      <c r="C701" s="8">
        <v>0.54728009259259258</v>
      </c>
      <c r="D701" s="6" t="s">
        <v>3884</v>
      </c>
      <c r="E701" s="6">
        <v>3</v>
      </c>
      <c r="F701" s="6" t="s">
        <v>19</v>
      </c>
      <c r="G701" s="9" t="s">
        <v>3885</v>
      </c>
      <c r="H701" s="6" t="s">
        <v>40</v>
      </c>
      <c r="I701" s="6" t="s">
        <v>24</v>
      </c>
      <c r="J701" s="6" t="s">
        <v>377</v>
      </c>
      <c r="K701" s="6" t="s">
        <v>36</v>
      </c>
      <c r="T701" s="6" t="s">
        <v>22</v>
      </c>
      <c r="U701" s="6" t="s">
        <v>18</v>
      </c>
      <c r="V701" s="6" t="s">
        <v>3887</v>
      </c>
      <c r="W701" s="11" t="s">
        <v>3886</v>
      </c>
    </row>
    <row r="702" spans="1:23" ht="130.5" x14ac:dyDescent="0.35">
      <c r="A702" s="6">
        <v>205095</v>
      </c>
      <c r="B702" s="7">
        <v>45229</v>
      </c>
      <c r="C702" s="8">
        <v>0.56261574074074072</v>
      </c>
      <c r="D702" s="6" t="s">
        <v>3888</v>
      </c>
      <c r="E702" s="6">
        <v>3</v>
      </c>
      <c r="F702" s="6" t="s">
        <v>30</v>
      </c>
      <c r="G702" s="9" t="s">
        <v>3889</v>
      </c>
      <c r="H702" s="6" t="s">
        <v>24</v>
      </c>
      <c r="I702" s="6" t="s">
        <v>24</v>
      </c>
      <c r="J702" s="6" t="s">
        <v>21</v>
      </c>
      <c r="K702" s="6" t="s">
        <v>295</v>
      </c>
      <c r="T702" s="6" t="s">
        <v>22</v>
      </c>
      <c r="U702" s="6" t="s">
        <v>18</v>
      </c>
      <c r="V702" s="6" t="s">
        <v>1821</v>
      </c>
      <c r="W702" s="11" t="s">
        <v>1821</v>
      </c>
    </row>
    <row r="703" spans="1:23" x14ac:dyDescent="0.35">
      <c r="A703" s="6">
        <v>205135</v>
      </c>
      <c r="B703" s="7">
        <v>45229</v>
      </c>
      <c r="C703" s="8">
        <v>0.58099537037037041</v>
      </c>
      <c r="D703" s="6" t="s">
        <v>1462</v>
      </c>
      <c r="E703" s="6">
        <v>1</v>
      </c>
      <c r="F703" s="6" t="s">
        <v>19</v>
      </c>
      <c r="G703" s="6" t="s">
        <v>1349</v>
      </c>
      <c r="H703" s="6" t="s">
        <v>24</v>
      </c>
      <c r="I703" s="6" t="s">
        <v>24</v>
      </c>
      <c r="J703" s="6" t="s">
        <v>21</v>
      </c>
      <c r="K703" s="6" t="s">
        <v>78</v>
      </c>
      <c r="T703" s="6" t="s">
        <v>15</v>
      </c>
      <c r="U703" s="6" t="s">
        <v>18</v>
      </c>
      <c r="V703" s="6" t="s">
        <v>1645</v>
      </c>
      <c r="W703" s="11" t="s">
        <v>887</v>
      </c>
    </row>
    <row r="704" spans="1:23" x14ac:dyDescent="0.35">
      <c r="A704" s="6">
        <v>205118</v>
      </c>
      <c r="B704" s="7">
        <v>45229</v>
      </c>
      <c r="C704" s="8">
        <v>0.58188657407407407</v>
      </c>
      <c r="D704" s="6" t="s">
        <v>843</v>
      </c>
      <c r="E704" s="6">
        <v>1</v>
      </c>
      <c r="F704" s="6" t="s">
        <v>19</v>
      </c>
      <c r="G704" s="6" t="s">
        <v>765</v>
      </c>
      <c r="H704" s="6" t="s">
        <v>24</v>
      </c>
      <c r="I704" s="6" t="s">
        <v>24</v>
      </c>
      <c r="J704" s="6" t="s">
        <v>21</v>
      </c>
      <c r="K704" s="6" t="s">
        <v>33</v>
      </c>
      <c r="T704" s="6" t="s">
        <v>15</v>
      </c>
      <c r="U704" s="6" t="s">
        <v>18</v>
      </c>
      <c r="V704" s="6" t="s">
        <v>3890</v>
      </c>
      <c r="W704" s="11" t="s">
        <v>887</v>
      </c>
    </row>
    <row r="705" spans="1:23" x14ac:dyDescent="0.35">
      <c r="A705" s="6">
        <v>205106</v>
      </c>
      <c r="B705" s="7">
        <v>45229</v>
      </c>
      <c r="C705" s="8">
        <v>0.59177083333333336</v>
      </c>
      <c r="D705" s="6" t="s">
        <v>491</v>
      </c>
      <c r="E705" s="6">
        <v>1</v>
      </c>
      <c r="F705" s="6" t="s">
        <v>19</v>
      </c>
      <c r="G705" s="6" t="s">
        <v>1349</v>
      </c>
      <c r="H705" s="6" t="s">
        <v>24</v>
      </c>
      <c r="I705" s="6" t="s">
        <v>24</v>
      </c>
      <c r="J705" s="6" t="s">
        <v>21</v>
      </c>
      <c r="K705" s="6" t="s">
        <v>78</v>
      </c>
      <c r="T705" s="6" t="s">
        <v>15</v>
      </c>
      <c r="U705" s="6" t="s">
        <v>18</v>
      </c>
      <c r="V705" s="6" t="s">
        <v>3891</v>
      </c>
      <c r="W705" s="11" t="s">
        <v>887</v>
      </c>
    </row>
    <row r="706" spans="1:23" x14ac:dyDescent="0.35">
      <c r="A706" s="6">
        <v>203951</v>
      </c>
      <c r="B706" s="7">
        <v>45229</v>
      </c>
      <c r="C706" s="8">
        <v>0.59950231481481475</v>
      </c>
      <c r="D706" s="6" t="s">
        <v>3892</v>
      </c>
      <c r="E706" s="6">
        <v>1</v>
      </c>
      <c r="F706" s="6" t="s">
        <v>9</v>
      </c>
      <c r="G706" s="6" t="s">
        <v>3893</v>
      </c>
      <c r="H706" s="6" t="s">
        <v>43</v>
      </c>
      <c r="I706" s="6" t="s">
        <v>24</v>
      </c>
      <c r="J706" s="6" t="s">
        <v>232</v>
      </c>
      <c r="K706" s="6" t="s">
        <v>1984</v>
      </c>
      <c r="N706" s="6" t="s">
        <v>69</v>
      </c>
      <c r="T706" s="6" t="s">
        <v>874</v>
      </c>
      <c r="U706" s="6" t="s">
        <v>18</v>
      </c>
      <c r="V706" s="6" t="s">
        <v>3895</v>
      </c>
      <c r="W706" s="11" t="s">
        <v>3894</v>
      </c>
    </row>
    <row r="707" spans="1:23" ht="72.5" x14ac:dyDescent="0.35">
      <c r="A707" s="6">
        <v>205086</v>
      </c>
      <c r="B707" s="7">
        <v>45229</v>
      </c>
      <c r="C707" s="8">
        <v>0.6055787037037037</v>
      </c>
      <c r="D707" s="6" t="s">
        <v>3896</v>
      </c>
      <c r="E707" s="6">
        <v>1</v>
      </c>
      <c r="F707" s="6" t="s">
        <v>25</v>
      </c>
      <c r="G707" s="9" t="s">
        <v>3897</v>
      </c>
      <c r="H707" s="6" t="s">
        <v>24</v>
      </c>
      <c r="I707" s="6" t="s">
        <v>24</v>
      </c>
      <c r="J707" s="6" t="s">
        <v>21</v>
      </c>
      <c r="K707" s="6" t="s">
        <v>244</v>
      </c>
      <c r="T707" s="6" t="s">
        <v>22</v>
      </c>
      <c r="U707" s="6" t="s">
        <v>18</v>
      </c>
      <c r="V707" s="6" t="s">
        <v>3898</v>
      </c>
      <c r="W707" s="11" t="s">
        <v>997</v>
      </c>
    </row>
    <row r="708" spans="1:23" x14ac:dyDescent="0.35">
      <c r="A708" s="6">
        <v>142500</v>
      </c>
      <c r="B708" s="7">
        <v>45229</v>
      </c>
      <c r="C708" s="8">
        <v>0.61984953703703705</v>
      </c>
      <c r="D708" s="6" t="s">
        <v>1017</v>
      </c>
      <c r="E708" s="6">
        <v>2</v>
      </c>
      <c r="F708" s="6" t="s">
        <v>9</v>
      </c>
      <c r="G708" s="6" t="s">
        <v>3899</v>
      </c>
      <c r="H708" s="6" t="s">
        <v>24</v>
      </c>
      <c r="I708" s="6" t="s">
        <v>24</v>
      </c>
      <c r="J708" s="6" t="s">
        <v>21</v>
      </c>
      <c r="K708" s="6" t="s">
        <v>1709</v>
      </c>
      <c r="T708" s="6" t="s">
        <v>15</v>
      </c>
      <c r="U708" s="6" t="s">
        <v>18</v>
      </c>
      <c r="V708" s="6" t="s">
        <v>3900</v>
      </c>
      <c r="W708" s="11" t="s">
        <v>887</v>
      </c>
    </row>
    <row r="709" spans="1:23" x14ac:dyDescent="0.35">
      <c r="A709" s="6">
        <v>205153</v>
      </c>
      <c r="B709" s="7">
        <v>45229</v>
      </c>
      <c r="C709" s="8">
        <v>0.62207175925925928</v>
      </c>
      <c r="D709" s="6" t="s">
        <v>843</v>
      </c>
      <c r="E709" s="6">
        <v>1</v>
      </c>
      <c r="F709" s="6" t="s">
        <v>19</v>
      </c>
      <c r="G709" s="6" t="s">
        <v>863</v>
      </c>
      <c r="H709" s="6" t="s">
        <v>24</v>
      </c>
      <c r="I709" s="6" t="s">
        <v>24</v>
      </c>
      <c r="J709" s="6" t="s">
        <v>21</v>
      </c>
      <c r="K709" s="6" t="s">
        <v>78</v>
      </c>
      <c r="T709" s="6" t="s">
        <v>15</v>
      </c>
      <c r="U709" s="6" t="s">
        <v>18</v>
      </c>
      <c r="V709" s="6" t="s">
        <v>1645</v>
      </c>
      <c r="W709" s="11" t="s">
        <v>887</v>
      </c>
    </row>
    <row r="710" spans="1:23" ht="101.5" x14ac:dyDescent="0.35">
      <c r="A710" s="6">
        <v>205081</v>
      </c>
      <c r="B710" s="7">
        <v>45229</v>
      </c>
      <c r="C710" s="8">
        <v>0.64234953703703701</v>
      </c>
      <c r="D710" s="6" t="s">
        <v>3901</v>
      </c>
      <c r="E710" s="6">
        <v>2</v>
      </c>
      <c r="F710" s="6" t="s">
        <v>30</v>
      </c>
      <c r="G710" s="9" t="s">
        <v>3902</v>
      </c>
      <c r="H710" s="6" t="s">
        <v>24</v>
      </c>
      <c r="I710" s="6" t="s">
        <v>24</v>
      </c>
      <c r="J710" s="6" t="s">
        <v>21</v>
      </c>
      <c r="K710" s="6" t="s">
        <v>295</v>
      </c>
      <c r="T710" s="6" t="s">
        <v>22</v>
      </c>
      <c r="U710" s="6" t="s">
        <v>18</v>
      </c>
      <c r="V710" s="6" t="s">
        <v>887</v>
      </c>
      <c r="W710" s="11" t="s">
        <v>3903</v>
      </c>
    </row>
    <row r="711" spans="1:23" x14ac:dyDescent="0.35">
      <c r="A711" s="6">
        <v>205164</v>
      </c>
      <c r="B711" s="7">
        <v>45229</v>
      </c>
      <c r="C711" s="8">
        <v>0.6509490740740741</v>
      </c>
      <c r="D711" s="6" t="s">
        <v>3904</v>
      </c>
      <c r="E711" s="6">
        <v>1</v>
      </c>
      <c r="F711" s="6" t="s">
        <v>19</v>
      </c>
      <c r="G711" s="6" t="s">
        <v>3905</v>
      </c>
      <c r="H711" s="6" t="s">
        <v>24</v>
      </c>
      <c r="I711" s="6" t="s">
        <v>24</v>
      </c>
      <c r="J711" s="6" t="s">
        <v>21</v>
      </c>
      <c r="K711" s="6" t="s">
        <v>78</v>
      </c>
      <c r="T711" s="6" t="s">
        <v>15</v>
      </c>
      <c r="U711" s="6" t="s">
        <v>18</v>
      </c>
      <c r="V711" s="6" t="s">
        <v>3906</v>
      </c>
      <c r="W711" s="11" t="s">
        <v>887</v>
      </c>
    </row>
    <row r="712" spans="1:23" x14ac:dyDescent="0.35">
      <c r="A712" s="6">
        <v>85027</v>
      </c>
      <c r="B712" s="7">
        <v>45229</v>
      </c>
      <c r="C712" s="8">
        <v>0.65494212962962961</v>
      </c>
      <c r="D712" s="6" t="s">
        <v>1163</v>
      </c>
      <c r="E712" s="6">
        <v>1</v>
      </c>
      <c r="F712" s="6" t="s">
        <v>19</v>
      </c>
      <c r="G712" s="6" t="s">
        <v>3907</v>
      </c>
      <c r="H712" s="6" t="s">
        <v>24</v>
      </c>
      <c r="I712" s="6" t="s">
        <v>24</v>
      </c>
      <c r="J712" s="6" t="s">
        <v>21</v>
      </c>
      <c r="K712" s="6" t="s">
        <v>78</v>
      </c>
      <c r="T712" s="6" t="s">
        <v>15</v>
      </c>
      <c r="U712" s="6" t="s">
        <v>18</v>
      </c>
      <c r="V712" s="6" t="s">
        <v>3908</v>
      </c>
      <c r="W712" s="11" t="s">
        <v>887</v>
      </c>
    </row>
    <row r="713" spans="1:23" x14ac:dyDescent="0.35">
      <c r="A713" s="6">
        <v>202629</v>
      </c>
      <c r="B713" s="7">
        <v>45229</v>
      </c>
      <c r="C713" s="8">
        <v>0.65560185185185182</v>
      </c>
      <c r="D713" s="6" t="s">
        <v>3909</v>
      </c>
      <c r="E713" s="6">
        <v>2</v>
      </c>
      <c r="F713" s="6" t="s">
        <v>30</v>
      </c>
      <c r="G713" s="6" t="s">
        <v>3910</v>
      </c>
      <c r="H713" s="6" t="s">
        <v>10</v>
      </c>
      <c r="I713" s="6" t="s">
        <v>24</v>
      </c>
      <c r="J713" s="6" t="s">
        <v>232</v>
      </c>
      <c r="K713" s="6" t="s">
        <v>3911</v>
      </c>
      <c r="M713" s="6" t="s">
        <v>3912</v>
      </c>
      <c r="T713" s="6" t="s">
        <v>22</v>
      </c>
      <c r="U713" s="6" t="s">
        <v>18</v>
      </c>
      <c r="V713" s="6" t="s">
        <v>3914</v>
      </c>
      <c r="W713" s="11" t="s">
        <v>3913</v>
      </c>
    </row>
    <row r="714" spans="1:23" x14ac:dyDescent="0.35">
      <c r="A714" s="6">
        <v>205107</v>
      </c>
      <c r="B714" s="7">
        <v>45229</v>
      </c>
      <c r="C714" s="8">
        <v>0.65857638888888892</v>
      </c>
      <c r="D714" s="6" t="s">
        <v>1116</v>
      </c>
      <c r="E714" s="6">
        <v>1</v>
      </c>
      <c r="F714" s="6" t="s">
        <v>25</v>
      </c>
      <c r="G714" s="6" t="s">
        <v>3915</v>
      </c>
      <c r="H714" s="6" t="s">
        <v>24</v>
      </c>
      <c r="I714" s="6" t="s">
        <v>24</v>
      </c>
      <c r="J714" s="6" t="s">
        <v>21</v>
      </c>
      <c r="K714" s="6" t="s">
        <v>149</v>
      </c>
      <c r="T714" s="6" t="s">
        <v>22</v>
      </c>
      <c r="U714" s="6" t="s">
        <v>18</v>
      </c>
      <c r="V714" s="6" t="s">
        <v>3916</v>
      </c>
      <c r="W714" s="11" t="s">
        <v>1433</v>
      </c>
    </row>
    <row r="715" spans="1:23" ht="58" x14ac:dyDescent="0.35">
      <c r="A715" s="6">
        <v>48600</v>
      </c>
      <c r="B715" s="7">
        <v>45229</v>
      </c>
      <c r="C715" s="8">
        <v>0.66840277777777779</v>
      </c>
      <c r="D715" s="6" t="s">
        <v>525</v>
      </c>
      <c r="E715" s="6">
        <v>3</v>
      </c>
      <c r="F715" s="6" t="s">
        <v>19</v>
      </c>
      <c r="G715" s="9" t="s">
        <v>3917</v>
      </c>
      <c r="H715" s="6" t="s">
        <v>27</v>
      </c>
      <c r="I715" s="6" t="s">
        <v>24</v>
      </c>
      <c r="J715" s="6" t="s">
        <v>21</v>
      </c>
      <c r="K715" s="6" t="s">
        <v>245</v>
      </c>
      <c r="T715" s="6" t="s">
        <v>22</v>
      </c>
      <c r="U715" s="6" t="s">
        <v>18</v>
      </c>
      <c r="V715" s="6" t="s">
        <v>3919</v>
      </c>
      <c r="W715" s="11" t="s">
        <v>3918</v>
      </c>
    </row>
    <row r="716" spans="1:23" x14ac:dyDescent="0.35">
      <c r="A716" s="6">
        <v>205112</v>
      </c>
      <c r="B716" s="7">
        <v>45229</v>
      </c>
      <c r="C716" s="8">
        <v>0.6750694444444445</v>
      </c>
      <c r="D716" s="6" t="s">
        <v>126</v>
      </c>
      <c r="E716" s="6">
        <v>4</v>
      </c>
      <c r="F716" s="6" t="s">
        <v>1657</v>
      </c>
      <c r="G716" s="6" t="s">
        <v>3920</v>
      </c>
      <c r="H716" s="6" t="s">
        <v>24</v>
      </c>
      <c r="I716" s="6" t="s">
        <v>24</v>
      </c>
      <c r="J716" s="6" t="s">
        <v>21</v>
      </c>
      <c r="K716" s="6" t="s">
        <v>58</v>
      </c>
      <c r="M716" s="6" t="s">
        <v>142</v>
      </c>
      <c r="T716" s="6" t="s">
        <v>15</v>
      </c>
      <c r="U716" s="6" t="s">
        <v>18</v>
      </c>
      <c r="V716" s="6" t="s">
        <v>3922</v>
      </c>
      <c r="W716" s="11" t="s">
        <v>3921</v>
      </c>
    </row>
    <row r="717" spans="1:23" x14ac:dyDescent="0.35">
      <c r="A717" s="6">
        <v>205108</v>
      </c>
      <c r="B717" s="7">
        <v>45229</v>
      </c>
      <c r="C717" s="8">
        <v>0.69195601851851851</v>
      </c>
      <c r="D717" s="6" t="s">
        <v>3923</v>
      </c>
      <c r="E717" s="6">
        <v>4</v>
      </c>
      <c r="F717" s="6" t="s">
        <v>30</v>
      </c>
      <c r="G717" s="6" t="s">
        <v>3924</v>
      </c>
      <c r="H717" s="6" t="s">
        <v>24</v>
      </c>
      <c r="I717" s="6" t="s">
        <v>24</v>
      </c>
      <c r="J717" s="6" t="s">
        <v>21</v>
      </c>
      <c r="K717" s="6" t="s">
        <v>190</v>
      </c>
      <c r="M717" s="6" t="s">
        <v>403</v>
      </c>
      <c r="T717" s="6" t="s">
        <v>22</v>
      </c>
      <c r="U717" s="6" t="s">
        <v>18</v>
      </c>
      <c r="V717" s="6" t="s">
        <v>3926</v>
      </c>
      <c r="W717" s="11" t="s">
        <v>3925</v>
      </c>
    </row>
    <row r="718" spans="1:23" ht="58" x14ac:dyDescent="0.35">
      <c r="A718" s="6">
        <v>205159</v>
      </c>
      <c r="B718" s="7">
        <v>45229</v>
      </c>
      <c r="C718" s="8">
        <v>0.70821759259259265</v>
      </c>
      <c r="D718" s="6" t="s">
        <v>3927</v>
      </c>
      <c r="E718" s="6" t="s">
        <v>678</v>
      </c>
      <c r="F718" s="6" t="s">
        <v>25</v>
      </c>
      <c r="G718" s="9" t="s">
        <v>3928</v>
      </c>
      <c r="H718" s="6" t="s">
        <v>24</v>
      </c>
      <c r="I718" s="6" t="s">
        <v>24</v>
      </c>
      <c r="J718" s="6" t="s">
        <v>21</v>
      </c>
      <c r="K718" s="6" t="s">
        <v>1236</v>
      </c>
      <c r="T718" s="6" t="s">
        <v>22</v>
      </c>
      <c r="U718" s="6" t="s">
        <v>18</v>
      </c>
      <c r="V718" s="6" t="s">
        <v>3930</v>
      </c>
      <c r="W718" s="11" t="s">
        <v>3929</v>
      </c>
    </row>
    <row r="719" spans="1:23" x14ac:dyDescent="0.35">
      <c r="A719" s="6">
        <v>205088</v>
      </c>
      <c r="B719" s="7">
        <v>45229</v>
      </c>
      <c r="C719" s="8">
        <v>0.712824074074074</v>
      </c>
      <c r="D719" s="6" t="s">
        <v>126</v>
      </c>
      <c r="E719" s="6">
        <v>4</v>
      </c>
      <c r="F719" s="6" t="s">
        <v>25</v>
      </c>
      <c r="G719" s="6" t="s">
        <v>3931</v>
      </c>
      <c r="H719" s="6" t="s">
        <v>24</v>
      </c>
      <c r="I719" s="6" t="s">
        <v>24</v>
      </c>
      <c r="J719" s="6" t="s">
        <v>21</v>
      </c>
      <c r="K719" s="6" t="s">
        <v>58</v>
      </c>
      <c r="T719" s="6" t="s">
        <v>15</v>
      </c>
      <c r="U719" s="6" t="s">
        <v>18</v>
      </c>
      <c r="V719" s="6" t="s">
        <v>3933</v>
      </c>
      <c r="W719" s="11" t="s">
        <v>3932</v>
      </c>
    </row>
    <row r="720" spans="1:23" ht="101.5" x14ac:dyDescent="0.35">
      <c r="A720" s="6">
        <v>205193</v>
      </c>
      <c r="B720" s="7">
        <v>45230</v>
      </c>
      <c r="C720" s="8">
        <v>0.34585648148148151</v>
      </c>
      <c r="D720" s="6" t="s">
        <v>3934</v>
      </c>
      <c r="E720" s="6">
        <v>4</v>
      </c>
      <c r="F720" s="6" t="s">
        <v>30</v>
      </c>
      <c r="G720" s="9" t="s">
        <v>3935</v>
      </c>
      <c r="H720" s="6" t="s">
        <v>10</v>
      </c>
      <c r="I720" s="6" t="s">
        <v>24</v>
      </c>
      <c r="J720" s="6" t="s">
        <v>21</v>
      </c>
      <c r="K720" s="6" t="s">
        <v>244</v>
      </c>
      <c r="M720" s="6" t="s">
        <v>314</v>
      </c>
      <c r="N720" s="6" t="s">
        <v>3936</v>
      </c>
      <c r="S720" s="6" t="s">
        <v>1835</v>
      </c>
      <c r="T720" s="6" t="s">
        <v>22</v>
      </c>
      <c r="U720" s="6" t="s">
        <v>18</v>
      </c>
      <c r="V720" s="6" t="s">
        <v>3937</v>
      </c>
      <c r="W720" s="11" t="s">
        <v>957</v>
      </c>
    </row>
    <row r="721" spans="1:23" x14ac:dyDescent="0.35">
      <c r="A721" s="6">
        <v>74587</v>
      </c>
      <c r="B721" s="7">
        <v>45230</v>
      </c>
      <c r="C721" s="8">
        <v>0.36494212962962963</v>
      </c>
      <c r="D721" s="6" t="s">
        <v>82</v>
      </c>
      <c r="E721" s="6">
        <v>2</v>
      </c>
      <c r="F721" s="6" t="s">
        <v>9</v>
      </c>
      <c r="G721" s="6" t="s">
        <v>3938</v>
      </c>
      <c r="H721" s="6" t="s">
        <v>24</v>
      </c>
      <c r="I721" s="6" t="s">
        <v>24</v>
      </c>
      <c r="J721" s="6" t="s">
        <v>21</v>
      </c>
      <c r="K721" s="6" t="s">
        <v>34</v>
      </c>
      <c r="T721" s="6" t="s">
        <v>22</v>
      </c>
      <c r="U721" s="6" t="s">
        <v>18</v>
      </c>
      <c r="V721" s="6" t="s">
        <v>887</v>
      </c>
      <c r="W721" s="11" t="s">
        <v>887</v>
      </c>
    </row>
    <row r="722" spans="1:23" x14ac:dyDescent="0.35">
      <c r="A722" s="6">
        <v>171940</v>
      </c>
      <c r="B722" s="7">
        <v>45230</v>
      </c>
      <c r="C722" s="8">
        <v>0.38143518518518515</v>
      </c>
      <c r="D722" s="6" t="s">
        <v>82</v>
      </c>
      <c r="E722" s="6">
        <v>3</v>
      </c>
      <c r="F722" s="6" t="s">
        <v>19</v>
      </c>
      <c r="G722" s="6" t="s">
        <v>3939</v>
      </c>
      <c r="H722" s="6" t="s">
        <v>24</v>
      </c>
      <c r="I722" s="6" t="s">
        <v>24</v>
      </c>
      <c r="J722" s="6" t="s">
        <v>21</v>
      </c>
      <c r="K722" s="6" t="s">
        <v>34</v>
      </c>
      <c r="T722" s="6" t="s">
        <v>22</v>
      </c>
      <c r="U722" s="6" t="s">
        <v>18</v>
      </c>
      <c r="V722" s="6" t="s">
        <v>887</v>
      </c>
      <c r="W722" s="11" t="s">
        <v>887</v>
      </c>
    </row>
    <row r="723" spans="1:23" x14ac:dyDescent="0.35">
      <c r="A723" s="6">
        <v>205222</v>
      </c>
      <c r="B723" s="7">
        <v>45230</v>
      </c>
      <c r="C723" s="8">
        <v>0.38658564814814816</v>
      </c>
      <c r="D723" s="6" t="s">
        <v>3940</v>
      </c>
      <c r="E723" s="6">
        <v>2</v>
      </c>
      <c r="F723" s="6" t="s">
        <v>1657</v>
      </c>
      <c r="G723" s="6" t="s">
        <v>3941</v>
      </c>
      <c r="H723" s="6" t="s">
        <v>24</v>
      </c>
      <c r="I723" s="6" t="s">
        <v>24</v>
      </c>
      <c r="J723" s="6" t="s">
        <v>21</v>
      </c>
      <c r="K723" s="6" t="s">
        <v>244</v>
      </c>
      <c r="S723" s="6" t="s">
        <v>3942</v>
      </c>
      <c r="T723" s="6" t="s">
        <v>22</v>
      </c>
      <c r="U723" s="6" t="s">
        <v>18</v>
      </c>
      <c r="V723" s="6" t="s">
        <v>3944</v>
      </c>
      <c r="W723" s="11" t="s">
        <v>3943</v>
      </c>
    </row>
    <row r="724" spans="1:23" x14ac:dyDescent="0.35">
      <c r="A724" s="6">
        <v>205219</v>
      </c>
      <c r="B724" s="7">
        <v>45230</v>
      </c>
      <c r="C724" s="8">
        <v>0.39525462962962959</v>
      </c>
      <c r="D724" s="6" t="s">
        <v>3945</v>
      </c>
      <c r="E724" s="6">
        <v>4</v>
      </c>
      <c r="F724" s="6" t="s">
        <v>25</v>
      </c>
      <c r="G724" s="6" t="s">
        <v>3946</v>
      </c>
      <c r="H724" s="6" t="s">
        <v>24</v>
      </c>
      <c r="I724" s="6" t="s">
        <v>24</v>
      </c>
      <c r="J724" s="6" t="s">
        <v>21</v>
      </c>
      <c r="K724" s="6" t="s">
        <v>328</v>
      </c>
      <c r="M724" s="6" t="s">
        <v>142</v>
      </c>
      <c r="S724" s="6" t="s">
        <v>1901</v>
      </c>
      <c r="T724" s="6" t="s">
        <v>22</v>
      </c>
      <c r="U724" s="6" t="s">
        <v>18</v>
      </c>
      <c r="V724" s="6" t="s">
        <v>3948</v>
      </c>
      <c r="W724" s="11" t="s">
        <v>3947</v>
      </c>
    </row>
    <row r="725" spans="1:23" ht="58" x14ac:dyDescent="0.35">
      <c r="A725" s="6">
        <v>205234</v>
      </c>
      <c r="B725" s="7">
        <v>45230</v>
      </c>
      <c r="C725" s="8">
        <v>0.39503472222222219</v>
      </c>
      <c r="D725" s="6" t="s">
        <v>3949</v>
      </c>
      <c r="E725" s="6">
        <v>6</v>
      </c>
      <c r="F725" s="6" t="s">
        <v>1657</v>
      </c>
      <c r="G725" s="6" t="s">
        <v>3950</v>
      </c>
      <c r="H725" s="6" t="s">
        <v>24</v>
      </c>
      <c r="I725" s="6" t="s">
        <v>24</v>
      </c>
      <c r="J725" s="6" t="s">
        <v>21</v>
      </c>
      <c r="K725" s="6" t="s">
        <v>244</v>
      </c>
      <c r="Q725" s="6" t="s">
        <v>3951</v>
      </c>
      <c r="S725" s="6" t="s">
        <v>1835</v>
      </c>
      <c r="T725" s="6" t="s">
        <v>22</v>
      </c>
      <c r="U725" s="6" t="s">
        <v>18</v>
      </c>
      <c r="V725" s="6" t="s">
        <v>3953</v>
      </c>
      <c r="W725" s="12" t="s">
        <v>3952</v>
      </c>
    </row>
    <row r="726" spans="1:23" ht="145" x14ac:dyDescent="0.35">
      <c r="A726" s="6">
        <v>205248</v>
      </c>
      <c r="B726" s="7">
        <v>45230</v>
      </c>
      <c r="C726" s="8">
        <v>0.46079861111111109</v>
      </c>
      <c r="D726" s="6" t="s">
        <v>683</v>
      </c>
      <c r="E726" s="6">
        <v>4</v>
      </c>
      <c r="F726" s="6" t="s">
        <v>1657</v>
      </c>
      <c r="G726" s="9" t="s">
        <v>3954</v>
      </c>
      <c r="H726" s="6" t="s">
        <v>24</v>
      </c>
      <c r="I726" s="6" t="s">
        <v>24</v>
      </c>
      <c r="J726" s="6" t="s">
        <v>232</v>
      </c>
      <c r="K726" s="6" t="s">
        <v>3955</v>
      </c>
      <c r="N726" s="6" t="s">
        <v>42</v>
      </c>
      <c r="O726" s="6" t="s">
        <v>3956</v>
      </c>
      <c r="Q726" s="6" t="s">
        <v>140</v>
      </c>
      <c r="T726" s="6" t="s">
        <v>22</v>
      </c>
      <c r="U726" s="6" t="s">
        <v>18</v>
      </c>
      <c r="V726" s="6" t="s">
        <v>3957</v>
      </c>
      <c r="W726" s="11" t="s">
        <v>979</v>
      </c>
    </row>
    <row r="727" spans="1:23" x14ac:dyDescent="0.35">
      <c r="A727" s="6">
        <v>205260</v>
      </c>
      <c r="B727" s="7">
        <v>45230</v>
      </c>
      <c r="C727" s="8">
        <v>0.46137731481481481</v>
      </c>
      <c r="D727" s="6" t="s">
        <v>450</v>
      </c>
      <c r="E727" s="6">
        <v>4</v>
      </c>
      <c r="F727" s="6" t="s">
        <v>30</v>
      </c>
      <c r="G727" s="6" t="s">
        <v>3958</v>
      </c>
      <c r="H727" s="6" t="s">
        <v>24</v>
      </c>
      <c r="I727" s="6" t="s">
        <v>24</v>
      </c>
      <c r="J727" s="6" t="s">
        <v>21</v>
      </c>
      <c r="K727" s="6" t="s">
        <v>34</v>
      </c>
      <c r="T727" s="6" t="s">
        <v>22</v>
      </c>
      <c r="U727" s="6" t="s">
        <v>18</v>
      </c>
      <c r="V727" s="6" t="s">
        <v>887</v>
      </c>
      <c r="W727" s="11" t="s">
        <v>887</v>
      </c>
    </row>
    <row r="728" spans="1:23" x14ac:dyDescent="0.35">
      <c r="A728" s="6">
        <v>205282</v>
      </c>
      <c r="B728" s="7">
        <v>45230</v>
      </c>
      <c r="C728" s="8">
        <v>0.48303240740740744</v>
      </c>
      <c r="D728" s="6" t="s">
        <v>2706</v>
      </c>
      <c r="E728" s="6">
        <v>1</v>
      </c>
      <c r="F728" s="6" t="s">
        <v>25</v>
      </c>
      <c r="G728" s="6" t="s">
        <v>2706</v>
      </c>
      <c r="H728" s="6" t="s">
        <v>24</v>
      </c>
      <c r="I728" s="6" t="s">
        <v>24</v>
      </c>
      <c r="J728" s="6" t="s">
        <v>21</v>
      </c>
      <c r="K728" s="6" t="s">
        <v>34</v>
      </c>
      <c r="T728" s="6" t="s">
        <v>22</v>
      </c>
      <c r="U728" s="6" t="s">
        <v>18</v>
      </c>
      <c r="V728" s="6" t="s">
        <v>887</v>
      </c>
      <c r="W728" s="11" t="s">
        <v>887</v>
      </c>
    </row>
    <row r="729" spans="1:23" x14ac:dyDescent="0.35">
      <c r="A729" s="6">
        <v>197671</v>
      </c>
      <c r="B729" s="7">
        <v>45230</v>
      </c>
      <c r="C729" s="8">
        <v>0.49810185185185185</v>
      </c>
      <c r="D729" s="6" t="s">
        <v>861</v>
      </c>
      <c r="E729" s="6">
        <v>2</v>
      </c>
      <c r="F729" s="6" t="s">
        <v>30</v>
      </c>
      <c r="G729" s="6" t="s">
        <v>3959</v>
      </c>
      <c r="H729" s="6" t="s">
        <v>27</v>
      </c>
      <c r="I729" s="6" t="s">
        <v>24</v>
      </c>
      <c r="J729" s="6" t="s">
        <v>21</v>
      </c>
      <c r="K729" s="6" t="s">
        <v>149</v>
      </c>
      <c r="L729" s="6" t="s">
        <v>759</v>
      </c>
      <c r="M729" s="6" t="s">
        <v>930</v>
      </c>
      <c r="N729" s="6" t="s">
        <v>894</v>
      </c>
      <c r="O729" s="6" t="s">
        <v>1208</v>
      </c>
      <c r="P729" s="6" t="s">
        <v>135</v>
      </c>
      <c r="Q729" s="6" t="s">
        <v>3960</v>
      </c>
      <c r="R729" s="6" t="s">
        <v>1052</v>
      </c>
      <c r="S729" s="6" t="s">
        <v>3961</v>
      </c>
      <c r="T729" s="6" t="s">
        <v>22</v>
      </c>
      <c r="U729" s="6" t="s">
        <v>18</v>
      </c>
      <c r="V729" s="6" t="s">
        <v>3963</v>
      </c>
      <c r="W729" s="11" t="s">
        <v>3962</v>
      </c>
    </row>
    <row r="730" spans="1:23" ht="145" x14ac:dyDescent="0.35">
      <c r="A730" s="6">
        <v>177762</v>
      </c>
      <c r="B730" s="7">
        <v>45230</v>
      </c>
      <c r="C730" s="8">
        <v>0.5081134259259259</v>
      </c>
      <c r="D730" s="6" t="s">
        <v>3964</v>
      </c>
      <c r="E730" s="6">
        <v>2</v>
      </c>
      <c r="F730" s="6" t="s">
        <v>30</v>
      </c>
      <c r="G730" s="6" t="s">
        <v>3965</v>
      </c>
      <c r="H730" s="6" t="s">
        <v>24</v>
      </c>
      <c r="I730" s="6" t="s">
        <v>24</v>
      </c>
      <c r="J730" s="6" t="s">
        <v>21</v>
      </c>
      <c r="K730" s="6" t="s">
        <v>134</v>
      </c>
      <c r="S730" s="9" t="s">
        <v>3966</v>
      </c>
      <c r="T730" s="6" t="s">
        <v>22</v>
      </c>
      <c r="U730" s="6" t="s">
        <v>18</v>
      </c>
      <c r="V730" s="6" t="s">
        <v>3968</v>
      </c>
      <c r="W730" s="12" t="s">
        <v>3967</v>
      </c>
    </row>
    <row r="731" spans="1:23" x14ac:dyDescent="0.35">
      <c r="A731" s="6">
        <v>205254</v>
      </c>
      <c r="B731" s="7">
        <v>45230</v>
      </c>
      <c r="C731" s="8">
        <v>0.5125925925925926</v>
      </c>
      <c r="D731" s="6" t="s">
        <v>810</v>
      </c>
      <c r="E731" s="6">
        <v>3</v>
      </c>
      <c r="F731" s="6" t="s">
        <v>9</v>
      </c>
      <c r="G731" s="6" t="s">
        <v>3969</v>
      </c>
      <c r="H731" s="6" t="s">
        <v>24</v>
      </c>
      <c r="I731" s="6" t="s">
        <v>24</v>
      </c>
      <c r="J731" s="6" t="s">
        <v>21</v>
      </c>
      <c r="K731" s="6" t="s">
        <v>149</v>
      </c>
      <c r="T731" s="6" t="s">
        <v>22</v>
      </c>
      <c r="U731" s="6" t="s">
        <v>18</v>
      </c>
      <c r="V731" s="6" t="s">
        <v>3970</v>
      </c>
      <c r="W731" s="11" t="s">
        <v>1433</v>
      </c>
    </row>
    <row r="732" spans="1:23" x14ac:dyDescent="0.35">
      <c r="A732" s="6">
        <v>205255</v>
      </c>
      <c r="B732" s="7">
        <v>45230</v>
      </c>
      <c r="C732" s="8">
        <v>0.52488425925925919</v>
      </c>
      <c r="D732" s="6" t="s">
        <v>3971</v>
      </c>
      <c r="E732" s="6">
        <v>1</v>
      </c>
      <c r="F732" s="6" t="s">
        <v>1657</v>
      </c>
      <c r="G732" s="6" t="s">
        <v>3972</v>
      </c>
      <c r="H732" s="6" t="s">
        <v>24</v>
      </c>
      <c r="I732" s="6" t="s">
        <v>24</v>
      </c>
      <c r="J732" s="6" t="s">
        <v>21</v>
      </c>
      <c r="K732" s="6" t="s">
        <v>58</v>
      </c>
      <c r="N732" s="6" t="s">
        <v>69</v>
      </c>
      <c r="T732" s="6" t="s">
        <v>22</v>
      </c>
      <c r="U732" s="6" t="s">
        <v>18</v>
      </c>
      <c r="V732" s="6" t="s">
        <v>3974</v>
      </c>
      <c r="W732" s="11" t="s">
        <v>3973</v>
      </c>
    </row>
    <row r="733" spans="1:23" x14ac:dyDescent="0.35">
      <c r="A733" s="6">
        <v>205312</v>
      </c>
      <c r="B733" s="7">
        <v>45230</v>
      </c>
      <c r="C733" s="8">
        <v>0.57843750000000005</v>
      </c>
      <c r="D733" s="6" t="s">
        <v>3975</v>
      </c>
      <c r="E733" s="6">
        <v>1</v>
      </c>
      <c r="F733" s="6" t="s">
        <v>30</v>
      </c>
      <c r="G733" s="6" t="s">
        <v>3976</v>
      </c>
      <c r="H733" s="6" t="s">
        <v>24</v>
      </c>
      <c r="I733" s="6" t="s">
        <v>24</v>
      </c>
      <c r="J733" s="6" t="s">
        <v>21</v>
      </c>
      <c r="K733" s="6" t="s">
        <v>1535</v>
      </c>
      <c r="M733" s="6" t="s">
        <v>3977</v>
      </c>
      <c r="T733" s="6" t="s">
        <v>22</v>
      </c>
      <c r="U733" s="6" t="s">
        <v>18</v>
      </c>
      <c r="V733" s="6" t="s">
        <v>3979</v>
      </c>
      <c r="W733" s="11" t="s">
        <v>3978</v>
      </c>
    </row>
    <row r="734" spans="1:23" x14ac:dyDescent="0.35">
      <c r="A734" s="6">
        <v>782</v>
      </c>
      <c r="B734" s="7">
        <v>45230</v>
      </c>
      <c r="C734" s="8">
        <v>0.5508333333333334</v>
      </c>
      <c r="D734" s="6" t="s">
        <v>422</v>
      </c>
      <c r="E734" s="6">
        <v>1</v>
      </c>
      <c r="F734" s="6" t="s">
        <v>9</v>
      </c>
      <c r="G734" s="6" t="s">
        <v>3980</v>
      </c>
      <c r="H734" s="6" t="s">
        <v>24</v>
      </c>
      <c r="I734" s="6" t="s">
        <v>24</v>
      </c>
      <c r="J734" s="6" t="s">
        <v>21</v>
      </c>
      <c r="K734" s="6" t="s">
        <v>3981</v>
      </c>
      <c r="T734" s="6" t="s">
        <v>22</v>
      </c>
      <c r="U734" s="6" t="s">
        <v>18</v>
      </c>
      <c r="V734" s="6" t="s">
        <v>3983</v>
      </c>
      <c r="W734" s="11" t="s">
        <v>3982</v>
      </c>
    </row>
    <row r="735" spans="1:23" x14ac:dyDescent="0.35">
      <c r="A735" s="6">
        <v>205206</v>
      </c>
      <c r="B735" s="7">
        <v>45230</v>
      </c>
      <c r="C735" s="8">
        <v>0.5575</v>
      </c>
      <c r="D735" s="6" t="s">
        <v>443</v>
      </c>
      <c r="E735" s="6">
        <v>2</v>
      </c>
      <c r="F735" s="6" t="s">
        <v>25</v>
      </c>
      <c r="G735" s="6" t="s">
        <v>3984</v>
      </c>
      <c r="H735" s="6" t="s">
        <v>24</v>
      </c>
      <c r="I735" s="6" t="s">
        <v>24</v>
      </c>
      <c r="J735" s="6" t="s">
        <v>21</v>
      </c>
      <c r="K735" s="6" t="s">
        <v>408</v>
      </c>
      <c r="T735" s="6" t="s">
        <v>22</v>
      </c>
      <c r="U735" s="6" t="s">
        <v>18</v>
      </c>
      <c r="V735" s="6" t="s">
        <v>3986</v>
      </c>
      <c r="W735" s="11" t="s">
        <v>3985</v>
      </c>
    </row>
    <row r="736" spans="1:23" x14ac:dyDescent="0.35">
      <c r="A736" s="6">
        <v>205127</v>
      </c>
      <c r="B736" s="7">
        <v>45230</v>
      </c>
      <c r="C736" s="8">
        <v>0.56822916666666667</v>
      </c>
      <c r="D736" s="6" t="s">
        <v>37</v>
      </c>
      <c r="E736" s="6">
        <v>2</v>
      </c>
      <c r="F736" s="6" t="s">
        <v>30</v>
      </c>
      <c r="G736" s="6" t="s">
        <v>3987</v>
      </c>
      <c r="H736" s="6" t="s">
        <v>24</v>
      </c>
      <c r="I736" s="6" t="s">
        <v>24</v>
      </c>
      <c r="J736" s="6" t="s">
        <v>21</v>
      </c>
      <c r="K736" s="6" t="s">
        <v>3988</v>
      </c>
      <c r="L736" s="6" t="s">
        <v>3989</v>
      </c>
      <c r="M736" s="6" t="s">
        <v>142</v>
      </c>
      <c r="N736" s="6" t="s">
        <v>1964</v>
      </c>
      <c r="Q736" s="6" t="s">
        <v>140</v>
      </c>
      <c r="R736" s="6" t="s">
        <v>3990</v>
      </c>
      <c r="S736" s="6" t="s">
        <v>1104</v>
      </c>
      <c r="T736" s="6" t="s">
        <v>22</v>
      </c>
      <c r="U736" s="6" t="s">
        <v>18</v>
      </c>
      <c r="V736" s="6" t="s">
        <v>3992</v>
      </c>
      <c r="W736" s="11" t="s">
        <v>3991</v>
      </c>
    </row>
    <row r="737" spans="1:23" x14ac:dyDescent="0.35">
      <c r="A737" s="6">
        <v>205293</v>
      </c>
      <c r="B737" s="7">
        <v>45230</v>
      </c>
      <c r="C737" s="8">
        <v>0.57207175925925924</v>
      </c>
      <c r="D737" s="6" t="s">
        <v>1713</v>
      </c>
      <c r="E737" s="6">
        <v>1</v>
      </c>
      <c r="F737" s="6" t="s">
        <v>30</v>
      </c>
      <c r="G737" s="6" t="s">
        <v>3993</v>
      </c>
      <c r="H737" s="6" t="s">
        <v>24</v>
      </c>
      <c r="I737" s="6" t="s">
        <v>24</v>
      </c>
      <c r="J737" s="6" t="s">
        <v>21</v>
      </c>
      <c r="K737" s="6" t="s">
        <v>3994</v>
      </c>
      <c r="T737" s="6" t="s">
        <v>22</v>
      </c>
      <c r="U737" s="6" t="s">
        <v>18</v>
      </c>
      <c r="V737" s="6" t="s">
        <v>3996</v>
      </c>
      <c r="W737" s="11" t="s">
        <v>3995</v>
      </c>
    </row>
    <row r="738" spans="1:23" x14ac:dyDescent="0.35">
      <c r="A738" s="6">
        <v>205304</v>
      </c>
      <c r="B738" s="7">
        <v>45230</v>
      </c>
      <c r="C738" s="8">
        <v>0.57391203703703708</v>
      </c>
      <c r="D738" s="6" t="s">
        <v>81</v>
      </c>
      <c r="E738" s="6">
        <v>20</v>
      </c>
      <c r="F738" s="6" t="s">
        <v>19</v>
      </c>
      <c r="G738" s="6" t="s">
        <v>3997</v>
      </c>
      <c r="H738" s="6" t="s">
        <v>24</v>
      </c>
      <c r="I738" s="6" t="s">
        <v>24</v>
      </c>
      <c r="J738" s="6" t="s">
        <v>232</v>
      </c>
      <c r="K738" s="6" t="s">
        <v>532</v>
      </c>
      <c r="O738" s="6" t="s">
        <v>3998</v>
      </c>
      <c r="P738" s="6" t="s">
        <v>3999</v>
      </c>
      <c r="T738" s="6" t="s">
        <v>15</v>
      </c>
      <c r="U738" s="6" t="s">
        <v>18</v>
      </c>
      <c r="V738" s="6" t="s">
        <v>4000</v>
      </c>
      <c r="W738" s="11" t="s">
        <v>1055</v>
      </c>
    </row>
    <row r="739" spans="1:23" x14ac:dyDescent="0.35">
      <c r="A739" s="6">
        <v>185400</v>
      </c>
      <c r="B739" s="7">
        <v>45230</v>
      </c>
      <c r="C739" s="8">
        <v>0.58046296296296296</v>
      </c>
      <c r="D739" s="6" t="s">
        <v>4001</v>
      </c>
      <c r="E739" s="6">
        <v>1</v>
      </c>
      <c r="F739" s="6" t="s">
        <v>30</v>
      </c>
      <c r="G739" s="6" t="s">
        <v>4002</v>
      </c>
      <c r="H739" s="6" t="s">
        <v>24</v>
      </c>
      <c r="I739" s="6" t="s">
        <v>24</v>
      </c>
      <c r="J739" s="6" t="s">
        <v>21</v>
      </c>
      <c r="K739" s="6" t="s">
        <v>244</v>
      </c>
      <c r="Q739" s="6" t="s">
        <v>4003</v>
      </c>
      <c r="T739" s="6" t="s">
        <v>22</v>
      </c>
      <c r="U739" s="6" t="s">
        <v>18</v>
      </c>
      <c r="V739" s="6" t="s">
        <v>4005</v>
      </c>
      <c r="W739" s="11" t="s">
        <v>4004</v>
      </c>
    </row>
    <row r="740" spans="1:23" ht="130.5" x14ac:dyDescent="0.35">
      <c r="A740" s="6">
        <v>205310</v>
      </c>
      <c r="B740" s="7">
        <v>45230</v>
      </c>
      <c r="C740" s="8">
        <v>0.58549768518518519</v>
      </c>
      <c r="D740" s="6" t="s">
        <v>470</v>
      </c>
      <c r="E740" s="6">
        <v>1</v>
      </c>
      <c r="F740" s="6" t="s">
        <v>30</v>
      </c>
      <c r="G740" s="9" t="s">
        <v>4006</v>
      </c>
      <c r="H740" s="6" t="s">
        <v>24</v>
      </c>
      <c r="I740" s="6" t="s">
        <v>24</v>
      </c>
      <c r="J740" s="6" t="s">
        <v>21</v>
      </c>
      <c r="K740" s="6" t="s">
        <v>1236</v>
      </c>
      <c r="M740" s="6" t="s">
        <v>4007</v>
      </c>
      <c r="T740" s="6" t="s">
        <v>22</v>
      </c>
      <c r="U740" s="6" t="s">
        <v>18</v>
      </c>
      <c r="V740" s="6" t="s">
        <v>4009</v>
      </c>
      <c r="W740" s="11" t="s">
        <v>4008</v>
      </c>
    </row>
    <row r="741" spans="1:23" x14ac:dyDescent="0.35">
      <c r="A741" s="6">
        <v>168576</v>
      </c>
      <c r="B741" s="7">
        <v>45230</v>
      </c>
      <c r="C741" s="8">
        <v>0.59388888888888891</v>
      </c>
      <c r="D741" s="6" t="s">
        <v>374</v>
      </c>
      <c r="E741" s="6">
        <v>1</v>
      </c>
      <c r="F741" s="6" t="s">
        <v>1657</v>
      </c>
      <c r="G741" s="6" t="s">
        <v>4010</v>
      </c>
      <c r="H741" s="6" t="s">
        <v>24</v>
      </c>
      <c r="I741" s="6" t="s">
        <v>24</v>
      </c>
      <c r="J741" s="6" t="s">
        <v>21</v>
      </c>
      <c r="K741" s="6" t="s">
        <v>1610</v>
      </c>
      <c r="T741" s="6" t="s">
        <v>22</v>
      </c>
      <c r="U741" s="6" t="s">
        <v>18</v>
      </c>
      <c r="V741" s="6" t="s">
        <v>4012</v>
      </c>
      <c r="W741" s="11" t="s">
        <v>4011</v>
      </c>
    </row>
    <row r="742" spans="1:23" x14ac:dyDescent="0.35">
      <c r="A742" s="6">
        <v>205277</v>
      </c>
      <c r="B742" s="7">
        <v>45230</v>
      </c>
      <c r="C742" s="8">
        <v>0.60974537037037035</v>
      </c>
      <c r="D742" s="6" t="s">
        <v>4013</v>
      </c>
      <c r="E742" s="6">
        <v>5</v>
      </c>
      <c r="F742" s="6" t="s">
        <v>30</v>
      </c>
      <c r="G742" s="6" t="s">
        <v>4014</v>
      </c>
      <c r="H742" s="6" t="s">
        <v>24</v>
      </c>
      <c r="I742" s="6" t="s">
        <v>24</v>
      </c>
      <c r="J742" s="6" t="s">
        <v>21</v>
      </c>
      <c r="K742" s="6" t="s">
        <v>162</v>
      </c>
      <c r="T742" s="6" t="s">
        <v>22</v>
      </c>
      <c r="U742" s="6" t="s">
        <v>18</v>
      </c>
      <c r="V742" s="6" t="s">
        <v>4016</v>
      </c>
      <c r="W742" s="11" t="s">
        <v>4015</v>
      </c>
    </row>
    <row r="743" spans="1:23" ht="174" x14ac:dyDescent="0.35">
      <c r="A743" s="6">
        <v>74305</v>
      </c>
      <c r="B743" s="7">
        <v>45230</v>
      </c>
      <c r="C743" s="8">
        <v>0.61900462962962965</v>
      </c>
      <c r="D743" s="6" t="s">
        <v>260</v>
      </c>
      <c r="E743" s="6">
        <v>18</v>
      </c>
      <c r="F743" s="6" t="s">
        <v>1657</v>
      </c>
      <c r="G743" s="9" t="s">
        <v>4017</v>
      </c>
      <c r="H743" s="6" t="s">
        <v>40</v>
      </c>
      <c r="I743" s="6" t="s">
        <v>40</v>
      </c>
      <c r="J743" s="6" t="s">
        <v>21</v>
      </c>
      <c r="K743" s="6" t="s">
        <v>565</v>
      </c>
      <c r="L743" s="6" t="s">
        <v>298</v>
      </c>
      <c r="M743" s="6" t="s">
        <v>314</v>
      </c>
      <c r="N743" s="6" t="s">
        <v>34</v>
      </c>
      <c r="Q743" s="9" t="s">
        <v>4018</v>
      </c>
      <c r="T743" s="6" t="s">
        <v>15</v>
      </c>
      <c r="U743" s="6" t="s">
        <v>18</v>
      </c>
      <c r="V743" s="6" t="s">
        <v>4020</v>
      </c>
      <c r="W743" s="12" t="s">
        <v>4019</v>
      </c>
    </row>
    <row r="744" spans="1:23" ht="101.5" x14ac:dyDescent="0.35">
      <c r="A744" s="6">
        <v>201867</v>
      </c>
      <c r="B744" s="7">
        <v>45230</v>
      </c>
      <c r="C744" s="8">
        <v>0.6192361111111111</v>
      </c>
      <c r="D744" s="6" t="s">
        <v>4021</v>
      </c>
      <c r="E744" s="6">
        <v>4</v>
      </c>
      <c r="F744" s="6" t="s">
        <v>30</v>
      </c>
      <c r="G744" s="9" t="s">
        <v>4022</v>
      </c>
      <c r="H744" s="6" t="s">
        <v>24</v>
      </c>
      <c r="I744" s="6" t="s">
        <v>24</v>
      </c>
      <c r="J744" s="6" t="s">
        <v>21</v>
      </c>
      <c r="K744" s="6" t="s">
        <v>295</v>
      </c>
      <c r="T744" s="6" t="s">
        <v>22</v>
      </c>
      <c r="U744" s="6" t="s">
        <v>18</v>
      </c>
      <c r="V744" s="6" t="s">
        <v>887</v>
      </c>
      <c r="W744" s="11" t="s">
        <v>4023</v>
      </c>
    </row>
    <row r="745" spans="1:23" x14ac:dyDescent="0.35">
      <c r="A745" s="6">
        <v>205150</v>
      </c>
      <c r="B745" s="7">
        <v>45230</v>
      </c>
      <c r="C745" s="8">
        <v>0.64875000000000005</v>
      </c>
      <c r="D745" s="6" t="s">
        <v>4024</v>
      </c>
      <c r="E745" s="6" t="s">
        <v>678</v>
      </c>
      <c r="F745" s="6" t="s">
        <v>25</v>
      </c>
      <c r="G745" s="6" t="s">
        <v>4025</v>
      </c>
      <c r="H745" s="6" t="s">
        <v>24</v>
      </c>
      <c r="I745" s="6" t="s">
        <v>24</v>
      </c>
      <c r="J745" s="6" t="s">
        <v>21</v>
      </c>
      <c r="K745" s="6" t="s">
        <v>295</v>
      </c>
      <c r="T745" s="6" t="s">
        <v>22</v>
      </c>
      <c r="U745" s="6" t="s">
        <v>18</v>
      </c>
      <c r="V745" s="6" t="s">
        <v>4027</v>
      </c>
      <c r="W745" s="11" t="s">
        <v>4026</v>
      </c>
    </row>
    <row r="746" spans="1:23" ht="72.5" x14ac:dyDescent="0.35">
      <c r="A746" s="6">
        <v>205347</v>
      </c>
      <c r="B746" s="7">
        <v>45230</v>
      </c>
      <c r="C746" s="8">
        <v>0.68909722222222225</v>
      </c>
      <c r="D746" s="6" t="s">
        <v>4028</v>
      </c>
      <c r="E746" s="6">
        <v>2</v>
      </c>
      <c r="F746" s="6" t="s">
        <v>9</v>
      </c>
      <c r="G746" s="9" t="s">
        <v>4029</v>
      </c>
      <c r="H746" s="6" t="s">
        <v>24</v>
      </c>
      <c r="I746" s="6" t="s">
        <v>24</v>
      </c>
      <c r="J746" s="6" t="s">
        <v>21</v>
      </c>
      <c r="K746" s="6" t="s">
        <v>295</v>
      </c>
      <c r="O746" s="6" t="s">
        <v>4030</v>
      </c>
      <c r="T746" s="6" t="s">
        <v>22</v>
      </c>
      <c r="U746" s="6" t="s">
        <v>18</v>
      </c>
      <c r="V746" s="6" t="s">
        <v>887</v>
      </c>
      <c r="W746" s="11" t="s">
        <v>4031</v>
      </c>
    </row>
    <row r="747" spans="1:23" x14ac:dyDescent="0.35">
      <c r="A747" s="6">
        <v>205355</v>
      </c>
      <c r="B747" s="7">
        <v>45230</v>
      </c>
      <c r="C747" s="8">
        <v>0.70937499999999998</v>
      </c>
      <c r="D747" s="6" t="s">
        <v>4032</v>
      </c>
      <c r="E747" s="6">
        <v>1</v>
      </c>
      <c r="F747" s="6" t="s">
        <v>9</v>
      </c>
      <c r="G747" s="6" t="s">
        <v>4033</v>
      </c>
      <c r="H747" s="6" t="s">
        <v>24</v>
      </c>
      <c r="I747" s="6" t="s">
        <v>24</v>
      </c>
      <c r="J747" s="6" t="s">
        <v>377</v>
      </c>
      <c r="K747" s="6" t="s">
        <v>495</v>
      </c>
      <c r="P747" s="6" t="s">
        <v>4034</v>
      </c>
      <c r="T747" s="6" t="s">
        <v>22</v>
      </c>
      <c r="U747" s="6" t="s">
        <v>18</v>
      </c>
      <c r="V747" s="6" t="s">
        <v>4036</v>
      </c>
      <c r="W747" s="11" t="s">
        <v>4035</v>
      </c>
    </row>
    <row r="748" spans="1:23" x14ac:dyDescent="0.35">
      <c r="A748" s="6">
        <v>205389</v>
      </c>
      <c r="B748" s="7">
        <v>45231</v>
      </c>
      <c r="C748" s="8">
        <v>0.34581018518518519</v>
      </c>
      <c r="D748" s="6" t="s">
        <v>85</v>
      </c>
      <c r="E748" s="6">
        <v>4</v>
      </c>
      <c r="F748" s="6" t="s">
        <v>19</v>
      </c>
      <c r="G748" s="6" t="s">
        <v>4037</v>
      </c>
      <c r="H748" s="6" t="s">
        <v>24</v>
      </c>
      <c r="I748" s="6" t="s">
        <v>24</v>
      </c>
      <c r="J748" s="6" t="s">
        <v>377</v>
      </c>
      <c r="K748" s="6" t="s">
        <v>83</v>
      </c>
      <c r="T748" s="6" t="s">
        <v>22</v>
      </c>
      <c r="U748" s="6" t="s">
        <v>18</v>
      </c>
      <c r="V748" s="6" t="s">
        <v>4038</v>
      </c>
      <c r="W748" s="11" t="s">
        <v>1237</v>
      </c>
    </row>
    <row r="749" spans="1:23" x14ac:dyDescent="0.35">
      <c r="A749" s="6">
        <v>42584</v>
      </c>
      <c r="B749" s="7">
        <v>45231</v>
      </c>
      <c r="C749" s="8">
        <v>0.3775</v>
      </c>
      <c r="D749" s="6" t="s">
        <v>743</v>
      </c>
      <c r="E749" s="6">
        <v>2</v>
      </c>
      <c r="F749" s="6" t="s">
        <v>19</v>
      </c>
      <c r="G749" s="6" t="s">
        <v>4039</v>
      </c>
      <c r="H749" s="6" t="s">
        <v>24</v>
      </c>
      <c r="I749" s="6" t="s">
        <v>24</v>
      </c>
      <c r="J749" s="6" t="s">
        <v>21</v>
      </c>
      <c r="K749" s="6" t="s">
        <v>34</v>
      </c>
      <c r="T749" s="6" t="s">
        <v>22</v>
      </c>
      <c r="U749" s="6" t="s">
        <v>18</v>
      </c>
      <c r="V749" s="6" t="s">
        <v>887</v>
      </c>
      <c r="W749" s="11" t="s">
        <v>887</v>
      </c>
    </row>
    <row r="750" spans="1:23" ht="130.5" x14ac:dyDescent="0.35">
      <c r="A750" s="6">
        <v>205381</v>
      </c>
      <c r="B750" s="7">
        <v>45231</v>
      </c>
      <c r="C750" s="8">
        <v>0.38269675925925922</v>
      </c>
      <c r="D750" s="6" t="s">
        <v>4040</v>
      </c>
      <c r="E750" s="6">
        <v>3</v>
      </c>
      <c r="F750" s="6" t="s">
        <v>9</v>
      </c>
      <c r="G750" s="9" t="s">
        <v>4041</v>
      </c>
      <c r="H750" s="6" t="s">
        <v>40</v>
      </c>
      <c r="I750" s="6" t="s">
        <v>40</v>
      </c>
      <c r="J750" s="6" t="s">
        <v>377</v>
      </c>
      <c r="K750" s="6" t="s">
        <v>134</v>
      </c>
      <c r="S750" s="9" t="s">
        <v>4042</v>
      </c>
      <c r="T750" s="6" t="s">
        <v>22</v>
      </c>
      <c r="U750" s="6" t="s">
        <v>18</v>
      </c>
      <c r="V750" s="6" t="s">
        <v>4044</v>
      </c>
      <c r="W750" s="12" t="s">
        <v>4043</v>
      </c>
    </row>
    <row r="751" spans="1:23" x14ac:dyDescent="0.35">
      <c r="A751" s="6">
        <v>75648</v>
      </c>
      <c r="B751" s="7">
        <v>45231</v>
      </c>
      <c r="C751" s="8">
        <v>0.38396990740740744</v>
      </c>
      <c r="D751" s="6" t="s">
        <v>1928</v>
      </c>
      <c r="E751" s="6">
        <v>1</v>
      </c>
      <c r="F751" s="6" t="s">
        <v>25</v>
      </c>
      <c r="G751" s="6" t="s">
        <v>1928</v>
      </c>
      <c r="H751" s="6" t="s">
        <v>24</v>
      </c>
      <c r="I751" s="6" t="s">
        <v>24</v>
      </c>
      <c r="J751" s="6" t="s">
        <v>21</v>
      </c>
      <c r="K751" s="6" t="s">
        <v>34</v>
      </c>
      <c r="T751" s="6" t="s">
        <v>22</v>
      </c>
      <c r="U751" s="6" t="s">
        <v>18</v>
      </c>
      <c r="V751" s="6" t="s">
        <v>887</v>
      </c>
      <c r="W751" s="11" t="s">
        <v>887</v>
      </c>
    </row>
    <row r="752" spans="1:23" x14ac:dyDescent="0.35">
      <c r="A752" s="6">
        <v>133167</v>
      </c>
      <c r="B752" s="7">
        <v>45231</v>
      </c>
      <c r="C752" s="8">
        <v>0.3979166666666667</v>
      </c>
      <c r="D752" s="6" t="s">
        <v>826</v>
      </c>
      <c r="E752" s="6">
        <v>1</v>
      </c>
      <c r="F752" s="6" t="s">
        <v>25</v>
      </c>
      <c r="G752" s="6" t="s">
        <v>826</v>
      </c>
      <c r="H752" s="6" t="s">
        <v>24</v>
      </c>
      <c r="I752" s="6" t="s">
        <v>24</v>
      </c>
      <c r="J752" s="6" t="s">
        <v>21</v>
      </c>
      <c r="K752" s="6" t="s">
        <v>34</v>
      </c>
      <c r="T752" s="6" t="s">
        <v>22</v>
      </c>
      <c r="U752" s="6" t="s">
        <v>18</v>
      </c>
      <c r="V752" s="6" t="s">
        <v>887</v>
      </c>
      <c r="W752" s="11" t="s">
        <v>887</v>
      </c>
    </row>
    <row r="753" spans="1:23" x14ac:dyDescent="0.35">
      <c r="A753" s="6">
        <v>205422</v>
      </c>
      <c r="B753" s="7">
        <v>45231</v>
      </c>
      <c r="C753" s="8">
        <v>0.40035879629629628</v>
      </c>
      <c r="D753" s="6" t="s">
        <v>842</v>
      </c>
      <c r="E753" s="6">
        <v>1</v>
      </c>
      <c r="F753" s="6" t="s">
        <v>25</v>
      </c>
      <c r="G753" s="6" t="s">
        <v>1129</v>
      </c>
      <c r="H753" s="6" t="s">
        <v>24</v>
      </c>
      <c r="I753" s="6" t="s">
        <v>24</v>
      </c>
      <c r="J753" s="6" t="s">
        <v>21</v>
      </c>
      <c r="K753" s="6" t="s">
        <v>161</v>
      </c>
      <c r="T753" s="6" t="s">
        <v>22</v>
      </c>
      <c r="U753" s="6" t="s">
        <v>18</v>
      </c>
      <c r="V753" s="6" t="s">
        <v>4045</v>
      </c>
      <c r="W753" s="11" t="s">
        <v>887</v>
      </c>
    </row>
    <row r="754" spans="1:23" x14ac:dyDescent="0.35">
      <c r="A754" s="6">
        <v>45957</v>
      </c>
      <c r="B754" s="7">
        <v>45231</v>
      </c>
      <c r="C754" s="8">
        <v>0.40288194444444447</v>
      </c>
      <c r="D754" s="6" t="e">
        <f>-medical check up</f>
        <v>#NAME?</v>
      </c>
      <c r="E754" s="6">
        <v>1</v>
      </c>
      <c r="F754" s="6" t="s">
        <v>25</v>
      </c>
      <c r="G754" s="6" t="s">
        <v>865</v>
      </c>
      <c r="H754" s="6" t="s">
        <v>24</v>
      </c>
      <c r="I754" s="6" t="s">
        <v>24</v>
      </c>
      <c r="J754" s="6" t="s">
        <v>21</v>
      </c>
      <c r="K754" s="6" t="s">
        <v>134</v>
      </c>
      <c r="T754" s="6" t="s">
        <v>22</v>
      </c>
      <c r="U754" s="6" t="s">
        <v>18</v>
      </c>
      <c r="V754" s="6" t="s">
        <v>1829</v>
      </c>
      <c r="W754" s="11" t="s">
        <v>887</v>
      </c>
    </row>
    <row r="755" spans="1:23" x14ac:dyDescent="0.35">
      <c r="A755" s="6">
        <v>131898</v>
      </c>
      <c r="B755" s="7">
        <v>45231</v>
      </c>
      <c r="C755" s="8">
        <v>0.41267361111111112</v>
      </c>
      <c r="D755" s="6" t="s">
        <v>826</v>
      </c>
      <c r="E755" s="6">
        <v>1</v>
      </c>
      <c r="F755" s="6" t="s">
        <v>25</v>
      </c>
      <c r="G755" s="6" t="s">
        <v>826</v>
      </c>
      <c r="H755" s="6" t="s">
        <v>24</v>
      </c>
      <c r="I755" s="6" t="s">
        <v>24</v>
      </c>
      <c r="J755" s="6" t="s">
        <v>21</v>
      </c>
      <c r="K755" s="6" t="s">
        <v>34</v>
      </c>
      <c r="T755" s="6" t="s">
        <v>22</v>
      </c>
      <c r="U755" s="6" t="s">
        <v>18</v>
      </c>
      <c r="V755" s="6" t="s">
        <v>887</v>
      </c>
      <c r="W755" s="11" t="s">
        <v>887</v>
      </c>
    </row>
    <row r="756" spans="1:23" ht="72.5" x14ac:dyDescent="0.35">
      <c r="A756" s="6">
        <v>205429</v>
      </c>
      <c r="B756" s="7">
        <v>45231</v>
      </c>
      <c r="C756" s="8">
        <v>0.41289351851851852</v>
      </c>
      <c r="D756" s="6" t="s">
        <v>89</v>
      </c>
      <c r="E756" s="6">
        <v>10</v>
      </c>
      <c r="F756" s="6" t="s">
        <v>1657</v>
      </c>
      <c r="G756" s="9" t="s">
        <v>4046</v>
      </c>
      <c r="H756" s="6" t="s">
        <v>24</v>
      </c>
      <c r="I756" s="6" t="s">
        <v>24</v>
      </c>
      <c r="J756" s="6" t="s">
        <v>21</v>
      </c>
      <c r="K756" s="6" t="s">
        <v>1580</v>
      </c>
      <c r="T756" s="6" t="s">
        <v>15</v>
      </c>
      <c r="U756" s="6" t="s">
        <v>18</v>
      </c>
      <c r="V756" s="6" t="s">
        <v>4048</v>
      </c>
      <c r="W756" s="11" t="s">
        <v>4047</v>
      </c>
    </row>
    <row r="757" spans="1:23" x14ac:dyDescent="0.35">
      <c r="A757" s="6">
        <v>95218</v>
      </c>
      <c r="B757" s="7">
        <v>45231</v>
      </c>
      <c r="C757" s="8">
        <v>0.41362268518518519</v>
      </c>
      <c r="D757" s="6" t="s">
        <v>82</v>
      </c>
      <c r="E757" s="6">
        <v>3</v>
      </c>
      <c r="F757" s="6" t="s">
        <v>19</v>
      </c>
      <c r="G757" s="6" t="s">
        <v>4049</v>
      </c>
      <c r="H757" s="6" t="s">
        <v>24</v>
      </c>
      <c r="I757" s="6" t="s">
        <v>24</v>
      </c>
      <c r="J757" s="6" t="s">
        <v>21</v>
      </c>
      <c r="K757" s="6" t="s">
        <v>764</v>
      </c>
      <c r="M757" s="6" t="s">
        <v>4050</v>
      </c>
      <c r="T757" s="6" t="s">
        <v>22</v>
      </c>
      <c r="U757" s="6" t="s">
        <v>18</v>
      </c>
      <c r="V757" s="6" t="s">
        <v>4052</v>
      </c>
      <c r="W757" s="11" t="s">
        <v>4051</v>
      </c>
    </row>
    <row r="758" spans="1:23" x14ac:dyDescent="0.35">
      <c r="A758" s="6">
        <v>205421</v>
      </c>
      <c r="B758" s="7">
        <v>45231</v>
      </c>
      <c r="C758" s="8">
        <v>0.41821759259259261</v>
      </c>
      <c r="D758" s="6" t="s">
        <v>1928</v>
      </c>
      <c r="E758" s="6">
        <v>1</v>
      </c>
      <c r="F758" s="6" t="s">
        <v>25</v>
      </c>
      <c r="G758" s="6" t="s">
        <v>1928</v>
      </c>
      <c r="H758" s="6" t="s">
        <v>24</v>
      </c>
      <c r="I758" s="6" t="s">
        <v>24</v>
      </c>
      <c r="J758" s="6" t="s">
        <v>21</v>
      </c>
      <c r="K758" s="6" t="s">
        <v>34</v>
      </c>
      <c r="T758" s="6" t="s">
        <v>22</v>
      </c>
      <c r="U758" s="6" t="s">
        <v>18</v>
      </c>
      <c r="V758" s="6" t="s">
        <v>887</v>
      </c>
      <c r="W758" s="11" t="s">
        <v>887</v>
      </c>
    </row>
    <row r="759" spans="1:23" x14ac:dyDescent="0.35">
      <c r="A759" s="6">
        <v>205432</v>
      </c>
      <c r="B759" s="7">
        <v>45231</v>
      </c>
      <c r="C759" s="8">
        <v>0.42515046296296299</v>
      </c>
      <c r="D759" s="6" t="s">
        <v>32</v>
      </c>
      <c r="E759" s="6">
        <v>10</v>
      </c>
      <c r="F759" s="6" t="s">
        <v>19</v>
      </c>
      <c r="G759" s="6" t="s">
        <v>4053</v>
      </c>
      <c r="H759" s="6" t="s">
        <v>24</v>
      </c>
      <c r="I759" s="6" t="s">
        <v>24</v>
      </c>
      <c r="J759" s="6" t="s">
        <v>377</v>
      </c>
      <c r="K759" s="6" t="s">
        <v>83</v>
      </c>
      <c r="P759" s="6" t="s">
        <v>4054</v>
      </c>
      <c r="T759" s="6" t="s">
        <v>22</v>
      </c>
      <c r="U759" s="6" t="s">
        <v>18</v>
      </c>
      <c r="V759" s="6" t="s">
        <v>4055</v>
      </c>
      <c r="W759" s="11" t="s">
        <v>1015</v>
      </c>
    </row>
    <row r="760" spans="1:23" ht="43.5" x14ac:dyDescent="0.35">
      <c r="A760" s="6">
        <v>205402</v>
      </c>
      <c r="B760" s="7">
        <v>45231</v>
      </c>
      <c r="C760" s="8">
        <v>0.43543981481481481</v>
      </c>
      <c r="D760" s="6" t="s">
        <v>4056</v>
      </c>
      <c r="E760" s="6">
        <v>5</v>
      </c>
      <c r="F760" s="6" t="s">
        <v>19</v>
      </c>
      <c r="G760" s="6" t="s">
        <v>4057</v>
      </c>
      <c r="H760" s="6" t="s">
        <v>98</v>
      </c>
      <c r="I760" s="6" t="s">
        <v>24</v>
      </c>
      <c r="J760" s="6" t="s">
        <v>377</v>
      </c>
      <c r="K760" s="6" t="s">
        <v>1535</v>
      </c>
      <c r="T760" s="6" t="s">
        <v>22</v>
      </c>
      <c r="U760" s="6" t="s">
        <v>18</v>
      </c>
      <c r="V760" s="6" t="s">
        <v>4059</v>
      </c>
      <c r="W760" s="12" t="s">
        <v>4058</v>
      </c>
    </row>
    <row r="761" spans="1:23" x14ac:dyDescent="0.35">
      <c r="A761" s="6">
        <v>205415</v>
      </c>
      <c r="B761" s="7">
        <v>45231</v>
      </c>
      <c r="C761" s="8">
        <v>0.4465277777777778</v>
      </c>
      <c r="D761" s="6" t="s">
        <v>4060</v>
      </c>
      <c r="E761" s="6">
        <v>1</v>
      </c>
      <c r="F761" s="6" t="s">
        <v>30</v>
      </c>
      <c r="G761" s="6" t="s">
        <v>4061</v>
      </c>
      <c r="H761" s="6" t="s">
        <v>10</v>
      </c>
      <c r="I761" s="6" t="s">
        <v>24</v>
      </c>
      <c r="J761" s="6" t="s">
        <v>21</v>
      </c>
      <c r="K761" s="6" t="s">
        <v>4062</v>
      </c>
      <c r="T761" s="6" t="s">
        <v>22</v>
      </c>
      <c r="U761" s="6" t="s">
        <v>18</v>
      </c>
      <c r="V761" s="6" t="s">
        <v>4064</v>
      </c>
      <c r="W761" s="11" t="s">
        <v>4063</v>
      </c>
    </row>
    <row r="762" spans="1:23" x14ac:dyDescent="0.35">
      <c r="A762" s="6">
        <v>55033</v>
      </c>
      <c r="B762" s="7">
        <v>45231</v>
      </c>
      <c r="C762" s="8">
        <v>0.45050925925925928</v>
      </c>
      <c r="D762" s="6" t="s">
        <v>1021</v>
      </c>
      <c r="E762" s="6">
        <v>2</v>
      </c>
      <c r="F762" s="6" t="s">
        <v>19</v>
      </c>
      <c r="G762" s="6" t="s">
        <v>4065</v>
      </c>
      <c r="H762" s="6" t="s">
        <v>24</v>
      </c>
      <c r="I762" s="6" t="s">
        <v>24</v>
      </c>
      <c r="J762" s="6" t="s">
        <v>21</v>
      </c>
      <c r="K762" s="6" t="s">
        <v>34</v>
      </c>
      <c r="T762" s="6" t="s">
        <v>22</v>
      </c>
      <c r="U762" s="6" t="s">
        <v>18</v>
      </c>
      <c r="V762" s="6" t="s">
        <v>887</v>
      </c>
      <c r="W762" s="11" t="s">
        <v>887</v>
      </c>
    </row>
    <row r="763" spans="1:23" x14ac:dyDescent="0.35">
      <c r="A763" s="6">
        <v>205443</v>
      </c>
      <c r="B763" s="7">
        <v>45231</v>
      </c>
      <c r="C763" s="8">
        <v>0.46042824074074074</v>
      </c>
      <c r="D763" s="6" t="s">
        <v>842</v>
      </c>
      <c r="E763" s="6">
        <v>1</v>
      </c>
      <c r="F763" s="6" t="s">
        <v>25</v>
      </c>
      <c r="G763" s="6" t="s">
        <v>4066</v>
      </c>
      <c r="H763" s="6" t="s">
        <v>24</v>
      </c>
      <c r="I763" s="6" t="s">
        <v>24</v>
      </c>
      <c r="J763" s="6" t="s">
        <v>21</v>
      </c>
      <c r="K763" s="6" t="s">
        <v>134</v>
      </c>
      <c r="T763" s="6" t="s">
        <v>22</v>
      </c>
      <c r="U763" s="6" t="s">
        <v>18</v>
      </c>
      <c r="V763" s="6" t="s">
        <v>4067</v>
      </c>
      <c r="W763" s="11" t="s">
        <v>887</v>
      </c>
    </row>
    <row r="764" spans="1:23" x14ac:dyDescent="0.35">
      <c r="A764" s="6">
        <v>205462</v>
      </c>
      <c r="B764" s="7">
        <v>45231</v>
      </c>
      <c r="C764" s="8">
        <v>0.47827546296296292</v>
      </c>
      <c r="D764" s="6" t="s">
        <v>826</v>
      </c>
      <c r="E764" s="6">
        <v>1</v>
      </c>
      <c r="F764" s="6" t="s">
        <v>25</v>
      </c>
      <c r="G764" s="6" t="s">
        <v>826</v>
      </c>
      <c r="H764" s="6" t="s">
        <v>24</v>
      </c>
      <c r="I764" s="6" t="s">
        <v>24</v>
      </c>
      <c r="J764" s="6" t="s">
        <v>21</v>
      </c>
      <c r="K764" s="6" t="s">
        <v>34</v>
      </c>
      <c r="T764" s="6" t="s">
        <v>22</v>
      </c>
      <c r="U764" s="6" t="s">
        <v>18</v>
      </c>
      <c r="V764" s="6" t="s">
        <v>887</v>
      </c>
      <c r="W764" s="11" t="s">
        <v>887</v>
      </c>
    </row>
    <row r="765" spans="1:23" ht="43.5" x14ac:dyDescent="0.35">
      <c r="A765" s="6">
        <v>45842</v>
      </c>
      <c r="B765" s="7">
        <v>45231</v>
      </c>
      <c r="C765" s="8">
        <v>0.481875</v>
      </c>
      <c r="D765" s="6" t="s">
        <v>105</v>
      </c>
      <c r="E765" s="6">
        <v>1</v>
      </c>
      <c r="F765" s="6" t="s">
        <v>25</v>
      </c>
      <c r="G765" s="6" t="s">
        <v>4068</v>
      </c>
      <c r="H765" s="6" t="s">
        <v>27</v>
      </c>
      <c r="I765" s="6" t="s">
        <v>24</v>
      </c>
      <c r="J765" s="6" t="s">
        <v>21</v>
      </c>
      <c r="K765" s="9" t="s">
        <v>4069</v>
      </c>
      <c r="T765" s="6" t="s">
        <v>22</v>
      </c>
      <c r="U765" s="6" t="s">
        <v>18</v>
      </c>
      <c r="V765" s="6" t="s">
        <v>4071</v>
      </c>
      <c r="W765" s="11" t="s">
        <v>4070</v>
      </c>
    </row>
    <row r="766" spans="1:23" x14ac:dyDescent="0.35">
      <c r="A766" s="6">
        <v>205477</v>
      </c>
      <c r="B766" s="7">
        <v>45231</v>
      </c>
      <c r="C766" s="8">
        <v>0.49199074074074073</v>
      </c>
      <c r="D766" s="6" t="s">
        <v>4072</v>
      </c>
      <c r="E766" s="6">
        <v>1</v>
      </c>
      <c r="F766" s="6" t="s">
        <v>25</v>
      </c>
      <c r="G766" s="6" t="s">
        <v>4072</v>
      </c>
      <c r="H766" s="6" t="s">
        <v>24</v>
      </c>
      <c r="I766" s="6" t="s">
        <v>24</v>
      </c>
      <c r="J766" s="6" t="s">
        <v>21</v>
      </c>
      <c r="K766" s="6" t="s">
        <v>34</v>
      </c>
      <c r="T766" s="6" t="s">
        <v>22</v>
      </c>
      <c r="U766" s="6" t="s">
        <v>18</v>
      </c>
      <c r="V766" s="6" t="s">
        <v>887</v>
      </c>
      <c r="W766" s="11" t="s">
        <v>887</v>
      </c>
    </row>
    <row r="767" spans="1:23" x14ac:dyDescent="0.35">
      <c r="A767" s="6">
        <v>205451</v>
      </c>
      <c r="B767" s="7">
        <v>45231</v>
      </c>
      <c r="C767" s="8">
        <v>0.4971180555555556</v>
      </c>
      <c r="D767" s="6" t="s">
        <v>218</v>
      </c>
      <c r="E767" s="6">
        <v>2</v>
      </c>
      <c r="F767" s="6" t="s">
        <v>9</v>
      </c>
      <c r="G767" s="6" t="s">
        <v>4073</v>
      </c>
      <c r="H767" s="6" t="s">
        <v>38</v>
      </c>
      <c r="I767" s="6" t="s">
        <v>24</v>
      </c>
      <c r="J767" s="6" t="s">
        <v>377</v>
      </c>
      <c r="K767" s="6" t="s">
        <v>627</v>
      </c>
      <c r="T767" s="6" t="s">
        <v>22</v>
      </c>
      <c r="U767" s="6" t="s">
        <v>18</v>
      </c>
      <c r="V767" s="6" t="s">
        <v>4075</v>
      </c>
      <c r="W767" s="11" t="s">
        <v>4074</v>
      </c>
    </row>
    <row r="768" spans="1:23" x14ac:dyDescent="0.35">
      <c r="A768" s="6">
        <v>205479</v>
      </c>
      <c r="B768" s="7">
        <v>45231</v>
      </c>
      <c r="C768" s="8">
        <v>0.50732638888888892</v>
      </c>
      <c r="D768" s="6" t="s">
        <v>417</v>
      </c>
      <c r="E768" s="6">
        <v>1</v>
      </c>
      <c r="F768" s="6" t="s">
        <v>9</v>
      </c>
      <c r="G768" s="6" t="s">
        <v>4076</v>
      </c>
      <c r="H768" s="6" t="s">
        <v>24</v>
      </c>
      <c r="I768" s="6" t="s">
        <v>24</v>
      </c>
      <c r="J768" s="6" t="s">
        <v>21</v>
      </c>
      <c r="K768" s="6" t="s">
        <v>495</v>
      </c>
      <c r="M768" s="6" t="s">
        <v>4077</v>
      </c>
      <c r="T768" s="6" t="s">
        <v>22</v>
      </c>
      <c r="U768" s="6" t="s">
        <v>18</v>
      </c>
      <c r="V768" s="6" t="s">
        <v>1987</v>
      </c>
      <c r="W768" s="11" t="s">
        <v>4078</v>
      </c>
    </row>
    <row r="769" spans="1:23" ht="72.5" x14ac:dyDescent="0.35">
      <c r="A769" s="6">
        <v>91237</v>
      </c>
      <c r="B769" s="7">
        <v>45231</v>
      </c>
      <c r="C769" s="8">
        <v>0.51756944444444442</v>
      </c>
      <c r="D769" s="6" t="s">
        <v>4079</v>
      </c>
      <c r="E769" s="6">
        <v>1</v>
      </c>
      <c r="F769" s="6" t="s">
        <v>30</v>
      </c>
      <c r="G769" s="9" t="s">
        <v>4080</v>
      </c>
      <c r="H769" s="6" t="s">
        <v>10</v>
      </c>
      <c r="I769" s="6" t="s">
        <v>24</v>
      </c>
      <c r="J769" s="6" t="s">
        <v>21</v>
      </c>
      <c r="K769" s="6" t="s">
        <v>1580</v>
      </c>
      <c r="T769" s="6" t="s">
        <v>15</v>
      </c>
      <c r="U769" s="6" t="s">
        <v>18</v>
      </c>
      <c r="V769" s="6" t="s">
        <v>4082</v>
      </c>
      <c r="W769" s="11" t="s">
        <v>4081</v>
      </c>
    </row>
    <row r="770" spans="1:23" x14ac:dyDescent="0.35">
      <c r="A770" s="6">
        <v>205460</v>
      </c>
      <c r="B770" s="7">
        <v>45231</v>
      </c>
      <c r="C770" s="8">
        <v>0.52495370370370364</v>
      </c>
      <c r="D770" s="6" t="s">
        <v>595</v>
      </c>
      <c r="E770" s="6">
        <v>1</v>
      </c>
      <c r="F770" s="6" t="s">
        <v>9</v>
      </c>
      <c r="G770" s="6" t="s">
        <v>4083</v>
      </c>
      <c r="H770" s="6" t="s">
        <v>24</v>
      </c>
      <c r="I770" s="6" t="s">
        <v>24</v>
      </c>
      <c r="J770" s="6" t="s">
        <v>377</v>
      </c>
      <c r="K770" s="6" t="s">
        <v>4084</v>
      </c>
      <c r="T770" s="6" t="s">
        <v>15</v>
      </c>
      <c r="U770" s="6" t="s">
        <v>18</v>
      </c>
      <c r="V770" s="6" t="s">
        <v>4085</v>
      </c>
      <c r="W770" s="11" t="s">
        <v>1541</v>
      </c>
    </row>
    <row r="771" spans="1:23" ht="130.5" x14ac:dyDescent="0.35">
      <c r="A771" s="6">
        <v>205491</v>
      </c>
      <c r="B771" s="7">
        <v>45231</v>
      </c>
      <c r="C771" s="8">
        <v>0.54327546296296292</v>
      </c>
      <c r="D771" s="6" t="s">
        <v>4086</v>
      </c>
      <c r="E771" s="6">
        <v>6</v>
      </c>
      <c r="F771" s="6" t="s">
        <v>30</v>
      </c>
      <c r="G771" s="9" t="s">
        <v>4087</v>
      </c>
      <c r="H771" s="6" t="s">
        <v>24</v>
      </c>
      <c r="I771" s="6" t="s">
        <v>40</v>
      </c>
      <c r="J771" s="6" t="s">
        <v>377</v>
      </c>
      <c r="K771" s="6" t="s">
        <v>134</v>
      </c>
      <c r="M771" s="9" t="s">
        <v>4088</v>
      </c>
      <c r="P771" s="6" t="s">
        <v>4089</v>
      </c>
      <c r="T771" s="6" t="s">
        <v>22</v>
      </c>
      <c r="U771" s="6" t="s">
        <v>18</v>
      </c>
      <c r="V771" s="6" t="s">
        <v>4091</v>
      </c>
      <c r="W771" s="11" t="s">
        <v>4090</v>
      </c>
    </row>
    <row r="772" spans="1:23" ht="101.5" x14ac:dyDescent="0.35">
      <c r="A772" s="6">
        <v>205502</v>
      </c>
      <c r="B772" s="7">
        <v>45231</v>
      </c>
      <c r="C772" s="8">
        <v>0.56229166666666663</v>
      </c>
      <c r="D772" s="6" t="s">
        <v>369</v>
      </c>
      <c r="E772" s="6">
        <v>2</v>
      </c>
      <c r="F772" s="6" t="s">
        <v>30</v>
      </c>
      <c r="G772" s="9" t="s">
        <v>4092</v>
      </c>
      <c r="H772" s="6" t="s">
        <v>24</v>
      </c>
      <c r="I772" s="6" t="s">
        <v>24</v>
      </c>
      <c r="J772" s="6" t="s">
        <v>21</v>
      </c>
      <c r="K772" s="6" t="s">
        <v>524</v>
      </c>
      <c r="M772" s="6" t="s">
        <v>1906</v>
      </c>
      <c r="N772" s="6" t="s">
        <v>4093</v>
      </c>
      <c r="T772" s="6" t="s">
        <v>22</v>
      </c>
      <c r="U772" s="6" t="s">
        <v>18</v>
      </c>
      <c r="V772" s="6" t="s">
        <v>4095</v>
      </c>
      <c r="W772" s="11" t="s">
        <v>4094</v>
      </c>
    </row>
    <row r="773" spans="1:23" x14ac:dyDescent="0.35">
      <c r="A773" s="6">
        <v>205514</v>
      </c>
      <c r="B773" s="7">
        <v>45231</v>
      </c>
      <c r="C773" s="8">
        <v>0.60614583333333327</v>
      </c>
      <c r="D773" s="6" t="s">
        <v>826</v>
      </c>
      <c r="E773" s="6">
        <v>1</v>
      </c>
      <c r="F773" s="6" t="s">
        <v>25</v>
      </c>
      <c r="G773" s="6" t="s">
        <v>826</v>
      </c>
      <c r="H773" s="6" t="s">
        <v>24</v>
      </c>
      <c r="I773" s="6" t="s">
        <v>24</v>
      </c>
      <c r="J773" s="6" t="s">
        <v>21</v>
      </c>
      <c r="K773" s="6" t="s">
        <v>34</v>
      </c>
      <c r="T773" s="6" t="s">
        <v>22</v>
      </c>
      <c r="U773" s="6" t="s">
        <v>18</v>
      </c>
      <c r="V773" s="6" t="s">
        <v>887</v>
      </c>
      <c r="W773" s="11" t="s">
        <v>887</v>
      </c>
    </row>
    <row r="774" spans="1:23" x14ac:dyDescent="0.35">
      <c r="A774" s="6">
        <v>131466</v>
      </c>
      <c r="B774" s="7">
        <v>45231</v>
      </c>
      <c r="C774" s="8">
        <v>0.61350694444444442</v>
      </c>
      <c r="D774" s="6" t="s">
        <v>4096</v>
      </c>
      <c r="E774" s="6">
        <v>2</v>
      </c>
      <c r="F774" s="6" t="s">
        <v>9</v>
      </c>
      <c r="G774" s="6" t="s">
        <v>4097</v>
      </c>
      <c r="H774" s="6" t="s">
        <v>378</v>
      </c>
      <c r="I774" s="6" t="s">
        <v>24</v>
      </c>
      <c r="J774" s="6" t="s">
        <v>21</v>
      </c>
      <c r="K774" s="6" t="s">
        <v>58</v>
      </c>
      <c r="L774" s="6" t="s">
        <v>879</v>
      </c>
      <c r="T774" s="6" t="s">
        <v>874</v>
      </c>
      <c r="U774" s="6" t="s">
        <v>18</v>
      </c>
      <c r="V774" s="6" t="s">
        <v>4099</v>
      </c>
      <c r="W774" s="11" t="s">
        <v>4098</v>
      </c>
    </row>
    <row r="775" spans="1:23" ht="203" x14ac:dyDescent="0.35">
      <c r="A775" s="6">
        <v>204848</v>
      </c>
      <c r="B775" s="7">
        <v>45231</v>
      </c>
      <c r="C775" s="8">
        <v>0.6156018518518519</v>
      </c>
      <c r="D775" s="6" t="s">
        <v>82</v>
      </c>
      <c r="E775" s="6">
        <v>1</v>
      </c>
      <c r="F775" s="6" t="s">
        <v>30</v>
      </c>
      <c r="G775" s="9" t="s">
        <v>4100</v>
      </c>
      <c r="H775" s="6" t="s">
        <v>24</v>
      </c>
      <c r="I775" s="6" t="s">
        <v>24</v>
      </c>
      <c r="J775" s="6" t="s">
        <v>21</v>
      </c>
      <c r="K775" s="6" t="s">
        <v>244</v>
      </c>
      <c r="T775" s="6" t="s">
        <v>15</v>
      </c>
      <c r="U775" s="6" t="s">
        <v>18</v>
      </c>
      <c r="V775" s="6" t="s">
        <v>4102</v>
      </c>
      <c r="W775" s="12" t="s">
        <v>4101</v>
      </c>
    </row>
    <row r="776" spans="1:23" x14ac:dyDescent="0.35">
      <c r="A776" s="6">
        <v>205503</v>
      </c>
      <c r="B776" s="7">
        <v>45231</v>
      </c>
      <c r="C776" s="8">
        <v>0.62400462962962966</v>
      </c>
      <c r="D776" s="6" t="s">
        <v>496</v>
      </c>
      <c r="E776" s="6">
        <v>3</v>
      </c>
      <c r="F776" s="6" t="s">
        <v>19</v>
      </c>
      <c r="G776" s="6" t="s">
        <v>4103</v>
      </c>
      <c r="H776" s="6" t="s">
        <v>10</v>
      </c>
      <c r="I776" s="6" t="s">
        <v>107</v>
      </c>
      <c r="J776" s="6" t="s">
        <v>377</v>
      </c>
      <c r="K776" s="6" t="s">
        <v>58</v>
      </c>
      <c r="M776" s="6" t="s">
        <v>142</v>
      </c>
      <c r="N776" s="6" t="s">
        <v>69</v>
      </c>
      <c r="T776" s="6" t="s">
        <v>22</v>
      </c>
      <c r="U776" s="6" t="s">
        <v>18</v>
      </c>
      <c r="V776" s="6" t="s">
        <v>4105</v>
      </c>
      <c r="W776" s="11" t="s">
        <v>4104</v>
      </c>
    </row>
    <row r="777" spans="1:23" x14ac:dyDescent="0.35">
      <c r="A777" s="6">
        <v>205519</v>
      </c>
      <c r="B777" s="7">
        <v>45231</v>
      </c>
      <c r="C777" s="8">
        <v>0.66158564814814813</v>
      </c>
      <c r="D777" s="6" t="s">
        <v>4106</v>
      </c>
      <c r="E777" s="6">
        <v>1</v>
      </c>
      <c r="F777" s="6" t="s">
        <v>1657</v>
      </c>
      <c r="G777" s="6" t="s">
        <v>4107</v>
      </c>
      <c r="H777" s="6" t="s">
        <v>24</v>
      </c>
      <c r="I777" s="6" t="s">
        <v>24</v>
      </c>
      <c r="J777" s="6" t="s">
        <v>21</v>
      </c>
      <c r="K777" s="6" t="s">
        <v>190</v>
      </c>
      <c r="M777" s="6" t="s">
        <v>2027</v>
      </c>
      <c r="T777" s="6" t="s">
        <v>22</v>
      </c>
      <c r="U777" s="6" t="s">
        <v>18</v>
      </c>
      <c r="V777" s="6" t="s">
        <v>4109</v>
      </c>
      <c r="W777" s="11" t="s">
        <v>4108</v>
      </c>
    </row>
    <row r="778" spans="1:23" x14ac:dyDescent="0.35">
      <c r="A778" s="6">
        <v>205527</v>
      </c>
      <c r="B778" s="7">
        <v>45231</v>
      </c>
      <c r="C778" s="8">
        <v>0.6837847222222222</v>
      </c>
      <c r="D778" s="6" t="s">
        <v>506</v>
      </c>
      <c r="E778" s="6">
        <v>1</v>
      </c>
      <c r="F778" s="6" t="s">
        <v>25</v>
      </c>
      <c r="G778" s="6" t="s">
        <v>765</v>
      </c>
      <c r="H778" s="6" t="s">
        <v>24</v>
      </c>
      <c r="I778" s="6" t="s">
        <v>24</v>
      </c>
      <c r="J778" s="6" t="s">
        <v>21</v>
      </c>
      <c r="K778" s="6" t="s">
        <v>161</v>
      </c>
      <c r="T778" s="6" t="s">
        <v>22</v>
      </c>
      <c r="U778" s="6" t="s">
        <v>18</v>
      </c>
      <c r="V778" s="6" t="s">
        <v>1666</v>
      </c>
      <c r="W778" s="11" t="s">
        <v>887</v>
      </c>
    </row>
    <row r="779" spans="1:23" ht="87" x14ac:dyDescent="0.35">
      <c r="A779" s="6">
        <v>205533</v>
      </c>
      <c r="B779" s="7">
        <v>45231</v>
      </c>
      <c r="C779" s="8">
        <v>0.77310185185185187</v>
      </c>
      <c r="D779" s="6" t="s">
        <v>4110</v>
      </c>
      <c r="E779" s="6">
        <v>3</v>
      </c>
      <c r="F779" s="6" t="s">
        <v>30</v>
      </c>
      <c r="G779" s="6" t="s">
        <v>4111</v>
      </c>
      <c r="H779" s="6" t="s">
        <v>24</v>
      </c>
      <c r="I779" s="6" t="s">
        <v>24</v>
      </c>
      <c r="J779" s="6" t="s">
        <v>377</v>
      </c>
      <c r="K779" s="6" t="s">
        <v>66</v>
      </c>
      <c r="L779" s="6" t="s">
        <v>4112</v>
      </c>
      <c r="N779" s="6" t="s">
        <v>4113</v>
      </c>
      <c r="O779" s="6" t="s">
        <v>4114</v>
      </c>
      <c r="Q779" s="9" t="s">
        <v>4115</v>
      </c>
      <c r="T779" s="6" t="s">
        <v>22</v>
      </c>
      <c r="U779" s="6" t="s">
        <v>18</v>
      </c>
      <c r="V779" s="6" t="s">
        <v>4117</v>
      </c>
      <c r="W779" s="12" t="s">
        <v>4116</v>
      </c>
    </row>
    <row r="780" spans="1:23" ht="58" x14ac:dyDescent="0.35">
      <c r="A780" s="6">
        <v>74244</v>
      </c>
      <c r="B780" s="7">
        <v>45232</v>
      </c>
      <c r="C780" s="8">
        <v>0.31832175925925926</v>
      </c>
      <c r="D780" s="6" t="s">
        <v>358</v>
      </c>
      <c r="E780" s="6">
        <v>1</v>
      </c>
      <c r="F780" s="6" t="s">
        <v>19</v>
      </c>
      <c r="G780" s="6" t="s">
        <v>4118</v>
      </c>
      <c r="H780" s="6" t="s">
        <v>40</v>
      </c>
      <c r="I780" s="6" t="s">
        <v>24</v>
      </c>
      <c r="J780" s="6" t="s">
        <v>21</v>
      </c>
      <c r="K780" s="6" t="s">
        <v>244</v>
      </c>
      <c r="T780" s="6" t="s">
        <v>15</v>
      </c>
      <c r="U780" s="6" t="s">
        <v>18</v>
      </c>
      <c r="V780" s="9" t="s">
        <v>4120</v>
      </c>
      <c r="W780" s="11" t="s">
        <v>4119</v>
      </c>
    </row>
    <row r="781" spans="1:23" ht="87" x14ac:dyDescent="0.35">
      <c r="A781" s="6">
        <v>205553</v>
      </c>
      <c r="B781" s="7">
        <v>45232</v>
      </c>
      <c r="C781" s="8">
        <v>0.34582175925925923</v>
      </c>
      <c r="D781" s="6" t="s">
        <v>4121</v>
      </c>
      <c r="E781" s="6">
        <v>5</v>
      </c>
      <c r="F781" s="6" t="s">
        <v>19</v>
      </c>
      <c r="G781" s="9" t="s">
        <v>4122</v>
      </c>
      <c r="H781" s="6" t="s">
        <v>24</v>
      </c>
      <c r="I781" s="6" t="s">
        <v>24</v>
      </c>
      <c r="J781" s="6" t="s">
        <v>21</v>
      </c>
      <c r="K781" s="6" t="s">
        <v>245</v>
      </c>
      <c r="T781" s="6" t="s">
        <v>22</v>
      </c>
      <c r="U781" s="6" t="s">
        <v>18</v>
      </c>
      <c r="V781" s="6" t="s">
        <v>4123</v>
      </c>
      <c r="W781" s="11" t="s">
        <v>1816</v>
      </c>
    </row>
    <row r="782" spans="1:23" x14ac:dyDescent="0.35">
      <c r="A782" s="6">
        <v>205562</v>
      </c>
      <c r="B782" s="7">
        <v>45232</v>
      </c>
      <c r="C782" s="8">
        <v>0.37482638888888892</v>
      </c>
      <c r="D782" s="6" t="s">
        <v>465</v>
      </c>
      <c r="E782" s="6">
        <v>1</v>
      </c>
      <c r="F782" s="6" t="s">
        <v>25</v>
      </c>
      <c r="G782" s="6" t="s">
        <v>4124</v>
      </c>
      <c r="H782" s="6" t="s">
        <v>10</v>
      </c>
      <c r="I782" s="6" t="s">
        <v>24</v>
      </c>
      <c r="J782" s="6" t="s">
        <v>21</v>
      </c>
      <c r="K782" s="6" t="s">
        <v>149</v>
      </c>
      <c r="T782" s="6" t="s">
        <v>22</v>
      </c>
      <c r="U782" s="6" t="s">
        <v>18</v>
      </c>
      <c r="V782" s="6" t="s">
        <v>4125</v>
      </c>
      <c r="W782" s="11" t="s">
        <v>1433</v>
      </c>
    </row>
    <row r="783" spans="1:23" ht="159.5" x14ac:dyDescent="0.35">
      <c r="A783" s="6">
        <v>205548</v>
      </c>
      <c r="B783" s="7">
        <v>45232</v>
      </c>
      <c r="C783" s="8">
        <v>0.38269675925925922</v>
      </c>
      <c r="D783" s="6" t="s">
        <v>73</v>
      </c>
      <c r="E783" s="6">
        <v>2</v>
      </c>
      <c r="F783" s="6" t="s">
        <v>9</v>
      </c>
      <c r="G783" s="9" t="s">
        <v>4126</v>
      </c>
      <c r="H783" s="6" t="s">
        <v>24</v>
      </c>
      <c r="I783" s="6" t="s">
        <v>24</v>
      </c>
      <c r="J783" s="6" t="s">
        <v>21</v>
      </c>
      <c r="K783" s="6" t="s">
        <v>244</v>
      </c>
      <c r="O783" s="9" t="s">
        <v>4127</v>
      </c>
      <c r="T783" s="6" t="s">
        <v>22</v>
      </c>
      <c r="U783" s="6" t="s">
        <v>18</v>
      </c>
      <c r="V783" s="6" t="s">
        <v>4129</v>
      </c>
      <c r="W783" s="11" t="s">
        <v>4128</v>
      </c>
    </row>
    <row r="784" spans="1:23" x14ac:dyDescent="0.35">
      <c r="A784" s="6">
        <v>205564</v>
      </c>
      <c r="B784" s="7">
        <v>45232</v>
      </c>
      <c r="C784" s="8">
        <v>0.38385416666666666</v>
      </c>
      <c r="D784" s="6" t="s">
        <v>470</v>
      </c>
      <c r="E784" s="6">
        <v>6</v>
      </c>
      <c r="F784" s="6" t="s">
        <v>19</v>
      </c>
      <c r="G784" s="6" t="s">
        <v>4130</v>
      </c>
      <c r="H784" s="6" t="s">
        <v>24</v>
      </c>
      <c r="I784" s="6" t="s">
        <v>311</v>
      </c>
      <c r="J784" s="6" t="s">
        <v>21</v>
      </c>
      <c r="K784" s="6" t="s">
        <v>149</v>
      </c>
      <c r="T784" s="6" t="s">
        <v>22</v>
      </c>
      <c r="U784" s="6" t="s">
        <v>18</v>
      </c>
      <c r="V784" s="6" t="s">
        <v>4132</v>
      </c>
      <c r="W784" s="11" t="s">
        <v>4131</v>
      </c>
    </row>
    <row r="785" spans="1:23" ht="188.5" x14ac:dyDescent="0.35">
      <c r="A785" s="6">
        <v>205566</v>
      </c>
      <c r="B785" s="7">
        <v>45232</v>
      </c>
      <c r="C785" s="8">
        <v>0.41188657407407409</v>
      </c>
      <c r="D785" s="6" t="s">
        <v>467</v>
      </c>
      <c r="E785" s="6">
        <v>1</v>
      </c>
      <c r="F785" s="6" t="s">
        <v>30</v>
      </c>
      <c r="G785" s="9" t="s">
        <v>4133</v>
      </c>
      <c r="H785" s="6" t="s">
        <v>24</v>
      </c>
      <c r="I785" s="6" t="s">
        <v>24</v>
      </c>
      <c r="J785" s="6" t="s">
        <v>21</v>
      </c>
      <c r="K785" s="6" t="s">
        <v>245</v>
      </c>
      <c r="O785" s="9" t="s">
        <v>4134</v>
      </c>
      <c r="T785" s="6" t="s">
        <v>22</v>
      </c>
      <c r="U785" s="6" t="s">
        <v>18</v>
      </c>
      <c r="V785" s="6" t="s">
        <v>4135</v>
      </c>
      <c r="W785" s="11" t="s">
        <v>1911</v>
      </c>
    </row>
    <row r="786" spans="1:23" x14ac:dyDescent="0.35">
      <c r="A786" s="6">
        <v>205572</v>
      </c>
      <c r="B786" s="7">
        <v>45232</v>
      </c>
      <c r="C786" s="8">
        <v>0.41793981481481479</v>
      </c>
      <c r="D786" s="6" t="s">
        <v>1149</v>
      </c>
      <c r="E786" s="6">
        <v>15</v>
      </c>
      <c r="F786" s="6" t="s">
        <v>19</v>
      </c>
      <c r="G786" s="6" t="s">
        <v>4136</v>
      </c>
      <c r="H786" s="6" t="s">
        <v>10</v>
      </c>
      <c r="I786" s="6" t="s">
        <v>24</v>
      </c>
      <c r="J786" s="6" t="s">
        <v>21</v>
      </c>
      <c r="K786" s="6" t="s">
        <v>149</v>
      </c>
      <c r="T786" s="6" t="s">
        <v>22</v>
      </c>
      <c r="U786" s="6" t="s">
        <v>18</v>
      </c>
      <c r="V786" s="6" t="s">
        <v>4138</v>
      </c>
      <c r="W786" s="11" t="s">
        <v>4137</v>
      </c>
    </row>
    <row r="787" spans="1:23" ht="188.5" x14ac:dyDescent="0.35">
      <c r="A787" s="6">
        <v>205567</v>
      </c>
      <c r="B787" s="7">
        <v>45232</v>
      </c>
      <c r="C787" s="8">
        <v>0.41827546296296297</v>
      </c>
      <c r="D787" s="6" t="s">
        <v>4139</v>
      </c>
      <c r="E787" s="6">
        <v>5</v>
      </c>
      <c r="F787" s="6" t="s">
        <v>19</v>
      </c>
      <c r="G787" s="9" t="s">
        <v>4140</v>
      </c>
      <c r="H787" s="6" t="s">
        <v>24</v>
      </c>
      <c r="I787" s="6" t="s">
        <v>24</v>
      </c>
      <c r="J787" s="6" t="s">
        <v>21</v>
      </c>
      <c r="K787" s="6" t="s">
        <v>245</v>
      </c>
      <c r="T787" s="6" t="s">
        <v>22</v>
      </c>
      <c r="U787" s="6" t="s">
        <v>18</v>
      </c>
      <c r="V787" s="6" t="s">
        <v>4141</v>
      </c>
      <c r="W787" s="11" t="s">
        <v>997</v>
      </c>
    </row>
    <row r="788" spans="1:23" ht="43.5" x14ac:dyDescent="0.35">
      <c r="A788" s="6">
        <v>205591</v>
      </c>
      <c r="B788" s="7">
        <v>45232</v>
      </c>
      <c r="C788" s="8">
        <v>0.42231481481481481</v>
      </c>
      <c r="D788" s="6" t="s">
        <v>723</v>
      </c>
      <c r="E788" s="6">
        <v>3</v>
      </c>
      <c r="F788" s="6" t="s">
        <v>1657</v>
      </c>
      <c r="G788" s="9" t="s">
        <v>4142</v>
      </c>
      <c r="H788" s="6" t="s">
        <v>24</v>
      </c>
      <c r="I788" s="6" t="s">
        <v>24</v>
      </c>
      <c r="J788" s="6" t="s">
        <v>21</v>
      </c>
      <c r="K788" s="6" t="s">
        <v>4143</v>
      </c>
      <c r="L788" s="6" t="s">
        <v>721</v>
      </c>
      <c r="M788" s="6" t="s">
        <v>63</v>
      </c>
      <c r="O788" s="6" t="s">
        <v>279</v>
      </c>
      <c r="P788" s="6" t="s">
        <v>918</v>
      </c>
      <c r="Q788" s="6" t="s">
        <v>4144</v>
      </c>
      <c r="R788" s="6" t="s">
        <v>662</v>
      </c>
      <c r="S788" s="6" t="s">
        <v>47</v>
      </c>
      <c r="T788" s="6" t="s">
        <v>22</v>
      </c>
      <c r="U788" s="6" t="s">
        <v>18</v>
      </c>
      <c r="V788" s="6" t="s">
        <v>4146</v>
      </c>
      <c r="W788" s="11" t="s">
        <v>4145</v>
      </c>
    </row>
    <row r="789" spans="1:23" x14ac:dyDescent="0.35">
      <c r="A789" s="6">
        <v>111313</v>
      </c>
      <c r="B789" s="7">
        <v>45232</v>
      </c>
      <c r="C789" s="8">
        <v>0.42928240740740736</v>
      </c>
      <c r="D789" s="6" t="s">
        <v>4147</v>
      </c>
      <c r="E789" s="6">
        <v>3</v>
      </c>
      <c r="F789" s="6" t="s">
        <v>19</v>
      </c>
      <c r="G789" s="6" t="s">
        <v>4148</v>
      </c>
      <c r="H789" s="6" t="s">
        <v>38</v>
      </c>
      <c r="I789" s="6" t="s">
        <v>24</v>
      </c>
      <c r="J789" s="6" t="s">
        <v>377</v>
      </c>
      <c r="K789" s="6" t="s">
        <v>185</v>
      </c>
      <c r="T789" s="6" t="s">
        <v>22</v>
      </c>
      <c r="U789" s="6" t="s">
        <v>18</v>
      </c>
      <c r="V789" s="6" t="s">
        <v>4150</v>
      </c>
      <c r="W789" s="11" t="s">
        <v>4149</v>
      </c>
    </row>
    <row r="790" spans="1:23" x14ac:dyDescent="0.35">
      <c r="A790" s="6">
        <v>205571</v>
      </c>
      <c r="B790" s="7">
        <v>45232</v>
      </c>
      <c r="C790" s="8">
        <v>0.43201388888888892</v>
      </c>
      <c r="D790" s="6" t="s">
        <v>4151</v>
      </c>
      <c r="E790" s="6">
        <v>2</v>
      </c>
      <c r="F790" s="6" t="s">
        <v>1657</v>
      </c>
      <c r="G790" s="6" t="s">
        <v>4152</v>
      </c>
      <c r="H790" s="6" t="s">
        <v>24</v>
      </c>
      <c r="I790" s="6" t="s">
        <v>24</v>
      </c>
      <c r="J790" s="6" t="s">
        <v>21</v>
      </c>
      <c r="K790" s="6" t="s">
        <v>4153</v>
      </c>
      <c r="L790" s="6" t="s">
        <v>4154</v>
      </c>
      <c r="T790" s="6" t="s">
        <v>22</v>
      </c>
      <c r="U790" s="6" t="s">
        <v>18</v>
      </c>
      <c r="V790" s="6" t="s">
        <v>4156</v>
      </c>
      <c r="W790" s="11" t="s">
        <v>4155</v>
      </c>
    </row>
    <row r="791" spans="1:23" x14ac:dyDescent="0.35">
      <c r="A791" s="6">
        <v>111075</v>
      </c>
      <c r="B791" s="7">
        <v>45232</v>
      </c>
      <c r="C791" s="8">
        <v>0.43261574074074072</v>
      </c>
      <c r="D791" s="6" t="s">
        <v>82</v>
      </c>
      <c r="E791" s="6">
        <v>1</v>
      </c>
      <c r="F791" s="6" t="s">
        <v>30</v>
      </c>
      <c r="G791" s="6" t="s">
        <v>4157</v>
      </c>
      <c r="H791" s="6" t="s">
        <v>24</v>
      </c>
      <c r="I791" s="6" t="s">
        <v>24</v>
      </c>
      <c r="J791" s="6" t="s">
        <v>21</v>
      </c>
      <c r="K791" s="6" t="s">
        <v>4158</v>
      </c>
      <c r="L791" s="6" t="s">
        <v>1704</v>
      </c>
      <c r="M791" s="6" t="s">
        <v>4159</v>
      </c>
      <c r="N791" s="6" t="s">
        <v>4160</v>
      </c>
      <c r="O791" s="6" t="s">
        <v>4161</v>
      </c>
      <c r="P791" s="6" t="s">
        <v>4162</v>
      </c>
      <c r="Q791" s="6" t="s">
        <v>4163</v>
      </c>
      <c r="R791" s="6" t="s">
        <v>72</v>
      </c>
      <c r="S791" s="6" t="s">
        <v>4164</v>
      </c>
      <c r="T791" s="6" t="s">
        <v>15</v>
      </c>
      <c r="U791" s="6" t="s">
        <v>18</v>
      </c>
      <c r="V791" s="6" t="s">
        <v>4166</v>
      </c>
      <c r="W791" s="11" t="s">
        <v>4165</v>
      </c>
    </row>
    <row r="792" spans="1:23" x14ac:dyDescent="0.35">
      <c r="A792" s="6">
        <v>205610</v>
      </c>
      <c r="B792" s="7">
        <v>45232</v>
      </c>
      <c r="C792" s="8">
        <v>0.44238425925925928</v>
      </c>
      <c r="D792" s="6" t="s">
        <v>219</v>
      </c>
      <c r="E792" s="6">
        <v>1</v>
      </c>
      <c r="F792" s="6" t="s">
        <v>30</v>
      </c>
      <c r="G792" s="6" t="s">
        <v>4167</v>
      </c>
      <c r="H792" s="6" t="s">
        <v>24</v>
      </c>
      <c r="I792" s="6" t="s">
        <v>24</v>
      </c>
      <c r="J792" s="6" t="s">
        <v>21</v>
      </c>
      <c r="K792" s="6" t="s">
        <v>149</v>
      </c>
      <c r="T792" s="6" t="s">
        <v>22</v>
      </c>
      <c r="U792" s="6" t="s">
        <v>18</v>
      </c>
      <c r="V792" s="6" t="s">
        <v>1739</v>
      </c>
      <c r="W792" s="11" t="s">
        <v>1596</v>
      </c>
    </row>
    <row r="793" spans="1:23" ht="159.5" x14ac:dyDescent="0.35">
      <c r="A793" s="6">
        <v>17996</v>
      </c>
      <c r="B793" s="7">
        <v>45232</v>
      </c>
      <c r="C793" s="8">
        <v>0.45560185185185187</v>
      </c>
      <c r="D793" s="6" t="s">
        <v>1528</v>
      </c>
      <c r="E793" s="6">
        <v>1</v>
      </c>
      <c r="F793" s="6" t="s">
        <v>30</v>
      </c>
      <c r="G793" s="9" t="s">
        <v>4168</v>
      </c>
      <c r="H793" s="6" t="s">
        <v>24</v>
      </c>
      <c r="I793" s="6" t="s">
        <v>24</v>
      </c>
      <c r="J793" s="6" t="s">
        <v>21</v>
      </c>
      <c r="K793" s="6" t="s">
        <v>4169</v>
      </c>
      <c r="T793" s="6" t="s">
        <v>22</v>
      </c>
      <c r="U793" s="6" t="s">
        <v>18</v>
      </c>
      <c r="V793" s="6" t="s">
        <v>4171</v>
      </c>
      <c r="W793" s="11" t="s">
        <v>4170</v>
      </c>
    </row>
    <row r="794" spans="1:23" x14ac:dyDescent="0.35">
      <c r="A794" s="6">
        <v>205580</v>
      </c>
      <c r="B794" s="7">
        <v>45232</v>
      </c>
      <c r="C794" s="8">
        <v>0.45780092592592592</v>
      </c>
      <c r="D794" s="6" t="s">
        <v>506</v>
      </c>
      <c r="E794" s="6">
        <v>1</v>
      </c>
      <c r="F794" s="6" t="s">
        <v>25</v>
      </c>
      <c r="G794" s="6" t="s">
        <v>506</v>
      </c>
      <c r="H794" s="6" t="s">
        <v>24</v>
      </c>
      <c r="I794" s="6" t="s">
        <v>24</v>
      </c>
      <c r="J794" s="6" t="s">
        <v>21</v>
      </c>
      <c r="K794" s="6" t="s">
        <v>827</v>
      </c>
      <c r="T794" s="6" t="s">
        <v>22</v>
      </c>
      <c r="U794" s="6" t="s">
        <v>18</v>
      </c>
      <c r="V794" s="6" t="s">
        <v>1889</v>
      </c>
      <c r="W794" s="11" t="s">
        <v>1943</v>
      </c>
    </row>
    <row r="795" spans="1:23" x14ac:dyDescent="0.35">
      <c r="A795" s="6">
        <v>205583</v>
      </c>
      <c r="B795" s="7">
        <v>45232</v>
      </c>
      <c r="C795" s="8">
        <v>0.46317129629629633</v>
      </c>
      <c r="D795" s="6" t="s">
        <v>506</v>
      </c>
      <c r="E795" s="6">
        <v>1</v>
      </c>
      <c r="F795" s="6" t="s">
        <v>25</v>
      </c>
      <c r="G795" s="6" t="s">
        <v>506</v>
      </c>
      <c r="H795" s="6" t="s">
        <v>24</v>
      </c>
      <c r="I795" s="6" t="s">
        <v>24</v>
      </c>
      <c r="J795" s="6" t="s">
        <v>21</v>
      </c>
      <c r="K795" s="6" t="s">
        <v>827</v>
      </c>
      <c r="T795" s="6" t="s">
        <v>22</v>
      </c>
      <c r="U795" s="6" t="s">
        <v>18</v>
      </c>
      <c r="V795" s="6" t="s">
        <v>4173</v>
      </c>
      <c r="W795" s="11" t="s">
        <v>4172</v>
      </c>
    </row>
    <row r="796" spans="1:23" x14ac:dyDescent="0.35">
      <c r="A796" s="6">
        <v>205496</v>
      </c>
      <c r="B796" s="7">
        <v>45232</v>
      </c>
      <c r="C796" s="8">
        <v>0.46629629629629626</v>
      </c>
      <c r="D796" s="6" t="s">
        <v>4174</v>
      </c>
      <c r="E796" s="6">
        <v>1</v>
      </c>
      <c r="F796" s="6" t="s">
        <v>30</v>
      </c>
      <c r="G796" s="6" t="s">
        <v>4175</v>
      </c>
      <c r="H796" s="6" t="s">
        <v>24</v>
      </c>
      <c r="I796" s="6" t="s">
        <v>24</v>
      </c>
      <c r="J796" s="6" t="s">
        <v>21</v>
      </c>
      <c r="K796" s="6" t="s">
        <v>4176</v>
      </c>
      <c r="T796" s="6" t="s">
        <v>22</v>
      </c>
      <c r="U796" s="6" t="s">
        <v>18</v>
      </c>
      <c r="V796" s="6" t="s">
        <v>4178</v>
      </c>
      <c r="W796" s="11" t="s">
        <v>4177</v>
      </c>
    </row>
    <row r="797" spans="1:23" x14ac:dyDescent="0.35">
      <c r="A797" s="6">
        <v>205578</v>
      </c>
      <c r="B797" s="7">
        <v>45232</v>
      </c>
      <c r="C797" s="8">
        <v>0.48244212962962968</v>
      </c>
      <c r="D797" s="6" t="s">
        <v>4179</v>
      </c>
      <c r="E797" s="6">
        <v>5</v>
      </c>
      <c r="F797" s="6" t="s">
        <v>19</v>
      </c>
      <c r="G797" s="6" t="s">
        <v>4180</v>
      </c>
      <c r="H797" s="6" t="s">
        <v>24</v>
      </c>
      <c r="I797" s="6" t="s">
        <v>24</v>
      </c>
      <c r="J797" s="6" t="s">
        <v>21</v>
      </c>
      <c r="K797" s="6" t="s">
        <v>838</v>
      </c>
      <c r="T797" s="6" t="s">
        <v>22</v>
      </c>
      <c r="U797" s="6" t="s">
        <v>18</v>
      </c>
      <c r="V797" s="6" t="s">
        <v>4181</v>
      </c>
      <c r="W797" s="11" t="s">
        <v>1879</v>
      </c>
    </row>
    <row r="798" spans="1:23" x14ac:dyDescent="0.35">
      <c r="A798" s="6">
        <v>205636</v>
      </c>
      <c r="B798" s="7">
        <v>45232</v>
      </c>
      <c r="C798" s="8">
        <v>0.49934027777777779</v>
      </c>
      <c r="D798" s="6" t="s">
        <v>4182</v>
      </c>
      <c r="E798" s="6">
        <v>2</v>
      </c>
      <c r="F798" s="6" t="s">
        <v>19</v>
      </c>
      <c r="G798" s="6" t="s">
        <v>4183</v>
      </c>
      <c r="H798" s="6" t="s">
        <v>24</v>
      </c>
      <c r="I798" s="6" t="s">
        <v>24</v>
      </c>
      <c r="J798" s="6" t="s">
        <v>21</v>
      </c>
      <c r="K798" s="6" t="s">
        <v>838</v>
      </c>
      <c r="T798" s="6" t="s">
        <v>22</v>
      </c>
      <c r="U798" s="6" t="s">
        <v>18</v>
      </c>
      <c r="V798" s="6" t="s">
        <v>4185</v>
      </c>
      <c r="W798" s="11" t="s">
        <v>4184</v>
      </c>
    </row>
    <row r="799" spans="1:23" x14ac:dyDescent="0.35">
      <c r="A799" s="6">
        <v>205619</v>
      </c>
      <c r="B799" s="7">
        <v>45232</v>
      </c>
      <c r="C799" s="8">
        <v>0.50300925925925932</v>
      </c>
      <c r="D799" s="6" t="s">
        <v>1034</v>
      </c>
      <c r="E799" s="6">
        <v>3</v>
      </c>
      <c r="F799" s="6" t="s">
        <v>25</v>
      </c>
      <c r="G799" s="6" t="s">
        <v>4186</v>
      </c>
      <c r="H799" s="6" t="s">
        <v>24</v>
      </c>
      <c r="I799" s="6" t="s">
        <v>24</v>
      </c>
      <c r="J799" s="6" t="s">
        <v>21</v>
      </c>
      <c r="K799" s="6" t="s">
        <v>838</v>
      </c>
      <c r="T799" s="6" t="s">
        <v>22</v>
      </c>
      <c r="U799" s="6" t="s">
        <v>18</v>
      </c>
      <c r="V799" s="6" t="s">
        <v>4188</v>
      </c>
      <c r="W799" s="11" t="s">
        <v>4187</v>
      </c>
    </row>
    <row r="800" spans="1:23" ht="188.5" x14ac:dyDescent="0.35">
      <c r="A800" s="6">
        <v>205210</v>
      </c>
      <c r="B800" s="7">
        <v>45232</v>
      </c>
      <c r="C800" s="8">
        <v>0.50636574074074081</v>
      </c>
      <c r="D800" s="6" t="s">
        <v>333</v>
      </c>
      <c r="E800" s="6">
        <v>1</v>
      </c>
      <c r="F800" s="6" t="s">
        <v>25</v>
      </c>
      <c r="G800" s="9" t="s">
        <v>4189</v>
      </c>
      <c r="H800" s="6" t="s">
        <v>10</v>
      </c>
      <c r="I800" s="6" t="s">
        <v>24</v>
      </c>
      <c r="J800" s="6" t="s">
        <v>21</v>
      </c>
      <c r="K800" s="6" t="s">
        <v>113</v>
      </c>
      <c r="T800" s="6" t="s">
        <v>22</v>
      </c>
      <c r="U800" s="6" t="s">
        <v>18</v>
      </c>
      <c r="V800" s="6" t="s">
        <v>4191</v>
      </c>
      <c r="W800" s="11" t="s">
        <v>4190</v>
      </c>
    </row>
    <row r="801" spans="1:23" x14ac:dyDescent="0.35">
      <c r="A801" s="6">
        <v>205603</v>
      </c>
      <c r="B801" s="7">
        <v>45232</v>
      </c>
      <c r="C801" s="8">
        <v>0.5148611111111111</v>
      </c>
      <c r="D801" s="6" t="s">
        <v>4192</v>
      </c>
      <c r="E801" s="6">
        <v>1</v>
      </c>
      <c r="F801" s="6" t="s">
        <v>25</v>
      </c>
      <c r="G801" s="6" t="s">
        <v>4193</v>
      </c>
      <c r="H801" s="6" t="s">
        <v>98</v>
      </c>
      <c r="I801" s="6" t="s">
        <v>24</v>
      </c>
      <c r="J801" s="6" t="s">
        <v>21</v>
      </c>
      <c r="K801" s="6" t="s">
        <v>149</v>
      </c>
      <c r="T801" s="6" t="s">
        <v>22</v>
      </c>
      <c r="U801" s="6" t="s">
        <v>18</v>
      </c>
      <c r="V801" s="6" t="s">
        <v>3427</v>
      </c>
      <c r="W801" s="11" t="s">
        <v>1596</v>
      </c>
    </row>
    <row r="802" spans="1:23" ht="174" x14ac:dyDescent="0.35">
      <c r="A802" s="6">
        <v>2572</v>
      </c>
      <c r="B802" s="7">
        <v>45232</v>
      </c>
      <c r="C802" s="8">
        <v>0.58802083333333333</v>
      </c>
      <c r="D802" s="6" t="s">
        <v>1823</v>
      </c>
      <c r="E802" s="6">
        <v>2</v>
      </c>
      <c r="F802" s="6" t="s">
        <v>1657</v>
      </c>
      <c r="G802" s="9" t="s">
        <v>4194</v>
      </c>
      <c r="H802" s="6" t="s">
        <v>24</v>
      </c>
      <c r="I802" s="6" t="s">
        <v>24</v>
      </c>
      <c r="J802" s="6" t="s">
        <v>21</v>
      </c>
      <c r="K802" s="6" t="s">
        <v>1580</v>
      </c>
      <c r="T802" s="6" t="s">
        <v>15</v>
      </c>
      <c r="U802" s="6" t="s">
        <v>18</v>
      </c>
      <c r="V802" s="6" t="s">
        <v>4196</v>
      </c>
      <c r="W802" s="11" t="s">
        <v>4195</v>
      </c>
    </row>
    <row r="803" spans="1:23" ht="116" x14ac:dyDescent="0.35">
      <c r="A803" s="6">
        <v>205654</v>
      </c>
      <c r="B803" s="7">
        <v>45232</v>
      </c>
      <c r="C803" s="8">
        <v>0.61275462962962968</v>
      </c>
      <c r="D803" s="6" t="s">
        <v>1334</v>
      </c>
      <c r="E803" s="6">
        <v>1</v>
      </c>
      <c r="F803" s="6" t="s">
        <v>9</v>
      </c>
      <c r="G803" s="9" t="s">
        <v>4197</v>
      </c>
      <c r="H803" s="6" t="s">
        <v>24</v>
      </c>
      <c r="I803" s="6" t="s">
        <v>24</v>
      </c>
      <c r="J803" s="6" t="s">
        <v>377</v>
      </c>
      <c r="K803" s="6" t="s">
        <v>815</v>
      </c>
      <c r="P803" s="6" t="s">
        <v>4198</v>
      </c>
      <c r="T803" s="6" t="s">
        <v>15</v>
      </c>
      <c r="U803" s="6" t="s">
        <v>18</v>
      </c>
      <c r="V803" s="6" t="s">
        <v>4200</v>
      </c>
      <c r="W803" s="11" t="s">
        <v>4199</v>
      </c>
    </row>
    <row r="804" spans="1:23" x14ac:dyDescent="0.35">
      <c r="A804" s="6">
        <v>205663</v>
      </c>
      <c r="B804" s="7">
        <v>45232</v>
      </c>
      <c r="C804" s="8">
        <v>0.63226851851851851</v>
      </c>
      <c r="D804" s="6" t="s">
        <v>842</v>
      </c>
      <c r="E804" s="6">
        <v>1</v>
      </c>
      <c r="F804" s="6" t="s">
        <v>19</v>
      </c>
      <c r="G804" s="6" t="s">
        <v>842</v>
      </c>
      <c r="H804" s="6" t="s">
        <v>24</v>
      </c>
      <c r="I804" s="6" t="s">
        <v>24</v>
      </c>
      <c r="J804" s="6" t="s">
        <v>21</v>
      </c>
      <c r="K804" s="6" t="s">
        <v>838</v>
      </c>
      <c r="T804" s="6" t="s">
        <v>22</v>
      </c>
      <c r="U804" s="6" t="s">
        <v>18</v>
      </c>
      <c r="V804" s="6" t="s">
        <v>1972</v>
      </c>
      <c r="W804" s="11" t="s">
        <v>4201</v>
      </c>
    </row>
    <row r="805" spans="1:23" x14ac:dyDescent="0.35">
      <c r="A805" s="6">
        <v>205670</v>
      </c>
      <c r="B805" s="7">
        <v>45232</v>
      </c>
      <c r="C805" s="8">
        <v>0.63438657407407406</v>
      </c>
      <c r="D805" s="6" t="s">
        <v>4202</v>
      </c>
      <c r="E805" s="6">
        <v>1</v>
      </c>
      <c r="F805" s="6" t="s">
        <v>25</v>
      </c>
      <c r="G805" s="6" t="s">
        <v>4202</v>
      </c>
      <c r="H805" s="6" t="s">
        <v>24</v>
      </c>
      <c r="I805" s="6" t="s">
        <v>24</v>
      </c>
      <c r="J805" s="6" t="s">
        <v>21</v>
      </c>
      <c r="K805" s="6" t="s">
        <v>838</v>
      </c>
      <c r="T805" s="6" t="s">
        <v>22</v>
      </c>
      <c r="U805" s="6" t="s">
        <v>18</v>
      </c>
      <c r="V805" s="6" t="s">
        <v>4203</v>
      </c>
      <c r="W805" s="11" t="s">
        <v>1950</v>
      </c>
    </row>
    <row r="806" spans="1:23" x14ac:dyDescent="0.35">
      <c r="A806" s="6">
        <v>205650</v>
      </c>
      <c r="B806" s="7">
        <v>45232</v>
      </c>
      <c r="C806" s="8">
        <v>0.65625</v>
      </c>
      <c r="D806" s="6" t="s">
        <v>4204</v>
      </c>
      <c r="E806" s="6">
        <v>1</v>
      </c>
      <c r="F806" s="6" t="s">
        <v>9</v>
      </c>
      <c r="G806" s="6" t="s">
        <v>4205</v>
      </c>
      <c r="H806" s="6" t="s">
        <v>24</v>
      </c>
      <c r="I806" s="6" t="s">
        <v>23</v>
      </c>
      <c r="J806" s="6" t="s">
        <v>21</v>
      </c>
      <c r="K806" s="6" t="s">
        <v>149</v>
      </c>
      <c r="T806" s="6" t="s">
        <v>22</v>
      </c>
      <c r="U806" s="6" t="s">
        <v>18</v>
      </c>
      <c r="V806" s="6" t="s">
        <v>4207</v>
      </c>
      <c r="W806" s="11" t="s">
        <v>4206</v>
      </c>
    </row>
    <row r="807" spans="1:23" ht="101.5" x14ac:dyDescent="0.35">
      <c r="A807" s="6">
        <v>176466</v>
      </c>
      <c r="B807" s="7">
        <v>45233</v>
      </c>
      <c r="C807" s="8">
        <v>0.34888888888888886</v>
      </c>
      <c r="D807" s="6" t="s">
        <v>1413</v>
      </c>
      <c r="E807" s="6">
        <v>30</v>
      </c>
      <c r="F807" s="6" t="s">
        <v>1657</v>
      </c>
      <c r="G807" s="9" t="s">
        <v>4208</v>
      </c>
      <c r="H807" s="6" t="s">
        <v>98</v>
      </c>
      <c r="I807" s="6" t="s">
        <v>24</v>
      </c>
      <c r="J807" s="6" t="s">
        <v>21</v>
      </c>
      <c r="K807" s="6" t="s">
        <v>244</v>
      </c>
      <c r="S807" s="6" t="s">
        <v>1835</v>
      </c>
      <c r="T807" s="6" t="s">
        <v>22</v>
      </c>
      <c r="U807" s="6" t="s">
        <v>18</v>
      </c>
      <c r="V807" s="6" t="s">
        <v>4210</v>
      </c>
      <c r="W807" s="11" t="s">
        <v>4209</v>
      </c>
    </row>
    <row r="808" spans="1:23" ht="159.5" x14ac:dyDescent="0.35">
      <c r="A808" s="6">
        <v>205716</v>
      </c>
      <c r="B808" s="7">
        <v>45233</v>
      </c>
      <c r="C808" s="8">
        <v>0.35965277777777777</v>
      </c>
      <c r="D808" s="6" t="s">
        <v>1514</v>
      </c>
      <c r="E808" s="6">
        <v>1</v>
      </c>
      <c r="F808" s="6" t="s">
        <v>30</v>
      </c>
      <c r="G808" s="9" t="s">
        <v>4211</v>
      </c>
      <c r="H808" s="6" t="s">
        <v>24</v>
      </c>
      <c r="I808" s="6" t="s">
        <v>24</v>
      </c>
      <c r="J808" s="6" t="s">
        <v>21</v>
      </c>
      <c r="K808" s="6" t="s">
        <v>1326</v>
      </c>
      <c r="T808" s="6" t="s">
        <v>22</v>
      </c>
      <c r="U808" s="6" t="s">
        <v>18</v>
      </c>
      <c r="V808" s="6" t="s">
        <v>4213</v>
      </c>
      <c r="W808" s="11" t="s">
        <v>4212</v>
      </c>
    </row>
    <row r="809" spans="1:23" x14ac:dyDescent="0.35">
      <c r="A809" s="6">
        <v>205732</v>
      </c>
      <c r="B809" s="7">
        <v>45233</v>
      </c>
      <c r="C809" s="8">
        <v>0.40667824074074077</v>
      </c>
      <c r="D809" s="6" t="s">
        <v>4214</v>
      </c>
      <c r="E809" s="6">
        <v>6</v>
      </c>
      <c r="F809" s="6" t="s">
        <v>30</v>
      </c>
      <c r="G809" s="6" t="s">
        <v>4215</v>
      </c>
      <c r="H809" s="6" t="s">
        <v>24</v>
      </c>
      <c r="I809" s="6" t="s">
        <v>24</v>
      </c>
      <c r="J809" s="6" t="s">
        <v>21</v>
      </c>
      <c r="K809" s="6" t="s">
        <v>4216</v>
      </c>
      <c r="T809" s="6" t="s">
        <v>22</v>
      </c>
      <c r="U809" s="6" t="s">
        <v>18</v>
      </c>
      <c r="V809" s="6" t="s">
        <v>4218</v>
      </c>
      <c r="W809" s="11" t="s">
        <v>4217</v>
      </c>
    </row>
    <row r="810" spans="1:23" x14ac:dyDescent="0.35">
      <c r="A810" s="6">
        <v>205720</v>
      </c>
      <c r="B810" s="7">
        <v>45233</v>
      </c>
      <c r="C810" s="8">
        <v>0.41236111111111112</v>
      </c>
      <c r="D810" s="6" t="s">
        <v>4219</v>
      </c>
      <c r="E810" s="6">
        <v>3</v>
      </c>
      <c r="F810" s="6" t="s">
        <v>30</v>
      </c>
      <c r="G810" s="6" t="s">
        <v>4220</v>
      </c>
      <c r="H810" s="6" t="s">
        <v>24</v>
      </c>
      <c r="I810" s="6" t="s">
        <v>24</v>
      </c>
      <c r="J810" s="6" t="s">
        <v>21</v>
      </c>
      <c r="K810" s="6" t="s">
        <v>244</v>
      </c>
      <c r="O810" s="6" t="s">
        <v>4221</v>
      </c>
      <c r="T810" s="6" t="s">
        <v>22</v>
      </c>
      <c r="U810" s="6" t="s">
        <v>18</v>
      </c>
      <c r="V810" s="6" t="s">
        <v>4223</v>
      </c>
      <c r="W810" s="11" t="s">
        <v>4222</v>
      </c>
    </row>
    <row r="811" spans="1:23" x14ac:dyDescent="0.35">
      <c r="A811" s="6">
        <v>205737</v>
      </c>
      <c r="B811" s="7">
        <v>45233</v>
      </c>
      <c r="C811" s="8">
        <v>0.42246527777777776</v>
      </c>
      <c r="D811" s="6" t="s">
        <v>506</v>
      </c>
      <c r="E811" s="6">
        <v>1</v>
      </c>
      <c r="F811" s="6" t="s">
        <v>25</v>
      </c>
      <c r="G811" s="6" t="s">
        <v>765</v>
      </c>
      <c r="H811" s="6" t="s">
        <v>24</v>
      </c>
      <c r="I811" s="6" t="s">
        <v>24</v>
      </c>
      <c r="J811" s="6" t="s">
        <v>21</v>
      </c>
      <c r="K811" s="6" t="s">
        <v>161</v>
      </c>
      <c r="T811" s="6" t="s">
        <v>22</v>
      </c>
      <c r="U811" s="6" t="s">
        <v>18</v>
      </c>
      <c r="V811" s="6" t="s">
        <v>1893</v>
      </c>
      <c r="W811" s="11" t="s">
        <v>887</v>
      </c>
    </row>
    <row r="812" spans="1:23" x14ac:dyDescent="0.35">
      <c r="A812" s="6">
        <v>205745</v>
      </c>
      <c r="B812" s="7">
        <v>45233</v>
      </c>
      <c r="C812" s="8">
        <v>0.42425925925925928</v>
      </c>
      <c r="D812" s="6" t="s">
        <v>506</v>
      </c>
      <c r="E812" s="6">
        <v>1</v>
      </c>
      <c r="F812" s="6" t="s">
        <v>25</v>
      </c>
      <c r="G812" s="6" t="s">
        <v>765</v>
      </c>
      <c r="H812" s="6" t="s">
        <v>24</v>
      </c>
      <c r="I812" s="6" t="s">
        <v>24</v>
      </c>
      <c r="J812" s="6" t="s">
        <v>21</v>
      </c>
      <c r="K812" s="6" t="s">
        <v>161</v>
      </c>
      <c r="T812" s="6" t="s">
        <v>22</v>
      </c>
      <c r="U812" s="6" t="s">
        <v>18</v>
      </c>
      <c r="V812" s="6" t="s">
        <v>1786</v>
      </c>
      <c r="W812" s="11" t="s">
        <v>887</v>
      </c>
    </row>
    <row r="813" spans="1:23" x14ac:dyDescent="0.35">
      <c r="A813" s="6">
        <v>74061</v>
      </c>
      <c r="B813" s="7">
        <v>45233</v>
      </c>
      <c r="C813" s="8">
        <v>0.42587962962962966</v>
      </c>
      <c r="D813" s="6" t="s">
        <v>506</v>
      </c>
      <c r="E813" s="6">
        <v>1</v>
      </c>
      <c r="F813" s="6" t="s">
        <v>25</v>
      </c>
      <c r="G813" s="6" t="s">
        <v>765</v>
      </c>
      <c r="H813" s="6" t="s">
        <v>24</v>
      </c>
      <c r="I813" s="6" t="s">
        <v>24</v>
      </c>
      <c r="J813" s="6" t="s">
        <v>21</v>
      </c>
      <c r="K813" s="6" t="s">
        <v>161</v>
      </c>
      <c r="T813" s="6" t="s">
        <v>22</v>
      </c>
      <c r="U813" s="6" t="s">
        <v>18</v>
      </c>
      <c r="V813" s="6" t="s">
        <v>1668</v>
      </c>
      <c r="W813" s="11" t="s">
        <v>887</v>
      </c>
    </row>
    <row r="814" spans="1:23" x14ac:dyDescent="0.35">
      <c r="A814" s="6">
        <v>205744</v>
      </c>
      <c r="B814" s="7">
        <v>45233</v>
      </c>
      <c r="C814" s="8">
        <v>0.42744212962962963</v>
      </c>
      <c r="D814" s="6" t="s">
        <v>418</v>
      </c>
      <c r="E814" s="6">
        <v>1</v>
      </c>
      <c r="F814" s="6" t="s">
        <v>25</v>
      </c>
      <c r="G814" s="6" t="s">
        <v>4224</v>
      </c>
      <c r="H814" s="6" t="s">
        <v>24</v>
      </c>
      <c r="I814" s="6" t="s">
        <v>24</v>
      </c>
      <c r="J814" s="6" t="s">
        <v>21</v>
      </c>
      <c r="K814" s="6" t="s">
        <v>4225</v>
      </c>
      <c r="T814" s="6" t="s">
        <v>22</v>
      </c>
      <c r="U814" s="6" t="s">
        <v>18</v>
      </c>
      <c r="V814" s="6" t="s">
        <v>4227</v>
      </c>
      <c r="W814" s="11" t="s">
        <v>4226</v>
      </c>
    </row>
    <row r="815" spans="1:23" ht="72.5" x14ac:dyDescent="0.35">
      <c r="A815" s="6">
        <v>157459</v>
      </c>
      <c r="B815" s="7">
        <v>45233</v>
      </c>
      <c r="C815" s="8">
        <v>0.44957175925925924</v>
      </c>
      <c r="D815" s="6" t="s">
        <v>229</v>
      </c>
      <c r="E815" s="6">
        <v>2</v>
      </c>
      <c r="F815" s="6" t="s">
        <v>9</v>
      </c>
      <c r="G815" s="9" t="s">
        <v>4228</v>
      </c>
      <c r="H815" s="6" t="s">
        <v>24</v>
      </c>
      <c r="I815" s="6" t="s">
        <v>24</v>
      </c>
      <c r="J815" s="6" t="s">
        <v>377</v>
      </c>
      <c r="K815" s="6" t="s">
        <v>132</v>
      </c>
      <c r="T815" s="6" t="s">
        <v>22</v>
      </c>
      <c r="U815" s="6" t="s">
        <v>18</v>
      </c>
      <c r="V815" s="6" t="s">
        <v>4229</v>
      </c>
      <c r="W815" s="11" t="s">
        <v>1911</v>
      </c>
    </row>
    <row r="816" spans="1:23" ht="130.5" x14ac:dyDescent="0.35">
      <c r="A816" s="6">
        <v>205746</v>
      </c>
      <c r="B816" s="7">
        <v>45233</v>
      </c>
      <c r="C816" s="8">
        <v>0.46309027777777773</v>
      </c>
      <c r="D816" s="6" t="s">
        <v>1132</v>
      </c>
      <c r="E816" s="6">
        <v>3</v>
      </c>
      <c r="F816" s="6" t="s">
        <v>30</v>
      </c>
      <c r="G816" s="9" t="s">
        <v>4230</v>
      </c>
      <c r="H816" s="6" t="s">
        <v>10</v>
      </c>
      <c r="I816" s="6" t="s">
        <v>24</v>
      </c>
      <c r="J816" s="6" t="s">
        <v>21</v>
      </c>
      <c r="K816" s="6" t="s">
        <v>245</v>
      </c>
      <c r="T816" s="6" t="s">
        <v>22</v>
      </c>
      <c r="U816" s="6" t="s">
        <v>18</v>
      </c>
      <c r="V816" s="6" t="s">
        <v>4231</v>
      </c>
      <c r="W816" s="11" t="s">
        <v>997</v>
      </c>
    </row>
    <row r="817" spans="1:23" ht="43.5" x14ac:dyDescent="0.35">
      <c r="A817" s="6">
        <v>205725</v>
      </c>
      <c r="B817" s="7">
        <v>45233</v>
      </c>
      <c r="C817" s="8">
        <v>0.47053240740740737</v>
      </c>
      <c r="D817" s="6" t="s">
        <v>239</v>
      </c>
      <c r="E817" s="6">
        <v>1</v>
      </c>
      <c r="F817" s="6" t="s">
        <v>9</v>
      </c>
      <c r="G817" s="6" t="s">
        <v>4232</v>
      </c>
      <c r="H817" s="6" t="s">
        <v>24</v>
      </c>
      <c r="I817" s="6" t="s">
        <v>24</v>
      </c>
      <c r="J817" s="6" t="s">
        <v>21</v>
      </c>
      <c r="K817" s="6" t="s">
        <v>134</v>
      </c>
      <c r="L817" s="6" t="s">
        <v>4233</v>
      </c>
      <c r="N817" s="6" t="s">
        <v>4234</v>
      </c>
      <c r="S817" s="9" t="s">
        <v>4235</v>
      </c>
      <c r="T817" s="6" t="s">
        <v>22</v>
      </c>
      <c r="U817" s="6" t="s">
        <v>18</v>
      </c>
      <c r="V817" s="6" t="s">
        <v>4237</v>
      </c>
      <c r="W817" s="11" t="s">
        <v>4236</v>
      </c>
    </row>
    <row r="818" spans="1:23" ht="58" x14ac:dyDescent="0.35">
      <c r="A818" s="6">
        <v>205767</v>
      </c>
      <c r="B818" s="7">
        <v>45233</v>
      </c>
      <c r="C818" s="8">
        <v>0.49785879629629631</v>
      </c>
      <c r="D818" s="6" t="s">
        <v>458</v>
      </c>
      <c r="E818" s="6">
        <v>1</v>
      </c>
      <c r="F818" s="6" t="s">
        <v>9</v>
      </c>
      <c r="G818" s="6" t="s">
        <v>4238</v>
      </c>
      <c r="H818" s="6" t="s">
        <v>40</v>
      </c>
      <c r="I818" s="6" t="s">
        <v>186</v>
      </c>
      <c r="J818" s="6" t="s">
        <v>21</v>
      </c>
      <c r="K818" s="6" t="s">
        <v>767</v>
      </c>
      <c r="Q818" s="6" t="s">
        <v>4239</v>
      </c>
      <c r="S818" s="9" t="s">
        <v>4240</v>
      </c>
      <c r="T818" s="6" t="s">
        <v>22</v>
      </c>
      <c r="U818" s="6" t="s">
        <v>18</v>
      </c>
      <c r="V818" s="6" t="s">
        <v>4242</v>
      </c>
      <c r="W818" s="11" t="s">
        <v>4241</v>
      </c>
    </row>
    <row r="819" spans="1:23" ht="87" x14ac:dyDescent="0.35">
      <c r="A819" s="6">
        <v>205766</v>
      </c>
      <c r="B819" s="7">
        <v>45233</v>
      </c>
      <c r="C819" s="8">
        <v>0.50837962962962957</v>
      </c>
      <c r="D819" s="6" t="s">
        <v>4243</v>
      </c>
      <c r="E819" s="6">
        <v>5</v>
      </c>
      <c r="F819" s="6" t="s">
        <v>19</v>
      </c>
      <c r="G819" s="9" t="s">
        <v>4244</v>
      </c>
      <c r="H819" s="6" t="s">
        <v>24</v>
      </c>
      <c r="I819" s="6" t="s">
        <v>24</v>
      </c>
      <c r="J819" s="6" t="s">
        <v>21</v>
      </c>
      <c r="K819" s="6" t="s">
        <v>4245</v>
      </c>
      <c r="N819" s="6" t="s">
        <v>4246</v>
      </c>
      <c r="T819" s="6" t="s">
        <v>22</v>
      </c>
      <c r="U819" s="6" t="s">
        <v>18</v>
      </c>
      <c r="V819" s="6" t="s">
        <v>4248</v>
      </c>
      <c r="W819" s="11" t="s">
        <v>4247</v>
      </c>
    </row>
    <row r="820" spans="1:23" ht="87" x14ac:dyDescent="0.35">
      <c r="A820" s="6">
        <v>205765</v>
      </c>
      <c r="B820" s="7">
        <v>45233</v>
      </c>
      <c r="C820" s="8">
        <v>0.53937500000000005</v>
      </c>
      <c r="D820" s="6" t="s">
        <v>4249</v>
      </c>
      <c r="E820" s="6">
        <v>15</v>
      </c>
      <c r="F820" s="6" t="s">
        <v>19</v>
      </c>
      <c r="G820" s="9" t="s">
        <v>4250</v>
      </c>
      <c r="H820" s="6" t="s">
        <v>24</v>
      </c>
      <c r="I820" s="6" t="s">
        <v>24</v>
      </c>
      <c r="J820" s="6" t="s">
        <v>21</v>
      </c>
      <c r="K820" s="6" t="s">
        <v>607</v>
      </c>
      <c r="N820" s="6" t="s">
        <v>4251</v>
      </c>
      <c r="T820" s="6" t="s">
        <v>22</v>
      </c>
      <c r="U820" s="6" t="s">
        <v>18</v>
      </c>
      <c r="V820" s="6" t="s">
        <v>4253</v>
      </c>
      <c r="W820" s="11" t="s">
        <v>4252</v>
      </c>
    </row>
    <row r="821" spans="1:23" ht="130.5" x14ac:dyDescent="0.35">
      <c r="A821" s="6">
        <v>205792</v>
      </c>
      <c r="B821" s="7">
        <v>45233</v>
      </c>
      <c r="C821" s="8">
        <v>0.55245370370370372</v>
      </c>
      <c r="D821" s="6" t="s">
        <v>1505</v>
      </c>
      <c r="E821" s="6">
        <v>2</v>
      </c>
      <c r="F821" s="6" t="s">
        <v>19</v>
      </c>
      <c r="G821" s="9" t="s">
        <v>4254</v>
      </c>
      <c r="H821" s="6" t="s">
        <v>27</v>
      </c>
      <c r="I821" s="6" t="s">
        <v>24</v>
      </c>
      <c r="J821" s="6" t="s">
        <v>21</v>
      </c>
      <c r="K821" s="6" t="s">
        <v>764</v>
      </c>
      <c r="O821" s="6" t="s">
        <v>4255</v>
      </c>
      <c r="T821" s="6" t="s">
        <v>22</v>
      </c>
      <c r="U821" s="6" t="s">
        <v>18</v>
      </c>
      <c r="V821" s="6" t="s">
        <v>4257</v>
      </c>
      <c r="W821" s="11" t="s">
        <v>4256</v>
      </c>
    </row>
    <row r="822" spans="1:23" ht="130.5" x14ac:dyDescent="0.35">
      <c r="A822" s="6">
        <v>205791</v>
      </c>
      <c r="B822" s="7">
        <v>45233</v>
      </c>
      <c r="C822" s="8">
        <v>0.55533564814814818</v>
      </c>
      <c r="D822" s="6" t="s">
        <v>4028</v>
      </c>
      <c r="E822" s="6">
        <v>2</v>
      </c>
      <c r="F822" s="6" t="s">
        <v>9</v>
      </c>
      <c r="G822" s="9" t="s">
        <v>4258</v>
      </c>
      <c r="H822" s="6" t="s">
        <v>24</v>
      </c>
      <c r="I822" s="6" t="s">
        <v>24</v>
      </c>
      <c r="J822" s="6" t="s">
        <v>21</v>
      </c>
      <c r="K822" s="6" t="s">
        <v>240</v>
      </c>
      <c r="O822" s="6" t="s">
        <v>4259</v>
      </c>
      <c r="T822" s="6" t="s">
        <v>22</v>
      </c>
      <c r="U822" s="6" t="s">
        <v>18</v>
      </c>
      <c r="V822" s="6" t="s">
        <v>887</v>
      </c>
      <c r="W822" s="11" t="s">
        <v>4260</v>
      </c>
    </row>
    <row r="823" spans="1:23" ht="116" x14ac:dyDescent="0.35">
      <c r="A823" s="6">
        <v>205773</v>
      </c>
      <c r="B823" s="7">
        <v>45233</v>
      </c>
      <c r="C823" s="8">
        <v>0.57174768518518515</v>
      </c>
      <c r="D823" s="6" t="s">
        <v>470</v>
      </c>
      <c r="E823" s="6">
        <v>15</v>
      </c>
      <c r="F823" s="6" t="s">
        <v>19</v>
      </c>
      <c r="G823" s="9" t="s">
        <v>4261</v>
      </c>
      <c r="H823" s="6" t="s">
        <v>378</v>
      </c>
      <c r="I823" s="6" t="s">
        <v>24</v>
      </c>
      <c r="J823" s="6" t="s">
        <v>21</v>
      </c>
      <c r="K823" s="6" t="s">
        <v>1236</v>
      </c>
      <c r="M823" s="6" t="s">
        <v>4262</v>
      </c>
      <c r="T823" s="6" t="s">
        <v>874</v>
      </c>
      <c r="U823" s="6" t="s">
        <v>18</v>
      </c>
      <c r="V823" s="6" t="s">
        <v>887</v>
      </c>
      <c r="W823" s="11" t="s">
        <v>4263</v>
      </c>
    </row>
    <row r="824" spans="1:23" ht="217.5" x14ac:dyDescent="0.35">
      <c r="A824" s="6">
        <v>205776</v>
      </c>
      <c r="B824" s="7">
        <v>45233</v>
      </c>
      <c r="C824" s="8">
        <v>0.57435185185185189</v>
      </c>
      <c r="D824" s="6" t="s">
        <v>4264</v>
      </c>
      <c r="E824" s="6">
        <v>9</v>
      </c>
      <c r="F824" s="6" t="s">
        <v>19</v>
      </c>
      <c r="G824" s="9" t="s">
        <v>4265</v>
      </c>
      <c r="H824" s="6" t="s">
        <v>24</v>
      </c>
      <c r="I824" s="6" t="s">
        <v>24</v>
      </c>
      <c r="J824" s="6" t="s">
        <v>21</v>
      </c>
      <c r="K824" s="6" t="s">
        <v>764</v>
      </c>
      <c r="Q824" s="6" t="s">
        <v>4266</v>
      </c>
      <c r="T824" s="6" t="s">
        <v>22</v>
      </c>
      <c r="U824" s="6" t="s">
        <v>18</v>
      </c>
      <c r="V824" s="6" t="s">
        <v>4268</v>
      </c>
      <c r="W824" s="11" t="s">
        <v>4267</v>
      </c>
    </row>
    <row r="825" spans="1:23" ht="130.5" x14ac:dyDescent="0.35">
      <c r="A825" s="6">
        <v>205628</v>
      </c>
      <c r="B825" s="7">
        <v>45233</v>
      </c>
      <c r="C825" s="8">
        <v>0.60964120370370367</v>
      </c>
      <c r="D825" s="6" t="s">
        <v>4269</v>
      </c>
      <c r="E825" s="6">
        <v>2</v>
      </c>
      <c r="F825" s="6" t="s">
        <v>9</v>
      </c>
      <c r="G825" s="9" t="s">
        <v>4270</v>
      </c>
      <c r="H825" s="6" t="s">
        <v>20</v>
      </c>
      <c r="I825" s="6" t="s">
        <v>24</v>
      </c>
      <c r="J825" s="6" t="s">
        <v>21</v>
      </c>
      <c r="K825" s="6" t="s">
        <v>1236</v>
      </c>
      <c r="T825" s="6" t="s">
        <v>22</v>
      </c>
      <c r="U825" s="6" t="s">
        <v>18</v>
      </c>
      <c r="V825" s="6" t="s">
        <v>4272</v>
      </c>
      <c r="W825" s="11" t="s">
        <v>4271</v>
      </c>
    </row>
    <row r="826" spans="1:23" x14ac:dyDescent="0.35">
      <c r="A826" s="6">
        <v>204551</v>
      </c>
      <c r="B826" s="7">
        <v>45233</v>
      </c>
      <c r="C826" s="8">
        <v>0.6371296296296296</v>
      </c>
      <c r="D826" s="6" t="s">
        <v>506</v>
      </c>
      <c r="E826" s="6">
        <v>1</v>
      </c>
      <c r="F826" s="6" t="s">
        <v>25</v>
      </c>
      <c r="G826" s="6" t="s">
        <v>765</v>
      </c>
      <c r="H826" s="6" t="s">
        <v>24</v>
      </c>
      <c r="I826" s="6" t="s">
        <v>24</v>
      </c>
      <c r="J826" s="6" t="s">
        <v>21</v>
      </c>
      <c r="K826" s="6" t="s">
        <v>161</v>
      </c>
      <c r="T826" s="6" t="s">
        <v>22</v>
      </c>
      <c r="U826" s="6" t="s">
        <v>18</v>
      </c>
      <c r="V826" s="6" t="s">
        <v>4273</v>
      </c>
      <c r="W826" s="11" t="s">
        <v>887</v>
      </c>
    </row>
    <row r="827" spans="1:23" ht="116" x14ac:dyDescent="0.35">
      <c r="A827" s="6">
        <v>205816</v>
      </c>
      <c r="B827" s="7">
        <v>45233</v>
      </c>
      <c r="C827" s="8">
        <v>0.6787037037037037</v>
      </c>
      <c r="D827" s="6" t="s">
        <v>4274</v>
      </c>
      <c r="E827" s="6">
        <v>4</v>
      </c>
      <c r="F827" s="6" t="s">
        <v>19</v>
      </c>
      <c r="G827" s="9" t="s">
        <v>4275</v>
      </c>
      <c r="H827" s="6" t="s">
        <v>24</v>
      </c>
      <c r="I827" s="6" t="s">
        <v>24</v>
      </c>
      <c r="J827" s="6" t="s">
        <v>21</v>
      </c>
      <c r="K827" s="6" t="s">
        <v>4276</v>
      </c>
      <c r="T827" s="6" t="s">
        <v>15</v>
      </c>
      <c r="U827" s="6" t="s">
        <v>18</v>
      </c>
      <c r="V827" s="6" t="s">
        <v>4278</v>
      </c>
      <c r="W827" s="11" t="s">
        <v>4277</v>
      </c>
    </row>
    <row r="828" spans="1:23" ht="101.5" x14ac:dyDescent="0.35">
      <c r="A828" s="6">
        <v>205818</v>
      </c>
      <c r="B828" s="7">
        <v>45233</v>
      </c>
      <c r="C828" s="8">
        <v>0.68918981481481489</v>
      </c>
      <c r="D828" s="6" t="s">
        <v>166</v>
      </c>
      <c r="E828" s="6">
        <v>4</v>
      </c>
      <c r="F828" s="6" t="s">
        <v>19</v>
      </c>
      <c r="G828" s="9" t="s">
        <v>4279</v>
      </c>
      <c r="H828" s="6" t="s">
        <v>24</v>
      </c>
      <c r="I828" s="6" t="s">
        <v>24</v>
      </c>
      <c r="J828" s="6" t="s">
        <v>377</v>
      </c>
      <c r="K828" s="6" t="s">
        <v>1907</v>
      </c>
      <c r="T828" s="6" t="s">
        <v>15</v>
      </c>
      <c r="U828" s="6" t="s">
        <v>18</v>
      </c>
      <c r="V828" s="6" t="s">
        <v>4281</v>
      </c>
      <c r="W828" s="11" t="s">
        <v>4280</v>
      </c>
    </row>
    <row r="829" spans="1:23" ht="116" x14ac:dyDescent="0.35">
      <c r="A829" s="6">
        <v>205940</v>
      </c>
      <c r="B829" s="7">
        <v>45236</v>
      </c>
      <c r="C829" s="8">
        <v>0.35472222222222222</v>
      </c>
      <c r="D829" s="6" t="s">
        <v>110</v>
      </c>
      <c r="E829" s="6">
        <v>1</v>
      </c>
      <c r="F829" s="6" t="s">
        <v>9</v>
      </c>
      <c r="G829" s="9" t="s">
        <v>4282</v>
      </c>
      <c r="H829" s="6" t="s">
        <v>24</v>
      </c>
      <c r="I829" s="6" t="s">
        <v>24</v>
      </c>
      <c r="J829" s="6" t="s">
        <v>21</v>
      </c>
      <c r="K829" s="6" t="s">
        <v>1612</v>
      </c>
      <c r="T829" s="6" t="s">
        <v>22</v>
      </c>
      <c r="U829" s="6" t="s">
        <v>18</v>
      </c>
      <c r="V829" s="6" t="s">
        <v>4283</v>
      </c>
      <c r="W829" s="11" t="s">
        <v>1531</v>
      </c>
    </row>
    <row r="830" spans="1:23" ht="130.5" x14ac:dyDescent="0.35">
      <c r="A830" s="6">
        <v>205945</v>
      </c>
      <c r="B830" s="7">
        <v>45236</v>
      </c>
      <c r="C830" s="8">
        <v>0.36450231481481482</v>
      </c>
      <c r="D830" s="6" t="s">
        <v>4284</v>
      </c>
      <c r="E830" s="6">
        <v>1</v>
      </c>
      <c r="F830" s="6" t="s">
        <v>19</v>
      </c>
      <c r="G830" s="9" t="s">
        <v>4285</v>
      </c>
      <c r="H830" s="6" t="s">
        <v>98</v>
      </c>
      <c r="I830" s="6" t="s">
        <v>24</v>
      </c>
      <c r="J830" s="6" t="s">
        <v>21</v>
      </c>
      <c r="K830" s="6" t="s">
        <v>245</v>
      </c>
      <c r="T830" s="6" t="s">
        <v>22</v>
      </c>
      <c r="U830" s="6" t="s">
        <v>18</v>
      </c>
      <c r="V830" s="6" t="s">
        <v>4286</v>
      </c>
      <c r="W830" s="11" t="s">
        <v>2783</v>
      </c>
    </row>
    <row r="831" spans="1:23" x14ac:dyDescent="0.35">
      <c r="A831" s="6">
        <v>205951</v>
      </c>
      <c r="B831" s="7">
        <v>45236</v>
      </c>
      <c r="C831" s="8">
        <v>0.37658564814814816</v>
      </c>
      <c r="D831" s="6" t="s">
        <v>1881</v>
      </c>
      <c r="E831" s="6">
        <v>1</v>
      </c>
      <c r="F831" s="6" t="s">
        <v>1657</v>
      </c>
      <c r="G831" s="6" t="s">
        <v>4287</v>
      </c>
      <c r="H831" s="6" t="s">
        <v>24</v>
      </c>
      <c r="I831" s="6" t="s">
        <v>24</v>
      </c>
      <c r="J831" s="6" t="s">
        <v>21</v>
      </c>
      <c r="K831" s="6" t="s">
        <v>468</v>
      </c>
      <c r="T831" s="6" t="s">
        <v>22</v>
      </c>
      <c r="U831" s="6" t="s">
        <v>18</v>
      </c>
      <c r="V831" s="6" t="s">
        <v>4289</v>
      </c>
      <c r="W831" s="11" t="s">
        <v>4288</v>
      </c>
    </row>
    <row r="832" spans="1:23" x14ac:dyDescent="0.35">
      <c r="A832" s="6">
        <v>72157</v>
      </c>
      <c r="B832" s="7">
        <v>45236</v>
      </c>
      <c r="C832" s="8">
        <v>0.39023148148148151</v>
      </c>
      <c r="D832" s="6" t="s">
        <v>288</v>
      </c>
      <c r="E832" s="6">
        <v>3</v>
      </c>
      <c r="F832" s="6" t="s">
        <v>19</v>
      </c>
      <c r="G832" s="6" t="s">
        <v>4290</v>
      </c>
      <c r="H832" s="6" t="s">
        <v>24</v>
      </c>
      <c r="I832" s="6" t="s">
        <v>24</v>
      </c>
      <c r="J832" s="6" t="s">
        <v>21</v>
      </c>
      <c r="K832" s="6" t="s">
        <v>28</v>
      </c>
      <c r="T832" s="6" t="s">
        <v>22</v>
      </c>
      <c r="U832" s="6" t="s">
        <v>18</v>
      </c>
      <c r="V832" s="6" t="s">
        <v>887</v>
      </c>
      <c r="W832" s="11" t="s">
        <v>887</v>
      </c>
    </row>
    <row r="833" spans="1:23" x14ac:dyDescent="0.35">
      <c r="A833" s="6">
        <v>84037</v>
      </c>
      <c r="B833" s="7">
        <v>45236</v>
      </c>
      <c r="C833" s="8">
        <v>0.40896990740740741</v>
      </c>
      <c r="D833" s="6" t="s">
        <v>1910</v>
      </c>
      <c r="E833" s="6">
        <v>3</v>
      </c>
      <c r="F833" s="6" t="s">
        <v>19</v>
      </c>
      <c r="G833" s="6" t="s">
        <v>4291</v>
      </c>
      <c r="H833" s="6" t="s">
        <v>24</v>
      </c>
      <c r="I833" s="6" t="s">
        <v>24</v>
      </c>
      <c r="J833" s="6" t="s">
        <v>21</v>
      </c>
      <c r="K833" s="6" t="s">
        <v>28</v>
      </c>
      <c r="T833" s="6" t="s">
        <v>22</v>
      </c>
      <c r="U833" s="6" t="s">
        <v>18</v>
      </c>
      <c r="V833" s="6" t="s">
        <v>887</v>
      </c>
      <c r="W833" s="11" t="s">
        <v>887</v>
      </c>
    </row>
    <row r="834" spans="1:23" x14ac:dyDescent="0.35">
      <c r="A834" s="6">
        <v>205974</v>
      </c>
      <c r="B834" s="7">
        <v>45236</v>
      </c>
      <c r="C834" s="8">
        <v>0.42274305555555558</v>
      </c>
      <c r="D834" s="6" t="s">
        <v>826</v>
      </c>
      <c r="E834" s="6">
        <v>1</v>
      </c>
      <c r="F834" s="6" t="s">
        <v>25</v>
      </c>
      <c r="G834" s="6" t="s">
        <v>826</v>
      </c>
      <c r="H834" s="6" t="s">
        <v>24</v>
      </c>
      <c r="I834" s="6" t="s">
        <v>24</v>
      </c>
      <c r="J834" s="6" t="s">
        <v>21</v>
      </c>
      <c r="K834" s="6" t="s">
        <v>28</v>
      </c>
      <c r="T834" s="6" t="s">
        <v>22</v>
      </c>
      <c r="U834" s="6" t="s">
        <v>18</v>
      </c>
      <c r="V834" s="6" t="s">
        <v>887</v>
      </c>
      <c r="W834" s="11" t="s">
        <v>887</v>
      </c>
    </row>
    <row r="835" spans="1:23" x14ac:dyDescent="0.35">
      <c r="A835" s="6">
        <v>41947</v>
      </c>
      <c r="B835" s="7">
        <v>45236</v>
      </c>
      <c r="C835" s="8">
        <v>0.43229166666666669</v>
      </c>
      <c r="D835" s="6" t="s">
        <v>105</v>
      </c>
      <c r="E835" s="6">
        <v>1</v>
      </c>
      <c r="F835" s="6" t="s">
        <v>25</v>
      </c>
      <c r="G835" s="6" t="s">
        <v>4292</v>
      </c>
      <c r="H835" s="6" t="s">
        <v>27</v>
      </c>
      <c r="I835" s="6" t="s">
        <v>24</v>
      </c>
      <c r="J835" s="6" t="s">
        <v>21</v>
      </c>
      <c r="K835" s="6" t="s">
        <v>513</v>
      </c>
      <c r="T835" s="6" t="s">
        <v>22</v>
      </c>
      <c r="U835" s="6" t="s">
        <v>18</v>
      </c>
      <c r="V835" s="6" t="s">
        <v>1652</v>
      </c>
      <c r="W835" s="11" t="s">
        <v>1014</v>
      </c>
    </row>
    <row r="836" spans="1:23" x14ac:dyDescent="0.35">
      <c r="A836" s="6">
        <v>205999</v>
      </c>
      <c r="B836" s="7">
        <v>45236</v>
      </c>
      <c r="C836" s="8">
        <v>0.44604166666666667</v>
      </c>
      <c r="D836" s="6" t="s">
        <v>826</v>
      </c>
      <c r="E836" s="6">
        <v>1</v>
      </c>
      <c r="F836" s="6" t="s">
        <v>25</v>
      </c>
      <c r="G836" s="6" t="s">
        <v>826</v>
      </c>
      <c r="H836" s="6" t="s">
        <v>24</v>
      </c>
      <c r="I836" s="6" t="s">
        <v>24</v>
      </c>
      <c r="J836" s="6" t="s">
        <v>21</v>
      </c>
      <c r="K836" s="6" t="s">
        <v>28</v>
      </c>
      <c r="T836" s="6" t="s">
        <v>22</v>
      </c>
      <c r="U836" s="6" t="s">
        <v>18</v>
      </c>
      <c r="V836" s="6" t="s">
        <v>887</v>
      </c>
      <c r="W836" s="11" t="s">
        <v>887</v>
      </c>
    </row>
    <row r="837" spans="1:23" x14ac:dyDescent="0.35">
      <c r="A837" s="6">
        <v>205997</v>
      </c>
      <c r="B837" s="7">
        <v>45236</v>
      </c>
      <c r="C837" s="8">
        <v>0.44787037037037036</v>
      </c>
      <c r="D837" s="6" t="s">
        <v>675</v>
      </c>
      <c r="E837" s="6">
        <v>6</v>
      </c>
      <c r="F837" s="6" t="s">
        <v>19</v>
      </c>
      <c r="G837" s="6" t="s">
        <v>4293</v>
      </c>
      <c r="H837" s="6" t="s">
        <v>24</v>
      </c>
      <c r="I837" s="6" t="s">
        <v>24</v>
      </c>
      <c r="J837" s="6" t="s">
        <v>377</v>
      </c>
      <c r="K837" s="6" t="s">
        <v>83</v>
      </c>
      <c r="T837" s="6" t="s">
        <v>22</v>
      </c>
      <c r="U837" s="6" t="s">
        <v>18</v>
      </c>
      <c r="V837" s="6" t="s">
        <v>4295</v>
      </c>
      <c r="W837" s="11" t="s">
        <v>4294</v>
      </c>
    </row>
    <row r="838" spans="1:23" x14ac:dyDescent="0.35">
      <c r="A838" s="6">
        <v>205949</v>
      </c>
      <c r="B838" s="7">
        <v>45236</v>
      </c>
      <c r="C838" s="8">
        <v>0.4621527777777778</v>
      </c>
      <c r="D838" s="6" t="s">
        <v>428</v>
      </c>
      <c r="E838" s="6">
        <v>1</v>
      </c>
      <c r="F838" s="6" t="s">
        <v>9</v>
      </c>
      <c r="G838" s="6" t="s">
        <v>4296</v>
      </c>
      <c r="H838" s="6" t="s">
        <v>24</v>
      </c>
      <c r="I838" s="6" t="s">
        <v>24</v>
      </c>
      <c r="J838" s="6" t="s">
        <v>377</v>
      </c>
      <c r="K838" s="6" t="s">
        <v>83</v>
      </c>
      <c r="T838" s="6" t="s">
        <v>22</v>
      </c>
      <c r="U838" s="6" t="s">
        <v>18</v>
      </c>
      <c r="V838" s="6" t="s">
        <v>4297</v>
      </c>
      <c r="W838" s="11" t="s">
        <v>1053</v>
      </c>
    </row>
    <row r="839" spans="1:23" x14ac:dyDescent="0.35">
      <c r="A839" s="6">
        <v>70561</v>
      </c>
      <c r="B839" s="7">
        <v>45236</v>
      </c>
      <c r="C839" s="8">
        <v>0.46254629629629629</v>
      </c>
      <c r="D839" s="6" t="s">
        <v>331</v>
      </c>
      <c r="E839" s="6">
        <v>1</v>
      </c>
      <c r="F839" s="6" t="s">
        <v>9</v>
      </c>
      <c r="G839" s="6" t="s">
        <v>4298</v>
      </c>
      <c r="H839" s="6" t="s">
        <v>24</v>
      </c>
      <c r="I839" s="6" t="s">
        <v>24</v>
      </c>
      <c r="J839" s="6" t="s">
        <v>21</v>
      </c>
      <c r="K839" s="6" t="s">
        <v>34</v>
      </c>
      <c r="T839" s="6" t="s">
        <v>22</v>
      </c>
      <c r="U839" s="6" t="s">
        <v>18</v>
      </c>
      <c r="V839" s="6" t="s">
        <v>887</v>
      </c>
      <c r="W839" s="11" t="s">
        <v>887</v>
      </c>
    </row>
    <row r="840" spans="1:23" ht="101.5" x14ac:dyDescent="0.35">
      <c r="A840" s="6">
        <v>205986</v>
      </c>
      <c r="B840" s="7">
        <v>45236</v>
      </c>
      <c r="C840" s="8">
        <v>0.46968750000000004</v>
      </c>
      <c r="D840" s="6" t="s">
        <v>1269</v>
      </c>
      <c r="E840" s="6">
        <v>2</v>
      </c>
      <c r="F840" s="6" t="s">
        <v>9</v>
      </c>
      <c r="G840" s="9" t="s">
        <v>4299</v>
      </c>
      <c r="H840" s="6" t="s">
        <v>24</v>
      </c>
      <c r="I840" s="6" t="s">
        <v>24</v>
      </c>
      <c r="J840" s="6" t="s">
        <v>21</v>
      </c>
      <c r="K840" s="6" t="s">
        <v>1743</v>
      </c>
      <c r="T840" s="6" t="s">
        <v>22</v>
      </c>
      <c r="U840" s="6" t="s">
        <v>18</v>
      </c>
      <c r="V840" s="6" t="s">
        <v>4300</v>
      </c>
      <c r="W840" s="11" t="s">
        <v>2070</v>
      </c>
    </row>
    <row r="841" spans="1:23" x14ac:dyDescent="0.35">
      <c r="A841" s="6">
        <v>205207</v>
      </c>
      <c r="B841" s="7">
        <v>45236</v>
      </c>
      <c r="C841" s="8">
        <v>0.48185185185185181</v>
      </c>
      <c r="D841" s="6" t="s">
        <v>4301</v>
      </c>
      <c r="E841" s="6">
        <v>2</v>
      </c>
      <c r="F841" s="6" t="s">
        <v>30</v>
      </c>
      <c r="G841" s="6" t="s">
        <v>4302</v>
      </c>
      <c r="H841" s="6" t="s">
        <v>24</v>
      </c>
      <c r="I841" s="6" t="s">
        <v>24</v>
      </c>
      <c r="J841" s="6" t="s">
        <v>21</v>
      </c>
      <c r="K841" s="6" t="s">
        <v>4303</v>
      </c>
      <c r="L841" s="6" t="s">
        <v>70</v>
      </c>
      <c r="M841" s="6" t="s">
        <v>4304</v>
      </c>
      <c r="N841" s="6" t="s">
        <v>602</v>
      </c>
      <c r="O841" s="6" t="s">
        <v>4305</v>
      </c>
      <c r="P841" s="6" t="s">
        <v>4306</v>
      </c>
      <c r="Q841" s="6" t="s">
        <v>4307</v>
      </c>
      <c r="R841" s="6" t="s">
        <v>72</v>
      </c>
      <c r="S841" s="6" t="s">
        <v>4308</v>
      </c>
      <c r="T841" s="6" t="s">
        <v>15</v>
      </c>
      <c r="U841" s="6" t="s">
        <v>18</v>
      </c>
      <c r="V841" s="6" t="s">
        <v>4310</v>
      </c>
      <c r="W841" s="11" t="s">
        <v>4309</v>
      </c>
    </row>
    <row r="842" spans="1:23" x14ac:dyDescent="0.35">
      <c r="A842" s="6">
        <v>205659</v>
      </c>
      <c r="B842" s="7">
        <v>45236</v>
      </c>
      <c r="C842" s="8">
        <v>0.484375</v>
      </c>
      <c r="D842" s="6" t="s">
        <v>82</v>
      </c>
      <c r="E842" s="6">
        <v>3</v>
      </c>
      <c r="F842" s="6" t="s">
        <v>9</v>
      </c>
      <c r="G842" s="6" t="s">
        <v>4311</v>
      </c>
      <c r="H842" s="6" t="s">
        <v>24</v>
      </c>
      <c r="I842" s="6" t="s">
        <v>24</v>
      </c>
      <c r="J842" s="6" t="s">
        <v>232</v>
      </c>
      <c r="K842" s="6" t="s">
        <v>4312</v>
      </c>
      <c r="L842" s="6" t="s">
        <v>74</v>
      </c>
      <c r="M842" s="6" t="s">
        <v>1848</v>
      </c>
      <c r="N842" s="6" t="s">
        <v>543</v>
      </c>
      <c r="O842" s="6" t="s">
        <v>4313</v>
      </c>
      <c r="P842" s="6" t="s">
        <v>1840</v>
      </c>
      <c r="Q842" s="6" t="s">
        <v>1794</v>
      </c>
      <c r="R842" s="6" t="s">
        <v>662</v>
      </c>
      <c r="S842" s="6" t="s">
        <v>1830</v>
      </c>
      <c r="T842" s="6" t="s">
        <v>15</v>
      </c>
      <c r="U842" s="6" t="s">
        <v>18</v>
      </c>
      <c r="V842" s="6" t="s">
        <v>4314</v>
      </c>
      <c r="W842" s="11" t="s">
        <v>880</v>
      </c>
    </row>
    <row r="843" spans="1:23" x14ac:dyDescent="0.35">
      <c r="A843" s="6">
        <v>205969</v>
      </c>
      <c r="B843" s="7">
        <v>45236</v>
      </c>
      <c r="C843" s="8">
        <v>0.48444444444444446</v>
      </c>
      <c r="D843" s="6" t="s">
        <v>108</v>
      </c>
      <c r="E843" s="6">
        <v>5</v>
      </c>
      <c r="F843" s="6" t="s">
        <v>30</v>
      </c>
      <c r="G843" s="6" t="s">
        <v>4315</v>
      </c>
      <c r="H843" s="6" t="s">
        <v>24</v>
      </c>
      <c r="I843" s="6" t="s">
        <v>24</v>
      </c>
      <c r="J843" s="6" t="s">
        <v>21</v>
      </c>
      <c r="K843" s="6" t="s">
        <v>83</v>
      </c>
      <c r="T843" s="6" t="s">
        <v>22</v>
      </c>
      <c r="U843" s="6" t="s">
        <v>18</v>
      </c>
      <c r="V843" s="6" t="s">
        <v>4316</v>
      </c>
      <c r="W843" s="11" t="s">
        <v>1068</v>
      </c>
    </row>
    <row r="844" spans="1:23" x14ac:dyDescent="0.35">
      <c r="A844" s="6">
        <v>206016</v>
      </c>
      <c r="B844" s="7">
        <v>45236</v>
      </c>
      <c r="C844" s="8">
        <v>0.48755787037037041</v>
      </c>
      <c r="D844" s="6" t="s">
        <v>1140</v>
      </c>
      <c r="E844" s="6">
        <v>1</v>
      </c>
      <c r="F844" s="6" t="s">
        <v>25</v>
      </c>
      <c r="G844" s="6" t="s">
        <v>1140</v>
      </c>
      <c r="H844" s="6" t="s">
        <v>24</v>
      </c>
      <c r="I844" s="6" t="s">
        <v>24</v>
      </c>
      <c r="J844" s="6" t="s">
        <v>21</v>
      </c>
      <c r="K844" s="6" t="s">
        <v>34</v>
      </c>
      <c r="T844" s="6" t="s">
        <v>22</v>
      </c>
      <c r="U844" s="6" t="s">
        <v>18</v>
      </c>
      <c r="V844" s="6" t="s">
        <v>887</v>
      </c>
      <c r="W844" s="11" t="s">
        <v>887</v>
      </c>
    </row>
    <row r="845" spans="1:23" x14ac:dyDescent="0.35">
      <c r="A845" s="6">
        <v>206018</v>
      </c>
      <c r="B845" s="7">
        <v>45236</v>
      </c>
      <c r="C845" s="8">
        <v>0.48982638888888891</v>
      </c>
      <c r="D845" s="6" t="s">
        <v>4317</v>
      </c>
      <c r="E845" s="6">
        <v>1</v>
      </c>
      <c r="F845" s="6" t="s">
        <v>25</v>
      </c>
      <c r="G845" s="6" t="s">
        <v>4317</v>
      </c>
      <c r="H845" s="6" t="s">
        <v>24</v>
      </c>
      <c r="I845" s="6" t="s">
        <v>24</v>
      </c>
      <c r="J845" s="6" t="s">
        <v>21</v>
      </c>
      <c r="K845" s="6" t="s">
        <v>34</v>
      </c>
      <c r="T845" s="6" t="s">
        <v>22</v>
      </c>
      <c r="U845" s="6" t="s">
        <v>18</v>
      </c>
      <c r="V845" s="6" t="s">
        <v>887</v>
      </c>
      <c r="W845" s="11" t="s">
        <v>887</v>
      </c>
    </row>
    <row r="846" spans="1:23" x14ac:dyDescent="0.35">
      <c r="A846" s="6">
        <v>205981</v>
      </c>
      <c r="B846" s="7">
        <v>45236</v>
      </c>
      <c r="C846" s="8">
        <v>0.49274305555555559</v>
      </c>
      <c r="D846" s="6" t="s">
        <v>331</v>
      </c>
      <c r="E846" s="6">
        <v>1</v>
      </c>
      <c r="F846" s="6" t="s">
        <v>9</v>
      </c>
      <c r="G846" s="6" t="s">
        <v>4318</v>
      </c>
      <c r="H846" s="6" t="s">
        <v>27</v>
      </c>
      <c r="I846" s="6" t="s">
        <v>24</v>
      </c>
      <c r="J846" s="6" t="s">
        <v>21</v>
      </c>
      <c r="K846" s="6" t="s">
        <v>264</v>
      </c>
      <c r="T846" s="6" t="s">
        <v>22</v>
      </c>
      <c r="U846" s="6" t="s">
        <v>18</v>
      </c>
      <c r="V846" s="6" t="s">
        <v>4319</v>
      </c>
      <c r="W846" s="11" t="s">
        <v>1175</v>
      </c>
    </row>
    <row r="847" spans="1:23" x14ac:dyDescent="0.35">
      <c r="A847" s="6">
        <v>184412</v>
      </c>
      <c r="B847" s="7">
        <v>45236</v>
      </c>
      <c r="C847" s="8">
        <v>0.49780092592592595</v>
      </c>
      <c r="D847" s="6" t="s">
        <v>674</v>
      </c>
      <c r="E847" s="6">
        <v>3</v>
      </c>
      <c r="F847" s="6" t="s">
        <v>1657</v>
      </c>
      <c r="G847" s="6" t="s">
        <v>4320</v>
      </c>
      <c r="H847" s="6" t="s">
        <v>24</v>
      </c>
      <c r="I847" s="6" t="s">
        <v>24</v>
      </c>
      <c r="J847" s="6" t="s">
        <v>232</v>
      </c>
      <c r="K847" s="6" t="s">
        <v>88</v>
      </c>
      <c r="Q847" s="6" t="s">
        <v>4321</v>
      </c>
      <c r="T847" s="6" t="s">
        <v>15</v>
      </c>
      <c r="U847" s="6" t="s">
        <v>18</v>
      </c>
      <c r="V847" s="6" t="s">
        <v>4323</v>
      </c>
      <c r="W847" s="11" t="s">
        <v>4322</v>
      </c>
    </row>
    <row r="848" spans="1:23" x14ac:dyDescent="0.35">
      <c r="A848" s="6">
        <v>205995</v>
      </c>
      <c r="B848" s="7">
        <v>45236</v>
      </c>
      <c r="C848" s="8">
        <v>0.50216435185185182</v>
      </c>
      <c r="D848" s="6" t="s">
        <v>1442</v>
      </c>
      <c r="E848" s="6">
        <v>1</v>
      </c>
      <c r="F848" s="6" t="s">
        <v>25</v>
      </c>
      <c r="G848" s="6" t="s">
        <v>4324</v>
      </c>
      <c r="H848" s="6" t="s">
        <v>98</v>
      </c>
      <c r="I848" s="6" t="s">
        <v>24</v>
      </c>
      <c r="J848" s="6" t="s">
        <v>232</v>
      </c>
      <c r="K848" s="6" t="s">
        <v>83</v>
      </c>
      <c r="T848" s="6" t="s">
        <v>22</v>
      </c>
      <c r="U848" s="6" t="s">
        <v>18</v>
      </c>
      <c r="V848" s="6" t="s">
        <v>4326</v>
      </c>
      <c r="W848" s="11" t="s">
        <v>4325</v>
      </c>
    </row>
    <row r="849" spans="1:23" ht="203" x14ac:dyDescent="0.35">
      <c r="A849" s="6">
        <v>173469</v>
      </c>
      <c r="B849" s="7">
        <v>45236</v>
      </c>
      <c r="C849" s="8">
        <v>0.50510416666666669</v>
      </c>
      <c r="D849" s="6" t="s">
        <v>2013</v>
      </c>
      <c r="E849" s="6">
        <v>1</v>
      </c>
      <c r="F849" s="6" t="s">
        <v>19</v>
      </c>
      <c r="G849" s="9" t="s">
        <v>4327</v>
      </c>
      <c r="H849" s="6" t="s">
        <v>24</v>
      </c>
      <c r="I849" s="6" t="s">
        <v>24</v>
      </c>
      <c r="J849" s="6" t="s">
        <v>21</v>
      </c>
      <c r="K849" s="6" t="s">
        <v>220</v>
      </c>
      <c r="T849" s="6" t="s">
        <v>22</v>
      </c>
      <c r="U849" s="6" t="s">
        <v>18</v>
      </c>
      <c r="V849" s="9" t="s">
        <v>4328</v>
      </c>
      <c r="W849" s="11" t="s">
        <v>2000</v>
      </c>
    </row>
    <row r="850" spans="1:23" x14ac:dyDescent="0.35">
      <c r="A850" s="6">
        <v>206019</v>
      </c>
      <c r="B850" s="7">
        <v>45236</v>
      </c>
      <c r="C850" s="8">
        <v>0.51052083333333331</v>
      </c>
      <c r="D850" s="6" t="s">
        <v>234</v>
      </c>
      <c r="E850" s="6">
        <v>1</v>
      </c>
      <c r="F850" s="6" t="s">
        <v>25</v>
      </c>
      <c r="G850" s="6" t="s">
        <v>4329</v>
      </c>
      <c r="H850" s="6" t="s">
        <v>24</v>
      </c>
      <c r="I850" s="6" t="s">
        <v>24</v>
      </c>
      <c r="J850" s="6" t="s">
        <v>21</v>
      </c>
      <c r="K850" s="6" t="s">
        <v>1012</v>
      </c>
      <c r="L850" s="6" t="s">
        <v>819</v>
      </c>
      <c r="M850" s="6" t="s">
        <v>4330</v>
      </c>
      <c r="N850" s="6" t="s">
        <v>4331</v>
      </c>
      <c r="O850" s="6" t="s">
        <v>749</v>
      </c>
      <c r="P850" s="6" t="s">
        <v>1134</v>
      </c>
      <c r="Q850" s="6" t="s">
        <v>4332</v>
      </c>
      <c r="R850" s="6" t="s">
        <v>72</v>
      </c>
      <c r="S850" s="6" t="s">
        <v>146</v>
      </c>
      <c r="T850" s="6" t="s">
        <v>22</v>
      </c>
      <c r="U850" s="6" t="s">
        <v>18</v>
      </c>
      <c r="V850" s="6" t="s">
        <v>4334</v>
      </c>
      <c r="W850" s="11" t="s">
        <v>4333</v>
      </c>
    </row>
    <row r="851" spans="1:23" ht="174" x14ac:dyDescent="0.35">
      <c r="A851" s="6">
        <v>205562</v>
      </c>
      <c r="B851" s="7">
        <v>45236</v>
      </c>
      <c r="C851" s="8">
        <v>0.56049768518518517</v>
      </c>
      <c r="D851" s="6" t="s">
        <v>4335</v>
      </c>
      <c r="E851" s="6">
        <v>3</v>
      </c>
      <c r="F851" s="6" t="s">
        <v>19</v>
      </c>
      <c r="G851" s="9" t="s">
        <v>4336</v>
      </c>
      <c r="H851" s="6" t="s">
        <v>24</v>
      </c>
      <c r="I851" s="6" t="s">
        <v>24</v>
      </c>
      <c r="J851" s="6" t="s">
        <v>21</v>
      </c>
      <c r="K851" s="6" t="s">
        <v>4337</v>
      </c>
      <c r="M851" s="6" t="s">
        <v>4338</v>
      </c>
      <c r="N851" s="6" t="s">
        <v>4339</v>
      </c>
      <c r="T851" s="6" t="s">
        <v>22</v>
      </c>
      <c r="U851" s="6" t="s">
        <v>18</v>
      </c>
      <c r="V851" s="6" t="s">
        <v>4341</v>
      </c>
      <c r="W851" s="11" t="s">
        <v>4340</v>
      </c>
    </row>
    <row r="852" spans="1:23" ht="130.5" x14ac:dyDescent="0.35">
      <c r="A852" s="6">
        <v>205990</v>
      </c>
      <c r="B852" s="7">
        <v>45236</v>
      </c>
      <c r="C852" s="8">
        <v>0.64703703703703697</v>
      </c>
      <c r="D852" s="6" t="s">
        <v>4342</v>
      </c>
      <c r="E852" s="6">
        <v>3</v>
      </c>
      <c r="F852" s="6" t="s">
        <v>19</v>
      </c>
      <c r="G852" s="9" t="s">
        <v>4343</v>
      </c>
      <c r="H852" s="6" t="s">
        <v>24</v>
      </c>
      <c r="I852" s="6" t="s">
        <v>24</v>
      </c>
      <c r="J852" s="6" t="s">
        <v>21</v>
      </c>
      <c r="K852" s="6" t="s">
        <v>1236</v>
      </c>
      <c r="T852" s="6" t="s">
        <v>22</v>
      </c>
      <c r="U852" s="6" t="s">
        <v>18</v>
      </c>
      <c r="V852" s="6" t="s">
        <v>4345</v>
      </c>
      <c r="W852" s="12" t="s">
        <v>4344</v>
      </c>
    </row>
    <row r="853" spans="1:23" ht="232" x14ac:dyDescent="0.35">
      <c r="A853" s="6">
        <v>170213</v>
      </c>
      <c r="B853" s="7">
        <v>45236</v>
      </c>
      <c r="C853" s="8">
        <v>0.56616898148148154</v>
      </c>
      <c r="D853" s="6" t="s">
        <v>91</v>
      </c>
      <c r="E853" s="6">
        <v>2</v>
      </c>
      <c r="F853" s="6" t="s">
        <v>9</v>
      </c>
      <c r="G853" s="9" t="s">
        <v>4346</v>
      </c>
      <c r="H853" s="6" t="s">
        <v>98</v>
      </c>
      <c r="I853" s="6" t="s">
        <v>24</v>
      </c>
      <c r="J853" s="6" t="s">
        <v>21</v>
      </c>
      <c r="K853" s="6" t="s">
        <v>245</v>
      </c>
      <c r="T853" s="6" t="s">
        <v>22</v>
      </c>
      <c r="U853" s="6" t="s">
        <v>18</v>
      </c>
      <c r="V853" s="6" t="s">
        <v>4347</v>
      </c>
      <c r="W853" s="11" t="s">
        <v>997</v>
      </c>
    </row>
    <row r="854" spans="1:23" ht="72.5" x14ac:dyDescent="0.35">
      <c r="A854" s="6">
        <v>171653</v>
      </c>
      <c r="B854" s="7">
        <v>45236</v>
      </c>
      <c r="C854" s="8">
        <v>0.57953703703703707</v>
      </c>
      <c r="D854" s="6" t="s">
        <v>4348</v>
      </c>
      <c r="E854" s="6">
        <v>1</v>
      </c>
      <c r="F854" s="6" t="s">
        <v>30</v>
      </c>
      <c r="G854" s="9" t="s">
        <v>4349</v>
      </c>
      <c r="H854" s="6" t="s">
        <v>24</v>
      </c>
      <c r="I854" s="6" t="s">
        <v>24</v>
      </c>
      <c r="J854" s="6" t="s">
        <v>21</v>
      </c>
      <c r="K854" s="6" t="s">
        <v>244</v>
      </c>
      <c r="T854" s="6" t="s">
        <v>22</v>
      </c>
      <c r="U854" s="6" t="s">
        <v>18</v>
      </c>
      <c r="V854" s="6" t="s">
        <v>4350</v>
      </c>
      <c r="W854" s="11" t="s">
        <v>997</v>
      </c>
    </row>
    <row r="855" spans="1:23" ht="101.5" x14ac:dyDescent="0.35">
      <c r="A855" s="6">
        <v>206002</v>
      </c>
      <c r="B855" s="7">
        <v>45236</v>
      </c>
      <c r="C855" s="8">
        <v>0.58576388888888886</v>
      </c>
      <c r="D855" s="6" t="s">
        <v>4351</v>
      </c>
      <c r="E855" s="6">
        <v>5</v>
      </c>
      <c r="F855" s="6" t="s">
        <v>19</v>
      </c>
      <c r="G855" s="9" t="s">
        <v>4352</v>
      </c>
      <c r="H855" s="6" t="s">
        <v>24</v>
      </c>
      <c r="I855" s="6" t="s">
        <v>24</v>
      </c>
      <c r="J855" s="6" t="s">
        <v>21</v>
      </c>
      <c r="K855" s="6" t="s">
        <v>244</v>
      </c>
      <c r="M855" s="6" t="s">
        <v>63</v>
      </c>
      <c r="T855" s="6" t="s">
        <v>22</v>
      </c>
      <c r="U855" s="6" t="s">
        <v>18</v>
      </c>
      <c r="V855" s="6" t="s">
        <v>4353</v>
      </c>
      <c r="W855" s="11" t="s">
        <v>1911</v>
      </c>
    </row>
    <row r="856" spans="1:23" ht="72.5" x14ac:dyDescent="0.35">
      <c r="A856" s="6">
        <v>205991</v>
      </c>
      <c r="B856" s="7">
        <v>45236</v>
      </c>
      <c r="C856" s="8">
        <v>0.59215277777777775</v>
      </c>
      <c r="D856" s="6" t="s">
        <v>4354</v>
      </c>
      <c r="E856" s="6">
        <v>1</v>
      </c>
      <c r="F856" s="6" t="s">
        <v>9</v>
      </c>
      <c r="G856" s="9" t="s">
        <v>4355</v>
      </c>
      <c r="H856" s="6" t="s">
        <v>24</v>
      </c>
      <c r="I856" s="6" t="s">
        <v>24</v>
      </c>
      <c r="J856" s="6" t="s">
        <v>21</v>
      </c>
      <c r="K856" s="6" t="s">
        <v>1236</v>
      </c>
      <c r="T856" s="6" t="s">
        <v>22</v>
      </c>
      <c r="U856" s="6" t="s">
        <v>18</v>
      </c>
      <c r="V856" s="6" t="s">
        <v>4357</v>
      </c>
      <c r="W856" s="11" t="s">
        <v>4356</v>
      </c>
    </row>
    <row r="857" spans="1:23" ht="174" x14ac:dyDescent="0.35">
      <c r="A857" s="6">
        <v>206027</v>
      </c>
      <c r="B857" s="7">
        <v>45236</v>
      </c>
      <c r="C857" s="8">
        <v>0.64545138888888887</v>
      </c>
      <c r="D857" s="6" t="s">
        <v>335</v>
      </c>
      <c r="E857" s="6">
        <v>8</v>
      </c>
      <c r="F857" s="6" t="s">
        <v>25</v>
      </c>
      <c r="G857" s="9" t="s">
        <v>4358</v>
      </c>
      <c r="H857" s="6" t="s">
        <v>40</v>
      </c>
      <c r="I857" s="6" t="s">
        <v>24</v>
      </c>
      <c r="J857" s="6" t="s">
        <v>377</v>
      </c>
      <c r="K857" s="6" t="s">
        <v>134</v>
      </c>
      <c r="T857" s="6" t="s">
        <v>22</v>
      </c>
      <c r="U857" s="6" t="s">
        <v>18</v>
      </c>
      <c r="V857" s="6" t="s">
        <v>4360</v>
      </c>
      <c r="W857" s="12" t="s">
        <v>4359</v>
      </c>
    </row>
    <row r="858" spans="1:23" x14ac:dyDescent="0.35">
      <c r="A858" s="6">
        <v>205561</v>
      </c>
      <c r="B858" s="7">
        <v>45236</v>
      </c>
      <c r="C858" s="8">
        <v>0.64607638888888885</v>
      </c>
      <c r="D858" s="6" t="s">
        <v>108</v>
      </c>
      <c r="E858" s="6">
        <v>1</v>
      </c>
      <c r="F858" s="6" t="s">
        <v>30</v>
      </c>
      <c r="G858" s="6" t="s">
        <v>4361</v>
      </c>
      <c r="H858" s="6" t="s">
        <v>24</v>
      </c>
      <c r="I858" s="6" t="s">
        <v>24</v>
      </c>
      <c r="J858" s="6" t="s">
        <v>21</v>
      </c>
      <c r="K858" s="6" t="s">
        <v>34</v>
      </c>
      <c r="T858" s="6" t="s">
        <v>22</v>
      </c>
      <c r="U858" s="6" t="s">
        <v>18</v>
      </c>
      <c r="V858" s="6" t="s">
        <v>887</v>
      </c>
      <c r="W858" s="11" t="s">
        <v>887</v>
      </c>
    </row>
    <row r="859" spans="1:23" x14ac:dyDescent="0.35">
      <c r="A859" s="6">
        <v>205998</v>
      </c>
      <c r="B859" s="7">
        <v>45236</v>
      </c>
      <c r="C859" s="8">
        <v>0.65339120370370374</v>
      </c>
      <c r="D859" s="6" t="s">
        <v>108</v>
      </c>
      <c r="E859" s="6">
        <v>3</v>
      </c>
      <c r="F859" s="6" t="s">
        <v>30</v>
      </c>
      <c r="G859" s="6" t="s">
        <v>4362</v>
      </c>
      <c r="H859" s="6" t="s">
        <v>24</v>
      </c>
      <c r="I859" s="6" t="s">
        <v>24</v>
      </c>
      <c r="J859" s="6" t="s">
        <v>21</v>
      </c>
      <c r="K859" s="6" t="s">
        <v>28</v>
      </c>
      <c r="T859" s="6" t="s">
        <v>22</v>
      </c>
      <c r="U859" s="6" t="s">
        <v>18</v>
      </c>
      <c r="V859" s="6" t="s">
        <v>4364</v>
      </c>
      <c r="W859" s="11" t="s">
        <v>4363</v>
      </c>
    </row>
    <row r="860" spans="1:23" x14ac:dyDescent="0.35">
      <c r="A860" s="6">
        <v>201280</v>
      </c>
      <c r="B860" s="7">
        <v>45236</v>
      </c>
      <c r="C860" s="8">
        <v>0.6661111111111111</v>
      </c>
      <c r="D860" s="6" t="s">
        <v>4365</v>
      </c>
      <c r="E860" s="6">
        <v>6</v>
      </c>
      <c r="F860" s="6" t="s">
        <v>30</v>
      </c>
      <c r="G860" s="6" t="s">
        <v>4366</v>
      </c>
      <c r="H860" s="6" t="s">
        <v>24</v>
      </c>
      <c r="I860" s="6" t="s">
        <v>24</v>
      </c>
      <c r="J860" s="6" t="s">
        <v>21</v>
      </c>
      <c r="K860" s="6" t="s">
        <v>244</v>
      </c>
      <c r="T860" s="6" t="s">
        <v>22</v>
      </c>
      <c r="U860" s="6" t="s">
        <v>18</v>
      </c>
      <c r="V860" s="6" t="s">
        <v>4368</v>
      </c>
      <c r="W860" s="11" t="s">
        <v>4367</v>
      </c>
    </row>
    <row r="861" spans="1:23" ht="145" x14ac:dyDescent="0.35">
      <c r="A861" s="6">
        <v>205806</v>
      </c>
      <c r="B861" s="7">
        <v>45236</v>
      </c>
      <c r="C861" s="8">
        <v>0.66877314814814814</v>
      </c>
      <c r="D861" s="6" t="s">
        <v>4369</v>
      </c>
      <c r="E861" s="6">
        <v>1</v>
      </c>
      <c r="F861" s="6" t="s">
        <v>30</v>
      </c>
      <c r="G861" s="9" t="s">
        <v>4370</v>
      </c>
      <c r="H861" s="6" t="s">
        <v>24</v>
      </c>
      <c r="I861" s="6" t="s">
        <v>24</v>
      </c>
      <c r="J861" s="6" t="s">
        <v>21</v>
      </c>
      <c r="K861" s="6" t="s">
        <v>1236</v>
      </c>
      <c r="T861" s="6" t="s">
        <v>22</v>
      </c>
      <c r="U861" s="6" t="s">
        <v>18</v>
      </c>
      <c r="V861" s="6" t="s">
        <v>4372</v>
      </c>
      <c r="W861" s="11" t="s">
        <v>4371</v>
      </c>
    </row>
    <row r="862" spans="1:23" ht="116" x14ac:dyDescent="0.35">
      <c r="A862" s="6">
        <v>202083</v>
      </c>
      <c r="B862" s="7">
        <v>45236</v>
      </c>
      <c r="C862" s="8">
        <v>0.71528935185185183</v>
      </c>
      <c r="D862" s="6" t="s">
        <v>4373</v>
      </c>
      <c r="E862" s="6">
        <v>1</v>
      </c>
      <c r="F862" s="6" t="s">
        <v>30</v>
      </c>
      <c r="G862" s="9" t="s">
        <v>4374</v>
      </c>
      <c r="H862" s="6" t="s">
        <v>38</v>
      </c>
      <c r="I862" s="6" t="s">
        <v>51</v>
      </c>
      <c r="J862" s="6" t="s">
        <v>21</v>
      </c>
      <c r="K862" s="6" t="s">
        <v>244</v>
      </c>
      <c r="T862" s="6" t="s">
        <v>22</v>
      </c>
      <c r="U862" s="6" t="s">
        <v>18</v>
      </c>
      <c r="V862" s="6" t="s">
        <v>4376</v>
      </c>
      <c r="W862" s="11" t="s">
        <v>4375</v>
      </c>
    </row>
    <row r="863" spans="1:23" x14ac:dyDescent="0.35">
      <c r="A863" s="6">
        <v>206098</v>
      </c>
      <c r="B863" s="7">
        <v>45237</v>
      </c>
      <c r="C863" s="8">
        <v>0.38408564814814811</v>
      </c>
      <c r="D863" s="6" t="s">
        <v>91</v>
      </c>
      <c r="E863" s="6">
        <v>1</v>
      </c>
      <c r="F863" s="6" t="s">
        <v>25</v>
      </c>
      <c r="G863" s="6" t="s">
        <v>4377</v>
      </c>
      <c r="H863" s="6" t="s">
        <v>24</v>
      </c>
      <c r="I863" s="6" t="s">
        <v>24</v>
      </c>
      <c r="J863" s="6" t="s">
        <v>21</v>
      </c>
      <c r="K863" s="6" t="s">
        <v>4378</v>
      </c>
      <c r="L863" s="6" t="s">
        <v>1082</v>
      </c>
      <c r="M863" s="6" t="s">
        <v>4379</v>
      </c>
      <c r="O863" s="6" t="s">
        <v>4380</v>
      </c>
      <c r="P863" s="6" t="s">
        <v>918</v>
      </c>
      <c r="Q863" s="6" t="s">
        <v>258</v>
      </c>
      <c r="R863" s="6" t="s">
        <v>72</v>
      </c>
      <c r="S863" s="6" t="s">
        <v>47</v>
      </c>
      <c r="T863" s="6" t="s">
        <v>22</v>
      </c>
      <c r="U863" s="6" t="s">
        <v>18</v>
      </c>
      <c r="V863" s="6" t="s">
        <v>4382</v>
      </c>
      <c r="W863" s="11" t="s">
        <v>4381</v>
      </c>
    </row>
    <row r="864" spans="1:23" x14ac:dyDescent="0.35">
      <c r="A864" s="6">
        <v>206094</v>
      </c>
      <c r="B864" s="7">
        <v>45237</v>
      </c>
      <c r="C864" s="8">
        <v>0.41277777777777774</v>
      </c>
      <c r="D864" s="6" t="s">
        <v>4383</v>
      </c>
      <c r="E864" s="6">
        <v>1</v>
      </c>
      <c r="F864" s="6" t="s">
        <v>25</v>
      </c>
      <c r="G864" s="6" t="s">
        <v>4384</v>
      </c>
      <c r="H864" s="6" t="s">
        <v>24</v>
      </c>
      <c r="I864" s="6" t="s">
        <v>24</v>
      </c>
      <c r="J864" s="6" t="s">
        <v>21</v>
      </c>
      <c r="K864" s="6" t="s">
        <v>149</v>
      </c>
      <c r="T864" s="6" t="s">
        <v>22</v>
      </c>
      <c r="U864" s="6" t="s">
        <v>18</v>
      </c>
      <c r="V864" s="6" t="s">
        <v>4385</v>
      </c>
      <c r="W864" s="11" t="s">
        <v>1433</v>
      </c>
    </row>
    <row r="865" spans="1:23" x14ac:dyDescent="0.35">
      <c r="A865" s="6">
        <v>175621</v>
      </c>
      <c r="B865" s="7">
        <v>45237</v>
      </c>
      <c r="C865" s="8">
        <v>0.42162037037037042</v>
      </c>
      <c r="D865" s="6" t="s">
        <v>4386</v>
      </c>
      <c r="E865" s="6">
        <v>8</v>
      </c>
      <c r="F865" s="6" t="s">
        <v>1657</v>
      </c>
      <c r="G865" s="6" t="s">
        <v>4387</v>
      </c>
      <c r="H865" s="6" t="s">
        <v>24</v>
      </c>
      <c r="I865" s="6" t="s">
        <v>24</v>
      </c>
      <c r="J865" s="6" t="s">
        <v>21</v>
      </c>
      <c r="K865" s="6" t="s">
        <v>244</v>
      </c>
      <c r="S865" s="6" t="s">
        <v>1917</v>
      </c>
      <c r="T865" s="6" t="s">
        <v>22</v>
      </c>
      <c r="U865" s="6" t="s">
        <v>18</v>
      </c>
      <c r="V865" s="6" t="s">
        <v>4389</v>
      </c>
      <c r="W865" s="11" t="s">
        <v>4388</v>
      </c>
    </row>
    <row r="866" spans="1:23" x14ac:dyDescent="0.35">
      <c r="A866" s="6">
        <v>206124</v>
      </c>
      <c r="B866" s="7">
        <v>45237</v>
      </c>
      <c r="C866" s="8">
        <v>0.43104166666666671</v>
      </c>
      <c r="D866" s="6" t="s">
        <v>4390</v>
      </c>
      <c r="E866" s="6">
        <v>1</v>
      </c>
      <c r="F866" s="6" t="s">
        <v>9</v>
      </c>
      <c r="G866" s="6" t="s">
        <v>4391</v>
      </c>
      <c r="H866" s="6" t="s">
        <v>24</v>
      </c>
      <c r="I866" s="6" t="s">
        <v>24</v>
      </c>
      <c r="J866" s="6" t="s">
        <v>21</v>
      </c>
      <c r="K866" s="6" t="s">
        <v>4392</v>
      </c>
      <c r="T866" s="6" t="s">
        <v>22</v>
      </c>
      <c r="U866" s="6" t="s">
        <v>18</v>
      </c>
      <c r="V866" s="6" t="s">
        <v>4394</v>
      </c>
      <c r="W866" s="11" t="s">
        <v>4393</v>
      </c>
    </row>
    <row r="867" spans="1:23" x14ac:dyDescent="0.35">
      <c r="A867" s="6">
        <v>206109</v>
      </c>
      <c r="B867" s="7">
        <v>45237</v>
      </c>
      <c r="C867" s="8">
        <v>0.4422106481481482</v>
      </c>
      <c r="D867" s="6" t="s">
        <v>465</v>
      </c>
      <c r="E867" s="6">
        <v>1</v>
      </c>
      <c r="F867" s="6" t="s">
        <v>25</v>
      </c>
      <c r="G867" s="6" t="s">
        <v>4395</v>
      </c>
      <c r="H867" s="6" t="s">
        <v>10</v>
      </c>
      <c r="I867" s="6" t="s">
        <v>24</v>
      </c>
      <c r="J867" s="6" t="s">
        <v>21</v>
      </c>
      <c r="K867" s="6" t="s">
        <v>149</v>
      </c>
      <c r="T867" s="6" t="s">
        <v>22</v>
      </c>
      <c r="U867" s="6" t="s">
        <v>18</v>
      </c>
      <c r="V867" s="6" t="s">
        <v>4397</v>
      </c>
      <c r="W867" s="11" t="s">
        <v>4396</v>
      </c>
    </row>
    <row r="868" spans="1:23" x14ac:dyDescent="0.35">
      <c r="A868" s="6">
        <v>206111</v>
      </c>
      <c r="B868" s="7">
        <v>45237</v>
      </c>
      <c r="C868" s="8">
        <v>0.4491087962962963</v>
      </c>
      <c r="D868" s="6" t="s">
        <v>525</v>
      </c>
      <c r="E868" s="6">
        <v>15</v>
      </c>
      <c r="F868" s="6" t="s">
        <v>19</v>
      </c>
      <c r="G868" s="6" t="s">
        <v>4398</v>
      </c>
      <c r="H868" s="6" t="s">
        <v>24</v>
      </c>
      <c r="I868" s="6" t="s">
        <v>24</v>
      </c>
      <c r="J868" s="6" t="s">
        <v>21</v>
      </c>
      <c r="K868" s="6" t="s">
        <v>149</v>
      </c>
      <c r="T868" s="6" t="s">
        <v>22</v>
      </c>
      <c r="U868" s="6" t="s">
        <v>18</v>
      </c>
      <c r="V868" s="6" t="s">
        <v>4399</v>
      </c>
      <c r="W868" s="11" t="s">
        <v>1182</v>
      </c>
    </row>
    <row r="869" spans="1:23" x14ac:dyDescent="0.35">
      <c r="A869" s="6">
        <v>206155</v>
      </c>
      <c r="B869" s="7">
        <v>45237</v>
      </c>
      <c r="C869" s="8">
        <v>0.46523148148148147</v>
      </c>
      <c r="D869" s="6" t="s">
        <v>506</v>
      </c>
      <c r="E869" s="6">
        <v>1</v>
      </c>
      <c r="F869" s="6" t="s">
        <v>25</v>
      </c>
      <c r="G869" s="6" t="s">
        <v>506</v>
      </c>
      <c r="H869" s="6" t="s">
        <v>24</v>
      </c>
      <c r="I869" s="6" t="s">
        <v>24</v>
      </c>
      <c r="J869" s="6" t="s">
        <v>21</v>
      </c>
      <c r="K869" s="6" t="s">
        <v>827</v>
      </c>
      <c r="T869" s="6" t="s">
        <v>22</v>
      </c>
      <c r="U869" s="6" t="s">
        <v>18</v>
      </c>
      <c r="V869" s="6" t="s">
        <v>4400</v>
      </c>
      <c r="W869" s="11" t="s">
        <v>1890</v>
      </c>
    </row>
    <row r="870" spans="1:23" ht="174" x14ac:dyDescent="0.35">
      <c r="A870" s="6">
        <v>206137</v>
      </c>
      <c r="B870" s="7">
        <v>45237</v>
      </c>
      <c r="C870" s="8">
        <v>0.48697916666666669</v>
      </c>
      <c r="D870" s="6" t="s">
        <v>450</v>
      </c>
      <c r="E870" s="6">
        <v>5</v>
      </c>
      <c r="F870" s="6" t="s">
        <v>30</v>
      </c>
      <c r="G870" s="9" t="s">
        <v>4401</v>
      </c>
      <c r="H870" s="6" t="s">
        <v>24</v>
      </c>
      <c r="I870" s="6" t="s">
        <v>24</v>
      </c>
      <c r="J870" s="6" t="s">
        <v>377</v>
      </c>
      <c r="K870" s="6" t="s">
        <v>244</v>
      </c>
      <c r="Q870" s="6" t="s">
        <v>4402</v>
      </c>
      <c r="T870" s="6" t="s">
        <v>22</v>
      </c>
      <c r="U870" s="6" t="s">
        <v>18</v>
      </c>
      <c r="V870" s="6" t="s">
        <v>4404</v>
      </c>
      <c r="W870" s="12" t="s">
        <v>4403</v>
      </c>
    </row>
    <row r="871" spans="1:23" x14ac:dyDescent="0.35">
      <c r="A871" s="6">
        <v>190400</v>
      </c>
      <c r="B871" s="7">
        <v>45237</v>
      </c>
      <c r="C871" s="8">
        <v>0.49068287037037034</v>
      </c>
      <c r="D871" s="6" t="s">
        <v>4405</v>
      </c>
      <c r="E871" s="6">
        <v>3</v>
      </c>
      <c r="F871" s="6" t="s">
        <v>19</v>
      </c>
      <c r="G871" s="6" t="s">
        <v>4406</v>
      </c>
      <c r="H871" s="6" t="s">
        <v>24</v>
      </c>
      <c r="I871" s="6" t="s">
        <v>24</v>
      </c>
      <c r="J871" s="6" t="s">
        <v>21</v>
      </c>
      <c r="K871" s="6" t="s">
        <v>2867</v>
      </c>
      <c r="T871" s="6" t="s">
        <v>22</v>
      </c>
      <c r="U871" s="6" t="s">
        <v>18</v>
      </c>
      <c r="V871" s="6" t="s">
        <v>4408</v>
      </c>
      <c r="W871" s="11" t="s">
        <v>4407</v>
      </c>
    </row>
    <row r="872" spans="1:23" x14ac:dyDescent="0.35">
      <c r="A872" s="6">
        <v>205994</v>
      </c>
      <c r="B872" s="7">
        <v>45237</v>
      </c>
      <c r="C872" s="8">
        <v>0.51821759259259259</v>
      </c>
      <c r="D872" s="6" t="s">
        <v>1272</v>
      </c>
      <c r="E872" s="6">
        <v>1</v>
      </c>
      <c r="F872" s="6" t="s">
        <v>1657</v>
      </c>
      <c r="G872" s="6" t="s">
        <v>4409</v>
      </c>
      <c r="H872" s="6" t="s">
        <v>24</v>
      </c>
      <c r="I872" s="6" t="s">
        <v>24</v>
      </c>
      <c r="J872" s="6" t="s">
        <v>21</v>
      </c>
      <c r="K872" s="6" t="s">
        <v>1012</v>
      </c>
      <c r="T872" s="6" t="s">
        <v>22</v>
      </c>
      <c r="U872" s="6" t="s">
        <v>18</v>
      </c>
      <c r="V872" s="6" t="s">
        <v>4411</v>
      </c>
      <c r="W872" s="11" t="s">
        <v>4410</v>
      </c>
    </row>
    <row r="873" spans="1:23" x14ac:dyDescent="0.35">
      <c r="A873" s="6">
        <v>18452</v>
      </c>
      <c r="B873" s="7">
        <v>45237</v>
      </c>
      <c r="C873" s="8">
        <v>0.58202546296296298</v>
      </c>
      <c r="D873" s="6" t="s">
        <v>439</v>
      </c>
      <c r="E873" s="6">
        <v>1</v>
      </c>
      <c r="F873" s="6" t="s">
        <v>30</v>
      </c>
      <c r="G873" s="6" t="s">
        <v>4412</v>
      </c>
      <c r="H873" s="6" t="s">
        <v>24</v>
      </c>
      <c r="I873" s="6" t="s">
        <v>24</v>
      </c>
      <c r="J873" s="6" t="s">
        <v>21</v>
      </c>
      <c r="K873" s="6" t="s">
        <v>523</v>
      </c>
      <c r="Q873" s="6" t="s">
        <v>4413</v>
      </c>
      <c r="T873" s="6" t="s">
        <v>22</v>
      </c>
      <c r="U873" s="6" t="s">
        <v>18</v>
      </c>
      <c r="V873" s="6" t="s">
        <v>4415</v>
      </c>
      <c r="W873" s="11" t="s">
        <v>4414</v>
      </c>
    </row>
    <row r="874" spans="1:23" ht="58" x14ac:dyDescent="0.35">
      <c r="A874" s="6">
        <v>206144</v>
      </c>
      <c r="B874" s="7">
        <v>45237</v>
      </c>
      <c r="C874" s="8">
        <v>0.58259259259259266</v>
      </c>
      <c r="D874" s="6" t="s">
        <v>4416</v>
      </c>
      <c r="E874" s="6">
        <v>3</v>
      </c>
      <c r="F874" s="6" t="s">
        <v>19</v>
      </c>
      <c r="G874" s="6" t="s">
        <v>4417</v>
      </c>
      <c r="H874" s="6" t="s">
        <v>24</v>
      </c>
      <c r="I874" s="6" t="s">
        <v>24</v>
      </c>
      <c r="J874" s="6" t="s">
        <v>377</v>
      </c>
      <c r="K874" s="6" t="s">
        <v>244</v>
      </c>
      <c r="M874" s="6" t="s">
        <v>4418</v>
      </c>
      <c r="T874" s="6" t="s">
        <v>22</v>
      </c>
      <c r="U874" s="6" t="s">
        <v>18</v>
      </c>
      <c r="V874" s="6" t="s">
        <v>4132</v>
      </c>
      <c r="W874" s="12" t="s">
        <v>4419</v>
      </c>
    </row>
    <row r="875" spans="1:23" ht="145" x14ac:dyDescent="0.35">
      <c r="A875" s="6">
        <v>206169</v>
      </c>
      <c r="B875" s="7">
        <v>45237</v>
      </c>
      <c r="C875" s="8">
        <v>0.59341435185185187</v>
      </c>
      <c r="D875" s="6" t="s">
        <v>1151</v>
      </c>
      <c r="E875" s="6">
        <v>1</v>
      </c>
      <c r="F875" s="6" t="s">
        <v>1657</v>
      </c>
      <c r="G875" s="9" t="s">
        <v>4420</v>
      </c>
      <c r="H875" s="6" t="s">
        <v>24</v>
      </c>
      <c r="I875" s="6" t="s">
        <v>24</v>
      </c>
      <c r="J875" s="6" t="s">
        <v>232</v>
      </c>
      <c r="K875" s="6" t="s">
        <v>2162</v>
      </c>
      <c r="T875" s="6" t="s">
        <v>15</v>
      </c>
      <c r="U875" s="6" t="s">
        <v>18</v>
      </c>
      <c r="V875" s="6" t="s">
        <v>4422</v>
      </c>
      <c r="W875" s="11" t="s">
        <v>4421</v>
      </c>
    </row>
    <row r="876" spans="1:23" x14ac:dyDescent="0.35">
      <c r="A876" s="6">
        <v>206196</v>
      </c>
      <c r="B876" s="7">
        <v>45237</v>
      </c>
      <c r="C876" s="8">
        <v>0.64043981481481482</v>
      </c>
      <c r="D876" s="6" t="s">
        <v>506</v>
      </c>
      <c r="E876" s="6">
        <v>1</v>
      </c>
      <c r="F876" s="6" t="s">
        <v>25</v>
      </c>
      <c r="G876" s="6" t="s">
        <v>506</v>
      </c>
      <c r="H876" s="6" t="s">
        <v>24</v>
      </c>
      <c r="I876" s="6" t="s">
        <v>24</v>
      </c>
      <c r="J876" s="6" t="s">
        <v>21</v>
      </c>
      <c r="K876" s="6" t="s">
        <v>827</v>
      </c>
      <c r="T876" s="6" t="s">
        <v>22</v>
      </c>
      <c r="U876" s="6" t="s">
        <v>18</v>
      </c>
      <c r="V876" s="6" t="s">
        <v>4423</v>
      </c>
      <c r="W876" s="11" t="s">
        <v>1955</v>
      </c>
    </row>
    <row r="877" spans="1:23" x14ac:dyDescent="0.35">
      <c r="A877" s="6">
        <v>206178</v>
      </c>
      <c r="B877" s="7">
        <v>45237</v>
      </c>
      <c r="C877" s="8">
        <v>0.64422453703703708</v>
      </c>
      <c r="D877" s="6" t="s">
        <v>207</v>
      </c>
      <c r="E877" s="6">
        <v>2</v>
      </c>
      <c r="F877" s="6" t="s">
        <v>25</v>
      </c>
      <c r="G877" s="6" t="s">
        <v>4424</v>
      </c>
      <c r="H877" s="6" t="s">
        <v>24</v>
      </c>
      <c r="I877" s="6" t="s">
        <v>910</v>
      </c>
      <c r="J877" s="6" t="s">
        <v>377</v>
      </c>
      <c r="K877" s="6" t="s">
        <v>1012</v>
      </c>
      <c r="L877" s="6" t="s">
        <v>298</v>
      </c>
      <c r="M877" s="6" t="s">
        <v>667</v>
      </c>
      <c r="N877" s="6" t="s">
        <v>119</v>
      </c>
      <c r="T877" s="6" t="s">
        <v>22</v>
      </c>
      <c r="U877" s="6" t="s">
        <v>18</v>
      </c>
      <c r="V877" s="6" t="s">
        <v>4426</v>
      </c>
      <c r="W877" s="11" t="s">
        <v>4425</v>
      </c>
    </row>
    <row r="878" spans="1:23" ht="72.5" x14ac:dyDescent="0.35">
      <c r="A878" s="6">
        <v>194347</v>
      </c>
      <c r="B878" s="7">
        <v>45237</v>
      </c>
      <c r="C878" s="8">
        <v>0.64688657407407402</v>
      </c>
      <c r="D878" s="6" t="s">
        <v>4427</v>
      </c>
      <c r="E878" s="6">
        <v>2</v>
      </c>
      <c r="F878" s="6" t="s">
        <v>9</v>
      </c>
      <c r="G878" s="9" t="s">
        <v>4428</v>
      </c>
      <c r="H878" s="6" t="s">
        <v>24</v>
      </c>
      <c r="I878" s="6" t="s">
        <v>24</v>
      </c>
      <c r="J878" s="6" t="s">
        <v>21</v>
      </c>
      <c r="K878" s="6" t="s">
        <v>350</v>
      </c>
      <c r="T878" s="6" t="s">
        <v>15</v>
      </c>
      <c r="U878" s="6" t="s">
        <v>18</v>
      </c>
      <c r="V878" s="6" t="s">
        <v>4430</v>
      </c>
      <c r="W878" s="11" t="s">
        <v>4429</v>
      </c>
    </row>
    <row r="879" spans="1:23" ht="116" x14ac:dyDescent="0.35">
      <c r="A879" s="6">
        <v>206190</v>
      </c>
      <c r="B879" s="7">
        <v>45237</v>
      </c>
      <c r="C879" s="8">
        <v>0.68331018518518516</v>
      </c>
      <c r="D879" s="6" t="s">
        <v>4431</v>
      </c>
      <c r="E879" s="6">
        <v>3</v>
      </c>
      <c r="F879" s="6" t="s">
        <v>19</v>
      </c>
      <c r="G879" s="9" t="s">
        <v>4432</v>
      </c>
      <c r="H879" s="6" t="s">
        <v>24</v>
      </c>
      <c r="I879" s="6" t="s">
        <v>24</v>
      </c>
      <c r="J879" s="6" t="s">
        <v>21</v>
      </c>
      <c r="K879" s="6" t="s">
        <v>31</v>
      </c>
      <c r="L879" s="6" t="s">
        <v>4433</v>
      </c>
      <c r="T879" s="6" t="s">
        <v>15</v>
      </c>
      <c r="U879" s="6" t="s">
        <v>18</v>
      </c>
      <c r="V879" s="6" t="s">
        <v>4435</v>
      </c>
      <c r="W879" s="11" t="s">
        <v>4434</v>
      </c>
    </row>
    <row r="880" spans="1:23" x14ac:dyDescent="0.35">
      <c r="A880" s="6">
        <v>206115</v>
      </c>
      <c r="B880" s="7">
        <v>45237</v>
      </c>
      <c r="C880" s="8">
        <v>0.69822916666666668</v>
      </c>
      <c r="D880" s="6" t="s">
        <v>1332</v>
      </c>
      <c r="E880" s="6">
        <v>12</v>
      </c>
      <c r="F880" s="6" t="s">
        <v>1657</v>
      </c>
      <c r="G880" s="6" t="s">
        <v>4436</v>
      </c>
      <c r="H880" s="6" t="s">
        <v>24</v>
      </c>
      <c r="I880" s="6" t="s">
        <v>24</v>
      </c>
      <c r="J880" s="6" t="s">
        <v>232</v>
      </c>
      <c r="K880" s="6" t="s">
        <v>88</v>
      </c>
      <c r="T880" s="6" t="s">
        <v>15</v>
      </c>
      <c r="U880" s="6" t="s">
        <v>18</v>
      </c>
      <c r="V880" s="6" t="s">
        <v>4437</v>
      </c>
      <c r="W880" s="11" t="s">
        <v>397</v>
      </c>
    </row>
    <row r="881" spans="1:23" x14ac:dyDescent="0.35">
      <c r="A881" s="6">
        <v>206202</v>
      </c>
      <c r="B881" s="7">
        <v>45237</v>
      </c>
      <c r="C881" s="8">
        <v>0.70369212962962957</v>
      </c>
      <c r="D881" s="6" t="s">
        <v>4438</v>
      </c>
      <c r="E881" s="6">
        <v>1</v>
      </c>
      <c r="F881" s="6" t="s">
        <v>1657</v>
      </c>
      <c r="G881" s="6" t="s">
        <v>4439</v>
      </c>
      <c r="H881" s="6" t="s">
        <v>24</v>
      </c>
      <c r="I881" s="6" t="s">
        <v>24</v>
      </c>
      <c r="J881" s="6" t="s">
        <v>232</v>
      </c>
      <c r="K881" s="6" t="s">
        <v>88</v>
      </c>
      <c r="O881" s="6" t="s">
        <v>494</v>
      </c>
      <c r="T881" s="6" t="s">
        <v>15</v>
      </c>
      <c r="U881" s="6" t="s">
        <v>18</v>
      </c>
      <c r="V881" s="6" t="s">
        <v>4440</v>
      </c>
      <c r="W881" s="11" t="s">
        <v>999</v>
      </c>
    </row>
    <row r="882" spans="1:23" x14ac:dyDescent="0.35">
      <c r="A882" s="6">
        <v>206246</v>
      </c>
      <c r="B882" s="7">
        <v>45238</v>
      </c>
      <c r="C882" s="8">
        <v>0.34594907407407405</v>
      </c>
      <c r="D882" s="6" t="s">
        <v>4441</v>
      </c>
      <c r="E882" s="6">
        <v>1</v>
      </c>
      <c r="F882" s="6" t="s">
        <v>1657</v>
      </c>
      <c r="G882" s="6" t="s">
        <v>4442</v>
      </c>
      <c r="H882" s="6" t="s">
        <v>24</v>
      </c>
      <c r="I882" s="6" t="s">
        <v>24</v>
      </c>
      <c r="J882" s="6" t="s">
        <v>21</v>
      </c>
      <c r="K882" s="6" t="s">
        <v>495</v>
      </c>
      <c r="T882" s="6" t="s">
        <v>22</v>
      </c>
      <c r="U882" s="6" t="s">
        <v>18</v>
      </c>
      <c r="V882" s="6" t="s">
        <v>4444</v>
      </c>
      <c r="W882" s="11" t="s">
        <v>4443</v>
      </c>
    </row>
    <row r="883" spans="1:23" ht="377" x14ac:dyDescent="0.35">
      <c r="A883" s="6">
        <v>206237</v>
      </c>
      <c r="B883" s="7">
        <v>45238</v>
      </c>
      <c r="C883" s="8">
        <v>0.37936342592592592</v>
      </c>
      <c r="D883" s="6" t="s">
        <v>82</v>
      </c>
      <c r="E883" s="6">
        <v>2</v>
      </c>
      <c r="F883" s="6" t="s">
        <v>9</v>
      </c>
      <c r="G883" s="9" t="s">
        <v>4445</v>
      </c>
      <c r="H883" s="6" t="s">
        <v>24</v>
      </c>
      <c r="I883" s="6" t="s">
        <v>24</v>
      </c>
      <c r="J883" s="6" t="s">
        <v>21</v>
      </c>
      <c r="K883" s="6" t="s">
        <v>4446</v>
      </c>
      <c r="T883" s="6" t="s">
        <v>22</v>
      </c>
      <c r="U883" s="6" t="s">
        <v>18</v>
      </c>
      <c r="V883" s="6" t="s">
        <v>4448</v>
      </c>
      <c r="W883" s="12" t="s">
        <v>4447</v>
      </c>
    </row>
    <row r="884" spans="1:23" x14ac:dyDescent="0.35">
      <c r="A884" s="6">
        <v>205858</v>
      </c>
      <c r="B884" s="7">
        <v>45238</v>
      </c>
      <c r="C884" s="8">
        <v>0.3976041666666667</v>
      </c>
      <c r="D884" s="6" t="s">
        <v>1086</v>
      </c>
      <c r="E884" s="6">
        <v>1</v>
      </c>
      <c r="F884" s="6" t="s">
        <v>9</v>
      </c>
      <c r="G884" s="6" t="s">
        <v>4449</v>
      </c>
      <c r="H884" s="6" t="s">
        <v>10</v>
      </c>
      <c r="I884" s="6" t="s">
        <v>24</v>
      </c>
      <c r="J884" s="6" t="s">
        <v>377</v>
      </c>
      <c r="K884" s="6" t="s">
        <v>1374</v>
      </c>
      <c r="T884" s="6" t="s">
        <v>22</v>
      </c>
      <c r="U884" s="6" t="s">
        <v>18</v>
      </c>
      <c r="V884" s="6" t="s">
        <v>4451</v>
      </c>
      <c r="W884" s="11" t="s">
        <v>4450</v>
      </c>
    </row>
    <row r="885" spans="1:23" ht="101.5" x14ac:dyDescent="0.35">
      <c r="A885" s="6">
        <v>206271</v>
      </c>
      <c r="B885" s="7">
        <v>45238</v>
      </c>
      <c r="C885" s="8">
        <v>0.39778935185185182</v>
      </c>
      <c r="D885" s="6" t="s">
        <v>4452</v>
      </c>
      <c r="E885" s="6">
        <v>1</v>
      </c>
      <c r="F885" s="6" t="s">
        <v>30</v>
      </c>
      <c r="G885" s="9" t="s">
        <v>4453</v>
      </c>
      <c r="H885" s="6" t="s">
        <v>24</v>
      </c>
      <c r="I885" s="6" t="s">
        <v>24</v>
      </c>
      <c r="J885" s="6" t="s">
        <v>21</v>
      </c>
      <c r="K885" s="6" t="s">
        <v>245</v>
      </c>
      <c r="T885" s="6" t="s">
        <v>22</v>
      </c>
      <c r="U885" s="6" t="s">
        <v>18</v>
      </c>
      <c r="V885" s="6" t="s">
        <v>4454</v>
      </c>
      <c r="W885" s="11" t="s">
        <v>997</v>
      </c>
    </row>
    <row r="886" spans="1:23" ht="87" x14ac:dyDescent="0.35">
      <c r="A886" s="6">
        <v>206262</v>
      </c>
      <c r="B886" s="7">
        <v>45238</v>
      </c>
      <c r="C886" s="8">
        <v>0.40440972222222221</v>
      </c>
      <c r="D886" s="6" t="s">
        <v>82</v>
      </c>
      <c r="E886" s="6">
        <v>1</v>
      </c>
      <c r="F886" s="6" t="s">
        <v>1657</v>
      </c>
      <c r="G886" s="9" t="s">
        <v>4455</v>
      </c>
      <c r="H886" s="6" t="s">
        <v>40</v>
      </c>
      <c r="I886" s="6" t="s">
        <v>40</v>
      </c>
      <c r="J886" s="6" t="s">
        <v>232</v>
      </c>
      <c r="K886" s="6" t="s">
        <v>767</v>
      </c>
      <c r="M886" s="6" t="s">
        <v>142</v>
      </c>
      <c r="T886" s="6" t="s">
        <v>22</v>
      </c>
      <c r="U886" s="6" t="s">
        <v>18</v>
      </c>
      <c r="V886" s="6" t="s">
        <v>4457</v>
      </c>
      <c r="W886" s="11" t="s">
        <v>4456</v>
      </c>
    </row>
    <row r="887" spans="1:23" x14ac:dyDescent="0.35">
      <c r="A887" s="6">
        <v>158399</v>
      </c>
      <c r="B887" s="7">
        <v>45238</v>
      </c>
      <c r="C887" s="8">
        <v>0.41504629629629625</v>
      </c>
      <c r="D887" s="6" t="s">
        <v>110</v>
      </c>
      <c r="E887" s="6">
        <v>15</v>
      </c>
      <c r="F887" s="6" t="s">
        <v>25</v>
      </c>
      <c r="G887" s="6" t="s">
        <v>4458</v>
      </c>
      <c r="H887" s="6" t="s">
        <v>24</v>
      </c>
      <c r="I887" s="6" t="s">
        <v>24</v>
      </c>
      <c r="J887" s="6" t="s">
        <v>21</v>
      </c>
      <c r="K887" s="6" t="s">
        <v>827</v>
      </c>
      <c r="T887" s="6" t="s">
        <v>22</v>
      </c>
      <c r="U887" s="6" t="s">
        <v>18</v>
      </c>
      <c r="V887" s="6" t="s">
        <v>4459</v>
      </c>
      <c r="W887" s="11" t="s">
        <v>1873</v>
      </c>
    </row>
    <row r="888" spans="1:23" x14ac:dyDescent="0.35">
      <c r="A888" s="6">
        <v>206251</v>
      </c>
      <c r="B888" s="7">
        <v>45238</v>
      </c>
      <c r="C888" s="8">
        <v>0.43663194444444442</v>
      </c>
      <c r="D888" s="6" t="s">
        <v>4460</v>
      </c>
      <c r="E888" s="6">
        <v>3</v>
      </c>
      <c r="F888" s="6" t="s">
        <v>30</v>
      </c>
      <c r="G888" s="6" t="s">
        <v>4461</v>
      </c>
      <c r="H888" s="6" t="s">
        <v>98</v>
      </c>
      <c r="I888" s="6" t="s">
        <v>24</v>
      </c>
      <c r="J888" s="6" t="s">
        <v>21</v>
      </c>
      <c r="K888" s="6" t="s">
        <v>58</v>
      </c>
      <c r="M888" s="6" t="s">
        <v>142</v>
      </c>
      <c r="T888" s="6" t="s">
        <v>22</v>
      </c>
      <c r="U888" s="6" t="s">
        <v>18</v>
      </c>
      <c r="V888" s="6" t="s">
        <v>4463</v>
      </c>
      <c r="W888" s="11" t="s">
        <v>4462</v>
      </c>
    </row>
    <row r="889" spans="1:23" x14ac:dyDescent="0.35">
      <c r="A889" s="6">
        <v>206253</v>
      </c>
      <c r="B889" s="7">
        <v>45238</v>
      </c>
      <c r="C889" s="8">
        <v>0.43865740740740744</v>
      </c>
      <c r="D889" s="6" t="s">
        <v>4464</v>
      </c>
      <c r="E889" s="6">
        <v>1</v>
      </c>
      <c r="F889" s="6" t="s">
        <v>25</v>
      </c>
      <c r="G889" s="6" t="s">
        <v>4465</v>
      </c>
      <c r="H889" s="6" t="s">
        <v>24</v>
      </c>
      <c r="I889" s="6" t="s">
        <v>24</v>
      </c>
      <c r="J889" s="6" t="s">
        <v>21</v>
      </c>
      <c r="K889" s="6" t="s">
        <v>1012</v>
      </c>
      <c r="L889" s="6" t="s">
        <v>298</v>
      </c>
      <c r="M889" s="6" t="s">
        <v>667</v>
      </c>
      <c r="N889" s="6" t="s">
        <v>706</v>
      </c>
      <c r="O889" s="6" t="s">
        <v>814</v>
      </c>
      <c r="P889" s="6" t="s">
        <v>298</v>
      </c>
      <c r="Q889" s="6" t="s">
        <v>258</v>
      </c>
      <c r="R889" s="6" t="s">
        <v>662</v>
      </c>
      <c r="S889" s="6" t="s">
        <v>337</v>
      </c>
      <c r="T889" s="6" t="s">
        <v>22</v>
      </c>
      <c r="U889" s="6" t="s">
        <v>18</v>
      </c>
      <c r="V889" s="6" t="s">
        <v>4467</v>
      </c>
      <c r="W889" s="11" t="s">
        <v>4466</v>
      </c>
    </row>
    <row r="890" spans="1:23" x14ac:dyDescent="0.35">
      <c r="A890" s="6">
        <v>206291</v>
      </c>
      <c r="B890" s="7">
        <v>45238</v>
      </c>
      <c r="C890" s="8">
        <v>0.4425115740740741</v>
      </c>
      <c r="D890" s="6" t="s">
        <v>32</v>
      </c>
      <c r="E890" s="6">
        <v>5</v>
      </c>
      <c r="F890" s="6" t="s">
        <v>19</v>
      </c>
      <c r="G890" s="6" t="s">
        <v>4468</v>
      </c>
      <c r="H890" s="6" t="s">
        <v>24</v>
      </c>
      <c r="I890" s="6" t="s">
        <v>24</v>
      </c>
      <c r="J890" s="6" t="s">
        <v>21</v>
      </c>
      <c r="K890" s="6" t="s">
        <v>245</v>
      </c>
      <c r="T890" s="6" t="s">
        <v>22</v>
      </c>
      <c r="U890" s="6" t="s">
        <v>18</v>
      </c>
      <c r="V890" s="6" t="s">
        <v>4469</v>
      </c>
      <c r="W890" s="11" t="s">
        <v>1911</v>
      </c>
    </row>
    <row r="891" spans="1:23" x14ac:dyDescent="0.35">
      <c r="A891" s="6">
        <v>206254</v>
      </c>
      <c r="B891" s="7">
        <v>45238</v>
      </c>
      <c r="C891" s="8">
        <v>0.4447916666666667</v>
      </c>
      <c r="D891" s="6" t="s">
        <v>202</v>
      </c>
      <c r="E891" s="6">
        <v>1</v>
      </c>
      <c r="F891" s="6" t="s">
        <v>9</v>
      </c>
      <c r="G891" s="6" t="s">
        <v>4470</v>
      </c>
      <c r="H891" s="6" t="s">
        <v>24</v>
      </c>
      <c r="I891" s="6" t="s">
        <v>24</v>
      </c>
      <c r="J891" s="6" t="s">
        <v>21</v>
      </c>
      <c r="K891" s="6" t="s">
        <v>1012</v>
      </c>
      <c r="L891" s="6" t="s">
        <v>721</v>
      </c>
      <c r="M891" s="6" t="s">
        <v>63</v>
      </c>
      <c r="N891" s="6" t="s">
        <v>602</v>
      </c>
      <c r="T891" s="6" t="s">
        <v>22</v>
      </c>
      <c r="U891" s="6" t="s">
        <v>18</v>
      </c>
      <c r="V891" s="6" t="s">
        <v>4472</v>
      </c>
      <c r="W891" s="11" t="s">
        <v>4471</v>
      </c>
    </row>
    <row r="892" spans="1:23" x14ac:dyDescent="0.35">
      <c r="A892" s="6">
        <v>204891</v>
      </c>
      <c r="B892" s="7">
        <v>45238</v>
      </c>
      <c r="C892" s="8">
        <v>0.4544212962962963</v>
      </c>
      <c r="D892" s="6" t="s">
        <v>4473</v>
      </c>
      <c r="E892" s="6">
        <v>2</v>
      </c>
      <c r="F892" s="6" t="s">
        <v>9</v>
      </c>
      <c r="G892" s="6" t="s">
        <v>4474</v>
      </c>
      <c r="H892" s="6" t="s">
        <v>24</v>
      </c>
      <c r="I892" s="6" t="s">
        <v>39</v>
      </c>
      <c r="J892" s="6" t="s">
        <v>21</v>
      </c>
      <c r="K892" s="6" t="s">
        <v>495</v>
      </c>
      <c r="N892" s="6" t="s">
        <v>4475</v>
      </c>
      <c r="T892" s="6" t="s">
        <v>22</v>
      </c>
      <c r="U892" s="6" t="s">
        <v>18</v>
      </c>
      <c r="V892" s="6" t="s">
        <v>4477</v>
      </c>
      <c r="W892" s="11" t="s">
        <v>4476</v>
      </c>
    </row>
    <row r="893" spans="1:23" x14ac:dyDescent="0.35">
      <c r="A893" s="6">
        <v>206263</v>
      </c>
      <c r="B893" s="7">
        <v>45238</v>
      </c>
      <c r="C893" s="8">
        <v>0.46262731481481478</v>
      </c>
      <c r="D893" s="6" t="s">
        <v>4478</v>
      </c>
      <c r="E893" s="6">
        <v>2</v>
      </c>
      <c r="F893" s="6" t="s">
        <v>30</v>
      </c>
      <c r="G893" s="6" t="s">
        <v>4479</v>
      </c>
      <c r="H893" s="6" t="s">
        <v>24</v>
      </c>
      <c r="I893" s="6" t="s">
        <v>24</v>
      </c>
      <c r="J893" s="6" t="s">
        <v>21</v>
      </c>
      <c r="K893" s="6" t="s">
        <v>58</v>
      </c>
      <c r="P893" s="6" t="s">
        <v>807</v>
      </c>
      <c r="T893" s="6" t="s">
        <v>22</v>
      </c>
      <c r="U893" s="6" t="s">
        <v>18</v>
      </c>
      <c r="V893" s="6" t="s">
        <v>4481</v>
      </c>
      <c r="W893" s="11" t="s">
        <v>4480</v>
      </c>
    </row>
    <row r="894" spans="1:23" x14ac:dyDescent="0.35">
      <c r="A894" s="6">
        <v>201943</v>
      </c>
      <c r="B894" s="7">
        <v>45238</v>
      </c>
      <c r="C894" s="8">
        <v>0.47943287037037036</v>
      </c>
      <c r="D894" s="6" t="s">
        <v>1151</v>
      </c>
      <c r="E894" s="6">
        <v>1</v>
      </c>
      <c r="F894" s="6" t="s">
        <v>30</v>
      </c>
      <c r="G894" s="6" t="s">
        <v>4482</v>
      </c>
      <c r="H894" s="6" t="s">
        <v>24</v>
      </c>
      <c r="I894" s="6" t="s">
        <v>51</v>
      </c>
      <c r="J894" s="6" t="s">
        <v>21</v>
      </c>
      <c r="K894" s="6" t="s">
        <v>1535</v>
      </c>
      <c r="T894" s="6" t="s">
        <v>22</v>
      </c>
      <c r="U894" s="6" t="s">
        <v>18</v>
      </c>
      <c r="V894" s="6" t="s">
        <v>4484</v>
      </c>
      <c r="W894" s="11" t="s">
        <v>4483</v>
      </c>
    </row>
    <row r="895" spans="1:23" ht="29" x14ac:dyDescent="0.35">
      <c r="A895" s="6">
        <v>206266</v>
      </c>
      <c r="B895" s="7">
        <v>45238</v>
      </c>
      <c r="C895" s="8">
        <v>0.48165509259259259</v>
      </c>
      <c r="D895" s="6" t="s">
        <v>303</v>
      </c>
      <c r="E895" s="6">
        <v>1</v>
      </c>
      <c r="F895" s="6" t="s">
        <v>9</v>
      </c>
      <c r="G895" s="6" t="s">
        <v>4485</v>
      </c>
      <c r="H895" s="6" t="s">
        <v>24</v>
      </c>
      <c r="I895" s="6" t="s">
        <v>24</v>
      </c>
      <c r="J895" s="6" t="s">
        <v>21</v>
      </c>
      <c r="K895" s="6" t="s">
        <v>764</v>
      </c>
      <c r="T895" s="6" t="s">
        <v>22</v>
      </c>
      <c r="U895" s="6" t="s">
        <v>18</v>
      </c>
      <c r="V895" s="6" t="s">
        <v>4487</v>
      </c>
      <c r="W895" s="12" t="s">
        <v>4486</v>
      </c>
    </row>
    <row r="896" spans="1:23" x14ac:dyDescent="0.35">
      <c r="A896" s="6">
        <v>206289</v>
      </c>
      <c r="B896" s="7">
        <v>45238</v>
      </c>
      <c r="C896" s="8">
        <v>0.48788194444444444</v>
      </c>
      <c r="D896" s="6" t="s">
        <v>1506</v>
      </c>
      <c r="E896" s="6">
        <v>1</v>
      </c>
      <c r="F896" s="6" t="s">
        <v>25</v>
      </c>
      <c r="G896" s="6" t="s">
        <v>4488</v>
      </c>
      <c r="H896" s="6" t="s">
        <v>24</v>
      </c>
      <c r="I896" s="6" t="s">
        <v>24</v>
      </c>
      <c r="J896" s="6" t="s">
        <v>21</v>
      </c>
      <c r="K896" s="6" t="s">
        <v>1012</v>
      </c>
      <c r="L896" s="6" t="s">
        <v>298</v>
      </c>
      <c r="M896" s="6" t="s">
        <v>511</v>
      </c>
      <c r="N896" s="6" t="s">
        <v>119</v>
      </c>
      <c r="T896" s="6" t="s">
        <v>22</v>
      </c>
      <c r="U896" s="6" t="s">
        <v>18</v>
      </c>
      <c r="V896" s="6" t="s">
        <v>4490</v>
      </c>
      <c r="W896" s="11" t="s">
        <v>4489</v>
      </c>
    </row>
    <row r="897" spans="1:23" x14ac:dyDescent="0.35">
      <c r="A897" s="6">
        <v>206302</v>
      </c>
      <c r="B897" s="7">
        <v>45238</v>
      </c>
      <c r="C897" s="8">
        <v>0.4919675925925926</v>
      </c>
      <c r="D897" s="6" t="s">
        <v>91</v>
      </c>
      <c r="E897" s="6">
        <v>1</v>
      </c>
      <c r="F897" s="6" t="s">
        <v>9</v>
      </c>
      <c r="G897" s="6" t="s">
        <v>4491</v>
      </c>
      <c r="H897" s="6" t="s">
        <v>24</v>
      </c>
      <c r="I897" s="6" t="s">
        <v>24</v>
      </c>
      <c r="J897" s="6" t="s">
        <v>21</v>
      </c>
      <c r="K897" s="6" t="s">
        <v>4492</v>
      </c>
      <c r="T897" s="6" t="s">
        <v>22</v>
      </c>
      <c r="U897" s="6" t="s">
        <v>18</v>
      </c>
      <c r="V897" s="6" t="s">
        <v>1987</v>
      </c>
      <c r="W897" s="11" t="s">
        <v>887</v>
      </c>
    </row>
    <row r="898" spans="1:23" x14ac:dyDescent="0.35">
      <c r="A898" s="6">
        <v>206309</v>
      </c>
      <c r="B898" s="7">
        <v>45238</v>
      </c>
      <c r="C898" s="8">
        <v>0.5001620370370371</v>
      </c>
      <c r="D898" s="6" t="s">
        <v>334</v>
      </c>
      <c r="E898" s="6">
        <v>3</v>
      </c>
      <c r="F898" s="6" t="s">
        <v>9</v>
      </c>
      <c r="G898" s="6" t="s">
        <v>4493</v>
      </c>
      <c r="H898" s="6" t="s">
        <v>24</v>
      </c>
      <c r="I898" s="6" t="s">
        <v>24</v>
      </c>
      <c r="J898" s="6" t="s">
        <v>21</v>
      </c>
      <c r="K898" s="6" t="s">
        <v>4494</v>
      </c>
      <c r="T898" s="6" t="s">
        <v>22</v>
      </c>
      <c r="U898" s="6" t="s">
        <v>18</v>
      </c>
      <c r="V898" s="6" t="s">
        <v>4496</v>
      </c>
      <c r="W898" s="11" t="s">
        <v>4495</v>
      </c>
    </row>
    <row r="899" spans="1:23" x14ac:dyDescent="0.35">
      <c r="A899" s="6">
        <v>206323</v>
      </c>
      <c r="B899" s="7">
        <v>45238</v>
      </c>
      <c r="C899" s="8">
        <v>0.50231481481481477</v>
      </c>
      <c r="D899" s="6" t="s">
        <v>4497</v>
      </c>
      <c r="E899" s="6">
        <v>2</v>
      </c>
      <c r="F899" s="6" t="s">
        <v>30</v>
      </c>
      <c r="G899" s="6" t="s">
        <v>4498</v>
      </c>
      <c r="H899" s="6" t="s">
        <v>43</v>
      </c>
      <c r="I899" s="6" t="s">
        <v>24</v>
      </c>
      <c r="J899" s="6" t="s">
        <v>21</v>
      </c>
      <c r="K899" s="6" t="s">
        <v>245</v>
      </c>
      <c r="R899" s="6" t="s">
        <v>4499</v>
      </c>
      <c r="T899" s="6" t="s">
        <v>874</v>
      </c>
      <c r="U899" s="6" t="s">
        <v>18</v>
      </c>
      <c r="V899" s="6" t="s">
        <v>4500</v>
      </c>
      <c r="W899" s="11" t="s">
        <v>2783</v>
      </c>
    </row>
    <row r="900" spans="1:23" ht="101.5" x14ac:dyDescent="0.35">
      <c r="A900" s="6">
        <v>206328</v>
      </c>
      <c r="B900" s="7">
        <v>45238</v>
      </c>
      <c r="C900" s="8">
        <v>0.55837962962962961</v>
      </c>
      <c r="D900" s="6" t="s">
        <v>243</v>
      </c>
      <c r="E900" s="6">
        <v>1</v>
      </c>
      <c r="F900" s="6" t="s">
        <v>1657</v>
      </c>
      <c r="G900" s="9" t="s">
        <v>4501</v>
      </c>
      <c r="H900" s="6" t="s">
        <v>24</v>
      </c>
      <c r="I900" s="6" t="s">
        <v>24</v>
      </c>
      <c r="J900" s="6" t="s">
        <v>377</v>
      </c>
      <c r="K900" s="6" t="s">
        <v>350</v>
      </c>
      <c r="Q900" s="6" t="s">
        <v>4502</v>
      </c>
      <c r="T900" s="6" t="s">
        <v>15</v>
      </c>
      <c r="U900" s="6" t="s">
        <v>18</v>
      </c>
      <c r="V900" s="6" t="s">
        <v>4504</v>
      </c>
      <c r="W900" s="11" t="s">
        <v>4503</v>
      </c>
    </row>
    <row r="901" spans="1:23" x14ac:dyDescent="0.35">
      <c r="A901" s="6">
        <v>77779</v>
      </c>
      <c r="B901" s="7">
        <v>45238</v>
      </c>
      <c r="C901" s="8">
        <v>0.58284722222222218</v>
      </c>
      <c r="D901" s="6" t="s">
        <v>4505</v>
      </c>
      <c r="E901" s="6">
        <v>4</v>
      </c>
      <c r="F901" s="6" t="s">
        <v>1657</v>
      </c>
      <c r="G901" s="6" t="s">
        <v>4505</v>
      </c>
      <c r="H901" s="6" t="s">
        <v>24</v>
      </c>
      <c r="I901" s="6" t="s">
        <v>24</v>
      </c>
      <c r="J901" s="6" t="s">
        <v>21</v>
      </c>
      <c r="K901" s="6" t="s">
        <v>4506</v>
      </c>
      <c r="T901" s="6" t="s">
        <v>22</v>
      </c>
      <c r="U901" s="6" t="s">
        <v>18</v>
      </c>
      <c r="V901" s="6" t="s">
        <v>4508</v>
      </c>
      <c r="W901" s="11" t="s">
        <v>4507</v>
      </c>
    </row>
    <row r="902" spans="1:23" x14ac:dyDescent="0.35">
      <c r="A902" s="6">
        <v>206365</v>
      </c>
      <c r="B902" s="7">
        <v>45238</v>
      </c>
      <c r="C902" s="8">
        <v>0.58664351851851848</v>
      </c>
      <c r="D902" s="6" t="s">
        <v>4509</v>
      </c>
      <c r="E902" s="6">
        <v>2</v>
      </c>
      <c r="F902" s="6" t="s">
        <v>1657</v>
      </c>
      <c r="G902" s="6" t="s">
        <v>4510</v>
      </c>
      <c r="H902" s="6" t="s">
        <v>24</v>
      </c>
      <c r="I902" s="6" t="s">
        <v>24</v>
      </c>
      <c r="J902" s="6" t="s">
        <v>21</v>
      </c>
      <c r="K902" s="6" t="s">
        <v>350</v>
      </c>
      <c r="T902" s="6" t="s">
        <v>15</v>
      </c>
      <c r="U902" s="6" t="s">
        <v>18</v>
      </c>
      <c r="V902" s="6" t="s">
        <v>4512</v>
      </c>
      <c r="W902" s="11" t="s">
        <v>4511</v>
      </c>
    </row>
    <row r="903" spans="1:23" x14ac:dyDescent="0.35">
      <c r="A903" s="6">
        <v>206354</v>
      </c>
      <c r="B903" s="7">
        <v>45238</v>
      </c>
      <c r="C903" s="8">
        <v>0.59508101851851858</v>
      </c>
      <c r="D903" s="6" t="s">
        <v>116</v>
      </c>
      <c r="E903" s="6">
        <v>6</v>
      </c>
      <c r="F903" s="6" t="s">
        <v>30</v>
      </c>
      <c r="G903" s="6" t="s">
        <v>4513</v>
      </c>
      <c r="H903" s="6" t="s">
        <v>24</v>
      </c>
      <c r="I903" s="6" t="s">
        <v>24</v>
      </c>
      <c r="J903" s="6" t="s">
        <v>21</v>
      </c>
      <c r="K903" s="6" t="s">
        <v>162</v>
      </c>
      <c r="T903" s="6" t="s">
        <v>15</v>
      </c>
      <c r="U903" s="6" t="s">
        <v>18</v>
      </c>
      <c r="V903" s="6" t="s">
        <v>4515</v>
      </c>
      <c r="W903" s="11" t="s">
        <v>4514</v>
      </c>
    </row>
    <row r="904" spans="1:23" x14ac:dyDescent="0.35">
      <c r="A904" s="6">
        <v>206335</v>
      </c>
      <c r="B904" s="7">
        <v>45238</v>
      </c>
      <c r="C904" s="8">
        <v>0.63762731481481483</v>
      </c>
      <c r="D904" s="6" t="s">
        <v>4516</v>
      </c>
      <c r="E904" s="6">
        <v>1</v>
      </c>
      <c r="F904" s="6" t="s">
        <v>30</v>
      </c>
      <c r="G904" s="6" t="s">
        <v>4517</v>
      </c>
      <c r="H904" s="6" t="s">
        <v>24</v>
      </c>
      <c r="I904" s="6" t="s">
        <v>24</v>
      </c>
      <c r="J904" s="6" t="s">
        <v>232</v>
      </c>
      <c r="K904" s="6" t="s">
        <v>4518</v>
      </c>
      <c r="L904" s="6" t="s">
        <v>4519</v>
      </c>
      <c r="T904" s="6" t="s">
        <v>15</v>
      </c>
      <c r="U904" s="6" t="s">
        <v>18</v>
      </c>
      <c r="V904" s="6" t="s">
        <v>4521</v>
      </c>
      <c r="W904" s="11" t="s">
        <v>4520</v>
      </c>
    </row>
    <row r="905" spans="1:23" x14ac:dyDescent="0.35">
      <c r="A905" s="6">
        <v>206342</v>
      </c>
      <c r="B905" s="7">
        <v>45238</v>
      </c>
      <c r="C905" s="8">
        <v>0.66545138888888888</v>
      </c>
      <c r="D905" s="6" t="s">
        <v>73</v>
      </c>
      <c r="E905" s="6">
        <v>4</v>
      </c>
      <c r="F905" s="6" t="s">
        <v>19</v>
      </c>
      <c r="G905" s="6" t="s">
        <v>4522</v>
      </c>
      <c r="H905" s="6" t="s">
        <v>24</v>
      </c>
      <c r="I905" s="6" t="s">
        <v>24</v>
      </c>
      <c r="J905" s="6" t="s">
        <v>232</v>
      </c>
      <c r="K905" s="6" t="s">
        <v>88</v>
      </c>
      <c r="O905" s="6" t="s">
        <v>4523</v>
      </c>
      <c r="T905" s="6" t="s">
        <v>15</v>
      </c>
      <c r="U905" s="6" t="s">
        <v>18</v>
      </c>
      <c r="V905" s="6" t="s">
        <v>4524</v>
      </c>
      <c r="W905" s="11" t="s">
        <v>941</v>
      </c>
    </row>
    <row r="906" spans="1:23" x14ac:dyDescent="0.35">
      <c r="A906" s="6">
        <v>187112</v>
      </c>
      <c r="B906" s="7">
        <v>45238</v>
      </c>
      <c r="C906" s="8">
        <v>0.66895833333333332</v>
      </c>
      <c r="D906" s="6" t="s">
        <v>650</v>
      </c>
      <c r="E906" s="6">
        <v>1</v>
      </c>
      <c r="F906" s="6" t="s">
        <v>30</v>
      </c>
      <c r="G906" s="6" t="s">
        <v>4525</v>
      </c>
      <c r="H906" s="6" t="s">
        <v>24</v>
      </c>
      <c r="I906" s="6" t="s">
        <v>24</v>
      </c>
      <c r="J906" s="6" t="s">
        <v>21</v>
      </c>
      <c r="K906" s="6" t="s">
        <v>190</v>
      </c>
      <c r="T906" s="6" t="s">
        <v>22</v>
      </c>
      <c r="U906" s="6" t="s">
        <v>18</v>
      </c>
      <c r="V906" s="6" t="s">
        <v>4527</v>
      </c>
      <c r="W906" s="11" t="s">
        <v>4526</v>
      </c>
    </row>
    <row r="907" spans="1:23" ht="43.5" x14ac:dyDescent="0.35">
      <c r="A907" s="6">
        <v>206373</v>
      </c>
      <c r="B907" s="7">
        <v>45238</v>
      </c>
      <c r="C907" s="8">
        <v>0.66928240740740741</v>
      </c>
      <c r="D907" s="6" t="s">
        <v>1037</v>
      </c>
      <c r="E907" s="6">
        <v>3</v>
      </c>
      <c r="F907" s="6" t="s">
        <v>19</v>
      </c>
      <c r="G907" s="6" t="s">
        <v>4528</v>
      </c>
      <c r="H907" s="6" t="s">
        <v>24</v>
      </c>
      <c r="I907" s="6" t="s">
        <v>114</v>
      </c>
      <c r="J907" s="6" t="s">
        <v>377</v>
      </c>
      <c r="K907" s="6" t="s">
        <v>1836</v>
      </c>
      <c r="M907" s="6" t="s">
        <v>511</v>
      </c>
      <c r="N907" s="9" t="s">
        <v>4529</v>
      </c>
      <c r="T907" s="6" t="s">
        <v>15</v>
      </c>
      <c r="U907" s="6" t="s">
        <v>18</v>
      </c>
      <c r="V907" s="6" t="s">
        <v>4531</v>
      </c>
      <c r="W907" s="11" t="s">
        <v>4530</v>
      </c>
    </row>
    <row r="908" spans="1:23" x14ac:dyDescent="0.35">
      <c r="A908" s="6">
        <v>206347</v>
      </c>
      <c r="B908" s="7">
        <v>45238</v>
      </c>
      <c r="C908" s="8">
        <v>0.6734837962962964</v>
      </c>
      <c r="D908" s="6" t="s">
        <v>940</v>
      </c>
      <c r="E908" s="6">
        <v>2</v>
      </c>
      <c r="F908" s="6" t="s">
        <v>9</v>
      </c>
      <c r="G908" s="6" t="s">
        <v>4532</v>
      </c>
      <c r="H908" s="6" t="s">
        <v>24</v>
      </c>
      <c r="I908" s="6" t="s">
        <v>24</v>
      </c>
      <c r="J908" s="6" t="s">
        <v>377</v>
      </c>
      <c r="K908" s="6" t="s">
        <v>532</v>
      </c>
      <c r="T908" s="6" t="s">
        <v>15</v>
      </c>
      <c r="U908" s="6" t="s">
        <v>18</v>
      </c>
      <c r="V908" s="6" t="s">
        <v>4534</v>
      </c>
      <c r="W908" s="11" t="s">
        <v>4533</v>
      </c>
    </row>
    <row r="909" spans="1:23" ht="101.5" x14ac:dyDescent="0.35">
      <c r="A909" s="6">
        <v>206205</v>
      </c>
      <c r="B909" s="7">
        <v>45238</v>
      </c>
      <c r="C909" s="8">
        <v>0.73403935185185187</v>
      </c>
      <c r="D909" s="6" t="s">
        <v>411</v>
      </c>
      <c r="E909" s="6">
        <v>3</v>
      </c>
      <c r="F909" s="6" t="s">
        <v>1657</v>
      </c>
      <c r="G909" s="9" t="s">
        <v>4535</v>
      </c>
      <c r="H909" s="6" t="s">
        <v>40</v>
      </c>
      <c r="I909" s="6" t="s">
        <v>39</v>
      </c>
      <c r="J909" s="6" t="s">
        <v>377</v>
      </c>
      <c r="K909" s="6" t="s">
        <v>767</v>
      </c>
      <c r="M909" s="6" t="s">
        <v>4536</v>
      </c>
      <c r="N909" s="6" t="s">
        <v>34</v>
      </c>
      <c r="T909" s="6" t="s">
        <v>22</v>
      </c>
      <c r="U909" s="6" t="s">
        <v>18</v>
      </c>
      <c r="V909" s="6" t="s">
        <v>4538</v>
      </c>
      <c r="W909" s="12" t="s">
        <v>4537</v>
      </c>
    </row>
    <row r="910" spans="1:23" ht="116" x14ac:dyDescent="0.35">
      <c r="A910" s="6">
        <v>206360</v>
      </c>
      <c r="B910" s="7">
        <v>45238</v>
      </c>
      <c r="C910" s="8">
        <v>0.74868055555555557</v>
      </c>
      <c r="D910" s="6" t="s">
        <v>239</v>
      </c>
      <c r="E910" s="6">
        <v>2</v>
      </c>
      <c r="F910" s="6" t="s">
        <v>1657</v>
      </c>
      <c r="G910" s="6" t="s">
        <v>4539</v>
      </c>
      <c r="H910" s="6" t="s">
        <v>86</v>
      </c>
      <c r="I910" s="6" t="s">
        <v>40</v>
      </c>
      <c r="J910" s="6" t="s">
        <v>21</v>
      </c>
      <c r="K910" s="6" t="s">
        <v>767</v>
      </c>
      <c r="M910" s="6" t="s">
        <v>142</v>
      </c>
      <c r="N910" s="9" t="s">
        <v>4540</v>
      </c>
      <c r="T910" s="6" t="s">
        <v>22</v>
      </c>
      <c r="U910" s="6" t="s">
        <v>18</v>
      </c>
      <c r="V910" s="6" t="s">
        <v>4542</v>
      </c>
      <c r="W910" s="11" t="s">
        <v>4541</v>
      </c>
    </row>
    <row r="911" spans="1:23" x14ac:dyDescent="0.35">
      <c r="A911" s="6">
        <v>206427</v>
      </c>
      <c r="B911" s="7">
        <v>45239</v>
      </c>
      <c r="C911" s="8">
        <v>0.35245370370370371</v>
      </c>
      <c r="D911" s="6" t="s">
        <v>93</v>
      </c>
      <c r="E911" s="6">
        <v>1</v>
      </c>
      <c r="F911" s="6" t="s">
        <v>9</v>
      </c>
      <c r="G911" s="6" t="s">
        <v>4543</v>
      </c>
      <c r="H911" s="6" t="s">
        <v>24</v>
      </c>
      <c r="I911" s="6" t="s">
        <v>24</v>
      </c>
      <c r="J911" s="6" t="s">
        <v>377</v>
      </c>
      <c r="K911" s="6" t="s">
        <v>495</v>
      </c>
      <c r="M911" s="6" t="s">
        <v>4544</v>
      </c>
      <c r="O911" s="6" t="s">
        <v>4545</v>
      </c>
      <c r="Q911" s="6" t="s">
        <v>4546</v>
      </c>
      <c r="T911" s="6" t="s">
        <v>22</v>
      </c>
      <c r="U911" s="6" t="s">
        <v>18</v>
      </c>
      <c r="V911" s="6" t="s">
        <v>4548</v>
      </c>
      <c r="W911" s="11" t="s">
        <v>4547</v>
      </c>
    </row>
    <row r="912" spans="1:23" ht="116" x14ac:dyDescent="0.35">
      <c r="A912" s="6">
        <v>206426</v>
      </c>
      <c r="B912" s="7">
        <v>45239</v>
      </c>
      <c r="C912" s="8">
        <v>0.35797453703703702</v>
      </c>
      <c r="D912" s="6" t="s">
        <v>385</v>
      </c>
      <c r="E912" s="6">
        <v>3</v>
      </c>
      <c r="F912" s="6" t="s">
        <v>19</v>
      </c>
      <c r="G912" s="9" t="s">
        <v>4549</v>
      </c>
      <c r="H912" s="6" t="s">
        <v>24</v>
      </c>
      <c r="I912" s="6" t="s">
        <v>24</v>
      </c>
      <c r="J912" s="6" t="s">
        <v>21</v>
      </c>
      <c r="K912" s="6" t="s">
        <v>1580</v>
      </c>
      <c r="R912" s="6" t="s">
        <v>4550</v>
      </c>
      <c r="T912" s="6" t="s">
        <v>15</v>
      </c>
      <c r="U912" s="6" t="s">
        <v>18</v>
      </c>
      <c r="V912" s="6" t="s">
        <v>4552</v>
      </c>
      <c r="W912" s="11" t="s">
        <v>4551</v>
      </c>
    </row>
    <row r="913" spans="1:23" x14ac:dyDescent="0.35">
      <c r="A913" s="6">
        <v>206411</v>
      </c>
      <c r="B913" s="7">
        <v>45239</v>
      </c>
      <c r="C913" s="8">
        <v>0.36193287037037036</v>
      </c>
      <c r="D913" s="6" t="s">
        <v>91</v>
      </c>
      <c r="E913" s="6">
        <v>1</v>
      </c>
      <c r="F913" s="6" t="s">
        <v>30</v>
      </c>
      <c r="G913" s="6" t="s">
        <v>4553</v>
      </c>
      <c r="H913" s="6" t="s">
        <v>24</v>
      </c>
      <c r="I913" s="6" t="s">
        <v>24</v>
      </c>
      <c r="J913" s="6" t="s">
        <v>21</v>
      </c>
      <c r="K913" s="6" t="s">
        <v>495</v>
      </c>
      <c r="M913" s="6" t="s">
        <v>4554</v>
      </c>
      <c r="T913" s="6" t="s">
        <v>22</v>
      </c>
      <c r="U913" s="6" t="s">
        <v>18</v>
      </c>
      <c r="V913" s="6" t="s">
        <v>4556</v>
      </c>
      <c r="W913" s="11" t="s">
        <v>4555</v>
      </c>
    </row>
    <row r="914" spans="1:23" x14ac:dyDescent="0.35">
      <c r="A914" s="6">
        <v>206402</v>
      </c>
      <c r="B914" s="7">
        <v>45239</v>
      </c>
      <c r="C914" s="8">
        <v>0.36868055555555551</v>
      </c>
      <c r="D914" s="6" t="s">
        <v>4557</v>
      </c>
      <c r="E914" s="6">
        <v>2</v>
      </c>
      <c r="F914" s="6" t="s">
        <v>30</v>
      </c>
      <c r="G914" s="6" t="s">
        <v>4558</v>
      </c>
      <c r="H914" s="6" t="s">
        <v>24</v>
      </c>
      <c r="I914" s="6" t="s">
        <v>24</v>
      </c>
      <c r="J914" s="6" t="s">
        <v>21</v>
      </c>
      <c r="K914" s="6" t="s">
        <v>495</v>
      </c>
      <c r="T914" s="6" t="s">
        <v>22</v>
      </c>
      <c r="U914" s="6" t="s">
        <v>18</v>
      </c>
      <c r="V914" s="6" t="s">
        <v>4560</v>
      </c>
      <c r="W914" s="11" t="s">
        <v>4559</v>
      </c>
    </row>
    <row r="915" spans="1:23" ht="87" x14ac:dyDescent="0.35">
      <c r="A915" s="6">
        <v>173637</v>
      </c>
      <c r="B915" s="7">
        <v>45239</v>
      </c>
      <c r="C915" s="8">
        <v>0.40402777777777782</v>
      </c>
      <c r="D915" s="6" t="s">
        <v>243</v>
      </c>
      <c r="E915" s="6">
        <v>3</v>
      </c>
      <c r="F915" s="6" t="s">
        <v>30</v>
      </c>
      <c r="G915" s="9" t="s">
        <v>4561</v>
      </c>
      <c r="H915" s="6" t="s">
        <v>24</v>
      </c>
      <c r="I915" s="6" t="s">
        <v>24</v>
      </c>
      <c r="J915" s="6" t="s">
        <v>21</v>
      </c>
      <c r="K915" s="6" t="s">
        <v>548</v>
      </c>
      <c r="T915" s="6" t="s">
        <v>15</v>
      </c>
      <c r="U915" s="6" t="s">
        <v>18</v>
      </c>
      <c r="V915" s="6" t="s">
        <v>4563</v>
      </c>
      <c r="W915" s="11" t="s">
        <v>4562</v>
      </c>
    </row>
    <row r="916" spans="1:23" ht="130.5" x14ac:dyDescent="0.35">
      <c r="A916" s="6">
        <v>197668</v>
      </c>
      <c r="B916" s="7">
        <v>45239</v>
      </c>
      <c r="C916" s="8">
        <v>0.41189814814814812</v>
      </c>
      <c r="D916" s="6" t="s">
        <v>1116</v>
      </c>
      <c r="E916" s="6">
        <v>1</v>
      </c>
      <c r="F916" s="6" t="s">
        <v>19</v>
      </c>
      <c r="G916" s="9" t="s">
        <v>4564</v>
      </c>
      <c r="H916" s="6" t="s">
        <v>112</v>
      </c>
      <c r="I916" s="6" t="s">
        <v>24</v>
      </c>
      <c r="J916" s="6" t="s">
        <v>21</v>
      </c>
      <c r="K916" s="6" t="s">
        <v>1580</v>
      </c>
      <c r="T916" s="6" t="s">
        <v>15</v>
      </c>
      <c r="U916" s="6" t="s">
        <v>18</v>
      </c>
      <c r="V916" s="6" t="s">
        <v>4566</v>
      </c>
      <c r="W916" s="11" t="s">
        <v>4565</v>
      </c>
    </row>
    <row r="917" spans="1:23" x14ac:dyDescent="0.35">
      <c r="A917" s="6">
        <v>95890</v>
      </c>
      <c r="B917" s="7">
        <v>45239</v>
      </c>
      <c r="C917" s="8">
        <v>0.41934027777777777</v>
      </c>
      <c r="D917" s="6" t="s">
        <v>26</v>
      </c>
      <c r="E917" s="6">
        <v>1</v>
      </c>
      <c r="F917" s="6" t="s">
        <v>9</v>
      </c>
      <c r="G917" s="6" t="s">
        <v>4567</v>
      </c>
      <c r="H917" s="6" t="s">
        <v>24</v>
      </c>
      <c r="I917" s="6" t="s">
        <v>24</v>
      </c>
      <c r="J917" s="6" t="s">
        <v>21</v>
      </c>
      <c r="K917" s="6" t="s">
        <v>78</v>
      </c>
      <c r="T917" s="6" t="s">
        <v>15</v>
      </c>
      <c r="U917" s="6" t="s">
        <v>18</v>
      </c>
      <c r="V917" s="6" t="s">
        <v>4568</v>
      </c>
      <c r="W917" s="11" t="s">
        <v>887</v>
      </c>
    </row>
    <row r="918" spans="1:23" ht="72.5" x14ac:dyDescent="0.35">
      <c r="A918" s="6">
        <v>206429</v>
      </c>
      <c r="B918" s="7">
        <v>45239</v>
      </c>
      <c r="C918" s="8">
        <v>0.41946759259259259</v>
      </c>
      <c r="D918" s="6" t="s">
        <v>181</v>
      </c>
      <c r="E918" s="6">
        <v>3</v>
      </c>
      <c r="F918" s="6" t="s">
        <v>30</v>
      </c>
      <c r="G918" s="9" t="s">
        <v>4569</v>
      </c>
      <c r="H918" s="6" t="s">
        <v>24</v>
      </c>
      <c r="I918" s="6" t="s">
        <v>51</v>
      </c>
      <c r="J918" s="6" t="s">
        <v>21</v>
      </c>
      <c r="K918" s="6" t="s">
        <v>127</v>
      </c>
      <c r="M918" s="9" t="s">
        <v>4570</v>
      </c>
      <c r="T918" s="6" t="s">
        <v>22</v>
      </c>
      <c r="U918" s="6" t="s">
        <v>18</v>
      </c>
      <c r="V918" s="6" t="s">
        <v>4572</v>
      </c>
      <c r="W918" s="12" t="s">
        <v>4571</v>
      </c>
    </row>
    <row r="919" spans="1:23" x14ac:dyDescent="0.35">
      <c r="A919" s="6">
        <v>190723</v>
      </c>
      <c r="B919" s="7">
        <v>45239</v>
      </c>
      <c r="C919" s="8">
        <v>0.43449074074074073</v>
      </c>
      <c r="D919" s="6" t="s">
        <v>4573</v>
      </c>
      <c r="E919" s="6">
        <v>1</v>
      </c>
      <c r="F919" s="6" t="s">
        <v>30</v>
      </c>
      <c r="G919" s="6" t="s">
        <v>4574</v>
      </c>
      <c r="H919" s="6" t="s">
        <v>24</v>
      </c>
      <c r="I919" s="6" t="s">
        <v>24</v>
      </c>
      <c r="J919" s="6" t="s">
        <v>21</v>
      </c>
      <c r="K919" s="6" t="s">
        <v>185</v>
      </c>
      <c r="T919" s="6" t="s">
        <v>22</v>
      </c>
      <c r="U919" s="6" t="s">
        <v>18</v>
      </c>
      <c r="V919" s="6" t="s">
        <v>4576</v>
      </c>
      <c r="W919" s="11" t="s">
        <v>4575</v>
      </c>
    </row>
    <row r="920" spans="1:23" ht="101.5" x14ac:dyDescent="0.35">
      <c r="A920" s="6">
        <v>206444</v>
      </c>
      <c r="B920" s="7">
        <v>45239</v>
      </c>
      <c r="C920" s="8">
        <v>0.43788194444444445</v>
      </c>
      <c r="D920" s="6" t="s">
        <v>4577</v>
      </c>
      <c r="E920" s="6">
        <v>1</v>
      </c>
      <c r="F920" s="6" t="s">
        <v>30</v>
      </c>
      <c r="G920" s="9" t="s">
        <v>4578</v>
      </c>
      <c r="H920" s="6" t="s">
        <v>40</v>
      </c>
      <c r="I920" s="6" t="s">
        <v>40</v>
      </c>
      <c r="J920" s="6" t="s">
        <v>21</v>
      </c>
      <c r="K920" s="6" t="s">
        <v>36</v>
      </c>
      <c r="T920" s="6" t="s">
        <v>22</v>
      </c>
      <c r="U920" s="6" t="s">
        <v>18</v>
      </c>
      <c r="V920" s="9" t="s">
        <v>4580</v>
      </c>
      <c r="W920" s="11" t="s">
        <v>4579</v>
      </c>
    </row>
    <row r="921" spans="1:23" ht="72.5" x14ac:dyDescent="0.35">
      <c r="A921" s="6">
        <v>206474</v>
      </c>
      <c r="B921" s="7">
        <v>45239</v>
      </c>
      <c r="C921" s="8">
        <v>0.43944444444444447</v>
      </c>
      <c r="D921" s="6" t="s">
        <v>266</v>
      </c>
      <c r="E921" s="6">
        <v>1</v>
      </c>
      <c r="F921" s="6" t="s">
        <v>9</v>
      </c>
      <c r="G921" s="9" t="s">
        <v>4581</v>
      </c>
      <c r="H921" s="6" t="s">
        <v>24</v>
      </c>
      <c r="I921" s="6" t="s">
        <v>24</v>
      </c>
      <c r="J921" s="6" t="s">
        <v>21</v>
      </c>
      <c r="K921" s="6" t="s">
        <v>1580</v>
      </c>
      <c r="T921" s="6" t="s">
        <v>15</v>
      </c>
      <c r="U921" s="6" t="s">
        <v>18</v>
      </c>
      <c r="V921" s="6" t="s">
        <v>4583</v>
      </c>
      <c r="W921" s="11" t="s">
        <v>4582</v>
      </c>
    </row>
    <row r="922" spans="1:23" x14ac:dyDescent="0.35">
      <c r="A922" s="6">
        <v>64767</v>
      </c>
      <c r="B922" s="7">
        <v>45239</v>
      </c>
      <c r="C922" s="8">
        <v>0.45581018518518518</v>
      </c>
      <c r="D922" s="6" t="s">
        <v>1488</v>
      </c>
      <c r="E922" s="6">
        <v>1</v>
      </c>
      <c r="F922" s="6" t="s">
        <v>9</v>
      </c>
      <c r="G922" s="6" t="s">
        <v>4584</v>
      </c>
      <c r="H922" s="6" t="s">
        <v>24</v>
      </c>
      <c r="I922" s="6" t="s">
        <v>24</v>
      </c>
      <c r="J922" s="6" t="s">
        <v>21</v>
      </c>
      <c r="K922" s="6" t="s">
        <v>78</v>
      </c>
      <c r="T922" s="6" t="s">
        <v>15</v>
      </c>
      <c r="U922" s="6" t="s">
        <v>18</v>
      </c>
      <c r="V922" s="6" t="s">
        <v>4585</v>
      </c>
      <c r="W922" s="11" t="s">
        <v>887</v>
      </c>
    </row>
    <row r="923" spans="1:23" x14ac:dyDescent="0.35">
      <c r="A923" s="6">
        <v>206455</v>
      </c>
      <c r="B923" s="7">
        <v>45239</v>
      </c>
      <c r="C923" s="8">
        <v>0.46271990740740737</v>
      </c>
      <c r="D923" s="6" t="s">
        <v>303</v>
      </c>
      <c r="E923" s="6">
        <v>1</v>
      </c>
      <c r="F923" s="6" t="s">
        <v>25</v>
      </c>
      <c r="G923" s="6" t="s">
        <v>4586</v>
      </c>
      <c r="H923" s="6" t="s">
        <v>24</v>
      </c>
      <c r="I923" s="6" t="s">
        <v>24</v>
      </c>
      <c r="J923" s="6" t="s">
        <v>21</v>
      </c>
      <c r="K923" s="6" t="s">
        <v>4587</v>
      </c>
      <c r="L923" s="6" t="s">
        <v>298</v>
      </c>
      <c r="N923" s="6" t="s">
        <v>856</v>
      </c>
      <c r="O923" s="6" t="s">
        <v>814</v>
      </c>
      <c r="T923" s="6" t="s">
        <v>22</v>
      </c>
      <c r="U923" s="6" t="s">
        <v>18</v>
      </c>
      <c r="V923" s="6" t="s">
        <v>4589</v>
      </c>
      <c r="W923" s="11" t="s">
        <v>4588</v>
      </c>
    </row>
    <row r="924" spans="1:23" ht="72.5" x14ac:dyDescent="0.35">
      <c r="A924" s="6">
        <v>206437</v>
      </c>
      <c r="B924" s="7">
        <v>45239</v>
      </c>
      <c r="C924" s="8">
        <v>0.4716319444444444</v>
      </c>
      <c r="D924" s="6" t="s">
        <v>129</v>
      </c>
      <c r="E924" s="6">
        <v>2</v>
      </c>
      <c r="F924" s="6" t="s">
        <v>9</v>
      </c>
      <c r="G924" s="9" t="s">
        <v>4590</v>
      </c>
      <c r="H924" s="6" t="s">
        <v>40</v>
      </c>
      <c r="I924" s="6" t="s">
        <v>40</v>
      </c>
      <c r="J924" s="6" t="s">
        <v>21</v>
      </c>
      <c r="K924" s="6" t="s">
        <v>134</v>
      </c>
      <c r="M924" s="6" t="s">
        <v>667</v>
      </c>
      <c r="T924" s="6" t="s">
        <v>22</v>
      </c>
      <c r="U924" s="6" t="s">
        <v>18</v>
      </c>
      <c r="V924" s="6" t="s">
        <v>4592</v>
      </c>
      <c r="W924" s="11" t="s">
        <v>4591</v>
      </c>
    </row>
    <row r="925" spans="1:23" x14ac:dyDescent="0.35">
      <c r="A925" s="6">
        <v>206458</v>
      </c>
      <c r="B925" s="7">
        <v>45239</v>
      </c>
      <c r="C925" s="8">
        <v>0.47754629629629625</v>
      </c>
      <c r="D925" s="6" t="s">
        <v>417</v>
      </c>
      <c r="E925" s="6">
        <v>1</v>
      </c>
      <c r="F925" s="6" t="s">
        <v>30</v>
      </c>
      <c r="G925" s="6" t="s">
        <v>4593</v>
      </c>
      <c r="H925" s="6" t="s">
        <v>24</v>
      </c>
      <c r="I925" s="6" t="s">
        <v>24</v>
      </c>
      <c r="J925" s="6" t="s">
        <v>21</v>
      </c>
      <c r="K925" s="6" t="s">
        <v>1570</v>
      </c>
      <c r="M925" s="6" t="s">
        <v>4594</v>
      </c>
      <c r="T925" s="6" t="s">
        <v>22</v>
      </c>
      <c r="U925" s="6" t="s">
        <v>18</v>
      </c>
      <c r="V925" s="6" t="s">
        <v>4596</v>
      </c>
      <c r="W925" s="11" t="s">
        <v>4595</v>
      </c>
    </row>
    <row r="926" spans="1:23" ht="72.5" x14ac:dyDescent="0.35">
      <c r="A926" s="6">
        <v>206493</v>
      </c>
      <c r="B926" s="7">
        <v>45239</v>
      </c>
      <c r="C926" s="8">
        <v>0.47868055555555555</v>
      </c>
      <c r="D926" s="6" t="s">
        <v>82</v>
      </c>
      <c r="E926" s="6">
        <v>3</v>
      </c>
      <c r="F926" s="6" t="s">
        <v>30</v>
      </c>
      <c r="G926" s="9" t="s">
        <v>4597</v>
      </c>
      <c r="H926" s="6" t="s">
        <v>24</v>
      </c>
      <c r="I926" s="6" t="s">
        <v>24</v>
      </c>
      <c r="J926" s="6" t="s">
        <v>232</v>
      </c>
      <c r="K926" s="6" t="s">
        <v>1580</v>
      </c>
      <c r="T926" s="6" t="s">
        <v>15</v>
      </c>
      <c r="U926" s="6" t="s">
        <v>18</v>
      </c>
      <c r="V926" s="6" t="s">
        <v>4599</v>
      </c>
      <c r="W926" s="11" t="s">
        <v>4598</v>
      </c>
    </row>
    <row r="927" spans="1:23" x14ac:dyDescent="0.35">
      <c r="A927" s="6">
        <v>66866</v>
      </c>
      <c r="B927" s="7">
        <v>45239</v>
      </c>
      <c r="C927" s="8">
        <v>0.48946759259259259</v>
      </c>
      <c r="D927" s="6" t="s">
        <v>82</v>
      </c>
      <c r="E927" s="6">
        <v>1</v>
      </c>
      <c r="F927" s="6" t="s">
        <v>9</v>
      </c>
      <c r="G927" s="6" t="s">
        <v>4600</v>
      </c>
      <c r="H927" s="6" t="s">
        <v>24</v>
      </c>
      <c r="I927" s="6" t="s">
        <v>24</v>
      </c>
      <c r="J927" s="6" t="s">
        <v>21</v>
      </c>
      <c r="K927" s="6" t="s">
        <v>78</v>
      </c>
      <c r="T927" s="6" t="s">
        <v>15</v>
      </c>
      <c r="U927" s="6" t="s">
        <v>18</v>
      </c>
      <c r="V927" s="6" t="s">
        <v>1992</v>
      </c>
      <c r="W927" s="11" t="s">
        <v>887</v>
      </c>
    </row>
    <row r="928" spans="1:23" ht="58" x14ac:dyDescent="0.35">
      <c r="A928" s="6">
        <v>206453</v>
      </c>
      <c r="B928" s="7">
        <v>45239</v>
      </c>
      <c r="C928" s="8">
        <v>0.49824074074074076</v>
      </c>
      <c r="D928" s="6" t="s">
        <v>166</v>
      </c>
      <c r="E928" s="6">
        <v>2</v>
      </c>
      <c r="F928" s="6" t="s">
        <v>1657</v>
      </c>
      <c r="G928" s="9" t="s">
        <v>4601</v>
      </c>
      <c r="H928" s="6" t="s">
        <v>24</v>
      </c>
      <c r="I928" s="6" t="s">
        <v>24</v>
      </c>
      <c r="J928" s="6" t="s">
        <v>21</v>
      </c>
      <c r="K928" s="6" t="s">
        <v>1580</v>
      </c>
      <c r="T928" s="6" t="s">
        <v>15</v>
      </c>
      <c r="U928" s="6" t="s">
        <v>18</v>
      </c>
      <c r="V928" s="6" t="s">
        <v>4603</v>
      </c>
      <c r="W928" s="11" t="s">
        <v>4602</v>
      </c>
    </row>
    <row r="929" spans="1:23" x14ac:dyDescent="0.35">
      <c r="A929" s="6">
        <v>206472</v>
      </c>
      <c r="B929" s="7">
        <v>45239</v>
      </c>
      <c r="C929" s="8">
        <v>0.55471064814814819</v>
      </c>
      <c r="D929" s="6" t="s">
        <v>4604</v>
      </c>
      <c r="E929" s="6">
        <v>2</v>
      </c>
      <c r="F929" s="6" t="s">
        <v>9</v>
      </c>
      <c r="G929" s="6" t="s">
        <v>4605</v>
      </c>
      <c r="H929" s="6" t="s">
        <v>24</v>
      </c>
      <c r="I929" s="6" t="s">
        <v>24</v>
      </c>
      <c r="J929" s="6" t="s">
        <v>21</v>
      </c>
      <c r="K929" s="6" t="s">
        <v>244</v>
      </c>
      <c r="P929" s="6" t="s">
        <v>59</v>
      </c>
      <c r="T929" s="6" t="s">
        <v>22</v>
      </c>
      <c r="U929" s="6" t="s">
        <v>18</v>
      </c>
      <c r="V929" s="6" t="s">
        <v>4607</v>
      </c>
      <c r="W929" s="11" t="s">
        <v>4606</v>
      </c>
    </row>
    <row r="930" spans="1:23" ht="43.5" x14ac:dyDescent="0.35">
      <c r="A930" s="6">
        <v>206505</v>
      </c>
      <c r="B930" s="7">
        <v>45239</v>
      </c>
      <c r="C930" s="8">
        <v>0.57894675925925931</v>
      </c>
      <c r="D930" s="6" t="s">
        <v>406</v>
      </c>
      <c r="E930" s="6">
        <v>1</v>
      </c>
      <c r="F930" s="6" t="s">
        <v>1657</v>
      </c>
      <c r="G930" s="6" t="s">
        <v>4608</v>
      </c>
      <c r="H930" s="6" t="s">
        <v>40</v>
      </c>
      <c r="I930" s="6" t="s">
        <v>40</v>
      </c>
      <c r="J930" s="6" t="s">
        <v>21</v>
      </c>
      <c r="K930" s="6" t="s">
        <v>699</v>
      </c>
      <c r="M930" s="6" t="s">
        <v>4609</v>
      </c>
      <c r="T930" s="6" t="s">
        <v>22</v>
      </c>
      <c r="U930" s="6" t="s">
        <v>18</v>
      </c>
      <c r="V930" s="6" t="s">
        <v>4611</v>
      </c>
      <c r="W930" s="12" t="s">
        <v>4610</v>
      </c>
    </row>
    <row r="931" spans="1:23" x14ac:dyDescent="0.35">
      <c r="A931" s="6">
        <v>83588</v>
      </c>
      <c r="B931" s="7">
        <v>45239</v>
      </c>
      <c r="C931" s="8">
        <v>0.58505787037037038</v>
      </c>
      <c r="D931" s="6" t="s">
        <v>435</v>
      </c>
      <c r="E931" s="6">
        <v>3</v>
      </c>
      <c r="F931" s="6" t="s">
        <v>19</v>
      </c>
      <c r="G931" s="6" t="s">
        <v>4612</v>
      </c>
      <c r="H931" s="6" t="s">
        <v>24</v>
      </c>
      <c r="I931" s="6" t="s">
        <v>24</v>
      </c>
      <c r="J931" s="6" t="s">
        <v>21</v>
      </c>
      <c r="K931" s="6" t="s">
        <v>78</v>
      </c>
      <c r="T931" s="6" t="s">
        <v>15</v>
      </c>
      <c r="U931" s="6" t="s">
        <v>18</v>
      </c>
      <c r="V931" s="6" t="s">
        <v>4613</v>
      </c>
      <c r="W931" s="11" t="s">
        <v>887</v>
      </c>
    </row>
    <row r="932" spans="1:23" x14ac:dyDescent="0.35">
      <c r="A932" s="6">
        <v>206499</v>
      </c>
      <c r="B932" s="7">
        <v>45239</v>
      </c>
      <c r="C932" s="8">
        <v>0.60355324074074079</v>
      </c>
      <c r="D932" s="6" t="s">
        <v>4614</v>
      </c>
      <c r="E932" s="6">
        <v>1</v>
      </c>
      <c r="F932" s="6" t="s">
        <v>1657</v>
      </c>
      <c r="G932" s="6" t="s">
        <v>4615</v>
      </c>
      <c r="H932" s="6" t="s">
        <v>24</v>
      </c>
      <c r="I932" s="6" t="s">
        <v>24</v>
      </c>
      <c r="J932" s="6" t="s">
        <v>232</v>
      </c>
      <c r="K932" s="6" t="s">
        <v>1836</v>
      </c>
      <c r="M932" s="6" t="s">
        <v>667</v>
      </c>
      <c r="N932" s="6" t="s">
        <v>2001</v>
      </c>
      <c r="T932" s="6" t="s">
        <v>15</v>
      </c>
      <c r="U932" s="6" t="s">
        <v>18</v>
      </c>
      <c r="V932" s="6" t="s">
        <v>4617</v>
      </c>
      <c r="W932" s="11" t="s">
        <v>4616</v>
      </c>
    </row>
    <row r="933" spans="1:23" ht="116" x14ac:dyDescent="0.35">
      <c r="A933" s="6">
        <v>206506</v>
      </c>
      <c r="B933" s="7">
        <v>45239</v>
      </c>
      <c r="C933" s="8">
        <v>0.60420138888888886</v>
      </c>
      <c r="D933" s="6" t="s">
        <v>471</v>
      </c>
      <c r="E933" s="6">
        <v>3</v>
      </c>
      <c r="F933" s="6" t="s">
        <v>30</v>
      </c>
      <c r="G933" s="9" t="s">
        <v>4618</v>
      </c>
      <c r="H933" s="6" t="s">
        <v>98</v>
      </c>
      <c r="I933" s="6" t="s">
        <v>24</v>
      </c>
      <c r="J933" s="6" t="s">
        <v>21</v>
      </c>
      <c r="K933" s="6" t="s">
        <v>764</v>
      </c>
      <c r="M933" s="6" t="s">
        <v>4619</v>
      </c>
      <c r="N933" s="6" t="s">
        <v>4620</v>
      </c>
      <c r="T933" s="6" t="s">
        <v>22</v>
      </c>
      <c r="U933" s="6" t="s">
        <v>18</v>
      </c>
      <c r="V933" s="6" t="s">
        <v>4622</v>
      </c>
      <c r="W933" s="12" t="s">
        <v>4621</v>
      </c>
    </row>
    <row r="934" spans="1:23" x14ac:dyDescent="0.35">
      <c r="A934" s="6">
        <v>206501</v>
      </c>
      <c r="B934" s="7">
        <v>45239</v>
      </c>
      <c r="C934" s="8">
        <v>0.61199074074074067</v>
      </c>
      <c r="D934" s="6" t="s">
        <v>937</v>
      </c>
      <c r="E934" s="6">
        <v>1</v>
      </c>
      <c r="F934" s="6" t="s">
        <v>25</v>
      </c>
      <c r="G934" s="6" t="s">
        <v>4623</v>
      </c>
      <c r="H934" s="6" t="s">
        <v>24</v>
      </c>
      <c r="I934" s="6" t="s">
        <v>24</v>
      </c>
      <c r="J934" s="6" t="s">
        <v>21</v>
      </c>
      <c r="K934" s="6" t="s">
        <v>1597</v>
      </c>
      <c r="L934" s="6" t="s">
        <v>298</v>
      </c>
      <c r="M934" s="6" t="s">
        <v>4624</v>
      </c>
      <c r="N934" s="6" t="s">
        <v>119</v>
      </c>
      <c r="O934" s="6" t="s">
        <v>814</v>
      </c>
      <c r="P934" s="6" t="s">
        <v>918</v>
      </c>
      <c r="Q934" s="6" t="s">
        <v>46</v>
      </c>
      <c r="R934" s="6" t="s">
        <v>72</v>
      </c>
      <c r="S934" s="6" t="s">
        <v>47</v>
      </c>
      <c r="T934" s="6" t="s">
        <v>22</v>
      </c>
      <c r="U934" s="6" t="s">
        <v>18</v>
      </c>
      <c r="V934" s="6" t="s">
        <v>4626</v>
      </c>
      <c r="W934" s="11" t="s">
        <v>4625</v>
      </c>
    </row>
    <row r="935" spans="1:23" x14ac:dyDescent="0.35">
      <c r="A935" s="6">
        <v>206503</v>
      </c>
      <c r="B935" s="7">
        <v>45239</v>
      </c>
      <c r="C935" s="8">
        <v>0.61483796296296289</v>
      </c>
      <c r="D935" s="6" t="s">
        <v>4627</v>
      </c>
      <c r="E935" s="6">
        <v>1</v>
      </c>
      <c r="F935" s="6" t="s">
        <v>30</v>
      </c>
      <c r="G935" s="6" t="s">
        <v>4628</v>
      </c>
      <c r="H935" s="6" t="s">
        <v>24</v>
      </c>
      <c r="I935" s="6" t="s">
        <v>24</v>
      </c>
      <c r="J935" s="6" t="s">
        <v>21</v>
      </c>
      <c r="K935" s="6" t="s">
        <v>4629</v>
      </c>
      <c r="T935" s="6" t="s">
        <v>22</v>
      </c>
      <c r="U935" s="6" t="s">
        <v>18</v>
      </c>
      <c r="V935" s="6" t="s">
        <v>4631</v>
      </c>
      <c r="W935" s="11" t="s">
        <v>4630</v>
      </c>
    </row>
    <row r="936" spans="1:23" x14ac:dyDescent="0.35">
      <c r="A936" s="6">
        <v>206513</v>
      </c>
      <c r="B936" s="7">
        <v>45239</v>
      </c>
      <c r="C936" s="8">
        <v>0.62252314814814813</v>
      </c>
      <c r="D936" s="6" t="s">
        <v>4632</v>
      </c>
      <c r="E936" s="6">
        <v>1</v>
      </c>
      <c r="F936" s="6" t="s">
        <v>25</v>
      </c>
      <c r="G936" s="6" t="s">
        <v>4633</v>
      </c>
      <c r="H936" s="6" t="s">
        <v>24</v>
      </c>
      <c r="I936" s="6" t="s">
        <v>24</v>
      </c>
      <c r="J936" s="6" t="s">
        <v>21</v>
      </c>
      <c r="K936" s="6" t="s">
        <v>1012</v>
      </c>
      <c r="L936" s="6" t="s">
        <v>298</v>
      </c>
      <c r="M936" s="6" t="s">
        <v>63</v>
      </c>
      <c r="N936" s="6" t="s">
        <v>602</v>
      </c>
      <c r="O936" s="6" t="s">
        <v>862</v>
      </c>
      <c r="P936" s="6" t="s">
        <v>918</v>
      </c>
      <c r="Q936" s="6" t="s">
        <v>4634</v>
      </c>
      <c r="T936" s="6" t="s">
        <v>22</v>
      </c>
      <c r="U936" s="6" t="s">
        <v>18</v>
      </c>
      <c r="V936" s="6" t="s">
        <v>4636</v>
      </c>
      <c r="W936" s="11" t="s">
        <v>4635</v>
      </c>
    </row>
    <row r="937" spans="1:23" ht="43.5" x14ac:dyDescent="0.35">
      <c r="A937" s="6">
        <v>206463</v>
      </c>
      <c r="B937" s="7">
        <v>45239</v>
      </c>
      <c r="C937" s="8">
        <v>0.62292824074074071</v>
      </c>
      <c r="D937" s="6" t="s">
        <v>4637</v>
      </c>
      <c r="E937" s="6">
        <v>2</v>
      </c>
      <c r="F937" s="6" t="s">
        <v>1657</v>
      </c>
      <c r="G937" s="6" t="s">
        <v>4638</v>
      </c>
      <c r="H937" s="6" t="s">
        <v>24</v>
      </c>
      <c r="I937" s="6" t="s">
        <v>41</v>
      </c>
      <c r="J937" s="6" t="s">
        <v>232</v>
      </c>
      <c r="K937" s="6" t="s">
        <v>764</v>
      </c>
      <c r="M937" s="6" t="s">
        <v>4639</v>
      </c>
      <c r="S937" s="6" t="s">
        <v>4640</v>
      </c>
      <c r="T937" s="6" t="s">
        <v>22</v>
      </c>
      <c r="U937" s="6" t="s">
        <v>18</v>
      </c>
      <c r="V937" s="6" t="s">
        <v>4642</v>
      </c>
      <c r="W937" s="12" t="s">
        <v>4641</v>
      </c>
    </row>
    <row r="938" spans="1:23" x14ac:dyDescent="0.35">
      <c r="A938" s="6">
        <v>206518</v>
      </c>
      <c r="B938" s="7">
        <v>45239</v>
      </c>
      <c r="C938" s="8">
        <v>0.63826388888888885</v>
      </c>
      <c r="D938" s="6" t="s">
        <v>4643</v>
      </c>
      <c r="E938" s="6">
        <v>1</v>
      </c>
      <c r="F938" s="6" t="s">
        <v>9</v>
      </c>
      <c r="G938" s="6" t="s">
        <v>4644</v>
      </c>
      <c r="H938" s="6" t="s">
        <v>24</v>
      </c>
      <c r="I938" s="6" t="s">
        <v>24</v>
      </c>
      <c r="J938" s="6" t="s">
        <v>21</v>
      </c>
      <c r="K938" s="6" t="s">
        <v>1230</v>
      </c>
      <c r="L938" s="6" t="s">
        <v>298</v>
      </c>
      <c r="M938" s="6" t="s">
        <v>44</v>
      </c>
      <c r="N938" s="6" t="s">
        <v>853</v>
      </c>
      <c r="O938" s="6" t="s">
        <v>814</v>
      </c>
      <c r="P938" s="6" t="s">
        <v>918</v>
      </c>
      <c r="Q938" s="6" t="s">
        <v>258</v>
      </c>
      <c r="S938" s="6" t="s">
        <v>337</v>
      </c>
      <c r="T938" s="6" t="s">
        <v>22</v>
      </c>
      <c r="U938" s="6" t="s">
        <v>18</v>
      </c>
      <c r="V938" s="6" t="s">
        <v>1698</v>
      </c>
      <c r="W938" s="11" t="s">
        <v>4645</v>
      </c>
    </row>
    <row r="939" spans="1:23" x14ac:dyDescent="0.35">
      <c r="A939" s="6">
        <v>206526</v>
      </c>
      <c r="B939" s="7">
        <v>45239</v>
      </c>
      <c r="C939" s="8">
        <v>0.64011574074074074</v>
      </c>
      <c r="D939" s="6" t="s">
        <v>4646</v>
      </c>
      <c r="E939" s="6">
        <v>1</v>
      </c>
      <c r="F939" s="6" t="s">
        <v>9</v>
      </c>
      <c r="G939" s="6" t="s">
        <v>4647</v>
      </c>
      <c r="H939" s="6" t="s">
        <v>24</v>
      </c>
      <c r="I939" s="6" t="s">
        <v>24</v>
      </c>
      <c r="J939" s="6" t="s">
        <v>21</v>
      </c>
      <c r="K939" s="6" t="s">
        <v>495</v>
      </c>
      <c r="M939" s="6" t="s">
        <v>4648</v>
      </c>
      <c r="T939" s="6" t="s">
        <v>22</v>
      </c>
      <c r="U939" s="6" t="s">
        <v>18</v>
      </c>
      <c r="V939" s="6" t="s">
        <v>4650</v>
      </c>
      <c r="W939" s="11" t="s">
        <v>4649</v>
      </c>
    </row>
    <row r="940" spans="1:23" x14ac:dyDescent="0.35">
      <c r="A940" s="6">
        <v>206433</v>
      </c>
      <c r="B940" s="7">
        <v>45239</v>
      </c>
      <c r="C940" s="8">
        <v>0.64872685185185186</v>
      </c>
      <c r="D940" s="6" t="s">
        <v>4651</v>
      </c>
      <c r="E940" s="6">
        <v>1</v>
      </c>
      <c r="F940" s="6" t="s">
        <v>30</v>
      </c>
      <c r="G940" s="6" t="s">
        <v>4652</v>
      </c>
      <c r="H940" s="6" t="s">
        <v>24</v>
      </c>
      <c r="I940" s="6" t="s">
        <v>24</v>
      </c>
      <c r="J940" s="6" t="s">
        <v>21</v>
      </c>
      <c r="K940" s="6" t="s">
        <v>495</v>
      </c>
      <c r="T940" s="6" t="s">
        <v>22</v>
      </c>
      <c r="U940" s="6" t="s">
        <v>18</v>
      </c>
      <c r="V940" s="6" t="s">
        <v>4654</v>
      </c>
      <c r="W940" s="11" t="s">
        <v>4653</v>
      </c>
    </row>
    <row r="941" spans="1:23" x14ac:dyDescent="0.35">
      <c r="A941" s="6">
        <v>66382</v>
      </c>
      <c r="B941" s="7">
        <v>45239</v>
      </c>
      <c r="C941" s="8">
        <v>0.66067129629629628</v>
      </c>
      <c r="D941" s="6" t="s">
        <v>4655</v>
      </c>
      <c r="E941" s="6">
        <v>1</v>
      </c>
      <c r="F941" s="6" t="s">
        <v>30</v>
      </c>
      <c r="G941" s="6" t="s">
        <v>4656</v>
      </c>
      <c r="H941" s="6" t="s">
        <v>24</v>
      </c>
      <c r="I941" s="6" t="s">
        <v>24</v>
      </c>
      <c r="J941" s="6" t="s">
        <v>21</v>
      </c>
      <c r="K941" s="6" t="s">
        <v>4657</v>
      </c>
      <c r="T941" s="6" t="s">
        <v>22</v>
      </c>
      <c r="U941" s="6" t="s">
        <v>18</v>
      </c>
      <c r="V941" s="6" t="s">
        <v>4659</v>
      </c>
      <c r="W941" s="11" t="s">
        <v>4658</v>
      </c>
    </row>
    <row r="942" spans="1:23" x14ac:dyDescent="0.35">
      <c r="A942" s="6">
        <v>180825</v>
      </c>
      <c r="B942" s="7">
        <v>45239</v>
      </c>
      <c r="C942" s="8">
        <v>0.70008101851851856</v>
      </c>
      <c r="D942" s="6" t="s">
        <v>4660</v>
      </c>
      <c r="E942" s="6">
        <v>1</v>
      </c>
      <c r="F942" s="6" t="s">
        <v>19</v>
      </c>
      <c r="G942" s="6" t="s">
        <v>4661</v>
      </c>
      <c r="H942" s="6" t="s">
        <v>24</v>
      </c>
      <c r="I942" s="6" t="s">
        <v>24</v>
      </c>
      <c r="J942" s="6" t="s">
        <v>21</v>
      </c>
      <c r="K942" s="6" t="s">
        <v>495</v>
      </c>
      <c r="T942" s="6" t="s">
        <v>22</v>
      </c>
      <c r="U942" s="6" t="s">
        <v>18</v>
      </c>
      <c r="V942" s="6" t="s">
        <v>4663</v>
      </c>
      <c r="W942" s="11" t="s">
        <v>4662</v>
      </c>
    </row>
    <row r="943" spans="1:23" x14ac:dyDescent="0.35">
      <c r="A943" s="6">
        <v>169881</v>
      </c>
      <c r="B943" s="7">
        <v>45239</v>
      </c>
      <c r="C943" s="8">
        <v>0.70827546296296295</v>
      </c>
      <c r="D943" s="6" t="s">
        <v>4664</v>
      </c>
      <c r="E943" s="6">
        <v>5</v>
      </c>
      <c r="F943" s="6" t="s">
        <v>19</v>
      </c>
      <c r="G943" s="6" t="s">
        <v>4665</v>
      </c>
      <c r="H943" s="6" t="s">
        <v>27</v>
      </c>
      <c r="I943" s="6" t="s">
        <v>24</v>
      </c>
      <c r="J943" s="6" t="s">
        <v>21</v>
      </c>
      <c r="K943" s="6" t="s">
        <v>149</v>
      </c>
      <c r="T943" s="6" t="s">
        <v>22</v>
      </c>
      <c r="U943" s="6" t="s">
        <v>18</v>
      </c>
      <c r="V943" s="6" t="s">
        <v>4666</v>
      </c>
      <c r="W943" s="11" t="s">
        <v>1596</v>
      </c>
    </row>
    <row r="944" spans="1:23" x14ac:dyDescent="0.35">
      <c r="A944" s="6">
        <v>206243</v>
      </c>
      <c r="B944" s="7">
        <v>45239</v>
      </c>
      <c r="C944" s="8">
        <v>0.72280092592592593</v>
      </c>
      <c r="D944" s="6" t="s">
        <v>4667</v>
      </c>
      <c r="E944" s="6">
        <v>5</v>
      </c>
      <c r="F944" s="6" t="s">
        <v>30</v>
      </c>
      <c r="G944" s="6" t="s">
        <v>4668</v>
      </c>
      <c r="H944" s="6" t="s">
        <v>40</v>
      </c>
      <c r="I944" s="6" t="s">
        <v>24</v>
      </c>
      <c r="J944" s="6" t="s">
        <v>21</v>
      </c>
      <c r="K944" s="6" t="s">
        <v>244</v>
      </c>
      <c r="T944" s="6" t="s">
        <v>22</v>
      </c>
      <c r="U944" s="6" t="s">
        <v>18</v>
      </c>
      <c r="V944" s="6" t="s">
        <v>4670</v>
      </c>
      <c r="W944" s="11" t="s">
        <v>4669</v>
      </c>
    </row>
    <row r="945" spans="1:23" x14ac:dyDescent="0.35">
      <c r="A945" s="6">
        <v>202281</v>
      </c>
      <c r="B945" s="7">
        <v>45240</v>
      </c>
      <c r="C945" s="8">
        <v>0.35222222222222221</v>
      </c>
      <c r="D945" s="6" t="s">
        <v>4671</v>
      </c>
      <c r="E945" s="6">
        <v>1</v>
      </c>
      <c r="F945" s="6" t="s">
        <v>19</v>
      </c>
      <c r="G945" s="6" t="s">
        <v>4672</v>
      </c>
      <c r="H945" s="6" t="s">
        <v>10</v>
      </c>
      <c r="I945" s="6" t="s">
        <v>24</v>
      </c>
      <c r="J945" s="6" t="s">
        <v>21</v>
      </c>
      <c r="K945" s="6" t="s">
        <v>764</v>
      </c>
      <c r="T945" s="6" t="s">
        <v>22</v>
      </c>
      <c r="U945" s="6" t="s">
        <v>18</v>
      </c>
      <c r="V945" s="6" t="s">
        <v>4674</v>
      </c>
      <c r="W945" s="11" t="s">
        <v>4673</v>
      </c>
    </row>
    <row r="946" spans="1:23" x14ac:dyDescent="0.35">
      <c r="A946" s="6">
        <v>206608</v>
      </c>
      <c r="B946" s="7">
        <v>45240</v>
      </c>
      <c r="C946" s="8">
        <v>0.37606481481481485</v>
      </c>
      <c r="D946" s="6" t="s">
        <v>491</v>
      </c>
      <c r="E946" s="6">
        <v>1</v>
      </c>
      <c r="F946" s="6" t="s">
        <v>19</v>
      </c>
      <c r="G946" s="6" t="s">
        <v>1349</v>
      </c>
      <c r="H946" s="6" t="s">
        <v>24</v>
      </c>
      <c r="I946" s="6" t="s">
        <v>24</v>
      </c>
      <c r="J946" s="6" t="s">
        <v>21</v>
      </c>
      <c r="K946" s="6" t="s">
        <v>78</v>
      </c>
      <c r="T946" s="6" t="s">
        <v>15</v>
      </c>
      <c r="U946" s="6" t="s">
        <v>18</v>
      </c>
      <c r="V946" s="6" t="s">
        <v>1710</v>
      </c>
      <c r="W946" s="11" t="s">
        <v>887</v>
      </c>
    </row>
    <row r="947" spans="1:23" x14ac:dyDescent="0.35">
      <c r="A947" s="6">
        <v>206598</v>
      </c>
      <c r="B947" s="7">
        <v>45240</v>
      </c>
      <c r="C947" s="8">
        <v>0.3805439814814815</v>
      </c>
      <c r="D947" s="6" t="s">
        <v>171</v>
      </c>
      <c r="E947" s="6">
        <v>1</v>
      </c>
      <c r="F947" s="6" t="s">
        <v>9</v>
      </c>
      <c r="G947" s="6" t="s">
        <v>4675</v>
      </c>
      <c r="H947" s="6" t="s">
        <v>24</v>
      </c>
      <c r="I947" s="6" t="s">
        <v>24</v>
      </c>
      <c r="J947" s="6" t="s">
        <v>21</v>
      </c>
      <c r="K947" s="6" t="s">
        <v>58</v>
      </c>
      <c r="T947" s="6" t="s">
        <v>22</v>
      </c>
      <c r="U947" s="6" t="s">
        <v>18</v>
      </c>
      <c r="V947" s="6" t="s">
        <v>4677</v>
      </c>
      <c r="W947" s="11" t="s">
        <v>4676</v>
      </c>
    </row>
    <row r="948" spans="1:23" x14ac:dyDescent="0.35">
      <c r="A948" s="6">
        <v>68847</v>
      </c>
      <c r="B948" s="7">
        <v>45240</v>
      </c>
      <c r="C948" s="8">
        <v>0.38906250000000003</v>
      </c>
      <c r="D948" s="6" t="s">
        <v>843</v>
      </c>
      <c r="E948" s="6">
        <v>1</v>
      </c>
      <c r="F948" s="6" t="s">
        <v>19</v>
      </c>
      <c r="G948" s="6" t="s">
        <v>863</v>
      </c>
      <c r="H948" s="6" t="s">
        <v>24</v>
      </c>
      <c r="I948" s="6" t="s">
        <v>24</v>
      </c>
      <c r="J948" s="6" t="s">
        <v>21</v>
      </c>
      <c r="K948" s="6" t="s">
        <v>78</v>
      </c>
      <c r="T948" s="6" t="s">
        <v>15</v>
      </c>
      <c r="U948" s="6" t="s">
        <v>18</v>
      </c>
      <c r="V948" s="6" t="s">
        <v>1645</v>
      </c>
      <c r="W948" s="11" t="s">
        <v>887</v>
      </c>
    </row>
    <row r="949" spans="1:23" x14ac:dyDescent="0.35">
      <c r="A949" s="6">
        <v>70069</v>
      </c>
      <c r="B949" s="7">
        <v>45240</v>
      </c>
      <c r="C949" s="8">
        <v>0.38976851851851851</v>
      </c>
      <c r="D949" s="6" t="s">
        <v>843</v>
      </c>
      <c r="E949" s="6">
        <v>1</v>
      </c>
      <c r="F949" s="6" t="s">
        <v>19</v>
      </c>
      <c r="G949" s="6" t="s">
        <v>863</v>
      </c>
      <c r="H949" s="6" t="s">
        <v>24</v>
      </c>
      <c r="I949" s="6" t="s">
        <v>24</v>
      </c>
      <c r="J949" s="6" t="s">
        <v>21</v>
      </c>
      <c r="K949" s="6" t="s">
        <v>78</v>
      </c>
      <c r="T949" s="6" t="s">
        <v>15</v>
      </c>
      <c r="U949" s="6" t="s">
        <v>18</v>
      </c>
      <c r="V949" s="6" t="s">
        <v>4678</v>
      </c>
      <c r="W949" s="11" t="s">
        <v>887</v>
      </c>
    </row>
    <row r="950" spans="1:23" x14ac:dyDescent="0.35">
      <c r="A950" s="6">
        <v>85768</v>
      </c>
      <c r="B950" s="7">
        <v>45240</v>
      </c>
      <c r="C950" s="8">
        <v>0.3967013888888889</v>
      </c>
      <c r="D950" s="6" t="s">
        <v>166</v>
      </c>
      <c r="E950" s="6">
        <v>4</v>
      </c>
      <c r="F950" s="6" t="s">
        <v>19</v>
      </c>
      <c r="G950" s="6" t="s">
        <v>4679</v>
      </c>
      <c r="H950" s="6" t="s">
        <v>24</v>
      </c>
      <c r="I950" s="6" t="s">
        <v>24</v>
      </c>
      <c r="J950" s="6" t="s">
        <v>21</v>
      </c>
      <c r="K950" s="6" t="s">
        <v>78</v>
      </c>
      <c r="T950" s="6" t="s">
        <v>15</v>
      </c>
      <c r="U950" s="6" t="s">
        <v>18</v>
      </c>
      <c r="V950" s="6" t="s">
        <v>4680</v>
      </c>
      <c r="W950" s="11" t="s">
        <v>887</v>
      </c>
    </row>
    <row r="951" spans="1:23" x14ac:dyDescent="0.35">
      <c r="A951" s="6">
        <v>205811</v>
      </c>
      <c r="B951" s="7">
        <v>45240</v>
      </c>
      <c r="C951" s="8">
        <v>0.40795138888888888</v>
      </c>
      <c r="D951" s="6" t="s">
        <v>4681</v>
      </c>
      <c r="E951" s="6">
        <v>1</v>
      </c>
      <c r="F951" s="6" t="s">
        <v>30</v>
      </c>
      <c r="G951" s="6" t="s">
        <v>4682</v>
      </c>
      <c r="H951" s="6" t="s">
        <v>24</v>
      </c>
      <c r="I951" s="6" t="s">
        <v>24</v>
      </c>
      <c r="J951" s="6" t="s">
        <v>21</v>
      </c>
      <c r="K951" s="6" t="s">
        <v>58</v>
      </c>
      <c r="M951" s="6" t="s">
        <v>142</v>
      </c>
      <c r="S951" s="6" t="s">
        <v>4683</v>
      </c>
      <c r="T951" s="6" t="s">
        <v>22</v>
      </c>
      <c r="U951" s="6" t="s">
        <v>18</v>
      </c>
      <c r="V951" s="6" t="s">
        <v>4685</v>
      </c>
      <c r="W951" s="11" t="s">
        <v>4684</v>
      </c>
    </row>
    <row r="952" spans="1:23" x14ac:dyDescent="0.35">
      <c r="A952" s="6">
        <v>40518</v>
      </c>
      <c r="B952" s="7">
        <v>45240</v>
      </c>
      <c r="C952" s="8">
        <v>0.40968749999999998</v>
      </c>
      <c r="D952" s="6" t="s">
        <v>82</v>
      </c>
      <c r="E952" s="6">
        <v>3</v>
      </c>
      <c r="F952" s="6" t="s">
        <v>19</v>
      </c>
      <c r="G952" s="6" t="s">
        <v>4686</v>
      </c>
      <c r="H952" s="6" t="s">
        <v>24</v>
      </c>
      <c r="I952" s="6" t="s">
        <v>24</v>
      </c>
      <c r="J952" s="6" t="s">
        <v>21</v>
      </c>
      <c r="K952" s="6" t="s">
        <v>78</v>
      </c>
      <c r="T952" s="6" t="s">
        <v>15</v>
      </c>
      <c r="U952" s="6" t="s">
        <v>18</v>
      </c>
      <c r="V952" s="6" t="s">
        <v>4687</v>
      </c>
      <c r="W952" s="11" t="s">
        <v>887</v>
      </c>
    </row>
    <row r="953" spans="1:23" x14ac:dyDescent="0.35">
      <c r="A953" s="6">
        <v>56860</v>
      </c>
      <c r="B953" s="7">
        <v>45240</v>
      </c>
      <c r="C953" s="8">
        <v>0.41187499999999999</v>
      </c>
      <c r="D953" s="6" t="s">
        <v>1328</v>
      </c>
      <c r="E953" s="6">
        <v>1</v>
      </c>
      <c r="F953" s="6" t="s">
        <v>19</v>
      </c>
      <c r="G953" s="6" t="s">
        <v>4688</v>
      </c>
      <c r="H953" s="6" t="s">
        <v>24</v>
      </c>
      <c r="I953" s="6" t="s">
        <v>24</v>
      </c>
      <c r="J953" s="6" t="s">
        <v>21</v>
      </c>
      <c r="K953" s="6" t="s">
        <v>190</v>
      </c>
      <c r="T953" s="6" t="s">
        <v>22</v>
      </c>
      <c r="U953" s="6" t="s">
        <v>18</v>
      </c>
      <c r="V953" s="6" t="s">
        <v>4690</v>
      </c>
      <c r="W953" s="11" t="s">
        <v>4689</v>
      </c>
    </row>
    <row r="954" spans="1:23" x14ac:dyDescent="0.35">
      <c r="A954" s="6">
        <v>206638</v>
      </c>
      <c r="B954" s="7">
        <v>45240</v>
      </c>
      <c r="C954" s="8">
        <v>0.41765046296296293</v>
      </c>
      <c r="D954" s="6" t="s">
        <v>843</v>
      </c>
      <c r="E954" s="6">
        <v>1</v>
      </c>
      <c r="F954" s="6" t="s">
        <v>19</v>
      </c>
      <c r="G954" s="6" t="s">
        <v>863</v>
      </c>
      <c r="H954" s="6" t="s">
        <v>24</v>
      </c>
      <c r="I954" s="6" t="s">
        <v>24</v>
      </c>
      <c r="J954" s="6" t="s">
        <v>21</v>
      </c>
      <c r="K954" s="6" t="s">
        <v>78</v>
      </c>
      <c r="T954" s="6" t="s">
        <v>15</v>
      </c>
      <c r="U954" s="6" t="s">
        <v>18</v>
      </c>
      <c r="V954" s="6" t="s">
        <v>1703</v>
      </c>
      <c r="W954" s="11" t="s">
        <v>887</v>
      </c>
    </row>
    <row r="955" spans="1:23" x14ac:dyDescent="0.35">
      <c r="A955" s="6">
        <v>26190</v>
      </c>
      <c r="B955" s="7">
        <v>45240</v>
      </c>
      <c r="C955" s="8">
        <v>0.42221064814814818</v>
      </c>
      <c r="D955" s="6" t="s">
        <v>91</v>
      </c>
      <c r="E955" s="6">
        <v>2</v>
      </c>
      <c r="F955" s="6" t="s">
        <v>19</v>
      </c>
      <c r="G955" s="6" t="s">
        <v>4691</v>
      </c>
      <c r="H955" s="6" t="s">
        <v>24</v>
      </c>
      <c r="I955" s="6" t="s">
        <v>24</v>
      </c>
      <c r="J955" s="6" t="s">
        <v>21</v>
      </c>
      <c r="K955" s="6" t="s">
        <v>58</v>
      </c>
      <c r="M955" s="6" t="s">
        <v>142</v>
      </c>
      <c r="T955" s="6" t="s">
        <v>22</v>
      </c>
      <c r="U955" s="6" t="s">
        <v>18</v>
      </c>
      <c r="V955" s="6" t="s">
        <v>4693</v>
      </c>
      <c r="W955" s="11" t="s">
        <v>4692</v>
      </c>
    </row>
    <row r="956" spans="1:23" x14ac:dyDescent="0.35">
      <c r="A956" s="6">
        <v>152340</v>
      </c>
      <c r="B956" s="7">
        <v>45240</v>
      </c>
      <c r="C956" s="8">
        <v>0.46300925925925923</v>
      </c>
      <c r="D956" s="6" t="s">
        <v>434</v>
      </c>
      <c r="E956" s="6">
        <v>1</v>
      </c>
      <c r="F956" s="6" t="s">
        <v>30</v>
      </c>
      <c r="G956" s="6" t="s">
        <v>4694</v>
      </c>
      <c r="H956" s="6" t="s">
        <v>24</v>
      </c>
      <c r="I956" s="6" t="s">
        <v>24</v>
      </c>
      <c r="J956" s="6" t="s">
        <v>21</v>
      </c>
      <c r="K956" s="6" t="s">
        <v>764</v>
      </c>
      <c r="M956" s="6" t="s">
        <v>4695</v>
      </c>
      <c r="T956" s="6" t="s">
        <v>22</v>
      </c>
      <c r="U956" s="6" t="s">
        <v>18</v>
      </c>
      <c r="V956" s="6" t="s">
        <v>4697</v>
      </c>
      <c r="W956" s="11" t="s">
        <v>4696</v>
      </c>
    </row>
    <row r="957" spans="1:23" ht="29" x14ac:dyDescent="0.35">
      <c r="A957" s="6">
        <v>44869</v>
      </c>
      <c r="B957" s="7">
        <v>45240</v>
      </c>
      <c r="C957" s="8">
        <v>0.46401620370370367</v>
      </c>
      <c r="D957" s="6" t="s">
        <v>777</v>
      </c>
      <c r="E957" s="6">
        <v>3</v>
      </c>
      <c r="F957" s="6" t="s">
        <v>19</v>
      </c>
      <c r="G957" s="6" t="s">
        <v>4698</v>
      </c>
      <c r="H957" s="6" t="s">
        <v>24</v>
      </c>
      <c r="I957" s="6" t="s">
        <v>112</v>
      </c>
      <c r="J957" s="6" t="s">
        <v>377</v>
      </c>
      <c r="K957" s="6" t="s">
        <v>315</v>
      </c>
      <c r="L957" s="6" t="s">
        <v>70</v>
      </c>
      <c r="M957" s="6" t="s">
        <v>71</v>
      </c>
      <c r="N957" s="6" t="s">
        <v>894</v>
      </c>
      <c r="O957" s="6" t="s">
        <v>1594</v>
      </c>
      <c r="P957" s="6" t="s">
        <v>135</v>
      </c>
      <c r="Q957" s="6" t="s">
        <v>90</v>
      </c>
      <c r="R957" s="6" t="s">
        <v>1209</v>
      </c>
      <c r="S957" s="9" t="s">
        <v>4699</v>
      </c>
      <c r="T957" s="6" t="s">
        <v>22</v>
      </c>
      <c r="U957" s="6" t="s">
        <v>1089</v>
      </c>
      <c r="V957" s="6" t="s">
        <v>4701</v>
      </c>
      <c r="W957" s="12" t="s">
        <v>4700</v>
      </c>
    </row>
    <row r="958" spans="1:23" ht="203" x14ac:dyDescent="0.35">
      <c r="A958" s="6">
        <v>206621</v>
      </c>
      <c r="B958" s="7">
        <v>45240</v>
      </c>
      <c r="C958" s="8">
        <v>0.4767824074074074</v>
      </c>
      <c r="D958" s="6" t="s">
        <v>4702</v>
      </c>
      <c r="E958" s="6">
        <v>9</v>
      </c>
      <c r="F958" s="6" t="s">
        <v>30</v>
      </c>
      <c r="G958" s="9" t="s">
        <v>4703</v>
      </c>
      <c r="H958" s="6" t="s">
        <v>24</v>
      </c>
      <c r="I958" s="6" t="s">
        <v>24</v>
      </c>
      <c r="J958" s="6" t="s">
        <v>21</v>
      </c>
      <c r="K958" s="6" t="s">
        <v>1842</v>
      </c>
      <c r="T958" s="6" t="s">
        <v>22</v>
      </c>
      <c r="U958" s="6" t="s">
        <v>18</v>
      </c>
      <c r="V958" s="6" t="s">
        <v>4704</v>
      </c>
      <c r="W958" s="11" t="s">
        <v>1816</v>
      </c>
    </row>
    <row r="959" spans="1:23" ht="101.5" x14ac:dyDescent="0.35">
      <c r="A959" s="6">
        <v>206460</v>
      </c>
      <c r="B959" s="7">
        <v>45240</v>
      </c>
      <c r="C959" s="8">
        <v>0.48597222222222225</v>
      </c>
      <c r="D959" s="6" t="s">
        <v>4705</v>
      </c>
      <c r="E959" s="6">
        <v>5</v>
      </c>
      <c r="F959" s="6" t="s">
        <v>30</v>
      </c>
      <c r="G959" s="9" t="s">
        <v>4706</v>
      </c>
      <c r="H959" s="6" t="s">
        <v>24</v>
      </c>
      <c r="I959" s="6" t="s">
        <v>24</v>
      </c>
      <c r="J959" s="6" t="s">
        <v>21</v>
      </c>
      <c r="K959" s="6" t="s">
        <v>244</v>
      </c>
      <c r="T959" s="6" t="s">
        <v>22</v>
      </c>
      <c r="U959" s="6" t="s">
        <v>18</v>
      </c>
      <c r="V959" s="6" t="s">
        <v>4707</v>
      </c>
      <c r="W959" s="11" t="s">
        <v>997</v>
      </c>
    </row>
    <row r="960" spans="1:23" x14ac:dyDescent="0.35">
      <c r="A960" s="6">
        <v>206622</v>
      </c>
      <c r="B960" s="7">
        <v>45240</v>
      </c>
      <c r="C960" s="8">
        <v>0.49539351851851854</v>
      </c>
      <c r="D960" s="6" t="s">
        <v>1178</v>
      </c>
      <c r="E960" s="6">
        <v>1</v>
      </c>
      <c r="F960" s="6" t="s">
        <v>19</v>
      </c>
      <c r="G960" s="6" t="s">
        <v>4708</v>
      </c>
      <c r="H960" s="6" t="s">
        <v>224</v>
      </c>
      <c r="I960" s="6" t="s">
        <v>24</v>
      </c>
      <c r="J960" s="6" t="s">
        <v>21</v>
      </c>
      <c r="K960" s="6" t="s">
        <v>921</v>
      </c>
      <c r="T960" s="6" t="s">
        <v>22</v>
      </c>
      <c r="U960" s="6" t="s">
        <v>18</v>
      </c>
      <c r="V960" s="6" t="s">
        <v>4710</v>
      </c>
      <c r="W960" s="11" t="s">
        <v>4709</v>
      </c>
    </row>
    <row r="961" spans="1:23" ht="101.5" x14ac:dyDescent="0.35">
      <c r="A961" s="6">
        <v>206627</v>
      </c>
      <c r="B961" s="7">
        <v>45240</v>
      </c>
      <c r="C961" s="8">
        <v>0.49543981481481486</v>
      </c>
      <c r="D961" s="6" t="s">
        <v>4711</v>
      </c>
      <c r="E961" s="6">
        <v>3</v>
      </c>
      <c r="F961" s="6" t="s">
        <v>30</v>
      </c>
      <c r="G961" s="9" t="s">
        <v>4712</v>
      </c>
      <c r="H961" s="6" t="s">
        <v>24</v>
      </c>
      <c r="I961" s="6" t="s">
        <v>24</v>
      </c>
      <c r="J961" s="6" t="s">
        <v>21</v>
      </c>
      <c r="K961" s="6" t="s">
        <v>267</v>
      </c>
      <c r="T961" s="6" t="s">
        <v>22</v>
      </c>
      <c r="U961" s="6" t="s">
        <v>18</v>
      </c>
      <c r="V961" s="6" t="s">
        <v>4713</v>
      </c>
      <c r="W961" s="11" t="s">
        <v>1816</v>
      </c>
    </row>
    <row r="962" spans="1:23" x14ac:dyDescent="0.35">
      <c r="A962" s="6">
        <v>206629</v>
      </c>
      <c r="B962" s="7">
        <v>45240</v>
      </c>
      <c r="C962" s="8">
        <v>0.58038194444444446</v>
      </c>
      <c r="D962" s="6" t="s">
        <v>4714</v>
      </c>
      <c r="E962" s="6">
        <v>6</v>
      </c>
      <c r="F962" s="6" t="s">
        <v>30</v>
      </c>
      <c r="G962" s="6" t="s">
        <v>4715</v>
      </c>
      <c r="H962" s="6" t="s">
        <v>27</v>
      </c>
      <c r="I962" s="6" t="s">
        <v>24</v>
      </c>
      <c r="J962" s="6" t="s">
        <v>21</v>
      </c>
      <c r="K962" s="6" t="s">
        <v>58</v>
      </c>
      <c r="M962" s="6" t="s">
        <v>142</v>
      </c>
      <c r="N962" s="6" t="s">
        <v>4716</v>
      </c>
      <c r="T962" s="6" t="s">
        <v>22</v>
      </c>
      <c r="U962" s="6" t="s">
        <v>18</v>
      </c>
      <c r="V962" s="6" t="s">
        <v>4718</v>
      </c>
      <c r="W962" s="11" t="s">
        <v>4717</v>
      </c>
    </row>
    <row r="963" spans="1:23" ht="72.5" x14ac:dyDescent="0.35">
      <c r="A963" s="6">
        <v>206640</v>
      </c>
      <c r="B963" s="7">
        <v>45240</v>
      </c>
      <c r="C963" s="8">
        <v>0.58067129629629632</v>
      </c>
      <c r="D963" s="6" t="s">
        <v>166</v>
      </c>
      <c r="E963" s="6">
        <v>1</v>
      </c>
      <c r="F963" s="6" t="s">
        <v>1657</v>
      </c>
      <c r="G963" s="9" t="s">
        <v>4719</v>
      </c>
      <c r="H963" s="6" t="s">
        <v>24</v>
      </c>
      <c r="I963" s="6" t="s">
        <v>24</v>
      </c>
      <c r="J963" s="6" t="s">
        <v>21</v>
      </c>
      <c r="K963" s="6" t="s">
        <v>1580</v>
      </c>
      <c r="T963" s="6" t="s">
        <v>22</v>
      </c>
      <c r="U963" s="6" t="s">
        <v>18</v>
      </c>
      <c r="V963" s="6" t="s">
        <v>4721</v>
      </c>
      <c r="W963" s="11" t="s">
        <v>4720</v>
      </c>
    </row>
    <row r="964" spans="1:23" x14ac:dyDescent="0.35">
      <c r="A964" s="6">
        <v>206645</v>
      </c>
      <c r="B964" s="7">
        <v>45240</v>
      </c>
      <c r="C964" s="8">
        <v>0.59222222222222221</v>
      </c>
      <c r="D964" s="6" t="s">
        <v>116</v>
      </c>
      <c r="E964" s="6">
        <v>9</v>
      </c>
      <c r="F964" s="6" t="s">
        <v>30</v>
      </c>
      <c r="G964" s="6" t="s">
        <v>4722</v>
      </c>
      <c r="H964" s="6" t="s">
        <v>27</v>
      </c>
      <c r="I964" s="6" t="s">
        <v>24</v>
      </c>
      <c r="J964" s="6" t="s">
        <v>21</v>
      </c>
      <c r="K964" s="6" t="s">
        <v>190</v>
      </c>
      <c r="T964" s="6" t="s">
        <v>15</v>
      </c>
      <c r="U964" s="6" t="s">
        <v>18</v>
      </c>
      <c r="V964" s="6" t="s">
        <v>4724</v>
      </c>
      <c r="W964" s="11" t="s">
        <v>4723</v>
      </c>
    </row>
    <row r="965" spans="1:23" ht="72.5" x14ac:dyDescent="0.35">
      <c r="A965" s="6">
        <v>206681</v>
      </c>
      <c r="B965" s="7">
        <v>45240</v>
      </c>
      <c r="C965" s="8">
        <v>0.59226851851851847</v>
      </c>
      <c r="D965" s="6" t="s">
        <v>475</v>
      </c>
      <c r="E965" s="6">
        <v>2</v>
      </c>
      <c r="F965" s="6" t="s">
        <v>30</v>
      </c>
      <c r="G965" s="9" t="s">
        <v>4725</v>
      </c>
      <c r="H965" s="6" t="s">
        <v>24</v>
      </c>
      <c r="I965" s="6" t="s">
        <v>24</v>
      </c>
      <c r="J965" s="6" t="s">
        <v>21</v>
      </c>
      <c r="K965" s="6" t="s">
        <v>244</v>
      </c>
      <c r="O965" s="6" t="s">
        <v>4726</v>
      </c>
      <c r="T965" s="6" t="s">
        <v>22</v>
      </c>
      <c r="U965" s="6" t="s">
        <v>18</v>
      </c>
      <c r="V965" s="6" t="s">
        <v>4728</v>
      </c>
      <c r="W965" s="11" t="s">
        <v>4727</v>
      </c>
    </row>
    <row r="966" spans="1:23" x14ac:dyDescent="0.35">
      <c r="A966" s="6">
        <v>75310</v>
      </c>
      <c r="B966" s="7">
        <v>45240</v>
      </c>
      <c r="C966" s="8">
        <v>0.61818287037037034</v>
      </c>
      <c r="D966" s="6" t="s">
        <v>4729</v>
      </c>
      <c r="E966" s="6">
        <v>4</v>
      </c>
      <c r="F966" s="6" t="s">
        <v>1657</v>
      </c>
      <c r="G966" s="6" t="s">
        <v>4730</v>
      </c>
      <c r="H966" s="6" t="s">
        <v>136</v>
      </c>
      <c r="I966" s="6" t="s">
        <v>24</v>
      </c>
      <c r="J966" s="6" t="s">
        <v>21</v>
      </c>
      <c r="K966" s="6" t="s">
        <v>16</v>
      </c>
      <c r="T966" s="6" t="s">
        <v>22</v>
      </c>
      <c r="U966" s="6" t="s">
        <v>18</v>
      </c>
      <c r="V966" s="6" t="s">
        <v>4732</v>
      </c>
      <c r="W966" s="11" t="s">
        <v>4731</v>
      </c>
    </row>
    <row r="967" spans="1:23" ht="87" x14ac:dyDescent="0.35">
      <c r="A967" s="6">
        <v>206677</v>
      </c>
      <c r="B967" s="7">
        <v>45240</v>
      </c>
      <c r="C967" s="8">
        <v>0.63159722222222225</v>
      </c>
      <c r="D967" s="6" t="s">
        <v>461</v>
      </c>
      <c r="E967" s="6">
        <v>1</v>
      </c>
      <c r="F967" s="6" t="s">
        <v>30</v>
      </c>
      <c r="G967" s="9" t="s">
        <v>4733</v>
      </c>
      <c r="H967" s="6" t="s">
        <v>24</v>
      </c>
      <c r="I967" s="6" t="s">
        <v>24</v>
      </c>
      <c r="J967" s="6" t="s">
        <v>377</v>
      </c>
      <c r="K967" s="6" t="s">
        <v>244</v>
      </c>
      <c r="O967" s="6" t="s">
        <v>4734</v>
      </c>
      <c r="T967" s="6" t="s">
        <v>22</v>
      </c>
      <c r="U967" s="6" t="s">
        <v>18</v>
      </c>
      <c r="V967" s="6" t="s">
        <v>4736</v>
      </c>
      <c r="W967" s="11" t="s">
        <v>4735</v>
      </c>
    </row>
    <row r="968" spans="1:23" x14ac:dyDescent="0.35">
      <c r="A968" s="6">
        <v>206692</v>
      </c>
      <c r="B968" s="7">
        <v>45240</v>
      </c>
      <c r="C968" s="8">
        <v>0.66182870370370372</v>
      </c>
      <c r="D968" s="6" t="s">
        <v>1321</v>
      </c>
      <c r="E968" s="6">
        <v>4</v>
      </c>
      <c r="F968" s="6" t="s">
        <v>19</v>
      </c>
      <c r="G968" s="6" t="s">
        <v>4737</v>
      </c>
      <c r="H968" s="6" t="s">
        <v>24</v>
      </c>
      <c r="I968" s="6" t="s">
        <v>24</v>
      </c>
      <c r="J968" s="6" t="s">
        <v>377</v>
      </c>
      <c r="K968" s="6" t="s">
        <v>58</v>
      </c>
      <c r="M968" s="6" t="s">
        <v>4738</v>
      </c>
      <c r="T968" s="6" t="s">
        <v>22</v>
      </c>
      <c r="U968" s="6" t="s">
        <v>18</v>
      </c>
      <c r="V968" s="6" t="s">
        <v>4740</v>
      </c>
      <c r="W968" s="11" t="s">
        <v>4739</v>
      </c>
    </row>
    <row r="969" spans="1:23" x14ac:dyDescent="0.35">
      <c r="A969" s="6">
        <v>132187</v>
      </c>
      <c r="B969" s="7">
        <v>45240</v>
      </c>
      <c r="C969" s="8">
        <v>0.67053240740740738</v>
      </c>
      <c r="D969" s="6" t="s">
        <v>434</v>
      </c>
      <c r="E969" s="6">
        <v>3</v>
      </c>
      <c r="F969" s="6" t="s">
        <v>1657</v>
      </c>
      <c r="G969" s="6" t="s">
        <v>4741</v>
      </c>
      <c r="H969" s="6" t="s">
        <v>24</v>
      </c>
      <c r="I969" s="6" t="s">
        <v>24</v>
      </c>
      <c r="J969" s="6" t="s">
        <v>21</v>
      </c>
      <c r="K969" s="6" t="s">
        <v>244</v>
      </c>
      <c r="T969" s="6" t="s">
        <v>22</v>
      </c>
      <c r="U969" s="6" t="s">
        <v>18</v>
      </c>
      <c r="V969" s="6" t="s">
        <v>4743</v>
      </c>
      <c r="W969" s="11" t="s">
        <v>4742</v>
      </c>
    </row>
    <row r="970" spans="1:23" ht="72.5" x14ac:dyDescent="0.35">
      <c r="A970" s="6">
        <v>206695</v>
      </c>
      <c r="B970" s="7">
        <v>45240</v>
      </c>
      <c r="C970" s="8">
        <v>0.68732638888888886</v>
      </c>
      <c r="D970" s="6" t="s">
        <v>4744</v>
      </c>
      <c r="E970" s="6">
        <v>1</v>
      </c>
      <c r="F970" s="6" t="s">
        <v>19</v>
      </c>
      <c r="G970" s="9" t="s">
        <v>4745</v>
      </c>
      <c r="H970" s="6" t="s">
        <v>24</v>
      </c>
      <c r="I970" s="6" t="s">
        <v>24</v>
      </c>
      <c r="J970" s="6" t="s">
        <v>21</v>
      </c>
      <c r="K970" s="6" t="s">
        <v>764</v>
      </c>
      <c r="O970" s="6" t="s">
        <v>4746</v>
      </c>
      <c r="T970" s="6" t="s">
        <v>22</v>
      </c>
      <c r="U970" s="6" t="s">
        <v>18</v>
      </c>
      <c r="V970" s="6" t="s">
        <v>4748</v>
      </c>
      <c r="W970" s="11" t="s">
        <v>4747</v>
      </c>
    </row>
    <row r="971" spans="1:23" ht="87" x14ac:dyDescent="0.35">
      <c r="A971" s="6">
        <v>206706</v>
      </c>
      <c r="B971" s="7">
        <v>45240</v>
      </c>
      <c r="C971" s="8">
        <v>0.71635416666666663</v>
      </c>
      <c r="D971" s="6" t="s">
        <v>4749</v>
      </c>
      <c r="E971" s="6">
        <v>1</v>
      </c>
      <c r="F971" s="6" t="s">
        <v>9</v>
      </c>
      <c r="G971" s="9" t="s">
        <v>4750</v>
      </c>
      <c r="H971" s="6" t="s">
        <v>24</v>
      </c>
      <c r="I971" s="6" t="s">
        <v>24</v>
      </c>
      <c r="J971" s="6" t="s">
        <v>21</v>
      </c>
      <c r="K971" s="6" t="s">
        <v>350</v>
      </c>
      <c r="T971" s="6" t="s">
        <v>15</v>
      </c>
      <c r="U971" s="6" t="s">
        <v>18</v>
      </c>
      <c r="V971" s="6" t="s">
        <v>4752</v>
      </c>
      <c r="W971" s="11" t="s">
        <v>4751</v>
      </c>
    </row>
    <row r="972" spans="1:23" ht="43.5" x14ac:dyDescent="0.35">
      <c r="A972" s="6">
        <v>206702</v>
      </c>
      <c r="B972" s="7">
        <v>45240</v>
      </c>
      <c r="C972" s="8">
        <v>0.74074074074074081</v>
      </c>
      <c r="D972" s="6" t="s">
        <v>82</v>
      </c>
      <c r="E972" s="6">
        <v>3</v>
      </c>
      <c r="F972" s="6" t="s">
        <v>19</v>
      </c>
      <c r="G972" s="6" t="s">
        <v>4753</v>
      </c>
      <c r="H972" s="6" t="s">
        <v>24</v>
      </c>
      <c r="I972" s="6" t="s">
        <v>24</v>
      </c>
      <c r="J972" s="6" t="s">
        <v>21</v>
      </c>
      <c r="K972" s="6" t="s">
        <v>764</v>
      </c>
      <c r="T972" s="6" t="s">
        <v>22</v>
      </c>
      <c r="U972" s="6" t="s">
        <v>18</v>
      </c>
      <c r="V972" s="6" t="s">
        <v>4755</v>
      </c>
      <c r="W972" s="12" t="s">
        <v>4754</v>
      </c>
    </row>
    <row r="973" spans="1:23" x14ac:dyDescent="0.35">
      <c r="A973" s="6">
        <v>206842</v>
      </c>
      <c r="B973" s="7">
        <v>45243</v>
      </c>
      <c r="C973" s="8">
        <v>0.34677083333333331</v>
      </c>
      <c r="D973" s="6" t="s">
        <v>4756</v>
      </c>
      <c r="E973" s="6">
        <v>3</v>
      </c>
      <c r="F973" s="6" t="s">
        <v>30</v>
      </c>
      <c r="G973" s="6" t="s">
        <v>4757</v>
      </c>
      <c r="H973" s="6" t="s">
        <v>24</v>
      </c>
      <c r="I973" s="6" t="s">
        <v>24</v>
      </c>
      <c r="J973" s="6" t="s">
        <v>21</v>
      </c>
      <c r="K973" s="6" t="s">
        <v>1622</v>
      </c>
      <c r="T973" s="6" t="s">
        <v>22</v>
      </c>
      <c r="U973" s="6" t="s">
        <v>18</v>
      </c>
      <c r="V973" s="6" t="s">
        <v>4759</v>
      </c>
      <c r="W973" s="11" t="s">
        <v>4758</v>
      </c>
    </row>
    <row r="974" spans="1:23" x14ac:dyDescent="0.35">
      <c r="A974" s="6">
        <v>189269</v>
      </c>
      <c r="B974" s="7">
        <v>45243</v>
      </c>
      <c r="C974" s="8">
        <v>0.35503472222222227</v>
      </c>
      <c r="D974" s="6" t="s">
        <v>82</v>
      </c>
      <c r="E974" s="6">
        <v>3</v>
      </c>
      <c r="F974" s="6" t="s">
        <v>19</v>
      </c>
      <c r="G974" s="6" t="s">
        <v>4760</v>
      </c>
      <c r="H974" s="6" t="s">
        <v>24</v>
      </c>
      <c r="I974" s="6" t="s">
        <v>24</v>
      </c>
      <c r="J974" s="6" t="s">
        <v>21</v>
      </c>
      <c r="K974" s="6" t="s">
        <v>78</v>
      </c>
      <c r="T974" s="6" t="s">
        <v>15</v>
      </c>
      <c r="U974" s="6" t="s">
        <v>18</v>
      </c>
      <c r="V974" s="6" t="s">
        <v>4761</v>
      </c>
      <c r="W974" s="11" t="s">
        <v>887</v>
      </c>
    </row>
    <row r="975" spans="1:23" x14ac:dyDescent="0.35">
      <c r="A975" s="6">
        <v>206861</v>
      </c>
      <c r="B975" s="7">
        <v>45243</v>
      </c>
      <c r="C975" s="8">
        <v>0.37059027777777781</v>
      </c>
      <c r="D975" s="6" t="s">
        <v>427</v>
      </c>
      <c r="E975" s="6">
        <v>1</v>
      </c>
      <c r="F975" s="6" t="s">
        <v>9</v>
      </c>
      <c r="G975" s="6" t="s">
        <v>4762</v>
      </c>
      <c r="H975" s="6" t="s">
        <v>24</v>
      </c>
      <c r="I975" s="6" t="s">
        <v>24</v>
      </c>
      <c r="J975" s="6" t="s">
        <v>21</v>
      </c>
      <c r="K975" s="6" t="s">
        <v>78</v>
      </c>
      <c r="T975" s="6" t="s">
        <v>15</v>
      </c>
      <c r="U975" s="6" t="s">
        <v>18</v>
      </c>
      <c r="V975" s="6" t="s">
        <v>4763</v>
      </c>
      <c r="W975" s="11" t="s">
        <v>887</v>
      </c>
    </row>
    <row r="976" spans="1:23" x14ac:dyDescent="0.35">
      <c r="A976" s="6">
        <v>206854</v>
      </c>
      <c r="B976" s="7">
        <v>45243</v>
      </c>
      <c r="C976" s="8">
        <v>0.39425925925925925</v>
      </c>
      <c r="D976" s="6" t="s">
        <v>4764</v>
      </c>
      <c r="E976" s="6">
        <v>2</v>
      </c>
      <c r="F976" s="6" t="s">
        <v>30</v>
      </c>
      <c r="G976" s="6" t="s">
        <v>4765</v>
      </c>
      <c r="H976" s="6" t="s">
        <v>10</v>
      </c>
      <c r="I976" s="6" t="s">
        <v>24</v>
      </c>
      <c r="J976" s="6" t="s">
        <v>21</v>
      </c>
      <c r="K976" s="6" t="s">
        <v>161</v>
      </c>
      <c r="P976" s="6" t="s">
        <v>4766</v>
      </c>
      <c r="Q976" s="6" t="s">
        <v>4767</v>
      </c>
      <c r="T976" s="6" t="s">
        <v>22</v>
      </c>
      <c r="U976" s="6" t="s">
        <v>18</v>
      </c>
      <c r="V976" s="6" t="s">
        <v>4769</v>
      </c>
      <c r="W976" s="11" t="s">
        <v>4768</v>
      </c>
    </row>
    <row r="977" spans="1:23" x14ac:dyDescent="0.35">
      <c r="A977" s="6">
        <v>102969</v>
      </c>
      <c r="B977" s="7">
        <v>45243</v>
      </c>
      <c r="C977" s="8">
        <v>0.40291666666666665</v>
      </c>
      <c r="D977" s="6" t="s">
        <v>181</v>
      </c>
      <c r="E977" s="6">
        <v>3</v>
      </c>
      <c r="F977" s="6" t="s">
        <v>19</v>
      </c>
      <c r="G977" s="6" t="s">
        <v>4770</v>
      </c>
      <c r="H977" s="6" t="s">
        <v>24</v>
      </c>
      <c r="I977" s="6" t="s">
        <v>24</v>
      </c>
      <c r="J977" s="6" t="s">
        <v>21</v>
      </c>
      <c r="K977" s="6" t="s">
        <v>78</v>
      </c>
      <c r="T977" s="6" t="s">
        <v>15</v>
      </c>
      <c r="U977" s="6" t="s">
        <v>18</v>
      </c>
      <c r="V977" s="6" t="s">
        <v>4771</v>
      </c>
      <c r="W977" s="11" t="s">
        <v>887</v>
      </c>
    </row>
    <row r="978" spans="1:23" ht="87" x14ac:dyDescent="0.35">
      <c r="A978" s="6">
        <v>206850</v>
      </c>
      <c r="B978" s="7">
        <v>45243</v>
      </c>
      <c r="C978" s="8">
        <v>0.40310185185185188</v>
      </c>
      <c r="D978" s="6" t="s">
        <v>4772</v>
      </c>
      <c r="E978" s="6">
        <v>1</v>
      </c>
      <c r="F978" s="6" t="s">
        <v>30</v>
      </c>
      <c r="G978" s="9" t="s">
        <v>4773</v>
      </c>
      <c r="H978" s="6" t="s">
        <v>24</v>
      </c>
      <c r="I978" s="6" t="s">
        <v>112</v>
      </c>
      <c r="J978" s="6" t="s">
        <v>21</v>
      </c>
      <c r="K978" s="6" t="s">
        <v>825</v>
      </c>
      <c r="T978" s="6" t="s">
        <v>22</v>
      </c>
      <c r="U978" s="6" t="s">
        <v>18</v>
      </c>
      <c r="V978" s="6" t="s">
        <v>4775</v>
      </c>
      <c r="W978" s="11" t="s">
        <v>4774</v>
      </c>
    </row>
    <row r="979" spans="1:23" x14ac:dyDescent="0.35">
      <c r="A979" s="6">
        <v>206877</v>
      </c>
      <c r="B979" s="7">
        <v>45243</v>
      </c>
      <c r="C979" s="8">
        <v>0.40918981481481481</v>
      </c>
      <c r="D979" s="6" t="s">
        <v>4776</v>
      </c>
      <c r="E979" s="6">
        <v>2</v>
      </c>
      <c r="F979" s="6" t="s">
        <v>30</v>
      </c>
      <c r="G979" s="6" t="s">
        <v>4777</v>
      </c>
      <c r="H979" s="6" t="s">
        <v>24</v>
      </c>
      <c r="I979" s="6" t="s">
        <v>24</v>
      </c>
      <c r="J979" s="6" t="s">
        <v>21</v>
      </c>
      <c r="K979" s="6" t="s">
        <v>83</v>
      </c>
      <c r="T979" s="6" t="s">
        <v>22</v>
      </c>
      <c r="U979" s="6" t="s">
        <v>18</v>
      </c>
      <c r="V979" s="6" t="s">
        <v>4778</v>
      </c>
      <c r="W979" s="11" t="s">
        <v>1016</v>
      </c>
    </row>
    <row r="980" spans="1:23" x14ac:dyDescent="0.35">
      <c r="A980" s="6">
        <v>80819</v>
      </c>
      <c r="B980" s="7">
        <v>45243</v>
      </c>
      <c r="C980" s="8">
        <v>0.41640046296296296</v>
      </c>
      <c r="D980" s="6" t="s">
        <v>4779</v>
      </c>
      <c r="E980" s="6">
        <v>3</v>
      </c>
      <c r="F980" s="6" t="s">
        <v>19</v>
      </c>
      <c r="G980" s="6" t="s">
        <v>4780</v>
      </c>
      <c r="H980" s="6" t="s">
        <v>24</v>
      </c>
      <c r="I980" s="6" t="s">
        <v>24</v>
      </c>
      <c r="J980" s="6" t="s">
        <v>21</v>
      </c>
      <c r="K980" s="6" t="s">
        <v>78</v>
      </c>
      <c r="T980" s="6" t="s">
        <v>15</v>
      </c>
      <c r="U980" s="6" t="s">
        <v>18</v>
      </c>
      <c r="V980" s="6" t="s">
        <v>4781</v>
      </c>
      <c r="W980" s="11" t="s">
        <v>887</v>
      </c>
    </row>
    <row r="981" spans="1:23" x14ac:dyDescent="0.35">
      <c r="A981" s="6">
        <v>133001</v>
      </c>
      <c r="B981" s="7">
        <v>45243</v>
      </c>
      <c r="C981" s="8">
        <v>0.42128472222222224</v>
      </c>
      <c r="D981" s="6" t="s">
        <v>1200</v>
      </c>
      <c r="E981" s="6">
        <v>3</v>
      </c>
      <c r="F981" s="6" t="s">
        <v>19</v>
      </c>
      <c r="G981" s="6" t="s">
        <v>4782</v>
      </c>
      <c r="H981" s="6" t="s">
        <v>24</v>
      </c>
      <c r="I981" s="6" t="s">
        <v>24</v>
      </c>
      <c r="J981" s="6" t="s">
        <v>21</v>
      </c>
      <c r="K981" s="6" t="s">
        <v>78</v>
      </c>
      <c r="T981" s="6" t="s">
        <v>15</v>
      </c>
      <c r="U981" s="6" t="s">
        <v>18</v>
      </c>
      <c r="V981" s="6" t="s">
        <v>4783</v>
      </c>
      <c r="W981" s="11" t="s">
        <v>887</v>
      </c>
    </row>
    <row r="982" spans="1:23" ht="43.5" x14ac:dyDescent="0.35">
      <c r="A982" s="6">
        <v>33540</v>
      </c>
      <c r="B982" s="7">
        <v>45243</v>
      </c>
      <c r="C982" s="8">
        <v>0.42400462962962965</v>
      </c>
      <c r="D982" s="6" t="s">
        <v>105</v>
      </c>
      <c r="E982" s="6">
        <v>1</v>
      </c>
      <c r="F982" s="6" t="s">
        <v>25</v>
      </c>
      <c r="G982" s="6" t="s">
        <v>4784</v>
      </c>
      <c r="H982" s="6" t="s">
        <v>27</v>
      </c>
      <c r="I982" s="6" t="s">
        <v>24</v>
      </c>
      <c r="J982" s="6" t="s">
        <v>21</v>
      </c>
      <c r="K982" s="9" t="s">
        <v>4785</v>
      </c>
      <c r="T982" s="6" t="s">
        <v>22</v>
      </c>
      <c r="U982" s="6" t="s">
        <v>18</v>
      </c>
      <c r="V982" s="6" t="s">
        <v>3572</v>
      </c>
      <c r="W982" s="11" t="s">
        <v>4786</v>
      </c>
    </row>
    <row r="983" spans="1:23" x14ac:dyDescent="0.35">
      <c r="A983" s="6">
        <v>206881</v>
      </c>
      <c r="B983" s="7">
        <v>45243</v>
      </c>
      <c r="C983" s="8">
        <v>0.42956018518518518</v>
      </c>
      <c r="D983" s="6" t="s">
        <v>411</v>
      </c>
      <c r="E983" s="6">
        <v>15</v>
      </c>
      <c r="F983" s="6" t="s">
        <v>19</v>
      </c>
      <c r="G983" s="6" t="s">
        <v>4787</v>
      </c>
      <c r="H983" s="6" t="s">
        <v>40</v>
      </c>
      <c r="I983" s="6" t="s">
        <v>4788</v>
      </c>
      <c r="J983" s="6" t="s">
        <v>21</v>
      </c>
      <c r="K983" s="6" t="s">
        <v>565</v>
      </c>
      <c r="M983" s="6" t="s">
        <v>4789</v>
      </c>
      <c r="N983" s="6" t="s">
        <v>4790</v>
      </c>
      <c r="T983" s="6" t="s">
        <v>22</v>
      </c>
      <c r="U983" s="6" t="s">
        <v>18</v>
      </c>
      <c r="V983" s="6" t="s">
        <v>4792</v>
      </c>
      <c r="W983" s="11" t="s">
        <v>4791</v>
      </c>
    </row>
    <row r="984" spans="1:23" ht="72.5" x14ac:dyDescent="0.35">
      <c r="A984" s="6">
        <v>67589</v>
      </c>
      <c r="B984" s="7">
        <v>45243</v>
      </c>
      <c r="C984" s="8">
        <v>0.44225694444444441</v>
      </c>
      <c r="D984" s="9" t="s">
        <v>4793</v>
      </c>
      <c r="E984" s="6">
        <v>2</v>
      </c>
      <c r="F984" s="6" t="s">
        <v>30</v>
      </c>
      <c r="G984" s="6" t="s">
        <v>4794</v>
      </c>
      <c r="H984" s="6" t="s">
        <v>24</v>
      </c>
      <c r="I984" s="6" t="s">
        <v>24</v>
      </c>
      <c r="J984" s="6" t="s">
        <v>21</v>
      </c>
      <c r="K984" s="6" t="s">
        <v>78</v>
      </c>
      <c r="T984" s="6" t="s">
        <v>15</v>
      </c>
      <c r="U984" s="6" t="s">
        <v>18</v>
      </c>
      <c r="V984" s="6" t="s">
        <v>4795</v>
      </c>
      <c r="W984" s="11" t="s">
        <v>887</v>
      </c>
    </row>
    <row r="985" spans="1:23" ht="72.5" x14ac:dyDescent="0.35">
      <c r="A985" s="6">
        <v>206899</v>
      </c>
      <c r="B985" s="7">
        <v>45243</v>
      </c>
      <c r="C985" s="8">
        <v>0.44512731481481477</v>
      </c>
      <c r="D985" s="6" t="s">
        <v>4796</v>
      </c>
      <c r="E985" s="6">
        <v>2</v>
      </c>
      <c r="F985" s="6" t="s">
        <v>30</v>
      </c>
      <c r="G985" s="9" t="s">
        <v>4797</v>
      </c>
      <c r="H985" s="6" t="s">
        <v>24</v>
      </c>
      <c r="I985" s="6" t="s">
        <v>24</v>
      </c>
      <c r="J985" s="6" t="s">
        <v>21</v>
      </c>
      <c r="K985" s="6" t="s">
        <v>244</v>
      </c>
      <c r="T985" s="6" t="s">
        <v>22</v>
      </c>
      <c r="U985" s="6" t="s">
        <v>18</v>
      </c>
      <c r="V985" s="6" t="s">
        <v>4798</v>
      </c>
      <c r="W985" s="11" t="s">
        <v>1154</v>
      </c>
    </row>
    <row r="986" spans="1:23" x14ac:dyDescent="0.35">
      <c r="A986" s="6">
        <v>89352</v>
      </c>
      <c r="B986" s="7">
        <v>45243</v>
      </c>
      <c r="C986" s="8">
        <v>0.44784722222222223</v>
      </c>
      <c r="D986" s="6" t="s">
        <v>843</v>
      </c>
      <c r="E986" s="6">
        <v>1</v>
      </c>
      <c r="F986" s="6" t="s">
        <v>19</v>
      </c>
      <c r="G986" s="6" t="s">
        <v>1349</v>
      </c>
      <c r="H986" s="6" t="s">
        <v>24</v>
      </c>
      <c r="I986" s="6" t="s">
        <v>24</v>
      </c>
      <c r="J986" s="6" t="s">
        <v>21</v>
      </c>
      <c r="K986" s="6" t="s">
        <v>78</v>
      </c>
      <c r="T986" s="6" t="s">
        <v>15</v>
      </c>
      <c r="U986" s="6" t="s">
        <v>18</v>
      </c>
      <c r="V986" s="6" t="s">
        <v>1899</v>
      </c>
      <c r="W986" s="11" t="s">
        <v>887</v>
      </c>
    </row>
    <row r="987" spans="1:23" x14ac:dyDescent="0.35">
      <c r="A987" s="6">
        <v>206836</v>
      </c>
      <c r="B987" s="7">
        <v>45243</v>
      </c>
      <c r="C987" s="8">
        <v>0.46062500000000001</v>
      </c>
      <c r="D987" s="6" t="s">
        <v>4799</v>
      </c>
      <c r="E987" s="6">
        <v>1</v>
      </c>
      <c r="F987" s="6" t="s">
        <v>30</v>
      </c>
      <c r="G987" s="6" t="s">
        <v>4800</v>
      </c>
      <c r="H987" s="6" t="s">
        <v>40</v>
      </c>
      <c r="I987" s="6" t="s">
        <v>40</v>
      </c>
      <c r="J987" s="6" t="s">
        <v>21</v>
      </c>
      <c r="K987" s="6" t="s">
        <v>161</v>
      </c>
      <c r="Q987" s="6" t="s">
        <v>4801</v>
      </c>
      <c r="T987" s="6" t="s">
        <v>22</v>
      </c>
      <c r="U987" s="6" t="s">
        <v>18</v>
      </c>
      <c r="V987" s="6" t="s">
        <v>4803</v>
      </c>
      <c r="W987" s="11" t="s">
        <v>4802</v>
      </c>
    </row>
    <row r="988" spans="1:23" ht="29" x14ac:dyDescent="0.35">
      <c r="A988" s="6">
        <v>74616</v>
      </c>
      <c r="B988" s="7">
        <v>45243</v>
      </c>
      <c r="C988" s="8">
        <v>0.46262731481481478</v>
      </c>
      <c r="D988" s="6" t="s">
        <v>105</v>
      </c>
      <c r="E988" s="6">
        <v>1</v>
      </c>
      <c r="F988" s="6" t="s">
        <v>25</v>
      </c>
      <c r="G988" s="6" t="s">
        <v>4804</v>
      </c>
      <c r="H988" s="6" t="s">
        <v>27</v>
      </c>
      <c r="I988" s="6" t="s">
        <v>24</v>
      </c>
      <c r="J988" s="6" t="s">
        <v>21</v>
      </c>
      <c r="K988" s="9" t="s">
        <v>4805</v>
      </c>
      <c r="T988" s="6" t="s">
        <v>22</v>
      </c>
      <c r="U988" s="6" t="s">
        <v>18</v>
      </c>
      <c r="V988" s="6" t="s">
        <v>4807</v>
      </c>
      <c r="W988" s="11" t="s">
        <v>4806</v>
      </c>
    </row>
    <row r="989" spans="1:23" x14ac:dyDescent="0.35">
      <c r="A989" s="6">
        <v>206898</v>
      </c>
      <c r="B989" s="7">
        <v>45243</v>
      </c>
      <c r="C989" s="8">
        <v>0.47283564814814816</v>
      </c>
      <c r="D989" s="6" t="s">
        <v>4808</v>
      </c>
      <c r="E989" s="6">
        <v>6</v>
      </c>
      <c r="F989" s="6" t="s">
        <v>30</v>
      </c>
      <c r="G989" s="6" t="s">
        <v>4809</v>
      </c>
      <c r="H989" s="6" t="s">
        <v>24</v>
      </c>
      <c r="I989" s="6" t="s">
        <v>24</v>
      </c>
      <c r="J989" s="6" t="s">
        <v>21</v>
      </c>
      <c r="K989" s="6" t="s">
        <v>1597</v>
      </c>
      <c r="L989" s="6" t="s">
        <v>298</v>
      </c>
      <c r="M989" s="6" t="s">
        <v>44</v>
      </c>
      <c r="N989" s="6" t="s">
        <v>4810</v>
      </c>
      <c r="O989" s="6" t="s">
        <v>814</v>
      </c>
      <c r="P989" s="6" t="s">
        <v>960</v>
      </c>
      <c r="Q989" s="6" t="s">
        <v>140</v>
      </c>
      <c r="S989" s="6" t="s">
        <v>337</v>
      </c>
      <c r="T989" s="6" t="s">
        <v>22</v>
      </c>
      <c r="U989" s="6" t="s">
        <v>18</v>
      </c>
      <c r="V989" s="6" t="s">
        <v>4812</v>
      </c>
      <c r="W989" s="11" t="s">
        <v>4811</v>
      </c>
    </row>
    <row r="990" spans="1:23" x14ac:dyDescent="0.35">
      <c r="A990" s="6">
        <v>194715</v>
      </c>
      <c r="B990" s="7">
        <v>45243</v>
      </c>
      <c r="C990" s="8">
        <v>0.47844907407407405</v>
      </c>
      <c r="D990" s="6" t="s">
        <v>4813</v>
      </c>
      <c r="E990" s="6">
        <v>3</v>
      </c>
      <c r="F990" s="6" t="s">
        <v>30</v>
      </c>
      <c r="G990" s="6" t="s">
        <v>4814</v>
      </c>
      <c r="H990" s="6" t="s">
        <v>24</v>
      </c>
      <c r="I990" s="6" t="s">
        <v>24</v>
      </c>
      <c r="J990" s="6" t="s">
        <v>21</v>
      </c>
      <c r="K990" s="6" t="s">
        <v>2770</v>
      </c>
      <c r="T990" s="6" t="s">
        <v>22</v>
      </c>
      <c r="U990" s="6" t="s">
        <v>18</v>
      </c>
      <c r="V990" s="6" t="s">
        <v>4816</v>
      </c>
      <c r="W990" s="11" t="s">
        <v>4815</v>
      </c>
    </row>
    <row r="991" spans="1:23" ht="101.5" x14ac:dyDescent="0.35">
      <c r="A991" s="6">
        <v>206919</v>
      </c>
      <c r="B991" s="7">
        <v>45243</v>
      </c>
      <c r="C991" s="8">
        <v>0.48372685185185182</v>
      </c>
      <c r="D991" s="6" t="s">
        <v>286</v>
      </c>
      <c r="E991" s="6">
        <v>1</v>
      </c>
      <c r="F991" s="6" t="s">
        <v>1657</v>
      </c>
      <c r="G991" s="9" t="s">
        <v>4817</v>
      </c>
      <c r="H991" s="6" t="s">
        <v>24</v>
      </c>
      <c r="I991" s="6" t="s">
        <v>24</v>
      </c>
      <c r="J991" s="6" t="s">
        <v>21</v>
      </c>
      <c r="K991" s="6" t="s">
        <v>468</v>
      </c>
      <c r="T991" s="6" t="s">
        <v>22</v>
      </c>
      <c r="U991" s="6" t="s">
        <v>18</v>
      </c>
      <c r="V991" s="6" t="s">
        <v>4819</v>
      </c>
      <c r="W991" s="11" t="s">
        <v>4818</v>
      </c>
    </row>
    <row r="992" spans="1:23" x14ac:dyDescent="0.35">
      <c r="A992" s="6">
        <v>206928</v>
      </c>
      <c r="B992" s="7">
        <v>45243</v>
      </c>
      <c r="C992" s="8">
        <v>0.50111111111111117</v>
      </c>
      <c r="D992" s="6" t="s">
        <v>391</v>
      </c>
      <c r="E992" s="6">
        <v>2</v>
      </c>
      <c r="F992" s="6" t="s">
        <v>25</v>
      </c>
      <c r="G992" s="6" t="s">
        <v>4820</v>
      </c>
      <c r="H992" s="6" t="s">
        <v>24</v>
      </c>
      <c r="I992" s="6" t="s">
        <v>24</v>
      </c>
      <c r="J992" s="6" t="s">
        <v>21</v>
      </c>
      <c r="K992" s="6" t="s">
        <v>1170</v>
      </c>
      <c r="L992" s="6" t="s">
        <v>298</v>
      </c>
      <c r="M992" s="6" t="s">
        <v>667</v>
      </c>
      <c r="O992" s="6" t="s">
        <v>749</v>
      </c>
      <c r="S992" s="6" t="s">
        <v>337</v>
      </c>
      <c r="T992" s="6" t="s">
        <v>22</v>
      </c>
      <c r="U992" s="6" t="s">
        <v>18</v>
      </c>
      <c r="V992" s="6" t="s">
        <v>4822</v>
      </c>
      <c r="W992" s="11" t="s">
        <v>4821</v>
      </c>
    </row>
    <row r="993" spans="1:23" x14ac:dyDescent="0.35">
      <c r="A993" s="6">
        <v>206934</v>
      </c>
      <c r="B993" s="7">
        <v>45243</v>
      </c>
      <c r="C993" s="8">
        <v>0.56899305555555557</v>
      </c>
      <c r="D993" s="6" t="s">
        <v>4823</v>
      </c>
      <c r="E993" s="6">
        <v>1</v>
      </c>
      <c r="F993" s="6" t="s">
        <v>9</v>
      </c>
      <c r="G993" s="6" t="s">
        <v>4824</v>
      </c>
      <c r="H993" s="6" t="s">
        <v>24</v>
      </c>
      <c r="I993" s="6" t="s">
        <v>24</v>
      </c>
      <c r="J993" s="6" t="s">
        <v>21</v>
      </c>
      <c r="K993" s="6" t="s">
        <v>825</v>
      </c>
      <c r="T993" s="6" t="s">
        <v>22</v>
      </c>
      <c r="U993" s="6" t="s">
        <v>18</v>
      </c>
      <c r="V993" s="6" t="s">
        <v>4826</v>
      </c>
      <c r="W993" s="11" t="s">
        <v>4825</v>
      </c>
    </row>
    <row r="994" spans="1:23" ht="101.5" x14ac:dyDescent="0.35">
      <c r="A994" s="6">
        <v>206895</v>
      </c>
      <c r="B994" s="7">
        <v>45243</v>
      </c>
      <c r="C994" s="8">
        <v>0.56986111111111104</v>
      </c>
      <c r="D994" s="6" t="s">
        <v>1897</v>
      </c>
      <c r="E994" s="6">
        <v>2</v>
      </c>
      <c r="F994" s="6" t="s">
        <v>9</v>
      </c>
      <c r="G994" s="9" t="s">
        <v>4827</v>
      </c>
      <c r="H994" s="6" t="s">
        <v>24</v>
      </c>
      <c r="I994" s="6" t="s">
        <v>24</v>
      </c>
      <c r="J994" s="6" t="s">
        <v>21</v>
      </c>
      <c r="K994" s="6" t="s">
        <v>244</v>
      </c>
      <c r="T994" s="6" t="s">
        <v>22</v>
      </c>
      <c r="U994" s="6" t="s">
        <v>18</v>
      </c>
      <c r="V994" s="6" t="s">
        <v>4828</v>
      </c>
      <c r="W994" s="11" t="s">
        <v>997</v>
      </c>
    </row>
    <row r="995" spans="1:23" x14ac:dyDescent="0.35">
      <c r="A995" s="6">
        <v>106044</v>
      </c>
      <c r="B995" s="7">
        <v>45243</v>
      </c>
      <c r="C995" s="8">
        <v>0.57931712962962967</v>
      </c>
      <c r="D995" s="6" t="s">
        <v>4829</v>
      </c>
      <c r="E995" s="6">
        <v>1</v>
      </c>
      <c r="F995" s="6" t="s">
        <v>9</v>
      </c>
      <c r="G995" s="6" t="s">
        <v>4830</v>
      </c>
      <c r="H995" s="6" t="s">
        <v>24</v>
      </c>
      <c r="I995" s="6" t="s">
        <v>24</v>
      </c>
      <c r="J995" s="6" t="s">
        <v>21</v>
      </c>
      <c r="K995" s="6" t="s">
        <v>3132</v>
      </c>
      <c r="T995" s="6" t="s">
        <v>22</v>
      </c>
      <c r="U995" s="6" t="s">
        <v>18</v>
      </c>
      <c r="V995" s="6" t="s">
        <v>4832</v>
      </c>
      <c r="W995" s="11" t="s">
        <v>4831</v>
      </c>
    </row>
    <row r="996" spans="1:23" x14ac:dyDescent="0.35">
      <c r="A996" s="6">
        <v>206915</v>
      </c>
      <c r="B996" s="7">
        <v>45243</v>
      </c>
      <c r="C996" s="8">
        <v>0.59335648148148146</v>
      </c>
      <c r="D996" s="6" t="s">
        <v>689</v>
      </c>
      <c r="E996" s="6">
        <v>3</v>
      </c>
      <c r="F996" s="6" t="s">
        <v>30</v>
      </c>
      <c r="G996" s="6" t="s">
        <v>4833</v>
      </c>
      <c r="H996" s="6" t="s">
        <v>24</v>
      </c>
      <c r="I996" s="6" t="s">
        <v>24</v>
      </c>
      <c r="J996" s="6" t="s">
        <v>21</v>
      </c>
      <c r="K996" s="6" t="s">
        <v>619</v>
      </c>
      <c r="O996" s="6" t="s">
        <v>4834</v>
      </c>
      <c r="T996" s="6" t="s">
        <v>22</v>
      </c>
      <c r="U996" s="6" t="s">
        <v>18</v>
      </c>
      <c r="V996" s="6" t="s">
        <v>4835</v>
      </c>
      <c r="W996" s="11" t="s">
        <v>1124</v>
      </c>
    </row>
    <row r="997" spans="1:23" x14ac:dyDescent="0.35">
      <c r="A997" s="6">
        <v>206969</v>
      </c>
      <c r="B997" s="7">
        <v>45243</v>
      </c>
      <c r="C997" s="8">
        <v>0.60775462962962956</v>
      </c>
      <c r="D997" s="6" t="s">
        <v>1504</v>
      </c>
      <c r="E997" s="6">
        <v>1</v>
      </c>
      <c r="F997" s="6" t="s">
        <v>25</v>
      </c>
      <c r="G997" s="6" t="s">
        <v>4836</v>
      </c>
      <c r="H997" s="6" t="s">
        <v>24</v>
      </c>
      <c r="I997" s="6" t="s">
        <v>24</v>
      </c>
      <c r="J997" s="6" t="s">
        <v>21</v>
      </c>
      <c r="K997" s="6" t="s">
        <v>4837</v>
      </c>
      <c r="L997" s="6" t="s">
        <v>298</v>
      </c>
      <c r="M997" s="6" t="s">
        <v>44</v>
      </c>
      <c r="N997" s="6" t="s">
        <v>42</v>
      </c>
      <c r="O997" s="6" t="s">
        <v>4838</v>
      </c>
      <c r="P997" s="6" t="s">
        <v>918</v>
      </c>
      <c r="Q997" s="6" t="s">
        <v>140</v>
      </c>
      <c r="R997" s="6" t="s">
        <v>72</v>
      </c>
      <c r="S997" s="6" t="s">
        <v>337</v>
      </c>
      <c r="T997" s="6" t="s">
        <v>22</v>
      </c>
      <c r="U997" s="6" t="s">
        <v>18</v>
      </c>
      <c r="V997" s="6" t="s">
        <v>4840</v>
      </c>
      <c r="W997" s="11" t="s">
        <v>4839</v>
      </c>
    </row>
    <row r="998" spans="1:23" x14ac:dyDescent="0.35">
      <c r="A998" s="6">
        <v>206949</v>
      </c>
      <c r="B998" s="7">
        <v>45243</v>
      </c>
      <c r="C998" s="8">
        <v>0.63013888888888892</v>
      </c>
      <c r="D998" s="6" t="s">
        <v>2607</v>
      </c>
      <c r="E998" s="6">
        <v>1</v>
      </c>
      <c r="F998" s="6" t="s">
        <v>25</v>
      </c>
      <c r="G998" s="6" t="s">
        <v>4841</v>
      </c>
      <c r="H998" s="6" t="s">
        <v>24</v>
      </c>
      <c r="I998" s="6" t="s">
        <v>24</v>
      </c>
      <c r="J998" s="6" t="s">
        <v>21</v>
      </c>
      <c r="K998" s="6" t="s">
        <v>1012</v>
      </c>
      <c r="L998" s="6" t="s">
        <v>678</v>
      </c>
      <c r="N998" s="6" t="s">
        <v>678</v>
      </c>
      <c r="O998" s="6" t="s">
        <v>814</v>
      </c>
      <c r="Q998" s="6" t="s">
        <v>4842</v>
      </c>
      <c r="T998" s="6" t="s">
        <v>22</v>
      </c>
      <c r="U998" s="6" t="s">
        <v>18</v>
      </c>
      <c r="V998" s="6" t="s">
        <v>4844</v>
      </c>
      <c r="W998" s="11" t="s">
        <v>4843</v>
      </c>
    </row>
    <row r="999" spans="1:23" ht="130.5" x14ac:dyDescent="0.35">
      <c r="A999" s="6">
        <v>206944</v>
      </c>
      <c r="B999" s="7">
        <v>45243</v>
      </c>
      <c r="C999" s="8">
        <v>0.63681712962962966</v>
      </c>
      <c r="D999" s="6" t="s">
        <v>4845</v>
      </c>
      <c r="E999" s="6">
        <v>3</v>
      </c>
      <c r="F999" s="6" t="s">
        <v>19</v>
      </c>
      <c r="G999" s="9" t="s">
        <v>4846</v>
      </c>
      <c r="H999" s="6" t="s">
        <v>10</v>
      </c>
      <c r="I999" s="6" t="s">
        <v>24</v>
      </c>
      <c r="J999" s="6" t="s">
        <v>21</v>
      </c>
      <c r="K999" s="6" t="s">
        <v>244</v>
      </c>
      <c r="T999" s="6" t="s">
        <v>22</v>
      </c>
      <c r="U999" s="6" t="s">
        <v>18</v>
      </c>
      <c r="V999" s="6" t="s">
        <v>4848</v>
      </c>
      <c r="W999" s="11" t="s">
        <v>4847</v>
      </c>
    </row>
    <row r="1000" spans="1:23" x14ac:dyDescent="0.35">
      <c r="A1000" s="6">
        <v>206961</v>
      </c>
      <c r="B1000" s="7">
        <v>45243</v>
      </c>
      <c r="C1000" s="8">
        <v>0.64771990740740748</v>
      </c>
      <c r="D1000" s="6" t="s">
        <v>465</v>
      </c>
      <c r="E1000" s="6">
        <v>1</v>
      </c>
      <c r="F1000" s="6" t="s">
        <v>25</v>
      </c>
      <c r="G1000" s="6" t="s">
        <v>4849</v>
      </c>
      <c r="H1000" s="6" t="s">
        <v>24</v>
      </c>
      <c r="I1000" s="6" t="s">
        <v>24</v>
      </c>
      <c r="J1000" s="6" t="s">
        <v>21</v>
      </c>
      <c r="K1000" s="6" t="s">
        <v>149</v>
      </c>
      <c r="T1000" s="6" t="s">
        <v>15</v>
      </c>
      <c r="U1000" s="6" t="s">
        <v>18</v>
      </c>
      <c r="V1000" s="6" t="s">
        <v>4850</v>
      </c>
      <c r="W1000" s="11" t="s">
        <v>1045</v>
      </c>
    </row>
    <row r="1001" spans="1:23" ht="116" x14ac:dyDescent="0.35">
      <c r="A1001" s="6">
        <v>206960</v>
      </c>
      <c r="B1001" s="7">
        <v>45243</v>
      </c>
      <c r="C1001" s="8">
        <v>0.64888888888888896</v>
      </c>
      <c r="D1001" s="6" t="s">
        <v>746</v>
      </c>
      <c r="E1001" s="6">
        <v>3</v>
      </c>
      <c r="F1001" s="6" t="s">
        <v>19</v>
      </c>
      <c r="G1001" s="9" t="s">
        <v>4851</v>
      </c>
      <c r="H1001" s="6" t="s">
        <v>24</v>
      </c>
      <c r="I1001" s="6" t="s">
        <v>24</v>
      </c>
      <c r="J1001" s="6" t="s">
        <v>21</v>
      </c>
      <c r="K1001" s="6" t="s">
        <v>1236</v>
      </c>
      <c r="T1001" s="6" t="s">
        <v>22</v>
      </c>
      <c r="U1001" s="6" t="s">
        <v>18</v>
      </c>
      <c r="V1001" s="6" t="s">
        <v>887</v>
      </c>
      <c r="W1001" s="11" t="s">
        <v>4852</v>
      </c>
    </row>
    <row r="1002" spans="1:23" x14ac:dyDescent="0.35">
      <c r="A1002" s="6">
        <v>65436</v>
      </c>
      <c r="B1002" s="7">
        <v>45243</v>
      </c>
      <c r="C1002" s="8">
        <v>0.6511689814814815</v>
      </c>
      <c r="D1002" s="6" t="s">
        <v>491</v>
      </c>
      <c r="E1002" s="6">
        <v>1</v>
      </c>
      <c r="F1002" s="6" t="s">
        <v>25</v>
      </c>
      <c r="G1002" s="6" t="s">
        <v>4853</v>
      </c>
      <c r="H1002" s="6" t="s">
        <v>24</v>
      </c>
      <c r="I1002" s="6" t="s">
        <v>24</v>
      </c>
      <c r="J1002" s="6" t="s">
        <v>21</v>
      </c>
      <c r="K1002" s="6" t="s">
        <v>78</v>
      </c>
      <c r="T1002" s="6" t="s">
        <v>15</v>
      </c>
      <c r="U1002" s="6" t="s">
        <v>18</v>
      </c>
      <c r="V1002" s="6" t="s">
        <v>1653</v>
      </c>
      <c r="W1002" s="11" t="s">
        <v>887</v>
      </c>
    </row>
    <row r="1003" spans="1:23" x14ac:dyDescent="0.35">
      <c r="A1003" s="6">
        <v>206630</v>
      </c>
      <c r="B1003" s="7">
        <v>45243</v>
      </c>
      <c r="C1003" s="8">
        <v>0.66129629629629627</v>
      </c>
      <c r="D1003" s="6" t="s">
        <v>1485</v>
      </c>
      <c r="E1003" s="6">
        <v>1</v>
      </c>
      <c r="F1003" s="6" t="s">
        <v>30</v>
      </c>
      <c r="G1003" s="6" t="s">
        <v>4854</v>
      </c>
      <c r="H1003" s="6" t="s">
        <v>24</v>
      </c>
      <c r="I1003" s="6" t="s">
        <v>24</v>
      </c>
      <c r="J1003" s="6" t="s">
        <v>21</v>
      </c>
      <c r="K1003" s="6" t="s">
        <v>4855</v>
      </c>
      <c r="T1003" s="6" t="s">
        <v>22</v>
      </c>
      <c r="U1003" s="6" t="s">
        <v>18</v>
      </c>
      <c r="V1003" s="6" t="s">
        <v>4857</v>
      </c>
      <c r="W1003" s="11" t="s">
        <v>4856</v>
      </c>
    </row>
    <row r="1004" spans="1:23" x14ac:dyDescent="0.35">
      <c r="A1004" s="6">
        <v>206945</v>
      </c>
      <c r="B1004" s="7">
        <v>45243</v>
      </c>
      <c r="C1004" s="8">
        <v>0.66710648148148144</v>
      </c>
      <c r="D1004" s="6" t="s">
        <v>4858</v>
      </c>
      <c r="E1004" s="6">
        <v>3</v>
      </c>
      <c r="F1004" s="6" t="s">
        <v>19</v>
      </c>
      <c r="G1004" s="6" t="s">
        <v>4859</v>
      </c>
      <c r="H1004" s="6" t="s">
        <v>24</v>
      </c>
      <c r="I1004" s="6" t="s">
        <v>24</v>
      </c>
      <c r="J1004" s="6" t="s">
        <v>21</v>
      </c>
      <c r="K1004" s="6" t="s">
        <v>4860</v>
      </c>
      <c r="T1004" s="6" t="s">
        <v>22</v>
      </c>
      <c r="U1004" s="6" t="s">
        <v>18</v>
      </c>
      <c r="V1004" s="6" t="s">
        <v>4862</v>
      </c>
      <c r="W1004" s="11" t="s">
        <v>4861</v>
      </c>
    </row>
    <row r="1005" spans="1:23" ht="43.5" x14ac:dyDescent="0.35">
      <c r="A1005" s="6">
        <v>206965</v>
      </c>
      <c r="B1005" s="7">
        <v>45243</v>
      </c>
      <c r="C1005" s="8">
        <v>0.67530092592592583</v>
      </c>
      <c r="D1005" s="6" t="s">
        <v>465</v>
      </c>
      <c r="E1005" s="6">
        <v>6</v>
      </c>
      <c r="F1005" s="6" t="s">
        <v>25</v>
      </c>
      <c r="G1005" s="6" t="s">
        <v>4863</v>
      </c>
      <c r="H1005" s="6" t="s">
        <v>24</v>
      </c>
      <c r="I1005" s="6" t="s">
        <v>24</v>
      </c>
      <c r="J1005" s="6" t="s">
        <v>21</v>
      </c>
      <c r="K1005" s="9" t="s">
        <v>449</v>
      </c>
      <c r="T1005" s="6" t="s">
        <v>22</v>
      </c>
      <c r="U1005" s="6" t="s">
        <v>18</v>
      </c>
      <c r="V1005" s="6" t="s">
        <v>4865</v>
      </c>
      <c r="W1005" s="11" t="s">
        <v>4864</v>
      </c>
    </row>
    <row r="1006" spans="1:23" ht="116" x14ac:dyDescent="0.35">
      <c r="A1006" s="6">
        <v>207001</v>
      </c>
      <c r="B1006" s="7">
        <v>45243</v>
      </c>
      <c r="C1006" s="8">
        <v>0.6828819444444445</v>
      </c>
      <c r="D1006" s="6" t="s">
        <v>445</v>
      </c>
      <c r="E1006" s="6">
        <v>2</v>
      </c>
      <c r="F1006" s="6" t="s">
        <v>9</v>
      </c>
      <c r="G1006" s="9" t="s">
        <v>4866</v>
      </c>
      <c r="H1006" s="6" t="s">
        <v>24</v>
      </c>
      <c r="I1006" s="6" t="s">
        <v>24</v>
      </c>
      <c r="J1006" s="6" t="s">
        <v>21</v>
      </c>
      <c r="K1006" s="6" t="s">
        <v>2021</v>
      </c>
      <c r="T1006" s="6" t="s">
        <v>22</v>
      </c>
      <c r="U1006" s="6" t="s">
        <v>18</v>
      </c>
      <c r="V1006" s="6" t="s">
        <v>4868</v>
      </c>
      <c r="W1006" s="11" t="s">
        <v>4867</v>
      </c>
    </row>
    <row r="1007" spans="1:23" ht="145" x14ac:dyDescent="0.35">
      <c r="A1007" s="6">
        <v>206938</v>
      </c>
      <c r="B1007" s="7">
        <v>45243</v>
      </c>
      <c r="C1007" s="8">
        <v>0.71214120370370371</v>
      </c>
      <c r="D1007" s="6" t="s">
        <v>1355</v>
      </c>
      <c r="E1007" s="6">
        <v>2</v>
      </c>
      <c r="F1007" s="6" t="s">
        <v>30</v>
      </c>
      <c r="G1007" s="9" t="s">
        <v>4869</v>
      </c>
      <c r="H1007" s="6" t="s">
        <v>24</v>
      </c>
      <c r="I1007" s="6" t="s">
        <v>23</v>
      </c>
      <c r="J1007" s="6" t="s">
        <v>232</v>
      </c>
      <c r="K1007" s="6" t="s">
        <v>794</v>
      </c>
      <c r="T1007" s="6" t="s">
        <v>22</v>
      </c>
      <c r="U1007" s="6" t="s">
        <v>18</v>
      </c>
      <c r="V1007" s="6" t="s">
        <v>887</v>
      </c>
      <c r="W1007" s="11" t="s">
        <v>4870</v>
      </c>
    </row>
    <row r="1008" spans="1:23" x14ac:dyDescent="0.35">
      <c r="A1008" s="6">
        <v>207049</v>
      </c>
      <c r="B1008" s="7">
        <v>45244</v>
      </c>
      <c r="C1008" s="8">
        <v>0.35369212962962965</v>
      </c>
      <c r="D1008" s="6" t="s">
        <v>4871</v>
      </c>
      <c r="E1008" s="6">
        <v>2</v>
      </c>
      <c r="F1008" s="6" t="s">
        <v>19</v>
      </c>
      <c r="G1008" s="6" t="s">
        <v>4872</v>
      </c>
      <c r="H1008" s="6" t="s">
        <v>24</v>
      </c>
      <c r="I1008" s="6" t="s">
        <v>24</v>
      </c>
      <c r="J1008" s="6" t="s">
        <v>377</v>
      </c>
      <c r="K1008" s="6" t="s">
        <v>1991</v>
      </c>
      <c r="T1008" s="6" t="s">
        <v>22</v>
      </c>
      <c r="U1008" s="6" t="s">
        <v>18</v>
      </c>
      <c r="V1008" s="6" t="s">
        <v>4874</v>
      </c>
      <c r="W1008" s="11" t="s">
        <v>4873</v>
      </c>
    </row>
    <row r="1009" spans="1:23" x14ac:dyDescent="0.35">
      <c r="A1009" s="6">
        <v>207067</v>
      </c>
      <c r="B1009" s="7">
        <v>45244</v>
      </c>
      <c r="C1009" s="8">
        <v>0.37186342592592592</v>
      </c>
      <c r="D1009" s="6" t="s">
        <v>108</v>
      </c>
      <c r="E1009" s="6">
        <v>10</v>
      </c>
      <c r="F1009" s="6" t="s">
        <v>19</v>
      </c>
      <c r="G1009" s="6" t="s">
        <v>4875</v>
      </c>
      <c r="H1009" s="6" t="s">
        <v>24</v>
      </c>
      <c r="I1009" s="6" t="s">
        <v>24</v>
      </c>
      <c r="J1009" s="6" t="s">
        <v>21</v>
      </c>
      <c r="K1009" s="6" t="s">
        <v>113</v>
      </c>
      <c r="O1009" s="6" t="s">
        <v>4876</v>
      </c>
      <c r="T1009" s="6" t="s">
        <v>22</v>
      </c>
      <c r="U1009" s="6" t="s">
        <v>18</v>
      </c>
      <c r="V1009" s="6" t="s">
        <v>1862</v>
      </c>
      <c r="W1009" s="11" t="s">
        <v>4877</v>
      </c>
    </row>
    <row r="1010" spans="1:23" x14ac:dyDescent="0.35">
      <c r="A1010" s="6">
        <v>109409</v>
      </c>
      <c r="B1010" s="7">
        <v>45244</v>
      </c>
      <c r="C1010" s="8">
        <v>0.37261574074074072</v>
      </c>
      <c r="D1010" s="6" t="s">
        <v>1017</v>
      </c>
      <c r="E1010" s="6">
        <v>2</v>
      </c>
      <c r="F1010" s="6" t="s">
        <v>19</v>
      </c>
      <c r="G1010" s="6" t="s">
        <v>4878</v>
      </c>
      <c r="H1010" s="6" t="s">
        <v>24</v>
      </c>
      <c r="I1010" s="6" t="s">
        <v>24</v>
      </c>
      <c r="J1010" s="6" t="s">
        <v>21</v>
      </c>
      <c r="K1010" s="6" t="s">
        <v>78</v>
      </c>
      <c r="T1010" s="6" t="s">
        <v>15</v>
      </c>
      <c r="U1010" s="6" t="s">
        <v>18</v>
      </c>
      <c r="V1010" s="6" t="s">
        <v>4879</v>
      </c>
      <c r="W1010" s="11" t="s">
        <v>887</v>
      </c>
    </row>
    <row r="1011" spans="1:23" x14ac:dyDescent="0.35">
      <c r="A1011" s="6">
        <v>207054</v>
      </c>
      <c r="B1011" s="7">
        <v>45244</v>
      </c>
      <c r="C1011" s="8">
        <v>0.37442129629629628</v>
      </c>
      <c r="D1011" s="6" t="s">
        <v>4880</v>
      </c>
      <c r="E1011" s="6">
        <v>1</v>
      </c>
      <c r="F1011" s="6" t="s">
        <v>30</v>
      </c>
      <c r="G1011" s="6" t="s">
        <v>4881</v>
      </c>
      <c r="H1011" s="6" t="s">
        <v>24</v>
      </c>
      <c r="I1011" s="6" t="s">
        <v>24</v>
      </c>
      <c r="J1011" s="6" t="s">
        <v>377</v>
      </c>
      <c r="K1011" s="6" t="s">
        <v>495</v>
      </c>
      <c r="T1011" s="6" t="s">
        <v>22</v>
      </c>
      <c r="U1011" s="6" t="s">
        <v>18</v>
      </c>
      <c r="V1011" s="6" t="s">
        <v>4883</v>
      </c>
      <c r="W1011" s="11" t="s">
        <v>4882</v>
      </c>
    </row>
    <row r="1012" spans="1:23" ht="58" x14ac:dyDescent="0.35">
      <c r="A1012" s="6">
        <v>42157</v>
      </c>
      <c r="B1012" s="7">
        <v>45244</v>
      </c>
      <c r="C1012" s="8">
        <v>0.37701388888888893</v>
      </c>
      <c r="D1012" s="6" t="s">
        <v>1925</v>
      </c>
      <c r="E1012" s="6">
        <v>4</v>
      </c>
      <c r="F1012" s="6" t="s">
        <v>30</v>
      </c>
      <c r="G1012" s="9" t="s">
        <v>4884</v>
      </c>
      <c r="H1012" s="6" t="s">
        <v>24</v>
      </c>
      <c r="I1012" s="6" t="s">
        <v>40</v>
      </c>
      <c r="J1012" s="6" t="s">
        <v>21</v>
      </c>
      <c r="K1012" s="6" t="s">
        <v>161</v>
      </c>
      <c r="T1012" s="6" t="s">
        <v>22</v>
      </c>
      <c r="U1012" s="6" t="s">
        <v>18</v>
      </c>
      <c r="V1012" s="6" t="s">
        <v>4886</v>
      </c>
      <c r="W1012" s="11" t="s">
        <v>4885</v>
      </c>
    </row>
    <row r="1013" spans="1:23" x14ac:dyDescent="0.35">
      <c r="A1013" s="6">
        <v>46824</v>
      </c>
      <c r="B1013" s="7">
        <v>45244</v>
      </c>
      <c r="C1013" s="8">
        <v>0.37958333333333333</v>
      </c>
      <c r="D1013" s="6" t="s">
        <v>191</v>
      </c>
      <c r="E1013" s="6">
        <v>3</v>
      </c>
      <c r="F1013" s="6" t="s">
        <v>19</v>
      </c>
      <c r="G1013" s="6" t="s">
        <v>4887</v>
      </c>
      <c r="H1013" s="6" t="s">
        <v>24</v>
      </c>
      <c r="I1013" s="6" t="s">
        <v>24</v>
      </c>
      <c r="J1013" s="6" t="s">
        <v>21</v>
      </c>
      <c r="K1013" s="6" t="s">
        <v>78</v>
      </c>
      <c r="T1013" s="6" t="s">
        <v>15</v>
      </c>
      <c r="U1013" s="6" t="s">
        <v>18</v>
      </c>
      <c r="V1013" s="6" t="s">
        <v>4888</v>
      </c>
      <c r="W1013" s="11" t="s">
        <v>887</v>
      </c>
    </row>
    <row r="1014" spans="1:23" x14ac:dyDescent="0.35">
      <c r="A1014" s="6">
        <v>207070</v>
      </c>
      <c r="B1014" s="7">
        <v>45244</v>
      </c>
      <c r="C1014" s="8">
        <v>0.38108796296296293</v>
      </c>
      <c r="D1014" s="6" t="s">
        <v>4889</v>
      </c>
      <c r="E1014" s="6">
        <v>3</v>
      </c>
      <c r="F1014" s="6" t="s">
        <v>19</v>
      </c>
      <c r="G1014" s="6" t="s">
        <v>4890</v>
      </c>
      <c r="H1014" s="6" t="s">
        <v>24</v>
      </c>
      <c r="I1014" s="6" t="s">
        <v>24</v>
      </c>
      <c r="J1014" s="6" t="s">
        <v>21</v>
      </c>
      <c r="K1014" s="6" t="s">
        <v>78</v>
      </c>
      <c r="T1014" s="6" t="s">
        <v>15</v>
      </c>
      <c r="U1014" s="6" t="s">
        <v>18</v>
      </c>
      <c r="V1014" s="6" t="s">
        <v>4891</v>
      </c>
      <c r="W1014" s="11" t="s">
        <v>887</v>
      </c>
    </row>
    <row r="1015" spans="1:23" x14ac:dyDescent="0.35">
      <c r="A1015" s="6">
        <v>192491</v>
      </c>
      <c r="B1015" s="7">
        <v>45244</v>
      </c>
      <c r="C1015" s="8">
        <v>0.39605324074074072</v>
      </c>
      <c r="D1015" s="6" t="s">
        <v>491</v>
      </c>
      <c r="E1015" s="6">
        <v>1</v>
      </c>
      <c r="F1015" s="6" t="s">
        <v>19</v>
      </c>
      <c r="G1015" s="6" t="s">
        <v>1349</v>
      </c>
      <c r="H1015" s="6" t="s">
        <v>24</v>
      </c>
      <c r="I1015" s="6" t="s">
        <v>24</v>
      </c>
      <c r="J1015" s="6" t="s">
        <v>21</v>
      </c>
      <c r="K1015" s="6" t="s">
        <v>78</v>
      </c>
      <c r="T1015" s="6" t="s">
        <v>22</v>
      </c>
      <c r="U1015" s="6" t="s">
        <v>18</v>
      </c>
      <c r="V1015" s="6" t="s">
        <v>1833</v>
      </c>
      <c r="W1015" s="11" t="s">
        <v>887</v>
      </c>
    </row>
    <row r="1016" spans="1:23" x14ac:dyDescent="0.35">
      <c r="A1016" s="6">
        <v>207079</v>
      </c>
      <c r="B1016" s="7">
        <v>45244</v>
      </c>
      <c r="C1016" s="8">
        <v>0.39731481481481484</v>
      </c>
      <c r="D1016" s="6" t="s">
        <v>843</v>
      </c>
      <c r="E1016" s="6">
        <v>1</v>
      </c>
      <c r="F1016" s="6" t="s">
        <v>19</v>
      </c>
      <c r="G1016" s="6" t="s">
        <v>1349</v>
      </c>
      <c r="H1016" s="6" t="s">
        <v>24</v>
      </c>
      <c r="I1016" s="6" t="s">
        <v>24</v>
      </c>
      <c r="J1016" s="6" t="s">
        <v>21</v>
      </c>
      <c r="K1016" s="6" t="s">
        <v>78</v>
      </c>
      <c r="T1016" s="6" t="s">
        <v>15</v>
      </c>
      <c r="U1016" s="6" t="s">
        <v>18</v>
      </c>
      <c r="V1016" s="6" t="s">
        <v>1754</v>
      </c>
      <c r="W1016" s="11" t="s">
        <v>887</v>
      </c>
    </row>
    <row r="1017" spans="1:23" x14ac:dyDescent="0.35">
      <c r="A1017" s="6">
        <v>12651</v>
      </c>
      <c r="B1017" s="7">
        <v>45244</v>
      </c>
      <c r="C1017" s="8">
        <v>0.40936342592592595</v>
      </c>
      <c r="D1017" s="6" t="s">
        <v>1694</v>
      </c>
      <c r="E1017" s="6">
        <v>1</v>
      </c>
      <c r="F1017" s="6" t="s">
        <v>25</v>
      </c>
      <c r="G1017" s="6" t="s">
        <v>4892</v>
      </c>
      <c r="H1017" s="6" t="s">
        <v>24</v>
      </c>
      <c r="I1017" s="6" t="s">
        <v>24</v>
      </c>
      <c r="J1017" s="6" t="s">
        <v>21</v>
      </c>
      <c r="K1017" s="6" t="s">
        <v>1012</v>
      </c>
      <c r="L1017" s="6" t="s">
        <v>298</v>
      </c>
      <c r="M1017" s="6" t="s">
        <v>44</v>
      </c>
      <c r="S1017" s="6" t="s">
        <v>337</v>
      </c>
      <c r="T1017" s="6" t="s">
        <v>22</v>
      </c>
      <c r="U1017" s="6" t="s">
        <v>18</v>
      </c>
      <c r="V1017" s="6" t="s">
        <v>4894</v>
      </c>
      <c r="W1017" s="11" t="s">
        <v>4893</v>
      </c>
    </row>
    <row r="1018" spans="1:23" ht="116" x14ac:dyDescent="0.35">
      <c r="A1018" s="6">
        <v>207013</v>
      </c>
      <c r="B1018" s="7">
        <v>45244</v>
      </c>
      <c r="C1018" s="8">
        <v>0.4262037037037037</v>
      </c>
      <c r="D1018" s="6" t="s">
        <v>352</v>
      </c>
      <c r="E1018" s="6">
        <v>15</v>
      </c>
      <c r="F1018" s="6" t="s">
        <v>19</v>
      </c>
      <c r="G1018" s="9" t="s">
        <v>4895</v>
      </c>
      <c r="H1018" s="6" t="s">
        <v>98</v>
      </c>
      <c r="I1018" s="6" t="s">
        <v>40</v>
      </c>
      <c r="J1018" s="6" t="s">
        <v>377</v>
      </c>
      <c r="K1018" s="6" t="s">
        <v>36</v>
      </c>
      <c r="M1018" s="6" t="s">
        <v>4896</v>
      </c>
      <c r="T1018" s="6" t="s">
        <v>22</v>
      </c>
      <c r="U1018" s="6" t="s">
        <v>18</v>
      </c>
      <c r="V1018" s="6" t="s">
        <v>4898</v>
      </c>
      <c r="W1018" s="11" t="s">
        <v>4897</v>
      </c>
    </row>
    <row r="1019" spans="1:23" x14ac:dyDescent="0.35">
      <c r="A1019" s="6">
        <v>32722</v>
      </c>
      <c r="B1019" s="7">
        <v>45244</v>
      </c>
      <c r="C1019" s="8">
        <v>0.43008101851851849</v>
      </c>
      <c r="D1019" s="6" t="s">
        <v>630</v>
      </c>
      <c r="E1019" s="6">
        <v>6</v>
      </c>
      <c r="F1019" s="6" t="s">
        <v>30</v>
      </c>
      <c r="G1019" s="6" t="s">
        <v>4899</v>
      </c>
      <c r="H1019" s="6" t="s">
        <v>24</v>
      </c>
      <c r="I1019" s="6" t="s">
        <v>24</v>
      </c>
      <c r="J1019" s="6" t="s">
        <v>21</v>
      </c>
      <c r="K1019" s="6" t="s">
        <v>149</v>
      </c>
      <c r="T1019" s="6" t="s">
        <v>22</v>
      </c>
      <c r="U1019" s="6" t="s">
        <v>18</v>
      </c>
      <c r="V1019" s="6" t="s">
        <v>4900</v>
      </c>
      <c r="W1019" s="11" t="s">
        <v>1433</v>
      </c>
    </row>
    <row r="1020" spans="1:23" x14ac:dyDescent="0.35">
      <c r="A1020" s="6">
        <v>80471</v>
      </c>
      <c r="B1020" s="7">
        <v>45244</v>
      </c>
      <c r="C1020" s="8">
        <v>0.43751157407407404</v>
      </c>
      <c r="D1020" s="6" t="s">
        <v>1711</v>
      </c>
      <c r="E1020" s="6">
        <v>2</v>
      </c>
      <c r="F1020" s="6" t="s">
        <v>19</v>
      </c>
      <c r="G1020" s="6" t="s">
        <v>4901</v>
      </c>
      <c r="H1020" s="6" t="s">
        <v>24</v>
      </c>
      <c r="I1020" s="6" t="s">
        <v>24</v>
      </c>
      <c r="J1020" s="6" t="s">
        <v>21</v>
      </c>
      <c r="K1020" s="6" t="s">
        <v>78</v>
      </c>
      <c r="T1020" s="6" t="s">
        <v>15</v>
      </c>
      <c r="U1020" s="6" t="s">
        <v>18</v>
      </c>
      <c r="V1020" s="6" t="s">
        <v>4902</v>
      </c>
      <c r="W1020" s="11" t="s">
        <v>887</v>
      </c>
    </row>
    <row r="1021" spans="1:23" x14ac:dyDescent="0.35">
      <c r="A1021" s="6">
        <v>46828</v>
      </c>
      <c r="B1021" s="7">
        <v>45244</v>
      </c>
      <c r="C1021" s="8">
        <v>0.44732638888888893</v>
      </c>
      <c r="D1021" s="6" t="s">
        <v>491</v>
      </c>
      <c r="E1021" s="6">
        <v>1</v>
      </c>
      <c r="F1021" s="6" t="s">
        <v>19</v>
      </c>
      <c r="G1021" s="6" t="s">
        <v>1349</v>
      </c>
      <c r="H1021" s="6" t="s">
        <v>24</v>
      </c>
      <c r="I1021" s="6" t="s">
        <v>24</v>
      </c>
      <c r="J1021" s="6" t="s">
        <v>21</v>
      </c>
      <c r="K1021" s="6" t="s">
        <v>78</v>
      </c>
      <c r="T1021" s="6" t="s">
        <v>15</v>
      </c>
      <c r="U1021" s="6" t="s">
        <v>18</v>
      </c>
      <c r="V1021" s="6" t="s">
        <v>4903</v>
      </c>
      <c r="W1021" s="11" t="s">
        <v>887</v>
      </c>
    </row>
    <row r="1022" spans="1:23" x14ac:dyDescent="0.35">
      <c r="A1022" s="6">
        <v>207133</v>
      </c>
      <c r="B1022" s="7">
        <v>45244</v>
      </c>
      <c r="C1022" s="8">
        <v>0.46722222222222221</v>
      </c>
      <c r="D1022" s="6" t="s">
        <v>1304</v>
      </c>
      <c r="E1022" s="6">
        <v>1</v>
      </c>
      <c r="F1022" s="6" t="s">
        <v>25</v>
      </c>
      <c r="G1022" s="6" t="s">
        <v>765</v>
      </c>
      <c r="H1022" s="6" t="s">
        <v>24</v>
      </c>
      <c r="I1022" s="6" t="s">
        <v>24</v>
      </c>
      <c r="J1022" s="6" t="s">
        <v>21</v>
      </c>
      <c r="K1022" s="6" t="s">
        <v>161</v>
      </c>
      <c r="T1022" s="6" t="s">
        <v>22</v>
      </c>
      <c r="U1022" s="6" t="s">
        <v>18</v>
      </c>
      <c r="V1022" s="6" t="s">
        <v>1666</v>
      </c>
      <c r="W1022" s="11" t="s">
        <v>887</v>
      </c>
    </row>
    <row r="1023" spans="1:23" x14ac:dyDescent="0.35">
      <c r="A1023" s="6">
        <v>207129</v>
      </c>
      <c r="B1023" s="7">
        <v>45244</v>
      </c>
      <c r="C1023" s="8">
        <v>0.47409722222222223</v>
      </c>
      <c r="D1023" s="6" t="s">
        <v>506</v>
      </c>
      <c r="E1023" s="6">
        <v>1</v>
      </c>
      <c r="F1023" s="6" t="s">
        <v>25</v>
      </c>
      <c r="G1023" s="6" t="s">
        <v>765</v>
      </c>
      <c r="H1023" s="6" t="s">
        <v>24</v>
      </c>
      <c r="I1023" s="6" t="s">
        <v>24</v>
      </c>
      <c r="J1023" s="6" t="s">
        <v>21</v>
      </c>
      <c r="K1023" s="6" t="s">
        <v>161</v>
      </c>
      <c r="T1023" s="6" t="s">
        <v>22</v>
      </c>
      <c r="U1023" s="6" t="s">
        <v>18</v>
      </c>
      <c r="V1023" s="6" t="s">
        <v>1893</v>
      </c>
      <c r="W1023" s="11" t="s">
        <v>887</v>
      </c>
    </row>
    <row r="1024" spans="1:23" ht="116" x14ac:dyDescent="0.35">
      <c r="A1024" s="6">
        <v>158456</v>
      </c>
      <c r="B1024" s="7">
        <v>45244</v>
      </c>
      <c r="C1024" s="8">
        <v>0.4812731481481482</v>
      </c>
      <c r="D1024" s="6" t="s">
        <v>129</v>
      </c>
      <c r="E1024" s="6">
        <v>7</v>
      </c>
      <c r="F1024" s="6" t="s">
        <v>19</v>
      </c>
      <c r="G1024" s="9" t="s">
        <v>4904</v>
      </c>
      <c r="H1024" s="6" t="s">
        <v>24</v>
      </c>
      <c r="I1024" s="6" t="s">
        <v>39</v>
      </c>
      <c r="J1024" s="6" t="s">
        <v>21</v>
      </c>
      <c r="K1024" s="6" t="s">
        <v>134</v>
      </c>
      <c r="M1024" s="6" t="s">
        <v>667</v>
      </c>
      <c r="T1024" s="6" t="s">
        <v>22</v>
      </c>
      <c r="U1024" s="6" t="s">
        <v>18</v>
      </c>
      <c r="V1024" s="6" t="s">
        <v>4906</v>
      </c>
      <c r="W1024" s="11" t="s">
        <v>4905</v>
      </c>
    </row>
    <row r="1025" spans="1:23" x14ac:dyDescent="0.35">
      <c r="A1025" s="6">
        <v>207087</v>
      </c>
      <c r="B1025" s="7">
        <v>45244</v>
      </c>
      <c r="C1025" s="8">
        <v>0.48401620370370368</v>
      </c>
      <c r="D1025" s="6" t="s">
        <v>166</v>
      </c>
      <c r="E1025" s="6">
        <v>2</v>
      </c>
      <c r="F1025" s="6" t="s">
        <v>9</v>
      </c>
      <c r="G1025" s="6" t="s">
        <v>4907</v>
      </c>
      <c r="H1025" s="6" t="s">
        <v>27</v>
      </c>
      <c r="I1025" s="6" t="s">
        <v>24</v>
      </c>
      <c r="J1025" s="6" t="s">
        <v>21</v>
      </c>
      <c r="K1025" s="6" t="s">
        <v>1012</v>
      </c>
      <c r="L1025" s="6" t="s">
        <v>298</v>
      </c>
      <c r="M1025" s="6" t="s">
        <v>44</v>
      </c>
      <c r="T1025" s="6" t="s">
        <v>15</v>
      </c>
      <c r="U1025" s="6" t="s">
        <v>18</v>
      </c>
      <c r="V1025" s="6" t="s">
        <v>4909</v>
      </c>
      <c r="W1025" s="11" t="s">
        <v>4908</v>
      </c>
    </row>
    <row r="1026" spans="1:23" x14ac:dyDescent="0.35">
      <c r="A1026" s="6">
        <v>207090</v>
      </c>
      <c r="B1026" s="7">
        <v>45244</v>
      </c>
      <c r="C1026" s="8">
        <v>0.49246527777777777</v>
      </c>
      <c r="D1026" s="6" t="s">
        <v>4910</v>
      </c>
      <c r="E1026" s="6">
        <v>2</v>
      </c>
      <c r="F1026" s="6" t="s">
        <v>9</v>
      </c>
      <c r="G1026" s="6" t="s">
        <v>4911</v>
      </c>
      <c r="H1026" s="6" t="s">
        <v>24</v>
      </c>
      <c r="I1026" s="6" t="s">
        <v>24</v>
      </c>
      <c r="J1026" s="6" t="s">
        <v>21</v>
      </c>
      <c r="K1026" s="6" t="s">
        <v>1597</v>
      </c>
      <c r="L1026" s="6" t="s">
        <v>298</v>
      </c>
      <c r="M1026" s="6" t="s">
        <v>63</v>
      </c>
      <c r="O1026" s="6" t="s">
        <v>749</v>
      </c>
      <c r="P1026" s="6" t="s">
        <v>918</v>
      </c>
      <c r="S1026" s="6" t="s">
        <v>516</v>
      </c>
      <c r="T1026" s="6" t="s">
        <v>22</v>
      </c>
      <c r="U1026" s="6" t="s">
        <v>18</v>
      </c>
      <c r="V1026" s="6" t="s">
        <v>4913</v>
      </c>
      <c r="W1026" s="11" t="s">
        <v>4912</v>
      </c>
    </row>
    <row r="1027" spans="1:23" ht="116" x14ac:dyDescent="0.35">
      <c r="A1027" s="6">
        <v>207101</v>
      </c>
      <c r="B1027" s="7">
        <v>45244</v>
      </c>
      <c r="C1027" s="8">
        <v>0.50093750000000004</v>
      </c>
      <c r="D1027" s="6" t="s">
        <v>4914</v>
      </c>
      <c r="E1027" s="6">
        <v>4</v>
      </c>
      <c r="F1027" s="6" t="s">
        <v>30</v>
      </c>
      <c r="G1027" s="9" t="s">
        <v>4915</v>
      </c>
      <c r="H1027" s="6" t="s">
        <v>38</v>
      </c>
      <c r="I1027" s="6" t="s">
        <v>24</v>
      </c>
      <c r="J1027" s="6" t="s">
        <v>21</v>
      </c>
      <c r="K1027" s="6" t="s">
        <v>134</v>
      </c>
      <c r="T1027" s="6" t="s">
        <v>22</v>
      </c>
      <c r="U1027" s="6" t="s">
        <v>18</v>
      </c>
      <c r="V1027" s="6" t="s">
        <v>4917</v>
      </c>
      <c r="W1027" s="11" t="s">
        <v>4916</v>
      </c>
    </row>
    <row r="1028" spans="1:23" x14ac:dyDescent="0.35">
      <c r="A1028" s="6">
        <v>110464</v>
      </c>
      <c r="B1028" s="7">
        <v>45244</v>
      </c>
      <c r="C1028" s="8">
        <v>0.50219907407407405</v>
      </c>
      <c r="D1028" s="6" t="s">
        <v>320</v>
      </c>
      <c r="E1028" s="6">
        <v>1</v>
      </c>
      <c r="F1028" s="6" t="s">
        <v>19</v>
      </c>
      <c r="G1028" s="6" t="s">
        <v>4918</v>
      </c>
      <c r="H1028" s="6" t="s">
        <v>24</v>
      </c>
      <c r="I1028" s="6" t="s">
        <v>24</v>
      </c>
      <c r="J1028" s="6" t="s">
        <v>21</v>
      </c>
      <c r="K1028" s="6" t="s">
        <v>78</v>
      </c>
      <c r="T1028" s="6" t="s">
        <v>22</v>
      </c>
      <c r="U1028" s="6" t="s">
        <v>18</v>
      </c>
      <c r="V1028" s="6" t="s">
        <v>4919</v>
      </c>
      <c r="W1028" s="11" t="s">
        <v>887</v>
      </c>
    </row>
    <row r="1029" spans="1:23" ht="116" x14ac:dyDescent="0.35">
      <c r="A1029" s="6">
        <v>207077</v>
      </c>
      <c r="B1029" s="7">
        <v>45244</v>
      </c>
      <c r="C1029" s="8">
        <v>0.51556712962962969</v>
      </c>
      <c r="D1029" s="6" t="s">
        <v>35</v>
      </c>
      <c r="E1029" s="6">
        <v>2</v>
      </c>
      <c r="F1029" s="6" t="s">
        <v>9</v>
      </c>
      <c r="G1029" s="9" t="s">
        <v>4920</v>
      </c>
      <c r="H1029" s="6" t="s">
        <v>10</v>
      </c>
      <c r="I1029" s="6" t="s">
        <v>163</v>
      </c>
      <c r="J1029" s="6" t="s">
        <v>377</v>
      </c>
      <c r="K1029" s="6" t="s">
        <v>161</v>
      </c>
      <c r="P1029" s="6" t="s">
        <v>164</v>
      </c>
      <c r="T1029" s="6" t="s">
        <v>22</v>
      </c>
      <c r="U1029" s="6" t="s">
        <v>18</v>
      </c>
      <c r="V1029" s="6" t="s">
        <v>4922</v>
      </c>
      <c r="W1029" s="12" t="s">
        <v>4921</v>
      </c>
    </row>
    <row r="1030" spans="1:23" ht="174" x14ac:dyDescent="0.35">
      <c r="A1030" s="6">
        <v>117852</v>
      </c>
      <c r="B1030" s="7">
        <v>45244</v>
      </c>
      <c r="C1030" s="8">
        <v>0.53195601851851848</v>
      </c>
      <c r="D1030" s="6" t="s">
        <v>4923</v>
      </c>
      <c r="E1030" s="6">
        <v>2</v>
      </c>
      <c r="F1030" s="6" t="s">
        <v>1657</v>
      </c>
      <c r="G1030" s="9" t="s">
        <v>4924</v>
      </c>
      <c r="H1030" s="6" t="s">
        <v>112</v>
      </c>
      <c r="I1030" s="6" t="s">
        <v>40</v>
      </c>
      <c r="J1030" s="6" t="s">
        <v>21</v>
      </c>
      <c r="K1030" s="6" t="s">
        <v>36</v>
      </c>
      <c r="T1030" s="6" t="s">
        <v>22</v>
      </c>
      <c r="U1030" s="6" t="s">
        <v>18</v>
      </c>
      <c r="V1030" s="6" t="s">
        <v>4926</v>
      </c>
      <c r="W1030" s="11" t="s">
        <v>4925</v>
      </c>
    </row>
    <row r="1031" spans="1:23" ht="58" x14ac:dyDescent="0.35">
      <c r="A1031" s="6">
        <v>174002</v>
      </c>
      <c r="B1031" s="7">
        <v>45244</v>
      </c>
      <c r="C1031" s="8">
        <v>0.55574074074074076</v>
      </c>
      <c r="D1031" s="6" t="s">
        <v>4927</v>
      </c>
      <c r="E1031" s="6">
        <v>2</v>
      </c>
      <c r="F1031" s="6" t="s">
        <v>9</v>
      </c>
      <c r="G1031" s="6" t="s">
        <v>4928</v>
      </c>
      <c r="H1031" s="6" t="s">
        <v>24</v>
      </c>
      <c r="I1031" s="6" t="s">
        <v>24</v>
      </c>
      <c r="J1031" s="6" t="s">
        <v>377</v>
      </c>
      <c r="K1031" s="6" t="s">
        <v>244</v>
      </c>
      <c r="L1031" s="6" t="s">
        <v>70</v>
      </c>
      <c r="M1031" s="6" t="s">
        <v>4929</v>
      </c>
      <c r="N1031" s="6" t="s">
        <v>652</v>
      </c>
      <c r="O1031" s="6" t="s">
        <v>720</v>
      </c>
      <c r="S1031" s="9" t="s">
        <v>4930</v>
      </c>
      <c r="T1031" s="6" t="s">
        <v>22</v>
      </c>
      <c r="U1031" s="6" t="s">
        <v>18</v>
      </c>
      <c r="V1031" s="6" t="s">
        <v>4932</v>
      </c>
      <c r="W1031" s="12" t="s">
        <v>4931</v>
      </c>
    </row>
    <row r="1032" spans="1:23" x14ac:dyDescent="0.35">
      <c r="A1032" s="6">
        <v>207106</v>
      </c>
      <c r="B1032" s="7">
        <v>45244</v>
      </c>
      <c r="C1032" s="8">
        <v>0.56892361111111112</v>
      </c>
      <c r="D1032" s="6" t="s">
        <v>26</v>
      </c>
      <c r="E1032" s="6">
        <v>3</v>
      </c>
      <c r="F1032" s="6" t="s">
        <v>19</v>
      </c>
      <c r="G1032" s="6" t="s">
        <v>4933</v>
      </c>
      <c r="H1032" s="6" t="s">
        <v>24</v>
      </c>
      <c r="I1032" s="6" t="s">
        <v>24</v>
      </c>
      <c r="J1032" s="6" t="s">
        <v>377</v>
      </c>
      <c r="K1032" s="6" t="s">
        <v>244</v>
      </c>
      <c r="L1032" s="6" t="s">
        <v>74</v>
      </c>
      <c r="M1032" s="6" t="s">
        <v>938</v>
      </c>
      <c r="S1032" s="6" t="s">
        <v>1988</v>
      </c>
      <c r="T1032" s="6" t="s">
        <v>22</v>
      </c>
      <c r="U1032" s="6" t="s">
        <v>18</v>
      </c>
      <c r="V1032" s="6" t="s">
        <v>4935</v>
      </c>
      <c r="W1032" s="11" t="s">
        <v>4934</v>
      </c>
    </row>
    <row r="1033" spans="1:23" x14ac:dyDescent="0.35">
      <c r="A1033" s="6">
        <v>207164</v>
      </c>
      <c r="B1033" s="7">
        <v>45244</v>
      </c>
      <c r="C1033" s="8">
        <v>0.58548611111111104</v>
      </c>
      <c r="D1033" s="6" t="s">
        <v>2026</v>
      </c>
      <c r="E1033" s="6">
        <v>1</v>
      </c>
      <c r="F1033" s="6" t="s">
        <v>25</v>
      </c>
      <c r="G1033" s="6" t="s">
        <v>4936</v>
      </c>
      <c r="H1033" s="6" t="s">
        <v>24</v>
      </c>
      <c r="I1033" s="6" t="s">
        <v>24</v>
      </c>
      <c r="J1033" s="6" t="s">
        <v>21</v>
      </c>
      <c r="K1033" s="6" t="s">
        <v>4837</v>
      </c>
      <c r="L1033" s="6" t="s">
        <v>298</v>
      </c>
      <c r="M1033" s="6" t="s">
        <v>686</v>
      </c>
      <c r="N1033" s="6" t="s">
        <v>829</v>
      </c>
      <c r="P1033" s="6" t="s">
        <v>918</v>
      </c>
      <c r="Q1033" s="6" t="s">
        <v>140</v>
      </c>
      <c r="S1033" s="6" t="s">
        <v>516</v>
      </c>
      <c r="T1033" s="6" t="s">
        <v>22</v>
      </c>
      <c r="U1033" s="6" t="s">
        <v>18</v>
      </c>
      <c r="V1033" s="6" t="s">
        <v>4938</v>
      </c>
      <c r="W1033" s="11" t="s">
        <v>4937</v>
      </c>
    </row>
    <row r="1034" spans="1:23" x14ac:dyDescent="0.35">
      <c r="A1034" s="6">
        <v>207092</v>
      </c>
      <c r="B1034" s="7">
        <v>45244</v>
      </c>
      <c r="C1034" s="8">
        <v>0.58626157407407409</v>
      </c>
      <c r="D1034" s="6" t="s">
        <v>159</v>
      </c>
      <c r="E1034" s="6">
        <v>1</v>
      </c>
      <c r="F1034" s="6" t="s">
        <v>9</v>
      </c>
      <c r="G1034" s="6" t="s">
        <v>4939</v>
      </c>
      <c r="H1034" s="6" t="s">
        <v>24</v>
      </c>
      <c r="I1034" s="6" t="s">
        <v>24</v>
      </c>
      <c r="J1034" s="6" t="s">
        <v>21</v>
      </c>
      <c r="K1034" s="6" t="s">
        <v>78</v>
      </c>
      <c r="T1034" s="6" t="s">
        <v>22</v>
      </c>
      <c r="U1034" s="6" t="s">
        <v>18</v>
      </c>
      <c r="V1034" s="6" t="s">
        <v>4940</v>
      </c>
      <c r="W1034" s="11" t="s">
        <v>887</v>
      </c>
    </row>
    <row r="1035" spans="1:23" ht="130.5" x14ac:dyDescent="0.35">
      <c r="A1035" s="6">
        <v>207119</v>
      </c>
      <c r="B1035" s="7">
        <v>45244</v>
      </c>
      <c r="C1035" s="8">
        <v>0.59039351851851851</v>
      </c>
      <c r="D1035" s="6" t="s">
        <v>103</v>
      </c>
      <c r="E1035" s="6">
        <v>6</v>
      </c>
      <c r="F1035" s="6" t="s">
        <v>30</v>
      </c>
      <c r="G1035" s="9" t="s">
        <v>4941</v>
      </c>
      <c r="H1035" s="6" t="s">
        <v>10</v>
      </c>
      <c r="I1035" s="6" t="s">
        <v>24</v>
      </c>
      <c r="J1035" s="6" t="s">
        <v>21</v>
      </c>
      <c r="K1035" s="6" t="s">
        <v>244</v>
      </c>
      <c r="S1035" s="6" t="s">
        <v>1835</v>
      </c>
      <c r="T1035" s="6" t="s">
        <v>22</v>
      </c>
      <c r="U1035" s="6" t="s">
        <v>18</v>
      </c>
      <c r="V1035" s="6" t="s">
        <v>4943</v>
      </c>
      <c r="W1035" s="11" t="s">
        <v>4942</v>
      </c>
    </row>
    <row r="1036" spans="1:23" x14ac:dyDescent="0.35">
      <c r="A1036" s="6">
        <v>181813</v>
      </c>
      <c r="B1036" s="7">
        <v>45244</v>
      </c>
      <c r="C1036" s="8">
        <v>0.61494212962962969</v>
      </c>
      <c r="D1036" s="6" t="s">
        <v>491</v>
      </c>
      <c r="E1036" s="6">
        <v>1</v>
      </c>
      <c r="F1036" s="6" t="s">
        <v>19</v>
      </c>
      <c r="G1036" s="6" t="s">
        <v>1349</v>
      </c>
      <c r="H1036" s="6" t="s">
        <v>24</v>
      </c>
      <c r="I1036" s="6" t="s">
        <v>24</v>
      </c>
      <c r="J1036" s="6" t="s">
        <v>21</v>
      </c>
      <c r="K1036" s="6" t="s">
        <v>78</v>
      </c>
      <c r="T1036" s="6" t="s">
        <v>22</v>
      </c>
      <c r="U1036" s="6" t="s">
        <v>18</v>
      </c>
      <c r="V1036" s="6" t="s">
        <v>1679</v>
      </c>
      <c r="W1036" s="11" t="s">
        <v>887</v>
      </c>
    </row>
    <row r="1037" spans="1:23" x14ac:dyDescent="0.35">
      <c r="A1037" s="6">
        <v>207188</v>
      </c>
      <c r="B1037" s="7">
        <v>45244</v>
      </c>
      <c r="C1037" s="8">
        <v>0.6168865740740741</v>
      </c>
      <c r="D1037" s="6" t="s">
        <v>843</v>
      </c>
      <c r="E1037" s="6">
        <v>1</v>
      </c>
      <c r="F1037" s="6" t="s">
        <v>19</v>
      </c>
      <c r="G1037" s="6" t="s">
        <v>1674</v>
      </c>
      <c r="H1037" s="6" t="s">
        <v>24</v>
      </c>
      <c r="I1037" s="6" t="s">
        <v>24</v>
      </c>
      <c r="J1037" s="6" t="s">
        <v>21</v>
      </c>
      <c r="K1037" s="6" t="s">
        <v>78</v>
      </c>
      <c r="T1037" s="6" t="s">
        <v>15</v>
      </c>
      <c r="U1037" s="6" t="s">
        <v>18</v>
      </c>
      <c r="V1037" s="6" t="s">
        <v>1680</v>
      </c>
      <c r="W1037" s="11" t="s">
        <v>887</v>
      </c>
    </row>
    <row r="1038" spans="1:23" x14ac:dyDescent="0.35">
      <c r="A1038" s="6">
        <v>207187</v>
      </c>
      <c r="B1038" s="7">
        <v>45244</v>
      </c>
      <c r="C1038" s="8">
        <v>0.61800925925925931</v>
      </c>
      <c r="D1038" s="6" t="s">
        <v>843</v>
      </c>
      <c r="E1038" s="6">
        <v>1</v>
      </c>
      <c r="F1038" s="6" t="s">
        <v>19</v>
      </c>
      <c r="G1038" s="6" t="s">
        <v>1349</v>
      </c>
      <c r="H1038" s="6" t="s">
        <v>24</v>
      </c>
      <c r="I1038" s="6" t="s">
        <v>24</v>
      </c>
      <c r="J1038" s="6" t="s">
        <v>21</v>
      </c>
      <c r="K1038" s="6" t="s">
        <v>78</v>
      </c>
      <c r="T1038" s="6" t="s">
        <v>15</v>
      </c>
      <c r="U1038" s="6" t="s">
        <v>18</v>
      </c>
      <c r="V1038" s="6" t="s">
        <v>1638</v>
      </c>
      <c r="W1038" s="11" t="s">
        <v>887</v>
      </c>
    </row>
    <row r="1039" spans="1:23" x14ac:dyDescent="0.35">
      <c r="A1039" s="6">
        <v>88874</v>
      </c>
      <c r="B1039" s="7">
        <v>45244</v>
      </c>
      <c r="C1039" s="8">
        <v>0.61938657407407405</v>
      </c>
      <c r="D1039" s="6" t="s">
        <v>843</v>
      </c>
      <c r="E1039" s="6">
        <v>1</v>
      </c>
      <c r="F1039" s="6" t="s">
        <v>19</v>
      </c>
      <c r="G1039" s="6" t="s">
        <v>1349</v>
      </c>
      <c r="H1039" s="6" t="s">
        <v>24</v>
      </c>
      <c r="I1039" s="6" t="s">
        <v>24</v>
      </c>
      <c r="J1039" s="6" t="s">
        <v>21</v>
      </c>
      <c r="K1039" s="6" t="s">
        <v>78</v>
      </c>
      <c r="T1039" s="6" t="s">
        <v>22</v>
      </c>
      <c r="U1039" s="6" t="s">
        <v>18</v>
      </c>
      <c r="V1039" s="6" t="s">
        <v>1641</v>
      </c>
      <c r="W1039" s="11" t="s">
        <v>887</v>
      </c>
    </row>
    <row r="1040" spans="1:23" x14ac:dyDescent="0.35">
      <c r="A1040" s="6">
        <v>207156</v>
      </c>
      <c r="B1040" s="7">
        <v>45244</v>
      </c>
      <c r="C1040" s="8">
        <v>0.62582175925925931</v>
      </c>
      <c r="D1040" s="6" t="s">
        <v>1341</v>
      </c>
      <c r="E1040" s="6">
        <v>4</v>
      </c>
      <c r="F1040" s="6" t="s">
        <v>19</v>
      </c>
      <c r="G1040" s="6" t="s">
        <v>4944</v>
      </c>
      <c r="H1040" s="6" t="s">
        <v>24</v>
      </c>
      <c r="I1040" s="6" t="s">
        <v>24</v>
      </c>
      <c r="J1040" s="6" t="s">
        <v>21</v>
      </c>
      <c r="K1040" s="6" t="s">
        <v>4945</v>
      </c>
      <c r="T1040" s="6" t="s">
        <v>22</v>
      </c>
      <c r="U1040" s="6" t="s">
        <v>18</v>
      </c>
      <c r="V1040" s="6" t="s">
        <v>4947</v>
      </c>
      <c r="W1040" s="11" t="s">
        <v>4946</v>
      </c>
    </row>
    <row r="1041" spans="1:23" x14ac:dyDescent="0.35">
      <c r="A1041" s="6">
        <v>14923</v>
      </c>
      <c r="B1041" s="7">
        <v>45244</v>
      </c>
      <c r="C1041" s="8">
        <v>0.66222222222222216</v>
      </c>
      <c r="D1041" s="6" t="s">
        <v>96</v>
      </c>
      <c r="E1041" s="6">
        <v>1</v>
      </c>
      <c r="F1041" s="6" t="s">
        <v>9</v>
      </c>
      <c r="G1041" s="6" t="s">
        <v>4948</v>
      </c>
      <c r="H1041" s="6" t="s">
        <v>24</v>
      </c>
      <c r="I1041" s="6" t="s">
        <v>24</v>
      </c>
      <c r="J1041" s="6" t="s">
        <v>21</v>
      </c>
      <c r="K1041" s="6" t="s">
        <v>31</v>
      </c>
      <c r="T1041" s="6" t="s">
        <v>22</v>
      </c>
      <c r="U1041" s="6" t="s">
        <v>18</v>
      </c>
      <c r="V1041" s="6" t="s">
        <v>4950</v>
      </c>
      <c r="W1041" s="11" t="s">
        <v>4949</v>
      </c>
    </row>
    <row r="1042" spans="1:23" ht="43.5" x14ac:dyDescent="0.35">
      <c r="A1042" s="6">
        <v>207199</v>
      </c>
      <c r="B1042" s="7">
        <v>45244</v>
      </c>
      <c r="C1042" s="8">
        <v>0.67543981481481474</v>
      </c>
      <c r="D1042" s="6" t="s">
        <v>303</v>
      </c>
      <c r="E1042" s="6">
        <v>3</v>
      </c>
      <c r="F1042" s="6" t="s">
        <v>9</v>
      </c>
      <c r="G1042" s="9" t="s">
        <v>4951</v>
      </c>
      <c r="H1042" s="6" t="s">
        <v>24</v>
      </c>
      <c r="I1042" s="6" t="s">
        <v>24</v>
      </c>
      <c r="J1042" s="6" t="s">
        <v>21</v>
      </c>
      <c r="K1042" s="6" t="s">
        <v>350</v>
      </c>
      <c r="T1042" s="6" t="s">
        <v>15</v>
      </c>
      <c r="U1042" s="6" t="s">
        <v>18</v>
      </c>
      <c r="V1042" s="6" t="s">
        <v>4953</v>
      </c>
      <c r="W1042" s="11" t="s">
        <v>4952</v>
      </c>
    </row>
    <row r="1043" spans="1:23" ht="116" x14ac:dyDescent="0.35">
      <c r="A1043" s="6">
        <v>207190</v>
      </c>
      <c r="B1043" s="7">
        <v>45244</v>
      </c>
      <c r="C1043" s="8">
        <v>0.69881944444444455</v>
      </c>
      <c r="D1043" s="6" t="s">
        <v>483</v>
      </c>
      <c r="E1043" s="6" t="s">
        <v>678</v>
      </c>
      <c r="F1043" s="6" t="s">
        <v>942</v>
      </c>
      <c r="G1043" s="9" t="s">
        <v>4954</v>
      </c>
      <c r="H1043" s="6" t="s">
        <v>24</v>
      </c>
      <c r="I1043" s="6" t="s">
        <v>24</v>
      </c>
      <c r="J1043" s="6" t="s">
        <v>21</v>
      </c>
      <c r="K1043" s="6" t="s">
        <v>1350</v>
      </c>
      <c r="T1043" s="6" t="s">
        <v>22</v>
      </c>
      <c r="U1043" s="6" t="s">
        <v>18</v>
      </c>
      <c r="V1043" s="6" t="s">
        <v>4956</v>
      </c>
      <c r="W1043" s="12" t="s">
        <v>4955</v>
      </c>
    </row>
    <row r="1044" spans="1:23" ht="58" x14ac:dyDescent="0.35">
      <c r="A1044" s="6">
        <v>207243</v>
      </c>
      <c r="B1044" s="7">
        <v>45245</v>
      </c>
      <c r="C1044" s="8">
        <v>0.35831018518518515</v>
      </c>
      <c r="D1044" s="6" t="s">
        <v>1316</v>
      </c>
      <c r="E1044" s="6">
        <v>2</v>
      </c>
      <c r="F1044" s="6" t="s">
        <v>19</v>
      </c>
      <c r="G1044" s="9" t="s">
        <v>4957</v>
      </c>
      <c r="H1044" s="6" t="s">
        <v>24</v>
      </c>
      <c r="I1044" s="6" t="s">
        <v>24</v>
      </c>
      <c r="J1044" s="6" t="s">
        <v>21</v>
      </c>
      <c r="K1044" s="6" t="s">
        <v>1580</v>
      </c>
      <c r="T1044" s="6" t="s">
        <v>15</v>
      </c>
      <c r="U1044" s="6" t="s">
        <v>18</v>
      </c>
      <c r="V1044" s="6" t="s">
        <v>4959</v>
      </c>
      <c r="W1044" s="11" t="s">
        <v>4958</v>
      </c>
    </row>
    <row r="1045" spans="1:23" x14ac:dyDescent="0.35">
      <c r="A1045" s="6">
        <v>207224</v>
      </c>
      <c r="B1045" s="7">
        <v>45245</v>
      </c>
      <c r="C1045" s="8">
        <v>0.35924768518518518</v>
      </c>
      <c r="D1045" s="6" t="s">
        <v>940</v>
      </c>
      <c r="E1045" s="6">
        <v>1</v>
      </c>
      <c r="F1045" s="6" t="s">
        <v>9</v>
      </c>
      <c r="G1045" s="6" t="s">
        <v>4960</v>
      </c>
      <c r="H1045" s="6" t="s">
        <v>27</v>
      </c>
      <c r="I1045" s="6" t="s">
        <v>24</v>
      </c>
      <c r="J1045" s="6" t="s">
        <v>377</v>
      </c>
      <c r="K1045" s="6" t="s">
        <v>1354</v>
      </c>
      <c r="T1045" s="6" t="s">
        <v>15</v>
      </c>
      <c r="U1045" s="6" t="s">
        <v>18</v>
      </c>
      <c r="V1045" s="6" t="s">
        <v>4962</v>
      </c>
      <c r="W1045" s="11" t="s">
        <v>4961</v>
      </c>
    </row>
    <row r="1046" spans="1:23" x14ac:dyDescent="0.35">
      <c r="A1046" s="6">
        <v>109302</v>
      </c>
      <c r="B1046" s="7">
        <v>45245</v>
      </c>
      <c r="C1046" s="8">
        <v>0.37790509259259258</v>
      </c>
      <c r="D1046" s="6" t="s">
        <v>4963</v>
      </c>
      <c r="E1046" s="6">
        <v>3</v>
      </c>
      <c r="F1046" s="6" t="s">
        <v>9</v>
      </c>
      <c r="G1046" s="6" t="s">
        <v>4964</v>
      </c>
      <c r="H1046" s="6" t="s">
        <v>24</v>
      </c>
      <c r="I1046" s="6" t="s">
        <v>24</v>
      </c>
      <c r="J1046" s="6" t="s">
        <v>21</v>
      </c>
      <c r="K1046" s="6" t="s">
        <v>28</v>
      </c>
      <c r="T1046" s="6" t="s">
        <v>22</v>
      </c>
      <c r="U1046" s="6" t="s">
        <v>18</v>
      </c>
      <c r="V1046" s="6" t="s">
        <v>887</v>
      </c>
      <c r="W1046" s="11" t="s">
        <v>887</v>
      </c>
    </row>
    <row r="1047" spans="1:23" x14ac:dyDescent="0.35">
      <c r="A1047" s="6">
        <v>207233</v>
      </c>
      <c r="B1047" s="7">
        <v>45245</v>
      </c>
      <c r="C1047" s="8">
        <v>0.37915509259259261</v>
      </c>
      <c r="D1047" s="6" t="s">
        <v>4438</v>
      </c>
      <c r="E1047" s="6">
        <v>4</v>
      </c>
      <c r="F1047" s="6" t="s">
        <v>19</v>
      </c>
      <c r="G1047" s="6" t="s">
        <v>4965</v>
      </c>
      <c r="H1047" s="6" t="s">
        <v>24</v>
      </c>
      <c r="I1047" s="6" t="s">
        <v>24</v>
      </c>
      <c r="J1047" s="6" t="s">
        <v>377</v>
      </c>
      <c r="K1047" s="6" t="s">
        <v>532</v>
      </c>
      <c r="O1047" s="6" t="s">
        <v>4966</v>
      </c>
      <c r="T1047" s="6" t="s">
        <v>15</v>
      </c>
      <c r="U1047" s="6" t="s">
        <v>18</v>
      </c>
      <c r="V1047" s="6" t="s">
        <v>4967</v>
      </c>
      <c r="W1047" s="11" t="s">
        <v>407</v>
      </c>
    </row>
    <row r="1048" spans="1:23" x14ac:dyDescent="0.35">
      <c r="A1048" s="6">
        <v>207237</v>
      </c>
      <c r="B1048" s="7">
        <v>45245</v>
      </c>
      <c r="C1048" s="8">
        <v>0.37939814814814815</v>
      </c>
      <c r="D1048" s="6" t="s">
        <v>4968</v>
      </c>
      <c r="E1048" s="6">
        <v>1</v>
      </c>
      <c r="F1048" s="6" t="s">
        <v>1657</v>
      </c>
      <c r="G1048" s="6" t="s">
        <v>4969</v>
      </c>
      <c r="H1048" s="6" t="s">
        <v>10</v>
      </c>
      <c r="I1048" s="6" t="s">
        <v>24</v>
      </c>
      <c r="J1048" s="6" t="s">
        <v>21</v>
      </c>
      <c r="K1048" s="6" t="s">
        <v>83</v>
      </c>
      <c r="T1048" s="6" t="s">
        <v>22</v>
      </c>
      <c r="U1048" s="6" t="s">
        <v>18</v>
      </c>
      <c r="V1048" s="6" t="s">
        <v>4971</v>
      </c>
      <c r="W1048" s="11" t="s">
        <v>4970</v>
      </c>
    </row>
    <row r="1049" spans="1:23" x14ac:dyDescent="0.35">
      <c r="A1049" s="6">
        <v>52226</v>
      </c>
      <c r="B1049" s="7">
        <v>45245</v>
      </c>
      <c r="C1049" s="8">
        <v>0.38174768518518515</v>
      </c>
      <c r="D1049" s="6" t="s">
        <v>2706</v>
      </c>
      <c r="E1049" s="6">
        <v>1</v>
      </c>
      <c r="F1049" s="6" t="s">
        <v>25</v>
      </c>
      <c r="G1049" s="6" t="s">
        <v>2706</v>
      </c>
      <c r="H1049" s="6" t="s">
        <v>24</v>
      </c>
      <c r="I1049" s="6" t="s">
        <v>24</v>
      </c>
      <c r="J1049" s="6" t="s">
        <v>21</v>
      </c>
      <c r="K1049" s="6" t="s">
        <v>34</v>
      </c>
      <c r="T1049" s="6" t="s">
        <v>22</v>
      </c>
      <c r="U1049" s="6" t="s">
        <v>18</v>
      </c>
      <c r="V1049" s="6" t="s">
        <v>887</v>
      </c>
      <c r="W1049" s="11" t="s">
        <v>887</v>
      </c>
    </row>
    <row r="1050" spans="1:23" x14ac:dyDescent="0.35">
      <c r="A1050" s="6">
        <v>13098</v>
      </c>
      <c r="B1050" s="7">
        <v>45245</v>
      </c>
      <c r="C1050" s="8">
        <v>0.39453703703703707</v>
      </c>
      <c r="D1050" s="6" t="s">
        <v>166</v>
      </c>
      <c r="E1050" s="6">
        <v>1</v>
      </c>
      <c r="F1050" s="6" t="s">
        <v>19</v>
      </c>
      <c r="G1050" s="6" t="s">
        <v>4972</v>
      </c>
      <c r="H1050" s="6" t="s">
        <v>24</v>
      </c>
      <c r="I1050" s="6" t="s">
        <v>24</v>
      </c>
      <c r="J1050" s="6" t="s">
        <v>21</v>
      </c>
      <c r="K1050" s="6" t="s">
        <v>28</v>
      </c>
      <c r="T1050" s="6" t="s">
        <v>22</v>
      </c>
      <c r="U1050" s="6" t="s">
        <v>18</v>
      </c>
      <c r="V1050" s="6" t="s">
        <v>887</v>
      </c>
      <c r="W1050" s="11" t="s">
        <v>887</v>
      </c>
    </row>
    <row r="1051" spans="1:23" x14ac:dyDescent="0.35">
      <c r="A1051" s="6">
        <v>18322</v>
      </c>
      <c r="B1051" s="7">
        <v>45245</v>
      </c>
      <c r="C1051" s="8">
        <v>0.39788194444444441</v>
      </c>
      <c r="D1051" s="6" t="s">
        <v>826</v>
      </c>
      <c r="E1051" s="6">
        <v>1</v>
      </c>
      <c r="F1051" s="6" t="s">
        <v>25</v>
      </c>
      <c r="G1051" s="6" t="s">
        <v>826</v>
      </c>
      <c r="H1051" s="6" t="s">
        <v>24</v>
      </c>
      <c r="I1051" s="6" t="s">
        <v>24</v>
      </c>
      <c r="J1051" s="6" t="s">
        <v>21</v>
      </c>
      <c r="K1051" s="6" t="s">
        <v>28</v>
      </c>
      <c r="T1051" s="6" t="s">
        <v>22</v>
      </c>
      <c r="U1051" s="6" t="s">
        <v>18</v>
      </c>
      <c r="V1051" s="6" t="s">
        <v>887</v>
      </c>
      <c r="W1051" s="11" t="s">
        <v>887</v>
      </c>
    </row>
    <row r="1052" spans="1:23" x14ac:dyDescent="0.35">
      <c r="A1052" s="6">
        <v>175521</v>
      </c>
      <c r="B1052" s="7">
        <v>45245</v>
      </c>
      <c r="C1052" s="8">
        <v>0.40218749999999998</v>
      </c>
      <c r="D1052" s="6" t="s">
        <v>826</v>
      </c>
      <c r="E1052" s="6">
        <v>1</v>
      </c>
      <c r="F1052" s="6" t="s">
        <v>25</v>
      </c>
      <c r="G1052" s="6" t="s">
        <v>826</v>
      </c>
      <c r="H1052" s="6" t="s">
        <v>24</v>
      </c>
      <c r="I1052" s="6" t="s">
        <v>24</v>
      </c>
      <c r="J1052" s="6" t="s">
        <v>21</v>
      </c>
      <c r="K1052" s="6" t="s">
        <v>28</v>
      </c>
      <c r="T1052" s="6" t="s">
        <v>22</v>
      </c>
      <c r="U1052" s="6" t="s">
        <v>18</v>
      </c>
      <c r="V1052" s="6" t="s">
        <v>887</v>
      </c>
      <c r="W1052" s="11" t="s">
        <v>887</v>
      </c>
    </row>
    <row r="1053" spans="1:23" x14ac:dyDescent="0.35">
      <c r="A1053" s="6">
        <v>89165</v>
      </c>
      <c r="B1053" s="7">
        <v>45245</v>
      </c>
      <c r="C1053" s="8">
        <v>0.4057175925925926</v>
      </c>
      <c r="D1053" s="6" t="s">
        <v>287</v>
      </c>
      <c r="E1053" s="6">
        <v>2</v>
      </c>
      <c r="F1053" s="6" t="s">
        <v>19</v>
      </c>
      <c r="G1053" s="6" t="s">
        <v>4973</v>
      </c>
      <c r="H1053" s="6" t="s">
        <v>24</v>
      </c>
      <c r="I1053" s="6" t="s">
        <v>24</v>
      </c>
      <c r="J1053" s="6" t="s">
        <v>21</v>
      </c>
      <c r="K1053" s="6" t="s">
        <v>34</v>
      </c>
      <c r="T1053" s="6" t="s">
        <v>22</v>
      </c>
      <c r="U1053" s="6" t="s">
        <v>18</v>
      </c>
      <c r="V1053" s="6" t="s">
        <v>887</v>
      </c>
      <c r="W1053" s="11" t="s">
        <v>887</v>
      </c>
    </row>
    <row r="1054" spans="1:23" x14ac:dyDescent="0.35">
      <c r="A1054" s="6">
        <v>207253</v>
      </c>
      <c r="B1054" s="7">
        <v>45245</v>
      </c>
      <c r="C1054" s="8">
        <v>0.41035879629629629</v>
      </c>
      <c r="D1054" s="6" t="s">
        <v>1238</v>
      </c>
      <c r="E1054" s="6">
        <v>9</v>
      </c>
      <c r="F1054" s="6" t="s">
        <v>1657</v>
      </c>
      <c r="G1054" s="6" t="s">
        <v>4974</v>
      </c>
      <c r="H1054" s="6" t="s">
        <v>24</v>
      </c>
      <c r="I1054" s="6" t="s">
        <v>24</v>
      </c>
      <c r="J1054" s="6" t="s">
        <v>232</v>
      </c>
      <c r="K1054" s="6" t="s">
        <v>1354</v>
      </c>
      <c r="L1054" s="6" t="s">
        <v>4975</v>
      </c>
      <c r="Q1054" s="6" t="s">
        <v>4976</v>
      </c>
      <c r="T1054" s="6" t="s">
        <v>15</v>
      </c>
      <c r="U1054" s="6" t="s">
        <v>18</v>
      </c>
      <c r="V1054" s="6" t="s">
        <v>4977</v>
      </c>
      <c r="W1054" s="11" t="s">
        <v>397</v>
      </c>
    </row>
    <row r="1055" spans="1:23" ht="29" x14ac:dyDescent="0.35">
      <c r="A1055" s="6">
        <v>49965</v>
      </c>
      <c r="B1055" s="7">
        <v>45245</v>
      </c>
      <c r="C1055" s="8">
        <v>0.41277777777777774</v>
      </c>
      <c r="D1055" s="6" t="s">
        <v>105</v>
      </c>
      <c r="E1055" s="6">
        <v>1</v>
      </c>
      <c r="F1055" s="6" t="s">
        <v>25</v>
      </c>
      <c r="G1055" s="6" t="s">
        <v>4978</v>
      </c>
      <c r="H1055" s="6" t="s">
        <v>98</v>
      </c>
      <c r="I1055" s="6" t="s">
        <v>24</v>
      </c>
      <c r="J1055" s="6" t="s">
        <v>21</v>
      </c>
      <c r="K1055" s="9" t="s">
        <v>4979</v>
      </c>
      <c r="T1055" s="6" t="s">
        <v>22</v>
      </c>
      <c r="U1055" s="6" t="s">
        <v>18</v>
      </c>
      <c r="V1055" s="6" t="s">
        <v>4981</v>
      </c>
      <c r="W1055" s="11" t="s">
        <v>4980</v>
      </c>
    </row>
    <row r="1056" spans="1:23" x14ac:dyDescent="0.35">
      <c r="A1056" s="6">
        <v>60950</v>
      </c>
      <c r="B1056" s="7">
        <v>45245</v>
      </c>
      <c r="C1056" s="8">
        <v>0.42041666666666666</v>
      </c>
      <c r="D1056" s="6" t="s">
        <v>82</v>
      </c>
      <c r="E1056" s="6">
        <v>10</v>
      </c>
      <c r="F1056" s="6" t="s">
        <v>19</v>
      </c>
      <c r="G1056" s="6" t="s">
        <v>4982</v>
      </c>
      <c r="H1056" s="6" t="s">
        <v>24</v>
      </c>
      <c r="I1056" s="6" t="s">
        <v>24</v>
      </c>
      <c r="J1056" s="6" t="s">
        <v>21</v>
      </c>
      <c r="K1056" s="6" t="s">
        <v>34</v>
      </c>
      <c r="T1056" s="6" t="s">
        <v>22</v>
      </c>
      <c r="U1056" s="6" t="s">
        <v>18</v>
      </c>
      <c r="V1056" s="6" t="s">
        <v>887</v>
      </c>
      <c r="W1056" s="11" t="s">
        <v>887</v>
      </c>
    </row>
    <row r="1057" spans="1:23" x14ac:dyDescent="0.35">
      <c r="A1057" s="6">
        <v>91565</v>
      </c>
      <c r="B1057" s="7">
        <v>45245</v>
      </c>
      <c r="C1057" s="8">
        <v>0.4306828703703704</v>
      </c>
      <c r="D1057" s="6" t="s">
        <v>1499</v>
      </c>
      <c r="E1057" s="6">
        <v>2</v>
      </c>
      <c r="F1057" s="6" t="s">
        <v>19</v>
      </c>
      <c r="G1057" s="6" t="s">
        <v>4983</v>
      </c>
      <c r="H1057" s="6" t="s">
        <v>24</v>
      </c>
      <c r="I1057" s="6" t="s">
        <v>24</v>
      </c>
      <c r="J1057" s="6" t="s">
        <v>21</v>
      </c>
      <c r="K1057" s="6" t="s">
        <v>28</v>
      </c>
      <c r="T1057" s="6" t="s">
        <v>22</v>
      </c>
      <c r="U1057" s="6" t="s">
        <v>18</v>
      </c>
      <c r="V1057" s="6" t="s">
        <v>887</v>
      </c>
      <c r="W1057" s="11" t="s">
        <v>887</v>
      </c>
    </row>
    <row r="1058" spans="1:23" ht="116" x14ac:dyDescent="0.35">
      <c r="A1058" s="6">
        <v>33133</v>
      </c>
      <c r="B1058" s="7">
        <v>45245</v>
      </c>
      <c r="C1058" s="8">
        <v>0.49834490740740739</v>
      </c>
      <c r="D1058" s="6" t="s">
        <v>461</v>
      </c>
      <c r="E1058" s="6">
        <v>3</v>
      </c>
      <c r="F1058" s="6" t="s">
        <v>19</v>
      </c>
      <c r="G1058" s="9" t="s">
        <v>4984</v>
      </c>
      <c r="H1058" s="6" t="s">
        <v>24</v>
      </c>
      <c r="I1058" s="6" t="s">
        <v>24</v>
      </c>
      <c r="J1058" s="6" t="s">
        <v>21</v>
      </c>
      <c r="K1058" s="6" t="s">
        <v>244</v>
      </c>
      <c r="T1058" s="6" t="s">
        <v>22</v>
      </c>
      <c r="U1058" s="6" t="s">
        <v>18</v>
      </c>
      <c r="V1058" s="6" t="s">
        <v>4986</v>
      </c>
      <c r="W1058" s="11" t="s">
        <v>4985</v>
      </c>
    </row>
    <row r="1059" spans="1:23" ht="58" x14ac:dyDescent="0.35">
      <c r="A1059" s="6">
        <v>207262</v>
      </c>
      <c r="B1059" s="7">
        <v>45245</v>
      </c>
      <c r="C1059" s="8">
        <v>0.44009259259259265</v>
      </c>
      <c r="D1059" s="6" t="s">
        <v>234</v>
      </c>
      <c r="E1059" s="6">
        <v>1</v>
      </c>
      <c r="F1059" s="6" t="s">
        <v>1657</v>
      </c>
      <c r="G1059" s="9" t="s">
        <v>4987</v>
      </c>
      <c r="H1059" s="6" t="s">
        <v>24</v>
      </c>
      <c r="I1059" s="6" t="s">
        <v>24</v>
      </c>
      <c r="J1059" s="6" t="s">
        <v>377</v>
      </c>
      <c r="K1059" s="6" t="s">
        <v>350</v>
      </c>
      <c r="T1059" s="6" t="s">
        <v>15</v>
      </c>
      <c r="U1059" s="6" t="s">
        <v>18</v>
      </c>
      <c r="V1059" s="6" t="s">
        <v>4989</v>
      </c>
      <c r="W1059" s="11" t="s">
        <v>4988</v>
      </c>
    </row>
    <row r="1060" spans="1:23" x14ac:dyDescent="0.35">
      <c r="A1060" s="6">
        <v>108564</v>
      </c>
      <c r="B1060" s="7">
        <v>45245</v>
      </c>
      <c r="C1060" s="8">
        <v>0.44524305555555554</v>
      </c>
      <c r="D1060" s="6" t="s">
        <v>26</v>
      </c>
      <c r="E1060" s="6">
        <v>3</v>
      </c>
      <c r="F1060" s="6" t="s">
        <v>19</v>
      </c>
      <c r="G1060" s="6" t="s">
        <v>4990</v>
      </c>
      <c r="H1060" s="6" t="s">
        <v>24</v>
      </c>
      <c r="I1060" s="6" t="s">
        <v>24</v>
      </c>
      <c r="J1060" s="6" t="s">
        <v>21</v>
      </c>
      <c r="K1060" s="6" t="s">
        <v>4991</v>
      </c>
      <c r="L1060" s="6" t="s">
        <v>55</v>
      </c>
      <c r="M1060" s="6" t="s">
        <v>4992</v>
      </c>
      <c r="N1060" s="6" t="s">
        <v>602</v>
      </c>
      <c r="O1060" s="6" t="s">
        <v>4993</v>
      </c>
      <c r="P1060" s="6" t="s">
        <v>4994</v>
      </c>
      <c r="Q1060" s="6" t="s">
        <v>4995</v>
      </c>
      <c r="R1060" s="6" t="s">
        <v>72</v>
      </c>
      <c r="S1060" s="6" t="s">
        <v>1650</v>
      </c>
      <c r="T1060" s="6" t="s">
        <v>15</v>
      </c>
      <c r="U1060" s="6" t="s">
        <v>18</v>
      </c>
      <c r="V1060" s="6" t="s">
        <v>4997</v>
      </c>
      <c r="W1060" s="11" t="s">
        <v>4996</v>
      </c>
    </row>
    <row r="1061" spans="1:23" x14ac:dyDescent="0.35">
      <c r="A1061" s="6">
        <v>127885</v>
      </c>
      <c r="B1061" s="7">
        <v>45245</v>
      </c>
      <c r="C1061" s="8">
        <v>0.4564467592592592</v>
      </c>
      <c r="D1061" s="6" t="s">
        <v>131</v>
      </c>
      <c r="E1061" s="6">
        <v>2</v>
      </c>
      <c r="F1061" s="6" t="s">
        <v>19</v>
      </c>
      <c r="G1061" s="6" t="s">
        <v>4998</v>
      </c>
      <c r="H1061" s="6" t="s">
        <v>24</v>
      </c>
      <c r="I1061" s="6" t="s">
        <v>24</v>
      </c>
      <c r="J1061" s="6" t="s">
        <v>21</v>
      </c>
      <c r="K1061" s="6" t="s">
        <v>34</v>
      </c>
      <c r="T1061" s="6" t="s">
        <v>22</v>
      </c>
      <c r="U1061" s="6" t="s">
        <v>18</v>
      </c>
      <c r="V1061" s="6" t="s">
        <v>4999</v>
      </c>
      <c r="W1061" s="11" t="s">
        <v>1655</v>
      </c>
    </row>
    <row r="1062" spans="1:23" x14ac:dyDescent="0.35">
      <c r="A1062" s="6">
        <v>207235</v>
      </c>
      <c r="B1062" s="7">
        <v>45245</v>
      </c>
      <c r="C1062" s="8">
        <v>0.46032407407407411</v>
      </c>
      <c r="D1062" s="6" t="s">
        <v>82</v>
      </c>
      <c r="E1062" s="6">
        <v>2</v>
      </c>
      <c r="F1062" s="6" t="s">
        <v>30</v>
      </c>
      <c r="G1062" s="6" t="s">
        <v>5000</v>
      </c>
      <c r="H1062" s="6" t="s">
        <v>38</v>
      </c>
      <c r="I1062" s="6" t="s">
        <v>24</v>
      </c>
      <c r="J1062" s="6" t="s">
        <v>232</v>
      </c>
      <c r="K1062" s="6" t="s">
        <v>88</v>
      </c>
      <c r="M1062" s="6" t="s">
        <v>5001</v>
      </c>
      <c r="T1062" s="6" t="s">
        <v>22</v>
      </c>
      <c r="U1062" s="6" t="s">
        <v>18</v>
      </c>
      <c r="V1062" s="6" t="s">
        <v>5002</v>
      </c>
      <c r="W1062" s="11" t="s">
        <v>1204</v>
      </c>
    </row>
    <row r="1063" spans="1:23" x14ac:dyDescent="0.35">
      <c r="A1063" s="6">
        <v>207260</v>
      </c>
      <c r="B1063" s="7">
        <v>45245</v>
      </c>
      <c r="C1063" s="8">
        <v>0.46135416666666668</v>
      </c>
      <c r="D1063" s="6" t="s">
        <v>82</v>
      </c>
      <c r="E1063" s="6">
        <v>1</v>
      </c>
      <c r="F1063" s="6" t="s">
        <v>30</v>
      </c>
      <c r="G1063" s="6" t="s">
        <v>5003</v>
      </c>
      <c r="H1063" s="6" t="s">
        <v>24</v>
      </c>
      <c r="I1063" s="6" t="s">
        <v>24</v>
      </c>
      <c r="J1063" s="6" t="s">
        <v>21</v>
      </c>
      <c r="K1063" s="6" t="s">
        <v>83</v>
      </c>
      <c r="T1063" s="6" t="s">
        <v>22</v>
      </c>
      <c r="U1063" s="6" t="s">
        <v>18</v>
      </c>
      <c r="V1063" s="6" t="s">
        <v>5005</v>
      </c>
      <c r="W1063" s="11" t="s">
        <v>5004</v>
      </c>
    </row>
    <row r="1064" spans="1:23" x14ac:dyDescent="0.35">
      <c r="A1064" s="6">
        <v>207295</v>
      </c>
      <c r="B1064" s="7">
        <v>45245</v>
      </c>
      <c r="C1064" s="8">
        <v>0.46173611111111112</v>
      </c>
      <c r="D1064" s="6" t="s">
        <v>5006</v>
      </c>
      <c r="E1064" s="6">
        <v>3</v>
      </c>
      <c r="F1064" s="6" t="s">
        <v>19</v>
      </c>
      <c r="G1064" s="6" t="s">
        <v>5007</v>
      </c>
      <c r="H1064" s="6" t="s">
        <v>24</v>
      </c>
      <c r="I1064" s="6" t="s">
        <v>24</v>
      </c>
      <c r="J1064" s="6" t="s">
        <v>21</v>
      </c>
      <c r="K1064" s="6" t="s">
        <v>117</v>
      </c>
      <c r="T1064" s="6" t="s">
        <v>22</v>
      </c>
      <c r="U1064" s="6" t="s">
        <v>18</v>
      </c>
      <c r="V1064" s="6" t="s">
        <v>887</v>
      </c>
      <c r="W1064" s="11" t="s">
        <v>887</v>
      </c>
    </row>
    <row r="1065" spans="1:23" ht="72.5" x14ac:dyDescent="0.35">
      <c r="A1065" s="6">
        <v>137250</v>
      </c>
      <c r="B1065" s="7">
        <v>45245</v>
      </c>
      <c r="C1065" s="8">
        <v>0.47756944444444444</v>
      </c>
      <c r="D1065" s="6" t="s">
        <v>5008</v>
      </c>
      <c r="E1065" s="6">
        <v>30</v>
      </c>
      <c r="F1065" s="6" t="s">
        <v>25</v>
      </c>
      <c r="G1065" s="6" t="s">
        <v>5009</v>
      </c>
      <c r="H1065" s="6" t="s">
        <v>10</v>
      </c>
      <c r="I1065" s="6" t="s">
        <v>24</v>
      </c>
      <c r="J1065" s="6" t="s">
        <v>21</v>
      </c>
      <c r="K1065" s="6" t="s">
        <v>809</v>
      </c>
      <c r="T1065" s="6" t="s">
        <v>22</v>
      </c>
      <c r="U1065" s="6" t="s">
        <v>18</v>
      </c>
      <c r="V1065" s="6" t="s">
        <v>5011</v>
      </c>
      <c r="W1065" s="12" t="s">
        <v>5010</v>
      </c>
    </row>
    <row r="1066" spans="1:23" x14ac:dyDescent="0.35">
      <c r="A1066" s="6">
        <v>154961</v>
      </c>
      <c r="B1066" s="7">
        <v>45245</v>
      </c>
      <c r="C1066" s="8">
        <v>0.49025462962962968</v>
      </c>
      <c r="D1066" s="6" t="s">
        <v>5012</v>
      </c>
      <c r="E1066" s="6">
        <v>2</v>
      </c>
      <c r="F1066" s="6" t="s">
        <v>9</v>
      </c>
      <c r="G1066" s="6" t="s">
        <v>5013</v>
      </c>
      <c r="H1066" s="6" t="s">
        <v>24</v>
      </c>
      <c r="I1066" s="6" t="s">
        <v>24</v>
      </c>
      <c r="J1066" s="6" t="s">
        <v>21</v>
      </c>
      <c r="K1066" s="6" t="s">
        <v>34</v>
      </c>
      <c r="T1066" s="6" t="s">
        <v>22</v>
      </c>
      <c r="U1066" s="6" t="s">
        <v>18</v>
      </c>
      <c r="V1066" s="6" t="s">
        <v>887</v>
      </c>
      <c r="W1066" s="11" t="s">
        <v>887</v>
      </c>
    </row>
    <row r="1067" spans="1:23" ht="43.5" x14ac:dyDescent="0.35">
      <c r="A1067" s="6">
        <v>207308</v>
      </c>
      <c r="B1067" s="7">
        <v>45245</v>
      </c>
      <c r="C1067" s="8">
        <v>0.49115740740740743</v>
      </c>
      <c r="D1067" s="6" t="s">
        <v>344</v>
      </c>
      <c r="E1067" s="6">
        <v>10</v>
      </c>
      <c r="F1067" s="6" t="s">
        <v>19</v>
      </c>
      <c r="G1067" s="6" t="s">
        <v>5014</v>
      </c>
      <c r="H1067" s="6" t="s">
        <v>24</v>
      </c>
      <c r="I1067" s="6" t="s">
        <v>24</v>
      </c>
      <c r="J1067" s="6" t="s">
        <v>21</v>
      </c>
      <c r="K1067" s="6" t="s">
        <v>244</v>
      </c>
      <c r="T1067" s="6" t="s">
        <v>22</v>
      </c>
      <c r="U1067" s="6" t="s">
        <v>18</v>
      </c>
      <c r="V1067" s="6" t="s">
        <v>5016</v>
      </c>
      <c r="W1067" s="12" t="s">
        <v>5015</v>
      </c>
    </row>
    <row r="1068" spans="1:23" x14ac:dyDescent="0.35">
      <c r="A1068" s="6">
        <v>207244</v>
      </c>
      <c r="B1068" s="7">
        <v>45245</v>
      </c>
      <c r="C1068" s="8">
        <v>0.5028125</v>
      </c>
      <c r="D1068" s="6" t="s">
        <v>5017</v>
      </c>
      <c r="E1068" s="6">
        <v>3</v>
      </c>
      <c r="F1068" s="6" t="s">
        <v>30</v>
      </c>
      <c r="G1068" s="6" t="s">
        <v>5018</v>
      </c>
      <c r="H1068" s="6" t="s">
        <v>24</v>
      </c>
      <c r="I1068" s="6" t="s">
        <v>24</v>
      </c>
      <c r="J1068" s="6" t="s">
        <v>232</v>
      </c>
      <c r="K1068" s="6" t="s">
        <v>88</v>
      </c>
      <c r="L1068" s="6" t="s">
        <v>5019</v>
      </c>
      <c r="T1068" s="6" t="s">
        <v>15</v>
      </c>
      <c r="U1068" s="6" t="s">
        <v>18</v>
      </c>
      <c r="V1068" s="6" t="s">
        <v>5020</v>
      </c>
      <c r="W1068" s="11" t="s">
        <v>1023</v>
      </c>
    </row>
    <row r="1069" spans="1:23" x14ac:dyDescent="0.35">
      <c r="A1069" s="6">
        <v>207240</v>
      </c>
      <c r="B1069" s="7">
        <v>45245</v>
      </c>
      <c r="C1069" s="8">
        <v>0.51329861111111108</v>
      </c>
      <c r="D1069" s="6" t="s">
        <v>141</v>
      </c>
      <c r="E1069" s="6">
        <v>2</v>
      </c>
      <c r="F1069" s="6" t="s">
        <v>30</v>
      </c>
      <c r="G1069" s="6" t="s">
        <v>5021</v>
      </c>
      <c r="H1069" s="6" t="s">
        <v>24</v>
      </c>
      <c r="I1069" s="6" t="s">
        <v>24</v>
      </c>
      <c r="J1069" s="6" t="s">
        <v>232</v>
      </c>
      <c r="K1069" s="6" t="s">
        <v>88</v>
      </c>
      <c r="N1069" s="6" t="s">
        <v>5022</v>
      </c>
      <c r="O1069" s="6" t="s">
        <v>722</v>
      </c>
      <c r="P1069" s="6" t="s">
        <v>792</v>
      </c>
      <c r="Q1069" s="6" t="s">
        <v>1087</v>
      </c>
      <c r="T1069" s="6" t="s">
        <v>15</v>
      </c>
      <c r="U1069" s="6" t="s">
        <v>18</v>
      </c>
      <c r="V1069" s="6" t="s">
        <v>5024</v>
      </c>
      <c r="W1069" s="11" t="s">
        <v>5023</v>
      </c>
    </row>
    <row r="1070" spans="1:23" x14ac:dyDescent="0.35">
      <c r="A1070" s="6">
        <v>207263</v>
      </c>
      <c r="B1070" s="7">
        <v>45245</v>
      </c>
      <c r="C1070" s="8">
        <v>0.54987268518518517</v>
      </c>
      <c r="D1070" s="6" t="s">
        <v>406</v>
      </c>
      <c r="E1070" s="6">
        <v>14</v>
      </c>
      <c r="F1070" s="6" t="s">
        <v>1657</v>
      </c>
      <c r="G1070" s="6" t="s">
        <v>5025</v>
      </c>
      <c r="H1070" s="6" t="s">
        <v>86</v>
      </c>
      <c r="I1070" s="6" t="s">
        <v>24</v>
      </c>
      <c r="J1070" s="6" t="s">
        <v>232</v>
      </c>
      <c r="K1070" s="6" t="s">
        <v>1354</v>
      </c>
      <c r="N1070" s="6" t="s">
        <v>1782</v>
      </c>
      <c r="T1070" s="6" t="s">
        <v>15</v>
      </c>
      <c r="U1070" s="6" t="s">
        <v>18</v>
      </c>
      <c r="V1070" s="6" t="s">
        <v>5026</v>
      </c>
      <c r="W1070" s="11" t="s">
        <v>880</v>
      </c>
    </row>
    <row r="1071" spans="1:23" x14ac:dyDescent="0.35">
      <c r="A1071" s="6">
        <v>206165</v>
      </c>
      <c r="B1071" s="7">
        <v>45245</v>
      </c>
      <c r="C1071" s="8">
        <v>0.57789351851851845</v>
      </c>
      <c r="D1071" s="6" t="s">
        <v>334</v>
      </c>
      <c r="E1071" s="6">
        <v>4</v>
      </c>
      <c r="F1071" s="6" t="s">
        <v>1657</v>
      </c>
      <c r="G1071" s="6" t="s">
        <v>5027</v>
      </c>
      <c r="H1071" s="6" t="s">
        <v>24</v>
      </c>
      <c r="I1071" s="6" t="s">
        <v>24</v>
      </c>
      <c r="J1071" s="6" t="s">
        <v>21</v>
      </c>
      <c r="K1071" s="6" t="s">
        <v>495</v>
      </c>
      <c r="T1071" s="6" t="s">
        <v>22</v>
      </c>
      <c r="U1071" s="6" t="s">
        <v>18</v>
      </c>
      <c r="V1071" s="6" t="s">
        <v>5029</v>
      </c>
      <c r="W1071" s="11" t="s">
        <v>5028</v>
      </c>
    </row>
    <row r="1072" spans="1:23" x14ac:dyDescent="0.35">
      <c r="A1072" s="6">
        <v>207290</v>
      </c>
      <c r="B1072" s="7">
        <v>45245</v>
      </c>
      <c r="C1072" s="8">
        <v>0.59342592592592591</v>
      </c>
      <c r="D1072" s="6" t="s">
        <v>89</v>
      </c>
      <c r="E1072" s="6">
        <v>15</v>
      </c>
      <c r="F1072" s="6" t="s">
        <v>19</v>
      </c>
      <c r="G1072" s="6" t="s">
        <v>5030</v>
      </c>
      <c r="H1072" s="6" t="s">
        <v>24</v>
      </c>
      <c r="I1072" s="6" t="s">
        <v>24</v>
      </c>
      <c r="J1072" s="6" t="s">
        <v>21</v>
      </c>
      <c r="K1072" s="6" t="s">
        <v>495</v>
      </c>
      <c r="T1072" s="6" t="s">
        <v>22</v>
      </c>
      <c r="U1072" s="6" t="s">
        <v>18</v>
      </c>
      <c r="V1072" s="6" t="s">
        <v>5032</v>
      </c>
      <c r="W1072" s="11" t="s">
        <v>5031</v>
      </c>
    </row>
    <row r="1073" spans="1:23" x14ac:dyDescent="0.35">
      <c r="A1073" s="6">
        <v>207329</v>
      </c>
      <c r="B1073" s="7">
        <v>45245</v>
      </c>
      <c r="C1073" s="8">
        <v>0.63493055555555555</v>
      </c>
      <c r="D1073" s="6" t="s">
        <v>5033</v>
      </c>
      <c r="E1073" s="6">
        <v>2</v>
      </c>
      <c r="F1073" s="6" t="s">
        <v>19</v>
      </c>
      <c r="G1073" s="6" t="s">
        <v>5034</v>
      </c>
      <c r="H1073" s="6" t="s">
        <v>24</v>
      </c>
      <c r="I1073" s="6" t="s">
        <v>24</v>
      </c>
      <c r="J1073" s="6" t="s">
        <v>377</v>
      </c>
      <c r="K1073" s="6" t="s">
        <v>1535</v>
      </c>
      <c r="T1073" s="6" t="s">
        <v>22</v>
      </c>
      <c r="U1073" s="6" t="s">
        <v>18</v>
      </c>
      <c r="V1073" s="6" t="s">
        <v>5036</v>
      </c>
      <c r="W1073" s="11" t="s">
        <v>5035</v>
      </c>
    </row>
    <row r="1074" spans="1:23" ht="72.5" x14ac:dyDescent="0.35">
      <c r="A1074" s="6">
        <v>183438</v>
      </c>
      <c r="B1074" s="7">
        <v>45245</v>
      </c>
      <c r="C1074" s="8">
        <v>0.67763888888888879</v>
      </c>
      <c r="D1074" s="6" t="s">
        <v>5037</v>
      </c>
      <c r="E1074" s="6">
        <v>1</v>
      </c>
      <c r="F1074" s="6" t="s">
        <v>30</v>
      </c>
      <c r="G1074" s="9" t="s">
        <v>5038</v>
      </c>
      <c r="H1074" s="6" t="s">
        <v>5039</v>
      </c>
      <c r="I1074" s="6" t="s">
        <v>5039</v>
      </c>
      <c r="J1074" s="6" t="s">
        <v>21</v>
      </c>
      <c r="K1074" s="6" t="s">
        <v>5040</v>
      </c>
      <c r="T1074" s="6" t="s">
        <v>22</v>
      </c>
      <c r="U1074" s="6" t="s">
        <v>18</v>
      </c>
      <c r="V1074" s="6" t="s">
        <v>5042</v>
      </c>
      <c r="W1074" s="11" t="s">
        <v>5041</v>
      </c>
    </row>
    <row r="1075" spans="1:23" ht="145" x14ac:dyDescent="0.35">
      <c r="A1075" s="6">
        <v>207391</v>
      </c>
      <c r="B1075" s="7">
        <v>45246</v>
      </c>
      <c r="C1075" s="8">
        <v>0.37046296296296299</v>
      </c>
      <c r="D1075" s="6" t="s">
        <v>1839</v>
      </c>
      <c r="E1075" s="6">
        <v>6</v>
      </c>
      <c r="F1075" s="6" t="s">
        <v>30</v>
      </c>
      <c r="G1075" s="9" t="s">
        <v>5043</v>
      </c>
      <c r="H1075" s="6" t="s">
        <v>24</v>
      </c>
      <c r="I1075" s="6" t="s">
        <v>24</v>
      </c>
      <c r="J1075" s="6" t="s">
        <v>21</v>
      </c>
      <c r="K1075" s="6" t="s">
        <v>901</v>
      </c>
      <c r="T1075" s="6" t="s">
        <v>22</v>
      </c>
      <c r="U1075" s="6" t="s">
        <v>18</v>
      </c>
      <c r="V1075" s="6" t="s">
        <v>5045</v>
      </c>
      <c r="W1075" s="11" t="s">
        <v>5044</v>
      </c>
    </row>
    <row r="1076" spans="1:23" ht="87" x14ac:dyDescent="0.35">
      <c r="A1076" s="6">
        <v>207439</v>
      </c>
      <c r="B1076" s="7">
        <v>45246</v>
      </c>
      <c r="C1076" s="8">
        <v>0.4342361111111111</v>
      </c>
      <c r="D1076" s="6" t="s">
        <v>873</v>
      </c>
      <c r="E1076" s="6">
        <v>1</v>
      </c>
      <c r="F1076" s="6" t="s">
        <v>30</v>
      </c>
      <c r="G1076" s="9" t="s">
        <v>5046</v>
      </c>
      <c r="H1076" s="6" t="s">
        <v>24</v>
      </c>
      <c r="I1076" s="6" t="s">
        <v>24</v>
      </c>
      <c r="J1076" s="6" t="s">
        <v>21</v>
      </c>
      <c r="K1076" s="6" t="s">
        <v>245</v>
      </c>
      <c r="T1076" s="6" t="s">
        <v>22</v>
      </c>
      <c r="U1076" s="6" t="s">
        <v>18</v>
      </c>
      <c r="V1076" s="6" t="s">
        <v>5047</v>
      </c>
      <c r="W1076" s="11" t="s">
        <v>997</v>
      </c>
    </row>
    <row r="1077" spans="1:23" x14ac:dyDescent="0.35">
      <c r="A1077" s="6">
        <v>207440</v>
      </c>
      <c r="B1077" s="7">
        <v>45246</v>
      </c>
      <c r="C1077" s="8">
        <v>0.43688657407407411</v>
      </c>
      <c r="D1077" s="6" t="s">
        <v>5048</v>
      </c>
      <c r="E1077" s="6">
        <v>2</v>
      </c>
      <c r="F1077" s="6" t="s">
        <v>9</v>
      </c>
      <c r="G1077" s="6" t="s">
        <v>5049</v>
      </c>
      <c r="H1077" s="6" t="s">
        <v>40</v>
      </c>
      <c r="I1077" s="6" t="s">
        <v>24</v>
      </c>
      <c r="J1077" s="6" t="s">
        <v>21</v>
      </c>
      <c r="K1077" s="6" t="s">
        <v>1012</v>
      </c>
      <c r="T1077" s="6" t="s">
        <v>22</v>
      </c>
      <c r="U1077" s="6" t="s">
        <v>18</v>
      </c>
      <c r="V1077" s="6" t="s">
        <v>5051</v>
      </c>
      <c r="W1077" s="11" t="s">
        <v>5050</v>
      </c>
    </row>
    <row r="1078" spans="1:23" x14ac:dyDescent="0.35">
      <c r="A1078" s="6">
        <v>26006</v>
      </c>
      <c r="B1078" s="7">
        <v>45246</v>
      </c>
      <c r="C1078" s="8">
        <v>0.44275462962962964</v>
      </c>
      <c r="D1078" s="6" t="s">
        <v>5052</v>
      </c>
      <c r="E1078" s="6">
        <v>1</v>
      </c>
      <c r="F1078" s="6" t="s">
        <v>9</v>
      </c>
      <c r="G1078" s="6" t="s">
        <v>5053</v>
      </c>
      <c r="H1078" s="6" t="s">
        <v>24</v>
      </c>
      <c r="I1078" s="6" t="s">
        <v>24</v>
      </c>
      <c r="J1078" s="6" t="s">
        <v>21</v>
      </c>
      <c r="K1078" s="6" t="s">
        <v>78</v>
      </c>
      <c r="T1078" s="6" t="s">
        <v>22</v>
      </c>
      <c r="U1078" s="6" t="s">
        <v>18</v>
      </c>
      <c r="V1078" s="6" t="s">
        <v>5055</v>
      </c>
      <c r="W1078" s="11" t="s">
        <v>5054</v>
      </c>
    </row>
    <row r="1079" spans="1:23" x14ac:dyDescent="0.35">
      <c r="A1079" s="6">
        <v>207410</v>
      </c>
      <c r="B1079" s="7">
        <v>45246</v>
      </c>
      <c r="C1079" s="8">
        <v>0.4450810185185185</v>
      </c>
      <c r="D1079" s="6" t="s">
        <v>5056</v>
      </c>
      <c r="E1079" s="6">
        <v>6</v>
      </c>
      <c r="F1079" s="6" t="s">
        <v>30</v>
      </c>
      <c r="G1079" s="6" t="s">
        <v>5057</v>
      </c>
      <c r="H1079" s="6" t="s">
        <v>24</v>
      </c>
      <c r="I1079" s="6" t="s">
        <v>24</v>
      </c>
      <c r="J1079" s="6" t="s">
        <v>21</v>
      </c>
      <c r="K1079" s="6" t="s">
        <v>149</v>
      </c>
      <c r="T1079" s="6" t="s">
        <v>22</v>
      </c>
      <c r="U1079" s="6" t="s">
        <v>18</v>
      </c>
      <c r="V1079" s="6" t="s">
        <v>5058</v>
      </c>
      <c r="W1079" s="11" t="s">
        <v>1596</v>
      </c>
    </row>
    <row r="1080" spans="1:23" x14ac:dyDescent="0.35">
      <c r="A1080" s="6">
        <v>207435</v>
      </c>
      <c r="B1080" s="7">
        <v>45246</v>
      </c>
      <c r="C1080" s="8">
        <v>0.44537037037037036</v>
      </c>
      <c r="D1080" s="6" t="s">
        <v>91</v>
      </c>
      <c r="E1080" s="6">
        <v>1</v>
      </c>
      <c r="F1080" s="6" t="s">
        <v>9</v>
      </c>
      <c r="G1080" s="6" t="s">
        <v>5059</v>
      </c>
      <c r="H1080" s="6" t="s">
        <v>24</v>
      </c>
      <c r="I1080" s="6" t="s">
        <v>24</v>
      </c>
      <c r="J1080" s="6" t="s">
        <v>21</v>
      </c>
      <c r="K1080" s="6" t="s">
        <v>1597</v>
      </c>
      <c r="L1080" s="6" t="s">
        <v>298</v>
      </c>
      <c r="M1080" s="6" t="s">
        <v>667</v>
      </c>
      <c r="T1080" s="6" t="s">
        <v>22</v>
      </c>
      <c r="U1080" s="6" t="s">
        <v>18</v>
      </c>
      <c r="V1080" s="6" t="s">
        <v>5061</v>
      </c>
      <c r="W1080" s="11" t="s">
        <v>5060</v>
      </c>
    </row>
    <row r="1081" spans="1:23" ht="72.5" x14ac:dyDescent="0.35">
      <c r="A1081" s="6">
        <v>207455</v>
      </c>
      <c r="B1081" s="7">
        <v>45246</v>
      </c>
      <c r="C1081" s="8">
        <v>0.44793981481481482</v>
      </c>
      <c r="D1081" s="6" t="s">
        <v>26</v>
      </c>
      <c r="E1081" s="6">
        <v>4</v>
      </c>
      <c r="F1081" s="6" t="s">
        <v>19</v>
      </c>
      <c r="G1081" s="9" t="s">
        <v>5062</v>
      </c>
      <c r="H1081" s="6" t="s">
        <v>24</v>
      </c>
      <c r="I1081" s="6" t="s">
        <v>24</v>
      </c>
      <c r="J1081" s="6" t="s">
        <v>21</v>
      </c>
      <c r="K1081" s="6" t="s">
        <v>535</v>
      </c>
      <c r="T1081" s="6" t="s">
        <v>22</v>
      </c>
      <c r="U1081" s="6" t="s">
        <v>18</v>
      </c>
      <c r="V1081" s="6" t="s">
        <v>5063</v>
      </c>
      <c r="W1081" s="11" t="s">
        <v>997</v>
      </c>
    </row>
    <row r="1082" spans="1:23" x14ac:dyDescent="0.35">
      <c r="A1082" s="6">
        <v>207446</v>
      </c>
      <c r="B1082" s="7">
        <v>45246</v>
      </c>
      <c r="C1082" s="8">
        <v>0.45179398148148148</v>
      </c>
      <c r="D1082" s="6" t="s">
        <v>5064</v>
      </c>
      <c r="E1082" s="6">
        <v>2</v>
      </c>
      <c r="F1082" s="6" t="s">
        <v>9</v>
      </c>
      <c r="G1082" s="6" t="s">
        <v>5065</v>
      </c>
      <c r="H1082" s="6" t="s">
        <v>24</v>
      </c>
      <c r="I1082" s="6" t="s">
        <v>24</v>
      </c>
      <c r="J1082" s="6" t="s">
        <v>21</v>
      </c>
      <c r="K1082" s="6" t="s">
        <v>185</v>
      </c>
      <c r="T1082" s="6" t="s">
        <v>22</v>
      </c>
      <c r="U1082" s="6" t="s">
        <v>18</v>
      </c>
      <c r="V1082" s="6" t="s">
        <v>5067</v>
      </c>
      <c r="W1082" s="11" t="s">
        <v>5066</v>
      </c>
    </row>
    <row r="1083" spans="1:23" ht="130.5" x14ac:dyDescent="0.35">
      <c r="A1083" s="6">
        <v>207450</v>
      </c>
      <c r="B1083" s="7">
        <v>45246</v>
      </c>
      <c r="C1083" s="8">
        <v>0.45246527777777779</v>
      </c>
      <c r="D1083" s="6" t="s">
        <v>5068</v>
      </c>
      <c r="E1083" s="6">
        <v>15</v>
      </c>
      <c r="F1083" s="6" t="s">
        <v>19</v>
      </c>
      <c r="G1083" s="9" t="s">
        <v>5069</v>
      </c>
      <c r="H1083" s="6" t="s">
        <v>24</v>
      </c>
      <c r="I1083" s="6" t="s">
        <v>24</v>
      </c>
      <c r="J1083" s="6" t="s">
        <v>21</v>
      </c>
      <c r="K1083" s="6" t="s">
        <v>5070</v>
      </c>
      <c r="N1083" s="6" t="s">
        <v>5071</v>
      </c>
      <c r="T1083" s="6" t="s">
        <v>22</v>
      </c>
      <c r="U1083" s="6" t="s">
        <v>18</v>
      </c>
      <c r="V1083" s="6" t="s">
        <v>5073</v>
      </c>
      <c r="W1083" s="11" t="s">
        <v>5072</v>
      </c>
    </row>
    <row r="1084" spans="1:23" x14ac:dyDescent="0.35">
      <c r="A1084" s="6">
        <v>207445</v>
      </c>
      <c r="B1084" s="7">
        <v>45246</v>
      </c>
      <c r="C1084" s="8">
        <v>0.45356481481481481</v>
      </c>
      <c r="D1084" s="6" t="s">
        <v>5074</v>
      </c>
      <c r="E1084" s="6">
        <v>20</v>
      </c>
      <c r="F1084" s="6" t="s">
        <v>19</v>
      </c>
      <c r="G1084" s="6" t="s">
        <v>5075</v>
      </c>
      <c r="H1084" s="6" t="s">
        <v>24</v>
      </c>
      <c r="I1084" s="6" t="s">
        <v>24</v>
      </c>
      <c r="J1084" s="6" t="s">
        <v>21</v>
      </c>
      <c r="K1084" s="6" t="s">
        <v>5076</v>
      </c>
      <c r="T1084" s="6" t="s">
        <v>22</v>
      </c>
      <c r="U1084" s="6" t="s">
        <v>18</v>
      </c>
      <c r="V1084" s="6" t="s">
        <v>5078</v>
      </c>
      <c r="W1084" s="11" t="s">
        <v>5077</v>
      </c>
    </row>
    <row r="1085" spans="1:23" x14ac:dyDescent="0.35">
      <c r="A1085" s="6">
        <v>21361</v>
      </c>
      <c r="B1085" s="7">
        <v>45246</v>
      </c>
      <c r="C1085" s="8">
        <v>0.45682870370370371</v>
      </c>
      <c r="D1085" s="6" t="s">
        <v>842</v>
      </c>
      <c r="E1085" s="6">
        <v>1</v>
      </c>
      <c r="F1085" s="6" t="s">
        <v>25</v>
      </c>
      <c r="G1085" s="6" t="s">
        <v>842</v>
      </c>
      <c r="H1085" s="6" t="s">
        <v>24</v>
      </c>
      <c r="I1085" s="6" t="s">
        <v>24</v>
      </c>
      <c r="J1085" s="6" t="s">
        <v>21</v>
      </c>
      <c r="K1085" s="6" t="s">
        <v>134</v>
      </c>
      <c r="T1085" s="6" t="s">
        <v>22</v>
      </c>
      <c r="U1085" s="6" t="s">
        <v>18</v>
      </c>
      <c r="V1085" s="6" t="s">
        <v>1662</v>
      </c>
      <c r="W1085" s="11" t="s">
        <v>887</v>
      </c>
    </row>
    <row r="1086" spans="1:23" x14ac:dyDescent="0.35">
      <c r="A1086" s="6">
        <v>207436</v>
      </c>
      <c r="B1086" s="7">
        <v>45246</v>
      </c>
      <c r="C1086" s="8">
        <v>0.47707175925925926</v>
      </c>
      <c r="D1086" s="6" t="s">
        <v>5079</v>
      </c>
      <c r="E1086" s="6">
        <v>2</v>
      </c>
      <c r="F1086" s="6" t="s">
        <v>19</v>
      </c>
      <c r="G1086" s="6" t="s">
        <v>5080</v>
      </c>
      <c r="H1086" s="6" t="s">
        <v>24</v>
      </c>
      <c r="I1086" s="6" t="s">
        <v>24</v>
      </c>
      <c r="J1086" s="6" t="s">
        <v>21</v>
      </c>
      <c r="K1086" s="6" t="s">
        <v>149</v>
      </c>
      <c r="T1086" s="6" t="s">
        <v>22</v>
      </c>
      <c r="U1086" s="6" t="s">
        <v>18</v>
      </c>
      <c r="V1086" s="6" t="s">
        <v>5081</v>
      </c>
      <c r="W1086" s="11" t="s">
        <v>1472</v>
      </c>
    </row>
    <row r="1087" spans="1:23" ht="116" x14ac:dyDescent="0.35">
      <c r="A1087" s="6">
        <v>207423</v>
      </c>
      <c r="B1087" s="7">
        <v>45246</v>
      </c>
      <c r="C1087" s="8">
        <v>0.4814930555555556</v>
      </c>
      <c r="D1087" s="6" t="s">
        <v>81</v>
      </c>
      <c r="E1087" s="6">
        <v>1</v>
      </c>
      <c r="F1087" s="6" t="s">
        <v>30</v>
      </c>
      <c r="G1087" s="9" t="s">
        <v>5082</v>
      </c>
      <c r="H1087" s="6" t="s">
        <v>24</v>
      </c>
      <c r="I1087" s="6" t="s">
        <v>24</v>
      </c>
      <c r="J1087" s="6" t="s">
        <v>21</v>
      </c>
      <c r="K1087" s="6" t="s">
        <v>548</v>
      </c>
      <c r="T1087" s="6" t="s">
        <v>15</v>
      </c>
      <c r="U1087" s="6" t="s">
        <v>18</v>
      </c>
      <c r="V1087" s="6" t="s">
        <v>5084</v>
      </c>
      <c r="W1087" s="12" t="s">
        <v>5083</v>
      </c>
    </row>
    <row r="1088" spans="1:23" ht="87" x14ac:dyDescent="0.35">
      <c r="A1088" s="6">
        <v>206438</v>
      </c>
      <c r="B1088" s="7">
        <v>45246</v>
      </c>
      <c r="C1088" s="8">
        <v>0.48247685185185185</v>
      </c>
      <c r="D1088" s="6" t="s">
        <v>5085</v>
      </c>
      <c r="E1088" s="6">
        <v>1</v>
      </c>
      <c r="F1088" s="6" t="s">
        <v>19</v>
      </c>
      <c r="G1088" s="9" t="s">
        <v>5086</v>
      </c>
      <c r="H1088" s="6" t="s">
        <v>27</v>
      </c>
      <c r="I1088" s="6" t="s">
        <v>24</v>
      </c>
      <c r="J1088" s="6" t="s">
        <v>21</v>
      </c>
      <c r="K1088" s="6" t="s">
        <v>245</v>
      </c>
      <c r="T1088" s="6" t="s">
        <v>22</v>
      </c>
      <c r="U1088" s="6" t="s">
        <v>18</v>
      </c>
      <c r="V1088" s="6" t="s">
        <v>5087</v>
      </c>
      <c r="W1088" s="11" t="s">
        <v>997</v>
      </c>
    </row>
    <row r="1089" spans="1:23" ht="130.5" x14ac:dyDescent="0.35">
      <c r="A1089" s="6">
        <v>207456</v>
      </c>
      <c r="B1089" s="7">
        <v>45246</v>
      </c>
      <c r="C1089" s="8">
        <v>0.49648148148148147</v>
      </c>
      <c r="D1089" s="6" t="s">
        <v>975</v>
      </c>
      <c r="E1089" s="6">
        <v>3</v>
      </c>
      <c r="F1089" s="6" t="s">
        <v>30</v>
      </c>
      <c r="G1089" s="9" t="s">
        <v>5088</v>
      </c>
      <c r="H1089" s="6" t="s">
        <v>10</v>
      </c>
      <c r="I1089" s="6" t="s">
        <v>24</v>
      </c>
      <c r="J1089" s="6" t="s">
        <v>21</v>
      </c>
      <c r="K1089" s="6" t="s">
        <v>350</v>
      </c>
      <c r="T1089" s="6" t="s">
        <v>15</v>
      </c>
      <c r="U1089" s="6" t="s">
        <v>18</v>
      </c>
      <c r="V1089" s="6" t="s">
        <v>5090</v>
      </c>
      <c r="W1089" s="11" t="s">
        <v>5089</v>
      </c>
    </row>
    <row r="1090" spans="1:23" ht="58" x14ac:dyDescent="0.35">
      <c r="A1090" s="6">
        <v>207447</v>
      </c>
      <c r="B1090" s="7">
        <v>45246</v>
      </c>
      <c r="C1090" s="8">
        <v>0.49991898148148151</v>
      </c>
      <c r="D1090" s="6" t="s">
        <v>5091</v>
      </c>
      <c r="E1090" s="6">
        <v>3</v>
      </c>
      <c r="F1090" s="6" t="s">
        <v>19</v>
      </c>
      <c r="G1090" s="9" t="s">
        <v>5092</v>
      </c>
      <c r="H1090" s="6" t="s">
        <v>24</v>
      </c>
      <c r="I1090" s="6" t="s">
        <v>24</v>
      </c>
      <c r="J1090" s="6" t="s">
        <v>21</v>
      </c>
      <c r="K1090" s="6" t="s">
        <v>1580</v>
      </c>
      <c r="T1090" s="6" t="s">
        <v>15</v>
      </c>
      <c r="U1090" s="6" t="s">
        <v>18</v>
      </c>
      <c r="V1090" s="6" t="s">
        <v>5094</v>
      </c>
      <c r="W1090" s="11" t="s">
        <v>5093</v>
      </c>
    </row>
    <row r="1091" spans="1:23" x14ac:dyDescent="0.35">
      <c r="A1091" s="6">
        <v>47334</v>
      </c>
      <c r="B1091" s="7">
        <v>45246</v>
      </c>
      <c r="C1091" s="8">
        <v>0.50142361111111111</v>
      </c>
      <c r="D1091" s="6" t="s">
        <v>5095</v>
      </c>
      <c r="E1091" s="6">
        <v>1</v>
      </c>
      <c r="F1091" s="6" t="s">
        <v>19</v>
      </c>
      <c r="G1091" s="6" t="s">
        <v>5096</v>
      </c>
      <c r="H1091" s="6" t="s">
        <v>24</v>
      </c>
      <c r="I1091" s="6" t="s">
        <v>24</v>
      </c>
      <c r="J1091" s="6" t="s">
        <v>21</v>
      </c>
      <c r="K1091" s="6" t="s">
        <v>78</v>
      </c>
      <c r="T1091" s="6" t="s">
        <v>22</v>
      </c>
      <c r="U1091" s="6" t="s">
        <v>18</v>
      </c>
      <c r="V1091" s="6" t="s">
        <v>5098</v>
      </c>
      <c r="W1091" s="11" t="s">
        <v>5097</v>
      </c>
    </row>
    <row r="1092" spans="1:23" x14ac:dyDescent="0.35">
      <c r="A1092" s="6">
        <v>207448</v>
      </c>
      <c r="B1092" s="7">
        <v>45246</v>
      </c>
      <c r="C1092" s="8">
        <v>0.5060069444444445</v>
      </c>
      <c r="D1092" s="6" t="s">
        <v>5099</v>
      </c>
      <c r="E1092" s="6">
        <v>2</v>
      </c>
      <c r="F1092" s="6" t="s">
        <v>1657</v>
      </c>
      <c r="G1092" s="6" t="s">
        <v>5100</v>
      </c>
      <c r="H1092" s="6" t="s">
        <v>24</v>
      </c>
      <c r="I1092" s="6" t="s">
        <v>24</v>
      </c>
      <c r="J1092" s="6" t="s">
        <v>21</v>
      </c>
      <c r="K1092" s="6" t="s">
        <v>149</v>
      </c>
      <c r="T1092" s="6" t="s">
        <v>22</v>
      </c>
      <c r="U1092" s="6" t="s">
        <v>18</v>
      </c>
      <c r="V1092" s="6" t="s">
        <v>5101</v>
      </c>
      <c r="W1092" s="11" t="s">
        <v>1734</v>
      </c>
    </row>
    <row r="1093" spans="1:23" x14ac:dyDescent="0.35">
      <c r="A1093" s="6">
        <v>207488</v>
      </c>
      <c r="B1093" s="7">
        <v>45246</v>
      </c>
      <c r="C1093" s="8">
        <v>0.50605324074074076</v>
      </c>
      <c r="D1093" s="6" t="s">
        <v>506</v>
      </c>
      <c r="E1093" s="6">
        <v>1</v>
      </c>
      <c r="F1093" s="6" t="s">
        <v>25</v>
      </c>
      <c r="G1093" s="6" t="s">
        <v>555</v>
      </c>
      <c r="H1093" s="6" t="s">
        <v>24</v>
      </c>
      <c r="I1093" s="6" t="s">
        <v>24</v>
      </c>
      <c r="J1093" s="6" t="s">
        <v>21</v>
      </c>
      <c r="K1093" s="6" t="s">
        <v>78</v>
      </c>
      <c r="T1093" s="6" t="s">
        <v>22</v>
      </c>
      <c r="U1093" s="6" t="s">
        <v>18</v>
      </c>
      <c r="V1093" s="6" t="s">
        <v>5102</v>
      </c>
      <c r="W1093" s="11" t="s">
        <v>887</v>
      </c>
    </row>
    <row r="1094" spans="1:23" ht="130.5" x14ac:dyDescent="0.35">
      <c r="A1094" s="6">
        <v>207412</v>
      </c>
      <c r="B1094" s="7">
        <v>45246</v>
      </c>
      <c r="C1094" s="8">
        <v>0.51012731481481477</v>
      </c>
      <c r="D1094" s="6" t="s">
        <v>5103</v>
      </c>
      <c r="E1094" s="6">
        <v>15</v>
      </c>
      <c r="F1094" s="6" t="s">
        <v>1657</v>
      </c>
      <c r="G1094" s="9" t="s">
        <v>5104</v>
      </c>
      <c r="H1094" s="6" t="s">
        <v>24</v>
      </c>
      <c r="I1094" s="6" t="s">
        <v>24</v>
      </c>
      <c r="J1094" s="6" t="s">
        <v>21</v>
      </c>
      <c r="K1094" s="6" t="s">
        <v>1852</v>
      </c>
      <c r="T1094" s="6" t="s">
        <v>22</v>
      </c>
      <c r="U1094" s="6" t="s">
        <v>18</v>
      </c>
      <c r="V1094" s="6" t="s">
        <v>5106</v>
      </c>
      <c r="W1094" s="11" t="s">
        <v>5105</v>
      </c>
    </row>
    <row r="1095" spans="1:23" ht="43.5" x14ac:dyDescent="0.35">
      <c r="A1095" s="6">
        <v>207498</v>
      </c>
      <c r="B1095" s="7">
        <v>45246</v>
      </c>
      <c r="C1095" s="8">
        <v>0.5449074074074074</v>
      </c>
      <c r="D1095" s="6" t="s">
        <v>251</v>
      </c>
      <c r="E1095" s="6">
        <v>3</v>
      </c>
      <c r="F1095" s="6" t="s">
        <v>9</v>
      </c>
      <c r="G1095" s="6" t="s">
        <v>5107</v>
      </c>
      <c r="H1095" s="6" t="s">
        <v>24</v>
      </c>
      <c r="I1095" s="6" t="s">
        <v>24</v>
      </c>
      <c r="J1095" s="6" t="s">
        <v>21</v>
      </c>
      <c r="K1095" s="9" t="s">
        <v>5108</v>
      </c>
      <c r="T1095" s="6" t="s">
        <v>22</v>
      </c>
      <c r="U1095" s="6" t="s">
        <v>18</v>
      </c>
      <c r="V1095" s="6" t="s">
        <v>5109</v>
      </c>
      <c r="W1095" s="11" t="s">
        <v>1059</v>
      </c>
    </row>
    <row r="1096" spans="1:23" ht="101.5" x14ac:dyDescent="0.35">
      <c r="A1096" s="6">
        <v>207467</v>
      </c>
      <c r="B1096" s="7">
        <v>45246</v>
      </c>
      <c r="C1096" s="8">
        <v>0.57174768518518515</v>
      </c>
      <c r="D1096" s="6" t="s">
        <v>32</v>
      </c>
      <c r="E1096" s="6">
        <v>2</v>
      </c>
      <c r="F1096" s="6" t="s">
        <v>30</v>
      </c>
      <c r="G1096" s="9" t="s">
        <v>5110</v>
      </c>
      <c r="H1096" s="6" t="s">
        <v>24</v>
      </c>
      <c r="I1096" s="6" t="s">
        <v>24</v>
      </c>
      <c r="J1096" s="6" t="s">
        <v>21</v>
      </c>
      <c r="K1096" s="6" t="s">
        <v>113</v>
      </c>
      <c r="T1096" s="6" t="s">
        <v>22</v>
      </c>
      <c r="U1096" s="6" t="s">
        <v>18</v>
      </c>
      <c r="V1096" s="6" t="s">
        <v>5112</v>
      </c>
      <c r="W1096" s="11" t="s">
        <v>5111</v>
      </c>
    </row>
    <row r="1097" spans="1:23" ht="43.5" x14ac:dyDescent="0.35">
      <c r="A1097" s="6">
        <v>207496</v>
      </c>
      <c r="B1097" s="7">
        <v>45246</v>
      </c>
      <c r="C1097" s="8">
        <v>0.58172453703703708</v>
      </c>
      <c r="D1097" s="6" t="s">
        <v>861</v>
      </c>
      <c r="E1097" s="6">
        <v>4</v>
      </c>
      <c r="F1097" s="6" t="s">
        <v>1657</v>
      </c>
      <c r="G1097" s="6" t="s">
        <v>5113</v>
      </c>
      <c r="H1097" s="6" t="s">
        <v>24</v>
      </c>
      <c r="I1097" s="6" t="s">
        <v>24</v>
      </c>
      <c r="J1097" s="6" t="s">
        <v>21</v>
      </c>
      <c r="K1097" s="9" t="s">
        <v>534</v>
      </c>
      <c r="T1097" s="6" t="s">
        <v>22</v>
      </c>
      <c r="U1097" s="6" t="s">
        <v>18</v>
      </c>
      <c r="V1097" s="6" t="s">
        <v>5115</v>
      </c>
      <c r="W1097" s="11" t="s">
        <v>5114</v>
      </c>
    </row>
    <row r="1098" spans="1:23" x14ac:dyDescent="0.35">
      <c r="A1098" s="6">
        <v>10575</v>
      </c>
      <c r="B1098" s="7">
        <v>45246</v>
      </c>
      <c r="C1098" s="8">
        <v>0.58827546296296296</v>
      </c>
      <c r="D1098" s="6" t="s">
        <v>82</v>
      </c>
      <c r="E1098" s="6">
        <v>1</v>
      </c>
      <c r="F1098" s="6" t="s">
        <v>30</v>
      </c>
      <c r="G1098" s="6" t="s">
        <v>5116</v>
      </c>
      <c r="H1098" s="6" t="s">
        <v>24</v>
      </c>
      <c r="I1098" s="6" t="s">
        <v>24</v>
      </c>
      <c r="J1098" s="6" t="s">
        <v>21</v>
      </c>
      <c r="K1098" s="6" t="s">
        <v>78</v>
      </c>
      <c r="T1098" s="6" t="s">
        <v>15</v>
      </c>
      <c r="U1098" s="6" t="s">
        <v>18</v>
      </c>
      <c r="V1098" s="6" t="s">
        <v>5117</v>
      </c>
      <c r="W1098" s="11" t="s">
        <v>887</v>
      </c>
    </row>
    <row r="1099" spans="1:23" ht="72.5" x14ac:dyDescent="0.35">
      <c r="A1099" s="6">
        <v>142682</v>
      </c>
      <c r="B1099" s="7">
        <v>45246</v>
      </c>
      <c r="C1099" s="8">
        <v>0.59253472222222225</v>
      </c>
      <c r="D1099" s="6" t="s">
        <v>166</v>
      </c>
      <c r="E1099" s="6">
        <v>1</v>
      </c>
      <c r="F1099" s="6" t="s">
        <v>30</v>
      </c>
      <c r="G1099" s="9" t="s">
        <v>5118</v>
      </c>
      <c r="H1099" s="6" t="s">
        <v>24</v>
      </c>
      <c r="I1099" s="6" t="s">
        <v>24</v>
      </c>
      <c r="J1099" s="6" t="s">
        <v>21</v>
      </c>
      <c r="K1099" s="6" t="s">
        <v>113</v>
      </c>
      <c r="T1099" s="6" t="s">
        <v>22</v>
      </c>
      <c r="U1099" s="6" t="s">
        <v>18</v>
      </c>
      <c r="V1099" s="6" t="s">
        <v>5119</v>
      </c>
      <c r="W1099" s="11" t="s">
        <v>997</v>
      </c>
    </row>
    <row r="1100" spans="1:23" x14ac:dyDescent="0.35">
      <c r="A1100" s="6">
        <v>190622</v>
      </c>
      <c r="B1100" s="7">
        <v>45246</v>
      </c>
      <c r="C1100" s="8">
        <v>0.59886574074074073</v>
      </c>
      <c r="D1100" s="6" t="s">
        <v>1590</v>
      </c>
      <c r="E1100" s="6">
        <v>1</v>
      </c>
      <c r="F1100" s="6" t="s">
        <v>19</v>
      </c>
      <c r="G1100" s="6" t="s">
        <v>1349</v>
      </c>
      <c r="H1100" s="6" t="s">
        <v>24</v>
      </c>
      <c r="I1100" s="6" t="s">
        <v>24</v>
      </c>
      <c r="J1100" s="6" t="s">
        <v>21</v>
      </c>
      <c r="K1100" s="6" t="s">
        <v>78</v>
      </c>
      <c r="T1100" s="6" t="s">
        <v>15</v>
      </c>
      <c r="U1100" s="6" t="s">
        <v>18</v>
      </c>
      <c r="V1100" s="6" t="s">
        <v>1754</v>
      </c>
      <c r="W1100" s="11" t="s">
        <v>887</v>
      </c>
    </row>
    <row r="1101" spans="1:23" ht="58" x14ac:dyDescent="0.35">
      <c r="A1101" s="6">
        <v>121978</v>
      </c>
      <c r="B1101" s="7">
        <v>45246</v>
      </c>
      <c r="C1101" s="8">
        <v>0.6114236111111111</v>
      </c>
      <c r="D1101" s="6" t="s">
        <v>5120</v>
      </c>
      <c r="E1101" s="6">
        <v>4</v>
      </c>
      <c r="F1101" s="6" t="s">
        <v>1657</v>
      </c>
      <c r="G1101" s="6" t="s">
        <v>5121</v>
      </c>
      <c r="H1101" s="6" t="s">
        <v>24</v>
      </c>
      <c r="I1101" s="6" t="s">
        <v>24</v>
      </c>
      <c r="J1101" s="6" t="s">
        <v>21</v>
      </c>
      <c r="K1101" s="9" t="s">
        <v>454</v>
      </c>
      <c r="T1101" s="6" t="s">
        <v>22</v>
      </c>
      <c r="U1101" s="6" t="s">
        <v>18</v>
      </c>
      <c r="V1101" s="6" t="s">
        <v>5123</v>
      </c>
      <c r="W1101" s="11" t="s">
        <v>5122</v>
      </c>
    </row>
    <row r="1102" spans="1:23" ht="58" x14ac:dyDescent="0.35">
      <c r="A1102" s="6">
        <v>99877</v>
      </c>
      <c r="B1102" s="7">
        <v>45246</v>
      </c>
      <c r="C1102" s="8">
        <v>0.62347222222222221</v>
      </c>
      <c r="D1102" s="6" t="s">
        <v>861</v>
      </c>
      <c r="E1102" s="6">
        <v>2</v>
      </c>
      <c r="F1102" s="6" t="s">
        <v>30</v>
      </c>
      <c r="G1102" s="6" t="s">
        <v>5124</v>
      </c>
      <c r="H1102" s="6" t="s">
        <v>24</v>
      </c>
      <c r="I1102" s="6" t="s">
        <v>24</v>
      </c>
      <c r="J1102" s="6" t="s">
        <v>21</v>
      </c>
      <c r="K1102" s="9" t="s">
        <v>440</v>
      </c>
      <c r="T1102" s="6" t="s">
        <v>22</v>
      </c>
      <c r="U1102" s="6" t="s">
        <v>18</v>
      </c>
      <c r="V1102" s="6" t="s">
        <v>5125</v>
      </c>
      <c r="W1102" s="11" t="s">
        <v>1440</v>
      </c>
    </row>
    <row r="1103" spans="1:23" ht="58" x14ac:dyDescent="0.35">
      <c r="A1103" s="6">
        <v>54353</v>
      </c>
      <c r="B1103" s="7">
        <v>45246</v>
      </c>
      <c r="C1103" s="8">
        <v>0.64001157407407405</v>
      </c>
      <c r="D1103" s="6" t="s">
        <v>91</v>
      </c>
      <c r="E1103" s="6">
        <v>1</v>
      </c>
      <c r="F1103" s="6" t="s">
        <v>9</v>
      </c>
      <c r="G1103" s="6" t="s">
        <v>5126</v>
      </c>
      <c r="H1103" s="6" t="s">
        <v>10</v>
      </c>
      <c r="I1103" s="6" t="s">
        <v>24</v>
      </c>
      <c r="J1103" s="6" t="s">
        <v>21</v>
      </c>
      <c r="K1103" s="9" t="s">
        <v>440</v>
      </c>
      <c r="T1103" s="6" t="s">
        <v>22</v>
      </c>
      <c r="U1103" s="6" t="s">
        <v>18</v>
      </c>
      <c r="V1103" s="6" t="s">
        <v>5127</v>
      </c>
      <c r="W1103" s="11" t="s">
        <v>1074</v>
      </c>
    </row>
    <row r="1104" spans="1:23" x14ac:dyDescent="0.35">
      <c r="A1104" s="6">
        <v>194295</v>
      </c>
      <c r="B1104" s="7">
        <v>45246</v>
      </c>
      <c r="C1104" s="8">
        <v>0.64621527777777776</v>
      </c>
      <c r="D1104" s="6" t="s">
        <v>842</v>
      </c>
      <c r="E1104" s="6">
        <v>1</v>
      </c>
      <c r="F1104" s="6" t="s">
        <v>25</v>
      </c>
      <c r="G1104" s="6" t="s">
        <v>765</v>
      </c>
      <c r="H1104" s="6" t="s">
        <v>24</v>
      </c>
      <c r="I1104" s="6" t="s">
        <v>24</v>
      </c>
      <c r="J1104" s="6" t="s">
        <v>21</v>
      </c>
      <c r="K1104" s="6" t="s">
        <v>161</v>
      </c>
      <c r="T1104" s="6" t="s">
        <v>22</v>
      </c>
      <c r="U1104" s="6" t="s">
        <v>18</v>
      </c>
      <c r="V1104" s="6" t="s">
        <v>1781</v>
      </c>
      <c r="W1104" s="11" t="s">
        <v>887</v>
      </c>
    </row>
    <row r="1105" spans="1:23" x14ac:dyDescent="0.35">
      <c r="A1105" s="6">
        <v>207517</v>
      </c>
      <c r="B1105" s="7">
        <v>45246</v>
      </c>
      <c r="C1105" s="8">
        <v>0.6775810185185186</v>
      </c>
      <c r="D1105" s="6" t="s">
        <v>310</v>
      </c>
      <c r="E1105" s="6">
        <v>2</v>
      </c>
      <c r="F1105" s="6" t="s">
        <v>1657</v>
      </c>
      <c r="G1105" s="6" t="s">
        <v>5128</v>
      </c>
      <c r="H1105" s="6" t="s">
        <v>24</v>
      </c>
      <c r="I1105" s="6" t="s">
        <v>24</v>
      </c>
      <c r="J1105" s="6" t="s">
        <v>232</v>
      </c>
      <c r="K1105" s="6" t="s">
        <v>88</v>
      </c>
      <c r="T1105" s="6" t="s">
        <v>15</v>
      </c>
      <c r="U1105" s="6" t="s">
        <v>18</v>
      </c>
      <c r="V1105" s="6" t="s">
        <v>5130</v>
      </c>
      <c r="W1105" s="11" t="s">
        <v>5129</v>
      </c>
    </row>
    <row r="1106" spans="1:23" ht="130.5" x14ac:dyDescent="0.35">
      <c r="A1106" s="6">
        <v>207552</v>
      </c>
      <c r="B1106" s="7">
        <v>45247</v>
      </c>
      <c r="C1106" s="8">
        <v>0.37850694444444444</v>
      </c>
      <c r="D1106" s="6" t="s">
        <v>37</v>
      </c>
      <c r="E1106" s="6">
        <v>1</v>
      </c>
      <c r="F1106" s="6" t="s">
        <v>25</v>
      </c>
      <c r="G1106" s="9" t="s">
        <v>5131</v>
      </c>
      <c r="H1106" s="6" t="s">
        <v>24</v>
      </c>
      <c r="I1106" s="6" t="s">
        <v>24</v>
      </c>
      <c r="J1106" s="6" t="s">
        <v>21</v>
      </c>
      <c r="K1106" s="6" t="s">
        <v>244</v>
      </c>
      <c r="T1106" s="6" t="s">
        <v>22</v>
      </c>
      <c r="U1106" s="6" t="s">
        <v>18</v>
      </c>
      <c r="V1106" s="6" t="s">
        <v>5133</v>
      </c>
      <c r="W1106" s="11" t="s">
        <v>5132</v>
      </c>
    </row>
    <row r="1107" spans="1:23" x14ac:dyDescent="0.35">
      <c r="A1107" s="6">
        <v>207555</v>
      </c>
      <c r="B1107" s="7">
        <v>45247</v>
      </c>
      <c r="C1107" s="8">
        <v>0.37640046296296298</v>
      </c>
      <c r="D1107" s="6" t="s">
        <v>32</v>
      </c>
      <c r="E1107" s="6">
        <v>1</v>
      </c>
      <c r="F1107" s="6" t="s">
        <v>1657</v>
      </c>
      <c r="G1107" s="6" t="s">
        <v>5134</v>
      </c>
      <c r="H1107" s="6" t="s">
        <v>24</v>
      </c>
      <c r="I1107" s="6" t="s">
        <v>24</v>
      </c>
      <c r="J1107" s="6" t="s">
        <v>21</v>
      </c>
      <c r="K1107" s="6" t="s">
        <v>627</v>
      </c>
      <c r="T1107" s="6" t="s">
        <v>22</v>
      </c>
      <c r="U1107" s="6" t="s">
        <v>18</v>
      </c>
      <c r="V1107" s="6" t="s">
        <v>5136</v>
      </c>
      <c r="W1107" s="11" t="s">
        <v>5135</v>
      </c>
    </row>
    <row r="1108" spans="1:23" ht="101.5" x14ac:dyDescent="0.35">
      <c r="A1108" s="6">
        <v>207556</v>
      </c>
      <c r="B1108" s="7">
        <v>45247</v>
      </c>
      <c r="C1108" s="8">
        <v>0.39331018518518518</v>
      </c>
      <c r="D1108" s="6" t="s">
        <v>5137</v>
      </c>
      <c r="E1108" s="6">
        <v>1</v>
      </c>
      <c r="F1108" s="6" t="s">
        <v>30</v>
      </c>
      <c r="G1108" s="9" t="s">
        <v>5138</v>
      </c>
      <c r="H1108" s="6" t="s">
        <v>24</v>
      </c>
      <c r="I1108" s="6" t="s">
        <v>24</v>
      </c>
      <c r="J1108" s="6" t="s">
        <v>21</v>
      </c>
      <c r="K1108" s="6" t="s">
        <v>5139</v>
      </c>
      <c r="T1108" s="6" t="s">
        <v>22</v>
      </c>
      <c r="U1108" s="6" t="s">
        <v>18</v>
      </c>
      <c r="V1108" s="6" t="s">
        <v>5141</v>
      </c>
      <c r="W1108" s="11" t="s">
        <v>5140</v>
      </c>
    </row>
    <row r="1109" spans="1:23" x14ac:dyDescent="0.35">
      <c r="A1109" s="6">
        <v>43797</v>
      </c>
      <c r="B1109" s="7">
        <v>45247</v>
      </c>
      <c r="C1109" s="8">
        <v>0.40998842592592594</v>
      </c>
      <c r="D1109" s="6" t="s">
        <v>170</v>
      </c>
      <c r="E1109" s="6">
        <v>3</v>
      </c>
      <c r="F1109" s="6" t="s">
        <v>19</v>
      </c>
      <c r="G1109" s="6" t="s">
        <v>5142</v>
      </c>
      <c r="H1109" s="6" t="s">
        <v>24</v>
      </c>
      <c r="I1109" s="6" t="s">
        <v>23</v>
      </c>
      <c r="J1109" s="6" t="s">
        <v>377</v>
      </c>
      <c r="K1109" s="6" t="s">
        <v>88</v>
      </c>
      <c r="M1109" s="6" t="s">
        <v>5143</v>
      </c>
      <c r="T1109" s="6" t="s">
        <v>15</v>
      </c>
      <c r="U1109" s="6" t="s">
        <v>18</v>
      </c>
      <c r="V1109" s="6" t="s">
        <v>5145</v>
      </c>
      <c r="W1109" s="11" t="s">
        <v>5144</v>
      </c>
    </row>
    <row r="1110" spans="1:23" x14ac:dyDescent="0.35">
      <c r="A1110" s="6">
        <v>207490</v>
      </c>
      <c r="B1110" s="7">
        <v>45247</v>
      </c>
      <c r="C1110" s="8">
        <v>0.41967592592592595</v>
      </c>
      <c r="D1110" s="6" t="s">
        <v>5146</v>
      </c>
      <c r="E1110" s="6">
        <v>6</v>
      </c>
      <c r="F1110" s="6" t="s">
        <v>30</v>
      </c>
      <c r="G1110" s="6" t="s">
        <v>5147</v>
      </c>
      <c r="H1110" s="6" t="s">
        <v>24</v>
      </c>
      <c r="I1110" s="6" t="s">
        <v>24</v>
      </c>
      <c r="J1110" s="6" t="s">
        <v>21</v>
      </c>
      <c r="K1110" s="6" t="s">
        <v>5148</v>
      </c>
      <c r="L1110" s="6" t="s">
        <v>1393</v>
      </c>
      <c r="M1110" s="6" t="s">
        <v>703</v>
      </c>
      <c r="N1110" s="6" t="s">
        <v>602</v>
      </c>
      <c r="O1110" s="6" t="s">
        <v>5149</v>
      </c>
      <c r="P1110" s="6" t="s">
        <v>5150</v>
      </c>
      <c r="Q1110" s="6" t="s">
        <v>5151</v>
      </c>
      <c r="R1110" s="6" t="s">
        <v>1103</v>
      </c>
      <c r="S1110" s="6" t="s">
        <v>644</v>
      </c>
      <c r="T1110" s="6" t="s">
        <v>15</v>
      </c>
      <c r="U1110" s="6" t="s">
        <v>18</v>
      </c>
      <c r="V1110" s="6" t="s">
        <v>5153</v>
      </c>
      <c r="W1110" s="11" t="s">
        <v>5152</v>
      </c>
    </row>
    <row r="1111" spans="1:23" x14ac:dyDescent="0.35">
      <c r="A1111" s="6">
        <v>207599</v>
      </c>
      <c r="B1111" s="7">
        <v>45247</v>
      </c>
      <c r="C1111" s="8">
        <v>0.4213425925925926</v>
      </c>
      <c r="D1111" s="6" t="s">
        <v>1616</v>
      </c>
      <c r="E1111" s="6">
        <v>1</v>
      </c>
      <c r="F1111" s="6" t="s">
        <v>9</v>
      </c>
      <c r="G1111" s="6" t="s">
        <v>5154</v>
      </c>
      <c r="H1111" s="6" t="s">
        <v>24</v>
      </c>
      <c r="I1111" s="6" t="s">
        <v>24</v>
      </c>
      <c r="J1111" s="6" t="s">
        <v>21</v>
      </c>
      <c r="K1111" s="6" t="s">
        <v>1597</v>
      </c>
      <c r="M1111" s="6" t="s">
        <v>667</v>
      </c>
      <c r="S1111" s="6" t="s">
        <v>337</v>
      </c>
      <c r="T1111" s="6" t="s">
        <v>22</v>
      </c>
      <c r="U1111" s="6" t="s">
        <v>18</v>
      </c>
      <c r="V1111" s="6" t="s">
        <v>5156</v>
      </c>
      <c r="W1111" s="11" t="s">
        <v>5155</v>
      </c>
    </row>
    <row r="1112" spans="1:23" x14ac:dyDescent="0.35">
      <c r="A1112" s="6">
        <v>65305</v>
      </c>
      <c r="B1112" s="7">
        <v>45247</v>
      </c>
      <c r="C1112" s="8">
        <v>0.43259259259259258</v>
      </c>
      <c r="D1112" s="6" t="s">
        <v>1181</v>
      </c>
      <c r="E1112" s="6">
        <v>2</v>
      </c>
      <c r="F1112" s="6" t="s">
        <v>30</v>
      </c>
      <c r="G1112" s="6" t="s">
        <v>5157</v>
      </c>
      <c r="H1112" s="6" t="s">
        <v>10</v>
      </c>
      <c r="I1112" s="6" t="s">
        <v>24</v>
      </c>
      <c r="J1112" s="6" t="s">
        <v>21</v>
      </c>
      <c r="K1112" s="6" t="s">
        <v>244</v>
      </c>
      <c r="T1112" s="6" t="s">
        <v>22</v>
      </c>
      <c r="U1112" s="6" t="s">
        <v>18</v>
      </c>
      <c r="V1112" s="6" t="s">
        <v>5158</v>
      </c>
      <c r="W1112" s="11" t="s">
        <v>1678</v>
      </c>
    </row>
    <row r="1113" spans="1:23" ht="72.5" x14ac:dyDescent="0.35">
      <c r="A1113" s="6">
        <v>207600</v>
      </c>
      <c r="B1113" s="7">
        <v>45247</v>
      </c>
      <c r="C1113" s="8">
        <v>0.44157407407407406</v>
      </c>
      <c r="D1113" s="6" t="s">
        <v>82</v>
      </c>
      <c r="E1113" s="6">
        <v>1</v>
      </c>
      <c r="F1113" s="6" t="s">
        <v>9</v>
      </c>
      <c r="G1113" s="6" t="s">
        <v>5159</v>
      </c>
      <c r="H1113" s="6" t="s">
        <v>40</v>
      </c>
      <c r="I1113" s="6" t="s">
        <v>40</v>
      </c>
      <c r="J1113" s="6" t="s">
        <v>377</v>
      </c>
      <c r="K1113" s="6" t="s">
        <v>767</v>
      </c>
      <c r="M1113" s="6" t="s">
        <v>5160</v>
      </c>
      <c r="T1113" s="6" t="s">
        <v>22</v>
      </c>
      <c r="U1113" s="6" t="s">
        <v>18</v>
      </c>
      <c r="V1113" s="6" t="s">
        <v>5162</v>
      </c>
      <c r="W1113" s="12" t="s">
        <v>5161</v>
      </c>
    </row>
    <row r="1114" spans="1:23" x14ac:dyDescent="0.35">
      <c r="A1114" s="6">
        <v>201834</v>
      </c>
      <c r="B1114" s="7">
        <v>45247</v>
      </c>
      <c r="C1114" s="8">
        <v>0.44591435185185185</v>
      </c>
      <c r="D1114" s="6" t="s">
        <v>213</v>
      </c>
      <c r="E1114" s="6">
        <v>2</v>
      </c>
      <c r="F1114" s="6" t="s">
        <v>9</v>
      </c>
      <c r="G1114" s="6" t="s">
        <v>5163</v>
      </c>
      <c r="H1114" s="6" t="s">
        <v>98</v>
      </c>
      <c r="I1114" s="6" t="s">
        <v>24</v>
      </c>
      <c r="J1114" s="6" t="s">
        <v>232</v>
      </c>
      <c r="K1114" s="6" t="s">
        <v>244</v>
      </c>
      <c r="M1114" s="6" t="s">
        <v>5164</v>
      </c>
      <c r="N1114" s="6" t="s">
        <v>5165</v>
      </c>
      <c r="T1114" s="6" t="s">
        <v>15</v>
      </c>
      <c r="U1114" s="6" t="s">
        <v>18</v>
      </c>
      <c r="V1114" s="6" t="s">
        <v>5167</v>
      </c>
      <c r="W1114" s="11" t="s">
        <v>5166</v>
      </c>
    </row>
    <row r="1115" spans="1:23" x14ac:dyDescent="0.35">
      <c r="A1115" s="6">
        <v>183336</v>
      </c>
      <c r="B1115" s="7">
        <v>45247</v>
      </c>
      <c r="C1115" s="8">
        <v>0.48818287037037034</v>
      </c>
      <c r="D1115" s="6" t="s">
        <v>5168</v>
      </c>
      <c r="E1115" s="6">
        <v>1</v>
      </c>
      <c r="F1115" s="6" t="s">
        <v>30</v>
      </c>
      <c r="G1115" s="6" t="s">
        <v>5169</v>
      </c>
      <c r="H1115" s="6" t="s">
        <v>24</v>
      </c>
      <c r="I1115" s="6" t="s">
        <v>24</v>
      </c>
      <c r="J1115" s="6" t="s">
        <v>21</v>
      </c>
      <c r="K1115" s="6" t="s">
        <v>5170</v>
      </c>
      <c r="N1115" s="6" t="s">
        <v>5071</v>
      </c>
      <c r="T1115" s="6" t="s">
        <v>22</v>
      </c>
      <c r="U1115" s="6" t="s">
        <v>18</v>
      </c>
      <c r="V1115" s="6" t="s">
        <v>5172</v>
      </c>
      <c r="W1115" s="11" t="s">
        <v>5171</v>
      </c>
    </row>
    <row r="1116" spans="1:23" ht="145" x14ac:dyDescent="0.35">
      <c r="A1116" s="6">
        <v>207492</v>
      </c>
      <c r="B1116" s="7">
        <v>45247</v>
      </c>
      <c r="C1116" s="8">
        <v>0.50953703703703701</v>
      </c>
      <c r="D1116" s="6" t="s">
        <v>5173</v>
      </c>
      <c r="E1116" s="6">
        <v>1</v>
      </c>
      <c r="F1116" s="6" t="s">
        <v>1657</v>
      </c>
      <c r="G1116" s="9" t="s">
        <v>5174</v>
      </c>
      <c r="H1116" s="6" t="s">
        <v>10</v>
      </c>
      <c r="I1116" s="6" t="s">
        <v>163</v>
      </c>
      <c r="J1116" s="6" t="s">
        <v>21</v>
      </c>
      <c r="K1116" s="6" t="s">
        <v>31</v>
      </c>
      <c r="L1116" s="6" t="s">
        <v>55</v>
      </c>
      <c r="M1116" s="6" t="s">
        <v>1529</v>
      </c>
      <c r="O1116" s="6" t="s">
        <v>279</v>
      </c>
      <c r="P1116" s="6" t="s">
        <v>57</v>
      </c>
      <c r="S1116" s="6" t="s">
        <v>5175</v>
      </c>
      <c r="T1116" s="6" t="s">
        <v>22</v>
      </c>
      <c r="U1116" s="6" t="s">
        <v>18</v>
      </c>
      <c r="V1116" s="6" t="s">
        <v>5177</v>
      </c>
      <c r="W1116" s="12" t="s">
        <v>5176</v>
      </c>
    </row>
    <row r="1117" spans="1:23" x14ac:dyDescent="0.35">
      <c r="A1117" s="6">
        <v>163670</v>
      </c>
      <c r="B1117" s="7">
        <v>45247</v>
      </c>
      <c r="C1117" s="8">
        <v>0.51781250000000001</v>
      </c>
      <c r="D1117" s="6" t="s">
        <v>1251</v>
      </c>
      <c r="E1117" s="6">
        <v>1</v>
      </c>
      <c r="F1117" s="6" t="s">
        <v>9</v>
      </c>
      <c r="G1117" s="6" t="s">
        <v>5178</v>
      </c>
      <c r="H1117" s="6" t="s">
        <v>24</v>
      </c>
      <c r="I1117" s="6" t="s">
        <v>24</v>
      </c>
      <c r="J1117" s="6" t="s">
        <v>21</v>
      </c>
      <c r="K1117" s="6" t="s">
        <v>764</v>
      </c>
      <c r="T1117" s="6" t="s">
        <v>22</v>
      </c>
      <c r="U1117" s="6" t="s">
        <v>18</v>
      </c>
      <c r="V1117" s="6" t="s">
        <v>5180</v>
      </c>
      <c r="W1117" s="11" t="s">
        <v>5179</v>
      </c>
    </row>
    <row r="1118" spans="1:23" x14ac:dyDescent="0.35">
      <c r="A1118" s="6">
        <v>207568</v>
      </c>
      <c r="B1118" s="7">
        <v>45247</v>
      </c>
      <c r="C1118" s="8">
        <v>0.52184027777777775</v>
      </c>
      <c r="D1118" s="6" t="s">
        <v>1515</v>
      </c>
      <c r="E1118" s="6">
        <v>15</v>
      </c>
      <c r="F1118" s="6" t="s">
        <v>19</v>
      </c>
      <c r="G1118" s="6" t="s">
        <v>5181</v>
      </c>
      <c r="H1118" s="6" t="s">
        <v>24</v>
      </c>
      <c r="I1118" s="6" t="s">
        <v>24</v>
      </c>
      <c r="J1118" s="6" t="s">
        <v>21</v>
      </c>
      <c r="K1118" s="6" t="s">
        <v>901</v>
      </c>
      <c r="T1118" s="6" t="s">
        <v>22</v>
      </c>
      <c r="U1118" s="6" t="s">
        <v>18</v>
      </c>
      <c r="V1118" s="6" t="s">
        <v>5183</v>
      </c>
      <c r="W1118" s="11" t="s">
        <v>5182</v>
      </c>
    </row>
    <row r="1119" spans="1:23" x14ac:dyDescent="0.35">
      <c r="A1119" s="6">
        <v>61429</v>
      </c>
      <c r="B1119" s="7">
        <v>45247</v>
      </c>
      <c r="C1119" s="8">
        <v>0.52760416666666665</v>
      </c>
      <c r="D1119" s="6" t="s">
        <v>5184</v>
      </c>
      <c r="E1119" s="6">
        <v>1</v>
      </c>
      <c r="F1119" s="6" t="s">
        <v>9</v>
      </c>
      <c r="G1119" s="6" t="s">
        <v>5185</v>
      </c>
      <c r="H1119" s="6" t="s">
        <v>24</v>
      </c>
      <c r="I1119" s="6" t="s">
        <v>24</v>
      </c>
      <c r="J1119" s="6" t="s">
        <v>21</v>
      </c>
      <c r="K1119" s="6" t="s">
        <v>244</v>
      </c>
      <c r="S1119" s="6" t="s">
        <v>5186</v>
      </c>
      <c r="T1119" s="6" t="s">
        <v>22</v>
      </c>
      <c r="U1119" s="6" t="s">
        <v>18</v>
      </c>
      <c r="V1119" s="6" t="s">
        <v>5188</v>
      </c>
      <c r="W1119" s="11" t="s">
        <v>5187</v>
      </c>
    </row>
    <row r="1120" spans="1:23" ht="159.5" x14ac:dyDescent="0.35">
      <c r="A1120" s="6">
        <v>207569</v>
      </c>
      <c r="B1120" s="7">
        <v>45247</v>
      </c>
      <c r="C1120" s="8">
        <v>0.53518518518518521</v>
      </c>
      <c r="D1120" s="6" t="s">
        <v>4243</v>
      </c>
      <c r="E1120" s="6">
        <v>1</v>
      </c>
      <c r="F1120" s="6" t="s">
        <v>1657</v>
      </c>
      <c r="G1120" s="9" t="s">
        <v>5189</v>
      </c>
      <c r="H1120" s="6" t="s">
        <v>24</v>
      </c>
      <c r="I1120" s="6" t="s">
        <v>24</v>
      </c>
      <c r="J1120" s="6" t="s">
        <v>21</v>
      </c>
      <c r="K1120" s="6" t="s">
        <v>5190</v>
      </c>
      <c r="Q1120" s="6" t="s">
        <v>5191</v>
      </c>
      <c r="T1120" s="6" t="s">
        <v>22</v>
      </c>
      <c r="U1120" s="6" t="s">
        <v>18</v>
      </c>
      <c r="V1120" s="6" t="s">
        <v>5193</v>
      </c>
      <c r="W1120" s="11" t="s">
        <v>5192</v>
      </c>
    </row>
    <row r="1121" spans="1:23" ht="116" x14ac:dyDescent="0.35">
      <c r="A1121" s="6">
        <v>207570</v>
      </c>
      <c r="B1121" s="7">
        <v>45247</v>
      </c>
      <c r="C1121" s="8">
        <v>0.56041666666666667</v>
      </c>
      <c r="D1121" s="6" t="s">
        <v>5194</v>
      </c>
      <c r="E1121" s="6">
        <v>1</v>
      </c>
      <c r="F1121" s="6" t="s">
        <v>9</v>
      </c>
      <c r="G1121" s="9" t="s">
        <v>5195</v>
      </c>
      <c r="H1121" s="6" t="s">
        <v>24</v>
      </c>
      <c r="I1121" s="6" t="s">
        <v>24</v>
      </c>
      <c r="J1121" s="6" t="s">
        <v>21</v>
      </c>
      <c r="K1121" s="6" t="s">
        <v>5196</v>
      </c>
      <c r="N1121" s="6" t="s">
        <v>5197</v>
      </c>
      <c r="T1121" s="6" t="s">
        <v>22</v>
      </c>
      <c r="U1121" s="6" t="s">
        <v>18</v>
      </c>
      <c r="V1121" s="6" t="s">
        <v>5199</v>
      </c>
      <c r="W1121" s="11" t="s">
        <v>5198</v>
      </c>
    </row>
    <row r="1122" spans="1:23" x14ac:dyDescent="0.35">
      <c r="A1122" s="6">
        <v>207577</v>
      </c>
      <c r="B1122" s="7">
        <v>45247</v>
      </c>
      <c r="C1122" s="8">
        <v>0.56079861111111107</v>
      </c>
      <c r="D1122" s="6" t="s">
        <v>5200</v>
      </c>
      <c r="E1122" s="6">
        <v>1</v>
      </c>
      <c r="F1122" s="6" t="s">
        <v>30</v>
      </c>
      <c r="G1122" s="6" t="s">
        <v>5201</v>
      </c>
      <c r="H1122" s="6" t="s">
        <v>24</v>
      </c>
      <c r="I1122" s="6" t="s">
        <v>24</v>
      </c>
      <c r="J1122" s="6" t="s">
        <v>21</v>
      </c>
      <c r="K1122" s="6" t="s">
        <v>495</v>
      </c>
      <c r="T1122" s="6" t="s">
        <v>22</v>
      </c>
      <c r="U1122" s="6" t="s">
        <v>18</v>
      </c>
      <c r="V1122" s="6" t="s">
        <v>5203</v>
      </c>
      <c r="W1122" s="11" t="s">
        <v>5202</v>
      </c>
    </row>
    <row r="1123" spans="1:23" x14ac:dyDescent="0.35">
      <c r="A1123" s="6">
        <v>207558</v>
      </c>
      <c r="B1123" s="7">
        <v>45247</v>
      </c>
      <c r="C1123" s="8">
        <v>0.56922453703703701</v>
      </c>
      <c r="D1123" s="6" t="s">
        <v>998</v>
      </c>
      <c r="E1123" s="6">
        <v>3</v>
      </c>
      <c r="F1123" s="6" t="s">
        <v>30</v>
      </c>
      <c r="G1123" s="6" t="s">
        <v>5204</v>
      </c>
      <c r="H1123" s="6" t="s">
        <v>24</v>
      </c>
      <c r="I1123" s="6" t="s">
        <v>24</v>
      </c>
      <c r="J1123" s="6" t="s">
        <v>21</v>
      </c>
      <c r="K1123" s="6" t="s">
        <v>950</v>
      </c>
      <c r="T1123" s="6" t="s">
        <v>22</v>
      </c>
      <c r="U1123" s="6" t="s">
        <v>18</v>
      </c>
      <c r="V1123" s="6" t="s">
        <v>5206</v>
      </c>
      <c r="W1123" s="11" t="s">
        <v>5205</v>
      </c>
    </row>
    <row r="1124" spans="1:23" ht="58" x14ac:dyDescent="0.35">
      <c r="A1124" s="6">
        <v>207639</v>
      </c>
      <c r="B1124" s="7">
        <v>45247</v>
      </c>
      <c r="C1124" s="8">
        <v>0.5760763888888889</v>
      </c>
      <c r="D1124" s="6" t="s">
        <v>266</v>
      </c>
      <c r="E1124" s="6">
        <v>3</v>
      </c>
      <c r="F1124" s="6" t="s">
        <v>30</v>
      </c>
      <c r="G1124" s="6" t="s">
        <v>5207</v>
      </c>
      <c r="H1124" s="6" t="s">
        <v>24</v>
      </c>
      <c r="I1124" s="6" t="s">
        <v>24</v>
      </c>
      <c r="J1124" s="6" t="s">
        <v>21</v>
      </c>
      <c r="K1124" s="9" t="s">
        <v>454</v>
      </c>
      <c r="T1124" s="6" t="s">
        <v>22</v>
      </c>
      <c r="U1124" s="6" t="s">
        <v>18</v>
      </c>
      <c r="V1124" s="6" t="s">
        <v>5209</v>
      </c>
      <c r="W1124" s="11" t="s">
        <v>5208</v>
      </c>
    </row>
    <row r="1125" spans="1:23" x14ac:dyDescent="0.35">
      <c r="A1125" s="6">
        <v>207576</v>
      </c>
      <c r="B1125" s="7">
        <v>45247</v>
      </c>
      <c r="C1125" s="8">
        <v>0.58503472222222219</v>
      </c>
      <c r="D1125" s="6" t="s">
        <v>5210</v>
      </c>
      <c r="E1125" s="6">
        <v>2</v>
      </c>
      <c r="F1125" s="6" t="s">
        <v>9</v>
      </c>
      <c r="G1125" s="6" t="s">
        <v>5211</v>
      </c>
      <c r="H1125" s="6" t="s">
        <v>24</v>
      </c>
      <c r="I1125" s="6" t="s">
        <v>24</v>
      </c>
      <c r="J1125" s="6" t="s">
        <v>21</v>
      </c>
      <c r="K1125" s="6" t="s">
        <v>5212</v>
      </c>
      <c r="T1125" s="6" t="s">
        <v>22</v>
      </c>
      <c r="U1125" s="6" t="s">
        <v>18</v>
      </c>
      <c r="V1125" s="6" t="s">
        <v>5214</v>
      </c>
      <c r="W1125" s="11" t="s">
        <v>5213</v>
      </c>
    </row>
    <row r="1126" spans="1:23" ht="58" x14ac:dyDescent="0.35">
      <c r="A1126" s="6">
        <v>207059</v>
      </c>
      <c r="B1126" s="7">
        <v>45247</v>
      </c>
      <c r="C1126" s="8">
        <v>0.6018634259259259</v>
      </c>
      <c r="D1126" s="6" t="s">
        <v>82</v>
      </c>
      <c r="E1126" s="6">
        <v>1</v>
      </c>
      <c r="F1126" s="6" t="s">
        <v>9</v>
      </c>
      <c r="G1126" s="6" t="s">
        <v>5215</v>
      </c>
      <c r="H1126" s="6" t="s">
        <v>24</v>
      </c>
      <c r="I1126" s="6" t="s">
        <v>24</v>
      </c>
      <c r="J1126" s="6" t="s">
        <v>377</v>
      </c>
      <c r="K1126" s="9" t="s">
        <v>440</v>
      </c>
      <c r="T1126" s="6" t="s">
        <v>22</v>
      </c>
      <c r="U1126" s="6" t="s">
        <v>18</v>
      </c>
      <c r="V1126" s="6" t="s">
        <v>5217</v>
      </c>
      <c r="W1126" s="11" t="s">
        <v>5216</v>
      </c>
    </row>
    <row r="1127" spans="1:23" x14ac:dyDescent="0.35">
      <c r="A1127" s="6">
        <v>207630</v>
      </c>
      <c r="B1127" s="7">
        <v>45247</v>
      </c>
      <c r="C1127" s="8">
        <v>0.60799768518518515</v>
      </c>
      <c r="D1127" s="6" t="s">
        <v>5218</v>
      </c>
      <c r="E1127" s="6">
        <v>2</v>
      </c>
      <c r="F1127" s="6" t="s">
        <v>30</v>
      </c>
      <c r="G1127" s="6" t="s">
        <v>5219</v>
      </c>
      <c r="H1127" s="6" t="s">
        <v>24</v>
      </c>
      <c r="I1127" s="6" t="s">
        <v>24</v>
      </c>
      <c r="J1127" s="6" t="s">
        <v>21</v>
      </c>
      <c r="K1127" s="6" t="s">
        <v>1712</v>
      </c>
      <c r="T1127" s="6" t="s">
        <v>22</v>
      </c>
      <c r="U1127" s="6" t="s">
        <v>18</v>
      </c>
      <c r="V1127" s="6" t="s">
        <v>5221</v>
      </c>
      <c r="W1127" s="11" t="s">
        <v>5220</v>
      </c>
    </row>
    <row r="1128" spans="1:23" x14ac:dyDescent="0.35">
      <c r="A1128" s="6">
        <v>207618</v>
      </c>
      <c r="B1128" s="7">
        <v>45247</v>
      </c>
      <c r="C1128" s="8">
        <v>0.6165046296296296</v>
      </c>
      <c r="D1128" s="6" t="s">
        <v>5222</v>
      </c>
      <c r="E1128" s="6">
        <v>5</v>
      </c>
      <c r="F1128" s="6" t="s">
        <v>19</v>
      </c>
      <c r="G1128" s="6" t="s">
        <v>5223</v>
      </c>
      <c r="H1128" s="6" t="s">
        <v>24</v>
      </c>
      <c r="I1128" s="6" t="s">
        <v>24</v>
      </c>
      <c r="J1128" s="6" t="s">
        <v>21</v>
      </c>
      <c r="K1128" s="6" t="s">
        <v>5224</v>
      </c>
      <c r="S1128" s="6" t="s">
        <v>516</v>
      </c>
      <c r="T1128" s="6" t="s">
        <v>22</v>
      </c>
      <c r="U1128" s="6" t="s">
        <v>18</v>
      </c>
      <c r="V1128" s="6" t="s">
        <v>5226</v>
      </c>
      <c r="W1128" s="11" t="s">
        <v>5225</v>
      </c>
    </row>
    <row r="1129" spans="1:23" ht="116" x14ac:dyDescent="0.35">
      <c r="A1129" s="6">
        <v>200650</v>
      </c>
      <c r="B1129" s="7">
        <v>45247</v>
      </c>
      <c r="C1129" s="8">
        <v>0.61839120370370371</v>
      </c>
      <c r="D1129" s="6" t="s">
        <v>8</v>
      </c>
      <c r="E1129" s="6">
        <v>2</v>
      </c>
      <c r="F1129" s="6" t="s">
        <v>1657</v>
      </c>
      <c r="G1129" s="9" t="s">
        <v>5227</v>
      </c>
      <c r="H1129" s="6" t="s">
        <v>24</v>
      </c>
      <c r="I1129" s="6" t="s">
        <v>24</v>
      </c>
      <c r="J1129" s="6" t="s">
        <v>21</v>
      </c>
      <c r="K1129" s="6" t="s">
        <v>52</v>
      </c>
      <c r="M1129" s="6" t="s">
        <v>1312</v>
      </c>
      <c r="N1129" s="6" t="s">
        <v>499</v>
      </c>
      <c r="T1129" s="6" t="s">
        <v>15</v>
      </c>
      <c r="U1129" s="6" t="s">
        <v>18</v>
      </c>
      <c r="V1129" s="6" t="s">
        <v>5229</v>
      </c>
      <c r="W1129" s="11" t="s">
        <v>5228</v>
      </c>
    </row>
    <row r="1130" spans="1:23" ht="72.5" x14ac:dyDescent="0.35">
      <c r="A1130" s="6">
        <v>207646</v>
      </c>
      <c r="B1130" s="7">
        <v>45247</v>
      </c>
      <c r="C1130" s="8">
        <v>0.62822916666666673</v>
      </c>
      <c r="D1130" s="6" t="s">
        <v>178</v>
      </c>
      <c r="E1130" s="6">
        <v>16</v>
      </c>
      <c r="F1130" s="6" t="s">
        <v>1657</v>
      </c>
      <c r="G1130" s="6" t="s">
        <v>5230</v>
      </c>
      <c r="H1130" s="6" t="s">
        <v>24</v>
      </c>
      <c r="I1130" s="6" t="s">
        <v>24</v>
      </c>
      <c r="J1130" s="6" t="s">
        <v>21</v>
      </c>
      <c r="K1130" s="6" t="s">
        <v>244</v>
      </c>
      <c r="S1130" s="9" t="s">
        <v>5231</v>
      </c>
      <c r="T1130" s="6" t="s">
        <v>22</v>
      </c>
      <c r="U1130" s="6" t="s">
        <v>18</v>
      </c>
      <c r="V1130" s="6" t="s">
        <v>5233</v>
      </c>
      <c r="W1130" s="12" t="s">
        <v>5232</v>
      </c>
    </row>
    <row r="1131" spans="1:23" x14ac:dyDescent="0.35">
      <c r="A1131" s="6">
        <v>207675</v>
      </c>
      <c r="B1131" s="7">
        <v>45247</v>
      </c>
      <c r="C1131" s="8">
        <v>0.65318287037037037</v>
      </c>
      <c r="D1131" s="6" t="s">
        <v>1165</v>
      </c>
      <c r="E1131" s="6">
        <v>1</v>
      </c>
      <c r="F1131" s="6" t="s">
        <v>9</v>
      </c>
      <c r="G1131" s="6" t="s">
        <v>5234</v>
      </c>
      <c r="H1131" s="6" t="s">
        <v>24</v>
      </c>
      <c r="I1131" s="6" t="s">
        <v>24</v>
      </c>
      <c r="J1131" s="6" t="s">
        <v>21</v>
      </c>
      <c r="K1131" s="6" t="s">
        <v>827</v>
      </c>
      <c r="T1131" s="6" t="s">
        <v>22</v>
      </c>
      <c r="U1131" s="6" t="s">
        <v>18</v>
      </c>
      <c r="V1131" s="6" t="s">
        <v>5236</v>
      </c>
      <c r="W1131" s="11" t="s">
        <v>5235</v>
      </c>
    </row>
    <row r="1132" spans="1:23" x14ac:dyDescent="0.35">
      <c r="A1132" s="6">
        <v>5804</v>
      </c>
      <c r="B1132" s="7">
        <v>45247</v>
      </c>
      <c r="C1132" s="8">
        <v>0.66356481481481489</v>
      </c>
      <c r="D1132" s="6" t="s">
        <v>506</v>
      </c>
      <c r="E1132" s="6">
        <v>1</v>
      </c>
      <c r="F1132" s="6" t="s">
        <v>25</v>
      </c>
      <c r="G1132" s="6" t="s">
        <v>5237</v>
      </c>
      <c r="H1132" s="6" t="s">
        <v>24</v>
      </c>
      <c r="I1132" s="6" t="s">
        <v>24</v>
      </c>
      <c r="J1132" s="6" t="s">
        <v>21</v>
      </c>
      <c r="K1132" s="6" t="s">
        <v>161</v>
      </c>
      <c r="T1132" s="6" t="s">
        <v>22</v>
      </c>
      <c r="U1132" s="6" t="s">
        <v>18</v>
      </c>
      <c r="V1132" s="6" t="s">
        <v>1667</v>
      </c>
      <c r="W1132" s="11" t="s">
        <v>887</v>
      </c>
    </row>
    <row r="1133" spans="1:23" ht="58" x14ac:dyDescent="0.35">
      <c r="A1133" s="6">
        <v>86682</v>
      </c>
      <c r="B1133" s="7">
        <v>45247</v>
      </c>
      <c r="C1133" s="8">
        <v>0.66872685185185177</v>
      </c>
      <c r="D1133" s="6" t="s">
        <v>466</v>
      </c>
      <c r="E1133" s="6">
        <v>7</v>
      </c>
      <c r="F1133" s="6" t="s">
        <v>30</v>
      </c>
      <c r="G1133" s="9" t="s">
        <v>5238</v>
      </c>
      <c r="H1133" s="6" t="s">
        <v>24</v>
      </c>
      <c r="I1133" s="6" t="s">
        <v>24</v>
      </c>
      <c r="J1133" s="6" t="s">
        <v>21</v>
      </c>
      <c r="K1133" s="6" t="s">
        <v>548</v>
      </c>
      <c r="T1133" s="6" t="s">
        <v>15</v>
      </c>
      <c r="U1133" s="6" t="s">
        <v>18</v>
      </c>
      <c r="V1133" s="6" t="s">
        <v>5240</v>
      </c>
      <c r="W1133" s="11" t="s">
        <v>5239</v>
      </c>
    </row>
    <row r="1134" spans="1:23" ht="58" x14ac:dyDescent="0.35">
      <c r="A1134" s="6">
        <v>207677</v>
      </c>
      <c r="B1134" s="7">
        <v>45247</v>
      </c>
      <c r="C1134" s="8">
        <v>0.6783217592592593</v>
      </c>
      <c r="D1134" s="6" t="s">
        <v>91</v>
      </c>
      <c r="E1134" s="6">
        <v>2</v>
      </c>
      <c r="F1134" s="6" t="s">
        <v>30</v>
      </c>
      <c r="G1134" s="6" t="s">
        <v>5241</v>
      </c>
      <c r="H1134" s="6" t="s">
        <v>24</v>
      </c>
      <c r="I1134" s="6" t="s">
        <v>24</v>
      </c>
      <c r="J1134" s="6" t="s">
        <v>21</v>
      </c>
      <c r="K1134" s="9" t="s">
        <v>440</v>
      </c>
      <c r="O1134" s="6" t="s">
        <v>5242</v>
      </c>
      <c r="T1134" s="6" t="s">
        <v>22</v>
      </c>
      <c r="U1134" s="6" t="s">
        <v>18</v>
      </c>
      <c r="V1134" s="6" t="s">
        <v>5244</v>
      </c>
      <c r="W1134" s="11" t="s">
        <v>5243</v>
      </c>
    </row>
    <row r="1135" spans="1:23" x14ac:dyDescent="0.35">
      <c r="A1135" s="6">
        <v>207624</v>
      </c>
      <c r="B1135" s="7">
        <v>45247</v>
      </c>
      <c r="C1135" s="8">
        <v>0.68243055555555554</v>
      </c>
      <c r="D1135" s="6" t="s">
        <v>5245</v>
      </c>
      <c r="E1135" s="6">
        <v>3</v>
      </c>
      <c r="F1135" s="6" t="s">
        <v>30</v>
      </c>
      <c r="G1135" s="6" t="s">
        <v>5246</v>
      </c>
      <c r="H1135" s="6" t="s">
        <v>24</v>
      </c>
      <c r="I1135" s="6" t="s">
        <v>24</v>
      </c>
      <c r="J1135" s="6" t="s">
        <v>21</v>
      </c>
      <c r="K1135" s="6" t="s">
        <v>495</v>
      </c>
      <c r="M1135" s="6" t="s">
        <v>5247</v>
      </c>
      <c r="T1135" s="6" t="s">
        <v>22</v>
      </c>
      <c r="U1135" s="6" t="s">
        <v>18</v>
      </c>
      <c r="V1135" s="6" t="s">
        <v>5249</v>
      </c>
      <c r="W1135" s="11" t="s">
        <v>5248</v>
      </c>
    </row>
    <row r="1136" spans="1:23" x14ac:dyDescent="0.35">
      <c r="A1136" s="6">
        <v>71427</v>
      </c>
      <c r="B1136" s="7">
        <v>45250</v>
      </c>
      <c r="C1136" s="8">
        <v>0.37300925925925926</v>
      </c>
      <c r="D1136" s="6" t="s">
        <v>81</v>
      </c>
      <c r="E1136" s="6">
        <v>2</v>
      </c>
      <c r="F1136" s="6" t="s">
        <v>30</v>
      </c>
      <c r="G1136" s="6" t="s">
        <v>5250</v>
      </c>
      <c r="H1136" s="6" t="s">
        <v>24</v>
      </c>
      <c r="I1136" s="6" t="s">
        <v>24</v>
      </c>
      <c r="J1136" s="6" t="s">
        <v>21</v>
      </c>
      <c r="K1136" s="6" t="s">
        <v>83</v>
      </c>
      <c r="T1136" s="6" t="s">
        <v>22</v>
      </c>
      <c r="U1136" s="6" t="s">
        <v>18</v>
      </c>
      <c r="V1136" s="6" t="s">
        <v>5252</v>
      </c>
      <c r="W1136" s="11" t="s">
        <v>5251</v>
      </c>
    </row>
    <row r="1137" spans="1:23" x14ac:dyDescent="0.35">
      <c r="A1137" s="6">
        <v>207822</v>
      </c>
      <c r="B1137" s="7">
        <v>45250</v>
      </c>
      <c r="C1137" s="8">
        <v>0.37690972222222219</v>
      </c>
      <c r="D1137" s="6" t="s">
        <v>126</v>
      </c>
      <c r="E1137" s="6">
        <v>3</v>
      </c>
      <c r="F1137" s="6" t="s">
        <v>19</v>
      </c>
      <c r="G1137" s="6" t="s">
        <v>5253</v>
      </c>
      <c r="H1137" s="6" t="s">
        <v>24</v>
      </c>
      <c r="I1137" s="6" t="s">
        <v>24</v>
      </c>
      <c r="J1137" s="6" t="s">
        <v>21</v>
      </c>
      <c r="K1137" s="6" t="s">
        <v>162</v>
      </c>
      <c r="T1137" s="6" t="s">
        <v>15</v>
      </c>
      <c r="U1137" s="6" t="s">
        <v>18</v>
      </c>
      <c r="V1137" s="6" t="s">
        <v>5255</v>
      </c>
      <c r="W1137" s="11" t="s">
        <v>5254</v>
      </c>
    </row>
    <row r="1138" spans="1:23" ht="261" x14ac:dyDescent="0.35">
      <c r="A1138" s="6">
        <v>207843</v>
      </c>
      <c r="B1138" s="7">
        <v>45250</v>
      </c>
      <c r="C1138" s="8">
        <v>0.3784953703703704</v>
      </c>
      <c r="D1138" s="6" t="s">
        <v>5256</v>
      </c>
      <c r="E1138" s="6">
        <v>2</v>
      </c>
      <c r="F1138" s="6" t="s">
        <v>9</v>
      </c>
      <c r="G1138" s="9" t="s">
        <v>5257</v>
      </c>
      <c r="H1138" s="6" t="s">
        <v>24</v>
      </c>
      <c r="I1138" s="6" t="s">
        <v>24</v>
      </c>
      <c r="J1138" s="6" t="s">
        <v>21</v>
      </c>
      <c r="K1138" s="6" t="s">
        <v>245</v>
      </c>
      <c r="O1138" s="9" t="s">
        <v>5258</v>
      </c>
      <c r="T1138" s="6" t="s">
        <v>22</v>
      </c>
      <c r="U1138" s="6" t="s">
        <v>18</v>
      </c>
      <c r="V1138" s="6" t="s">
        <v>5259</v>
      </c>
      <c r="W1138" s="11" t="s">
        <v>1961</v>
      </c>
    </row>
    <row r="1139" spans="1:23" x14ac:dyDescent="0.35">
      <c r="A1139" s="6">
        <v>205729</v>
      </c>
      <c r="B1139" s="7">
        <v>45250</v>
      </c>
      <c r="C1139" s="8">
        <v>0.37863425925925925</v>
      </c>
      <c r="D1139" s="6" t="s">
        <v>5260</v>
      </c>
      <c r="E1139" s="6">
        <v>1</v>
      </c>
      <c r="F1139" s="6" t="s">
        <v>9</v>
      </c>
      <c r="G1139" s="6" t="s">
        <v>5261</v>
      </c>
      <c r="H1139" s="6" t="s">
        <v>24</v>
      </c>
      <c r="I1139" s="6" t="s">
        <v>24</v>
      </c>
      <c r="J1139" s="6" t="s">
        <v>232</v>
      </c>
      <c r="K1139" s="6" t="s">
        <v>5262</v>
      </c>
      <c r="T1139" s="6" t="s">
        <v>22</v>
      </c>
      <c r="U1139" s="6" t="s">
        <v>18</v>
      </c>
      <c r="V1139" s="6" t="s">
        <v>5264</v>
      </c>
      <c r="W1139" s="11" t="s">
        <v>5263</v>
      </c>
    </row>
    <row r="1140" spans="1:23" x14ac:dyDescent="0.35">
      <c r="A1140" s="6">
        <v>128829</v>
      </c>
      <c r="B1140" s="7">
        <v>45250</v>
      </c>
      <c r="C1140" s="8">
        <v>0.38944444444444448</v>
      </c>
      <c r="D1140" s="6" t="s">
        <v>5265</v>
      </c>
      <c r="E1140" s="6">
        <v>1</v>
      </c>
      <c r="F1140" s="6" t="s">
        <v>19</v>
      </c>
      <c r="G1140" s="6" t="s">
        <v>5266</v>
      </c>
      <c r="H1140" s="6" t="s">
        <v>24</v>
      </c>
      <c r="I1140" s="6" t="s">
        <v>24</v>
      </c>
      <c r="J1140" s="6" t="s">
        <v>21</v>
      </c>
      <c r="K1140" s="6" t="s">
        <v>78</v>
      </c>
      <c r="T1140" s="6" t="s">
        <v>15</v>
      </c>
      <c r="U1140" s="6" t="s">
        <v>18</v>
      </c>
      <c r="V1140" s="6" t="s">
        <v>5267</v>
      </c>
      <c r="W1140" s="11" t="s">
        <v>887</v>
      </c>
    </row>
    <row r="1141" spans="1:23" x14ac:dyDescent="0.35">
      <c r="A1141" s="6">
        <v>149836</v>
      </c>
      <c r="B1141" s="7">
        <v>45250</v>
      </c>
      <c r="C1141" s="8">
        <v>0.39049768518518518</v>
      </c>
      <c r="D1141" s="6" t="s">
        <v>5268</v>
      </c>
      <c r="E1141" s="6">
        <v>3</v>
      </c>
      <c r="F1141" s="6" t="s">
        <v>19</v>
      </c>
      <c r="G1141" s="6" t="s">
        <v>5269</v>
      </c>
      <c r="H1141" s="6" t="s">
        <v>24</v>
      </c>
      <c r="I1141" s="6" t="s">
        <v>24</v>
      </c>
      <c r="J1141" s="6" t="s">
        <v>21</v>
      </c>
      <c r="K1141" s="6" t="s">
        <v>78</v>
      </c>
      <c r="T1141" s="6" t="s">
        <v>15</v>
      </c>
      <c r="U1141" s="6" t="s">
        <v>18</v>
      </c>
      <c r="V1141" s="6" t="s">
        <v>5270</v>
      </c>
      <c r="W1141" s="11" t="s">
        <v>887</v>
      </c>
    </row>
    <row r="1142" spans="1:23" x14ac:dyDescent="0.35">
      <c r="A1142" s="6">
        <v>207860</v>
      </c>
      <c r="B1142" s="7">
        <v>45250</v>
      </c>
      <c r="C1142" s="8">
        <v>0.39160879629629625</v>
      </c>
      <c r="D1142" s="6" t="s">
        <v>843</v>
      </c>
      <c r="E1142" s="6">
        <v>1</v>
      </c>
      <c r="F1142" s="6" t="s">
        <v>19</v>
      </c>
      <c r="G1142" s="6" t="s">
        <v>5271</v>
      </c>
      <c r="H1142" s="6" t="s">
        <v>24</v>
      </c>
      <c r="I1142" s="6" t="s">
        <v>24</v>
      </c>
      <c r="J1142" s="6" t="s">
        <v>21</v>
      </c>
      <c r="K1142" s="6" t="s">
        <v>78</v>
      </c>
      <c r="T1142" s="6" t="s">
        <v>15</v>
      </c>
      <c r="U1142" s="6" t="s">
        <v>18</v>
      </c>
      <c r="V1142" s="6" t="s">
        <v>1649</v>
      </c>
      <c r="W1142" s="11" t="s">
        <v>887</v>
      </c>
    </row>
    <row r="1143" spans="1:23" x14ac:dyDescent="0.35">
      <c r="A1143" s="6">
        <v>19062</v>
      </c>
      <c r="B1143" s="7">
        <v>45250</v>
      </c>
      <c r="C1143" s="8">
        <v>0.40122685185185186</v>
      </c>
      <c r="D1143" s="6" t="s">
        <v>588</v>
      </c>
      <c r="E1143" s="6">
        <v>1</v>
      </c>
      <c r="F1143" s="6" t="s">
        <v>9</v>
      </c>
      <c r="G1143" s="6" t="s">
        <v>5272</v>
      </c>
      <c r="H1143" s="6" t="s">
        <v>24</v>
      </c>
      <c r="I1143" s="6" t="s">
        <v>679</v>
      </c>
      <c r="J1143" s="6" t="s">
        <v>21</v>
      </c>
      <c r="K1143" s="6" t="s">
        <v>78</v>
      </c>
      <c r="T1143" s="6" t="s">
        <v>15</v>
      </c>
      <c r="U1143" s="6" t="s">
        <v>18</v>
      </c>
      <c r="V1143" s="6" t="s">
        <v>5273</v>
      </c>
      <c r="W1143" s="11" t="s">
        <v>887</v>
      </c>
    </row>
    <row r="1144" spans="1:23" x14ac:dyDescent="0.35">
      <c r="A1144" s="6">
        <v>207832</v>
      </c>
      <c r="B1144" s="7">
        <v>45250</v>
      </c>
      <c r="C1144" s="8">
        <v>0.4074652777777778</v>
      </c>
      <c r="D1144" s="6" t="s">
        <v>375</v>
      </c>
      <c r="E1144" s="6">
        <v>1</v>
      </c>
      <c r="F1144" s="6" t="s">
        <v>30</v>
      </c>
      <c r="G1144" s="6" t="s">
        <v>5274</v>
      </c>
      <c r="H1144" s="6" t="s">
        <v>24</v>
      </c>
      <c r="I1144" s="6" t="s">
        <v>24</v>
      </c>
      <c r="J1144" s="6" t="s">
        <v>21</v>
      </c>
      <c r="K1144" s="6" t="s">
        <v>512</v>
      </c>
      <c r="T1144" s="6" t="s">
        <v>22</v>
      </c>
      <c r="U1144" s="6" t="s">
        <v>18</v>
      </c>
      <c r="V1144" s="6" t="s">
        <v>5276</v>
      </c>
      <c r="W1144" s="11" t="s">
        <v>5275</v>
      </c>
    </row>
    <row r="1145" spans="1:23" x14ac:dyDescent="0.35">
      <c r="A1145" s="6">
        <v>28054</v>
      </c>
      <c r="B1145" s="7">
        <v>45250</v>
      </c>
      <c r="C1145" s="8">
        <v>0.42432870370370374</v>
      </c>
      <c r="D1145" s="6" t="s">
        <v>621</v>
      </c>
      <c r="E1145" s="6">
        <v>10</v>
      </c>
      <c r="F1145" s="6" t="s">
        <v>19</v>
      </c>
      <c r="G1145" s="6" t="s">
        <v>1473</v>
      </c>
      <c r="H1145" s="6" t="s">
        <v>10</v>
      </c>
      <c r="I1145" s="6" t="s">
        <v>24</v>
      </c>
      <c r="J1145" s="6" t="s">
        <v>21</v>
      </c>
      <c r="K1145" s="6" t="s">
        <v>5277</v>
      </c>
      <c r="L1145" s="6" t="s">
        <v>55</v>
      </c>
      <c r="M1145" s="6" t="s">
        <v>63</v>
      </c>
      <c r="N1145" s="6" t="s">
        <v>42</v>
      </c>
      <c r="O1145" s="6" t="s">
        <v>5278</v>
      </c>
      <c r="P1145" s="6" t="s">
        <v>57</v>
      </c>
      <c r="Q1145" s="6" t="s">
        <v>140</v>
      </c>
      <c r="R1145" s="6" t="s">
        <v>72</v>
      </c>
      <c r="S1145" s="6" t="s">
        <v>5279</v>
      </c>
      <c r="T1145" s="6" t="s">
        <v>15</v>
      </c>
      <c r="U1145" s="6" t="s">
        <v>18</v>
      </c>
      <c r="V1145" s="6" t="s">
        <v>5281</v>
      </c>
      <c r="W1145" s="11" t="s">
        <v>5280</v>
      </c>
    </row>
    <row r="1146" spans="1:23" ht="145" x14ac:dyDescent="0.35">
      <c r="A1146" s="6">
        <v>98220</v>
      </c>
      <c r="B1146" s="7">
        <v>45250</v>
      </c>
      <c r="C1146" s="8">
        <v>0.46458333333333335</v>
      </c>
      <c r="D1146" s="6" t="s">
        <v>5282</v>
      </c>
      <c r="E1146" s="6">
        <v>1</v>
      </c>
      <c r="F1146" s="6" t="s">
        <v>9</v>
      </c>
      <c r="G1146" s="9" t="s">
        <v>5283</v>
      </c>
      <c r="H1146" s="6" t="s">
        <v>24</v>
      </c>
      <c r="I1146" s="6" t="s">
        <v>24</v>
      </c>
      <c r="J1146" s="6" t="s">
        <v>377</v>
      </c>
      <c r="K1146" s="6" t="s">
        <v>302</v>
      </c>
      <c r="L1146" s="6" t="s">
        <v>241</v>
      </c>
      <c r="M1146" s="6" t="s">
        <v>1400</v>
      </c>
      <c r="N1146" s="6" t="s">
        <v>5284</v>
      </c>
      <c r="O1146" s="6" t="s">
        <v>1934</v>
      </c>
      <c r="P1146" s="6" t="s">
        <v>713</v>
      </c>
      <c r="Q1146" s="6" t="s">
        <v>34</v>
      </c>
      <c r="R1146" s="6" t="s">
        <v>34</v>
      </c>
      <c r="S1146" s="9" t="s">
        <v>5285</v>
      </c>
      <c r="T1146" s="6" t="s">
        <v>15</v>
      </c>
      <c r="U1146" s="6" t="s">
        <v>18</v>
      </c>
      <c r="V1146" s="9" t="s">
        <v>5287</v>
      </c>
      <c r="W1146" s="11" t="s">
        <v>5286</v>
      </c>
    </row>
    <row r="1147" spans="1:23" x14ac:dyDescent="0.35">
      <c r="A1147" s="6">
        <v>207846</v>
      </c>
      <c r="B1147" s="7">
        <v>45250</v>
      </c>
      <c r="C1147" s="8">
        <v>0.47281250000000002</v>
      </c>
      <c r="D1147" s="6" t="s">
        <v>160</v>
      </c>
      <c r="E1147" s="6">
        <v>1</v>
      </c>
      <c r="F1147" s="6" t="s">
        <v>1657</v>
      </c>
      <c r="G1147" s="6" t="s">
        <v>5288</v>
      </c>
      <c r="H1147" s="6" t="s">
        <v>24</v>
      </c>
      <c r="I1147" s="6" t="s">
        <v>24</v>
      </c>
      <c r="J1147" s="6" t="s">
        <v>21</v>
      </c>
      <c r="K1147" s="6" t="s">
        <v>58</v>
      </c>
      <c r="M1147" s="6" t="s">
        <v>142</v>
      </c>
      <c r="T1147" s="6" t="s">
        <v>22</v>
      </c>
      <c r="U1147" s="6" t="s">
        <v>18</v>
      </c>
      <c r="V1147" s="6" t="s">
        <v>5290</v>
      </c>
      <c r="W1147" s="11" t="s">
        <v>5289</v>
      </c>
    </row>
    <row r="1148" spans="1:23" x14ac:dyDescent="0.35">
      <c r="A1148" s="6">
        <v>75663</v>
      </c>
      <c r="B1148" s="7">
        <v>45250</v>
      </c>
      <c r="C1148" s="8">
        <v>0.47443287037037035</v>
      </c>
      <c r="D1148" s="6" t="s">
        <v>26</v>
      </c>
      <c r="E1148" s="6">
        <v>2</v>
      </c>
      <c r="F1148" s="6" t="s">
        <v>19</v>
      </c>
      <c r="G1148" s="6" t="s">
        <v>5291</v>
      </c>
      <c r="H1148" s="6" t="s">
        <v>24</v>
      </c>
      <c r="I1148" s="6" t="s">
        <v>24</v>
      </c>
      <c r="J1148" s="6" t="s">
        <v>21</v>
      </c>
      <c r="K1148" s="6" t="s">
        <v>78</v>
      </c>
      <c r="T1148" s="6" t="s">
        <v>15</v>
      </c>
      <c r="U1148" s="6" t="s">
        <v>18</v>
      </c>
      <c r="V1148" s="6" t="s">
        <v>5292</v>
      </c>
      <c r="W1148" s="11" t="s">
        <v>887</v>
      </c>
    </row>
    <row r="1149" spans="1:23" ht="130.5" x14ac:dyDescent="0.35">
      <c r="A1149" s="6">
        <v>157411</v>
      </c>
      <c r="B1149" s="7">
        <v>45250</v>
      </c>
      <c r="C1149" s="8">
        <v>0.47535879629629635</v>
      </c>
      <c r="D1149" s="6" t="s">
        <v>110</v>
      </c>
      <c r="E1149" s="6">
        <v>5</v>
      </c>
      <c r="F1149" s="6" t="s">
        <v>19</v>
      </c>
      <c r="G1149" s="9" t="s">
        <v>5293</v>
      </c>
      <c r="H1149" s="6" t="s">
        <v>24</v>
      </c>
      <c r="I1149" s="6" t="s">
        <v>24</v>
      </c>
      <c r="J1149" s="6" t="s">
        <v>21</v>
      </c>
      <c r="K1149" s="6" t="s">
        <v>245</v>
      </c>
      <c r="T1149" s="6" t="s">
        <v>22</v>
      </c>
      <c r="U1149" s="6" t="s">
        <v>18</v>
      </c>
      <c r="V1149" s="6" t="s">
        <v>5294</v>
      </c>
      <c r="W1149" s="11" t="s">
        <v>997</v>
      </c>
    </row>
    <row r="1150" spans="1:23" ht="58" x14ac:dyDescent="0.35">
      <c r="A1150" s="6">
        <v>207892</v>
      </c>
      <c r="B1150" s="7">
        <v>45250</v>
      </c>
      <c r="C1150" s="8">
        <v>0.48491898148148144</v>
      </c>
      <c r="D1150" s="6" t="s">
        <v>872</v>
      </c>
      <c r="E1150" s="6">
        <v>1</v>
      </c>
      <c r="F1150" s="6" t="s">
        <v>1657</v>
      </c>
      <c r="G1150" s="9" t="s">
        <v>5295</v>
      </c>
      <c r="H1150" s="6" t="s">
        <v>40</v>
      </c>
      <c r="I1150" s="6" t="s">
        <v>40</v>
      </c>
      <c r="J1150" s="6" t="s">
        <v>21</v>
      </c>
      <c r="K1150" s="6" t="s">
        <v>699</v>
      </c>
      <c r="L1150" s="6" t="s">
        <v>298</v>
      </c>
      <c r="M1150" s="6" t="s">
        <v>314</v>
      </c>
      <c r="N1150" s="6" t="s">
        <v>34</v>
      </c>
      <c r="O1150" s="6" t="s">
        <v>5296</v>
      </c>
      <c r="T1150" s="6" t="s">
        <v>22</v>
      </c>
      <c r="U1150" s="6" t="s">
        <v>18</v>
      </c>
      <c r="V1150" s="6" t="s">
        <v>5298</v>
      </c>
      <c r="W1150" s="11" t="s">
        <v>5297</v>
      </c>
    </row>
    <row r="1151" spans="1:23" ht="101.5" x14ac:dyDescent="0.35">
      <c r="A1151" s="6">
        <v>207871</v>
      </c>
      <c r="B1151" s="7">
        <v>45250</v>
      </c>
      <c r="C1151" s="8">
        <v>0.49015046296296294</v>
      </c>
      <c r="D1151" s="6" t="s">
        <v>576</v>
      </c>
      <c r="E1151" s="6">
        <v>4</v>
      </c>
      <c r="F1151" s="6" t="s">
        <v>30</v>
      </c>
      <c r="G1151" s="9" t="s">
        <v>5299</v>
      </c>
      <c r="H1151" s="6" t="s">
        <v>24</v>
      </c>
      <c r="I1151" s="6" t="s">
        <v>24</v>
      </c>
      <c r="J1151" s="6" t="s">
        <v>21</v>
      </c>
      <c r="K1151" s="6" t="s">
        <v>245</v>
      </c>
      <c r="T1151" s="6" t="s">
        <v>22</v>
      </c>
      <c r="U1151" s="6" t="s">
        <v>18</v>
      </c>
      <c r="V1151" s="6" t="s">
        <v>5300</v>
      </c>
      <c r="W1151" s="11" t="s">
        <v>997</v>
      </c>
    </row>
    <row r="1152" spans="1:23" x14ac:dyDescent="0.35">
      <c r="A1152" s="6">
        <v>207831</v>
      </c>
      <c r="B1152" s="7">
        <v>45250</v>
      </c>
      <c r="C1152" s="8">
        <v>0.49207175925925922</v>
      </c>
      <c r="D1152" s="6" t="s">
        <v>5301</v>
      </c>
      <c r="E1152" s="6">
        <v>1</v>
      </c>
      <c r="F1152" s="6" t="s">
        <v>9</v>
      </c>
      <c r="G1152" s="6" t="s">
        <v>5302</v>
      </c>
      <c r="H1152" s="6" t="s">
        <v>24</v>
      </c>
      <c r="I1152" s="6" t="s">
        <v>24</v>
      </c>
      <c r="J1152" s="6" t="s">
        <v>21</v>
      </c>
      <c r="K1152" s="6" t="s">
        <v>62</v>
      </c>
      <c r="L1152" s="6" t="s">
        <v>298</v>
      </c>
      <c r="M1152" s="6" t="s">
        <v>5303</v>
      </c>
      <c r="N1152" s="6" t="s">
        <v>700</v>
      </c>
      <c r="O1152" s="6" t="s">
        <v>5304</v>
      </c>
      <c r="P1152" s="6" t="s">
        <v>918</v>
      </c>
      <c r="Q1152" s="6" t="s">
        <v>5305</v>
      </c>
      <c r="R1152" s="6" t="s">
        <v>662</v>
      </c>
      <c r="S1152" s="6" t="s">
        <v>337</v>
      </c>
      <c r="T1152" s="6" t="s">
        <v>22</v>
      </c>
      <c r="U1152" s="6" t="s">
        <v>18</v>
      </c>
      <c r="V1152" s="6" t="s">
        <v>5307</v>
      </c>
      <c r="W1152" s="11" t="s">
        <v>5306</v>
      </c>
    </row>
    <row r="1153" spans="1:23" x14ac:dyDescent="0.35">
      <c r="A1153" s="6">
        <v>206809</v>
      </c>
      <c r="B1153" s="7">
        <v>45250</v>
      </c>
      <c r="C1153" s="8">
        <v>0.51060185185185192</v>
      </c>
      <c r="D1153" s="6" t="s">
        <v>116</v>
      </c>
      <c r="E1153" s="6">
        <v>2</v>
      </c>
      <c r="F1153" s="6" t="s">
        <v>19</v>
      </c>
      <c r="G1153" s="6" t="s">
        <v>5308</v>
      </c>
      <c r="H1153" s="6" t="s">
        <v>27</v>
      </c>
      <c r="I1153" s="6" t="s">
        <v>24</v>
      </c>
      <c r="J1153" s="6" t="s">
        <v>21</v>
      </c>
      <c r="K1153" s="6" t="s">
        <v>58</v>
      </c>
      <c r="T1153" s="6" t="s">
        <v>22</v>
      </c>
      <c r="U1153" s="6" t="s">
        <v>18</v>
      </c>
      <c r="V1153" s="6" t="s">
        <v>5310</v>
      </c>
      <c r="W1153" s="11" t="s">
        <v>5309</v>
      </c>
    </row>
    <row r="1154" spans="1:23" x14ac:dyDescent="0.35">
      <c r="A1154" s="6">
        <v>207886</v>
      </c>
      <c r="B1154" s="7">
        <v>45250</v>
      </c>
      <c r="C1154" s="8">
        <v>0.52486111111111111</v>
      </c>
      <c r="D1154" s="6" t="s">
        <v>5311</v>
      </c>
      <c r="E1154" s="6">
        <v>4</v>
      </c>
      <c r="F1154" s="6" t="s">
        <v>30</v>
      </c>
      <c r="G1154" s="6" t="s">
        <v>5312</v>
      </c>
      <c r="H1154" s="6" t="s">
        <v>24</v>
      </c>
      <c r="I1154" s="6" t="s">
        <v>24</v>
      </c>
      <c r="J1154" s="6" t="s">
        <v>232</v>
      </c>
      <c r="K1154" s="6" t="s">
        <v>58</v>
      </c>
      <c r="L1154" s="6" t="s">
        <v>821</v>
      </c>
      <c r="M1154" s="6" t="s">
        <v>403</v>
      </c>
      <c r="O1154" s="6" t="s">
        <v>252</v>
      </c>
      <c r="T1154" s="6" t="s">
        <v>22</v>
      </c>
      <c r="U1154" s="6" t="s">
        <v>18</v>
      </c>
      <c r="V1154" s="6" t="s">
        <v>5314</v>
      </c>
      <c r="W1154" s="11" t="s">
        <v>5313</v>
      </c>
    </row>
    <row r="1155" spans="1:23" ht="72.5" x14ac:dyDescent="0.35">
      <c r="A1155" s="6">
        <v>206232</v>
      </c>
      <c r="B1155" s="7">
        <v>45250</v>
      </c>
      <c r="C1155" s="8">
        <v>0.55660879629629634</v>
      </c>
      <c r="D1155" s="6" t="s">
        <v>5315</v>
      </c>
      <c r="E1155" s="6">
        <v>5</v>
      </c>
      <c r="F1155" s="6" t="s">
        <v>1657</v>
      </c>
      <c r="G1155" s="9" t="s">
        <v>5316</v>
      </c>
      <c r="H1155" s="6" t="s">
        <v>24</v>
      </c>
      <c r="I1155" s="6" t="s">
        <v>24</v>
      </c>
      <c r="J1155" s="6" t="s">
        <v>21</v>
      </c>
      <c r="K1155" s="6" t="s">
        <v>1580</v>
      </c>
      <c r="T1155" s="6" t="s">
        <v>15</v>
      </c>
      <c r="U1155" s="6" t="s">
        <v>18</v>
      </c>
      <c r="V1155" s="6" t="s">
        <v>5318</v>
      </c>
      <c r="W1155" s="11" t="s">
        <v>5317</v>
      </c>
    </row>
    <row r="1156" spans="1:23" ht="159.5" x14ac:dyDescent="0.35">
      <c r="A1156" s="6">
        <v>207930</v>
      </c>
      <c r="B1156" s="7">
        <v>45250</v>
      </c>
      <c r="C1156" s="8">
        <v>0.56711805555555561</v>
      </c>
      <c r="D1156" s="6" t="s">
        <v>5319</v>
      </c>
      <c r="E1156" s="6">
        <v>3</v>
      </c>
      <c r="F1156" s="6" t="s">
        <v>9</v>
      </c>
      <c r="G1156" s="9" t="s">
        <v>5320</v>
      </c>
      <c r="H1156" s="6" t="s">
        <v>24</v>
      </c>
      <c r="I1156" s="6" t="s">
        <v>24</v>
      </c>
      <c r="J1156" s="6" t="s">
        <v>377</v>
      </c>
      <c r="K1156" s="6" t="s">
        <v>31</v>
      </c>
      <c r="L1156" s="6" t="s">
        <v>55</v>
      </c>
      <c r="M1156" s="6" t="s">
        <v>1529</v>
      </c>
      <c r="N1156" s="6" t="s">
        <v>1584</v>
      </c>
      <c r="O1156" s="9" t="s">
        <v>5321</v>
      </c>
      <c r="P1156" s="6" t="s">
        <v>57</v>
      </c>
      <c r="S1156" s="6" t="s">
        <v>146</v>
      </c>
      <c r="T1156" s="6" t="s">
        <v>22</v>
      </c>
      <c r="U1156" s="6" t="s">
        <v>18</v>
      </c>
      <c r="V1156" s="6" t="s">
        <v>5323</v>
      </c>
      <c r="W1156" s="11" t="s">
        <v>5322</v>
      </c>
    </row>
    <row r="1157" spans="1:23" ht="72.5" x14ac:dyDescent="0.35">
      <c r="A1157" s="6">
        <v>207893</v>
      </c>
      <c r="B1157" s="7">
        <v>45250</v>
      </c>
      <c r="C1157" s="8">
        <v>0.56781249999999994</v>
      </c>
      <c r="D1157" s="6" t="s">
        <v>82</v>
      </c>
      <c r="E1157" s="6">
        <v>4</v>
      </c>
      <c r="F1157" s="6" t="s">
        <v>19</v>
      </c>
      <c r="G1157" s="9" t="s">
        <v>5324</v>
      </c>
      <c r="H1157" s="6" t="s">
        <v>24</v>
      </c>
      <c r="I1157" s="6" t="s">
        <v>24</v>
      </c>
      <c r="J1157" s="6" t="s">
        <v>21</v>
      </c>
      <c r="K1157" s="6" t="s">
        <v>1580</v>
      </c>
      <c r="T1157" s="6" t="s">
        <v>15</v>
      </c>
      <c r="U1157" s="6" t="s">
        <v>18</v>
      </c>
      <c r="V1157" s="6" t="s">
        <v>5326</v>
      </c>
      <c r="W1157" s="11" t="s">
        <v>5325</v>
      </c>
    </row>
    <row r="1158" spans="1:23" x14ac:dyDescent="0.35">
      <c r="A1158" s="6">
        <v>72989</v>
      </c>
      <c r="B1158" s="7">
        <v>45250</v>
      </c>
      <c r="C1158" s="8">
        <v>0.57835648148148155</v>
      </c>
      <c r="D1158" s="6" t="s">
        <v>569</v>
      </c>
      <c r="E1158" s="6">
        <v>10</v>
      </c>
      <c r="F1158" s="6" t="s">
        <v>19</v>
      </c>
      <c r="G1158" s="6" t="s">
        <v>5327</v>
      </c>
      <c r="H1158" s="6" t="s">
        <v>38</v>
      </c>
      <c r="I1158" s="6" t="s">
        <v>24</v>
      </c>
      <c r="J1158" s="6" t="s">
        <v>21</v>
      </c>
      <c r="K1158" s="6" t="s">
        <v>1467</v>
      </c>
      <c r="T1158" s="6" t="s">
        <v>22</v>
      </c>
      <c r="U1158" s="6" t="s">
        <v>18</v>
      </c>
      <c r="V1158" s="6" t="s">
        <v>5329</v>
      </c>
      <c r="W1158" s="11" t="s">
        <v>5328</v>
      </c>
    </row>
    <row r="1159" spans="1:23" x14ac:dyDescent="0.35">
      <c r="A1159" s="6">
        <v>152766</v>
      </c>
      <c r="B1159" s="7">
        <v>45250</v>
      </c>
      <c r="C1159" s="8">
        <v>0.58047453703703711</v>
      </c>
      <c r="D1159" s="6" t="s">
        <v>82</v>
      </c>
      <c r="E1159" s="6">
        <v>1</v>
      </c>
      <c r="F1159" s="6" t="s">
        <v>9</v>
      </c>
      <c r="G1159" s="6" t="s">
        <v>5330</v>
      </c>
      <c r="H1159" s="6" t="s">
        <v>24</v>
      </c>
      <c r="I1159" s="6" t="s">
        <v>24</v>
      </c>
      <c r="J1159" s="6" t="s">
        <v>21</v>
      </c>
      <c r="K1159" s="6" t="s">
        <v>78</v>
      </c>
      <c r="T1159" s="6" t="s">
        <v>15</v>
      </c>
      <c r="U1159" s="6" t="s">
        <v>18</v>
      </c>
      <c r="V1159" s="6" t="s">
        <v>5331</v>
      </c>
      <c r="W1159" s="11" t="s">
        <v>887</v>
      </c>
    </row>
    <row r="1160" spans="1:23" ht="116" x14ac:dyDescent="0.35">
      <c r="A1160" s="6">
        <v>207890</v>
      </c>
      <c r="B1160" s="7">
        <v>45250</v>
      </c>
      <c r="C1160" s="8">
        <v>0.58355324074074078</v>
      </c>
      <c r="D1160" s="6" t="s">
        <v>5332</v>
      </c>
      <c r="E1160" s="6">
        <v>5</v>
      </c>
      <c r="F1160" s="6" t="s">
        <v>19</v>
      </c>
      <c r="G1160" s="9" t="s">
        <v>5333</v>
      </c>
      <c r="H1160" s="6" t="s">
        <v>24</v>
      </c>
      <c r="I1160" s="6" t="s">
        <v>24</v>
      </c>
      <c r="J1160" s="6" t="s">
        <v>377</v>
      </c>
      <c r="K1160" s="6" t="s">
        <v>5334</v>
      </c>
      <c r="T1160" s="6" t="s">
        <v>22</v>
      </c>
      <c r="U1160" s="6" t="s">
        <v>18</v>
      </c>
      <c r="V1160" s="6" t="s">
        <v>1379</v>
      </c>
      <c r="W1160" s="11" t="s">
        <v>5335</v>
      </c>
    </row>
    <row r="1161" spans="1:23" ht="58" x14ac:dyDescent="0.35">
      <c r="A1161" s="6">
        <v>207898</v>
      </c>
      <c r="B1161" s="7">
        <v>45250</v>
      </c>
      <c r="C1161" s="8">
        <v>0.58409722222222216</v>
      </c>
      <c r="D1161" s="6" t="s">
        <v>91</v>
      </c>
      <c r="E1161" s="6">
        <v>15</v>
      </c>
      <c r="F1161" s="6" t="s">
        <v>19</v>
      </c>
      <c r="G1161" s="6" t="s">
        <v>5336</v>
      </c>
      <c r="H1161" s="6" t="s">
        <v>24</v>
      </c>
      <c r="I1161" s="6" t="s">
        <v>24</v>
      </c>
      <c r="J1161" s="6" t="s">
        <v>21</v>
      </c>
      <c r="K1161" s="9" t="s">
        <v>440</v>
      </c>
      <c r="T1161" s="6" t="s">
        <v>22</v>
      </c>
      <c r="U1161" s="6" t="s">
        <v>18</v>
      </c>
      <c r="V1161" s="6" t="s">
        <v>5338</v>
      </c>
      <c r="W1161" s="11" t="s">
        <v>5337</v>
      </c>
    </row>
    <row r="1162" spans="1:23" x14ac:dyDescent="0.35">
      <c r="A1162" s="6">
        <v>207937</v>
      </c>
      <c r="B1162" s="7">
        <v>45250</v>
      </c>
      <c r="C1162" s="8">
        <v>0.59908564814814813</v>
      </c>
      <c r="D1162" s="6" t="s">
        <v>491</v>
      </c>
      <c r="E1162" s="6">
        <v>1</v>
      </c>
      <c r="F1162" s="6" t="s">
        <v>9</v>
      </c>
      <c r="G1162" s="6" t="s">
        <v>1349</v>
      </c>
      <c r="H1162" s="6" t="s">
        <v>24</v>
      </c>
      <c r="I1162" s="6" t="s">
        <v>24</v>
      </c>
      <c r="J1162" s="6" t="s">
        <v>21</v>
      </c>
      <c r="K1162" s="6" t="s">
        <v>78</v>
      </c>
      <c r="T1162" s="6" t="s">
        <v>15</v>
      </c>
      <c r="U1162" s="6" t="s">
        <v>18</v>
      </c>
      <c r="V1162" s="6" t="s">
        <v>1692</v>
      </c>
      <c r="W1162" s="11" t="s">
        <v>887</v>
      </c>
    </row>
    <row r="1163" spans="1:23" ht="58" x14ac:dyDescent="0.35">
      <c r="A1163" s="6">
        <v>207907</v>
      </c>
      <c r="B1163" s="7">
        <v>45250</v>
      </c>
      <c r="C1163" s="8">
        <v>0.61046296296296299</v>
      </c>
      <c r="D1163" s="6" t="s">
        <v>5339</v>
      </c>
      <c r="E1163" s="6">
        <v>1</v>
      </c>
      <c r="F1163" s="6" t="s">
        <v>30</v>
      </c>
      <c r="G1163" s="6" t="s">
        <v>5340</v>
      </c>
      <c r="H1163" s="6" t="s">
        <v>24</v>
      </c>
      <c r="I1163" s="6" t="s">
        <v>24</v>
      </c>
      <c r="J1163" s="6" t="s">
        <v>21</v>
      </c>
      <c r="K1163" s="9" t="s">
        <v>440</v>
      </c>
      <c r="T1163" s="6" t="s">
        <v>22</v>
      </c>
      <c r="U1163" s="6" t="s">
        <v>18</v>
      </c>
      <c r="V1163" s="6" t="s">
        <v>5342</v>
      </c>
      <c r="W1163" s="11" t="s">
        <v>5341</v>
      </c>
    </row>
    <row r="1164" spans="1:23" ht="58" x14ac:dyDescent="0.35">
      <c r="A1164" s="6">
        <v>207914</v>
      </c>
      <c r="B1164" s="7">
        <v>45250</v>
      </c>
      <c r="C1164" s="8">
        <v>0.62113425925925925</v>
      </c>
      <c r="D1164" s="6" t="s">
        <v>5343</v>
      </c>
      <c r="E1164" s="6">
        <v>1</v>
      </c>
      <c r="F1164" s="6" t="s">
        <v>9</v>
      </c>
      <c r="G1164" s="6" t="s">
        <v>5344</v>
      </c>
      <c r="H1164" s="6" t="s">
        <v>24</v>
      </c>
      <c r="I1164" s="6" t="s">
        <v>24</v>
      </c>
      <c r="J1164" s="6" t="s">
        <v>21</v>
      </c>
      <c r="K1164" s="9" t="s">
        <v>440</v>
      </c>
      <c r="P1164" s="6" t="s">
        <v>5345</v>
      </c>
      <c r="T1164" s="6" t="s">
        <v>22</v>
      </c>
      <c r="U1164" s="6" t="s">
        <v>18</v>
      </c>
      <c r="V1164" s="6" t="s">
        <v>5347</v>
      </c>
      <c r="W1164" s="11" t="s">
        <v>5346</v>
      </c>
    </row>
    <row r="1165" spans="1:23" ht="203" x14ac:dyDescent="0.35">
      <c r="A1165" s="6">
        <v>200098</v>
      </c>
      <c r="B1165" s="7">
        <v>45250</v>
      </c>
      <c r="C1165" s="8">
        <v>0.63075231481481475</v>
      </c>
      <c r="D1165" s="6" t="s">
        <v>5348</v>
      </c>
      <c r="E1165" s="6">
        <v>20</v>
      </c>
      <c r="F1165" s="6" t="s">
        <v>25</v>
      </c>
      <c r="G1165" s="9" t="s">
        <v>5349</v>
      </c>
      <c r="H1165" s="6" t="s">
        <v>24</v>
      </c>
      <c r="I1165" s="6" t="s">
        <v>41</v>
      </c>
      <c r="J1165" s="6" t="s">
        <v>21</v>
      </c>
      <c r="K1165" s="6" t="s">
        <v>244</v>
      </c>
      <c r="L1165" s="6" t="s">
        <v>298</v>
      </c>
      <c r="M1165" s="6" t="s">
        <v>1763</v>
      </c>
      <c r="N1165" s="6" t="s">
        <v>42</v>
      </c>
      <c r="O1165" s="6" t="s">
        <v>34</v>
      </c>
      <c r="P1165" s="6" t="s">
        <v>34</v>
      </c>
      <c r="Q1165" s="6" t="s">
        <v>34</v>
      </c>
      <c r="R1165" s="6" t="s">
        <v>34</v>
      </c>
      <c r="S1165" s="6" t="s">
        <v>47</v>
      </c>
      <c r="T1165" s="6" t="s">
        <v>22</v>
      </c>
      <c r="U1165" s="6" t="s">
        <v>18</v>
      </c>
      <c r="V1165" s="6" t="s">
        <v>5351</v>
      </c>
      <c r="W1165" s="11" t="s">
        <v>5350</v>
      </c>
    </row>
    <row r="1166" spans="1:23" x14ac:dyDescent="0.35">
      <c r="A1166" s="6">
        <v>207554</v>
      </c>
      <c r="B1166" s="7">
        <v>45250</v>
      </c>
      <c r="C1166" s="8">
        <v>0.63605324074074077</v>
      </c>
      <c r="D1166" s="6" t="s">
        <v>5352</v>
      </c>
      <c r="E1166" s="6">
        <v>1</v>
      </c>
      <c r="F1166" s="6" t="s">
        <v>9</v>
      </c>
      <c r="G1166" s="6" t="s">
        <v>5353</v>
      </c>
      <c r="H1166" s="6" t="s">
        <v>24</v>
      </c>
      <c r="I1166" s="6" t="s">
        <v>24</v>
      </c>
      <c r="J1166" s="6" t="s">
        <v>21</v>
      </c>
      <c r="K1166" s="6" t="s">
        <v>58</v>
      </c>
      <c r="T1166" s="6" t="s">
        <v>22</v>
      </c>
      <c r="U1166" s="6" t="s">
        <v>18</v>
      </c>
      <c r="V1166" s="6" t="s">
        <v>5355</v>
      </c>
      <c r="W1166" s="11" t="s">
        <v>5354</v>
      </c>
    </row>
    <row r="1167" spans="1:23" ht="43.5" x14ac:dyDescent="0.35">
      <c r="A1167" s="6">
        <v>207918</v>
      </c>
      <c r="B1167" s="7">
        <v>45250</v>
      </c>
      <c r="C1167" s="8">
        <v>0.63706018518518526</v>
      </c>
      <c r="D1167" s="6" t="s">
        <v>5356</v>
      </c>
      <c r="E1167" s="6">
        <v>3</v>
      </c>
      <c r="F1167" s="6" t="s">
        <v>30</v>
      </c>
      <c r="G1167" s="6" t="s">
        <v>5357</v>
      </c>
      <c r="H1167" s="6" t="s">
        <v>24</v>
      </c>
      <c r="I1167" s="6" t="s">
        <v>24</v>
      </c>
      <c r="J1167" s="6" t="s">
        <v>21</v>
      </c>
      <c r="K1167" s="9" t="s">
        <v>5358</v>
      </c>
      <c r="T1167" s="6" t="s">
        <v>22</v>
      </c>
      <c r="U1167" s="6" t="s">
        <v>18</v>
      </c>
      <c r="V1167" s="6" t="s">
        <v>5360</v>
      </c>
      <c r="W1167" s="11" t="s">
        <v>5359</v>
      </c>
    </row>
    <row r="1168" spans="1:23" ht="159.5" x14ac:dyDescent="0.35">
      <c r="A1168" s="6">
        <v>207934</v>
      </c>
      <c r="B1168" s="7">
        <v>45250</v>
      </c>
      <c r="C1168" s="8">
        <v>0.64074074074074072</v>
      </c>
      <c r="D1168" s="6" t="s">
        <v>508</v>
      </c>
      <c r="E1168" s="6">
        <v>2</v>
      </c>
      <c r="F1168" s="6" t="s">
        <v>9</v>
      </c>
      <c r="G1168" s="9" t="s">
        <v>5361</v>
      </c>
      <c r="H1168" s="6" t="s">
        <v>24</v>
      </c>
      <c r="I1168" s="6" t="s">
        <v>24</v>
      </c>
      <c r="J1168" s="6" t="s">
        <v>232</v>
      </c>
      <c r="K1168" s="6" t="s">
        <v>5362</v>
      </c>
      <c r="O1168" s="6" t="s">
        <v>5363</v>
      </c>
      <c r="T1168" s="6" t="s">
        <v>15</v>
      </c>
      <c r="U1168" s="6" t="s">
        <v>18</v>
      </c>
      <c r="V1168" s="6" t="s">
        <v>5365</v>
      </c>
      <c r="W1168" s="11" t="s">
        <v>5364</v>
      </c>
    </row>
    <row r="1169" spans="1:23" ht="72.5" x14ac:dyDescent="0.35">
      <c r="A1169" s="6">
        <v>57477</v>
      </c>
      <c r="B1169" s="7">
        <v>45250</v>
      </c>
      <c r="C1169" s="8">
        <v>0.65125</v>
      </c>
      <c r="D1169" s="6" t="s">
        <v>5366</v>
      </c>
      <c r="E1169" s="6">
        <v>1</v>
      </c>
      <c r="F1169" s="6" t="s">
        <v>19</v>
      </c>
      <c r="G1169" s="6" t="s">
        <v>5367</v>
      </c>
      <c r="H1169" s="6" t="s">
        <v>98</v>
      </c>
      <c r="I1169" s="6" t="s">
        <v>24</v>
      </c>
      <c r="J1169" s="6" t="s">
        <v>21</v>
      </c>
      <c r="K1169" s="6" t="s">
        <v>1236</v>
      </c>
      <c r="M1169" s="9" t="s">
        <v>5368</v>
      </c>
      <c r="T1169" s="6" t="s">
        <v>22</v>
      </c>
      <c r="U1169" s="6" t="s">
        <v>18</v>
      </c>
      <c r="V1169" s="6" t="s">
        <v>887</v>
      </c>
      <c r="W1169" s="11" t="s">
        <v>5369</v>
      </c>
    </row>
    <row r="1170" spans="1:23" ht="261" x14ac:dyDescent="0.35">
      <c r="A1170" s="6">
        <v>171279</v>
      </c>
      <c r="B1170" s="7">
        <v>45250</v>
      </c>
      <c r="C1170" s="8">
        <v>0.65228009259259256</v>
      </c>
      <c r="D1170" s="6" t="s">
        <v>159</v>
      </c>
      <c r="E1170" s="6">
        <v>8</v>
      </c>
      <c r="F1170" s="6" t="s">
        <v>30</v>
      </c>
      <c r="G1170" s="9" t="s">
        <v>5370</v>
      </c>
      <c r="H1170" s="6" t="s">
        <v>24</v>
      </c>
      <c r="I1170" s="6" t="s">
        <v>40</v>
      </c>
      <c r="J1170" s="6" t="s">
        <v>21</v>
      </c>
      <c r="K1170" s="6" t="s">
        <v>267</v>
      </c>
      <c r="L1170" s="6" t="s">
        <v>298</v>
      </c>
      <c r="M1170" s="6" t="s">
        <v>5371</v>
      </c>
      <c r="N1170" s="6" t="s">
        <v>833</v>
      </c>
      <c r="O1170" s="6" t="s">
        <v>34</v>
      </c>
      <c r="P1170" s="6" t="s">
        <v>34</v>
      </c>
      <c r="Q1170" s="6" t="s">
        <v>34</v>
      </c>
      <c r="R1170" s="6" t="s">
        <v>5372</v>
      </c>
      <c r="S1170" s="6" t="s">
        <v>34</v>
      </c>
      <c r="T1170" s="6" t="s">
        <v>22</v>
      </c>
      <c r="U1170" s="6" t="s">
        <v>18</v>
      </c>
      <c r="V1170" s="9" t="s">
        <v>5374</v>
      </c>
      <c r="W1170" s="11" t="s">
        <v>5373</v>
      </c>
    </row>
    <row r="1171" spans="1:23" ht="72.5" x14ac:dyDescent="0.35">
      <c r="A1171" s="6">
        <v>197604</v>
      </c>
      <c r="B1171" s="7">
        <v>45250</v>
      </c>
      <c r="C1171" s="8">
        <v>0.66701388888888891</v>
      </c>
      <c r="D1171" s="6" t="s">
        <v>428</v>
      </c>
      <c r="E1171" s="6">
        <v>8</v>
      </c>
      <c r="F1171" s="6" t="s">
        <v>30</v>
      </c>
      <c r="G1171" s="6" t="s">
        <v>5375</v>
      </c>
      <c r="H1171" s="6" t="s">
        <v>24</v>
      </c>
      <c r="I1171" s="6" t="s">
        <v>24</v>
      </c>
      <c r="J1171" s="6" t="s">
        <v>21</v>
      </c>
      <c r="K1171" s="9" t="s">
        <v>5376</v>
      </c>
      <c r="T1171" s="6" t="s">
        <v>22</v>
      </c>
      <c r="U1171" s="6" t="s">
        <v>18</v>
      </c>
      <c r="V1171" s="6" t="s">
        <v>5377</v>
      </c>
      <c r="W1171" s="11" t="s">
        <v>1464</v>
      </c>
    </row>
    <row r="1172" spans="1:23" x14ac:dyDescent="0.35">
      <c r="A1172" s="6">
        <v>46734</v>
      </c>
      <c r="B1172" s="7">
        <v>45250</v>
      </c>
      <c r="C1172" s="8">
        <v>0.67975694444444434</v>
      </c>
      <c r="D1172" s="6" t="s">
        <v>1088</v>
      </c>
      <c r="E1172" s="6">
        <v>3</v>
      </c>
      <c r="F1172" s="6" t="s">
        <v>19</v>
      </c>
      <c r="G1172" s="6" t="s">
        <v>5378</v>
      </c>
      <c r="H1172" s="6" t="s">
        <v>24</v>
      </c>
      <c r="I1172" s="6" t="s">
        <v>24</v>
      </c>
      <c r="J1172" s="6" t="s">
        <v>21</v>
      </c>
      <c r="K1172" s="6" t="s">
        <v>5379</v>
      </c>
      <c r="T1172" s="6" t="s">
        <v>22</v>
      </c>
      <c r="U1172" s="6" t="s">
        <v>18</v>
      </c>
      <c r="V1172" s="6" t="s">
        <v>5381</v>
      </c>
      <c r="W1172" s="11" t="s">
        <v>5380</v>
      </c>
    </row>
    <row r="1173" spans="1:23" x14ac:dyDescent="0.35">
      <c r="A1173" s="6">
        <v>147616</v>
      </c>
      <c r="B1173" s="7">
        <v>45250</v>
      </c>
      <c r="C1173" s="8">
        <v>0.68034722222222221</v>
      </c>
      <c r="D1173" s="6" t="s">
        <v>159</v>
      </c>
      <c r="E1173" s="6">
        <v>1</v>
      </c>
      <c r="F1173" s="6" t="s">
        <v>9</v>
      </c>
      <c r="G1173" s="6" t="s">
        <v>5382</v>
      </c>
      <c r="H1173" s="6" t="s">
        <v>24</v>
      </c>
      <c r="I1173" s="6" t="s">
        <v>24</v>
      </c>
      <c r="J1173" s="6" t="s">
        <v>21</v>
      </c>
      <c r="K1173" s="6" t="s">
        <v>934</v>
      </c>
      <c r="T1173" s="6" t="s">
        <v>22</v>
      </c>
      <c r="U1173" s="6" t="s">
        <v>18</v>
      </c>
      <c r="V1173" s="6" t="s">
        <v>5384</v>
      </c>
      <c r="W1173" s="11" t="s">
        <v>5383</v>
      </c>
    </row>
    <row r="1174" spans="1:23" ht="58" x14ac:dyDescent="0.35">
      <c r="A1174" s="6">
        <v>206140</v>
      </c>
      <c r="B1174" s="7">
        <v>45250</v>
      </c>
      <c r="C1174" s="8">
        <v>0.68533564814814818</v>
      </c>
      <c r="D1174" s="6" t="s">
        <v>716</v>
      </c>
      <c r="E1174" s="6">
        <v>2</v>
      </c>
      <c r="F1174" s="6" t="s">
        <v>30</v>
      </c>
      <c r="G1174" s="6" t="s">
        <v>5385</v>
      </c>
      <c r="H1174" s="6" t="s">
        <v>24</v>
      </c>
      <c r="I1174" s="6" t="s">
        <v>24</v>
      </c>
      <c r="J1174" s="6" t="s">
        <v>21</v>
      </c>
      <c r="K1174" s="9" t="s">
        <v>440</v>
      </c>
      <c r="T1174" s="6" t="s">
        <v>22</v>
      </c>
      <c r="U1174" s="6" t="s">
        <v>18</v>
      </c>
      <c r="V1174" s="6" t="s">
        <v>5387</v>
      </c>
      <c r="W1174" s="11" t="s">
        <v>5386</v>
      </c>
    </row>
    <row r="1175" spans="1:23" x14ac:dyDescent="0.35">
      <c r="A1175" s="6">
        <v>207655</v>
      </c>
      <c r="B1175" s="7">
        <v>45250</v>
      </c>
      <c r="C1175" s="8">
        <v>0.69096064814814817</v>
      </c>
      <c r="D1175" s="6" t="s">
        <v>5388</v>
      </c>
      <c r="E1175" s="6">
        <v>1</v>
      </c>
      <c r="F1175" s="6" t="s">
        <v>1657</v>
      </c>
      <c r="G1175" s="6" t="s">
        <v>5389</v>
      </c>
      <c r="H1175" s="6" t="s">
        <v>40</v>
      </c>
      <c r="I1175" s="6" t="s">
        <v>24</v>
      </c>
      <c r="J1175" s="6" t="s">
        <v>21</v>
      </c>
      <c r="K1175" s="6" t="s">
        <v>244</v>
      </c>
      <c r="L1175" s="6" t="s">
        <v>5390</v>
      </c>
      <c r="M1175" s="6" t="s">
        <v>5391</v>
      </c>
      <c r="N1175" s="6" t="s">
        <v>5392</v>
      </c>
      <c r="O1175" s="6" t="s">
        <v>5393</v>
      </c>
      <c r="P1175" s="6" t="s">
        <v>135</v>
      </c>
      <c r="Q1175" s="6" t="s">
        <v>140</v>
      </c>
      <c r="R1175" s="6" t="s">
        <v>72</v>
      </c>
      <c r="S1175" s="6" t="s">
        <v>47</v>
      </c>
      <c r="T1175" s="6" t="s">
        <v>15</v>
      </c>
      <c r="U1175" s="6" t="s">
        <v>18</v>
      </c>
      <c r="V1175" s="6" t="s">
        <v>5395</v>
      </c>
      <c r="W1175" s="11" t="s">
        <v>5394</v>
      </c>
    </row>
    <row r="1176" spans="1:23" x14ac:dyDescent="0.35">
      <c r="A1176" s="6">
        <v>207395</v>
      </c>
      <c r="B1176" s="7">
        <v>45250</v>
      </c>
      <c r="C1176" s="8">
        <v>0.70201388888888883</v>
      </c>
      <c r="D1176" s="6" t="s">
        <v>5396</v>
      </c>
      <c r="E1176" s="6">
        <v>3</v>
      </c>
      <c r="F1176" s="6" t="s">
        <v>30</v>
      </c>
      <c r="G1176" s="6" t="s">
        <v>5397</v>
      </c>
      <c r="H1176" s="6" t="s">
        <v>24</v>
      </c>
      <c r="I1176" s="6" t="s">
        <v>24</v>
      </c>
      <c r="J1176" s="6" t="s">
        <v>21</v>
      </c>
      <c r="K1176" s="6" t="s">
        <v>244</v>
      </c>
      <c r="L1176" s="6" t="s">
        <v>70</v>
      </c>
      <c r="M1176" s="6" t="s">
        <v>5398</v>
      </c>
      <c r="N1176" s="6" t="s">
        <v>5399</v>
      </c>
      <c r="O1176" s="6" t="s">
        <v>5400</v>
      </c>
      <c r="P1176" s="6" t="s">
        <v>135</v>
      </c>
      <c r="Q1176" s="6" t="s">
        <v>636</v>
      </c>
      <c r="R1176" s="6" t="s">
        <v>72</v>
      </c>
      <c r="S1176" s="6" t="s">
        <v>47</v>
      </c>
      <c r="T1176" s="6" t="s">
        <v>15</v>
      </c>
      <c r="U1176" s="6" t="s">
        <v>18</v>
      </c>
      <c r="V1176" s="6" t="s">
        <v>5402</v>
      </c>
      <c r="W1176" s="11" t="s">
        <v>5401</v>
      </c>
    </row>
    <row r="1177" spans="1:23" ht="87" x14ac:dyDescent="0.35">
      <c r="A1177" s="6">
        <v>204559</v>
      </c>
      <c r="B1177" s="7">
        <v>45250</v>
      </c>
      <c r="C1177" s="8">
        <v>0.70634259259259258</v>
      </c>
      <c r="D1177" s="6" t="s">
        <v>96</v>
      </c>
      <c r="E1177" s="6">
        <v>4</v>
      </c>
      <c r="F1177" s="6" t="s">
        <v>30</v>
      </c>
      <c r="G1177" s="9" t="s">
        <v>5403</v>
      </c>
      <c r="H1177" s="6" t="s">
        <v>24</v>
      </c>
      <c r="I1177" s="6" t="s">
        <v>24</v>
      </c>
      <c r="J1177" s="6" t="s">
        <v>21</v>
      </c>
      <c r="K1177" s="6" t="s">
        <v>299</v>
      </c>
      <c r="T1177" s="6" t="s">
        <v>22</v>
      </c>
      <c r="U1177" s="6" t="s">
        <v>18</v>
      </c>
      <c r="V1177" s="6" t="s">
        <v>887</v>
      </c>
      <c r="W1177" s="11" t="s">
        <v>5404</v>
      </c>
    </row>
    <row r="1178" spans="1:23" x14ac:dyDescent="0.35">
      <c r="A1178" s="6">
        <v>207639</v>
      </c>
      <c r="B1178" s="7">
        <v>45250</v>
      </c>
      <c r="C1178" s="8">
        <v>0.7101736111111111</v>
      </c>
      <c r="D1178" s="6" t="s">
        <v>110</v>
      </c>
      <c r="E1178" s="6">
        <v>8</v>
      </c>
      <c r="F1178" s="6" t="s">
        <v>1657</v>
      </c>
      <c r="G1178" s="6" t="s">
        <v>5405</v>
      </c>
      <c r="H1178" s="6" t="s">
        <v>24</v>
      </c>
      <c r="I1178" s="6" t="s">
        <v>24</v>
      </c>
      <c r="J1178" s="6" t="s">
        <v>21</v>
      </c>
      <c r="K1178" s="6" t="s">
        <v>978</v>
      </c>
      <c r="L1178" s="6" t="s">
        <v>978</v>
      </c>
      <c r="M1178" s="6" t="s">
        <v>978</v>
      </c>
      <c r="N1178" s="6" t="s">
        <v>978</v>
      </c>
      <c r="O1178" s="6" t="s">
        <v>978</v>
      </c>
      <c r="P1178" s="6" t="s">
        <v>978</v>
      </c>
      <c r="Q1178" s="6" t="s">
        <v>978</v>
      </c>
      <c r="R1178" s="6" t="s">
        <v>978</v>
      </c>
      <c r="S1178" s="6" t="s">
        <v>978</v>
      </c>
      <c r="T1178" s="6" t="s">
        <v>22</v>
      </c>
      <c r="U1178" s="6" t="s">
        <v>18</v>
      </c>
      <c r="V1178" s="6" t="s">
        <v>5406</v>
      </c>
      <c r="W1178" s="11" t="s">
        <v>887</v>
      </c>
    </row>
    <row r="1179" spans="1:23" x14ac:dyDescent="0.35">
      <c r="A1179" s="6">
        <v>207449</v>
      </c>
      <c r="B1179" s="7">
        <v>45250</v>
      </c>
      <c r="C1179" s="8">
        <v>0.71700231481481491</v>
      </c>
      <c r="D1179" s="6" t="s">
        <v>5407</v>
      </c>
      <c r="E1179" s="6">
        <v>8</v>
      </c>
      <c r="F1179" s="6" t="s">
        <v>30</v>
      </c>
      <c r="G1179" s="6" t="s">
        <v>5408</v>
      </c>
      <c r="H1179" s="6" t="s">
        <v>24</v>
      </c>
      <c r="I1179" s="6" t="s">
        <v>24</v>
      </c>
      <c r="J1179" s="6" t="s">
        <v>21</v>
      </c>
      <c r="K1179" s="6" t="s">
        <v>244</v>
      </c>
      <c r="L1179" s="6" t="s">
        <v>5409</v>
      </c>
      <c r="M1179" s="6" t="s">
        <v>142</v>
      </c>
      <c r="N1179" s="6" t="s">
        <v>5410</v>
      </c>
      <c r="O1179" s="6" t="s">
        <v>5411</v>
      </c>
      <c r="P1179" s="6" t="s">
        <v>135</v>
      </c>
      <c r="Q1179" s="6" t="s">
        <v>636</v>
      </c>
      <c r="R1179" s="6" t="s">
        <v>637</v>
      </c>
      <c r="S1179" s="6" t="s">
        <v>47</v>
      </c>
      <c r="T1179" s="6" t="s">
        <v>22</v>
      </c>
      <c r="U1179" s="6" t="s">
        <v>18</v>
      </c>
      <c r="V1179" s="6" t="s">
        <v>5413</v>
      </c>
      <c r="W1179" s="11" t="s">
        <v>5412</v>
      </c>
    </row>
    <row r="1180" spans="1:23" ht="217.5" x14ac:dyDescent="0.35">
      <c r="A1180" s="6">
        <v>207922</v>
      </c>
      <c r="B1180" s="7">
        <v>45250</v>
      </c>
      <c r="C1180" s="8">
        <v>0.72124999999999995</v>
      </c>
      <c r="D1180" s="6" t="s">
        <v>108</v>
      </c>
      <c r="E1180" s="6">
        <v>7</v>
      </c>
      <c r="F1180" s="6" t="s">
        <v>30</v>
      </c>
      <c r="G1180" s="9" t="s">
        <v>5414</v>
      </c>
      <c r="H1180" s="6" t="s">
        <v>40</v>
      </c>
      <c r="I1180" s="6" t="s">
        <v>24</v>
      </c>
      <c r="J1180" s="6" t="s">
        <v>21</v>
      </c>
      <c r="K1180" s="6" t="s">
        <v>978</v>
      </c>
      <c r="L1180" s="6" t="s">
        <v>978</v>
      </c>
      <c r="M1180" s="6" t="s">
        <v>978</v>
      </c>
      <c r="N1180" s="6" t="s">
        <v>978</v>
      </c>
      <c r="O1180" s="6" t="s">
        <v>978</v>
      </c>
      <c r="P1180" s="6" t="s">
        <v>978</v>
      </c>
      <c r="Q1180" s="6" t="s">
        <v>978</v>
      </c>
      <c r="R1180" s="6" t="s">
        <v>978</v>
      </c>
      <c r="S1180" s="6" t="s">
        <v>978</v>
      </c>
      <c r="T1180" s="6" t="s">
        <v>22</v>
      </c>
      <c r="U1180" s="6" t="s">
        <v>18</v>
      </c>
      <c r="V1180" s="6" t="s">
        <v>5416</v>
      </c>
      <c r="W1180" s="11" t="s">
        <v>5415</v>
      </c>
    </row>
    <row r="1181" spans="1:23" x14ac:dyDescent="0.35">
      <c r="A1181" s="6">
        <v>207393</v>
      </c>
      <c r="B1181" s="7">
        <v>45250</v>
      </c>
      <c r="C1181" s="8">
        <v>0.72646990740740736</v>
      </c>
      <c r="D1181" s="6" t="s">
        <v>5417</v>
      </c>
      <c r="E1181" s="6">
        <v>4</v>
      </c>
      <c r="F1181" s="6" t="s">
        <v>30</v>
      </c>
      <c r="G1181" s="6" t="s">
        <v>5418</v>
      </c>
      <c r="H1181" s="6" t="s">
        <v>24</v>
      </c>
      <c r="I1181" s="6" t="s">
        <v>24</v>
      </c>
      <c r="J1181" s="6" t="s">
        <v>21</v>
      </c>
      <c r="K1181" s="6" t="s">
        <v>244</v>
      </c>
      <c r="L1181" s="6" t="s">
        <v>14</v>
      </c>
      <c r="M1181" s="6" t="s">
        <v>5419</v>
      </c>
      <c r="N1181" s="6" t="s">
        <v>5420</v>
      </c>
      <c r="O1181" s="6" t="s">
        <v>5421</v>
      </c>
      <c r="P1181" s="6" t="s">
        <v>135</v>
      </c>
      <c r="Q1181" s="6" t="s">
        <v>636</v>
      </c>
      <c r="R1181" s="6" t="s">
        <v>637</v>
      </c>
      <c r="S1181" s="6" t="s">
        <v>309</v>
      </c>
      <c r="T1181" s="6" t="s">
        <v>15</v>
      </c>
      <c r="U1181" s="6" t="s">
        <v>18</v>
      </c>
      <c r="V1181" s="6" t="s">
        <v>5423</v>
      </c>
      <c r="W1181" s="11" t="s">
        <v>5422</v>
      </c>
    </row>
    <row r="1182" spans="1:23" x14ac:dyDescent="0.35">
      <c r="A1182" s="6">
        <v>207940</v>
      </c>
      <c r="B1182" s="7">
        <v>45250</v>
      </c>
      <c r="C1182" s="8">
        <v>0.72994212962962957</v>
      </c>
      <c r="D1182" s="6" t="s">
        <v>5424</v>
      </c>
      <c r="E1182" s="6">
        <v>1</v>
      </c>
      <c r="F1182" s="6" t="s">
        <v>30</v>
      </c>
      <c r="G1182" s="6" t="e">
        <f>-PRESENTED AFTER KICKED BY A CAR WHILE HE WAS WALKING and FAILED ON the GROUND -HAD HX. OF BLEEDING FROM the SOCKET -HAD no HX. OF LOSS OF CONCIOUSNESS -HAS THROBBING PAIN ON COLD</f>
        <v>#NAME?</v>
      </c>
      <c r="H1182" s="6" t="s">
        <v>24</v>
      </c>
      <c r="I1182" s="6" t="s">
        <v>24</v>
      </c>
      <c r="J1182" s="6" t="s">
        <v>21</v>
      </c>
      <c r="K1182" s="6" t="s">
        <v>5425</v>
      </c>
      <c r="T1182" s="6" t="s">
        <v>15</v>
      </c>
      <c r="U1182" s="6" t="s">
        <v>18</v>
      </c>
      <c r="V1182" s="6" t="s">
        <v>5427</v>
      </c>
      <c r="W1182" s="11" t="s">
        <v>5426</v>
      </c>
    </row>
    <row r="1183" spans="1:23" ht="58" x14ac:dyDescent="0.35">
      <c r="A1183" s="6">
        <v>207640</v>
      </c>
      <c r="B1183" s="7">
        <v>45250</v>
      </c>
      <c r="C1183" s="8">
        <v>0.73233796296296294</v>
      </c>
      <c r="D1183" s="6" t="s">
        <v>5417</v>
      </c>
      <c r="E1183" s="6">
        <v>3</v>
      </c>
      <c r="F1183" s="6" t="s">
        <v>1657</v>
      </c>
      <c r="G1183" s="9" t="s">
        <v>5428</v>
      </c>
      <c r="H1183" s="6" t="s">
        <v>24</v>
      </c>
      <c r="I1183" s="6" t="s">
        <v>24</v>
      </c>
      <c r="J1183" s="6" t="s">
        <v>21</v>
      </c>
      <c r="K1183" s="6" t="s">
        <v>244</v>
      </c>
      <c r="L1183" s="6" t="s">
        <v>1387</v>
      </c>
      <c r="M1183" s="6" t="s">
        <v>403</v>
      </c>
      <c r="N1183" s="6" t="s">
        <v>5429</v>
      </c>
      <c r="O1183" s="6" t="s">
        <v>5430</v>
      </c>
      <c r="P1183" s="6" t="s">
        <v>135</v>
      </c>
      <c r="Q1183" s="6" t="s">
        <v>636</v>
      </c>
      <c r="R1183" s="6" t="s">
        <v>637</v>
      </c>
      <c r="S1183" s="6" t="s">
        <v>47</v>
      </c>
      <c r="T1183" s="6" t="s">
        <v>15</v>
      </c>
      <c r="U1183" s="6" t="s">
        <v>18</v>
      </c>
      <c r="V1183" s="6" t="s">
        <v>5432</v>
      </c>
      <c r="W1183" s="11" t="s">
        <v>5431</v>
      </c>
    </row>
    <row r="1184" spans="1:23" ht="72.5" x14ac:dyDescent="0.35">
      <c r="A1184" s="6">
        <v>207477</v>
      </c>
      <c r="B1184" s="7">
        <v>45250</v>
      </c>
      <c r="C1184" s="8">
        <v>0.73972222222222228</v>
      </c>
      <c r="D1184" s="6" t="s">
        <v>5433</v>
      </c>
      <c r="E1184" s="6">
        <v>3</v>
      </c>
      <c r="F1184" s="6" t="s">
        <v>30</v>
      </c>
      <c r="G1184" s="9" t="s">
        <v>5434</v>
      </c>
      <c r="H1184" s="6" t="s">
        <v>24</v>
      </c>
      <c r="I1184" s="6" t="s">
        <v>24</v>
      </c>
      <c r="J1184" s="6" t="s">
        <v>21</v>
      </c>
      <c r="K1184" s="6" t="s">
        <v>764</v>
      </c>
      <c r="L1184" s="6" t="s">
        <v>759</v>
      </c>
      <c r="M1184" s="6" t="s">
        <v>5435</v>
      </c>
      <c r="N1184" s="6" t="s">
        <v>5436</v>
      </c>
      <c r="O1184" s="6" t="s">
        <v>5437</v>
      </c>
      <c r="P1184" s="6" t="s">
        <v>837</v>
      </c>
      <c r="Q1184" s="6" t="s">
        <v>636</v>
      </c>
      <c r="R1184" s="6" t="s">
        <v>637</v>
      </c>
      <c r="S1184" s="6" t="s">
        <v>309</v>
      </c>
      <c r="T1184" s="6" t="s">
        <v>15</v>
      </c>
      <c r="U1184" s="6" t="s">
        <v>18</v>
      </c>
      <c r="V1184" s="6" t="s">
        <v>5439</v>
      </c>
      <c r="W1184" s="11" t="s">
        <v>5438</v>
      </c>
    </row>
    <row r="1185" spans="1:23" x14ac:dyDescent="0.35">
      <c r="A1185" s="6">
        <v>208006</v>
      </c>
      <c r="B1185" s="7">
        <v>45251</v>
      </c>
      <c r="C1185" s="8">
        <v>0.35192129629629632</v>
      </c>
      <c r="D1185" s="6" t="s">
        <v>5440</v>
      </c>
      <c r="E1185" s="6">
        <v>1</v>
      </c>
      <c r="F1185" s="6" t="s">
        <v>1657</v>
      </c>
      <c r="G1185" s="6" t="s">
        <v>5441</v>
      </c>
      <c r="H1185" s="6" t="s">
        <v>24</v>
      </c>
      <c r="I1185" s="6" t="s">
        <v>24</v>
      </c>
      <c r="J1185" s="6" t="s">
        <v>21</v>
      </c>
      <c r="K1185" s="6" t="s">
        <v>523</v>
      </c>
      <c r="T1185" s="6" t="s">
        <v>22</v>
      </c>
      <c r="U1185" s="6" t="s">
        <v>18</v>
      </c>
      <c r="V1185" s="6" t="s">
        <v>5443</v>
      </c>
      <c r="W1185" s="11" t="s">
        <v>5442</v>
      </c>
    </row>
    <row r="1186" spans="1:23" x14ac:dyDescent="0.35">
      <c r="A1186" s="6">
        <v>208008</v>
      </c>
      <c r="B1186" s="7">
        <v>45251</v>
      </c>
      <c r="C1186" s="8">
        <v>0.36626157407407406</v>
      </c>
      <c r="D1186" s="6" t="s">
        <v>5444</v>
      </c>
      <c r="E1186" s="6">
        <v>15</v>
      </c>
      <c r="F1186" s="6" t="s">
        <v>19</v>
      </c>
      <c r="G1186" s="6" t="s">
        <v>5445</v>
      </c>
      <c r="H1186" s="6" t="s">
        <v>27</v>
      </c>
      <c r="I1186" s="6" t="s">
        <v>24</v>
      </c>
      <c r="J1186" s="6" t="s">
        <v>232</v>
      </c>
      <c r="K1186" s="6" t="s">
        <v>1270</v>
      </c>
      <c r="T1186" s="6" t="s">
        <v>15</v>
      </c>
      <c r="U1186" s="6" t="s">
        <v>18</v>
      </c>
      <c r="V1186" s="6" t="s">
        <v>5447</v>
      </c>
      <c r="W1186" s="11" t="s">
        <v>5446</v>
      </c>
    </row>
    <row r="1187" spans="1:23" x14ac:dyDescent="0.35">
      <c r="A1187" s="6">
        <v>208010</v>
      </c>
      <c r="B1187" s="7">
        <v>45251</v>
      </c>
      <c r="C1187" s="8">
        <v>0.38437499999999997</v>
      </c>
      <c r="D1187" s="6" t="s">
        <v>229</v>
      </c>
      <c r="E1187" s="6">
        <v>2</v>
      </c>
      <c r="F1187" s="6" t="s">
        <v>9</v>
      </c>
      <c r="G1187" s="6" t="s">
        <v>5448</v>
      </c>
      <c r="H1187" s="6" t="s">
        <v>24</v>
      </c>
      <c r="I1187" s="6" t="s">
        <v>24</v>
      </c>
      <c r="J1187" s="6" t="s">
        <v>21</v>
      </c>
      <c r="K1187" s="6" t="s">
        <v>83</v>
      </c>
      <c r="T1187" s="6" t="s">
        <v>22</v>
      </c>
      <c r="U1187" s="6" t="s">
        <v>18</v>
      </c>
      <c r="V1187" s="6" t="s">
        <v>5450</v>
      </c>
      <c r="W1187" s="11" t="s">
        <v>5449</v>
      </c>
    </row>
    <row r="1188" spans="1:23" x14ac:dyDescent="0.35">
      <c r="A1188" s="6">
        <v>208031</v>
      </c>
      <c r="B1188" s="7">
        <v>45251</v>
      </c>
      <c r="C1188" s="8">
        <v>0.40629629629629632</v>
      </c>
      <c r="D1188" s="6" t="s">
        <v>5451</v>
      </c>
      <c r="E1188" s="6">
        <v>3</v>
      </c>
      <c r="F1188" s="6" t="s">
        <v>19</v>
      </c>
      <c r="G1188" s="6" t="s">
        <v>5452</v>
      </c>
      <c r="H1188" s="6" t="s">
        <v>24</v>
      </c>
      <c r="I1188" s="6" t="s">
        <v>24</v>
      </c>
      <c r="J1188" s="6" t="s">
        <v>21</v>
      </c>
      <c r="K1188" s="6" t="s">
        <v>901</v>
      </c>
      <c r="T1188" s="6" t="s">
        <v>22</v>
      </c>
      <c r="U1188" s="6" t="s">
        <v>18</v>
      </c>
      <c r="V1188" s="6" t="s">
        <v>5454</v>
      </c>
      <c r="W1188" s="11" t="s">
        <v>5453</v>
      </c>
    </row>
    <row r="1189" spans="1:23" x14ac:dyDescent="0.35">
      <c r="A1189" s="6">
        <v>208025</v>
      </c>
      <c r="B1189" s="7">
        <v>45251</v>
      </c>
      <c r="C1189" s="8">
        <v>0.41791666666666666</v>
      </c>
      <c r="D1189" s="6" t="s">
        <v>203</v>
      </c>
      <c r="E1189" s="6">
        <v>4</v>
      </c>
      <c r="F1189" s="6" t="s">
        <v>30</v>
      </c>
      <c r="G1189" s="6" t="s">
        <v>5455</v>
      </c>
      <c r="H1189" s="6" t="s">
        <v>24</v>
      </c>
      <c r="I1189" s="6" t="s">
        <v>24</v>
      </c>
      <c r="J1189" s="6" t="s">
        <v>21</v>
      </c>
      <c r="K1189" s="6" t="s">
        <v>83</v>
      </c>
      <c r="T1189" s="6" t="s">
        <v>22</v>
      </c>
      <c r="U1189" s="6" t="s">
        <v>18</v>
      </c>
      <c r="V1189" s="6" t="s">
        <v>5457</v>
      </c>
      <c r="W1189" s="11" t="s">
        <v>5456</v>
      </c>
    </row>
    <row r="1190" spans="1:23" x14ac:dyDescent="0.35">
      <c r="A1190" s="6">
        <v>208048</v>
      </c>
      <c r="B1190" s="7">
        <v>45251</v>
      </c>
      <c r="C1190" s="8">
        <v>0.43071759259259257</v>
      </c>
      <c r="D1190" s="6" t="s">
        <v>5458</v>
      </c>
      <c r="E1190" s="6">
        <v>15</v>
      </c>
      <c r="F1190" s="6" t="s">
        <v>19</v>
      </c>
      <c r="G1190" s="6" t="s">
        <v>5459</v>
      </c>
      <c r="H1190" s="6" t="s">
        <v>24</v>
      </c>
      <c r="I1190" s="6" t="s">
        <v>24</v>
      </c>
      <c r="J1190" s="6" t="s">
        <v>21</v>
      </c>
      <c r="K1190" s="6" t="s">
        <v>827</v>
      </c>
      <c r="T1190" s="6" t="s">
        <v>22</v>
      </c>
      <c r="U1190" s="6" t="s">
        <v>18</v>
      </c>
      <c r="V1190" s="6" t="s">
        <v>5461</v>
      </c>
      <c r="W1190" s="11" t="s">
        <v>5460</v>
      </c>
    </row>
    <row r="1191" spans="1:23" x14ac:dyDescent="0.35">
      <c r="A1191" s="6">
        <v>92195</v>
      </c>
      <c r="B1191" s="7">
        <v>45251</v>
      </c>
      <c r="C1191" s="8">
        <v>0.4340046296296296</v>
      </c>
      <c r="D1191" s="6" t="s">
        <v>427</v>
      </c>
      <c r="E1191" s="6">
        <v>1</v>
      </c>
      <c r="F1191" s="6" t="s">
        <v>30</v>
      </c>
      <c r="G1191" s="6" t="s">
        <v>5462</v>
      </c>
      <c r="H1191" s="6" t="s">
        <v>24</v>
      </c>
      <c r="I1191" s="6" t="s">
        <v>24</v>
      </c>
      <c r="J1191" s="6" t="s">
        <v>232</v>
      </c>
      <c r="K1191" s="6" t="s">
        <v>88</v>
      </c>
      <c r="M1191" s="6" t="s">
        <v>1367</v>
      </c>
      <c r="N1191" s="6" t="s">
        <v>5463</v>
      </c>
      <c r="S1191" s="6" t="s">
        <v>5464</v>
      </c>
      <c r="T1191" s="6" t="s">
        <v>15</v>
      </c>
      <c r="U1191" s="6" t="s">
        <v>18</v>
      </c>
      <c r="V1191" s="6" t="s">
        <v>5465</v>
      </c>
      <c r="W1191" s="11" t="s">
        <v>1055</v>
      </c>
    </row>
    <row r="1192" spans="1:23" x14ac:dyDescent="0.35">
      <c r="A1192" s="6">
        <v>208059</v>
      </c>
      <c r="B1192" s="7">
        <v>45251</v>
      </c>
      <c r="C1192" s="8">
        <v>0.44427083333333334</v>
      </c>
      <c r="D1192" s="6" t="s">
        <v>5466</v>
      </c>
      <c r="E1192" s="6">
        <v>15</v>
      </c>
      <c r="F1192" s="6" t="s">
        <v>19</v>
      </c>
      <c r="G1192" s="6" t="s">
        <v>5467</v>
      </c>
      <c r="H1192" s="6" t="s">
        <v>24</v>
      </c>
      <c r="I1192" s="6" t="s">
        <v>24</v>
      </c>
      <c r="J1192" s="6" t="s">
        <v>21</v>
      </c>
      <c r="K1192" s="6" t="s">
        <v>827</v>
      </c>
      <c r="T1192" s="6" t="s">
        <v>22</v>
      </c>
      <c r="U1192" s="6" t="s">
        <v>18</v>
      </c>
      <c r="V1192" s="6" t="s">
        <v>5468</v>
      </c>
      <c r="W1192" s="11" t="s">
        <v>1956</v>
      </c>
    </row>
    <row r="1193" spans="1:23" x14ac:dyDescent="0.35">
      <c r="A1193" s="6">
        <v>208045</v>
      </c>
      <c r="B1193" s="7">
        <v>45251</v>
      </c>
      <c r="C1193" s="8">
        <v>0.44601851851851854</v>
      </c>
      <c r="D1193" s="6" t="s">
        <v>166</v>
      </c>
      <c r="E1193" s="6">
        <v>1</v>
      </c>
      <c r="F1193" s="6" t="s">
        <v>30</v>
      </c>
      <c r="G1193" s="6" t="s">
        <v>5469</v>
      </c>
      <c r="H1193" s="6" t="s">
        <v>24</v>
      </c>
      <c r="I1193" s="6" t="s">
        <v>24</v>
      </c>
      <c r="J1193" s="6" t="s">
        <v>21</v>
      </c>
      <c r="K1193" s="6" t="s">
        <v>62</v>
      </c>
      <c r="N1193" s="6" t="s">
        <v>5470</v>
      </c>
      <c r="T1193" s="6" t="s">
        <v>22</v>
      </c>
      <c r="U1193" s="6" t="s">
        <v>18</v>
      </c>
      <c r="V1193" s="6" t="s">
        <v>5472</v>
      </c>
      <c r="W1193" s="11" t="s">
        <v>5471</v>
      </c>
    </row>
    <row r="1194" spans="1:23" x14ac:dyDescent="0.35">
      <c r="A1194" s="6">
        <v>189534</v>
      </c>
      <c r="B1194" s="7">
        <v>45251</v>
      </c>
      <c r="C1194" s="8">
        <v>0.45307870370370368</v>
      </c>
      <c r="D1194" s="6" t="s">
        <v>331</v>
      </c>
      <c r="E1194" s="6">
        <v>15</v>
      </c>
      <c r="F1194" s="6" t="s">
        <v>19</v>
      </c>
      <c r="G1194" s="6" t="s">
        <v>5473</v>
      </c>
      <c r="H1194" s="6" t="s">
        <v>24</v>
      </c>
      <c r="I1194" s="6" t="s">
        <v>24</v>
      </c>
      <c r="J1194" s="6" t="s">
        <v>21</v>
      </c>
      <c r="K1194" s="6" t="s">
        <v>5474</v>
      </c>
      <c r="L1194" s="6" t="s">
        <v>70</v>
      </c>
      <c r="M1194" s="6" t="s">
        <v>703</v>
      </c>
      <c r="N1194" s="6" t="s">
        <v>602</v>
      </c>
      <c r="O1194" s="6" t="s">
        <v>1751</v>
      </c>
      <c r="P1194" s="6" t="s">
        <v>5475</v>
      </c>
      <c r="Q1194" s="6" t="s">
        <v>1714</v>
      </c>
      <c r="R1194" s="6" t="s">
        <v>1697</v>
      </c>
      <c r="S1194" s="6" t="s">
        <v>1043</v>
      </c>
      <c r="T1194" s="6" t="s">
        <v>15</v>
      </c>
      <c r="U1194" s="6" t="s">
        <v>18</v>
      </c>
      <c r="V1194" s="6" t="s">
        <v>5477</v>
      </c>
      <c r="W1194" s="11" t="s">
        <v>5476</v>
      </c>
    </row>
    <row r="1195" spans="1:23" x14ac:dyDescent="0.35">
      <c r="A1195" s="6">
        <v>114709</v>
      </c>
      <c r="B1195" s="7">
        <v>45251</v>
      </c>
      <c r="C1195" s="8">
        <v>0.45528935185185188</v>
      </c>
      <c r="D1195" s="6" t="s">
        <v>105</v>
      </c>
      <c r="E1195" s="6">
        <v>1</v>
      </c>
      <c r="F1195" s="6" t="s">
        <v>25</v>
      </c>
      <c r="G1195" s="6" t="s">
        <v>5478</v>
      </c>
      <c r="H1195" s="6" t="s">
        <v>27</v>
      </c>
      <c r="I1195" s="6" t="s">
        <v>24</v>
      </c>
      <c r="J1195" s="6" t="s">
        <v>21</v>
      </c>
      <c r="K1195" s="6" t="s">
        <v>83</v>
      </c>
      <c r="T1195" s="6" t="s">
        <v>22</v>
      </c>
      <c r="U1195" s="6" t="s">
        <v>18</v>
      </c>
      <c r="V1195" s="6" t="s">
        <v>5480</v>
      </c>
      <c r="W1195" s="11" t="s">
        <v>5479</v>
      </c>
    </row>
    <row r="1196" spans="1:23" x14ac:dyDescent="0.35">
      <c r="A1196" s="6">
        <v>208040</v>
      </c>
      <c r="B1196" s="7">
        <v>45251</v>
      </c>
      <c r="C1196" s="8">
        <v>0.46042824074074074</v>
      </c>
      <c r="D1196" s="6" t="s">
        <v>5481</v>
      </c>
      <c r="E1196" s="6">
        <v>6</v>
      </c>
      <c r="F1196" s="6" t="s">
        <v>30</v>
      </c>
      <c r="G1196" s="6" t="s">
        <v>5482</v>
      </c>
      <c r="H1196" s="6" t="s">
        <v>24</v>
      </c>
      <c r="I1196" s="6" t="s">
        <v>24</v>
      </c>
      <c r="J1196" s="6" t="s">
        <v>21</v>
      </c>
      <c r="K1196" s="6" t="s">
        <v>1012</v>
      </c>
      <c r="L1196" s="6" t="s">
        <v>298</v>
      </c>
      <c r="M1196" s="6" t="s">
        <v>5483</v>
      </c>
      <c r="T1196" s="6" t="s">
        <v>22</v>
      </c>
      <c r="U1196" s="6" t="s">
        <v>18</v>
      </c>
      <c r="V1196" s="6" t="s">
        <v>5485</v>
      </c>
      <c r="W1196" s="11" t="s">
        <v>5484</v>
      </c>
    </row>
    <row r="1197" spans="1:23" x14ac:dyDescent="0.35">
      <c r="A1197" s="6">
        <v>208023</v>
      </c>
      <c r="B1197" s="7">
        <v>45251</v>
      </c>
      <c r="C1197" s="8">
        <v>0.46520833333333328</v>
      </c>
      <c r="D1197" s="6" t="s">
        <v>170</v>
      </c>
      <c r="E1197" s="6">
        <v>3</v>
      </c>
      <c r="F1197" s="6" t="s">
        <v>30</v>
      </c>
      <c r="G1197" s="6" t="s">
        <v>5486</v>
      </c>
      <c r="H1197" s="6" t="s">
        <v>10</v>
      </c>
      <c r="I1197" s="6" t="s">
        <v>24</v>
      </c>
      <c r="J1197" s="6" t="s">
        <v>232</v>
      </c>
      <c r="K1197" s="6" t="s">
        <v>1354</v>
      </c>
      <c r="M1197" s="6" t="s">
        <v>5487</v>
      </c>
      <c r="N1197" s="6" t="s">
        <v>5488</v>
      </c>
      <c r="T1197" s="6" t="s">
        <v>22</v>
      </c>
      <c r="U1197" s="6" t="s">
        <v>18</v>
      </c>
      <c r="V1197" s="6" t="s">
        <v>5489</v>
      </c>
      <c r="W1197" s="11" t="s">
        <v>1143</v>
      </c>
    </row>
    <row r="1198" spans="1:23" x14ac:dyDescent="0.35">
      <c r="A1198" s="6">
        <v>148109</v>
      </c>
      <c r="B1198" s="7">
        <v>45251</v>
      </c>
      <c r="C1198" s="8">
        <v>0.4782986111111111</v>
      </c>
      <c r="D1198" s="6" t="s">
        <v>91</v>
      </c>
      <c r="E1198" s="6">
        <v>2</v>
      </c>
      <c r="F1198" s="6" t="s">
        <v>9</v>
      </c>
      <c r="G1198" s="6" t="s">
        <v>5490</v>
      </c>
      <c r="H1198" s="6" t="s">
        <v>24</v>
      </c>
      <c r="I1198" s="6" t="s">
        <v>24</v>
      </c>
      <c r="J1198" s="6" t="s">
        <v>21</v>
      </c>
      <c r="K1198" s="6" t="s">
        <v>356</v>
      </c>
      <c r="T1198" s="6" t="s">
        <v>22</v>
      </c>
      <c r="U1198" s="6" t="s">
        <v>18</v>
      </c>
      <c r="V1198" s="6" t="s">
        <v>5492</v>
      </c>
      <c r="W1198" s="11" t="s">
        <v>5491</v>
      </c>
    </row>
    <row r="1199" spans="1:23" x14ac:dyDescent="0.35">
      <c r="A1199" s="6">
        <v>208097</v>
      </c>
      <c r="B1199" s="7">
        <v>45251</v>
      </c>
      <c r="C1199" s="8">
        <v>0.515625</v>
      </c>
      <c r="D1199" s="6" t="s">
        <v>148</v>
      </c>
      <c r="E1199" s="6">
        <v>5</v>
      </c>
      <c r="F1199" s="6" t="s">
        <v>1657</v>
      </c>
      <c r="G1199" s="6" t="s">
        <v>5493</v>
      </c>
      <c r="H1199" s="6" t="s">
        <v>24</v>
      </c>
      <c r="I1199" s="6" t="s">
        <v>24</v>
      </c>
      <c r="J1199" s="6" t="s">
        <v>377</v>
      </c>
      <c r="K1199" s="6" t="s">
        <v>1354</v>
      </c>
      <c r="T1199" s="6" t="s">
        <v>15</v>
      </c>
      <c r="U1199" s="6" t="s">
        <v>18</v>
      </c>
      <c r="V1199" s="6" t="s">
        <v>5495</v>
      </c>
      <c r="W1199" s="11" t="s">
        <v>5494</v>
      </c>
    </row>
    <row r="1200" spans="1:23" x14ac:dyDescent="0.35">
      <c r="A1200" s="6">
        <v>25953</v>
      </c>
      <c r="B1200" s="7">
        <v>45251</v>
      </c>
      <c r="C1200" s="8">
        <v>0.51685185185185178</v>
      </c>
      <c r="D1200" s="6" t="s">
        <v>108</v>
      </c>
      <c r="E1200" s="6">
        <v>2</v>
      </c>
      <c r="F1200" s="6" t="s">
        <v>9</v>
      </c>
      <c r="G1200" s="6" t="s">
        <v>5496</v>
      </c>
      <c r="H1200" s="6" t="s">
        <v>24</v>
      </c>
      <c r="I1200" s="6" t="s">
        <v>24</v>
      </c>
      <c r="J1200" s="6" t="s">
        <v>21</v>
      </c>
      <c r="K1200" s="6" t="s">
        <v>48</v>
      </c>
      <c r="T1200" s="6" t="s">
        <v>22</v>
      </c>
      <c r="U1200" s="6" t="s">
        <v>18</v>
      </c>
      <c r="V1200" s="6" t="s">
        <v>5498</v>
      </c>
      <c r="W1200" s="11" t="s">
        <v>5497</v>
      </c>
    </row>
    <row r="1201" spans="1:23" x14ac:dyDescent="0.35">
      <c r="A1201" s="6">
        <v>176879</v>
      </c>
      <c r="B1201" s="7">
        <v>45251</v>
      </c>
      <c r="C1201" s="8">
        <v>0.56177083333333333</v>
      </c>
      <c r="D1201" s="6" t="s">
        <v>842</v>
      </c>
      <c r="E1201" s="6">
        <v>30</v>
      </c>
      <c r="F1201" s="6" t="s">
        <v>25</v>
      </c>
      <c r="G1201" s="6" t="s">
        <v>5499</v>
      </c>
      <c r="H1201" s="6" t="s">
        <v>205</v>
      </c>
      <c r="I1201" s="6" t="s">
        <v>24</v>
      </c>
      <c r="J1201" s="6" t="s">
        <v>21</v>
      </c>
      <c r="K1201" s="6" t="s">
        <v>5500</v>
      </c>
      <c r="L1201" s="6" t="s">
        <v>74</v>
      </c>
      <c r="M1201" s="6" t="s">
        <v>5501</v>
      </c>
      <c r="N1201" s="6" t="s">
        <v>5502</v>
      </c>
      <c r="O1201" s="6" t="s">
        <v>5503</v>
      </c>
      <c r="P1201" s="6" t="s">
        <v>59</v>
      </c>
      <c r="Q1201" s="6" t="s">
        <v>258</v>
      </c>
      <c r="R1201" s="6" t="s">
        <v>5504</v>
      </c>
      <c r="S1201" s="6" t="s">
        <v>5279</v>
      </c>
      <c r="T1201" s="6" t="s">
        <v>22</v>
      </c>
      <c r="U1201" s="6" t="s">
        <v>18</v>
      </c>
      <c r="V1201" s="6" t="s">
        <v>5506</v>
      </c>
      <c r="W1201" s="11" t="s">
        <v>5505</v>
      </c>
    </row>
    <row r="1202" spans="1:23" ht="145" x14ac:dyDescent="0.35">
      <c r="A1202" s="6">
        <v>208054</v>
      </c>
      <c r="B1202" s="7">
        <v>45251</v>
      </c>
      <c r="C1202" s="8">
        <v>0.56693287037037032</v>
      </c>
      <c r="D1202" s="6" t="s">
        <v>5481</v>
      </c>
      <c r="E1202" s="6">
        <v>6</v>
      </c>
      <c r="F1202" s="6" t="s">
        <v>30</v>
      </c>
      <c r="G1202" s="9" t="s">
        <v>5507</v>
      </c>
      <c r="H1202" s="6" t="s">
        <v>24</v>
      </c>
      <c r="I1202" s="6" t="s">
        <v>24</v>
      </c>
      <c r="J1202" s="6" t="s">
        <v>21</v>
      </c>
      <c r="K1202" s="6" t="s">
        <v>245</v>
      </c>
      <c r="T1202" s="6" t="s">
        <v>22</v>
      </c>
      <c r="U1202" s="6" t="s">
        <v>18</v>
      </c>
      <c r="V1202" s="6" t="s">
        <v>5508</v>
      </c>
      <c r="W1202" s="11" t="s">
        <v>997</v>
      </c>
    </row>
    <row r="1203" spans="1:23" ht="145" x14ac:dyDescent="0.35">
      <c r="A1203" s="6">
        <v>208122</v>
      </c>
      <c r="B1203" s="7">
        <v>45251</v>
      </c>
      <c r="C1203" s="8">
        <v>0.58702546296296299</v>
      </c>
      <c r="D1203" s="6" t="s">
        <v>5509</v>
      </c>
      <c r="E1203" s="6">
        <v>2</v>
      </c>
      <c r="F1203" s="6" t="s">
        <v>30</v>
      </c>
      <c r="G1203" s="9" t="s">
        <v>5510</v>
      </c>
      <c r="H1203" s="6" t="s">
        <v>24</v>
      </c>
      <c r="I1203" s="6" t="s">
        <v>24</v>
      </c>
      <c r="J1203" s="6" t="s">
        <v>21</v>
      </c>
      <c r="K1203" s="6" t="s">
        <v>825</v>
      </c>
      <c r="T1203" s="6" t="s">
        <v>22</v>
      </c>
      <c r="U1203" s="6" t="s">
        <v>18</v>
      </c>
      <c r="V1203" s="6" t="s">
        <v>5512</v>
      </c>
      <c r="W1203" s="11" t="s">
        <v>5511</v>
      </c>
    </row>
    <row r="1204" spans="1:23" ht="203" x14ac:dyDescent="0.35">
      <c r="A1204" s="6">
        <v>208069</v>
      </c>
      <c r="B1204" s="7">
        <v>45251</v>
      </c>
      <c r="C1204" s="8">
        <v>0.59010416666666665</v>
      </c>
      <c r="D1204" s="6" t="s">
        <v>5513</v>
      </c>
      <c r="E1204" s="6">
        <v>3</v>
      </c>
      <c r="F1204" s="6" t="s">
        <v>30</v>
      </c>
      <c r="G1204" s="9" t="s">
        <v>5514</v>
      </c>
      <c r="H1204" s="6" t="s">
        <v>98</v>
      </c>
      <c r="I1204" s="6" t="s">
        <v>40</v>
      </c>
      <c r="J1204" s="6" t="s">
        <v>21</v>
      </c>
      <c r="K1204" s="6" t="s">
        <v>244</v>
      </c>
      <c r="L1204" s="6" t="s">
        <v>298</v>
      </c>
      <c r="N1204" s="6" t="s">
        <v>978</v>
      </c>
      <c r="O1204" s="6" t="s">
        <v>978</v>
      </c>
      <c r="P1204" s="6" t="s">
        <v>978</v>
      </c>
      <c r="Q1204" s="6" t="s">
        <v>978</v>
      </c>
      <c r="R1204" s="6" t="s">
        <v>978</v>
      </c>
      <c r="S1204" s="9" t="s">
        <v>5515</v>
      </c>
      <c r="T1204" s="6" t="s">
        <v>22</v>
      </c>
      <c r="U1204" s="6" t="s">
        <v>18</v>
      </c>
      <c r="V1204" s="6" t="s">
        <v>5517</v>
      </c>
      <c r="W1204" s="11" t="s">
        <v>5516</v>
      </c>
    </row>
    <row r="1205" spans="1:23" x14ac:dyDescent="0.35">
      <c r="A1205" s="6">
        <v>208100</v>
      </c>
      <c r="B1205" s="7">
        <v>45251</v>
      </c>
      <c r="C1205" s="8">
        <v>0.59319444444444447</v>
      </c>
      <c r="D1205" s="6" t="s">
        <v>540</v>
      </c>
      <c r="E1205" s="6">
        <v>2</v>
      </c>
      <c r="F1205" s="6" t="s">
        <v>19</v>
      </c>
      <c r="G1205" s="6" t="s">
        <v>5518</v>
      </c>
      <c r="H1205" s="6" t="s">
        <v>24</v>
      </c>
      <c r="I1205" s="6" t="s">
        <v>24</v>
      </c>
      <c r="J1205" s="6" t="s">
        <v>21</v>
      </c>
      <c r="K1205" s="6" t="s">
        <v>1170</v>
      </c>
      <c r="T1205" s="6" t="s">
        <v>22</v>
      </c>
      <c r="U1205" s="6" t="s">
        <v>18</v>
      </c>
      <c r="V1205" s="6" t="s">
        <v>5520</v>
      </c>
      <c r="W1205" s="11" t="s">
        <v>5519</v>
      </c>
    </row>
    <row r="1206" spans="1:23" x14ac:dyDescent="0.35">
      <c r="A1206" s="6">
        <v>208111</v>
      </c>
      <c r="B1206" s="7">
        <v>45251</v>
      </c>
      <c r="C1206" s="8">
        <v>0.59733796296296293</v>
      </c>
      <c r="D1206" s="6" t="s">
        <v>398</v>
      </c>
      <c r="E1206" s="6">
        <v>2</v>
      </c>
      <c r="F1206" s="6" t="s">
        <v>30</v>
      </c>
      <c r="G1206" s="6" t="s">
        <v>5521</v>
      </c>
      <c r="H1206" s="6" t="s">
        <v>24</v>
      </c>
      <c r="I1206" s="6" t="s">
        <v>24</v>
      </c>
      <c r="J1206" s="6" t="s">
        <v>21</v>
      </c>
      <c r="K1206" s="6" t="s">
        <v>5500</v>
      </c>
      <c r="L1206" s="6" t="s">
        <v>74</v>
      </c>
      <c r="T1206" s="6" t="s">
        <v>22</v>
      </c>
      <c r="U1206" s="6" t="s">
        <v>18</v>
      </c>
      <c r="V1206" s="6" t="s">
        <v>5523</v>
      </c>
      <c r="W1206" s="11" t="s">
        <v>5522</v>
      </c>
    </row>
    <row r="1207" spans="1:23" ht="72.5" x14ac:dyDescent="0.35">
      <c r="A1207" s="6">
        <v>64613</v>
      </c>
      <c r="B1207" s="7">
        <v>45251</v>
      </c>
      <c r="C1207" s="8">
        <v>0.59858796296296302</v>
      </c>
      <c r="D1207" s="6" t="s">
        <v>181</v>
      </c>
      <c r="E1207" s="6">
        <v>1</v>
      </c>
      <c r="F1207" s="6" t="s">
        <v>9</v>
      </c>
      <c r="G1207" s="9" t="s">
        <v>5524</v>
      </c>
      <c r="H1207" s="6" t="s">
        <v>24</v>
      </c>
      <c r="I1207" s="6" t="s">
        <v>24</v>
      </c>
      <c r="J1207" s="6" t="s">
        <v>21</v>
      </c>
      <c r="K1207" s="6" t="s">
        <v>817</v>
      </c>
      <c r="T1207" s="6" t="s">
        <v>22</v>
      </c>
      <c r="U1207" s="6" t="s">
        <v>18</v>
      </c>
      <c r="V1207" s="6" t="s">
        <v>5526</v>
      </c>
      <c r="W1207" s="11" t="s">
        <v>5525</v>
      </c>
    </row>
    <row r="1208" spans="1:23" ht="87" x14ac:dyDescent="0.35">
      <c r="A1208" s="6">
        <v>78866</v>
      </c>
      <c r="B1208" s="7">
        <v>45251</v>
      </c>
      <c r="C1208" s="8">
        <v>0.60005787037037039</v>
      </c>
      <c r="D1208" s="6" t="s">
        <v>5527</v>
      </c>
      <c r="E1208" s="6">
        <v>1</v>
      </c>
      <c r="F1208" s="6" t="s">
        <v>25</v>
      </c>
      <c r="G1208" s="9" t="s">
        <v>5528</v>
      </c>
      <c r="H1208" s="6" t="s">
        <v>24</v>
      </c>
      <c r="I1208" s="6" t="s">
        <v>24</v>
      </c>
      <c r="J1208" s="6" t="s">
        <v>21</v>
      </c>
      <c r="K1208" s="6" t="s">
        <v>245</v>
      </c>
      <c r="T1208" s="6" t="s">
        <v>22</v>
      </c>
      <c r="U1208" s="6" t="s">
        <v>18</v>
      </c>
      <c r="V1208" s="6" t="s">
        <v>5530</v>
      </c>
      <c r="W1208" s="11" t="s">
        <v>5529</v>
      </c>
    </row>
    <row r="1209" spans="1:23" x14ac:dyDescent="0.35">
      <c r="A1209" s="6">
        <v>98665</v>
      </c>
      <c r="B1209" s="7">
        <v>45251</v>
      </c>
      <c r="C1209" s="8">
        <v>0.60608796296296297</v>
      </c>
      <c r="D1209" s="6" t="s">
        <v>1233</v>
      </c>
      <c r="E1209" s="6">
        <v>2</v>
      </c>
      <c r="F1209" s="6" t="s">
        <v>30</v>
      </c>
      <c r="G1209" s="6" t="s">
        <v>5531</v>
      </c>
      <c r="H1209" s="6" t="s">
        <v>24</v>
      </c>
      <c r="I1209" s="6" t="s">
        <v>24</v>
      </c>
      <c r="J1209" s="6" t="s">
        <v>21</v>
      </c>
      <c r="K1209" s="6" t="s">
        <v>5532</v>
      </c>
      <c r="T1209" s="6" t="s">
        <v>22</v>
      </c>
      <c r="U1209" s="6" t="s">
        <v>18</v>
      </c>
      <c r="V1209" s="6" t="s">
        <v>5534</v>
      </c>
      <c r="W1209" s="11" t="s">
        <v>5533</v>
      </c>
    </row>
    <row r="1210" spans="1:23" ht="130.5" x14ac:dyDescent="0.35">
      <c r="A1210" s="6">
        <v>206306</v>
      </c>
      <c r="B1210" s="7">
        <v>45251</v>
      </c>
      <c r="C1210" s="8">
        <v>0.61289351851851859</v>
      </c>
      <c r="D1210" s="6" t="s">
        <v>5535</v>
      </c>
      <c r="E1210" s="6">
        <v>1</v>
      </c>
      <c r="F1210" s="6" t="s">
        <v>25</v>
      </c>
      <c r="G1210" s="9" t="s">
        <v>5536</v>
      </c>
      <c r="H1210" s="6" t="s">
        <v>112</v>
      </c>
      <c r="I1210" s="6" t="s">
        <v>24</v>
      </c>
      <c r="J1210" s="6" t="s">
        <v>21</v>
      </c>
      <c r="K1210" s="6" t="s">
        <v>245</v>
      </c>
      <c r="T1210" s="6" t="s">
        <v>874</v>
      </c>
      <c r="U1210" s="6" t="s">
        <v>18</v>
      </c>
      <c r="V1210" s="6" t="s">
        <v>5537</v>
      </c>
      <c r="W1210" s="11" t="s">
        <v>1911</v>
      </c>
    </row>
    <row r="1211" spans="1:23" ht="188.5" x14ac:dyDescent="0.35">
      <c r="A1211" s="6">
        <v>208050</v>
      </c>
      <c r="B1211" s="7">
        <v>45251</v>
      </c>
      <c r="C1211" s="8">
        <v>0.61928240740740736</v>
      </c>
      <c r="D1211" s="6" t="s">
        <v>5538</v>
      </c>
      <c r="E1211" s="6">
        <v>1</v>
      </c>
      <c r="F1211" s="6" t="s">
        <v>30</v>
      </c>
      <c r="G1211" s="9" t="s">
        <v>5539</v>
      </c>
      <c r="H1211" s="6" t="s">
        <v>24</v>
      </c>
      <c r="I1211" s="6" t="s">
        <v>24</v>
      </c>
      <c r="J1211" s="6" t="s">
        <v>21</v>
      </c>
      <c r="K1211" s="6" t="s">
        <v>113</v>
      </c>
      <c r="T1211" s="6" t="s">
        <v>15</v>
      </c>
      <c r="U1211" s="6" t="s">
        <v>18</v>
      </c>
      <c r="V1211" s="6" t="s">
        <v>5540</v>
      </c>
      <c r="W1211" s="11" t="s">
        <v>997</v>
      </c>
    </row>
    <row r="1212" spans="1:23" ht="232" x14ac:dyDescent="0.35">
      <c r="A1212" s="6">
        <v>208063</v>
      </c>
      <c r="B1212" s="7">
        <v>45251</v>
      </c>
      <c r="C1212" s="8">
        <v>0.62225694444444446</v>
      </c>
      <c r="D1212" s="6" t="s">
        <v>450</v>
      </c>
      <c r="E1212" s="6">
        <v>1</v>
      </c>
      <c r="F1212" s="6" t="s">
        <v>25</v>
      </c>
      <c r="G1212" s="9" t="s">
        <v>5541</v>
      </c>
      <c r="H1212" s="6" t="s">
        <v>24</v>
      </c>
      <c r="I1212" s="6" t="s">
        <v>40</v>
      </c>
      <c r="J1212" s="6" t="s">
        <v>21</v>
      </c>
      <c r="K1212" s="6" t="s">
        <v>978</v>
      </c>
      <c r="L1212" s="6" t="s">
        <v>978</v>
      </c>
      <c r="M1212" s="6" t="s">
        <v>978</v>
      </c>
      <c r="N1212" s="6" t="s">
        <v>978</v>
      </c>
      <c r="O1212" s="6" t="s">
        <v>978</v>
      </c>
      <c r="P1212" s="6" t="s">
        <v>978</v>
      </c>
      <c r="Q1212" s="6" t="s">
        <v>978</v>
      </c>
      <c r="R1212" s="6" t="s">
        <v>978</v>
      </c>
      <c r="S1212" s="6" t="s">
        <v>47</v>
      </c>
      <c r="T1212" s="6" t="s">
        <v>22</v>
      </c>
      <c r="U1212" s="6" t="s">
        <v>18</v>
      </c>
      <c r="V1212" s="6" t="s">
        <v>5543</v>
      </c>
      <c r="W1212" s="12" t="s">
        <v>5542</v>
      </c>
    </row>
    <row r="1213" spans="1:23" ht="72.5" x14ac:dyDescent="0.35">
      <c r="A1213" s="6">
        <v>202907</v>
      </c>
      <c r="B1213" s="7">
        <v>45251</v>
      </c>
      <c r="C1213" s="8">
        <v>0.63692129629629635</v>
      </c>
      <c r="D1213" s="6" t="s">
        <v>5544</v>
      </c>
      <c r="E1213" s="6" t="s">
        <v>718</v>
      </c>
      <c r="F1213" s="6" t="s">
        <v>25</v>
      </c>
      <c r="G1213" s="9" t="s">
        <v>5545</v>
      </c>
      <c r="H1213" s="6" t="s">
        <v>24</v>
      </c>
      <c r="I1213" s="6" t="s">
        <v>24</v>
      </c>
      <c r="J1213" s="6" t="s">
        <v>21</v>
      </c>
      <c r="K1213" s="6" t="s">
        <v>1236</v>
      </c>
      <c r="T1213" s="6" t="s">
        <v>22</v>
      </c>
      <c r="U1213" s="6" t="s">
        <v>18</v>
      </c>
      <c r="V1213" s="6" t="s">
        <v>5547</v>
      </c>
      <c r="W1213" s="12" t="s">
        <v>5546</v>
      </c>
    </row>
    <row r="1214" spans="1:23" x14ac:dyDescent="0.35">
      <c r="A1214" s="6">
        <v>115132</v>
      </c>
      <c r="B1214" s="7">
        <v>45251</v>
      </c>
      <c r="C1214" s="8">
        <v>0.64003472222222224</v>
      </c>
      <c r="D1214" s="6" t="s">
        <v>506</v>
      </c>
      <c r="E1214" s="6">
        <v>1</v>
      </c>
      <c r="F1214" s="6" t="s">
        <v>25</v>
      </c>
      <c r="G1214" s="6" t="s">
        <v>506</v>
      </c>
      <c r="H1214" s="6" t="s">
        <v>24</v>
      </c>
      <c r="I1214" s="6" t="s">
        <v>24</v>
      </c>
      <c r="J1214" s="6" t="s">
        <v>21</v>
      </c>
      <c r="K1214" s="6" t="s">
        <v>827</v>
      </c>
      <c r="T1214" s="6" t="s">
        <v>22</v>
      </c>
      <c r="U1214" s="6" t="s">
        <v>18</v>
      </c>
      <c r="V1214" s="6" t="s">
        <v>5549</v>
      </c>
      <c r="W1214" s="11" t="s">
        <v>5548</v>
      </c>
    </row>
    <row r="1215" spans="1:23" x14ac:dyDescent="0.35">
      <c r="A1215" s="6">
        <v>208079</v>
      </c>
      <c r="B1215" s="7">
        <v>45251</v>
      </c>
      <c r="C1215" s="8">
        <v>0.6564699074074074</v>
      </c>
      <c r="D1215" s="6" t="s">
        <v>666</v>
      </c>
      <c r="E1215" s="6">
        <v>1</v>
      </c>
      <c r="F1215" s="6" t="s">
        <v>19</v>
      </c>
      <c r="G1215" s="6" t="s">
        <v>5550</v>
      </c>
      <c r="H1215" s="6" t="s">
        <v>24</v>
      </c>
      <c r="I1215" s="6" t="s">
        <v>24</v>
      </c>
      <c r="J1215" s="6" t="s">
        <v>21</v>
      </c>
      <c r="K1215" s="6" t="s">
        <v>1459</v>
      </c>
      <c r="T1215" s="6" t="s">
        <v>22</v>
      </c>
      <c r="U1215" s="6" t="s">
        <v>18</v>
      </c>
      <c r="V1215" s="6" t="s">
        <v>5552</v>
      </c>
      <c r="W1215" s="11" t="s">
        <v>5551</v>
      </c>
    </row>
    <row r="1216" spans="1:23" x14ac:dyDescent="0.35">
      <c r="A1216" s="6">
        <v>208133</v>
      </c>
      <c r="B1216" s="7">
        <v>45251</v>
      </c>
      <c r="C1216" s="8">
        <v>0.65670138888888896</v>
      </c>
      <c r="D1216" s="6" t="s">
        <v>598</v>
      </c>
      <c r="E1216" s="6">
        <v>2</v>
      </c>
      <c r="F1216" s="6" t="s">
        <v>19</v>
      </c>
      <c r="G1216" s="6" t="s">
        <v>5553</v>
      </c>
      <c r="H1216" s="6" t="s">
        <v>24</v>
      </c>
      <c r="I1216" s="6" t="s">
        <v>24</v>
      </c>
      <c r="J1216" s="6" t="s">
        <v>21</v>
      </c>
      <c r="K1216" s="6" t="s">
        <v>4837</v>
      </c>
      <c r="T1216" s="6" t="s">
        <v>22</v>
      </c>
      <c r="U1216" s="6" t="s">
        <v>18</v>
      </c>
      <c r="V1216" s="6" t="s">
        <v>5555</v>
      </c>
      <c r="W1216" s="11" t="s">
        <v>5554</v>
      </c>
    </row>
    <row r="1217" spans="1:23" ht="87" x14ac:dyDescent="0.35">
      <c r="A1217" s="6">
        <v>208032</v>
      </c>
      <c r="B1217" s="7">
        <v>45251</v>
      </c>
      <c r="C1217" s="8">
        <v>0.66290509259259256</v>
      </c>
      <c r="D1217" s="6" t="s">
        <v>411</v>
      </c>
      <c r="E1217" s="6">
        <v>6</v>
      </c>
      <c r="F1217" s="6" t="s">
        <v>30</v>
      </c>
      <c r="G1217" s="9" t="s">
        <v>5556</v>
      </c>
      <c r="H1217" s="6" t="s">
        <v>24</v>
      </c>
      <c r="I1217" s="6" t="s">
        <v>24</v>
      </c>
      <c r="J1217" s="6" t="s">
        <v>21</v>
      </c>
      <c r="K1217" s="6" t="s">
        <v>1236</v>
      </c>
      <c r="T1217" s="6" t="s">
        <v>22</v>
      </c>
      <c r="U1217" s="6" t="s">
        <v>18</v>
      </c>
      <c r="V1217" s="6" t="s">
        <v>5558</v>
      </c>
      <c r="W1217" s="11" t="s">
        <v>5557</v>
      </c>
    </row>
    <row r="1218" spans="1:23" ht="203" x14ac:dyDescent="0.35">
      <c r="A1218" s="6">
        <v>158907</v>
      </c>
      <c r="B1218" s="7">
        <v>45251</v>
      </c>
      <c r="C1218" s="8">
        <v>0.67954861111111109</v>
      </c>
      <c r="D1218" s="6" t="s">
        <v>5559</v>
      </c>
      <c r="E1218" s="6">
        <v>1</v>
      </c>
      <c r="F1218" s="6" t="s">
        <v>30</v>
      </c>
      <c r="G1218" s="9" t="s">
        <v>5560</v>
      </c>
      <c r="H1218" s="6" t="s">
        <v>24</v>
      </c>
      <c r="I1218" s="6" t="s">
        <v>40</v>
      </c>
      <c r="J1218" s="6" t="s">
        <v>21</v>
      </c>
      <c r="K1218" s="9" t="s">
        <v>5561</v>
      </c>
      <c r="L1218" s="9" t="s">
        <v>5562</v>
      </c>
      <c r="T1218" s="6" t="s">
        <v>15</v>
      </c>
      <c r="U1218" s="6" t="s">
        <v>18</v>
      </c>
      <c r="V1218" s="6" t="s">
        <v>5564</v>
      </c>
      <c r="W1218" s="11" t="s">
        <v>5563</v>
      </c>
    </row>
    <row r="1219" spans="1:23" x14ac:dyDescent="0.35">
      <c r="A1219" s="6">
        <v>9096</v>
      </c>
      <c r="B1219" s="7">
        <v>45251</v>
      </c>
      <c r="C1219" s="8">
        <v>0.70513888888888887</v>
      </c>
      <c r="D1219" s="6" t="s">
        <v>5565</v>
      </c>
      <c r="E1219" s="6">
        <v>2</v>
      </c>
      <c r="F1219" s="6" t="s">
        <v>19</v>
      </c>
      <c r="G1219" s="6" t="s">
        <v>5566</v>
      </c>
      <c r="H1219" s="6" t="s">
        <v>24</v>
      </c>
      <c r="I1219" s="6" t="s">
        <v>24</v>
      </c>
      <c r="J1219" s="6" t="s">
        <v>21</v>
      </c>
      <c r="K1219" s="6" t="s">
        <v>240</v>
      </c>
      <c r="R1219" s="6" t="s">
        <v>5567</v>
      </c>
      <c r="T1219" s="6" t="s">
        <v>22</v>
      </c>
      <c r="U1219" s="6" t="s">
        <v>18</v>
      </c>
      <c r="V1219" s="6" t="s">
        <v>5569</v>
      </c>
      <c r="W1219" s="11" t="s">
        <v>5568</v>
      </c>
    </row>
    <row r="1220" spans="1:23" x14ac:dyDescent="0.35">
      <c r="A1220" s="6">
        <v>61406</v>
      </c>
      <c r="B1220" s="7">
        <v>45252</v>
      </c>
      <c r="C1220" s="8">
        <v>0.37372685185185189</v>
      </c>
      <c r="D1220" s="6" t="s">
        <v>505</v>
      </c>
      <c r="E1220" s="6">
        <v>5</v>
      </c>
      <c r="F1220" s="6" t="s">
        <v>25</v>
      </c>
      <c r="G1220" s="6" t="s">
        <v>505</v>
      </c>
      <c r="H1220" s="6" t="s">
        <v>24</v>
      </c>
      <c r="I1220" s="6" t="s">
        <v>24</v>
      </c>
      <c r="J1220" s="6" t="s">
        <v>21</v>
      </c>
      <c r="K1220" s="6" t="s">
        <v>5500</v>
      </c>
      <c r="T1220" s="6" t="s">
        <v>15</v>
      </c>
      <c r="U1220" s="6" t="s">
        <v>18</v>
      </c>
      <c r="V1220" s="6" t="s">
        <v>5570</v>
      </c>
      <c r="W1220" s="11" t="s">
        <v>887</v>
      </c>
    </row>
    <row r="1221" spans="1:23" x14ac:dyDescent="0.35">
      <c r="A1221" s="6">
        <v>208182</v>
      </c>
      <c r="B1221" s="7">
        <v>45252</v>
      </c>
      <c r="C1221" s="8">
        <v>0.41065972222222219</v>
      </c>
      <c r="D1221" s="6" t="s">
        <v>5571</v>
      </c>
      <c r="E1221" s="6">
        <v>1</v>
      </c>
      <c r="F1221" s="6" t="s">
        <v>9</v>
      </c>
      <c r="G1221" s="6" t="s">
        <v>5572</v>
      </c>
      <c r="H1221" s="6" t="s">
        <v>24</v>
      </c>
      <c r="I1221" s="6" t="s">
        <v>24</v>
      </c>
      <c r="J1221" s="6" t="s">
        <v>21</v>
      </c>
      <c r="K1221" s="6" t="s">
        <v>1597</v>
      </c>
      <c r="L1221" s="6" t="s">
        <v>298</v>
      </c>
      <c r="M1221" s="6" t="s">
        <v>667</v>
      </c>
      <c r="T1221" s="6" t="s">
        <v>22</v>
      </c>
      <c r="U1221" s="6" t="s">
        <v>18</v>
      </c>
      <c r="V1221" s="6" t="s">
        <v>5574</v>
      </c>
      <c r="W1221" s="11" t="s">
        <v>5573</v>
      </c>
    </row>
    <row r="1222" spans="1:23" x14ac:dyDescent="0.35">
      <c r="A1222" s="6">
        <v>208174</v>
      </c>
      <c r="B1222" s="7">
        <v>45252</v>
      </c>
      <c r="C1222" s="8">
        <v>0.41288194444444443</v>
      </c>
      <c r="D1222" s="6" t="s">
        <v>175</v>
      </c>
      <c r="E1222" s="6">
        <v>6</v>
      </c>
      <c r="F1222" s="6" t="s">
        <v>1657</v>
      </c>
      <c r="G1222" s="6" t="s">
        <v>5575</v>
      </c>
      <c r="H1222" s="6" t="s">
        <v>40</v>
      </c>
      <c r="I1222" s="6" t="s">
        <v>24</v>
      </c>
      <c r="J1222" s="6" t="s">
        <v>21</v>
      </c>
      <c r="K1222" s="6" t="s">
        <v>244</v>
      </c>
      <c r="M1222" s="6" t="s">
        <v>930</v>
      </c>
      <c r="N1222" s="6" t="s">
        <v>248</v>
      </c>
      <c r="T1222" s="6" t="s">
        <v>22</v>
      </c>
      <c r="U1222" s="6" t="s">
        <v>18</v>
      </c>
      <c r="V1222" s="6" t="s">
        <v>5577</v>
      </c>
      <c r="W1222" s="11" t="s">
        <v>5576</v>
      </c>
    </row>
    <row r="1223" spans="1:23" ht="72.5" x14ac:dyDescent="0.35">
      <c r="A1223" s="6">
        <v>208189</v>
      </c>
      <c r="B1223" s="7">
        <v>45252</v>
      </c>
      <c r="C1223" s="8">
        <v>0.44796296296296295</v>
      </c>
      <c r="D1223" s="6" t="s">
        <v>108</v>
      </c>
      <c r="E1223" s="6">
        <v>1</v>
      </c>
      <c r="F1223" s="6" t="s">
        <v>30</v>
      </c>
      <c r="G1223" s="9" t="s">
        <v>5578</v>
      </c>
      <c r="H1223" s="6" t="s">
        <v>24</v>
      </c>
      <c r="I1223" s="6" t="s">
        <v>24</v>
      </c>
      <c r="J1223" s="6" t="s">
        <v>21</v>
      </c>
      <c r="K1223" s="6" t="s">
        <v>5277</v>
      </c>
      <c r="L1223" s="6" t="s">
        <v>55</v>
      </c>
      <c r="M1223" s="6" t="s">
        <v>63</v>
      </c>
      <c r="N1223" s="6" t="s">
        <v>42</v>
      </c>
      <c r="O1223" s="6" t="s">
        <v>1394</v>
      </c>
      <c r="P1223" s="6" t="s">
        <v>57</v>
      </c>
      <c r="Q1223" s="6" t="s">
        <v>140</v>
      </c>
      <c r="R1223" s="6" t="s">
        <v>72</v>
      </c>
      <c r="S1223" s="6" t="s">
        <v>146</v>
      </c>
      <c r="T1223" s="6" t="s">
        <v>22</v>
      </c>
      <c r="U1223" s="6" t="s">
        <v>18</v>
      </c>
      <c r="V1223" s="6" t="s">
        <v>5579</v>
      </c>
      <c r="W1223" s="11" t="s">
        <v>1148</v>
      </c>
    </row>
    <row r="1224" spans="1:23" x14ac:dyDescent="0.35">
      <c r="A1224" s="6">
        <v>208186</v>
      </c>
      <c r="B1224" s="7">
        <v>45252</v>
      </c>
      <c r="C1224" s="8">
        <v>0.45593750000000005</v>
      </c>
      <c r="D1224" s="6" t="s">
        <v>561</v>
      </c>
      <c r="E1224" s="6">
        <v>2</v>
      </c>
      <c r="F1224" s="6" t="s">
        <v>30</v>
      </c>
      <c r="G1224" s="6" t="s">
        <v>5580</v>
      </c>
      <c r="H1224" s="6" t="s">
        <v>24</v>
      </c>
      <c r="I1224" s="6" t="s">
        <v>24</v>
      </c>
      <c r="J1224" s="6" t="s">
        <v>21</v>
      </c>
      <c r="K1224" s="6" t="s">
        <v>1597</v>
      </c>
      <c r="L1224" s="6" t="s">
        <v>1831</v>
      </c>
      <c r="M1224" s="6" t="s">
        <v>686</v>
      </c>
      <c r="N1224" s="6" t="s">
        <v>700</v>
      </c>
      <c r="O1224" s="6" t="s">
        <v>1817</v>
      </c>
      <c r="Q1224" s="6" t="s">
        <v>5581</v>
      </c>
      <c r="T1224" s="6" t="s">
        <v>22</v>
      </c>
      <c r="U1224" s="6" t="s">
        <v>18</v>
      </c>
      <c r="V1224" s="6" t="s">
        <v>5583</v>
      </c>
      <c r="W1224" s="11" t="s">
        <v>5582</v>
      </c>
    </row>
    <row r="1225" spans="1:23" ht="116" x14ac:dyDescent="0.35">
      <c r="A1225" s="6">
        <v>199451</v>
      </c>
      <c r="B1225" s="7">
        <v>45252</v>
      </c>
      <c r="C1225" s="8">
        <v>0.47150462962962963</v>
      </c>
      <c r="D1225" s="6" t="s">
        <v>173</v>
      </c>
      <c r="E1225" s="6">
        <v>1</v>
      </c>
      <c r="F1225" s="6" t="s">
        <v>25</v>
      </c>
      <c r="G1225" s="9" t="s">
        <v>5584</v>
      </c>
      <c r="H1225" s="6" t="s">
        <v>98</v>
      </c>
      <c r="I1225" s="6" t="s">
        <v>24</v>
      </c>
      <c r="J1225" s="6" t="s">
        <v>21</v>
      </c>
      <c r="K1225" s="6" t="s">
        <v>245</v>
      </c>
      <c r="T1225" s="6" t="s">
        <v>22</v>
      </c>
      <c r="U1225" s="6" t="s">
        <v>18</v>
      </c>
      <c r="V1225" s="6" t="s">
        <v>5585</v>
      </c>
      <c r="W1225" s="11" t="s">
        <v>5111</v>
      </c>
    </row>
    <row r="1226" spans="1:23" x14ac:dyDescent="0.35">
      <c r="A1226" s="6">
        <v>208220</v>
      </c>
      <c r="B1226" s="7">
        <v>45252</v>
      </c>
      <c r="C1226" s="8">
        <v>0.47239583333333335</v>
      </c>
      <c r="D1226" s="6" t="s">
        <v>5586</v>
      </c>
      <c r="E1226" s="6">
        <v>2</v>
      </c>
      <c r="F1226" s="6" t="s">
        <v>9</v>
      </c>
      <c r="G1226" s="6" t="s">
        <v>5587</v>
      </c>
      <c r="H1226" s="6" t="s">
        <v>24</v>
      </c>
      <c r="I1226" s="6" t="s">
        <v>24</v>
      </c>
      <c r="J1226" s="6" t="s">
        <v>21</v>
      </c>
      <c r="K1226" s="6" t="s">
        <v>764</v>
      </c>
      <c r="T1226" s="6" t="s">
        <v>22</v>
      </c>
      <c r="U1226" s="6" t="s">
        <v>18</v>
      </c>
      <c r="V1226" s="6" t="s">
        <v>5589</v>
      </c>
      <c r="W1226" s="11" t="s">
        <v>5588</v>
      </c>
    </row>
    <row r="1227" spans="1:23" ht="29" x14ac:dyDescent="0.35">
      <c r="A1227" s="6">
        <v>208191</v>
      </c>
      <c r="B1227" s="7">
        <v>45252</v>
      </c>
      <c r="C1227" s="8">
        <v>0.47855324074074074</v>
      </c>
      <c r="D1227" s="9" t="s">
        <v>5590</v>
      </c>
      <c r="E1227" s="6">
        <v>1</v>
      </c>
      <c r="F1227" s="6" t="s">
        <v>30</v>
      </c>
      <c r="G1227" s="6" t="s">
        <v>5591</v>
      </c>
      <c r="H1227" s="6" t="s">
        <v>24</v>
      </c>
      <c r="I1227" s="6" t="s">
        <v>24</v>
      </c>
      <c r="J1227" s="6" t="s">
        <v>21</v>
      </c>
      <c r="K1227" s="6" t="s">
        <v>62</v>
      </c>
      <c r="L1227" s="6" t="s">
        <v>298</v>
      </c>
      <c r="M1227" s="6" t="s">
        <v>667</v>
      </c>
      <c r="T1227" s="6" t="s">
        <v>22</v>
      </c>
      <c r="U1227" s="6" t="s">
        <v>18</v>
      </c>
      <c r="V1227" s="6" t="s">
        <v>5593</v>
      </c>
      <c r="W1227" s="11" t="s">
        <v>5592</v>
      </c>
    </row>
    <row r="1228" spans="1:23" ht="43.5" x14ac:dyDescent="0.35">
      <c r="A1228" s="6">
        <v>115139</v>
      </c>
      <c r="B1228" s="7">
        <v>45252</v>
      </c>
      <c r="C1228" s="8">
        <v>0.48351851851851851</v>
      </c>
      <c r="D1228" s="6" t="s">
        <v>5594</v>
      </c>
      <c r="E1228" s="6">
        <v>1</v>
      </c>
      <c r="F1228" s="6" t="s">
        <v>1657</v>
      </c>
      <c r="G1228" s="9" t="s">
        <v>5595</v>
      </c>
      <c r="H1228" s="6" t="s">
        <v>24</v>
      </c>
      <c r="I1228" s="6" t="s">
        <v>24</v>
      </c>
      <c r="J1228" s="6" t="s">
        <v>21</v>
      </c>
      <c r="K1228" s="6" t="s">
        <v>5500</v>
      </c>
      <c r="T1228" s="6" t="s">
        <v>22</v>
      </c>
      <c r="U1228" s="6" t="s">
        <v>18</v>
      </c>
      <c r="V1228" s="6" t="s">
        <v>5596</v>
      </c>
      <c r="W1228" s="11" t="s">
        <v>883</v>
      </c>
    </row>
    <row r="1229" spans="1:23" x14ac:dyDescent="0.35">
      <c r="A1229" s="6">
        <v>164459</v>
      </c>
      <c r="B1229" s="7">
        <v>45252</v>
      </c>
      <c r="C1229" s="8">
        <v>0.48501157407407408</v>
      </c>
      <c r="D1229" s="6" t="s">
        <v>555</v>
      </c>
      <c r="E1229" s="6">
        <v>1</v>
      </c>
      <c r="F1229" s="6" t="s">
        <v>25</v>
      </c>
      <c r="G1229" s="6" t="s">
        <v>555</v>
      </c>
      <c r="H1229" s="6" t="s">
        <v>24</v>
      </c>
      <c r="I1229" s="6" t="s">
        <v>24</v>
      </c>
      <c r="J1229" s="6" t="s">
        <v>21</v>
      </c>
      <c r="K1229" s="6" t="s">
        <v>161</v>
      </c>
      <c r="T1229" s="6" t="s">
        <v>22</v>
      </c>
      <c r="U1229" s="6" t="s">
        <v>18</v>
      </c>
      <c r="V1229" s="6" t="s">
        <v>5597</v>
      </c>
      <c r="W1229" s="11" t="s">
        <v>890</v>
      </c>
    </row>
    <row r="1230" spans="1:23" ht="130.5" x14ac:dyDescent="0.35">
      <c r="A1230" s="6">
        <v>208207</v>
      </c>
      <c r="B1230" s="7">
        <v>45252</v>
      </c>
      <c r="C1230" s="8">
        <v>0.48688657407407404</v>
      </c>
      <c r="D1230" s="6" t="s">
        <v>689</v>
      </c>
      <c r="E1230" s="6">
        <v>3</v>
      </c>
      <c r="F1230" s="6" t="s">
        <v>9</v>
      </c>
      <c r="G1230" s="9" t="s">
        <v>5598</v>
      </c>
      <c r="H1230" s="6" t="s">
        <v>24</v>
      </c>
      <c r="I1230" s="6" t="s">
        <v>41</v>
      </c>
      <c r="J1230" s="6" t="s">
        <v>232</v>
      </c>
      <c r="K1230" s="6" t="s">
        <v>1580</v>
      </c>
      <c r="O1230" s="6" t="s">
        <v>5599</v>
      </c>
      <c r="T1230" s="6" t="s">
        <v>15</v>
      </c>
      <c r="U1230" s="6" t="s">
        <v>18</v>
      </c>
      <c r="V1230" s="6" t="s">
        <v>5601</v>
      </c>
      <c r="W1230" s="11" t="s">
        <v>5600</v>
      </c>
    </row>
    <row r="1231" spans="1:23" x14ac:dyDescent="0.35">
      <c r="A1231" s="6">
        <v>97323</v>
      </c>
      <c r="B1231" s="7">
        <v>45252</v>
      </c>
      <c r="C1231" s="8">
        <v>0.48979166666666668</v>
      </c>
      <c r="D1231" s="6" t="s">
        <v>5602</v>
      </c>
      <c r="E1231" s="6">
        <v>1</v>
      </c>
      <c r="F1231" s="6" t="s">
        <v>30</v>
      </c>
      <c r="G1231" s="6" t="s">
        <v>5603</v>
      </c>
      <c r="H1231" s="6" t="s">
        <v>24</v>
      </c>
      <c r="I1231" s="6" t="s">
        <v>24</v>
      </c>
      <c r="J1231" s="6" t="s">
        <v>21</v>
      </c>
      <c r="K1231" s="6" t="s">
        <v>5500</v>
      </c>
      <c r="T1231" s="6" t="s">
        <v>22</v>
      </c>
      <c r="U1231" s="6" t="s">
        <v>18</v>
      </c>
      <c r="V1231" s="6" t="s">
        <v>5605</v>
      </c>
      <c r="W1231" s="11" t="s">
        <v>5604</v>
      </c>
    </row>
    <row r="1232" spans="1:23" ht="87" x14ac:dyDescent="0.35">
      <c r="A1232" s="6">
        <v>208218</v>
      </c>
      <c r="B1232" s="7">
        <v>45252</v>
      </c>
      <c r="C1232" s="8">
        <v>0.49333333333333335</v>
      </c>
      <c r="D1232" s="6" t="s">
        <v>5606</v>
      </c>
      <c r="E1232" s="6">
        <v>1</v>
      </c>
      <c r="F1232" s="6" t="s">
        <v>1657</v>
      </c>
      <c r="G1232" s="9" t="s">
        <v>5607</v>
      </c>
      <c r="H1232" s="6" t="s">
        <v>24</v>
      </c>
      <c r="I1232" s="6" t="s">
        <v>24</v>
      </c>
      <c r="J1232" s="6" t="s">
        <v>21</v>
      </c>
      <c r="K1232" s="6" t="s">
        <v>245</v>
      </c>
      <c r="T1232" s="6" t="s">
        <v>22</v>
      </c>
      <c r="U1232" s="6" t="s">
        <v>18</v>
      </c>
      <c r="V1232" s="6" t="s">
        <v>5609</v>
      </c>
      <c r="W1232" s="11" t="s">
        <v>5608</v>
      </c>
    </row>
    <row r="1233" spans="1:23" x14ac:dyDescent="0.35">
      <c r="A1233" s="6">
        <v>45340</v>
      </c>
      <c r="B1233" s="7">
        <v>45252</v>
      </c>
      <c r="C1233" s="8">
        <v>0.50121527777777775</v>
      </c>
      <c r="D1233" s="6" t="s">
        <v>5499</v>
      </c>
      <c r="E1233" s="6">
        <v>1</v>
      </c>
      <c r="F1233" s="6" t="s">
        <v>25</v>
      </c>
      <c r="G1233" s="6" t="s">
        <v>5610</v>
      </c>
      <c r="H1233" s="6" t="s">
        <v>24</v>
      </c>
      <c r="I1233" s="6" t="s">
        <v>24</v>
      </c>
      <c r="J1233" s="6" t="s">
        <v>21</v>
      </c>
      <c r="K1233" s="6" t="s">
        <v>5500</v>
      </c>
      <c r="T1233" s="6" t="s">
        <v>15</v>
      </c>
      <c r="U1233" s="6" t="s">
        <v>18</v>
      </c>
      <c r="V1233" s="6" t="s">
        <v>5612</v>
      </c>
      <c r="W1233" s="11" t="s">
        <v>5611</v>
      </c>
    </row>
    <row r="1234" spans="1:23" x14ac:dyDescent="0.35">
      <c r="A1234" s="6">
        <v>208227</v>
      </c>
      <c r="B1234" s="7">
        <v>45252</v>
      </c>
      <c r="C1234" s="8">
        <v>0.50896990740740744</v>
      </c>
      <c r="D1234" s="6" t="s">
        <v>348</v>
      </c>
      <c r="E1234" s="6">
        <v>1</v>
      </c>
      <c r="F1234" s="6" t="s">
        <v>25</v>
      </c>
      <c r="G1234" s="6" t="s">
        <v>5613</v>
      </c>
      <c r="H1234" s="6" t="s">
        <v>24</v>
      </c>
      <c r="I1234" s="6" t="s">
        <v>24</v>
      </c>
      <c r="J1234" s="6" t="s">
        <v>21</v>
      </c>
      <c r="K1234" s="6" t="s">
        <v>5614</v>
      </c>
      <c r="T1234" s="6" t="s">
        <v>22</v>
      </c>
      <c r="U1234" s="6" t="s">
        <v>18</v>
      </c>
      <c r="V1234" s="6" t="s">
        <v>5597</v>
      </c>
      <c r="W1234" s="11" t="s">
        <v>5615</v>
      </c>
    </row>
    <row r="1235" spans="1:23" x14ac:dyDescent="0.35">
      <c r="A1235" s="6">
        <v>208233</v>
      </c>
      <c r="B1235" s="7">
        <v>45252</v>
      </c>
      <c r="C1235" s="8">
        <v>0.51075231481481487</v>
      </c>
      <c r="D1235" s="6" t="s">
        <v>5499</v>
      </c>
      <c r="E1235" s="6">
        <v>5</v>
      </c>
      <c r="F1235" s="6" t="s">
        <v>25</v>
      </c>
      <c r="G1235" s="6" t="s">
        <v>5616</v>
      </c>
      <c r="H1235" s="6" t="s">
        <v>24</v>
      </c>
      <c r="I1235" s="6" t="s">
        <v>24</v>
      </c>
      <c r="J1235" s="6" t="s">
        <v>21</v>
      </c>
      <c r="K1235" s="6" t="s">
        <v>5500</v>
      </c>
      <c r="T1235" s="6" t="s">
        <v>22</v>
      </c>
      <c r="U1235" s="6" t="s">
        <v>18</v>
      </c>
      <c r="V1235" s="6" t="s">
        <v>5618</v>
      </c>
      <c r="W1235" s="11" t="s">
        <v>5617</v>
      </c>
    </row>
    <row r="1236" spans="1:23" x14ac:dyDescent="0.35">
      <c r="A1236" s="6">
        <v>208234</v>
      </c>
      <c r="B1236" s="7">
        <v>45252</v>
      </c>
      <c r="C1236" s="8">
        <v>0.5138773148148148</v>
      </c>
      <c r="D1236" s="6" t="s">
        <v>141</v>
      </c>
      <c r="E1236" s="6">
        <v>3</v>
      </c>
      <c r="F1236" s="6" t="s">
        <v>30</v>
      </c>
      <c r="G1236" s="6" t="s">
        <v>5619</v>
      </c>
      <c r="H1236" s="6" t="s">
        <v>24</v>
      </c>
      <c r="I1236" s="6" t="s">
        <v>24</v>
      </c>
      <c r="J1236" s="6" t="s">
        <v>21</v>
      </c>
      <c r="K1236" s="6" t="s">
        <v>244</v>
      </c>
      <c r="L1236" s="6" t="s">
        <v>298</v>
      </c>
      <c r="P1236" s="6" t="s">
        <v>1318</v>
      </c>
      <c r="T1236" s="6" t="s">
        <v>22</v>
      </c>
      <c r="U1236" s="6" t="s">
        <v>18</v>
      </c>
      <c r="V1236" s="6" t="s">
        <v>1859</v>
      </c>
      <c r="W1236" s="11" t="s">
        <v>5620</v>
      </c>
    </row>
    <row r="1237" spans="1:23" x14ac:dyDescent="0.35">
      <c r="A1237" s="6">
        <v>208238</v>
      </c>
      <c r="B1237" s="7">
        <v>45252</v>
      </c>
      <c r="C1237" s="8">
        <v>0.51439814814814822</v>
      </c>
      <c r="D1237" s="6" t="s">
        <v>1989</v>
      </c>
      <c r="E1237" s="6">
        <v>1</v>
      </c>
      <c r="F1237" s="6" t="s">
        <v>30</v>
      </c>
      <c r="G1237" s="6" t="s">
        <v>5621</v>
      </c>
      <c r="H1237" s="6" t="s">
        <v>24</v>
      </c>
      <c r="I1237" s="6" t="s">
        <v>24</v>
      </c>
      <c r="J1237" s="6" t="s">
        <v>21</v>
      </c>
      <c r="K1237" s="6" t="s">
        <v>5500</v>
      </c>
      <c r="T1237" s="6" t="s">
        <v>22</v>
      </c>
      <c r="U1237" s="6" t="s">
        <v>18</v>
      </c>
      <c r="V1237" s="6" t="s">
        <v>5623</v>
      </c>
      <c r="W1237" s="11" t="s">
        <v>5622</v>
      </c>
    </row>
    <row r="1238" spans="1:23" ht="145" x14ac:dyDescent="0.35">
      <c r="A1238" s="6">
        <v>208185</v>
      </c>
      <c r="B1238" s="7">
        <v>45252</v>
      </c>
      <c r="C1238" s="8">
        <v>0.51572916666666668</v>
      </c>
      <c r="D1238" s="6" t="s">
        <v>5624</v>
      </c>
      <c r="E1238" s="6">
        <v>5</v>
      </c>
      <c r="F1238" s="6" t="s">
        <v>19</v>
      </c>
      <c r="G1238" s="9" t="s">
        <v>5625</v>
      </c>
      <c r="H1238" s="6" t="s">
        <v>24</v>
      </c>
      <c r="I1238" s="6" t="s">
        <v>24</v>
      </c>
      <c r="J1238" s="6" t="s">
        <v>377</v>
      </c>
      <c r="K1238" s="6" t="s">
        <v>244</v>
      </c>
      <c r="M1238" s="6" t="s">
        <v>5626</v>
      </c>
      <c r="N1238" s="6" t="s">
        <v>5627</v>
      </c>
      <c r="Q1238" s="6" t="s">
        <v>140</v>
      </c>
      <c r="T1238" s="6" t="s">
        <v>22</v>
      </c>
      <c r="U1238" s="6" t="s">
        <v>18</v>
      </c>
      <c r="V1238" s="6" t="s">
        <v>5629</v>
      </c>
      <c r="W1238" s="11" t="s">
        <v>5628</v>
      </c>
    </row>
    <row r="1239" spans="1:23" x14ac:dyDescent="0.35">
      <c r="A1239" s="6">
        <v>164565</v>
      </c>
      <c r="B1239" s="7">
        <v>45252</v>
      </c>
      <c r="C1239" s="8">
        <v>0.52312499999999995</v>
      </c>
      <c r="D1239" s="6" t="s">
        <v>590</v>
      </c>
      <c r="E1239" s="6">
        <v>1</v>
      </c>
      <c r="F1239" s="6" t="s">
        <v>25</v>
      </c>
      <c r="G1239" s="6" t="s">
        <v>590</v>
      </c>
      <c r="H1239" s="6" t="s">
        <v>24</v>
      </c>
      <c r="I1239" s="6" t="s">
        <v>24</v>
      </c>
      <c r="J1239" s="6" t="s">
        <v>21</v>
      </c>
      <c r="K1239" s="6" t="s">
        <v>134</v>
      </c>
      <c r="L1239" s="6" t="s">
        <v>298</v>
      </c>
      <c r="M1239" s="6" t="s">
        <v>63</v>
      </c>
      <c r="N1239" s="6" t="s">
        <v>1598</v>
      </c>
      <c r="O1239" s="6" t="s">
        <v>34</v>
      </c>
      <c r="P1239" s="6" t="s">
        <v>34</v>
      </c>
      <c r="Q1239" s="6" t="s">
        <v>34</v>
      </c>
      <c r="R1239" s="6" t="s">
        <v>34</v>
      </c>
      <c r="S1239" s="6" t="s">
        <v>337</v>
      </c>
      <c r="T1239" s="6" t="s">
        <v>22</v>
      </c>
      <c r="U1239" s="6" t="s">
        <v>18</v>
      </c>
      <c r="V1239" s="6" t="s">
        <v>5630</v>
      </c>
      <c r="W1239" s="11" t="s">
        <v>890</v>
      </c>
    </row>
    <row r="1240" spans="1:23" x14ac:dyDescent="0.35">
      <c r="A1240" s="6">
        <v>130638</v>
      </c>
      <c r="B1240" s="7">
        <v>45252</v>
      </c>
      <c r="C1240" s="8">
        <v>0.56506944444444451</v>
      </c>
      <c r="D1240" s="6" t="s">
        <v>587</v>
      </c>
      <c r="E1240" s="6">
        <v>2</v>
      </c>
      <c r="F1240" s="6" t="s">
        <v>19</v>
      </c>
      <c r="G1240" s="6" t="s">
        <v>5631</v>
      </c>
      <c r="H1240" s="6" t="s">
        <v>10</v>
      </c>
      <c r="I1240" s="6" t="s">
        <v>24</v>
      </c>
      <c r="J1240" s="6" t="s">
        <v>232</v>
      </c>
      <c r="K1240" s="6" t="s">
        <v>88</v>
      </c>
      <c r="T1240" s="6" t="s">
        <v>15</v>
      </c>
      <c r="U1240" s="6" t="s">
        <v>18</v>
      </c>
      <c r="V1240" s="6" t="s">
        <v>5633</v>
      </c>
      <c r="W1240" s="11" t="s">
        <v>5632</v>
      </c>
    </row>
    <row r="1241" spans="1:23" x14ac:dyDescent="0.35">
      <c r="A1241" s="6">
        <v>208229</v>
      </c>
      <c r="B1241" s="7">
        <v>45252</v>
      </c>
      <c r="C1241" s="8">
        <v>0.57969907407407406</v>
      </c>
      <c r="D1241" s="6" t="s">
        <v>5634</v>
      </c>
      <c r="E1241" s="6">
        <v>1</v>
      </c>
      <c r="F1241" s="6" t="s">
        <v>1657</v>
      </c>
      <c r="G1241" s="6" t="s">
        <v>5635</v>
      </c>
      <c r="H1241" s="6" t="s">
        <v>24</v>
      </c>
      <c r="I1241" s="6" t="s">
        <v>24</v>
      </c>
      <c r="J1241" s="6" t="s">
        <v>21</v>
      </c>
      <c r="K1241" s="6" t="s">
        <v>495</v>
      </c>
      <c r="T1241" s="6" t="s">
        <v>22</v>
      </c>
      <c r="U1241" s="6" t="s">
        <v>18</v>
      </c>
      <c r="V1241" s="6" t="s">
        <v>5637</v>
      </c>
      <c r="W1241" s="11" t="s">
        <v>5636</v>
      </c>
    </row>
    <row r="1242" spans="1:23" x14ac:dyDescent="0.35">
      <c r="A1242" s="6">
        <v>208217</v>
      </c>
      <c r="B1242" s="7">
        <v>45252</v>
      </c>
      <c r="C1242" s="8">
        <v>0.58849537037037036</v>
      </c>
      <c r="D1242" s="6" t="s">
        <v>525</v>
      </c>
      <c r="E1242" s="6">
        <v>3</v>
      </c>
      <c r="F1242" s="6" t="s">
        <v>30</v>
      </c>
      <c r="G1242" s="6" t="s">
        <v>5638</v>
      </c>
      <c r="H1242" s="6" t="s">
        <v>24</v>
      </c>
      <c r="I1242" s="6" t="s">
        <v>24</v>
      </c>
      <c r="J1242" s="6" t="s">
        <v>21</v>
      </c>
      <c r="K1242" s="6" t="s">
        <v>149</v>
      </c>
      <c r="T1242" s="6" t="s">
        <v>22</v>
      </c>
      <c r="U1242" s="6" t="s">
        <v>18</v>
      </c>
      <c r="V1242" s="6" t="s">
        <v>5639</v>
      </c>
      <c r="W1242" s="11" t="s">
        <v>1433</v>
      </c>
    </row>
    <row r="1243" spans="1:23" x14ac:dyDescent="0.35">
      <c r="A1243" s="6">
        <v>208262</v>
      </c>
      <c r="B1243" s="7">
        <v>45252</v>
      </c>
      <c r="C1243" s="8">
        <v>0.59615740740740741</v>
      </c>
      <c r="D1243" s="6" t="s">
        <v>131</v>
      </c>
      <c r="E1243" s="6">
        <v>1</v>
      </c>
      <c r="F1243" s="6" t="s">
        <v>1657</v>
      </c>
      <c r="G1243" s="6" t="s">
        <v>5640</v>
      </c>
      <c r="H1243" s="6" t="s">
        <v>24</v>
      </c>
      <c r="I1243" s="6" t="s">
        <v>24</v>
      </c>
      <c r="J1243" s="6" t="s">
        <v>232</v>
      </c>
      <c r="K1243" s="6" t="s">
        <v>88</v>
      </c>
      <c r="T1243" s="6" t="s">
        <v>22</v>
      </c>
      <c r="U1243" s="6" t="s">
        <v>18</v>
      </c>
      <c r="V1243" s="6" t="s">
        <v>5642</v>
      </c>
      <c r="W1243" s="11" t="s">
        <v>5641</v>
      </c>
    </row>
    <row r="1244" spans="1:23" x14ac:dyDescent="0.35">
      <c r="A1244" s="6">
        <v>164768</v>
      </c>
      <c r="B1244" s="7">
        <v>45252</v>
      </c>
      <c r="C1244" s="8">
        <v>0.59547453703703701</v>
      </c>
      <c r="D1244" s="6" t="s">
        <v>506</v>
      </c>
      <c r="E1244" s="6">
        <v>1</v>
      </c>
      <c r="F1244" s="6" t="s">
        <v>25</v>
      </c>
      <c r="G1244" s="6" t="s">
        <v>765</v>
      </c>
      <c r="H1244" s="6" t="s">
        <v>24</v>
      </c>
      <c r="I1244" s="6" t="s">
        <v>24</v>
      </c>
      <c r="J1244" s="6" t="s">
        <v>21</v>
      </c>
      <c r="K1244" s="6" t="s">
        <v>161</v>
      </c>
      <c r="T1244" s="6" t="s">
        <v>22</v>
      </c>
      <c r="U1244" s="6" t="s">
        <v>18</v>
      </c>
      <c r="V1244" s="6" t="s">
        <v>5643</v>
      </c>
      <c r="W1244" s="11" t="s">
        <v>887</v>
      </c>
    </row>
    <row r="1245" spans="1:23" x14ac:dyDescent="0.35">
      <c r="A1245" s="6">
        <v>208268</v>
      </c>
      <c r="B1245" s="7">
        <v>45252</v>
      </c>
      <c r="C1245" s="8">
        <v>0.61925925925925929</v>
      </c>
      <c r="D1245" s="6" t="s">
        <v>590</v>
      </c>
      <c r="E1245" s="6">
        <v>1</v>
      </c>
      <c r="F1245" s="6" t="s">
        <v>25</v>
      </c>
      <c r="G1245" s="6" t="s">
        <v>5644</v>
      </c>
      <c r="H1245" s="6" t="s">
        <v>24</v>
      </c>
      <c r="I1245" s="6" t="s">
        <v>24</v>
      </c>
      <c r="J1245" s="6" t="s">
        <v>21</v>
      </c>
      <c r="K1245" s="6" t="s">
        <v>134</v>
      </c>
      <c r="L1245" s="6" t="s">
        <v>298</v>
      </c>
      <c r="M1245" s="6" t="s">
        <v>63</v>
      </c>
      <c r="N1245" s="6" t="s">
        <v>1598</v>
      </c>
      <c r="O1245" s="6" t="s">
        <v>969</v>
      </c>
      <c r="P1245" s="6" t="s">
        <v>34</v>
      </c>
      <c r="Q1245" s="6" t="s">
        <v>5645</v>
      </c>
      <c r="R1245" s="6" t="s">
        <v>34</v>
      </c>
      <c r="S1245" s="6" t="s">
        <v>337</v>
      </c>
      <c r="T1245" s="6" t="s">
        <v>22</v>
      </c>
      <c r="U1245" s="6" t="s">
        <v>18</v>
      </c>
      <c r="V1245" s="6" t="s">
        <v>5647</v>
      </c>
      <c r="W1245" s="11" t="s">
        <v>5646</v>
      </c>
    </row>
    <row r="1246" spans="1:23" x14ac:dyDescent="0.35">
      <c r="A1246" s="6">
        <v>208249</v>
      </c>
      <c r="B1246" s="7">
        <v>45252</v>
      </c>
      <c r="C1246" s="8">
        <v>0.62163194444444447</v>
      </c>
      <c r="D1246" s="6" t="s">
        <v>193</v>
      </c>
      <c r="E1246" s="6">
        <v>1</v>
      </c>
      <c r="F1246" s="6" t="s">
        <v>9</v>
      </c>
      <c r="G1246" s="6" t="s">
        <v>5648</v>
      </c>
      <c r="H1246" s="6" t="s">
        <v>24</v>
      </c>
      <c r="I1246" s="6" t="s">
        <v>24</v>
      </c>
      <c r="J1246" s="6" t="s">
        <v>377</v>
      </c>
      <c r="K1246" s="6" t="s">
        <v>495</v>
      </c>
      <c r="T1246" s="6" t="s">
        <v>22</v>
      </c>
      <c r="U1246" s="6" t="s">
        <v>18</v>
      </c>
      <c r="V1246" s="6" t="s">
        <v>5650</v>
      </c>
      <c r="W1246" s="11" t="s">
        <v>5649</v>
      </c>
    </row>
    <row r="1247" spans="1:23" ht="43.5" x14ac:dyDescent="0.35">
      <c r="A1247" s="6">
        <v>144532</v>
      </c>
      <c r="B1247" s="7">
        <v>45252</v>
      </c>
      <c r="C1247" s="8">
        <v>0.64172453703703702</v>
      </c>
      <c r="D1247" s="6" t="s">
        <v>266</v>
      </c>
      <c r="E1247" s="6">
        <v>1</v>
      </c>
      <c r="F1247" s="6" t="s">
        <v>9</v>
      </c>
      <c r="G1247" s="6" t="s">
        <v>5651</v>
      </c>
      <c r="H1247" s="6" t="s">
        <v>24</v>
      </c>
      <c r="I1247" s="6" t="s">
        <v>24</v>
      </c>
      <c r="J1247" s="6" t="s">
        <v>21</v>
      </c>
      <c r="K1247" s="9" t="s">
        <v>534</v>
      </c>
      <c r="O1247" s="6" t="s">
        <v>1705</v>
      </c>
      <c r="T1247" s="6" t="s">
        <v>22</v>
      </c>
      <c r="U1247" s="6" t="s">
        <v>18</v>
      </c>
      <c r="V1247" s="6" t="s">
        <v>5653</v>
      </c>
      <c r="W1247" s="11" t="s">
        <v>5652</v>
      </c>
    </row>
    <row r="1248" spans="1:23" ht="130.5" x14ac:dyDescent="0.35">
      <c r="A1248" s="6">
        <v>208273</v>
      </c>
      <c r="B1248" s="7">
        <v>45252</v>
      </c>
      <c r="C1248" s="8">
        <v>0.64519675925925923</v>
      </c>
      <c r="D1248" s="6" t="s">
        <v>5654</v>
      </c>
      <c r="E1248" s="6">
        <v>1</v>
      </c>
      <c r="F1248" s="6" t="s">
        <v>30</v>
      </c>
      <c r="G1248" s="9" t="s">
        <v>5655</v>
      </c>
      <c r="H1248" s="6" t="s">
        <v>24</v>
      </c>
      <c r="I1248" s="6" t="s">
        <v>24</v>
      </c>
      <c r="J1248" s="6" t="s">
        <v>377</v>
      </c>
      <c r="K1248" s="6" t="s">
        <v>495</v>
      </c>
      <c r="T1248" s="6" t="s">
        <v>22</v>
      </c>
      <c r="U1248" s="6" t="s">
        <v>18</v>
      </c>
      <c r="V1248" s="6" t="s">
        <v>5657</v>
      </c>
      <c r="W1248" s="11" t="s">
        <v>5656</v>
      </c>
    </row>
    <row r="1249" spans="1:23" x14ac:dyDescent="0.35">
      <c r="A1249" s="6">
        <v>208248</v>
      </c>
      <c r="B1249" s="7">
        <v>45252</v>
      </c>
      <c r="C1249" s="8">
        <v>0.64666666666666661</v>
      </c>
      <c r="D1249" s="6" t="s">
        <v>131</v>
      </c>
      <c r="E1249" s="6">
        <v>1</v>
      </c>
      <c r="F1249" s="6" t="s">
        <v>30</v>
      </c>
      <c r="G1249" s="6" t="s">
        <v>5658</v>
      </c>
      <c r="H1249" s="6" t="s">
        <v>24</v>
      </c>
      <c r="I1249" s="6" t="s">
        <v>24</v>
      </c>
      <c r="J1249" s="6" t="s">
        <v>232</v>
      </c>
      <c r="K1249" s="6" t="s">
        <v>1289</v>
      </c>
      <c r="T1249" s="6" t="s">
        <v>15</v>
      </c>
      <c r="U1249" s="6" t="s">
        <v>18</v>
      </c>
      <c r="V1249" s="6" t="s">
        <v>5659</v>
      </c>
      <c r="W1249" s="11" t="s">
        <v>1085</v>
      </c>
    </row>
    <row r="1250" spans="1:23" ht="43.5" x14ac:dyDescent="0.35">
      <c r="A1250" s="6">
        <v>208261</v>
      </c>
      <c r="B1250" s="7">
        <v>45252</v>
      </c>
      <c r="C1250" s="8">
        <v>0.64815972222222229</v>
      </c>
      <c r="D1250" s="6" t="s">
        <v>5660</v>
      </c>
      <c r="E1250" s="6">
        <v>4</v>
      </c>
      <c r="F1250" s="6" t="s">
        <v>1657</v>
      </c>
      <c r="G1250" s="6" t="s">
        <v>5661</v>
      </c>
      <c r="H1250" s="6" t="s">
        <v>24</v>
      </c>
      <c r="I1250" s="6" t="s">
        <v>24</v>
      </c>
      <c r="J1250" s="6" t="s">
        <v>21</v>
      </c>
      <c r="K1250" s="9" t="s">
        <v>534</v>
      </c>
      <c r="Q1250" s="6" t="s">
        <v>5662</v>
      </c>
      <c r="T1250" s="6" t="s">
        <v>22</v>
      </c>
      <c r="U1250" s="6" t="s">
        <v>18</v>
      </c>
      <c r="V1250" s="6" t="s">
        <v>5663</v>
      </c>
      <c r="W1250" s="11" t="s">
        <v>1074</v>
      </c>
    </row>
    <row r="1251" spans="1:23" x14ac:dyDescent="0.35">
      <c r="A1251" s="6">
        <v>208230</v>
      </c>
      <c r="B1251" s="7">
        <v>45252</v>
      </c>
      <c r="C1251" s="8">
        <v>0.65344907407407404</v>
      </c>
      <c r="D1251" s="6" t="s">
        <v>5664</v>
      </c>
      <c r="E1251" s="6">
        <v>2</v>
      </c>
      <c r="F1251" s="6" t="s">
        <v>9</v>
      </c>
      <c r="G1251" s="6" t="s">
        <v>5665</v>
      </c>
      <c r="H1251" s="6" t="s">
        <v>24</v>
      </c>
      <c r="I1251" s="6" t="s">
        <v>41</v>
      </c>
      <c r="J1251" s="6" t="s">
        <v>232</v>
      </c>
      <c r="K1251" s="6" t="s">
        <v>5666</v>
      </c>
      <c r="T1251" s="6" t="s">
        <v>15</v>
      </c>
      <c r="U1251" s="6" t="s">
        <v>18</v>
      </c>
      <c r="V1251" s="6" t="s">
        <v>5667</v>
      </c>
      <c r="W1251" s="11" t="s">
        <v>927</v>
      </c>
    </row>
    <row r="1252" spans="1:23" x14ac:dyDescent="0.35">
      <c r="A1252" s="6">
        <v>83215</v>
      </c>
      <c r="B1252" s="7">
        <v>45252</v>
      </c>
      <c r="C1252" s="8">
        <v>0.87153935185185183</v>
      </c>
      <c r="D1252" s="6" t="s">
        <v>82</v>
      </c>
      <c r="E1252" s="6">
        <v>3</v>
      </c>
      <c r="F1252" s="6" t="s">
        <v>19</v>
      </c>
      <c r="G1252" s="6" t="s">
        <v>5668</v>
      </c>
      <c r="H1252" s="6" t="s">
        <v>24</v>
      </c>
      <c r="I1252" s="6" t="s">
        <v>24</v>
      </c>
      <c r="J1252" s="6" t="s">
        <v>21</v>
      </c>
      <c r="K1252" s="6" t="s">
        <v>626</v>
      </c>
      <c r="T1252" s="6" t="s">
        <v>15</v>
      </c>
      <c r="U1252" s="6" t="s">
        <v>18</v>
      </c>
      <c r="V1252" s="6" t="s">
        <v>5669</v>
      </c>
      <c r="W1252" s="11" t="s">
        <v>887</v>
      </c>
    </row>
    <row r="1253" spans="1:23" ht="130.5" x14ac:dyDescent="0.35">
      <c r="A1253" s="6">
        <v>208318</v>
      </c>
      <c r="B1253" s="7">
        <v>45253</v>
      </c>
      <c r="C1253" s="8">
        <v>0.36714120370370368</v>
      </c>
      <c r="D1253" s="6" t="s">
        <v>5670</v>
      </c>
      <c r="E1253" s="6">
        <v>2</v>
      </c>
      <c r="F1253" s="6" t="s">
        <v>30</v>
      </c>
      <c r="G1253" s="9" t="s">
        <v>5671</v>
      </c>
      <c r="H1253" s="6" t="s">
        <v>27</v>
      </c>
      <c r="I1253" s="6" t="s">
        <v>24</v>
      </c>
      <c r="J1253" s="6" t="s">
        <v>21</v>
      </c>
      <c r="K1253" s="6" t="s">
        <v>1580</v>
      </c>
      <c r="T1253" s="6" t="s">
        <v>15</v>
      </c>
      <c r="U1253" s="6" t="s">
        <v>18</v>
      </c>
      <c r="V1253" s="6" t="s">
        <v>5673</v>
      </c>
      <c r="W1253" s="11" t="s">
        <v>5672</v>
      </c>
    </row>
    <row r="1254" spans="1:23" x14ac:dyDescent="0.35">
      <c r="A1254" s="6">
        <v>208348</v>
      </c>
      <c r="B1254" s="7">
        <v>45253</v>
      </c>
      <c r="C1254" s="8">
        <v>0.3865277777777778</v>
      </c>
      <c r="D1254" s="6" t="s">
        <v>5674</v>
      </c>
      <c r="E1254" s="6">
        <v>1</v>
      </c>
      <c r="F1254" s="6" t="s">
        <v>19</v>
      </c>
      <c r="G1254" s="6" t="s">
        <v>5675</v>
      </c>
      <c r="H1254" s="6" t="s">
        <v>24</v>
      </c>
      <c r="I1254" s="6" t="s">
        <v>24</v>
      </c>
      <c r="J1254" s="6" t="s">
        <v>21</v>
      </c>
      <c r="K1254" s="6" t="s">
        <v>5676</v>
      </c>
      <c r="L1254" s="6" t="s">
        <v>74</v>
      </c>
      <c r="M1254" s="6" t="s">
        <v>1400</v>
      </c>
      <c r="N1254" s="6" t="s">
        <v>1291</v>
      </c>
      <c r="O1254" s="6" t="s">
        <v>5677</v>
      </c>
      <c r="P1254" s="6" t="s">
        <v>5678</v>
      </c>
      <c r="Q1254" s="6" t="s">
        <v>835</v>
      </c>
      <c r="R1254" s="6" t="s">
        <v>662</v>
      </c>
      <c r="S1254" s="6" t="s">
        <v>5679</v>
      </c>
      <c r="T1254" s="6" t="s">
        <v>22</v>
      </c>
      <c r="U1254" s="6" t="s">
        <v>18</v>
      </c>
      <c r="V1254" s="6" t="s">
        <v>5681</v>
      </c>
      <c r="W1254" s="11" t="s">
        <v>5680</v>
      </c>
    </row>
    <row r="1255" spans="1:23" ht="116" x14ac:dyDescent="0.35">
      <c r="A1255" s="6">
        <v>90569</v>
      </c>
      <c r="B1255" s="7">
        <v>45253</v>
      </c>
      <c r="C1255" s="8">
        <v>0.39119212962962963</v>
      </c>
      <c r="D1255" s="6" t="s">
        <v>82</v>
      </c>
      <c r="E1255" s="6">
        <v>2</v>
      </c>
      <c r="F1255" s="6" t="s">
        <v>19</v>
      </c>
      <c r="G1255" s="9" t="s">
        <v>5682</v>
      </c>
      <c r="H1255" s="6" t="s">
        <v>24</v>
      </c>
      <c r="I1255" s="6" t="s">
        <v>24</v>
      </c>
      <c r="J1255" s="6" t="s">
        <v>377</v>
      </c>
      <c r="K1255" s="6" t="s">
        <v>5683</v>
      </c>
      <c r="T1255" s="6" t="s">
        <v>22</v>
      </c>
      <c r="U1255" s="6" t="s">
        <v>18</v>
      </c>
      <c r="V1255" s="6" t="s">
        <v>5685</v>
      </c>
      <c r="W1255" s="11" t="s">
        <v>5684</v>
      </c>
    </row>
    <row r="1256" spans="1:23" x14ac:dyDescent="0.35">
      <c r="A1256" s="6">
        <v>208339</v>
      </c>
      <c r="B1256" s="7">
        <v>45253</v>
      </c>
      <c r="C1256" s="8">
        <v>0.41317129629629629</v>
      </c>
      <c r="D1256" s="6" t="s">
        <v>5686</v>
      </c>
      <c r="E1256" s="6">
        <v>3</v>
      </c>
      <c r="F1256" s="6" t="s">
        <v>30</v>
      </c>
      <c r="G1256" s="6" t="s">
        <v>5687</v>
      </c>
      <c r="H1256" s="6" t="s">
        <v>24</v>
      </c>
      <c r="I1256" s="6" t="s">
        <v>24</v>
      </c>
      <c r="J1256" s="6" t="s">
        <v>21</v>
      </c>
      <c r="K1256" s="6" t="s">
        <v>5688</v>
      </c>
      <c r="T1256" s="6" t="s">
        <v>22</v>
      </c>
      <c r="U1256" s="6" t="s">
        <v>18</v>
      </c>
      <c r="V1256" s="6" t="s">
        <v>5690</v>
      </c>
      <c r="W1256" s="11" t="s">
        <v>5689</v>
      </c>
    </row>
    <row r="1257" spans="1:23" ht="130.5" x14ac:dyDescent="0.35">
      <c r="A1257" s="6">
        <v>208323</v>
      </c>
      <c r="B1257" s="7">
        <v>45253</v>
      </c>
      <c r="C1257" s="8">
        <v>0.44215277777777778</v>
      </c>
      <c r="D1257" s="6" t="s">
        <v>650</v>
      </c>
      <c r="E1257" s="6">
        <v>1</v>
      </c>
      <c r="F1257" s="6" t="s">
        <v>1657</v>
      </c>
      <c r="G1257" s="9" t="s">
        <v>5691</v>
      </c>
      <c r="H1257" s="6" t="s">
        <v>24</v>
      </c>
      <c r="I1257" s="6" t="s">
        <v>24</v>
      </c>
      <c r="J1257" s="6" t="s">
        <v>21</v>
      </c>
      <c r="K1257" s="6" t="s">
        <v>817</v>
      </c>
      <c r="T1257" s="6" t="s">
        <v>22</v>
      </c>
      <c r="U1257" s="6" t="s">
        <v>18</v>
      </c>
      <c r="V1257" s="6" t="s">
        <v>5693</v>
      </c>
      <c r="W1257" s="11" t="s">
        <v>5692</v>
      </c>
    </row>
    <row r="1258" spans="1:23" x14ac:dyDescent="0.35">
      <c r="A1258" s="6">
        <v>164575</v>
      </c>
      <c r="B1258" s="7">
        <v>45253</v>
      </c>
      <c r="C1258" s="8">
        <v>0.47759259259259257</v>
      </c>
      <c r="D1258" s="6" t="s">
        <v>5694</v>
      </c>
      <c r="E1258" s="6">
        <v>1</v>
      </c>
      <c r="F1258" s="6" t="s">
        <v>25</v>
      </c>
      <c r="G1258" s="6" t="s">
        <v>5694</v>
      </c>
      <c r="H1258" s="6" t="s">
        <v>24</v>
      </c>
      <c r="I1258" s="6" t="s">
        <v>24</v>
      </c>
      <c r="J1258" s="6" t="s">
        <v>21</v>
      </c>
      <c r="K1258" s="6" t="s">
        <v>5614</v>
      </c>
      <c r="T1258" s="6" t="s">
        <v>22</v>
      </c>
      <c r="U1258" s="6" t="s">
        <v>18</v>
      </c>
      <c r="V1258" s="6" t="s">
        <v>1971</v>
      </c>
      <c r="W1258" s="11" t="s">
        <v>5695</v>
      </c>
    </row>
    <row r="1259" spans="1:23" x14ac:dyDescent="0.35">
      <c r="A1259" s="6">
        <v>208361</v>
      </c>
      <c r="B1259" s="7">
        <v>45253</v>
      </c>
      <c r="C1259" s="8">
        <v>0.48079861111111111</v>
      </c>
      <c r="D1259" s="6" t="s">
        <v>1133</v>
      </c>
      <c r="E1259" s="6">
        <v>1</v>
      </c>
      <c r="F1259" s="6" t="s">
        <v>25</v>
      </c>
      <c r="G1259" s="6" t="s">
        <v>1133</v>
      </c>
      <c r="H1259" s="6" t="s">
        <v>24</v>
      </c>
      <c r="I1259" s="6" t="s">
        <v>24</v>
      </c>
      <c r="J1259" s="6" t="s">
        <v>21</v>
      </c>
      <c r="K1259" s="6" t="s">
        <v>134</v>
      </c>
      <c r="L1259" s="6" t="s">
        <v>298</v>
      </c>
      <c r="M1259" s="6" t="s">
        <v>71</v>
      </c>
      <c r="N1259" s="6" t="s">
        <v>1598</v>
      </c>
      <c r="O1259" s="6" t="s">
        <v>969</v>
      </c>
      <c r="P1259" s="6" t="s">
        <v>34</v>
      </c>
      <c r="Q1259" s="6" t="s">
        <v>34</v>
      </c>
      <c r="R1259" s="6" t="s">
        <v>34</v>
      </c>
      <c r="S1259" s="6" t="s">
        <v>34</v>
      </c>
      <c r="T1259" s="6" t="s">
        <v>22</v>
      </c>
      <c r="U1259" s="6" t="s">
        <v>18</v>
      </c>
      <c r="V1259" s="6" t="s">
        <v>5697</v>
      </c>
      <c r="W1259" s="11" t="s">
        <v>5696</v>
      </c>
    </row>
    <row r="1260" spans="1:23" x14ac:dyDescent="0.35">
      <c r="A1260" s="6">
        <v>208373</v>
      </c>
      <c r="B1260" s="7">
        <v>45253</v>
      </c>
      <c r="C1260" s="8">
        <v>0.48425925925925922</v>
      </c>
      <c r="D1260" s="6" t="s">
        <v>5698</v>
      </c>
      <c r="E1260" s="6">
        <v>1</v>
      </c>
      <c r="F1260" s="6" t="s">
        <v>25</v>
      </c>
      <c r="G1260" s="6" t="s">
        <v>5698</v>
      </c>
      <c r="H1260" s="6" t="s">
        <v>24</v>
      </c>
      <c r="I1260" s="6" t="s">
        <v>24</v>
      </c>
      <c r="J1260" s="6" t="s">
        <v>21</v>
      </c>
      <c r="K1260" s="6" t="s">
        <v>244</v>
      </c>
      <c r="L1260" s="6" t="s">
        <v>298</v>
      </c>
      <c r="M1260" s="6" t="s">
        <v>63</v>
      </c>
      <c r="N1260" s="6" t="s">
        <v>1598</v>
      </c>
      <c r="O1260" s="6" t="s">
        <v>969</v>
      </c>
      <c r="P1260" s="6" t="s">
        <v>34</v>
      </c>
      <c r="Q1260" s="6" t="s">
        <v>5699</v>
      </c>
      <c r="R1260" s="6" t="s">
        <v>34</v>
      </c>
      <c r="S1260" s="6" t="s">
        <v>337</v>
      </c>
      <c r="T1260" s="6" t="s">
        <v>22</v>
      </c>
      <c r="U1260" s="6" t="s">
        <v>18</v>
      </c>
      <c r="V1260" s="6" t="s">
        <v>5597</v>
      </c>
      <c r="W1260" s="11" t="s">
        <v>929</v>
      </c>
    </row>
    <row r="1261" spans="1:23" x14ac:dyDescent="0.35">
      <c r="A1261" s="6">
        <v>173478</v>
      </c>
      <c r="B1261" s="7">
        <v>45253</v>
      </c>
      <c r="C1261" s="8">
        <v>0.49265046296296294</v>
      </c>
      <c r="D1261" s="6" t="s">
        <v>5700</v>
      </c>
      <c r="E1261" s="6">
        <v>6</v>
      </c>
      <c r="F1261" s="6" t="s">
        <v>30</v>
      </c>
      <c r="G1261" s="6" t="s">
        <v>5701</v>
      </c>
      <c r="H1261" s="6" t="s">
        <v>24</v>
      </c>
      <c r="I1261" s="6" t="s">
        <v>24</v>
      </c>
      <c r="J1261" s="6" t="s">
        <v>377</v>
      </c>
      <c r="K1261" s="6" t="s">
        <v>495</v>
      </c>
      <c r="T1261" s="6" t="s">
        <v>22</v>
      </c>
      <c r="U1261" s="6" t="s">
        <v>18</v>
      </c>
      <c r="V1261" s="6" t="s">
        <v>5703</v>
      </c>
      <c r="W1261" s="11" t="s">
        <v>5702</v>
      </c>
    </row>
    <row r="1262" spans="1:23" x14ac:dyDescent="0.35">
      <c r="A1262" s="6">
        <v>158789</v>
      </c>
      <c r="B1262" s="7">
        <v>45253</v>
      </c>
      <c r="C1262" s="8">
        <v>0.49753472222222223</v>
      </c>
      <c r="D1262" s="6" t="s">
        <v>253</v>
      </c>
      <c r="E1262" s="6">
        <v>1</v>
      </c>
      <c r="F1262" s="6" t="s">
        <v>9</v>
      </c>
      <c r="G1262" s="6" t="s">
        <v>5704</v>
      </c>
      <c r="H1262" s="6" t="s">
        <v>24</v>
      </c>
      <c r="I1262" s="6" t="s">
        <v>24</v>
      </c>
      <c r="J1262" s="6" t="s">
        <v>377</v>
      </c>
      <c r="K1262" s="6" t="s">
        <v>5500</v>
      </c>
      <c r="Q1262" s="6" t="s">
        <v>5705</v>
      </c>
      <c r="T1262" s="6" t="s">
        <v>22</v>
      </c>
      <c r="U1262" s="6" t="s">
        <v>18</v>
      </c>
      <c r="V1262" s="6" t="s">
        <v>5706</v>
      </c>
      <c r="W1262" s="11" t="s">
        <v>1113</v>
      </c>
    </row>
    <row r="1263" spans="1:23" ht="159.5" x14ac:dyDescent="0.35">
      <c r="A1263" s="6">
        <v>166797</v>
      </c>
      <c r="B1263" s="7">
        <v>45253</v>
      </c>
      <c r="C1263" s="8">
        <v>0.49800925925925926</v>
      </c>
      <c r="D1263" s="6" t="s">
        <v>202</v>
      </c>
      <c r="E1263" s="6">
        <v>10</v>
      </c>
      <c r="F1263" s="6" t="s">
        <v>19</v>
      </c>
      <c r="G1263" s="9" t="s">
        <v>5707</v>
      </c>
      <c r="H1263" s="6" t="s">
        <v>24</v>
      </c>
      <c r="I1263" s="6" t="s">
        <v>24</v>
      </c>
      <c r="J1263" s="6" t="s">
        <v>21</v>
      </c>
      <c r="K1263" s="6" t="s">
        <v>817</v>
      </c>
      <c r="M1263" s="6" t="s">
        <v>5708</v>
      </c>
      <c r="T1263" s="6" t="s">
        <v>22</v>
      </c>
      <c r="U1263" s="6" t="s">
        <v>18</v>
      </c>
      <c r="V1263" s="6" t="s">
        <v>5710</v>
      </c>
      <c r="W1263" s="11" t="s">
        <v>5709</v>
      </c>
    </row>
    <row r="1264" spans="1:23" ht="87" x14ac:dyDescent="0.35">
      <c r="A1264" s="6">
        <v>208380</v>
      </c>
      <c r="B1264" s="7">
        <v>45253</v>
      </c>
      <c r="C1264" s="8">
        <v>0.49934027777777779</v>
      </c>
      <c r="D1264" s="6" t="s">
        <v>5711</v>
      </c>
      <c r="E1264" s="6">
        <v>2</v>
      </c>
      <c r="F1264" s="6" t="s">
        <v>1657</v>
      </c>
      <c r="G1264" s="9" t="s">
        <v>5712</v>
      </c>
      <c r="H1264" s="6" t="s">
        <v>24</v>
      </c>
      <c r="I1264" s="6" t="s">
        <v>24</v>
      </c>
      <c r="J1264" s="6" t="s">
        <v>377</v>
      </c>
      <c r="K1264" s="6" t="s">
        <v>1580</v>
      </c>
      <c r="T1264" s="6" t="s">
        <v>15</v>
      </c>
      <c r="U1264" s="6" t="s">
        <v>18</v>
      </c>
      <c r="V1264" s="6" t="s">
        <v>5714</v>
      </c>
      <c r="W1264" s="11" t="s">
        <v>5713</v>
      </c>
    </row>
    <row r="1265" spans="1:23" ht="72.5" x14ac:dyDescent="0.35">
      <c r="A1265" s="6">
        <v>83039</v>
      </c>
      <c r="B1265" s="7">
        <v>45253</v>
      </c>
      <c r="C1265" s="8">
        <v>0.50569444444444445</v>
      </c>
      <c r="D1265" s="6" t="s">
        <v>1454</v>
      </c>
      <c r="E1265" s="6">
        <v>1</v>
      </c>
      <c r="F1265" s="6" t="s">
        <v>19</v>
      </c>
      <c r="G1265" s="9" t="s">
        <v>5715</v>
      </c>
      <c r="H1265" s="6" t="s">
        <v>24</v>
      </c>
      <c r="I1265" s="6" t="s">
        <v>24</v>
      </c>
      <c r="J1265" s="6" t="s">
        <v>21</v>
      </c>
      <c r="K1265" s="6" t="s">
        <v>5500</v>
      </c>
      <c r="T1265" s="6" t="s">
        <v>22</v>
      </c>
      <c r="U1265" s="6" t="s">
        <v>18</v>
      </c>
      <c r="V1265" s="6" t="s">
        <v>5716</v>
      </c>
      <c r="W1265" s="11" t="s">
        <v>1049</v>
      </c>
    </row>
    <row r="1266" spans="1:23" ht="72.5" x14ac:dyDescent="0.35">
      <c r="A1266" s="6">
        <v>208386</v>
      </c>
      <c r="B1266" s="7">
        <v>45253</v>
      </c>
      <c r="C1266" s="8">
        <v>0.50645833333333334</v>
      </c>
      <c r="D1266" s="6" t="s">
        <v>5717</v>
      </c>
      <c r="E1266" s="6">
        <v>1</v>
      </c>
      <c r="F1266" s="6" t="s">
        <v>1657</v>
      </c>
      <c r="G1266" s="9" t="s">
        <v>5718</v>
      </c>
      <c r="H1266" s="6" t="s">
        <v>24</v>
      </c>
      <c r="I1266" s="6" t="s">
        <v>24</v>
      </c>
      <c r="J1266" s="6" t="s">
        <v>21</v>
      </c>
      <c r="K1266" s="6" t="s">
        <v>548</v>
      </c>
      <c r="T1266" s="6" t="s">
        <v>15</v>
      </c>
      <c r="U1266" s="6" t="s">
        <v>18</v>
      </c>
      <c r="V1266" s="6" t="s">
        <v>5720</v>
      </c>
      <c r="W1266" s="11" t="s">
        <v>5719</v>
      </c>
    </row>
    <row r="1267" spans="1:23" x14ac:dyDescent="0.35">
      <c r="A1267" s="6">
        <v>82702</v>
      </c>
      <c r="B1267" s="7">
        <v>45253</v>
      </c>
      <c r="C1267" s="8">
        <v>0.5204050925925926</v>
      </c>
      <c r="D1267" s="6" t="s">
        <v>5721</v>
      </c>
      <c r="E1267" s="6">
        <v>2</v>
      </c>
      <c r="F1267" s="6" t="s">
        <v>30</v>
      </c>
      <c r="G1267" s="6" t="s">
        <v>5721</v>
      </c>
      <c r="H1267" s="6" t="s">
        <v>24</v>
      </c>
      <c r="I1267" s="6" t="s">
        <v>40</v>
      </c>
      <c r="J1267" s="6" t="s">
        <v>21</v>
      </c>
      <c r="K1267" s="6" t="s">
        <v>542</v>
      </c>
      <c r="L1267" s="6" t="s">
        <v>74</v>
      </c>
      <c r="M1267" s="6" t="s">
        <v>1400</v>
      </c>
      <c r="N1267" s="6" t="s">
        <v>1291</v>
      </c>
      <c r="O1267" s="6" t="s">
        <v>438</v>
      </c>
      <c r="P1267" s="6" t="s">
        <v>34</v>
      </c>
      <c r="Q1267" s="6" t="s">
        <v>5722</v>
      </c>
      <c r="R1267" s="6" t="s">
        <v>34</v>
      </c>
      <c r="S1267" s="6" t="s">
        <v>34</v>
      </c>
      <c r="T1267" s="6" t="s">
        <v>22</v>
      </c>
      <c r="U1267" s="6" t="s">
        <v>18</v>
      </c>
      <c r="V1267" s="6" t="s">
        <v>5724</v>
      </c>
      <c r="W1267" s="11" t="s">
        <v>5723</v>
      </c>
    </row>
    <row r="1268" spans="1:23" ht="101.5" x14ac:dyDescent="0.35">
      <c r="A1268" s="6">
        <v>208395</v>
      </c>
      <c r="B1268" s="7">
        <v>45253</v>
      </c>
      <c r="C1268" s="8">
        <v>0.56085648148148148</v>
      </c>
      <c r="D1268" s="6" t="s">
        <v>4796</v>
      </c>
      <c r="E1268" s="6">
        <v>1</v>
      </c>
      <c r="F1268" s="6" t="s">
        <v>30</v>
      </c>
      <c r="G1268" s="9" t="s">
        <v>5725</v>
      </c>
      <c r="H1268" s="6" t="s">
        <v>24</v>
      </c>
      <c r="I1268" s="6" t="s">
        <v>24</v>
      </c>
      <c r="J1268" s="6" t="s">
        <v>21</v>
      </c>
      <c r="K1268" s="6" t="s">
        <v>113</v>
      </c>
      <c r="T1268" s="6" t="s">
        <v>22</v>
      </c>
      <c r="U1268" s="6" t="s">
        <v>18</v>
      </c>
      <c r="V1268" s="6" t="s">
        <v>5726</v>
      </c>
      <c r="W1268" s="11" t="s">
        <v>997</v>
      </c>
    </row>
    <row r="1269" spans="1:23" x14ac:dyDescent="0.35">
      <c r="A1269" s="6">
        <v>208390</v>
      </c>
      <c r="B1269" s="7">
        <v>45253</v>
      </c>
      <c r="C1269" s="8">
        <v>0.56768518518518518</v>
      </c>
      <c r="D1269" s="6" t="s">
        <v>5727</v>
      </c>
      <c r="E1269" s="6">
        <v>1</v>
      </c>
      <c r="F1269" s="6" t="s">
        <v>30</v>
      </c>
      <c r="G1269" s="6" t="s">
        <v>5728</v>
      </c>
      <c r="H1269" s="6" t="s">
        <v>24</v>
      </c>
      <c r="I1269" s="6" t="s">
        <v>24</v>
      </c>
      <c r="J1269" s="6" t="s">
        <v>232</v>
      </c>
      <c r="K1269" s="6" t="s">
        <v>5729</v>
      </c>
      <c r="T1269" s="6" t="s">
        <v>22</v>
      </c>
      <c r="U1269" s="6" t="s">
        <v>18</v>
      </c>
      <c r="V1269" s="6" t="s">
        <v>5731</v>
      </c>
      <c r="W1269" s="11" t="s">
        <v>5730</v>
      </c>
    </row>
    <row r="1270" spans="1:23" x14ac:dyDescent="0.35">
      <c r="A1270" s="6">
        <v>208421</v>
      </c>
      <c r="B1270" s="7">
        <v>45253</v>
      </c>
      <c r="C1270" s="8">
        <v>0.57989583333333339</v>
      </c>
      <c r="D1270" s="6" t="s">
        <v>555</v>
      </c>
      <c r="E1270" s="6">
        <v>1</v>
      </c>
      <c r="F1270" s="6" t="s">
        <v>25</v>
      </c>
      <c r="G1270" s="6" t="s">
        <v>5732</v>
      </c>
      <c r="H1270" s="6" t="s">
        <v>24</v>
      </c>
      <c r="I1270" s="6" t="s">
        <v>24</v>
      </c>
      <c r="J1270" s="6" t="s">
        <v>21</v>
      </c>
      <c r="K1270" s="6" t="s">
        <v>244</v>
      </c>
      <c r="T1270" s="6" t="s">
        <v>22</v>
      </c>
      <c r="U1270" s="6" t="s">
        <v>18</v>
      </c>
      <c r="V1270" s="6" t="s">
        <v>1968</v>
      </c>
      <c r="W1270" s="11" t="s">
        <v>887</v>
      </c>
    </row>
    <row r="1271" spans="1:23" ht="101.5" x14ac:dyDescent="0.35">
      <c r="A1271" s="6">
        <v>206514</v>
      </c>
      <c r="B1271" s="7">
        <v>45253</v>
      </c>
      <c r="C1271" s="8">
        <v>0.59809027777777779</v>
      </c>
      <c r="D1271" s="6" t="s">
        <v>277</v>
      </c>
      <c r="E1271" s="6">
        <v>3</v>
      </c>
      <c r="F1271" s="6" t="s">
        <v>30</v>
      </c>
      <c r="G1271" s="9" t="s">
        <v>5733</v>
      </c>
      <c r="H1271" s="6" t="s">
        <v>24</v>
      </c>
      <c r="I1271" s="6" t="s">
        <v>24</v>
      </c>
      <c r="J1271" s="6" t="s">
        <v>21</v>
      </c>
      <c r="K1271" s="6" t="s">
        <v>267</v>
      </c>
      <c r="T1271" s="6" t="s">
        <v>22</v>
      </c>
      <c r="U1271" s="6" t="s">
        <v>18</v>
      </c>
      <c r="V1271" s="6" t="s">
        <v>5734</v>
      </c>
      <c r="W1271" s="11" t="s">
        <v>997</v>
      </c>
    </row>
    <row r="1272" spans="1:23" x14ac:dyDescent="0.35">
      <c r="A1272" s="6">
        <v>103938</v>
      </c>
      <c r="B1272" s="7">
        <v>45253</v>
      </c>
      <c r="C1272" s="8">
        <v>0.60947916666666668</v>
      </c>
      <c r="D1272" s="6" t="s">
        <v>5735</v>
      </c>
      <c r="E1272" s="6">
        <v>1</v>
      </c>
      <c r="F1272" s="6" t="s">
        <v>19</v>
      </c>
      <c r="G1272" s="6" t="s">
        <v>5736</v>
      </c>
      <c r="H1272" s="6" t="s">
        <v>10</v>
      </c>
      <c r="I1272" s="6" t="s">
        <v>24</v>
      </c>
      <c r="J1272" s="6" t="s">
        <v>21</v>
      </c>
      <c r="K1272" s="6" t="s">
        <v>244</v>
      </c>
      <c r="T1272" s="6" t="s">
        <v>22</v>
      </c>
      <c r="U1272" s="6" t="s">
        <v>18</v>
      </c>
      <c r="V1272" s="6" t="s">
        <v>5738</v>
      </c>
      <c r="W1272" s="11" t="s">
        <v>5737</v>
      </c>
    </row>
    <row r="1273" spans="1:23" ht="130.5" x14ac:dyDescent="0.35">
      <c r="A1273" s="6">
        <v>32769</v>
      </c>
      <c r="B1273" s="7">
        <v>45253</v>
      </c>
      <c r="C1273" s="8">
        <v>0.61982638888888886</v>
      </c>
      <c r="D1273" s="6" t="s">
        <v>26</v>
      </c>
      <c r="E1273" s="6">
        <v>3</v>
      </c>
      <c r="F1273" s="6" t="s">
        <v>19</v>
      </c>
      <c r="G1273" s="9" t="s">
        <v>5739</v>
      </c>
      <c r="H1273" s="6" t="s">
        <v>10</v>
      </c>
      <c r="I1273" s="6" t="s">
        <v>41</v>
      </c>
      <c r="J1273" s="6" t="s">
        <v>377</v>
      </c>
      <c r="K1273" s="6" t="s">
        <v>244</v>
      </c>
      <c r="L1273" s="6" t="s">
        <v>298</v>
      </c>
      <c r="M1273" s="6" t="s">
        <v>978</v>
      </c>
      <c r="N1273" s="6" t="s">
        <v>978</v>
      </c>
      <c r="O1273" s="6" t="s">
        <v>978</v>
      </c>
      <c r="P1273" s="6" t="s">
        <v>336</v>
      </c>
      <c r="Q1273" s="6" t="s">
        <v>34</v>
      </c>
      <c r="R1273" s="6" t="s">
        <v>34</v>
      </c>
      <c r="S1273" s="6" t="s">
        <v>47</v>
      </c>
      <c r="T1273" s="6" t="s">
        <v>22</v>
      </c>
      <c r="U1273" s="6" t="s">
        <v>18</v>
      </c>
      <c r="V1273" s="6" t="s">
        <v>5741</v>
      </c>
      <c r="W1273" s="12" t="s">
        <v>5740</v>
      </c>
    </row>
    <row r="1274" spans="1:23" ht="290" x14ac:dyDescent="0.35">
      <c r="A1274" s="6">
        <v>206194</v>
      </c>
      <c r="B1274" s="7">
        <v>45253</v>
      </c>
      <c r="C1274" s="8">
        <v>0.62686342592592592</v>
      </c>
      <c r="D1274" s="6" t="s">
        <v>2013</v>
      </c>
      <c r="E1274" s="6">
        <v>1</v>
      </c>
      <c r="F1274" s="6" t="s">
        <v>25</v>
      </c>
      <c r="G1274" s="9" t="s">
        <v>5742</v>
      </c>
      <c r="H1274" s="6" t="s">
        <v>24</v>
      </c>
      <c r="I1274" s="6" t="s">
        <v>24</v>
      </c>
      <c r="J1274" s="6" t="s">
        <v>21</v>
      </c>
      <c r="K1274" s="6" t="s">
        <v>5743</v>
      </c>
      <c r="T1274" s="6" t="s">
        <v>22</v>
      </c>
      <c r="U1274" s="6" t="s">
        <v>18</v>
      </c>
      <c r="V1274" s="6" t="s">
        <v>5745</v>
      </c>
      <c r="W1274" s="11" t="s">
        <v>5744</v>
      </c>
    </row>
    <row r="1275" spans="1:23" ht="58" x14ac:dyDescent="0.35">
      <c r="A1275" s="6">
        <v>208406</v>
      </c>
      <c r="B1275" s="7">
        <v>45253</v>
      </c>
      <c r="C1275" s="8">
        <v>0.62792824074074072</v>
      </c>
      <c r="D1275" s="6" t="s">
        <v>5746</v>
      </c>
      <c r="E1275" s="6">
        <v>2</v>
      </c>
      <c r="F1275" s="6" t="s">
        <v>25</v>
      </c>
      <c r="G1275" s="6" t="s">
        <v>5747</v>
      </c>
      <c r="H1275" s="6" t="s">
        <v>24</v>
      </c>
      <c r="I1275" s="6" t="s">
        <v>24</v>
      </c>
      <c r="J1275" s="6" t="s">
        <v>21</v>
      </c>
      <c r="K1275" s="9" t="s">
        <v>429</v>
      </c>
      <c r="T1275" s="6" t="s">
        <v>22</v>
      </c>
      <c r="U1275" s="6" t="s">
        <v>18</v>
      </c>
      <c r="V1275" s="6" t="s">
        <v>5748</v>
      </c>
      <c r="W1275" s="11" t="s">
        <v>1074</v>
      </c>
    </row>
    <row r="1276" spans="1:23" x14ac:dyDescent="0.35">
      <c r="A1276" s="6">
        <v>164582</v>
      </c>
      <c r="B1276" s="7">
        <v>45253</v>
      </c>
      <c r="C1276" s="8">
        <v>0.63041666666666674</v>
      </c>
      <c r="D1276" s="6" t="s">
        <v>555</v>
      </c>
      <c r="E1276" s="6">
        <v>1</v>
      </c>
      <c r="F1276" s="6" t="s">
        <v>25</v>
      </c>
      <c r="G1276" s="6" t="s">
        <v>555</v>
      </c>
      <c r="H1276" s="6" t="s">
        <v>24</v>
      </c>
      <c r="I1276" s="6" t="s">
        <v>24</v>
      </c>
      <c r="J1276" s="6" t="s">
        <v>21</v>
      </c>
      <c r="K1276" s="6" t="s">
        <v>134</v>
      </c>
      <c r="T1276" s="6" t="s">
        <v>22</v>
      </c>
      <c r="U1276" s="6" t="s">
        <v>18</v>
      </c>
      <c r="V1276" s="6" t="s">
        <v>1968</v>
      </c>
      <c r="W1276" s="11" t="s">
        <v>887</v>
      </c>
    </row>
    <row r="1277" spans="1:23" ht="145" x14ac:dyDescent="0.35">
      <c r="A1277" s="6">
        <v>208434</v>
      </c>
      <c r="B1277" s="7">
        <v>45253</v>
      </c>
      <c r="C1277" s="8">
        <v>0.63697916666666665</v>
      </c>
      <c r="D1277" s="6" t="s">
        <v>170</v>
      </c>
      <c r="E1277" s="6">
        <v>2</v>
      </c>
      <c r="F1277" s="6" t="s">
        <v>9</v>
      </c>
      <c r="G1277" s="9" t="s">
        <v>5749</v>
      </c>
      <c r="H1277" s="6" t="s">
        <v>24</v>
      </c>
      <c r="I1277" s="6" t="s">
        <v>24</v>
      </c>
      <c r="J1277" s="6" t="s">
        <v>21</v>
      </c>
      <c r="K1277" s="6" t="s">
        <v>5750</v>
      </c>
      <c r="T1277" s="6" t="s">
        <v>22</v>
      </c>
      <c r="U1277" s="6" t="s">
        <v>18</v>
      </c>
      <c r="V1277" s="6" t="s">
        <v>5751</v>
      </c>
      <c r="W1277" s="11" t="s">
        <v>1958</v>
      </c>
    </row>
    <row r="1278" spans="1:23" ht="58" x14ac:dyDescent="0.35">
      <c r="A1278" s="6">
        <v>208418</v>
      </c>
      <c r="B1278" s="7">
        <v>45253</v>
      </c>
      <c r="C1278" s="8">
        <v>0.63755787037037037</v>
      </c>
      <c r="D1278" s="6" t="s">
        <v>5746</v>
      </c>
      <c r="E1278" s="6">
        <v>2</v>
      </c>
      <c r="F1278" s="6" t="s">
        <v>25</v>
      </c>
      <c r="G1278" s="6" t="s">
        <v>5752</v>
      </c>
      <c r="H1278" s="6" t="s">
        <v>24</v>
      </c>
      <c r="I1278" s="6" t="s">
        <v>24</v>
      </c>
      <c r="J1278" s="6" t="s">
        <v>21</v>
      </c>
      <c r="K1278" s="9" t="s">
        <v>440</v>
      </c>
      <c r="T1278" s="6" t="s">
        <v>22</v>
      </c>
      <c r="U1278" s="6" t="s">
        <v>18</v>
      </c>
      <c r="V1278" s="6" t="s">
        <v>5754</v>
      </c>
      <c r="W1278" s="11" t="s">
        <v>5753</v>
      </c>
    </row>
    <row r="1279" spans="1:23" ht="261" x14ac:dyDescent="0.35">
      <c r="A1279" s="6">
        <v>208412</v>
      </c>
      <c r="B1279" s="7">
        <v>45253</v>
      </c>
      <c r="C1279" s="8">
        <v>0.63982638888888888</v>
      </c>
      <c r="D1279" s="6" t="s">
        <v>483</v>
      </c>
      <c r="E1279" s="6">
        <v>5</v>
      </c>
      <c r="F1279" s="6" t="s">
        <v>19</v>
      </c>
      <c r="G1279" s="9" t="s">
        <v>5755</v>
      </c>
      <c r="H1279" s="6" t="s">
        <v>24</v>
      </c>
      <c r="I1279" s="6" t="s">
        <v>24</v>
      </c>
      <c r="J1279" s="6" t="s">
        <v>21</v>
      </c>
      <c r="K1279" s="6" t="s">
        <v>764</v>
      </c>
      <c r="T1279" s="6" t="s">
        <v>15</v>
      </c>
      <c r="U1279" s="6" t="s">
        <v>18</v>
      </c>
      <c r="V1279" s="6" t="s">
        <v>5757</v>
      </c>
      <c r="W1279" s="11" t="s">
        <v>5756</v>
      </c>
    </row>
    <row r="1280" spans="1:23" x14ac:dyDescent="0.35">
      <c r="A1280" s="6">
        <v>134833</v>
      </c>
      <c r="B1280" s="7">
        <v>45253</v>
      </c>
      <c r="C1280" s="8">
        <v>0.64185185185185178</v>
      </c>
      <c r="D1280" s="6" t="s">
        <v>159</v>
      </c>
      <c r="E1280" s="6">
        <v>1</v>
      </c>
      <c r="F1280" s="6" t="s">
        <v>1657</v>
      </c>
      <c r="G1280" s="6" t="s">
        <v>5758</v>
      </c>
      <c r="H1280" s="6" t="s">
        <v>24</v>
      </c>
      <c r="I1280" s="6" t="s">
        <v>24</v>
      </c>
      <c r="J1280" s="6" t="s">
        <v>21</v>
      </c>
      <c r="K1280" s="6" t="s">
        <v>244</v>
      </c>
      <c r="L1280" s="6" t="s">
        <v>298</v>
      </c>
      <c r="M1280" s="6" t="s">
        <v>71</v>
      </c>
      <c r="N1280" s="6" t="s">
        <v>1598</v>
      </c>
      <c r="O1280" s="6" t="s">
        <v>5759</v>
      </c>
      <c r="P1280" s="6" t="s">
        <v>918</v>
      </c>
      <c r="Q1280" s="6" t="s">
        <v>90</v>
      </c>
      <c r="R1280" s="6" t="s">
        <v>34</v>
      </c>
      <c r="S1280" s="6" t="s">
        <v>34</v>
      </c>
      <c r="T1280" s="6" t="s">
        <v>22</v>
      </c>
      <c r="U1280" s="6" t="s">
        <v>18</v>
      </c>
      <c r="V1280" s="6" t="s">
        <v>5760</v>
      </c>
      <c r="W1280" s="11" t="s">
        <v>919</v>
      </c>
    </row>
    <row r="1281" spans="1:23" ht="101.5" x14ac:dyDescent="0.35">
      <c r="A1281" s="6">
        <v>208438</v>
      </c>
      <c r="B1281" s="7">
        <v>45253</v>
      </c>
      <c r="C1281" s="8">
        <v>0.64262731481481483</v>
      </c>
      <c r="D1281" s="6" t="s">
        <v>237</v>
      </c>
      <c r="E1281" s="6">
        <v>1</v>
      </c>
      <c r="F1281" s="6" t="s">
        <v>19</v>
      </c>
      <c r="G1281" s="9" t="s">
        <v>5761</v>
      </c>
      <c r="H1281" s="6" t="s">
        <v>24</v>
      </c>
      <c r="I1281" s="6" t="s">
        <v>24</v>
      </c>
      <c r="J1281" s="6" t="s">
        <v>21</v>
      </c>
      <c r="K1281" s="6" t="s">
        <v>245</v>
      </c>
      <c r="T1281" s="6" t="s">
        <v>22</v>
      </c>
      <c r="U1281" s="6" t="s">
        <v>18</v>
      </c>
      <c r="V1281" s="6" t="s">
        <v>5762</v>
      </c>
      <c r="W1281" s="11" t="s">
        <v>2025</v>
      </c>
    </row>
    <row r="1282" spans="1:23" ht="72.5" x14ac:dyDescent="0.35">
      <c r="A1282" s="6">
        <v>208426</v>
      </c>
      <c r="B1282" s="7">
        <v>45253</v>
      </c>
      <c r="C1282" s="8">
        <v>0.64437500000000003</v>
      </c>
      <c r="D1282" s="6" t="s">
        <v>5763</v>
      </c>
      <c r="E1282" s="6">
        <v>6</v>
      </c>
      <c r="F1282" s="6" t="s">
        <v>30</v>
      </c>
      <c r="G1282" s="6" t="s">
        <v>5764</v>
      </c>
      <c r="H1282" s="6" t="s">
        <v>24</v>
      </c>
      <c r="I1282" s="6" t="s">
        <v>24</v>
      </c>
      <c r="J1282" s="6" t="s">
        <v>5765</v>
      </c>
      <c r="K1282" s="9" t="s">
        <v>5766</v>
      </c>
      <c r="S1282" s="6" t="s">
        <v>5767</v>
      </c>
      <c r="T1282" s="6" t="s">
        <v>22</v>
      </c>
      <c r="U1282" s="6" t="s">
        <v>18</v>
      </c>
      <c r="V1282" s="6" t="s">
        <v>5769</v>
      </c>
      <c r="W1282" s="11" t="s">
        <v>5768</v>
      </c>
    </row>
    <row r="1283" spans="1:23" ht="145" x14ac:dyDescent="0.35">
      <c r="A1283" s="6">
        <v>208428</v>
      </c>
      <c r="B1283" s="7">
        <v>45253</v>
      </c>
      <c r="C1283" s="8">
        <v>0.68030092592592595</v>
      </c>
      <c r="D1283" s="6" t="s">
        <v>37</v>
      </c>
      <c r="E1283" s="6">
        <v>15</v>
      </c>
      <c r="F1283" s="6" t="s">
        <v>19</v>
      </c>
      <c r="G1283" s="9" t="s">
        <v>5770</v>
      </c>
      <c r="H1283" s="6" t="s">
        <v>24</v>
      </c>
      <c r="I1283" s="6" t="s">
        <v>24</v>
      </c>
      <c r="J1283" s="6" t="s">
        <v>377</v>
      </c>
      <c r="K1283" s="6" t="s">
        <v>244</v>
      </c>
      <c r="L1283" s="6" t="s">
        <v>298</v>
      </c>
      <c r="M1283" s="6" t="s">
        <v>44</v>
      </c>
      <c r="N1283" s="6" t="s">
        <v>833</v>
      </c>
      <c r="O1283" s="6" t="s">
        <v>34</v>
      </c>
      <c r="P1283" s="6" t="s">
        <v>34</v>
      </c>
      <c r="Q1283" s="6" t="s">
        <v>34</v>
      </c>
      <c r="R1283" s="6" t="s">
        <v>34</v>
      </c>
      <c r="S1283" s="6" t="s">
        <v>47</v>
      </c>
      <c r="T1283" s="6" t="s">
        <v>22</v>
      </c>
      <c r="U1283" s="6" t="s">
        <v>18</v>
      </c>
      <c r="V1283" s="6" t="s">
        <v>5772</v>
      </c>
      <c r="W1283" s="12" t="s">
        <v>5771</v>
      </c>
    </row>
    <row r="1284" spans="1:23" x14ac:dyDescent="0.35">
      <c r="A1284" s="6">
        <v>208425</v>
      </c>
      <c r="B1284" s="7">
        <v>45253</v>
      </c>
      <c r="C1284" s="8">
        <v>0.6502430555555555</v>
      </c>
      <c r="D1284" s="6" t="s">
        <v>341</v>
      </c>
      <c r="E1284" s="6">
        <v>1</v>
      </c>
      <c r="F1284" s="6" t="s">
        <v>30</v>
      </c>
      <c r="G1284" s="6" t="s">
        <v>5773</v>
      </c>
      <c r="H1284" s="6" t="s">
        <v>40</v>
      </c>
      <c r="I1284" s="6" t="s">
        <v>40</v>
      </c>
      <c r="J1284" s="6" t="s">
        <v>21</v>
      </c>
      <c r="K1284" s="6" t="s">
        <v>978</v>
      </c>
      <c r="T1284" s="6" t="s">
        <v>22</v>
      </c>
      <c r="U1284" s="6" t="s">
        <v>18</v>
      </c>
      <c r="V1284" s="6" t="s">
        <v>5775</v>
      </c>
      <c r="W1284" s="11" t="s">
        <v>5774</v>
      </c>
    </row>
    <row r="1285" spans="1:23" ht="130.5" x14ac:dyDescent="0.35">
      <c r="A1285" s="6">
        <v>208417</v>
      </c>
      <c r="B1285" s="7">
        <v>45253</v>
      </c>
      <c r="C1285" s="8">
        <v>0.66054398148148141</v>
      </c>
      <c r="D1285" s="6" t="s">
        <v>5776</v>
      </c>
      <c r="E1285" s="6">
        <v>5</v>
      </c>
      <c r="F1285" s="6" t="s">
        <v>19</v>
      </c>
      <c r="G1285" s="9" t="s">
        <v>5777</v>
      </c>
      <c r="H1285" s="6" t="s">
        <v>38</v>
      </c>
      <c r="I1285" s="6" t="s">
        <v>24</v>
      </c>
      <c r="J1285" s="6" t="s">
        <v>21</v>
      </c>
      <c r="K1285" s="6" t="s">
        <v>764</v>
      </c>
      <c r="M1285" s="6" t="s">
        <v>5778</v>
      </c>
      <c r="N1285" s="6" t="s">
        <v>5779</v>
      </c>
      <c r="T1285" s="6" t="s">
        <v>22</v>
      </c>
      <c r="U1285" s="6" t="s">
        <v>18</v>
      </c>
      <c r="V1285" s="6" t="s">
        <v>5781</v>
      </c>
      <c r="W1285" s="12" t="s">
        <v>5780</v>
      </c>
    </row>
    <row r="1286" spans="1:23" ht="246.5" x14ac:dyDescent="0.35">
      <c r="A1286" s="6">
        <v>208437</v>
      </c>
      <c r="B1286" s="7">
        <v>45253</v>
      </c>
      <c r="C1286" s="8">
        <v>0.66256944444444443</v>
      </c>
      <c r="D1286" s="6" t="s">
        <v>37</v>
      </c>
      <c r="E1286" s="6">
        <v>1</v>
      </c>
      <c r="F1286" s="6" t="s">
        <v>30</v>
      </c>
      <c r="G1286" s="9" t="s">
        <v>5782</v>
      </c>
      <c r="H1286" s="6" t="s">
        <v>40</v>
      </c>
      <c r="I1286" s="6" t="s">
        <v>40</v>
      </c>
      <c r="J1286" s="6" t="s">
        <v>21</v>
      </c>
      <c r="K1286" s="6" t="s">
        <v>5783</v>
      </c>
      <c r="L1286" s="6" t="s">
        <v>978</v>
      </c>
      <c r="M1286" s="6" t="s">
        <v>978</v>
      </c>
      <c r="N1286" s="6" t="s">
        <v>978</v>
      </c>
      <c r="O1286" s="6" t="s">
        <v>978</v>
      </c>
      <c r="P1286" s="6" t="s">
        <v>978</v>
      </c>
      <c r="Q1286" s="6" t="s">
        <v>978</v>
      </c>
      <c r="R1286" s="6" t="s">
        <v>978</v>
      </c>
      <c r="S1286" s="6" t="s">
        <v>47</v>
      </c>
      <c r="T1286" s="6" t="s">
        <v>22</v>
      </c>
      <c r="U1286" s="6" t="s">
        <v>18</v>
      </c>
      <c r="V1286" s="6" t="s">
        <v>5785</v>
      </c>
      <c r="W1286" s="11" t="s">
        <v>5784</v>
      </c>
    </row>
    <row r="1287" spans="1:23" x14ac:dyDescent="0.35">
      <c r="A1287" s="6">
        <v>191899</v>
      </c>
      <c r="B1287" s="7">
        <v>45253</v>
      </c>
      <c r="C1287" s="8">
        <v>0.67155092592592591</v>
      </c>
      <c r="D1287" s="6" t="s">
        <v>5786</v>
      </c>
      <c r="E1287" s="6">
        <v>2</v>
      </c>
      <c r="F1287" s="6" t="s">
        <v>9</v>
      </c>
      <c r="G1287" s="6" t="s">
        <v>5787</v>
      </c>
      <c r="H1287" s="6" t="s">
        <v>24</v>
      </c>
      <c r="I1287" s="6" t="s">
        <v>24</v>
      </c>
      <c r="J1287" s="6" t="s">
        <v>21</v>
      </c>
      <c r="K1287" s="6" t="s">
        <v>1162</v>
      </c>
      <c r="T1287" s="6" t="s">
        <v>22</v>
      </c>
      <c r="U1287" s="6" t="s">
        <v>18</v>
      </c>
      <c r="V1287" s="6" t="s">
        <v>5789</v>
      </c>
      <c r="W1287" s="11" t="s">
        <v>5788</v>
      </c>
    </row>
    <row r="1288" spans="1:23" ht="145" x14ac:dyDescent="0.35">
      <c r="A1288" s="6">
        <v>46372</v>
      </c>
      <c r="B1288" s="7">
        <v>45254</v>
      </c>
      <c r="C1288" s="8">
        <v>0.34692129629629626</v>
      </c>
      <c r="D1288" s="6" t="s">
        <v>1414</v>
      </c>
      <c r="E1288" s="6">
        <v>1</v>
      </c>
      <c r="F1288" s="6" t="s">
        <v>19</v>
      </c>
      <c r="G1288" s="9" t="s">
        <v>5790</v>
      </c>
      <c r="H1288" s="6" t="s">
        <v>27</v>
      </c>
      <c r="I1288" s="6" t="s">
        <v>24</v>
      </c>
      <c r="J1288" s="6" t="s">
        <v>21</v>
      </c>
      <c r="K1288" s="6" t="s">
        <v>244</v>
      </c>
      <c r="T1288" s="6" t="s">
        <v>22</v>
      </c>
      <c r="U1288" s="6" t="s">
        <v>18</v>
      </c>
      <c r="V1288" s="6" t="s">
        <v>5792</v>
      </c>
      <c r="W1288" s="11" t="s">
        <v>5791</v>
      </c>
    </row>
    <row r="1289" spans="1:23" ht="72.5" x14ac:dyDescent="0.35">
      <c r="A1289" s="6">
        <v>208484</v>
      </c>
      <c r="B1289" s="7">
        <v>45254</v>
      </c>
      <c r="C1289" s="8">
        <v>0.37277777777777782</v>
      </c>
      <c r="D1289" s="6" t="s">
        <v>243</v>
      </c>
      <c r="E1289" s="6">
        <v>3</v>
      </c>
      <c r="F1289" s="6" t="s">
        <v>1657</v>
      </c>
      <c r="G1289" s="9" t="s">
        <v>5793</v>
      </c>
      <c r="H1289" s="6" t="s">
        <v>24</v>
      </c>
      <c r="I1289" s="6" t="s">
        <v>24</v>
      </c>
      <c r="J1289" s="6" t="s">
        <v>21</v>
      </c>
      <c r="K1289" s="6" t="s">
        <v>1580</v>
      </c>
      <c r="Q1289" s="6" t="s">
        <v>5794</v>
      </c>
      <c r="T1289" s="6" t="s">
        <v>15</v>
      </c>
      <c r="U1289" s="6" t="s">
        <v>18</v>
      </c>
      <c r="V1289" s="6" t="s">
        <v>5796</v>
      </c>
      <c r="W1289" s="11" t="s">
        <v>5795</v>
      </c>
    </row>
    <row r="1290" spans="1:23" x14ac:dyDescent="0.35">
      <c r="A1290" s="6">
        <v>208488</v>
      </c>
      <c r="B1290" s="7">
        <v>45254</v>
      </c>
      <c r="C1290" s="8">
        <v>0.38530092592592591</v>
      </c>
      <c r="D1290" s="6" t="s">
        <v>1165</v>
      </c>
      <c r="E1290" s="6">
        <v>1</v>
      </c>
      <c r="F1290" s="6" t="s">
        <v>9</v>
      </c>
      <c r="G1290" s="6" t="s">
        <v>5797</v>
      </c>
      <c r="H1290" s="6" t="s">
        <v>24</v>
      </c>
      <c r="I1290" s="6" t="s">
        <v>24</v>
      </c>
      <c r="J1290" s="6" t="s">
        <v>21</v>
      </c>
      <c r="K1290" s="6" t="s">
        <v>827</v>
      </c>
      <c r="T1290" s="6" t="s">
        <v>22</v>
      </c>
      <c r="U1290" s="6" t="s">
        <v>18</v>
      </c>
      <c r="V1290" s="6" t="s">
        <v>5799</v>
      </c>
      <c r="W1290" s="11" t="s">
        <v>5798</v>
      </c>
    </row>
    <row r="1291" spans="1:23" ht="174" x14ac:dyDescent="0.35">
      <c r="A1291" s="6">
        <v>208442</v>
      </c>
      <c r="B1291" s="7">
        <v>45254</v>
      </c>
      <c r="C1291" s="8">
        <v>0.39748842592592593</v>
      </c>
      <c r="D1291" s="6" t="s">
        <v>160</v>
      </c>
      <c r="E1291" s="6">
        <v>1</v>
      </c>
      <c r="F1291" s="6" t="s">
        <v>1657</v>
      </c>
      <c r="G1291" s="9" t="s">
        <v>5800</v>
      </c>
      <c r="H1291" s="6" t="s">
        <v>24</v>
      </c>
      <c r="I1291" s="6" t="s">
        <v>24</v>
      </c>
      <c r="J1291" s="6" t="s">
        <v>21</v>
      </c>
      <c r="K1291" s="6" t="s">
        <v>1580</v>
      </c>
      <c r="S1291" s="6" t="s">
        <v>5801</v>
      </c>
      <c r="T1291" s="6" t="s">
        <v>15</v>
      </c>
      <c r="U1291" s="6" t="s">
        <v>18</v>
      </c>
      <c r="V1291" s="6" t="s">
        <v>5803</v>
      </c>
      <c r="W1291" s="11" t="s">
        <v>5802</v>
      </c>
    </row>
    <row r="1292" spans="1:23" ht="159.5" x14ac:dyDescent="0.35">
      <c r="A1292" s="6">
        <v>208480</v>
      </c>
      <c r="B1292" s="7">
        <v>45254</v>
      </c>
      <c r="C1292" s="8">
        <v>0.40032407407407411</v>
      </c>
      <c r="D1292" s="6" t="s">
        <v>202</v>
      </c>
      <c r="E1292" s="6">
        <v>1</v>
      </c>
      <c r="F1292" s="6" t="s">
        <v>9</v>
      </c>
      <c r="G1292" s="9" t="s">
        <v>5804</v>
      </c>
      <c r="H1292" s="6" t="s">
        <v>24</v>
      </c>
      <c r="I1292" s="6" t="s">
        <v>24</v>
      </c>
      <c r="J1292" s="6" t="s">
        <v>21</v>
      </c>
      <c r="K1292" s="6" t="s">
        <v>5805</v>
      </c>
      <c r="M1292" s="6" t="s">
        <v>5806</v>
      </c>
      <c r="N1292" s="6" t="s">
        <v>5807</v>
      </c>
      <c r="T1292" s="6" t="s">
        <v>22</v>
      </c>
      <c r="U1292" s="6" t="s">
        <v>18</v>
      </c>
      <c r="V1292" s="6" t="s">
        <v>5809</v>
      </c>
      <c r="W1292" s="11" t="s">
        <v>5808</v>
      </c>
    </row>
    <row r="1293" spans="1:23" x14ac:dyDescent="0.35">
      <c r="A1293" s="6">
        <v>208489</v>
      </c>
      <c r="B1293" s="7">
        <v>45254</v>
      </c>
      <c r="C1293" s="8">
        <v>0.40574074074074074</v>
      </c>
      <c r="D1293" s="6" t="s">
        <v>506</v>
      </c>
      <c r="E1293" s="6">
        <v>1</v>
      </c>
      <c r="F1293" s="6" t="s">
        <v>25</v>
      </c>
      <c r="G1293" s="6" t="s">
        <v>506</v>
      </c>
      <c r="H1293" s="6" t="s">
        <v>24</v>
      </c>
      <c r="I1293" s="6" t="s">
        <v>24</v>
      </c>
      <c r="J1293" s="6" t="s">
        <v>21</v>
      </c>
      <c r="K1293" s="6" t="s">
        <v>827</v>
      </c>
      <c r="T1293" s="6" t="s">
        <v>22</v>
      </c>
      <c r="U1293" s="6" t="s">
        <v>18</v>
      </c>
      <c r="V1293" s="6" t="s">
        <v>5810</v>
      </c>
      <c r="W1293" s="11" t="s">
        <v>1883</v>
      </c>
    </row>
    <row r="1294" spans="1:23" ht="87" x14ac:dyDescent="0.35">
      <c r="A1294" s="6">
        <v>208510</v>
      </c>
      <c r="B1294" s="7">
        <v>45254</v>
      </c>
      <c r="C1294" s="8">
        <v>0.43034722222222221</v>
      </c>
      <c r="D1294" s="6" t="s">
        <v>493</v>
      </c>
      <c r="E1294" s="6">
        <v>2</v>
      </c>
      <c r="F1294" s="6" t="s">
        <v>9</v>
      </c>
      <c r="G1294" s="9" t="s">
        <v>5811</v>
      </c>
      <c r="H1294" s="6" t="s">
        <v>24</v>
      </c>
      <c r="I1294" s="6" t="s">
        <v>24</v>
      </c>
      <c r="J1294" s="6" t="s">
        <v>21</v>
      </c>
      <c r="K1294" s="6" t="s">
        <v>901</v>
      </c>
      <c r="T1294" s="6" t="s">
        <v>22</v>
      </c>
      <c r="U1294" s="6" t="s">
        <v>18</v>
      </c>
      <c r="V1294" s="6" t="s">
        <v>5813</v>
      </c>
      <c r="W1294" s="11" t="s">
        <v>5812</v>
      </c>
    </row>
    <row r="1295" spans="1:23" x14ac:dyDescent="0.35">
      <c r="A1295" s="6">
        <v>208501</v>
      </c>
      <c r="B1295" s="7">
        <v>45254</v>
      </c>
      <c r="C1295" s="8">
        <v>0.43186342592592591</v>
      </c>
      <c r="D1295" s="6" t="s">
        <v>842</v>
      </c>
      <c r="E1295" s="6">
        <v>1</v>
      </c>
      <c r="F1295" s="6" t="s">
        <v>25</v>
      </c>
      <c r="G1295" s="6" t="s">
        <v>842</v>
      </c>
      <c r="H1295" s="6" t="s">
        <v>24</v>
      </c>
      <c r="I1295" s="6" t="s">
        <v>24</v>
      </c>
      <c r="J1295" s="6" t="s">
        <v>21</v>
      </c>
      <c r="K1295" s="6" t="s">
        <v>838</v>
      </c>
      <c r="T1295" s="6" t="s">
        <v>22</v>
      </c>
      <c r="U1295" s="6" t="s">
        <v>18</v>
      </c>
      <c r="V1295" s="6" t="s">
        <v>5815</v>
      </c>
      <c r="W1295" s="11" t="s">
        <v>5814</v>
      </c>
    </row>
    <row r="1296" spans="1:23" x14ac:dyDescent="0.35">
      <c r="A1296" s="6">
        <v>208504</v>
      </c>
      <c r="B1296" s="7">
        <v>45254</v>
      </c>
      <c r="C1296" s="8">
        <v>0.43414351851851851</v>
      </c>
      <c r="D1296" s="6" t="s">
        <v>5816</v>
      </c>
      <c r="E1296" s="6">
        <v>1</v>
      </c>
      <c r="F1296" s="6" t="s">
        <v>25</v>
      </c>
      <c r="G1296" s="6" t="s">
        <v>5816</v>
      </c>
      <c r="H1296" s="6" t="s">
        <v>24</v>
      </c>
      <c r="I1296" s="6" t="s">
        <v>24</v>
      </c>
      <c r="J1296" s="6" t="s">
        <v>21</v>
      </c>
      <c r="K1296" s="6" t="s">
        <v>838</v>
      </c>
      <c r="T1296" s="6" t="s">
        <v>22</v>
      </c>
      <c r="U1296" s="6" t="s">
        <v>18</v>
      </c>
      <c r="V1296" s="6" t="s">
        <v>5817</v>
      </c>
      <c r="W1296" s="11" t="s">
        <v>1942</v>
      </c>
    </row>
    <row r="1297" spans="1:23" ht="72.5" x14ac:dyDescent="0.35">
      <c r="A1297" s="6">
        <v>84501</v>
      </c>
      <c r="B1297" s="7">
        <v>45254</v>
      </c>
      <c r="C1297" s="8">
        <v>0.44288194444444445</v>
      </c>
      <c r="D1297" s="6" t="s">
        <v>645</v>
      </c>
      <c r="E1297" s="6">
        <v>2</v>
      </c>
      <c r="F1297" s="6" t="s">
        <v>9</v>
      </c>
      <c r="G1297" s="9" t="s">
        <v>5818</v>
      </c>
      <c r="H1297" s="6" t="s">
        <v>24</v>
      </c>
      <c r="I1297" s="6" t="s">
        <v>24</v>
      </c>
      <c r="J1297" s="6" t="s">
        <v>21</v>
      </c>
      <c r="K1297" s="6" t="s">
        <v>774</v>
      </c>
      <c r="T1297" s="6" t="s">
        <v>15</v>
      </c>
      <c r="U1297" s="6" t="s">
        <v>18</v>
      </c>
      <c r="V1297" s="6" t="s">
        <v>5820</v>
      </c>
      <c r="W1297" s="11" t="s">
        <v>5819</v>
      </c>
    </row>
    <row r="1298" spans="1:23" ht="43.5" x14ac:dyDescent="0.35">
      <c r="A1298" s="6">
        <v>74400</v>
      </c>
      <c r="B1298" s="7">
        <v>45254</v>
      </c>
      <c r="C1298" s="8">
        <v>0.46065972222222223</v>
      </c>
      <c r="D1298" s="6" t="s">
        <v>82</v>
      </c>
      <c r="E1298" s="6">
        <v>4</v>
      </c>
      <c r="F1298" s="6" t="s">
        <v>19</v>
      </c>
      <c r="G1298" s="6" t="s">
        <v>5821</v>
      </c>
      <c r="H1298" s="6" t="s">
        <v>24</v>
      </c>
      <c r="I1298" s="6" t="s">
        <v>24</v>
      </c>
      <c r="J1298" s="6" t="s">
        <v>21</v>
      </c>
      <c r="K1298" s="6" t="s">
        <v>161</v>
      </c>
      <c r="L1298" s="6" t="s">
        <v>55</v>
      </c>
      <c r="M1298" s="6" t="s">
        <v>142</v>
      </c>
      <c r="N1298" s="6" t="s">
        <v>42</v>
      </c>
      <c r="O1298" s="6" t="s">
        <v>1036</v>
      </c>
      <c r="P1298" s="6" t="s">
        <v>1036</v>
      </c>
      <c r="Q1298" s="6" t="s">
        <v>140</v>
      </c>
      <c r="R1298" s="6" t="s">
        <v>72</v>
      </c>
      <c r="S1298" s="6" t="s">
        <v>1056</v>
      </c>
      <c r="T1298" s="6" t="s">
        <v>22</v>
      </c>
      <c r="U1298" s="6" t="s">
        <v>18</v>
      </c>
      <c r="V1298" s="6" t="s">
        <v>5823</v>
      </c>
      <c r="W1298" s="12" t="s">
        <v>5822</v>
      </c>
    </row>
    <row r="1299" spans="1:23" ht="409.5" x14ac:dyDescent="0.35">
      <c r="A1299" s="6">
        <v>44418</v>
      </c>
      <c r="B1299" s="7">
        <v>45254</v>
      </c>
      <c r="C1299" s="8">
        <v>0.46259259259259261</v>
      </c>
      <c r="D1299" s="6" t="s">
        <v>5824</v>
      </c>
      <c r="E1299" s="6">
        <v>3</v>
      </c>
      <c r="F1299" s="6" t="s">
        <v>30</v>
      </c>
      <c r="G1299" s="9" t="s">
        <v>5825</v>
      </c>
      <c r="H1299" s="6" t="s">
        <v>40</v>
      </c>
      <c r="I1299" s="6" t="s">
        <v>40</v>
      </c>
      <c r="J1299" s="6" t="s">
        <v>21</v>
      </c>
      <c r="K1299" s="6" t="s">
        <v>565</v>
      </c>
      <c r="L1299" s="6" t="s">
        <v>5826</v>
      </c>
      <c r="M1299" s="6" t="s">
        <v>314</v>
      </c>
      <c r="T1299" s="6" t="s">
        <v>22</v>
      </c>
      <c r="U1299" s="6" t="s">
        <v>18</v>
      </c>
      <c r="V1299" s="6" t="s">
        <v>5828</v>
      </c>
      <c r="W1299" s="12" t="s">
        <v>5827</v>
      </c>
    </row>
    <row r="1300" spans="1:23" ht="72.5" x14ac:dyDescent="0.35">
      <c r="A1300" s="6">
        <v>208497</v>
      </c>
      <c r="B1300" s="7">
        <v>45254</v>
      </c>
      <c r="C1300" s="8">
        <v>0.46589120370370374</v>
      </c>
      <c r="D1300" s="6" t="s">
        <v>1885</v>
      </c>
      <c r="E1300" s="6">
        <v>4</v>
      </c>
      <c r="F1300" s="6" t="s">
        <v>30</v>
      </c>
      <c r="G1300" s="9" t="s">
        <v>5829</v>
      </c>
      <c r="H1300" s="6" t="s">
        <v>24</v>
      </c>
      <c r="I1300" s="6" t="s">
        <v>24</v>
      </c>
      <c r="J1300" s="6" t="s">
        <v>21</v>
      </c>
      <c r="K1300" s="6" t="s">
        <v>1580</v>
      </c>
      <c r="T1300" s="6" t="s">
        <v>15</v>
      </c>
      <c r="U1300" s="6" t="s">
        <v>18</v>
      </c>
      <c r="V1300" s="6" t="s">
        <v>5831</v>
      </c>
      <c r="W1300" s="11" t="s">
        <v>5830</v>
      </c>
    </row>
    <row r="1301" spans="1:23" x14ac:dyDescent="0.35">
      <c r="A1301" s="6">
        <v>208539</v>
      </c>
      <c r="B1301" s="7">
        <v>45254</v>
      </c>
      <c r="C1301" s="8">
        <v>0.48657407407407405</v>
      </c>
      <c r="D1301" s="6" t="s">
        <v>842</v>
      </c>
      <c r="E1301" s="6">
        <v>1</v>
      </c>
      <c r="F1301" s="6" t="s">
        <v>25</v>
      </c>
      <c r="G1301" s="6" t="s">
        <v>842</v>
      </c>
      <c r="H1301" s="6" t="s">
        <v>24</v>
      </c>
      <c r="I1301" s="6" t="s">
        <v>24</v>
      </c>
      <c r="J1301" s="6" t="s">
        <v>21</v>
      </c>
      <c r="K1301" s="6" t="s">
        <v>838</v>
      </c>
      <c r="T1301" s="6" t="s">
        <v>22</v>
      </c>
      <c r="U1301" s="6" t="s">
        <v>18</v>
      </c>
      <c r="V1301" s="6" t="s">
        <v>1972</v>
      </c>
      <c r="W1301" s="11" t="s">
        <v>1872</v>
      </c>
    </row>
    <row r="1302" spans="1:23" x14ac:dyDescent="0.35">
      <c r="A1302" s="6">
        <v>148878</v>
      </c>
      <c r="B1302" s="7">
        <v>45254</v>
      </c>
      <c r="C1302" s="8">
        <v>0.49482638888888886</v>
      </c>
      <c r="D1302" s="6" t="s">
        <v>5832</v>
      </c>
      <c r="E1302" s="6">
        <v>1</v>
      </c>
      <c r="F1302" s="6" t="s">
        <v>25</v>
      </c>
      <c r="G1302" s="6" t="s">
        <v>5833</v>
      </c>
      <c r="H1302" s="6" t="s">
        <v>24</v>
      </c>
      <c r="I1302" s="6" t="s">
        <v>24</v>
      </c>
      <c r="J1302" s="6" t="s">
        <v>21</v>
      </c>
      <c r="K1302" s="6" t="s">
        <v>838</v>
      </c>
      <c r="T1302" s="6" t="s">
        <v>22</v>
      </c>
      <c r="U1302" s="6" t="s">
        <v>18</v>
      </c>
      <c r="V1302" s="6" t="s">
        <v>5835</v>
      </c>
      <c r="W1302" s="11" t="s">
        <v>5834</v>
      </c>
    </row>
    <row r="1303" spans="1:23" ht="116" x14ac:dyDescent="0.35">
      <c r="A1303" s="6">
        <v>178360</v>
      </c>
      <c r="B1303" s="7">
        <v>45254</v>
      </c>
      <c r="C1303" s="8">
        <v>0.50086805555555558</v>
      </c>
      <c r="D1303" s="6" t="s">
        <v>82</v>
      </c>
      <c r="E1303" s="6">
        <v>2</v>
      </c>
      <c r="F1303" s="6" t="s">
        <v>9</v>
      </c>
      <c r="G1303" s="9" t="s">
        <v>5836</v>
      </c>
      <c r="H1303" s="6" t="s">
        <v>24</v>
      </c>
      <c r="I1303" s="6" t="s">
        <v>24</v>
      </c>
      <c r="J1303" s="6" t="s">
        <v>21</v>
      </c>
      <c r="K1303" s="6" t="s">
        <v>1580</v>
      </c>
      <c r="T1303" s="6" t="s">
        <v>15</v>
      </c>
      <c r="U1303" s="6" t="s">
        <v>18</v>
      </c>
      <c r="V1303" s="6" t="s">
        <v>5838</v>
      </c>
      <c r="W1303" s="11" t="s">
        <v>5837</v>
      </c>
    </row>
    <row r="1304" spans="1:23" ht="116" x14ac:dyDescent="0.35">
      <c r="A1304" s="6">
        <v>166613</v>
      </c>
      <c r="B1304" s="7">
        <v>45254</v>
      </c>
      <c r="C1304" s="8">
        <v>0.51497685185185182</v>
      </c>
      <c r="D1304" s="6" t="s">
        <v>1885</v>
      </c>
      <c r="E1304" s="6">
        <v>2</v>
      </c>
      <c r="F1304" s="6" t="s">
        <v>9</v>
      </c>
      <c r="G1304" s="9" t="s">
        <v>5839</v>
      </c>
      <c r="H1304" s="6" t="s">
        <v>10</v>
      </c>
      <c r="I1304" s="6" t="s">
        <v>24</v>
      </c>
      <c r="J1304" s="6" t="s">
        <v>21</v>
      </c>
      <c r="K1304" s="6" t="s">
        <v>1580</v>
      </c>
      <c r="T1304" s="6" t="s">
        <v>15</v>
      </c>
      <c r="U1304" s="6" t="s">
        <v>18</v>
      </c>
      <c r="V1304" s="6" t="s">
        <v>5841</v>
      </c>
      <c r="W1304" s="11" t="s">
        <v>5840</v>
      </c>
    </row>
    <row r="1305" spans="1:23" x14ac:dyDescent="0.35">
      <c r="A1305" s="6">
        <v>208555</v>
      </c>
      <c r="B1305" s="7">
        <v>45254</v>
      </c>
      <c r="C1305" s="8">
        <v>0.51587962962962963</v>
      </c>
      <c r="D1305" s="6" t="s">
        <v>996</v>
      </c>
      <c r="E1305" s="6">
        <v>1</v>
      </c>
      <c r="F1305" s="6" t="s">
        <v>9</v>
      </c>
      <c r="G1305" s="6" t="s">
        <v>5842</v>
      </c>
      <c r="H1305" s="6" t="s">
        <v>212</v>
      </c>
      <c r="I1305" s="6" t="s">
        <v>24</v>
      </c>
      <c r="J1305" s="6" t="s">
        <v>232</v>
      </c>
      <c r="K1305" s="6" t="s">
        <v>1099</v>
      </c>
      <c r="O1305" s="6" t="s">
        <v>5843</v>
      </c>
      <c r="T1305" s="6" t="s">
        <v>15</v>
      </c>
      <c r="U1305" s="6" t="s">
        <v>18</v>
      </c>
      <c r="V1305" s="6" t="s">
        <v>5844</v>
      </c>
      <c r="W1305" s="11" t="s">
        <v>1787</v>
      </c>
    </row>
    <row r="1306" spans="1:23" x14ac:dyDescent="0.35">
      <c r="A1306" s="6">
        <v>208519</v>
      </c>
      <c r="B1306" s="7">
        <v>45254</v>
      </c>
      <c r="C1306" s="8">
        <v>0.57351851851851854</v>
      </c>
      <c r="D1306" s="6" t="s">
        <v>525</v>
      </c>
      <c r="E1306" s="6">
        <v>2</v>
      </c>
      <c r="F1306" s="6" t="s">
        <v>9</v>
      </c>
      <c r="G1306" s="6" t="s">
        <v>5845</v>
      </c>
      <c r="H1306" s="6" t="s">
        <v>24</v>
      </c>
      <c r="I1306" s="6" t="s">
        <v>24</v>
      </c>
      <c r="J1306" s="6" t="s">
        <v>21</v>
      </c>
      <c r="K1306" s="6" t="s">
        <v>149</v>
      </c>
      <c r="T1306" s="6" t="s">
        <v>22</v>
      </c>
      <c r="U1306" s="6" t="s">
        <v>18</v>
      </c>
      <c r="V1306" s="6" t="s">
        <v>5846</v>
      </c>
      <c r="W1306" s="11" t="s">
        <v>1433</v>
      </c>
    </row>
    <row r="1307" spans="1:23" x14ac:dyDescent="0.35">
      <c r="A1307" s="6">
        <v>164780</v>
      </c>
      <c r="B1307" s="7">
        <v>45254</v>
      </c>
      <c r="C1307" s="8">
        <v>0.57958333333333334</v>
      </c>
      <c r="D1307" s="6" t="s">
        <v>1383</v>
      </c>
      <c r="E1307" s="6">
        <v>1</v>
      </c>
      <c r="F1307" s="6" t="s">
        <v>25</v>
      </c>
      <c r="G1307" s="6" t="s">
        <v>1383</v>
      </c>
      <c r="H1307" s="6" t="s">
        <v>24</v>
      </c>
      <c r="I1307" s="6" t="s">
        <v>24</v>
      </c>
      <c r="J1307" s="6" t="s">
        <v>21</v>
      </c>
      <c r="K1307" s="6" t="s">
        <v>838</v>
      </c>
      <c r="T1307" s="6" t="s">
        <v>22</v>
      </c>
      <c r="U1307" s="6" t="s">
        <v>18</v>
      </c>
      <c r="V1307" s="6" t="s">
        <v>1888</v>
      </c>
      <c r="W1307" s="11" t="s">
        <v>5847</v>
      </c>
    </row>
    <row r="1308" spans="1:23" x14ac:dyDescent="0.35">
      <c r="A1308" s="6">
        <v>208544</v>
      </c>
      <c r="B1308" s="7">
        <v>45254</v>
      </c>
      <c r="C1308" s="8">
        <v>0.58506944444444442</v>
      </c>
      <c r="D1308" s="6" t="s">
        <v>465</v>
      </c>
      <c r="E1308" s="6">
        <v>1</v>
      </c>
      <c r="F1308" s="6" t="s">
        <v>25</v>
      </c>
      <c r="G1308" s="6" t="s">
        <v>5848</v>
      </c>
      <c r="H1308" s="6" t="s">
        <v>24</v>
      </c>
      <c r="I1308" s="6" t="s">
        <v>24</v>
      </c>
      <c r="J1308" s="6" t="s">
        <v>21</v>
      </c>
      <c r="K1308" s="6" t="s">
        <v>149</v>
      </c>
      <c r="T1308" s="6" t="s">
        <v>22</v>
      </c>
      <c r="U1308" s="6" t="s">
        <v>18</v>
      </c>
      <c r="V1308" s="6" t="s">
        <v>5849</v>
      </c>
      <c r="W1308" s="11" t="s">
        <v>1589</v>
      </c>
    </row>
    <row r="1309" spans="1:23" ht="130.5" x14ac:dyDescent="0.35">
      <c r="A1309" s="6">
        <v>208541</v>
      </c>
      <c r="B1309" s="7">
        <v>45254</v>
      </c>
      <c r="C1309" s="8">
        <v>0.59126157407407409</v>
      </c>
      <c r="D1309" s="6" t="s">
        <v>5850</v>
      </c>
      <c r="E1309" s="6">
        <v>5</v>
      </c>
      <c r="F1309" s="6" t="s">
        <v>19</v>
      </c>
      <c r="G1309" s="9" t="s">
        <v>5851</v>
      </c>
      <c r="H1309" s="6" t="s">
        <v>27</v>
      </c>
      <c r="I1309" s="6" t="s">
        <v>24</v>
      </c>
      <c r="J1309" s="6" t="s">
        <v>21</v>
      </c>
      <c r="K1309" s="6" t="s">
        <v>802</v>
      </c>
      <c r="T1309" s="6" t="s">
        <v>22</v>
      </c>
      <c r="U1309" s="6" t="s">
        <v>18</v>
      </c>
      <c r="V1309" s="6" t="s">
        <v>5853</v>
      </c>
      <c r="W1309" s="11" t="s">
        <v>5852</v>
      </c>
    </row>
    <row r="1310" spans="1:23" x14ac:dyDescent="0.35">
      <c r="A1310" s="6">
        <v>208575</v>
      </c>
      <c r="B1310" s="7">
        <v>45254</v>
      </c>
      <c r="C1310" s="8">
        <v>0.60828703703703701</v>
      </c>
      <c r="D1310" s="6" t="s">
        <v>5854</v>
      </c>
      <c r="E1310" s="6">
        <v>2</v>
      </c>
      <c r="F1310" s="6" t="s">
        <v>30</v>
      </c>
      <c r="G1310" s="6" t="s">
        <v>5855</v>
      </c>
      <c r="H1310" s="6" t="s">
        <v>24</v>
      </c>
      <c r="I1310" s="6" t="s">
        <v>24</v>
      </c>
      <c r="J1310" s="6" t="s">
        <v>21</v>
      </c>
      <c r="K1310" s="6" t="s">
        <v>149</v>
      </c>
      <c r="T1310" s="6" t="s">
        <v>22</v>
      </c>
      <c r="U1310" s="6" t="s">
        <v>18</v>
      </c>
      <c r="V1310" s="6" t="s">
        <v>5856</v>
      </c>
      <c r="W1310" s="11" t="s">
        <v>1433</v>
      </c>
    </row>
    <row r="1311" spans="1:23" ht="275.5" x14ac:dyDescent="0.35">
      <c r="A1311" s="6">
        <v>208558</v>
      </c>
      <c r="B1311" s="7">
        <v>45254</v>
      </c>
      <c r="C1311" s="8">
        <v>0.61679398148148146</v>
      </c>
      <c r="D1311" s="6" t="s">
        <v>82</v>
      </c>
      <c r="E1311" s="6">
        <v>2</v>
      </c>
      <c r="F1311" s="6" t="s">
        <v>9</v>
      </c>
      <c r="G1311" s="9" t="s">
        <v>5857</v>
      </c>
      <c r="H1311" s="6" t="s">
        <v>40</v>
      </c>
      <c r="I1311" s="6" t="s">
        <v>40</v>
      </c>
      <c r="J1311" s="6" t="s">
        <v>377</v>
      </c>
      <c r="K1311" s="6" t="s">
        <v>5858</v>
      </c>
      <c r="L1311" s="6" t="s">
        <v>298</v>
      </c>
      <c r="M1311" s="9" t="s">
        <v>5859</v>
      </c>
      <c r="N1311" s="6" t="s">
        <v>42</v>
      </c>
      <c r="O1311" s="6" t="s">
        <v>34</v>
      </c>
      <c r="P1311" s="6" t="s">
        <v>34</v>
      </c>
      <c r="Q1311" s="6" t="s">
        <v>34</v>
      </c>
      <c r="R1311" s="6" t="s">
        <v>34</v>
      </c>
      <c r="S1311" s="6" t="s">
        <v>47</v>
      </c>
      <c r="T1311" s="6" t="s">
        <v>22</v>
      </c>
      <c r="U1311" s="6" t="s">
        <v>18</v>
      </c>
      <c r="V1311" s="6" t="s">
        <v>5861</v>
      </c>
      <c r="W1311" s="12" t="s">
        <v>5860</v>
      </c>
    </row>
    <row r="1312" spans="1:23" ht="290" x14ac:dyDescent="0.35">
      <c r="A1312" s="6">
        <v>208548</v>
      </c>
      <c r="B1312" s="7">
        <v>45254</v>
      </c>
      <c r="C1312" s="8">
        <v>0.6463888888888889</v>
      </c>
      <c r="D1312" s="6" t="s">
        <v>229</v>
      </c>
      <c r="E1312" s="6">
        <v>10</v>
      </c>
      <c r="F1312" s="6" t="s">
        <v>19</v>
      </c>
      <c r="G1312" s="9" t="s">
        <v>5862</v>
      </c>
      <c r="H1312" s="6" t="s">
        <v>40</v>
      </c>
      <c r="I1312" s="6" t="s">
        <v>311</v>
      </c>
      <c r="J1312" s="6" t="s">
        <v>21</v>
      </c>
      <c r="K1312" s="6" t="s">
        <v>244</v>
      </c>
      <c r="L1312" s="6" t="s">
        <v>298</v>
      </c>
      <c r="N1312" s="6" t="s">
        <v>978</v>
      </c>
      <c r="O1312" s="6" t="s">
        <v>1567</v>
      </c>
      <c r="Q1312" s="6" t="s">
        <v>978</v>
      </c>
      <c r="R1312" s="6" t="s">
        <v>978</v>
      </c>
      <c r="S1312" s="6" t="s">
        <v>47</v>
      </c>
      <c r="T1312" s="6" t="s">
        <v>15</v>
      </c>
      <c r="U1312" s="6" t="s">
        <v>18</v>
      </c>
      <c r="V1312" s="6" t="s">
        <v>5864</v>
      </c>
      <c r="W1312" s="12" t="s">
        <v>5863</v>
      </c>
    </row>
    <row r="1313" spans="1:23" ht="58" x14ac:dyDescent="0.35">
      <c r="A1313" s="6">
        <v>208506</v>
      </c>
      <c r="B1313" s="7">
        <v>45254</v>
      </c>
      <c r="C1313" s="8">
        <v>0.64842592592592596</v>
      </c>
      <c r="D1313" s="6" t="s">
        <v>1783</v>
      </c>
      <c r="E1313" s="6">
        <v>3</v>
      </c>
      <c r="F1313" s="6" t="s">
        <v>25</v>
      </c>
      <c r="G1313" s="6" t="s">
        <v>5865</v>
      </c>
      <c r="H1313" s="6" t="s">
        <v>24</v>
      </c>
      <c r="I1313" s="6" t="s">
        <v>24</v>
      </c>
      <c r="J1313" s="6" t="s">
        <v>21</v>
      </c>
      <c r="K1313" s="9" t="s">
        <v>440</v>
      </c>
      <c r="T1313" s="6" t="s">
        <v>22</v>
      </c>
      <c r="U1313" s="6" t="s">
        <v>18</v>
      </c>
      <c r="V1313" s="6" t="s">
        <v>5867</v>
      </c>
      <c r="W1313" s="11" t="s">
        <v>5866</v>
      </c>
    </row>
    <row r="1314" spans="1:23" x14ac:dyDescent="0.35">
      <c r="A1314" s="6">
        <v>208560</v>
      </c>
      <c r="B1314" s="7">
        <v>45254</v>
      </c>
      <c r="C1314" s="8">
        <v>0.69728009259259249</v>
      </c>
      <c r="D1314" s="6" t="s">
        <v>903</v>
      </c>
      <c r="E1314" s="6">
        <v>2</v>
      </c>
      <c r="F1314" s="6" t="s">
        <v>9</v>
      </c>
      <c r="G1314" s="6" t="s">
        <v>5868</v>
      </c>
      <c r="H1314" s="6" t="s">
        <v>24</v>
      </c>
      <c r="I1314" s="6" t="s">
        <v>24</v>
      </c>
      <c r="J1314" s="6" t="s">
        <v>21</v>
      </c>
      <c r="K1314" s="6" t="s">
        <v>1236</v>
      </c>
      <c r="T1314" s="6" t="s">
        <v>22</v>
      </c>
      <c r="U1314" s="6" t="s">
        <v>18</v>
      </c>
      <c r="V1314" s="6" t="s">
        <v>5870</v>
      </c>
      <c r="W1314" s="11" t="s">
        <v>5869</v>
      </c>
    </row>
    <row r="1315" spans="1:23" x14ac:dyDescent="0.35">
      <c r="A1315" s="6">
        <v>171612</v>
      </c>
      <c r="B1315" s="7">
        <v>45254</v>
      </c>
      <c r="C1315" s="8">
        <v>0.70439814814814816</v>
      </c>
      <c r="D1315" s="6" t="s">
        <v>472</v>
      </c>
      <c r="E1315" s="6">
        <v>1</v>
      </c>
      <c r="F1315" s="6" t="s">
        <v>30</v>
      </c>
      <c r="G1315" s="6" t="s">
        <v>5871</v>
      </c>
      <c r="H1315" s="6" t="s">
        <v>24</v>
      </c>
      <c r="I1315" s="6" t="s">
        <v>24</v>
      </c>
      <c r="J1315" s="6" t="s">
        <v>21</v>
      </c>
      <c r="K1315" s="6" t="s">
        <v>1236</v>
      </c>
      <c r="T1315" s="6" t="s">
        <v>22</v>
      </c>
      <c r="U1315" s="6" t="s">
        <v>18</v>
      </c>
      <c r="V1315" s="6" t="s">
        <v>5873</v>
      </c>
      <c r="W1315" s="11" t="s">
        <v>5872</v>
      </c>
    </row>
    <row r="1316" spans="1:23" x14ac:dyDescent="0.35">
      <c r="A1316" s="6">
        <v>136090</v>
      </c>
      <c r="B1316" s="7">
        <v>45257</v>
      </c>
      <c r="C1316" s="8">
        <v>0.34307870370370369</v>
      </c>
      <c r="D1316" s="6" t="s">
        <v>1586</v>
      </c>
      <c r="E1316" s="6">
        <v>30</v>
      </c>
      <c r="F1316" s="6" t="s">
        <v>25</v>
      </c>
      <c r="G1316" s="6" t="s">
        <v>5874</v>
      </c>
      <c r="H1316" s="6" t="s">
        <v>24</v>
      </c>
      <c r="I1316" s="6" t="s">
        <v>24</v>
      </c>
      <c r="J1316" s="6" t="s">
        <v>21</v>
      </c>
      <c r="K1316" s="6" t="s">
        <v>5277</v>
      </c>
      <c r="T1316" s="6" t="s">
        <v>22</v>
      </c>
      <c r="U1316" s="6" t="s">
        <v>18</v>
      </c>
      <c r="V1316" s="6" t="s">
        <v>5876</v>
      </c>
      <c r="W1316" s="11" t="s">
        <v>5875</v>
      </c>
    </row>
    <row r="1317" spans="1:23" x14ac:dyDescent="0.35">
      <c r="A1317" s="6">
        <v>208747</v>
      </c>
      <c r="B1317" s="7">
        <v>45257</v>
      </c>
      <c r="C1317" s="8">
        <v>0.34621527777777777</v>
      </c>
      <c r="D1317" s="6" t="s">
        <v>573</v>
      </c>
      <c r="E1317" s="6">
        <v>1</v>
      </c>
      <c r="F1317" s="6" t="s">
        <v>30</v>
      </c>
      <c r="G1317" s="6" t="s">
        <v>5877</v>
      </c>
      <c r="H1317" s="6" t="s">
        <v>24</v>
      </c>
      <c r="I1317" s="6" t="s">
        <v>24</v>
      </c>
      <c r="J1317" s="6" t="s">
        <v>21</v>
      </c>
      <c r="K1317" s="6" t="s">
        <v>523</v>
      </c>
      <c r="T1317" s="6" t="s">
        <v>22</v>
      </c>
      <c r="U1317" s="6" t="s">
        <v>18</v>
      </c>
      <c r="V1317" s="6" t="s">
        <v>5879</v>
      </c>
      <c r="W1317" s="11" t="s">
        <v>5878</v>
      </c>
    </row>
    <row r="1318" spans="1:23" ht="72.5" x14ac:dyDescent="0.35">
      <c r="A1318" s="6">
        <v>208177</v>
      </c>
      <c r="B1318" s="7">
        <v>45257</v>
      </c>
      <c r="C1318" s="8">
        <v>0.34643518518518518</v>
      </c>
      <c r="D1318" s="6" t="s">
        <v>5880</v>
      </c>
      <c r="E1318" s="6">
        <v>1</v>
      </c>
      <c r="F1318" s="6" t="s">
        <v>25</v>
      </c>
      <c r="G1318" s="9" t="s">
        <v>5881</v>
      </c>
      <c r="H1318" s="6" t="s">
        <v>24</v>
      </c>
      <c r="I1318" s="6" t="s">
        <v>24</v>
      </c>
      <c r="J1318" s="6" t="s">
        <v>21</v>
      </c>
      <c r="K1318" s="6" t="s">
        <v>319</v>
      </c>
      <c r="T1318" s="6" t="s">
        <v>22</v>
      </c>
      <c r="U1318" s="6" t="s">
        <v>18</v>
      </c>
      <c r="V1318" s="6" t="s">
        <v>5882</v>
      </c>
      <c r="W1318" s="11" t="s">
        <v>1911</v>
      </c>
    </row>
    <row r="1319" spans="1:23" ht="101.5" x14ac:dyDescent="0.35">
      <c r="A1319" s="6">
        <v>208738</v>
      </c>
      <c r="B1319" s="7">
        <v>45257</v>
      </c>
      <c r="C1319" s="8">
        <v>0.34894675925925928</v>
      </c>
      <c r="D1319" s="6" t="s">
        <v>89</v>
      </c>
      <c r="E1319" s="6">
        <v>2</v>
      </c>
      <c r="F1319" s="6" t="s">
        <v>1657</v>
      </c>
      <c r="G1319" s="9" t="s">
        <v>5883</v>
      </c>
      <c r="H1319" s="6" t="s">
        <v>24</v>
      </c>
      <c r="I1319" s="6" t="s">
        <v>24</v>
      </c>
      <c r="J1319" s="6" t="s">
        <v>232</v>
      </c>
      <c r="K1319" s="6" t="s">
        <v>1580</v>
      </c>
      <c r="T1319" s="6" t="s">
        <v>15</v>
      </c>
      <c r="U1319" s="6" t="s">
        <v>18</v>
      </c>
      <c r="V1319" s="6" t="s">
        <v>5885</v>
      </c>
      <c r="W1319" s="11" t="s">
        <v>5884</v>
      </c>
    </row>
    <row r="1320" spans="1:23" ht="261" x14ac:dyDescent="0.35">
      <c r="A1320" s="6">
        <v>208735</v>
      </c>
      <c r="B1320" s="7">
        <v>45257</v>
      </c>
      <c r="C1320" s="8">
        <v>0.35608796296296297</v>
      </c>
      <c r="D1320" s="6" t="s">
        <v>539</v>
      </c>
      <c r="E1320" s="6">
        <v>1</v>
      </c>
      <c r="F1320" s="6" t="s">
        <v>1657</v>
      </c>
      <c r="G1320" s="9" t="s">
        <v>5886</v>
      </c>
      <c r="H1320" s="6" t="s">
        <v>24</v>
      </c>
      <c r="I1320" s="6" t="s">
        <v>24</v>
      </c>
      <c r="J1320" s="6" t="s">
        <v>232</v>
      </c>
      <c r="K1320" s="6" t="s">
        <v>161</v>
      </c>
      <c r="T1320" s="6" t="s">
        <v>22</v>
      </c>
      <c r="U1320" s="6" t="s">
        <v>18</v>
      </c>
      <c r="V1320" s="6" t="s">
        <v>5887</v>
      </c>
      <c r="W1320" s="11" t="s">
        <v>997</v>
      </c>
    </row>
    <row r="1321" spans="1:23" ht="116" x14ac:dyDescent="0.35">
      <c r="A1321" s="6">
        <v>208746</v>
      </c>
      <c r="B1321" s="7">
        <v>45257</v>
      </c>
      <c r="C1321" s="8">
        <v>0.36879629629629629</v>
      </c>
      <c r="D1321" s="6" t="s">
        <v>5888</v>
      </c>
      <c r="E1321" s="6">
        <v>2</v>
      </c>
      <c r="F1321" s="6" t="s">
        <v>30</v>
      </c>
      <c r="G1321" s="9" t="s">
        <v>5889</v>
      </c>
      <c r="H1321" s="6" t="s">
        <v>24</v>
      </c>
      <c r="I1321" s="6" t="s">
        <v>24</v>
      </c>
      <c r="J1321" s="6" t="s">
        <v>21</v>
      </c>
      <c r="K1321" s="6" t="s">
        <v>245</v>
      </c>
      <c r="T1321" s="6" t="s">
        <v>22</v>
      </c>
      <c r="U1321" s="6" t="s">
        <v>18</v>
      </c>
      <c r="V1321" s="6" t="s">
        <v>5890</v>
      </c>
      <c r="W1321" s="11" t="s">
        <v>997</v>
      </c>
    </row>
    <row r="1322" spans="1:23" ht="101.5" x14ac:dyDescent="0.35">
      <c r="A1322" s="6">
        <v>208752</v>
      </c>
      <c r="B1322" s="7">
        <v>45257</v>
      </c>
      <c r="C1322" s="8">
        <v>0.38166666666666665</v>
      </c>
      <c r="D1322" s="6" t="s">
        <v>5891</v>
      </c>
      <c r="E1322" s="6">
        <v>1</v>
      </c>
      <c r="F1322" s="6" t="s">
        <v>25</v>
      </c>
      <c r="G1322" s="9" t="s">
        <v>5892</v>
      </c>
      <c r="H1322" s="6" t="s">
        <v>10</v>
      </c>
      <c r="I1322" s="6" t="s">
        <v>24</v>
      </c>
      <c r="J1322" s="6" t="s">
        <v>21</v>
      </c>
      <c r="K1322" s="6" t="s">
        <v>245</v>
      </c>
      <c r="T1322" s="6" t="s">
        <v>22</v>
      </c>
      <c r="U1322" s="6" t="s">
        <v>18</v>
      </c>
      <c r="V1322" s="6" t="s">
        <v>5894</v>
      </c>
      <c r="W1322" s="12" t="s">
        <v>5893</v>
      </c>
    </row>
    <row r="1323" spans="1:23" ht="87" x14ac:dyDescent="0.35">
      <c r="A1323" s="6">
        <v>208751</v>
      </c>
      <c r="B1323" s="7">
        <v>45257</v>
      </c>
      <c r="C1323" s="8">
        <v>0.39446759259259262</v>
      </c>
      <c r="D1323" s="6" t="s">
        <v>5895</v>
      </c>
      <c r="E1323" s="6">
        <v>1</v>
      </c>
      <c r="F1323" s="6" t="s">
        <v>30</v>
      </c>
      <c r="G1323" s="9" t="s">
        <v>5896</v>
      </c>
      <c r="H1323" s="6" t="s">
        <v>24</v>
      </c>
      <c r="I1323" s="6" t="s">
        <v>24</v>
      </c>
      <c r="J1323" s="6" t="s">
        <v>232</v>
      </c>
      <c r="K1323" s="6" t="s">
        <v>1580</v>
      </c>
      <c r="N1323" s="6" t="s">
        <v>5897</v>
      </c>
      <c r="T1323" s="6" t="s">
        <v>15</v>
      </c>
      <c r="U1323" s="6" t="s">
        <v>18</v>
      </c>
      <c r="V1323" s="6" t="s">
        <v>5899</v>
      </c>
      <c r="W1323" s="11" t="s">
        <v>5898</v>
      </c>
    </row>
    <row r="1324" spans="1:23" ht="72.5" x14ac:dyDescent="0.35">
      <c r="A1324" s="6">
        <v>208754</v>
      </c>
      <c r="B1324" s="7">
        <v>45257</v>
      </c>
      <c r="C1324" s="8">
        <v>0.40358796296296301</v>
      </c>
      <c r="D1324" s="6" t="s">
        <v>5900</v>
      </c>
      <c r="E1324" s="6">
        <v>1</v>
      </c>
      <c r="F1324" s="6" t="s">
        <v>30</v>
      </c>
      <c r="G1324" s="9" t="s">
        <v>5901</v>
      </c>
      <c r="H1324" s="6" t="s">
        <v>24</v>
      </c>
      <c r="I1324" s="6" t="s">
        <v>24</v>
      </c>
      <c r="J1324" s="6" t="s">
        <v>21</v>
      </c>
      <c r="K1324" s="6" t="s">
        <v>1580</v>
      </c>
      <c r="M1324" s="6" t="s">
        <v>63</v>
      </c>
      <c r="N1324" s="6" t="s">
        <v>828</v>
      </c>
      <c r="T1324" s="6" t="s">
        <v>15</v>
      </c>
      <c r="U1324" s="6" t="s">
        <v>18</v>
      </c>
      <c r="V1324" s="6" t="s">
        <v>5903</v>
      </c>
      <c r="W1324" s="11" t="s">
        <v>5902</v>
      </c>
    </row>
    <row r="1325" spans="1:23" x14ac:dyDescent="0.35">
      <c r="A1325" s="6">
        <v>43930</v>
      </c>
      <c r="B1325" s="7">
        <v>45257</v>
      </c>
      <c r="C1325" s="8">
        <v>0.41510416666666666</v>
      </c>
      <c r="D1325" s="6" t="s">
        <v>5904</v>
      </c>
      <c r="E1325" s="6">
        <v>3</v>
      </c>
      <c r="F1325" s="6" t="s">
        <v>19</v>
      </c>
      <c r="G1325" s="6" t="s">
        <v>5905</v>
      </c>
      <c r="H1325" s="6" t="s">
        <v>24</v>
      </c>
      <c r="I1325" s="6" t="s">
        <v>24</v>
      </c>
      <c r="J1325" s="6" t="s">
        <v>21</v>
      </c>
      <c r="K1325" s="6" t="s">
        <v>31</v>
      </c>
      <c r="L1325" s="6" t="s">
        <v>55</v>
      </c>
      <c r="M1325" s="6" t="s">
        <v>968</v>
      </c>
      <c r="T1325" s="6" t="s">
        <v>22</v>
      </c>
      <c r="U1325" s="6" t="s">
        <v>18</v>
      </c>
      <c r="V1325" s="6" t="s">
        <v>5907</v>
      </c>
      <c r="W1325" s="11" t="s">
        <v>5906</v>
      </c>
    </row>
    <row r="1326" spans="1:23" x14ac:dyDescent="0.35">
      <c r="A1326" s="6">
        <v>175938</v>
      </c>
      <c r="B1326" s="7">
        <v>45257</v>
      </c>
      <c r="C1326" s="8">
        <v>0.41833333333333328</v>
      </c>
      <c r="D1326" s="6" t="s">
        <v>5908</v>
      </c>
      <c r="E1326" s="6">
        <v>3</v>
      </c>
      <c r="F1326" s="6" t="s">
        <v>30</v>
      </c>
      <c r="G1326" s="6" t="s">
        <v>5909</v>
      </c>
      <c r="H1326" s="6" t="s">
        <v>27</v>
      </c>
      <c r="I1326" s="6" t="s">
        <v>24</v>
      </c>
      <c r="J1326" s="6" t="s">
        <v>21</v>
      </c>
      <c r="K1326" s="6" t="s">
        <v>33</v>
      </c>
      <c r="L1326" s="6" t="s">
        <v>55</v>
      </c>
      <c r="M1326" s="6" t="s">
        <v>142</v>
      </c>
      <c r="N1326" s="6" t="s">
        <v>719</v>
      </c>
      <c r="O1326" s="6" t="s">
        <v>57</v>
      </c>
      <c r="P1326" s="6" t="s">
        <v>5910</v>
      </c>
      <c r="Q1326" s="6" t="s">
        <v>5911</v>
      </c>
      <c r="R1326" s="6" t="s">
        <v>72</v>
      </c>
      <c r="S1326" s="6" t="s">
        <v>5912</v>
      </c>
      <c r="T1326" s="6" t="s">
        <v>22</v>
      </c>
      <c r="U1326" s="6" t="s">
        <v>18</v>
      </c>
      <c r="V1326" s="6" t="s">
        <v>5914</v>
      </c>
      <c r="W1326" s="11" t="s">
        <v>5913</v>
      </c>
    </row>
    <row r="1327" spans="1:23" ht="130.5" x14ac:dyDescent="0.35">
      <c r="A1327" s="6">
        <v>34492</v>
      </c>
      <c r="B1327" s="7">
        <v>45257</v>
      </c>
      <c r="C1327" s="8">
        <v>0.4241550925925926</v>
      </c>
      <c r="D1327" s="6" t="s">
        <v>5915</v>
      </c>
      <c r="E1327" s="6">
        <v>15</v>
      </c>
      <c r="F1327" s="6" t="s">
        <v>19</v>
      </c>
      <c r="G1327" s="9" t="s">
        <v>5916</v>
      </c>
      <c r="H1327" s="6" t="s">
        <v>24</v>
      </c>
      <c r="I1327" s="6" t="s">
        <v>24</v>
      </c>
      <c r="J1327" s="6" t="s">
        <v>21</v>
      </c>
      <c r="K1327" s="6" t="s">
        <v>5917</v>
      </c>
      <c r="T1327" s="6" t="s">
        <v>22</v>
      </c>
      <c r="U1327" s="6" t="s">
        <v>18</v>
      </c>
      <c r="V1327" s="6" t="s">
        <v>5919</v>
      </c>
      <c r="W1327" s="11" t="s">
        <v>5918</v>
      </c>
    </row>
    <row r="1328" spans="1:23" x14ac:dyDescent="0.35">
      <c r="A1328" s="6">
        <v>73488</v>
      </c>
      <c r="B1328" s="7">
        <v>45257</v>
      </c>
      <c r="C1328" s="8">
        <v>0.42466435185185186</v>
      </c>
      <c r="D1328" s="6" t="s">
        <v>490</v>
      </c>
      <c r="E1328" s="6">
        <v>10</v>
      </c>
      <c r="F1328" s="6" t="s">
        <v>25</v>
      </c>
      <c r="G1328" s="6" t="s">
        <v>5920</v>
      </c>
      <c r="H1328" s="6" t="s">
        <v>24</v>
      </c>
      <c r="I1328" s="6" t="s">
        <v>24</v>
      </c>
      <c r="J1328" s="6" t="s">
        <v>21</v>
      </c>
      <c r="K1328" s="6" t="s">
        <v>5277</v>
      </c>
      <c r="T1328" s="6" t="s">
        <v>15</v>
      </c>
      <c r="U1328" s="6" t="s">
        <v>18</v>
      </c>
      <c r="V1328" s="6" t="s">
        <v>5921</v>
      </c>
      <c r="W1328" s="11" t="s">
        <v>1417</v>
      </c>
    </row>
    <row r="1329" spans="1:23" ht="87" x14ac:dyDescent="0.35">
      <c r="A1329" s="6">
        <v>208783</v>
      </c>
      <c r="B1329" s="7">
        <v>45257</v>
      </c>
      <c r="C1329" s="8">
        <v>0.42677083333333332</v>
      </c>
      <c r="D1329" s="6" t="s">
        <v>1105</v>
      </c>
      <c r="E1329" s="6">
        <v>4</v>
      </c>
      <c r="F1329" s="6" t="s">
        <v>30</v>
      </c>
      <c r="G1329" s="9" t="s">
        <v>5922</v>
      </c>
      <c r="H1329" s="6" t="s">
        <v>10</v>
      </c>
      <c r="I1329" s="6" t="s">
        <v>24</v>
      </c>
      <c r="J1329" s="6" t="s">
        <v>21</v>
      </c>
      <c r="K1329" s="6" t="s">
        <v>245</v>
      </c>
      <c r="T1329" s="6" t="s">
        <v>22</v>
      </c>
      <c r="U1329" s="6" t="s">
        <v>18</v>
      </c>
      <c r="V1329" s="6" t="s">
        <v>5923</v>
      </c>
      <c r="W1329" s="11" t="s">
        <v>1911</v>
      </c>
    </row>
    <row r="1330" spans="1:23" ht="87" x14ac:dyDescent="0.35">
      <c r="A1330" s="6">
        <v>208782</v>
      </c>
      <c r="B1330" s="7">
        <v>45257</v>
      </c>
      <c r="C1330" s="8">
        <v>0.43415509259259261</v>
      </c>
      <c r="D1330" s="6" t="s">
        <v>243</v>
      </c>
      <c r="E1330" s="6">
        <v>2</v>
      </c>
      <c r="F1330" s="6" t="s">
        <v>30</v>
      </c>
      <c r="G1330" s="9" t="s">
        <v>5924</v>
      </c>
      <c r="H1330" s="6" t="s">
        <v>24</v>
      </c>
      <c r="I1330" s="6" t="s">
        <v>24</v>
      </c>
      <c r="J1330" s="6" t="s">
        <v>21</v>
      </c>
      <c r="K1330" s="6" t="s">
        <v>1580</v>
      </c>
      <c r="T1330" s="6" t="s">
        <v>15</v>
      </c>
      <c r="U1330" s="6" t="s">
        <v>18</v>
      </c>
      <c r="V1330" s="6" t="s">
        <v>5926</v>
      </c>
      <c r="W1330" s="11" t="s">
        <v>5925</v>
      </c>
    </row>
    <row r="1331" spans="1:23" x14ac:dyDescent="0.35">
      <c r="A1331" s="6">
        <v>208610</v>
      </c>
      <c r="B1331" s="7">
        <v>45257</v>
      </c>
      <c r="C1331" s="8">
        <v>0.44047453703703704</v>
      </c>
      <c r="D1331" s="6" t="s">
        <v>1243</v>
      </c>
      <c r="E1331" s="6">
        <v>1</v>
      </c>
      <c r="F1331" s="6" t="s">
        <v>9</v>
      </c>
      <c r="G1331" s="6" t="s">
        <v>5927</v>
      </c>
      <c r="H1331" s="6" t="s">
        <v>24</v>
      </c>
      <c r="I1331" s="6" t="s">
        <v>24</v>
      </c>
      <c r="J1331" s="6" t="s">
        <v>21</v>
      </c>
      <c r="K1331" s="6" t="s">
        <v>1170</v>
      </c>
      <c r="T1331" s="6" t="s">
        <v>22</v>
      </c>
      <c r="U1331" s="6" t="s">
        <v>18</v>
      </c>
      <c r="V1331" s="6" t="s">
        <v>5929</v>
      </c>
      <c r="W1331" s="11" t="s">
        <v>5928</v>
      </c>
    </row>
    <row r="1332" spans="1:23" ht="145" x14ac:dyDescent="0.35">
      <c r="A1332" s="6">
        <v>44577</v>
      </c>
      <c r="B1332" s="7">
        <v>45257</v>
      </c>
      <c r="C1332" s="8">
        <v>0.44762731481481483</v>
      </c>
      <c r="D1332" s="6" t="s">
        <v>320</v>
      </c>
      <c r="E1332" s="6">
        <v>2</v>
      </c>
      <c r="F1332" s="6" t="s">
        <v>19</v>
      </c>
      <c r="G1332" s="9" t="s">
        <v>5930</v>
      </c>
      <c r="H1332" s="6" t="s">
        <v>24</v>
      </c>
      <c r="I1332" s="6" t="s">
        <v>24</v>
      </c>
      <c r="J1332" s="6" t="s">
        <v>377</v>
      </c>
      <c r="K1332" s="6" t="s">
        <v>5500</v>
      </c>
      <c r="T1332" s="6" t="s">
        <v>22</v>
      </c>
      <c r="U1332" s="6" t="s">
        <v>18</v>
      </c>
      <c r="V1332" s="6" t="s">
        <v>5931</v>
      </c>
      <c r="W1332" s="11" t="s">
        <v>908</v>
      </c>
    </row>
    <row r="1333" spans="1:23" x14ac:dyDescent="0.35">
      <c r="A1333" s="6">
        <v>208775</v>
      </c>
      <c r="B1333" s="7">
        <v>45257</v>
      </c>
      <c r="C1333" s="8">
        <v>0.45265046296296302</v>
      </c>
      <c r="D1333" s="6" t="s">
        <v>2026</v>
      </c>
      <c r="E1333" s="6">
        <v>1</v>
      </c>
      <c r="F1333" s="6" t="s">
        <v>25</v>
      </c>
      <c r="G1333" s="6" t="s">
        <v>5932</v>
      </c>
      <c r="H1333" s="6" t="s">
        <v>27</v>
      </c>
      <c r="I1333" s="6" t="s">
        <v>24</v>
      </c>
      <c r="J1333" s="6" t="s">
        <v>21</v>
      </c>
      <c r="K1333" s="6" t="s">
        <v>1597</v>
      </c>
      <c r="L1333" s="6" t="s">
        <v>298</v>
      </c>
      <c r="T1333" s="6" t="s">
        <v>22</v>
      </c>
      <c r="U1333" s="6" t="s">
        <v>18</v>
      </c>
      <c r="V1333" s="6" t="s">
        <v>5934</v>
      </c>
      <c r="W1333" s="11" t="s">
        <v>5933</v>
      </c>
    </row>
    <row r="1334" spans="1:23" x14ac:dyDescent="0.35">
      <c r="A1334" s="6">
        <v>208801</v>
      </c>
      <c r="B1334" s="7">
        <v>45257</v>
      </c>
      <c r="C1334" s="8">
        <v>0.45718750000000002</v>
      </c>
      <c r="D1334" s="6" t="s">
        <v>5935</v>
      </c>
      <c r="E1334" s="6">
        <v>6</v>
      </c>
      <c r="F1334" s="6" t="s">
        <v>30</v>
      </c>
      <c r="G1334" s="6" t="s">
        <v>5936</v>
      </c>
      <c r="H1334" s="6" t="s">
        <v>24</v>
      </c>
      <c r="I1334" s="6" t="s">
        <v>24</v>
      </c>
      <c r="J1334" s="6" t="s">
        <v>21</v>
      </c>
      <c r="K1334" s="6" t="s">
        <v>5937</v>
      </c>
      <c r="T1334" s="6" t="s">
        <v>22</v>
      </c>
      <c r="U1334" s="6" t="s">
        <v>18</v>
      </c>
      <c r="V1334" s="6" t="s">
        <v>5939</v>
      </c>
      <c r="W1334" s="11" t="s">
        <v>5938</v>
      </c>
    </row>
    <row r="1335" spans="1:23" ht="87" x14ac:dyDescent="0.35">
      <c r="A1335" s="6">
        <v>171444</v>
      </c>
      <c r="B1335" s="7">
        <v>45257</v>
      </c>
      <c r="C1335" s="8">
        <v>0.46309027777777773</v>
      </c>
      <c r="D1335" s="6" t="s">
        <v>5940</v>
      </c>
      <c r="E1335" s="6">
        <v>1</v>
      </c>
      <c r="F1335" s="6" t="s">
        <v>30</v>
      </c>
      <c r="G1335" s="9" t="s">
        <v>5941</v>
      </c>
      <c r="H1335" s="6" t="s">
        <v>24</v>
      </c>
      <c r="I1335" s="6" t="s">
        <v>24</v>
      </c>
      <c r="J1335" s="6" t="s">
        <v>21</v>
      </c>
      <c r="K1335" s="6" t="s">
        <v>5500</v>
      </c>
      <c r="T1335" s="6" t="s">
        <v>22</v>
      </c>
      <c r="U1335" s="6" t="s">
        <v>18</v>
      </c>
      <c r="V1335" s="6" t="s">
        <v>5943</v>
      </c>
      <c r="W1335" s="11" t="s">
        <v>5942</v>
      </c>
    </row>
    <row r="1336" spans="1:23" ht="72.5" x14ac:dyDescent="0.35">
      <c r="A1336" s="6">
        <v>208787</v>
      </c>
      <c r="B1336" s="7">
        <v>45257</v>
      </c>
      <c r="C1336" s="8">
        <v>0.47281250000000002</v>
      </c>
      <c r="D1336" s="6" t="s">
        <v>982</v>
      </c>
      <c r="E1336" s="6">
        <v>2</v>
      </c>
      <c r="F1336" s="6" t="s">
        <v>1657</v>
      </c>
      <c r="G1336" s="9" t="s">
        <v>5944</v>
      </c>
      <c r="H1336" s="6" t="s">
        <v>24</v>
      </c>
      <c r="I1336" s="6" t="s">
        <v>24</v>
      </c>
      <c r="J1336" s="6" t="s">
        <v>21</v>
      </c>
      <c r="K1336" s="9" t="s">
        <v>5945</v>
      </c>
      <c r="T1336" s="6" t="s">
        <v>15</v>
      </c>
      <c r="U1336" s="6" t="s">
        <v>18</v>
      </c>
      <c r="V1336" s="6" t="s">
        <v>5947</v>
      </c>
      <c r="W1336" s="11" t="s">
        <v>5946</v>
      </c>
    </row>
    <row r="1337" spans="1:23" ht="72.5" x14ac:dyDescent="0.35">
      <c r="A1337" s="6">
        <v>208807</v>
      </c>
      <c r="B1337" s="7">
        <v>45257</v>
      </c>
      <c r="C1337" s="8">
        <v>0.47621527777777778</v>
      </c>
      <c r="D1337" s="6" t="s">
        <v>5948</v>
      </c>
      <c r="E1337" s="6">
        <v>1</v>
      </c>
      <c r="F1337" s="6" t="s">
        <v>30</v>
      </c>
      <c r="G1337" s="9" t="s">
        <v>5949</v>
      </c>
      <c r="H1337" s="6" t="s">
        <v>24</v>
      </c>
      <c r="I1337" s="6" t="s">
        <v>24</v>
      </c>
      <c r="J1337" s="6" t="s">
        <v>21</v>
      </c>
      <c r="K1337" s="6" t="s">
        <v>245</v>
      </c>
      <c r="T1337" s="6" t="s">
        <v>22</v>
      </c>
      <c r="U1337" s="6" t="s">
        <v>18</v>
      </c>
      <c r="V1337" s="6" t="s">
        <v>5950</v>
      </c>
      <c r="W1337" s="11" t="s">
        <v>1911</v>
      </c>
    </row>
    <row r="1338" spans="1:23" ht="29" x14ac:dyDescent="0.35">
      <c r="A1338" s="6">
        <v>207172</v>
      </c>
      <c r="B1338" s="7">
        <v>45257</v>
      </c>
      <c r="C1338" s="8">
        <v>0.4876967592592592</v>
      </c>
      <c r="D1338" s="6" t="s">
        <v>959</v>
      </c>
      <c r="E1338" s="6">
        <v>1</v>
      </c>
      <c r="F1338" s="6" t="s">
        <v>25</v>
      </c>
      <c r="G1338" s="6" t="s">
        <v>5951</v>
      </c>
      <c r="H1338" s="6" t="s">
        <v>27</v>
      </c>
      <c r="I1338" s="6" t="s">
        <v>24</v>
      </c>
      <c r="J1338" s="6" t="s">
        <v>21</v>
      </c>
      <c r="K1338" s="6" t="s">
        <v>1597</v>
      </c>
      <c r="L1338" s="6" t="s">
        <v>298</v>
      </c>
      <c r="M1338" s="6" t="s">
        <v>667</v>
      </c>
      <c r="T1338" s="6" t="s">
        <v>875</v>
      </c>
      <c r="U1338" s="6" t="s">
        <v>18</v>
      </c>
      <c r="V1338" s="6" t="s">
        <v>5953</v>
      </c>
      <c r="W1338" s="12" t="s">
        <v>5952</v>
      </c>
    </row>
    <row r="1339" spans="1:23" x14ac:dyDescent="0.35">
      <c r="A1339" s="6">
        <v>45550</v>
      </c>
      <c r="B1339" s="7">
        <v>45257</v>
      </c>
      <c r="C1339" s="8">
        <v>0.56961805555555556</v>
      </c>
      <c r="D1339" s="6" t="s">
        <v>1355</v>
      </c>
      <c r="E1339" s="6">
        <v>15</v>
      </c>
      <c r="F1339" s="6" t="s">
        <v>19</v>
      </c>
      <c r="G1339" s="6" t="s">
        <v>5954</v>
      </c>
      <c r="H1339" s="6" t="s">
        <v>24</v>
      </c>
      <c r="I1339" s="6" t="s">
        <v>24</v>
      </c>
      <c r="J1339" s="6" t="s">
        <v>21</v>
      </c>
      <c r="K1339" s="6" t="s">
        <v>1236</v>
      </c>
      <c r="T1339" s="6" t="s">
        <v>22</v>
      </c>
      <c r="U1339" s="6" t="s">
        <v>18</v>
      </c>
      <c r="V1339" s="6" t="s">
        <v>5956</v>
      </c>
      <c r="W1339" s="11" t="s">
        <v>5955</v>
      </c>
    </row>
    <row r="1340" spans="1:23" ht="87" x14ac:dyDescent="0.35">
      <c r="A1340" s="6">
        <v>208830</v>
      </c>
      <c r="B1340" s="7">
        <v>45257</v>
      </c>
      <c r="C1340" s="8">
        <v>0.57042824074074072</v>
      </c>
      <c r="D1340" s="6" t="s">
        <v>5957</v>
      </c>
      <c r="E1340" s="6">
        <v>3</v>
      </c>
      <c r="F1340" s="6" t="s">
        <v>30</v>
      </c>
      <c r="G1340" s="9" t="s">
        <v>5958</v>
      </c>
      <c r="H1340" s="6" t="s">
        <v>24</v>
      </c>
      <c r="I1340" s="6" t="s">
        <v>24</v>
      </c>
      <c r="J1340" s="6" t="s">
        <v>21</v>
      </c>
      <c r="K1340" s="6" t="s">
        <v>244</v>
      </c>
      <c r="T1340" s="6" t="s">
        <v>22</v>
      </c>
      <c r="U1340" s="6" t="s">
        <v>18</v>
      </c>
      <c r="V1340" s="6" t="s">
        <v>5959</v>
      </c>
      <c r="W1340" s="11" t="s">
        <v>1911</v>
      </c>
    </row>
    <row r="1341" spans="1:23" ht="159.5" x14ac:dyDescent="0.35">
      <c r="A1341" s="6">
        <v>208763</v>
      </c>
      <c r="B1341" s="7">
        <v>45257</v>
      </c>
      <c r="C1341" s="8">
        <v>0.59135416666666674</v>
      </c>
      <c r="D1341" s="6" t="s">
        <v>26</v>
      </c>
      <c r="E1341" s="6">
        <v>1</v>
      </c>
      <c r="F1341" s="6" t="s">
        <v>9</v>
      </c>
      <c r="G1341" s="9" t="s">
        <v>5960</v>
      </c>
      <c r="H1341" s="6" t="s">
        <v>24</v>
      </c>
      <c r="I1341" s="6" t="s">
        <v>24</v>
      </c>
      <c r="J1341" s="6" t="s">
        <v>21</v>
      </c>
      <c r="K1341" s="6" t="s">
        <v>245</v>
      </c>
      <c r="T1341" s="6" t="s">
        <v>22</v>
      </c>
      <c r="U1341" s="6" t="s">
        <v>18</v>
      </c>
      <c r="V1341" s="6" t="s">
        <v>5961</v>
      </c>
      <c r="W1341" s="11" t="s">
        <v>997</v>
      </c>
    </row>
    <row r="1342" spans="1:23" x14ac:dyDescent="0.35">
      <c r="A1342" s="6">
        <v>208874</v>
      </c>
      <c r="B1342" s="7">
        <v>45257</v>
      </c>
      <c r="C1342" s="8">
        <v>0.59482638888888884</v>
      </c>
      <c r="D1342" s="6" t="s">
        <v>5962</v>
      </c>
      <c r="E1342" s="6">
        <v>1</v>
      </c>
      <c r="F1342" s="6" t="s">
        <v>19</v>
      </c>
      <c r="G1342" s="6" t="s">
        <v>5963</v>
      </c>
      <c r="H1342" s="6" t="s">
        <v>24</v>
      </c>
      <c r="I1342" s="6" t="s">
        <v>24</v>
      </c>
      <c r="J1342" s="6" t="s">
        <v>21</v>
      </c>
      <c r="K1342" s="6" t="s">
        <v>1767</v>
      </c>
      <c r="L1342" s="6" t="s">
        <v>298</v>
      </c>
      <c r="M1342" s="6" t="s">
        <v>5964</v>
      </c>
      <c r="T1342" s="6" t="s">
        <v>15</v>
      </c>
      <c r="U1342" s="6" t="s">
        <v>18</v>
      </c>
      <c r="V1342" s="6" t="s">
        <v>5966</v>
      </c>
      <c r="W1342" s="11" t="s">
        <v>5965</v>
      </c>
    </row>
    <row r="1343" spans="1:23" x14ac:dyDescent="0.35">
      <c r="A1343" s="6">
        <v>170121</v>
      </c>
      <c r="B1343" s="7">
        <v>45257</v>
      </c>
      <c r="C1343" s="8">
        <v>0.60878472222222224</v>
      </c>
      <c r="D1343" s="6" t="s">
        <v>1116</v>
      </c>
      <c r="E1343" s="6">
        <v>1</v>
      </c>
      <c r="F1343" s="6" t="s">
        <v>19</v>
      </c>
      <c r="G1343" s="6" t="s">
        <v>5967</v>
      </c>
      <c r="H1343" s="6" t="s">
        <v>24</v>
      </c>
      <c r="I1343" s="6" t="s">
        <v>24</v>
      </c>
      <c r="J1343" s="6" t="s">
        <v>21</v>
      </c>
      <c r="K1343" s="6" t="s">
        <v>5968</v>
      </c>
      <c r="T1343" s="6" t="s">
        <v>15</v>
      </c>
      <c r="U1343" s="6" t="s">
        <v>18</v>
      </c>
      <c r="V1343" s="6" t="s">
        <v>5970</v>
      </c>
      <c r="W1343" s="11" t="s">
        <v>5969</v>
      </c>
    </row>
    <row r="1344" spans="1:23" ht="203" x14ac:dyDescent="0.35">
      <c r="A1344" s="6">
        <v>207750</v>
      </c>
      <c r="B1344" s="7">
        <v>45257</v>
      </c>
      <c r="C1344" s="8">
        <v>0.61679398148148146</v>
      </c>
      <c r="D1344" s="6" t="s">
        <v>5971</v>
      </c>
      <c r="E1344" s="6">
        <v>2</v>
      </c>
      <c r="F1344" s="6" t="s">
        <v>9</v>
      </c>
      <c r="G1344" s="9" t="s">
        <v>5972</v>
      </c>
      <c r="H1344" s="6" t="s">
        <v>10</v>
      </c>
      <c r="I1344" s="6" t="s">
        <v>24</v>
      </c>
      <c r="J1344" s="6" t="s">
        <v>21</v>
      </c>
      <c r="K1344" s="6" t="s">
        <v>244</v>
      </c>
      <c r="T1344" s="6" t="s">
        <v>22</v>
      </c>
      <c r="U1344" s="6" t="s">
        <v>18</v>
      </c>
      <c r="V1344" s="6" t="s">
        <v>5974</v>
      </c>
      <c r="W1344" s="12" t="s">
        <v>5973</v>
      </c>
    </row>
    <row r="1345" spans="1:23" ht="87" x14ac:dyDescent="0.35">
      <c r="A1345" s="6">
        <v>153606</v>
      </c>
      <c r="B1345" s="7">
        <v>45257</v>
      </c>
      <c r="C1345" s="8">
        <v>0.62262731481481481</v>
      </c>
      <c r="D1345" s="6" t="s">
        <v>148</v>
      </c>
      <c r="E1345" s="6">
        <v>3</v>
      </c>
      <c r="F1345" s="6" t="s">
        <v>19</v>
      </c>
      <c r="G1345" s="9" t="s">
        <v>5975</v>
      </c>
      <c r="H1345" s="6" t="s">
        <v>136</v>
      </c>
      <c r="I1345" s="6" t="s">
        <v>24</v>
      </c>
      <c r="J1345" s="6" t="s">
        <v>21</v>
      </c>
      <c r="K1345" s="6" t="s">
        <v>245</v>
      </c>
      <c r="T1345" s="6" t="s">
        <v>22</v>
      </c>
      <c r="U1345" s="6" t="s">
        <v>18</v>
      </c>
      <c r="V1345" s="6" t="s">
        <v>5976</v>
      </c>
      <c r="W1345" s="11" t="s">
        <v>997</v>
      </c>
    </row>
    <row r="1346" spans="1:23" x14ac:dyDescent="0.35">
      <c r="A1346" s="6">
        <v>208821</v>
      </c>
      <c r="B1346" s="7">
        <v>45257</v>
      </c>
      <c r="C1346" s="8">
        <v>0.64162037037037034</v>
      </c>
      <c r="D1346" s="6" t="s">
        <v>5977</v>
      </c>
      <c r="E1346" s="6">
        <v>1</v>
      </c>
      <c r="F1346" s="6" t="s">
        <v>19</v>
      </c>
      <c r="G1346" s="6" t="s">
        <v>5978</v>
      </c>
      <c r="H1346" s="6" t="s">
        <v>24</v>
      </c>
      <c r="I1346" s="6" t="s">
        <v>24</v>
      </c>
      <c r="J1346" s="6" t="s">
        <v>21</v>
      </c>
      <c r="K1346" s="6" t="s">
        <v>1768</v>
      </c>
      <c r="T1346" s="6" t="s">
        <v>15</v>
      </c>
      <c r="U1346" s="6" t="s">
        <v>18</v>
      </c>
      <c r="V1346" s="6" t="s">
        <v>5980</v>
      </c>
      <c r="W1346" s="11" t="s">
        <v>5979</v>
      </c>
    </row>
    <row r="1347" spans="1:23" ht="87" x14ac:dyDescent="0.35">
      <c r="A1347" s="6">
        <v>94977</v>
      </c>
      <c r="B1347" s="7">
        <v>45257</v>
      </c>
      <c r="C1347" s="8">
        <v>0.64819444444444441</v>
      </c>
      <c r="D1347" s="6" t="s">
        <v>594</v>
      </c>
      <c r="E1347" s="6">
        <v>4</v>
      </c>
      <c r="F1347" s="6" t="s">
        <v>30</v>
      </c>
      <c r="G1347" s="9" t="s">
        <v>5981</v>
      </c>
      <c r="H1347" s="6" t="s">
        <v>24</v>
      </c>
      <c r="I1347" s="6" t="s">
        <v>24</v>
      </c>
      <c r="J1347" s="6" t="s">
        <v>21</v>
      </c>
      <c r="K1347" s="6" t="s">
        <v>802</v>
      </c>
      <c r="T1347" s="6" t="s">
        <v>22</v>
      </c>
      <c r="U1347" s="6" t="s">
        <v>18</v>
      </c>
      <c r="V1347" s="6" t="s">
        <v>5982</v>
      </c>
      <c r="W1347" s="11" t="s">
        <v>976</v>
      </c>
    </row>
    <row r="1348" spans="1:23" x14ac:dyDescent="0.35">
      <c r="A1348" s="6">
        <v>207495</v>
      </c>
      <c r="B1348" s="7">
        <v>45257</v>
      </c>
      <c r="C1348" s="8">
        <v>0.65626157407407404</v>
      </c>
      <c r="D1348" s="6" t="s">
        <v>5983</v>
      </c>
      <c r="E1348" s="6">
        <v>1</v>
      </c>
      <c r="F1348" s="6" t="s">
        <v>19</v>
      </c>
      <c r="G1348" s="6" t="s">
        <v>5984</v>
      </c>
      <c r="H1348" s="6" t="s">
        <v>24</v>
      </c>
      <c r="I1348" s="6" t="s">
        <v>24</v>
      </c>
      <c r="J1348" s="6" t="s">
        <v>21</v>
      </c>
      <c r="K1348" s="6" t="s">
        <v>5985</v>
      </c>
      <c r="T1348" s="6" t="s">
        <v>15</v>
      </c>
      <c r="U1348" s="6" t="s">
        <v>18</v>
      </c>
      <c r="V1348" s="6" t="s">
        <v>5987</v>
      </c>
      <c r="W1348" s="11" t="s">
        <v>5986</v>
      </c>
    </row>
    <row r="1349" spans="1:23" x14ac:dyDescent="0.35">
      <c r="A1349" s="6">
        <v>208869</v>
      </c>
      <c r="B1349" s="7">
        <v>45257</v>
      </c>
      <c r="C1349" s="8">
        <v>0.65940972222222227</v>
      </c>
      <c r="D1349" s="6" t="s">
        <v>5988</v>
      </c>
      <c r="E1349" s="6">
        <v>1</v>
      </c>
      <c r="F1349" s="6" t="s">
        <v>9</v>
      </c>
      <c r="G1349" s="6" t="s">
        <v>5989</v>
      </c>
      <c r="H1349" s="6" t="s">
        <v>24</v>
      </c>
      <c r="I1349" s="6" t="s">
        <v>24</v>
      </c>
      <c r="J1349" s="6" t="s">
        <v>21</v>
      </c>
      <c r="K1349" s="6" t="s">
        <v>825</v>
      </c>
      <c r="T1349" s="6" t="s">
        <v>22</v>
      </c>
      <c r="U1349" s="6" t="s">
        <v>18</v>
      </c>
      <c r="V1349" s="6" t="s">
        <v>5991</v>
      </c>
      <c r="W1349" s="11" t="s">
        <v>5990</v>
      </c>
    </row>
    <row r="1350" spans="1:23" x14ac:dyDescent="0.35">
      <c r="A1350" s="6">
        <v>207493</v>
      </c>
      <c r="B1350" s="7">
        <v>45257</v>
      </c>
      <c r="C1350" s="8">
        <v>0.66111111111111109</v>
      </c>
      <c r="D1350" s="6" t="s">
        <v>5992</v>
      </c>
      <c r="E1350" s="6" t="s">
        <v>678</v>
      </c>
      <c r="F1350" s="6" t="s">
        <v>25</v>
      </c>
      <c r="G1350" s="6" t="s">
        <v>5993</v>
      </c>
      <c r="H1350" s="6" t="s">
        <v>24</v>
      </c>
      <c r="I1350" s="6" t="s">
        <v>24</v>
      </c>
      <c r="J1350" s="6" t="s">
        <v>21</v>
      </c>
      <c r="K1350" s="6" t="s">
        <v>5994</v>
      </c>
      <c r="T1350" s="6" t="s">
        <v>15</v>
      </c>
      <c r="U1350" s="6" t="s">
        <v>18</v>
      </c>
      <c r="V1350" s="6" t="s">
        <v>5996</v>
      </c>
      <c r="W1350" s="11" t="s">
        <v>5995</v>
      </c>
    </row>
    <row r="1351" spans="1:23" x14ac:dyDescent="0.35">
      <c r="A1351" s="6">
        <v>207110</v>
      </c>
      <c r="B1351" s="7">
        <v>45257</v>
      </c>
      <c r="C1351" s="8">
        <v>0.66775462962962961</v>
      </c>
      <c r="D1351" s="6" t="s">
        <v>1382</v>
      </c>
      <c r="E1351" s="6" t="s">
        <v>678</v>
      </c>
      <c r="F1351" s="6" t="s">
        <v>25</v>
      </c>
      <c r="G1351" s="6" t="s">
        <v>5997</v>
      </c>
      <c r="H1351" s="6" t="s">
        <v>24</v>
      </c>
      <c r="I1351" s="6" t="s">
        <v>24</v>
      </c>
      <c r="J1351" s="6" t="s">
        <v>21</v>
      </c>
      <c r="K1351" s="6" t="s">
        <v>5985</v>
      </c>
      <c r="T1351" s="6" t="s">
        <v>15</v>
      </c>
      <c r="U1351" s="6" t="s">
        <v>18</v>
      </c>
      <c r="V1351" s="6" t="s">
        <v>5999</v>
      </c>
      <c r="W1351" s="11" t="s">
        <v>5998</v>
      </c>
    </row>
    <row r="1352" spans="1:23" x14ac:dyDescent="0.35">
      <c r="A1352" s="6">
        <v>208805</v>
      </c>
      <c r="B1352" s="7">
        <v>45257</v>
      </c>
      <c r="C1352" s="8">
        <v>0.66792824074074064</v>
      </c>
      <c r="D1352" s="6" t="s">
        <v>506</v>
      </c>
      <c r="E1352" s="6">
        <v>1</v>
      </c>
      <c r="F1352" s="6" t="s">
        <v>25</v>
      </c>
      <c r="G1352" s="6" t="s">
        <v>765</v>
      </c>
      <c r="H1352" s="6" t="s">
        <v>24</v>
      </c>
      <c r="I1352" s="6" t="s">
        <v>24</v>
      </c>
      <c r="J1352" s="6" t="s">
        <v>21</v>
      </c>
      <c r="K1352" s="6" t="s">
        <v>161</v>
      </c>
      <c r="T1352" s="6" t="s">
        <v>22</v>
      </c>
      <c r="U1352" s="6" t="s">
        <v>18</v>
      </c>
      <c r="V1352" s="6" t="s">
        <v>1670</v>
      </c>
      <c r="W1352" s="11" t="s">
        <v>887</v>
      </c>
    </row>
    <row r="1353" spans="1:23" x14ac:dyDescent="0.35">
      <c r="A1353" s="6">
        <v>208855</v>
      </c>
      <c r="B1353" s="7">
        <v>45257</v>
      </c>
      <c r="C1353" s="8">
        <v>0.67519675925925926</v>
      </c>
      <c r="D1353" s="6" t="s">
        <v>855</v>
      </c>
      <c r="E1353" s="6" t="s">
        <v>678</v>
      </c>
      <c r="F1353" s="6" t="s">
        <v>25</v>
      </c>
      <c r="G1353" s="6" t="s">
        <v>6000</v>
      </c>
      <c r="H1353" s="6" t="s">
        <v>24</v>
      </c>
      <c r="I1353" s="6" t="s">
        <v>24</v>
      </c>
      <c r="J1353" s="6" t="s">
        <v>21</v>
      </c>
      <c r="K1353" s="6" t="s">
        <v>149</v>
      </c>
      <c r="T1353" s="6" t="s">
        <v>15</v>
      </c>
      <c r="U1353" s="6" t="s">
        <v>18</v>
      </c>
      <c r="V1353" s="6" t="s">
        <v>6002</v>
      </c>
      <c r="W1353" s="11" t="s">
        <v>6001</v>
      </c>
    </row>
    <row r="1354" spans="1:23" ht="87" x14ac:dyDescent="0.35">
      <c r="A1354" s="6">
        <v>208875</v>
      </c>
      <c r="B1354" s="7">
        <v>45257</v>
      </c>
      <c r="C1354" s="8">
        <v>0.67582175925925936</v>
      </c>
      <c r="D1354" s="6" t="s">
        <v>533</v>
      </c>
      <c r="E1354" s="6">
        <v>3</v>
      </c>
      <c r="F1354" s="6" t="s">
        <v>1657</v>
      </c>
      <c r="G1354" s="9" t="s">
        <v>6003</v>
      </c>
      <c r="H1354" s="6" t="s">
        <v>24</v>
      </c>
      <c r="I1354" s="6" t="s">
        <v>24</v>
      </c>
      <c r="J1354" s="6" t="s">
        <v>21</v>
      </c>
      <c r="K1354" s="6" t="s">
        <v>1236</v>
      </c>
      <c r="T1354" s="6" t="s">
        <v>22</v>
      </c>
      <c r="U1354" s="6" t="s">
        <v>18</v>
      </c>
      <c r="V1354" s="6" t="s">
        <v>6005</v>
      </c>
      <c r="W1354" s="11" t="s">
        <v>6004</v>
      </c>
    </row>
    <row r="1355" spans="1:23" ht="58" x14ac:dyDescent="0.35">
      <c r="A1355" s="6">
        <v>482</v>
      </c>
      <c r="B1355" s="7">
        <v>45257</v>
      </c>
      <c r="C1355" s="8">
        <v>0.68593749999999998</v>
      </c>
      <c r="D1355" s="6" t="s">
        <v>6006</v>
      </c>
      <c r="E1355" s="6">
        <v>3</v>
      </c>
      <c r="F1355" s="6" t="s">
        <v>19</v>
      </c>
      <c r="G1355" s="6" t="s">
        <v>6007</v>
      </c>
      <c r="H1355" s="6" t="s">
        <v>27</v>
      </c>
      <c r="I1355" s="6" t="s">
        <v>24</v>
      </c>
      <c r="J1355" s="6" t="s">
        <v>377</v>
      </c>
      <c r="K1355" s="9" t="s">
        <v>440</v>
      </c>
      <c r="T1355" s="6" t="s">
        <v>22</v>
      </c>
      <c r="U1355" s="6" t="s">
        <v>18</v>
      </c>
      <c r="V1355" s="6" t="s">
        <v>6009</v>
      </c>
      <c r="W1355" s="11" t="s">
        <v>6008</v>
      </c>
    </row>
    <row r="1356" spans="1:23" ht="43.5" x14ac:dyDescent="0.35">
      <c r="A1356" s="6">
        <v>207859</v>
      </c>
      <c r="B1356" s="7">
        <v>45257</v>
      </c>
      <c r="C1356" s="8">
        <v>0.68788194444444439</v>
      </c>
      <c r="D1356" s="6" t="s">
        <v>6010</v>
      </c>
      <c r="E1356" s="6">
        <v>1</v>
      </c>
      <c r="F1356" s="6" t="s">
        <v>25</v>
      </c>
      <c r="G1356" s="9" t="s">
        <v>6011</v>
      </c>
      <c r="H1356" s="6" t="s">
        <v>24</v>
      </c>
      <c r="I1356" s="6" t="s">
        <v>24</v>
      </c>
      <c r="J1356" s="6" t="s">
        <v>21</v>
      </c>
      <c r="K1356" s="6" t="s">
        <v>245</v>
      </c>
      <c r="T1356" s="6" t="s">
        <v>22</v>
      </c>
      <c r="U1356" s="6" t="s">
        <v>18</v>
      </c>
      <c r="V1356" s="6" t="s">
        <v>6013</v>
      </c>
      <c r="W1356" s="11" t="s">
        <v>6012</v>
      </c>
    </row>
    <row r="1357" spans="1:23" x14ac:dyDescent="0.35">
      <c r="A1357" s="6">
        <v>207461</v>
      </c>
      <c r="B1357" s="7">
        <v>45257</v>
      </c>
      <c r="C1357" s="8">
        <v>0.69773148148148145</v>
      </c>
      <c r="D1357" s="6" t="s">
        <v>678</v>
      </c>
      <c r="E1357" s="6" t="s">
        <v>678</v>
      </c>
      <c r="F1357" s="6" t="s">
        <v>25</v>
      </c>
      <c r="G1357" s="6" t="s">
        <v>6014</v>
      </c>
      <c r="H1357" s="6" t="s">
        <v>24</v>
      </c>
      <c r="I1357" s="6" t="s">
        <v>24</v>
      </c>
      <c r="J1357" s="6" t="s">
        <v>21</v>
      </c>
      <c r="K1357" s="6" t="s">
        <v>5985</v>
      </c>
      <c r="M1357" s="6" t="s">
        <v>455</v>
      </c>
      <c r="N1357" s="6" t="s">
        <v>6015</v>
      </c>
      <c r="O1357" s="6" t="s">
        <v>6016</v>
      </c>
      <c r="P1357" s="6" t="s">
        <v>960</v>
      </c>
      <c r="S1357" s="6" t="s">
        <v>783</v>
      </c>
      <c r="T1357" s="6" t="s">
        <v>15</v>
      </c>
      <c r="U1357" s="6" t="s">
        <v>18</v>
      </c>
      <c r="V1357" s="6" t="s">
        <v>6018</v>
      </c>
      <c r="W1357" s="11" t="s">
        <v>6017</v>
      </c>
    </row>
    <row r="1358" spans="1:23" ht="87" x14ac:dyDescent="0.35">
      <c r="A1358" s="6">
        <v>208938</v>
      </c>
      <c r="B1358" s="7">
        <v>45258</v>
      </c>
      <c r="C1358" s="8">
        <v>0.36420138888888887</v>
      </c>
      <c r="D1358" s="6" t="s">
        <v>1215</v>
      </c>
      <c r="E1358" s="6">
        <v>1</v>
      </c>
      <c r="F1358" s="6" t="s">
        <v>9</v>
      </c>
      <c r="G1358" s="9" t="s">
        <v>6019</v>
      </c>
      <c r="H1358" s="6" t="s">
        <v>98</v>
      </c>
      <c r="I1358" s="6" t="s">
        <v>24</v>
      </c>
      <c r="J1358" s="6" t="s">
        <v>21</v>
      </c>
      <c r="K1358" s="6" t="s">
        <v>83</v>
      </c>
      <c r="T1358" s="6" t="s">
        <v>22</v>
      </c>
      <c r="U1358" s="6" t="s">
        <v>18</v>
      </c>
      <c r="V1358" s="6" t="s">
        <v>6021</v>
      </c>
      <c r="W1358" s="11" t="s">
        <v>6020</v>
      </c>
    </row>
    <row r="1359" spans="1:23" x14ac:dyDescent="0.35">
      <c r="A1359" s="6">
        <v>208949</v>
      </c>
      <c r="B1359" s="7">
        <v>45258</v>
      </c>
      <c r="C1359" s="8">
        <v>0.3832638888888889</v>
      </c>
      <c r="D1359" s="6" t="s">
        <v>376</v>
      </c>
      <c r="E1359" s="6">
        <v>1</v>
      </c>
      <c r="F1359" s="6" t="s">
        <v>1657</v>
      </c>
      <c r="G1359" s="6" t="s">
        <v>6022</v>
      </c>
      <c r="H1359" s="6" t="s">
        <v>24</v>
      </c>
      <c r="I1359" s="6" t="s">
        <v>24</v>
      </c>
      <c r="J1359" s="6" t="s">
        <v>232</v>
      </c>
      <c r="K1359" s="6" t="s">
        <v>83</v>
      </c>
      <c r="T1359" s="6" t="s">
        <v>22</v>
      </c>
      <c r="U1359" s="6" t="s">
        <v>18</v>
      </c>
      <c r="V1359" s="6" t="s">
        <v>6024</v>
      </c>
      <c r="W1359" s="11" t="s">
        <v>6023</v>
      </c>
    </row>
    <row r="1360" spans="1:23" ht="87" x14ac:dyDescent="0.35">
      <c r="A1360" s="6">
        <v>208942</v>
      </c>
      <c r="B1360" s="7">
        <v>45258</v>
      </c>
      <c r="C1360" s="8">
        <v>0.39525462962962959</v>
      </c>
      <c r="D1360" s="6" t="s">
        <v>595</v>
      </c>
      <c r="E1360" s="6">
        <v>6</v>
      </c>
      <c r="F1360" s="6" t="s">
        <v>19</v>
      </c>
      <c r="G1360" s="9" t="s">
        <v>6025</v>
      </c>
      <c r="H1360" s="6" t="s">
        <v>24</v>
      </c>
      <c r="I1360" s="6" t="s">
        <v>24</v>
      </c>
      <c r="J1360" s="6" t="s">
        <v>377</v>
      </c>
      <c r="K1360" s="6" t="s">
        <v>83</v>
      </c>
      <c r="T1360" s="6" t="s">
        <v>15</v>
      </c>
      <c r="U1360" s="6" t="s">
        <v>18</v>
      </c>
      <c r="V1360" s="6" t="s">
        <v>6026</v>
      </c>
      <c r="W1360" s="11" t="s">
        <v>2014</v>
      </c>
    </row>
    <row r="1361" spans="1:23" x14ac:dyDescent="0.35">
      <c r="A1361" s="6">
        <v>208950</v>
      </c>
      <c r="B1361" s="7">
        <v>45258</v>
      </c>
      <c r="C1361" s="8">
        <v>0.40107638888888886</v>
      </c>
      <c r="D1361" s="6" t="s">
        <v>166</v>
      </c>
      <c r="E1361" s="6">
        <v>5</v>
      </c>
      <c r="F1361" s="6" t="s">
        <v>19</v>
      </c>
      <c r="G1361" s="6" t="s">
        <v>6027</v>
      </c>
      <c r="H1361" s="6" t="s">
        <v>10</v>
      </c>
      <c r="I1361" s="6" t="s">
        <v>24</v>
      </c>
      <c r="J1361" s="6" t="s">
        <v>232</v>
      </c>
      <c r="K1361" s="6" t="s">
        <v>83</v>
      </c>
      <c r="T1361" s="6" t="s">
        <v>22</v>
      </c>
      <c r="U1361" s="6" t="s">
        <v>18</v>
      </c>
      <c r="V1361" s="6" t="s">
        <v>6028</v>
      </c>
      <c r="W1361" s="11" t="s">
        <v>870</v>
      </c>
    </row>
    <row r="1362" spans="1:23" ht="58" x14ac:dyDescent="0.35">
      <c r="A1362" s="6">
        <v>72037</v>
      </c>
      <c r="B1362" s="7">
        <v>45258</v>
      </c>
      <c r="C1362" s="8">
        <v>0.40703703703703703</v>
      </c>
      <c r="D1362" s="6" t="s">
        <v>6029</v>
      </c>
      <c r="E1362" s="6">
        <v>2</v>
      </c>
      <c r="F1362" s="6" t="s">
        <v>30</v>
      </c>
      <c r="G1362" s="9" t="s">
        <v>6030</v>
      </c>
      <c r="H1362" s="6" t="s">
        <v>10</v>
      </c>
      <c r="I1362" s="6" t="s">
        <v>24</v>
      </c>
      <c r="J1362" s="6" t="s">
        <v>21</v>
      </c>
      <c r="K1362" s="9" t="s">
        <v>6031</v>
      </c>
      <c r="L1362" s="6" t="s">
        <v>34</v>
      </c>
      <c r="M1362" s="6" t="s">
        <v>34</v>
      </c>
      <c r="N1362" s="6" t="s">
        <v>34</v>
      </c>
      <c r="O1362" s="6" t="s">
        <v>34</v>
      </c>
      <c r="Q1362" s="6" t="s">
        <v>34</v>
      </c>
      <c r="S1362" s="6" t="s">
        <v>34</v>
      </c>
      <c r="T1362" s="6" t="s">
        <v>22</v>
      </c>
      <c r="U1362" s="6" t="s">
        <v>18</v>
      </c>
      <c r="V1362" s="6" t="s">
        <v>6033</v>
      </c>
      <c r="W1362" s="12" t="s">
        <v>6032</v>
      </c>
    </row>
    <row r="1363" spans="1:23" x14ac:dyDescent="0.35">
      <c r="A1363" s="6">
        <v>208940</v>
      </c>
      <c r="B1363" s="7">
        <v>45258</v>
      </c>
      <c r="C1363" s="8">
        <v>0.41311342592592593</v>
      </c>
      <c r="D1363" s="6" t="s">
        <v>166</v>
      </c>
      <c r="E1363" s="6">
        <v>5</v>
      </c>
      <c r="F1363" s="6" t="s">
        <v>1657</v>
      </c>
      <c r="G1363" s="6" t="s">
        <v>6034</v>
      </c>
      <c r="H1363" s="6" t="s">
        <v>24</v>
      </c>
      <c r="I1363" s="6" t="s">
        <v>24</v>
      </c>
      <c r="J1363" s="6" t="s">
        <v>21</v>
      </c>
      <c r="K1363" s="6" t="s">
        <v>83</v>
      </c>
      <c r="T1363" s="6" t="s">
        <v>22</v>
      </c>
      <c r="U1363" s="6" t="s">
        <v>18</v>
      </c>
      <c r="V1363" s="6" t="s">
        <v>6035</v>
      </c>
      <c r="W1363" s="11" t="s">
        <v>870</v>
      </c>
    </row>
    <row r="1364" spans="1:23" x14ac:dyDescent="0.35">
      <c r="A1364" s="6">
        <v>67404</v>
      </c>
      <c r="B1364" s="7">
        <v>45258</v>
      </c>
      <c r="C1364" s="8">
        <v>0.41752314814814812</v>
      </c>
      <c r="D1364" s="6" t="s">
        <v>1017</v>
      </c>
      <c r="E1364" s="6">
        <v>1</v>
      </c>
      <c r="F1364" s="6" t="s">
        <v>9</v>
      </c>
      <c r="G1364" s="6" t="s">
        <v>6036</v>
      </c>
      <c r="H1364" s="6" t="s">
        <v>24</v>
      </c>
      <c r="I1364" s="6" t="s">
        <v>24</v>
      </c>
      <c r="J1364" s="6" t="s">
        <v>21</v>
      </c>
      <c r="K1364" s="6" t="s">
        <v>78</v>
      </c>
      <c r="T1364" s="6" t="s">
        <v>15</v>
      </c>
      <c r="U1364" s="6" t="s">
        <v>18</v>
      </c>
      <c r="V1364" s="6" t="s">
        <v>6037</v>
      </c>
      <c r="W1364" s="11" t="s">
        <v>887</v>
      </c>
    </row>
    <row r="1365" spans="1:23" x14ac:dyDescent="0.35">
      <c r="A1365" s="6">
        <v>111958</v>
      </c>
      <c r="B1365" s="7">
        <v>45258</v>
      </c>
      <c r="C1365" s="8">
        <v>0.41770833333333335</v>
      </c>
      <c r="D1365" s="6" t="s">
        <v>108</v>
      </c>
      <c r="E1365" s="6">
        <v>6</v>
      </c>
      <c r="F1365" s="6" t="s">
        <v>30</v>
      </c>
      <c r="G1365" s="6" t="s">
        <v>6038</v>
      </c>
      <c r="H1365" s="6" t="s">
        <v>10</v>
      </c>
      <c r="I1365" s="6" t="s">
        <v>24</v>
      </c>
      <c r="J1365" s="6" t="s">
        <v>21</v>
      </c>
      <c r="K1365" s="6" t="s">
        <v>627</v>
      </c>
      <c r="T1365" s="6" t="s">
        <v>22</v>
      </c>
      <c r="U1365" s="6" t="s">
        <v>18</v>
      </c>
      <c r="V1365" s="6" t="s">
        <v>6039</v>
      </c>
      <c r="W1365" s="11" t="s">
        <v>1075</v>
      </c>
    </row>
    <row r="1366" spans="1:23" x14ac:dyDescent="0.35">
      <c r="A1366" s="6">
        <v>208972</v>
      </c>
      <c r="B1366" s="7">
        <v>45258</v>
      </c>
      <c r="C1366" s="8">
        <v>0.42396990740740742</v>
      </c>
      <c r="D1366" s="6" t="s">
        <v>425</v>
      </c>
      <c r="E1366" s="6">
        <v>5</v>
      </c>
      <c r="F1366" s="6" t="s">
        <v>1657</v>
      </c>
      <c r="G1366" s="6" t="s">
        <v>6040</v>
      </c>
      <c r="H1366" s="6" t="s">
        <v>98</v>
      </c>
      <c r="I1366" s="6" t="s">
        <v>24</v>
      </c>
      <c r="J1366" s="6" t="s">
        <v>21</v>
      </c>
      <c r="K1366" s="6" t="s">
        <v>83</v>
      </c>
      <c r="T1366" s="6" t="s">
        <v>22</v>
      </c>
      <c r="U1366" s="6" t="s">
        <v>18</v>
      </c>
      <c r="V1366" s="6" t="s">
        <v>6041</v>
      </c>
      <c r="W1366" s="11" t="s">
        <v>2014</v>
      </c>
    </row>
    <row r="1367" spans="1:23" ht="261" x14ac:dyDescent="0.35">
      <c r="A1367" s="6">
        <v>208954</v>
      </c>
      <c r="B1367" s="7">
        <v>45258</v>
      </c>
      <c r="C1367" s="8">
        <v>0.43104166666666671</v>
      </c>
      <c r="D1367" s="6" t="s">
        <v>6042</v>
      </c>
      <c r="E1367" s="6">
        <v>2</v>
      </c>
      <c r="F1367" s="6" t="s">
        <v>30</v>
      </c>
      <c r="G1367" s="9" t="s">
        <v>6043</v>
      </c>
      <c r="H1367" s="6" t="s">
        <v>10</v>
      </c>
      <c r="I1367" s="6" t="s">
        <v>40</v>
      </c>
      <c r="J1367" s="6" t="s">
        <v>21</v>
      </c>
      <c r="K1367" s="6" t="s">
        <v>244</v>
      </c>
      <c r="L1367" s="6" t="s">
        <v>298</v>
      </c>
      <c r="M1367" s="6" t="s">
        <v>978</v>
      </c>
      <c r="N1367" s="6" t="s">
        <v>978</v>
      </c>
      <c r="O1367" s="6" t="s">
        <v>978</v>
      </c>
      <c r="P1367" s="6" t="s">
        <v>978</v>
      </c>
      <c r="Q1367" s="6" t="s">
        <v>978</v>
      </c>
      <c r="R1367" s="6" t="s">
        <v>978</v>
      </c>
      <c r="S1367" s="6" t="s">
        <v>47</v>
      </c>
      <c r="T1367" s="6" t="s">
        <v>22</v>
      </c>
      <c r="U1367" s="6" t="s">
        <v>18</v>
      </c>
      <c r="V1367" s="9" t="s">
        <v>6045</v>
      </c>
      <c r="W1367" s="11" t="s">
        <v>6044</v>
      </c>
    </row>
    <row r="1368" spans="1:23" x14ac:dyDescent="0.35">
      <c r="A1368" s="6">
        <v>208996</v>
      </c>
      <c r="B1368" s="7">
        <v>45258</v>
      </c>
      <c r="C1368" s="8">
        <v>0.4359837962962963</v>
      </c>
      <c r="D1368" s="6" t="s">
        <v>166</v>
      </c>
      <c r="E1368" s="6">
        <v>1</v>
      </c>
      <c r="F1368" s="6" t="s">
        <v>9</v>
      </c>
      <c r="G1368" s="6" t="s">
        <v>6046</v>
      </c>
      <c r="H1368" s="6" t="s">
        <v>24</v>
      </c>
      <c r="I1368" s="6" t="s">
        <v>24</v>
      </c>
      <c r="J1368" s="6" t="s">
        <v>21</v>
      </c>
      <c r="K1368" s="6" t="s">
        <v>78</v>
      </c>
      <c r="T1368" s="6" t="s">
        <v>15</v>
      </c>
      <c r="U1368" s="6" t="s">
        <v>18</v>
      </c>
      <c r="V1368" s="6" t="s">
        <v>6047</v>
      </c>
      <c r="W1368" s="11" t="s">
        <v>887</v>
      </c>
    </row>
    <row r="1369" spans="1:23" x14ac:dyDescent="0.35">
      <c r="A1369" s="6">
        <v>170441</v>
      </c>
      <c r="B1369" s="7">
        <v>45258</v>
      </c>
      <c r="C1369" s="8">
        <v>0.44071759259259258</v>
      </c>
      <c r="D1369" s="6" t="s">
        <v>6048</v>
      </c>
      <c r="E1369" s="6">
        <v>2</v>
      </c>
      <c r="F1369" s="6" t="s">
        <v>19</v>
      </c>
      <c r="G1369" s="6" t="s">
        <v>6049</v>
      </c>
      <c r="H1369" s="6" t="s">
        <v>24</v>
      </c>
      <c r="I1369" s="6" t="s">
        <v>24</v>
      </c>
      <c r="J1369" s="6" t="s">
        <v>21</v>
      </c>
      <c r="K1369" s="6" t="s">
        <v>78</v>
      </c>
      <c r="T1369" s="6" t="s">
        <v>15</v>
      </c>
      <c r="U1369" s="6" t="s">
        <v>18</v>
      </c>
      <c r="V1369" s="6" t="s">
        <v>6050</v>
      </c>
      <c r="W1369" s="11" t="s">
        <v>887</v>
      </c>
    </row>
    <row r="1370" spans="1:23" x14ac:dyDescent="0.35">
      <c r="A1370" s="6">
        <v>208998</v>
      </c>
      <c r="B1370" s="7">
        <v>45258</v>
      </c>
      <c r="C1370" s="8">
        <v>0.46126157407407403</v>
      </c>
      <c r="D1370" s="6" t="s">
        <v>82</v>
      </c>
      <c r="E1370" s="6">
        <v>3</v>
      </c>
      <c r="F1370" s="6" t="s">
        <v>9</v>
      </c>
      <c r="G1370" s="6" t="s">
        <v>6051</v>
      </c>
      <c r="H1370" s="6" t="s">
        <v>24</v>
      </c>
      <c r="I1370" s="6" t="s">
        <v>24</v>
      </c>
      <c r="J1370" s="6" t="s">
        <v>21</v>
      </c>
      <c r="K1370" s="6" t="s">
        <v>83</v>
      </c>
      <c r="T1370" s="6" t="s">
        <v>15</v>
      </c>
      <c r="U1370" s="6" t="s">
        <v>18</v>
      </c>
      <c r="V1370" s="6" t="s">
        <v>6052</v>
      </c>
      <c r="W1370" s="11" t="s">
        <v>870</v>
      </c>
    </row>
    <row r="1371" spans="1:23" x14ac:dyDescent="0.35">
      <c r="A1371" s="6">
        <v>208957</v>
      </c>
      <c r="B1371" s="7">
        <v>45258</v>
      </c>
      <c r="C1371" s="8">
        <v>0.46505787037037033</v>
      </c>
      <c r="D1371" s="6" t="s">
        <v>6053</v>
      </c>
      <c r="E1371" s="6">
        <v>20</v>
      </c>
      <c r="F1371" s="6" t="s">
        <v>1657</v>
      </c>
      <c r="G1371" s="6" t="s">
        <v>6054</v>
      </c>
      <c r="H1371" s="6" t="s">
        <v>24</v>
      </c>
      <c r="I1371" s="6" t="s">
        <v>24</v>
      </c>
      <c r="J1371" s="6" t="s">
        <v>21</v>
      </c>
      <c r="K1371" s="6" t="s">
        <v>149</v>
      </c>
      <c r="T1371" s="6" t="s">
        <v>22</v>
      </c>
      <c r="U1371" s="6" t="s">
        <v>18</v>
      </c>
      <c r="V1371" s="6" t="s">
        <v>1736</v>
      </c>
      <c r="W1371" s="11" t="s">
        <v>1433</v>
      </c>
    </row>
    <row r="1372" spans="1:23" x14ac:dyDescent="0.35">
      <c r="A1372" s="6">
        <v>208958</v>
      </c>
      <c r="B1372" s="7">
        <v>45258</v>
      </c>
      <c r="C1372" s="8">
        <v>0.47520833333333329</v>
      </c>
      <c r="D1372" s="6" t="s">
        <v>6055</v>
      </c>
      <c r="E1372" s="6">
        <v>4</v>
      </c>
      <c r="F1372" s="6" t="s">
        <v>19</v>
      </c>
      <c r="G1372" s="6" t="s">
        <v>6056</v>
      </c>
      <c r="H1372" s="6" t="s">
        <v>24</v>
      </c>
      <c r="I1372" s="6" t="s">
        <v>24</v>
      </c>
      <c r="J1372" s="6" t="s">
        <v>21</v>
      </c>
      <c r="K1372" s="6" t="s">
        <v>149</v>
      </c>
      <c r="T1372" s="6" t="s">
        <v>22</v>
      </c>
      <c r="U1372" s="6" t="s">
        <v>18</v>
      </c>
      <c r="V1372" s="6" t="s">
        <v>6057</v>
      </c>
      <c r="W1372" s="11" t="s">
        <v>1433</v>
      </c>
    </row>
    <row r="1373" spans="1:23" ht="72.5" x14ac:dyDescent="0.35">
      <c r="A1373" s="6">
        <v>209022</v>
      </c>
      <c r="B1373" s="7">
        <v>45258</v>
      </c>
      <c r="C1373" s="8">
        <v>0.49646990740740743</v>
      </c>
      <c r="D1373" s="6" t="s">
        <v>166</v>
      </c>
      <c r="E1373" s="6">
        <v>1</v>
      </c>
      <c r="F1373" s="6" t="s">
        <v>19</v>
      </c>
      <c r="G1373" s="9" t="s">
        <v>6058</v>
      </c>
      <c r="H1373" s="6" t="s">
        <v>24</v>
      </c>
      <c r="I1373" s="6" t="s">
        <v>24</v>
      </c>
      <c r="J1373" s="6" t="s">
        <v>21</v>
      </c>
      <c r="K1373" s="6" t="s">
        <v>1535</v>
      </c>
      <c r="T1373" s="6" t="s">
        <v>22</v>
      </c>
      <c r="U1373" s="6" t="s">
        <v>18</v>
      </c>
      <c r="V1373" s="6" t="s">
        <v>6060</v>
      </c>
      <c r="W1373" s="12" t="s">
        <v>6059</v>
      </c>
    </row>
    <row r="1374" spans="1:23" ht="348" x14ac:dyDescent="0.35">
      <c r="A1374" s="6">
        <v>208964</v>
      </c>
      <c r="B1374" s="7">
        <v>45258</v>
      </c>
      <c r="C1374" s="8">
        <v>0.51369212962962962</v>
      </c>
      <c r="D1374" s="6" t="s">
        <v>1247</v>
      </c>
      <c r="E1374" s="6">
        <v>3</v>
      </c>
      <c r="F1374" s="6" t="s">
        <v>1657</v>
      </c>
      <c r="G1374" s="9" t="s">
        <v>6061</v>
      </c>
      <c r="H1374" s="6" t="s">
        <v>40</v>
      </c>
      <c r="I1374" s="6" t="s">
        <v>40</v>
      </c>
      <c r="J1374" s="6" t="s">
        <v>21</v>
      </c>
      <c r="K1374" s="6" t="s">
        <v>244</v>
      </c>
      <c r="L1374" s="6" t="s">
        <v>298</v>
      </c>
      <c r="M1374" s="6" t="s">
        <v>6062</v>
      </c>
      <c r="N1374" s="9" t="s">
        <v>6063</v>
      </c>
      <c r="O1374" s="6" t="s">
        <v>34</v>
      </c>
      <c r="P1374" s="6" t="s">
        <v>978</v>
      </c>
      <c r="Q1374" s="6" t="s">
        <v>46</v>
      </c>
      <c r="R1374" s="6" t="s">
        <v>978</v>
      </c>
      <c r="S1374" s="6" t="s">
        <v>47</v>
      </c>
      <c r="T1374" s="6" t="s">
        <v>22</v>
      </c>
      <c r="U1374" s="6" t="s">
        <v>18</v>
      </c>
      <c r="V1374" s="6" t="s">
        <v>6065</v>
      </c>
      <c r="W1374" s="11" t="s">
        <v>6064</v>
      </c>
    </row>
    <row r="1375" spans="1:23" x14ac:dyDescent="0.35">
      <c r="A1375" s="6">
        <v>194714</v>
      </c>
      <c r="B1375" s="7">
        <v>45258</v>
      </c>
      <c r="C1375" s="8">
        <v>0.52173611111111107</v>
      </c>
      <c r="D1375" s="6" t="s">
        <v>6066</v>
      </c>
      <c r="E1375" s="6">
        <v>3</v>
      </c>
      <c r="F1375" s="6" t="s">
        <v>30</v>
      </c>
      <c r="G1375" s="6" t="s">
        <v>6067</v>
      </c>
      <c r="H1375" s="6" t="s">
        <v>24</v>
      </c>
      <c r="I1375" s="6" t="s">
        <v>24</v>
      </c>
      <c r="J1375" s="6" t="s">
        <v>21</v>
      </c>
      <c r="K1375" s="6" t="s">
        <v>244</v>
      </c>
      <c r="Q1375" s="6" t="s">
        <v>6068</v>
      </c>
      <c r="T1375" s="6" t="s">
        <v>22</v>
      </c>
      <c r="U1375" s="6" t="s">
        <v>18</v>
      </c>
      <c r="V1375" s="6" t="s">
        <v>6070</v>
      </c>
      <c r="W1375" s="11" t="s">
        <v>6069</v>
      </c>
    </row>
    <row r="1376" spans="1:23" x14ac:dyDescent="0.35">
      <c r="A1376" s="6">
        <v>209039</v>
      </c>
      <c r="B1376" s="7">
        <v>45258</v>
      </c>
      <c r="C1376" s="8">
        <v>0.52924768518518517</v>
      </c>
      <c r="D1376" s="6" t="s">
        <v>842</v>
      </c>
      <c r="E1376" s="6">
        <v>1</v>
      </c>
      <c r="F1376" s="6" t="s">
        <v>25</v>
      </c>
      <c r="G1376" s="6" t="s">
        <v>842</v>
      </c>
      <c r="H1376" s="6" t="s">
        <v>24</v>
      </c>
      <c r="I1376" s="6" t="s">
        <v>24</v>
      </c>
      <c r="J1376" s="6" t="s">
        <v>21</v>
      </c>
      <c r="K1376" s="6" t="s">
        <v>838</v>
      </c>
      <c r="T1376" s="6" t="s">
        <v>22</v>
      </c>
      <c r="U1376" s="6" t="s">
        <v>18</v>
      </c>
      <c r="V1376" s="6" t="s">
        <v>1752</v>
      </c>
      <c r="W1376" s="11" t="s">
        <v>1869</v>
      </c>
    </row>
    <row r="1377" spans="1:23" ht="188.5" x14ac:dyDescent="0.35">
      <c r="A1377" s="6">
        <v>209000</v>
      </c>
      <c r="B1377" s="7">
        <v>45258</v>
      </c>
      <c r="C1377" s="8">
        <v>0.53758101851851847</v>
      </c>
      <c r="D1377" s="6" t="s">
        <v>1952</v>
      </c>
      <c r="E1377" s="6">
        <v>2</v>
      </c>
      <c r="F1377" s="6" t="s">
        <v>9</v>
      </c>
      <c r="G1377" s="9" t="s">
        <v>6071</v>
      </c>
      <c r="H1377" s="6" t="s">
        <v>24</v>
      </c>
      <c r="I1377" s="6" t="s">
        <v>24</v>
      </c>
      <c r="J1377" s="6" t="s">
        <v>21</v>
      </c>
      <c r="K1377" s="6" t="s">
        <v>758</v>
      </c>
      <c r="T1377" s="6" t="s">
        <v>22</v>
      </c>
      <c r="U1377" s="6" t="s">
        <v>18</v>
      </c>
      <c r="V1377" s="6" t="s">
        <v>6073</v>
      </c>
      <c r="W1377" s="11" t="s">
        <v>6072</v>
      </c>
    </row>
    <row r="1378" spans="1:23" ht="348" x14ac:dyDescent="0.35">
      <c r="A1378" s="6">
        <v>208953</v>
      </c>
      <c r="B1378" s="7">
        <v>45258</v>
      </c>
      <c r="C1378" s="8">
        <v>0.54214120370370367</v>
      </c>
      <c r="D1378" s="6" t="s">
        <v>6074</v>
      </c>
      <c r="E1378" s="6">
        <v>15</v>
      </c>
      <c r="F1378" s="6" t="s">
        <v>19</v>
      </c>
      <c r="G1378" s="9" t="s">
        <v>6075</v>
      </c>
      <c r="H1378" s="6" t="s">
        <v>43</v>
      </c>
      <c r="I1378" s="6" t="s">
        <v>40</v>
      </c>
      <c r="J1378" s="6" t="s">
        <v>21</v>
      </c>
      <c r="K1378" s="9" t="s">
        <v>6076</v>
      </c>
      <c r="L1378" s="6" t="s">
        <v>298</v>
      </c>
      <c r="M1378" s="6" t="s">
        <v>6077</v>
      </c>
      <c r="N1378" s="6" t="s">
        <v>42</v>
      </c>
      <c r="O1378" s="6" t="s">
        <v>34</v>
      </c>
      <c r="P1378" s="6" t="s">
        <v>34</v>
      </c>
      <c r="Q1378" s="6" t="s">
        <v>34</v>
      </c>
      <c r="R1378" s="6" t="s">
        <v>34</v>
      </c>
      <c r="S1378" s="6" t="s">
        <v>47</v>
      </c>
      <c r="T1378" s="6" t="s">
        <v>874</v>
      </c>
      <c r="U1378" s="6" t="s">
        <v>18</v>
      </c>
      <c r="V1378" s="6" t="s">
        <v>6079</v>
      </c>
      <c r="W1378" s="12" t="s">
        <v>6078</v>
      </c>
    </row>
    <row r="1379" spans="1:23" ht="174" x14ac:dyDescent="0.35">
      <c r="A1379" s="6">
        <v>176342</v>
      </c>
      <c r="B1379" s="7">
        <v>45258</v>
      </c>
      <c r="C1379" s="8">
        <v>0.5531018518518519</v>
      </c>
      <c r="D1379" s="6" t="s">
        <v>6080</v>
      </c>
      <c r="E1379" s="6">
        <v>1</v>
      </c>
      <c r="F1379" s="6" t="s">
        <v>9</v>
      </c>
      <c r="G1379" s="9" t="s">
        <v>6081</v>
      </c>
      <c r="H1379" s="6" t="s">
        <v>98</v>
      </c>
      <c r="I1379" s="6" t="s">
        <v>40</v>
      </c>
      <c r="J1379" s="6" t="s">
        <v>21</v>
      </c>
      <c r="K1379" s="6" t="s">
        <v>244</v>
      </c>
      <c r="L1379" s="6" t="s">
        <v>298</v>
      </c>
      <c r="M1379" s="6" t="s">
        <v>6082</v>
      </c>
      <c r="N1379" s="6" t="s">
        <v>42</v>
      </c>
      <c r="O1379" s="6" t="s">
        <v>34</v>
      </c>
      <c r="P1379" s="6" t="s">
        <v>907</v>
      </c>
      <c r="Q1379" s="6" t="s">
        <v>6083</v>
      </c>
      <c r="R1379" s="6" t="s">
        <v>978</v>
      </c>
      <c r="S1379" s="6" t="s">
        <v>47</v>
      </c>
      <c r="T1379" s="6" t="s">
        <v>22</v>
      </c>
      <c r="U1379" s="6" t="s">
        <v>18</v>
      </c>
      <c r="V1379" s="6" t="s">
        <v>6085</v>
      </c>
      <c r="W1379" s="11" t="s">
        <v>6084</v>
      </c>
    </row>
    <row r="1380" spans="1:23" x14ac:dyDescent="0.35">
      <c r="A1380" s="6">
        <v>209016</v>
      </c>
      <c r="B1380" s="7">
        <v>45258</v>
      </c>
      <c r="C1380" s="8">
        <v>0.58283564814814814</v>
      </c>
      <c r="D1380" s="6" t="s">
        <v>422</v>
      </c>
      <c r="E1380" s="6">
        <v>3</v>
      </c>
      <c r="F1380" s="6" t="s">
        <v>30</v>
      </c>
      <c r="G1380" s="6" t="s">
        <v>6086</v>
      </c>
      <c r="H1380" s="6" t="s">
        <v>24</v>
      </c>
      <c r="I1380" s="6" t="s">
        <v>24</v>
      </c>
      <c r="J1380" s="6" t="s">
        <v>21</v>
      </c>
      <c r="K1380" s="6" t="s">
        <v>6087</v>
      </c>
      <c r="T1380" s="6" t="s">
        <v>22</v>
      </c>
      <c r="U1380" s="6" t="s">
        <v>18</v>
      </c>
      <c r="V1380" s="6" t="s">
        <v>6089</v>
      </c>
      <c r="W1380" s="11" t="s">
        <v>6088</v>
      </c>
    </row>
    <row r="1381" spans="1:23" x14ac:dyDescent="0.35">
      <c r="A1381" s="6">
        <v>132494</v>
      </c>
      <c r="B1381" s="7">
        <v>45258</v>
      </c>
      <c r="C1381" s="8">
        <v>0.5895717592592592</v>
      </c>
      <c r="D1381" s="6" t="s">
        <v>1017</v>
      </c>
      <c r="E1381" s="6">
        <v>2</v>
      </c>
      <c r="F1381" s="6" t="s">
        <v>19</v>
      </c>
      <c r="G1381" s="6" t="s">
        <v>6090</v>
      </c>
      <c r="H1381" s="6" t="s">
        <v>24</v>
      </c>
      <c r="I1381" s="6" t="s">
        <v>24</v>
      </c>
      <c r="J1381" s="6" t="s">
        <v>21</v>
      </c>
      <c r="K1381" s="6" t="s">
        <v>78</v>
      </c>
      <c r="T1381" s="6" t="s">
        <v>22</v>
      </c>
      <c r="U1381" s="6" t="s">
        <v>18</v>
      </c>
      <c r="V1381" s="6" t="s">
        <v>1905</v>
      </c>
      <c r="W1381" s="11" t="s">
        <v>887</v>
      </c>
    </row>
    <row r="1382" spans="1:23" x14ac:dyDescent="0.35">
      <c r="A1382" s="6">
        <v>209002</v>
      </c>
      <c r="B1382" s="7">
        <v>45258</v>
      </c>
      <c r="C1382" s="8">
        <v>0.59914351851851855</v>
      </c>
      <c r="D1382" s="6" t="s">
        <v>6091</v>
      </c>
      <c r="E1382" s="6">
        <v>2</v>
      </c>
      <c r="F1382" s="6" t="s">
        <v>1657</v>
      </c>
      <c r="G1382" s="6" t="s">
        <v>6092</v>
      </c>
      <c r="H1382" s="6" t="s">
        <v>24</v>
      </c>
      <c r="I1382" s="6" t="s">
        <v>24</v>
      </c>
      <c r="J1382" s="6" t="s">
        <v>21</v>
      </c>
      <c r="K1382" s="6" t="s">
        <v>149</v>
      </c>
      <c r="T1382" s="6" t="s">
        <v>22</v>
      </c>
      <c r="U1382" s="6" t="s">
        <v>18</v>
      </c>
      <c r="V1382" s="6" t="s">
        <v>6093</v>
      </c>
      <c r="W1382" s="11" t="s">
        <v>1596</v>
      </c>
    </row>
    <row r="1383" spans="1:23" x14ac:dyDescent="0.35">
      <c r="A1383" s="6">
        <v>103340</v>
      </c>
      <c r="B1383" s="7">
        <v>45258</v>
      </c>
      <c r="C1383" s="8">
        <v>0.61344907407407401</v>
      </c>
      <c r="D1383" s="6" t="s">
        <v>491</v>
      </c>
      <c r="E1383" s="6">
        <v>1</v>
      </c>
      <c r="F1383" s="6" t="s">
        <v>19</v>
      </c>
      <c r="G1383" s="6" t="s">
        <v>1349</v>
      </c>
      <c r="H1383" s="6" t="s">
        <v>24</v>
      </c>
      <c r="I1383" s="6" t="s">
        <v>24</v>
      </c>
      <c r="J1383" s="6" t="s">
        <v>21</v>
      </c>
      <c r="K1383" s="6" t="s">
        <v>78</v>
      </c>
      <c r="T1383" s="6" t="s">
        <v>15</v>
      </c>
      <c r="U1383" s="6" t="s">
        <v>18</v>
      </c>
      <c r="V1383" s="6" t="s">
        <v>1631</v>
      </c>
      <c r="W1383" s="11" t="s">
        <v>887</v>
      </c>
    </row>
    <row r="1384" spans="1:23" x14ac:dyDescent="0.35">
      <c r="A1384" s="6">
        <v>209031</v>
      </c>
      <c r="B1384" s="7">
        <v>45258</v>
      </c>
      <c r="C1384" s="8">
        <v>0.61371527777777779</v>
      </c>
      <c r="D1384" s="6" t="s">
        <v>788</v>
      </c>
      <c r="E1384" s="6">
        <v>3</v>
      </c>
      <c r="F1384" s="6" t="s">
        <v>19</v>
      </c>
      <c r="G1384" s="6" t="s">
        <v>6094</v>
      </c>
      <c r="H1384" s="6" t="s">
        <v>24</v>
      </c>
      <c r="I1384" s="6" t="s">
        <v>24</v>
      </c>
      <c r="J1384" s="6" t="s">
        <v>21</v>
      </c>
      <c r="K1384" s="6" t="s">
        <v>149</v>
      </c>
      <c r="T1384" s="6" t="s">
        <v>22</v>
      </c>
      <c r="U1384" s="6" t="s">
        <v>18</v>
      </c>
      <c r="V1384" s="6" t="s">
        <v>6095</v>
      </c>
      <c r="W1384" s="11" t="s">
        <v>1433</v>
      </c>
    </row>
    <row r="1385" spans="1:23" x14ac:dyDescent="0.35">
      <c r="A1385" s="6">
        <v>209056</v>
      </c>
      <c r="B1385" s="7">
        <v>45258</v>
      </c>
      <c r="C1385" s="8">
        <v>0.63160879629629629</v>
      </c>
      <c r="D1385" s="6" t="s">
        <v>1382</v>
      </c>
      <c r="E1385" s="6">
        <v>1</v>
      </c>
      <c r="F1385" s="6" t="s">
        <v>25</v>
      </c>
      <c r="G1385" s="6" t="s">
        <v>6096</v>
      </c>
      <c r="H1385" s="6" t="s">
        <v>24</v>
      </c>
      <c r="I1385" s="6" t="s">
        <v>24</v>
      </c>
      <c r="J1385" s="6" t="s">
        <v>21</v>
      </c>
      <c r="K1385" s="6" t="s">
        <v>6097</v>
      </c>
      <c r="T1385" s="6" t="s">
        <v>22</v>
      </c>
      <c r="U1385" s="6" t="s">
        <v>18</v>
      </c>
      <c r="V1385" s="6" t="s">
        <v>6098</v>
      </c>
      <c r="W1385" s="11" t="s">
        <v>1605</v>
      </c>
    </row>
    <row r="1386" spans="1:23" x14ac:dyDescent="0.35">
      <c r="A1386" s="6">
        <v>209048</v>
      </c>
      <c r="B1386" s="7">
        <v>45258</v>
      </c>
      <c r="C1386" s="8">
        <v>0.6407870370370371</v>
      </c>
      <c r="D1386" s="6" t="s">
        <v>406</v>
      </c>
      <c r="E1386" s="6">
        <v>1</v>
      </c>
      <c r="F1386" s="6" t="s">
        <v>1657</v>
      </c>
      <c r="G1386" s="6" t="s">
        <v>6099</v>
      </c>
      <c r="H1386" s="6" t="s">
        <v>24</v>
      </c>
      <c r="I1386" s="6" t="s">
        <v>24</v>
      </c>
      <c r="J1386" s="6" t="s">
        <v>232</v>
      </c>
      <c r="K1386" s="6" t="s">
        <v>88</v>
      </c>
      <c r="L1386" s="6" t="s">
        <v>6100</v>
      </c>
      <c r="M1386" s="6" t="s">
        <v>6101</v>
      </c>
      <c r="N1386" s="6" t="s">
        <v>6102</v>
      </c>
      <c r="O1386" s="6" t="s">
        <v>6103</v>
      </c>
      <c r="P1386" s="6" t="s">
        <v>368</v>
      </c>
      <c r="T1386" s="6" t="s">
        <v>15</v>
      </c>
      <c r="U1386" s="6" t="s">
        <v>18</v>
      </c>
      <c r="V1386" s="6" t="s">
        <v>6104</v>
      </c>
      <c r="W1386" s="11" t="s">
        <v>1023</v>
      </c>
    </row>
    <row r="1387" spans="1:23" ht="188.5" x14ac:dyDescent="0.35">
      <c r="A1387" s="6">
        <v>209041</v>
      </c>
      <c r="B1387" s="7">
        <v>45258</v>
      </c>
      <c r="C1387" s="8">
        <v>0.64812499999999995</v>
      </c>
      <c r="D1387" s="6" t="s">
        <v>26</v>
      </c>
      <c r="E1387" s="6">
        <v>1</v>
      </c>
      <c r="F1387" s="6" t="s">
        <v>25</v>
      </c>
      <c r="G1387" s="9" t="s">
        <v>6105</v>
      </c>
      <c r="H1387" s="6" t="s">
        <v>40</v>
      </c>
      <c r="I1387" s="6" t="s">
        <v>40</v>
      </c>
      <c r="J1387" s="6" t="s">
        <v>21</v>
      </c>
      <c r="K1387" s="9" t="s">
        <v>6106</v>
      </c>
      <c r="L1387" s="6" t="s">
        <v>298</v>
      </c>
      <c r="M1387" s="6" t="s">
        <v>6082</v>
      </c>
      <c r="N1387" s="6" t="s">
        <v>6107</v>
      </c>
      <c r="O1387" s="6" t="s">
        <v>978</v>
      </c>
      <c r="P1387" s="6" t="s">
        <v>978</v>
      </c>
      <c r="Q1387" s="6" t="s">
        <v>6108</v>
      </c>
      <c r="R1387" s="6" t="s">
        <v>1036</v>
      </c>
      <c r="S1387" s="6" t="s">
        <v>47</v>
      </c>
      <c r="T1387" s="6" t="s">
        <v>22</v>
      </c>
      <c r="U1387" s="6" t="s">
        <v>18</v>
      </c>
      <c r="V1387" s="6" t="s">
        <v>6110</v>
      </c>
      <c r="W1387" s="12" t="s">
        <v>6109</v>
      </c>
    </row>
    <row r="1388" spans="1:23" x14ac:dyDescent="0.35">
      <c r="A1388" s="6">
        <v>157046</v>
      </c>
      <c r="B1388" s="7">
        <v>45258</v>
      </c>
      <c r="C1388" s="8">
        <v>0.65358796296296295</v>
      </c>
      <c r="D1388" s="6" t="s">
        <v>6111</v>
      </c>
      <c r="E1388" s="6">
        <v>1</v>
      </c>
      <c r="F1388" s="6" t="s">
        <v>1657</v>
      </c>
      <c r="G1388" s="6" t="s">
        <v>6112</v>
      </c>
      <c r="H1388" s="6" t="s">
        <v>24</v>
      </c>
      <c r="I1388" s="6" t="s">
        <v>24</v>
      </c>
      <c r="J1388" s="6" t="s">
        <v>232</v>
      </c>
      <c r="K1388" s="6" t="s">
        <v>6113</v>
      </c>
      <c r="T1388" s="6" t="s">
        <v>15</v>
      </c>
      <c r="U1388" s="6" t="s">
        <v>18</v>
      </c>
      <c r="V1388" s="6" t="s">
        <v>6115</v>
      </c>
      <c r="W1388" s="11" t="s">
        <v>6114</v>
      </c>
    </row>
    <row r="1389" spans="1:23" x14ac:dyDescent="0.35">
      <c r="A1389" s="6">
        <v>203863</v>
      </c>
      <c r="B1389" s="7">
        <v>45258</v>
      </c>
      <c r="C1389" s="8">
        <v>0.66797453703703702</v>
      </c>
      <c r="D1389" s="6" t="s">
        <v>6116</v>
      </c>
      <c r="E1389" s="6">
        <v>1</v>
      </c>
      <c r="F1389" s="6" t="s">
        <v>19</v>
      </c>
      <c r="G1389" s="6" t="s">
        <v>6117</v>
      </c>
      <c r="H1389" s="6" t="s">
        <v>24</v>
      </c>
      <c r="I1389" s="6" t="s">
        <v>24</v>
      </c>
      <c r="J1389" s="6" t="s">
        <v>232</v>
      </c>
      <c r="K1389" s="6" t="s">
        <v>1354</v>
      </c>
      <c r="T1389" s="6" t="s">
        <v>15</v>
      </c>
      <c r="U1389" s="6" t="s">
        <v>18</v>
      </c>
      <c r="V1389" s="6" t="s">
        <v>6118</v>
      </c>
      <c r="W1389" s="11" t="s">
        <v>944</v>
      </c>
    </row>
    <row r="1390" spans="1:23" x14ac:dyDescent="0.35">
      <c r="A1390" s="6">
        <v>209067</v>
      </c>
      <c r="B1390" s="7">
        <v>45258</v>
      </c>
      <c r="C1390" s="8">
        <v>0.69118055555555558</v>
      </c>
      <c r="D1390" s="6" t="s">
        <v>6119</v>
      </c>
      <c r="E1390" s="6">
        <v>1</v>
      </c>
      <c r="F1390" s="6" t="s">
        <v>30</v>
      </c>
      <c r="G1390" s="6" t="s">
        <v>6120</v>
      </c>
      <c r="H1390" s="6" t="s">
        <v>24</v>
      </c>
      <c r="I1390" s="6" t="s">
        <v>24</v>
      </c>
      <c r="J1390" s="6" t="s">
        <v>21</v>
      </c>
      <c r="K1390" s="6" t="s">
        <v>149</v>
      </c>
      <c r="T1390" s="6" t="s">
        <v>22</v>
      </c>
      <c r="U1390" s="6" t="s">
        <v>18</v>
      </c>
      <c r="V1390" s="6" t="s">
        <v>6121</v>
      </c>
      <c r="W1390" s="11" t="s">
        <v>1433</v>
      </c>
    </row>
    <row r="1391" spans="1:23" x14ac:dyDescent="0.35">
      <c r="A1391" s="6">
        <v>73079</v>
      </c>
      <c r="B1391" s="7">
        <v>45258</v>
      </c>
      <c r="C1391" s="8">
        <v>0.69495370370370368</v>
      </c>
      <c r="D1391" s="6" t="s">
        <v>199</v>
      </c>
      <c r="E1391" s="6">
        <v>1</v>
      </c>
      <c r="F1391" s="6" t="s">
        <v>19</v>
      </c>
      <c r="G1391" s="6" t="s">
        <v>6122</v>
      </c>
      <c r="H1391" s="6" t="s">
        <v>24</v>
      </c>
      <c r="I1391" s="6" t="s">
        <v>24</v>
      </c>
      <c r="J1391" s="6" t="s">
        <v>21</v>
      </c>
      <c r="K1391" s="6" t="s">
        <v>78</v>
      </c>
      <c r="T1391" s="6" t="s">
        <v>22</v>
      </c>
      <c r="U1391" s="6" t="s">
        <v>18</v>
      </c>
      <c r="V1391" s="6" t="s">
        <v>6123</v>
      </c>
      <c r="W1391" s="11" t="s">
        <v>887</v>
      </c>
    </row>
    <row r="1392" spans="1:23" ht="217.5" x14ac:dyDescent="0.35">
      <c r="A1392" s="6">
        <v>202907</v>
      </c>
      <c r="B1392" s="7">
        <v>45258</v>
      </c>
      <c r="C1392" s="8">
        <v>0.71160879629629636</v>
      </c>
      <c r="D1392" s="6" t="s">
        <v>138</v>
      </c>
      <c r="E1392" s="6">
        <v>1</v>
      </c>
      <c r="F1392" s="6" t="s">
        <v>30</v>
      </c>
      <c r="G1392" s="9" t="s">
        <v>6124</v>
      </c>
      <c r="H1392" s="6" t="s">
        <v>40</v>
      </c>
      <c r="I1392" s="6" t="s">
        <v>24</v>
      </c>
      <c r="J1392" s="6" t="s">
        <v>21</v>
      </c>
      <c r="K1392" s="6" t="s">
        <v>134</v>
      </c>
      <c r="L1392" s="6" t="s">
        <v>978</v>
      </c>
      <c r="M1392" s="6" t="s">
        <v>978</v>
      </c>
      <c r="N1392" s="6" t="s">
        <v>978</v>
      </c>
      <c r="O1392" s="6" t="s">
        <v>978</v>
      </c>
      <c r="P1392" s="6" t="s">
        <v>6125</v>
      </c>
      <c r="Q1392" s="6" t="s">
        <v>978</v>
      </c>
      <c r="R1392" s="6" t="s">
        <v>978</v>
      </c>
      <c r="S1392" s="6" t="s">
        <v>47</v>
      </c>
      <c r="T1392" s="6" t="s">
        <v>22</v>
      </c>
      <c r="U1392" s="6" t="s">
        <v>18</v>
      </c>
      <c r="V1392" s="6" t="s">
        <v>6127</v>
      </c>
      <c r="W1392" s="11" t="s">
        <v>6126</v>
      </c>
    </row>
    <row r="1393" spans="1:23" ht="145" x14ac:dyDescent="0.35">
      <c r="A1393" s="6">
        <v>209114</v>
      </c>
      <c r="B1393" s="7">
        <v>45259</v>
      </c>
      <c r="C1393" s="8">
        <v>0.36288194444444444</v>
      </c>
      <c r="D1393" s="6" t="s">
        <v>6128</v>
      </c>
      <c r="E1393" s="6">
        <v>2</v>
      </c>
      <c r="F1393" s="6" t="s">
        <v>9</v>
      </c>
      <c r="G1393" s="9" t="s">
        <v>6129</v>
      </c>
      <c r="H1393" s="6" t="s">
        <v>24</v>
      </c>
      <c r="I1393" s="6" t="s">
        <v>24</v>
      </c>
      <c r="J1393" s="6" t="s">
        <v>21</v>
      </c>
      <c r="K1393" s="6" t="s">
        <v>113</v>
      </c>
      <c r="T1393" s="6" t="s">
        <v>22</v>
      </c>
      <c r="U1393" s="6" t="s">
        <v>18</v>
      </c>
      <c r="V1393" s="6" t="s">
        <v>6131</v>
      </c>
      <c r="W1393" s="11" t="s">
        <v>6130</v>
      </c>
    </row>
    <row r="1394" spans="1:23" ht="130.5" x14ac:dyDescent="0.35">
      <c r="A1394" s="6">
        <v>208517</v>
      </c>
      <c r="B1394" s="7">
        <v>45259</v>
      </c>
      <c r="C1394" s="8">
        <v>0.37260416666666668</v>
      </c>
      <c r="D1394" s="6" t="s">
        <v>6132</v>
      </c>
      <c r="E1394" s="6">
        <v>20</v>
      </c>
      <c r="F1394" s="6" t="s">
        <v>19</v>
      </c>
      <c r="G1394" s="9" t="s">
        <v>6133</v>
      </c>
      <c r="H1394" s="6" t="s">
        <v>24</v>
      </c>
      <c r="I1394" s="6" t="s">
        <v>24</v>
      </c>
      <c r="J1394" s="6" t="s">
        <v>21</v>
      </c>
      <c r="K1394" s="6" t="s">
        <v>6134</v>
      </c>
      <c r="T1394" s="6" t="s">
        <v>22</v>
      </c>
      <c r="U1394" s="6" t="s">
        <v>18</v>
      </c>
      <c r="V1394" s="6" t="s">
        <v>6136</v>
      </c>
      <c r="W1394" s="11" t="s">
        <v>6135</v>
      </c>
    </row>
    <row r="1395" spans="1:23" ht="304.5" x14ac:dyDescent="0.35">
      <c r="A1395" s="6">
        <v>209125</v>
      </c>
      <c r="B1395" s="7">
        <v>45259</v>
      </c>
      <c r="C1395" s="8">
        <v>0.37489583333333337</v>
      </c>
      <c r="D1395" s="6" t="s">
        <v>6137</v>
      </c>
      <c r="E1395" s="6">
        <v>1</v>
      </c>
      <c r="F1395" s="6" t="s">
        <v>9</v>
      </c>
      <c r="G1395" s="9" t="s">
        <v>6138</v>
      </c>
      <c r="H1395" s="6" t="s">
        <v>24</v>
      </c>
      <c r="I1395" s="6" t="s">
        <v>24</v>
      </c>
      <c r="J1395" s="6" t="s">
        <v>21</v>
      </c>
      <c r="K1395" s="6" t="s">
        <v>66</v>
      </c>
      <c r="P1395" s="9" t="s">
        <v>6139</v>
      </c>
      <c r="R1395" s="6" t="s">
        <v>76</v>
      </c>
      <c r="T1395" s="6" t="s">
        <v>22</v>
      </c>
      <c r="U1395" s="6" t="s">
        <v>18</v>
      </c>
      <c r="V1395" s="6" t="s">
        <v>6140</v>
      </c>
      <c r="W1395" s="11" t="s">
        <v>997</v>
      </c>
    </row>
    <row r="1396" spans="1:23" ht="203" x14ac:dyDescent="0.35">
      <c r="A1396" s="6">
        <v>209119</v>
      </c>
      <c r="B1396" s="7">
        <v>45259</v>
      </c>
      <c r="C1396" s="8">
        <v>0.38388888888888889</v>
      </c>
      <c r="D1396" s="6" t="s">
        <v>6141</v>
      </c>
      <c r="E1396" s="6">
        <v>3</v>
      </c>
      <c r="F1396" s="6" t="s">
        <v>19</v>
      </c>
      <c r="G1396" s="9" t="s">
        <v>6142</v>
      </c>
      <c r="H1396" s="6" t="s">
        <v>98</v>
      </c>
      <c r="I1396" s="6" t="s">
        <v>24</v>
      </c>
      <c r="J1396" s="6" t="s">
        <v>21</v>
      </c>
      <c r="K1396" s="6" t="s">
        <v>244</v>
      </c>
      <c r="S1396" s="6" t="s">
        <v>6143</v>
      </c>
      <c r="T1396" s="6" t="s">
        <v>22</v>
      </c>
      <c r="U1396" s="6" t="s">
        <v>18</v>
      </c>
      <c r="V1396" s="6" t="s">
        <v>6144</v>
      </c>
      <c r="W1396" s="11" t="s">
        <v>1911</v>
      </c>
    </row>
    <row r="1397" spans="1:23" x14ac:dyDescent="0.35">
      <c r="A1397" s="6">
        <v>42697</v>
      </c>
      <c r="B1397" s="7">
        <v>45259</v>
      </c>
      <c r="C1397" s="8">
        <v>0.38581018518518517</v>
      </c>
      <c r="D1397" s="6" t="s">
        <v>491</v>
      </c>
      <c r="E1397" s="6">
        <v>1</v>
      </c>
      <c r="F1397" s="6" t="s">
        <v>19</v>
      </c>
      <c r="G1397" s="6" t="s">
        <v>1349</v>
      </c>
      <c r="H1397" s="6" t="s">
        <v>24</v>
      </c>
      <c r="I1397" s="6" t="s">
        <v>24</v>
      </c>
      <c r="J1397" s="6" t="s">
        <v>21</v>
      </c>
      <c r="K1397" s="6" t="s">
        <v>78</v>
      </c>
      <c r="T1397" s="6" t="s">
        <v>22</v>
      </c>
      <c r="U1397" s="6" t="s">
        <v>18</v>
      </c>
      <c r="V1397" s="6" t="s">
        <v>1646</v>
      </c>
      <c r="W1397" s="11" t="s">
        <v>887</v>
      </c>
    </row>
    <row r="1398" spans="1:23" x14ac:dyDescent="0.35">
      <c r="A1398" s="6">
        <v>209102</v>
      </c>
      <c r="B1398" s="7">
        <v>45259</v>
      </c>
      <c r="C1398" s="8">
        <v>0.38849537037037035</v>
      </c>
      <c r="D1398" s="6" t="s">
        <v>202</v>
      </c>
      <c r="E1398" s="6">
        <v>2</v>
      </c>
      <c r="F1398" s="6" t="s">
        <v>30</v>
      </c>
      <c r="G1398" s="6" t="s">
        <v>6145</v>
      </c>
      <c r="H1398" s="6" t="s">
        <v>24</v>
      </c>
      <c r="I1398" s="6" t="s">
        <v>24</v>
      </c>
      <c r="J1398" s="6" t="s">
        <v>21</v>
      </c>
      <c r="K1398" s="6" t="s">
        <v>78</v>
      </c>
      <c r="T1398" s="6" t="s">
        <v>15</v>
      </c>
      <c r="U1398" s="6" t="s">
        <v>18</v>
      </c>
      <c r="V1398" s="6" t="s">
        <v>6146</v>
      </c>
      <c r="W1398" s="11" t="s">
        <v>887</v>
      </c>
    </row>
    <row r="1399" spans="1:23" ht="145" x14ac:dyDescent="0.35">
      <c r="A1399" s="6">
        <v>209110</v>
      </c>
      <c r="B1399" s="7">
        <v>45259</v>
      </c>
      <c r="C1399" s="8">
        <v>0.41898148148148145</v>
      </c>
      <c r="D1399" s="6" t="s">
        <v>303</v>
      </c>
      <c r="E1399" s="6">
        <v>2</v>
      </c>
      <c r="F1399" s="6" t="s">
        <v>9</v>
      </c>
      <c r="G1399" s="9" t="s">
        <v>6147</v>
      </c>
      <c r="H1399" s="6" t="s">
        <v>24</v>
      </c>
      <c r="I1399" s="6" t="s">
        <v>24</v>
      </c>
      <c r="J1399" s="6" t="s">
        <v>21</v>
      </c>
      <c r="K1399" s="6" t="s">
        <v>1580</v>
      </c>
      <c r="T1399" s="6" t="s">
        <v>15</v>
      </c>
      <c r="U1399" s="6" t="s">
        <v>18</v>
      </c>
      <c r="V1399" s="6" t="s">
        <v>6149</v>
      </c>
      <c r="W1399" s="11" t="s">
        <v>6148</v>
      </c>
    </row>
    <row r="1400" spans="1:23" x14ac:dyDescent="0.35">
      <c r="A1400" s="6">
        <v>65729</v>
      </c>
      <c r="B1400" s="7">
        <v>45259</v>
      </c>
      <c r="C1400" s="8">
        <v>0.42936342592592597</v>
      </c>
      <c r="D1400" s="6" t="s">
        <v>82</v>
      </c>
      <c r="E1400" s="6">
        <v>1</v>
      </c>
      <c r="F1400" s="6" t="s">
        <v>9</v>
      </c>
      <c r="G1400" s="6" t="s">
        <v>6150</v>
      </c>
      <c r="H1400" s="6" t="s">
        <v>24</v>
      </c>
      <c r="I1400" s="6" t="s">
        <v>24</v>
      </c>
      <c r="J1400" s="6" t="s">
        <v>21</v>
      </c>
      <c r="K1400" s="6" t="s">
        <v>78</v>
      </c>
      <c r="T1400" s="6" t="s">
        <v>15</v>
      </c>
      <c r="U1400" s="6" t="s">
        <v>18</v>
      </c>
      <c r="V1400" s="6" t="s">
        <v>6151</v>
      </c>
      <c r="W1400" s="11" t="s">
        <v>887</v>
      </c>
    </row>
    <row r="1401" spans="1:23" ht="72.5" x14ac:dyDescent="0.35">
      <c r="A1401" s="6">
        <v>209131</v>
      </c>
      <c r="B1401" s="7">
        <v>45259</v>
      </c>
      <c r="C1401" s="8">
        <v>0.4478935185185185</v>
      </c>
      <c r="D1401" s="6" t="s">
        <v>166</v>
      </c>
      <c r="E1401" s="6">
        <v>4</v>
      </c>
      <c r="F1401" s="6" t="s">
        <v>30</v>
      </c>
      <c r="G1401" s="9" t="s">
        <v>6152</v>
      </c>
      <c r="H1401" s="6" t="s">
        <v>24</v>
      </c>
      <c r="I1401" s="6" t="s">
        <v>24</v>
      </c>
      <c r="J1401" s="6" t="s">
        <v>377</v>
      </c>
      <c r="K1401" s="6" t="s">
        <v>1580</v>
      </c>
      <c r="T1401" s="6" t="s">
        <v>15</v>
      </c>
      <c r="U1401" s="6" t="s">
        <v>18</v>
      </c>
      <c r="V1401" s="6" t="s">
        <v>6154</v>
      </c>
      <c r="W1401" s="11" t="s">
        <v>6153</v>
      </c>
    </row>
    <row r="1402" spans="1:23" x14ac:dyDescent="0.35">
      <c r="A1402" s="6">
        <v>209150</v>
      </c>
      <c r="B1402" s="7">
        <v>45259</v>
      </c>
      <c r="C1402" s="8">
        <v>0.45378472222222221</v>
      </c>
      <c r="D1402" s="6" t="s">
        <v>411</v>
      </c>
      <c r="E1402" s="6">
        <v>1</v>
      </c>
      <c r="F1402" s="6" t="s">
        <v>9</v>
      </c>
      <c r="G1402" s="6" t="s">
        <v>6155</v>
      </c>
      <c r="H1402" s="6" t="s">
        <v>24</v>
      </c>
      <c r="I1402" s="6" t="s">
        <v>24</v>
      </c>
      <c r="J1402" s="6" t="s">
        <v>21</v>
      </c>
      <c r="K1402" s="6" t="s">
        <v>78</v>
      </c>
      <c r="T1402" s="6" t="s">
        <v>15</v>
      </c>
      <c r="U1402" s="6" t="s">
        <v>18</v>
      </c>
      <c r="V1402" s="6" t="s">
        <v>6156</v>
      </c>
      <c r="W1402" s="11" t="s">
        <v>887</v>
      </c>
    </row>
    <row r="1403" spans="1:23" ht="130.5" x14ac:dyDescent="0.35">
      <c r="A1403" s="6">
        <v>209135</v>
      </c>
      <c r="B1403" s="7">
        <v>45259</v>
      </c>
      <c r="C1403" s="8">
        <v>0.46049768518518519</v>
      </c>
      <c r="D1403" s="6" t="s">
        <v>771</v>
      </c>
      <c r="E1403" s="6">
        <v>1</v>
      </c>
      <c r="F1403" s="6" t="s">
        <v>9</v>
      </c>
      <c r="G1403" s="9" t="s">
        <v>6157</v>
      </c>
      <c r="H1403" s="6" t="s">
        <v>24</v>
      </c>
      <c r="I1403" s="6" t="s">
        <v>24</v>
      </c>
      <c r="J1403" s="6" t="s">
        <v>21</v>
      </c>
      <c r="K1403" s="6" t="s">
        <v>113</v>
      </c>
      <c r="T1403" s="6" t="s">
        <v>22</v>
      </c>
      <c r="U1403" s="6" t="s">
        <v>18</v>
      </c>
      <c r="V1403" s="6" t="s">
        <v>6159</v>
      </c>
      <c r="W1403" s="11" t="s">
        <v>6158</v>
      </c>
    </row>
    <row r="1404" spans="1:23" x14ac:dyDescent="0.35">
      <c r="A1404" s="6">
        <v>104216</v>
      </c>
      <c r="B1404" s="7">
        <v>45259</v>
      </c>
      <c r="C1404" s="8">
        <v>0.47168981481481481</v>
      </c>
      <c r="D1404" s="6" t="s">
        <v>6160</v>
      </c>
      <c r="E1404" s="6">
        <v>1</v>
      </c>
      <c r="F1404" s="6" t="s">
        <v>19</v>
      </c>
      <c r="G1404" s="6" t="s">
        <v>6161</v>
      </c>
      <c r="H1404" s="6" t="s">
        <v>24</v>
      </c>
      <c r="I1404" s="6" t="s">
        <v>24</v>
      </c>
      <c r="J1404" s="6" t="s">
        <v>21</v>
      </c>
      <c r="K1404" s="6" t="s">
        <v>78</v>
      </c>
      <c r="T1404" s="6" t="s">
        <v>15</v>
      </c>
      <c r="U1404" s="6" t="s">
        <v>18</v>
      </c>
      <c r="V1404" s="6" t="s">
        <v>6162</v>
      </c>
      <c r="W1404" s="11" t="s">
        <v>887</v>
      </c>
    </row>
    <row r="1405" spans="1:23" ht="174" x14ac:dyDescent="0.35">
      <c r="A1405" s="6">
        <v>206682</v>
      </c>
      <c r="B1405" s="7">
        <v>45259</v>
      </c>
      <c r="C1405" s="8">
        <v>0.47734953703703703</v>
      </c>
      <c r="D1405" s="6" t="s">
        <v>6163</v>
      </c>
      <c r="E1405" s="6">
        <v>3</v>
      </c>
      <c r="F1405" s="6" t="s">
        <v>30</v>
      </c>
      <c r="G1405" s="9" t="s">
        <v>6164</v>
      </c>
      <c r="H1405" s="6" t="s">
        <v>40</v>
      </c>
      <c r="I1405" s="6" t="s">
        <v>24</v>
      </c>
      <c r="J1405" s="6" t="s">
        <v>232</v>
      </c>
      <c r="K1405" s="6" t="s">
        <v>245</v>
      </c>
      <c r="T1405" s="6" t="s">
        <v>15</v>
      </c>
      <c r="U1405" s="6" t="s">
        <v>18</v>
      </c>
      <c r="V1405" s="6" t="s">
        <v>6166</v>
      </c>
      <c r="W1405" s="11" t="s">
        <v>6165</v>
      </c>
    </row>
    <row r="1406" spans="1:23" x14ac:dyDescent="0.35">
      <c r="A1406" s="6">
        <v>209185</v>
      </c>
      <c r="B1406" s="7">
        <v>45259</v>
      </c>
      <c r="C1406" s="8">
        <v>0.55885416666666665</v>
      </c>
      <c r="D1406" s="6" t="s">
        <v>544</v>
      </c>
      <c r="E1406" s="6">
        <v>1</v>
      </c>
      <c r="F1406" s="6" t="s">
        <v>9</v>
      </c>
      <c r="G1406" s="6" t="s">
        <v>6167</v>
      </c>
      <c r="H1406" s="6" t="s">
        <v>24</v>
      </c>
      <c r="I1406" s="6" t="s">
        <v>24</v>
      </c>
      <c r="J1406" s="6" t="s">
        <v>21</v>
      </c>
      <c r="K1406" s="6" t="s">
        <v>244</v>
      </c>
      <c r="M1406" s="6" t="s">
        <v>455</v>
      </c>
      <c r="N1406" s="6" t="s">
        <v>235</v>
      </c>
      <c r="P1406" s="6" t="s">
        <v>6168</v>
      </c>
      <c r="T1406" s="6" t="s">
        <v>22</v>
      </c>
      <c r="U1406" s="6" t="s">
        <v>18</v>
      </c>
      <c r="V1406" s="6" t="s">
        <v>6170</v>
      </c>
      <c r="W1406" s="11" t="s">
        <v>6169</v>
      </c>
    </row>
    <row r="1407" spans="1:23" x14ac:dyDescent="0.35">
      <c r="A1407" s="6">
        <v>209172</v>
      </c>
      <c r="B1407" s="7">
        <v>45259</v>
      </c>
      <c r="C1407" s="8">
        <v>0.56252314814814819</v>
      </c>
      <c r="D1407" s="6" t="s">
        <v>6171</v>
      </c>
      <c r="E1407" s="6">
        <v>6</v>
      </c>
      <c r="F1407" s="6" t="s">
        <v>30</v>
      </c>
      <c r="G1407" s="6" t="s">
        <v>6172</v>
      </c>
      <c r="H1407" s="6" t="s">
        <v>24</v>
      </c>
      <c r="I1407" s="6" t="s">
        <v>163</v>
      </c>
      <c r="J1407" s="6" t="s">
        <v>21</v>
      </c>
      <c r="K1407" s="6" t="s">
        <v>1836</v>
      </c>
      <c r="L1407" s="6" t="s">
        <v>298</v>
      </c>
      <c r="M1407" s="6" t="s">
        <v>6173</v>
      </c>
      <c r="N1407" s="6" t="s">
        <v>6174</v>
      </c>
      <c r="T1407" s="6" t="s">
        <v>22</v>
      </c>
      <c r="U1407" s="6" t="s">
        <v>18</v>
      </c>
      <c r="V1407" s="6" t="s">
        <v>6176</v>
      </c>
      <c r="W1407" s="11" t="s">
        <v>6175</v>
      </c>
    </row>
    <row r="1408" spans="1:23" ht="145" x14ac:dyDescent="0.35">
      <c r="A1408" s="6">
        <v>209198</v>
      </c>
      <c r="B1408" s="7">
        <v>45259</v>
      </c>
      <c r="C1408" s="8">
        <v>0.57728009259259261</v>
      </c>
      <c r="D1408" s="6" t="s">
        <v>4274</v>
      </c>
      <c r="E1408" s="6">
        <v>1</v>
      </c>
      <c r="F1408" s="6" t="s">
        <v>9</v>
      </c>
      <c r="G1408" s="9" t="s">
        <v>6177</v>
      </c>
      <c r="H1408" s="6" t="s">
        <v>24</v>
      </c>
      <c r="I1408" s="6" t="s">
        <v>41</v>
      </c>
      <c r="J1408" s="6" t="s">
        <v>21</v>
      </c>
      <c r="K1408" s="6" t="s">
        <v>6178</v>
      </c>
      <c r="M1408" s="6" t="s">
        <v>56</v>
      </c>
      <c r="O1408" s="6" t="s">
        <v>6179</v>
      </c>
      <c r="T1408" s="6" t="s">
        <v>22</v>
      </c>
      <c r="U1408" s="6" t="s">
        <v>18</v>
      </c>
      <c r="V1408" s="6" t="s">
        <v>6181</v>
      </c>
      <c r="W1408" s="11" t="s">
        <v>6180</v>
      </c>
    </row>
    <row r="1409" spans="1:23" ht="101.5" x14ac:dyDescent="0.35">
      <c r="A1409" s="6">
        <v>197584</v>
      </c>
      <c r="B1409" s="7">
        <v>45259</v>
      </c>
      <c r="C1409" s="8">
        <v>0.57673611111111112</v>
      </c>
      <c r="D1409" s="6" t="s">
        <v>82</v>
      </c>
      <c r="E1409" s="6">
        <v>1</v>
      </c>
      <c r="F1409" s="6" t="s">
        <v>9</v>
      </c>
      <c r="G1409" s="9" t="s">
        <v>6182</v>
      </c>
      <c r="H1409" s="6" t="s">
        <v>24</v>
      </c>
      <c r="I1409" s="6" t="s">
        <v>24</v>
      </c>
      <c r="J1409" s="6" t="s">
        <v>21</v>
      </c>
      <c r="K1409" s="6" t="s">
        <v>113</v>
      </c>
      <c r="T1409" s="6" t="s">
        <v>22</v>
      </c>
      <c r="U1409" s="6" t="s">
        <v>18</v>
      </c>
      <c r="V1409" s="6" t="s">
        <v>1922</v>
      </c>
      <c r="W1409" s="11" t="s">
        <v>1911</v>
      </c>
    </row>
    <row r="1410" spans="1:23" ht="87" x14ac:dyDescent="0.35">
      <c r="A1410" s="6">
        <v>96691</v>
      </c>
      <c r="B1410" s="7">
        <v>45259</v>
      </c>
      <c r="C1410" s="8">
        <v>0.58657407407407403</v>
      </c>
      <c r="D1410" s="6" t="s">
        <v>6183</v>
      </c>
      <c r="E1410" s="6">
        <v>1</v>
      </c>
      <c r="F1410" s="6" t="s">
        <v>30</v>
      </c>
      <c r="G1410" s="6" t="s">
        <v>6184</v>
      </c>
      <c r="H1410" s="6" t="s">
        <v>24</v>
      </c>
      <c r="I1410" s="6" t="s">
        <v>24</v>
      </c>
      <c r="J1410" s="6" t="s">
        <v>21</v>
      </c>
      <c r="K1410" s="9" t="s">
        <v>6185</v>
      </c>
      <c r="T1410" s="6" t="s">
        <v>22</v>
      </c>
      <c r="U1410" s="6" t="s">
        <v>18</v>
      </c>
      <c r="V1410" s="6" t="s">
        <v>6187</v>
      </c>
      <c r="W1410" s="11" t="s">
        <v>6186</v>
      </c>
    </row>
    <row r="1411" spans="1:23" ht="130.5" x14ac:dyDescent="0.35">
      <c r="A1411" s="6">
        <v>209162</v>
      </c>
      <c r="B1411" s="7">
        <v>45259</v>
      </c>
      <c r="C1411" s="8">
        <v>0.59035879629629628</v>
      </c>
      <c r="D1411" s="6" t="s">
        <v>6188</v>
      </c>
      <c r="E1411" s="6">
        <v>1</v>
      </c>
      <c r="F1411" s="6" t="s">
        <v>30</v>
      </c>
      <c r="G1411" s="9" t="s">
        <v>6189</v>
      </c>
      <c r="H1411" s="6" t="s">
        <v>24</v>
      </c>
      <c r="I1411" s="6" t="s">
        <v>24</v>
      </c>
      <c r="J1411" s="6" t="s">
        <v>21</v>
      </c>
      <c r="K1411" s="6" t="s">
        <v>113</v>
      </c>
      <c r="T1411" s="6" t="s">
        <v>22</v>
      </c>
      <c r="U1411" s="6" t="s">
        <v>18</v>
      </c>
      <c r="V1411" s="6" t="s">
        <v>6191</v>
      </c>
      <c r="W1411" s="11" t="s">
        <v>6190</v>
      </c>
    </row>
    <row r="1412" spans="1:23" x14ac:dyDescent="0.35">
      <c r="A1412" s="6">
        <v>209200</v>
      </c>
      <c r="B1412" s="7">
        <v>45259</v>
      </c>
      <c r="C1412" s="8">
        <v>0.59581018518518525</v>
      </c>
      <c r="D1412" s="6" t="s">
        <v>94</v>
      </c>
      <c r="E1412" s="6">
        <v>1</v>
      </c>
      <c r="F1412" s="6" t="s">
        <v>9</v>
      </c>
      <c r="G1412" s="6" t="s">
        <v>6192</v>
      </c>
      <c r="H1412" s="6" t="s">
        <v>24</v>
      </c>
      <c r="I1412" s="6" t="s">
        <v>24</v>
      </c>
      <c r="J1412" s="6" t="s">
        <v>21</v>
      </c>
      <c r="K1412" s="6" t="s">
        <v>78</v>
      </c>
      <c r="T1412" s="6" t="s">
        <v>15</v>
      </c>
      <c r="U1412" s="6" t="s">
        <v>18</v>
      </c>
      <c r="V1412" s="6" t="s">
        <v>6193</v>
      </c>
      <c r="W1412" s="11" t="s">
        <v>887</v>
      </c>
    </row>
    <row r="1413" spans="1:23" ht="101.5" x14ac:dyDescent="0.35">
      <c r="A1413" s="6">
        <v>209196</v>
      </c>
      <c r="B1413" s="7">
        <v>45259</v>
      </c>
      <c r="C1413" s="8">
        <v>0.60487268518518522</v>
      </c>
      <c r="D1413" s="6" t="s">
        <v>6194</v>
      </c>
      <c r="E1413" s="6">
        <v>3</v>
      </c>
      <c r="F1413" s="6" t="s">
        <v>19</v>
      </c>
      <c r="G1413" s="9" t="s">
        <v>6195</v>
      </c>
      <c r="H1413" s="6" t="s">
        <v>24</v>
      </c>
      <c r="I1413" s="6" t="s">
        <v>24</v>
      </c>
      <c r="J1413" s="6" t="s">
        <v>21</v>
      </c>
      <c r="K1413" s="6" t="s">
        <v>1842</v>
      </c>
      <c r="T1413" s="6" t="s">
        <v>22</v>
      </c>
      <c r="U1413" s="6" t="s">
        <v>18</v>
      </c>
      <c r="V1413" s="6" t="s">
        <v>6196</v>
      </c>
      <c r="W1413" s="11" t="s">
        <v>1911</v>
      </c>
    </row>
    <row r="1414" spans="1:23" x14ac:dyDescent="0.35">
      <c r="A1414" s="6">
        <v>209211</v>
      </c>
      <c r="B1414" s="7">
        <v>45259</v>
      </c>
      <c r="C1414" s="8">
        <v>0.61006944444444444</v>
      </c>
      <c r="D1414" s="6" t="s">
        <v>207</v>
      </c>
      <c r="E1414" s="6">
        <v>1</v>
      </c>
      <c r="F1414" s="6" t="s">
        <v>19</v>
      </c>
      <c r="G1414" s="6" t="s">
        <v>6197</v>
      </c>
      <c r="H1414" s="6" t="s">
        <v>24</v>
      </c>
      <c r="I1414" s="6" t="s">
        <v>24</v>
      </c>
      <c r="J1414" s="6" t="s">
        <v>21</v>
      </c>
      <c r="K1414" s="6" t="s">
        <v>626</v>
      </c>
      <c r="O1414" s="6" t="s">
        <v>6198</v>
      </c>
      <c r="T1414" s="6" t="s">
        <v>15</v>
      </c>
      <c r="U1414" s="6" t="s">
        <v>18</v>
      </c>
      <c r="V1414" s="6" t="s">
        <v>6199</v>
      </c>
      <c r="W1414" s="11" t="s">
        <v>887</v>
      </c>
    </row>
    <row r="1415" spans="1:23" ht="58" x14ac:dyDescent="0.35">
      <c r="A1415" s="6">
        <v>209160</v>
      </c>
      <c r="B1415" s="7">
        <v>45259</v>
      </c>
      <c r="C1415" s="8">
        <v>0.61010416666666667</v>
      </c>
      <c r="D1415" s="6" t="s">
        <v>6200</v>
      </c>
      <c r="E1415" s="6">
        <v>1</v>
      </c>
      <c r="F1415" s="6" t="s">
        <v>25</v>
      </c>
      <c r="G1415" s="6" t="s">
        <v>6201</v>
      </c>
      <c r="H1415" s="6" t="s">
        <v>24</v>
      </c>
      <c r="I1415" s="6" t="s">
        <v>24</v>
      </c>
      <c r="J1415" s="6" t="s">
        <v>21</v>
      </c>
      <c r="K1415" s="9" t="s">
        <v>440</v>
      </c>
      <c r="T1415" s="6" t="s">
        <v>22</v>
      </c>
      <c r="U1415" s="6" t="s">
        <v>18</v>
      </c>
      <c r="V1415" s="6" t="s">
        <v>6203</v>
      </c>
      <c r="W1415" s="11" t="s">
        <v>6202</v>
      </c>
    </row>
    <row r="1416" spans="1:23" x14ac:dyDescent="0.35">
      <c r="A1416" s="6">
        <v>160320</v>
      </c>
      <c r="B1416" s="7">
        <v>45259</v>
      </c>
      <c r="C1416" s="8">
        <v>0.61692129629629633</v>
      </c>
      <c r="D1416" s="6" t="s">
        <v>37</v>
      </c>
      <c r="E1416" s="6">
        <v>1</v>
      </c>
      <c r="F1416" s="6" t="s">
        <v>19</v>
      </c>
      <c r="G1416" s="6" t="s">
        <v>6204</v>
      </c>
      <c r="H1416" s="6" t="s">
        <v>24</v>
      </c>
      <c r="I1416" s="6" t="s">
        <v>24</v>
      </c>
      <c r="J1416" s="6" t="s">
        <v>21</v>
      </c>
      <c r="K1416" s="6" t="s">
        <v>244</v>
      </c>
      <c r="T1416" s="6" t="s">
        <v>22</v>
      </c>
      <c r="U1416" s="6" t="s">
        <v>18</v>
      </c>
      <c r="V1416" s="6" t="s">
        <v>6205</v>
      </c>
      <c r="W1416" s="11" t="s">
        <v>1911</v>
      </c>
    </row>
    <row r="1417" spans="1:23" ht="188.5" x14ac:dyDescent="0.35">
      <c r="A1417" s="6">
        <v>209197</v>
      </c>
      <c r="B1417" s="7">
        <v>45259</v>
      </c>
      <c r="C1417" s="8">
        <v>0.65197916666666667</v>
      </c>
      <c r="D1417" s="6" t="s">
        <v>471</v>
      </c>
      <c r="E1417" s="6">
        <v>2</v>
      </c>
      <c r="F1417" s="6" t="s">
        <v>9</v>
      </c>
      <c r="G1417" s="9" t="s">
        <v>6206</v>
      </c>
      <c r="H1417" s="6" t="s">
        <v>24</v>
      </c>
      <c r="I1417" s="6" t="s">
        <v>24</v>
      </c>
      <c r="J1417" s="6" t="s">
        <v>21</v>
      </c>
      <c r="K1417" s="6" t="s">
        <v>1236</v>
      </c>
      <c r="T1417" s="6" t="s">
        <v>22</v>
      </c>
      <c r="U1417" s="6" t="s">
        <v>18</v>
      </c>
      <c r="V1417" s="6" t="s">
        <v>887</v>
      </c>
      <c r="W1417" s="11" t="s">
        <v>6207</v>
      </c>
    </row>
    <row r="1418" spans="1:23" ht="246.5" x14ac:dyDescent="0.35">
      <c r="A1418" s="6">
        <v>208703</v>
      </c>
      <c r="B1418" s="7">
        <v>45259</v>
      </c>
      <c r="C1418" s="8">
        <v>0.65234953703703702</v>
      </c>
      <c r="D1418" s="6" t="s">
        <v>6208</v>
      </c>
      <c r="E1418" s="6">
        <v>1</v>
      </c>
      <c r="F1418" s="6" t="s">
        <v>25</v>
      </c>
      <c r="G1418" s="9" t="s">
        <v>6209</v>
      </c>
      <c r="H1418" s="6" t="s">
        <v>27</v>
      </c>
      <c r="I1418" s="6" t="s">
        <v>24</v>
      </c>
      <c r="J1418" s="6" t="s">
        <v>21</v>
      </c>
      <c r="K1418" s="6" t="s">
        <v>1842</v>
      </c>
      <c r="T1418" s="6" t="s">
        <v>22</v>
      </c>
      <c r="U1418" s="6" t="s">
        <v>18</v>
      </c>
      <c r="V1418" s="6" t="s">
        <v>6211</v>
      </c>
      <c r="W1418" s="12" t="s">
        <v>6210</v>
      </c>
    </row>
    <row r="1419" spans="1:23" ht="29" x14ac:dyDescent="0.35">
      <c r="A1419" s="6">
        <v>35527</v>
      </c>
      <c r="B1419" s="7">
        <v>45259</v>
      </c>
      <c r="C1419" s="8">
        <v>0.65802083333333339</v>
      </c>
      <c r="D1419" s="6" t="s">
        <v>91</v>
      </c>
      <c r="E1419" s="6">
        <v>2</v>
      </c>
      <c r="F1419" s="6" t="s">
        <v>9</v>
      </c>
      <c r="G1419" s="6" t="s">
        <v>6212</v>
      </c>
      <c r="H1419" s="6" t="s">
        <v>40</v>
      </c>
      <c r="I1419" s="6" t="s">
        <v>24</v>
      </c>
      <c r="J1419" s="6" t="s">
        <v>21</v>
      </c>
      <c r="K1419" s="6" t="s">
        <v>764</v>
      </c>
      <c r="M1419" s="6" t="s">
        <v>455</v>
      </c>
      <c r="T1419" s="6" t="s">
        <v>22</v>
      </c>
      <c r="U1419" s="6" t="s">
        <v>18</v>
      </c>
      <c r="V1419" s="6" t="s">
        <v>6214</v>
      </c>
      <c r="W1419" s="12" t="s">
        <v>6213</v>
      </c>
    </row>
    <row r="1420" spans="1:23" x14ac:dyDescent="0.35">
      <c r="A1420" s="6">
        <v>176140</v>
      </c>
      <c r="B1420" s="7">
        <v>45259</v>
      </c>
      <c r="C1420" s="8">
        <v>0.67363425925925924</v>
      </c>
      <c r="D1420" s="6" t="s">
        <v>411</v>
      </c>
      <c r="E1420" s="6">
        <v>1</v>
      </c>
      <c r="F1420" s="6" t="s">
        <v>19</v>
      </c>
      <c r="G1420" s="6" t="s">
        <v>6215</v>
      </c>
      <c r="H1420" s="6" t="s">
        <v>86</v>
      </c>
      <c r="I1420" s="6" t="s">
        <v>24</v>
      </c>
      <c r="J1420" s="6" t="s">
        <v>21</v>
      </c>
      <c r="K1420" s="6" t="s">
        <v>4143</v>
      </c>
      <c r="L1420" s="6" t="s">
        <v>55</v>
      </c>
      <c r="M1420" s="6" t="s">
        <v>142</v>
      </c>
      <c r="N1420" s="6" t="s">
        <v>1857</v>
      </c>
      <c r="O1420" s="6" t="s">
        <v>6216</v>
      </c>
      <c r="P1420" s="6" t="s">
        <v>59</v>
      </c>
      <c r="Q1420" s="6" t="s">
        <v>258</v>
      </c>
      <c r="R1420" s="6" t="s">
        <v>662</v>
      </c>
      <c r="S1420" s="6" t="s">
        <v>47</v>
      </c>
      <c r="T1420" s="6" t="s">
        <v>22</v>
      </c>
      <c r="U1420" s="6" t="s">
        <v>18</v>
      </c>
      <c r="V1420" s="6" t="s">
        <v>6218</v>
      </c>
      <c r="W1420" s="11" t="s">
        <v>6217</v>
      </c>
    </row>
    <row r="1421" spans="1:23" ht="116" x14ac:dyDescent="0.35">
      <c r="A1421" s="6">
        <v>209199</v>
      </c>
      <c r="B1421" s="7">
        <v>45259</v>
      </c>
      <c r="C1421" s="8">
        <v>0.68</v>
      </c>
      <c r="D1421" s="6" t="s">
        <v>6219</v>
      </c>
      <c r="E1421" s="6">
        <v>1</v>
      </c>
      <c r="F1421" s="6" t="s">
        <v>19</v>
      </c>
      <c r="G1421" s="9" t="s">
        <v>6220</v>
      </c>
      <c r="H1421" s="6" t="s">
        <v>24</v>
      </c>
      <c r="I1421" s="6" t="s">
        <v>24</v>
      </c>
      <c r="J1421" s="6" t="s">
        <v>21</v>
      </c>
      <c r="K1421" s="6" t="s">
        <v>244</v>
      </c>
      <c r="T1421" s="6" t="s">
        <v>22</v>
      </c>
      <c r="U1421" s="6" t="s">
        <v>18</v>
      </c>
      <c r="V1421" s="6" t="s">
        <v>6222</v>
      </c>
      <c r="W1421" s="11" t="s">
        <v>6221</v>
      </c>
    </row>
    <row r="1422" spans="1:23" x14ac:dyDescent="0.35">
      <c r="A1422" s="6">
        <v>8156</v>
      </c>
      <c r="B1422" s="7">
        <v>45259</v>
      </c>
      <c r="C1422" s="8">
        <v>0.72986111111111107</v>
      </c>
      <c r="D1422" s="6" t="s">
        <v>380</v>
      </c>
      <c r="E1422" s="6">
        <v>10</v>
      </c>
      <c r="F1422" s="6" t="s">
        <v>19</v>
      </c>
      <c r="G1422" s="6" t="s">
        <v>6223</v>
      </c>
      <c r="H1422" s="6" t="s">
        <v>24</v>
      </c>
      <c r="I1422" s="6" t="s">
        <v>24</v>
      </c>
      <c r="J1422" s="6" t="s">
        <v>21</v>
      </c>
      <c r="K1422" s="6" t="s">
        <v>1236</v>
      </c>
      <c r="T1422" s="6" t="s">
        <v>22</v>
      </c>
      <c r="U1422" s="6" t="s">
        <v>18</v>
      </c>
      <c r="V1422" s="6" t="s">
        <v>6225</v>
      </c>
      <c r="W1422" s="11" t="s">
        <v>6224</v>
      </c>
    </row>
    <row r="1423" spans="1:23" x14ac:dyDescent="0.35">
      <c r="A1423" s="6">
        <v>209262</v>
      </c>
      <c r="B1423" s="7">
        <v>45260</v>
      </c>
      <c r="C1423" s="8">
        <v>0.36163194444444446</v>
      </c>
      <c r="D1423" s="6" t="s">
        <v>465</v>
      </c>
      <c r="E1423" s="6">
        <v>1</v>
      </c>
      <c r="F1423" s="6" t="s">
        <v>25</v>
      </c>
      <c r="G1423" s="6" t="s">
        <v>6226</v>
      </c>
      <c r="H1423" s="6" t="s">
        <v>24</v>
      </c>
      <c r="I1423" s="6" t="s">
        <v>24</v>
      </c>
      <c r="J1423" s="6" t="s">
        <v>21</v>
      </c>
      <c r="K1423" s="6" t="s">
        <v>149</v>
      </c>
      <c r="T1423" s="6" t="s">
        <v>22</v>
      </c>
      <c r="U1423" s="6" t="s">
        <v>18</v>
      </c>
      <c r="V1423" s="6" t="s">
        <v>6227</v>
      </c>
      <c r="W1423" s="11" t="s">
        <v>1472</v>
      </c>
    </row>
    <row r="1424" spans="1:23" ht="87" x14ac:dyDescent="0.35">
      <c r="A1424" s="6">
        <v>209255</v>
      </c>
      <c r="B1424" s="7">
        <v>45260</v>
      </c>
      <c r="C1424" s="8">
        <v>0.36739583333333337</v>
      </c>
      <c r="D1424" s="6" t="s">
        <v>6228</v>
      </c>
      <c r="E1424" s="6">
        <v>1</v>
      </c>
      <c r="F1424" s="6" t="s">
        <v>1657</v>
      </c>
      <c r="G1424" s="9" t="s">
        <v>6229</v>
      </c>
      <c r="H1424" s="6" t="s">
        <v>24</v>
      </c>
      <c r="I1424" s="6" t="s">
        <v>24</v>
      </c>
      <c r="J1424" s="6" t="s">
        <v>21</v>
      </c>
      <c r="K1424" s="9" t="s">
        <v>6230</v>
      </c>
      <c r="T1424" s="6" t="s">
        <v>22</v>
      </c>
      <c r="U1424" s="6" t="s">
        <v>18</v>
      </c>
      <c r="V1424" s="6" t="s">
        <v>6232</v>
      </c>
      <c r="W1424" s="11" t="s">
        <v>6231</v>
      </c>
    </row>
    <row r="1425" spans="1:23" ht="188.5" x14ac:dyDescent="0.35">
      <c r="A1425" s="6">
        <v>209263</v>
      </c>
      <c r="B1425" s="7">
        <v>45260</v>
      </c>
      <c r="C1425" s="8">
        <v>0.37277777777777782</v>
      </c>
      <c r="D1425" s="6" t="s">
        <v>6233</v>
      </c>
      <c r="E1425" s="6">
        <v>1</v>
      </c>
      <c r="F1425" s="6" t="s">
        <v>30</v>
      </c>
      <c r="G1425" s="9" t="s">
        <v>6234</v>
      </c>
      <c r="H1425" s="6" t="s">
        <v>10</v>
      </c>
      <c r="I1425" s="6" t="s">
        <v>24</v>
      </c>
      <c r="J1425" s="6" t="s">
        <v>21</v>
      </c>
      <c r="K1425" s="6" t="s">
        <v>113</v>
      </c>
      <c r="N1425" s="6" t="s">
        <v>346</v>
      </c>
      <c r="T1425" s="6" t="s">
        <v>22</v>
      </c>
      <c r="U1425" s="6" t="s">
        <v>18</v>
      </c>
      <c r="V1425" s="6" t="s">
        <v>6236</v>
      </c>
      <c r="W1425" s="11" t="s">
        <v>6235</v>
      </c>
    </row>
    <row r="1426" spans="1:23" ht="87" x14ac:dyDescent="0.35">
      <c r="A1426" s="6">
        <v>189560</v>
      </c>
      <c r="B1426" s="7">
        <v>45260</v>
      </c>
      <c r="C1426" s="8">
        <v>0.38135416666666666</v>
      </c>
      <c r="D1426" s="6" t="s">
        <v>166</v>
      </c>
      <c r="E1426" s="6">
        <v>1</v>
      </c>
      <c r="F1426" s="6" t="s">
        <v>9</v>
      </c>
      <c r="G1426" s="9" t="s">
        <v>6237</v>
      </c>
      <c r="H1426" s="6" t="s">
        <v>24</v>
      </c>
      <c r="I1426" s="6" t="s">
        <v>24</v>
      </c>
      <c r="J1426" s="6" t="s">
        <v>21</v>
      </c>
      <c r="K1426" s="6" t="s">
        <v>113</v>
      </c>
      <c r="T1426" s="6" t="s">
        <v>22</v>
      </c>
      <c r="U1426" s="6" t="s">
        <v>18</v>
      </c>
      <c r="V1426" s="6" t="s">
        <v>6238</v>
      </c>
      <c r="W1426" s="11" t="s">
        <v>997</v>
      </c>
    </row>
    <row r="1427" spans="1:23" x14ac:dyDescent="0.35">
      <c r="A1427" s="6">
        <v>162881</v>
      </c>
      <c r="B1427" s="7">
        <v>45260</v>
      </c>
      <c r="C1427" s="8">
        <v>0.39745370370370375</v>
      </c>
      <c r="D1427" s="6" t="s">
        <v>861</v>
      </c>
      <c r="E1427" s="6">
        <v>2</v>
      </c>
      <c r="F1427" s="6" t="s">
        <v>19</v>
      </c>
      <c r="G1427" s="6" t="s">
        <v>6239</v>
      </c>
      <c r="H1427" s="6" t="s">
        <v>24</v>
      </c>
      <c r="I1427" s="6" t="s">
        <v>24</v>
      </c>
      <c r="J1427" s="6" t="s">
        <v>21</v>
      </c>
      <c r="K1427" s="6" t="s">
        <v>149</v>
      </c>
      <c r="T1427" s="6" t="s">
        <v>22</v>
      </c>
      <c r="U1427" s="6" t="s">
        <v>18</v>
      </c>
      <c r="V1427" s="6" t="s">
        <v>6240</v>
      </c>
      <c r="W1427" s="11" t="s">
        <v>1596</v>
      </c>
    </row>
    <row r="1428" spans="1:23" ht="304.5" x14ac:dyDescent="0.35">
      <c r="A1428" s="6">
        <v>209279</v>
      </c>
      <c r="B1428" s="7">
        <v>45260</v>
      </c>
      <c r="C1428" s="8">
        <v>0.39788194444444441</v>
      </c>
      <c r="D1428" s="6" t="s">
        <v>6241</v>
      </c>
      <c r="E1428" s="6">
        <v>3</v>
      </c>
      <c r="F1428" s="6" t="s">
        <v>30</v>
      </c>
      <c r="G1428" s="9" t="s">
        <v>6242</v>
      </c>
      <c r="H1428" s="6" t="s">
        <v>24</v>
      </c>
      <c r="I1428" s="6" t="s">
        <v>24</v>
      </c>
      <c r="J1428" s="6" t="s">
        <v>232</v>
      </c>
      <c r="K1428" s="6" t="s">
        <v>5500</v>
      </c>
      <c r="L1428" s="6" t="s">
        <v>74</v>
      </c>
      <c r="M1428" s="6" t="s">
        <v>667</v>
      </c>
      <c r="N1428" s="6" t="s">
        <v>119</v>
      </c>
      <c r="O1428" s="9" t="s">
        <v>6243</v>
      </c>
      <c r="T1428" s="6" t="s">
        <v>22</v>
      </c>
      <c r="U1428" s="6" t="s">
        <v>18</v>
      </c>
      <c r="V1428" s="6" t="s">
        <v>6245</v>
      </c>
      <c r="W1428" s="11" t="s">
        <v>6244</v>
      </c>
    </row>
    <row r="1429" spans="1:23" x14ac:dyDescent="0.35">
      <c r="A1429" s="6">
        <v>209302</v>
      </c>
      <c r="B1429" s="7">
        <v>45260</v>
      </c>
      <c r="C1429" s="8">
        <v>0.43972222222222218</v>
      </c>
      <c r="D1429" s="6" t="s">
        <v>207</v>
      </c>
      <c r="E1429" s="6">
        <v>3</v>
      </c>
      <c r="F1429" s="6" t="s">
        <v>19</v>
      </c>
      <c r="G1429" s="6" t="s">
        <v>6246</v>
      </c>
      <c r="H1429" s="6" t="s">
        <v>24</v>
      </c>
      <c r="I1429" s="6" t="s">
        <v>24</v>
      </c>
      <c r="J1429" s="6" t="s">
        <v>21</v>
      </c>
      <c r="K1429" s="6" t="s">
        <v>6247</v>
      </c>
      <c r="T1429" s="6" t="s">
        <v>22</v>
      </c>
      <c r="U1429" s="6" t="s">
        <v>18</v>
      </c>
      <c r="V1429" s="6" t="s">
        <v>6249</v>
      </c>
      <c r="W1429" s="11" t="s">
        <v>6248</v>
      </c>
    </row>
    <row r="1430" spans="1:23" x14ac:dyDescent="0.35">
      <c r="A1430" s="6">
        <v>209284</v>
      </c>
      <c r="B1430" s="7">
        <v>45260</v>
      </c>
      <c r="C1430" s="8">
        <v>0.44033564814814818</v>
      </c>
      <c r="D1430" s="6" t="s">
        <v>6250</v>
      </c>
      <c r="E1430" s="6">
        <v>1</v>
      </c>
      <c r="F1430" s="6" t="s">
        <v>30</v>
      </c>
      <c r="G1430" s="6" t="s">
        <v>6251</v>
      </c>
      <c r="H1430" s="6" t="s">
        <v>24</v>
      </c>
      <c r="I1430" s="6" t="s">
        <v>24</v>
      </c>
      <c r="J1430" s="6" t="s">
        <v>21</v>
      </c>
      <c r="K1430" s="6" t="s">
        <v>83</v>
      </c>
      <c r="T1430" s="6" t="s">
        <v>22</v>
      </c>
      <c r="U1430" s="6" t="s">
        <v>18</v>
      </c>
      <c r="V1430" s="6" t="s">
        <v>6253</v>
      </c>
      <c r="W1430" s="11" t="s">
        <v>6252</v>
      </c>
    </row>
    <row r="1431" spans="1:23" ht="72.5" x14ac:dyDescent="0.35">
      <c r="A1431" s="6">
        <v>39731</v>
      </c>
      <c r="B1431" s="7">
        <v>45260</v>
      </c>
      <c r="C1431" s="8">
        <v>0.44033564814814818</v>
      </c>
      <c r="D1431" s="6" t="s">
        <v>760</v>
      </c>
      <c r="E1431" s="6">
        <v>1</v>
      </c>
      <c r="F1431" s="6" t="s">
        <v>25</v>
      </c>
      <c r="G1431" s="9" t="s">
        <v>6254</v>
      </c>
      <c r="H1431" s="6" t="s">
        <v>24</v>
      </c>
      <c r="I1431" s="6" t="s">
        <v>24</v>
      </c>
      <c r="J1431" s="6" t="s">
        <v>21</v>
      </c>
      <c r="K1431" s="6" t="s">
        <v>712</v>
      </c>
      <c r="T1431" s="6" t="s">
        <v>22</v>
      </c>
      <c r="U1431" s="6" t="s">
        <v>18</v>
      </c>
      <c r="V1431" s="6" t="s">
        <v>6256</v>
      </c>
      <c r="W1431" s="11" t="s">
        <v>6255</v>
      </c>
    </row>
    <row r="1432" spans="1:23" ht="174" x14ac:dyDescent="0.35">
      <c r="A1432" s="6">
        <v>209280</v>
      </c>
      <c r="B1432" s="7">
        <v>45260</v>
      </c>
      <c r="C1432" s="8">
        <v>0.44225694444444441</v>
      </c>
      <c r="D1432" s="6" t="s">
        <v>4335</v>
      </c>
      <c r="E1432" s="6">
        <v>1</v>
      </c>
      <c r="F1432" s="6" t="s">
        <v>1657</v>
      </c>
      <c r="G1432" s="9" t="s">
        <v>6257</v>
      </c>
      <c r="H1432" s="6" t="s">
        <v>24</v>
      </c>
      <c r="I1432" s="6" t="s">
        <v>24</v>
      </c>
      <c r="J1432" s="6" t="s">
        <v>21</v>
      </c>
      <c r="K1432" s="6" t="s">
        <v>6258</v>
      </c>
      <c r="N1432" s="6" t="s">
        <v>6259</v>
      </c>
      <c r="T1432" s="6" t="s">
        <v>22</v>
      </c>
      <c r="U1432" s="6" t="s">
        <v>18</v>
      </c>
      <c r="V1432" s="6" t="s">
        <v>6261</v>
      </c>
      <c r="W1432" s="11" t="s">
        <v>6260</v>
      </c>
    </row>
    <row r="1433" spans="1:23" x14ac:dyDescent="0.35">
      <c r="A1433" s="6">
        <v>209306</v>
      </c>
      <c r="B1433" s="7">
        <v>45260</v>
      </c>
      <c r="C1433" s="8">
        <v>0.46239583333333334</v>
      </c>
      <c r="D1433" s="6" t="s">
        <v>1425</v>
      </c>
      <c r="E1433" s="6">
        <v>10</v>
      </c>
      <c r="F1433" s="6" t="s">
        <v>19</v>
      </c>
      <c r="G1433" s="6" t="s">
        <v>6262</v>
      </c>
      <c r="H1433" s="6" t="s">
        <v>24</v>
      </c>
      <c r="I1433" s="6" t="s">
        <v>24</v>
      </c>
      <c r="J1433" s="6" t="s">
        <v>21</v>
      </c>
      <c r="K1433" s="6" t="s">
        <v>1597</v>
      </c>
      <c r="M1433" s="6" t="s">
        <v>667</v>
      </c>
      <c r="T1433" s="6" t="s">
        <v>22</v>
      </c>
      <c r="U1433" s="6" t="s">
        <v>18</v>
      </c>
      <c r="V1433" s="6" t="s">
        <v>6264</v>
      </c>
      <c r="W1433" s="11" t="s">
        <v>6263</v>
      </c>
    </row>
    <row r="1434" spans="1:23" ht="29" x14ac:dyDescent="0.35">
      <c r="A1434" s="6">
        <v>209326</v>
      </c>
      <c r="B1434" s="7">
        <v>45260</v>
      </c>
      <c r="C1434" s="8">
        <v>0.46530092592592592</v>
      </c>
      <c r="D1434" s="9" t="s">
        <v>6265</v>
      </c>
      <c r="E1434" s="6">
        <v>3</v>
      </c>
      <c r="F1434" s="6" t="s">
        <v>9</v>
      </c>
      <c r="G1434" s="6" t="s">
        <v>6266</v>
      </c>
      <c r="H1434" s="6" t="s">
        <v>24</v>
      </c>
      <c r="I1434" s="6" t="s">
        <v>24</v>
      </c>
      <c r="J1434" s="6" t="s">
        <v>21</v>
      </c>
      <c r="K1434" s="6" t="s">
        <v>2007</v>
      </c>
      <c r="T1434" s="6" t="s">
        <v>22</v>
      </c>
      <c r="U1434" s="6" t="s">
        <v>18</v>
      </c>
      <c r="V1434" s="6" t="s">
        <v>6268</v>
      </c>
      <c r="W1434" s="11" t="s">
        <v>6267</v>
      </c>
    </row>
    <row r="1435" spans="1:23" ht="116" x14ac:dyDescent="0.35">
      <c r="A1435" s="6">
        <v>209328</v>
      </c>
      <c r="B1435" s="7">
        <v>45260</v>
      </c>
      <c r="C1435" s="8">
        <v>0.48638888888888893</v>
      </c>
      <c r="D1435" s="6" t="s">
        <v>108</v>
      </c>
      <c r="E1435" s="6">
        <v>2</v>
      </c>
      <c r="F1435" s="6" t="s">
        <v>30</v>
      </c>
      <c r="G1435" s="9" t="s">
        <v>6269</v>
      </c>
      <c r="H1435" s="6" t="s">
        <v>10</v>
      </c>
      <c r="I1435" s="6" t="s">
        <v>24</v>
      </c>
      <c r="J1435" s="6" t="s">
        <v>21</v>
      </c>
      <c r="K1435" s="6" t="s">
        <v>113</v>
      </c>
      <c r="T1435" s="6" t="s">
        <v>22</v>
      </c>
      <c r="U1435" s="6" t="s">
        <v>18</v>
      </c>
      <c r="V1435" s="6" t="s">
        <v>6270</v>
      </c>
      <c r="W1435" s="11" t="s">
        <v>997</v>
      </c>
    </row>
    <row r="1436" spans="1:23" x14ac:dyDescent="0.35">
      <c r="A1436" s="6">
        <v>209318</v>
      </c>
      <c r="B1436" s="7">
        <v>45260</v>
      </c>
      <c r="C1436" s="8">
        <v>0.48709490740740741</v>
      </c>
      <c r="D1436" s="6" t="s">
        <v>6271</v>
      </c>
      <c r="E1436" s="6">
        <v>5</v>
      </c>
      <c r="F1436" s="6" t="s">
        <v>19</v>
      </c>
      <c r="G1436" s="6" t="s">
        <v>6272</v>
      </c>
      <c r="H1436" s="6" t="s">
        <v>24</v>
      </c>
      <c r="I1436" s="6" t="s">
        <v>24</v>
      </c>
      <c r="J1436" s="6" t="s">
        <v>21</v>
      </c>
      <c r="K1436" s="6" t="s">
        <v>149</v>
      </c>
      <c r="T1436" s="6" t="s">
        <v>22</v>
      </c>
      <c r="U1436" s="6" t="s">
        <v>18</v>
      </c>
      <c r="V1436" s="6" t="s">
        <v>1978</v>
      </c>
      <c r="W1436" s="11" t="s">
        <v>1433</v>
      </c>
    </row>
    <row r="1437" spans="1:23" x14ac:dyDescent="0.35">
      <c r="A1437" s="6">
        <v>195308</v>
      </c>
      <c r="B1437" s="7">
        <v>45260</v>
      </c>
      <c r="C1437" s="8">
        <v>0.48873842592592592</v>
      </c>
      <c r="D1437" s="6" t="s">
        <v>1132</v>
      </c>
      <c r="E1437" s="6">
        <v>2</v>
      </c>
      <c r="F1437" s="6" t="s">
        <v>9</v>
      </c>
      <c r="G1437" s="6" t="s">
        <v>6273</v>
      </c>
      <c r="H1437" s="6" t="s">
        <v>24</v>
      </c>
      <c r="I1437" s="6" t="s">
        <v>24</v>
      </c>
      <c r="J1437" s="6" t="s">
        <v>21</v>
      </c>
      <c r="K1437" s="6" t="s">
        <v>5500</v>
      </c>
      <c r="T1437" s="6" t="s">
        <v>22</v>
      </c>
      <c r="U1437" s="6" t="s">
        <v>18</v>
      </c>
      <c r="V1437" s="6" t="s">
        <v>6275</v>
      </c>
      <c r="W1437" s="11" t="s">
        <v>6274</v>
      </c>
    </row>
    <row r="1438" spans="1:23" x14ac:dyDescent="0.35">
      <c r="A1438" s="6">
        <v>209312</v>
      </c>
      <c r="B1438" s="7">
        <v>45260</v>
      </c>
      <c r="C1438" s="8">
        <v>0.48920138888888887</v>
      </c>
      <c r="D1438" s="6" t="s">
        <v>1485</v>
      </c>
      <c r="E1438" s="6">
        <v>1</v>
      </c>
      <c r="F1438" s="6" t="s">
        <v>1657</v>
      </c>
      <c r="G1438" s="6" t="s">
        <v>6276</v>
      </c>
      <c r="H1438" s="6" t="s">
        <v>24</v>
      </c>
      <c r="I1438" s="6" t="s">
        <v>24</v>
      </c>
      <c r="J1438" s="6" t="s">
        <v>21</v>
      </c>
      <c r="K1438" s="6" t="s">
        <v>523</v>
      </c>
      <c r="T1438" s="6" t="s">
        <v>22</v>
      </c>
      <c r="U1438" s="6" t="s">
        <v>18</v>
      </c>
      <c r="V1438" s="6" t="s">
        <v>6278</v>
      </c>
      <c r="W1438" s="11" t="s">
        <v>6277</v>
      </c>
    </row>
    <row r="1439" spans="1:23" x14ac:dyDescent="0.35">
      <c r="A1439" s="6">
        <v>209177</v>
      </c>
      <c r="B1439" s="7">
        <v>45260</v>
      </c>
      <c r="C1439" s="8">
        <v>0.52685185185185179</v>
      </c>
      <c r="D1439" s="6" t="s">
        <v>447</v>
      </c>
      <c r="E1439" s="6">
        <v>3</v>
      </c>
      <c r="F1439" s="6" t="s">
        <v>30</v>
      </c>
      <c r="G1439" s="6" t="s">
        <v>6279</v>
      </c>
      <c r="H1439" s="6" t="s">
        <v>112</v>
      </c>
      <c r="I1439" s="6" t="s">
        <v>24</v>
      </c>
      <c r="J1439" s="6" t="s">
        <v>21</v>
      </c>
      <c r="K1439" s="6" t="s">
        <v>495</v>
      </c>
      <c r="T1439" s="6" t="s">
        <v>22</v>
      </c>
      <c r="U1439" s="6" t="s">
        <v>18</v>
      </c>
      <c r="V1439" s="6" t="s">
        <v>6281</v>
      </c>
      <c r="W1439" s="11" t="s">
        <v>6280</v>
      </c>
    </row>
    <row r="1440" spans="1:23" ht="87" x14ac:dyDescent="0.35">
      <c r="A1440" s="6">
        <v>209325</v>
      </c>
      <c r="B1440" s="7">
        <v>45260</v>
      </c>
      <c r="C1440" s="8">
        <v>0.58255787037037032</v>
      </c>
      <c r="D1440" s="6" t="s">
        <v>6282</v>
      </c>
      <c r="E1440" s="6">
        <v>1</v>
      </c>
      <c r="F1440" s="6" t="s">
        <v>9</v>
      </c>
      <c r="G1440" s="6" t="s">
        <v>6283</v>
      </c>
      <c r="H1440" s="6" t="s">
        <v>24</v>
      </c>
      <c r="I1440" s="6" t="s">
        <v>24</v>
      </c>
      <c r="J1440" s="6" t="s">
        <v>21</v>
      </c>
      <c r="K1440" s="9" t="s">
        <v>6284</v>
      </c>
      <c r="T1440" s="6" t="s">
        <v>22</v>
      </c>
      <c r="U1440" s="6" t="s">
        <v>18</v>
      </c>
      <c r="V1440" s="6" t="s">
        <v>6286</v>
      </c>
      <c r="W1440" s="11" t="s">
        <v>6285</v>
      </c>
    </row>
    <row r="1441" spans="1:23" x14ac:dyDescent="0.35">
      <c r="A1441" s="6">
        <v>209344</v>
      </c>
      <c r="B1441" s="7">
        <v>45260</v>
      </c>
      <c r="C1441" s="8">
        <v>0.60114583333333338</v>
      </c>
      <c r="D1441" s="6" t="s">
        <v>1716</v>
      </c>
      <c r="E1441" s="6">
        <v>2</v>
      </c>
      <c r="F1441" s="6" t="s">
        <v>30</v>
      </c>
      <c r="G1441" s="6" t="s">
        <v>6287</v>
      </c>
      <c r="H1441" s="6" t="s">
        <v>195</v>
      </c>
      <c r="I1441" s="6" t="s">
        <v>24</v>
      </c>
      <c r="J1441" s="6" t="s">
        <v>21</v>
      </c>
      <c r="K1441" s="6" t="s">
        <v>149</v>
      </c>
      <c r="T1441" s="6" t="s">
        <v>22</v>
      </c>
      <c r="U1441" s="6" t="s">
        <v>18</v>
      </c>
      <c r="V1441" s="6" t="s">
        <v>6289</v>
      </c>
      <c r="W1441" s="11" t="s">
        <v>6288</v>
      </c>
    </row>
    <row r="1442" spans="1:23" x14ac:dyDescent="0.35">
      <c r="A1442" s="6">
        <v>209340</v>
      </c>
      <c r="B1442" s="7">
        <v>45260</v>
      </c>
      <c r="C1442" s="8">
        <v>0.60638888888888887</v>
      </c>
      <c r="D1442" s="6" t="s">
        <v>1512</v>
      </c>
      <c r="E1442" s="6">
        <v>1</v>
      </c>
      <c r="F1442" s="6" t="s">
        <v>25</v>
      </c>
      <c r="G1442" s="6" t="s">
        <v>6290</v>
      </c>
      <c r="H1442" s="6" t="s">
        <v>43</v>
      </c>
      <c r="I1442" s="6" t="s">
        <v>24</v>
      </c>
      <c r="J1442" s="6" t="s">
        <v>21</v>
      </c>
      <c r="K1442" s="6" t="s">
        <v>149</v>
      </c>
      <c r="T1442" s="6" t="s">
        <v>874</v>
      </c>
      <c r="U1442" s="6" t="s">
        <v>18</v>
      </c>
      <c r="V1442" s="6" t="s">
        <v>6291</v>
      </c>
      <c r="W1442" s="11" t="s">
        <v>1433</v>
      </c>
    </row>
    <row r="1443" spans="1:23" ht="87" x14ac:dyDescent="0.35">
      <c r="A1443" s="6">
        <v>209348</v>
      </c>
      <c r="B1443" s="7">
        <v>45260</v>
      </c>
      <c r="C1443" s="8">
        <v>0.65249999999999997</v>
      </c>
      <c r="D1443" s="6" t="s">
        <v>386</v>
      </c>
      <c r="E1443" s="6">
        <v>1</v>
      </c>
      <c r="F1443" s="6" t="s">
        <v>30</v>
      </c>
      <c r="G1443" s="9" t="s">
        <v>6292</v>
      </c>
      <c r="H1443" s="6" t="s">
        <v>24</v>
      </c>
      <c r="I1443" s="6" t="s">
        <v>24</v>
      </c>
      <c r="J1443" s="6" t="s">
        <v>21</v>
      </c>
      <c r="K1443" s="6" t="s">
        <v>6293</v>
      </c>
      <c r="M1443" s="6" t="s">
        <v>455</v>
      </c>
      <c r="N1443" s="6" t="s">
        <v>6294</v>
      </c>
      <c r="Q1443" s="6" t="s">
        <v>1279</v>
      </c>
      <c r="T1443" s="6" t="s">
        <v>22</v>
      </c>
      <c r="U1443" s="6" t="s">
        <v>18</v>
      </c>
      <c r="V1443" s="6" t="s">
        <v>6296</v>
      </c>
      <c r="W1443" s="11" t="s">
        <v>6295</v>
      </c>
    </row>
    <row r="1444" spans="1:23" x14ac:dyDescent="0.35">
      <c r="A1444" s="6">
        <v>13755</v>
      </c>
      <c r="B1444" s="7">
        <v>45260</v>
      </c>
      <c r="C1444" s="8">
        <v>0.65722222222222226</v>
      </c>
      <c r="D1444" s="6" t="s">
        <v>842</v>
      </c>
      <c r="E1444" s="6">
        <v>1</v>
      </c>
      <c r="F1444" s="6" t="s">
        <v>25</v>
      </c>
      <c r="G1444" s="6" t="s">
        <v>842</v>
      </c>
      <c r="H1444" s="6" t="s">
        <v>24</v>
      </c>
      <c r="I1444" s="6" t="s">
        <v>24</v>
      </c>
      <c r="J1444" s="6" t="s">
        <v>21</v>
      </c>
      <c r="K1444" s="6" t="s">
        <v>134</v>
      </c>
      <c r="T1444" s="6" t="s">
        <v>15</v>
      </c>
      <c r="U1444" s="6" t="s">
        <v>18</v>
      </c>
      <c r="V1444" s="6" t="s">
        <v>6297</v>
      </c>
      <c r="W1444" s="11" t="s">
        <v>887</v>
      </c>
    </row>
    <row r="1445" spans="1:23" x14ac:dyDescent="0.35">
      <c r="A1445" s="6">
        <v>209376</v>
      </c>
      <c r="B1445" s="7">
        <v>45260</v>
      </c>
      <c r="C1445" s="8">
        <v>0.66118055555555555</v>
      </c>
      <c r="D1445" s="6" t="s">
        <v>6298</v>
      </c>
      <c r="E1445" s="6">
        <v>1</v>
      </c>
      <c r="F1445" s="6" t="s">
        <v>25</v>
      </c>
      <c r="G1445" s="6" t="s">
        <v>6299</v>
      </c>
      <c r="H1445" s="6" t="s">
        <v>24</v>
      </c>
      <c r="I1445" s="6" t="s">
        <v>24</v>
      </c>
      <c r="J1445" s="6" t="s">
        <v>21</v>
      </c>
      <c r="K1445" s="6" t="s">
        <v>134</v>
      </c>
      <c r="T1445" s="6" t="s">
        <v>22</v>
      </c>
      <c r="U1445" s="6" t="s">
        <v>18</v>
      </c>
      <c r="V1445" s="6" t="s">
        <v>1769</v>
      </c>
      <c r="W1445" s="11" t="s">
        <v>887</v>
      </c>
    </row>
    <row r="1446" spans="1:23" x14ac:dyDescent="0.35">
      <c r="A1446" s="6">
        <v>208633</v>
      </c>
      <c r="B1446" s="7">
        <v>45260</v>
      </c>
      <c r="C1446" s="8">
        <v>0.68099537037037028</v>
      </c>
      <c r="D1446" s="6" t="s">
        <v>193</v>
      </c>
      <c r="E1446" s="6">
        <v>2</v>
      </c>
      <c r="F1446" s="6" t="s">
        <v>9</v>
      </c>
      <c r="G1446" s="6" t="s">
        <v>6300</v>
      </c>
      <c r="H1446" s="6" t="s">
        <v>24</v>
      </c>
      <c r="I1446" s="6" t="s">
        <v>24</v>
      </c>
      <c r="J1446" s="6" t="s">
        <v>21</v>
      </c>
      <c r="K1446" s="6" t="s">
        <v>1597</v>
      </c>
      <c r="L1446" s="6" t="s">
        <v>6301</v>
      </c>
      <c r="M1446" s="6" t="s">
        <v>63</v>
      </c>
      <c r="N1446" s="6" t="s">
        <v>42</v>
      </c>
      <c r="Q1446" s="6" t="s">
        <v>6302</v>
      </c>
      <c r="S1446" s="6" t="s">
        <v>337</v>
      </c>
      <c r="T1446" s="6" t="s">
        <v>22</v>
      </c>
      <c r="U1446" s="6" t="s">
        <v>18</v>
      </c>
      <c r="V1446" s="6" t="s">
        <v>6304</v>
      </c>
      <c r="W1446" s="11" t="s">
        <v>6303</v>
      </c>
    </row>
    <row r="1447" spans="1:23" ht="58" x14ac:dyDescent="0.35">
      <c r="A1447" s="6">
        <v>209371</v>
      </c>
      <c r="B1447" s="7">
        <v>45260</v>
      </c>
      <c r="C1447" s="8">
        <v>0.69609953703703698</v>
      </c>
      <c r="D1447" s="6" t="s">
        <v>91</v>
      </c>
      <c r="E1447" s="6">
        <v>3</v>
      </c>
      <c r="F1447" s="6" t="s">
        <v>19</v>
      </c>
      <c r="G1447" s="6" t="s">
        <v>6305</v>
      </c>
      <c r="H1447" s="6" t="s">
        <v>24</v>
      </c>
      <c r="I1447" s="6" t="s">
        <v>24</v>
      </c>
      <c r="J1447" s="6" t="s">
        <v>377</v>
      </c>
      <c r="K1447" s="9" t="s">
        <v>440</v>
      </c>
      <c r="T1447" s="6" t="s">
        <v>22</v>
      </c>
      <c r="U1447" s="6" t="s">
        <v>18</v>
      </c>
      <c r="V1447" s="6" t="s">
        <v>6307</v>
      </c>
      <c r="W1447" s="11" t="s">
        <v>6306</v>
      </c>
    </row>
    <row r="1448" spans="1:23" ht="29" x14ac:dyDescent="0.35">
      <c r="A1448" s="6">
        <v>188581</v>
      </c>
      <c r="B1448" s="7">
        <v>45260</v>
      </c>
      <c r="C1448" s="8">
        <v>0.72135416666666663</v>
      </c>
      <c r="D1448" s="6" t="s">
        <v>663</v>
      </c>
      <c r="E1448" s="6">
        <v>2</v>
      </c>
      <c r="F1448" s="6" t="s">
        <v>19</v>
      </c>
      <c r="G1448" s="6" t="s">
        <v>6308</v>
      </c>
      <c r="H1448" s="6" t="s">
        <v>40</v>
      </c>
      <c r="I1448" s="6" t="s">
        <v>11</v>
      </c>
      <c r="J1448" s="6" t="s">
        <v>21</v>
      </c>
      <c r="K1448" s="6" t="s">
        <v>767</v>
      </c>
      <c r="Q1448" s="6" t="s">
        <v>6309</v>
      </c>
      <c r="T1448" s="6" t="s">
        <v>22</v>
      </c>
      <c r="U1448" s="6" t="s">
        <v>18</v>
      </c>
      <c r="V1448" s="6" t="s">
        <v>6311</v>
      </c>
      <c r="W1448" s="12" t="s">
        <v>6310</v>
      </c>
    </row>
    <row r="1449" spans="1:23" x14ac:dyDescent="0.35">
      <c r="A1449" s="6">
        <v>75620</v>
      </c>
      <c r="B1449" s="7">
        <v>45261</v>
      </c>
      <c r="C1449" s="8">
        <v>0.36908564814814815</v>
      </c>
      <c r="D1449" s="6" t="s">
        <v>82</v>
      </c>
      <c r="E1449" s="6">
        <v>1</v>
      </c>
      <c r="F1449" s="6" t="s">
        <v>19</v>
      </c>
      <c r="G1449" s="6" t="s">
        <v>6312</v>
      </c>
      <c r="H1449" s="6" t="s">
        <v>24</v>
      </c>
      <c r="I1449" s="6" t="s">
        <v>24</v>
      </c>
      <c r="J1449" s="6" t="s">
        <v>377</v>
      </c>
      <c r="K1449" s="6" t="s">
        <v>5500</v>
      </c>
      <c r="T1449" s="6" t="s">
        <v>22</v>
      </c>
      <c r="U1449" s="6" t="s">
        <v>18</v>
      </c>
      <c r="V1449" s="6" t="s">
        <v>6313</v>
      </c>
      <c r="W1449" s="11" t="s">
        <v>1432</v>
      </c>
    </row>
    <row r="1450" spans="1:23" x14ac:dyDescent="0.35">
      <c r="A1450" s="6">
        <v>209407</v>
      </c>
      <c r="B1450" s="7">
        <v>45261</v>
      </c>
      <c r="C1450" s="8">
        <v>0.38131944444444449</v>
      </c>
      <c r="D1450" s="6" t="s">
        <v>6314</v>
      </c>
      <c r="E1450" s="6">
        <v>1</v>
      </c>
      <c r="F1450" s="6" t="s">
        <v>30</v>
      </c>
      <c r="G1450" s="6" t="s">
        <v>6315</v>
      </c>
      <c r="H1450" s="6" t="s">
        <v>24</v>
      </c>
      <c r="I1450" s="6" t="s">
        <v>24</v>
      </c>
      <c r="J1450" s="6" t="s">
        <v>21</v>
      </c>
      <c r="K1450" s="6" t="s">
        <v>495</v>
      </c>
      <c r="T1450" s="6" t="s">
        <v>22</v>
      </c>
      <c r="U1450" s="6" t="s">
        <v>18</v>
      </c>
      <c r="V1450" s="6" t="s">
        <v>6317</v>
      </c>
      <c r="W1450" s="11" t="s">
        <v>6316</v>
      </c>
    </row>
    <row r="1451" spans="1:23" x14ac:dyDescent="0.35">
      <c r="A1451" s="6">
        <v>209429</v>
      </c>
      <c r="B1451" s="7">
        <v>45261</v>
      </c>
      <c r="C1451" s="8">
        <v>0.42856481481481484</v>
      </c>
      <c r="D1451" s="6" t="s">
        <v>237</v>
      </c>
      <c r="E1451" s="6">
        <v>4</v>
      </c>
      <c r="F1451" s="6" t="s">
        <v>19</v>
      </c>
      <c r="G1451" s="6" t="s">
        <v>6318</v>
      </c>
      <c r="H1451" s="6" t="s">
        <v>24</v>
      </c>
      <c r="I1451" s="6" t="s">
        <v>24</v>
      </c>
      <c r="J1451" s="6" t="s">
        <v>377</v>
      </c>
      <c r="K1451" s="6" t="s">
        <v>1721</v>
      </c>
      <c r="O1451" s="6" t="s">
        <v>6319</v>
      </c>
      <c r="S1451" s="6" t="s">
        <v>6320</v>
      </c>
      <c r="T1451" s="6" t="s">
        <v>15</v>
      </c>
      <c r="U1451" s="6" t="s">
        <v>18</v>
      </c>
      <c r="V1451" s="6" t="s">
        <v>6321</v>
      </c>
      <c r="W1451" s="11" t="s">
        <v>1055</v>
      </c>
    </row>
    <row r="1452" spans="1:23" x14ac:dyDescent="0.35">
      <c r="A1452" s="6">
        <v>167629</v>
      </c>
      <c r="B1452" s="7">
        <v>45261</v>
      </c>
      <c r="C1452" s="8">
        <v>0.43019675925925926</v>
      </c>
      <c r="D1452" s="6" t="s">
        <v>664</v>
      </c>
      <c r="E1452" s="6">
        <v>2</v>
      </c>
      <c r="F1452" s="6" t="s">
        <v>9</v>
      </c>
      <c r="G1452" s="6" t="s">
        <v>6322</v>
      </c>
      <c r="H1452" s="6" t="s">
        <v>24</v>
      </c>
      <c r="I1452" s="6" t="s">
        <v>24</v>
      </c>
      <c r="J1452" s="6" t="s">
        <v>21</v>
      </c>
      <c r="K1452" s="6" t="s">
        <v>1350</v>
      </c>
      <c r="T1452" s="6" t="s">
        <v>22</v>
      </c>
      <c r="U1452" s="6" t="s">
        <v>18</v>
      </c>
      <c r="V1452" s="6" t="s">
        <v>887</v>
      </c>
      <c r="W1452" s="11" t="s">
        <v>6323</v>
      </c>
    </row>
    <row r="1453" spans="1:23" ht="409.5" x14ac:dyDescent="0.35">
      <c r="A1453" s="6">
        <v>207462</v>
      </c>
      <c r="B1453" s="7">
        <v>45261</v>
      </c>
      <c r="C1453" s="8">
        <v>0.43309027777777781</v>
      </c>
      <c r="D1453" s="6" t="s">
        <v>6324</v>
      </c>
      <c r="E1453" s="6">
        <v>20</v>
      </c>
      <c r="F1453" s="6" t="s">
        <v>25</v>
      </c>
      <c r="G1453" s="9" t="s">
        <v>6325</v>
      </c>
      <c r="H1453" s="6" t="s">
        <v>112</v>
      </c>
      <c r="I1453" s="6" t="s">
        <v>40</v>
      </c>
      <c r="J1453" s="6" t="s">
        <v>21</v>
      </c>
      <c r="K1453" s="6" t="s">
        <v>134</v>
      </c>
      <c r="L1453" s="6" t="s">
        <v>1758</v>
      </c>
      <c r="M1453" s="6" t="s">
        <v>6326</v>
      </c>
      <c r="N1453" s="6" t="s">
        <v>42</v>
      </c>
      <c r="O1453" s="6" t="s">
        <v>34</v>
      </c>
      <c r="P1453" s="6" t="s">
        <v>34</v>
      </c>
      <c r="Q1453" s="6" t="s">
        <v>34</v>
      </c>
      <c r="R1453" s="6" t="s">
        <v>34</v>
      </c>
      <c r="S1453" s="6" t="s">
        <v>47</v>
      </c>
      <c r="T1453" s="6" t="s">
        <v>874</v>
      </c>
      <c r="U1453" s="6" t="s">
        <v>18</v>
      </c>
      <c r="V1453" s="9" t="s">
        <v>6328</v>
      </c>
      <c r="W1453" s="12" t="s">
        <v>6327</v>
      </c>
    </row>
    <row r="1454" spans="1:23" ht="101.5" x14ac:dyDescent="0.35">
      <c r="A1454" s="6">
        <v>209437</v>
      </c>
      <c r="B1454" s="7">
        <v>45261</v>
      </c>
      <c r="C1454" s="8">
        <v>0.43678240740740737</v>
      </c>
      <c r="D1454" s="6" t="s">
        <v>174</v>
      </c>
      <c r="E1454" s="6">
        <v>1</v>
      </c>
      <c r="F1454" s="6" t="s">
        <v>19</v>
      </c>
      <c r="G1454" s="9" t="s">
        <v>6329</v>
      </c>
      <c r="H1454" s="6" t="s">
        <v>24</v>
      </c>
      <c r="I1454" s="6" t="s">
        <v>24</v>
      </c>
      <c r="J1454" s="6" t="s">
        <v>21</v>
      </c>
      <c r="K1454" s="6" t="s">
        <v>134</v>
      </c>
      <c r="L1454" s="6" t="s">
        <v>298</v>
      </c>
      <c r="M1454" s="6" t="s">
        <v>71</v>
      </c>
      <c r="N1454" s="6" t="s">
        <v>6330</v>
      </c>
      <c r="O1454" s="6" t="s">
        <v>969</v>
      </c>
      <c r="P1454" s="6" t="s">
        <v>6331</v>
      </c>
      <c r="Q1454" s="6" t="s">
        <v>5645</v>
      </c>
      <c r="R1454" s="6" t="s">
        <v>34</v>
      </c>
      <c r="S1454" s="6" t="s">
        <v>34</v>
      </c>
      <c r="T1454" s="6" t="s">
        <v>22</v>
      </c>
      <c r="U1454" s="6" t="s">
        <v>18</v>
      </c>
      <c r="V1454" s="6" t="s">
        <v>6333</v>
      </c>
      <c r="W1454" s="11" t="s">
        <v>6332</v>
      </c>
    </row>
    <row r="1455" spans="1:23" ht="43.5" x14ac:dyDescent="0.35">
      <c r="A1455" s="6">
        <v>209414</v>
      </c>
      <c r="B1455" s="7">
        <v>45261</v>
      </c>
      <c r="C1455" s="8">
        <v>0.44943287037037033</v>
      </c>
      <c r="D1455" s="6" t="s">
        <v>409</v>
      </c>
      <c r="E1455" s="6">
        <v>1</v>
      </c>
      <c r="F1455" s="6" t="s">
        <v>30</v>
      </c>
      <c r="G1455" s="6" t="s">
        <v>6334</v>
      </c>
      <c r="H1455" s="6" t="s">
        <v>10</v>
      </c>
      <c r="I1455" s="6" t="s">
        <v>24</v>
      </c>
      <c r="J1455" s="6" t="s">
        <v>21</v>
      </c>
      <c r="K1455" s="6" t="s">
        <v>134</v>
      </c>
      <c r="L1455" s="6" t="s">
        <v>298</v>
      </c>
      <c r="M1455" s="6" t="s">
        <v>71</v>
      </c>
      <c r="N1455" s="6" t="s">
        <v>6330</v>
      </c>
      <c r="O1455" s="6" t="s">
        <v>5759</v>
      </c>
      <c r="P1455" s="6" t="s">
        <v>6335</v>
      </c>
      <c r="Q1455" s="6" t="s">
        <v>6336</v>
      </c>
      <c r="R1455" s="6" t="s">
        <v>34</v>
      </c>
      <c r="S1455" s="9" t="s">
        <v>6337</v>
      </c>
      <c r="T1455" s="6" t="s">
        <v>22</v>
      </c>
      <c r="U1455" s="6" t="s">
        <v>18</v>
      </c>
      <c r="V1455" s="6" t="s">
        <v>6338</v>
      </c>
      <c r="W1455" s="11" t="s">
        <v>890</v>
      </c>
    </row>
    <row r="1456" spans="1:23" x14ac:dyDescent="0.35">
      <c r="A1456" s="6">
        <v>116234</v>
      </c>
      <c r="B1456" s="7">
        <v>45261</v>
      </c>
      <c r="C1456" s="8">
        <v>0.45928240740740739</v>
      </c>
      <c r="D1456" s="6" t="s">
        <v>181</v>
      </c>
      <c r="E1456" s="6">
        <v>3</v>
      </c>
      <c r="F1456" s="6" t="s">
        <v>19</v>
      </c>
      <c r="G1456" s="6" t="s">
        <v>6339</v>
      </c>
      <c r="H1456" s="6" t="s">
        <v>24</v>
      </c>
      <c r="I1456" s="6" t="s">
        <v>24</v>
      </c>
      <c r="J1456" s="6" t="s">
        <v>377</v>
      </c>
      <c r="K1456" s="6" t="s">
        <v>5500</v>
      </c>
      <c r="T1456" s="6" t="s">
        <v>22</v>
      </c>
      <c r="U1456" s="6" t="s">
        <v>18</v>
      </c>
      <c r="V1456" s="6" t="s">
        <v>6341</v>
      </c>
      <c r="W1456" s="11" t="s">
        <v>6340</v>
      </c>
    </row>
    <row r="1457" spans="1:23" ht="72.5" x14ac:dyDescent="0.35">
      <c r="A1457" s="6">
        <v>185512</v>
      </c>
      <c r="B1457" s="7">
        <v>45261</v>
      </c>
      <c r="C1457" s="8">
        <v>0.46716435185185184</v>
      </c>
      <c r="D1457" s="6" t="s">
        <v>959</v>
      </c>
      <c r="E1457" s="6">
        <v>10</v>
      </c>
      <c r="F1457" s="6" t="s">
        <v>25</v>
      </c>
      <c r="G1457" s="9" t="s">
        <v>6342</v>
      </c>
      <c r="H1457" s="6" t="s">
        <v>24</v>
      </c>
      <c r="I1457" s="6" t="s">
        <v>24</v>
      </c>
      <c r="J1457" s="6" t="s">
        <v>21</v>
      </c>
      <c r="K1457" s="6" t="s">
        <v>5500</v>
      </c>
      <c r="T1457" s="6" t="s">
        <v>22</v>
      </c>
      <c r="U1457" s="6" t="s">
        <v>18</v>
      </c>
      <c r="V1457" s="6" t="s">
        <v>6344</v>
      </c>
      <c r="W1457" s="11" t="s">
        <v>6343</v>
      </c>
    </row>
    <row r="1458" spans="1:23" x14ac:dyDescent="0.35">
      <c r="A1458" s="6">
        <v>41749</v>
      </c>
      <c r="B1458" s="7">
        <v>45261</v>
      </c>
      <c r="C1458" s="8">
        <v>0.4679166666666667</v>
      </c>
      <c r="D1458" s="6" t="s">
        <v>6345</v>
      </c>
      <c r="E1458" s="6">
        <v>1</v>
      </c>
      <c r="F1458" s="6" t="s">
        <v>1657</v>
      </c>
      <c r="G1458" s="6" t="s">
        <v>6346</v>
      </c>
      <c r="H1458" s="6" t="s">
        <v>10</v>
      </c>
      <c r="I1458" s="6" t="s">
        <v>24</v>
      </c>
      <c r="J1458" s="6" t="s">
        <v>21</v>
      </c>
      <c r="K1458" s="6" t="s">
        <v>244</v>
      </c>
      <c r="T1458" s="6" t="s">
        <v>22</v>
      </c>
      <c r="U1458" s="6" t="s">
        <v>18</v>
      </c>
      <c r="V1458" s="6" t="s">
        <v>6348</v>
      </c>
      <c r="W1458" s="11" t="s">
        <v>6347</v>
      </c>
    </row>
    <row r="1459" spans="1:23" ht="116" x14ac:dyDescent="0.35">
      <c r="A1459" s="6">
        <v>98463</v>
      </c>
      <c r="B1459" s="7">
        <v>45261</v>
      </c>
      <c r="C1459" s="8">
        <v>0.47979166666666667</v>
      </c>
      <c r="D1459" s="6" t="s">
        <v>6349</v>
      </c>
      <c r="E1459" s="6">
        <v>2</v>
      </c>
      <c r="F1459" s="6" t="s">
        <v>19</v>
      </c>
      <c r="G1459" s="9" t="s">
        <v>6350</v>
      </c>
      <c r="H1459" s="6" t="s">
        <v>24</v>
      </c>
      <c r="I1459" s="6" t="s">
        <v>24</v>
      </c>
      <c r="J1459" s="6" t="s">
        <v>21</v>
      </c>
      <c r="K1459" s="6" t="s">
        <v>5500</v>
      </c>
      <c r="T1459" s="6" t="s">
        <v>15</v>
      </c>
      <c r="U1459" s="6" t="s">
        <v>18</v>
      </c>
      <c r="V1459" s="6" t="s">
        <v>6352</v>
      </c>
      <c r="W1459" s="11" t="s">
        <v>6351</v>
      </c>
    </row>
    <row r="1460" spans="1:23" ht="145" x14ac:dyDescent="0.35">
      <c r="A1460" s="6">
        <v>209459</v>
      </c>
      <c r="B1460" s="7">
        <v>45261</v>
      </c>
      <c r="C1460" s="8">
        <v>0.50148148148148153</v>
      </c>
      <c r="D1460" s="6" t="s">
        <v>6353</v>
      </c>
      <c r="E1460" s="6">
        <v>1</v>
      </c>
      <c r="F1460" s="6" t="s">
        <v>1657</v>
      </c>
      <c r="G1460" s="9" t="s">
        <v>6354</v>
      </c>
      <c r="H1460" s="6" t="s">
        <v>10</v>
      </c>
      <c r="I1460" s="6" t="s">
        <v>24</v>
      </c>
      <c r="J1460" s="6" t="s">
        <v>21</v>
      </c>
      <c r="K1460" s="6" t="s">
        <v>134</v>
      </c>
      <c r="L1460" s="6" t="s">
        <v>298</v>
      </c>
      <c r="M1460" s="6" t="s">
        <v>63</v>
      </c>
      <c r="N1460" s="6" t="s">
        <v>6355</v>
      </c>
      <c r="O1460" s="6" t="s">
        <v>5759</v>
      </c>
      <c r="P1460" s="6" t="s">
        <v>6335</v>
      </c>
      <c r="Q1460" s="6" t="s">
        <v>5645</v>
      </c>
      <c r="R1460" s="6" t="s">
        <v>34</v>
      </c>
      <c r="S1460" s="6" t="s">
        <v>337</v>
      </c>
      <c r="T1460" s="6" t="s">
        <v>22</v>
      </c>
      <c r="U1460" s="6" t="s">
        <v>18</v>
      </c>
      <c r="V1460" s="6" t="s">
        <v>6356</v>
      </c>
      <c r="W1460" s="11" t="s">
        <v>890</v>
      </c>
    </row>
    <row r="1461" spans="1:23" x14ac:dyDescent="0.35">
      <c r="A1461" s="6">
        <v>209462</v>
      </c>
      <c r="B1461" s="7">
        <v>45261</v>
      </c>
      <c r="C1461" s="8">
        <v>0.50920138888888888</v>
      </c>
      <c r="D1461" s="6" t="s">
        <v>741</v>
      </c>
      <c r="E1461" s="6">
        <v>2</v>
      </c>
      <c r="F1461" s="6" t="s">
        <v>1657</v>
      </c>
      <c r="G1461" s="6" t="s">
        <v>6357</v>
      </c>
      <c r="H1461" s="6" t="s">
        <v>24</v>
      </c>
      <c r="I1461" s="6" t="s">
        <v>24</v>
      </c>
      <c r="J1461" s="6" t="s">
        <v>21</v>
      </c>
      <c r="K1461" s="6" t="s">
        <v>134</v>
      </c>
      <c r="L1461" s="6" t="s">
        <v>298</v>
      </c>
      <c r="M1461" s="6" t="s">
        <v>71</v>
      </c>
      <c r="N1461" s="6" t="s">
        <v>6358</v>
      </c>
      <c r="O1461" s="6" t="s">
        <v>969</v>
      </c>
      <c r="P1461" s="6" t="s">
        <v>6335</v>
      </c>
      <c r="Q1461" s="6" t="s">
        <v>6359</v>
      </c>
      <c r="R1461" s="6" t="s">
        <v>34</v>
      </c>
      <c r="S1461" s="6" t="s">
        <v>337</v>
      </c>
      <c r="T1461" s="6" t="s">
        <v>22</v>
      </c>
      <c r="U1461" s="6" t="s">
        <v>18</v>
      </c>
      <c r="V1461" s="6" t="s">
        <v>6360</v>
      </c>
      <c r="W1461" s="11" t="s">
        <v>890</v>
      </c>
    </row>
    <row r="1462" spans="1:23" ht="203" x14ac:dyDescent="0.35">
      <c r="A1462" s="6">
        <v>209438</v>
      </c>
      <c r="B1462" s="7">
        <v>45261</v>
      </c>
      <c r="C1462" s="8">
        <v>0.53642361111111114</v>
      </c>
      <c r="D1462" s="6" t="s">
        <v>6361</v>
      </c>
      <c r="E1462" s="6">
        <v>3</v>
      </c>
      <c r="F1462" s="6" t="s">
        <v>1657</v>
      </c>
      <c r="G1462" s="9" t="s">
        <v>6362</v>
      </c>
      <c r="H1462" s="6" t="s">
        <v>24</v>
      </c>
      <c r="I1462" s="6" t="s">
        <v>51</v>
      </c>
      <c r="J1462" s="6" t="s">
        <v>21</v>
      </c>
      <c r="K1462" s="6" t="s">
        <v>244</v>
      </c>
      <c r="T1462" s="6" t="s">
        <v>22</v>
      </c>
      <c r="U1462" s="6" t="s">
        <v>18</v>
      </c>
      <c r="V1462" s="6" t="s">
        <v>6364</v>
      </c>
      <c r="W1462" s="11" t="s">
        <v>6363</v>
      </c>
    </row>
    <row r="1463" spans="1:23" ht="43.5" x14ac:dyDescent="0.35">
      <c r="A1463" s="6">
        <v>209456</v>
      </c>
      <c r="B1463" s="7">
        <v>45261</v>
      </c>
      <c r="C1463" s="8">
        <v>0.57552083333333337</v>
      </c>
      <c r="D1463" s="6" t="s">
        <v>6365</v>
      </c>
      <c r="E1463" s="6">
        <v>1</v>
      </c>
      <c r="F1463" s="6" t="s">
        <v>1657</v>
      </c>
      <c r="G1463" s="6" t="s">
        <v>6366</v>
      </c>
      <c r="H1463" s="6" t="s">
        <v>24</v>
      </c>
      <c r="I1463" s="6" t="s">
        <v>24</v>
      </c>
      <c r="J1463" s="6" t="s">
        <v>377</v>
      </c>
      <c r="K1463" s="9" t="s">
        <v>534</v>
      </c>
      <c r="N1463" s="6" t="s">
        <v>6367</v>
      </c>
      <c r="T1463" s="6" t="s">
        <v>22</v>
      </c>
      <c r="U1463" s="6" t="s">
        <v>18</v>
      </c>
      <c r="V1463" s="6" t="s">
        <v>6369</v>
      </c>
      <c r="W1463" s="11" t="s">
        <v>6368</v>
      </c>
    </row>
    <row r="1464" spans="1:23" x14ac:dyDescent="0.35">
      <c r="A1464" s="6">
        <v>209463</v>
      </c>
      <c r="B1464" s="7">
        <v>45261</v>
      </c>
      <c r="C1464" s="8">
        <v>0.6192361111111111</v>
      </c>
      <c r="D1464" s="6" t="s">
        <v>91</v>
      </c>
      <c r="E1464" s="6">
        <v>1</v>
      </c>
      <c r="F1464" s="6" t="s">
        <v>30</v>
      </c>
      <c r="G1464" s="6" t="s">
        <v>6370</v>
      </c>
      <c r="H1464" s="6" t="s">
        <v>24</v>
      </c>
      <c r="I1464" s="6" t="s">
        <v>24</v>
      </c>
      <c r="J1464" s="6" t="s">
        <v>21</v>
      </c>
      <c r="K1464" s="6" t="s">
        <v>4587</v>
      </c>
      <c r="L1464" s="6" t="s">
        <v>298</v>
      </c>
      <c r="M1464" s="6" t="s">
        <v>44</v>
      </c>
      <c r="N1464" s="6" t="s">
        <v>1930</v>
      </c>
      <c r="O1464" s="6" t="s">
        <v>6371</v>
      </c>
      <c r="P1464" s="6" t="s">
        <v>918</v>
      </c>
      <c r="Q1464" s="6" t="s">
        <v>140</v>
      </c>
      <c r="R1464" s="6" t="s">
        <v>72</v>
      </c>
      <c r="S1464" s="6" t="s">
        <v>337</v>
      </c>
      <c r="T1464" s="6" t="s">
        <v>22</v>
      </c>
      <c r="U1464" s="6" t="s">
        <v>18</v>
      </c>
      <c r="V1464" s="6" t="s">
        <v>6373</v>
      </c>
      <c r="W1464" s="11" t="s">
        <v>6372</v>
      </c>
    </row>
    <row r="1465" spans="1:23" x14ac:dyDescent="0.35">
      <c r="A1465" s="6">
        <v>188837</v>
      </c>
      <c r="B1465" s="7">
        <v>45261</v>
      </c>
      <c r="C1465" s="8">
        <v>0.6325925925925926</v>
      </c>
      <c r="D1465" s="6" t="s">
        <v>6374</v>
      </c>
      <c r="E1465" s="6">
        <v>1</v>
      </c>
      <c r="F1465" s="6" t="s">
        <v>9</v>
      </c>
      <c r="G1465" s="6" t="s">
        <v>6375</v>
      </c>
      <c r="H1465" s="6" t="s">
        <v>24</v>
      </c>
      <c r="I1465" s="6" t="s">
        <v>24</v>
      </c>
      <c r="J1465" s="6" t="s">
        <v>21</v>
      </c>
      <c r="K1465" s="6" t="s">
        <v>149</v>
      </c>
      <c r="T1465" s="6" t="s">
        <v>22</v>
      </c>
      <c r="U1465" s="6" t="s">
        <v>18</v>
      </c>
      <c r="V1465" s="6" t="s">
        <v>6377</v>
      </c>
      <c r="W1465" s="11" t="s">
        <v>6376</v>
      </c>
    </row>
    <row r="1466" spans="1:23" ht="58" x14ac:dyDescent="0.35">
      <c r="A1466" s="6">
        <v>205212</v>
      </c>
      <c r="B1466" s="7">
        <v>45261</v>
      </c>
      <c r="C1466" s="8">
        <v>0.63908564814814817</v>
      </c>
      <c r="D1466" s="6" t="s">
        <v>243</v>
      </c>
      <c r="E1466" s="6">
        <v>2</v>
      </c>
      <c r="F1466" s="6" t="s">
        <v>19</v>
      </c>
      <c r="G1466" s="6" t="s">
        <v>6378</v>
      </c>
      <c r="H1466" s="6" t="s">
        <v>24</v>
      </c>
      <c r="I1466" s="6" t="s">
        <v>24</v>
      </c>
      <c r="J1466" s="6" t="s">
        <v>21</v>
      </c>
      <c r="K1466" s="9" t="s">
        <v>440</v>
      </c>
      <c r="Q1466" s="6" t="s">
        <v>6379</v>
      </c>
      <c r="T1466" s="6" t="s">
        <v>22</v>
      </c>
      <c r="U1466" s="6" t="s">
        <v>18</v>
      </c>
      <c r="V1466" s="6" t="s">
        <v>6381</v>
      </c>
      <c r="W1466" s="11" t="s">
        <v>6380</v>
      </c>
    </row>
    <row r="1467" spans="1:23" x14ac:dyDescent="0.35">
      <c r="A1467" s="6">
        <v>209488</v>
      </c>
      <c r="B1467" s="7">
        <v>45261</v>
      </c>
      <c r="C1467" s="8">
        <v>0.64390046296296299</v>
      </c>
      <c r="D1467" s="6" t="s">
        <v>6382</v>
      </c>
      <c r="E1467" s="6">
        <v>3</v>
      </c>
      <c r="F1467" s="6" t="s">
        <v>30</v>
      </c>
      <c r="G1467" s="6" t="s">
        <v>6383</v>
      </c>
      <c r="H1467" s="6" t="s">
        <v>24</v>
      </c>
      <c r="I1467" s="6" t="s">
        <v>24</v>
      </c>
      <c r="J1467" s="6" t="s">
        <v>21</v>
      </c>
      <c r="K1467" s="6" t="s">
        <v>149</v>
      </c>
      <c r="T1467" s="6" t="s">
        <v>22</v>
      </c>
      <c r="U1467" s="6" t="s">
        <v>18</v>
      </c>
      <c r="V1467" s="6" t="s">
        <v>6384</v>
      </c>
      <c r="W1467" s="11" t="s">
        <v>1433</v>
      </c>
    </row>
    <row r="1468" spans="1:23" ht="43.5" x14ac:dyDescent="0.35">
      <c r="A1468" s="6">
        <v>55468</v>
      </c>
      <c r="B1468" s="7">
        <v>45261</v>
      </c>
      <c r="C1468" s="8">
        <v>0.65918981481481487</v>
      </c>
      <c r="D1468" s="6" t="s">
        <v>796</v>
      </c>
      <c r="E1468" s="6">
        <v>2</v>
      </c>
      <c r="F1468" s="6" t="s">
        <v>19</v>
      </c>
      <c r="G1468" s="9" t="s">
        <v>6385</v>
      </c>
      <c r="H1468" s="6" t="s">
        <v>24</v>
      </c>
      <c r="I1468" s="6" t="s">
        <v>24</v>
      </c>
      <c r="J1468" s="6" t="s">
        <v>21</v>
      </c>
      <c r="K1468" s="9" t="s">
        <v>6386</v>
      </c>
      <c r="L1468" s="6" t="s">
        <v>298</v>
      </c>
      <c r="M1468" s="6" t="s">
        <v>71</v>
      </c>
      <c r="N1468" s="6" t="s">
        <v>1080</v>
      </c>
      <c r="O1468" s="6" t="s">
        <v>5759</v>
      </c>
      <c r="P1468" s="6" t="s">
        <v>6335</v>
      </c>
      <c r="Q1468" s="6" t="s">
        <v>5645</v>
      </c>
      <c r="R1468" s="6" t="s">
        <v>34</v>
      </c>
      <c r="S1468" s="6" t="s">
        <v>337</v>
      </c>
      <c r="T1468" s="6" t="s">
        <v>22</v>
      </c>
      <c r="U1468" s="6" t="s">
        <v>18</v>
      </c>
      <c r="V1468" s="6" t="s">
        <v>6388</v>
      </c>
      <c r="W1468" s="11" t="s">
        <v>6387</v>
      </c>
    </row>
    <row r="1469" spans="1:23" x14ac:dyDescent="0.35">
      <c r="A1469" s="6">
        <v>209489</v>
      </c>
      <c r="B1469" s="7">
        <v>45261</v>
      </c>
      <c r="C1469" s="8">
        <v>0.67310185185185178</v>
      </c>
      <c r="D1469" s="6" t="s">
        <v>6389</v>
      </c>
      <c r="E1469" s="6">
        <v>6</v>
      </c>
      <c r="F1469" s="6" t="s">
        <v>30</v>
      </c>
      <c r="G1469" s="6" t="s">
        <v>6390</v>
      </c>
      <c r="H1469" s="6" t="s">
        <v>24</v>
      </c>
      <c r="I1469" s="6" t="s">
        <v>24</v>
      </c>
      <c r="J1469" s="6" t="s">
        <v>377</v>
      </c>
      <c r="K1469" s="6" t="s">
        <v>1540</v>
      </c>
      <c r="M1469" s="6" t="s">
        <v>4544</v>
      </c>
      <c r="N1469" s="6" t="s">
        <v>6391</v>
      </c>
      <c r="T1469" s="6" t="s">
        <v>22</v>
      </c>
      <c r="U1469" s="6" t="s">
        <v>18</v>
      </c>
      <c r="V1469" s="6" t="s">
        <v>6393</v>
      </c>
      <c r="W1469" s="11" t="s">
        <v>6392</v>
      </c>
    </row>
    <row r="1470" spans="1:23" ht="29" x14ac:dyDescent="0.35">
      <c r="A1470" s="6">
        <v>103009</v>
      </c>
      <c r="B1470" s="7">
        <v>45264</v>
      </c>
      <c r="C1470" s="8">
        <v>0.35954861111111108</v>
      </c>
      <c r="D1470" s="6" t="s">
        <v>6394</v>
      </c>
      <c r="E1470" s="6">
        <v>1</v>
      </c>
      <c r="F1470" s="6" t="s">
        <v>19</v>
      </c>
      <c r="G1470" s="6" t="s">
        <v>6395</v>
      </c>
      <c r="H1470" s="6" t="s">
        <v>24</v>
      </c>
      <c r="I1470" s="6" t="s">
        <v>24</v>
      </c>
      <c r="J1470" s="6" t="s">
        <v>21</v>
      </c>
      <c r="K1470" s="9" t="s">
        <v>1262</v>
      </c>
      <c r="L1470" s="6" t="s">
        <v>298</v>
      </c>
      <c r="M1470" s="6" t="s">
        <v>63</v>
      </c>
      <c r="N1470" s="6" t="s">
        <v>1080</v>
      </c>
      <c r="O1470" s="6" t="s">
        <v>5759</v>
      </c>
      <c r="P1470" s="6" t="s">
        <v>6335</v>
      </c>
      <c r="Q1470" s="6" t="s">
        <v>5645</v>
      </c>
      <c r="R1470" s="6" t="s">
        <v>34</v>
      </c>
      <c r="S1470" s="6" t="s">
        <v>34</v>
      </c>
      <c r="T1470" s="6" t="s">
        <v>22</v>
      </c>
      <c r="U1470" s="6" t="s">
        <v>18</v>
      </c>
      <c r="V1470" s="6" t="s">
        <v>6396</v>
      </c>
      <c r="W1470" s="11" t="s">
        <v>1257</v>
      </c>
    </row>
    <row r="1471" spans="1:23" x14ac:dyDescent="0.35">
      <c r="A1471" s="6">
        <v>209610</v>
      </c>
      <c r="B1471" s="7">
        <v>45264</v>
      </c>
      <c r="C1471" s="8">
        <v>0.37065972222222227</v>
      </c>
      <c r="D1471" s="6" t="s">
        <v>6397</v>
      </c>
      <c r="E1471" s="6">
        <v>1</v>
      </c>
      <c r="F1471" s="6" t="s">
        <v>1657</v>
      </c>
      <c r="G1471" s="6" t="s">
        <v>6398</v>
      </c>
      <c r="H1471" s="6" t="s">
        <v>24</v>
      </c>
      <c r="I1471" s="6" t="s">
        <v>24</v>
      </c>
      <c r="J1471" s="6" t="s">
        <v>21</v>
      </c>
      <c r="K1471" s="6" t="s">
        <v>495</v>
      </c>
      <c r="T1471" s="6" t="s">
        <v>22</v>
      </c>
      <c r="U1471" s="6" t="s">
        <v>18</v>
      </c>
      <c r="V1471" s="6" t="s">
        <v>6400</v>
      </c>
      <c r="W1471" s="11" t="s">
        <v>6399</v>
      </c>
    </row>
    <row r="1472" spans="1:23" ht="58" x14ac:dyDescent="0.35">
      <c r="A1472" s="6">
        <v>209631</v>
      </c>
      <c r="B1472" s="7">
        <v>45264</v>
      </c>
      <c r="C1472" s="8">
        <v>0.3856944444444444</v>
      </c>
      <c r="D1472" s="6" t="s">
        <v>6401</v>
      </c>
      <c r="E1472" s="6">
        <v>2</v>
      </c>
      <c r="F1472" s="6" t="s">
        <v>1657</v>
      </c>
      <c r="G1472" s="9" t="s">
        <v>6402</v>
      </c>
      <c r="H1472" s="6" t="s">
        <v>40</v>
      </c>
      <c r="I1472" s="6" t="s">
        <v>24</v>
      </c>
      <c r="J1472" s="6" t="s">
        <v>21</v>
      </c>
      <c r="K1472" s="6" t="s">
        <v>262</v>
      </c>
      <c r="T1472" s="6" t="s">
        <v>15</v>
      </c>
      <c r="U1472" s="6" t="s">
        <v>18</v>
      </c>
      <c r="V1472" s="6" t="s">
        <v>6404</v>
      </c>
      <c r="W1472" s="11" t="s">
        <v>6403</v>
      </c>
    </row>
    <row r="1473" spans="1:23" x14ac:dyDescent="0.35">
      <c r="A1473" s="6">
        <v>209632</v>
      </c>
      <c r="B1473" s="7">
        <v>45264</v>
      </c>
      <c r="C1473" s="8">
        <v>0.38922453703703702</v>
      </c>
      <c r="D1473" s="6" t="s">
        <v>6405</v>
      </c>
      <c r="E1473" s="6">
        <v>5</v>
      </c>
      <c r="F1473" s="6" t="s">
        <v>19</v>
      </c>
      <c r="G1473" s="6" t="s">
        <v>6406</v>
      </c>
      <c r="H1473" s="6" t="s">
        <v>24</v>
      </c>
      <c r="I1473" s="6" t="s">
        <v>24</v>
      </c>
      <c r="J1473" s="6" t="s">
        <v>21</v>
      </c>
      <c r="K1473" s="6" t="s">
        <v>817</v>
      </c>
      <c r="T1473" s="6" t="s">
        <v>22</v>
      </c>
      <c r="U1473" s="6" t="s">
        <v>18</v>
      </c>
      <c r="V1473" s="6" t="s">
        <v>6408</v>
      </c>
      <c r="W1473" s="11" t="s">
        <v>6407</v>
      </c>
    </row>
    <row r="1474" spans="1:23" x14ac:dyDescent="0.35">
      <c r="A1474" s="6">
        <v>209657</v>
      </c>
      <c r="B1474" s="7">
        <v>45264</v>
      </c>
      <c r="C1474" s="8">
        <v>0.39770833333333333</v>
      </c>
      <c r="D1474" s="6" t="s">
        <v>6409</v>
      </c>
      <c r="E1474" s="6">
        <v>2</v>
      </c>
      <c r="F1474" s="6" t="s">
        <v>30</v>
      </c>
      <c r="G1474" s="6" t="s">
        <v>6410</v>
      </c>
      <c r="H1474" s="6" t="s">
        <v>24</v>
      </c>
      <c r="I1474" s="6" t="s">
        <v>24</v>
      </c>
      <c r="J1474" s="6" t="s">
        <v>21</v>
      </c>
      <c r="K1474" s="6" t="s">
        <v>495</v>
      </c>
      <c r="T1474" s="6" t="s">
        <v>22</v>
      </c>
      <c r="U1474" s="6" t="s">
        <v>18</v>
      </c>
      <c r="V1474" s="6" t="s">
        <v>6412</v>
      </c>
      <c r="W1474" s="11" t="s">
        <v>6411</v>
      </c>
    </row>
    <row r="1475" spans="1:23" ht="72.5" x14ac:dyDescent="0.35">
      <c r="A1475" s="6">
        <v>209672</v>
      </c>
      <c r="B1475" s="7">
        <v>45264</v>
      </c>
      <c r="C1475" s="8">
        <v>0.40791666666666665</v>
      </c>
      <c r="D1475" s="6" t="s">
        <v>6413</v>
      </c>
      <c r="E1475" s="6">
        <v>2</v>
      </c>
      <c r="F1475" s="6" t="s">
        <v>1657</v>
      </c>
      <c r="G1475" s="9" t="s">
        <v>6414</v>
      </c>
      <c r="H1475" s="6" t="s">
        <v>40</v>
      </c>
      <c r="I1475" s="6" t="s">
        <v>24</v>
      </c>
      <c r="J1475" s="6" t="s">
        <v>21</v>
      </c>
      <c r="K1475" s="6" t="s">
        <v>6415</v>
      </c>
      <c r="T1475" s="6" t="s">
        <v>15</v>
      </c>
      <c r="U1475" s="6" t="s">
        <v>18</v>
      </c>
      <c r="V1475" s="6" t="s">
        <v>6417</v>
      </c>
      <c r="W1475" s="11" t="s">
        <v>6416</v>
      </c>
    </row>
    <row r="1476" spans="1:23" ht="101.5" x14ac:dyDescent="0.35">
      <c r="A1476" s="6">
        <v>209666</v>
      </c>
      <c r="B1476" s="7">
        <v>45264</v>
      </c>
      <c r="C1476" s="8">
        <v>0.42592592592592587</v>
      </c>
      <c r="D1476" s="6" t="s">
        <v>6418</v>
      </c>
      <c r="E1476" s="6">
        <v>3</v>
      </c>
      <c r="F1476" s="6" t="s">
        <v>9</v>
      </c>
      <c r="G1476" s="9" t="s">
        <v>6419</v>
      </c>
      <c r="H1476" s="6" t="s">
        <v>40</v>
      </c>
      <c r="I1476" s="6" t="s">
        <v>24</v>
      </c>
      <c r="J1476" s="6" t="s">
        <v>21</v>
      </c>
      <c r="K1476" s="6" t="s">
        <v>262</v>
      </c>
      <c r="T1476" s="6" t="s">
        <v>15</v>
      </c>
      <c r="U1476" s="6" t="s">
        <v>18</v>
      </c>
      <c r="V1476" s="6" t="s">
        <v>6421</v>
      </c>
      <c r="W1476" s="11" t="s">
        <v>6420</v>
      </c>
    </row>
    <row r="1477" spans="1:23" x14ac:dyDescent="0.35">
      <c r="A1477" s="6">
        <v>209650</v>
      </c>
      <c r="B1477" s="7">
        <v>45264</v>
      </c>
      <c r="C1477" s="8">
        <v>0.43447916666666669</v>
      </c>
      <c r="D1477" s="6" t="s">
        <v>1259</v>
      </c>
      <c r="E1477" s="6">
        <v>1</v>
      </c>
      <c r="F1477" s="6" t="s">
        <v>1657</v>
      </c>
      <c r="G1477" s="6" t="s">
        <v>6422</v>
      </c>
      <c r="H1477" s="6" t="s">
        <v>24</v>
      </c>
      <c r="I1477" s="6" t="s">
        <v>24</v>
      </c>
      <c r="J1477" s="6" t="s">
        <v>21</v>
      </c>
      <c r="K1477" s="6" t="s">
        <v>1566</v>
      </c>
      <c r="T1477" s="6" t="s">
        <v>22</v>
      </c>
      <c r="U1477" s="6" t="s">
        <v>18</v>
      </c>
      <c r="V1477" s="6" t="s">
        <v>6424</v>
      </c>
      <c r="W1477" s="11" t="s">
        <v>6423</v>
      </c>
    </row>
    <row r="1478" spans="1:23" x14ac:dyDescent="0.35">
      <c r="A1478" s="6">
        <v>209706</v>
      </c>
      <c r="B1478" s="7">
        <v>45264</v>
      </c>
      <c r="C1478" s="8">
        <v>0.47157407407407409</v>
      </c>
      <c r="D1478" s="6" t="s">
        <v>94</v>
      </c>
      <c r="E1478" s="6">
        <v>1</v>
      </c>
      <c r="F1478" s="6" t="s">
        <v>25</v>
      </c>
      <c r="G1478" s="6" t="s">
        <v>6425</v>
      </c>
      <c r="H1478" s="6" t="s">
        <v>24</v>
      </c>
      <c r="I1478" s="6" t="s">
        <v>24</v>
      </c>
      <c r="J1478" s="6" t="s">
        <v>21</v>
      </c>
      <c r="K1478" s="6" t="s">
        <v>827</v>
      </c>
      <c r="T1478" s="6" t="s">
        <v>22</v>
      </c>
      <c r="U1478" s="6" t="s">
        <v>18</v>
      </c>
      <c r="V1478" s="6" t="s">
        <v>6427</v>
      </c>
      <c r="W1478" s="11" t="s">
        <v>6426</v>
      </c>
    </row>
    <row r="1479" spans="1:23" x14ac:dyDescent="0.35">
      <c r="A1479" s="6">
        <v>209669</v>
      </c>
      <c r="B1479" s="7">
        <v>45264</v>
      </c>
      <c r="C1479" s="8">
        <v>0.4801273148148148</v>
      </c>
      <c r="D1479" s="6" t="s">
        <v>742</v>
      </c>
      <c r="E1479" s="6">
        <v>1</v>
      </c>
      <c r="F1479" s="6" t="s">
        <v>9</v>
      </c>
      <c r="G1479" s="6" t="s">
        <v>6428</v>
      </c>
      <c r="H1479" s="6" t="s">
        <v>24</v>
      </c>
      <c r="I1479" s="6" t="s">
        <v>24</v>
      </c>
      <c r="J1479" s="6" t="s">
        <v>21</v>
      </c>
      <c r="K1479" s="6" t="s">
        <v>955</v>
      </c>
      <c r="T1479" s="6" t="s">
        <v>22</v>
      </c>
      <c r="U1479" s="6" t="s">
        <v>18</v>
      </c>
      <c r="V1479" s="6" t="s">
        <v>6430</v>
      </c>
      <c r="W1479" s="11" t="s">
        <v>6429</v>
      </c>
    </row>
    <row r="1480" spans="1:23" ht="43.5" x14ac:dyDescent="0.35">
      <c r="A1480" s="6">
        <v>61549</v>
      </c>
      <c r="B1480" s="7">
        <v>45264</v>
      </c>
      <c r="C1480" s="8">
        <v>0.4817939814814815</v>
      </c>
      <c r="D1480" s="6" t="s">
        <v>6431</v>
      </c>
      <c r="E1480" s="6">
        <v>1</v>
      </c>
      <c r="F1480" s="6" t="s">
        <v>9</v>
      </c>
      <c r="G1480" s="9" t="s">
        <v>6432</v>
      </c>
      <c r="H1480" s="6" t="s">
        <v>24</v>
      </c>
      <c r="I1480" s="6" t="s">
        <v>24</v>
      </c>
      <c r="J1480" s="6" t="s">
        <v>21</v>
      </c>
      <c r="K1480" s="6" t="s">
        <v>355</v>
      </c>
      <c r="L1480" s="6" t="s">
        <v>6433</v>
      </c>
      <c r="M1480" s="6" t="s">
        <v>56</v>
      </c>
      <c r="N1480" s="6" t="s">
        <v>1080</v>
      </c>
      <c r="O1480" s="6" t="s">
        <v>6434</v>
      </c>
      <c r="P1480" s="6" t="s">
        <v>6435</v>
      </c>
      <c r="Q1480" s="6" t="s">
        <v>5645</v>
      </c>
      <c r="R1480" s="6" t="s">
        <v>34</v>
      </c>
      <c r="S1480" s="6" t="s">
        <v>34</v>
      </c>
      <c r="T1480" s="6" t="s">
        <v>22</v>
      </c>
      <c r="U1480" s="6" t="s">
        <v>18</v>
      </c>
      <c r="V1480" s="6" t="s">
        <v>6436</v>
      </c>
      <c r="W1480" s="11" t="s">
        <v>5695</v>
      </c>
    </row>
    <row r="1481" spans="1:23" x14ac:dyDescent="0.35">
      <c r="A1481" s="6">
        <v>209721</v>
      </c>
      <c r="B1481" s="7">
        <v>45264</v>
      </c>
      <c r="C1481" s="8">
        <v>0.49249999999999999</v>
      </c>
      <c r="D1481" s="6" t="s">
        <v>6437</v>
      </c>
      <c r="E1481" s="6">
        <v>2</v>
      </c>
      <c r="F1481" s="6" t="s">
        <v>25</v>
      </c>
      <c r="G1481" s="6" t="s">
        <v>6437</v>
      </c>
      <c r="H1481" s="6" t="s">
        <v>24</v>
      </c>
      <c r="I1481" s="6" t="s">
        <v>24</v>
      </c>
      <c r="J1481" s="6" t="s">
        <v>21</v>
      </c>
      <c r="K1481" s="6" t="s">
        <v>827</v>
      </c>
      <c r="T1481" s="6" t="s">
        <v>22</v>
      </c>
      <c r="U1481" s="6" t="s">
        <v>18</v>
      </c>
      <c r="V1481" s="6" t="s">
        <v>6438</v>
      </c>
      <c r="W1481" s="11" t="s">
        <v>1661</v>
      </c>
    </row>
    <row r="1482" spans="1:23" x14ac:dyDescent="0.35">
      <c r="A1482" s="6">
        <v>209639</v>
      </c>
      <c r="B1482" s="7">
        <v>45264</v>
      </c>
      <c r="C1482" s="8">
        <v>0.49680555555555556</v>
      </c>
      <c r="D1482" s="6" t="s">
        <v>6439</v>
      </c>
      <c r="E1482" s="6">
        <v>1</v>
      </c>
      <c r="F1482" s="6" t="s">
        <v>1657</v>
      </c>
      <c r="G1482" s="6" t="s">
        <v>6440</v>
      </c>
      <c r="H1482" s="6" t="s">
        <v>24</v>
      </c>
      <c r="I1482" s="6" t="s">
        <v>24</v>
      </c>
      <c r="J1482" s="6" t="s">
        <v>21</v>
      </c>
      <c r="K1482" s="6" t="s">
        <v>62</v>
      </c>
      <c r="T1482" s="6" t="s">
        <v>22</v>
      </c>
      <c r="U1482" s="6" t="s">
        <v>18</v>
      </c>
      <c r="V1482" s="6" t="s">
        <v>6442</v>
      </c>
      <c r="W1482" s="11" t="s">
        <v>6441</v>
      </c>
    </row>
    <row r="1483" spans="1:23" x14ac:dyDescent="0.35">
      <c r="A1483" s="6">
        <v>66537</v>
      </c>
      <c r="B1483" s="7">
        <v>45264</v>
      </c>
      <c r="C1483" s="8">
        <v>0.50005787037037031</v>
      </c>
      <c r="D1483" s="6" t="s">
        <v>6443</v>
      </c>
      <c r="E1483" s="6">
        <v>3</v>
      </c>
      <c r="F1483" s="6" t="s">
        <v>30</v>
      </c>
      <c r="G1483" s="6" t="s">
        <v>6444</v>
      </c>
      <c r="H1483" s="6" t="s">
        <v>10</v>
      </c>
      <c r="I1483" s="6" t="s">
        <v>24</v>
      </c>
      <c r="J1483" s="6" t="s">
        <v>21</v>
      </c>
      <c r="K1483" s="6" t="s">
        <v>355</v>
      </c>
      <c r="L1483" s="6" t="s">
        <v>34</v>
      </c>
      <c r="M1483" s="6" t="s">
        <v>34</v>
      </c>
      <c r="N1483" s="6" t="s">
        <v>1291</v>
      </c>
      <c r="O1483" s="6" t="s">
        <v>34</v>
      </c>
      <c r="P1483" s="6" t="s">
        <v>34</v>
      </c>
      <c r="Q1483" s="6" t="s">
        <v>34</v>
      </c>
      <c r="R1483" s="6" t="s">
        <v>34</v>
      </c>
      <c r="S1483" s="6" t="s">
        <v>34</v>
      </c>
      <c r="T1483" s="6" t="s">
        <v>22</v>
      </c>
      <c r="U1483" s="6" t="s">
        <v>18</v>
      </c>
      <c r="V1483" s="6" t="s">
        <v>6446</v>
      </c>
      <c r="W1483" s="11" t="s">
        <v>6445</v>
      </c>
    </row>
    <row r="1484" spans="1:23" x14ac:dyDescent="0.35">
      <c r="A1484" s="6">
        <v>209692</v>
      </c>
      <c r="B1484" s="7">
        <v>45264</v>
      </c>
      <c r="C1484" s="8">
        <v>0.50918981481481485</v>
      </c>
      <c r="D1484" s="6" t="s">
        <v>6447</v>
      </c>
      <c r="E1484" s="6">
        <v>5</v>
      </c>
      <c r="F1484" s="6" t="s">
        <v>30</v>
      </c>
      <c r="G1484" s="6" t="s">
        <v>6448</v>
      </c>
      <c r="H1484" s="6" t="s">
        <v>24</v>
      </c>
      <c r="I1484" s="6" t="s">
        <v>24</v>
      </c>
      <c r="J1484" s="6" t="s">
        <v>377</v>
      </c>
      <c r="K1484" s="6" t="s">
        <v>6449</v>
      </c>
      <c r="T1484" s="6" t="s">
        <v>22</v>
      </c>
      <c r="U1484" s="6" t="s">
        <v>18</v>
      </c>
      <c r="V1484" s="6" t="s">
        <v>6451</v>
      </c>
      <c r="W1484" s="11" t="s">
        <v>6450</v>
      </c>
    </row>
    <row r="1485" spans="1:23" x14ac:dyDescent="0.35">
      <c r="A1485" s="6">
        <v>58414</v>
      </c>
      <c r="B1485" s="7">
        <v>45264</v>
      </c>
      <c r="C1485" s="8">
        <v>0.51500000000000001</v>
      </c>
      <c r="D1485" s="6" t="s">
        <v>6452</v>
      </c>
      <c r="E1485" s="6">
        <v>5</v>
      </c>
      <c r="F1485" s="6" t="s">
        <v>19</v>
      </c>
      <c r="G1485" s="6" t="s">
        <v>6453</v>
      </c>
      <c r="H1485" s="6" t="s">
        <v>24</v>
      </c>
      <c r="I1485" s="6" t="s">
        <v>24</v>
      </c>
      <c r="J1485" s="6" t="s">
        <v>21</v>
      </c>
      <c r="K1485" s="6" t="s">
        <v>1002</v>
      </c>
      <c r="L1485" s="6" t="s">
        <v>55</v>
      </c>
      <c r="M1485" s="6" t="s">
        <v>71</v>
      </c>
      <c r="N1485" s="6" t="s">
        <v>75</v>
      </c>
      <c r="O1485" s="6" t="s">
        <v>6454</v>
      </c>
      <c r="P1485" s="6" t="s">
        <v>57</v>
      </c>
      <c r="Q1485" s="6" t="s">
        <v>6455</v>
      </c>
      <c r="R1485" s="6" t="s">
        <v>296</v>
      </c>
      <c r="S1485" s="6" t="s">
        <v>146</v>
      </c>
      <c r="T1485" s="6" t="s">
        <v>22</v>
      </c>
      <c r="U1485" s="6" t="s">
        <v>18</v>
      </c>
      <c r="V1485" s="6" t="s">
        <v>6457</v>
      </c>
      <c r="W1485" s="11" t="s">
        <v>6456</v>
      </c>
    </row>
    <row r="1486" spans="1:23" x14ac:dyDescent="0.35">
      <c r="A1486" s="6">
        <v>209726</v>
      </c>
      <c r="B1486" s="7">
        <v>45264</v>
      </c>
      <c r="C1486" s="8">
        <v>0.52123842592592595</v>
      </c>
      <c r="D1486" s="6" t="s">
        <v>6458</v>
      </c>
      <c r="E1486" s="6">
        <v>7</v>
      </c>
      <c r="F1486" s="6" t="s">
        <v>30</v>
      </c>
      <c r="G1486" s="6" t="s">
        <v>6459</v>
      </c>
      <c r="H1486" s="6" t="s">
        <v>24</v>
      </c>
      <c r="I1486" s="6" t="s">
        <v>24</v>
      </c>
      <c r="J1486" s="6" t="s">
        <v>21</v>
      </c>
      <c r="K1486" s="6" t="s">
        <v>542</v>
      </c>
      <c r="L1486" s="6" t="s">
        <v>34</v>
      </c>
      <c r="Q1486" s="6" t="s">
        <v>6460</v>
      </c>
      <c r="S1486" s="6" t="s">
        <v>6461</v>
      </c>
      <c r="T1486" s="6" t="s">
        <v>22</v>
      </c>
      <c r="U1486" s="6" t="s">
        <v>18</v>
      </c>
      <c r="V1486" s="6" t="s">
        <v>6463</v>
      </c>
      <c r="W1486" s="11" t="s">
        <v>6462</v>
      </c>
    </row>
    <row r="1487" spans="1:23" x14ac:dyDescent="0.35">
      <c r="A1487" s="6">
        <v>178952</v>
      </c>
      <c r="B1487" s="7">
        <v>45264</v>
      </c>
      <c r="C1487" s="8">
        <v>0.56886574074074081</v>
      </c>
      <c r="D1487" s="6" t="s">
        <v>91</v>
      </c>
      <c r="E1487" s="6">
        <v>3</v>
      </c>
      <c r="F1487" s="6" t="s">
        <v>19</v>
      </c>
      <c r="G1487" s="6" t="s">
        <v>6464</v>
      </c>
      <c r="H1487" s="6" t="s">
        <v>24</v>
      </c>
      <c r="I1487" s="6" t="s">
        <v>24</v>
      </c>
      <c r="J1487" s="6" t="s">
        <v>21</v>
      </c>
      <c r="K1487" s="6" t="s">
        <v>764</v>
      </c>
      <c r="T1487" s="6" t="s">
        <v>22</v>
      </c>
      <c r="U1487" s="6" t="s">
        <v>18</v>
      </c>
      <c r="V1487" s="6" t="s">
        <v>6466</v>
      </c>
      <c r="W1487" s="11" t="s">
        <v>6465</v>
      </c>
    </row>
    <row r="1488" spans="1:23" ht="409.5" x14ac:dyDescent="0.35">
      <c r="A1488" s="6">
        <v>207754</v>
      </c>
      <c r="B1488" s="7">
        <v>45264</v>
      </c>
      <c r="C1488" s="8">
        <v>0.59150462962962969</v>
      </c>
      <c r="D1488" s="6" t="s">
        <v>6467</v>
      </c>
      <c r="E1488" s="6">
        <v>1</v>
      </c>
      <c r="F1488" s="6" t="s">
        <v>25</v>
      </c>
      <c r="G1488" s="9" t="s">
        <v>6468</v>
      </c>
      <c r="H1488" s="6" t="s">
        <v>43</v>
      </c>
      <c r="I1488" s="6" t="s">
        <v>24</v>
      </c>
      <c r="J1488" s="6" t="s">
        <v>21</v>
      </c>
      <c r="K1488" s="6" t="s">
        <v>245</v>
      </c>
      <c r="T1488" s="6" t="s">
        <v>22</v>
      </c>
      <c r="U1488" s="6" t="s">
        <v>18</v>
      </c>
      <c r="V1488" s="6" t="s">
        <v>6469</v>
      </c>
      <c r="W1488" s="11" t="s">
        <v>997</v>
      </c>
    </row>
    <row r="1489" spans="1:23" ht="43.5" x14ac:dyDescent="0.35">
      <c r="A1489" s="6">
        <v>208866</v>
      </c>
      <c r="B1489" s="7">
        <v>45264</v>
      </c>
      <c r="C1489" s="8">
        <v>0.59858796296296302</v>
      </c>
      <c r="D1489" s="6" t="s">
        <v>985</v>
      </c>
      <c r="E1489" s="6">
        <v>3</v>
      </c>
      <c r="F1489" s="6" t="s">
        <v>1657</v>
      </c>
      <c r="G1489" s="9" t="s">
        <v>6470</v>
      </c>
      <c r="H1489" s="6" t="s">
        <v>24</v>
      </c>
      <c r="I1489" s="6" t="s">
        <v>24</v>
      </c>
      <c r="J1489" s="6" t="s">
        <v>21</v>
      </c>
      <c r="K1489" s="6" t="s">
        <v>548</v>
      </c>
      <c r="L1489" s="6" t="s">
        <v>821</v>
      </c>
      <c r="M1489" s="6" t="s">
        <v>1600</v>
      </c>
      <c r="O1489" s="9" t="s">
        <v>6471</v>
      </c>
      <c r="P1489" s="6" t="s">
        <v>57</v>
      </c>
      <c r="Q1489" s="6" t="s">
        <v>636</v>
      </c>
      <c r="R1489" s="6" t="s">
        <v>6472</v>
      </c>
      <c r="S1489" s="6" t="s">
        <v>146</v>
      </c>
      <c r="T1489" s="6" t="s">
        <v>22</v>
      </c>
      <c r="U1489" s="6" t="s">
        <v>18</v>
      </c>
      <c r="V1489" s="6" t="s">
        <v>6474</v>
      </c>
      <c r="W1489" s="11" t="s">
        <v>6473</v>
      </c>
    </row>
    <row r="1490" spans="1:23" ht="58" x14ac:dyDescent="0.35">
      <c r="A1490" s="6">
        <v>207000</v>
      </c>
      <c r="B1490" s="7">
        <v>45264</v>
      </c>
      <c r="C1490" s="8">
        <v>0.61094907407407406</v>
      </c>
      <c r="D1490" s="6" t="s">
        <v>6475</v>
      </c>
      <c r="E1490" s="6">
        <v>7</v>
      </c>
      <c r="F1490" s="6" t="s">
        <v>1657</v>
      </c>
      <c r="G1490" s="9" t="s">
        <v>6476</v>
      </c>
      <c r="H1490" s="6" t="s">
        <v>24</v>
      </c>
      <c r="I1490" s="6" t="s">
        <v>24</v>
      </c>
      <c r="J1490" s="6" t="s">
        <v>21</v>
      </c>
      <c r="K1490" s="6" t="s">
        <v>548</v>
      </c>
      <c r="L1490" s="6" t="s">
        <v>821</v>
      </c>
      <c r="M1490" s="6" t="s">
        <v>6477</v>
      </c>
      <c r="N1490" s="9" t="s">
        <v>1613</v>
      </c>
      <c r="P1490" s="6" t="s">
        <v>822</v>
      </c>
      <c r="Q1490" s="6" t="s">
        <v>140</v>
      </c>
      <c r="R1490" s="6" t="s">
        <v>6478</v>
      </c>
      <c r="S1490" s="6" t="s">
        <v>146</v>
      </c>
      <c r="T1490" s="6" t="s">
        <v>22</v>
      </c>
      <c r="U1490" s="6" t="s">
        <v>18</v>
      </c>
      <c r="V1490" s="6" t="s">
        <v>6480</v>
      </c>
      <c r="W1490" s="11" t="s">
        <v>6479</v>
      </c>
    </row>
    <row r="1491" spans="1:23" x14ac:dyDescent="0.35">
      <c r="A1491" s="6">
        <v>179178</v>
      </c>
      <c r="B1491" s="7">
        <v>45264</v>
      </c>
      <c r="C1491" s="8">
        <v>0.61196759259259259</v>
      </c>
      <c r="D1491" s="6" t="s">
        <v>506</v>
      </c>
      <c r="E1491" s="6">
        <v>1</v>
      </c>
      <c r="F1491" s="6" t="s">
        <v>25</v>
      </c>
      <c r="G1491" s="6" t="s">
        <v>506</v>
      </c>
      <c r="H1491" s="6" t="s">
        <v>24</v>
      </c>
      <c r="I1491" s="6" t="s">
        <v>24</v>
      </c>
      <c r="J1491" s="6" t="s">
        <v>21</v>
      </c>
      <c r="K1491" s="6" t="s">
        <v>244</v>
      </c>
      <c r="L1491" s="6" t="s">
        <v>298</v>
      </c>
      <c r="M1491" s="6" t="s">
        <v>71</v>
      </c>
      <c r="N1491" s="6" t="s">
        <v>1538</v>
      </c>
      <c r="T1491" s="6" t="s">
        <v>22</v>
      </c>
      <c r="U1491" s="6" t="s">
        <v>18</v>
      </c>
      <c r="V1491" s="6" t="s">
        <v>6481</v>
      </c>
      <c r="W1491" s="11" t="s">
        <v>890</v>
      </c>
    </row>
    <row r="1492" spans="1:23" ht="188.5" x14ac:dyDescent="0.35">
      <c r="A1492" s="6">
        <v>208795</v>
      </c>
      <c r="B1492" s="7">
        <v>45264</v>
      </c>
      <c r="C1492" s="8">
        <v>0.61295138888888889</v>
      </c>
      <c r="D1492" s="6" t="s">
        <v>6482</v>
      </c>
      <c r="E1492" s="6">
        <v>1</v>
      </c>
      <c r="F1492" s="6" t="s">
        <v>25</v>
      </c>
      <c r="G1492" s="9" t="s">
        <v>6483</v>
      </c>
      <c r="H1492" s="6" t="s">
        <v>10</v>
      </c>
      <c r="I1492" s="6" t="s">
        <v>23</v>
      </c>
      <c r="J1492" s="6" t="s">
        <v>21</v>
      </c>
      <c r="K1492" s="6" t="s">
        <v>245</v>
      </c>
      <c r="T1492" s="6" t="s">
        <v>22</v>
      </c>
      <c r="U1492" s="6" t="s">
        <v>18</v>
      </c>
      <c r="V1492" s="6" t="s">
        <v>6485</v>
      </c>
      <c r="W1492" s="11" t="s">
        <v>6484</v>
      </c>
    </row>
    <row r="1493" spans="1:23" ht="116" x14ac:dyDescent="0.35">
      <c r="A1493" s="6">
        <v>142014</v>
      </c>
      <c r="B1493" s="7">
        <v>45264</v>
      </c>
      <c r="C1493" s="8">
        <v>0.6219675925925926</v>
      </c>
      <c r="D1493" s="6" t="s">
        <v>382</v>
      </c>
      <c r="E1493" s="6">
        <v>1</v>
      </c>
      <c r="F1493" s="6" t="s">
        <v>30</v>
      </c>
      <c r="G1493" s="9" t="s">
        <v>6486</v>
      </c>
      <c r="H1493" s="6" t="s">
        <v>24</v>
      </c>
      <c r="I1493" s="6" t="s">
        <v>24</v>
      </c>
      <c r="J1493" s="6" t="s">
        <v>21</v>
      </c>
      <c r="K1493" s="6" t="s">
        <v>113</v>
      </c>
      <c r="T1493" s="6" t="s">
        <v>22</v>
      </c>
      <c r="U1493" s="6" t="s">
        <v>18</v>
      </c>
      <c r="V1493" s="6" t="s">
        <v>6488</v>
      </c>
      <c r="W1493" s="11" t="s">
        <v>6487</v>
      </c>
    </row>
    <row r="1494" spans="1:23" ht="58" x14ac:dyDescent="0.35">
      <c r="A1494" s="6">
        <v>207421</v>
      </c>
      <c r="B1494" s="7">
        <v>45264</v>
      </c>
      <c r="C1494" s="8">
        <v>0.62491898148148151</v>
      </c>
      <c r="D1494" s="6" t="s">
        <v>6489</v>
      </c>
      <c r="E1494" s="6">
        <v>6</v>
      </c>
      <c r="F1494" s="6" t="s">
        <v>1657</v>
      </c>
      <c r="G1494" s="6" t="s">
        <v>6490</v>
      </c>
      <c r="H1494" s="6" t="s">
        <v>24</v>
      </c>
      <c r="I1494" s="6" t="s">
        <v>24</v>
      </c>
      <c r="J1494" s="6" t="s">
        <v>21</v>
      </c>
      <c r="K1494" s="6" t="s">
        <v>548</v>
      </c>
      <c r="L1494" s="6" t="s">
        <v>821</v>
      </c>
      <c r="M1494" s="6" t="s">
        <v>1600</v>
      </c>
      <c r="N1494" s="9" t="s">
        <v>6491</v>
      </c>
      <c r="O1494" s="9" t="s">
        <v>6492</v>
      </c>
      <c r="P1494" s="6" t="s">
        <v>6493</v>
      </c>
      <c r="S1494" s="6" t="s">
        <v>146</v>
      </c>
      <c r="T1494" s="6" t="s">
        <v>22</v>
      </c>
      <c r="U1494" s="6" t="s">
        <v>18</v>
      </c>
      <c r="V1494" s="6" t="s">
        <v>6495</v>
      </c>
      <c r="W1494" s="11" t="s">
        <v>6494</v>
      </c>
    </row>
    <row r="1495" spans="1:23" x14ac:dyDescent="0.35">
      <c r="A1495" s="6">
        <v>208336</v>
      </c>
      <c r="B1495" s="7">
        <v>45264</v>
      </c>
      <c r="C1495" s="8">
        <v>0.65451388888888895</v>
      </c>
      <c r="D1495" s="6" t="s">
        <v>6496</v>
      </c>
      <c r="E1495" s="6">
        <v>2</v>
      </c>
      <c r="F1495" s="6" t="s">
        <v>25</v>
      </c>
      <c r="G1495" s="6" t="s">
        <v>6497</v>
      </c>
      <c r="H1495" s="6" t="s">
        <v>24</v>
      </c>
      <c r="I1495" s="6" t="s">
        <v>24</v>
      </c>
      <c r="J1495" s="6" t="s">
        <v>21</v>
      </c>
      <c r="K1495" s="6" t="s">
        <v>84</v>
      </c>
      <c r="T1495" s="6" t="s">
        <v>15</v>
      </c>
      <c r="U1495" s="6" t="s">
        <v>18</v>
      </c>
      <c r="V1495" s="6" t="s">
        <v>6499</v>
      </c>
      <c r="W1495" s="11" t="s">
        <v>6498</v>
      </c>
    </row>
    <row r="1496" spans="1:23" ht="72.5" x14ac:dyDescent="0.35">
      <c r="A1496" s="6">
        <v>206969</v>
      </c>
      <c r="B1496" s="7">
        <v>45264</v>
      </c>
      <c r="C1496" s="8">
        <v>0.65495370370370376</v>
      </c>
      <c r="D1496" s="6" t="s">
        <v>6500</v>
      </c>
      <c r="E1496" s="6">
        <v>4</v>
      </c>
      <c r="F1496" s="6" t="s">
        <v>1657</v>
      </c>
      <c r="G1496" s="9" t="s">
        <v>6501</v>
      </c>
      <c r="H1496" s="6" t="s">
        <v>24</v>
      </c>
      <c r="I1496" s="6" t="s">
        <v>24</v>
      </c>
      <c r="J1496" s="6" t="s">
        <v>21</v>
      </c>
      <c r="K1496" s="6" t="s">
        <v>548</v>
      </c>
      <c r="L1496" s="6" t="s">
        <v>55</v>
      </c>
      <c r="O1496" s="9" t="s">
        <v>6471</v>
      </c>
      <c r="P1496" s="6" t="s">
        <v>57</v>
      </c>
      <c r="Q1496" s="6" t="s">
        <v>140</v>
      </c>
      <c r="R1496" s="6" t="s">
        <v>6502</v>
      </c>
      <c r="S1496" s="6" t="s">
        <v>146</v>
      </c>
      <c r="T1496" s="6" t="s">
        <v>22</v>
      </c>
      <c r="U1496" s="6" t="s">
        <v>18</v>
      </c>
      <c r="V1496" s="6" t="s">
        <v>6504</v>
      </c>
      <c r="W1496" s="11" t="s">
        <v>6503</v>
      </c>
    </row>
    <row r="1497" spans="1:23" ht="58" x14ac:dyDescent="0.35">
      <c r="A1497" s="6">
        <v>186206</v>
      </c>
      <c r="B1497" s="7">
        <v>45264</v>
      </c>
      <c r="C1497" s="8">
        <v>0.66047453703703707</v>
      </c>
      <c r="D1497" s="6" t="s">
        <v>6505</v>
      </c>
      <c r="E1497" s="6">
        <v>4</v>
      </c>
      <c r="F1497" s="6" t="s">
        <v>19</v>
      </c>
      <c r="G1497" s="6" t="s">
        <v>6506</v>
      </c>
      <c r="H1497" s="6" t="s">
        <v>24</v>
      </c>
      <c r="I1497" s="6" t="s">
        <v>24</v>
      </c>
      <c r="J1497" s="6" t="s">
        <v>21</v>
      </c>
      <c r="K1497" s="9" t="s">
        <v>440</v>
      </c>
      <c r="T1497" s="6" t="s">
        <v>22</v>
      </c>
      <c r="U1497" s="6" t="s">
        <v>18</v>
      </c>
      <c r="V1497" s="6" t="s">
        <v>6508</v>
      </c>
      <c r="W1497" s="11" t="s">
        <v>6507</v>
      </c>
    </row>
    <row r="1498" spans="1:23" ht="72.5" x14ac:dyDescent="0.35">
      <c r="A1498" s="6">
        <v>209762</v>
      </c>
      <c r="B1498" s="7">
        <v>45264</v>
      </c>
      <c r="C1498" s="8">
        <v>0.6607291666666667</v>
      </c>
      <c r="D1498" s="6" t="s">
        <v>6509</v>
      </c>
      <c r="E1498" s="6">
        <v>20</v>
      </c>
      <c r="F1498" s="6" t="s">
        <v>19</v>
      </c>
      <c r="G1498" s="9" t="s">
        <v>6510</v>
      </c>
      <c r="H1498" s="6" t="s">
        <v>24</v>
      </c>
      <c r="I1498" s="6" t="s">
        <v>24</v>
      </c>
      <c r="J1498" s="6" t="s">
        <v>21</v>
      </c>
      <c r="K1498" s="6" t="s">
        <v>6511</v>
      </c>
      <c r="T1498" s="6" t="s">
        <v>22</v>
      </c>
      <c r="U1498" s="6" t="s">
        <v>18</v>
      </c>
      <c r="V1498" s="6" t="s">
        <v>6513</v>
      </c>
      <c r="W1498" s="11" t="s">
        <v>6512</v>
      </c>
    </row>
    <row r="1499" spans="1:23" ht="58" x14ac:dyDescent="0.35">
      <c r="A1499" s="6">
        <v>208114</v>
      </c>
      <c r="B1499" s="7">
        <v>45264</v>
      </c>
      <c r="C1499" s="8">
        <v>0.66553240740740738</v>
      </c>
      <c r="D1499" s="6" t="s">
        <v>6475</v>
      </c>
      <c r="E1499" s="6">
        <v>20</v>
      </c>
      <c r="F1499" s="6" t="s">
        <v>1657</v>
      </c>
      <c r="G1499" s="9" t="s">
        <v>6514</v>
      </c>
      <c r="H1499" s="6" t="s">
        <v>24</v>
      </c>
      <c r="I1499" s="6" t="s">
        <v>24</v>
      </c>
      <c r="J1499" s="6" t="s">
        <v>21</v>
      </c>
      <c r="K1499" s="6" t="s">
        <v>548</v>
      </c>
      <c r="O1499" s="9" t="s">
        <v>6515</v>
      </c>
      <c r="T1499" s="6" t="s">
        <v>22</v>
      </c>
      <c r="U1499" s="6" t="s">
        <v>18</v>
      </c>
      <c r="V1499" s="6" t="s">
        <v>6517</v>
      </c>
      <c r="W1499" s="11" t="s">
        <v>6516</v>
      </c>
    </row>
    <row r="1500" spans="1:23" x14ac:dyDescent="0.35">
      <c r="A1500" s="6">
        <v>206496</v>
      </c>
      <c r="B1500" s="7">
        <v>45264</v>
      </c>
      <c r="C1500" s="8">
        <v>0.67616898148148152</v>
      </c>
      <c r="D1500" s="6" t="s">
        <v>6496</v>
      </c>
      <c r="E1500" s="6">
        <v>4</v>
      </c>
      <c r="F1500" s="6" t="s">
        <v>25</v>
      </c>
      <c r="G1500" s="6" t="s">
        <v>6518</v>
      </c>
      <c r="H1500" s="6" t="s">
        <v>24</v>
      </c>
      <c r="I1500" s="6" t="s">
        <v>24</v>
      </c>
      <c r="J1500" s="6" t="s">
        <v>21</v>
      </c>
      <c r="K1500" s="6" t="s">
        <v>6519</v>
      </c>
      <c r="T1500" s="6" t="s">
        <v>15</v>
      </c>
      <c r="U1500" s="6" t="s">
        <v>18</v>
      </c>
      <c r="V1500" s="6" t="s">
        <v>6521</v>
      </c>
      <c r="W1500" s="11" t="s">
        <v>6520</v>
      </c>
    </row>
    <row r="1501" spans="1:23" ht="43.5" x14ac:dyDescent="0.35">
      <c r="A1501" s="6">
        <v>209007</v>
      </c>
      <c r="B1501" s="7">
        <v>45264</v>
      </c>
      <c r="C1501" s="8">
        <v>0.68685185185185194</v>
      </c>
      <c r="D1501" s="6" t="s">
        <v>6522</v>
      </c>
      <c r="E1501" s="6">
        <v>7</v>
      </c>
      <c r="F1501" s="6" t="s">
        <v>1657</v>
      </c>
      <c r="G1501" s="6" t="s">
        <v>6523</v>
      </c>
      <c r="H1501" s="6" t="s">
        <v>24</v>
      </c>
      <c r="I1501" s="6" t="s">
        <v>24</v>
      </c>
      <c r="J1501" s="6" t="s">
        <v>21</v>
      </c>
      <c r="K1501" s="6" t="s">
        <v>548</v>
      </c>
      <c r="L1501" s="6" t="s">
        <v>55</v>
      </c>
      <c r="P1501" s="9" t="s">
        <v>6524</v>
      </c>
      <c r="T1501" s="6" t="s">
        <v>15</v>
      </c>
      <c r="U1501" s="6" t="s">
        <v>18</v>
      </c>
      <c r="V1501" s="6" t="s">
        <v>6526</v>
      </c>
      <c r="W1501" s="11" t="s">
        <v>6525</v>
      </c>
    </row>
    <row r="1502" spans="1:23" ht="145" x14ac:dyDescent="0.35">
      <c r="A1502" s="6">
        <v>209811</v>
      </c>
      <c r="B1502" s="7">
        <v>45265</v>
      </c>
      <c r="C1502" s="8">
        <v>0.35597222222222219</v>
      </c>
      <c r="D1502" s="6" t="s">
        <v>243</v>
      </c>
      <c r="E1502" s="6">
        <v>6</v>
      </c>
      <c r="F1502" s="6" t="s">
        <v>30</v>
      </c>
      <c r="G1502" s="9" t="s">
        <v>6527</v>
      </c>
      <c r="H1502" s="6" t="s">
        <v>24</v>
      </c>
      <c r="I1502" s="6" t="s">
        <v>24</v>
      </c>
      <c r="J1502" s="6" t="s">
        <v>377</v>
      </c>
      <c r="K1502" s="6" t="s">
        <v>350</v>
      </c>
      <c r="T1502" s="6" t="s">
        <v>15</v>
      </c>
      <c r="U1502" s="6" t="s">
        <v>18</v>
      </c>
      <c r="V1502" s="6" t="s">
        <v>6529</v>
      </c>
      <c r="W1502" s="11" t="s">
        <v>6528</v>
      </c>
    </row>
    <row r="1503" spans="1:23" x14ac:dyDescent="0.35">
      <c r="A1503" s="6">
        <v>209847</v>
      </c>
      <c r="B1503" s="7">
        <v>45265</v>
      </c>
      <c r="C1503" s="8">
        <v>0.4093518518518518</v>
      </c>
      <c r="D1503" s="6" t="s">
        <v>6530</v>
      </c>
      <c r="E1503" s="6">
        <v>3</v>
      </c>
      <c r="F1503" s="6" t="s">
        <v>1657</v>
      </c>
      <c r="G1503" s="6" t="s">
        <v>6531</v>
      </c>
      <c r="H1503" s="6" t="s">
        <v>24</v>
      </c>
      <c r="I1503" s="6" t="s">
        <v>24</v>
      </c>
      <c r="J1503" s="6" t="s">
        <v>21</v>
      </c>
      <c r="K1503" s="6" t="s">
        <v>244</v>
      </c>
      <c r="L1503" s="6" t="s">
        <v>298</v>
      </c>
      <c r="M1503" s="6" t="s">
        <v>968</v>
      </c>
      <c r="N1503" s="6" t="s">
        <v>6330</v>
      </c>
      <c r="O1503" s="6" t="s">
        <v>6434</v>
      </c>
      <c r="P1503" s="6" t="s">
        <v>6331</v>
      </c>
      <c r="Q1503" s="6" t="s">
        <v>5645</v>
      </c>
      <c r="R1503" s="6" t="s">
        <v>34</v>
      </c>
      <c r="S1503" s="6" t="s">
        <v>34</v>
      </c>
      <c r="T1503" s="6" t="s">
        <v>22</v>
      </c>
      <c r="U1503" s="6" t="s">
        <v>18</v>
      </c>
      <c r="V1503" s="6" t="s">
        <v>6533</v>
      </c>
      <c r="W1503" s="11" t="s">
        <v>6532</v>
      </c>
    </row>
    <row r="1504" spans="1:23" x14ac:dyDescent="0.35">
      <c r="A1504" s="6">
        <v>209835</v>
      </c>
      <c r="B1504" s="7">
        <v>45265</v>
      </c>
      <c r="C1504" s="8">
        <v>0.41625000000000001</v>
      </c>
      <c r="D1504" s="6" t="s">
        <v>6534</v>
      </c>
      <c r="E1504" s="6">
        <v>2</v>
      </c>
      <c r="F1504" s="6" t="s">
        <v>19</v>
      </c>
      <c r="G1504" s="6" t="s">
        <v>6535</v>
      </c>
      <c r="H1504" s="6" t="s">
        <v>24</v>
      </c>
      <c r="I1504" s="6" t="s">
        <v>24</v>
      </c>
      <c r="J1504" s="6" t="s">
        <v>21</v>
      </c>
      <c r="K1504" s="6" t="s">
        <v>531</v>
      </c>
      <c r="T1504" s="6" t="s">
        <v>22</v>
      </c>
      <c r="U1504" s="6" t="s">
        <v>18</v>
      </c>
      <c r="V1504" s="6" t="s">
        <v>6537</v>
      </c>
      <c r="W1504" s="11" t="s">
        <v>6536</v>
      </c>
    </row>
    <row r="1505" spans="1:23" x14ac:dyDescent="0.35">
      <c r="A1505" s="6">
        <v>207924</v>
      </c>
      <c r="B1505" s="7">
        <v>45265</v>
      </c>
      <c r="C1505" s="8">
        <v>0.4173263888888889</v>
      </c>
      <c r="D1505" s="6" t="s">
        <v>6538</v>
      </c>
      <c r="E1505" s="6">
        <v>1</v>
      </c>
      <c r="F1505" s="6" t="s">
        <v>30</v>
      </c>
      <c r="G1505" s="6" t="s">
        <v>6539</v>
      </c>
      <c r="H1505" s="6" t="s">
        <v>24</v>
      </c>
      <c r="I1505" s="6" t="s">
        <v>24</v>
      </c>
      <c r="J1505" s="6" t="s">
        <v>21</v>
      </c>
      <c r="K1505" s="6" t="s">
        <v>548</v>
      </c>
      <c r="L1505" s="6" t="s">
        <v>821</v>
      </c>
      <c r="M1505" s="6" t="s">
        <v>6540</v>
      </c>
      <c r="S1505" s="6" t="s">
        <v>146</v>
      </c>
      <c r="T1505" s="6" t="s">
        <v>22</v>
      </c>
      <c r="U1505" s="6" t="s">
        <v>18</v>
      </c>
      <c r="V1505" s="6" t="s">
        <v>6542</v>
      </c>
      <c r="W1505" s="11" t="s">
        <v>6541</v>
      </c>
    </row>
    <row r="1506" spans="1:23" x14ac:dyDescent="0.35">
      <c r="A1506" s="6">
        <v>22399</v>
      </c>
      <c r="B1506" s="7">
        <v>45265</v>
      </c>
      <c r="C1506" s="8">
        <v>0.42700231481481482</v>
      </c>
      <c r="D1506" s="6" t="s">
        <v>506</v>
      </c>
      <c r="E1506" s="6">
        <v>1</v>
      </c>
      <c r="F1506" s="6" t="s">
        <v>25</v>
      </c>
      <c r="G1506" s="6" t="s">
        <v>506</v>
      </c>
      <c r="H1506" s="6" t="s">
        <v>24</v>
      </c>
      <c r="I1506" s="6" t="s">
        <v>24</v>
      </c>
      <c r="J1506" s="6" t="s">
        <v>21</v>
      </c>
      <c r="K1506" s="6" t="s">
        <v>827</v>
      </c>
      <c r="T1506" s="6" t="s">
        <v>22</v>
      </c>
      <c r="U1506" s="6" t="s">
        <v>18</v>
      </c>
      <c r="V1506" s="6" t="s">
        <v>1944</v>
      </c>
      <c r="W1506" s="11" t="s">
        <v>1946</v>
      </c>
    </row>
    <row r="1507" spans="1:23" ht="333.5" x14ac:dyDescent="0.35">
      <c r="A1507" s="6">
        <v>209807</v>
      </c>
      <c r="B1507" s="7">
        <v>45265</v>
      </c>
      <c r="C1507" s="8">
        <v>0.43122685185185183</v>
      </c>
      <c r="D1507" s="6" t="s">
        <v>406</v>
      </c>
      <c r="E1507" s="6">
        <v>2</v>
      </c>
      <c r="F1507" s="6" t="s">
        <v>30</v>
      </c>
      <c r="G1507" s="9" t="s">
        <v>6543</v>
      </c>
      <c r="H1507" s="6" t="s">
        <v>40</v>
      </c>
      <c r="I1507" s="6" t="s">
        <v>40</v>
      </c>
      <c r="J1507" s="6" t="s">
        <v>21</v>
      </c>
      <c r="K1507" s="6" t="s">
        <v>280</v>
      </c>
      <c r="L1507" s="6" t="s">
        <v>6544</v>
      </c>
      <c r="M1507" s="6" t="s">
        <v>6545</v>
      </c>
      <c r="N1507" s="6" t="s">
        <v>45</v>
      </c>
      <c r="O1507" s="6" t="s">
        <v>34</v>
      </c>
      <c r="P1507" s="6" t="s">
        <v>6546</v>
      </c>
      <c r="Q1507" s="6" t="s">
        <v>34</v>
      </c>
      <c r="R1507" s="6" t="s">
        <v>34</v>
      </c>
      <c r="S1507" s="6" t="s">
        <v>47</v>
      </c>
      <c r="T1507" s="6" t="s">
        <v>22</v>
      </c>
      <c r="U1507" s="6" t="s">
        <v>18</v>
      </c>
      <c r="V1507" s="6" t="s">
        <v>6548</v>
      </c>
      <c r="W1507" s="12" t="s">
        <v>6547</v>
      </c>
    </row>
    <row r="1508" spans="1:23" x14ac:dyDescent="0.35">
      <c r="A1508" s="6">
        <v>209809</v>
      </c>
      <c r="B1508" s="7">
        <v>45265</v>
      </c>
      <c r="C1508" s="8">
        <v>0.4508449074074074</v>
      </c>
      <c r="D1508" s="6" t="s">
        <v>6549</v>
      </c>
      <c r="E1508" s="6">
        <v>1</v>
      </c>
      <c r="F1508" s="6" t="s">
        <v>19</v>
      </c>
      <c r="G1508" s="6" t="s">
        <v>6550</v>
      </c>
      <c r="H1508" s="6" t="s">
        <v>24</v>
      </c>
      <c r="I1508" s="6" t="s">
        <v>24</v>
      </c>
      <c r="J1508" s="6" t="s">
        <v>21</v>
      </c>
      <c r="K1508" s="6" t="s">
        <v>6551</v>
      </c>
      <c r="T1508" s="6" t="s">
        <v>22</v>
      </c>
      <c r="U1508" s="6" t="s">
        <v>18</v>
      </c>
      <c r="V1508" s="6" t="s">
        <v>6553</v>
      </c>
      <c r="W1508" s="11" t="s">
        <v>6552</v>
      </c>
    </row>
    <row r="1509" spans="1:23" ht="58" x14ac:dyDescent="0.35">
      <c r="A1509" s="6">
        <v>142419</v>
      </c>
      <c r="B1509" s="7">
        <v>45265</v>
      </c>
      <c r="C1509" s="8">
        <v>0.45128472222222221</v>
      </c>
      <c r="D1509" s="6" t="s">
        <v>409</v>
      </c>
      <c r="E1509" s="6">
        <v>1</v>
      </c>
      <c r="F1509" s="6" t="s">
        <v>19</v>
      </c>
      <c r="G1509" s="9" t="s">
        <v>6554</v>
      </c>
      <c r="H1509" s="6" t="s">
        <v>24</v>
      </c>
      <c r="I1509" s="6" t="s">
        <v>24</v>
      </c>
      <c r="J1509" s="6" t="s">
        <v>21</v>
      </c>
      <c r="K1509" s="6" t="s">
        <v>244</v>
      </c>
      <c r="L1509" s="6" t="s">
        <v>298</v>
      </c>
      <c r="M1509" s="6" t="s">
        <v>63</v>
      </c>
      <c r="N1509" s="6" t="s">
        <v>34</v>
      </c>
      <c r="O1509" s="6" t="s">
        <v>34</v>
      </c>
      <c r="P1509" s="6" t="s">
        <v>34</v>
      </c>
      <c r="Q1509" s="6" t="s">
        <v>34</v>
      </c>
      <c r="R1509" s="6" t="s">
        <v>34</v>
      </c>
      <c r="S1509" s="6" t="s">
        <v>34</v>
      </c>
      <c r="T1509" s="6" t="s">
        <v>22</v>
      </c>
      <c r="U1509" s="6" t="s">
        <v>18</v>
      </c>
      <c r="V1509" s="6" t="s">
        <v>6556</v>
      </c>
      <c r="W1509" s="11" t="s">
        <v>6555</v>
      </c>
    </row>
    <row r="1510" spans="1:23" x14ac:dyDescent="0.35">
      <c r="A1510" s="6">
        <v>164446</v>
      </c>
      <c r="B1510" s="7">
        <v>45265</v>
      </c>
      <c r="C1510" s="8">
        <v>0.45549768518518513</v>
      </c>
      <c r="D1510" s="6" t="s">
        <v>506</v>
      </c>
      <c r="E1510" s="6">
        <v>1</v>
      </c>
      <c r="F1510" s="6" t="s">
        <v>25</v>
      </c>
      <c r="G1510" s="6" t="s">
        <v>506</v>
      </c>
      <c r="H1510" s="6" t="s">
        <v>24</v>
      </c>
      <c r="I1510" s="6" t="s">
        <v>24</v>
      </c>
      <c r="J1510" s="6" t="s">
        <v>21</v>
      </c>
      <c r="K1510" s="6" t="s">
        <v>827</v>
      </c>
      <c r="T1510" s="6" t="s">
        <v>22</v>
      </c>
      <c r="U1510" s="6" t="s">
        <v>18</v>
      </c>
      <c r="V1510" s="6" t="s">
        <v>6557</v>
      </c>
      <c r="W1510" s="11" t="s">
        <v>1936</v>
      </c>
    </row>
    <row r="1511" spans="1:23" x14ac:dyDescent="0.35">
      <c r="A1511" s="6">
        <v>136878</v>
      </c>
      <c r="B1511" s="7">
        <v>45265</v>
      </c>
      <c r="C1511" s="8">
        <v>0.45704861111111111</v>
      </c>
      <c r="D1511" s="6" t="s">
        <v>506</v>
      </c>
      <c r="E1511" s="6">
        <v>1</v>
      </c>
      <c r="F1511" s="6" t="s">
        <v>25</v>
      </c>
      <c r="G1511" s="6" t="s">
        <v>506</v>
      </c>
      <c r="H1511" s="6" t="s">
        <v>24</v>
      </c>
      <c r="I1511" s="6" t="s">
        <v>24</v>
      </c>
      <c r="J1511" s="6" t="s">
        <v>21</v>
      </c>
      <c r="K1511" s="6" t="s">
        <v>827</v>
      </c>
      <c r="T1511" s="6" t="s">
        <v>22</v>
      </c>
      <c r="U1511" s="6" t="s">
        <v>18</v>
      </c>
      <c r="V1511" s="6" t="s">
        <v>6558</v>
      </c>
      <c r="W1511" s="11" t="s">
        <v>1945</v>
      </c>
    </row>
    <row r="1512" spans="1:23" x14ac:dyDescent="0.35">
      <c r="A1512" s="6">
        <v>136882</v>
      </c>
      <c r="B1512" s="7">
        <v>45265</v>
      </c>
      <c r="C1512" s="8">
        <v>0.45886574074074077</v>
      </c>
      <c r="D1512" s="6" t="s">
        <v>506</v>
      </c>
      <c r="E1512" s="6">
        <v>1</v>
      </c>
      <c r="F1512" s="6" t="s">
        <v>25</v>
      </c>
      <c r="G1512" s="6" t="s">
        <v>506</v>
      </c>
      <c r="H1512" s="6" t="s">
        <v>24</v>
      </c>
      <c r="I1512" s="6" t="s">
        <v>24</v>
      </c>
      <c r="J1512" s="6" t="s">
        <v>21</v>
      </c>
      <c r="K1512" s="6" t="s">
        <v>827</v>
      </c>
      <c r="T1512" s="6" t="s">
        <v>22</v>
      </c>
      <c r="U1512" s="6" t="s">
        <v>18</v>
      </c>
      <c r="V1512" s="6" t="s">
        <v>1699</v>
      </c>
      <c r="W1512" s="11" t="s">
        <v>1874</v>
      </c>
    </row>
    <row r="1513" spans="1:23" x14ac:dyDescent="0.35">
      <c r="A1513" s="6">
        <v>209885</v>
      </c>
      <c r="B1513" s="7">
        <v>45265</v>
      </c>
      <c r="C1513" s="8">
        <v>0.48989583333333336</v>
      </c>
      <c r="D1513" s="6" t="s">
        <v>590</v>
      </c>
      <c r="E1513" s="6">
        <v>1</v>
      </c>
      <c r="F1513" s="6" t="s">
        <v>25</v>
      </c>
      <c r="G1513" s="6" t="s">
        <v>6559</v>
      </c>
      <c r="H1513" s="6" t="s">
        <v>10</v>
      </c>
      <c r="I1513" s="6" t="s">
        <v>24</v>
      </c>
      <c r="J1513" s="6" t="s">
        <v>21</v>
      </c>
      <c r="K1513" s="6" t="s">
        <v>244</v>
      </c>
      <c r="L1513" s="6" t="s">
        <v>298</v>
      </c>
      <c r="M1513" s="6" t="s">
        <v>142</v>
      </c>
      <c r="O1513" s="6" t="s">
        <v>5759</v>
      </c>
      <c r="P1513" s="6" t="s">
        <v>34</v>
      </c>
      <c r="Q1513" s="6" t="s">
        <v>34</v>
      </c>
      <c r="R1513" s="6" t="s">
        <v>34</v>
      </c>
      <c r="S1513" s="6" t="s">
        <v>34</v>
      </c>
      <c r="T1513" s="6" t="s">
        <v>22</v>
      </c>
      <c r="U1513" s="6" t="s">
        <v>18</v>
      </c>
      <c r="V1513" s="6" t="s">
        <v>6561</v>
      </c>
      <c r="W1513" s="11" t="s">
        <v>6560</v>
      </c>
    </row>
    <row r="1514" spans="1:23" ht="261" x14ac:dyDescent="0.35">
      <c r="A1514" s="6">
        <v>209816</v>
      </c>
      <c r="B1514" s="7">
        <v>45265</v>
      </c>
      <c r="C1514" s="8">
        <v>0.49145833333333333</v>
      </c>
      <c r="D1514" s="6" t="s">
        <v>406</v>
      </c>
      <c r="E1514" s="6">
        <v>2</v>
      </c>
      <c r="F1514" s="6" t="s">
        <v>30</v>
      </c>
      <c r="G1514" s="9" t="s">
        <v>6562</v>
      </c>
      <c r="H1514" s="6" t="s">
        <v>38</v>
      </c>
      <c r="I1514" s="6" t="s">
        <v>41</v>
      </c>
      <c r="J1514" s="6" t="s">
        <v>21</v>
      </c>
      <c r="K1514" s="6" t="s">
        <v>244</v>
      </c>
      <c r="M1514" s="6" t="s">
        <v>6563</v>
      </c>
      <c r="N1514" s="6" t="s">
        <v>978</v>
      </c>
      <c r="O1514" s="6" t="s">
        <v>978</v>
      </c>
      <c r="P1514" s="6" t="s">
        <v>978</v>
      </c>
      <c r="Q1514" s="6" t="s">
        <v>6564</v>
      </c>
      <c r="R1514" s="6" t="s">
        <v>978</v>
      </c>
      <c r="S1514" s="6" t="s">
        <v>47</v>
      </c>
      <c r="T1514" s="6" t="s">
        <v>22</v>
      </c>
      <c r="U1514" s="6" t="s">
        <v>18</v>
      </c>
      <c r="V1514" s="6" t="s">
        <v>6566</v>
      </c>
      <c r="W1514" s="12" t="s">
        <v>6565</v>
      </c>
    </row>
    <row r="1515" spans="1:23" x14ac:dyDescent="0.35">
      <c r="A1515" s="6">
        <v>209897</v>
      </c>
      <c r="B1515" s="7">
        <v>45265</v>
      </c>
      <c r="C1515" s="8">
        <v>0.49319444444444444</v>
      </c>
      <c r="D1515" s="6" t="s">
        <v>506</v>
      </c>
      <c r="E1515" s="6">
        <v>1</v>
      </c>
      <c r="F1515" s="6" t="s">
        <v>25</v>
      </c>
      <c r="G1515" s="6" t="s">
        <v>506</v>
      </c>
      <c r="H1515" s="6" t="s">
        <v>24</v>
      </c>
      <c r="I1515" s="6" t="s">
        <v>24</v>
      </c>
      <c r="J1515" s="6" t="s">
        <v>21</v>
      </c>
      <c r="K1515" s="6" t="s">
        <v>827</v>
      </c>
      <c r="T1515" s="6" t="s">
        <v>22</v>
      </c>
      <c r="U1515" s="6" t="s">
        <v>18</v>
      </c>
      <c r="V1515" s="6" t="s">
        <v>6567</v>
      </c>
      <c r="W1515" s="11" t="s">
        <v>1874</v>
      </c>
    </row>
    <row r="1516" spans="1:23" ht="261" x14ac:dyDescent="0.35">
      <c r="A1516" s="6">
        <v>209856</v>
      </c>
      <c r="B1516" s="7">
        <v>45265</v>
      </c>
      <c r="C1516" s="8">
        <v>0.56402777777777779</v>
      </c>
      <c r="D1516" s="6" t="s">
        <v>32</v>
      </c>
      <c r="E1516" s="6">
        <v>15</v>
      </c>
      <c r="F1516" s="6" t="s">
        <v>1657</v>
      </c>
      <c r="G1516" s="9" t="s">
        <v>6568</v>
      </c>
      <c r="H1516" s="6" t="s">
        <v>40</v>
      </c>
      <c r="I1516" s="6" t="s">
        <v>24</v>
      </c>
      <c r="J1516" s="6" t="s">
        <v>21</v>
      </c>
      <c r="K1516" s="6" t="s">
        <v>978</v>
      </c>
      <c r="L1516" s="6" t="s">
        <v>978</v>
      </c>
      <c r="M1516" s="6" t="s">
        <v>978</v>
      </c>
      <c r="N1516" s="9" t="s">
        <v>6569</v>
      </c>
      <c r="O1516" s="6" t="s">
        <v>978</v>
      </c>
      <c r="P1516" s="6" t="s">
        <v>978</v>
      </c>
      <c r="Q1516" s="9" t="s">
        <v>6570</v>
      </c>
      <c r="R1516" s="6" t="s">
        <v>978</v>
      </c>
      <c r="T1516" s="6" t="s">
        <v>22</v>
      </c>
      <c r="U1516" s="6" t="s">
        <v>18</v>
      </c>
      <c r="V1516" s="6" t="s">
        <v>6572</v>
      </c>
      <c r="W1516" s="12" t="s">
        <v>6571</v>
      </c>
    </row>
    <row r="1517" spans="1:23" ht="145" x14ac:dyDescent="0.35">
      <c r="A1517" s="6">
        <v>209833</v>
      </c>
      <c r="B1517" s="7">
        <v>45265</v>
      </c>
      <c r="C1517" s="8">
        <v>0.56855324074074076</v>
      </c>
      <c r="D1517" s="6" t="s">
        <v>375</v>
      </c>
      <c r="E1517" s="6">
        <v>2</v>
      </c>
      <c r="F1517" s="6" t="s">
        <v>9</v>
      </c>
      <c r="G1517" s="9" t="s">
        <v>6573</v>
      </c>
      <c r="H1517" s="6" t="s">
        <v>24</v>
      </c>
      <c r="I1517" s="6" t="s">
        <v>24</v>
      </c>
      <c r="J1517" s="6" t="s">
        <v>377</v>
      </c>
      <c r="K1517" s="6" t="s">
        <v>244</v>
      </c>
      <c r="T1517" s="6" t="s">
        <v>22</v>
      </c>
      <c r="U1517" s="6" t="s">
        <v>18</v>
      </c>
      <c r="V1517" s="6" t="s">
        <v>6575</v>
      </c>
      <c r="W1517" s="11" t="s">
        <v>6574</v>
      </c>
    </row>
    <row r="1518" spans="1:23" x14ac:dyDescent="0.35">
      <c r="A1518" s="6">
        <v>209915</v>
      </c>
      <c r="B1518" s="7">
        <v>45265</v>
      </c>
      <c r="C1518" s="8">
        <v>0.58306712962962959</v>
      </c>
      <c r="D1518" s="6" t="s">
        <v>1108</v>
      </c>
      <c r="E1518" s="6">
        <v>6</v>
      </c>
      <c r="F1518" s="6" t="s">
        <v>30</v>
      </c>
      <c r="G1518" s="6" t="s">
        <v>6576</v>
      </c>
      <c r="H1518" s="6" t="s">
        <v>40</v>
      </c>
      <c r="I1518" s="6" t="s">
        <v>24</v>
      </c>
      <c r="J1518" s="6" t="s">
        <v>21</v>
      </c>
      <c r="K1518" s="6" t="s">
        <v>262</v>
      </c>
      <c r="T1518" s="6" t="s">
        <v>874</v>
      </c>
      <c r="U1518" s="6" t="s">
        <v>18</v>
      </c>
      <c r="V1518" s="6" t="s">
        <v>6578</v>
      </c>
      <c r="W1518" s="11" t="s">
        <v>6577</v>
      </c>
    </row>
    <row r="1519" spans="1:23" ht="87" x14ac:dyDescent="0.35">
      <c r="A1519" s="6">
        <v>209712</v>
      </c>
      <c r="B1519" s="7">
        <v>45265</v>
      </c>
      <c r="C1519" s="8">
        <v>0.59653935185185192</v>
      </c>
      <c r="D1519" s="6" t="s">
        <v>6579</v>
      </c>
      <c r="E1519" s="6">
        <v>1</v>
      </c>
      <c r="F1519" s="6" t="s">
        <v>9</v>
      </c>
      <c r="G1519" s="9" t="s">
        <v>6580</v>
      </c>
      <c r="H1519" s="6" t="s">
        <v>24</v>
      </c>
      <c r="I1519" s="6" t="s">
        <v>24</v>
      </c>
      <c r="J1519" s="6" t="s">
        <v>21</v>
      </c>
      <c r="K1519" s="6" t="s">
        <v>1236</v>
      </c>
      <c r="T1519" s="6" t="s">
        <v>22</v>
      </c>
      <c r="U1519" s="6" t="s">
        <v>18</v>
      </c>
      <c r="V1519" s="6" t="s">
        <v>1814</v>
      </c>
      <c r="W1519" s="11" t="s">
        <v>6581</v>
      </c>
    </row>
    <row r="1520" spans="1:23" ht="58" x14ac:dyDescent="0.35">
      <c r="A1520" s="6">
        <v>12247</v>
      </c>
      <c r="B1520" s="7">
        <v>45265</v>
      </c>
      <c r="C1520" s="8">
        <v>0.60818287037037033</v>
      </c>
      <c r="D1520" s="6" t="s">
        <v>6582</v>
      </c>
      <c r="E1520" s="6">
        <v>2</v>
      </c>
      <c r="F1520" s="6" t="s">
        <v>9</v>
      </c>
      <c r="G1520" s="9" t="s">
        <v>6583</v>
      </c>
      <c r="H1520" s="6" t="s">
        <v>24</v>
      </c>
      <c r="I1520" s="6" t="s">
        <v>24</v>
      </c>
      <c r="J1520" s="6" t="s">
        <v>21</v>
      </c>
      <c r="K1520" s="6" t="s">
        <v>299</v>
      </c>
      <c r="L1520" s="6" t="s">
        <v>6584</v>
      </c>
      <c r="T1520" s="6" t="s">
        <v>22</v>
      </c>
      <c r="U1520" s="6" t="s">
        <v>18</v>
      </c>
      <c r="V1520" s="6" t="s">
        <v>6586</v>
      </c>
      <c r="W1520" s="12" t="s">
        <v>6585</v>
      </c>
    </row>
    <row r="1521" spans="1:23" ht="159.5" x14ac:dyDescent="0.35">
      <c r="A1521" s="6">
        <v>208098</v>
      </c>
      <c r="B1521" s="7">
        <v>45265</v>
      </c>
      <c r="C1521" s="8">
        <v>0.61168981481481477</v>
      </c>
      <c r="D1521" s="6" t="s">
        <v>6587</v>
      </c>
      <c r="E1521" s="6">
        <v>15</v>
      </c>
      <c r="F1521" s="6" t="s">
        <v>19</v>
      </c>
      <c r="G1521" s="9" t="s">
        <v>6588</v>
      </c>
      <c r="H1521" s="6" t="s">
        <v>10</v>
      </c>
      <c r="I1521" s="6" t="s">
        <v>40</v>
      </c>
      <c r="J1521" s="6" t="s">
        <v>377</v>
      </c>
      <c r="K1521" s="6" t="s">
        <v>978</v>
      </c>
      <c r="L1521" s="6" t="s">
        <v>978</v>
      </c>
      <c r="M1521" s="6" t="s">
        <v>978</v>
      </c>
      <c r="N1521" s="6" t="s">
        <v>978</v>
      </c>
      <c r="O1521" s="6" t="s">
        <v>978</v>
      </c>
      <c r="P1521" s="6" t="s">
        <v>978</v>
      </c>
      <c r="Q1521" s="6" t="s">
        <v>6589</v>
      </c>
      <c r="R1521" s="6" t="s">
        <v>978</v>
      </c>
      <c r="S1521" s="9" t="s">
        <v>6590</v>
      </c>
      <c r="T1521" s="6" t="s">
        <v>22</v>
      </c>
      <c r="U1521" s="6" t="s">
        <v>18</v>
      </c>
      <c r="V1521" s="6" t="s">
        <v>6592</v>
      </c>
      <c r="W1521" s="11" t="s">
        <v>6591</v>
      </c>
    </row>
    <row r="1522" spans="1:23" ht="159.5" x14ac:dyDescent="0.35">
      <c r="A1522" s="6">
        <v>209910</v>
      </c>
      <c r="B1522" s="7">
        <v>45265</v>
      </c>
      <c r="C1522" s="8">
        <v>0.61942129629629628</v>
      </c>
      <c r="D1522" s="6" t="s">
        <v>1454</v>
      </c>
      <c r="E1522" s="6">
        <v>1</v>
      </c>
      <c r="F1522" s="6" t="s">
        <v>9</v>
      </c>
      <c r="G1522" s="9" t="s">
        <v>6593</v>
      </c>
      <c r="H1522" s="6" t="s">
        <v>40</v>
      </c>
      <c r="I1522" s="6" t="s">
        <v>186</v>
      </c>
      <c r="J1522" s="6" t="s">
        <v>21</v>
      </c>
      <c r="K1522" s="6" t="s">
        <v>565</v>
      </c>
      <c r="M1522" s="6" t="s">
        <v>314</v>
      </c>
      <c r="N1522" s="6" t="s">
        <v>34</v>
      </c>
      <c r="S1522" s="9" t="s">
        <v>6594</v>
      </c>
      <c r="T1522" s="6" t="s">
        <v>22</v>
      </c>
      <c r="U1522" s="6" t="s">
        <v>18</v>
      </c>
      <c r="V1522" s="6" t="s">
        <v>6596</v>
      </c>
      <c r="W1522" s="12" t="s">
        <v>6595</v>
      </c>
    </row>
    <row r="1523" spans="1:23" x14ac:dyDescent="0.35">
      <c r="A1523" s="6">
        <v>209920</v>
      </c>
      <c r="B1523" s="7">
        <v>45265</v>
      </c>
      <c r="C1523" s="8">
        <v>0.63400462962962967</v>
      </c>
      <c r="D1523" s="6" t="s">
        <v>590</v>
      </c>
      <c r="E1523" s="6">
        <v>1</v>
      </c>
      <c r="F1523" s="6" t="s">
        <v>25</v>
      </c>
      <c r="G1523" s="6" t="s">
        <v>590</v>
      </c>
      <c r="H1523" s="6" t="s">
        <v>24</v>
      </c>
      <c r="I1523" s="6" t="s">
        <v>24</v>
      </c>
      <c r="J1523" s="6" t="s">
        <v>21</v>
      </c>
      <c r="K1523" s="6" t="s">
        <v>134</v>
      </c>
      <c r="L1523" s="6" t="s">
        <v>6597</v>
      </c>
      <c r="T1523" s="6" t="s">
        <v>22</v>
      </c>
      <c r="U1523" s="6" t="s">
        <v>18</v>
      </c>
      <c r="V1523" s="6" t="s">
        <v>5597</v>
      </c>
      <c r="W1523" s="11" t="s">
        <v>6555</v>
      </c>
    </row>
    <row r="1524" spans="1:23" x14ac:dyDescent="0.35">
      <c r="A1524" s="6">
        <v>209933</v>
      </c>
      <c r="B1524" s="7">
        <v>45265</v>
      </c>
      <c r="C1524" s="8">
        <v>0.64650462962962962</v>
      </c>
      <c r="D1524" s="6" t="s">
        <v>590</v>
      </c>
      <c r="E1524" s="6">
        <v>1</v>
      </c>
      <c r="F1524" s="6" t="s">
        <v>25</v>
      </c>
      <c r="G1524" s="6" t="s">
        <v>590</v>
      </c>
      <c r="H1524" s="6" t="s">
        <v>24</v>
      </c>
      <c r="I1524" s="6" t="s">
        <v>24</v>
      </c>
      <c r="J1524" s="6" t="s">
        <v>21</v>
      </c>
      <c r="K1524" s="6" t="s">
        <v>244</v>
      </c>
      <c r="L1524" s="6" t="s">
        <v>298</v>
      </c>
      <c r="Q1524" s="6" t="s">
        <v>34</v>
      </c>
      <c r="R1524" s="6" t="s">
        <v>34</v>
      </c>
      <c r="S1524" s="6" t="s">
        <v>34</v>
      </c>
      <c r="T1524" s="6" t="s">
        <v>22</v>
      </c>
      <c r="U1524" s="6" t="s">
        <v>18</v>
      </c>
      <c r="V1524" s="6" t="s">
        <v>6598</v>
      </c>
      <c r="W1524" s="11" t="s">
        <v>6560</v>
      </c>
    </row>
    <row r="1525" spans="1:23" x14ac:dyDescent="0.35">
      <c r="A1525" s="6">
        <v>74858</v>
      </c>
      <c r="B1525" s="7">
        <v>45265</v>
      </c>
      <c r="C1525" s="8">
        <v>0.66978009259259252</v>
      </c>
      <c r="D1525" s="6" t="s">
        <v>6599</v>
      </c>
      <c r="E1525" s="6">
        <v>5</v>
      </c>
      <c r="F1525" s="6" t="s">
        <v>19</v>
      </c>
      <c r="G1525" s="6" t="s">
        <v>6600</v>
      </c>
      <c r="H1525" s="6" t="s">
        <v>24</v>
      </c>
      <c r="I1525" s="6" t="s">
        <v>24</v>
      </c>
      <c r="J1525" s="6" t="s">
        <v>21</v>
      </c>
      <c r="K1525" s="6" t="s">
        <v>134</v>
      </c>
      <c r="L1525" s="6" t="s">
        <v>298</v>
      </c>
      <c r="M1525" s="6" t="s">
        <v>968</v>
      </c>
      <c r="N1525" s="6" t="s">
        <v>34</v>
      </c>
      <c r="O1525" s="6" t="s">
        <v>34</v>
      </c>
      <c r="P1525" s="6" t="s">
        <v>34</v>
      </c>
      <c r="Q1525" s="6" t="s">
        <v>6601</v>
      </c>
      <c r="R1525" s="6" t="s">
        <v>28</v>
      </c>
      <c r="S1525" s="6" t="s">
        <v>34</v>
      </c>
      <c r="T1525" s="6" t="s">
        <v>22</v>
      </c>
      <c r="U1525" s="6" t="s">
        <v>18</v>
      </c>
      <c r="V1525" s="6" t="s">
        <v>6602</v>
      </c>
      <c r="W1525" s="11" t="s">
        <v>6555</v>
      </c>
    </row>
    <row r="1526" spans="1:23" ht="290" x14ac:dyDescent="0.35">
      <c r="A1526" s="6">
        <v>7591</v>
      </c>
      <c r="B1526" s="7">
        <v>45265</v>
      </c>
      <c r="C1526" s="8">
        <v>0.67841435185185184</v>
      </c>
      <c r="D1526" s="6" t="s">
        <v>464</v>
      </c>
      <c r="E1526" s="6">
        <v>1</v>
      </c>
      <c r="F1526" s="6" t="s">
        <v>1657</v>
      </c>
      <c r="G1526" s="9" t="s">
        <v>6603</v>
      </c>
      <c r="H1526" s="6" t="s">
        <v>290</v>
      </c>
      <c r="I1526" s="6" t="s">
        <v>40</v>
      </c>
      <c r="J1526" s="6" t="s">
        <v>21</v>
      </c>
      <c r="K1526" s="6" t="s">
        <v>978</v>
      </c>
      <c r="L1526" s="6" t="s">
        <v>978</v>
      </c>
      <c r="M1526" s="9" t="s">
        <v>6604</v>
      </c>
      <c r="N1526" s="6" t="s">
        <v>614</v>
      </c>
      <c r="P1526" s="6" t="s">
        <v>978</v>
      </c>
      <c r="Q1526" s="6" t="s">
        <v>6605</v>
      </c>
      <c r="R1526" s="6" t="s">
        <v>978</v>
      </c>
      <c r="S1526" s="6" t="s">
        <v>47</v>
      </c>
      <c r="T1526" s="6" t="s">
        <v>22</v>
      </c>
      <c r="U1526" s="6" t="s">
        <v>18</v>
      </c>
      <c r="V1526" s="6" t="s">
        <v>6607</v>
      </c>
      <c r="W1526" s="11" t="s">
        <v>6606</v>
      </c>
    </row>
    <row r="1527" spans="1:23" ht="217.5" x14ac:dyDescent="0.35">
      <c r="A1527" s="6">
        <v>209898</v>
      </c>
      <c r="B1527" s="7">
        <v>45265</v>
      </c>
      <c r="C1527" s="8">
        <v>0.69153935185185189</v>
      </c>
      <c r="D1527" s="6" t="s">
        <v>1348</v>
      </c>
      <c r="E1527" s="6">
        <v>1</v>
      </c>
      <c r="F1527" s="6" t="s">
        <v>1657</v>
      </c>
      <c r="G1527" s="9" t="s">
        <v>6608</v>
      </c>
      <c r="H1527" s="6" t="s">
        <v>24</v>
      </c>
      <c r="I1527" s="6" t="s">
        <v>40</v>
      </c>
      <c r="J1527" s="6" t="s">
        <v>21</v>
      </c>
      <c r="K1527" s="6" t="s">
        <v>978</v>
      </c>
      <c r="L1527" s="6" t="s">
        <v>978</v>
      </c>
      <c r="M1527" s="6" t="s">
        <v>978</v>
      </c>
      <c r="N1527" s="6" t="s">
        <v>978</v>
      </c>
      <c r="O1527" s="6" t="s">
        <v>978</v>
      </c>
      <c r="P1527" s="6" t="s">
        <v>978</v>
      </c>
      <c r="Q1527" s="6" t="s">
        <v>978</v>
      </c>
      <c r="R1527" s="6" t="s">
        <v>978</v>
      </c>
      <c r="S1527" s="6" t="s">
        <v>978</v>
      </c>
      <c r="T1527" s="6" t="s">
        <v>22</v>
      </c>
      <c r="U1527" s="6" t="s">
        <v>18</v>
      </c>
      <c r="V1527" s="6" t="s">
        <v>6610</v>
      </c>
      <c r="W1527" s="12" t="s">
        <v>6609</v>
      </c>
    </row>
    <row r="1528" spans="1:23" ht="43.5" x14ac:dyDescent="0.35">
      <c r="A1528" s="6">
        <v>71113</v>
      </c>
      <c r="B1528" s="7">
        <v>45265</v>
      </c>
      <c r="C1528" s="8">
        <v>0.7116203703703704</v>
      </c>
      <c r="D1528" s="6" t="s">
        <v>763</v>
      </c>
      <c r="E1528" s="6">
        <v>24</v>
      </c>
      <c r="F1528" s="6" t="s">
        <v>1657</v>
      </c>
      <c r="G1528" s="6" t="s">
        <v>6611</v>
      </c>
      <c r="H1528" s="6" t="s">
        <v>24</v>
      </c>
      <c r="I1528" s="6" t="s">
        <v>24</v>
      </c>
      <c r="J1528" s="6" t="s">
        <v>21</v>
      </c>
      <c r="K1528" s="6" t="s">
        <v>244</v>
      </c>
      <c r="Q1528" s="6" t="s">
        <v>6612</v>
      </c>
      <c r="T1528" s="6" t="s">
        <v>22</v>
      </c>
      <c r="U1528" s="6" t="s">
        <v>18</v>
      </c>
      <c r="V1528" s="6" t="s">
        <v>6614</v>
      </c>
      <c r="W1528" s="12" t="s">
        <v>6613</v>
      </c>
    </row>
    <row r="1529" spans="1:23" x14ac:dyDescent="0.35">
      <c r="A1529" s="6">
        <v>209976</v>
      </c>
      <c r="B1529" s="7">
        <v>45266</v>
      </c>
      <c r="C1529" s="8">
        <v>0.3584606481481481</v>
      </c>
      <c r="D1529" s="6" t="s">
        <v>6615</v>
      </c>
      <c r="E1529" s="6">
        <v>1</v>
      </c>
      <c r="F1529" s="6" t="s">
        <v>1657</v>
      </c>
      <c r="G1529" s="6" t="s">
        <v>6616</v>
      </c>
      <c r="H1529" s="6" t="s">
        <v>112</v>
      </c>
      <c r="I1529" s="6" t="s">
        <v>24</v>
      </c>
      <c r="J1529" s="6" t="s">
        <v>21</v>
      </c>
      <c r="K1529" s="6" t="s">
        <v>495</v>
      </c>
      <c r="T1529" s="6" t="s">
        <v>22</v>
      </c>
      <c r="U1529" s="6" t="s">
        <v>18</v>
      </c>
      <c r="V1529" s="6" t="s">
        <v>6618</v>
      </c>
      <c r="W1529" s="11" t="s">
        <v>6617</v>
      </c>
    </row>
    <row r="1530" spans="1:23" ht="87" x14ac:dyDescent="0.35">
      <c r="A1530" s="6">
        <v>210009</v>
      </c>
      <c r="B1530" s="7">
        <v>45266</v>
      </c>
      <c r="C1530" s="8">
        <v>0.37663194444444442</v>
      </c>
      <c r="D1530" s="6" t="s">
        <v>243</v>
      </c>
      <c r="E1530" s="6">
        <v>4</v>
      </c>
      <c r="F1530" s="6" t="s">
        <v>30</v>
      </c>
      <c r="G1530" s="9" t="s">
        <v>6619</v>
      </c>
      <c r="H1530" s="6" t="s">
        <v>24</v>
      </c>
      <c r="I1530" s="6" t="s">
        <v>24</v>
      </c>
      <c r="J1530" s="6" t="s">
        <v>21</v>
      </c>
      <c r="K1530" s="6" t="s">
        <v>350</v>
      </c>
      <c r="T1530" s="6" t="s">
        <v>15</v>
      </c>
      <c r="U1530" s="6" t="s">
        <v>18</v>
      </c>
      <c r="V1530" s="6" t="s">
        <v>6621</v>
      </c>
      <c r="W1530" s="11" t="s">
        <v>6620</v>
      </c>
    </row>
    <row r="1531" spans="1:23" x14ac:dyDescent="0.35">
      <c r="A1531" s="6">
        <v>200547</v>
      </c>
      <c r="B1531" s="7">
        <v>45266</v>
      </c>
      <c r="C1531" s="8">
        <v>0.38557870370370373</v>
      </c>
      <c r="D1531" s="6" t="s">
        <v>491</v>
      </c>
      <c r="E1531" s="6">
        <v>1</v>
      </c>
      <c r="F1531" s="6" t="s">
        <v>25</v>
      </c>
      <c r="G1531" s="6" t="s">
        <v>1349</v>
      </c>
      <c r="H1531" s="6" t="s">
        <v>24</v>
      </c>
      <c r="I1531" s="6" t="s">
        <v>24</v>
      </c>
      <c r="J1531" s="6" t="s">
        <v>21</v>
      </c>
      <c r="K1531" s="6" t="s">
        <v>78</v>
      </c>
      <c r="T1531" s="6" t="s">
        <v>15</v>
      </c>
      <c r="U1531" s="6" t="s">
        <v>18</v>
      </c>
      <c r="V1531" s="6" t="s">
        <v>1685</v>
      </c>
      <c r="W1531" s="11" t="s">
        <v>887</v>
      </c>
    </row>
    <row r="1532" spans="1:23" x14ac:dyDescent="0.35">
      <c r="A1532" s="6">
        <v>136883</v>
      </c>
      <c r="B1532" s="7">
        <v>45266</v>
      </c>
      <c r="C1532" s="8">
        <v>0.38670138888888889</v>
      </c>
      <c r="D1532" s="6" t="s">
        <v>6622</v>
      </c>
      <c r="E1532" s="6">
        <v>1</v>
      </c>
      <c r="F1532" s="6" t="s">
        <v>19</v>
      </c>
      <c r="G1532" s="6" t="s">
        <v>1349</v>
      </c>
      <c r="H1532" s="6" t="s">
        <v>24</v>
      </c>
      <c r="I1532" s="6" t="s">
        <v>24</v>
      </c>
      <c r="J1532" s="6" t="s">
        <v>21</v>
      </c>
      <c r="K1532" s="6" t="s">
        <v>78</v>
      </c>
      <c r="T1532" s="6" t="s">
        <v>15</v>
      </c>
      <c r="U1532" s="6" t="s">
        <v>18</v>
      </c>
      <c r="V1532" s="6" t="s">
        <v>6623</v>
      </c>
      <c r="W1532" s="11" t="s">
        <v>887</v>
      </c>
    </row>
    <row r="1533" spans="1:23" x14ac:dyDescent="0.35">
      <c r="A1533" s="6">
        <v>164439</v>
      </c>
      <c r="B1533" s="7">
        <v>45266</v>
      </c>
      <c r="C1533" s="8">
        <v>0.41260416666666666</v>
      </c>
      <c r="D1533" s="6" t="s">
        <v>491</v>
      </c>
      <c r="E1533" s="6">
        <v>1</v>
      </c>
      <c r="F1533" s="6" t="s">
        <v>19</v>
      </c>
      <c r="G1533" s="6" t="s">
        <v>1349</v>
      </c>
      <c r="H1533" s="6" t="s">
        <v>24</v>
      </c>
      <c r="I1533" s="6" t="s">
        <v>24</v>
      </c>
      <c r="J1533" s="6" t="s">
        <v>21</v>
      </c>
      <c r="K1533" s="6" t="s">
        <v>78</v>
      </c>
      <c r="T1533" s="6" t="s">
        <v>15</v>
      </c>
      <c r="U1533" s="6" t="s">
        <v>18</v>
      </c>
      <c r="V1533" s="6" t="s">
        <v>6624</v>
      </c>
      <c r="W1533" s="11" t="s">
        <v>887</v>
      </c>
    </row>
    <row r="1534" spans="1:23" x14ac:dyDescent="0.35">
      <c r="A1534" s="6">
        <v>164653</v>
      </c>
      <c r="B1534" s="7">
        <v>45266</v>
      </c>
      <c r="C1534" s="8">
        <v>0.41373842592592597</v>
      </c>
      <c r="D1534" s="6" t="s">
        <v>843</v>
      </c>
      <c r="E1534" s="6">
        <v>1</v>
      </c>
      <c r="F1534" s="6" t="s">
        <v>19</v>
      </c>
      <c r="G1534" s="6" t="s">
        <v>1349</v>
      </c>
      <c r="H1534" s="6" t="s">
        <v>24</v>
      </c>
      <c r="I1534" s="6" t="s">
        <v>24</v>
      </c>
      <c r="J1534" s="6" t="s">
        <v>21</v>
      </c>
      <c r="K1534" s="6" t="s">
        <v>78</v>
      </c>
      <c r="T1534" s="6" t="s">
        <v>15</v>
      </c>
      <c r="U1534" s="6" t="s">
        <v>18</v>
      </c>
      <c r="V1534" s="6" t="s">
        <v>1920</v>
      </c>
      <c r="W1534" s="11" t="s">
        <v>887</v>
      </c>
    </row>
    <row r="1535" spans="1:23" ht="87" x14ac:dyDescent="0.35">
      <c r="A1535" s="6">
        <v>210021</v>
      </c>
      <c r="B1535" s="7">
        <v>45266</v>
      </c>
      <c r="C1535" s="8">
        <v>0.41895833333333332</v>
      </c>
      <c r="D1535" s="6" t="s">
        <v>6625</v>
      </c>
      <c r="E1535" s="6">
        <v>5</v>
      </c>
      <c r="F1535" s="6" t="s">
        <v>19</v>
      </c>
      <c r="G1535" s="9" t="s">
        <v>6626</v>
      </c>
      <c r="H1535" s="6" t="s">
        <v>24</v>
      </c>
      <c r="I1535" s="6" t="s">
        <v>24</v>
      </c>
      <c r="J1535" s="6" t="s">
        <v>21</v>
      </c>
      <c r="K1535" s="6" t="s">
        <v>1580</v>
      </c>
      <c r="S1535" s="6" t="s">
        <v>6627</v>
      </c>
      <c r="T1535" s="6" t="s">
        <v>15</v>
      </c>
      <c r="U1535" s="6" t="s">
        <v>18</v>
      </c>
      <c r="V1535" s="6" t="s">
        <v>6629</v>
      </c>
      <c r="W1535" s="11" t="s">
        <v>6628</v>
      </c>
    </row>
    <row r="1536" spans="1:23" x14ac:dyDescent="0.35">
      <c r="A1536" s="6">
        <v>36073</v>
      </c>
      <c r="B1536" s="7">
        <v>45266</v>
      </c>
      <c r="C1536" s="8">
        <v>0.42156250000000001</v>
      </c>
      <c r="D1536" s="6" t="s">
        <v>82</v>
      </c>
      <c r="E1536" s="6">
        <v>4</v>
      </c>
      <c r="F1536" s="6" t="s">
        <v>19</v>
      </c>
      <c r="G1536" s="6" t="s">
        <v>6630</v>
      </c>
      <c r="H1536" s="6" t="s">
        <v>24</v>
      </c>
      <c r="I1536" s="6" t="s">
        <v>24</v>
      </c>
      <c r="J1536" s="6" t="s">
        <v>21</v>
      </c>
      <c r="K1536" s="6" t="s">
        <v>78</v>
      </c>
      <c r="T1536" s="6" t="s">
        <v>15</v>
      </c>
      <c r="U1536" s="6" t="s">
        <v>18</v>
      </c>
      <c r="V1536" s="6" t="s">
        <v>6631</v>
      </c>
      <c r="W1536" s="11" t="s">
        <v>887</v>
      </c>
    </row>
    <row r="1537" spans="1:23" x14ac:dyDescent="0.35">
      <c r="A1537" s="6">
        <v>92871</v>
      </c>
      <c r="B1537" s="7">
        <v>45266</v>
      </c>
      <c r="C1537" s="8">
        <v>0.4309027777777778</v>
      </c>
      <c r="D1537" s="6" t="s">
        <v>491</v>
      </c>
      <c r="E1537" s="6">
        <v>1</v>
      </c>
      <c r="F1537" s="6" t="s">
        <v>19</v>
      </c>
      <c r="G1537" s="6" t="s">
        <v>1349</v>
      </c>
      <c r="H1537" s="6" t="s">
        <v>24</v>
      </c>
      <c r="I1537" s="6" t="s">
        <v>24</v>
      </c>
      <c r="J1537" s="6" t="s">
        <v>21</v>
      </c>
      <c r="K1537" s="6" t="s">
        <v>78</v>
      </c>
      <c r="T1537" s="6" t="s">
        <v>15</v>
      </c>
      <c r="U1537" s="6" t="s">
        <v>18</v>
      </c>
      <c r="V1537" s="6" t="s">
        <v>1754</v>
      </c>
      <c r="W1537" s="11" t="s">
        <v>887</v>
      </c>
    </row>
    <row r="1538" spans="1:23" x14ac:dyDescent="0.35">
      <c r="A1538" s="6">
        <v>166993</v>
      </c>
      <c r="B1538" s="7">
        <v>45266</v>
      </c>
      <c r="C1538" s="8">
        <v>0.43337962962962967</v>
      </c>
      <c r="D1538" s="6" t="s">
        <v>843</v>
      </c>
      <c r="E1538" s="6">
        <v>1</v>
      </c>
      <c r="F1538" s="6" t="s">
        <v>19</v>
      </c>
      <c r="G1538" s="6" t="s">
        <v>1349</v>
      </c>
      <c r="H1538" s="6" t="s">
        <v>24</v>
      </c>
      <c r="I1538" s="6" t="s">
        <v>24</v>
      </c>
      <c r="J1538" s="6" t="s">
        <v>21</v>
      </c>
      <c r="K1538" s="6" t="s">
        <v>78</v>
      </c>
      <c r="T1538" s="6" t="s">
        <v>15</v>
      </c>
      <c r="U1538" s="6" t="s">
        <v>18</v>
      </c>
      <c r="V1538" s="6" t="s">
        <v>1754</v>
      </c>
      <c r="W1538" s="11" t="s">
        <v>887</v>
      </c>
    </row>
    <row r="1539" spans="1:23" ht="159.5" x14ac:dyDescent="0.35">
      <c r="A1539" s="6">
        <v>210034</v>
      </c>
      <c r="B1539" s="7">
        <v>45266</v>
      </c>
      <c r="C1539" s="8">
        <v>0.43579861111111112</v>
      </c>
      <c r="D1539" s="6" t="s">
        <v>6632</v>
      </c>
      <c r="E1539" s="6">
        <v>3</v>
      </c>
      <c r="F1539" s="6" t="s">
        <v>30</v>
      </c>
      <c r="G1539" s="9" t="s">
        <v>6633</v>
      </c>
      <c r="H1539" s="6" t="s">
        <v>10</v>
      </c>
      <c r="I1539" s="6" t="s">
        <v>24</v>
      </c>
      <c r="J1539" s="6" t="s">
        <v>21</v>
      </c>
      <c r="K1539" s="6" t="s">
        <v>244</v>
      </c>
      <c r="T1539" s="6" t="s">
        <v>22</v>
      </c>
      <c r="U1539" s="6" t="s">
        <v>18</v>
      </c>
      <c r="V1539" s="6" t="s">
        <v>6635</v>
      </c>
      <c r="W1539" s="11" t="s">
        <v>6634</v>
      </c>
    </row>
    <row r="1540" spans="1:23" x14ac:dyDescent="0.35">
      <c r="A1540" s="6">
        <v>79052</v>
      </c>
      <c r="B1540" s="7">
        <v>45266</v>
      </c>
      <c r="C1540" s="8">
        <v>0.45568287037037036</v>
      </c>
      <c r="D1540" s="6" t="s">
        <v>491</v>
      </c>
      <c r="E1540" s="6">
        <v>1</v>
      </c>
      <c r="F1540" s="6" t="s">
        <v>19</v>
      </c>
      <c r="G1540" s="6" t="s">
        <v>1349</v>
      </c>
      <c r="H1540" s="6" t="s">
        <v>24</v>
      </c>
      <c r="I1540" s="6" t="s">
        <v>24</v>
      </c>
      <c r="J1540" s="6" t="s">
        <v>21</v>
      </c>
      <c r="K1540" s="6" t="s">
        <v>78</v>
      </c>
      <c r="T1540" s="6" t="s">
        <v>15</v>
      </c>
      <c r="U1540" s="6" t="s">
        <v>18</v>
      </c>
      <c r="V1540" s="6" t="s">
        <v>1640</v>
      </c>
      <c r="W1540" s="11" t="s">
        <v>887</v>
      </c>
    </row>
    <row r="1541" spans="1:23" x14ac:dyDescent="0.35">
      <c r="A1541" s="6">
        <v>97418</v>
      </c>
      <c r="B1541" s="7">
        <v>45266</v>
      </c>
      <c r="C1541" s="8">
        <v>0.49631944444444448</v>
      </c>
      <c r="D1541" s="6" t="s">
        <v>491</v>
      </c>
      <c r="E1541" s="6">
        <v>1</v>
      </c>
      <c r="F1541" s="6" t="s">
        <v>19</v>
      </c>
      <c r="G1541" s="6" t="s">
        <v>1349</v>
      </c>
      <c r="H1541" s="6" t="s">
        <v>24</v>
      </c>
      <c r="I1541" s="6" t="s">
        <v>24</v>
      </c>
      <c r="J1541" s="6" t="s">
        <v>21</v>
      </c>
      <c r="K1541" s="6" t="s">
        <v>1621</v>
      </c>
      <c r="T1541" s="6" t="s">
        <v>15</v>
      </c>
      <c r="U1541" s="6" t="s">
        <v>18</v>
      </c>
      <c r="V1541" s="6" t="s">
        <v>6636</v>
      </c>
      <c r="W1541" s="11" t="s">
        <v>887</v>
      </c>
    </row>
    <row r="1542" spans="1:23" x14ac:dyDescent="0.35">
      <c r="A1542" s="6">
        <v>210072</v>
      </c>
      <c r="B1542" s="7">
        <v>45266</v>
      </c>
      <c r="C1542" s="8">
        <v>0.50350694444444444</v>
      </c>
      <c r="D1542" s="6" t="s">
        <v>529</v>
      </c>
      <c r="E1542" s="6">
        <v>2</v>
      </c>
      <c r="F1542" s="6" t="s">
        <v>30</v>
      </c>
      <c r="G1542" s="6" t="s">
        <v>6637</v>
      </c>
      <c r="H1542" s="6" t="s">
        <v>24</v>
      </c>
      <c r="I1542" s="6" t="s">
        <v>24</v>
      </c>
      <c r="J1542" s="6" t="s">
        <v>21</v>
      </c>
      <c r="K1542" s="6" t="s">
        <v>244</v>
      </c>
      <c r="T1542" s="6" t="s">
        <v>22</v>
      </c>
      <c r="U1542" s="6" t="s">
        <v>18</v>
      </c>
      <c r="V1542" s="6" t="s">
        <v>6638</v>
      </c>
      <c r="W1542" s="11" t="s">
        <v>1458</v>
      </c>
    </row>
    <row r="1543" spans="1:23" ht="72.5" x14ac:dyDescent="0.35">
      <c r="A1543" s="6">
        <v>104101</v>
      </c>
      <c r="B1543" s="7">
        <v>45266</v>
      </c>
      <c r="C1543" s="8">
        <v>0.50861111111111112</v>
      </c>
      <c r="D1543" s="6" t="s">
        <v>334</v>
      </c>
      <c r="E1543" s="6">
        <v>1</v>
      </c>
      <c r="F1543" s="6" t="s">
        <v>9</v>
      </c>
      <c r="G1543" s="9" t="s">
        <v>6639</v>
      </c>
      <c r="H1543" s="6" t="s">
        <v>24</v>
      </c>
      <c r="I1543" s="6" t="s">
        <v>24</v>
      </c>
      <c r="J1543" s="6" t="s">
        <v>21</v>
      </c>
      <c r="K1543" s="6" t="s">
        <v>1907</v>
      </c>
      <c r="T1543" s="6" t="s">
        <v>15</v>
      </c>
      <c r="U1543" s="6" t="s">
        <v>18</v>
      </c>
      <c r="V1543" s="6" t="s">
        <v>6641</v>
      </c>
      <c r="W1543" s="11" t="s">
        <v>6640</v>
      </c>
    </row>
    <row r="1544" spans="1:23" ht="87" x14ac:dyDescent="0.35">
      <c r="A1544" s="6">
        <v>210047</v>
      </c>
      <c r="B1544" s="7">
        <v>45266</v>
      </c>
      <c r="C1544" s="8">
        <v>0.56042824074074071</v>
      </c>
      <c r="D1544" s="6" t="s">
        <v>6642</v>
      </c>
      <c r="E1544" s="6">
        <v>2</v>
      </c>
      <c r="F1544" s="6" t="s">
        <v>30</v>
      </c>
      <c r="G1544" s="9" t="s">
        <v>6643</v>
      </c>
      <c r="H1544" s="6" t="s">
        <v>40</v>
      </c>
      <c r="I1544" s="6" t="s">
        <v>24</v>
      </c>
      <c r="J1544" s="6" t="s">
        <v>21</v>
      </c>
      <c r="K1544" s="6" t="s">
        <v>262</v>
      </c>
      <c r="T1544" s="6" t="s">
        <v>15</v>
      </c>
      <c r="U1544" s="6" t="s">
        <v>18</v>
      </c>
      <c r="V1544" s="6" t="s">
        <v>6645</v>
      </c>
      <c r="W1544" s="11" t="s">
        <v>6644</v>
      </c>
    </row>
    <row r="1545" spans="1:23" x14ac:dyDescent="0.35">
      <c r="A1545" s="6">
        <v>105520</v>
      </c>
      <c r="B1545" s="7">
        <v>45266</v>
      </c>
      <c r="C1545" s="8">
        <v>0.586400462962963</v>
      </c>
      <c r="D1545" s="6" t="s">
        <v>181</v>
      </c>
      <c r="E1545" s="6">
        <v>1</v>
      </c>
      <c r="F1545" s="6" t="s">
        <v>9</v>
      </c>
      <c r="G1545" s="6" t="s">
        <v>6646</v>
      </c>
      <c r="H1545" s="6" t="s">
        <v>24</v>
      </c>
      <c r="I1545" s="6" t="s">
        <v>24</v>
      </c>
      <c r="J1545" s="6" t="s">
        <v>21</v>
      </c>
      <c r="K1545" s="6" t="s">
        <v>78</v>
      </c>
      <c r="T1545" s="6" t="s">
        <v>15</v>
      </c>
      <c r="U1545" s="6" t="s">
        <v>18</v>
      </c>
      <c r="V1545" s="6" t="s">
        <v>6647</v>
      </c>
      <c r="W1545" s="11" t="s">
        <v>887</v>
      </c>
    </row>
    <row r="1546" spans="1:23" ht="159.5" x14ac:dyDescent="0.35">
      <c r="A1546" s="6">
        <v>132683</v>
      </c>
      <c r="B1546" s="7">
        <v>45266</v>
      </c>
      <c r="C1546" s="8">
        <v>0.60143518518518524</v>
      </c>
      <c r="D1546" s="6" t="s">
        <v>391</v>
      </c>
      <c r="E1546" s="6">
        <v>2</v>
      </c>
      <c r="F1546" s="6" t="s">
        <v>1657</v>
      </c>
      <c r="G1546" s="9" t="s">
        <v>6648</v>
      </c>
      <c r="H1546" s="6" t="s">
        <v>40</v>
      </c>
      <c r="I1546" s="6" t="s">
        <v>24</v>
      </c>
      <c r="J1546" s="6" t="s">
        <v>21</v>
      </c>
      <c r="K1546" s="6" t="s">
        <v>626</v>
      </c>
      <c r="T1546" s="6" t="s">
        <v>15</v>
      </c>
      <c r="U1546" s="6" t="s">
        <v>18</v>
      </c>
      <c r="V1546" s="6" t="s">
        <v>6650</v>
      </c>
      <c r="W1546" s="12" t="s">
        <v>6649</v>
      </c>
    </row>
    <row r="1547" spans="1:23" x14ac:dyDescent="0.35">
      <c r="A1547" s="6">
        <v>210082</v>
      </c>
      <c r="B1547" s="7">
        <v>45266</v>
      </c>
      <c r="C1547" s="8">
        <v>0.61827546296296299</v>
      </c>
      <c r="D1547" s="6" t="s">
        <v>6651</v>
      </c>
      <c r="E1547" s="6">
        <v>1</v>
      </c>
      <c r="F1547" s="6" t="s">
        <v>9</v>
      </c>
      <c r="G1547" s="6" t="s">
        <v>6652</v>
      </c>
      <c r="H1547" s="6" t="s">
        <v>40</v>
      </c>
      <c r="I1547" s="6" t="s">
        <v>24</v>
      </c>
      <c r="J1547" s="6" t="s">
        <v>377</v>
      </c>
      <c r="K1547" s="6" t="s">
        <v>33</v>
      </c>
      <c r="L1547" s="6" t="s">
        <v>55</v>
      </c>
      <c r="M1547" s="6" t="s">
        <v>68</v>
      </c>
      <c r="N1547" s="6" t="s">
        <v>42</v>
      </c>
      <c r="O1547" s="6" t="s">
        <v>1331</v>
      </c>
      <c r="P1547" s="6" t="s">
        <v>57</v>
      </c>
      <c r="Q1547" s="6" t="s">
        <v>140</v>
      </c>
      <c r="R1547" s="6" t="s">
        <v>72</v>
      </c>
      <c r="S1547" s="6" t="s">
        <v>6653</v>
      </c>
      <c r="T1547" s="6" t="s">
        <v>22</v>
      </c>
      <c r="U1547" s="6" t="s">
        <v>18</v>
      </c>
      <c r="V1547" s="6" t="s">
        <v>6655</v>
      </c>
      <c r="W1547" s="11" t="s">
        <v>6654</v>
      </c>
    </row>
    <row r="1548" spans="1:23" ht="72.5" x14ac:dyDescent="0.35">
      <c r="A1548" s="6">
        <v>209987</v>
      </c>
      <c r="B1548" s="7">
        <v>45266</v>
      </c>
      <c r="C1548" s="8">
        <v>0.62638888888888888</v>
      </c>
      <c r="D1548" s="6" t="s">
        <v>6656</v>
      </c>
      <c r="E1548" s="6">
        <v>2</v>
      </c>
      <c r="F1548" s="6" t="s">
        <v>30</v>
      </c>
      <c r="G1548" s="9" t="s">
        <v>6657</v>
      </c>
      <c r="H1548" s="6" t="s">
        <v>10</v>
      </c>
      <c r="I1548" s="6" t="s">
        <v>24</v>
      </c>
      <c r="J1548" s="6" t="s">
        <v>21</v>
      </c>
      <c r="K1548" s="6" t="s">
        <v>626</v>
      </c>
      <c r="T1548" s="6" t="s">
        <v>15</v>
      </c>
      <c r="U1548" s="6" t="s">
        <v>18</v>
      </c>
      <c r="V1548" s="6" t="s">
        <v>6659</v>
      </c>
      <c r="W1548" s="11" t="s">
        <v>6658</v>
      </c>
    </row>
    <row r="1549" spans="1:23" ht="217.5" x14ac:dyDescent="0.35">
      <c r="A1549" s="6">
        <v>200752</v>
      </c>
      <c r="B1549" s="7">
        <v>45266</v>
      </c>
      <c r="C1549" s="8">
        <v>0.63041666666666674</v>
      </c>
      <c r="D1549" s="6" t="s">
        <v>332</v>
      </c>
      <c r="E1549" s="6">
        <v>4</v>
      </c>
      <c r="F1549" s="6" t="s">
        <v>25</v>
      </c>
      <c r="G1549" s="9" t="s">
        <v>6660</v>
      </c>
      <c r="H1549" s="6" t="s">
        <v>40</v>
      </c>
      <c r="I1549" s="6" t="s">
        <v>40</v>
      </c>
      <c r="J1549" s="6" t="s">
        <v>21</v>
      </c>
      <c r="K1549" s="6" t="s">
        <v>978</v>
      </c>
      <c r="L1549" s="6" t="s">
        <v>978</v>
      </c>
      <c r="M1549" s="6" t="s">
        <v>978</v>
      </c>
      <c r="N1549" s="6" t="s">
        <v>978</v>
      </c>
      <c r="O1549" s="6" t="s">
        <v>978</v>
      </c>
      <c r="P1549" s="6" t="s">
        <v>978</v>
      </c>
      <c r="Q1549" s="6" t="s">
        <v>6661</v>
      </c>
      <c r="R1549" s="6" t="s">
        <v>978</v>
      </c>
      <c r="S1549" s="6" t="s">
        <v>978</v>
      </c>
      <c r="T1549" s="6" t="s">
        <v>22</v>
      </c>
      <c r="U1549" s="6" t="s">
        <v>18</v>
      </c>
      <c r="V1549" s="6" t="s">
        <v>6663</v>
      </c>
      <c r="W1549" s="12" t="s">
        <v>6662</v>
      </c>
    </row>
    <row r="1550" spans="1:23" ht="130.5" x14ac:dyDescent="0.35">
      <c r="A1550" s="6">
        <v>210094</v>
      </c>
      <c r="B1550" s="7">
        <v>45266</v>
      </c>
      <c r="C1550" s="8">
        <v>0.65827546296296291</v>
      </c>
      <c r="D1550" s="6" t="s">
        <v>1003</v>
      </c>
      <c r="E1550" s="6">
        <v>2</v>
      </c>
      <c r="F1550" s="6" t="s">
        <v>30</v>
      </c>
      <c r="G1550" s="9" t="s">
        <v>6664</v>
      </c>
      <c r="H1550" s="6" t="s">
        <v>24</v>
      </c>
      <c r="I1550" s="6" t="s">
        <v>24</v>
      </c>
      <c r="J1550" s="6" t="s">
        <v>21</v>
      </c>
      <c r="K1550" s="6" t="s">
        <v>150</v>
      </c>
      <c r="T1550" s="6" t="s">
        <v>22</v>
      </c>
      <c r="U1550" s="6" t="s">
        <v>18</v>
      </c>
      <c r="V1550" s="6" t="s">
        <v>6666</v>
      </c>
      <c r="W1550" s="11" t="s">
        <v>6665</v>
      </c>
    </row>
    <row r="1551" spans="1:23" x14ac:dyDescent="0.35">
      <c r="A1551" s="6">
        <v>164777</v>
      </c>
      <c r="B1551" s="7">
        <v>45266</v>
      </c>
      <c r="C1551" s="8">
        <v>0.64516203703703701</v>
      </c>
      <c r="D1551" s="6" t="s">
        <v>842</v>
      </c>
      <c r="E1551" s="6">
        <v>1</v>
      </c>
      <c r="F1551" s="6" t="s">
        <v>25</v>
      </c>
      <c r="G1551" s="6" t="s">
        <v>865</v>
      </c>
      <c r="H1551" s="6" t="s">
        <v>24</v>
      </c>
      <c r="I1551" s="6" t="s">
        <v>24</v>
      </c>
      <c r="J1551" s="6" t="s">
        <v>21</v>
      </c>
      <c r="K1551" s="6" t="s">
        <v>134</v>
      </c>
      <c r="T1551" s="6" t="s">
        <v>22</v>
      </c>
      <c r="U1551" s="6" t="s">
        <v>18</v>
      </c>
      <c r="V1551" s="6" t="s">
        <v>1811</v>
      </c>
      <c r="W1551" s="11" t="s">
        <v>887</v>
      </c>
    </row>
    <row r="1552" spans="1:23" ht="72.5" x14ac:dyDescent="0.35">
      <c r="A1552" s="6">
        <v>210095</v>
      </c>
      <c r="B1552" s="7">
        <v>45266</v>
      </c>
      <c r="C1552" s="8">
        <v>0.64561342592592597</v>
      </c>
      <c r="D1552" s="6" t="s">
        <v>166</v>
      </c>
      <c r="E1552" s="6">
        <v>2</v>
      </c>
      <c r="F1552" s="6" t="s">
        <v>9</v>
      </c>
      <c r="G1552" s="9" t="s">
        <v>6667</v>
      </c>
      <c r="H1552" s="6" t="s">
        <v>40</v>
      </c>
      <c r="I1552" s="6" t="s">
        <v>24</v>
      </c>
      <c r="J1552" s="6" t="s">
        <v>21</v>
      </c>
      <c r="K1552" s="6" t="s">
        <v>33</v>
      </c>
      <c r="T1552" s="6" t="s">
        <v>15</v>
      </c>
      <c r="U1552" s="6" t="s">
        <v>18</v>
      </c>
      <c r="V1552" s="6" t="s">
        <v>6669</v>
      </c>
      <c r="W1552" s="11" t="s">
        <v>6668</v>
      </c>
    </row>
    <row r="1553" spans="1:23" ht="246.5" x14ac:dyDescent="0.35">
      <c r="A1553" s="6">
        <v>210132</v>
      </c>
      <c r="B1553" s="7">
        <v>45267</v>
      </c>
      <c r="C1553" s="8">
        <v>0.35957175925925927</v>
      </c>
      <c r="D1553" s="6" t="s">
        <v>108</v>
      </c>
      <c r="E1553" s="6">
        <v>2</v>
      </c>
      <c r="F1553" s="6" t="s">
        <v>9</v>
      </c>
      <c r="G1553" s="9" t="s">
        <v>6670</v>
      </c>
      <c r="H1553" s="6" t="s">
        <v>24</v>
      </c>
      <c r="I1553" s="6" t="s">
        <v>24</v>
      </c>
      <c r="J1553" s="6" t="s">
        <v>21</v>
      </c>
      <c r="K1553" s="9" t="s">
        <v>6671</v>
      </c>
      <c r="L1553" s="6" t="s">
        <v>978</v>
      </c>
      <c r="M1553" s="6" t="s">
        <v>978</v>
      </c>
      <c r="N1553" s="6" t="s">
        <v>978</v>
      </c>
      <c r="O1553" s="6" t="s">
        <v>978</v>
      </c>
      <c r="P1553" s="6" t="s">
        <v>978</v>
      </c>
      <c r="Q1553" s="6" t="s">
        <v>978</v>
      </c>
      <c r="R1553" s="6" t="s">
        <v>978</v>
      </c>
      <c r="S1553" s="6" t="s">
        <v>978</v>
      </c>
      <c r="T1553" s="6" t="s">
        <v>22</v>
      </c>
      <c r="U1553" s="6" t="s">
        <v>18</v>
      </c>
      <c r="V1553" s="6" t="s">
        <v>6673</v>
      </c>
      <c r="W1553" s="11" t="s">
        <v>6672</v>
      </c>
    </row>
    <row r="1554" spans="1:23" x14ac:dyDescent="0.35">
      <c r="A1554" s="6">
        <v>210168</v>
      </c>
      <c r="B1554" s="7">
        <v>45267</v>
      </c>
      <c r="C1554" s="8">
        <v>0.36185185185185187</v>
      </c>
      <c r="D1554" s="6" t="s">
        <v>108</v>
      </c>
      <c r="E1554" s="6">
        <v>2</v>
      </c>
      <c r="F1554" s="6" t="s">
        <v>9</v>
      </c>
      <c r="G1554" s="6" t="s">
        <v>6674</v>
      </c>
      <c r="H1554" s="6" t="s">
        <v>24</v>
      </c>
      <c r="I1554" s="6" t="s">
        <v>24</v>
      </c>
      <c r="J1554" s="6" t="s">
        <v>21</v>
      </c>
      <c r="K1554" s="6" t="s">
        <v>5500</v>
      </c>
      <c r="T1554" s="6" t="s">
        <v>22</v>
      </c>
      <c r="U1554" s="6" t="s">
        <v>18</v>
      </c>
      <c r="V1554" s="6" t="s">
        <v>6676</v>
      </c>
      <c r="W1554" s="11" t="s">
        <v>6675</v>
      </c>
    </row>
    <row r="1555" spans="1:23" x14ac:dyDescent="0.35">
      <c r="A1555" s="6">
        <v>210169</v>
      </c>
      <c r="B1555" s="7">
        <v>45267</v>
      </c>
      <c r="C1555" s="8">
        <v>0.36421296296296296</v>
      </c>
      <c r="D1555" s="6" t="s">
        <v>1599</v>
      </c>
      <c r="E1555" s="6">
        <v>15</v>
      </c>
      <c r="F1555" s="6" t="s">
        <v>25</v>
      </c>
      <c r="G1555" s="6" t="s">
        <v>6677</v>
      </c>
      <c r="H1555" s="6" t="s">
        <v>24</v>
      </c>
      <c r="I1555" s="6" t="s">
        <v>24</v>
      </c>
      <c r="J1555" s="6" t="s">
        <v>21</v>
      </c>
      <c r="K1555" s="6" t="s">
        <v>5500</v>
      </c>
      <c r="T1555" s="6" t="s">
        <v>22</v>
      </c>
      <c r="U1555" s="6" t="s">
        <v>18</v>
      </c>
      <c r="V1555" s="6" t="s">
        <v>6679</v>
      </c>
      <c r="W1555" s="11" t="s">
        <v>6678</v>
      </c>
    </row>
    <row r="1556" spans="1:23" ht="116" x14ac:dyDescent="0.35">
      <c r="A1556" s="6">
        <v>66866</v>
      </c>
      <c r="B1556" s="7">
        <v>45267</v>
      </c>
      <c r="C1556" s="8">
        <v>0.37081018518518521</v>
      </c>
      <c r="D1556" s="6" t="s">
        <v>936</v>
      </c>
      <c r="E1556" s="6">
        <v>5</v>
      </c>
      <c r="F1556" s="6" t="s">
        <v>19</v>
      </c>
      <c r="G1556" s="9" t="s">
        <v>6680</v>
      </c>
      <c r="H1556" s="6" t="s">
        <v>24</v>
      </c>
      <c r="I1556" s="6" t="s">
        <v>24</v>
      </c>
      <c r="J1556" s="6" t="s">
        <v>21</v>
      </c>
      <c r="K1556" s="6" t="s">
        <v>5500</v>
      </c>
      <c r="L1556" s="6" t="s">
        <v>6681</v>
      </c>
      <c r="T1556" s="6" t="s">
        <v>22</v>
      </c>
      <c r="U1556" s="6" t="s">
        <v>18</v>
      </c>
      <c r="V1556" s="6" t="s">
        <v>6682</v>
      </c>
      <c r="W1556" s="11" t="s">
        <v>6274</v>
      </c>
    </row>
    <row r="1557" spans="1:23" ht="130.5" x14ac:dyDescent="0.35">
      <c r="A1557" s="6">
        <v>210149</v>
      </c>
      <c r="B1557" s="7">
        <v>45267</v>
      </c>
      <c r="C1557" s="8">
        <v>0.37581018518518516</v>
      </c>
      <c r="D1557" s="6" t="s">
        <v>395</v>
      </c>
      <c r="E1557" s="6">
        <v>1</v>
      </c>
      <c r="F1557" s="6" t="s">
        <v>30</v>
      </c>
      <c r="G1557" s="9" t="s">
        <v>6683</v>
      </c>
      <c r="H1557" s="6" t="s">
        <v>40</v>
      </c>
      <c r="I1557" s="6" t="s">
        <v>41</v>
      </c>
      <c r="J1557" s="6" t="s">
        <v>21</v>
      </c>
      <c r="K1557" s="6" t="s">
        <v>1963</v>
      </c>
      <c r="T1557" s="6" t="s">
        <v>15</v>
      </c>
      <c r="U1557" s="6" t="s">
        <v>18</v>
      </c>
      <c r="V1557" s="6" t="s">
        <v>6685</v>
      </c>
      <c r="W1557" s="11" t="s">
        <v>6684</v>
      </c>
    </row>
    <row r="1558" spans="1:23" ht="72.5" x14ac:dyDescent="0.35">
      <c r="A1558" s="6">
        <v>210158</v>
      </c>
      <c r="B1558" s="7">
        <v>45267</v>
      </c>
      <c r="C1558" s="8">
        <v>0.38170138888888888</v>
      </c>
      <c r="D1558" s="6" t="s">
        <v>1166</v>
      </c>
      <c r="E1558" s="6">
        <v>8</v>
      </c>
      <c r="F1558" s="6" t="s">
        <v>1657</v>
      </c>
      <c r="G1558" s="9" t="s">
        <v>6686</v>
      </c>
      <c r="H1558" s="6" t="s">
        <v>27</v>
      </c>
      <c r="I1558" s="6" t="s">
        <v>40</v>
      </c>
      <c r="J1558" s="6" t="s">
        <v>21</v>
      </c>
      <c r="K1558" s="6" t="s">
        <v>262</v>
      </c>
      <c r="T1558" s="6" t="s">
        <v>15</v>
      </c>
      <c r="U1558" s="6" t="s">
        <v>18</v>
      </c>
      <c r="V1558" s="6" t="s">
        <v>6688</v>
      </c>
      <c r="W1558" s="11" t="s">
        <v>6687</v>
      </c>
    </row>
    <row r="1559" spans="1:23" ht="319" x14ac:dyDescent="0.35">
      <c r="A1559" s="6">
        <v>210155</v>
      </c>
      <c r="B1559" s="7">
        <v>45267</v>
      </c>
      <c r="C1559" s="8">
        <v>0.38721064814814815</v>
      </c>
      <c r="D1559" s="6" t="s">
        <v>26</v>
      </c>
      <c r="E1559" s="6">
        <v>1</v>
      </c>
      <c r="F1559" s="6" t="s">
        <v>9</v>
      </c>
      <c r="G1559" s="9" t="s">
        <v>6689</v>
      </c>
      <c r="H1559" s="6" t="s">
        <v>27</v>
      </c>
      <c r="I1559" s="6" t="s">
        <v>40</v>
      </c>
      <c r="J1559" s="6" t="s">
        <v>21</v>
      </c>
      <c r="K1559" s="6" t="s">
        <v>978</v>
      </c>
      <c r="L1559" s="6" t="s">
        <v>978</v>
      </c>
      <c r="M1559" s="6" t="s">
        <v>978</v>
      </c>
      <c r="N1559" s="6" t="s">
        <v>978</v>
      </c>
      <c r="O1559" s="6" t="s">
        <v>978</v>
      </c>
      <c r="P1559" s="6" t="s">
        <v>978</v>
      </c>
      <c r="Q1559" s="6" t="s">
        <v>978</v>
      </c>
      <c r="R1559" s="6" t="s">
        <v>978</v>
      </c>
      <c r="S1559" s="6" t="s">
        <v>47</v>
      </c>
      <c r="T1559" s="6" t="s">
        <v>22</v>
      </c>
      <c r="U1559" s="6" t="s">
        <v>18</v>
      </c>
      <c r="V1559" s="6" t="s">
        <v>6691</v>
      </c>
      <c r="W1559" s="12" t="s">
        <v>6690</v>
      </c>
    </row>
    <row r="1560" spans="1:23" x14ac:dyDescent="0.35">
      <c r="A1560" s="6">
        <v>184707</v>
      </c>
      <c r="B1560" s="7">
        <v>45267</v>
      </c>
      <c r="C1560" s="8">
        <v>0.39629629629629631</v>
      </c>
      <c r="D1560" s="6" t="s">
        <v>6692</v>
      </c>
      <c r="E1560" s="6">
        <v>5</v>
      </c>
      <c r="F1560" s="6" t="s">
        <v>30</v>
      </c>
      <c r="G1560" s="6" t="s">
        <v>6693</v>
      </c>
      <c r="H1560" s="6" t="s">
        <v>24</v>
      </c>
      <c r="I1560" s="6" t="s">
        <v>24</v>
      </c>
      <c r="J1560" s="6" t="s">
        <v>21</v>
      </c>
      <c r="K1560" s="6" t="s">
        <v>5500</v>
      </c>
      <c r="T1560" s="6" t="s">
        <v>22</v>
      </c>
      <c r="U1560" s="6" t="s">
        <v>18</v>
      </c>
      <c r="V1560" s="6" t="s">
        <v>6694</v>
      </c>
      <c r="W1560" s="11" t="s">
        <v>887</v>
      </c>
    </row>
    <row r="1561" spans="1:23" ht="290" x14ac:dyDescent="0.35">
      <c r="A1561" s="6">
        <v>210154</v>
      </c>
      <c r="B1561" s="7">
        <v>45267</v>
      </c>
      <c r="C1561" s="8">
        <v>0.39817129629629627</v>
      </c>
      <c r="D1561" s="6" t="s">
        <v>441</v>
      </c>
      <c r="E1561" s="6">
        <v>1</v>
      </c>
      <c r="F1561" s="6" t="s">
        <v>1657</v>
      </c>
      <c r="G1561" s="9" t="s">
        <v>6695</v>
      </c>
      <c r="H1561" s="6" t="s">
        <v>24</v>
      </c>
      <c r="I1561" s="6" t="s">
        <v>40</v>
      </c>
      <c r="J1561" s="6" t="s">
        <v>21</v>
      </c>
      <c r="K1561" s="6" t="s">
        <v>978</v>
      </c>
      <c r="L1561" s="6" t="s">
        <v>978</v>
      </c>
      <c r="M1561" s="6" t="s">
        <v>978</v>
      </c>
      <c r="N1561" s="6" t="s">
        <v>978</v>
      </c>
      <c r="O1561" s="6" t="s">
        <v>978</v>
      </c>
      <c r="P1561" s="6" t="s">
        <v>978</v>
      </c>
      <c r="Q1561" s="6" t="s">
        <v>34</v>
      </c>
      <c r="R1561" s="6" t="s">
        <v>978</v>
      </c>
      <c r="S1561" s="6" t="s">
        <v>47</v>
      </c>
      <c r="T1561" s="6" t="s">
        <v>15</v>
      </c>
      <c r="U1561" s="6" t="s">
        <v>18</v>
      </c>
      <c r="V1561" s="6" t="s">
        <v>6697</v>
      </c>
      <c r="W1561" s="11" t="s">
        <v>6696</v>
      </c>
    </row>
    <row r="1562" spans="1:23" x14ac:dyDescent="0.35">
      <c r="A1562" s="6">
        <v>110935</v>
      </c>
      <c r="B1562" s="7">
        <v>45267</v>
      </c>
      <c r="C1562" s="8">
        <v>0.39993055555555551</v>
      </c>
      <c r="D1562" s="6" t="s">
        <v>82</v>
      </c>
      <c r="E1562" s="6">
        <v>5</v>
      </c>
      <c r="F1562" s="6" t="s">
        <v>19</v>
      </c>
      <c r="G1562" s="6" t="s">
        <v>6698</v>
      </c>
      <c r="H1562" s="6" t="s">
        <v>24</v>
      </c>
      <c r="I1562" s="6" t="s">
        <v>24</v>
      </c>
      <c r="J1562" s="6" t="s">
        <v>377</v>
      </c>
      <c r="K1562" s="6" t="s">
        <v>1354</v>
      </c>
      <c r="M1562" s="6" t="s">
        <v>6699</v>
      </c>
      <c r="T1562" s="6" t="s">
        <v>15</v>
      </c>
      <c r="U1562" s="6" t="s">
        <v>18</v>
      </c>
      <c r="V1562" s="6" t="s">
        <v>6700</v>
      </c>
      <c r="W1562" s="11" t="s">
        <v>880</v>
      </c>
    </row>
    <row r="1563" spans="1:23" x14ac:dyDescent="0.35">
      <c r="A1563" s="6">
        <v>164487</v>
      </c>
      <c r="B1563" s="7">
        <v>45267</v>
      </c>
      <c r="C1563" s="8">
        <v>0.40204861111111106</v>
      </c>
      <c r="D1563" s="6" t="s">
        <v>6701</v>
      </c>
      <c r="E1563" s="6">
        <v>5</v>
      </c>
      <c r="F1563" s="6" t="s">
        <v>30</v>
      </c>
      <c r="G1563" s="6" t="s">
        <v>6702</v>
      </c>
      <c r="H1563" s="6" t="s">
        <v>24</v>
      </c>
      <c r="I1563" s="6" t="s">
        <v>24</v>
      </c>
      <c r="J1563" s="6" t="s">
        <v>21</v>
      </c>
      <c r="K1563" s="6" t="s">
        <v>5500</v>
      </c>
      <c r="T1563" s="6" t="s">
        <v>22</v>
      </c>
      <c r="U1563" s="6" t="s">
        <v>18</v>
      </c>
      <c r="V1563" s="6" t="s">
        <v>6704</v>
      </c>
      <c r="W1563" s="11" t="s">
        <v>6703</v>
      </c>
    </row>
    <row r="1564" spans="1:23" ht="43.5" x14ac:dyDescent="0.35">
      <c r="A1564" s="6">
        <v>134632</v>
      </c>
      <c r="B1564" s="7">
        <v>45267</v>
      </c>
      <c r="C1564" s="8">
        <v>0.41495370370370371</v>
      </c>
      <c r="D1564" s="6" t="s">
        <v>6705</v>
      </c>
      <c r="E1564" s="6">
        <v>1</v>
      </c>
      <c r="F1564" s="6" t="s">
        <v>25</v>
      </c>
      <c r="G1564" s="6" t="s">
        <v>6706</v>
      </c>
      <c r="H1564" s="6" t="s">
        <v>24</v>
      </c>
      <c r="I1564" s="6" t="s">
        <v>24</v>
      </c>
      <c r="J1564" s="6" t="s">
        <v>21</v>
      </c>
      <c r="K1564" s="6" t="s">
        <v>542</v>
      </c>
      <c r="L1564" s="6" t="s">
        <v>74</v>
      </c>
      <c r="M1564" s="6" t="s">
        <v>556</v>
      </c>
      <c r="N1564" s="6" t="s">
        <v>6707</v>
      </c>
      <c r="O1564" s="9" t="s">
        <v>6708</v>
      </c>
      <c r="P1564" s="6" t="s">
        <v>6709</v>
      </c>
      <c r="Q1564" s="6" t="s">
        <v>835</v>
      </c>
      <c r="R1564" s="6" t="s">
        <v>662</v>
      </c>
      <c r="S1564" s="6" t="s">
        <v>34</v>
      </c>
      <c r="T1564" s="6" t="s">
        <v>22</v>
      </c>
      <c r="U1564" s="6" t="s">
        <v>18</v>
      </c>
      <c r="V1564" s="6" t="s">
        <v>6711</v>
      </c>
      <c r="W1564" s="11" t="s">
        <v>6710</v>
      </c>
    </row>
    <row r="1565" spans="1:23" x14ac:dyDescent="0.35">
      <c r="A1565" s="6">
        <v>208295</v>
      </c>
      <c r="B1565" s="7">
        <v>45267</v>
      </c>
      <c r="C1565" s="8">
        <v>0.41875000000000001</v>
      </c>
      <c r="D1565" s="6" t="s">
        <v>6712</v>
      </c>
      <c r="E1565" s="6">
        <v>2</v>
      </c>
      <c r="F1565" s="6" t="s">
        <v>9</v>
      </c>
      <c r="G1565" s="6" t="s">
        <v>6713</v>
      </c>
      <c r="H1565" s="6" t="s">
        <v>24</v>
      </c>
      <c r="I1565" s="6" t="s">
        <v>24</v>
      </c>
      <c r="J1565" s="6" t="s">
        <v>21</v>
      </c>
      <c r="K1565" s="6" t="s">
        <v>1858</v>
      </c>
      <c r="T1565" s="6" t="s">
        <v>22</v>
      </c>
      <c r="U1565" s="6" t="s">
        <v>18</v>
      </c>
      <c r="V1565" s="6" t="s">
        <v>6715</v>
      </c>
      <c r="W1565" s="11" t="s">
        <v>6714</v>
      </c>
    </row>
    <row r="1566" spans="1:23" ht="130.5" x14ac:dyDescent="0.35">
      <c r="A1566" s="6">
        <v>82206</v>
      </c>
      <c r="B1566" s="7">
        <v>45267</v>
      </c>
      <c r="C1566" s="8">
        <v>0.42091435185185189</v>
      </c>
      <c r="D1566" s="6" t="s">
        <v>902</v>
      </c>
      <c r="E1566" s="6">
        <v>1</v>
      </c>
      <c r="F1566" s="6" t="s">
        <v>19</v>
      </c>
      <c r="G1566" s="9" t="s">
        <v>6716</v>
      </c>
      <c r="H1566" s="6" t="s">
        <v>24</v>
      </c>
      <c r="I1566" s="6" t="s">
        <v>24</v>
      </c>
      <c r="J1566" s="6" t="s">
        <v>21</v>
      </c>
      <c r="K1566" s="6" t="s">
        <v>5500</v>
      </c>
      <c r="T1566" s="6" t="s">
        <v>22</v>
      </c>
      <c r="U1566" s="6" t="s">
        <v>18</v>
      </c>
      <c r="V1566" s="6" t="s">
        <v>6718</v>
      </c>
      <c r="W1566" s="11" t="s">
        <v>6717</v>
      </c>
    </row>
    <row r="1567" spans="1:23" ht="72.5" x14ac:dyDescent="0.35">
      <c r="A1567" s="6">
        <v>210173</v>
      </c>
      <c r="B1567" s="7">
        <v>45267</v>
      </c>
      <c r="C1567" s="8">
        <v>0.42314814814814811</v>
      </c>
      <c r="D1567" s="6" t="s">
        <v>395</v>
      </c>
      <c r="E1567" s="6">
        <v>3</v>
      </c>
      <c r="F1567" s="6" t="s">
        <v>1657</v>
      </c>
      <c r="G1567" s="9" t="s">
        <v>6719</v>
      </c>
      <c r="H1567" s="6" t="s">
        <v>40</v>
      </c>
      <c r="I1567" s="6" t="s">
        <v>24</v>
      </c>
      <c r="J1567" s="6" t="s">
        <v>21</v>
      </c>
      <c r="K1567" s="6" t="s">
        <v>262</v>
      </c>
      <c r="T1567" s="6" t="s">
        <v>15</v>
      </c>
      <c r="U1567" s="6" t="s">
        <v>18</v>
      </c>
      <c r="V1567" s="6" t="s">
        <v>6721</v>
      </c>
      <c r="W1567" s="11" t="s">
        <v>6720</v>
      </c>
    </row>
    <row r="1568" spans="1:23" x14ac:dyDescent="0.35">
      <c r="A1568" s="6">
        <v>32467</v>
      </c>
      <c r="B1568" s="7">
        <v>45267</v>
      </c>
      <c r="C1568" s="8">
        <v>0.42378472222222219</v>
      </c>
      <c r="D1568" s="6" t="s">
        <v>6705</v>
      </c>
      <c r="E1568" s="6">
        <v>1</v>
      </c>
      <c r="F1568" s="6" t="s">
        <v>25</v>
      </c>
      <c r="G1568" s="6" t="s">
        <v>6722</v>
      </c>
      <c r="H1568" s="6" t="s">
        <v>24</v>
      </c>
      <c r="I1568" s="6" t="s">
        <v>24</v>
      </c>
      <c r="J1568" s="6" t="s">
        <v>21</v>
      </c>
      <c r="K1568" s="6" t="s">
        <v>542</v>
      </c>
      <c r="L1568" s="6" t="s">
        <v>74</v>
      </c>
      <c r="N1568" s="6" t="s">
        <v>1291</v>
      </c>
      <c r="O1568" s="6" t="s">
        <v>438</v>
      </c>
      <c r="P1568" s="6" t="s">
        <v>6723</v>
      </c>
      <c r="Q1568" s="6" t="s">
        <v>34</v>
      </c>
      <c r="R1568" s="6" t="s">
        <v>34</v>
      </c>
      <c r="S1568" s="6" t="s">
        <v>34</v>
      </c>
      <c r="T1568" s="6" t="s">
        <v>22</v>
      </c>
      <c r="U1568" s="6" t="s">
        <v>18</v>
      </c>
      <c r="V1568" s="6" t="s">
        <v>6725</v>
      </c>
      <c r="W1568" s="11" t="s">
        <v>6724</v>
      </c>
    </row>
    <row r="1569" spans="1:23" ht="58" x14ac:dyDescent="0.35">
      <c r="A1569" s="6">
        <v>164633</v>
      </c>
      <c r="B1569" s="7">
        <v>45267</v>
      </c>
      <c r="C1569" s="8">
        <v>0.44153935185185184</v>
      </c>
      <c r="D1569" s="6" t="s">
        <v>1410</v>
      </c>
      <c r="E1569" s="6">
        <v>1</v>
      </c>
      <c r="F1569" s="6" t="s">
        <v>25</v>
      </c>
      <c r="G1569" s="9" t="s">
        <v>6726</v>
      </c>
      <c r="H1569" s="6" t="s">
        <v>24</v>
      </c>
      <c r="I1569" s="6" t="s">
        <v>24</v>
      </c>
      <c r="J1569" s="6" t="s">
        <v>21</v>
      </c>
      <c r="K1569" s="6" t="s">
        <v>542</v>
      </c>
      <c r="L1569" s="6" t="s">
        <v>34</v>
      </c>
      <c r="M1569" s="6" t="s">
        <v>556</v>
      </c>
      <c r="N1569" s="6" t="s">
        <v>34</v>
      </c>
      <c r="O1569" s="6" t="s">
        <v>34</v>
      </c>
      <c r="P1569" s="6" t="s">
        <v>34</v>
      </c>
      <c r="Q1569" s="6" t="s">
        <v>34</v>
      </c>
      <c r="R1569" s="6" t="s">
        <v>6727</v>
      </c>
      <c r="S1569" s="6" t="s">
        <v>34</v>
      </c>
      <c r="T1569" s="6" t="s">
        <v>22</v>
      </c>
      <c r="U1569" s="6" t="s">
        <v>18</v>
      </c>
      <c r="V1569" s="6" t="s">
        <v>6728</v>
      </c>
      <c r="W1569" s="11" t="s">
        <v>6445</v>
      </c>
    </row>
    <row r="1570" spans="1:23" x14ac:dyDescent="0.35">
      <c r="A1570" s="6">
        <v>209768</v>
      </c>
      <c r="B1570" s="7">
        <v>45267</v>
      </c>
      <c r="C1570" s="8">
        <v>0.45420138888888889</v>
      </c>
      <c r="D1570" s="6" t="s">
        <v>6729</v>
      </c>
      <c r="E1570" s="6">
        <v>3</v>
      </c>
      <c r="F1570" s="6" t="s">
        <v>19</v>
      </c>
      <c r="G1570" s="6" t="s">
        <v>6730</v>
      </c>
      <c r="H1570" s="6" t="s">
        <v>24</v>
      </c>
      <c r="I1570" s="6" t="s">
        <v>163</v>
      </c>
      <c r="J1570" s="6" t="s">
        <v>21</v>
      </c>
      <c r="K1570" s="6" t="s">
        <v>542</v>
      </c>
      <c r="L1570" s="6" t="s">
        <v>74</v>
      </c>
      <c r="M1570" s="6" t="s">
        <v>1400</v>
      </c>
      <c r="N1570" s="6" t="s">
        <v>34</v>
      </c>
      <c r="O1570" s="6" t="s">
        <v>34</v>
      </c>
      <c r="P1570" s="6" t="s">
        <v>34</v>
      </c>
      <c r="Q1570" s="6" t="s">
        <v>34</v>
      </c>
      <c r="R1570" s="6" t="s">
        <v>34</v>
      </c>
      <c r="S1570" s="6" t="s">
        <v>34</v>
      </c>
      <c r="T1570" s="6" t="s">
        <v>22</v>
      </c>
      <c r="U1570" s="6" t="s">
        <v>18</v>
      </c>
      <c r="V1570" s="6" t="s">
        <v>6732</v>
      </c>
      <c r="W1570" s="11" t="s">
        <v>6731</v>
      </c>
    </row>
    <row r="1571" spans="1:23" ht="116" x14ac:dyDescent="0.35">
      <c r="A1571" s="6">
        <v>210200</v>
      </c>
      <c r="B1571" s="7">
        <v>45267</v>
      </c>
      <c r="C1571" s="8">
        <v>0.45652777777777781</v>
      </c>
      <c r="D1571" s="6" t="s">
        <v>303</v>
      </c>
      <c r="E1571" s="6">
        <v>1</v>
      </c>
      <c r="F1571" s="6" t="s">
        <v>30</v>
      </c>
      <c r="G1571" s="9" t="s">
        <v>6733</v>
      </c>
      <c r="H1571" s="6" t="s">
        <v>40</v>
      </c>
      <c r="I1571" s="6" t="s">
        <v>24</v>
      </c>
      <c r="J1571" s="6" t="s">
        <v>21</v>
      </c>
      <c r="K1571" s="6" t="s">
        <v>262</v>
      </c>
      <c r="T1571" s="6" t="s">
        <v>15</v>
      </c>
      <c r="U1571" s="6" t="s">
        <v>18</v>
      </c>
      <c r="V1571" s="6" t="s">
        <v>6735</v>
      </c>
      <c r="W1571" s="11" t="s">
        <v>6734</v>
      </c>
    </row>
    <row r="1572" spans="1:23" ht="145" x14ac:dyDescent="0.35">
      <c r="A1572" s="6">
        <v>207102</v>
      </c>
      <c r="B1572" s="7">
        <v>45267</v>
      </c>
      <c r="C1572" s="8">
        <v>0.46858796296296296</v>
      </c>
      <c r="D1572" s="6" t="s">
        <v>1180</v>
      </c>
      <c r="E1572" s="6">
        <v>2</v>
      </c>
      <c r="F1572" s="6" t="s">
        <v>9</v>
      </c>
      <c r="G1572" s="9" t="s">
        <v>6736</v>
      </c>
      <c r="H1572" s="6" t="s">
        <v>24</v>
      </c>
      <c r="I1572" s="6" t="s">
        <v>24</v>
      </c>
      <c r="J1572" s="6" t="s">
        <v>21</v>
      </c>
      <c r="K1572" s="6" t="s">
        <v>5500</v>
      </c>
      <c r="T1572" s="6" t="s">
        <v>22</v>
      </c>
      <c r="U1572" s="6" t="s">
        <v>18</v>
      </c>
      <c r="V1572" s="6" t="s">
        <v>6738</v>
      </c>
      <c r="W1572" s="11" t="s">
        <v>6737</v>
      </c>
    </row>
    <row r="1573" spans="1:23" x14ac:dyDescent="0.35">
      <c r="A1573" s="6">
        <v>210177</v>
      </c>
      <c r="B1573" s="7">
        <v>45267</v>
      </c>
      <c r="C1573" s="8">
        <v>0.47261574074074075</v>
      </c>
      <c r="D1573" s="6" t="s">
        <v>746</v>
      </c>
      <c r="E1573" s="6">
        <v>4</v>
      </c>
      <c r="F1573" s="6" t="s">
        <v>30</v>
      </c>
      <c r="G1573" s="6" t="s">
        <v>6739</v>
      </c>
      <c r="H1573" s="6" t="s">
        <v>24</v>
      </c>
      <c r="I1573" s="6" t="s">
        <v>24</v>
      </c>
      <c r="J1573" s="6" t="s">
        <v>21</v>
      </c>
      <c r="K1573" s="6" t="s">
        <v>1792</v>
      </c>
      <c r="T1573" s="6" t="s">
        <v>22</v>
      </c>
      <c r="U1573" s="6" t="s">
        <v>18</v>
      </c>
      <c r="V1573" s="6" t="s">
        <v>6741</v>
      </c>
      <c r="W1573" s="11" t="s">
        <v>6740</v>
      </c>
    </row>
    <row r="1574" spans="1:23" x14ac:dyDescent="0.35">
      <c r="A1574" s="6">
        <v>180566</v>
      </c>
      <c r="B1574" s="7">
        <v>45267</v>
      </c>
      <c r="C1574" s="8">
        <v>0.4765625</v>
      </c>
      <c r="D1574" s="6" t="s">
        <v>159</v>
      </c>
      <c r="E1574" s="6">
        <v>20</v>
      </c>
      <c r="F1574" s="6" t="s">
        <v>19</v>
      </c>
      <c r="G1574" s="6" t="s">
        <v>6742</v>
      </c>
      <c r="H1574" s="6" t="s">
        <v>24</v>
      </c>
      <c r="I1574" s="6" t="s">
        <v>24</v>
      </c>
      <c r="J1574" s="6" t="s">
        <v>232</v>
      </c>
      <c r="K1574" s="6" t="s">
        <v>1289</v>
      </c>
      <c r="O1574" s="6" t="s">
        <v>6743</v>
      </c>
      <c r="P1574" s="6" t="s">
        <v>368</v>
      </c>
      <c r="T1574" s="6" t="s">
        <v>15</v>
      </c>
      <c r="U1574" s="6" t="s">
        <v>18</v>
      </c>
      <c r="V1574" s="6" t="s">
        <v>6744</v>
      </c>
      <c r="W1574" s="11" t="s">
        <v>1143</v>
      </c>
    </row>
    <row r="1575" spans="1:23" ht="130.5" x14ac:dyDescent="0.35">
      <c r="A1575" s="6">
        <v>210074</v>
      </c>
      <c r="B1575" s="7">
        <v>45267</v>
      </c>
      <c r="C1575" s="8">
        <v>0.47681712962962958</v>
      </c>
      <c r="D1575" s="6" t="s">
        <v>6745</v>
      </c>
      <c r="E1575" s="6">
        <v>20</v>
      </c>
      <c r="F1575" s="6" t="s">
        <v>1657</v>
      </c>
      <c r="G1575" s="6" t="s">
        <v>6746</v>
      </c>
      <c r="H1575" s="6" t="s">
        <v>86</v>
      </c>
      <c r="I1575" s="6" t="s">
        <v>24</v>
      </c>
      <c r="J1575" s="6" t="s">
        <v>232</v>
      </c>
      <c r="K1575" s="6" t="s">
        <v>542</v>
      </c>
      <c r="M1575" s="6" t="s">
        <v>6747</v>
      </c>
      <c r="N1575" s="9" t="s">
        <v>6748</v>
      </c>
      <c r="O1575" s="6" t="s">
        <v>438</v>
      </c>
      <c r="P1575" s="6" t="s">
        <v>6723</v>
      </c>
      <c r="Q1575" s="6" t="s">
        <v>6749</v>
      </c>
      <c r="R1575" s="6" t="s">
        <v>34</v>
      </c>
      <c r="S1575" s="6" t="s">
        <v>34</v>
      </c>
      <c r="T1575" s="6" t="s">
        <v>22</v>
      </c>
      <c r="U1575" s="6" t="s">
        <v>18</v>
      </c>
      <c r="V1575" s="6" t="s">
        <v>6751</v>
      </c>
      <c r="W1575" s="11" t="s">
        <v>6750</v>
      </c>
    </row>
    <row r="1576" spans="1:23" ht="72.5" x14ac:dyDescent="0.35">
      <c r="A1576" s="6">
        <v>210192</v>
      </c>
      <c r="B1576" s="7">
        <v>45267</v>
      </c>
      <c r="C1576" s="8">
        <v>0.47925925925925927</v>
      </c>
      <c r="D1576" s="6" t="s">
        <v>1451</v>
      </c>
      <c r="E1576" s="6">
        <v>2</v>
      </c>
      <c r="F1576" s="6" t="s">
        <v>9</v>
      </c>
      <c r="G1576" s="9" t="s">
        <v>6752</v>
      </c>
      <c r="H1576" s="6" t="s">
        <v>40</v>
      </c>
      <c r="I1576" s="6" t="s">
        <v>40</v>
      </c>
      <c r="J1576" s="6" t="s">
        <v>21</v>
      </c>
      <c r="K1576" s="6" t="s">
        <v>262</v>
      </c>
      <c r="M1576" s="6" t="s">
        <v>6753</v>
      </c>
      <c r="T1576" s="6" t="s">
        <v>15</v>
      </c>
      <c r="U1576" s="6" t="s">
        <v>18</v>
      </c>
      <c r="V1576" s="6" t="s">
        <v>6755</v>
      </c>
      <c r="W1576" s="11" t="s">
        <v>6754</v>
      </c>
    </row>
    <row r="1577" spans="1:23" ht="72.5" x14ac:dyDescent="0.35">
      <c r="A1577" s="6">
        <v>151992</v>
      </c>
      <c r="B1577" s="7">
        <v>45267</v>
      </c>
      <c r="C1577" s="8">
        <v>0.48348379629629629</v>
      </c>
      <c r="D1577" s="6" t="s">
        <v>418</v>
      </c>
      <c r="E1577" s="6">
        <v>1</v>
      </c>
      <c r="F1577" s="6" t="s">
        <v>19</v>
      </c>
      <c r="G1577" s="9" t="s">
        <v>6756</v>
      </c>
      <c r="H1577" s="6" t="s">
        <v>24</v>
      </c>
      <c r="I1577" s="6" t="s">
        <v>24</v>
      </c>
      <c r="J1577" s="6" t="s">
        <v>21</v>
      </c>
      <c r="K1577" s="6" t="s">
        <v>5500</v>
      </c>
      <c r="T1577" s="6" t="s">
        <v>22</v>
      </c>
      <c r="U1577" s="6" t="s">
        <v>18</v>
      </c>
      <c r="V1577" s="6" t="s">
        <v>152</v>
      </c>
      <c r="W1577" s="11" t="s">
        <v>6757</v>
      </c>
    </row>
    <row r="1578" spans="1:23" x14ac:dyDescent="0.35">
      <c r="A1578" s="6">
        <v>135982</v>
      </c>
      <c r="B1578" s="7">
        <v>45267</v>
      </c>
      <c r="C1578" s="8">
        <v>0.49231481481481482</v>
      </c>
      <c r="D1578" s="6" t="s">
        <v>413</v>
      </c>
      <c r="E1578" s="6">
        <v>1</v>
      </c>
      <c r="F1578" s="6" t="s">
        <v>19</v>
      </c>
      <c r="G1578" s="6" t="s">
        <v>6758</v>
      </c>
      <c r="H1578" s="6" t="s">
        <v>24</v>
      </c>
      <c r="I1578" s="6" t="s">
        <v>24</v>
      </c>
      <c r="J1578" s="6" t="s">
        <v>21</v>
      </c>
      <c r="K1578" s="6" t="s">
        <v>31</v>
      </c>
      <c r="T1578" s="6" t="s">
        <v>22</v>
      </c>
      <c r="U1578" s="6" t="s">
        <v>18</v>
      </c>
      <c r="V1578" s="6" t="s">
        <v>6760</v>
      </c>
      <c r="W1578" s="11" t="s">
        <v>6759</v>
      </c>
    </row>
    <row r="1579" spans="1:23" ht="188.5" x14ac:dyDescent="0.35">
      <c r="A1579" s="6">
        <v>204236</v>
      </c>
      <c r="B1579" s="7">
        <v>45267</v>
      </c>
      <c r="C1579" s="8">
        <v>0.56641203703703702</v>
      </c>
      <c r="D1579" s="6" t="s">
        <v>6761</v>
      </c>
      <c r="E1579" s="6">
        <v>1</v>
      </c>
      <c r="F1579" s="6" t="s">
        <v>25</v>
      </c>
      <c r="G1579" s="9" t="s">
        <v>6762</v>
      </c>
      <c r="H1579" s="6" t="s">
        <v>10</v>
      </c>
      <c r="I1579" s="6" t="s">
        <v>24</v>
      </c>
      <c r="J1579" s="6" t="s">
        <v>21</v>
      </c>
      <c r="K1579" s="6" t="s">
        <v>245</v>
      </c>
      <c r="T1579" s="6" t="s">
        <v>22</v>
      </c>
      <c r="U1579" s="6" t="s">
        <v>18</v>
      </c>
      <c r="V1579" s="6" t="s">
        <v>6764</v>
      </c>
      <c r="W1579" s="12" t="s">
        <v>6763</v>
      </c>
    </row>
    <row r="1580" spans="1:23" x14ac:dyDescent="0.35">
      <c r="A1580" s="6">
        <v>164641</v>
      </c>
      <c r="B1580" s="7">
        <v>45267</v>
      </c>
      <c r="C1580" s="8">
        <v>0.59314814814814809</v>
      </c>
      <c r="D1580" s="6" t="s">
        <v>6765</v>
      </c>
      <c r="E1580" s="6">
        <v>5</v>
      </c>
      <c r="F1580" s="6" t="s">
        <v>25</v>
      </c>
      <c r="G1580" s="6" t="s">
        <v>6765</v>
      </c>
      <c r="H1580" s="6" t="s">
        <v>24</v>
      </c>
      <c r="I1580" s="6" t="s">
        <v>24</v>
      </c>
      <c r="J1580" s="6" t="s">
        <v>21</v>
      </c>
      <c r="K1580" s="6" t="s">
        <v>5277</v>
      </c>
      <c r="T1580" s="6" t="s">
        <v>22</v>
      </c>
      <c r="U1580" s="6" t="s">
        <v>18</v>
      </c>
      <c r="V1580" s="6" t="s">
        <v>6767</v>
      </c>
      <c r="W1580" s="11" t="s">
        <v>6766</v>
      </c>
    </row>
    <row r="1581" spans="1:23" x14ac:dyDescent="0.35">
      <c r="A1581" s="6">
        <v>164622</v>
      </c>
      <c r="B1581" s="7">
        <v>45267</v>
      </c>
      <c r="C1581" s="8">
        <v>0.59635416666666663</v>
      </c>
      <c r="D1581" s="6" t="s">
        <v>505</v>
      </c>
      <c r="E1581" s="6">
        <v>5</v>
      </c>
      <c r="F1581" s="6" t="s">
        <v>25</v>
      </c>
      <c r="G1581" s="6" t="s">
        <v>505</v>
      </c>
      <c r="H1581" s="6" t="s">
        <v>24</v>
      </c>
      <c r="I1581" s="6" t="s">
        <v>24</v>
      </c>
      <c r="J1581" s="6" t="s">
        <v>21</v>
      </c>
      <c r="K1581" s="6" t="s">
        <v>5277</v>
      </c>
      <c r="T1581" s="6" t="s">
        <v>22</v>
      </c>
      <c r="U1581" s="6" t="s">
        <v>18</v>
      </c>
      <c r="V1581" s="6" t="s">
        <v>6769</v>
      </c>
      <c r="W1581" s="11" t="s">
        <v>6768</v>
      </c>
    </row>
    <row r="1582" spans="1:23" ht="348" x14ac:dyDescent="0.35">
      <c r="A1582" s="6">
        <v>210230</v>
      </c>
      <c r="B1582" s="7">
        <v>45267</v>
      </c>
      <c r="C1582" s="8">
        <v>0.61478009259259259</v>
      </c>
      <c r="D1582" s="6" t="s">
        <v>771</v>
      </c>
      <c r="E1582" s="6">
        <v>4</v>
      </c>
      <c r="F1582" s="6" t="s">
        <v>19</v>
      </c>
      <c r="G1582" s="9" t="s">
        <v>6770</v>
      </c>
      <c r="H1582" s="6" t="s">
        <v>24</v>
      </c>
      <c r="I1582" s="6" t="s">
        <v>24</v>
      </c>
      <c r="J1582" s="6" t="s">
        <v>21</v>
      </c>
      <c r="K1582" s="6" t="s">
        <v>113</v>
      </c>
      <c r="T1582" s="6" t="s">
        <v>22</v>
      </c>
      <c r="U1582" s="6" t="s">
        <v>18</v>
      </c>
      <c r="V1582" s="6" t="s">
        <v>6771</v>
      </c>
      <c r="W1582" s="11" t="s">
        <v>997</v>
      </c>
    </row>
    <row r="1583" spans="1:23" x14ac:dyDescent="0.35">
      <c r="A1583" s="6">
        <v>96660</v>
      </c>
      <c r="B1583" s="7">
        <v>45267</v>
      </c>
      <c r="C1583" s="8">
        <v>0.62707175925925929</v>
      </c>
      <c r="D1583" s="6" t="s">
        <v>260</v>
      </c>
      <c r="E1583" s="6">
        <v>1</v>
      </c>
      <c r="F1583" s="6" t="s">
        <v>1657</v>
      </c>
      <c r="G1583" s="6" t="s">
        <v>6772</v>
      </c>
      <c r="H1583" s="6" t="s">
        <v>24</v>
      </c>
      <c r="I1583" s="6" t="s">
        <v>24</v>
      </c>
      <c r="J1583" s="6" t="s">
        <v>21</v>
      </c>
      <c r="K1583" s="6" t="s">
        <v>5500</v>
      </c>
      <c r="T1583" s="6" t="s">
        <v>22</v>
      </c>
      <c r="U1583" s="6" t="s">
        <v>18</v>
      </c>
      <c r="V1583" s="6" t="s">
        <v>6774</v>
      </c>
      <c r="W1583" s="11" t="s">
        <v>6773</v>
      </c>
    </row>
    <row r="1584" spans="1:23" ht="101.5" x14ac:dyDescent="0.35">
      <c r="A1584" s="6">
        <v>110060</v>
      </c>
      <c r="B1584" s="7">
        <v>45267</v>
      </c>
      <c r="C1584" s="8">
        <v>0.6290972222222222</v>
      </c>
      <c r="D1584" s="6" t="s">
        <v>91</v>
      </c>
      <c r="E1584" s="6">
        <v>1</v>
      </c>
      <c r="F1584" s="6" t="s">
        <v>9</v>
      </c>
      <c r="G1584" s="9" t="s">
        <v>6775</v>
      </c>
      <c r="H1584" s="6" t="s">
        <v>24</v>
      </c>
      <c r="I1584" s="6" t="s">
        <v>24</v>
      </c>
      <c r="J1584" s="6" t="s">
        <v>21</v>
      </c>
      <c r="K1584" s="6" t="s">
        <v>1580</v>
      </c>
      <c r="T1584" s="6" t="s">
        <v>15</v>
      </c>
      <c r="U1584" s="6" t="s">
        <v>18</v>
      </c>
      <c r="V1584" s="6" t="s">
        <v>6777</v>
      </c>
      <c r="W1584" s="11" t="s">
        <v>6776</v>
      </c>
    </row>
    <row r="1585" spans="1:23" x14ac:dyDescent="0.35">
      <c r="A1585" s="6">
        <v>164469</v>
      </c>
      <c r="B1585" s="7">
        <v>45267</v>
      </c>
      <c r="C1585" s="8">
        <v>0.63298611111111114</v>
      </c>
      <c r="D1585" s="6" t="s">
        <v>1599</v>
      </c>
      <c r="E1585" s="6">
        <v>5</v>
      </c>
      <c r="F1585" s="6" t="s">
        <v>25</v>
      </c>
      <c r="G1585" s="6" t="s">
        <v>6778</v>
      </c>
      <c r="H1585" s="6" t="s">
        <v>24</v>
      </c>
      <c r="I1585" s="6" t="s">
        <v>24</v>
      </c>
      <c r="J1585" s="6" t="s">
        <v>21</v>
      </c>
      <c r="K1585" s="6" t="s">
        <v>5500</v>
      </c>
      <c r="T1585" s="6" t="s">
        <v>22</v>
      </c>
      <c r="U1585" s="6" t="s">
        <v>18</v>
      </c>
      <c r="V1585" s="6" t="s">
        <v>6780</v>
      </c>
      <c r="W1585" s="11" t="s">
        <v>6779</v>
      </c>
    </row>
    <row r="1586" spans="1:23" x14ac:dyDescent="0.35">
      <c r="A1586" s="6">
        <v>164587</v>
      </c>
      <c r="B1586" s="7">
        <v>45267</v>
      </c>
      <c r="C1586" s="8">
        <v>0.63756944444444441</v>
      </c>
      <c r="D1586" s="6" t="s">
        <v>1599</v>
      </c>
      <c r="E1586" s="6">
        <v>5</v>
      </c>
      <c r="F1586" s="6" t="s">
        <v>25</v>
      </c>
      <c r="G1586" s="6" t="s">
        <v>5499</v>
      </c>
      <c r="H1586" s="6" t="s">
        <v>24</v>
      </c>
      <c r="I1586" s="6" t="s">
        <v>24</v>
      </c>
      <c r="J1586" s="6" t="s">
        <v>21</v>
      </c>
      <c r="K1586" s="6" t="s">
        <v>5500</v>
      </c>
      <c r="T1586" s="6" t="s">
        <v>22</v>
      </c>
      <c r="U1586" s="6" t="s">
        <v>18</v>
      </c>
      <c r="V1586" s="6" t="s">
        <v>6782</v>
      </c>
      <c r="W1586" s="11" t="s">
        <v>6781</v>
      </c>
    </row>
    <row r="1587" spans="1:23" ht="58" x14ac:dyDescent="0.35">
      <c r="A1587" s="6">
        <v>176164</v>
      </c>
      <c r="B1587" s="7">
        <v>45267</v>
      </c>
      <c r="C1587" s="8">
        <v>0.64746527777777774</v>
      </c>
      <c r="D1587" s="6" t="s">
        <v>91</v>
      </c>
      <c r="E1587" s="6">
        <v>1</v>
      </c>
      <c r="F1587" s="6" t="s">
        <v>9</v>
      </c>
      <c r="G1587" s="6" t="s">
        <v>6783</v>
      </c>
      <c r="H1587" s="6" t="s">
        <v>24</v>
      </c>
      <c r="I1587" s="6" t="s">
        <v>24</v>
      </c>
      <c r="J1587" s="6" t="s">
        <v>21</v>
      </c>
      <c r="K1587" s="9" t="s">
        <v>440</v>
      </c>
      <c r="M1587" s="6" t="s">
        <v>6784</v>
      </c>
      <c r="T1587" s="6" t="s">
        <v>22</v>
      </c>
      <c r="U1587" s="6" t="s">
        <v>18</v>
      </c>
      <c r="V1587" s="6" t="s">
        <v>6786</v>
      </c>
      <c r="W1587" s="11" t="s">
        <v>6785</v>
      </c>
    </row>
    <row r="1588" spans="1:23" x14ac:dyDescent="0.35">
      <c r="A1588" s="6">
        <v>210243</v>
      </c>
      <c r="B1588" s="7">
        <v>45267</v>
      </c>
      <c r="C1588" s="8">
        <v>0.65259259259259261</v>
      </c>
      <c r="D1588" s="6" t="s">
        <v>791</v>
      </c>
      <c r="E1588" s="6">
        <v>3</v>
      </c>
      <c r="F1588" s="6" t="s">
        <v>30</v>
      </c>
      <c r="G1588" s="6" t="s">
        <v>6787</v>
      </c>
      <c r="H1588" s="6" t="s">
        <v>24</v>
      </c>
      <c r="I1588" s="6" t="s">
        <v>24</v>
      </c>
      <c r="J1588" s="6" t="s">
        <v>21</v>
      </c>
      <c r="K1588" s="6" t="s">
        <v>6788</v>
      </c>
      <c r="L1588" s="6" t="s">
        <v>298</v>
      </c>
      <c r="T1588" s="6" t="s">
        <v>22</v>
      </c>
      <c r="U1588" s="6" t="s">
        <v>18</v>
      </c>
      <c r="V1588" s="6" t="s">
        <v>6790</v>
      </c>
      <c r="W1588" s="11" t="s">
        <v>6789</v>
      </c>
    </row>
    <row r="1589" spans="1:23" x14ac:dyDescent="0.35">
      <c r="A1589" s="6">
        <v>137915</v>
      </c>
      <c r="B1589" s="7">
        <v>45268</v>
      </c>
      <c r="C1589" s="8">
        <v>0.34986111111111112</v>
      </c>
      <c r="D1589" s="6" t="s">
        <v>210</v>
      </c>
      <c r="E1589" s="6">
        <v>1</v>
      </c>
      <c r="F1589" s="6" t="s">
        <v>9</v>
      </c>
      <c r="G1589" s="6" t="s">
        <v>6791</v>
      </c>
      <c r="H1589" s="6" t="s">
        <v>24</v>
      </c>
      <c r="I1589" s="6" t="s">
        <v>24</v>
      </c>
      <c r="J1589" s="6" t="s">
        <v>21</v>
      </c>
      <c r="K1589" s="6" t="s">
        <v>5500</v>
      </c>
      <c r="T1589" s="6" t="s">
        <v>22</v>
      </c>
      <c r="U1589" s="6" t="s">
        <v>18</v>
      </c>
      <c r="V1589" s="6" t="s">
        <v>6793</v>
      </c>
      <c r="W1589" s="11" t="s">
        <v>6792</v>
      </c>
    </row>
    <row r="1590" spans="1:23" x14ac:dyDescent="0.35">
      <c r="A1590" s="6">
        <v>120304</v>
      </c>
      <c r="B1590" s="7">
        <v>45268</v>
      </c>
      <c r="C1590" s="8">
        <v>0.38776620370370374</v>
      </c>
      <c r="D1590" s="6" t="s">
        <v>478</v>
      </c>
      <c r="E1590" s="6">
        <v>2</v>
      </c>
      <c r="F1590" s="6" t="s">
        <v>30</v>
      </c>
      <c r="G1590" s="6" t="s">
        <v>6794</v>
      </c>
      <c r="H1590" s="6" t="s">
        <v>24</v>
      </c>
      <c r="I1590" s="6" t="s">
        <v>24</v>
      </c>
      <c r="J1590" s="6" t="s">
        <v>21</v>
      </c>
      <c r="K1590" s="6" t="s">
        <v>542</v>
      </c>
      <c r="L1590" s="6" t="s">
        <v>74</v>
      </c>
      <c r="M1590" s="6" t="s">
        <v>1400</v>
      </c>
      <c r="N1590" s="6" t="s">
        <v>34</v>
      </c>
      <c r="O1590" s="6" t="s">
        <v>34</v>
      </c>
      <c r="P1590" s="6" t="s">
        <v>6723</v>
      </c>
      <c r="Q1590" s="6" t="s">
        <v>258</v>
      </c>
      <c r="R1590" s="6" t="s">
        <v>662</v>
      </c>
      <c r="S1590" s="6" t="s">
        <v>34</v>
      </c>
      <c r="T1590" s="6" t="s">
        <v>22</v>
      </c>
      <c r="U1590" s="6" t="s">
        <v>18</v>
      </c>
      <c r="V1590" s="6" t="s">
        <v>6796</v>
      </c>
      <c r="W1590" s="11" t="s">
        <v>6795</v>
      </c>
    </row>
    <row r="1591" spans="1:23" x14ac:dyDescent="0.35">
      <c r="A1591" s="6">
        <v>210274</v>
      </c>
      <c r="B1591" s="7">
        <v>45268</v>
      </c>
      <c r="C1591" s="8">
        <v>0.40024305555555556</v>
      </c>
      <c r="D1591" s="6" t="s">
        <v>6797</v>
      </c>
      <c r="E1591" s="6">
        <v>6</v>
      </c>
      <c r="F1591" s="6" t="s">
        <v>30</v>
      </c>
      <c r="G1591" s="6" t="s">
        <v>6798</v>
      </c>
      <c r="H1591" s="6" t="s">
        <v>24</v>
      </c>
      <c r="I1591" s="6" t="s">
        <v>24</v>
      </c>
      <c r="J1591" s="6" t="s">
        <v>21</v>
      </c>
      <c r="K1591" s="6" t="s">
        <v>83</v>
      </c>
      <c r="T1591" s="6" t="s">
        <v>22</v>
      </c>
      <c r="U1591" s="6" t="s">
        <v>18</v>
      </c>
      <c r="V1591" s="6" t="s">
        <v>6800</v>
      </c>
      <c r="W1591" s="11" t="s">
        <v>6799</v>
      </c>
    </row>
    <row r="1592" spans="1:23" x14ac:dyDescent="0.35">
      <c r="A1592" s="6">
        <v>140910</v>
      </c>
      <c r="B1592" s="7">
        <v>45268</v>
      </c>
      <c r="C1592" s="8">
        <v>0.40637731481481482</v>
      </c>
      <c r="D1592" s="6" t="s">
        <v>839</v>
      </c>
      <c r="E1592" s="6">
        <v>3</v>
      </c>
      <c r="F1592" s="6" t="s">
        <v>19</v>
      </c>
      <c r="G1592" s="6" t="s">
        <v>6801</v>
      </c>
      <c r="H1592" s="6" t="s">
        <v>24</v>
      </c>
      <c r="I1592" s="6" t="s">
        <v>24</v>
      </c>
      <c r="J1592" s="6" t="s">
        <v>21</v>
      </c>
      <c r="K1592" s="6" t="s">
        <v>542</v>
      </c>
      <c r="L1592" s="6" t="s">
        <v>695</v>
      </c>
      <c r="M1592" s="6" t="s">
        <v>556</v>
      </c>
      <c r="N1592" s="6" t="s">
        <v>34</v>
      </c>
      <c r="O1592" s="6" t="s">
        <v>34</v>
      </c>
      <c r="P1592" s="6" t="s">
        <v>34</v>
      </c>
      <c r="Q1592" s="6" t="s">
        <v>34</v>
      </c>
      <c r="R1592" s="6" t="s">
        <v>34</v>
      </c>
      <c r="S1592" s="6" t="s">
        <v>34</v>
      </c>
      <c r="T1592" s="6" t="s">
        <v>22</v>
      </c>
      <c r="U1592" s="6" t="s">
        <v>18</v>
      </c>
      <c r="V1592" s="6" t="s">
        <v>6803</v>
      </c>
      <c r="W1592" s="11" t="s">
        <v>6802</v>
      </c>
    </row>
    <row r="1593" spans="1:23" ht="116" x14ac:dyDescent="0.35">
      <c r="A1593" s="6">
        <v>208996</v>
      </c>
      <c r="B1593" s="7">
        <v>45268</v>
      </c>
      <c r="C1593" s="8">
        <v>0.41920138888888886</v>
      </c>
      <c r="D1593" s="6" t="s">
        <v>773</v>
      </c>
      <c r="E1593" s="6">
        <v>4</v>
      </c>
      <c r="F1593" s="6" t="s">
        <v>19</v>
      </c>
      <c r="G1593" s="9" t="s">
        <v>6804</v>
      </c>
      <c r="H1593" s="6" t="s">
        <v>24</v>
      </c>
      <c r="I1593" s="6" t="s">
        <v>24</v>
      </c>
      <c r="J1593" s="6" t="s">
        <v>377</v>
      </c>
      <c r="K1593" s="6" t="s">
        <v>5500</v>
      </c>
      <c r="L1593" s="6" t="s">
        <v>74</v>
      </c>
      <c r="M1593" s="6" t="s">
        <v>667</v>
      </c>
      <c r="N1593" s="6" t="s">
        <v>119</v>
      </c>
      <c r="O1593" s="6" t="s">
        <v>6805</v>
      </c>
      <c r="P1593" s="6" t="s">
        <v>438</v>
      </c>
      <c r="Q1593" s="6" t="s">
        <v>258</v>
      </c>
      <c r="R1593" s="6" t="s">
        <v>662</v>
      </c>
      <c r="S1593" s="6" t="s">
        <v>366</v>
      </c>
      <c r="T1593" s="6" t="s">
        <v>22</v>
      </c>
      <c r="U1593" s="6" t="s">
        <v>18</v>
      </c>
      <c r="V1593" s="6" t="s">
        <v>6807</v>
      </c>
      <c r="W1593" s="11" t="s">
        <v>6806</v>
      </c>
    </row>
    <row r="1594" spans="1:23" x14ac:dyDescent="0.35">
      <c r="A1594" s="6">
        <v>210298</v>
      </c>
      <c r="B1594" s="7">
        <v>45268</v>
      </c>
      <c r="C1594" s="8">
        <v>0.42368055555555556</v>
      </c>
      <c r="D1594" s="6" t="s">
        <v>6808</v>
      </c>
      <c r="E1594" s="6">
        <v>1</v>
      </c>
      <c r="F1594" s="6" t="s">
        <v>25</v>
      </c>
      <c r="G1594" s="6" t="s">
        <v>1171</v>
      </c>
      <c r="H1594" s="6" t="s">
        <v>24</v>
      </c>
      <c r="I1594" s="6" t="s">
        <v>24</v>
      </c>
      <c r="J1594" s="6" t="s">
        <v>21</v>
      </c>
      <c r="K1594" s="6" t="s">
        <v>161</v>
      </c>
      <c r="T1594" s="6" t="s">
        <v>22</v>
      </c>
      <c r="U1594" s="6" t="s">
        <v>18</v>
      </c>
      <c r="V1594" s="6" t="s">
        <v>1668</v>
      </c>
      <c r="W1594" s="11" t="s">
        <v>887</v>
      </c>
    </row>
    <row r="1595" spans="1:23" x14ac:dyDescent="0.35">
      <c r="A1595" s="6">
        <v>210282</v>
      </c>
      <c r="B1595" s="7">
        <v>45268</v>
      </c>
      <c r="C1595" s="8">
        <v>0.43236111111111114</v>
      </c>
      <c r="D1595" s="6" t="s">
        <v>331</v>
      </c>
      <c r="E1595" s="6">
        <v>4</v>
      </c>
      <c r="F1595" s="6" t="s">
        <v>30</v>
      </c>
      <c r="G1595" s="6" t="s">
        <v>6809</v>
      </c>
      <c r="H1595" s="6" t="s">
        <v>24</v>
      </c>
      <c r="I1595" s="6" t="s">
        <v>24</v>
      </c>
      <c r="J1595" s="6" t="s">
        <v>21</v>
      </c>
      <c r="K1595" s="6" t="s">
        <v>83</v>
      </c>
      <c r="T1595" s="6" t="s">
        <v>22</v>
      </c>
      <c r="U1595" s="6" t="s">
        <v>18</v>
      </c>
      <c r="V1595" s="6" t="s">
        <v>6810</v>
      </c>
      <c r="W1595" s="11" t="s">
        <v>1732</v>
      </c>
    </row>
    <row r="1596" spans="1:23" x14ac:dyDescent="0.35">
      <c r="A1596" s="6">
        <v>164579</v>
      </c>
      <c r="B1596" s="7">
        <v>45268</v>
      </c>
      <c r="C1596" s="8">
        <v>0.43582175925925926</v>
      </c>
      <c r="D1596" s="6" t="s">
        <v>6811</v>
      </c>
      <c r="E1596" s="6">
        <v>2</v>
      </c>
      <c r="F1596" s="6" t="s">
        <v>1657</v>
      </c>
      <c r="G1596" s="6" t="s">
        <v>6812</v>
      </c>
      <c r="H1596" s="6" t="s">
        <v>24</v>
      </c>
      <c r="I1596" s="6" t="s">
        <v>24</v>
      </c>
      <c r="J1596" s="6" t="s">
        <v>21</v>
      </c>
      <c r="K1596" s="6" t="s">
        <v>5500</v>
      </c>
      <c r="T1596" s="6" t="s">
        <v>22</v>
      </c>
      <c r="U1596" s="6" t="s">
        <v>18</v>
      </c>
      <c r="V1596" s="6" t="s">
        <v>6814</v>
      </c>
      <c r="W1596" s="11" t="s">
        <v>6813</v>
      </c>
    </row>
    <row r="1597" spans="1:23" x14ac:dyDescent="0.35">
      <c r="A1597" s="6">
        <v>210291</v>
      </c>
      <c r="B1597" s="7">
        <v>45268</v>
      </c>
      <c r="C1597" s="8">
        <v>0.4463657407407407</v>
      </c>
      <c r="D1597" s="6" t="s">
        <v>480</v>
      </c>
      <c r="E1597" s="6">
        <v>1</v>
      </c>
      <c r="F1597" s="6" t="s">
        <v>1657</v>
      </c>
      <c r="G1597" s="6" t="s">
        <v>6815</v>
      </c>
      <c r="H1597" s="6" t="s">
        <v>27</v>
      </c>
      <c r="I1597" s="6" t="s">
        <v>24</v>
      </c>
      <c r="J1597" s="6" t="s">
        <v>21</v>
      </c>
      <c r="K1597" s="6" t="s">
        <v>83</v>
      </c>
      <c r="T1597" s="6" t="s">
        <v>22</v>
      </c>
      <c r="U1597" s="6" t="s">
        <v>18</v>
      </c>
      <c r="V1597" s="6" t="s">
        <v>6816</v>
      </c>
      <c r="W1597" s="11" t="s">
        <v>1564</v>
      </c>
    </row>
    <row r="1598" spans="1:23" x14ac:dyDescent="0.35">
      <c r="A1598" s="6">
        <v>202854</v>
      </c>
      <c r="B1598" s="7">
        <v>45268</v>
      </c>
      <c r="C1598" s="8">
        <v>0.46945601851851854</v>
      </c>
      <c r="D1598" s="6" t="s">
        <v>6817</v>
      </c>
      <c r="E1598" s="6">
        <v>1</v>
      </c>
      <c r="F1598" s="6" t="s">
        <v>9</v>
      </c>
      <c r="G1598" s="6" t="s">
        <v>6818</v>
      </c>
      <c r="H1598" s="6" t="s">
        <v>24</v>
      </c>
      <c r="I1598" s="6" t="s">
        <v>186</v>
      </c>
      <c r="J1598" s="6" t="s">
        <v>232</v>
      </c>
      <c r="K1598" s="6" t="s">
        <v>315</v>
      </c>
      <c r="L1598" s="6" t="s">
        <v>14</v>
      </c>
      <c r="M1598" s="6" t="s">
        <v>71</v>
      </c>
      <c r="N1598" s="6" t="s">
        <v>1860</v>
      </c>
      <c r="O1598" s="6" t="s">
        <v>1594</v>
      </c>
      <c r="P1598" s="6" t="s">
        <v>135</v>
      </c>
      <c r="Q1598" s="6" t="s">
        <v>140</v>
      </c>
      <c r="R1598" s="6" t="s">
        <v>1209</v>
      </c>
      <c r="S1598" s="6" t="s">
        <v>1324</v>
      </c>
      <c r="T1598" s="6" t="s">
        <v>22</v>
      </c>
      <c r="U1598" s="6" t="s">
        <v>18</v>
      </c>
      <c r="V1598" s="6" t="s">
        <v>6820</v>
      </c>
      <c r="W1598" s="11" t="s">
        <v>6819</v>
      </c>
    </row>
    <row r="1599" spans="1:23" ht="101.5" x14ac:dyDescent="0.35">
      <c r="A1599" s="6">
        <v>87783</v>
      </c>
      <c r="B1599" s="7">
        <v>45268</v>
      </c>
      <c r="C1599" s="8">
        <v>0.47019675925925924</v>
      </c>
      <c r="D1599" s="6" t="s">
        <v>202</v>
      </c>
      <c r="E1599" s="6">
        <v>1</v>
      </c>
      <c r="F1599" s="6" t="s">
        <v>30</v>
      </c>
      <c r="G1599" s="9" t="s">
        <v>6821</v>
      </c>
      <c r="H1599" s="6" t="s">
        <v>24</v>
      </c>
      <c r="I1599" s="6" t="s">
        <v>24</v>
      </c>
      <c r="J1599" s="6" t="s">
        <v>21</v>
      </c>
      <c r="K1599" s="6" t="s">
        <v>5500</v>
      </c>
      <c r="L1599" s="6" t="s">
        <v>74</v>
      </c>
      <c r="N1599" s="6" t="s">
        <v>119</v>
      </c>
      <c r="O1599" s="6" t="s">
        <v>851</v>
      </c>
      <c r="P1599" s="6" t="s">
        <v>59</v>
      </c>
      <c r="Q1599" s="6" t="s">
        <v>258</v>
      </c>
      <c r="R1599" s="6" t="s">
        <v>6822</v>
      </c>
      <c r="S1599" s="6" t="s">
        <v>47</v>
      </c>
      <c r="T1599" s="6" t="s">
        <v>22</v>
      </c>
      <c r="U1599" s="6" t="s">
        <v>18</v>
      </c>
      <c r="V1599" s="6" t="s">
        <v>6824</v>
      </c>
      <c r="W1599" s="11" t="s">
        <v>6823</v>
      </c>
    </row>
    <row r="1600" spans="1:23" x14ac:dyDescent="0.35">
      <c r="A1600" s="6">
        <v>210305</v>
      </c>
      <c r="B1600" s="7">
        <v>45268</v>
      </c>
      <c r="C1600" s="8">
        <v>0.47370370370370374</v>
      </c>
      <c r="D1600" s="6" t="s">
        <v>6825</v>
      </c>
      <c r="E1600" s="6">
        <v>1</v>
      </c>
      <c r="F1600" s="6" t="s">
        <v>30</v>
      </c>
      <c r="G1600" s="6" t="s">
        <v>6826</v>
      </c>
      <c r="H1600" s="6" t="s">
        <v>24</v>
      </c>
      <c r="I1600" s="6" t="s">
        <v>24</v>
      </c>
      <c r="J1600" s="6" t="s">
        <v>21</v>
      </c>
      <c r="K1600" s="6" t="s">
        <v>190</v>
      </c>
      <c r="L1600" s="6" t="s">
        <v>55</v>
      </c>
      <c r="M1600" s="6" t="s">
        <v>142</v>
      </c>
      <c r="O1600" s="6" t="s">
        <v>6827</v>
      </c>
      <c r="T1600" s="6" t="s">
        <v>22</v>
      </c>
      <c r="U1600" s="6" t="s">
        <v>18</v>
      </c>
      <c r="V1600" s="6" t="s">
        <v>6829</v>
      </c>
      <c r="W1600" s="11" t="s">
        <v>6828</v>
      </c>
    </row>
    <row r="1601" spans="1:23" x14ac:dyDescent="0.35">
      <c r="A1601" s="6">
        <v>186674</v>
      </c>
      <c r="B1601" s="7">
        <v>45268</v>
      </c>
      <c r="C1601" s="8">
        <v>0.48064814814814816</v>
      </c>
      <c r="D1601" s="6" t="s">
        <v>427</v>
      </c>
      <c r="E1601" s="6">
        <v>9</v>
      </c>
      <c r="F1601" s="6" t="s">
        <v>30</v>
      </c>
      <c r="G1601" s="6" t="s">
        <v>6830</v>
      </c>
      <c r="H1601" s="6" t="s">
        <v>27</v>
      </c>
      <c r="I1601" s="6" t="s">
        <v>24</v>
      </c>
      <c r="J1601" s="6" t="s">
        <v>232</v>
      </c>
      <c r="K1601" s="6" t="s">
        <v>1354</v>
      </c>
      <c r="T1601" s="6" t="s">
        <v>15</v>
      </c>
      <c r="U1601" s="6" t="s">
        <v>18</v>
      </c>
      <c r="V1601" s="6" t="s">
        <v>6831</v>
      </c>
      <c r="W1601" s="11" t="s">
        <v>1055</v>
      </c>
    </row>
    <row r="1602" spans="1:23" ht="159.5" x14ac:dyDescent="0.35">
      <c r="A1602" s="6">
        <v>210322</v>
      </c>
      <c r="B1602" s="7">
        <v>45268</v>
      </c>
      <c r="C1602" s="8">
        <v>0.49180555555555555</v>
      </c>
      <c r="D1602" s="6" t="s">
        <v>321</v>
      </c>
      <c r="E1602" s="6">
        <v>1</v>
      </c>
      <c r="F1602" s="6" t="s">
        <v>30</v>
      </c>
      <c r="G1602" s="9" t="s">
        <v>6832</v>
      </c>
      <c r="H1602" s="6" t="s">
        <v>24</v>
      </c>
      <c r="I1602" s="6" t="s">
        <v>24</v>
      </c>
      <c r="J1602" s="6" t="s">
        <v>21</v>
      </c>
      <c r="K1602" s="6" t="s">
        <v>794</v>
      </c>
      <c r="M1602" s="6" t="s">
        <v>6833</v>
      </c>
      <c r="T1602" s="6" t="s">
        <v>22</v>
      </c>
      <c r="U1602" s="6" t="s">
        <v>18</v>
      </c>
      <c r="V1602" s="6" t="s">
        <v>6835</v>
      </c>
      <c r="W1602" s="11" t="s">
        <v>6834</v>
      </c>
    </row>
    <row r="1603" spans="1:23" ht="116" x14ac:dyDescent="0.35">
      <c r="A1603" s="6">
        <v>210329</v>
      </c>
      <c r="B1603" s="7">
        <v>45268</v>
      </c>
      <c r="C1603" s="8">
        <v>0.51943287037037034</v>
      </c>
      <c r="D1603" s="6" t="s">
        <v>239</v>
      </c>
      <c r="E1603" s="6">
        <v>3</v>
      </c>
      <c r="F1603" s="6" t="s">
        <v>30</v>
      </c>
      <c r="G1603" s="9" t="s">
        <v>6836</v>
      </c>
      <c r="H1603" s="6" t="s">
        <v>24</v>
      </c>
      <c r="I1603" s="6" t="s">
        <v>24</v>
      </c>
      <c r="J1603" s="6" t="s">
        <v>21</v>
      </c>
      <c r="K1603" s="6" t="s">
        <v>295</v>
      </c>
      <c r="T1603" s="6" t="s">
        <v>22</v>
      </c>
      <c r="U1603" s="6" t="s">
        <v>18</v>
      </c>
      <c r="V1603" s="6" t="s">
        <v>2003</v>
      </c>
      <c r="W1603" s="11" t="s">
        <v>6837</v>
      </c>
    </row>
    <row r="1604" spans="1:23" ht="130.5" x14ac:dyDescent="0.35">
      <c r="A1604" s="6">
        <v>210317</v>
      </c>
      <c r="B1604" s="7">
        <v>45268</v>
      </c>
      <c r="C1604" s="8">
        <v>0.54428240740740741</v>
      </c>
      <c r="D1604" s="6" t="s">
        <v>327</v>
      </c>
      <c r="E1604" s="6">
        <v>2</v>
      </c>
      <c r="F1604" s="6" t="s">
        <v>19</v>
      </c>
      <c r="G1604" s="9" t="s">
        <v>6838</v>
      </c>
      <c r="H1604" s="6" t="s">
        <v>98</v>
      </c>
      <c r="I1604" s="6" t="s">
        <v>24</v>
      </c>
      <c r="J1604" s="6" t="s">
        <v>21</v>
      </c>
      <c r="K1604" s="6" t="s">
        <v>6839</v>
      </c>
      <c r="T1604" s="6" t="s">
        <v>22</v>
      </c>
      <c r="U1604" s="6" t="s">
        <v>18</v>
      </c>
      <c r="V1604" s="6" t="s">
        <v>6840</v>
      </c>
      <c r="W1604" s="11" t="s">
        <v>887</v>
      </c>
    </row>
    <row r="1605" spans="1:23" x14ac:dyDescent="0.35">
      <c r="A1605" s="6">
        <v>210353</v>
      </c>
      <c r="B1605" s="7">
        <v>45268</v>
      </c>
      <c r="C1605" s="8">
        <v>0.57209490740740743</v>
      </c>
      <c r="D1605" s="6" t="s">
        <v>6841</v>
      </c>
      <c r="E1605" s="6">
        <v>5</v>
      </c>
      <c r="F1605" s="6" t="s">
        <v>25</v>
      </c>
      <c r="G1605" s="6" t="s">
        <v>6841</v>
      </c>
      <c r="H1605" s="6" t="s">
        <v>24</v>
      </c>
      <c r="I1605" s="6" t="s">
        <v>24</v>
      </c>
      <c r="J1605" s="6" t="s">
        <v>21</v>
      </c>
      <c r="K1605" s="6" t="s">
        <v>5277</v>
      </c>
      <c r="T1605" s="6" t="s">
        <v>22</v>
      </c>
      <c r="U1605" s="6" t="s">
        <v>18</v>
      </c>
      <c r="V1605" s="6" t="s">
        <v>6843</v>
      </c>
      <c r="W1605" s="11" t="s">
        <v>6842</v>
      </c>
    </row>
    <row r="1606" spans="1:23" x14ac:dyDescent="0.35">
      <c r="A1606" s="6">
        <v>210314</v>
      </c>
      <c r="B1606" s="7">
        <v>45268</v>
      </c>
      <c r="C1606" s="8">
        <v>0.58234953703703707</v>
      </c>
      <c r="D1606" s="6" t="s">
        <v>587</v>
      </c>
      <c r="E1606" s="6">
        <v>7</v>
      </c>
      <c r="F1606" s="6" t="s">
        <v>19</v>
      </c>
      <c r="G1606" s="6" t="s">
        <v>6844</v>
      </c>
      <c r="H1606" s="6" t="s">
        <v>226</v>
      </c>
      <c r="I1606" s="6" t="s">
        <v>24</v>
      </c>
      <c r="J1606" s="6" t="s">
        <v>232</v>
      </c>
      <c r="K1606" s="6" t="s">
        <v>88</v>
      </c>
      <c r="L1606" s="6" t="s">
        <v>6845</v>
      </c>
      <c r="T1606" s="6" t="s">
        <v>15</v>
      </c>
      <c r="U1606" s="6" t="s">
        <v>18</v>
      </c>
      <c r="V1606" s="6" t="s">
        <v>6846</v>
      </c>
      <c r="W1606" s="11" t="s">
        <v>880</v>
      </c>
    </row>
    <row r="1607" spans="1:23" x14ac:dyDescent="0.35">
      <c r="A1607" s="6">
        <v>97610</v>
      </c>
      <c r="B1607" s="7">
        <v>45268</v>
      </c>
      <c r="C1607" s="8">
        <v>0.59769675925925925</v>
      </c>
      <c r="D1607" s="6" t="s">
        <v>1495</v>
      </c>
      <c r="E1607" s="6">
        <v>2</v>
      </c>
      <c r="F1607" s="6" t="s">
        <v>1657</v>
      </c>
      <c r="G1607" s="6" t="s">
        <v>6847</v>
      </c>
      <c r="H1607" s="6" t="s">
        <v>24</v>
      </c>
      <c r="I1607" s="6" t="s">
        <v>24</v>
      </c>
      <c r="J1607" s="6" t="s">
        <v>21</v>
      </c>
      <c r="K1607" s="6" t="s">
        <v>58</v>
      </c>
      <c r="S1607" s="6" t="s">
        <v>900</v>
      </c>
      <c r="T1607" s="6" t="s">
        <v>22</v>
      </c>
      <c r="U1607" s="6" t="s">
        <v>18</v>
      </c>
      <c r="V1607" s="6" t="s">
        <v>6849</v>
      </c>
      <c r="W1607" s="11" t="s">
        <v>6848</v>
      </c>
    </row>
    <row r="1608" spans="1:23" x14ac:dyDescent="0.35">
      <c r="A1608" s="6">
        <v>210344</v>
      </c>
      <c r="B1608" s="7">
        <v>45268</v>
      </c>
      <c r="C1608" s="8">
        <v>0.62464120370370368</v>
      </c>
      <c r="D1608" s="6" t="s">
        <v>6850</v>
      </c>
      <c r="E1608" s="6">
        <v>1</v>
      </c>
      <c r="F1608" s="6" t="s">
        <v>19</v>
      </c>
      <c r="G1608" s="6" t="s">
        <v>6851</v>
      </c>
      <c r="H1608" s="6" t="s">
        <v>24</v>
      </c>
      <c r="I1608" s="6" t="s">
        <v>24</v>
      </c>
      <c r="J1608" s="6" t="s">
        <v>21</v>
      </c>
      <c r="K1608" s="6" t="s">
        <v>88</v>
      </c>
      <c r="O1608" s="6" t="s">
        <v>6852</v>
      </c>
      <c r="T1608" s="6" t="s">
        <v>15</v>
      </c>
      <c r="U1608" s="6" t="s">
        <v>18</v>
      </c>
      <c r="V1608" s="6" t="s">
        <v>6853</v>
      </c>
      <c r="W1608" s="11" t="s">
        <v>1143</v>
      </c>
    </row>
    <row r="1609" spans="1:23" x14ac:dyDescent="0.35">
      <c r="A1609" s="6">
        <v>210363</v>
      </c>
      <c r="B1609" s="7">
        <v>45268</v>
      </c>
      <c r="C1609" s="8">
        <v>0.6334953703703704</v>
      </c>
      <c r="D1609" s="6" t="s">
        <v>577</v>
      </c>
      <c r="E1609" s="6">
        <v>5</v>
      </c>
      <c r="F1609" s="6" t="s">
        <v>25</v>
      </c>
      <c r="G1609" s="6" t="s">
        <v>577</v>
      </c>
      <c r="H1609" s="6" t="s">
        <v>24</v>
      </c>
      <c r="I1609" s="6" t="s">
        <v>24</v>
      </c>
      <c r="J1609" s="6" t="s">
        <v>21</v>
      </c>
      <c r="K1609" s="6" t="s">
        <v>5277</v>
      </c>
      <c r="T1609" s="6" t="s">
        <v>22</v>
      </c>
      <c r="U1609" s="6" t="s">
        <v>18</v>
      </c>
      <c r="V1609" s="6" t="s">
        <v>6854</v>
      </c>
      <c r="W1609" s="11" t="s">
        <v>6842</v>
      </c>
    </row>
    <row r="1610" spans="1:23" x14ac:dyDescent="0.35">
      <c r="A1610" s="6">
        <v>210315</v>
      </c>
      <c r="B1610" s="7">
        <v>45268</v>
      </c>
      <c r="C1610" s="8">
        <v>0.6444212962962963</v>
      </c>
      <c r="D1610" s="6" t="s">
        <v>82</v>
      </c>
      <c r="E1610" s="6">
        <v>3</v>
      </c>
      <c r="F1610" s="6" t="s">
        <v>30</v>
      </c>
      <c r="G1610" s="6" t="s">
        <v>6855</v>
      </c>
      <c r="H1610" s="6" t="s">
        <v>24</v>
      </c>
      <c r="I1610" s="6" t="s">
        <v>24</v>
      </c>
      <c r="J1610" s="6" t="s">
        <v>232</v>
      </c>
      <c r="K1610" s="6" t="s">
        <v>88</v>
      </c>
      <c r="M1610" s="6" t="s">
        <v>6856</v>
      </c>
      <c r="T1610" s="6" t="s">
        <v>22</v>
      </c>
      <c r="U1610" s="6" t="s">
        <v>18</v>
      </c>
      <c r="V1610" s="6" t="s">
        <v>6857</v>
      </c>
      <c r="W1610" s="11" t="s">
        <v>927</v>
      </c>
    </row>
    <row r="1611" spans="1:23" ht="43.5" x14ac:dyDescent="0.35">
      <c r="A1611" s="6">
        <v>41179</v>
      </c>
      <c r="B1611" s="7">
        <v>45268</v>
      </c>
      <c r="C1611" s="8">
        <v>0.64840277777777777</v>
      </c>
      <c r="D1611" s="6" t="s">
        <v>82</v>
      </c>
      <c r="E1611" s="6">
        <v>1</v>
      </c>
      <c r="F1611" s="6" t="s">
        <v>30</v>
      </c>
      <c r="G1611" s="9" t="s">
        <v>6858</v>
      </c>
      <c r="H1611" s="6" t="s">
        <v>24</v>
      </c>
      <c r="I1611" s="6" t="s">
        <v>24</v>
      </c>
      <c r="J1611" s="6" t="s">
        <v>21</v>
      </c>
      <c r="K1611" s="6" t="s">
        <v>5500</v>
      </c>
      <c r="T1611" s="6" t="s">
        <v>22</v>
      </c>
      <c r="U1611" s="6" t="s">
        <v>18</v>
      </c>
      <c r="V1611" s="6" t="s">
        <v>6860</v>
      </c>
      <c r="W1611" s="11" t="s">
        <v>6859</v>
      </c>
    </row>
    <row r="1612" spans="1:23" ht="87" x14ac:dyDescent="0.35">
      <c r="A1612" s="6">
        <v>184578</v>
      </c>
      <c r="B1612" s="7">
        <v>45268</v>
      </c>
      <c r="C1612" s="8">
        <v>0.65336805555555555</v>
      </c>
      <c r="D1612" s="6" t="s">
        <v>1274</v>
      </c>
      <c r="E1612" s="6">
        <v>1</v>
      </c>
      <c r="F1612" s="6" t="s">
        <v>30</v>
      </c>
      <c r="G1612" s="9" t="s">
        <v>6861</v>
      </c>
      <c r="H1612" s="6" t="s">
        <v>24</v>
      </c>
      <c r="I1612" s="6" t="s">
        <v>24</v>
      </c>
      <c r="J1612" s="6" t="s">
        <v>21</v>
      </c>
      <c r="K1612" s="6" t="s">
        <v>350</v>
      </c>
      <c r="T1612" s="6" t="s">
        <v>15</v>
      </c>
      <c r="U1612" s="6" t="s">
        <v>18</v>
      </c>
      <c r="V1612" s="6" t="s">
        <v>6863</v>
      </c>
      <c r="W1612" s="11" t="s">
        <v>6862</v>
      </c>
    </row>
    <row r="1613" spans="1:23" x14ac:dyDescent="0.35">
      <c r="A1613" s="6">
        <v>154507</v>
      </c>
      <c r="B1613" s="7">
        <v>45271</v>
      </c>
      <c r="C1613" s="8">
        <v>0.35851851851851851</v>
      </c>
      <c r="D1613" s="6" t="s">
        <v>778</v>
      </c>
      <c r="E1613" s="6">
        <v>2</v>
      </c>
      <c r="F1613" s="6" t="s">
        <v>30</v>
      </c>
      <c r="G1613" s="6" t="s">
        <v>6864</v>
      </c>
      <c r="H1613" s="6" t="s">
        <v>24</v>
      </c>
      <c r="I1613" s="6" t="s">
        <v>24</v>
      </c>
      <c r="J1613" s="6" t="s">
        <v>232</v>
      </c>
      <c r="K1613" s="6" t="s">
        <v>149</v>
      </c>
      <c r="T1613" s="6" t="s">
        <v>22</v>
      </c>
      <c r="U1613" s="6" t="s">
        <v>18</v>
      </c>
      <c r="V1613" s="6" t="s">
        <v>6866</v>
      </c>
      <c r="W1613" s="11" t="s">
        <v>6865</v>
      </c>
    </row>
    <row r="1614" spans="1:23" ht="87" x14ac:dyDescent="0.35">
      <c r="A1614" s="6">
        <v>210494</v>
      </c>
      <c r="B1614" s="7">
        <v>45271</v>
      </c>
      <c r="C1614" s="8">
        <v>0.3799305555555556</v>
      </c>
      <c r="D1614" s="6" t="s">
        <v>390</v>
      </c>
      <c r="E1614" s="6">
        <v>2</v>
      </c>
      <c r="F1614" s="6" t="s">
        <v>9</v>
      </c>
      <c r="G1614" s="9" t="s">
        <v>6867</v>
      </c>
      <c r="H1614" s="6" t="s">
        <v>24</v>
      </c>
      <c r="I1614" s="6" t="s">
        <v>24</v>
      </c>
      <c r="J1614" s="6" t="s">
        <v>377</v>
      </c>
      <c r="K1614" s="9" t="s">
        <v>6868</v>
      </c>
      <c r="T1614" s="6" t="s">
        <v>15</v>
      </c>
      <c r="U1614" s="6" t="s">
        <v>18</v>
      </c>
      <c r="V1614" s="6" t="s">
        <v>6870</v>
      </c>
      <c r="W1614" s="11" t="s">
        <v>6869</v>
      </c>
    </row>
    <row r="1615" spans="1:23" ht="174" x14ac:dyDescent="0.35">
      <c r="A1615" s="6">
        <v>210492</v>
      </c>
      <c r="B1615" s="7">
        <v>45271</v>
      </c>
      <c r="C1615" s="8">
        <v>0.38171296296296298</v>
      </c>
      <c r="D1615" s="6" t="s">
        <v>525</v>
      </c>
      <c r="E1615" s="6">
        <v>3</v>
      </c>
      <c r="F1615" s="6" t="s">
        <v>30</v>
      </c>
      <c r="G1615" s="9" t="s">
        <v>6871</v>
      </c>
      <c r="H1615" s="6" t="s">
        <v>24</v>
      </c>
      <c r="I1615" s="6" t="s">
        <v>24</v>
      </c>
      <c r="J1615" s="6" t="s">
        <v>21</v>
      </c>
      <c r="K1615" s="6" t="s">
        <v>113</v>
      </c>
      <c r="T1615" s="6" t="s">
        <v>22</v>
      </c>
      <c r="U1615" s="6" t="s">
        <v>18</v>
      </c>
      <c r="V1615" s="6" t="s">
        <v>6872</v>
      </c>
      <c r="W1615" s="11" t="s">
        <v>997</v>
      </c>
    </row>
    <row r="1616" spans="1:23" ht="304.5" x14ac:dyDescent="0.35">
      <c r="A1616" s="6">
        <v>210493</v>
      </c>
      <c r="B1616" s="7">
        <v>45271</v>
      </c>
      <c r="C1616" s="8">
        <v>0.38605324074074071</v>
      </c>
      <c r="D1616" s="6" t="s">
        <v>170</v>
      </c>
      <c r="E1616" s="6">
        <v>8</v>
      </c>
      <c r="F1616" s="6" t="s">
        <v>30</v>
      </c>
      <c r="G1616" s="9" t="s">
        <v>6873</v>
      </c>
      <c r="H1616" s="6" t="s">
        <v>10</v>
      </c>
      <c r="I1616" s="6" t="s">
        <v>40</v>
      </c>
      <c r="J1616" s="6" t="s">
        <v>21</v>
      </c>
      <c r="K1616" s="6" t="s">
        <v>134</v>
      </c>
      <c r="L1616" s="6" t="s">
        <v>298</v>
      </c>
      <c r="M1616" s="6" t="s">
        <v>6874</v>
      </c>
      <c r="N1616" s="6" t="s">
        <v>6875</v>
      </c>
      <c r="O1616" s="6" t="s">
        <v>978</v>
      </c>
      <c r="P1616" s="6" t="s">
        <v>978</v>
      </c>
      <c r="Q1616" s="6" t="s">
        <v>978</v>
      </c>
      <c r="R1616" s="6" t="s">
        <v>6876</v>
      </c>
      <c r="S1616" s="6" t="s">
        <v>47</v>
      </c>
      <c r="T1616" s="6" t="s">
        <v>22</v>
      </c>
      <c r="U1616" s="6" t="s">
        <v>18</v>
      </c>
      <c r="V1616" s="6" t="s">
        <v>6878</v>
      </c>
      <c r="W1616" s="11" t="s">
        <v>6877</v>
      </c>
    </row>
    <row r="1617" spans="1:23" x14ac:dyDescent="0.35">
      <c r="A1617" s="6">
        <v>210491</v>
      </c>
      <c r="B1617" s="7">
        <v>45271</v>
      </c>
      <c r="C1617" s="8">
        <v>0.40060185185185188</v>
      </c>
      <c r="D1617" s="6" t="s">
        <v>166</v>
      </c>
      <c r="E1617" s="6">
        <v>1</v>
      </c>
      <c r="F1617" s="6" t="s">
        <v>25</v>
      </c>
      <c r="G1617" s="6" t="s">
        <v>6879</v>
      </c>
      <c r="H1617" s="6" t="s">
        <v>24</v>
      </c>
      <c r="I1617" s="6" t="s">
        <v>24</v>
      </c>
      <c r="J1617" s="6" t="s">
        <v>377</v>
      </c>
      <c r="K1617" s="6" t="s">
        <v>827</v>
      </c>
      <c r="L1617" s="6" t="s">
        <v>827</v>
      </c>
      <c r="T1617" s="6" t="s">
        <v>22</v>
      </c>
      <c r="U1617" s="6" t="s">
        <v>18</v>
      </c>
      <c r="V1617" s="6" t="s">
        <v>6880</v>
      </c>
      <c r="W1617" s="11" t="s">
        <v>1874</v>
      </c>
    </row>
    <row r="1618" spans="1:23" x14ac:dyDescent="0.35">
      <c r="A1618" s="6">
        <v>210527</v>
      </c>
      <c r="B1618" s="7">
        <v>45271</v>
      </c>
      <c r="C1618" s="8">
        <v>0.42473379629629626</v>
      </c>
      <c r="D1618" s="6" t="s">
        <v>504</v>
      </c>
      <c r="E1618" s="6">
        <v>1</v>
      </c>
      <c r="F1618" s="6" t="s">
        <v>25</v>
      </c>
      <c r="G1618" s="6" t="s">
        <v>504</v>
      </c>
      <c r="H1618" s="6" t="s">
        <v>24</v>
      </c>
      <c r="I1618" s="6" t="s">
        <v>24</v>
      </c>
      <c r="J1618" s="6" t="s">
        <v>21</v>
      </c>
      <c r="K1618" s="6" t="s">
        <v>827</v>
      </c>
      <c r="T1618" s="6" t="s">
        <v>22</v>
      </c>
      <c r="U1618" s="6" t="s">
        <v>18</v>
      </c>
      <c r="V1618" s="6" t="s">
        <v>6881</v>
      </c>
      <c r="W1618" s="11" t="s">
        <v>1946</v>
      </c>
    </row>
    <row r="1619" spans="1:23" ht="87" x14ac:dyDescent="0.35">
      <c r="A1619" s="6">
        <v>210502</v>
      </c>
      <c r="B1619" s="7">
        <v>45271</v>
      </c>
      <c r="C1619" s="8">
        <v>0.42570601851851847</v>
      </c>
      <c r="D1619" s="6" t="s">
        <v>3225</v>
      </c>
      <c r="E1619" s="6">
        <v>1</v>
      </c>
      <c r="F1619" s="6" t="s">
        <v>25</v>
      </c>
      <c r="G1619" s="9" t="s">
        <v>6882</v>
      </c>
      <c r="H1619" s="6" t="s">
        <v>43</v>
      </c>
      <c r="I1619" s="6" t="s">
        <v>24</v>
      </c>
      <c r="J1619" s="6" t="s">
        <v>21</v>
      </c>
      <c r="K1619" s="6" t="s">
        <v>244</v>
      </c>
      <c r="T1619" s="6" t="s">
        <v>22</v>
      </c>
      <c r="U1619" s="6" t="s">
        <v>18</v>
      </c>
      <c r="V1619" s="6" t="s">
        <v>6883</v>
      </c>
      <c r="W1619" s="11" t="s">
        <v>997</v>
      </c>
    </row>
    <row r="1620" spans="1:23" ht="72.5" x14ac:dyDescent="0.35">
      <c r="A1620" s="6">
        <v>210482</v>
      </c>
      <c r="B1620" s="7">
        <v>45271</v>
      </c>
      <c r="C1620" s="8">
        <v>0.43240740740740741</v>
      </c>
      <c r="D1620" s="6" t="s">
        <v>234</v>
      </c>
      <c r="E1620" s="6">
        <v>1</v>
      </c>
      <c r="F1620" s="6" t="s">
        <v>30</v>
      </c>
      <c r="G1620" s="9" t="s">
        <v>6884</v>
      </c>
      <c r="H1620" s="6" t="s">
        <v>24</v>
      </c>
      <c r="I1620" s="6" t="s">
        <v>24</v>
      </c>
      <c r="J1620" s="6" t="s">
        <v>21</v>
      </c>
      <c r="K1620" s="6" t="s">
        <v>355</v>
      </c>
      <c r="T1620" s="6" t="s">
        <v>15</v>
      </c>
      <c r="U1620" s="6" t="s">
        <v>18</v>
      </c>
      <c r="V1620" s="6" t="s">
        <v>6886</v>
      </c>
      <c r="W1620" s="11" t="s">
        <v>6885</v>
      </c>
    </row>
    <row r="1621" spans="1:23" ht="290" x14ac:dyDescent="0.35">
      <c r="A1621" s="6">
        <v>210489</v>
      </c>
      <c r="B1621" s="7">
        <v>45271</v>
      </c>
      <c r="C1621" s="8">
        <v>0.43956018518518519</v>
      </c>
      <c r="D1621" s="6" t="s">
        <v>462</v>
      </c>
      <c r="E1621" s="6">
        <v>5</v>
      </c>
      <c r="F1621" s="6" t="s">
        <v>19</v>
      </c>
      <c r="G1621" s="9" t="s">
        <v>6887</v>
      </c>
      <c r="H1621" s="6" t="s">
        <v>24</v>
      </c>
      <c r="I1621" s="6" t="s">
        <v>40</v>
      </c>
      <c r="J1621" s="6" t="s">
        <v>21</v>
      </c>
      <c r="K1621" s="6" t="s">
        <v>244</v>
      </c>
      <c r="L1621" s="6" t="s">
        <v>978</v>
      </c>
      <c r="M1621" s="6" t="s">
        <v>978</v>
      </c>
      <c r="N1621" s="6" t="s">
        <v>978</v>
      </c>
      <c r="O1621" s="6" t="s">
        <v>978</v>
      </c>
      <c r="P1621" s="6" t="s">
        <v>978</v>
      </c>
      <c r="Q1621" s="6" t="s">
        <v>978</v>
      </c>
      <c r="R1621" s="6" t="s">
        <v>978</v>
      </c>
      <c r="S1621" s="6" t="s">
        <v>47</v>
      </c>
      <c r="T1621" s="6" t="s">
        <v>22</v>
      </c>
      <c r="U1621" s="6" t="s">
        <v>18</v>
      </c>
      <c r="V1621" s="6" t="s">
        <v>6889</v>
      </c>
      <c r="W1621" s="12" t="s">
        <v>6888</v>
      </c>
    </row>
    <row r="1622" spans="1:23" x14ac:dyDescent="0.35">
      <c r="A1622" s="6">
        <v>210532</v>
      </c>
      <c r="B1622" s="7">
        <v>45271</v>
      </c>
      <c r="C1622" s="8">
        <v>0.44332175925925926</v>
      </c>
      <c r="D1622" s="6" t="s">
        <v>6890</v>
      </c>
      <c r="E1622" s="6">
        <v>2</v>
      </c>
      <c r="F1622" s="6" t="s">
        <v>9</v>
      </c>
      <c r="G1622" s="6" t="s">
        <v>6891</v>
      </c>
      <c r="H1622" s="6" t="s">
        <v>10</v>
      </c>
      <c r="I1622" s="6" t="s">
        <v>112</v>
      </c>
      <c r="J1622" s="6" t="s">
        <v>21</v>
      </c>
      <c r="K1622" s="6" t="s">
        <v>190</v>
      </c>
      <c r="T1622" s="6" t="s">
        <v>22</v>
      </c>
      <c r="U1622" s="6" t="s">
        <v>18</v>
      </c>
      <c r="V1622" s="6" t="s">
        <v>6893</v>
      </c>
      <c r="W1622" s="11" t="s">
        <v>6892</v>
      </c>
    </row>
    <row r="1623" spans="1:23" x14ac:dyDescent="0.35">
      <c r="A1623" s="6">
        <v>210556</v>
      </c>
      <c r="B1623" s="7">
        <v>45271</v>
      </c>
      <c r="C1623" s="8">
        <v>0.44813657407407409</v>
      </c>
      <c r="D1623" s="6" t="s">
        <v>308</v>
      </c>
      <c r="E1623" s="6">
        <v>1</v>
      </c>
      <c r="F1623" s="6" t="s">
        <v>30</v>
      </c>
      <c r="G1623" s="6" t="s">
        <v>6894</v>
      </c>
      <c r="H1623" s="6" t="s">
        <v>24</v>
      </c>
      <c r="I1623" s="6" t="s">
        <v>24</v>
      </c>
      <c r="J1623" s="6" t="s">
        <v>21</v>
      </c>
      <c r="K1623" s="6" t="s">
        <v>6895</v>
      </c>
      <c r="L1623" s="6" t="s">
        <v>70</v>
      </c>
      <c r="M1623" s="6" t="s">
        <v>314</v>
      </c>
      <c r="N1623" s="6" t="s">
        <v>6896</v>
      </c>
      <c r="O1623" s="6" t="s">
        <v>324</v>
      </c>
      <c r="P1623" s="6" t="s">
        <v>135</v>
      </c>
      <c r="Q1623" s="6" t="s">
        <v>46</v>
      </c>
      <c r="R1623" s="6" t="s">
        <v>72</v>
      </c>
      <c r="S1623" s="6" t="s">
        <v>337</v>
      </c>
      <c r="T1623" s="6" t="s">
        <v>22</v>
      </c>
      <c r="U1623" s="6" t="s">
        <v>18</v>
      </c>
      <c r="V1623" s="6" t="s">
        <v>6898</v>
      </c>
      <c r="W1623" s="11" t="s">
        <v>6897</v>
      </c>
    </row>
    <row r="1624" spans="1:23" x14ac:dyDescent="0.35">
      <c r="A1624" s="6">
        <v>210547</v>
      </c>
      <c r="B1624" s="7">
        <v>45271</v>
      </c>
      <c r="C1624" s="8">
        <v>0.47394675925925928</v>
      </c>
      <c r="D1624" s="6" t="s">
        <v>6899</v>
      </c>
      <c r="E1624" s="6">
        <v>4</v>
      </c>
      <c r="F1624" s="6" t="s">
        <v>19</v>
      </c>
      <c r="G1624" s="6" t="s">
        <v>6900</v>
      </c>
      <c r="H1624" s="6" t="s">
        <v>24</v>
      </c>
      <c r="I1624" s="6" t="s">
        <v>24</v>
      </c>
      <c r="J1624" s="6" t="s">
        <v>21</v>
      </c>
      <c r="K1624" s="6" t="s">
        <v>58</v>
      </c>
      <c r="M1624" s="6" t="s">
        <v>403</v>
      </c>
      <c r="T1624" s="6" t="s">
        <v>22</v>
      </c>
      <c r="U1624" s="6" t="s">
        <v>18</v>
      </c>
      <c r="V1624" s="6" t="s">
        <v>6902</v>
      </c>
      <c r="W1624" s="11" t="s">
        <v>6901</v>
      </c>
    </row>
    <row r="1625" spans="1:23" ht="87" x14ac:dyDescent="0.35">
      <c r="A1625" s="6">
        <v>210568</v>
      </c>
      <c r="B1625" s="7">
        <v>45271</v>
      </c>
      <c r="C1625" s="8">
        <v>0.47561342592592593</v>
      </c>
      <c r="D1625" s="6" t="s">
        <v>6903</v>
      </c>
      <c r="E1625" s="6">
        <v>3</v>
      </c>
      <c r="F1625" s="6" t="s">
        <v>9</v>
      </c>
      <c r="G1625" s="9" t="s">
        <v>6904</v>
      </c>
      <c r="H1625" s="6" t="s">
        <v>24</v>
      </c>
      <c r="I1625" s="6" t="s">
        <v>24</v>
      </c>
      <c r="J1625" s="6" t="s">
        <v>6905</v>
      </c>
      <c r="K1625" s="6" t="s">
        <v>1683</v>
      </c>
      <c r="Q1625" s="6" t="s">
        <v>6906</v>
      </c>
      <c r="T1625" s="6" t="s">
        <v>15</v>
      </c>
      <c r="U1625" s="6" t="s">
        <v>18</v>
      </c>
      <c r="V1625" s="6" t="s">
        <v>6908</v>
      </c>
      <c r="W1625" s="11" t="s">
        <v>6907</v>
      </c>
    </row>
    <row r="1626" spans="1:23" ht="116" x14ac:dyDescent="0.35">
      <c r="A1626" s="6">
        <v>195670</v>
      </c>
      <c r="B1626" s="7">
        <v>45271</v>
      </c>
      <c r="C1626" s="8">
        <v>0.47804398148148147</v>
      </c>
      <c r="D1626" s="6" t="s">
        <v>6909</v>
      </c>
      <c r="E1626" s="6">
        <v>4</v>
      </c>
      <c r="F1626" s="6" t="s">
        <v>19</v>
      </c>
      <c r="G1626" s="9" t="s">
        <v>6910</v>
      </c>
      <c r="H1626" s="6" t="s">
        <v>24</v>
      </c>
      <c r="I1626" s="6" t="s">
        <v>24</v>
      </c>
      <c r="J1626" s="6" t="s">
        <v>21</v>
      </c>
      <c r="K1626" s="6" t="s">
        <v>932</v>
      </c>
      <c r="L1626" s="6" t="s">
        <v>28</v>
      </c>
      <c r="M1626" s="6" t="s">
        <v>278</v>
      </c>
      <c r="N1626" s="9" t="s">
        <v>6911</v>
      </c>
      <c r="O1626" s="6" t="s">
        <v>28</v>
      </c>
      <c r="P1626" s="6" t="s">
        <v>28</v>
      </c>
      <c r="Q1626" s="6" t="s">
        <v>6912</v>
      </c>
      <c r="R1626" s="6" t="s">
        <v>278</v>
      </c>
      <c r="S1626" s="6" t="s">
        <v>28</v>
      </c>
      <c r="T1626" s="6" t="s">
        <v>15</v>
      </c>
      <c r="U1626" s="6" t="s">
        <v>18</v>
      </c>
      <c r="V1626" s="6" t="s">
        <v>6914</v>
      </c>
      <c r="W1626" s="12" t="s">
        <v>6913</v>
      </c>
    </row>
    <row r="1627" spans="1:23" ht="58" x14ac:dyDescent="0.35">
      <c r="A1627" s="6">
        <v>210546</v>
      </c>
      <c r="B1627" s="7">
        <v>45271</v>
      </c>
      <c r="C1627" s="8">
        <v>0.4836805555555555</v>
      </c>
      <c r="D1627" s="6" t="s">
        <v>373</v>
      </c>
      <c r="E1627" s="6">
        <v>4</v>
      </c>
      <c r="F1627" s="6" t="s">
        <v>19</v>
      </c>
      <c r="G1627" s="9" t="s">
        <v>6915</v>
      </c>
      <c r="H1627" s="6" t="s">
        <v>24</v>
      </c>
      <c r="I1627" s="6" t="s">
        <v>24</v>
      </c>
      <c r="J1627" s="6" t="s">
        <v>21</v>
      </c>
      <c r="K1627" s="6" t="s">
        <v>816</v>
      </c>
      <c r="T1627" s="6" t="s">
        <v>22</v>
      </c>
      <c r="U1627" s="6" t="s">
        <v>18</v>
      </c>
      <c r="V1627" s="6" t="s">
        <v>1546</v>
      </c>
      <c r="W1627" s="11" t="s">
        <v>6916</v>
      </c>
    </row>
    <row r="1628" spans="1:23" ht="130.5" x14ac:dyDescent="0.35">
      <c r="A1628" s="6">
        <v>210541</v>
      </c>
      <c r="B1628" s="7">
        <v>45271</v>
      </c>
      <c r="C1628" s="8">
        <v>0.4921875</v>
      </c>
      <c r="D1628" s="6" t="s">
        <v>6917</v>
      </c>
      <c r="E1628" s="6">
        <v>3</v>
      </c>
      <c r="F1628" s="6" t="s">
        <v>30</v>
      </c>
      <c r="G1628" s="9" t="s">
        <v>6918</v>
      </c>
      <c r="H1628" s="6" t="s">
        <v>24</v>
      </c>
      <c r="I1628" s="6" t="s">
        <v>24</v>
      </c>
      <c r="J1628" s="6" t="s">
        <v>21</v>
      </c>
      <c r="K1628" s="6" t="s">
        <v>244</v>
      </c>
      <c r="T1628" s="6" t="s">
        <v>22</v>
      </c>
      <c r="U1628" s="6" t="s">
        <v>18</v>
      </c>
      <c r="V1628" s="6" t="s">
        <v>6919</v>
      </c>
      <c r="W1628" s="11" t="s">
        <v>997</v>
      </c>
    </row>
    <row r="1629" spans="1:23" x14ac:dyDescent="0.35">
      <c r="A1629" s="6">
        <v>35527</v>
      </c>
      <c r="B1629" s="7">
        <v>45271</v>
      </c>
      <c r="C1629" s="8">
        <v>0.49371527777777779</v>
      </c>
      <c r="D1629" s="6" t="s">
        <v>181</v>
      </c>
      <c r="E1629" s="6">
        <v>1</v>
      </c>
      <c r="F1629" s="6" t="s">
        <v>30</v>
      </c>
      <c r="G1629" s="6" t="s">
        <v>6920</v>
      </c>
      <c r="H1629" s="6" t="s">
        <v>24</v>
      </c>
      <c r="I1629" s="6" t="s">
        <v>24</v>
      </c>
      <c r="J1629" s="6" t="s">
        <v>21</v>
      </c>
      <c r="K1629" s="6" t="s">
        <v>190</v>
      </c>
      <c r="M1629" s="6" t="s">
        <v>403</v>
      </c>
      <c r="T1629" s="6" t="s">
        <v>22</v>
      </c>
      <c r="U1629" s="6" t="s">
        <v>18</v>
      </c>
      <c r="V1629" s="6" t="s">
        <v>6922</v>
      </c>
      <c r="W1629" s="11" t="s">
        <v>6921</v>
      </c>
    </row>
    <row r="1630" spans="1:23" ht="58" x14ac:dyDescent="0.35">
      <c r="A1630" s="6">
        <v>47614</v>
      </c>
      <c r="B1630" s="7">
        <v>45271</v>
      </c>
      <c r="C1630" s="8">
        <v>0.51458333333333328</v>
      </c>
      <c r="D1630" s="6" t="s">
        <v>82</v>
      </c>
      <c r="E1630" s="6">
        <v>3</v>
      </c>
      <c r="F1630" s="6" t="s">
        <v>19</v>
      </c>
      <c r="G1630" s="9" t="s">
        <v>6923</v>
      </c>
      <c r="H1630" s="6" t="s">
        <v>24</v>
      </c>
      <c r="I1630" s="6" t="s">
        <v>24</v>
      </c>
      <c r="J1630" s="6" t="s">
        <v>21</v>
      </c>
      <c r="K1630" s="6" t="s">
        <v>350</v>
      </c>
      <c r="T1630" s="6" t="s">
        <v>15</v>
      </c>
      <c r="U1630" s="6" t="s">
        <v>18</v>
      </c>
      <c r="V1630" s="6" t="s">
        <v>6925</v>
      </c>
      <c r="W1630" s="11" t="s">
        <v>6924</v>
      </c>
    </row>
    <row r="1631" spans="1:23" ht="116" x14ac:dyDescent="0.35">
      <c r="A1631" s="6">
        <v>210565</v>
      </c>
      <c r="B1631" s="7">
        <v>45271</v>
      </c>
      <c r="C1631" s="8">
        <v>0.56114583333333334</v>
      </c>
      <c r="D1631" s="6" t="s">
        <v>820</v>
      </c>
      <c r="E1631" s="6">
        <v>3</v>
      </c>
      <c r="F1631" s="6" t="s">
        <v>19</v>
      </c>
      <c r="G1631" s="9" t="s">
        <v>6926</v>
      </c>
      <c r="H1631" s="6" t="s">
        <v>24</v>
      </c>
      <c r="I1631" s="6" t="s">
        <v>24</v>
      </c>
      <c r="J1631" s="6" t="s">
        <v>21</v>
      </c>
      <c r="K1631" s="6" t="s">
        <v>295</v>
      </c>
      <c r="T1631" s="6" t="s">
        <v>22</v>
      </c>
      <c r="U1631" s="6" t="s">
        <v>18</v>
      </c>
      <c r="V1631" s="6" t="s">
        <v>6928</v>
      </c>
      <c r="W1631" s="11" t="s">
        <v>6927</v>
      </c>
    </row>
    <row r="1632" spans="1:23" x14ac:dyDescent="0.35">
      <c r="A1632" s="6">
        <v>210027</v>
      </c>
      <c r="B1632" s="7">
        <v>45271</v>
      </c>
      <c r="C1632" s="8">
        <v>0.5846527777777778</v>
      </c>
      <c r="D1632" s="6" t="s">
        <v>6929</v>
      </c>
      <c r="E1632" s="6">
        <v>1</v>
      </c>
      <c r="F1632" s="6" t="s">
        <v>19</v>
      </c>
      <c r="G1632" s="6" t="s">
        <v>6930</v>
      </c>
      <c r="H1632" s="6" t="s">
        <v>24</v>
      </c>
      <c r="I1632" s="6" t="s">
        <v>40</v>
      </c>
      <c r="J1632" s="6" t="s">
        <v>21</v>
      </c>
      <c r="K1632" s="6" t="s">
        <v>33</v>
      </c>
      <c r="L1632" s="6" t="s">
        <v>55</v>
      </c>
      <c r="M1632" s="6" t="s">
        <v>68</v>
      </c>
      <c r="N1632" s="6" t="s">
        <v>42</v>
      </c>
      <c r="O1632" s="6" t="s">
        <v>6931</v>
      </c>
      <c r="P1632" s="6" t="s">
        <v>57</v>
      </c>
      <c r="Q1632" s="6" t="s">
        <v>140</v>
      </c>
      <c r="R1632" s="6" t="s">
        <v>72</v>
      </c>
      <c r="S1632" s="6" t="s">
        <v>146</v>
      </c>
      <c r="T1632" s="6" t="s">
        <v>15</v>
      </c>
      <c r="U1632" s="6" t="s">
        <v>18</v>
      </c>
      <c r="V1632" s="6" t="s">
        <v>6933</v>
      </c>
      <c r="W1632" s="11" t="s">
        <v>6932</v>
      </c>
    </row>
    <row r="1633" spans="1:23" ht="58" x14ac:dyDescent="0.35">
      <c r="A1633" s="6">
        <v>210586</v>
      </c>
      <c r="B1633" s="7">
        <v>45271</v>
      </c>
      <c r="C1633" s="8">
        <v>0.58616898148148155</v>
      </c>
      <c r="D1633" s="6" t="s">
        <v>6934</v>
      </c>
      <c r="E1633" s="6">
        <v>2</v>
      </c>
      <c r="F1633" s="6" t="s">
        <v>9</v>
      </c>
      <c r="G1633" s="6" t="s">
        <v>6935</v>
      </c>
      <c r="H1633" s="6" t="s">
        <v>24</v>
      </c>
      <c r="I1633" s="6" t="s">
        <v>24</v>
      </c>
      <c r="J1633" s="6" t="s">
        <v>21</v>
      </c>
      <c r="K1633" s="9" t="s">
        <v>440</v>
      </c>
      <c r="T1633" s="6" t="s">
        <v>22</v>
      </c>
      <c r="U1633" s="6" t="s">
        <v>18</v>
      </c>
      <c r="V1633" s="6" t="s">
        <v>6937</v>
      </c>
      <c r="W1633" s="11" t="s">
        <v>6936</v>
      </c>
    </row>
    <row r="1634" spans="1:23" ht="130.5" x14ac:dyDescent="0.35">
      <c r="A1634" s="6">
        <v>210564</v>
      </c>
      <c r="B1634" s="7">
        <v>45271</v>
      </c>
      <c r="C1634" s="8">
        <v>0.59112268518518518</v>
      </c>
      <c r="D1634" s="6" t="s">
        <v>6938</v>
      </c>
      <c r="E1634" s="6">
        <v>1</v>
      </c>
      <c r="F1634" s="6" t="s">
        <v>1657</v>
      </c>
      <c r="G1634" s="9" t="s">
        <v>6939</v>
      </c>
      <c r="H1634" s="6" t="s">
        <v>40</v>
      </c>
      <c r="I1634" s="6" t="s">
        <v>24</v>
      </c>
      <c r="J1634" s="6" t="s">
        <v>21</v>
      </c>
      <c r="K1634" s="6" t="s">
        <v>262</v>
      </c>
      <c r="T1634" s="6" t="s">
        <v>15</v>
      </c>
      <c r="U1634" s="6" t="s">
        <v>18</v>
      </c>
      <c r="V1634" s="6" t="s">
        <v>6941</v>
      </c>
      <c r="W1634" s="11" t="s">
        <v>6940</v>
      </c>
    </row>
    <row r="1635" spans="1:23" ht="58" x14ac:dyDescent="0.35">
      <c r="A1635" s="6">
        <v>201280</v>
      </c>
      <c r="B1635" s="7">
        <v>45271</v>
      </c>
      <c r="C1635" s="8">
        <v>0.65160879629629631</v>
      </c>
      <c r="D1635" s="6" t="s">
        <v>223</v>
      </c>
      <c r="E1635" s="6">
        <v>1</v>
      </c>
      <c r="F1635" s="6" t="s">
        <v>1657</v>
      </c>
      <c r="G1635" s="6" t="s">
        <v>6942</v>
      </c>
      <c r="H1635" s="6" t="s">
        <v>24</v>
      </c>
      <c r="I1635" s="6" t="s">
        <v>24</v>
      </c>
      <c r="J1635" s="6" t="s">
        <v>21</v>
      </c>
      <c r="K1635" s="9" t="s">
        <v>6943</v>
      </c>
      <c r="T1635" s="6" t="s">
        <v>22</v>
      </c>
      <c r="U1635" s="6" t="s">
        <v>18</v>
      </c>
      <c r="V1635" s="6" t="s">
        <v>6944</v>
      </c>
      <c r="W1635" s="11" t="s">
        <v>5386</v>
      </c>
    </row>
    <row r="1636" spans="1:23" x14ac:dyDescent="0.35">
      <c r="A1636" s="6">
        <v>209038</v>
      </c>
      <c r="B1636" s="7">
        <v>45271</v>
      </c>
      <c r="C1636" s="8">
        <v>0.65908564814814818</v>
      </c>
      <c r="D1636" s="6" t="s">
        <v>6945</v>
      </c>
      <c r="E1636" s="6">
        <v>1</v>
      </c>
      <c r="F1636" s="6" t="s">
        <v>19</v>
      </c>
      <c r="G1636" s="6" t="s">
        <v>6946</v>
      </c>
      <c r="H1636" s="6" t="s">
        <v>24</v>
      </c>
      <c r="I1636" s="6" t="s">
        <v>24</v>
      </c>
      <c r="J1636" s="6" t="s">
        <v>21</v>
      </c>
      <c r="K1636" s="6" t="s">
        <v>33</v>
      </c>
      <c r="L1636" s="6" t="s">
        <v>55</v>
      </c>
      <c r="M1636" s="6" t="s">
        <v>68</v>
      </c>
      <c r="N1636" s="6" t="s">
        <v>509</v>
      </c>
      <c r="O1636" s="6" t="s">
        <v>6947</v>
      </c>
      <c r="P1636" s="6" t="s">
        <v>57</v>
      </c>
      <c r="Q1636" s="6" t="s">
        <v>140</v>
      </c>
      <c r="R1636" s="6" t="s">
        <v>72</v>
      </c>
      <c r="S1636" s="6" t="s">
        <v>146</v>
      </c>
      <c r="T1636" s="6" t="s">
        <v>15</v>
      </c>
      <c r="U1636" s="6" t="s">
        <v>18</v>
      </c>
      <c r="V1636" s="6" t="s">
        <v>6949</v>
      </c>
      <c r="W1636" s="11" t="s">
        <v>6948</v>
      </c>
    </row>
    <row r="1637" spans="1:23" x14ac:dyDescent="0.35">
      <c r="A1637" s="6">
        <v>208839</v>
      </c>
      <c r="B1637" s="7">
        <v>45271</v>
      </c>
      <c r="C1637" s="8">
        <v>0.68070601851851853</v>
      </c>
      <c r="D1637" s="6" t="s">
        <v>6945</v>
      </c>
      <c r="E1637" s="6">
        <v>1</v>
      </c>
      <c r="F1637" s="6" t="s">
        <v>9</v>
      </c>
      <c r="G1637" s="6" t="s">
        <v>6950</v>
      </c>
      <c r="H1637" s="6" t="s">
        <v>24</v>
      </c>
      <c r="I1637" s="6" t="s">
        <v>24</v>
      </c>
      <c r="J1637" s="6" t="s">
        <v>21</v>
      </c>
      <c r="K1637" s="6" t="s">
        <v>33</v>
      </c>
      <c r="L1637" s="6" t="s">
        <v>70</v>
      </c>
      <c r="M1637" s="6" t="s">
        <v>938</v>
      </c>
      <c r="N1637" s="6" t="s">
        <v>119</v>
      </c>
      <c r="O1637" s="6" t="s">
        <v>6951</v>
      </c>
      <c r="P1637" s="6" t="s">
        <v>59</v>
      </c>
      <c r="Q1637" s="6" t="s">
        <v>258</v>
      </c>
      <c r="R1637" s="6" t="s">
        <v>662</v>
      </c>
      <c r="S1637" s="6" t="s">
        <v>47</v>
      </c>
      <c r="T1637" s="6" t="s">
        <v>15</v>
      </c>
      <c r="U1637" s="6" t="s">
        <v>18</v>
      </c>
      <c r="V1637" s="6" t="s">
        <v>6953</v>
      </c>
      <c r="W1637" s="11" t="s">
        <v>6952</v>
      </c>
    </row>
    <row r="1638" spans="1:23" x14ac:dyDescent="0.35">
      <c r="A1638" s="6">
        <v>209293</v>
      </c>
      <c r="B1638" s="7">
        <v>45271</v>
      </c>
      <c r="C1638" s="8">
        <v>0.70399305555555547</v>
      </c>
      <c r="D1638" s="6" t="s">
        <v>6954</v>
      </c>
      <c r="E1638" s="6">
        <v>1</v>
      </c>
      <c r="F1638" s="6" t="s">
        <v>9</v>
      </c>
      <c r="G1638" s="6" t="s">
        <v>6955</v>
      </c>
      <c r="H1638" s="6" t="s">
        <v>24</v>
      </c>
      <c r="I1638" s="6" t="s">
        <v>24</v>
      </c>
      <c r="J1638" s="6" t="s">
        <v>21</v>
      </c>
      <c r="K1638" s="6" t="s">
        <v>33</v>
      </c>
      <c r="L1638" s="6" t="s">
        <v>55</v>
      </c>
      <c r="M1638" s="6" t="s">
        <v>68</v>
      </c>
      <c r="N1638" s="6" t="s">
        <v>42</v>
      </c>
      <c r="O1638" s="6" t="s">
        <v>6956</v>
      </c>
      <c r="P1638" s="6" t="s">
        <v>57</v>
      </c>
      <c r="Q1638" s="6" t="s">
        <v>140</v>
      </c>
      <c r="R1638" s="6" t="s">
        <v>72</v>
      </c>
      <c r="S1638" s="6" t="s">
        <v>146</v>
      </c>
      <c r="T1638" s="6" t="s">
        <v>15</v>
      </c>
      <c r="U1638" s="6" t="s">
        <v>18</v>
      </c>
      <c r="V1638" s="6" t="s">
        <v>6958</v>
      </c>
      <c r="W1638" s="11" t="s">
        <v>6957</v>
      </c>
    </row>
    <row r="1639" spans="1:23" ht="101.5" x14ac:dyDescent="0.35">
      <c r="A1639" s="6">
        <v>210640</v>
      </c>
      <c r="B1639" s="7">
        <v>45271</v>
      </c>
      <c r="C1639" s="8">
        <v>0.71528935185185183</v>
      </c>
      <c r="D1639" s="6" t="s">
        <v>82</v>
      </c>
      <c r="E1639" s="6">
        <v>18</v>
      </c>
      <c r="F1639" s="6" t="s">
        <v>30</v>
      </c>
      <c r="G1639" s="9" t="s">
        <v>6959</v>
      </c>
      <c r="H1639" s="6" t="s">
        <v>40</v>
      </c>
      <c r="I1639" s="6" t="s">
        <v>311</v>
      </c>
      <c r="J1639" s="6" t="s">
        <v>21</v>
      </c>
      <c r="K1639" s="6" t="s">
        <v>699</v>
      </c>
      <c r="L1639" s="6" t="s">
        <v>6960</v>
      </c>
      <c r="M1639" s="6" t="s">
        <v>6961</v>
      </c>
      <c r="N1639" s="6" t="s">
        <v>34</v>
      </c>
      <c r="O1639" s="6" t="s">
        <v>34</v>
      </c>
      <c r="P1639" s="6" t="s">
        <v>34</v>
      </c>
      <c r="T1639" s="6" t="s">
        <v>22</v>
      </c>
      <c r="U1639" s="6" t="s">
        <v>18</v>
      </c>
      <c r="V1639" s="6" t="s">
        <v>6963</v>
      </c>
      <c r="W1639" s="12" t="s">
        <v>6962</v>
      </c>
    </row>
    <row r="1640" spans="1:23" x14ac:dyDescent="0.35">
      <c r="A1640" s="6">
        <v>210661</v>
      </c>
      <c r="B1640" s="7">
        <v>45272</v>
      </c>
      <c r="C1640" s="8">
        <v>0.35226851851851854</v>
      </c>
      <c r="D1640" s="6" t="s">
        <v>491</v>
      </c>
      <c r="E1640" s="6">
        <v>1</v>
      </c>
      <c r="F1640" s="6" t="s">
        <v>19</v>
      </c>
      <c r="G1640" s="6" t="s">
        <v>1349</v>
      </c>
      <c r="H1640" s="6" t="s">
        <v>24</v>
      </c>
      <c r="I1640" s="6" t="s">
        <v>24</v>
      </c>
      <c r="J1640" s="6" t="s">
        <v>21</v>
      </c>
      <c r="K1640" s="6" t="s">
        <v>78</v>
      </c>
      <c r="T1640" s="6" t="s">
        <v>15</v>
      </c>
      <c r="U1640" s="6" t="s">
        <v>18</v>
      </c>
      <c r="V1640" s="6" t="s">
        <v>1686</v>
      </c>
      <c r="W1640" s="11" t="s">
        <v>887</v>
      </c>
    </row>
    <row r="1641" spans="1:23" x14ac:dyDescent="0.35">
      <c r="A1641" s="6">
        <v>210678</v>
      </c>
      <c r="B1641" s="7">
        <v>45272</v>
      </c>
      <c r="C1641" s="8">
        <v>0.35371527777777773</v>
      </c>
      <c r="D1641" s="6" t="s">
        <v>1573</v>
      </c>
      <c r="E1641" s="6">
        <v>1</v>
      </c>
      <c r="F1641" s="6" t="s">
        <v>25</v>
      </c>
      <c r="G1641" s="6" t="s">
        <v>6964</v>
      </c>
      <c r="H1641" s="6" t="s">
        <v>24</v>
      </c>
      <c r="I1641" s="6" t="s">
        <v>24</v>
      </c>
      <c r="J1641" s="6" t="s">
        <v>21</v>
      </c>
      <c r="K1641" s="6" t="s">
        <v>149</v>
      </c>
      <c r="T1641" s="6" t="s">
        <v>22</v>
      </c>
      <c r="U1641" s="6" t="s">
        <v>18</v>
      </c>
      <c r="V1641" s="6" t="s">
        <v>6965</v>
      </c>
      <c r="W1641" s="11" t="s">
        <v>1433</v>
      </c>
    </row>
    <row r="1642" spans="1:23" x14ac:dyDescent="0.35">
      <c r="A1642" s="6">
        <v>210670</v>
      </c>
      <c r="B1642" s="7">
        <v>45272</v>
      </c>
      <c r="C1642" s="8">
        <v>0.37606481481481485</v>
      </c>
      <c r="D1642" s="6" t="s">
        <v>6966</v>
      </c>
      <c r="E1642" s="6">
        <v>1</v>
      </c>
      <c r="F1642" s="6" t="s">
        <v>30</v>
      </c>
      <c r="G1642" s="6" t="s">
        <v>6967</v>
      </c>
      <c r="H1642" s="6" t="s">
        <v>10</v>
      </c>
      <c r="I1642" s="6" t="s">
        <v>24</v>
      </c>
      <c r="J1642" s="6" t="s">
        <v>21</v>
      </c>
      <c r="K1642" s="6" t="s">
        <v>149</v>
      </c>
      <c r="T1642" s="6" t="s">
        <v>22</v>
      </c>
      <c r="U1642" s="6" t="s">
        <v>18</v>
      </c>
      <c r="V1642" s="6" t="s">
        <v>6968</v>
      </c>
      <c r="W1642" s="11" t="s">
        <v>1433</v>
      </c>
    </row>
    <row r="1643" spans="1:23" x14ac:dyDescent="0.35">
      <c r="A1643" s="6">
        <v>60233</v>
      </c>
      <c r="B1643" s="7">
        <v>45272</v>
      </c>
      <c r="C1643" s="8">
        <v>0.39641203703703703</v>
      </c>
      <c r="D1643" s="6" t="s">
        <v>247</v>
      </c>
      <c r="E1643" s="6">
        <v>1</v>
      </c>
      <c r="F1643" s="6" t="s">
        <v>9</v>
      </c>
      <c r="G1643" s="6" t="s">
        <v>6969</v>
      </c>
      <c r="H1643" s="6" t="s">
        <v>24</v>
      </c>
      <c r="I1643" s="6" t="s">
        <v>24</v>
      </c>
      <c r="J1643" s="6" t="s">
        <v>21</v>
      </c>
      <c r="K1643" s="6" t="s">
        <v>78</v>
      </c>
      <c r="T1643" s="6" t="s">
        <v>15</v>
      </c>
      <c r="U1643" s="6" t="s">
        <v>18</v>
      </c>
      <c r="V1643" s="6" t="s">
        <v>6970</v>
      </c>
      <c r="W1643" s="11" t="s">
        <v>887</v>
      </c>
    </row>
    <row r="1644" spans="1:23" x14ac:dyDescent="0.35">
      <c r="A1644" s="6">
        <v>134535</v>
      </c>
      <c r="B1644" s="7">
        <v>45272</v>
      </c>
      <c r="C1644" s="8">
        <v>0.40255787037037033</v>
      </c>
      <c r="D1644" s="6" t="s">
        <v>6971</v>
      </c>
      <c r="E1644" s="6">
        <v>1</v>
      </c>
      <c r="F1644" s="6" t="s">
        <v>9</v>
      </c>
      <c r="G1644" s="6" t="s">
        <v>6972</v>
      </c>
      <c r="H1644" s="6" t="s">
        <v>24</v>
      </c>
      <c r="I1644" s="6" t="s">
        <v>24</v>
      </c>
      <c r="J1644" s="6" t="s">
        <v>21</v>
      </c>
      <c r="K1644" s="6" t="s">
        <v>542</v>
      </c>
      <c r="L1644" s="6" t="s">
        <v>74</v>
      </c>
      <c r="M1644" s="6" t="s">
        <v>556</v>
      </c>
      <c r="N1644" s="6" t="s">
        <v>6707</v>
      </c>
      <c r="O1644" s="6" t="s">
        <v>6973</v>
      </c>
      <c r="P1644" s="6" t="s">
        <v>6974</v>
      </c>
      <c r="Q1644" s="6" t="s">
        <v>258</v>
      </c>
      <c r="R1644" s="6" t="s">
        <v>662</v>
      </c>
      <c r="S1644" s="6" t="s">
        <v>34</v>
      </c>
      <c r="T1644" s="6" t="s">
        <v>22</v>
      </c>
      <c r="U1644" s="6" t="s">
        <v>18</v>
      </c>
      <c r="V1644" s="6" t="s">
        <v>6975</v>
      </c>
      <c r="W1644" s="11" t="s">
        <v>5696</v>
      </c>
    </row>
    <row r="1645" spans="1:23" ht="188.5" x14ac:dyDescent="0.35">
      <c r="A1645" s="6">
        <v>210702</v>
      </c>
      <c r="B1645" s="7">
        <v>45272</v>
      </c>
      <c r="C1645" s="8">
        <v>0.41025462962962966</v>
      </c>
      <c r="D1645" s="6" t="s">
        <v>6976</v>
      </c>
      <c r="E1645" s="6">
        <v>6</v>
      </c>
      <c r="F1645" s="6" t="s">
        <v>30</v>
      </c>
      <c r="G1645" s="9" t="s">
        <v>6977</v>
      </c>
      <c r="H1645" s="6" t="s">
        <v>10</v>
      </c>
      <c r="I1645" s="6" t="s">
        <v>24</v>
      </c>
      <c r="J1645" s="6" t="s">
        <v>232</v>
      </c>
      <c r="K1645" s="6" t="s">
        <v>31</v>
      </c>
      <c r="M1645" s="6" t="s">
        <v>1600</v>
      </c>
      <c r="N1645" s="9" t="s">
        <v>6978</v>
      </c>
      <c r="O1645" s="9" t="s">
        <v>6979</v>
      </c>
      <c r="P1645" s="6" t="s">
        <v>822</v>
      </c>
      <c r="Q1645" s="6" t="s">
        <v>6980</v>
      </c>
      <c r="R1645" s="6" t="s">
        <v>637</v>
      </c>
      <c r="S1645" s="9" t="s">
        <v>6981</v>
      </c>
      <c r="T1645" s="6" t="s">
        <v>15</v>
      </c>
      <c r="U1645" s="6" t="s">
        <v>18</v>
      </c>
      <c r="V1645" s="6" t="s">
        <v>6983</v>
      </c>
      <c r="W1645" s="11" t="s">
        <v>6982</v>
      </c>
    </row>
    <row r="1646" spans="1:23" x14ac:dyDescent="0.35">
      <c r="A1646" s="6">
        <v>210687</v>
      </c>
      <c r="B1646" s="7">
        <v>45272</v>
      </c>
      <c r="C1646" s="8">
        <v>0.41987268518518522</v>
      </c>
      <c r="D1646" s="6" t="s">
        <v>935</v>
      </c>
      <c r="E1646" s="6">
        <v>3</v>
      </c>
      <c r="F1646" s="6" t="s">
        <v>19</v>
      </c>
      <c r="G1646" s="6" t="s">
        <v>6984</v>
      </c>
      <c r="H1646" s="6" t="s">
        <v>24</v>
      </c>
      <c r="I1646" s="6" t="s">
        <v>24</v>
      </c>
      <c r="J1646" s="6" t="s">
        <v>21</v>
      </c>
      <c r="K1646" s="6" t="s">
        <v>149</v>
      </c>
      <c r="T1646" s="6" t="s">
        <v>22</v>
      </c>
      <c r="U1646" s="6" t="s">
        <v>18</v>
      </c>
      <c r="V1646" s="6" t="s">
        <v>6985</v>
      </c>
      <c r="W1646" s="11" t="s">
        <v>1596</v>
      </c>
    </row>
    <row r="1647" spans="1:23" x14ac:dyDescent="0.35">
      <c r="A1647" s="6">
        <v>210732</v>
      </c>
      <c r="B1647" s="7">
        <v>45272</v>
      </c>
      <c r="C1647" s="8">
        <v>0.43646990740740743</v>
      </c>
      <c r="D1647" s="6" t="s">
        <v>6986</v>
      </c>
      <c r="E1647" s="6">
        <v>3</v>
      </c>
      <c r="F1647" s="6" t="s">
        <v>30</v>
      </c>
      <c r="G1647" s="6" t="s">
        <v>6987</v>
      </c>
      <c r="H1647" s="6" t="s">
        <v>24</v>
      </c>
      <c r="I1647" s="6" t="s">
        <v>24</v>
      </c>
      <c r="J1647" s="6" t="s">
        <v>21</v>
      </c>
      <c r="K1647" s="6" t="s">
        <v>78</v>
      </c>
      <c r="T1647" s="6" t="s">
        <v>15</v>
      </c>
      <c r="U1647" s="6" t="s">
        <v>18</v>
      </c>
      <c r="V1647" s="6" t="s">
        <v>6988</v>
      </c>
      <c r="W1647" s="11" t="s">
        <v>887</v>
      </c>
    </row>
    <row r="1648" spans="1:23" ht="58" x14ac:dyDescent="0.35">
      <c r="A1648" s="6">
        <v>43120</v>
      </c>
      <c r="B1648" s="7">
        <v>45272</v>
      </c>
      <c r="C1648" s="8">
        <v>0.45087962962962963</v>
      </c>
      <c r="D1648" s="6" t="s">
        <v>671</v>
      </c>
      <c r="E1648" s="6">
        <v>1</v>
      </c>
      <c r="F1648" s="6" t="s">
        <v>1657</v>
      </c>
      <c r="G1648" s="6" t="s">
        <v>6989</v>
      </c>
      <c r="H1648" s="6" t="s">
        <v>24</v>
      </c>
      <c r="I1648" s="6" t="s">
        <v>24</v>
      </c>
      <c r="J1648" s="6" t="s">
        <v>21</v>
      </c>
      <c r="K1648" s="6" t="s">
        <v>6990</v>
      </c>
      <c r="L1648" s="6" t="s">
        <v>74</v>
      </c>
      <c r="M1648" s="6" t="s">
        <v>1353</v>
      </c>
      <c r="N1648" s="6" t="s">
        <v>34</v>
      </c>
      <c r="O1648" s="6" t="s">
        <v>34</v>
      </c>
      <c r="P1648" s="6" t="s">
        <v>34</v>
      </c>
      <c r="Q1648" s="9" t="s">
        <v>6991</v>
      </c>
      <c r="R1648" s="6" t="s">
        <v>662</v>
      </c>
      <c r="S1648" s="6" t="s">
        <v>34</v>
      </c>
      <c r="T1648" s="6" t="s">
        <v>22</v>
      </c>
      <c r="U1648" s="6" t="s">
        <v>18</v>
      </c>
      <c r="V1648" s="6" t="s">
        <v>6993</v>
      </c>
      <c r="W1648" s="11" t="s">
        <v>6992</v>
      </c>
    </row>
    <row r="1649" spans="1:23" ht="58" x14ac:dyDescent="0.35">
      <c r="A1649" s="6">
        <v>95481</v>
      </c>
      <c r="B1649" s="7">
        <v>45272</v>
      </c>
      <c r="C1649" s="8">
        <v>0.45561342592592591</v>
      </c>
      <c r="D1649" s="6" t="s">
        <v>4509</v>
      </c>
      <c r="E1649" s="6">
        <v>4</v>
      </c>
      <c r="F1649" s="6" t="s">
        <v>19</v>
      </c>
      <c r="G1649" s="9" t="s">
        <v>6994</v>
      </c>
      <c r="H1649" s="6" t="s">
        <v>24</v>
      </c>
      <c r="I1649" s="6" t="s">
        <v>24</v>
      </c>
      <c r="J1649" s="6" t="s">
        <v>21</v>
      </c>
      <c r="K1649" s="6" t="s">
        <v>1580</v>
      </c>
      <c r="Q1649" s="6" t="s">
        <v>6995</v>
      </c>
      <c r="T1649" s="6" t="s">
        <v>15</v>
      </c>
      <c r="U1649" s="6" t="s">
        <v>18</v>
      </c>
      <c r="V1649" s="6" t="s">
        <v>6997</v>
      </c>
      <c r="W1649" s="11" t="s">
        <v>6996</v>
      </c>
    </row>
    <row r="1650" spans="1:23" ht="130.5" x14ac:dyDescent="0.35">
      <c r="A1650" s="6">
        <v>210698</v>
      </c>
      <c r="B1650" s="7">
        <v>45272</v>
      </c>
      <c r="C1650" s="8">
        <v>0.4824074074074074</v>
      </c>
      <c r="D1650" s="6" t="s">
        <v>416</v>
      </c>
      <c r="E1650" s="6">
        <v>1</v>
      </c>
      <c r="F1650" s="6" t="s">
        <v>1657</v>
      </c>
      <c r="G1650" s="9" t="s">
        <v>6998</v>
      </c>
      <c r="H1650" s="6" t="s">
        <v>24</v>
      </c>
      <c r="I1650" s="6" t="s">
        <v>24</v>
      </c>
      <c r="J1650" s="6" t="s">
        <v>21</v>
      </c>
      <c r="K1650" s="6" t="s">
        <v>350</v>
      </c>
      <c r="T1650" s="6" t="s">
        <v>15</v>
      </c>
      <c r="U1650" s="6" t="s">
        <v>18</v>
      </c>
      <c r="V1650" s="6" t="s">
        <v>7000</v>
      </c>
      <c r="W1650" s="11" t="s">
        <v>6999</v>
      </c>
    </row>
    <row r="1651" spans="1:23" x14ac:dyDescent="0.35">
      <c r="A1651" s="6">
        <v>206861</v>
      </c>
      <c r="B1651" s="7">
        <v>45272</v>
      </c>
      <c r="C1651" s="8">
        <v>0.50684027777777774</v>
      </c>
      <c r="D1651" s="6" t="s">
        <v>159</v>
      </c>
      <c r="E1651" s="6">
        <v>3</v>
      </c>
      <c r="F1651" s="6" t="s">
        <v>1657</v>
      </c>
      <c r="G1651" s="6" t="s">
        <v>7001</v>
      </c>
      <c r="H1651" s="6" t="s">
        <v>24</v>
      </c>
      <c r="I1651" s="6" t="s">
        <v>40</v>
      </c>
      <c r="J1651" s="6" t="s">
        <v>21</v>
      </c>
      <c r="K1651" s="6" t="s">
        <v>7002</v>
      </c>
      <c r="L1651" s="6" t="s">
        <v>70</v>
      </c>
      <c r="M1651" s="6" t="s">
        <v>7003</v>
      </c>
      <c r="N1651" s="6" t="s">
        <v>602</v>
      </c>
      <c r="O1651" s="6" t="s">
        <v>7004</v>
      </c>
      <c r="P1651" s="6" t="s">
        <v>7005</v>
      </c>
      <c r="Q1651" s="6" t="s">
        <v>7006</v>
      </c>
      <c r="R1651" s="6" t="s">
        <v>7007</v>
      </c>
      <c r="S1651" s="6" t="s">
        <v>7008</v>
      </c>
      <c r="T1651" s="6" t="s">
        <v>15</v>
      </c>
      <c r="U1651" s="6" t="s">
        <v>18</v>
      </c>
      <c r="V1651" s="6" t="s">
        <v>7010</v>
      </c>
      <c r="W1651" s="11" t="s">
        <v>7009</v>
      </c>
    </row>
    <row r="1652" spans="1:23" x14ac:dyDescent="0.35">
      <c r="A1652" s="6">
        <v>210787</v>
      </c>
      <c r="B1652" s="7">
        <v>45272</v>
      </c>
      <c r="C1652" s="8">
        <v>0.52500000000000002</v>
      </c>
      <c r="D1652" s="6" t="s">
        <v>131</v>
      </c>
      <c r="E1652" s="6">
        <v>1</v>
      </c>
      <c r="F1652" s="6" t="s">
        <v>19</v>
      </c>
      <c r="G1652" s="6" t="s">
        <v>7011</v>
      </c>
      <c r="H1652" s="6" t="s">
        <v>24</v>
      </c>
      <c r="I1652" s="6" t="s">
        <v>24</v>
      </c>
      <c r="J1652" s="6" t="s">
        <v>21</v>
      </c>
      <c r="K1652" s="6" t="s">
        <v>78</v>
      </c>
      <c r="T1652" s="6" t="s">
        <v>15</v>
      </c>
      <c r="U1652" s="6" t="s">
        <v>18</v>
      </c>
      <c r="V1652" s="6" t="s">
        <v>1770</v>
      </c>
      <c r="W1652" s="11" t="s">
        <v>887</v>
      </c>
    </row>
    <row r="1653" spans="1:23" x14ac:dyDescent="0.35">
      <c r="A1653" s="6">
        <v>210728</v>
      </c>
      <c r="B1653" s="7">
        <v>45272</v>
      </c>
      <c r="C1653" s="8">
        <v>0.52543981481481483</v>
      </c>
      <c r="D1653" s="6" t="s">
        <v>525</v>
      </c>
      <c r="E1653" s="6">
        <v>2</v>
      </c>
      <c r="F1653" s="6" t="s">
        <v>9</v>
      </c>
      <c r="G1653" s="6" t="s">
        <v>7012</v>
      </c>
      <c r="H1653" s="6" t="s">
        <v>24</v>
      </c>
      <c r="I1653" s="6" t="s">
        <v>24</v>
      </c>
      <c r="J1653" s="6" t="s">
        <v>21</v>
      </c>
      <c r="K1653" s="6" t="s">
        <v>149</v>
      </c>
      <c r="T1653" s="6" t="s">
        <v>22</v>
      </c>
      <c r="U1653" s="6" t="s">
        <v>18</v>
      </c>
      <c r="V1653" s="6" t="s">
        <v>1837</v>
      </c>
      <c r="W1653" s="11" t="s">
        <v>1433</v>
      </c>
    </row>
    <row r="1654" spans="1:23" x14ac:dyDescent="0.35">
      <c r="A1654" s="6">
        <v>210786</v>
      </c>
      <c r="B1654" s="7">
        <v>45272</v>
      </c>
      <c r="C1654" s="8">
        <v>0.53429398148148144</v>
      </c>
      <c r="D1654" s="6" t="s">
        <v>7013</v>
      </c>
      <c r="E1654" s="6">
        <v>3</v>
      </c>
      <c r="F1654" s="6" t="s">
        <v>9</v>
      </c>
      <c r="G1654" s="6" t="s">
        <v>7014</v>
      </c>
      <c r="H1654" s="6" t="s">
        <v>40</v>
      </c>
      <c r="I1654" s="6" t="s">
        <v>112</v>
      </c>
      <c r="J1654" s="6" t="s">
        <v>21</v>
      </c>
      <c r="K1654" s="6" t="s">
        <v>1471</v>
      </c>
      <c r="L1654" s="6" t="s">
        <v>133</v>
      </c>
      <c r="T1654" s="6" t="s">
        <v>15</v>
      </c>
      <c r="U1654" s="6" t="s">
        <v>18</v>
      </c>
      <c r="V1654" s="6" t="s">
        <v>7016</v>
      </c>
      <c r="W1654" s="11" t="s">
        <v>7015</v>
      </c>
    </row>
    <row r="1655" spans="1:23" ht="145" x14ac:dyDescent="0.35">
      <c r="A1655" s="6">
        <v>210735</v>
      </c>
      <c r="B1655" s="7">
        <v>45272</v>
      </c>
      <c r="C1655" s="8">
        <v>0.55368055555555562</v>
      </c>
      <c r="D1655" s="6" t="s">
        <v>7017</v>
      </c>
      <c r="E1655" s="6">
        <v>2</v>
      </c>
      <c r="F1655" s="6" t="s">
        <v>9</v>
      </c>
      <c r="G1655" s="9" t="s">
        <v>7018</v>
      </c>
      <c r="H1655" s="6" t="s">
        <v>24</v>
      </c>
      <c r="I1655" s="6" t="s">
        <v>24</v>
      </c>
      <c r="J1655" s="6" t="s">
        <v>232</v>
      </c>
      <c r="K1655" s="6" t="s">
        <v>1401</v>
      </c>
      <c r="L1655" s="6" t="s">
        <v>34</v>
      </c>
      <c r="M1655" s="6" t="s">
        <v>7019</v>
      </c>
      <c r="N1655" s="6" t="s">
        <v>7020</v>
      </c>
      <c r="O1655" s="9" t="s">
        <v>7021</v>
      </c>
      <c r="P1655" s="6" t="s">
        <v>34</v>
      </c>
      <c r="Q1655" s="6" t="s">
        <v>7022</v>
      </c>
      <c r="R1655" s="6" t="s">
        <v>662</v>
      </c>
      <c r="S1655" s="6" t="s">
        <v>34</v>
      </c>
      <c r="T1655" s="6" t="s">
        <v>15</v>
      </c>
      <c r="U1655" s="6" t="s">
        <v>18</v>
      </c>
      <c r="V1655" s="6" t="s">
        <v>7024</v>
      </c>
      <c r="W1655" s="11" t="s">
        <v>7023</v>
      </c>
    </row>
    <row r="1656" spans="1:23" ht="87" x14ac:dyDescent="0.35">
      <c r="A1656" s="6">
        <v>210768</v>
      </c>
      <c r="B1656" s="7">
        <v>45272</v>
      </c>
      <c r="C1656" s="8">
        <v>0.55937500000000007</v>
      </c>
      <c r="D1656" s="6" t="s">
        <v>7025</v>
      </c>
      <c r="E1656" s="6">
        <v>6</v>
      </c>
      <c r="F1656" s="6" t="s">
        <v>19</v>
      </c>
      <c r="G1656" s="9" t="s">
        <v>7026</v>
      </c>
      <c r="H1656" s="6" t="s">
        <v>24</v>
      </c>
      <c r="I1656" s="6" t="s">
        <v>24</v>
      </c>
      <c r="J1656" s="6" t="s">
        <v>21</v>
      </c>
      <c r="K1656" s="6" t="s">
        <v>1236</v>
      </c>
      <c r="L1656" s="6" t="s">
        <v>7027</v>
      </c>
      <c r="T1656" s="6" t="s">
        <v>22</v>
      </c>
      <c r="U1656" s="6" t="s">
        <v>18</v>
      </c>
      <c r="V1656" s="6" t="s">
        <v>887</v>
      </c>
      <c r="W1656" s="11" t="s">
        <v>7028</v>
      </c>
    </row>
    <row r="1657" spans="1:23" x14ac:dyDescent="0.35">
      <c r="A1657" s="6">
        <v>210742</v>
      </c>
      <c r="B1657" s="7">
        <v>45272</v>
      </c>
      <c r="C1657" s="8">
        <v>0.56716435185185188</v>
      </c>
      <c r="D1657" s="6" t="s">
        <v>53</v>
      </c>
      <c r="E1657" s="6">
        <v>1</v>
      </c>
      <c r="F1657" s="6" t="s">
        <v>25</v>
      </c>
      <c r="G1657" s="6" t="s">
        <v>7029</v>
      </c>
      <c r="H1657" s="6" t="s">
        <v>98</v>
      </c>
      <c r="I1657" s="6" t="s">
        <v>24</v>
      </c>
      <c r="J1657" s="6" t="s">
        <v>232</v>
      </c>
      <c r="K1657" s="6" t="s">
        <v>83</v>
      </c>
      <c r="T1657" s="6" t="s">
        <v>22</v>
      </c>
      <c r="U1657" s="6" t="s">
        <v>18</v>
      </c>
      <c r="V1657" s="6" t="s">
        <v>7030</v>
      </c>
      <c r="W1657" s="11" t="s">
        <v>1053</v>
      </c>
    </row>
    <row r="1658" spans="1:23" x14ac:dyDescent="0.35">
      <c r="A1658" s="6">
        <v>210752</v>
      </c>
      <c r="B1658" s="7">
        <v>45272</v>
      </c>
      <c r="C1658" s="8">
        <v>0.56891203703703697</v>
      </c>
      <c r="D1658" s="6" t="s">
        <v>1844</v>
      </c>
      <c r="E1658" s="6">
        <v>3</v>
      </c>
      <c r="F1658" s="6" t="s">
        <v>19</v>
      </c>
      <c r="G1658" s="6" t="s">
        <v>7031</v>
      </c>
      <c r="H1658" s="6" t="s">
        <v>24</v>
      </c>
      <c r="I1658" s="6" t="s">
        <v>24</v>
      </c>
      <c r="J1658" s="6" t="s">
        <v>377</v>
      </c>
      <c r="K1658" s="6" t="s">
        <v>1722</v>
      </c>
      <c r="O1658" s="6" t="s">
        <v>7032</v>
      </c>
      <c r="T1658" s="6" t="s">
        <v>22</v>
      </c>
      <c r="U1658" s="6" t="s">
        <v>18</v>
      </c>
      <c r="V1658" s="6" t="s">
        <v>7033</v>
      </c>
      <c r="W1658" s="11" t="s">
        <v>1055</v>
      </c>
    </row>
    <row r="1659" spans="1:23" x14ac:dyDescent="0.35">
      <c r="A1659" s="6">
        <v>149850</v>
      </c>
      <c r="B1659" s="7">
        <v>45272</v>
      </c>
      <c r="C1659" s="8">
        <v>0.58334490740740741</v>
      </c>
      <c r="D1659" s="6" t="s">
        <v>506</v>
      </c>
      <c r="E1659" s="6">
        <v>1</v>
      </c>
      <c r="F1659" s="6" t="s">
        <v>25</v>
      </c>
      <c r="G1659" s="6" t="s">
        <v>7034</v>
      </c>
      <c r="H1659" s="6" t="s">
        <v>24</v>
      </c>
      <c r="I1659" s="6" t="s">
        <v>40</v>
      </c>
      <c r="J1659" s="6" t="s">
        <v>21</v>
      </c>
      <c r="K1659" s="6" t="s">
        <v>161</v>
      </c>
      <c r="T1659" s="6" t="s">
        <v>22</v>
      </c>
      <c r="U1659" s="6" t="s">
        <v>18</v>
      </c>
      <c r="V1659" s="6" t="s">
        <v>1982</v>
      </c>
      <c r="W1659" s="11" t="s">
        <v>887</v>
      </c>
    </row>
    <row r="1660" spans="1:23" ht="101.5" x14ac:dyDescent="0.35">
      <c r="A1660" s="6">
        <v>210726</v>
      </c>
      <c r="B1660" s="7">
        <v>45272</v>
      </c>
      <c r="C1660" s="8">
        <v>0.5940509259259259</v>
      </c>
      <c r="D1660" s="6" t="s">
        <v>736</v>
      </c>
      <c r="E1660" s="6">
        <v>2</v>
      </c>
      <c r="F1660" s="6" t="s">
        <v>9</v>
      </c>
      <c r="G1660" s="9" t="s">
        <v>7035</v>
      </c>
      <c r="H1660" s="6" t="s">
        <v>10</v>
      </c>
      <c r="I1660" s="6" t="s">
        <v>24</v>
      </c>
      <c r="J1660" s="6" t="s">
        <v>21</v>
      </c>
      <c r="K1660" s="6" t="s">
        <v>83</v>
      </c>
      <c r="T1660" s="6" t="s">
        <v>22</v>
      </c>
      <c r="U1660" s="6" t="s">
        <v>18</v>
      </c>
      <c r="V1660" s="6" t="s">
        <v>7036</v>
      </c>
      <c r="W1660" s="11" t="s">
        <v>870</v>
      </c>
    </row>
    <row r="1661" spans="1:23" x14ac:dyDescent="0.35">
      <c r="A1661" s="6">
        <v>210727</v>
      </c>
      <c r="B1661" s="7">
        <v>45272</v>
      </c>
      <c r="C1661" s="8">
        <v>0.61802083333333335</v>
      </c>
      <c r="D1661" s="6" t="s">
        <v>7037</v>
      </c>
      <c r="E1661" s="6">
        <v>2</v>
      </c>
      <c r="F1661" s="6" t="s">
        <v>30</v>
      </c>
      <c r="G1661" s="6" t="s">
        <v>7038</v>
      </c>
      <c r="H1661" s="6" t="s">
        <v>40</v>
      </c>
      <c r="I1661" s="6" t="s">
        <v>40</v>
      </c>
      <c r="J1661" s="6" t="s">
        <v>21</v>
      </c>
      <c r="K1661" s="6" t="s">
        <v>565</v>
      </c>
      <c r="M1661" s="6" t="s">
        <v>34</v>
      </c>
      <c r="T1661" s="6" t="s">
        <v>22</v>
      </c>
      <c r="U1661" s="6" t="s">
        <v>18</v>
      </c>
      <c r="V1661" s="6" t="s">
        <v>7040</v>
      </c>
      <c r="W1661" s="11" t="s">
        <v>7039</v>
      </c>
    </row>
    <row r="1662" spans="1:23" ht="87" x14ac:dyDescent="0.35">
      <c r="A1662" s="6">
        <v>210796</v>
      </c>
      <c r="B1662" s="7">
        <v>45272</v>
      </c>
      <c r="C1662" s="8">
        <v>0.65350694444444446</v>
      </c>
      <c r="D1662" s="6" t="s">
        <v>73</v>
      </c>
      <c r="E1662" s="6">
        <v>6</v>
      </c>
      <c r="F1662" s="6" t="s">
        <v>19</v>
      </c>
      <c r="G1662" s="9" t="s">
        <v>7041</v>
      </c>
      <c r="H1662" s="6" t="s">
        <v>24</v>
      </c>
      <c r="I1662" s="6" t="s">
        <v>24</v>
      </c>
      <c r="J1662" s="6" t="s">
        <v>232</v>
      </c>
      <c r="K1662" s="6" t="s">
        <v>83</v>
      </c>
      <c r="T1662" s="6" t="s">
        <v>22</v>
      </c>
      <c r="U1662" s="6" t="s">
        <v>18</v>
      </c>
      <c r="V1662" s="6" t="s">
        <v>7042</v>
      </c>
      <c r="W1662" s="11" t="s">
        <v>1015</v>
      </c>
    </row>
    <row r="1663" spans="1:23" x14ac:dyDescent="0.35">
      <c r="A1663" s="6">
        <v>210789</v>
      </c>
      <c r="B1663" s="7">
        <v>45272</v>
      </c>
      <c r="C1663" s="8">
        <v>0.65386574074074078</v>
      </c>
      <c r="D1663" s="6" t="s">
        <v>1198</v>
      </c>
      <c r="E1663" s="6">
        <v>1</v>
      </c>
      <c r="F1663" s="6" t="s">
        <v>19</v>
      </c>
      <c r="G1663" s="6" t="s">
        <v>7043</v>
      </c>
      <c r="H1663" s="6" t="s">
        <v>24</v>
      </c>
      <c r="I1663" s="6" t="s">
        <v>24</v>
      </c>
      <c r="J1663" s="6" t="s">
        <v>21</v>
      </c>
      <c r="K1663" s="6" t="s">
        <v>149</v>
      </c>
      <c r="T1663" s="6" t="s">
        <v>22</v>
      </c>
      <c r="U1663" s="6" t="s">
        <v>18</v>
      </c>
      <c r="V1663" s="6" t="s">
        <v>7044</v>
      </c>
      <c r="W1663" s="11" t="s">
        <v>1433</v>
      </c>
    </row>
    <row r="1664" spans="1:23" ht="87" x14ac:dyDescent="0.35">
      <c r="A1664" s="6">
        <v>210761</v>
      </c>
      <c r="B1664" s="7">
        <v>45272</v>
      </c>
      <c r="C1664" s="8">
        <v>0.65497685185185184</v>
      </c>
      <c r="D1664" s="6" t="s">
        <v>1355</v>
      </c>
      <c r="E1664" s="6">
        <v>1</v>
      </c>
      <c r="F1664" s="6" t="s">
        <v>9</v>
      </c>
      <c r="G1664" s="9" t="s">
        <v>7045</v>
      </c>
      <c r="H1664" s="6" t="s">
        <v>24</v>
      </c>
      <c r="I1664" s="6" t="s">
        <v>24</v>
      </c>
      <c r="J1664" s="6" t="s">
        <v>21</v>
      </c>
      <c r="K1664" s="6" t="s">
        <v>7046</v>
      </c>
      <c r="M1664" s="9" t="s">
        <v>7047</v>
      </c>
      <c r="T1664" s="6" t="s">
        <v>22</v>
      </c>
      <c r="U1664" s="6" t="s">
        <v>18</v>
      </c>
      <c r="V1664" s="6" t="s">
        <v>7049</v>
      </c>
      <c r="W1664" s="11" t="s">
        <v>7048</v>
      </c>
    </row>
    <row r="1665" spans="1:23" x14ac:dyDescent="0.35">
      <c r="A1665" s="6">
        <v>39583</v>
      </c>
      <c r="B1665" s="7">
        <v>45272</v>
      </c>
      <c r="C1665" s="8">
        <v>0.66178240740740735</v>
      </c>
      <c r="D1665" s="6" t="s">
        <v>1585</v>
      </c>
      <c r="E1665" s="6">
        <v>2</v>
      </c>
      <c r="F1665" s="6" t="s">
        <v>9</v>
      </c>
      <c r="G1665" s="6" t="s">
        <v>7050</v>
      </c>
      <c r="H1665" s="6" t="s">
        <v>24</v>
      </c>
      <c r="I1665" s="6" t="s">
        <v>24</v>
      </c>
      <c r="J1665" s="6" t="s">
        <v>21</v>
      </c>
      <c r="K1665" s="6" t="s">
        <v>83</v>
      </c>
      <c r="T1665" s="6" t="s">
        <v>22</v>
      </c>
      <c r="U1665" s="6" t="s">
        <v>18</v>
      </c>
      <c r="V1665" s="6" t="s">
        <v>7051</v>
      </c>
      <c r="W1665" s="11" t="s">
        <v>1014</v>
      </c>
    </row>
    <row r="1666" spans="1:23" x14ac:dyDescent="0.35">
      <c r="A1666" s="6">
        <v>210816</v>
      </c>
      <c r="B1666" s="7">
        <v>45272</v>
      </c>
      <c r="C1666" s="8">
        <v>0.66686342592592596</v>
      </c>
      <c r="D1666" s="6" t="s">
        <v>108</v>
      </c>
      <c r="E1666" s="6">
        <v>2</v>
      </c>
      <c r="F1666" s="6" t="s">
        <v>9</v>
      </c>
      <c r="G1666" s="6" t="s">
        <v>7052</v>
      </c>
      <c r="H1666" s="6" t="s">
        <v>24</v>
      </c>
      <c r="I1666" s="6" t="s">
        <v>24</v>
      </c>
      <c r="J1666" s="6" t="s">
        <v>21</v>
      </c>
      <c r="K1666" s="6" t="s">
        <v>83</v>
      </c>
      <c r="T1666" s="6" t="s">
        <v>22</v>
      </c>
      <c r="U1666" s="6" t="s">
        <v>18</v>
      </c>
      <c r="V1666" s="6" t="s">
        <v>7053</v>
      </c>
      <c r="W1666" s="11" t="s">
        <v>870</v>
      </c>
    </row>
    <row r="1667" spans="1:23" ht="101.5" x14ac:dyDescent="0.35">
      <c r="A1667" s="6">
        <v>210696</v>
      </c>
      <c r="B1667" s="7">
        <v>45272</v>
      </c>
      <c r="C1667" s="8">
        <v>0.68461805555555555</v>
      </c>
      <c r="D1667" s="6" t="s">
        <v>1247</v>
      </c>
      <c r="E1667" s="6">
        <v>2</v>
      </c>
      <c r="F1667" s="6" t="s">
        <v>30</v>
      </c>
      <c r="G1667" s="9" t="s">
        <v>7054</v>
      </c>
      <c r="H1667" s="6" t="s">
        <v>24</v>
      </c>
      <c r="I1667" s="6" t="s">
        <v>24</v>
      </c>
      <c r="J1667" s="6" t="s">
        <v>21</v>
      </c>
      <c r="K1667" s="6" t="s">
        <v>295</v>
      </c>
      <c r="T1667" s="6" t="s">
        <v>22</v>
      </c>
      <c r="U1667" s="6" t="s">
        <v>18</v>
      </c>
      <c r="V1667" s="6" t="s">
        <v>887</v>
      </c>
      <c r="W1667" s="11" t="s">
        <v>7055</v>
      </c>
    </row>
    <row r="1668" spans="1:23" x14ac:dyDescent="0.35">
      <c r="A1668" s="6">
        <v>210725</v>
      </c>
      <c r="B1668" s="7">
        <v>45272</v>
      </c>
      <c r="C1668" s="8">
        <v>0.69164351851851846</v>
      </c>
      <c r="D1668" s="6" t="s">
        <v>861</v>
      </c>
      <c r="E1668" s="6">
        <v>1</v>
      </c>
      <c r="F1668" s="6" t="s">
        <v>30</v>
      </c>
      <c r="G1668" s="6" t="s">
        <v>7056</v>
      </c>
      <c r="H1668" s="6" t="s">
        <v>24</v>
      </c>
      <c r="I1668" s="6" t="s">
        <v>24</v>
      </c>
      <c r="J1668" s="6" t="s">
        <v>21</v>
      </c>
      <c r="K1668" s="6" t="s">
        <v>149</v>
      </c>
      <c r="T1668" s="6" t="s">
        <v>22</v>
      </c>
      <c r="U1668" s="6" t="s">
        <v>18</v>
      </c>
      <c r="V1668" s="6" t="s">
        <v>1843</v>
      </c>
      <c r="W1668" s="11" t="s">
        <v>1433</v>
      </c>
    </row>
    <row r="1669" spans="1:23" x14ac:dyDescent="0.35">
      <c r="A1669" s="6">
        <v>210794</v>
      </c>
      <c r="B1669" s="7">
        <v>45272</v>
      </c>
      <c r="C1669" s="8">
        <v>0.69581018518518523</v>
      </c>
      <c r="D1669" s="6" t="s">
        <v>1242</v>
      </c>
      <c r="E1669" s="6">
        <v>5</v>
      </c>
      <c r="F1669" s="6" t="s">
        <v>30</v>
      </c>
      <c r="G1669" s="6" t="s">
        <v>7057</v>
      </c>
      <c r="H1669" s="6" t="s">
        <v>40</v>
      </c>
      <c r="I1669" s="6" t="s">
        <v>24</v>
      </c>
      <c r="J1669" s="6" t="s">
        <v>21</v>
      </c>
      <c r="K1669" s="6" t="s">
        <v>244</v>
      </c>
      <c r="O1669" s="6" t="s">
        <v>7058</v>
      </c>
      <c r="T1669" s="6" t="s">
        <v>22</v>
      </c>
      <c r="U1669" s="6" t="s">
        <v>18</v>
      </c>
      <c r="V1669" s="6" t="s">
        <v>7060</v>
      </c>
      <c r="W1669" s="11" t="s">
        <v>7059</v>
      </c>
    </row>
    <row r="1670" spans="1:23" x14ac:dyDescent="0.35">
      <c r="A1670" s="6">
        <v>210821</v>
      </c>
      <c r="B1670" s="7">
        <v>45272</v>
      </c>
      <c r="C1670" s="8">
        <v>0.73894675925925923</v>
      </c>
      <c r="D1670" s="6" t="s">
        <v>73</v>
      </c>
      <c r="E1670" s="6">
        <v>4</v>
      </c>
      <c r="F1670" s="6" t="s">
        <v>19</v>
      </c>
      <c r="G1670" s="6" t="s">
        <v>7061</v>
      </c>
      <c r="H1670" s="6" t="s">
        <v>24</v>
      </c>
      <c r="I1670" s="6" t="s">
        <v>24</v>
      </c>
      <c r="J1670" s="6" t="s">
        <v>232</v>
      </c>
      <c r="K1670" s="6" t="s">
        <v>88</v>
      </c>
      <c r="M1670" s="6" t="s">
        <v>1757</v>
      </c>
      <c r="O1670" s="6" t="s">
        <v>7062</v>
      </c>
      <c r="Q1670" s="6" t="s">
        <v>7063</v>
      </c>
      <c r="T1670" s="6" t="s">
        <v>15</v>
      </c>
      <c r="U1670" s="6" t="s">
        <v>18</v>
      </c>
      <c r="V1670" s="6" t="s">
        <v>7064</v>
      </c>
      <c r="W1670" s="11" t="s">
        <v>1023</v>
      </c>
    </row>
    <row r="1671" spans="1:23" ht="87" x14ac:dyDescent="0.35">
      <c r="A1671" s="6">
        <v>94025</v>
      </c>
      <c r="B1671" s="7">
        <v>45273</v>
      </c>
      <c r="C1671" s="8">
        <v>0.34931712962962963</v>
      </c>
      <c r="D1671" s="6" t="s">
        <v>463</v>
      </c>
      <c r="E1671" s="6">
        <v>1</v>
      </c>
      <c r="F1671" s="6" t="s">
        <v>1657</v>
      </c>
      <c r="G1671" s="9" t="s">
        <v>7065</v>
      </c>
      <c r="H1671" s="6" t="s">
        <v>24</v>
      </c>
      <c r="I1671" s="6" t="s">
        <v>24</v>
      </c>
      <c r="J1671" s="6" t="s">
        <v>21</v>
      </c>
      <c r="K1671" s="6" t="s">
        <v>262</v>
      </c>
      <c r="T1671" s="6" t="s">
        <v>15</v>
      </c>
      <c r="U1671" s="6" t="s">
        <v>18</v>
      </c>
      <c r="V1671" s="6" t="s">
        <v>7066</v>
      </c>
      <c r="W1671" s="11" t="s">
        <v>2005</v>
      </c>
    </row>
    <row r="1672" spans="1:23" ht="261" x14ac:dyDescent="0.35">
      <c r="A1672" s="6">
        <v>210858</v>
      </c>
      <c r="B1672" s="7">
        <v>45273</v>
      </c>
      <c r="C1672" s="8">
        <v>0.35870370370370369</v>
      </c>
      <c r="D1672" s="6" t="s">
        <v>91</v>
      </c>
      <c r="E1672" s="6">
        <v>2</v>
      </c>
      <c r="F1672" s="6" t="s">
        <v>30</v>
      </c>
      <c r="G1672" s="9" t="s">
        <v>7067</v>
      </c>
      <c r="H1672" s="6" t="s">
        <v>24</v>
      </c>
      <c r="I1672" s="6" t="s">
        <v>24</v>
      </c>
      <c r="J1672" s="6" t="s">
        <v>232</v>
      </c>
      <c r="K1672" s="6" t="s">
        <v>1580</v>
      </c>
      <c r="T1672" s="6" t="s">
        <v>15</v>
      </c>
      <c r="U1672" s="6" t="s">
        <v>18</v>
      </c>
      <c r="V1672" s="6" t="s">
        <v>7069</v>
      </c>
      <c r="W1672" s="11" t="s">
        <v>7068</v>
      </c>
    </row>
    <row r="1673" spans="1:23" ht="246.5" x14ac:dyDescent="0.35">
      <c r="A1673" s="6">
        <v>210856</v>
      </c>
      <c r="B1673" s="7">
        <v>45273</v>
      </c>
      <c r="C1673" s="8">
        <v>0.36196759259259265</v>
      </c>
      <c r="D1673" s="6" t="s">
        <v>7070</v>
      </c>
      <c r="E1673" s="6">
        <v>2</v>
      </c>
      <c r="F1673" s="6" t="s">
        <v>9</v>
      </c>
      <c r="G1673" s="9" t="s">
        <v>7071</v>
      </c>
      <c r="H1673" s="6" t="s">
        <v>24</v>
      </c>
      <c r="I1673" s="6" t="s">
        <v>24</v>
      </c>
      <c r="J1673" s="6" t="s">
        <v>21</v>
      </c>
      <c r="K1673" s="6" t="s">
        <v>244</v>
      </c>
      <c r="S1673" s="9" t="s">
        <v>7072</v>
      </c>
      <c r="T1673" s="6" t="s">
        <v>22</v>
      </c>
      <c r="U1673" s="6" t="s">
        <v>18</v>
      </c>
      <c r="V1673" s="6" t="s">
        <v>7074</v>
      </c>
      <c r="W1673" s="11" t="s">
        <v>7073</v>
      </c>
    </row>
    <row r="1674" spans="1:23" ht="58" x14ac:dyDescent="0.35">
      <c r="A1674" s="6">
        <v>210860</v>
      </c>
      <c r="B1674" s="7">
        <v>45273</v>
      </c>
      <c r="C1674" s="8">
        <v>0.36410879629629633</v>
      </c>
      <c r="D1674" s="6" t="s">
        <v>7075</v>
      </c>
      <c r="E1674" s="6">
        <v>3</v>
      </c>
      <c r="F1674" s="6" t="s">
        <v>1657</v>
      </c>
      <c r="G1674" s="9" t="s">
        <v>7076</v>
      </c>
      <c r="H1674" s="6" t="s">
        <v>24</v>
      </c>
      <c r="I1674" s="6" t="s">
        <v>24</v>
      </c>
      <c r="J1674" s="6" t="s">
        <v>21</v>
      </c>
      <c r="K1674" s="6" t="s">
        <v>548</v>
      </c>
      <c r="Q1674" s="6" t="s">
        <v>7077</v>
      </c>
      <c r="T1674" s="6" t="s">
        <v>22</v>
      </c>
      <c r="U1674" s="6" t="s">
        <v>18</v>
      </c>
      <c r="V1674" s="6" t="s">
        <v>7079</v>
      </c>
      <c r="W1674" s="11" t="s">
        <v>7078</v>
      </c>
    </row>
    <row r="1675" spans="1:23" x14ac:dyDescent="0.35">
      <c r="A1675" s="6">
        <v>210712</v>
      </c>
      <c r="B1675" s="7">
        <v>45273</v>
      </c>
      <c r="C1675" s="8">
        <v>0.39265046296296297</v>
      </c>
      <c r="D1675" s="6" t="s">
        <v>7080</v>
      </c>
      <c r="E1675" s="6">
        <v>5</v>
      </c>
      <c r="F1675" s="6" t="s">
        <v>19</v>
      </c>
      <c r="G1675" s="6" t="s">
        <v>7081</v>
      </c>
      <c r="H1675" s="6" t="s">
        <v>112</v>
      </c>
      <c r="I1675" s="6" t="s">
        <v>24</v>
      </c>
      <c r="J1675" s="6" t="s">
        <v>21</v>
      </c>
      <c r="K1675" s="6" t="s">
        <v>7082</v>
      </c>
      <c r="L1675" s="6" t="s">
        <v>7083</v>
      </c>
      <c r="M1675" s="6" t="s">
        <v>624</v>
      </c>
      <c r="N1675" s="6" t="s">
        <v>602</v>
      </c>
      <c r="O1675" s="6" t="s">
        <v>4993</v>
      </c>
      <c r="P1675" s="6" t="s">
        <v>640</v>
      </c>
      <c r="Q1675" s="6" t="s">
        <v>7084</v>
      </c>
      <c r="R1675" s="6" t="s">
        <v>72</v>
      </c>
      <c r="S1675" s="6" t="s">
        <v>7085</v>
      </c>
      <c r="T1675" s="6" t="s">
        <v>15</v>
      </c>
      <c r="U1675" s="6" t="s">
        <v>18</v>
      </c>
      <c r="V1675" s="6" t="s">
        <v>7087</v>
      </c>
      <c r="W1675" s="11" t="s">
        <v>7086</v>
      </c>
    </row>
    <row r="1676" spans="1:23" ht="87" x14ac:dyDescent="0.35">
      <c r="A1676" s="6">
        <v>157533</v>
      </c>
      <c r="B1676" s="7">
        <v>45273</v>
      </c>
      <c r="C1676" s="8">
        <v>0.39414351851851853</v>
      </c>
      <c r="D1676" s="6" t="s">
        <v>247</v>
      </c>
      <c r="E1676" s="6">
        <v>3</v>
      </c>
      <c r="F1676" s="6" t="s">
        <v>19</v>
      </c>
      <c r="G1676" s="9" t="s">
        <v>7088</v>
      </c>
      <c r="H1676" s="6" t="s">
        <v>24</v>
      </c>
      <c r="I1676" s="6" t="s">
        <v>24</v>
      </c>
      <c r="J1676" s="6" t="s">
        <v>21</v>
      </c>
      <c r="K1676" s="6" t="s">
        <v>6247</v>
      </c>
      <c r="L1676" s="6" t="s">
        <v>7089</v>
      </c>
      <c r="M1676" s="6" t="s">
        <v>63</v>
      </c>
      <c r="N1676" s="6" t="s">
        <v>7090</v>
      </c>
      <c r="O1676" s="6" t="s">
        <v>851</v>
      </c>
      <c r="Q1676" s="6" t="s">
        <v>258</v>
      </c>
      <c r="R1676" s="6" t="s">
        <v>662</v>
      </c>
      <c r="S1676" s="6" t="s">
        <v>47</v>
      </c>
      <c r="T1676" s="6" t="s">
        <v>22</v>
      </c>
      <c r="U1676" s="6" t="s">
        <v>18</v>
      </c>
      <c r="V1676" s="6" t="s">
        <v>7092</v>
      </c>
      <c r="W1676" s="11" t="s">
        <v>7091</v>
      </c>
    </row>
    <row r="1677" spans="1:23" ht="130.5" x14ac:dyDescent="0.35">
      <c r="A1677" s="6">
        <v>210864</v>
      </c>
      <c r="B1677" s="7">
        <v>45273</v>
      </c>
      <c r="C1677" s="8">
        <v>0.40843750000000001</v>
      </c>
      <c r="D1677" s="6" t="s">
        <v>461</v>
      </c>
      <c r="E1677" s="6">
        <v>3</v>
      </c>
      <c r="F1677" s="6" t="s">
        <v>30</v>
      </c>
      <c r="G1677" s="9" t="s">
        <v>7093</v>
      </c>
      <c r="H1677" s="6" t="s">
        <v>24</v>
      </c>
      <c r="I1677" s="6" t="s">
        <v>24</v>
      </c>
      <c r="J1677" s="6" t="s">
        <v>21</v>
      </c>
      <c r="K1677" s="6" t="s">
        <v>1580</v>
      </c>
      <c r="T1677" s="6" t="s">
        <v>15</v>
      </c>
      <c r="U1677" s="6" t="s">
        <v>18</v>
      </c>
      <c r="V1677" s="6" t="s">
        <v>7095</v>
      </c>
      <c r="W1677" s="11" t="s">
        <v>7094</v>
      </c>
    </row>
    <row r="1678" spans="1:23" ht="101.5" x14ac:dyDescent="0.35">
      <c r="A1678" s="6">
        <v>114148</v>
      </c>
      <c r="B1678" s="7">
        <v>45273</v>
      </c>
      <c r="C1678" s="8">
        <v>0.41491898148148149</v>
      </c>
      <c r="D1678" s="6" t="s">
        <v>237</v>
      </c>
      <c r="E1678" s="6" t="s">
        <v>7096</v>
      </c>
      <c r="F1678" s="6" t="s">
        <v>9</v>
      </c>
      <c r="G1678" s="9" t="s">
        <v>7097</v>
      </c>
      <c r="H1678" s="6" t="s">
        <v>24</v>
      </c>
      <c r="I1678" s="6" t="s">
        <v>24</v>
      </c>
      <c r="J1678" s="6" t="s">
        <v>21</v>
      </c>
      <c r="K1678" s="6" t="s">
        <v>267</v>
      </c>
      <c r="T1678" s="6" t="s">
        <v>22</v>
      </c>
      <c r="U1678" s="6" t="s">
        <v>18</v>
      </c>
      <c r="V1678" s="6" t="s">
        <v>7098</v>
      </c>
      <c r="W1678" s="11" t="s">
        <v>997</v>
      </c>
    </row>
    <row r="1679" spans="1:23" ht="116" x14ac:dyDescent="0.35">
      <c r="A1679" s="6">
        <v>8081</v>
      </c>
      <c r="B1679" s="7">
        <v>45273</v>
      </c>
      <c r="C1679" s="8">
        <v>0.42918981481481483</v>
      </c>
      <c r="D1679" s="6" t="s">
        <v>7099</v>
      </c>
      <c r="E1679" s="6">
        <v>2</v>
      </c>
      <c r="F1679" s="6" t="s">
        <v>19</v>
      </c>
      <c r="G1679" s="9" t="s">
        <v>7100</v>
      </c>
      <c r="H1679" s="6" t="s">
        <v>24</v>
      </c>
      <c r="I1679" s="6" t="s">
        <v>24</v>
      </c>
      <c r="J1679" s="6" t="s">
        <v>21</v>
      </c>
      <c r="K1679" s="6" t="s">
        <v>7101</v>
      </c>
      <c r="L1679" s="6" t="s">
        <v>74</v>
      </c>
      <c r="M1679" s="6" t="s">
        <v>667</v>
      </c>
      <c r="N1679" s="6" t="s">
        <v>119</v>
      </c>
      <c r="O1679" s="6" t="s">
        <v>851</v>
      </c>
      <c r="P1679" s="6" t="s">
        <v>258</v>
      </c>
      <c r="Q1679" s="6" t="s">
        <v>7102</v>
      </c>
      <c r="R1679" s="6" t="s">
        <v>7103</v>
      </c>
      <c r="S1679" s="6" t="s">
        <v>47</v>
      </c>
      <c r="T1679" s="6" t="s">
        <v>22</v>
      </c>
      <c r="U1679" s="6" t="s">
        <v>18</v>
      </c>
      <c r="V1679" s="6" t="s">
        <v>7104</v>
      </c>
      <c r="W1679" s="11" t="s">
        <v>6779</v>
      </c>
    </row>
    <row r="1680" spans="1:23" ht="116" x14ac:dyDescent="0.35">
      <c r="A1680" s="6">
        <v>132592</v>
      </c>
      <c r="B1680" s="7">
        <v>45273</v>
      </c>
      <c r="C1680" s="8">
        <v>0.44943287037037033</v>
      </c>
      <c r="D1680" s="6" t="s">
        <v>1274</v>
      </c>
      <c r="E1680" s="6">
        <v>3</v>
      </c>
      <c r="F1680" s="6" t="s">
        <v>19</v>
      </c>
      <c r="G1680" s="9" t="s">
        <v>7105</v>
      </c>
      <c r="H1680" s="6" t="s">
        <v>24</v>
      </c>
      <c r="I1680" s="6" t="s">
        <v>24</v>
      </c>
      <c r="J1680" s="6" t="s">
        <v>21</v>
      </c>
      <c r="K1680" s="6" t="s">
        <v>1580</v>
      </c>
      <c r="T1680" s="6" t="s">
        <v>15</v>
      </c>
      <c r="U1680" s="6" t="s">
        <v>18</v>
      </c>
      <c r="V1680" s="6" t="s">
        <v>7107</v>
      </c>
      <c r="W1680" s="11" t="s">
        <v>7106</v>
      </c>
    </row>
    <row r="1681" spans="1:23" ht="116" x14ac:dyDescent="0.35">
      <c r="A1681" s="6">
        <v>210901</v>
      </c>
      <c r="B1681" s="7">
        <v>45273</v>
      </c>
      <c r="C1681" s="8">
        <v>0.45521990740740742</v>
      </c>
      <c r="D1681" s="6" t="s">
        <v>406</v>
      </c>
      <c r="E1681" s="6">
        <v>1</v>
      </c>
      <c r="F1681" s="6" t="s">
        <v>30</v>
      </c>
      <c r="G1681" s="9" t="s">
        <v>7108</v>
      </c>
      <c r="H1681" s="6" t="s">
        <v>24</v>
      </c>
      <c r="I1681" s="6" t="s">
        <v>24</v>
      </c>
      <c r="J1681" s="6" t="s">
        <v>21</v>
      </c>
      <c r="K1681" s="6" t="s">
        <v>267</v>
      </c>
      <c r="T1681" s="6" t="s">
        <v>22</v>
      </c>
      <c r="U1681" s="6" t="s">
        <v>18</v>
      </c>
      <c r="V1681" s="6" t="s">
        <v>7109</v>
      </c>
      <c r="W1681" s="11" t="s">
        <v>1409</v>
      </c>
    </row>
    <row r="1682" spans="1:23" ht="116" x14ac:dyDescent="0.35">
      <c r="A1682" s="6">
        <v>210849</v>
      </c>
      <c r="B1682" s="7">
        <v>45273</v>
      </c>
      <c r="C1682" s="8">
        <v>0.45954861111111112</v>
      </c>
      <c r="D1682" s="6" t="s">
        <v>1245</v>
      </c>
      <c r="E1682" s="6">
        <v>2</v>
      </c>
      <c r="F1682" s="6" t="s">
        <v>1657</v>
      </c>
      <c r="G1682" s="9" t="s">
        <v>7110</v>
      </c>
      <c r="H1682" s="6" t="s">
        <v>24</v>
      </c>
      <c r="I1682" s="6" t="s">
        <v>41</v>
      </c>
      <c r="J1682" s="6" t="s">
        <v>21</v>
      </c>
      <c r="K1682" s="6" t="s">
        <v>626</v>
      </c>
      <c r="T1682" s="6" t="s">
        <v>15</v>
      </c>
      <c r="U1682" s="6" t="s">
        <v>18</v>
      </c>
      <c r="V1682" s="6" t="s">
        <v>7112</v>
      </c>
      <c r="W1682" s="11" t="s">
        <v>7111</v>
      </c>
    </row>
    <row r="1683" spans="1:23" ht="58" x14ac:dyDescent="0.35">
      <c r="A1683" s="6">
        <v>118345</v>
      </c>
      <c r="B1683" s="7">
        <v>45273</v>
      </c>
      <c r="C1683" s="8">
        <v>0.47471064814814817</v>
      </c>
      <c r="D1683" s="6" t="s">
        <v>1466</v>
      </c>
      <c r="E1683" s="6">
        <v>3</v>
      </c>
      <c r="F1683" s="6" t="s">
        <v>19</v>
      </c>
      <c r="G1683" s="9" t="s">
        <v>7113</v>
      </c>
      <c r="H1683" s="6" t="s">
        <v>40</v>
      </c>
      <c r="I1683" s="6" t="s">
        <v>24</v>
      </c>
      <c r="J1683" s="6" t="s">
        <v>377</v>
      </c>
      <c r="K1683" s="6" t="s">
        <v>626</v>
      </c>
      <c r="T1683" s="6" t="s">
        <v>15</v>
      </c>
      <c r="U1683" s="6" t="s">
        <v>18</v>
      </c>
      <c r="V1683" s="6" t="s">
        <v>7115</v>
      </c>
      <c r="W1683" s="11" t="s">
        <v>7114</v>
      </c>
    </row>
    <row r="1684" spans="1:23" ht="72.5" x14ac:dyDescent="0.35">
      <c r="A1684" s="6">
        <v>210894</v>
      </c>
      <c r="B1684" s="7">
        <v>45273</v>
      </c>
      <c r="C1684" s="8">
        <v>0.48208333333333336</v>
      </c>
      <c r="D1684" s="6" t="s">
        <v>410</v>
      </c>
      <c r="E1684" s="6">
        <v>3</v>
      </c>
      <c r="F1684" s="6" t="s">
        <v>30</v>
      </c>
      <c r="G1684" s="9" t="s">
        <v>7116</v>
      </c>
      <c r="H1684" s="6" t="s">
        <v>24</v>
      </c>
      <c r="I1684" s="6" t="s">
        <v>24</v>
      </c>
      <c r="J1684" s="6" t="s">
        <v>21</v>
      </c>
      <c r="K1684" s="6" t="s">
        <v>548</v>
      </c>
      <c r="T1684" s="6" t="s">
        <v>15</v>
      </c>
      <c r="U1684" s="6" t="s">
        <v>18</v>
      </c>
      <c r="V1684" s="6" t="s">
        <v>7118</v>
      </c>
      <c r="W1684" s="11" t="s">
        <v>7117</v>
      </c>
    </row>
    <row r="1685" spans="1:23" ht="29" x14ac:dyDescent="0.35">
      <c r="A1685" s="6">
        <v>210924</v>
      </c>
      <c r="B1685" s="7">
        <v>45273</v>
      </c>
      <c r="C1685" s="8">
        <v>0.56773148148148145</v>
      </c>
      <c r="D1685" s="6" t="s">
        <v>7119</v>
      </c>
      <c r="E1685" s="6">
        <v>1</v>
      </c>
      <c r="F1685" s="6" t="s">
        <v>1657</v>
      </c>
      <c r="G1685" s="6" t="s">
        <v>7120</v>
      </c>
      <c r="H1685" s="6" t="s">
        <v>24</v>
      </c>
      <c r="I1685" s="6" t="s">
        <v>24</v>
      </c>
      <c r="J1685" s="6" t="s">
        <v>21</v>
      </c>
      <c r="K1685" s="6" t="s">
        <v>1836</v>
      </c>
      <c r="L1685" s="6" t="s">
        <v>298</v>
      </c>
      <c r="R1685" s="9" t="s">
        <v>7121</v>
      </c>
      <c r="T1685" s="6" t="s">
        <v>22</v>
      </c>
      <c r="U1685" s="6" t="s">
        <v>18</v>
      </c>
      <c r="V1685" s="6" t="s">
        <v>7123</v>
      </c>
      <c r="W1685" s="11" t="s">
        <v>7122</v>
      </c>
    </row>
    <row r="1686" spans="1:23" ht="58" x14ac:dyDescent="0.35">
      <c r="A1686" s="6">
        <v>210940</v>
      </c>
      <c r="B1686" s="7">
        <v>45273</v>
      </c>
      <c r="C1686" s="8">
        <v>0.57278935185185187</v>
      </c>
      <c r="D1686" s="6" t="s">
        <v>7124</v>
      </c>
      <c r="E1686" s="6">
        <v>18</v>
      </c>
      <c r="F1686" s="6" t="s">
        <v>1657</v>
      </c>
      <c r="G1686" s="6" t="s">
        <v>7125</v>
      </c>
      <c r="H1686" s="6" t="s">
        <v>10</v>
      </c>
      <c r="I1686" s="6" t="s">
        <v>7126</v>
      </c>
      <c r="J1686" s="6" t="s">
        <v>377</v>
      </c>
      <c r="K1686" s="9" t="s">
        <v>440</v>
      </c>
      <c r="Q1686" s="6" t="s">
        <v>7124</v>
      </c>
      <c r="T1686" s="6" t="s">
        <v>22</v>
      </c>
      <c r="U1686" s="6" t="s">
        <v>18</v>
      </c>
      <c r="V1686" s="6" t="s">
        <v>7128</v>
      </c>
      <c r="W1686" s="11" t="s">
        <v>7127</v>
      </c>
    </row>
    <row r="1687" spans="1:23" ht="203" x14ac:dyDescent="0.35">
      <c r="A1687" s="6">
        <v>210911</v>
      </c>
      <c r="B1687" s="7">
        <v>45273</v>
      </c>
      <c r="C1687" s="8">
        <v>0.60690972222222228</v>
      </c>
      <c r="D1687" s="6" t="s">
        <v>7129</v>
      </c>
      <c r="E1687" s="6">
        <v>5</v>
      </c>
      <c r="F1687" s="6" t="s">
        <v>30</v>
      </c>
      <c r="G1687" s="9" t="s">
        <v>7130</v>
      </c>
      <c r="H1687" s="6" t="s">
        <v>10</v>
      </c>
      <c r="I1687" s="6" t="s">
        <v>24</v>
      </c>
      <c r="J1687" s="6" t="s">
        <v>21</v>
      </c>
      <c r="K1687" s="6" t="s">
        <v>764</v>
      </c>
      <c r="T1687" s="6" t="s">
        <v>22</v>
      </c>
      <c r="U1687" s="6" t="s">
        <v>18</v>
      </c>
      <c r="V1687" s="6" t="s">
        <v>7132</v>
      </c>
      <c r="W1687" s="11" t="s">
        <v>7131</v>
      </c>
    </row>
    <row r="1688" spans="1:23" x14ac:dyDescent="0.35">
      <c r="A1688" s="6">
        <v>146247</v>
      </c>
      <c r="B1688" s="7">
        <v>45273</v>
      </c>
      <c r="C1688" s="8">
        <v>0.62513888888888891</v>
      </c>
      <c r="D1688" s="6" t="s">
        <v>506</v>
      </c>
      <c r="E1688" s="6">
        <v>1</v>
      </c>
      <c r="F1688" s="6" t="s">
        <v>25</v>
      </c>
      <c r="G1688" s="6" t="s">
        <v>1981</v>
      </c>
      <c r="H1688" s="6" t="s">
        <v>24</v>
      </c>
      <c r="I1688" s="6" t="s">
        <v>24</v>
      </c>
      <c r="J1688" s="6" t="s">
        <v>21</v>
      </c>
      <c r="K1688" s="6" t="s">
        <v>7133</v>
      </c>
      <c r="T1688" s="6" t="s">
        <v>22</v>
      </c>
      <c r="U1688" s="6" t="s">
        <v>18</v>
      </c>
      <c r="V1688" s="6" t="s">
        <v>7134</v>
      </c>
      <c r="W1688" s="11" t="s">
        <v>1821</v>
      </c>
    </row>
    <row r="1689" spans="1:23" ht="174" x14ac:dyDescent="0.35">
      <c r="A1689" s="6">
        <v>210962</v>
      </c>
      <c r="B1689" s="7">
        <v>45273</v>
      </c>
      <c r="C1689" s="8">
        <v>0.63335648148148149</v>
      </c>
      <c r="D1689" s="6" t="s">
        <v>1696</v>
      </c>
      <c r="E1689" s="6">
        <v>2</v>
      </c>
      <c r="F1689" s="6" t="s">
        <v>1657</v>
      </c>
      <c r="G1689" s="9" t="s">
        <v>7135</v>
      </c>
      <c r="H1689" s="6" t="s">
        <v>40</v>
      </c>
      <c r="I1689" s="6" t="s">
        <v>40</v>
      </c>
      <c r="J1689" s="6" t="s">
        <v>21</v>
      </c>
      <c r="K1689" s="6" t="s">
        <v>626</v>
      </c>
      <c r="T1689" s="6" t="s">
        <v>15</v>
      </c>
      <c r="U1689" s="6" t="s">
        <v>18</v>
      </c>
      <c r="V1689" s="6" t="s">
        <v>7137</v>
      </c>
      <c r="W1689" s="12" t="s">
        <v>7136</v>
      </c>
    </row>
    <row r="1690" spans="1:23" x14ac:dyDescent="0.35">
      <c r="A1690" s="6">
        <v>122599</v>
      </c>
      <c r="B1690" s="7">
        <v>45273</v>
      </c>
      <c r="C1690" s="8">
        <v>0.63668981481481479</v>
      </c>
      <c r="D1690" s="6" t="s">
        <v>462</v>
      </c>
      <c r="E1690" s="6">
        <v>2</v>
      </c>
      <c r="F1690" s="6" t="s">
        <v>30</v>
      </c>
      <c r="G1690" s="6" t="s">
        <v>7138</v>
      </c>
      <c r="H1690" s="6" t="s">
        <v>24</v>
      </c>
      <c r="I1690" s="6" t="s">
        <v>24</v>
      </c>
      <c r="J1690" s="6" t="s">
        <v>21</v>
      </c>
      <c r="K1690" s="6" t="s">
        <v>244</v>
      </c>
      <c r="T1690" s="6" t="s">
        <v>22</v>
      </c>
      <c r="U1690" s="6" t="s">
        <v>18</v>
      </c>
      <c r="V1690" s="6" t="s">
        <v>7139</v>
      </c>
      <c r="W1690" s="11" t="s">
        <v>1095</v>
      </c>
    </row>
    <row r="1691" spans="1:23" x14ac:dyDescent="0.35">
      <c r="A1691" s="6">
        <v>91225</v>
      </c>
      <c r="B1691" s="7">
        <v>45274</v>
      </c>
      <c r="C1691" s="8">
        <v>0.36394675925925929</v>
      </c>
      <c r="D1691" s="6" t="s">
        <v>7140</v>
      </c>
      <c r="E1691" s="6">
        <v>3</v>
      </c>
      <c r="F1691" s="6" t="s">
        <v>30</v>
      </c>
      <c r="G1691" s="6" t="s">
        <v>7141</v>
      </c>
      <c r="H1691" s="6" t="s">
        <v>10</v>
      </c>
      <c r="I1691" s="6" t="s">
        <v>24</v>
      </c>
      <c r="J1691" s="6" t="s">
        <v>377</v>
      </c>
      <c r="K1691" s="6" t="s">
        <v>1535</v>
      </c>
      <c r="T1691" s="6" t="s">
        <v>22</v>
      </c>
      <c r="U1691" s="6" t="s">
        <v>18</v>
      </c>
      <c r="V1691" s="6" t="s">
        <v>7143</v>
      </c>
      <c r="W1691" s="11" t="s">
        <v>7142</v>
      </c>
    </row>
    <row r="1692" spans="1:23" x14ac:dyDescent="0.35">
      <c r="A1692" s="6">
        <v>211004</v>
      </c>
      <c r="B1692" s="7">
        <v>45274</v>
      </c>
      <c r="C1692" s="8">
        <v>0.37423611111111116</v>
      </c>
      <c r="D1692" s="6" t="s">
        <v>417</v>
      </c>
      <c r="E1692" s="6">
        <v>4</v>
      </c>
      <c r="F1692" s="6" t="s">
        <v>30</v>
      </c>
      <c r="G1692" s="6" t="s">
        <v>7144</v>
      </c>
      <c r="H1692" s="6" t="s">
        <v>24</v>
      </c>
      <c r="I1692" s="6" t="s">
        <v>24</v>
      </c>
      <c r="J1692" s="6" t="s">
        <v>21</v>
      </c>
      <c r="K1692" s="6" t="s">
        <v>1535</v>
      </c>
      <c r="T1692" s="6" t="s">
        <v>22</v>
      </c>
      <c r="U1692" s="6" t="s">
        <v>18</v>
      </c>
      <c r="V1692" s="6" t="s">
        <v>7146</v>
      </c>
      <c r="W1692" s="11" t="s">
        <v>7145</v>
      </c>
    </row>
    <row r="1693" spans="1:23" x14ac:dyDescent="0.35">
      <c r="A1693" s="6">
        <v>211001</v>
      </c>
      <c r="B1693" s="7">
        <v>45274</v>
      </c>
      <c r="C1693" s="8">
        <v>0.38268518518518518</v>
      </c>
      <c r="D1693" s="6" t="s">
        <v>6850</v>
      </c>
      <c r="E1693" s="6">
        <v>1</v>
      </c>
      <c r="F1693" s="6" t="s">
        <v>25</v>
      </c>
      <c r="G1693" s="6" t="s">
        <v>7147</v>
      </c>
      <c r="H1693" s="6" t="s">
        <v>24</v>
      </c>
      <c r="I1693" s="6" t="s">
        <v>24</v>
      </c>
      <c r="J1693" s="6" t="s">
        <v>21</v>
      </c>
      <c r="K1693" s="6" t="s">
        <v>1354</v>
      </c>
      <c r="T1693" s="6" t="s">
        <v>22</v>
      </c>
      <c r="U1693" s="6" t="s">
        <v>18</v>
      </c>
      <c r="V1693" s="6" t="s">
        <v>7149</v>
      </c>
      <c r="W1693" s="11" t="s">
        <v>7148</v>
      </c>
    </row>
    <row r="1694" spans="1:23" x14ac:dyDescent="0.35">
      <c r="A1694" s="6">
        <v>172416</v>
      </c>
      <c r="B1694" s="7">
        <v>45274</v>
      </c>
      <c r="C1694" s="8">
        <v>0.38415509259259256</v>
      </c>
      <c r="D1694" s="6" t="s">
        <v>82</v>
      </c>
      <c r="E1694" s="6">
        <v>1</v>
      </c>
      <c r="F1694" s="6" t="s">
        <v>9</v>
      </c>
      <c r="G1694" s="6" t="s">
        <v>7150</v>
      </c>
      <c r="H1694" s="6" t="s">
        <v>24</v>
      </c>
      <c r="I1694" s="6" t="s">
        <v>24</v>
      </c>
      <c r="J1694" s="6" t="s">
        <v>21</v>
      </c>
      <c r="K1694" s="6" t="s">
        <v>78</v>
      </c>
      <c r="T1694" s="6" t="s">
        <v>22</v>
      </c>
      <c r="U1694" s="6" t="s">
        <v>18</v>
      </c>
      <c r="V1694" s="6" t="s">
        <v>3120</v>
      </c>
      <c r="W1694" s="11" t="s">
        <v>887</v>
      </c>
    </row>
    <row r="1695" spans="1:23" x14ac:dyDescent="0.35">
      <c r="A1695" s="6">
        <v>96531</v>
      </c>
      <c r="B1695" s="7">
        <v>45274</v>
      </c>
      <c r="C1695" s="8">
        <v>0.39015046296296302</v>
      </c>
      <c r="D1695" s="6" t="s">
        <v>82</v>
      </c>
      <c r="E1695" s="6">
        <v>2</v>
      </c>
      <c r="F1695" s="6" t="s">
        <v>9</v>
      </c>
      <c r="G1695" s="6" t="s">
        <v>7151</v>
      </c>
      <c r="H1695" s="6" t="s">
        <v>24</v>
      </c>
      <c r="I1695" s="6" t="s">
        <v>24</v>
      </c>
      <c r="J1695" s="6" t="s">
        <v>21</v>
      </c>
      <c r="K1695" s="6" t="s">
        <v>78</v>
      </c>
      <c r="T1695" s="6" t="s">
        <v>15</v>
      </c>
      <c r="U1695" s="6" t="s">
        <v>18</v>
      </c>
      <c r="V1695" s="6" t="s">
        <v>7152</v>
      </c>
      <c r="W1695" s="11" t="s">
        <v>887</v>
      </c>
    </row>
    <row r="1696" spans="1:23" x14ac:dyDescent="0.35">
      <c r="A1696" s="6">
        <v>194958</v>
      </c>
      <c r="B1696" s="7">
        <v>45274</v>
      </c>
      <c r="C1696" s="8">
        <v>0.39393518518518517</v>
      </c>
      <c r="D1696" s="6" t="s">
        <v>81</v>
      </c>
      <c r="E1696" s="6">
        <v>1</v>
      </c>
      <c r="F1696" s="6" t="s">
        <v>9</v>
      </c>
      <c r="G1696" s="6" t="s">
        <v>7153</v>
      </c>
      <c r="H1696" s="6" t="s">
        <v>24</v>
      </c>
      <c r="I1696" s="6" t="s">
        <v>24</v>
      </c>
      <c r="J1696" s="6" t="s">
        <v>377</v>
      </c>
      <c r="K1696" s="6" t="s">
        <v>532</v>
      </c>
      <c r="P1696" s="6" t="s">
        <v>1827</v>
      </c>
      <c r="T1696" s="6" t="s">
        <v>15</v>
      </c>
      <c r="U1696" s="6" t="s">
        <v>18</v>
      </c>
      <c r="V1696" s="6" t="s">
        <v>7154</v>
      </c>
      <c r="W1696" s="11" t="s">
        <v>1085</v>
      </c>
    </row>
    <row r="1697" spans="1:23" x14ac:dyDescent="0.35">
      <c r="A1697" s="6">
        <v>149738</v>
      </c>
      <c r="B1697" s="7">
        <v>45274</v>
      </c>
      <c r="C1697" s="8">
        <v>0.4013194444444444</v>
      </c>
      <c r="D1697" s="6" t="s">
        <v>7155</v>
      </c>
      <c r="E1697" s="6">
        <v>2</v>
      </c>
      <c r="F1697" s="6" t="s">
        <v>19</v>
      </c>
      <c r="G1697" s="6" t="s">
        <v>7156</v>
      </c>
      <c r="H1697" s="6" t="s">
        <v>24</v>
      </c>
      <c r="I1697" s="6" t="s">
        <v>139</v>
      </c>
      <c r="J1697" s="6" t="s">
        <v>377</v>
      </c>
      <c r="K1697" s="6" t="s">
        <v>500</v>
      </c>
      <c r="T1697" s="6" t="s">
        <v>22</v>
      </c>
      <c r="U1697" s="6" t="s">
        <v>18</v>
      </c>
      <c r="V1697" s="6" t="s">
        <v>7158</v>
      </c>
      <c r="W1697" s="11" t="s">
        <v>7157</v>
      </c>
    </row>
    <row r="1698" spans="1:23" x14ac:dyDescent="0.35">
      <c r="A1698" s="6">
        <v>211035</v>
      </c>
      <c r="B1698" s="7">
        <v>45274</v>
      </c>
      <c r="C1698" s="8">
        <v>0.41281250000000003</v>
      </c>
      <c r="D1698" s="6" t="s">
        <v>7159</v>
      </c>
      <c r="E1698" s="6">
        <v>1</v>
      </c>
      <c r="F1698" s="6" t="s">
        <v>30</v>
      </c>
      <c r="G1698" s="6" t="s">
        <v>7160</v>
      </c>
      <c r="H1698" s="6" t="s">
        <v>24</v>
      </c>
      <c r="I1698" s="6" t="s">
        <v>24</v>
      </c>
      <c r="J1698" s="6" t="s">
        <v>21</v>
      </c>
      <c r="K1698" s="6" t="s">
        <v>78</v>
      </c>
      <c r="T1698" s="6" t="s">
        <v>15</v>
      </c>
      <c r="U1698" s="6" t="s">
        <v>18</v>
      </c>
      <c r="V1698" s="6" t="s">
        <v>7161</v>
      </c>
      <c r="W1698" s="11" t="s">
        <v>887</v>
      </c>
    </row>
    <row r="1699" spans="1:23" x14ac:dyDescent="0.35">
      <c r="A1699" s="6">
        <v>211003</v>
      </c>
      <c r="B1699" s="7">
        <v>45274</v>
      </c>
      <c r="C1699" s="8">
        <v>0.43554398148148149</v>
      </c>
      <c r="D1699" s="6" t="s">
        <v>461</v>
      </c>
      <c r="E1699" s="6">
        <v>6</v>
      </c>
      <c r="F1699" s="6" t="s">
        <v>30</v>
      </c>
      <c r="G1699" s="6" t="s">
        <v>7162</v>
      </c>
      <c r="H1699" s="6" t="s">
        <v>24</v>
      </c>
      <c r="I1699" s="6" t="s">
        <v>24</v>
      </c>
      <c r="J1699" s="6" t="s">
        <v>21</v>
      </c>
      <c r="K1699" s="6" t="s">
        <v>190</v>
      </c>
      <c r="O1699" s="6" t="s">
        <v>7163</v>
      </c>
      <c r="T1699" s="6" t="s">
        <v>22</v>
      </c>
      <c r="U1699" s="6" t="s">
        <v>18</v>
      </c>
      <c r="V1699" s="6" t="s">
        <v>7165</v>
      </c>
      <c r="W1699" s="11" t="s">
        <v>7164</v>
      </c>
    </row>
    <row r="1700" spans="1:23" x14ac:dyDescent="0.35">
      <c r="A1700" s="6">
        <v>16912</v>
      </c>
      <c r="B1700" s="7">
        <v>45274</v>
      </c>
      <c r="C1700" s="8">
        <v>0.44567129629629632</v>
      </c>
      <c r="D1700" s="6" t="s">
        <v>668</v>
      </c>
      <c r="E1700" s="6">
        <v>1</v>
      </c>
      <c r="F1700" s="6" t="s">
        <v>30</v>
      </c>
      <c r="G1700" s="6" t="s">
        <v>7166</v>
      </c>
      <c r="H1700" s="6" t="s">
        <v>24</v>
      </c>
      <c r="I1700" s="6" t="s">
        <v>24</v>
      </c>
      <c r="J1700" s="6" t="s">
        <v>21</v>
      </c>
      <c r="K1700" s="6" t="s">
        <v>78</v>
      </c>
      <c r="T1700" s="6" t="s">
        <v>15</v>
      </c>
      <c r="U1700" s="6" t="s">
        <v>18</v>
      </c>
      <c r="V1700" s="6" t="s">
        <v>7167</v>
      </c>
      <c r="W1700" s="11" t="s">
        <v>887</v>
      </c>
    </row>
    <row r="1701" spans="1:23" x14ac:dyDescent="0.35">
      <c r="A1701" s="6">
        <v>205906</v>
      </c>
      <c r="B1701" s="7">
        <v>45274</v>
      </c>
      <c r="C1701" s="8">
        <v>0.45218749999999996</v>
      </c>
      <c r="D1701" s="6" t="s">
        <v>7168</v>
      </c>
      <c r="E1701" s="6">
        <v>1</v>
      </c>
      <c r="F1701" s="6" t="s">
        <v>9</v>
      </c>
      <c r="G1701" s="6" t="s">
        <v>7169</v>
      </c>
      <c r="H1701" s="6" t="s">
        <v>24</v>
      </c>
      <c r="I1701" s="6" t="s">
        <v>24</v>
      </c>
      <c r="J1701" s="6" t="s">
        <v>21</v>
      </c>
      <c r="K1701" s="6" t="s">
        <v>495</v>
      </c>
      <c r="T1701" s="6" t="s">
        <v>22</v>
      </c>
      <c r="U1701" s="6" t="s">
        <v>18</v>
      </c>
      <c r="V1701" s="6" t="s">
        <v>7171</v>
      </c>
      <c r="W1701" s="11" t="s">
        <v>7170</v>
      </c>
    </row>
    <row r="1702" spans="1:23" x14ac:dyDescent="0.35">
      <c r="A1702" s="6">
        <v>210396</v>
      </c>
      <c r="B1702" s="7">
        <v>45274</v>
      </c>
      <c r="C1702" s="8">
        <v>0.45453703703703702</v>
      </c>
      <c r="D1702" s="6" t="s">
        <v>7172</v>
      </c>
      <c r="E1702" s="6">
        <v>3</v>
      </c>
      <c r="F1702" s="6" t="s">
        <v>19</v>
      </c>
      <c r="G1702" s="6" t="s">
        <v>7173</v>
      </c>
      <c r="H1702" s="6" t="s">
        <v>24</v>
      </c>
      <c r="I1702" s="6" t="s">
        <v>107</v>
      </c>
      <c r="J1702" s="6" t="s">
        <v>232</v>
      </c>
      <c r="K1702" s="6" t="s">
        <v>989</v>
      </c>
      <c r="T1702" s="6" t="s">
        <v>22</v>
      </c>
      <c r="U1702" s="6" t="s">
        <v>18</v>
      </c>
      <c r="V1702" s="6" t="s">
        <v>7175</v>
      </c>
      <c r="W1702" s="11" t="s">
        <v>7174</v>
      </c>
    </row>
    <row r="1703" spans="1:23" x14ac:dyDescent="0.35">
      <c r="A1703" s="6">
        <v>211013</v>
      </c>
      <c r="B1703" s="7">
        <v>45274</v>
      </c>
      <c r="C1703" s="8">
        <v>0.46236111111111106</v>
      </c>
      <c r="D1703" s="6" t="s">
        <v>797</v>
      </c>
      <c r="E1703" s="6">
        <v>2</v>
      </c>
      <c r="F1703" s="6" t="s">
        <v>9</v>
      </c>
      <c r="G1703" s="6" t="s">
        <v>7176</v>
      </c>
      <c r="H1703" s="6" t="s">
        <v>24</v>
      </c>
      <c r="I1703" s="6" t="s">
        <v>24</v>
      </c>
      <c r="J1703" s="6" t="s">
        <v>21</v>
      </c>
      <c r="K1703" s="6" t="s">
        <v>190</v>
      </c>
      <c r="M1703" s="6" t="s">
        <v>142</v>
      </c>
      <c r="T1703" s="6" t="s">
        <v>22</v>
      </c>
      <c r="U1703" s="6" t="s">
        <v>18</v>
      </c>
      <c r="V1703" s="6" t="s">
        <v>7178</v>
      </c>
      <c r="W1703" s="11" t="s">
        <v>7177</v>
      </c>
    </row>
    <row r="1704" spans="1:23" ht="290" x14ac:dyDescent="0.35">
      <c r="A1704" s="6">
        <v>210340</v>
      </c>
      <c r="B1704" s="7">
        <v>45274</v>
      </c>
      <c r="C1704" s="8">
        <v>0.47363425925925928</v>
      </c>
      <c r="D1704" s="6" t="s">
        <v>1013</v>
      </c>
      <c r="E1704" s="6">
        <v>1</v>
      </c>
      <c r="F1704" s="6" t="s">
        <v>9</v>
      </c>
      <c r="G1704" s="9" t="s">
        <v>7179</v>
      </c>
      <c r="H1704" s="6" t="s">
        <v>40</v>
      </c>
      <c r="I1704" s="6" t="s">
        <v>40</v>
      </c>
      <c r="J1704" s="6" t="s">
        <v>21</v>
      </c>
      <c r="K1704" s="6" t="s">
        <v>978</v>
      </c>
      <c r="L1704" s="6" t="s">
        <v>978</v>
      </c>
      <c r="M1704" s="6" t="s">
        <v>978</v>
      </c>
      <c r="N1704" s="6" t="s">
        <v>978</v>
      </c>
      <c r="O1704" s="6" t="s">
        <v>978</v>
      </c>
      <c r="P1704" s="6" t="s">
        <v>978</v>
      </c>
      <c r="Q1704" s="6" t="s">
        <v>978</v>
      </c>
      <c r="R1704" s="6" t="s">
        <v>978</v>
      </c>
      <c r="S1704" s="6" t="s">
        <v>47</v>
      </c>
      <c r="T1704" s="6" t="s">
        <v>22</v>
      </c>
      <c r="U1704" s="6" t="s">
        <v>18</v>
      </c>
      <c r="V1704" s="6" t="s">
        <v>7181</v>
      </c>
      <c r="W1704" s="12" t="s">
        <v>7180</v>
      </c>
    </row>
    <row r="1705" spans="1:23" ht="145" x14ac:dyDescent="0.35">
      <c r="A1705" s="6">
        <v>211008</v>
      </c>
      <c r="B1705" s="7">
        <v>45274</v>
      </c>
      <c r="C1705" s="8">
        <v>0.49064814814814817</v>
      </c>
      <c r="D1705" s="6" t="s">
        <v>7182</v>
      </c>
      <c r="E1705" s="6">
        <v>2</v>
      </c>
      <c r="F1705" s="6" t="s">
        <v>9</v>
      </c>
      <c r="G1705" s="6" t="s">
        <v>7183</v>
      </c>
      <c r="H1705" s="6" t="s">
        <v>24</v>
      </c>
      <c r="I1705" s="6" t="s">
        <v>24</v>
      </c>
      <c r="J1705" s="6" t="s">
        <v>21</v>
      </c>
      <c r="K1705" s="9" t="s">
        <v>7184</v>
      </c>
      <c r="L1705" s="6" t="s">
        <v>34</v>
      </c>
      <c r="M1705" s="6" t="s">
        <v>34</v>
      </c>
      <c r="N1705" s="6" t="s">
        <v>34</v>
      </c>
      <c r="O1705" s="6" t="s">
        <v>34</v>
      </c>
      <c r="P1705" s="6" t="s">
        <v>34</v>
      </c>
      <c r="Q1705" s="6" t="s">
        <v>34</v>
      </c>
      <c r="R1705" s="6" t="s">
        <v>34</v>
      </c>
      <c r="S1705" s="6" t="s">
        <v>34</v>
      </c>
      <c r="T1705" s="6" t="s">
        <v>22</v>
      </c>
      <c r="U1705" s="6" t="s">
        <v>18</v>
      </c>
      <c r="V1705" s="6" t="s">
        <v>7186</v>
      </c>
      <c r="W1705" s="11" t="s">
        <v>7185</v>
      </c>
    </row>
    <row r="1706" spans="1:23" x14ac:dyDescent="0.35">
      <c r="A1706" s="6">
        <v>211025</v>
      </c>
      <c r="B1706" s="7">
        <v>45274</v>
      </c>
      <c r="C1706" s="8">
        <v>0.49527777777777776</v>
      </c>
      <c r="D1706" s="6" t="s">
        <v>7187</v>
      </c>
      <c r="E1706" s="6">
        <v>1</v>
      </c>
      <c r="F1706" s="6" t="s">
        <v>30</v>
      </c>
      <c r="G1706" s="6" t="s">
        <v>7188</v>
      </c>
      <c r="H1706" s="6" t="s">
        <v>24</v>
      </c>
      <c r="I1706" s="6" t="s">
        <v>139</v>
      </c>
      <c r="J1706" s="6" t="s">
        <v>21</v>
      </c>
      <c r="K1706" s="6" t="s">
        <v>1549</v>
      </c>
      <c r="T1706" s="6" t="s">
        <v>22</v>
      </c>
      <c r="U1706" s="6" t="s">
        <v>18</v>
      </c>
      <c r="V1706" s="6" t="s">
        <v>7190</v>
      </c>
      <c r="W1706" s="11" t="s">
        <v>7189</v>
      </c>
    </row>
    <row r="1707" spans="1:23" x14ac:dyDescent="0.35">
      <c r="A1707" s="6">
        <v>188636</v>
      </c>
      <c r="B1707" s="7">
        <v>45274</v>
      </c>
      <c r="C1707" s="8">
        <v>0.4959027777777778</v>
      </c>
      <c r="D1707" s="6" t="s">
        <v>843</v>
      </c>
      <c r="E1707" s="6">
        <v>1</v>
      </c>
      <c r="F1707" s="6" t="s">
        <v>19</v>
      </c>
      <c r="G1707" s="6" t="s">
        <v>863</v>
      </c>
      <c r="H1707" s="6" t="s">
        <v>24</v>
      </c>
      <c r="I1707" s="6" t="s">
        <v>24</v>
      </c>
      <c r="J1707" s="6" t="s">
        <v>21</v>
      </c>
      <c r="K1707" s="6" t="s">
        <v>33</v>
      </c>
      <c r="T1707" s="6" t="s">
        <v>15</v>
      </c>
      <c r="U1707" s="6" t="s">
        <v>18</v>
      </c>
      <c r="V1707" s="6" t="s">
        <v>7191</v>
      </c>
      <c r="W1707" s="11" t="s">
        <v>887</v>
      </c>
    </row>
    <row r="1708" spans="1:23" x14ac:dyDescent="0.35">
      <c r="A1708" s="6">
        <v>211068</v>
      </c>
      <c r="B1708" s="7">
        <v>45274</v>
      </c>
      <c r="C1708" s="8">
        <v>0.49682870370370374</v>
      </c>
      <c r="D1708" s="6" t="s">
        <v>491</v>
      </c>
      <c r="E1708" s="6">
        <v>1</v>
      </c>
      <c r="F1708" s="6" t="s">
        <v>19</v>
      </c>
      <c r="G1708" s="6" t="s">
        <v>1349</v>
      </c>
      <c r="H1708" s="6" t="s">
        <v>112</v>
      </c>
      <c r="I1708" s="6" t="s">
        <v>24</v>
      </c>
      <c r="J1708" s="6" t="s">
        <v>21</v>
      </c>
      <c r="K1708" s="6" t="s">
        <v>78</v>
      </c>
      <c r="T1708" s="6" t="s">
        <v>15</v>
      </c>
      <c r="U1708" s="6" t="s">
        <v>18</v>
      </c>
      <c r="V1708" s="6" t="s">
        <v>7192</v>
      </c>
      <c r="W1708" s="11" t="s">
        <v>887</v>
      </c>
    </row>
    <row r="1709" spans="1:23" x14ac:dyDescent="0.35">
      <c r="A1709" s="6">
        <v>211071</v>
      </c>
      <c r="B1709" s="7">
        <v>45274</v>
      </c>
      <c r="C1709" s="8">
        <v>0.50314814814814812</v>
      </c>
      <c r="D1709" s="6" t="s">
        <v>7193</v>
      </c>
      <c r="E1709" s="6">
        <v>1</v>
      </c>
      <c r="F1709" s="6" t="s">
        <v>25</v>
      </c>
      <c r="G1709" s="6" t="s">
        <v>7194</v>
      </c>
      <c r="H1709" s="6" t="s">
        <v>24</v>
      </c>
      <c r="I1709" s="6" t="s">
        <v>24</v>
      </c>
      <c r="J1709" s="6" t="s">
        <v>21</v>
      </c>
      <c r="K1709" s="6" t="s">
        <v>88</v>
      </c>
      <c r="T1709" s="6" t="s">
        <v>15</v>
      </c>
      <c r="U1709" s="6" t="s">
        <v>18</v>
      </c>
      <c r="V1709" s="6" t="s">
        <v>7196</v>
      </c>
      <c r="W1709" s="11" t="s">
        <v>7195</v>
      </c>
    </row>
    <row r="1710" spans="1:23" x14ac:dyDescent="0.35">
      <c r="A1710" s="6">
        <v>211075</v>
      </c>
      <c r="B1710" s="7">
        <v>45274</v>
      </c>
      <c r="C1710" s="8">
        <v>0.50424768518518526</v>
      </c>
      <c r="D1710" s="6" t="s">
        <v>26</v>
      </c>
      <c r="E1710" s="6">
        <v>15</v>
      </c>
      <c r="F1710" s="6" t="s">
        <v>19</v>
      </c>
      <c r="G1710" s="6" t="s">
        <v>7197</v>
      </c>
      <c r="H1710" s="6" t="s">
        <v>40</v>
      </c>
      <c r="I1710" s="6" t="s">
        <v>24</v>
      </c>
      <c r="J1710" s="6" t="s">
        <v>21</v>
      </c>
      <c r="K1710" s="6" t="s">
        <v>78</v>
      </c>
      <c r="T1710" s="6" t="s">
        <v>15</v>
      </c>
      <c r="U1710" s="6" t="s">
        <v>18</v>
      </c>
      <c r="V1710" s="6" t="s">
        <v>7198</v>
      </c>
      <c r="W1710" s="11" t="s">
        <v>887</v>
      </c>
    </row>
    <row r="1711" spans="1:23" x14ac:dyDescent="0.35">
      <c r="A1711" s="6">
        <v>211063</v>
      </c>
      <c r="B1711" s="7">
        <v>45274</v>
      </c>
      <c r="C1711" s="8">
        <v>0.50587962962962962</v>
      </c>
      <c r="D1711" s="6" t="s">
        <v>116</v>
      </c>
      <c r="E1711" s="6">
        <v>3</v>
      </c>
      <c r="F1711" s="6" t="s">
        <v>30</v>
      </c>
      <c r="G1711" s="6" t="s">
        <v>7199</v>
      </c>
      <c r="H1711" s="6" t="s">
        <v>10</v>
      </c>
      <c r="I1711" s="6" t="s">
        <v>24</v>
      </c>
      <c r="J1711" s="6" t="s">
        <v>21</v>
      </c>
      <c r="K1711" s="6" t="s">
        <v>190</v>
      </c>
      <c r="T1711" s="6" t="s">
        <v>22</v>
      </c>
      <c r="U1711" s="6" t="s">
        <v>18</v>
      </c>
      <c r="V1711" s="6" t="s">
        <v>7201</v>
      </c>
      <c r="W1711" s="11" t="s">
        <v>7200</v>
      </c>
    </row>
    <row r="1712" spans="1:23" x14ac:dyDescent="0.35">
      <c r="A1712" s="6">
        <v>211076</v>
      </c>
      <c r="B1712" s="7">
        <v>45274</v>
      </c>
      <c r="C1712" s="8">
        <v>0.50607638888888895</v>
      </c>
      <c r="D1712" s="6" t="s">
        <v>843</v>
      </c>
      <c r="E1712" s="6">
        <v>1</v>
      </c>
      <c r="F1712" s="6" t="s">
        <v>19</v>
      </c>
      <c r="G1712" s="6" t="s">
        <v>863</v>
      </c>
      <c r="H1712" s="6" t="s">
        <v>24</v>
      </c>
      <c r="I1712" s="6" t="s">
        <v>24</v>
      </c>
      <c r="J1712" s="6" t="s">
        <v>21</v>
      </c>
      <c r="K1712" s="6" t="s">
        <v>33</v>
      </c>
      <c r="T1712" s="6" t="s">
        <v>15</v>
      </c>
      <c r="U1712" s="6" t="s">
        <v>18</v>
      </c>
      <c r="V1712" s="6" t="s">
        <v>1651</v>
      </c>
      <c r="W1712" s="11" t="s">
        <v>887</v>
      </c>
    </row>
    <row r="1713" spans="1:23" x14ac:dyDescent="0.35">
      <c r="A1713" s="6">
        <v>211074</v>
      </c>
      <c r="B1713" s="7">
        <v>45274</v>
      </c>
      <c r="C1713" s="8">
        <v>0.51517361111111104</v>
      </c>
      <c r="D1713" s="6" t="s">
        <v>491</v>
      </c>
      <c r="E1713" s="6">
        <v>1</v>
      </c>
      <c r="F1713" s="6" t="s">
        <v>19</v>
      </c>
      <c r="G1713" s="6" t="s">
        <v>1349</v>
      </c>
      <c r="H1713" s="6" t="s">
        <v>24</v>
      </c>
      <c r="I1713" s="6" t="s">
        <v>24</v>
      </c>
      <c r="J1713" s="6" t="s">
        <v>21</v>
      </c>
      <c r="K1713" s="6" t="s">
        <v>78</v>
      </c>
      <c r="T1713" s="6" t="s">
        <v>15</v>
      </c>
      <c r="U1713" s="6" t="s">
        <v>18</v>
      </c>
      <c r="V1713" s="6" t="s">
        <v>1687</v>
      </c>
      <c r="W1713" s="11" t="s">
        <v>887</v>
      </c>
    </row>
    <row r="1714" spans="1:23" x14ac:dyDescent="0.35">
      <c r="A1714" s="6">
        <v>211058</v>
      </c>
      <c r="B1714" s="7">
        <v>45274</v>
      </c>
      <c r="C1714" s="8">
        <v>0.51916666666666667</v>
      </c>
      <c r="D1714" s="6" t="s">
        <v>7202</v>
      </c>
      <c r="E1714" s="6">
        <v>2</v>
      </c>
      <c r="F1714" s="6" t="s">
        <v>19</v>
      </c>
      <c r="G1714" s="6" t="s">
        <v>7203</v>
      </c>
      <c r="H1714" s="6" t="s">
        <v>24</v>
      </c>
      <c r="I1714" s="6" t="s">
        <v>24</v>
      </c>
      <c r="J1714" s="6" t="s">
        <v>377</v>
      </c>
      <c r="K1714" s="6" t="s">
        <v>495</v>
      </c>
      <c r="T1714" s="6" t="s">
        <v>22</v>
      </c>
      <c r="U1714" s="6" t="s">
        <v>18</v>
      </c>
      <c r="V1714" s="6" t="s">
        <v>7205</v>
      </c>
      <c r="W1714" s="11" t="s">
        <v>7204</v>
      </c>
    </row>
    <row r="1715" spans="1:23" ht="188.5" x14ac:dyDescent="0.35">
      <c r="A1715" s="6">
        <v>211069</v>
      </c>
      <c r="B1715" s="7">
        <v>45274</v>
      </c>
      <c r="C1715" s="8">
        <v>0.52708333333333335</v>
      </c>
      <c r="D1715" s="6" t="s">
        <v>7206</v>
      </c>
      <c r="E1715" s="6">
        <v>13</v>
      </c>
      <c r="F1715" s="6" t="s">
        <v>1657</v>
      </c>
      <c r="G1715" s="9" t="s">
        <v>7207</v>
      </c>
      <c r="H1715" s="6" t="s">
        <v>40</v>
      </c>
      <c r="I1715" s="6" t="s">
        <v>40</v>
      </c>
      <c r="J1715" s="6" t="s">
        <v>21</v>
      </c>
      <c r="K1715" s="6" t="s">
        <v>978</v>
      </c>
      <c r="L1715" s="6" t="s">
        <v>978</v>
      </c>
      <c r="M1715" s="6" t="s">
        <v>978</v>
      </c>
      <c r="N1715" s="6" t="s">
        <v>978</v>
      </c>
      <c r="O1715" s="6" t="s">
        <v>978</v>
      </c>
      <c r="P1715" s="6" t="s">
        <v>978</v>
      </c>
      <c r="Q1715" s="6" t="s">
        <v>978</v>
      </c>
      <c r="R1715" s="6" t="s">
        <v>978</v>
      </c>
      <c r="S1715" s="6" t="s">
        <v>978</v>
      </c>
      <c r="T1715" s="6" t="s">
        <v>22</v>
      </c>
      <c r="U1715" s="6" t="s">
        <v>18</v>
      </c>
      <c r="V1715" s="6" t="s">
        <v>7209</v>
      </c>
      <c r="W1715" s="12" t="s">
        <v>7208</v>
      </c>
    </row>
    <row r="1716" spans="1:23" x14ac:dyDescent="0.35">
      <c r="A1716" s="6">
        <v>92121</v>
      </c>
      <c r="B1716" s="7">
        <v>45274</v>
      </c>
      <c r="C1716" s="8">
        <v>0.58291666666666664</v>
      </c>
      <c r="D1716" s="6" t="s">
        <v>239</v>
      </c>
      <c r="E1716" s="6">
        <v>2</v>
      </c>
      <c r="F1716" s="6" t="s">
        <v>30</v>
      </c>
      <c r="G1716" s="6" t="s">
        <v>7210</v>
      </c>
      <c r="H1716" s="6" t="s">
        <v>24</v>
      </c>
      <c r="I1716" s="6" t="s">
        <v>24</v>
      </c>
      <c r="J1716" s="6" t="s">
        <v>21</v>
      </c>
      <c r="K1716" s="6" t="s">
        <v>7211</v>
      </c>
      <c r="T1716" s="6" t="s">
        <v>15</v>
      </c>
      <c r="U1716" s="6" t="s">
        <v>18</v>
      </c>
      <c r="V1716" s="6" t="s">
        <v>7213</v>
      </c>
      <c r="W1716" s="11" t="s">
        <v>7212</v>
      </c>
    </row>
    <row r="1717" spans="1:23" ht="101.5" x14ac:dyDescent="0.35">
      <c r="A1717" s="6">
        <v>211083</v>
      </c>
      <c r="B1717" s="7">
        <v>45274</v>
      </c>
      <c r="C1717" s="8">
        <v>0.59961805555555558</v>
      </c>
      <c r="D1717" s="6" t="s">
        <v>7214</v>
      </c>
      <c r="E1717" s="6">
        <v>1</v>
      </c>
      <c r="F1717" s="6" t="s">
        <v>1657</v>
      </c>
      <c r="G1717" s="9" t="s">
        <v>7215</v>
      </c>
      <c r="H1717" s="6" t="s">
        <v>24</v>
      </c>
      <c r="I1717" s="6" t="s">
        <v>24</v>
      </c>
      <c r="J1717" s="6" t="s">
        <v>21</v>
      </c>
      <c r="K1717" s="6" t="s">
        <v>113</v>
      </c>
      <c r="T1717" s="6" t="s">
        <v>22</v>
      </c>
      <c r="U1717" s="6" t="s">
        <v>18</v>
      </c>
      <c r="V1717" s="6" t="s">
        <v>7217</v>
      </c>
      <c r="W1717" s="11" t="s">
        <v>7216</v>
      </c>
    </row>
    <row r="1718" spans="1:23" x14ac:dyDescent="0.35">
      <c r="A1718" s="6">
        <v>83215</v>
      </c>
      <c r="B1718" s="7">
        <v>45274</v>
      </c>
      <c r="C1718" s="8">
        <v>0.62202546296296302</v>
      </c>
      <c r="D1718" s="6" t="s">
        <v>108</v>
      </c>
      <c r="E1718" s="6">
        <v>1</v>
      </c>
      <c r="F1718" s="6" t="s">
        <v>9</v>
      </c>
      <c r="G1718" s="6" t="s">
        <v>7218</v>
      </c>
      <c r="H1718" s="6" t="s">
        <v>24</v>
      </c>
      <c r="I1718" s="6" t="s">
        <v>24</v>
      </c>
      <c r="J1718" s="6" t="s">
        <v>21</v>
      </c>
      <c r="K1718" s="6" t="s">
        <v>78</v>
      </c>
      <c r="T1718" s="6" t="s">
        <v>15</v>
      </c>
      <c r="U1718" s="6" t="s">
        <v>18</v>
      </c>
      <c r="V1718" s="6" t="s">
        <v>7219</v>
      </c>
      <c r="W1718" s="11" t="s">
        <v>887</v>
      </c>
    </row>
    <row r="1719" spans="1:23" x14ac:dyDescent="0.35">
      <c r="A1719" s="6">
        <v>201985</v>
      </c>
      <c r="B1719" s="7">
        <v>45274</v>
      </c>
      <c r="C1719" s="8">
        <v>0.64312500000000006</v>
      </c>
      <c r="D1719" s="6" t="s">
        <v>1277</v>
      </c>
      <c r="E1719" s="6">
        <v>3</v>
      </c>
      <c r="F1719" s="6" t="s">
        <v>19</v>
      </c>
      <c r="G1719" s="6" t="s">
        <v>7220</v>
      </c>
      <c r="H1719" s="6" t="s">
        <v>24</v>
      </c>
      <c r="I1719" s="6" t="s">
        <v>24</v>
      </c>
      <c r="J1719" s="6" t="s">
        <v>21</v>
      </c>
      <c r="K1719" s="6" t="s">
        <v>149</v>
      </c>
      <c r="T1719" s="6" t="s">
        <v>22</v>
      </c>
      <c r="U1719" s="6" t="s">
        <v>18</v>
      </c>
      <c r="V1719" s="6" t="s">
        <v>1868</v>
      </c>
      <c r="W1719" s="11" t="s">
        <v>1307</v>
      </c>
    </row>
    <row r="1720" spans="1:23" x14ac:dyDescent="0.35">
      <c r="A1720" s="6">
        <v>211078</v>
      </c>
      <c r="B1720" s="7">
        <v>45274</v>
      </c>
      <c r="C1720" s="8">
        <v>0.65248842592592593</v>
      </c>
      <c r="D1720" s="6" t="s">
        <v>94</v>
      </c>
      <c r="E1720" s="6">
        <v>20</v>
      </c>
      <c r="F1720" s="6" t="s">
        <v>19</v>
      </c>
      <c r="G1720" s="6" t="s">
        <v>7221</v>
      </c>
      <c r="H1720" s="6" t="s">
        <v>24</v>
      </c>
      <c r="I1720" s="6" t="s">
        <v>24</v>
      </c>
      <c r="J1720" s="6" t="s">
        <v>21</v>
      </c>
      <c r="K1720" s="6" t="s">
        <v>244</v>
      </c>
      <c r="T1720" s="6" t="s">
        <v>22</v>
      </c>
      <c r="U1720" s="6" t="s">
        <v>18</v>
      </c>
      <c r="V1720" s="6" t="s">
        <v>7223</v>
      </c>
      <c r="W1720" s="11" t="s">
        <v>7222</v>
      </c>
    </row>
    <row r="1721" spans="1:23" x14ac:dyDescent="0.35">
      <c r="A1721" s="6">
        <v>211088</v>
      </c>
      <c r="B1721" s="7">
        <v>45274</v>
      </c>
      <c r="C1721" s="8">
        <v>0.65347222222222223</v>
      </c>
      <c r="D1721" s="6" t="s">
        <v>443</v>
      </c>
      <c r="E1721" s="6">
        <v>1</v>
      </c>
      <c r="F1721" s="6" t="s">
        <v>25</v>
      </c>
      <c r="G1721" s="6" t="s">
        <v>7224</v>
      </c>
      <c r="H1721" s="6" t="s">
        <v>24</v>
      </c>
      <c r="I1721" s="6" t="s">
        <v>24</v>
      </c>
      <c r="J1721" s="6" t="s">
        <v>21</v>
      </c>
      <c r="K1721" s="6" t="s">
        <v>149</v>
      </c>
      <c r="T1721" s="6" t="s">
        <v>22</v>
      </c>
      <c r="U1721" s="6" t="s">
        <v>18</v>
      </c>
      <c r="V1721" s="6" t="s">
        <v>7225</v>
      </c>
      <c r="W1721" s="11" t="s">
        <v>1433</v>
      </c>
    </row>
    <row r="1722" spans="1:23" ht="101.5" x14ac:dyDescent="0.35">
      <c r="A1722" s="6">
        <v>211103</v>
      </c>
      <c r="B1722" s="7">
        <v>45274</v>
      </c>
      <c r="C1722" s="8">
        <v>0.66086805555555561</v>
      </c>
      <c r="D1722" s="6" t="s">
        <v>411</v>
      </c>
      <c r="E1722" s="6">
        <v>1</v>
      </c>
      <c r="F1722" s="6" t="s">
        <v>30</v>
      </c>
      <c r="G1722" s="9" t="s">
        <v>7226</v>
      </c>
      <c r="H1722" s="6" t="s">
        <v>24</v>
      </c>
      <c r="I1722" s="6" t="s">
        <v>24</v>
      </c>
      <c r="J1722" s="6" t="s">
        <v>21</v>
      </c>
      <c r="K1722" s="6" t="s">
        <v>244</v>
      </c>
      <c r="T1722" s="6" t="s">
        <v>22</v>
      </c>
      <c r="U1722" s="6" t="s">
        <v>18</v>
      </c>
      <c r="V1722" s="6" t="s">
        <v>7227</v>
      </c>
      <c r="W1722" s="11" t="s">
        <v>997</v>
      </c>
    </row>
    <row r="1723" spans="1:23" ht="87" x14ac:dyDescent="0.35">
      <c r="A1723" s="6">
        <v>211093</v>
      </c>
      <c r="B1723" s="7">
        <v>45274</v>
      </c>
      <c r="C1723" s="8">
        <v>0.66960648148148139</v>
      </c>
      <c r="D1723" s="6" t="s">
        <v>82</v>
      </c>
      <c r="E1723" s="6">
        <v>1</v>
      </c>
      <c r="F1723" s="6" t="s">
        <v>9</v>
      </c>
      <c r="G1723" s="9" t="s">
        <v>7228</v>
      </c>
      <c r="H1723" s="6" t="s">
        <v>24</v>
      </c>
      <c r="I1723" s="6" t="s">
        <v>24</v>
      </c>
      <c r="J1723" s="6" t="s">
        <v>21</v>
      </c>
      <c r="K1723" s="6" t="s">
        <v>244</v>
      </c>
      <c r="T1723" s="6" t="s">
        <v>22</v>
      </c>
      <c r="U1723" s="6" t="s">
        <v>18</v>
      </c>
      <c r="V1723" s="6" t="s">
        <v>7229</v>
      </c>
      <c r="W1723" s="11" t="s">
        <v>997</v>
      </c>
    </row>
    <row r="1724" spans="1:23" x14ac:dyDescent="0.35">
      <c r="A1724" s="6">
        <v>211092</v>
      </c>
      <c r="B1724" s="7">
        <v>45274</v>
      </c>
      <c r="C1724" s="8">
        <v>0.67100694444444453</v>
      </c>
      <c r="D1724" s="6" t="s">
        <v>525</v>
      </c>
      <c r="E1724" s="6">
        <v>6</v>
      </c>
      <c r="F1724" s="6" t="s">
        <v>19</v>
      </c>
      <c r="G1724" s="6" t="s">
        <v>7230</v>
      </c>
      <c r="H1724" s="6" t="s">
        <v>24</v>
      </c>
      <c r="I1724" s="6" t="s">
        <v>24</v>
      </c>
      <c r="J1724" s="6" t="s">
        <v>21</v>
      </c>
      <c r="K1724" s="6" t="s">
        <v>149</v>
      </c>
      <c r="T1724" s="6" t="s">
        <v>22</v>
      </c>
      <c r="U1724" s="6" t="s">
        <v>18</v>
      </c>
      <c r="V1724" s="6" t="s">
        <v>7231</v>
      </c>
      <c r="W1724" s="11" t="s">
        <v>977</v>
      </c>
    </row>
    <row r="1725" spans="1:23" x14ac:dyDescent="0.35">
      <c r="A1725" s="6">
        <v>211119</v>
      </c>
      <c r="B1725" s="7">
        <v>45274</v>
      </c>
      <c r="C1725" s="8">
        <v>0.67510416666666673</v>
      </c>
      <c r="D1725" s="6" t="s">
        <v>320</v>
      </c>
      <c r="E1725" s="6">
        <v>1</v>
      </c>
      <c r="F1725" s="6" t="s">
        <v>9</v>
      </c>
      <c r="G1725" s="6" t="s">
        <v>7232</v>
      </c>
      <c r="H1725" s="6" t="s">
        <v>24</v>
      </c>
      <c r="I1725" s="6" t="s">
        <v>163</v>
      </c>
      <c r="J1725" s="6" t="s">
        <v>21</v>
      </c>
      <c r="K1725" s="6" t="s">
        <v>1836</v>
      </c>
      <c r="T1725" s="6" t="s">
        <v>22</v>
      </c>
      <c r="U1725" s="6" t="s">
        <v>18</v>
      </c>
      <c r="V1725" s="6" t="s">
        <v>7233</v>
      </c>
      <c r="W1725" s="11" t="s">
        <v>4616</v>
      </c>
    </row>
    <row r="1726" spans="1:23" ht="145" x14ac:dyDescent="0.35">
      <c r="A1726" s="6">
        <v>211106</v>
      </c>
      <c r="B1726" s="7">
        <v>45274</v>
      </c>
      <c r="C1726" s="8">
        <v>0.67949074074074067</v>
      </c>
      <c r="D1726" s="6" t="s">
        <v>341</v>
      </c>
      <c r="E1726" s="6">
        <v>3</v>
      </c>
      <c r="F1726" s="6" t="s">
        <v>30</v>
      </c>
      <c r="G1726" s="9" t="s">
        <v>7234</v>
      </c>
      <c r="H1726" s="6" t="s">
        <v>24</v>
      </c>
      <c r="I1726" s="6" t="s">
        <v>24</v>
      </c>
      <c r="J1726" s="6" t="s">
        <v>21</v>
      </c>
      <c r="K1726" s="6" t="s">
        <v>244</v>
      </c>
      <c r="T1726" s="6" t="s">
        <v>15</v>
      </c>
      <c r="U1726" s="6" t="s">
        <v>18</v>
      </c>
      <c r="V1726" s="6" t="s">
        <v>7236</v>
      </c>
      <c r="W1726" s="11" t="s">
        <v>7235</v>
      </c>
    </row>
    <row r="1727" spans="1:23" x14ac:dyDescent="0.35">
      <c r="A1727" s="6">
        <v>45926</v>
      </c>
      <c r="B1727" s="7">
        <v>45274</v>
      </c>
      <c r="C1727" s="8">
        <v>0.70049768518518529</v>
      </c>
      <c r="D1727" s="6" t="s">
        <v>985</v>
      </c>
      <c r="E1727" s="6">
        <v>2</v>
      </c>
      <c r="F1727" s="6" t="s">
        <v>30</v>
      </c>
      <c r="G1727" s="6" t="s">
        <v>7237</v>
      </c>
      <c r="H1727" s="6" t="s">
        <v>43</v>
      </c>
      <c r="I1727" s="6" t="s">
        <v>24</v>
      </c>
      <c r="J1727" s="6" t="s">
        <v>21</v>
      </c>
      <c r="K1727" s="6" t="s">
        <v>34</v>
      </c>
      <c r="T1727" s="6" t="s">
        <v>874</v>
      </c>
      <c r="U1727" s="6" t="s">
        <v>18</v>
      </c>
      <c r="V1727" s="6" t="s">
        <v>1819</v>
      </c>
      <c r="W1727" s="11" t="s">
        <v>7238</v>
      </c>
    </row>
    <row r="1728" spans="1:23" ht="87" x14ac:dyDescent="0.35">
      <c r="A1728" s="6">
        <v>37031</v>
      </c>
      <c r="B1728" s="7">
        <v>45275</v>
      </c>
      <c r="C1728" s="8">
        <v>0.3301041666666667</v>
      </c>
      <c r="D1728" s="6" t="s">
        <v>110</v>
      </c>
      <c r="E1728" s="6">
        <v>3</v>
      </c>
      <c r="F1728" s="6" t="s">
        <v>19</v>
      </c>
      <c r="G1728" s="9" t="s">
        <v>7239</v>
      </c>
      <c r="H1728" s="6" t="s">
        <v>24</v>
      </c>
      <c r="I1728" s="6" t="s">
        <v>24</v>
      </c>
      <c r="J1728" s="6" t="s">
        <v>21</v>
      </c>
      <c r="K1728" s="6" t="s">
        <v>5500</v>
      </c>
      <c r="L1728" s="6" t="s">
        <v>74</v>
      </c>
      <c r="M1728" s="6" t="s">
        <v>667</v>
      </c>
      <c r="N1728" s="6" t="s">
        <v>119</v>
      </c>
      <c r="O1728" s="9" t="s">
        <v>7240</v>
      </c>
      <c r="P1728" s="6" t="s">
        <v>59</v>
      </c>
      <c r="Q1728" s="6" t="s">
        <v>258</v>
      </c>
      <c r="R1728" s="6" t="s">
        <v>662</v>
      </c>
      <c r="S1728" s="6" t="s">
        <v>7241</v>
      </c>
      <c r="T1728" s="6" t="s">
        <v>22</v>
      </c>
      <c r="U1728" s="6" t="s">
        <v>18</v>
      </c>
      <c r="V1728" s="6" t="s">
        <v>7243</v>
      </c>
      <c r="W1728" s="11" t="s">
        <v>7242</v>
      </c>
    </row>
    <row r="1729" spans="1:23" x14ac:dyDescent="0.35">
      <c r="A1729" s="6">
        <v>211047</v>
      </c>
      <c r="B1729" s="7">
        <v>45275</v>
      </c>
      <c r="C1729" s="8">
        <v>0.34060185185185188</v>
      </c>
      <c r="D1729" s="6" t="s">
        <v>7244</v>
      </c>
      <c r="E1729" s="6">
        <v>8</v>
      </c>
      <c r="F1729" s="6" t="s">
        <v>30</v>
      </c>
      <c r="G1729" s="6" t="s">
        <v>7245</v>
      </c>
      <c r="H1729" s="6" t="s">
        <v>10</v>
      </c>
      <c r="I1729" s="6" t="s">
        <v>39</v>
      </c>
      <c r="J1729" s="6" t="s">
        <v>377</v>
      </c>
      <c r="K1729" s="6" t="s">
        <v>295</v>
      </c>
      <c r="T1729" s="6" t="s">
        <v>22</v>
      </c>
      <c r="U1729" s="6" t="s">
        <v>18</v>
      </c>
      <c r="V1729" s="6" t="s">
        <v>7247</v>
      </c>
      <c r="W1729" s="11" t="s">
        <v>7246</v>
      </c>
    </row>
    <row r="1730" spans="1:23" ht="72.5" x14ac:dyDescent="0.35">
      <c r="A1730" s="6">
        <v>42501</v>
      </c>
      <c r="B1730" s="7">
        <v>45275</v>
      </c>
      <c r="C1730" s="8">
        <v>0.37252314814814813</v>
      </c>
      <c r="D1730" s="6" t="s">
        <v>312</v>
      </c>
      <c r="E1730" s="6">
        <v>4</v>
      </c>
      <c r="F1730" s="6" t="s">
        <v>19</v>
      </c>
      <c r="G1730" s="9" t="s">
        <v>7248</v>
      </c>
      <c r="H1730" s="6" t="s">
        <v>24</v>
      </c>
      <c r="I1730" s="6" t="s">
        <v>24</v>
      </c>
      <c r="J1730" s="6" t="s">
        <v>21</v>
      </c>
      <c r="K1730" s="6" t="s">
        <v>5500</v>
      </c>
      <c r="L1730" s="6" t="s">
        <v>74</v>
      </c>
      <c r="M1730" s="6" t="s">
        <v>667</v>
      </c>
      <c r="N1730" s="6" t="s">
        <v>7249</v>
      </c>
      <c r="O1730" s="6" t="s">
        <v>851</v>
      </c>
      <c r="P1730" s="6" t="s">
        <v>59</v>
      </c>
      <c r="Q1730" s="6" t="s">
        <v>7250</v>
      </c>
      <c r="T1730" s="6" t="s">
        <v>22</v>
      </c>
      <c r="U1730" s="6" t="s">
        <v>18</v>
      </c>
      <c r="V1730" s="6" t="s">
        <v>7251</v>
      </c>
      <c r="W1730" s="11" t="s">
        <v>887</v>
      </c>
    </row>
    <row r="1731" spans="1:23" ht="159.5" x14ac:dyDescent="0.35">
      <c r="A1731" s="6">
        <v>41481</v>
      </c>
      <c r="B1731" s="7">
        <v>45275</v>
      </c>
      <c r="C1731" s="8">
        <v>0.38733796296296297</v>
      </c>
      <c r="D1731" s="6" t="s">
        <v>791</v>
      </c>
      <c r="E1731" s="6">
        <v>3</v>
      </c>
      <c r="F1731" s="6" t="s">
        <v>19</v>
      </c>
      <c r="G1731" s="9" t="s">
        <v>7252</v>
      </c>
      <c r="H1731" s="6" t="s">
        <v>24</v>
      </c>
      <c r="I1731" s="6" t="s">
        <v>24</v>
      </c>
      <c r="J1731" s="6" t="s">
        <v>21</v>
      </c>
      <c r="K1731" s="6" t="s">
        <v>6247</v>
      </c>
      <c r="L1731" s="6" t="s">
        <v>74</v>
      </c>
      <c r="M1731" s="6" t="s">
        <v>667</v>
      </c>
      <c r="N1731" s="9" t="s">
        <v>7253</v>
      </c>
      <c r="O1731" s="6" t="s">
        <v>7254</v>
      </c>
      <c r="P1731" s="6" t="s">
        <v>59</v>
      </c>
      <c r="Q1731" s="6" t="s">
        <v>258</v>
      </c>
      <c r="R1731" s="6" t="s">
        <v>7255</v>
      </c>
      <c r="S1731" s="6" t="s">
        <v>47</v>
      </c>
      <c r="T1731" s="6" t="s">
        <v>22</v>
      </c>
      <c r="U1731" s="6" t="s">
        <v>18</v>
      </c>
      <c r="V1731" s="6" t="s">
        <v>7257</v>
      </c>
      <c r="W1731" s="11" t="s">
        <v>7256</v>
      </c>
    </row>
    <row r="1732" spans="1:23" x14ac:dyDescent="0.35">
      <c r="A1732" s="6">
        <v>211151</v>
      </c>
      <c r="B1732" s="7">
        <v>45275</v>
      </c>
      <c r="C1732" s="8">
        <v>0.40403935185185186</v>
      </c>
      <c r="D1732" s="6" t="s">
        <v>7258</v>
      </c>
      <c r="E1732" s="6">
        <v>1</v>
      </c>
      <c r="F1732" s="6" t="s">
        <v>9</v>
      </c>
      <c r="G1732" s="6" t="s">
        <v>7259</v>
      </c>
      <c r="H1732" s="6" t="s">
        <v>24</v>
      </c>
      <c r="I1732" s="6" t="s">
        <v>24</v>
      </c>
      <c r="J1732" s="6" t="s">
        <v>377</v>
      </c>
      <c r="K1732" s="6" t="s">
        <v>1535</v>
      </c>
      <c r="T1732" s="6" t="s">
        <v>22</v>
      </c>
      <c r="U1732" s="6" t="s">
        <v>18</v>
      </c>
      <c r="V1732" s="6" t="s">
        <v>7261</v>
      </c>
      <c r="W1732" s="11" t="s">
        <v>7260</v>
      </c>
    </row>
    <row r="1733" spans="1:23" ht="203" x14ac:dyDescent="0.35">
      <c r="A1733" s="6">
        <v>9501</v>
      </c>
      <c r="B1733" s="7">
        <v>45275</v>
      </c>
      <c r="C1733" s="8">
        <v>0.41233796296296293</v>
      </c>
      <c r="D1733" s="6" t="s">
        <v>7262</v>
      </c>
      <c r="E1733" s="6">
        <v>4</v>
      </c>
      <c r="F1733" s="6" t="s">
        <v>19</v>
      </c>
      <c r="G1733" s="9" t="s">
        <v>7263</v>
      </c>
      <c r="H1733" s="6" t="s">
        <v>24</v>
      </c>
      <c r="I1733" s="6" t="s">
        <v>24</v>
      </c>
      <c r="J1733" s="6" t="s">
        <v>377</v>
      </c>
      <c r="K1733" s="6" t="s">
        <v>885</v>
      </c>
      <c r="L1733" s="6" t="s">
        <v>74</v>
      </c>
      <c r="M1733" s="6" t="s">
        <v>556</v>
      </c>
      <c r="N1733" s="6" t="s">
        <v>6707</v>
      </c>
      <c r="O1733" s="6" t="s">
        <v>7264</v>
      </c>
      <c r="P1733" s="6" t="s">
        <v>5678</v>
      </c>
      <c r="Q1733" s="9" t="s">
        <v>7265</v>
      </c>
      <c r="R1733" s="6" t="s">
        <v>662</v>
      </c>
      <c r="S1733" s="6" t="s">
        <v>7266</v>
      </c>
      <c r="T1733" s="6" t="s">
        <v>22</v>
      </c>
      <c r="U1733" s="6" t="s">
        <v>18</v>
      </c>
      <c r="V1733" s="6" t="s">
        <v>7268</v>
      </c>
      <c r="W1733" s="12" t="s">
        <v>7267</v>
      </c>
    </row>
    <row r="1734" spans="1:23" x14ac:dyDescent="0.35">
      <c r="A1734" s="6">
        <v>211165</v>
      </c>
      <c r="B1734" s="7">
        <v>45275</v>
      </c>
      <c r="C1734" s="8">
        <v>0.41262731481481479</v>
      </c>
      <c r="D1734" s="6" t="s">
        <v>7269</v>
      </c>
      <c r="E1734" s="6">
        <v>2</v>
      </c>
      <c r="F1734" s="6" t="s">
        <v>1657</v>
      </c>
      <c r="G1734" s="6" t="s">
        <v>7270</v>
      </c>
      <c r="H1734" s="6" t="s">
        <v>24</v>
      </c>
      <c r="I1734" s="6" t="s">
        <v>24</v>
      </c>
      <c r="J1734" s="6" t="s">
        <v>21</v>
      </c>
      <c r="K1734" s="6" t="s">
        <v>523</v>
      </c>
      <c r="T1734" s="6" t="s">
        <v>22</v>
      </c>
      <c r="U1734" s="6" t="s">
        <v>18</v>
      </c>
      <c r="V1734" s="6" t="s">
        <v>7272</v>
      </c>
      <c r="W1734" s="11" t="s">
        <v>7271</v>
      </c>
    </row>
    <row r="1735" spans="1:23" x14ac:dyDescent="0.35">
      <c r="A1735" s="6">
        <v>211188</v>
      </c>
      <c r="B1735" s="7">
        <v>45275</v>
      </c>
      <c r="C1735" s="8">
        <v>0.41668981481481482</v>
      </c>
      <c r="D1735" s="6" t="s">
        <v>7273</v>
      </c>
      <c r="E1735" s="6">
        <v>5</v>
      </c>
      <c r="F1735" s="6" t="s">
        <v>25</v>
      </c>
      <c r="G1735" s="6" t="s">
        <v>7273</v>
      </c>
      <c r="H1735" s="6" t="s">
        <v>24</v>
      </c>
      <c r="I1735" s="6" t="s">
        <v>24</v>
      </c>
      <c r="J1735" s="6" t="s">
        <v>21</v>
      </c>
      <c r="K1735" s="6" t="s">
        <v>5500</v>
      </c>
      <c r="T1735" s="6" t="s">
        <v>22</v>
      </c>
      <c r="U1735" s="6" t="s">
        <v>18</v>
      </c>
      <c r="V1735" s="6" t="s">
        <v>7275</v>
      </c>
      <c r="W1735" s="11" t="s">
        <v>7274</v>
      </c>
    </row>
    <row r="1736" spans="1:23" ht="145" x14ac:dyDescent="0.35">
      <c r="A1736" s="6">
        <v>211171</v>
      </c>
      <c r="B1736" s="7">
        <v>45275</v>
      </c>
      <c r="C1736" s="8">
        <v>0.43937500000000002</v>
      </c>
      <c r="D1736" s="6" t="s">
        <v>988</v>
      </c>
      <c r="E1736" s="6">
        <v>1</v>
      </c>
      <c r="F1736" s="6" t="s">
        <v>30</v>
      </c>
      <c r="G1736" s="9" t="s">
        <v>7276</v>
      </c>
      <c r="H1736" s="6" t="s">
        <v>24</v>
      </c>
      <c r="I1736" s="6" t="s">
        <v>24</v>
      </c>
      <c r="J1736" s="6" t="s">
        <v>21</v>
      </c>
      <c r="K1736" s="6" t="s">
        <v>2867</v>
      </c>
      <c r="T1736" s="6" t="s">
        <v>22</v>
      </c>
      <c r="U1736" s="6" t="s">
        <v>18</v>
      </c>
      <c r="V1736" s="6" t="s">
        <v>7278</v>
      </c>
      <c r="W1736" s="11" t="s">
        <v>7277</v>
      </c>
    </row>
    <row r="1737" spans="1:23" ht="72.5" x14ac:dyDescent="0.35">
      <c r="A1737" s="6">
        <v>53436</v>
      </c>
      <c r="B1737" s="7">
        <v>45275</v>
      </c>
      <c r="C1737" s="8">
        <v>0.46216435185185184</v>
      </c>
      <c r="D1737" s="6" t="s">
        <v>7279</v>
      </c>
      <c r="E1737" s="6">
        <v>2</v>
      </c>
      <c r="F1737" s="6" t="s">
        <v>19</v>
      </c>
      <c r="G1737" s="9" t="s">
        <v>7280</v>
      </c>
      <c r="H1737" s="6" t="s">
        <v>24</v>
      </c>
      <c r="I1737" s="6" t="s">
        <v>24</v>
      </c>
      <c r="J1737" s="6" t="s">
        <v>21</v>
      </c>
      <c r="K1737" s="6" t="s">
        <v>5500</v>
      </c>
      <c r="T1737" s="6" t="s">
        <v>22</v>
      </c>
      <c r="U1737" s="6" t="s">
        <v>18</v>
      </c>
      <c r="V1737" s="6" t="s">
        <v>7282</v>
      </c>
      <c r="W1737" s="11" t="s">
        <v>7281</v>
      </c>
    </row>
    <row r="1738" spans="1:23" x14ac:dyDescent="0.35">
      <c r="A1738" s="6">
        <v>211154</v>
      </c>
      <c r="B1738" s="7">
        <v>45275</v>
      </c>
      <c r="C1738" s="8">
        <v>0.46326388888888892</v>
      </c>
      <c r="D1738" s="6" t="s">
        <v>7283</v>
      </c>
      <c r="E1738" s="6">
        <v>1</v>
      </c>
      <c r="F1738" s="6" t="s">
        <v>1657</v>
      </c>
      <c r="G1738" s="6" t="s">
        <v>7284</v>
      </c>
      <c r="H1738" s="6" t="s">
        <v>24</v>
      </c>
      <c r="I1738" s="6" t="s">
        <v>24</v>
      </c>
      <c r="J1738" s="6" t="s">
        <v>21</v>
      </c>
      <c r="K1738" s="6" t="s">
        <v>62</v>
      </c>
      <c r="N1738" s="6" t="s">
        <v>7285</v>
      </c>
      <c r="T1738" s="6" t="s">
        <v>22</v>
      </c>
      <c r="U1738" s="6" t="s">
        <v>18</v>
      </c>
      <c r="V1738" s="6" t="s">
        <v>7287</v>
      </c>
      <c r="W1738" s="11" t="s">
        <v>7286</v>
      </c>
    </row>
    <row r="1739" spans="1:23" x14ac:dyDescent="0.35">
      <c r="A1739" s="6">
        <v>211159</v>
      </c>
      <c r="B1739" s="7">
        <v>45275</v>
      </c>
      <c r="C1739" s="8">
        <v>0.47216435185185185</v>
      </c>
      <c r="D1739" s="6" t="s">
        <v>643</v>
      </c>
      <c r="E1739" s="6">
        <v>4</v>
      </c>
      <c r="F1739" s="6" t="s">
        <v>30</v>
      </c>
      <c r="G1739" s="6" t="s">
        <v>7288</v>
      </c>
      <c r="H1739" s="6" t="s">
        <v>27</v>
      </c>
      <c r="I1739" s="6" t="s">
        <v>39</v>
      </c>
      <c r="J1739" s="6" t="s">
        <v>21</v>
      </c>
      <c r="K1739" s="6" t="s">
        <v>495</v>
      </c>
      <c r="T1739" s="6" t="s">
        <v>22</v>
      </c>
      <c r="U1739" s="6" t="s">
        <v>18</v>
      </c>
      <c r="V1739" s="6" t="s">
        <v>7290</v>
      </c>
      <c r="W1739" s="11" t="s">
        <v>7289</v>
      </c>
    </row>
    <row r="1740" spans="1:23" ht="145" x14ac:dyDescent="0.35">
      <c r="A1740" s="6">
        <v>186554</v>
      </c>
      <c r="B1740" s="7">
        <v>45275</v>
      </c>
      <c r="C1740" s="8">
        <v>0.48920138888888887</v>
      </c>
      <c r="D1740" s="6" t="s">
        <v>7291</v>
      </c>
      <c r="E1740" s="6" t="s">
        <v>678</v>
      </c>
      <c r="F1740" s="6" t="s">
        <v>942</v>
      </c>
      <c r="G1740" s="9" t="s">
        <v>7292</v>
      </c>
      <c r="H1740" s="6" t="s">
        <v>24</v>
      </c>
      <c r="I1740" s="6" t="s">
        <v>24</v>
      </c>
      <c r="J1740" s="6" t="s">
        <v>21</v>
      </c>
      <c r="K1740" s="6" t="s">
        <v>4945</v>
      </c>
      <c r="T1740" s="6" t="s">
        <v>22</v>
      </c>
      <c r="U1740" s="6" t="s">
        <v>18</v>
      </c>
      <c r="V1740" s="6" t="s">
        <v>7294</v>
      </c>
      <c r="W1740" s="12" t="s">
        <v>7293</v>
      </c>
    </row>
    <row r="1741" spans="1:23" x14ac:dyDescent="0.35">
      <c r="A1741" s="6">
        <v>211168</v>
      </c>
      <c r="B1741" s="7">
        <v>45275</v>
      </c>
      <c r="C1741" s="8">
        <v>0.49164351851851856</v>
      </c>
      <c r="D1741" s="6" t="s">
        <v>417</v>
      </c>
      <c r="E1741" s="6">
        <v>15</v>
      </c>
      <c r="F1741" s="6" t="s">
        <v>19</v>
      </c>
      <c r="G1741" s="6" t="s">
        <v>7295</v>
      </c>
      <c r="H1741" s="6" t="s">
        <v>24</v>
      </c>
      <c r="I1741" s="6" t="s">
        <v>24</v>
      </c>
      <c r="J1741" s="6" t="s">
        <v>377</v>
      </c>
      <c r="K1741" s="6" t="s">
        <v>1535</v>
      </c>
      <c r="M1741" s="6" t="s">
        <v>7296</v>
      </c>
      <c r="T1741" s="6" t="s">
        <v>22</v>
      </c>
      <c r="U1741" s="6" t="s">
        <v>18</v>
      </c>
      <c r="V1741" s="6" t="s">
        <v>7298</v>
      </c>
      <c r="W1741" s="11" t="s">
        <v>7297</v>
      </c>
    </row>
    <row r="1742" spans="1:23" x14ac:dyDescent="0.35">
      <c r="A1742" s="6">
        <v>210999</v>
      </c>
      <c r="B1742" s="7">
        <v>45275</v>
      </c>
      <c r="C1742" s="8">
        <v>0.51167824074074075</v>
      </c>
      <c r="D1742" s="6" t="s">
        <v>7299</v>
      </c>
      <c r="E1742" s="6">
        <v>2</v>
      </c>
      <c r="F1742" s="6" t="s">
        <v>1657</v>
      </c>
      <c r="G1742" s="6" t="s">
        <v>7300</v>
      </c>
      <c r="H1742" s="6" t="s">
        <v>24</v>
      </c>
      <c r="I1742" s="6" t="s">
        <v>910</v>
      </c>
      <c r="J1742" s="6" t="s">
        <v>21</v>
      </c>
      <c r="K1742" s="6" t="s">
        <v>542</v>
      </c>
      <c r="L1742" s="6" t="s">
        <v>695</v>
      </c>
      <c r="M1742" s="6" t="s">
        <v>1400</v>
      </c>
      <c r="N1742" s="6" t="s">
        <v>1291</v>
      </c>
      <c r="O1742" s="6" t="s">
        <v>438</v>
      </c>
      <c r="P1742" s="6" t="s">
        <v>7301</v>
      </c>
      <c r="Q1742" s="6" t="s">
        <v>258</v>
      </c>
      <c r="R1742" s="6" t="s">
        <v>662</v>
      </c>
      <c r="S1742" s="6" t="s">
        <v>34</v>
      </c>
      <c r="T1742" s="6" t="s">
        <v>22</v>
      </c>
      <c r="U1742" s="6" t="s">
        <v>18</v>
      </c>
      <c r="V1742" s="6" t="s">
        <v>7303</v>
      </c>
      <c r="W1742" s="11" t="s">
        <v>7302</v>
      </c>
    </row>
    <row r="1743" spans="1:23" x14ac:dyDescent="0.35">
      <c r="A1743" s="6">
        <v>211198</v>
      </c>
      <c r="B1743" s="7">
        <v>45275</v>
      </c>
      <c r="C1743" s="8">
        <v>0.51186342592592593</v>
      </c>
      <c r="D1743" s="6" t="s">
        <v>7304</v>
      </c>
      <c r="E1743" s="6">
        <v>12</v>
      </c>
      <c r="F1743" s="6" t="s">
        <v>1657</v>
      </c>
      <c r="G1743" s="6" t="s">
        <v>7305</v>
      </c>
      <c r="H1743" s="6" t="s">
        <v>24</v>
      </c>
      <c r="I1743" s="6" t="s">
        <v>39</v>
      </c>
      <c r="J1743" s="6" t="s">
        <v>21</v>
      </c>
      <c r="K1743" s="6" t="s">
        <v>4158</v>
      </c>
      <c r="L1743" s="6" t="s">
        <v>17</v>
      </c>
      <c r="M1743" s="6" t="s">
        <v>840</v>
      </c>
      <c r="N1743" s="6" t="s">
        <v>602</v>
      </c>
      <c r="O1743" s="6" t="s">
        <v>17</v>
      </c>
      <c r="P1743" s="6" t="s">
        <v>17</v>
      </c>
      <c r="Q1743" s="6" t="s">
        <v>7306</v>
      </c>
      <c r="R1743" s="6" t="s">
        <v>72</v>
      </c>
      <c r="S1743" s="6" t="s">
        <v>644</v>
      </c>
      <c r="T1743" s="6" t="s">
        <v>15</v>
      </c>
      <c r="U1743" s="6" t="s">
        <v>18</v>
      </c>
      <c r="V1743" s="6" t="s">
        <v>7307</v>
      </c>
      <c r="W1743" s="11" t="s">
        <v>1032</v>
      </c>
    </row>
    <row r="1744" spans="1:23" x14ac:dyDescent="0.35">
      <c r="A1744" s="6">
        <v>211180</v>
      </c>
      <c r="B1744" s="7">
        <v>45275</v>
      </c>
      <c r="C1744" s="8">
        <v>0.51468749999999996</v>
      </c>
      <c r="D1744" s="6" t="s">
        <v>7308</v>
      </c>
      <c r="E1744" s="6">
        <v>2</v>
      </c>
      <c r="F1744" s="6" t="s">
        <v>30</v>
      </c>
      <c r="G1744" s="6" t="s">
        <v>7309</v>
      </c>
      <c r="H1744" s="6" t="s">
        <v>24</v>
      </c>
      <c r="I1744" s="6" t="s">
        <v>41</v>
      </c>
      <c r="J1744" s="6" t="s">
        <v>21</v>
      </c>
      <c r="K1744" s="6" t="s">
        <v>7310</v>
      </c>
      <c r="T1744" s="6" t="s">
        <v>22</v>
      </c>
      <c r="U1744" s="6" t="s">
        <v>18</v>
      </c>
      <c r="V1744" s="6" t="s">
        <v>7312</v>
      </c>
      <c r="W1744" s="11" t="s">
        <v>7311</v>
      </c>
    </row>
    <row r="1745" spans="1:23" x14ac:dyDescent="0.35">
      <c r="A1745" s="6">
        <v>211178</v>
      </c>
      <c r="B1745" s="7">
        <v>45275</v>
      </c>
      <c r="C1745" s="8">
        <v>0.52678240740740734</v>
      </c>
      <c r="D1745" s="6" t="s">
        <v>746</v>
      </c>
      <c r="E1745" s="6">
        <v>1</v>
      </c>
      <c r="F1745" s="6" t="s">
        <v>30</v>
      </c>
      <c r="G1745" s="6" t="s">
        <v>7313</v>
      </c>
      <c r="H1745" s="6" t="s">
        <v>24</v>
      </c>
      <c r="I1745" s="6" t="s">
        <v>24</v>
      </c>
      <c r="J1745" s="6" t="s">
        <v>21</v>
      </c>
      <c r="K1745" s="6" t="s">
        <v>7314</v>
      </c>
      <c r="T1745" s="6" t="s">
        <v>22</v>
      </c>
      <c r="U1745" s="6" t="s">
        <v>18</v>
      </c>
      <c r="V1745" s="6" t="s">
        <v>7316</v>
      </c>
      <c r="W1745" s="11" t="s">
        <v>7315</v>
      </c>
    </row>
    <row r="1746" spans="1:23" x14ac:dyDescent="0.35">
      <c r="A1746" s="6">
        <v>154692</v>
      </c>
      <c r="B1746" s="7">
        <v>45275</v>
      </c>
      <c r="C1746" s="8">
        <v>0.53887731481481482</v>
      </c>
      <c r="D1746" s="6" t="s">
        <v>7317</v>
      </c>
      <c r="E1746" s="6">
        <v>1</v>
      </c>
      <c r="F1746" s="6" t="s">
        <v>25</v>
      </c>
      <c r="G1746" s="6" t="s">
        <v>7318</v>
      </c>
      <c r="H1746" s="6" t="s">
        <v>24</v>
      </c>
      <c r="I1746" s="6" t="s">
        <v>24</v>
      </c>
      <c r="J1746" s="6" t="s">
        <v>21</v>
      </c>
      <c r="K1746" s="6" t="s">
        <v>1570</v>
      </c>
      <c r="T1746" s="6" t="s">
        <v>22</v>
      </c>
      <c r="U1746" s="6" t="s">
        <v>18</v>
      </c>
      <c r="V1746" s="6" t="s">
        <v>7320</v>
      </c>
      <c r="W1746" s="11" t="s">
        <v>7319</v>
      </c>
    </row>
    <row r="1747" spans="1:23" ht="174" x14ac:dyDescent="0.35">
      <c r="A1747" s="6">
        <v>211212</v>
      </c>
      <c r="B1747" s="7">
        <v>45275</v>
      </c>
      <c r="C1747" s="8">
        <v>0.64262731481481483</v>
      </c>
      <c r="D1747" s="6" t="s">
        <v>7321</v>
      </c>
      <c r="E1747" s="6">
        <v>3</v>
      </c>
      <c r="F1747" s="6" t="s">
        <v>25</v>
      </c>
      <c r="G1747" s="9" t="s">
        <v>7322</v>
      </c>
      <c r="H1747" s="6" t="s">
        <v>40</v>
      </c>
      <c r="I1747" s="6" t="s">
        <v>40</v>
      </c>
      <c r="J1747" s="6" t="s">
        <v>377</v>
      </c>
      <c r="K1747" s="6" t="s">
        <v>7323</v>
      </c>
      <c r="L1747" s="6" t="s">
        <v>978</v>
      </c>
      <c r="M1747" s="6" t="s">
        <v>978</v>
      </c>
      <c r="N1747" s="6" t="s">
        <v>978</v>
      </c>
      <c r="O1747" s="6" t="s">
        <v>978</v>
      </c>
      <c r="P1747" s="6" t="s">
        <v>978</v>
      </c>
      <c r="Q1747" s="6" t="s">
        <v>978</v>
      </c>
      <c r="R1747" s="6" t="s">
        <v>978</v>
      </c>
      <c r="S1747" s="6" t="s">
        <v>47</v>
      </c>
      <c r="T1747" s="6" t="s">
        <v>22</v>
      </c>
      <c r="U1747" s="6" t="s">
        <v>18</v>
      </c>
      <c r="V1747" s="6" t="s">
        <v>7325</v>
      </c>
      <c r="W1747" s="12" t="s">
        <v>7324</v>
      </c>
    </row>
    <row r="1748" spans="1:23" ht="101.5" x14ac:dyDescent="0.35">
      <c r="A1748" s="6">
        <v>211117</v>
      </c>
      <c r="B1748" s="7">
        <v>45275</v>
      </c>
      <c r="C1748" s="8">
        <v>0.58445601851851847</v>
      </c>
      <c r="D1748" s="6" t="s">
        <v>303</v>
      </c>
      <c r="E1748" s="6">
        <v>1</v>
      </c>
      <c r="F1748" s="6" t="s">
        <v>1657</v>
      </c>
      <c r="G1748" s="9" t="s">
        <v>7326</v>
      </c>
      <c r="H1748" s="6" t="s">
        <v>24</v>
      </c>
      <c r="I1748" s="6" t="s">
        <v>24</v>
      </c>
      <c r="J1748" s="6" t="s">
        <v>21</v>
      </c>
      <c r="K1748" s="6" t="s">
        <v>1580</v>
      </c>
      <c r="T1748" s="6" t="s">
        <v>15</v>
      </c>
      <c r="U1748" s="6" t="s">
        <v>18</v>
      </c>
      <c r="V1748" s="6" t="s">
        <v>7328</v>
      </c>
      <c r="W1748" s="11" t="s">
        <v>7327</v>
      </c>
    </row>
    <row r="1749" spans="1:23" x14ac:dyDescent="0.35">
      <c r="A1749" s="6">
        <v>211194</v>
      </c>
      <c r="B1749" s="7">
        <v>45275</v>
      </c>
      <c r="C1749" s="8">
        <v>0.58480324074074075</v>
      </c>
      <c r="D1749" s="6" t="s">
        <v>805</v>
      </c>
      <c r="E1749" s="6">
        <v>1</v>
      </c>
      <c r="F1749" s="6" t="s">
        <v>30</v>
      </c>
      <c r="G1749" s="6" t="s">
        <v>7329</v>
      </c>
      <c r="H1749" s="6" t="s">
        <v>24</v>
      </c>
      <c r="I1749" s="6" t="s">
        <v>24</v>
      </c>
      <c r="J1749" s="6" t="s">
        <v>21</v>
      </c>
      <c r="K1749" s="6" t="s">
        <v>7330</v>
      </c>
      <c r="N1749" s="6" t="s">
        <v>7331</v>
      </c>
      <c r="T1749" s="6" t="s">
        <v>15</v>
      </c>
      <c r="U1749" s="6" t="s">
        <v>18</v>
      </c>
      <c r="V1749" s="6" t="s">
        <v>7333</v>
      </c>
      <c r="W1749" s="11" t="s">
        <v>7332</v>
      </c>
    </row>
    <row r="1750" spans="1:23" ht="130.5" x14ac:dyDescent="0.35">
      <c r="A1750" s="6">
        <v>211201</v>
      </c>
      <c r="B1750" s="7">
        <v>45275</v>
      </c>
      <c r="C1750" s="8">
        <v>0.68956018518518514</v>
      </c>
      <c r="D1750" s="6" t="s">
        <v>26</v>
      </c>
      <c r="E1750" s="6">
        <v>10</v>
      </c>
      <c r="F1750" s="6" t="s">
        <v>19</v>
      </c>
      <c r="G1750" s="9" t="s">
        <v>7334</v>
      </c>
      <c r="H1750" s="6" t="s">
        <v>112</v>
      </c>
      <c r="I1750" s="6" t="s">
        <v>40</v>
      </c>
      <c r="J1750" s="6" t="s">
        <v>21</v>
      </c>
      <c r="K1750" s="6" t="s">
        <v>978</v>
      </c>
      <c r="L1750" s="6" t="s">
        <v>978</v>
      </c>
      <c r="M1750" s="6" t="s">
        <v>978</v>
      </c>
      <c r="N1750" s="6" t="s">
        <v>978</v>
      </c>
      <c r="O1750" s="6" t="s">
        <v>978</v>
      </c>
      <c r="P1750" s="6" t="s">
        <v>978</v>
      </c>
      <c r="Q1750" s="6" t="s">
        <v>978</v>
      </c>
      <c r="R1750" s="6" t="s">
        <v>978</v>
      </c>
      <c r="S1750" s="6" t="s">
        <v>47</v>
      </c>
      <c r="T1750" s="6" t="s">
        <v>22</v>
      </c>
      <c r="U1750" s="6" t="s">
        <v>18</v>
      </c>
      <c r="V1750" s="6" t="s">
        <v>7336</v>
      </c>
      <c r="W1750" s="12" t="s">
        <v>7335</v>
      </c>
    </row>
    <row r="1751" spans="1:23" ht="174" x14ac:dyDescent="0.35">
      <c r="A1751" s="6">
        <v>211227</v>
      </c>
      <c r="B1751" s="7">
        <v>45275</v>
      </c>
      <c r="C1751" s="8">
        <v>0.66809027777777785</v>
      </c>
      <c r="D1751" s="6" t="s">
        <v>170</v>
      </c>
      <c r="E1751" s="6">
        <v>1</v>
      </c>
      <c r="F1751" s="6" t="s">
        <v>30</v>
      </c>
      <c r="G1751" s="9" t="s">
        <v>7337</v>
      </c>
      <c r="H1751" s="6" t="s">
        <v>112</v>
      </c>
      <c r="I1751" s="6" t="s">
        <v>40</v>
      </c>
      <c r="J1751" s="6" t="s">
        <v>21</v>
      </c>
      <c r="K1751" s="6" t="s">
        <v>978</v>
      </c>
      <c r="L1751" s="6" t="s">
        <v>978</v>
      </c>
      <c r="M1751" s="6" t="s">
        <v>978</v>
      </c>
      <c r="N1751" s="6" t="s">
        <v>978</v>
      </c>
      <c r="O1751" s="6" t="s">
        <v>978</v>
      </c>
      <c r="P1751" s="6" t="s">
        <v>978</v>
      </c>
      <c r="Q1751" s="6" t="s">
        <v>978</v>
      </c>
      <c r="R1751" s="6" t="s">
        <v>978</v>
      </c>
      <c r="S1751" s="6" t="s">
        <v>978</v>
      </c>
      <c r="T1751" s="6" t="s">
        <v>22</v>
      </c>
      <c r="U1751" s="6" t="s">
        <v>18</v>
      </c>
      <c r="V1751" s="6" t="s">
        <v>7339</v>
      </c>
      <c r="W1751" s="11" t="s">
        <v>7338</v>
      </c>
    </row>
    <row r="1752" spans="1:23" ht="101.5" x14ac:dyDescent="0.35">
      <c r="A1752" s="6">
        <v>211238</v>
      </c>
      <c r="B1752" s="7">
        <v>45275</v>
      </c>
      <c r="C1752" s="8">
        <v>0.6775000000000001</v>
      </c>
      <c r="D1752" s="6" t="s">
        <v>463</v>
      </c>
      <c r="E1752" s="6">
        <v>5</v>
      </c>
      <c r="F1752" s="6" t="s">
        <v>1657</v>
      </c>
      <c r="G1752" s="9" t="s">
        <v>7340</v>
      </c>
      <c r="H1752" s="6" t="s">
        <v>10</v>
      </c>
      <c r="I1752" s="6" t="s">
        <v>163</v>
      </c>
      <c r="J1752" s="6" t="s">
        <v>21</v>
      </c>
      <c r="K1752" s="6" t="s">
        <v>262</v>
      </c>
      <c r="T1752" s="6" t="s">
        <v>15</v>
      </c>
      <c r="U1752" s="6" t="s">
        <v>18</v>
      </c>
      <c r="V1752" s="6" t="s">
        <v>7342</v>
      </c>
      <c r="W1752" s="12" t="s">
        <v>7341</v>
      </c>
    </row>
    <row r="1753" spans="1:23" x14ac:dyDescent="0.35">
      <c r="A1753" s="6">
        <v>211246</v>
      </c>
      <c r="B1753" s="7">
        <v>45275</v>
      </c>
      <c r="C1753" s="8">
        <v>0.67869212962962966</v>
      </c>
      <c r="D1753" s="6" t="s">
        <v>1021</v>
      </c>
      <c r="E1753" s="6">
        <v>3</v>
      </c>
      <c r="F1753" s="6" t="s">
        <v>30</v>
      </c>
      <c r="G1753" s="6" t="s">
        <v>7343</v>
      </c>
      <c r="H1753" s="6" t="s">
        <v>40</v>
      </c>
      <c r="I1753" s="6" t="s">
        <v>24</v>
      </c>
      <c r="J1753" s="6" t="s">
        <v>21</v>
      </c>
      <c r="K1753" s="6" t="s">
        <v>262</v>
      </c>
      <c r="M1753" s="6" t="s">
        <v>403</v>
      </c>
      <c r="T1753" s="6" t="s">
        <v>15</v>
      </c>
      <c r="U1753" s="6" t="s">
        <v>18</v>
      </c>
      <c r="V1753" s="6" t="s">
        <v>7345</v>
      </c>
      <c r="W1753" s="11" t="s">
        <v>7344</v>
      </c>
    </row>
    <row r="1754" spans="1:23" ht="130.5" x14ac:dyDescent="0.35">
      <c r="A1754" s="6">
        <v>211364</v>
      </c>
      <c r="B1754" s="7">
        <v>45278</v>
      </c>
      <c r="C1754" s="8">
        <v>0.35802083333333329</v>
      </c>
      <c r="D1754" s="6" t="s">
        <v>82</v>
      </c>
      <c r="E1754" s="6">
        <v>3</v>
      </c>
      <c r="F1754" s="6" t="s">
        <v>19</v>
      </c>
      <c r="G1754" s="9" t="s">
        <v>7346</v>
      </c>
      <c r="H1754" s="6" t="s">
        <v>24</v>
      </c>
      <c r="I1754" s="6" t="s">
        <v>24</v>
      </c>
      <c r="J1754" s="6" t="s">
        <v>377</v>
      </c>
      <c r="K1754" s="6" t="s">
        <v>1580</v>
      </c>
      <c r="T1754" s="6" t="s">
        <v>15</v>
      </c>
      <c r="U1754" s="6" t="s">
        <v>18</v>
      </c>
      <c r="V1754" s="6" t="s">
        <v>7348</v>
      </c>
      <c r="W1754" s="11" t="s">
        <v>7347</v>
      </c>
    </row>
    <row r="1755" spans="1:23" x14ac:dyDescent="0.35">
      <c r="A1755" s="6">
        <v>55543</v>
      </c>
      <c r="B1755" s="7">
        <v>45278</v>
      </c>
      <c r="C1755" s="8">
        <v>0.36008101851851854</v>
      </c>
      <c r="D1755" s="6" t="s">
        <v>82</v>
      </c>
      <c r="E1755" s="6">
        <v>1</v>
      </c>
      <c r="F1755" s="6" t="s">
        <v>9</v>
      </c>
      <c r="G1755" s="6" t="s">
        <v>7349</v>
      </c>
      <c r="H1755" s="6" t="s">
        <v>24</v>
      </c>
      <c r="I1755" s="6" t="s">
        <v>24</v>
      </c>
      <c r="J1755" s="6" t="s">
        <v>21</v>
      </c>
      <c r="K1755" s="6" t="s">
        <v>78</v>
      </c>
      <c r="T1755" s="6" t="s">
        <v>15</v>
      </c>
      <c r="U1755" s="6" t="s">
        <v>18</v>
      </c>
      <c r="V1755" s="6" t="s">
        <v>1851</v>
      </c>
      <c r="W1755" s="11" t="s">
        <v>887</v>
      </c>
    </row>
    <row r="1756" spans="1:23" x14ac:dyDescent="0.35">
      <c r="A1756" s="6">
        <v>48624</v>
      </c>
      <c r="B1756" s="7">
        <v>45278</v>
      </c>
      <c r="C1756" s="8">
        <v>0.37865740740740739</v>
      </c>
      <c r="D1756" s="6" t="s">
        <v>491</v>
      </c>
      <c r="E1756" s="6">
        <v>1</v>
      </c>
      <c r="F1756" s="6" t="s">
        <v>19</v>
      </c>
      <c r="G1756" s="6" t="s">
        <v>1349</v>
      </c>
      <c r="H1756" s="6" t="s">
        <v>24</v>
      </c>
      <c r="I1756" s="6" t="s">
        <v>24</v>
      </c>
      <c r="J1756" s="6" t="s">
        <v>21</v>
      </c>
      <c r="K1756" s="6" t="s">
        <v>78</v>
      </c>
      <c r="T1756" s="6" t="s">
        <v>15</v>
      </c>
      <c r="U1756" s="6" t="s">
        <v>18</v>
      </c>
      <c r="V1756" s="6" t="s">
        <v>1754</v>
      </c>
      <c r="W1756" s="11" t="s">
        <v>887</v>
      </c>
    </row>
    <row r="1757" spans="1:23" ht="130.5" x14ac:dyDescent="0.35">
      <c r="A1757" s="6">
        <v>211386</v>
      </c>
      <c r="B1757" s="7">
        <v>45278</v>
      </c>
      <c r="C1757" s="8">
        <v>0.39579861111111114</v>
      </c>
      <c r="D1757" s="6" t="s">
        <v>7350</v>
      </c>
      <c r="E1757" s="6">
        <v>1</v>
      </c>
      <c r="F1757" s="6" t="s">
        <v>30</v>
      </c>
      <c r="G1757" s="9" t="s">
        <v>7351</v>
      </c>
      <c r="H1757" s="6" t="s">
        <v>24</v>
      </c>
      <c r="I1757" s="6" t="s">
        <v>24</v>
      </c>
      <c r="J1757" s="6" t="s">
        <v>21</v>
      </c>
      <c r="K1757" s="6" t="s">
        <v>7352</v>
      </c>
      <c r="L1757" s="6" t="s">
        <v>7353</v>
      </c>
      <c r="M1757" s="6" t="s">
        <v>556</v>
      </c>
      <c r="N1757" s="9" t="s">
        <v>7354</v>
      </c>
      <c r="O1757" s="6" t="s">
        <v>6973</v>
      </c>
      <c r="P1757" s="6" t="s">
        <v>5678</v>
      </c>
      <c r="Q1757" s="6" t="s">
        <v>835</v>
      </c>
      <c r="S1757" s="6" t="s">
        <v>1450</v>
      </c>
      <c r="T1757" s="6" t="s">
        <v>22</v>
      </c>
      <c r="U1757" s="6" t="s">
        <v>18</v>
      </c>
      <c r="V1757" s="6" t="s">
        <v>7356</v>
      </c>
      <c r="W1757" s="11" t="s">
        <v>7355</v>
      </c>
    </row>
    <row r="1758" spans="1:23" x14ac:dyDescent="0.35">
      <c r="A1758" s="6">
        <v>170050</v>
      </c>
      <c r="B1758" s="7">
        <v>45278</v>
      </c>
      <c r="C1758" s="8">
        <v>0.40712962962962962</v>
      </c>
      <c r="D1758" s="6" t="s">
        <v>53</v>
      </c>
      <c r="E1758" s="6">
        <v>4</v>
      </c>
      <c r="F1758" s="6" t="s">
        <v>1657</v>
      </c>
      <c r="G1758" s="6" t="s">
        <v>7357</v>
      </c>
      <c r="H1758" s="6" t="s">
        <v>98</v>
      </c>
      <c r="I1758" s="6" t="s">
        <v>24</v>
      </c>
      <c r="J1758" s="6" t="s">
        <v>21</v>
      </c>
      <c r="K1758" s="6" t="s">
        <v>7358</v>
      </c>
      <c r="L1758" s="6" t="s">
        <v>70</v>
      </c>
      <c r="M1758" s="6" t="s">
        <v>7359</v>
      </c>
      <c r="N1758" s="6" t="s">
        <v>7360</v>
      </c>
      <c r="O1758" s="6" t="s">
        <v>7361</v>
      </c>
      <c r="P1758" s="6" t="s">
        <v>7362</v>
      </c>
      <c r="Q1758" s="6" t="s">
        <v>7363</v>
      </c>
      <c r="R1758" s="6" t="s">
        <v>637</v>
      </c>
      <c r="S1758" s="6" t="s">
        <v>644</v>
      </c>
      <c r="T1758" s="6" t="s">
        <v>15</v>
      </c>
      <c r="U1758" s="6" t="s">
        <v>18</v>
      </c>
      <c r="V1758" s="6" t="s">
        <v>7365</v>
      </c>
      <c r="W1758" s="11" t="s">
        <v>7364</v>
      </c>
    </row>
    <row r="1759" spans="1:23" x14ac:dyDescent="0.35">
      <c r="A1759" s="6">
        <v>211380</v>
      </c>
      <c r="B1759" s="7">
        <v>45278</v>
      </c>
      <c r="C1759" s="8">
        <v>0.41196759259259258</v>
      </c>
      <c r="D1759" s="6" t="s">
        <v>7366</v>
      </c>
      <c r="E1759" s="6">
        <v>3</v>
      </c>
      <c r="F1759" s="6" t="s">
        <v>1657</v>
      </c>
      <c r="G1759" s="6" t="s">
        <v>7367</v>
      </c>
      <c r="H1759" s="6" t="s">
        <v>38</v>
      </c>
      <c r="I1759" s="6" t="s">
        <v>24</v>
      </c>
      <c r="J1759" s="6" t="s">
        <v>232</v>
      </c>
      <c r="K1759" s="6" t="s">
        <v>1354</v>
      </c>
      <c r="L1759" s="6" t="s">
        <v>1297</v>
      </c>
      <c r="M1759" s="6" t="s">
        <v>71</v>
      </c>
      <c r="N1759" s="6" t="s">
        <v>7368</v>
      </c>
      <c r="O1759" s="6" t="s">
        <v>7369</v>
      </c>
      <c r="P1759" s="6" t="s">
        <v>1867</v>
      </c>
      <c r="Q1759" s="6" t="s">
        <v>1135</v>
      </c>
      <c r="R1759" s="6" t="s">
        <v>72</v>
      </c>
      <c r="S1759" s="6" t="s">
        <v>7370</v>
      </c>
      <c r="T1759" s="6" t="s">
        <v>15</v>
      </c>
      <c r="U1759" s="6" t="s">
        <v>18</v>
      </c>
      <c r="V1759" s="6" t="s">
        <v>7372</v>
      </c>
      <c r="W1759" s="11" t="s">
        <v>7371</v>
      </c>
    </row>
    <row r="1760" spans="1:23" x14ac:dyDescent="0.35">
      <c r="A1760" s="6">
        <v>161744</v>
      </c>
      <c r="B1760" s="7">
        <v>45278</v>
      </c>
      <c r="C1760" s="8">
        <v>0.41539351851851852</v>
      </c>
      <c r="D1760" s="6" t="s">
        <v>7373</v>
      </c>
      <c r="E1760" s="6">
        <v>1</v>
      </c>
      <c r="F1760" s="6" t="s">
        <v>9</v>
      </c>
      <c r="G1760" s="6" t="s">
        <v>7374</v>
      </c>
      <c r="H1760" s="6" t="s">
        <v>10</v>
      </c>
      <c r="I1760" s="6" t="s">
        <v>24</v>
      </c>
      <c r="J1760" s="6" t="s">
        <v>21</v>
      </c>
      <c r="K1760" s="6" t="s">
        <v>7375</v>
      </c>
      <c r="T1760" s="6" t="s">
        <v>22</v>
      </c>
      <c r="U1760" s="6" t="s">
        <v>18</v>
      </c>
      <c r="V1760" s="6" t="s">
        <v>7377</v>
      </c>
      <c r="W1760" s="11" t="s">
        <v>7376</v>
      </c>
    </row>
    <row r="1761" spans="1:23" ht="319" x14ac:dyDescent="0.35">
      <c r="A1761" s="6">
        <v>211385</v>
      </c>
      <c r="B1761" s="7">
        <v>45278</v>
      </c>
      <c r="C1761" s="8">
        <v>0.42490740740740746</v>
      </c>
      <c r="D1761" s="6" t="s">
        <v>82</v>
      </c>
      <c r="E1761" s="6">
        <v>15</v>
      </c>
      <c r="F1761" s="6" t="s">
        <v>19</v>
      </c>
      <c r="G1761" s="9" t="s">
        <v>7378</v>
      </c>
      <c r="H1761" s="6" t="s">
        <v>112</v>
      </c>
      <c r="I1761" s="6" t="s">
        <v>40</v>
      </c>
      <c r="J1761" s="6" t="s">
        <v>21</v>
      </c>
      <c r="K1761" s="6" t="s">
        <v>738</v>
      </c>
      <c r="L1761" s="6" t="s">
        <v>978</v>
      </c>
      <c r="M1761" s="6" t="s">
        <v>7379</v>
      </c>
      <c r="N1761" s="6" t="s">
        <v>978</v>
      </c>
      <c r="O1761" s="6" t="s">
        <v>978</v>
      </c>
      <c r="P1761" s="6" t="s">
        <v>978</v>
      </c>
      <c r="Q1761" s="6" t="s">
        <v>978</v>
      </c>
      <c r="R1761" s="6" t="s">
        <v>978</v>
      </c>
      <c r="S1761" s="6" t="s">
        <v>978</v>
      </c>
      <c r="T1761" s="6" t="s">
        <v>22</v>
      </c>
      <c r="U1761" s="6" t="s">
        <v>18</v>
      </c>
      <c r="V1761" s="6" t="s">
        <v>7381</v>
      </c>
      <c r="W1761" s="11" t="s">
        <v>7380</v>
      </c>
    </row>
    <row r="1762" spans="1:23" x14ac:dyDescent="0.35">
      <c r="A1762" s="6">
        <v>211413</v>
      </c>
      <c r="B1762" s="7">
        <v>45278</v>
      </c>
      <c r="C1762" s="8">
        <v>0.42050925925925925</v>
      </c>
      <c r="D1762" s="6" t="s">
        <v>82</v>
      </c>
      <c r="E1762" s="6">
        <v>1</v>
      </c>
      <c r="F1762" s="6" t="s">
        <v>9</v>
      </c>
      <c r="G1762" s="6" t="s">
        <v>7382</v>
      </c>
      <c r="H1762" s="6" t="s">
        <v>24</v>
      </c>
      <c r="I1762" s="6" t="s">
        <v>24</v>
      </c>
      <c r="J1762" s="6" t="s">
        <v>21</v>
      </c>
      <c r="K1762" s="6" t="s">
        <v>78</v>
      </c>
      <c r="T1762" s="6" t="s">
        <v>22</v>
      </c>
      <c r="U1762" s="6" t="s">
        <v>18</v>
      </c>
      <c r="V1762" s="6" t="s">
        <v>7383</v>
      </c>
      <c r="W1762" s="11" t="s">
        <v>887</v>
      </c>
    </row>
    <row r="1763" spans="1:23" x14ac:dyDescent="0.35">
      <c r="A1763" s="6">
        <v>78258</v>
      </c>
      <c r="B1763" s="7">
        <v>45278</v>
      </c>
      <c r="C1763" s="8">
        <v>0.4352199074074074</v>
      </c>
      <c r="D1763" s="6" t="s">
        <v>170</v>
      </c>
      <c r="E1763" s="6">
        <v>15</v>
      </c>
      <c r="F1763" s="6" t="s">
        <v>19</v>
      </c>
      <c r="G1763" s="6" t="s">
        <v>7384</v>
      </c>
      <c r="H1763" s="6" t="s">
        <v>24</v>
      </c>
      <c r="I1763" s="6" t="s">
        <v>24</v>
      </c>
      <c r="J1763" s="6" t="s">
        <v>232</v>
      </c>
      <c r="K1763" s="6" t="s">
        <v>1354</v>
      </c>
      <c r="M1763" s="6" t="s">
        <v>7385</v>
      </c>
      <c r="T1763" s="6" t="s">
        <v>15</v>
      </c>
      <c r="U1763" s="6" t="s">
        <v>18</v>
      </c>
      <c r="V1763" s="6" t="s">
        <v>7386</v>
      </c>
      <c r="W1763" s="11" t="s">
        <v>1085</v>
      </c>
    </row>
    <row r="1764" spans="1:23" x14ac:dyDescent="0.35">
      <c r="A1764" s="6">
        <v>211400</v>
      </c>
      <c r="B1764" s="7">
        <v>45278</v>
      </c>
      <c r="C1764" s="8">
        <v>0.4652546296296296</v>
      </c>
      <c r="D1764" s="6" t="s">
        <v>53</v>
      </c>
      <c r="E1764" s="6">
        <v>4</v>
      </c>
      <c r="F1764" s="6" t="s">
        <v>1657</v>
      </c>
      <c r="G1764" s="6" t="s">
        <v>7387</v>
      </c>
      <c r="H1764" s="6" t="s">
        <v>98</v>
      </c>
      <c r="I1764" s="6" t="s">
        <v>24</v>
      </c>
      <c r="J1764" s="6" t="s">
        <v>21</v>
      </c>
      <c r="K1764" s="6" t="s">
        <v>7388</v>
      </c>
      <c r="L1764" s="6" t="s">
        <v>17</v>
      </c>
      <c r="M1764" s="6" t="s">
        <v>7389</v>
      </c>
      <c r="N1764" s="6" t="s">
        <v>7390</v>
      </c>
      <c r="O1764" s="6" t="s">
        <v>7391</v>
      </c>
      <c r="P1764" s="6" t="s">
        <v>7392</v>
      </c>
      <c r="Q1764" s="6" t="s">
        <v>7393</v>
      </c>
      <c r="R1764" s="6" t="s">
        <v>72</v>
      </c>
      <c r="S1764" s="6" t="s">
        <v>7394</v>
      </c>
      <c r="T1764" s="6" t="s">
        <v>15</v>
      </c>
      <c r="U1764" s="6" t="s">
        <v>18</v>
      </c>
      <c r="V1764" s="6" t="s">
        <v>7396</v>
      </c>
      <c r="W1764" s="11" t="s">
        <v>7395</v>
      </c>
    </row>
    <row r="1765" spans="1:23" ht="159.5" x14ac:dyDescent="0.35">
      <c r="A1765" s="6">
        <v>211407</v>
      </c>
      <c r="B1765" s="7">
        <v>45278</v>
      </c>
      <c r="C1765" s="8">
        <v>0.47665509259259259</v>
      </c>
      <c r="D1765" s="6" t="s">
        <v>236</v>
      </c>
      <c r="E1765" s="6">
        <v>4</v>
      </c>
      <c r="F1765" s="6" t="s">
        <v>30</v>
      </c>
      <c r="G1765" s="9" t="s">
        <v>7397</v>
      </c>
      <c r="H1765" s="6" t="s">
        <v>24</v>
      </c>
      <c r="I1765" s="6" t="s">
        <v>40</v>
      </c>
      <c r="J1765" s="6" t="s">
        <v>21</v>
      </c>
      <c r="K1765" s="6" t="s">
        <v>978</v>
      </c>
      <c r="L1765" s="6" t="s">
        <v>978</v>
      </c>
      <c r="M1765" s="6" t="s">
        <v>978</v>
      </c>
      <c r="N1765" s="6" t="s">
        <v>978</v>
      </c>
      <c r="O1765" s="6" t="s">
        <v>978</v>
      </c>
      <c r="P1765" s="6" t="s">
        <v>978</v>
      </c>
      <c r="Q1765" s="6" t="s">
        <v>978</v>
      </c>
      <c r="R1765" s="6" t="s">
        <v>978</v>
      </c>
      <c r="S1765" s="6" t="s">
        <v>978</v>
      </c>
      <c r="T1765" s="6" t="s">
        <v>22</v>
      </c>
      <c r="U1765" s="6" t="s">
        <v>18</v>
      </c>
      <c r="V1765" s="6" t="s">
        <v>7399</v>
      </c>
      <c r="W1765" s="12" t="s">
        <v>7398</v>
      </c>
    </row>
    <row r="1766" spans="1:23" ht="217.5" x14ac:dyDescent="0.35">
      <c r="A1766" s="6">
        <v>207294</v>
      </c>
      <c r="B1766" s="7">
        <v>45278</v>
      </c>
      <c r="C1766" s="8">
        <v>0.48321759259259256</v>
      </c>
      <c r="D1766" s="6" t="s">
        <v>405</v>
      </c>
      <c r="E1766" s="6">
        <v>2</v>
      </c>
      <c r="F1766" s="6" t="s">
        <v>1657</v>
      </c>
      <c r="G1766" s="9" t="s">
        <v>7400</v>
      </c>
      <c r="H1766" s="6" t="s">
        <v>24</v>
      </c>
      <c r="I1766" s="6" t="s">
        <v>24</v>
      </c>
      <c r="J1766" s="6" t="s">
        <v>21</v>
      </c>
      <c r="K1766" s="6" t="s">
        <v>978</v>
      </c>
      <c r="L1766" s="6" t="s">
        <v>978</v>
      </c>
      <c r="M1766" s="6" t="s">
        <v>978</v>
      </c>
      <c r="N1766" s="6" t="s">
        <v>978</v>
      </c>
      <c r="O1766" s="6" t="s">
        <v>978</v>
      </c>
      <c r="P1766" s="6" t="s">
        <v>978</v>
      </c>
      <c r="Q1766" s="6" t="s">
        <v>978</v>
      </c>
      <c r="R1766" s="6" t="s">
        <v>978</v>
      </c>
      <c r="S1766" s="6" t="s">
        <v>978</v>
      </c>
      <c r="T1766" s="6" t="s">
        <v>22</v>
      </c>
      <c r="U1766" s="6" t="s">
        <v>18</v>
      </c>
      <c r="V1766" s="6" t="s">
        <v>7402</v>
      </c>
      <c r="W1766" s="11" t="s">
        <v>7401</v>
      </c>
    </row>
    <row r="1767" spans="1:23" x14ac:dyDescent="0.35">
      <c r="A1767" s="6">
        <v>211449</v>
      </c>
      <c r="B1767" s="7">
        <v>45278</v>
      </c>
      <c r="C1767" s="8">
        <v>0.48917824074074073</v>
      </c>
      <c r="D1767" s="6" t="s">
        <v>418</v>
      </c>
      <c r="E1767" s="6">
        <v>1</v>
      </c>
      <c r="F1767" s="6" t="s">
        <v>30</v>
      </c>
      <c r="G1767" s="6" t="s">
        <v>7403</v>
      </c>
      <c r="H1767" s="6" t="s">
        <v>24</v>
      </c>
      <c r="I1767" s="6" t="s">
        <v>24</v>
      </c>
      <c r="J1767" s="6" t="s">
        <v>21</v>
      </c>
      <c r="K1767" s="6" t="s">
        <v>626</v>
      </c>
      <c r="T1767" s="6" t="s">
        <v>15</v>
      </c>
      <c r="U1767" s="6" t="s">
        <v>18</v>
      </c>
      <c r="V1767" s="6" t="s">
        <v>7404</v>
      </c>
      <c r="W1767" s="11" t="s">
        <v>887</v>
      </c>
    </row>
    <row r="1768" spans="1:23" x14ac:dyDescent="0.35">
      <c r="A1768" s="6">
        <v>206596</v>
      </c>
      <c r="B1768" s="7">
        <v>45278</v>
      </c>
      <c r="C1768" s="8">
        <v>0.50454861111111116</v>
      </c>
      <c r="D1768" s="6" t="s">
        <v>7405</v>
      </c>
      <c r="E1768" s="6">
        <v>8</v>
      </c>
      <c r="F1768" s="6" t="s">
        <v>1657</v>
      </c>
      <c r="G1768" s="6" t="s">
        <v>7406</v>
      </c>
      <c r="H1768" s="6" t="s">
        <v>24</v>
      </c>
      <c r="I1768" s="6" t="s">
        <v>24</v>
      </c>
      <c r="J1768" s="6" t="s">
        <v>232</v>
      </c>
      <c r="K1768" s="6" t="s">
        <v>1354</v>
      </c>
      <c r="O1768" s="6" t="s">
        <v>7407</v>
      </c>
      <c r="T1768" s="6" t="s">
        <v>15</v>
      </c>
      <c r="U1768" s="6" t="s">
        <v>18</v>
      </c>
      <c r="V1768" s="6" t="s">
        <v>7408</v>
      </c>
      <c r="W1768" s="11" t="s">
        <v>880</v>
      </c>
    </row>
    <row r="1769" spans="1:23" x14ac:dyDescent="0.35">
      <c r="A1769" s="6">
        <v>210467</v>
      </c>
      <c r="B1769" s="7">
        <v>45278</v>
      </c>
      <c r="C1769" s="8">
        <v>0.51009259259259265</v>
      </c>
      <c r="D1769" s="6" t="s">
        <v>7409</v>
      </c>
      <c r="E1769" s="6">
        <v>1</v>
      </c>
      <c r="F1769" s="6" t="s">
        <v>9</v>
      </c>
      <c r="G1769" s="6" t="s">
        <v>7410</v>
      </c>
      <c r="H1769" s="6" t="s">
        <v>10</v>
      </c>
      <c r="I1769" s="6" t="s">
        <v>24</v>
      </c>
      <c r="J1769" s="6" t="s">
        <v>21</v>
      </c>
      <c r="K1769" s="6" t="s">
        <v>495</v>
      </c>
      <c r="T1769" s="6" t="s">
        <v>22</v>
      </c>
      <c r="U1769" s="6" t="s">
        <v>18</v>
      </c>
      <c r="V1769" s="6" t="s">
        <v>7412</v>
      </c>
      <c r="W1769" s="11" t="s">
        <v>7411</v>
      </c>
    </row>
    <row r="1770" spans="1:23" ht="130.5" x14ac:dyDescent="0.35">
      <c r="A1770" s="6">
        <v>184880</v>
      </c>
      <c r="B1770" s="7">
        <v>45278</v>
      </c>
      <c r="C1770" s="8">
        <v>0.54001157407407407</v>
      </c>
      <c r="D1770" s="6" t="s">
        <v>474</v>
      </c>
      <c r="E1770" s="6">
        <v>6</v>
      </c>
      <c r="F1770" s="6" t="s">
        <v>1657</v>
      </c>
      <c r="G1770" s="9" t="s">
        <v>7413</v>
      </c>
      <c r="H1770" s="6" t="s">
        <v>10</v>
      </c>
      <c r="I1770" s="6" t="s">
        <v>24</v>
      </c>
      <c r="J1770" s="6" t="s">
        <v>21</v>
      </c>
      <c r="K1770" s="6" t="s">
        <v>978</v>
      </c>
      <c r="L1770" s="6" t="s">
        <v>978</v>
      </c>
      <c r="M1770" s="6" t="s">
        <v>978</v>
      </c>
      <c r="N1770" s="6" t="s">
        <v>978</v>
      </c>
      <c r="O1770" s="6" t="s">
        <v>7414</v>
      </c>
      <c r="P1770" s="6" t="s">
        <v>978</v>
      </c>
      <c r="Q1770" s="6" t="s">
        <v>978</v>
      </c>
      <c r="R1770" s="6" t="s">
        <v>978</v>
      </c>
      <c r="S1770" s="6" t="s">
        <v>978</v>
      </c>
      <c r="T1770" s="6" t="s">
        <v>22</v>
      </c>
      <c r="U1770" s="6" t="s">
        <v>18</v>
      </c>
      <c r="V1770" s="6" t="s">
        <v>7416</v>
      </c>
      <c r="W1770" s="11" t="s">
        <v>7415</v>
      </c>
    </row>
    <row r="1771" spans="1:23" x14ac:dyDescent="0.35">
      <c r="A1771" s="6">
        <v>211435</v>
      </c>
      <c r="B1771" s="7">
        <v>45278</v>
      </c>
      <c r="C1771" s="8">
        <v>0.55576388888888884</v>
      </c>
      <c r="D1771" s="6" t="s">
        <v>1009</v>
      </c>
      <c r="E1771" s="6">
        <v>4</v>
      </c>
      <c r="F1771" s="6" t="s">
        <v>30</v>
      </c>
      <c r="G1771" s="6" t="s">
        <v>7417</v>
      </c>
      <c r="H1771" s="6" t="s">
        <v>24</v>
      </c>
      <c r="I1771" s="6" t="s">
        <v>24</v>
      </c>
      <c r="J1771" s="6" t="s">
        <v>232</v>
      </c>
      <c r="K1771" s="6" t="s">
        <v>88</v>
      </c>
      <c r="T1771" s="6" t="s">
        <v>22</v>
      </c>
      <c r="U1771" s="6" t="s">
        <v>18</v>
      </c>
      <c r="V1771" s="6" t="s">
        <v>7418</v>
      </c>
      <c r="W1771" s="11" t="s">
        <v>927</v>
      </c>
    </row>
    <row r="1772" spans="1:23" x14ac:dyDescent="0.35">
      <c r="A1772" s="6">
        <v>211175</v>
      </c>
      <c r="B1772" s="7">
        <v>45278</v>
      </c>
      <c r="C1772" s="8">
        <v>0.56559027777777782</v>
      </c>
      <c r="D1772" s="6" t="s">
        <v>462</v>
      </c>
      <c r="E1772" s="6">
        <v>1</v>
      </c>
      <c r="F1772" s="6" t="s">
        <v>30</v>
      </c>
      <c r="G1772" s="6" t="s">
        <v>7419</v>
      </c>
      <c r="H1772" s="6" t="s">
        <v>24</v>
      </c>
      <c r="I1772" s="6" t="s">
        <v>24</v>
      </c>
      <c r="J1772" s="6" t="s">
        <v>232</v>
      </c>
      <c r="K1772" s="6" t="s">
        <v>7420</v>
      </c>
      <c r="T1772" s="6" t="s">
        <v>15</v>
      </c>
      <c r="U1772" s="6" t="s">
        <v>18</v>
      </c>
      <c r="V1772" s="6" t="s">
        <v>7422</v>
      </c>
      <c r="W1772" s="11" t="s">
        <v>7421</v>
      </c>
    </row>
    <row r="1773" spans="1:23" ht="174" x14ac:dyDescent="0.35">
      <c r="A1773" s="6">
        <v>210895</v>
      </c>
      <c r="B1773" s="7">
        <v>45278</v>
      </c>
      <c r="C1773" s="8">
        <v>0.58168981481481474</v>
      </c>
      <c r="D1773" s="6" t="s">
        <v>406</v>
      </c>
      <c r="E1773" s="6">
        <v>1</v>
      </c>
      <c r="F1773" s="6" t="s">
        <v>30</v>
      </c>
      <c r="G1773" s="9" t="s">
        <v>7423</v>
      </c>
      <c r="H1773" s="6" t="s">
        <v>40</v>
      </c>
      <c r="I1773" s="6" t="s">
        <v>40</v>
      </c>
      <c r="J1773" s="6" t="s">
        <v>21</v>
      </c>
      <c r="K1773" s="6" t="s">
        <v>7424</v>
      </c>
      <c r="L1773" s="6" t="s">
        <v>978</v>
      </c>
      <c r="M1773" s="6" t="s">
        <v>978</v>
      </c>
      <c r="N1773" s="6" t="s">
        <v>978</v>
      </c>
      <c r="O1773" s="6" t="s">
        <v>978</v>
      </c>
      <c r="P1773" s="6" t="s">
        <v>978</v>
      </c>
      <c r="Q1773" s="6" t="s">
        <v>978</v>
      </c>
      <c r="R1773" s="6" t="s">
        <v>978</v>
      </c>
      <c r="S1773" s="6" t="s">
        <v>978</v>
      </c>
      <c r="T1773" s="6" t="s">
        <v>22</v>
      </c>
      <c r="U1773" s="6" t="s">
        <v>18</v>
      </c>
      <c r="V1773" s="6" t="s">
        <v>7426</v>
      </c>
      <c r="W1773" s="12" t="s">
        <v>7425</v>
      </c>
    </row>
    <row r="1774" spans="1:23" ht="72.5" x14ac:dyDescent="0.35">
      <c r="A1774" s="6">
        <v>211452</v>
      </c>
      <c r="B1774" s="7">
        <v>45278</v>
      </c>
      <c r="C1774" s="8">
        <v>0.58289351851851856</v>
      </c>
      <c r="D1774" s="6" t="s">
        <v>239</v>
      </c>
      <c r="E1774" s="6">
        <v>2</v>
      </c>
      <c r="F1774" s="6" t="s">
        <v>1657</v>
      </c>
      <c r="G1774" s="9" t="s">
        <v>7427</v>
      </c>
      <c r="H1774" s="6" t="s">
        <v>24</v>
      </c>
      <c r="I1774" s="6" t="s">
        <v>24</v>
      </c>
      <c r="J1774" s="6" t="s">
        <v>21</v>
      </c>
      <c r="K1774" s="6" t="s">
        <v>1162</v>
      </c>
      <c r="T1774" s="6" t="s">
        <v>22</v>
      </c>
      <c r="U1774" s="6" t="s">
        <v>18</v>
      </c>
      <c r="V1774" s="6" t="s">
        <v>7428</v>
      </c>
      <c r="W1774" s="11" t="s">
        <v>2022</v>
      </c>
    </row>
    <row r="1775" spans="1:23" x14ac:dyDescent="0.35">
      <c r="A1775" s="6">
        <v>173739</v>
      </c>
      <c r="B1775" s="7">
        <v>45278</v>
      </c>
      <c r="C1775" s="8">
        <v>0.5889699074074074</v>
      </c>
      <c r="D1775" s="6" t="s">
        <v>630</v>
      </c>
      <c r="E1775" s="6">
        <v>3</v>
      </c>
      <c r="F1775" s="6" t="s">
        <v>1657</v>
      </c>
      <c r="G1775" s="6" t="s">
        <v>7429</v>
      </c>
      <c r="H1775" s="6" t="s">
        <v>24</v>
      </c>
      <c r="I1775" s="6" t="s">
        <v>24</v>
      </c>
      <c r="J1775" s="6" t="s">
        <v>21</v>
      </c>
      <c r="K1775" s="6" t="s">
        <v>299</v>
      </c>
      <c r="T1775" s="6" t="s">
        <v>22</v>
      </c>
      <c r="U1775" s="6" t="s">
        <v>18</v>
      </c>
      <c r="V1775" s="6" t="s">
        <v>7431</v>
      </c>
      <c r="W1775" s="11" t="s">
        <v>7430</v>
      </c>
    </row>
    <row r="1776" spans="1:23" ht="188.5" x14ac:dyDescent="0.35">
      <c r="A1776" s="6">
        <v>211422</v>
      </c>
      <c r="B1776" s="7">
        <v>45278</v>
      </c>
      <c r="C1776" s="8">
        <v>0.59089120370370374</v>
      </c>
      <c r="D1776" s="6" t="s">
        <v>229</v>
      </c>
      <c r="E1776" s="6">
        <v>2</v>
      </c>
      <c r="F1776" s="6" t="s">
        <v>30</v>
      </c>
      <c r="G1776" s="9" t="s">
        <v>7432</v>
      </c>
      <c r="H1776" s="6" t="s">
        <v>40</v>
      </c>
      <c r="I1776" s="6" t="s">
        <v>40</v>
      </c>
      <c r="J1776" s="6" t="s">
        <v>21</v>
      </c>
      <c r="K1776" s="6" t="s">
        <v>978</v>
      </c>
      <c r="L1776" s="6" t="s">
        <v>978</v>
      </c>
      <c r="M1776" s="6" t="s">
        <v>978</v>
      </c>
      <c r="N1776" s="6" t="s">
        <v>978</v>
      </c>
      <c r="O1776" s="6" t="s">
        <v>978</v>
      </c>
      <c r="P1776" s="6" t="s">
        <v>978</v>
      </c>
      <c r="Q1776" s="6" t="s">
        <v>978</v>
      </c>
      <c r="R1776" s="6" t="s">
        <v>978</v>
      </c>
      <c r="S1776" s="6" t="s">
        <v>978</v>
      </c>
      <c r="T1776" s="6" t="s">
        <v>22</v>
      </c>
      <c r="U1776" s="6" t="s">
        <v>18</v>
      </c>
      <c r="V1776" s="6" t="s">
        <v>7434</v>
      </c>
      <c r="W1776" s="11" t="s">
        <v>7433</v>
      </c>
    </row>
    <row r="1777" spans="1:23" ht="116" x14ac:dyDescent="0.35">
      <c r="A1777" s="6">
        <v>211453</v>
      </c>
      <c r="B1777" s="7">
        <v>45278</v>
      </c>
      <c r="C1777" s="8">
        <v>0.70333333333333325</v>
      </c>
      <c r="D1777" s="6" t="s">
        <v>82</v>
      </c>
      <c r="E1777" s="6">
        <v>2</v>
      </c>
      <c r="F1777" s="6" t="s">
        <v>9</v>
      </c>
      <c r="G1777" s="9" t="s">
        <v>7435</v>
      </c>
      <c r="H1777" s="6" t="s">
        <v>40</v>
      </c>
      <c r="I1777" s="6" t="s">
        <v>40</v>
      </c>
      <c r="J1777" s="6" t="s">
        <v>21</v>
      </c>
      <c r="K1777" s="6" t="s">
        <v>978</v>
      </c>
      <c r="L1777" s="6" t="s">
        <v>978</v>
      </c>
      <c r="M1777" s="6" t="s">
        <v>978</v>
      </c>
      <c r="N1777" s="6" t="s">
        <v>978</v>
      </c>
      <c r="O1777" s="6" t="s">
        <v>978</v>
      </c>
      <c r="P1777" s="6" t="s">
        <v>978</v>
      </c>
      <c r="Q1777" s="6" t="s">
        <v>978</v>
      </c>
      <c r="R1777" s="6" t="s">
        <v>978</v>
      </c>
      <c r="S1777" s="6" t="s">
        <v>978</v>
      </c>
      <c r="T1777" s="6" t="s">
        <v>22</v>
      </c>
      <c r="U1777" s="6" t="s">
        <v>18</v>
      </c>
      <c r="V1777" s="6" t="s">
        <v>7437</v>
      </c>
      <c r="W1777" s="11" t="s">
        <v>7436</v>
      </c>
    </row>
    <row r="1778" spans="1:23" ht="43.5" x14ac:dyDescent="0.35">
      <c r="A1778" s="6">
        <v>210466</v>
      </c>
      <c r="B1778" s="7">
        <v>45278</v>
      </c>
      <c r="C1778" s="8">
        <v>0.62737268518518519</v>
      </c>
      <c r="D1778" s="6" t="s">
        <v>175</v>
      </c>
      <c r="E1778" s="6">
        <v>3</v>
      </c>
      <c r="F1778" s="6" t="s">
        <v>19</v>
      </c>
      <c r="G1778" s="6" t="s">
        <v>7438</v>
      </c>
      <c r="H1778" s="6" t="s">
        <v>24</v>
      </c>
      <c r="I1778" s="6" t="s">
        <v>24</v>
      </c>
      <c r="J1778" s="6" t="s">
        <v>21</v>
      </c>
      <c r="K1778" s="6" t="s">
        <v>244</v>
      </c>
      <c r="T1778" s="6" t="s">
        <v>22</v>
      </c>
      <c r="U1778" s="6" t="s">
        <v>18</v>
      </c>
      <c r="V1778" s="6" t="s">
        <v>7440</v>
      </c>
      <c r="W1778" s="12" t="s">
        <v>7439</v>
      </c>
    </row>
    <row r="1779" spans="1:23" ht="43.5" x14ac:dyDescent="0.35">
      <c r="A1779" s="6">
        <v>211444</v>
      </c>
      <c r="B1779" s="7">
        <v>45278</v>
      </c>
      <c r="C1779" s="8">
        <v>0.63032407407407409</v>
      </c>
      <c r="D1779" s="6" t="s">
        <v>483</v>
      </c>
      <c r="E1779" s="6">
        <v>3</v>
      </c>
      <c r="F1779" s="6" t="s">
        <v>19</v>
      </c>
      <c r="G1779" s="6" t="s">
        <v>7438</v>
      </c>
      <c r="H1779" s="6" t="s">
        <v>24</v>
      </c>
      <c r="I1779" s="6" t="s">
        <v>163</v>
      </c>
      <c r="J1779" s="6" t="s">
        <v>21</v>
      </c>
      <c r="K1779" s="6" t="s">
        <v>244</v>
      </c>
      <c r="T1779" s="6" t="s">
        <v>22</v>
      </c>
      <c r="U1779" s="6" t="s">
        <v>18</v>
      </c>
      <c r="V1779" s="6" t="s">
        <v>7442</v>
      </c>
      <c r="W1779" s="12" t="s">
        <v>7441</v>
      </c>
    </row>
    <row r="1780" spans="1:23" ht="217.5" x14ac:dyDescent="0.35">
      <c r="A1780" s="6">
        <v>187455</v>
      </c>
      <c r="B1780" s="7">
        <v>45278</v>
      </c>
      <c r="C1780" s="8">
        <v>0.6343981481481481</v>
      </c>
      <c r="D1780" s="6" t="s">
        <v>546</v>
      </c>
      <c r="E1780" s="6">
        <v>4</v>
      </c>
      <c r="F1780" s="6" t="s">
        <v>1657</v>
      </c>
      <c r="G1780" s="9" t="s">
        <v>7443</v>
      </c>
      <c r="H1780" s="6" t="s">
        <v>40</v>
      </c>
      <c r="I1780" s="6" t="s">
        <v>40</v>
      </c>
      <c r="J1780" s="6" t="s">
        <v>21</v>
      </c>
      <c r="K1780" s="6" t="s">
        <v>7444</v>
      </c>
      <c r="L1780" s="6" t="s">
        <v>978</v>
      </c>
      <c r="M1780" s="6" t="s">
        <v>978</v>
      </c>
      <c r="N1780" s="6" t="s">
        <v>978</v>
      </c>
      <c r="O1780" s="6" t="s">
        <v>978</v>
      </c>
      <c r="P1780" s="6" t="s">
        <v>978</v>
      </c>
      <c r="Q1780" s="6" t="s">
        <v>978</v>
      </c>
      <c r="R1780" s="6" t="s">
        <v>978</v>
      </c>
      <c r="S1780" s="6" t="s">
        <v>978</v>
      </c>
      <c r="T1780" s="6" t="s">
        <v>874</v>
      </c>
      <c r="U1780" s="6" t="s">
        <v>18</v>
      </c>
      <c r="V1780" s="6" t="s">
        <v>7446</v>
      </c>
      <c r="W1780" s="12" t="s">
        <v>7445</v>
      </c>
    </row>
    <row r="1781" spans="1:23" x14ac:dyDescent="0.35">
      <c r="A1781" s="6">
        <v>211472</v>
      </c>
      <c r="B1781" s="7">
        <v>45278</v>
      </c>
      <c r="C1781" s="8">
        <v>0.65850694444444446</v>
      </c>
      <c r="D1781" s="6" t="s">
        <v>7447</v>
      </c>
      <c r="E1781" s="6">
        <v>4</v>
      </c>
      <c r="F1781" s="6" t="s">
        <v>30</v>
      </c>
      <c r="G1781" s="6" t="s">
        <v>7448</v>
      </c>
      <c r="H1781" s="6" t="s">
        <v>24</v>
      </c>
      <c r="I1781" s="6" t="s">
        <v>24</v>
      </c>
      <c r="J1781" s="6" t="s">
        <v>21</v>
      </c>
      <c r="K1781" s="6" t="s">
        <v>149</v>
      </c>
      <c r="L1781" s="6" t="s">
        <v>7449</v>
      </c>
      <c r="T1781" s="6" t="s">
        <v>22</v>
      </c>
      <c r="U1781" s="6" t="s">
        <v>18</v>
      </c>
      <c r="V1781" s="6" t="s">
        <v>7451</v>
      </c>
      <c r="W1781" s="11" t="s">
        <v>7450</v>
      </c>
    </row>
    <row r="1782" spans="1:23" ht="174" x14ac:dyDescent="0.35">
      <c r="A1782" s="6">
        <v>211469</v>
      </c>
      <c r="B1782" s="7">
        <v>45278</v>
      </c>
      <c r="C1782" s="8">
        <v>0.69568287037037047</v>
      </c>
      <c r="D1782" s="6" t="s">
        <v>223</v>
      </c>
      <c r="E1782" s="6">
        <v>2</v>
      </c>
      <c r="F1782" s="6" t="s">
        <v>30</v>
      </c>
      <c r="G1782" s="9" t="s">
        <v>7452</v>
      </c>
      <c r="H1782" s="6" t="s">
        <v>24</v>
      </c>
      <c r="I1782" s="6" t="s">
        <v>40</v>
      </c>
      <c r="J1782" s="6" t="s">
        <v>21</v>
      </c>
      <c r="K1782" s="6" t="s">
        <v>978</v>
      </c>
      <c r="L1782" s="6" t="s">
        <v>978</v>
      </c>
      <c r="M1782" s="6" t="s">
        <v>978</v>
      </c>
      <c r="N1782" s="6" t="s">
        <v>978</v>
      </c>
      <c r="O1782" s="6" t="s">
        <v>978</v>
      </c>
      <c r="P1782" s="6" t="s">
        <v>978</v>
      </c>
      <c r="R1782" s="6" t="s">
        <v>978</v>
      </c>
      <c r="S1782" s="6" t="s">
        <v>978</v>
      </c>
      <c r="T1782" s="6" t="s">
        <v>22</v>
      </c>
      <c r="U1782" s="6" t="s">
        <v>18</v>
      </c>
      <c r="V1782" s="6" t="s">
        <v>7454</v>
      </c>
      <c r="W1782" s="11" t="s">
        <v>7453</v>
      </c>
    </row>
    <row r="1783" spans="1:23" ht="87" x14ac:dyDescent="0.35">
      <c r="A1783" s="6">
        <v>64321</v>
      </c>
      <c r="B1783" s="7">
        <v>45278</v>
      </c>
      <c r="C1783" s="8">
        <v>0.70649305555555564</v>
      </c>
      <c r="D1783" s="6" t="s">
        <v>7455</v>
      </c>
      <c r="E1783" s="6">
        <v>1</v>
      </c>
      <c r="F1783" s="6" t="s">
        <v>19</v>
      </c>
      <c r="G1783" s="9" t="s">
        <v>7456</v>
      </c>
      <c r="H1783" s="6" t="s">
        <v>24</v>
      </c>
      <c r="I1783" s="6" t="s">
        <v>24</v>
      </c>
      <c r="J1783" s="6" t="s">
        <v>21</v>
      </c>
      <c r="K1783" s="6" t="s">
        <v>764</v>
      </c>
      <c r="Q1783" s="6" t="s">
        <v>7457</v>
      </c>
      <c r="T1783" s="6" t="s">
        <v>22</v>
      </c>
      <c r="U1783" s="6" t="s">
        <v>18</v>
      </c>
      <c r="V1783" s="6" t="s">
        <v>7459</v>
      </c>
      <c r="W1783" s="12" t="s">
        <v>7458</v>
      </c>
    </row>
    <row r="1784" spans="1:23" ht="58" x14ac:dyDescent="0.35">
      <c r="A1784" s="6">
        <v>200897</v>
      </c>
      <c r="B1784" s="7">
        <v>45278</v>
      </c>
      <c r="C1784" s="8">
        <v>0.71221064814814816</v>
      </c>
      <c r="D1784" s="6" t="s">
        <v>7460</v>
      </c>
      <c r="E1784" s="6">
        <v>3</v>
      </c>
      <c r="F1784" s="6" t="s">
        <v>19</v>
      </c>
      <c r="G1784" s="6" t="s">
        <v>7461</v>
      </c>
      <c r="H1784" s="6" t="s">
        <v>24</v>
      </c>
      <c r="I1784" s="6" t="s">
        <v>24</v>
      </c>
      <c r="J1784" s="6" t="s">
        <v>21</v>
      </c>
      <c r="K1784" s="9" t="s">
        <v>440</v>
      </c>
      <c r="M1784" s="6" t="s">
        <v>7462</v>
      </c>
      <c r="T1784" s="6" t="s">
        <v>22</v>
      </c>
      <c r="U1784" s="6" t="s">
        <v>18</v>
      </c>
      <c r="V1784" s="6" t="s">
        <v>7464</v>
      </c>
      <c r="W1784" s="11" t="s">
        <v>7463</v>
      </c>
    </row>
    <row r="1785" spans="1:23" x14ac:dyDescent="0.35">
      <c r="A1785" s="6">
        <v>211475</v>
      </c>
      <c r="B1785" s="7">
        <v>45278</v>
      </c>
      <c r="C1785" s="8">
        <v>0.72127314814814814</v>
      </c>
      <c r="D1785" s="6" t="s">
        <v>1372</v>
      </c>
      <c r="E1785" s="6">
        <v>2</v>
      </c>
      <c r="F1785" s="6" t="s">
        <v>9</v>
      </c>
      <c r="G1785" s="6" t="s">
        <v>7465</v>
      </c>
      <c r="H1785" s="6" t="s">
        <v>24</v>
      </c>
      <c r="I1785" s="6" t="s">
        <v>24</v>
      </c>
      <c r="J1785" s="6" t="s">
        <v>21</v>
      </c>
      <c r="K1785" s="6" t="s">
        <v>764</v>
      </c>
      <c r="T1785" s="6" t="s">
        <v>22</v>
      </c>
      <c r="U1785" s="6" t="s">
        <v>18</v>
      </c>
      <c r="V1785" s="6" t="s">
        <v>7467</v>
      </c>
      <c r="W1785" s="11" t="s">
        <v>7466</v>
      </c>
    </row>
    <row r="1786" spans="1:23" x14ac:dyDescent="0.35">
      <c r="A1786" s="6">
        <v>211080</v>
      </c>
      <c r="B1786" s="7">
        <v>45278</v>
      </c>
      <c r="C1786" s="8">
        <v>0.72488425925925926</v>
      </c>
      <c r="D1786" s="6" t="s">
        <v>189</v>
      </c>
      <c r="E1786" s="6">
        <v>1</v>
      </c>
      <c r="F1786" s="6" t="s">
        <v>30</v>
      </c>
      <c r="G1786" s="6" t="s">
        <v>7468</v>
      </c>
      <c r="H1786" s="6" t="s">
        <v>24</v>
      </c>
      <c r="I1786" s="6" t="s">
        <v>24</v>
      </c>
      <c r="J1786" s="6" t="s">
        <v>21</v>
      </c>
      <c r="K1786" s="6" t="s">
        <v>794</v>
      </c>
      <c r="T1786" s="6" t="s">
        <v>22</v>
      </c>
      <c r="U1786" s="6" t="s">
        <v>18</v>
      </c>
      <c r="V1786" s="6" t="s">
        <v>887</v>
      </c>
      <c r="W1786" s="11" t="s">
        <v>7469</v>
      </c>
    </row>
    <row r="1787" spans="1:23" ht="275.5" x14ac:dyDescent="0.35">
      <c r="A1787" s="6">
        <v>210456</v>
      </c>
      <c r="B1787" s="7">
        <v>45278</v>
      </c>
      <c r="C1787" s="8">
        <v>0.72537037037037033</v>
      </c>
      <c r="D1787" s="6" t="s">
        <v>179</v>
      </c>
      <c r="E1787" s="6">
        <v>2</v>
      </c>
      <c r="F1787" s="6" t="s">
        <v>19</v>
      </c>
      <c r="G1787" s="9" t="s">
        <v>7470</v>
      </c>
      <c r="H1787" s="6" t="s">
        <v>24</v>
      </c>
      <c r="I1787" s="6" t="s">
        <v>24</v>
      </c>
      <c r="J1787" s="6" t="s">
        <v>21</v>
      </c>
      <c r="K1787" s="6" t="s">
        <v>978</v>
      </c>
      <c r="L1787" s="6" t="s">
        <v>978</v>
      </c>
      <c r="M1787" s="6" t="s">
        <v>978</v>
      </c>
      <c r="N1787" s="6" t="s">
        <v>978</v>
      </c>
      <c r="O1787" s="6" t="s">
        <v>978</v>
      </c>
      <c r="P1787" s="6" t="s">
        <v>978</v>
      </c>
      <c r="Q1787" s="6" t="s">
        <v>978</v>
      </c>
      <c r="R1787" s="6" t="s">
        <v>978</v>
      </c>
      <c r="S1787" s="6" t="s">
        <v>978</v>
      </c>
      <c r="T1787" s="6" t="s">
        <v>22</v>
      </c>
      <c r="U1787" s="6" t="s">
        <v>18</v>
      </c>
      <c r="V1787" s="6" t="s">
        <v>7472</v>
      </c>
      <c r="W1787" s="11" t="s">
        <v>7471</v>
      </c>
    </row>
    <row r="1788" spans="1:23" ht="174" x14ac:dyDescent="0.35">
      <c r="A1788" s="6">
        <v>211179</v>
      </c>
      <c r="B1788" s="7">
        <v>45278</v>
      </c>
      <c r="C1788" s="8">
        <v>0.72980324074074077</v>
      </c>
      <c r="D1788" s="6" t="s">
        <v>1249</v>
      </c>
      <c r="E1788" s="6">
        <v>1</v>
      </c>
      <c r="F1788" s="6" t="s">
        <v>9</v>
      </c>
      <c r="G1788" s="9" t="s">
        <v>7473</v>
      </c>
      <c r="H1788" s="6" t="s">
        <v>24</v>
      </c>
      <c r="I1788" s="6" t="s">
        <v>24</v>
      </c>
      <c r="J1788" s="6" t="s">
        <v>21</v>
      </c>
      <c r="K1788" s="6" t="s">
        <v>244</v>
      </c>
      <c r="N1788" s="6" t="s">
        <v>7474</v>
      </c>
      <c r="Q1788" s="6" t="s">
        <v>481</v>
      </c>
      <c r="T1788" s="6" t="s">
        <v>22</v>
      </c>
      <c r="U1788" s="6" t="s">
        <v>18</v>
      </c>
      <c r="V1788" s="6" t="s">
        <v>7476</v>
      </c>
      <c r="W1788" s="11" t="s">
        <v>7475</v>
      </c>
    </row>
    <row r="1789" spans="1:23" x14ac:dyDescent="0.35">
      <c r="A1789" s="6">
        <v>211535</v>
      </c>
      <c r="B1789" s="7">
        <v>45279</v>
      </c>
      <c r="C1789" s="8">
        <v>0.34905092592592596</v>
      </c>
      <c r="D1789" s="6" t="s">
        <v>82</v>
      </c>
      <c r="E1789" s="6">
        <v>1</v>
      </c>
      <c r="F1789" s="6" t="s">
        <v>9</v>
      </c>
      <c r="G1789" s="6" t="s">
        <v>7477</v>
      </c>
      <c r="H1789" s="6" t="s">
        <v>24</v>
      </c>
      <c r="I1789" s="6" t="s">
        <v>24</v>
      </c>
      <c r="J1789" s="6" t="s">
        <v>21</v>
      </c>
      <c r="K1789" s="6" t="s">
        <v>78</v>
      </c>
      <c r="T1789" s="6" t="s">
        <v>15</v>
      </c>
      <c r="U1789" s="6" t="s">
        <v>18</v>
      </c>
      <c r="V1789" s="6" t="s">
        <v>7478</v>
      </c>
      <c r="W1789" s="11" t="s">
        <v>887</v>
      </c>
    </row>
    <row r="1790" spans="1:23" x14ac:dyDescent="0.35">
      <c r="A1790" s="6">
        <v>203770</v>
      </c>
      <c r="B1790" s="7">
        <v>45279</v>
      </c>
      <c r="C1790" s="8">
        <v>0.35731481481481481</v>
      </c>
      <c r="D1790" s="6" t="s">
        <v>82</v>
      </c>
      <c r="E1790" s="6">
        <v>1</v>
      </c>
      <c r="F1790" s="6" t="s">
        <v>30</v>
      </c>
      <c r="G1790" s="6" t="s">
        <v>7479</v>
      </c>
      <c r="H1790" s="6" t="s">
        <v>24</v>
      </c>
      <c r="I1790" s="6" t="s">
        <v>24</v>
      </c>
      <c r="J1790" s="6" t="s">
        <v>21</v>
      </c>
      <c r="K1790" s="6" t="s">
        <v>7480</v>
      </c>
      <c r="M1790" s="6" t="s">
        <v>7481</v>
      </c>
      <c r="T1790" s="6" t="s">
        <v>22</v>
      </c>
      <c r="U1790" s="6" t="s">
        <v>18</v>
      </c>
      <c r="V1790" s="6" t="s">
        <v>7483</v>
      </c>
      <c r="W1790" s="11" t="s">
        <v>7482</v>
      </c>
    </row>
    <row r="1791" spans="1:23" x14ac:dyDescent="0.35">
      <c r="A1791" s="6">
        <v>185541</v>
      </c>
      <c r="B1791" s="7">
        <v>45279</v>
      </c>
      <c r="C1791" s="8">
        <v>0.35895833333333332</v>
      </c>
      <c r="D1791" s="6" t="s">
        <v>491</v>
      </c>
      <c r="E1791" s="6">
        <v>1</v>
      </c>
      <c r="F1791" s="6" t="s">
        <v>19</v>
      </c>
      <c r="G1791" s="6" t="s">
        <v>1349</v>
      </c>
      <c r="H1791" s="6" t="s">
        <v>40</v>
      </c>
      <c r="I1791" s="6" t="s">
        <v>24</v>
      </c>
      <c r="J1791" s="6" t="s">
        <v>21</v>
      </c>
      <c r="K1791" s="6" t="s">
        <v>78</v>
      </c>
      <c r="T1791" s="6" t="s">
        <v>15</v>
      </c>
      <c r="U1791" s="6" t="s">
        <v>18</v>
      </c>
      <c r="V1791" s="6" t="s">
        <v>1636</v>
      </c>
      <c r="W1791" s="11" t="s">
        <v>887</v>
      </c>
    </row>
    <row r="1792" spans="1:23" ht="116" x14ac:dyDescent="0.35">
      <c r="A1792" s="6">
        <v>211522</v>
      </c>
      <c r="B1792" s="7">
        <v>45279</v>
      </c>
      <c r="C1792" s="8">
        <v>0.3601273148148148</v>
      </c>
      <c r="D1792" s="6" t="s">
        <v>7484</v>
      </c>
      <c r="E1792" s="6">
        <v>3</v>
      </c>
      <c r="F1792" s="6" t="s">
        <v>9</v>
      </c>
      <c r="G1792" s="9" t="s">
        <v>7485</v>
      </c>
      <c r="H1792" s="6" t="s">
        <v>40</v>
      </c>
      <c r="I1792" s="6" t="s">
        <v>24</v>
      </c>
      <c r="J1792" s="6" t="s">
        <v>21</v>
      </c>
      <c r="K1792" s="6" t="s">
        <v>31</v>
      </c>
      <c r="L1792" s="6" t="s">
        <v>74</v>
      </c>
      <c r="M1792" s="6" t="s">
        <v>1353</v>
      </c>
      <c r="N1792" s="6" t="s">
        <v>34</v>
      </c>
      <c r="O1792" s="6" t="s">
        <v>34</v>
      </c>
      <c r="P1792" s="6" t="s">
        <v>5678</v>
      </c>
      <c r="Q1792" s="6" t="s">
        <v>60</v>
      </c>
      <c r="R1792" s="6" t="s">
        <v>662</v>
      </c>
      <c r="S1792" s="6" t="s">
        <v>34</v>
      </c>
      <c r="T1792" s="6" t="s">
        <v>22</v>
      </c>
      <c r="U1792" s="6" t="s">
        <v>18</v>
      </c>
      <c r="V1792" s="6" t="s">
        <v>7487</v>
      </c>
      <c r="W1792" s="11" t="s">
        <v>7486</v>
      </c>
    </row>
    <row r="1793" spans="1:23" x14ac:dyDescent="0.35">
      <c r="A1793" s="6">
        <v>133263</v>
      </c>
      <c r="B1793" s="7">
        <v>45279</v>
      </c>
      <c r="C1793" s="8">
        <v>0.36822916666666666</v>
      </c>
      <c r="D1793" s="6" t="s">
        <v>159</v>
      </c>
      <c r="E1793" s="6">
        <v>1</v>
      </c>
      <c r="F1793" s="6" t="s">
        <v>9</v>
      </c>
      <c r="G1793" s="6" t="s">
        <v>7488</v>
      </c>
      <c r="H1793" s="6" t="s">
        <v>24</v>
      </c>
      <c r="I1793" s="6" t="s">
        <v>24</v>
      </c>
      <c r="J1793" s="6" t="s">
        <v>21</v>
      </c>
      <c r="K1793" s="6" t="s">
        <v>78</v>
      </c>
      <c r="T1793" s="6" t="s">
        <v>15</v>
      </c>
      <c r="U1793" s="6" t="s">
        <v>18</v>
      </c>
      <c r="V1793" s="6" t="s">
        <v>7489</v>
      </c>
      <c r="W1793" s="11" t="s">
        <v>887</v>
      </c>
    </row>
    <row r="1794" spans="1:23" x14ac:dyDescent="0.35">
      <c r="A1794" s="6">
        <v>211477</v>
      </c>
      <c r="B1794" s="7">
        <v>45279</v>
      </c>
      <c r="C1794" s="8">
        <v>0.37568287037037035</v>
      </c>
      <c r="D1794" s="6" t="s">
        <v>7490</v>
      </c>
      <c r="E1794" s="6">
        <v>1</v>
      </c>
      <c r="F1794" s="6" t="s">
        <v>9</v>
      </c>
      <c r="G1794" s="6" t="s">
        <v>7491</v>
      </c>
      <c r="H1794" s="6" t="s">
        <v>24</v>
      </c>
      <c r="I1794" s="6" t="s">
        <v>24</v>
      </c>
      <c r="J1794" s="6" t="s">
        <v>377</v>
      </c>
      <c r="K1794" s="6" t="s">
        <v>2017</v>
      </c>
      <c r="T1794" s="6" t="s">
        <v>22</v>
      </c>
      <c r="U1794" s="6" t="s">
        <v>18</v>
      </c>
      <c r="V1794" s="6" t="s">
        <v>1898</v>
      </c>
      <c r="W1794" s="11" t="s">
        <v>887</v>
      </c>
    </row>
    <row r="1795" spans="1:23" ht="116" x14ac:dyDescent="0.35">
      <c r="A1795" s="6">
        <v>211527</v>
      </c>
      <c r="B1795" s="7">
        <v>45279</v>
      </c>
      <c r="C1795" s="8">
        <v>0.37912037037037033</v>
      </c>
      <c r="D1795" s="6" t="s">
        <v>7492</v>
      </c>
      <c r="E1795" s="6">
        <v>2</v>
      </c>
      <c r="F1795" s="6" t="s">
        <v>30</v>
      </c>
      <c r="G1795" s="9" t="s">
        <v>7493</v>
      </c>
      <c r="H1795" s="6" t="s">
        <v>10</v>
      </c>
      <c r="I1795" s="6" t="s">
        <v>24</v>
      </c>
      <c r="J1795" s="6" t="s">
        <v>21</v>
      </c>
      <c r="K1795" s="6" t="s">
        <v>542</v>
      </c>
      <c r="L1795" s="6" t="s">
        <v>74</v>
      </c>
      <c r="M1795" s="6" t="s">
        <v>556</v>
      </c>
      <c r="N1795" s="6" t="s">
        <v>7494</v>
      </c>
      <c r="O1795" s="6" t="s">
        <v>6973</v>
      </c>
      <c r="P1795" s="6" t="s">
        <v>7301</v>
      </c>
      <c r="Q1795" s="6" t="s">
        <v>835</v>
      </c>
      <c r="R1795" s="6" t="s">
        <v>7495</v>
      </c>
      <c r="S1795" s="6" t="s">
        <v>7496</v>
      </c>
      <c r="T1795" s="6" t="s">
        <v>22</v>
      </c>
      <c r="U1795" s="6" t="s">
        <v>18</v>
      </c>
      <c r="V1795" s="6" t="s">
        <v>7498</v>
      </c>
      <c r="W1795" s="11" t="s">
        <v>7497</v>
      </c>
    </row>
    <row r="1796" spans="1:23" x14ac:dyDescent="0.35">
      <c r="A1796" s="6">
        <v>209449</v>
      </c>
      <c r="B1796" s="7">
        <v>45279</v>
      </c>
      <c r="C1796" s="8">
        <v>0.38034722222222223</v>
      </c>
      <c r="D1796" s="6" t="s">
        <v>7499</v>
      </c>
      <c r="E1796" s="6">
        <v>1</v>
      </c>
      <c r="F1796" s="6" t="s">
        <v>1657</v>
      </c>
      <c r="G1796" s="6" t="s">
        <v>7500</v>
      </c>
      <c r="H1796" s="6" t="s">
        <v>27</v>
      </c>
      <c r="I1796" s="6" t="s">
        <v>24</v>
      </c>
      <c r="J1796" s="6" t="s">
        <v>21</v>
      </c>
      <c r="K1796" s="6" t="s">
        <v>1549</v>
      </c>
      <c r="T1796" s="6" t="s">
        <v>22</v>
      </c>
      <c r="U1796" s="6" t="s">
        <v>18</v>
      </c>
      <c r="V1796" s="6" t="s">
        <v>7502</v>
      </c>
      <c r="W1796" s="11" t="s">
        <v>7501</v>
      </c>
    </row>
    <row r="1797" spans="1:23" x14ac:dyDescent="0.35">
      <c r="A1797" s="6">
        <v>94174</v>
      </c>
      <c r="B1797" s="7">
        <v>45279</v>
      </c>
      <c r="C1797" s="8">
        <v>0.38488425925925923</v>
      </c>
      <c r="D1797" s="6" t="s">
        <v>7503</v>
      </c>
      <c r="E1797" s="6">
        <v>1</v>
      </c>
      <c r="F1797" s="6" t="s">
        <v>19</v>
      </c>
      <c r="G1797" s="6" t="s">
        <v>7504</v>
      </c>
      <c r="H1797" s="6" t="s">
        <v>24</v>
      </c>
      <c r="I1797" s="6" t="s">
        <v>24</v>
      </c>
      <c r="J1797" s="6" t="s">
        <v>21</v>
      </c>
      <c r="K1797" s="6" t="s">
        <v>78</v>
      </c>
      <c r="T1797" s="6" t="s">
        <v>15</v>
      </c>
      <c r="U1797" s="6" t="s">
        <v>18</v>
      </c>
      <c r="V1797" s="6" t="s">
        <v>7505</v>
      </c>
      <c r="W1797" s="11" t="s">
        <v>887</v>
      </c>
    </row>
    <row r="1798" spans="1:23" x14ac:dyDescent="0.35">
      <c r="A1798" s="6">
        <v>211538</v>
      </c>
      <c r="B1798" s="7">
        <v>45279</v>
      </c>
      <c r="C1798" s="8">
        <v>0.39271990740740742</v>
      </c>
      <c r="D1798" s="6" t="s">
        <v>7506</v>
      </c>
      <c r="E1798" s="6">
        <v>1</v>
      </c>
      <c r="F1798" s="6" t="s">
        <v>30</v>
      </c>
      <c r="G1798" s="6" t="s">
        <v>7507</v>
      </c>
      <c r="H1798" s="6" t="s">
        <v>10</v>
      </c>
      <c r="I1798" s="6" t="s">
        <v>24</v>
      </c>
      <c r="J1798" s="6" t="s">
        <v>21</v>
      </c>
      <c r="K1798" s="6" t="s">
        <v>1793</v>
      </c>
      <c r="L1798" s="6" t="s">
        <v>648</v>
      </c>
      <c r="M1798" s="6" t="s">
        <v>624</v>
      </c>
      <c r="N1798" s="6" t="s">
        <v>1740</v>
      </c>
      <c r="O1798" s="6" t="s">
        <v>7508</v>
      </c>
      <c r="Q1798" s="6" t="s">
        <v>7509</v>
      </c>
      <c r="R1798" s="6" t="s">
        <v>72</v>
      </c>
      <c r="S1798" s="6" t="s">
        <v>659</v>
      </c>
      <c r="T1798" s="6" t="s">
        <v>15</v>
      </c>
      <c r="U1798" s="6" t="s">
        <v>18</v>
      </c>
      <c r="V1798" s="6" t="s">
        <v>7511</v>
      </c>
      <c r="W1798" s="11" t="s">
        <v>7510</v>
      </c>
    </row>
    <row r="1799" spans="1:23" ht="159.5" x14ac:dyDescent="0.35">
      <c r="A1799" s="6">
        <v>211542</v>
      </c>
      <c r="B1799" s="7">
        <v>45279</v>
      </c>
      <c r="C1799" s="8">
        <v>0.39512731481481483</v>
      </c>
      <c r="D1799" s="6" t="s">
        <v>7512</v>
      </c>
      <c r="E1799" s="6">
        <v>10</v>
      </c>
      <c r="F1799" s="6" t="s">
        <v>1657</v>
      </c>
      <c r="G1799" s="9" t="s">
        <v>7513</v>
      </c>
      <c r="H1799" s="6" t="s">
        <v>24</v>
      </c>
      <c r="I1799" s="6" t="s">
        <v>24</v>
      </c>
      <c r="J1799" s="6" t="s">
        <v>21</v>
      </c>
      <c r="K1799" s="6" t="s">
        <v>542</v>
      </c>
      <c r="L1799" s="6" t="s">
        <v>74</v>
      </c>
      <c r="M1799" s="6" t="s">
        <v>1400</v>
      </c>
      <c r="N1799" s="6" t="s">
        <v>34</v>
      </c>
      <c r="O1799" s="6" t="s">
        <v>34</v>
      </c>
      <c r="P1799" s="6" t="s">
        <v>34</v>
      </c>
      <c r="Q1799" s="6" t="s">
        <v>34</v>
      </c>
      <c r="R1799" s="6" t="s">
        <v>34</v>
      </c>
      <c r="S1799" s="6" t="s">
        <v>34</v>
      </c>
      <c r="T1799" s="6" t="s">
        <v>22</v>
      </c>
      <c r="U1799" s="6" t="s">
        <v>18</v>
      </c>
      <c r="V1799" s="6" t="s">
        <v>7515</v>
      </c>
      <c r="W1799" s="11" t="s">
        <v>7514</v>
      </c>
    </row>
    <row r="1800" spans="1:23" ht="101.5" x14ac:dyDescent="0.35">
      <c r="A1800" s="6">
        <v>211536</v>
      </c>
      <c r="B1800" s="7">
        <v>45279</v>
      </c>
      <c r="C1800" s="8">
        <v>0.4098148148148148</v>
      </c>
      <c r="D1800" s="6" t="s">
        <v>294</v>
      </c>
      <c r="E1800" s="6">
        <v>1</v>
      </c>
      <c r="F1800" s="6" t="s">
        <v>30</v>
      </c>
      <c r="G1800" s="6" t="s">
        <v>7516</v>
      </c>
      <c r="H1800" s="6" t="s">
        <v>98</v>
      </c>
      <c r="I1800" s="6" t="s">
        <v>24</v>
      </c>
      <c r="J1800" s="6" t="s">
        <v>21</v>
      </c>
      <c r="K1800" s="6" t="s">
        <v>7517</v>
      </c>
      <c r="L1800" s="6" t="s">
        <v>648</v>
      </c>
      <c r="M1800" s="6" t="s">
        <v>7518</v>
      </c>
      <c r="N1800" s="6" t="s">
        <v>7519</v>
      </c>
      <c r="O1800" s="6" t="s">
        <v>7520</v>
      </c>
      <c r="P1800" s="6" t="s">
        <v>640</v>
      </c>
      <c r="Q1800" s="6" t="s">
        <v>7521</v>
      </c>
      <c r="R1800" s="6" t="s">
        <v>72</v>
      </c>
      <c r="S1800" s="6" t="s">
        <v>644</v>
      </c>
      <c r="T1800" s="6" t="s">
        <v>15</v>
      </c>
      <c r="U1800" s="6" t="s">
        <v>18</v>
      </c>
      <c r="V1800" s="6" t="s">
        <v>7523</v>
      </c>
      <c r="W1800" s="12" t="s">
        <v>7522</v>
      </c>
    </row>
    <row r="1801" spans="1:23" ht="174" x14ac:dyDescent="0.35">
      <c r="A1801" s="6">
        <v>164244</v>
      </c>
      <c r="B1801" s="7">
        <v>45279</v>
      </c>
      <c r="C1801" s="8">
        <v>0.50209490740740736</v>
      </c>
      <c r="D1801" s="6" t="s">
        <v>7524</v>
      </c>
      <c r="E1801" s="6">
        <v>2</v>
      </c>
      <c r="F1801" s="6" t="s">
        <v>9</v>
      </c>
      <c r="G1801" s="9" t="s">
        <v>7525</v>
      </c>
      <c r="H1801" s="6" t="s">
        <v>10</v>
      </c>
      <c r="I1801" s="6" t="s">
        <v>24</v>
      </c>
      <c r="J1801" s="6" t="s">
        <v>377</v>
      </c>
      <c r="K1801" s="6" t="s">
        <v>542</v>
      </c>
      <c r="L1801" s="6" t="s">
        <v>74</v>
      </c>
      <c r="M1801" s="6" t="s">
        <v>556</v>
      </c>
      <c r="N1801" s="6" t="s">
        <v>7526</v>
      </c>
      <c r="O1801" s="6" t="s">
        <v>7527</v>
      </c>
      <c r="P1801" s="6" t="s">
        <v>5678</v>
      </c>
      <c r="Q1801" s="6" t="s">
        <v>835</v>
      </c>
      <c r="R1801" s="6" t="s">
        <v>662</v>
      </c>
      <c r="S1801" s="9" t="s">
        <v>7528</v>
      </c>
      <c r="T1801" s="6" t="s">
        <v>22</v>
      </c>
      <c r="U1801" s="6" t="s">
        <v>18</v>
      </c>
      <c r="V1801" s="6" t="s">
        <v>7530</v>
      </c>
      <c r="W1801" s="12" t="s">
        <v>7529</v>
      </c>
    </row>
    <row r="1802" spans="1:23" x14ac:dyDescent="0.35">
      <c r="A1802" s="6">
        <v>211571</v>
      </c>
      <c r="B1802" s="7">
        <v>45279</v>
      </c>
      <c r="C1802" s="8">
        <v>0.43709490740740736</v>
      </c>
      <c r="D1802" s="6" t="s">
        <v>7531</v>
      </c>
      <c r="E1802" s="6">
        <v>1</v>
      </c>
      <c r="F1802" s="6" t="s">
        <v>9</v>
      </c>
      <c r="G1802" s="6" t="s">
        <v>7532</v>
      </c>
      <c r="H1802" s="6" t="s">
        <v>24</v>
      </c>
      <c r="I1802" s="6" t="s">
        <v>24</v>
      </c>
      <c r="J1802" s="6" t="s">
        <v>21</v>
      </c>
      <c r="K1802" s="6" t="s">
        <v>7533</v>
      </c>
      <c r="T1802" s="6" t="s">
        <v>22</v>
      </c>
      <c r="U1802" s="6" t="s">
        <v>18</v>
      </c>
      <c r="V1802" s="6" t="s">
        <v>7535</v>
      </c>
      <c r="W1802" s="11" t="s">
        <v>7534</v>
      </c>
    </row>
    <row r="1803" spans="1:23" x14ac:dyDescent="0.35">
      <c r="A1803" s="6">
        <v>211600</v>
      </c>
      <c r="B1803" s="7">
        <v>45279</v>
      </c>
      <c r="C1803" s="8">
        <v>0.45306712962962964</v>
      </c>
      <c r="D1803" s="6" t="s">
        <v>108</v>
      </c>
      <c r="E1803" s="6">
        <v>1</v>
      </c>
      <c r="F1803" s="6" t="s">
        <v>9</v>
      </c>
      <c r="G1803" s="6" t="s">
        <v>7536</v>
      </c>
      <c r="H1803" s="6" t="s">
        <v>24</v>
      </c>
      <c r="I1803" s="6" t="s">
        <v>24</v>
      </c>
      <c r="J1803" s="6" t="s">
        <v>21</v>
      </c>
      <c r="K1803" s="6" t="s">
        <v>78</v>
      </c>
      <c r="T1803" s="6" t="s">
        <v>15</v>
      </c>
      <c r="U1803" s="6" t="s">
        <v>18</v>
      </c>
      <c r="V1803" s="6" t="s">
        <v>7537</v>
      </c>
      <c r="W1803" s="11" t="s">
        <v>887</v>
      </c>
    </row>
    <row r="1804" spans="1:23" x14ac:dyDescent="0.35">
      <c r="A1804" s="6">
        <v>74020</v>
      </c>
      <c r="B1804" s="7">
        <v>45279</v>
      </c>
      <c r="C1804" s="8">
        <v>0.4699652777777778</v>
      </c>
      <c r="D1804" s="6" t="s">
        <v>108</v>
      </c>
      <c r="E1804" s="6">
        <v>1</v>
      </c>
      <c r="F1804" s="6" t="s">
        <v>9</v>
      </c>
      <c r="G1804" s="6" t="s">
        <v>7538</v>
      </c>
      <c r="H1804" s="6" t="s">
        <v>24</v>
      </c>
      <c r="I1804" s="6" t="s">
        <v>40</v>
      </c>
      <c r="J1804" s="6" t="s">
        <v>21</v>
      </c>
      <c r="K1804" s="6" t="s">
        <v>78</v>
      </c>
      <c r="T1804" s="6" t="s">
        <v>15</v>
      </c>
      <c r="U1804" s="6" t="s">
        <v>18</v>
      </c>
      <c r="V1804" s="6" t="s">
        <v>7539</v>
      </c>
      <c r="W1804" s="11" t="s">
        <v>887</v>
      </c>
    </row>
    <row r="1805" spans="1:23" x14ac:dyDescent="0.35">
      <c r="A1805" s="6">
        <v>211478</v>
      </c>
      <c r="B1805" s="7">
        <v>45279</v>
      </c>
      <c r="C1805" s="8">
        <v>0.47190972222222222</v>
      </c>
      <c r="D1805" s="6" t="s">
        <v>843</v>
      </c>
      <c r="E1805" s="6">
        <v>1</v>
      </c>
      <c r="F1805" s="6" t="s">
        <v>19</v>
      </c>
      <c r="G1805" s="6" t="s">
        <v>1349</v>
      </c>
      <c r="H1805" s="6" t="s">
        <v>24</v>
      </c>
      <c r="I1805" s="6" t="s">
        <v>24</v>
      </c>
      <c r="J1805" s="6" t="s">
        <v>21</v>
      </c>
      <c r="K1805" s="6" t="s">
        <v>78</v>
      </c>
      <c r="T1805" s="6" t="s">
        <v>15</v>
      </c>
      <c r="U1805" s="6" t="s">
        <v>18</v>
      </c>
      <c r="V1805" s="6" t="s">
        <v>1680</v>
      </c>
      <c r="W1805" s="11" t="s">
        <v>887</v>
      </c>
    </row>
    <row r="1806" spans="1:23" x14ac:dyDescent="0.35">
      <c r="A1806" s="6">
        <v>185144</v>
      </c>
      <c r="B1806" s="7">
        <v>45279</v>
      </c>
      <c r="C1806" s="8">
        <v>0.47333333333333333</v>
      </c>
      <c r="D1806" s="6" t="s">
        <v>7540</v>
      </c>
      <c r="E1806" s="6">
        <v>1</v>
      </c>
      <c r="F1806" s="6" t="s">
        <v>1657</v>
      </c>
      <c r="G1806" s="6" t="s">
        <v>7541</v>
      </c>
      <c r="H1806" s="6" t="s">
        <v>24</v>
      </c>
      <c r="I1806" s="6" t="s">
        <v>24</v>
      </c>
      <c r="J1806" s="6" t="s">
        <v>21</v>
      </c>
      <c r="K1806" s="6" t="s">
        <v>795</v>
      </c>
      <c r="L1806" s="6" t="s">
        <v>17</v>
      </c>
      <c r="M1806" s="6" t="s">
        <v>7542</v>
      </c>
      <c r="N1806" s="6" t="s">
        <v>602</v>
      </c>
      <c r="O1806" s="6" t="s">
        <v>17</v>
      </c>
      <c r="P1806" s="6" t="s">
        <v>1975</v>
      </c>
      <c r="Q1806" s="6" t="s">
        <v>7543</v>
      </c>
      <c r="R1806" s="6" t="s">
        <v>72</v>
      </c>
      <c r="S1806" s="6" t="s">
        <v>7544</v>
      </c>
      <c r="T1806" s="6" t="s">
        <v>15</v>
      </c>
      <c r="U1806" s="6" t="s">
        <v>18</v>
      </c>
      <c r="V1806" s="6" t="s">
        <v>7546</v>
      </c>
      <c r="W1806" s="11" t="s">
        <v>7545</v>
      </c>
    </row>
    <row r="1807" spans="1:23" x14ac:dyDescent="0.35">
      <c r="A1807" s="6">
        <v>211036</v>
      </c>
      <c r="B1807" s="7">
        <v>45279</v>
      </c>
      <c r="C1807" s="8">
        <v>0.4917361111111111</v>
      </c>
      <c r="D1807" s="6" t="s">
        <v>181</v>
      </c>
      <c r="E1807" s="6">
        <v>1</v>
      </c>
      <c r="F1807" s="6" t="s">
        <v>30</v>
      </c>
      <c r="G1807" s="6" t="s">
        <v>7547</v>
      </c>
      <c r="H1807" s="6" t="s">
        <v>24</v>
      </c>
      <c r="I1807" s="6" t="s">
        <v>24</v>
      </c>
      <c r="J1807" s="6" t="s">
        <v>21</v>
      </c>
      <c r="K1807" s="6" t="s">
        <v>7548</v>
      </c>
      <c r="T1807" s="6" t="s">
        <v>22</v>
      </c>
      <c r="U1807" s="6" t="s">
        <v>18</v>
      </c>
      <c r="V1807" s="6" t="s">
        <v>7550</v>
      </c>
      <c r="W1807" s="11" t="s">
        <v>7549</v>
      </c>
    </row>
    <row r="1808" spans="1:23" x14ac:dyDescent="0.35">
      <c r="A1808" s="6">
        <v>211580</v>
      </c>
      <c r="B1808" s="7">
        <v>45279</v>
      </c>
      <c r="C1808" s="8">
        <v>0.49609953703703707</v>
      </c>
      <c r="D1808" s="6" t="s">
        <v>7551</v>
      </c>
      <c r="E1808" s="6">
        <v>3</v>
      </c>
      <c r="F1808" s="6" t="s">
        <v>19</v>
      </c>
      <c r="G1808" s="6" t="s">
        <v>7552</v>
      </c>
      <c r="H1808" s="6" t="s">
        <v>10</v>
      </c>
      <c r="I1808" s="6" t="s">
        <v>11</v>
      </c>
      <c r="J1808" s="6" t="s">
        <v>21</v>
      </c>
      <c r="K1808" s="6" t="s">
        <v>1535</v>
      </c>
      <c r="T1808" s="6" t="s">
        <v>22</v>
      </c>
      <c r="U1808" s="6" t="s">
        <v>18</v>
      </c>
      <c r="V1808" s="6" t="s">
        <v>7554</v>
      </c>
      <c r="W1808" s="11" t="s">
        <v>7553</v>
      </c>
    </row>
    <row r="1809" spans="1:23" x14ac:dyDescent="0.35">
      <c r="A1809" s="6">
        <v>119711</v>
      </c>
      <c r="B1809" s="7">
        <v>45279</v>
      </c>
      <c r="C1809" s="8">
        <v>0.52612268518518512</v>
      </c>
      <c r="D1809" s="6" t="s">
        <v>7555</v>
      </c>
      <c r="E1809" s="6">
        <v>1</v>
      </c>
      <c r="F1809" s="6" t="s">
        <v>30</v>
      </c>
      <c r="G1809" s="6" t="s">
        <v>7556</v>
      </c>
      <c r="H1809" s="6" t="s">
        <v>24</v>
      </c>
      <c r="I1809" s="6" t="s">
        <v>24</v>
      </c>
      <c r="J1809" s="6" t="s">
        <v>21</v>
      </c>
      <c r="K1809" s="6" t="s">
        <v>764</v>
      </c>
      <c r="T1809" s="6" t="s">
        <v>22</v>
      </c>
      <c r="U1809" s="6" t="s">
        <v>18</v>
      </c>
      <c r="V1809" s="6" t="s">
        <v>7557</v>
      </c>
      <c r="W1809" s="11" t="s">
        <v>1618</v>
      </c>
    </row>
    <row r="1810" spans="1:23" x14ac:dyDescent="0.35">
      <c r="A1810" s="6">
        <v>211543</v>
      </c>
      <c r="B1810" s="7">
        <v>45279</v>
      </c>
      <c r="C1810" s="8">
        <v>0.56425925925925924</v>
      </c>
      <c r="D1810" s="6" t="s">
        <v>2002</v>
      </c>
      <c r="E1810" s="6">
        <v>4</v>
      </c>
      <c r="F1810" s="6" t="s">
        <v>30</v>
      </c>
      <c r="G1810" s="6" t="s">
        <v>7558</v>
      </c>
      <c r="H1810" s="6" t="s">
        <v>43</v>
      </c>
      <c r="I1810" s="6" t="s">
        <v>40</v>
      </c>
      <c r="J1810" s="6" t="s">
        <v>21</v>
      </c>
      <c r="K1810" s="6" t="s">
        <v>262</v>
      </c>
      <c r="T1810" s="6" t="s">
        <v>874</v>
      </c>
      <c r="U1810" s="6" t="s">
        <v>18</v>
      </c>
      <c r="V1810" s="6" t="s">
        <v>7560</v>
      </c>
      <c r="W1810" s="11" t="s">
        <v>7559</v>
      </c>
    </row>
    <row r="1811" spans="1:23" x14ac:dyDescent="0.35">
      <c r="A1811" s="6">
        <v>198068</v>
      </c>
      <c r="B1811" s="7">
        <v>45279</v>
      </c>
      <c r="C1811" s="8">
        <v>0.57407407407407407</v>
      </c>
      <c r="D1811" s="6" t="s">
        <v>82</v>
      </c>
      <c r="E1811" s="6">
        <v>1</v>
      </c>
      <c r="F1811" s="6" t="s">
        <v>9</v>
      </c>
      <c r="G1811" s="6" t="s">
        <v>7561</v>
      </c>
      <c r="H1811" s="6" t="s">
        <v>10</v>
      </c>
      <c r="I1811" s="6" t="s">
        <v>24</v>
      </c>
      <c r="J1811" s="6" t="s">
        <v>21</v>
      </c>
      <c r="K1811" s="6" t="s">
        <v>149</v>
      </c>
      <c r="T1811" s="6" t="s">
        <v>22</v>
      </c>
      <c r="U1811" s="6" t="s">
        <v>18</v>
      </c>
      <c r="V1811" s="6" t="s">
        <v>7562</v>
      </c>
      <c r="W1811" s="11" t="s">
        <v>1213</v>
      </c>
    </row>
    <row r="1812" spans="1:23" ht="87" x14ac:dyDescent="0.35">
      <c r="A1812" s="6">
        <v>67059</v>
      </c>
      <c r="B1812" s="7">
        <v>45279</v>
      </c>
      <c r="C1812" s="8">
        <v>0.5802546296296297</v>
      </c>
      <c r="D1812" s="6" t="s">
        <v>1426</v>
      </c>
      <c r="E1812" s="6">
        <v>6</v>
      </c>
      <c r="F1812" s="6" t="s">
        <v>30</v>
      </c>
      <c r="G1812" s="9" t="s">
        <v>7563</v>
      </c>
      <c r="H1812" s="6" t="s">
        <v>24</v>
      </c>
      <c r="I1812" s="6" t="s">
        <v>24</v>
      </c>
      <c r="J1812" s="6" t="s">
        <v>21</v>
      </c>
      <c r="K1812" s="6" t="s">
        <v>1236</v>
      </c>
      <c r="T1812" s="6" t="s">
        <v>22</v>
      </c>
      <c r="U1812" s="6" t="s">
        <v>18</v>
      </c>
      <c r="V1812" s="6" t="s">
        <v>7565</v>
      </c>
      <c r="W1812" s="11" t="s">
        <v>7564</v>
      </c>
    </row>
    <row r="1813" spans="1:23" x14ac:dyDescent="0.35">
      <c r="A1813" s="6">
        <v>150867</v>
      </c>
      <c r="B1813" s="7">
        <v>45279</v>
      </c>
      <c r="C1813" s="8">
        <v>0.58274305555555561</v>
      </c>
      <c r="D1813" s="6" t="s">
        <v>7566</v>
      </c>
      <c r="E1813" s="6">
        <v>1</v>
      </c>
      <c r="F1813" s="6" t="s">
        <v>9</v>
      </c>
      <c r="G1813" s="6" t="s">
        <v>7567</v>
      </c>
      <c r="H1813" s="6" t="s">
        <v>24</v>
      </c>
      <c r="I1813" s="6" t="s">
        <v>24</v>
      </c>
      <c r="J1813" s="6" t="s">
        <v>21</v>
      </c>
      <c r="K1813" s="6" t="s">
        <v>83</v>
      </c>
      <c r="T1813" s="6" t="s">
        <v>22</v>
      </c>
      <c r="U1813" s="6" t="s">
        <v>18</v>
      </c>
      <c r="V1813" s="6" t="s">
        <v>7569</v>
      </c>
      <c r="W1813" s="11" t="s">
        <v>7568</v>
      </c>
    </row>
    <row r="1814" spans="1:23" x14ac:dyDescent="0.35">
      <c r="A1814" s="6">
        <v>46722</v>
      </c>
      <c r="B1814" s="7">
        <v>45279</v>
      </c>
      <c r="C1814" s="8">
        <v>0.62700231481481483</v>
      </c>
      <c r="D1814" s="6" t="s">
        <v>105</v>
      </c>
      <c r="E1814" s="6">
        <v>1</v>
      </c>
      <c r="F1814" s="6" t="s">
        <v>25</v>
      </c>
      <c r="G1814" s="6" t="s">
        <v>7570</v>
      </c>
      <c r="H1814" s="6" t="s">
        <v>10</v>
      </c>
      <c r="I1814" s="6" t="s">
        <v>24</v>
      </c>
      <c r="J1814" s="6" t="s">
        <v>21</v>
      </c>
      <c r="K1814" s="6" t="s">
        <v>83</v>
      </c>
      <c r="T1814" s="6" t="s">
        <v>22</v>
      </c>
      <c r="U1814" s="6" t="s">
        <v>18</v>
      </c>
      <c r="V1814" s="6" t="s">
        <v>1914</v>
      </c>
      <c r="W1814" s="11" t="s">
        <v>7571</v>
      </c>
    </row>
    <row r="1815" spans="1:23" x14ac:dyDescent="0.35">
      <c r="A1815" s="6">
        <v>170293</v>
      </c>
      <c r="B1815" s="7">
        <v>45279</v>
      </c>
      <c r="C1815" s="8">
        <v>0.64673611111111107</v>
      </c>
      <c r="D1815" s="6" t="s">
        <v>105</v>
      </c>
      <c r="E1815" s="6">
        <v>1</v>
      </c>
      <c r="F1815" s="6" t="s">
        <v>25</v>
      </c>
      <c r="G1815" s="6" t="s">
        <v>7572</v>
      </c>
      <c r="H1815" s="6" t="s">
        <v>10</v>
      </c>
      <c r="I1815" s="6" t="s">
        <v>24</v>
      </c>
      <c r="J1815" s="6" t="s">
        <v>21</v>
      </c>
      <c r="K1815" s="6" t="s">
        <v>83</v>
      </c>
      <c r="T1815" s="6" t="s">
        <v>22</v>
      </c>
      <c r="U1815" s="6" t="s">
        <v>18</v>
      </c>
      <c r="V1815" s="6" t="s">
        <v>1778</v>
      </c>
      <c r="W1815" s="11" t="s">
        <v>7573</v>
      </c>
    </row>
    <row r="1816" spans="1:23" x14ac:dyDescent="0.35">
      <c r="A1816" s="6">
        <v>110567</v>
      </c>
      <c r="B1816" s="7">
        <v>45279</v>
      </c>
      <c r="C1816" s="8">
        <v>0.70127314814814812</v>
      </c>
      <c r="D1816" s="6" t="s">
        <v>1620</v>
      </c>
      <c r="E1816" s="6">
        <v>3</v>
      </c>
      <c r="F1816" s="6" t="s">
        <v>19</v>
      </c>
      <c r="G1816" s="6" t="s">
        <v>7574</v>
      </c>
      <c r="H1816" s="6" t="s">
        <v>24</v>
      </c>
      <c r="I1816" s="6" t="s">
        <v>24</v>
      </c>
      <c r="J1816" s="6" t="s">
        <v>21</v>
      </c>
      <c r="K1816" s="6" t="s">
        <v>190</v>
      </c>
      <c r="M1816" s="6" t="s">
        <v>142</v>
      </c>
      <c r="T1816" s="6" t="s">
        <v>22</v>
      </c>
      <c r="U1816" s="6" t="s">
        <v>18</v>
      </c>
      <c r="V1816" s="6" t="s">
        <v>7576</v>
      </c>
      <c r="W1816" s="11" t="s">
        <v>7575</v>
      </c>
    </row>
    <row r="1817" spans="1:23" x14ac:dyDescent="0.35">
      <c r="A1817" s="6">
        <v>211567</v>
      </c>
      <c r="B1817" s="7">
        <v>45279</v>
      </c>
      <c r="C1817" s="8">
        <v>0.70288194444444441</v>
      </c>
      <c r="D1817" s="6" t="s">
        <v>147</v>
      </c>
      <c r="E1817" s="6">
        <v>1</v>
      </c>
      <c r="F1817" s="6" t="s">
        <v>19</v>
      </c>
      <c r="G1817" s="6" t="s">
        <v>7577</v>
      </c>
      <c r="H1817" s="6" t="s">
        <v>40</v>
      </c>
      <c r="I1817" s="6" t="s">
        <v>24</v>
      </c>
      <c r="J1817" s="6" t="s">
        <v>21</v>
      </c>
      <c r="K1817" s="6" t="s">
        <v>626</v>
      </c>
      <c r="T1817" s="6" t="s">
        <v>15</v>
      </c>
      <c r="U1817" s="6" t="s">
        <v>18</v>
      </c>
      <c r="V1817" s="6" t="s">
        <v>7579</v>
      </c>
      <c r="W1817" s="11" t="s">
        <v>7578</v>
      </c>
    </row>
    <row r="1818" spans="1:23" x14ac:dyDescent="0.35">
      <c r="A1818" s="6">
        <v>211591</v>
      </c>
      <c r="B1818" s="7">
        <v>45279</v>
      </c>
      <c r="C1818" s="8">
        <v>0.71562500000000007</v>
      </c>
      <c r="D1818" s="6" t="s">
        <v>7580</v>
      </c>
      <c r="E1818" s="6">
        <v>1</v>
      </c>
      <c r="F1818" s="6" t="s">
        <v>30</v>
      </c>
      <c r="G1818" s="6" t="s">
        <v>7581</v>
      </c>
      <c r="H1818" s="6" t="s">
        <v>43</v>
      </c>
      <c r="I1818" s="6" t="s">
        <v>24</v>
      </c>
      <c r="J1818" s="6" t="s">
        <v>377</v>
      </c>
      <c r="K1818" s="6" t="s">
        <v>58</v>
      </c>
      <c r="M1818" s="6" t="s">
        <v>7582</v>
      </c>
      <c r="O1818" s="6" t="s">
        <v>7583</v>
      </c>
      <c r="T1818" s="6" t="s">
        <v>874</v>
      </c>
      <c r="U1818" s="6" t="s">
        <v>18</v>
      </c>
      <c r="V1818" s="6" t="s">
        <v>7585</v>
      </c>
      <c r="W1818" s="11" t="s">
        <v>7584</v>
      </c>
    </row>
    <row r="1819" spans="1:23" x14ac:dyDescent="0.35">
      <c r="A1819" s="6">
        <v>211698</v>
      </c>
      <c r="B1819" s="7">
        <v>45280</v>
      </c>
      <c r="C1819" s="8">
        <v>0.36118055555555556</v>
      </c>
      <c r="D1819" s="6" t="s">
        <v>7586</v>
      </c>
      <c r="E1819" s="6">
        <v>3</v>
      </c>
      <c r="F1819" s="6" t="s">
        <v>30</v>
      </c>
      <c r="G1819" s="6" t="s">
        <v>7587</v>
      </c>
      <c r="H1819" s="6" t="s">
        <v>24</v>
      </c>
      <c r="I1819" s="6" t="s">
        <v>24</v>
      </c>
      <c r="J1819" s="6" t="s">
        <v>21</v>
      </c>
      <c r="K1819" s="6" t="s">
        <v>495</v>
      </c>
      <c r="T1819" s="6" t="s">
        <v>22</v>
      </c>
      <c r="U1819" s="6" t="s">
        <v>18</v>
      </c>
      <c r="V1819" s="6" t="s">
        <v>7589</v>
      </c>
      <c r="W1819" s="11" t="s">
        <v>7588</v>
      </c>
    </row>
    <row r="1820" spans="1:23" ht="116" x14ac:dyDescent="0.35">
      <c r="A1820" s="6">
        <v>211689</v>
      </c>
      <c r="B1820" s="7">
        <v>45280</v>
      </c>
      <c r="C1820" s="8">
        <v>0.37221064814814814</v>
      </c>
      <c r="D1820" s="6" t="s">
        <v>138</v>
      </c>
      <c r="E1820" s="6">
        <v>1</v>
      </c>
      <c r="F1820" s="6" t="s">
        <v>9</v>
      </c>
      <c r="G1820" s="9" t="s">
        <v>7590</v>
      </c>
      <c r="H1820" s="6" t="s">
        <v>40</v>
      </c>
      <c r="I1820" s="6" t="s">
        <v>40</v>
      </c>
      <c r="J1820" s="6" t="s">
        <v>21</v>
      </c>
      <c r="K1820" s="6" t="s">
        <v>78</v>
      </c>
      <c r="L1820" s="6" t="s">
        <v>7591</v>
      </c>
      <c r="M1820" s="6" t="s">
        <v>7592</v>
      </c>
      <c r="N1820" s="6" t="s">
        <v>7593</v>
      </c>
      <c r="O1820" s="6" t="s">
        <v>7594</v>
      </c>
      <c r="P1820" s="6" t="s">
        <v>918</v>
      </c>
      <c r="Q1820" s="6" t="s">
        <v>46</v>
      </c>
      <c r="R1820" s="6" t="s">
        <v>34</v>
      </c>
      <c r="S1820" s="6" t="s">
        <v>47</v>
      </c>
      <c r="T1820" s="6" t="s">
        <v>22</v>
      </c>
      <c r="U1820" s="6" t="s">
        <v>18</v>
      </c>
      <c r="V1820" s="6" t="s">
        <v>7596</v>
      </c>
      <c r="W1820" s="11" t="s">
        <v>7595</v>
      </c>
    </row>
    <row r="1821" spans="1:23" ht="58" x14ac:dyDescent="0.35">
      <c r="A1821" s="6">
        <v>194579</v>
      </c>
      <c r="B1821" s="7">
        <v>45280</v>
      </c>
      <c r="C1821" s="8">
        <v>0.37353009259259262</v>
      </c>
      <c r="D1821" s="6" t="s">
        <v>7597</v>
      </c>
      <c r="E1821" s="6">
        <v>9</v>
      </c>
      <c r="F1821" s="6" t="s">
        <v>9</v>
      </c>
      <c r="G1821" s="6" t="s">
        <v>7598</v>
      </c>
      <c r="H1821" s="6" t="s">
        <v>24</v>
      </c>
      <c r="I1821" s="6" t="s">
        <v>24</v>
      </c>
      <c r="J1821" s="6" t="s">
        <v>377</v>
      </c>
      <c r="K1821" s="9" t="s">
        <v>440</v>
      </c>
      <c r="T1821" s="6" t="s">
        <v>22</v>
      </c>
      <c r="U1821" s="6" t="s">
        <v>18</v>
      </c>
      <c r="V1821" s="6" t="s">
        <v>7600</v>
      </c>
      <c r="W1821" s="11" t="s">
        <v>7599</v>
      </c>
    </row>
    <row r="1822" spans="1:23" ht="29" x14ac:dyDescent="0.35">
      <c r="A1822" s="6">
        <v>67406</v>
      </c>
      <c r="B1822" s="7">
        <v>45280</v>
      </c>
      <c r="C1822" s="8">
        <v>0.39978009259259256</v>
      </c>
      <c r="D1822" s="6" t="s">
        <v>7601</v>
      </c>
      <c r="E1822" s="6">
        <v>3</v>
      </c>
      <c r="F1822" s="6" t="s">
        <v>19</v>
      </c>
      <c r="G1822" s="6" t="s">
        <v>7602</v>
      </c>
      <c r="H1822" s="6" t="s">
        <v>24</v>
      </c>
      <c r="I1822" s="6" t="s">
        <v>24</v>
      </c>
      <c r="J1822" s="6" t="s">
        <v>377</v>
      </c>
      <c r="K1822" s="6" t="s">
        <v>315</v>
      </c>
      <c r="L1822" s="6" t="s">
        <v>14</v>
      </c>
      <c r="M1822" s="6" t="s">
        <v>71</v>
      </c>
      <c r="N1822" s="6" t="s">
        <v>578</v>
      </c>
      <c r="O1822" s="6" t="s">
        <v>1594</v>
      </c>
      <c r="P1822" s="6" t="s">
        <v>65</v>
      </c>
      <c r="Q1822" s="6" t="s">
        <v>140</v>
      </c>
      <c r="R1822" s="6" t="s">
        <v>1209</v>
      </c>
      <c r="S1822" s="6" t="s">
        <v>729</v>
      </c>
      <c r="T1822" s="6" t="s">
        <v>22</v>
      </c>
      <c r="U1822" s="6" t="s">
        <v>18</v>
      </c>
      <c r="V1822" s="6" t="s">
        <v>7604</v>
      </c>
      <c r="W1822" s="12" t="s">
        <v>7603</v>
      </c>
    </row>
    <row r="1823" spans="1:23" x14ac:dyDescent="0.35">
      <c r="A1823" s="6">
        <v>65877</v>
      </c>
      <c r="B1823" s="7">
        <v>45280</v>
      </c>
      <c r="C1823" s="8">
        <v>0.40744212962962961</v>
      </c>
      <c r="D1823" s="6" t="s">
        <v>1101</v>
      </c>
      <c r="E1823" s="6">
        <v>2</v>
      </c>
      <c r="F1823" s="6" t="s">
        <v>9</v>
      </c>
      <c r="G1823" s="6" t="s">
        <v>7605</v>
      </c>
      <c r="H1823" s="6" t="s">
        <v>24</v>
      </c>
      <c r="I1823" s="6" t="s">
        <v>24</v>
      </c>
      <c r="J1823" s="6" t="s">
        <v>21</v>
      </c>
      <c r="K1823" s="6" t="s">
        <v>5500</v>
      </c>
      <c r="T1823" s="6" t="s">
        <v>22</v>
      </c>
      <c r="U1823" s="6" t="s">
        <v>18</v>
      </c>
      <c r="V1823" s="6" t="s">
        <v>7607</v>
      </c>
      <c r="W1823" s="11" t="s">
        <v>7606</v>
      </c>
    </row>
    <row r="1824" spans="1:23" ht="58" x14ac:dyDescent="0.35">
      <c r="A1824" s="6">
        <v>211687</v>
      </c>
      <c r="B1824" s="7">
        <v>45280</v>
      </c>
      <c r="C1824" s="8">
        <v>0.40822916666666664</v>
      </c>
      <c r="D1824" s="6" t="s">
        <v>7608</v>
      </c>
      <c r="E1824" s="6">
        <v>1</v>
      </c>
      <c r="F1824" s="6" t="s">
        <v>19</v>
      </c>
      <c r="G1824" s="6" t="s">
        <v>7609</v>
      </c>
      <c r="H1824" s="6" t="s">
        <v>27</v>
      </c>
      <c r="I1824" s="6" t="s">
        <v>24</v>
      </c>
      <c r="J1824" s="6" t="s">
        <v>21</v>
      </c>
      <c r="K1824" s="9" t="s">
        <v>440</v>
      </c>
      <c r="T1824" s="6" t="s">
        <v>22</v>
      </c>
      <c r="U1824" s="6" t="s">
        <v>18</v>
      </c>
      <c r="V1824" s="6" t="s">
        <v>7611</v>
      </c>
      <c r="W1824" s="11" t="s">
        <v>7610</v>
      </c>
    </row>
    <row r="1825" spans="1:23" x14ac:dyDescent="0.35">
      <c r="A1825" s="6">
        <v>135159</v>
      </c>
      <c r="B1825" s="7">
        <v>45280</v>
      </c>
      <c r="C1825" s="8">
        <v>0.42003472222222221</v>
      </c>
      <c r="D1825" s="6" t="s">
        <v>7612</v>
      </c>
      <c r="E1825" s="6">
        <v>5</v>
      </c>
      <c r="F1825" s="6" t="s">
        <v>25</v>
      </c>
      <c r="G1825" s="6" t="s">
        <v>7612</v>
      </c>
      <c r="H1825" s="6" t="s">
        <v>24</v>
      </c>
      <c r="I1825" s="6" t="s">
        <v>24</v>
      </c>
      <c r="J1825" s="6" t="s">
        <v>21</v>
      </c>
      <c r="K1825" s="6" t="s">
        <v>7613</v>
      </c>
      <c r="T1825" s="6" t="s">
        <v>22</v>
      </c>
      <c r="U1825" s="6" t="s">
        <v>18</v>
      </c>
      <c r="V1825" s="6" t="s">
        <v>7615</v>
      </c>
      <c r="W1825" s="11" t="s">
        <v>7614</v>
      </c>
    </row>
    <row r="1826" spans="1:23" ht="58" x14ac:dyDescent="0.35">
      <c r="A1826" s="6">
        <v>211697</v>
      </c>
      <c r="B1826" s="7">
        <v>45280</v>
      </c>
      <c r="C1826" s="8">
        <v>0.42115740740740742</v>
      </c>
      <c r="D1826" s="6" t="s">
        <v>1571</v>
      </c>
      <c r="E1826" s="6">
        <v>15</v>
      </c>
      <c r="F1826" s="6" t="s">
        <v>19</v>
      </c>
      <c r="G1826" s="6" t="s">
        <v>7616</v>
      </c>
      <c r="H1826" s="6" t="s">
        <v>24</v>
      </c>
      <c r="I1826" s="6" t="s">
        <v>24</v>
      </c>
      <c r="J1826" s="6" t="s">
        <v>21</v>
      </c>
      <c r="K1826" s="9" t="s">
        <v>440</v>
      </c>
      <c r="T1826" s="6" t="s">
        <v>22</v>
      </c>
      <c r="U1826" s="6" t="s">
        <v>18</v>
      </c>
      <c r="V1826" s="6" t="s">
        <v>7617</v>
      </c>
      <c r="W1826" s="11" t="s">
        <v>972</v>
      </c>
    </row>
    <row r="1827" spans="1:23" x14ac:dyDescent="0.35">
      <c r="A1827" s="6">
        <v>211732</v>
      </c>
      <c r="B1827" s="7">
        <v>45280</v>
      </c>
      <c r="C1827" s="8">
        <v>0.42906249999999996</v>
      </c>
      <c r="D1827" s="6" t="s">
        <v>7618</v>
      </c>
      <c r="E1827" s="6">
        <v>2</v>
      </c>
      <c r="F1827" s="6" t="s">
        <v>9</v>
      </c>
      <c r="G1827" s="6" t="s">
        <v>7619</v>
      </c>
      <c r="H1827" s="6" t="s">
        <v>24</v>
      </c>
      <c r="I1827" s="6" t="s">
        <v>24</v>
      </c>
      <c r="J1827" s="6" t="s">
        <v>21</v>
      </c>
      <c r="K1827" s="6" t="s">
        <v>190</v>
      </c>
      <c r="M1827" s="6" t="s">
        <v>403</v>
      </c>
      <c r="T1827" s="6" t="s">
        <v>22</v>
      </c>
      <c r="U1827" s="6" t="s">
        <v>18</v>
      </c>
      <c r="V1827" s="6" t="s">
        <v>7621</v>
      </c>
      <c r="W1827" s="11" t="s">
        <v>7620</v>
      </c>
    </row>
    <row r="1828" spans="1:23" x14ac:dyDescent="0.35">
      <c r="A1828" s="6">
        <v>43432</v>
      </c>
      <c r="B1828" s="7">
        <v>45280</v>
      </c>
      <c r="C1828" s="8">
        <v>0.42956018518518518</v>
      </c>
      <c r="D1828" s="6" t="s">
        <v>7622</v>
      </c>
      <c r="E1828" s="6">
        <v>5</v>
      </c>
      <c r="F1828" s="6" t="s">
        <v>25</v>
      </c>
      <c r="G1828" s="6" t="s">
        <v>7622</v>
      </c>
      <c r="H1828" s="6" t="s">
        <v>24</v>
      </c>
      <c r="I1828" s="6" t="s">
        <v>24</v>
      </c>
      <c r="J1828" s="6" t="s">
        <v>21</v>
      </c>
      <c r="K1828" s="6" t="s">
        <v>36</v>
      </c>
      <c r="T1828" s="6" t="s">
        <v>22</v>
      </c>
      <c r="U1828" s="6" t="s">
        <v>18</v>
      </c>
      <c r="V1828" s="6" t="s">
        <v>1870</v>
      </c>
      <c r="W1828" s="11" t="s">
        <v>7623</v>
      </c>
    </row>
    <row r="1829" spans="1:23" ht="58" x14ac:dyDescent="0.35">
      <c r="A1829" s="6">
        <v>211705</v>
      </c>
      <c r="B1829" s="7">
        <v>45280</v>
      </c>
      <c r="C1829" s="8">
        <v>0.44619212962962962</v>
      </c>
      <c r="D1829" s="6" t="s">
        <v>7624</v>
      </c>
      <c r="E1829" s="6">
        <v>15</v>
      </c>
      <c r="F1829" s="6" t="s">
        <v>19</v>
      </c>
      <c r="G1829" s="6" t="s">
        <v>7625</v>
      </c>
      <c r="H1829" s="6" t="s">
        <v>10</v>
      </c>
      <c r="I1829" s="6" t="s">
        <v>24</v>
      </c>
      <c r="J1829" s="6" t="s">
        <v>21</v>
      </c>
      <c r="K1829" s="9" t="s">
        <v>7626</v>
      </c>
      <c r="T1829" s="6" t="s">
        <v>22</v>
      </c>
      <c r="U1829" s="6" t="s">
        <v>18</v>
      </c>
      <c r="V1829" s="6" t="s">
        <v>7628</v>
      </c>
      <c r="W1829" s="11" t="s">
        <v>7627</v>
      </c>
    </row>
    <row r="1830" spans="1:23" x14ac:dyDescent="0.35">
      <c r="A1830" s="6">
        <v>211749</v>
      </c>
      <c r="B1830" s="7">
        <v>45280</v>
      </c>
      <c r="C1830" s="8">
        <v>0.45556712962962959</v>
      </c>
      <c r="D1830" s="6" t="s">
        <v>7629</v>
      </c>
      <c r="E1830" s="6">
        <v>3</v>
      </c>
      <c r="F1830" s="6" t="s">
        <v>19</v>
      </c>
      <c r="G1830" s="6" t="s">
        <v>7630</v>
      </c>
      <c r="H1830" s="6" t="s">
        <v>24</v>
      </c>
      <c r="I1830" s="6" t="s">
        <v>24</v>
      </c>
      <c r="J1830" s="6" t="s">
        <v>21</v>
      </c>
      <c r="K1830" s="6" t="s">
        <v>244</v>
      </c>
      <c r="L1830" s="6" t="s">
        <v>14</v>
      </c>
      <c r="M1830" s="6" t="s">
        <v>455</v>
      </c>
      <c r="N1830" s="6" t="s">
        <v>7631</v>
      </c>
      <c r="O1830" s="6" t="s">
        <v>1453</v>
      </c>
      <c r="P1830" s="6" t="s">
        <v>7632</v>
      </c>
      <c r="Q1830" s="6" t="s">
        <v>140</v>
      </c>
      <c r="R1830" s="6" t="s">
        <v>7633</v>
      </c>
      <c r="S1830" s="6" t="s">
        <v>1323</v>
      </c>
      <c r="T1830" s="6" t="s">
        <v>22</v>
      </c>
      <c r="U1830" s="6" t="s">
        <v>18</v>
      </c>
      <c r="V1830" s="6" t="s">
        <v>7635</v>
      </c>
      <c r="W1830" s="11" t="s">
        <v>7634</v>
      </c>
    </row>
    <row r="1831" spans="1:23" ht="101.5" x14ac:dyDescent="0.35">
      <c r="A1831" s="6">
        <v>211747</v>
      </c>
      <c r="B1831" s="7">
        <v>45280</v>
      </c>
      <c r="C1831" s="8">
        <v>0.4748148148148148</v>
      </c>
      <c r="D1831" s="6" t="s">
        <v>7636</v>
      </c>
      <c r="E1831" s="6">
        <v>3</v>
      </c>
      <c r="F1831" s="6" t="s">
        <v>30</v>
      </c>
      <c r="G1831" s="9" t="s">
        <v>7637</v>
      </c>
      <c r="H1831" s="6" t="s">
        <v>40</v>
      </c>
      <c r="I1831" s="6" t="s">
        <v>24</v>
      </c>
      <c r="J1831" s="6" t="s">
        <v>21</v>
      </c>
      <c r="K1831" s="6" t="s">
        <v>262</v>
      </c>
      <c r="T1831" s="6" t="s">
        <v>15</v>
      </c>
      <c r="U1831" s="6" t="s">
        <v>18</v>
      </c>
      <c r="V1831" s="6" t="s">
        <v>7639</v>
      </c>
      <c r="W1831" s="11" t="s">
        <v>7638</v>
      </c>
    </row>
    <row r="1832" spans="1:23" ht="58" x14ac:dyDescent="0.35">
      <c r="A1832" s="6">
        <v>80471</v>
      </c>
      <c r="B1832" s="7">
        <v>45280</v>
      </c>
      <c r="C1832" s="8">
        <v>0.48633101851851851</v>
      </c>
      <c r="D1832" s="6" t="s">
        <v>525</v>
      </c>
      <c r="E1832" s="6">
        <v>1</v>
      </c>
      <c r="F1832" s="6" t="s">
        <v>9</v>
      </c>
      <c r="G1832" s="9" t="s">
        <v>7640</v>
      </c>
      <c r="H1832" s="6" t="s">
        <v>24</v>
      </c>
      <c r="I1832" s="6" t="s">
        <v>24</v>
      </c>
      <c r="J1832" s="6" t="s">
        <v>377</v>
      </c>
      <c r="K1832" s="6" t="s">
        <v>5500</v>
      </c>
      <c r="T1832" s="6" t="s">
        <v>875</v>
      </c>
      <c r="U1832" s="6" t="s">
        <v>18</v>
      </c>
      <c r="V1832" s="6" t="s">
        <v>7642</v>
      </c>
      <c r="W1832" s="11" t="s">
        <v>7641</v>
      </c>
    </row>
    <row r="1833" spans="1:23" x14ac:dyDescent="0.35">
      <c r="A1833" s="6">
        <v>211764</v>
      </c>
      <c r="B1833" s="7">
        <v>45280</v>
      </c>
      <c r="C1833" s="8">
        <v>0.48940972222222223</v>
      </c>
      <c r="D1833" s="6" t="s">
        <v>7643</v>
      </c>
      <c r="E1833" s="6">
        <v>4</v>
      </c>
      <c r="F1833" s="6" t="s">
        <v>1657</v>
      </c>
      <c r="G1833" s="6" t="s">
        <v>7644</v>
      </c>
      <c r="H1833" s="6" t="s">
        <v>24</v>
      </c>
      <c r="I1833" s="6" t="s">
        <v>24</v>
      </c>
      <c r="J1833" s="6" t="s">
        <v>21</v>
      </c>
      <c r="K1833" s="6" t="s">
        <v>190</v>
      </c>
      <c r="S1833" s="6" t="s">
        <v>7645</v>
      </c>
      <c r="T1833" s="6" t="s">
        <v>22</v>
      </c>
      <c r="U1833" s="6" t="s">
        <v>18</v>
      </c>
      <c r="V1833" s="6" t="s">
        <v>7647</v>
      </c>
      <c r="W1833" s="11" t="s">
        <v>7646</v>
      </c>
    </row>
    <row r="1834" spans="1:23" x14ac:dyDescent="0.35">
      <c r="A1834" s="6">
        <v>203865</v>
      </c>
      <c r="B1834" s="7">
        <v>45280</v>
      </c>
      <c r="C1834" s="8">
        <v>0.49849537037037034</v>
      </c>
      <c r="D1834" s="6" t="s">
        <v>37</v>
      </c>
      <c r="E1834" s="6">
        <v>1</v>
      </c>
      <c r="F1834" s="6" t="s">
        <v>19</v>
      </c>
      <c r="G1834" s="6" t="s">
        <v>7648</v>
      </c>
      <c r="H1834" s="6" t="s">
        <v>460</v>
      </c>
      <c r="I1834" s="6" t="s">
        <v>24</v>
      </c>
      <c r="J1834" s="6" t="s">
        <v>377</v>
      </c>
      <c r="K1834" s="6" t="s">
        <v>134</v>
      </c>
      <c r="T1834" s="6" t="s">
        <v>22</v>
      </c>
      <c r="U1834" s="6" t="s">
        <v>18</v>
      </c>
      <c r="V1834" s="6" t="s">
        <v>7650</v>
      </c>
      <c r="W1834" s="11" t="s">
        <v>7649</v>
      </c>
    </row>
    <row r="1835" spans="1:23" x14ac:dyDescent="0.35">
      <c r="A1835" s="6">
        <v>152042</v>
      </c>
      <c r="B1835" s="7">
        <v>45280</v>
      </c>
      <c r="C1835" s="8">
        <v>0.50642361111111112</v>
      </c>
      <c r="D1835" s="6" t="s">
        <v>7651</v>
      </c>
      <c r="E1835" s="6">
        <v>2</v>
      </c>
      <c r="F1835" s="6" t="s">
        <v>30</v>
      </c>
      <c r="G1835" s="6" t="s">
        <v>7652</v>
      </c>
      <c r="H1835" s="6" t="s">
        <v>24</v>
      </c>
      <c r="I1835" s="6" t="s">
        <v>24</v>
      </c>
      <c r="J1835" s="6" t="s">
        <v>21</v>
      </c>
      <c r="K1835" s="6" t="s">
        <v>5500</v>
      </c>
      <c r="T1835" s="6" t="s">
        <v>22</v>
      </c>
      <c r="U1835" s="6" t="s">
        <v>18</v>
      </c>
      <c r="V1835" s="6" t="s">
        <v>7654</v>
      </c>
      <c r="W1835" s="11" t="s">
        <v>7653</v>
      </c>
    </row>
    <row r="1836" spans="1:23" x14ac:dyDescent="0.35">
      <c r="A1836" s="6">
        <v>211773</v>
      </c>
      <c r="B1836" s="7">
        <v>45280</v>
      </c>
      <c r="C1836" s="8">
        <v>0.5723611111111111</v>
      </c>
      <c r="D1836" s="6" t="s">
        <v>82</v>
      </c>
      <c r="E1836" s="6">
        <v>1</v>
      </c>
      <c r="F1836" s="6" t="s">
        <v>30</v>
      </c>
      <c r="G1836" s="6" t="s">
        <v>7655</v>
      </c>
      <c r="H1836" s="6" t="s">
        <v>24</v>
      </c>
      <c r="I1836" s="6" t="s">
        <v>24</v>
      </c>
      <c r="J1836" s="6" t="s">
        <v>232</v>
      </c>
      <c r="K1836" s="6" t="s">
        <v>532</v>
      </c>
      <c r="L1836" s="6" t="s">
        <v>74</v>
      </c>
      <c r="M1836" s="6" t="s">
        <v>7656</v>
      </c>
      <c r="N1836" s="6" t="s">
        <v>1214</v>
      </c>
      <c r="O1836" s="6" t="s">
        <v>7657</v>
      </c>
      <c r="T1836" s="6" t="s">
        <v>15</v>
      </c>
      <c r="U1836" s="6" t="s">
        <v>18</v>
      </c>
      <c r="V1836" s="6" t="s">
        <v>7659</v>
      </c>
      <c r="W1836" s="11" t="s">
        <v>7658</v>
      </c>
    </row>
    <row r="1837" spans="1:23" ht="58" x14ac:dyDescent="0.35">
      <c r="A1837" s="6">
        <v>211807</v>
      </c>
      <c r="B1837" s="7">
        <v>45280</v>
      </c>
      <c r="C1837" s="8">
        <v>0.58449074074074081</v>
      </c>
      <c r="D1837" s="6" t="s">
        <v>7660</v>
      </c>
      <c r="E1837" s="6">
        <v>5</v>
      </c>
      <c r="F1837" s="6" t="s">
        <v>25</v>
      </c>
      <c r="G1837" s="9" t="s">
        <v>7661</v>
      </c>
      <c r="H1837" s="6" t="s">
        <v>24</v>
      </c>
      <c r="I1837" s="6" t="s">
        <v>24</v>
      </c>
      <c r="J1837" s="6" t="s">
        <v>21</v>
      </c>
      <c r="K1837" s="6" t="s">
        <v>5500</v>
      </c>
      <c r="T1837" s="6" t="s">
        <v>22</v>
      </c>
      <c r="U1837" s="6" t="s">
        <v>18</v>
      </c>
      <c r="V1837" s="6" t="s">
        <v>7663</v>
      </c>
      <c r="W1837" s="11" t="s">
        <v>7662</v>
      </c>
    </row>
    <row r="1838" spans="1:23" x14ac:dyDescent="0.35">
      <c r="A1838" s="6">
        <v>211769</v>
      </c>
      <c r="B1838" s="7">
        <v>45280</v>
      </c>
      <c r="C1838" s="8">
        <v>0.59241898148148142</v>
      </c>
      <c r="D1838" s="6" t="s">
        <v>7664</v>
      </c>
      <c r="E1838" s="6">
        <v>2</v>
      </c>
      <c r="F1838" s="6" t="s">
        <v>9</v>
      </c>
      <c r="G1838" s="6" t="s">
        <v>7665</v>
      </c>
      <c r="H1838" s="6" t="s">
        <v>24</v>
      </c>
      <c r="I1838" s="6" t="s">
        <v>24</v>
      </c>
      <c r="J1838" s="6" t="s">
        <v>21</v>
      </c>
      <c r="K1838" s="6" t="s">
        <v>1880</v>
      </c>
      <c r="R1838" s="6" t="s">
        <v>7666</v>
      </c>
      <c r="T1838" s="6" t="s">
        <v>22</v>
      </c>
      <c r="U1838" s="6" t="s">
        <v>18</v>
      </c>
      <c r="V1838" s="6" t="s">
        <v>7668</v>
      </c>
      <c r="W1838" s="11" t="s">
        <v>7667</v>
      </c>
    </row>
    <row r="1839" spans="1:23" ht="87" x14ac:dyDescent="0.35">
      <c r="A1839" s="6">
        <v>211808</v>
      </c>
      <c r="B1839" s="7">
        <v>45280</v>
      </c>
      <c r="C1839" s="8">
        <v>0.5961805555555556</v>
      </c>
      <c r="D1839" s="6" t="s">
        <v>7669</v>
      </c>
      <c r="E1839" s="6">
        <v>5</v>
      </c>
      <c r="F1839" s="6" t="s">
        <v>25</v>
      </c>
      <c r="G1839" s="9" t="s">
        <v>7670</v>
      </c>
      <c r="H1839" s="6" t="s">
        <v>24</v>
      </c>
      <c r="I1839" s="6" t="s">
        <v>24</v>
      </c>
      <c r="J1839" s="6" t="s">
        <v>21</v>
      </c>
      <c r="K1839" s="6" t="s">
        <v>7671</v>
      </c>
      <c r="L1839" s="6" t="s">
        <v>74</v>
      </c>
      <c r="M1839" s="6" t="s">
        <v>667</v>
      </c>
      <c r="N1839" s="6" t="s">
        <v>119</v>
      </c>
      <c r="O1839" s="6" t="s">
        <v>851</v>
      </c>
      <c r="P1839" s="6" t="s">
        <v>59</v>
      </c>
      <c r="Q1839" s="6" t="s">
        <v>258</v>
      </c>
      <c r="R1839" s="6" t="s">
        <v>7672</v>
      </c>
      <c r="T1839" s="6" t="s">
        <v>22</v>
      </c>
      <c r="U1839" s="6" t="s">
        <v>18</v>
      </c>
      <c r="V1839" s="6" t="s">
        <v>7674</v>
      </c>
      <c r="W1839" s="11" t="s">
        <v>7673</v>
      </c>
    </row>
    <row r="1840" spans="1:23" x14ac:dyDescent="0.35">
      <c r="A1840" s="6">
        <v>211734</v>
      </c>
      <c r="B1840" s="7">
        <v>45280</v>
      </c>
      <c r="C1840" s="8">
        <v>0.61563657407407402</v>
      </c>
      <c r="D1840" s="6" t="s">
        <v>153</v>
      </c>
      <c r="E1840" s="6">
        <v>1</v>
      </c>
      <c r="F1840" s="6" t="s">
        <v>19</v>
      </c>
      <c r="G1840" s="6" t="s">
        <v>7675</v>
      </c>
      <c r="H1840" s="6" t="s">
        <v>86</v>
      </c>
      <c r="I1840" s="6" t="s">
        <v>24</v>
      </c>
      <c r="J1840" s="6" t="s">
        <v>232</v>
      </c>
      <c r="K1840" s="6" t="s">
        <v>1354</v>
      </c>
      <c r="T1840" s="6" t="s">
        <v>15</v>
      </c>
      <c r="U1840" s="6" t="s">
        <v>18</v>
      </c>
      <c r="V1840" s="6" t="s">
        <v>7676</v>
      </c>
      <c r="W1840" s="11" t="s">
        <v>999</v>
      </c>
    </row>
    <row r="1841" spans="1:23" ht="130.5" x14ac:dyDescent="0.35">
      <c r="A1841" s="6">
        <v>211812</v>
      </c>
      <c r="B1841" s="7">
        <v>45280</v>
      </c>
      <c r="C1841" s="8">
        <v>0.63459490740740743</v>
      </c>
      <c r="D1841" s="6" t="s">
        <v>239</v>
      </c>
      <c r="E1841" s="6">
        <v>1</v>
      </c>
      <c r="F1841" s="6" t="s">
        <v>30</v>
      </c>
      <c r="G1841" s="9" t="s">
        <v>7677</v>
      </c>
      <c r="H1841" s="6" t="s">
        <v>10</v>
      </c>
      <c r="I1841" s="6" t="s">
        <v>24</v>
      </c>
      <c r="J1841" s="6" t="s">
        <v>21</v>
      </c>
      <c r="K1841" s="6" t="s">
        <v>113</v>
      </c>
      <c r="T1841" s="6" t="s">
        <v>22</v>
      </c>
      <c r="U1841" s="6" t="s">
        <v>18</v>
      </c>
      <c r="V1841" s="6" t="s">
        <v>7678</v>
      </c>
      <c r="W1841" s="11" t="s">
        <v>2019</v>
      </c>
    </row>
    <row r="1842" spans="1:23" ht="58" x14ac:dyDescent="0.35">
      <c r="A1842" s="6">
        <v>211779</v>
      </c>
      <c r="B1842" s="7">
        <v>45280</v>
      </c>
      <c r="C1842" s="8">
        <v>0.64971064814814816</v>
      </c>
      <c r="D1842" s="6" t="s">
        <v>7679</v>
      </c>
      <c r="E1842" s="6">
        <v>2</v>
      </c>
      <c r="F1842" s="6" t="s">
        <v>9</v>
      </c>
      <c r="G1842" s="6" t="s">
        <v>7680</v>
      </c>
      <c r="H1842" s="6" t="s">
        <v>24</v>
      </c>
      <c r="I1842" s="6" t="s">
        <v>24</v>
      </c>
      <c r="J1842" s="6" t="s">
        <v>21</v>
      </c>
      <c r="K1842" s="9" t="s">
        <v>7681</v>
      </c>
      <c r="T1842" s="6" t="s">
        <v>22</v>
      </c>
      <c r="U1842" s="6" t="s">
        <v>18</v>
      </c>
      <c r="V1842" s="6" t="s">
        <v>7683</v>
      </c>
      <c r="W1842" s="11" t="s">
        <v>7682</v>
      </c>
    </row>
    <row r="1843" spans="1:23" x14ac:dyDescent="0.35">
      <c r="A1843" s="6">
        <v>90776</v>
      </c>
      <c r="B1843" s="7">
        <v>45280</v>
      </c>
      <c r="C1843" s="8">
        <v>0.65174768518518522</v>
      </c>
      <c r="D1843" s="6" t="s">
        <v>166</v>
      </c>
      <c r="E1843" s="6">
        <v>5</v>
      </c>
      <c r="F1843" s="6" t="s">
        <v>19</v>
      </c>
      <c r="G1843" s="6" t="s">
        <v>7684</v>
      </c>
      <c r="H1843" s="6" t="s">
        <v>24</v>
      </c>
      <c r="I1843" s="6" t="s">
        <v>24</v>
      </c>
      <c r="J1843" s="6" t="s">
        <v>21</v>
      </c>
      <c r="K1843" s="6" t="s">
        <v>58</v>
      </c>
      <c r="T1843" s="6" t="s">
        <v>22</v>
      </c>
      <c r="U1843" s="6" t="s">
        <v>18</v>
      </c>
      <c r="V1843" s="6" t="s">
        <v>7686</v>
      </c>
      <c r="W1843" s="11" t="s">
        <v>7685</v>
      </c>
    </row>
    <row r="1844" spans="1:23" x14ac:dyDescent="0.35">
      <c r="A1844" s="6">
        <v>211813</v>
      </c>
      <c r="B1844" s="7">
        <v>45280</v>
      </c>
      <c r="C1844" s="8">
        <v>0.6783217592592593</v>
      </c>
      <c r="D1844" s="6" t="s">
        <v>7687</v>
      </c>
      <c r="E1844" s="6">
        <v>1</v>
      </c>
      <c r="F1844" s="6" t="s">
        <v>19</v>
      </c>
      <c r="G1844" s="6" t="s">
        <v>7688</v>
      </c>
      <c r="H1844" s="6" t="s">
        <v>10</v>
      </c>
      <c r="I1844" s="6" t="s">
        <v>24</v>
      </c>
      <c r="J1844" s="6" t="s">
        <v>232</v>
      </c>
      <c r="K1844" s="6" t="s">
        <v>532</v>
      </c>
      <c r="T1844" s="6" t="s">
        <v>22</v>
      </c>
      <c r="U1844" s="6" t="s">
        <v>18</v>
      </c>
      <c r="V1844" s="6" t="s">
        <v>7689</v>
      </c>
      <c r="W1844" s="11" t="s">
        <v>1055</v>
      </c>
    </row>
    <row r="1845" spans="1:23" x14ac:dyDescent="0.35">
      <c r="A1845" s="6">
        <v>211814</v>
      </c>
      <c r="B1845" s="7">
        <v>45280</v>
      </c>
      <c r="C1845" s="8">
        <v>0.69351851851851853</v>
      </c>
      <c r="D1845" s="6" t="s">
        <v>1223</v>
      </c>
      <c r="E1845" s="6">
        <v>2</v>
      </c>
      <c r="F1845" s="6" t="s">
        <v>1657</v>
      </c>
      <c r="G1845" s="6" t="s">
        <v>7690</v>
      </c>
      <c r="H1845" s="6" t="s">
        <v>24</v>
      </c>
      <c r="I1845" s="6" t="s">
        <v>24</v>
      </c>
      <c r="J1845" s="6" t="s">
        <v>377</v>
      </c>
      <c r="K1845" s="6" t="s">
        <v>7691</v>
      </c>
      <c r="M1845" s="6" t="s">
        <v>446</v>
      </c>
      <c r="N1845" s="6" t="s">
        <v>7692</v>
      </c>
      <c r="T1845" s="6" t="s">
        <v>22</v>
      </c>
      <c r="U1845" s="6" t="s">
        <v>18</v>
      </c>
      <c r="V1845" s="6" t="s">
        <v>7694</v>
      </c>
      <c r="W1845" s="11" t="s">
        <v>7693</v>
      </c>
    </row>
    <row r="1846" spans="1:23" x14ac:dyDescent="0.35">
      <c r="A1846" s="6">
        <v>208914</v>
      </c>
      <c r="B1846" s="7">
        <v>45280</v>
      </c>
      <c r="C1846" s="8">
        <v>0.7415856481481482</v>
      </c>
      <c r="D1846" s="6" t="s">
        <v>82</v>
      </c>
      <c r="E1846" s="6">
        <v>2</v>
      </c>
      <c r="F1846" s="6" t="s">
        <v>19</v>
      </c>
      <c r="G1846" s="6" t="s">
        <v>7695</v>
      </c>
      <c r="H1846" s="6" t="s">
        <v>40</v>
      </c>
      <c r="I1846" s="6" t="s">
        <v>24</v>
      </c>
      <c r="J1846" s="6" t="s">
        <v>377</v>
      </c>
      <c r="K1846" s="6" t="s">
        <v>244</v>
      </c>
      <c r="T1846" s="6" t="s">
        <v>22</v>
      </c>
      <c r="U1846" s="6" t="s">
        <v>18</v>
      </c>
      <c r="V1846" s="6" t="s">
        <v>7697</v>
      </c>
      <c r="W1846" s="11" t="s">
        <v>7696</v>
      </c>
    </row>
    <row r="1847" spans="1:23" ht="116" x14ac:dyDescent="0.35">
      <c r="A1847" s="6">
        <v>25188</v>
      </c>
      <c r="B1847" s="7">
        <v>45281</v>
      </c>
      <c r="C1847" s="8">
        <v>0.3540625</v>
      </c>
      <c r="D1847" s="6" t="s">
        <v>253</v>
      </c>
      <c r="E1847" s="6">
        <v>2</v>
      </c>
      <c r="F1847" s="6" t="s">
        <v>30</v>
      </c>
      <c r="G1847" s="9" t="s">
        <v>7698</v>
      </c>
      <c r="H1847" s="6" t="s">
        <v>24</v>
      </c>
      <c r="I1847" s="6" t="s">
        <v>24</v>
      </c>
      <c r="J1847" s="6" t="s">
        <v>21</v>
      </c>
      <c r="K1847" s="6" t="s">
        <v>6247</v>
      </c>
      <c r="L1847" s="6" t="s">
        <v>74</v>
      </c>
      <c r="M1847" s="6" t="s">
        <v>667</v>
      </c>
      <c r="N1847" s="6" t="s">
        <v>119</v>
      </c>
      <c r="O1847" s="6" t="s">
        <v>7699</v>
      </c>
      <c r="P1847" s="6" t="s">
        <v>59</v>
      </c>
      <c r="Q1847" s="6" t="s">
        <v>258</v>
      </c>
      <c r="R1847" s="6" t="s">
        <v>662</v>
      </c>
      <c r="S1847" s="6" t="s">
        <v>7700</v>
      </c>
      <c r="T1847" s="6" t="s">
        <v>22</v>
      </c>
      <c r="U1847" s="6" t="s">
        <v>18</v>
      </c>
      <c r="V1847" s="6" t="s">
        <v>7702</v>
      </c>
      <c r="W1847" s="11" t="s">
        <v>7701</v>
      </c>
    </row>
    <row r="1848" spans="1:23" ht="101.5" x14ac:dyDescent="0.35">
      <c r="A1848" s="6">
        <v>211863</v>
      </c>
      <c r="B1848" s="7">
        <v>45281</v>
      </c>
      <c r="C1848" s="8">
        <v>0.35924768518518518</v>
      </c>
      <c r="D1848" s="6" t="s">
        <v>2484</v>
      </c>
      <c r="E1848" s="6">
        <v>1</v>
      </c>
      <c r="F1848" s="6" t="s">
        <v>25</v>
      </c>
      <c r="G1848" s="9" t="s">
        <v>7703</v>
      </c>
      <c r="H1848" s="6" t="s">
        <v>98</v>
      </c>
      <c r="I1848" s="6" t="s">
        <v>24</v>
      </c>
      <c r="J1848" s="6" t="s">
        <v>21</v>
      </c>
      <c r="K1848" s="6" t="s">
        <v>244</v>
      </c>
      <c r="T1848" s="6" t="s">
        <v>22</v>
      </c>
      <c r="U1848" s="6" t="s">
        <v>18</v>
      </c>
      <c r="V1848" s="6" t="s">
        <v>7705</v>
      </c>
      <c r="W1848" s="11" t="s">
        <v>7704</v>
      </c>
    </row>
    <row r="1849" spans="1:23" ht="87" x14ac:dyDescent="0.35">
      <c r="A1849" s="6">
        <v>211875</v>
      </c>
      <c r="B1849" s="7">
        <v>45281</v>
      </c>
      <c r="C1849" s="8">
        <v>0.3631712962962963</v>
      </c>
      <c r="D1849" s="6" t="s">
        <v>7706</v>
      </c>
      <c r="E1849" s="6">
        <v>2</v>
      </c>
      <c r="F1849" s="6" t="s">
        <v>30</v>
      </c>
      <c r="G1849" s="9" t="s">
        <v>7707</v>
      </c>
      <c r="H1849" s="6" t="s">
        <v>24</v>
      </c>
      <c r="I1849" s="6" t="s">
        <v>24</v>
      </c>
      <c r="J1849" s="6" t="s">
        <v>21</v>
      </c>
      <c r="K1849" s="6" t="s">
        <v>7548</v>
      </c>
      <c r="T1849" s="6" t="s">
        <v>22</v>
      </c>
      <c r="U1849" s="6" t="s">
        <v>18</v>
      </c>
      <c r="V1849" s="6" t="s">
        <v>7709</v>
      </c>
      <c r="W1849" s="11" t="s">
        <v>7708</v>
      </c>
    </row>
    <row r="1850" spans="1:23" ht="246.5" x14ac:dyDescent="0.35">
      <c r="A1850" s="6">
        <v>211865</v>
      </c>
      <c r="B1850" s="7">
        <v>45281</v>
      </c>
      <c r="C1850" s="8">
        <v>0.37375000000000003</v>
      </c>
      <c r="D1850" s="6" t="s">
        <v>7710</v>
      </c>
      <c r="E1850" s="6">
        <v>1</v>
      </c>
      <c r="F1850" s="6" t="s">
        <v>30</v>
      </c>
      <c r="G1850" s="9" t="s">
        <v>7711</v>
      </c>
      <c r="H1850" s="6" t="s">
        <v>24</v>
      </c>
      <c r="I1850" s="6" t="s">
        <v>24</v>
      </c>
      <c r="J1850" s="6" t="s">
        <v>232</v>
      </c>
      <c r="K1850" s="6" t="s">
        <v>7712</v>
      </c>
      <c r="L1850" s="6" t="s">
        <v>74</v>
      </c>
      <c r="M1850" s="6" t="s">
        <v>56</v>
      </c>
      <c r="N1850" s="6" t="s">
        <v>7713</v>
      </c>
      <c r="O1850" s="9" t="s">
        <v>7714</v>
      </c>
      <c r="P1850" s="6" t="s">
        <v>5678</v>
      </c>
      <c r="Q1850" s="9" t="s">
        <v>7715</v>
      </c>
      <c r="R1850" s="6" t="s">
        <v>832</v>
      </c>
      <c r="S1850" s="6" t="s">
        <v>7716</v>
      </c>
      <c r="T1850" s="6" t="s">
        <v>22</v>
      </c>
      <c r="U1850" s="6" t="s">
        <v>18</v>
      </c>
      <c r="V1850" s="6" t="s">
        <v>7718</v>
      </c>
      <c r="W1850" s="11" t="s">
        <v>7717</v>
      </c>
    </row>
    <row r="1851" spans="1:23" x14ac:dyDescent="0.35">
      <c r="A1851" s="6">
        <v>152206</v>
      </c>
      <c r="B1851" s="7">
        <v>45281</v>
      </c>
      <c r="C1851" s="8">
        <v>0.38567129629629626</v>
      </c>
      <c r="D1851" s="6" t="s">
        <v>7719</v>
      </c>
      <c r="E1851" s="6" t="s">
        <v>978</v>
      </c>
      <c r="F1851" s="6" t="s">
        <v>942</v>
      </c>
      <c r="G1851" s="6" t="s">
        <v>7720</v>
      </c>
      <c r="H1851" s="6" t="s">
        <v>40</v>
      </c>
      <c r="I1851" s="6" t="s">
        <v>24</v>
      </c>
      <c r="J1851" s="6" t="s">
        <v>21</v>
      </c>
      <c r="K1851" s="6" t="s">
        <v>5500</v>
      </c>
      <c r="T1851" s="6" t="s">
        <v>22</v>
      </c>
      <c r="U1851" s="6" t="s">
        <v>18</v>
      </c>
      <c r="V1851" s="6" t="s">
        <v>7722</v>
      </c>
      <c r="W1851" s="11" t="s">
        <v>7721</v>
      </c>
    </row>
    <row r="1852" spans="1:23" ht="159.5" x14ac:dyDescent="0.35">
      <c r="A1852" s="6">
        <v>211879</v>
      </c>
      <c r="B1852" s="7">
        <v>45281</v>
      </c>
      <c r="C1852" s="8">
        <v>0.39373842592592595</v>
      </c>
      <c r="D1852" s="6" t="s">
        <v>108</v>
      </c>
      <c r="E1852" s="6">
        <v>2</v>
      </c>
      <c r="F1852" s="6" t="s">
        <v>19</v>
      </c>
      <c r="G1852" s="9" t="s">
        <v>7723</v>
      </c>
      <c r="H1852" s="6" t="s">
        <v>24</v>
      </c>
      <c r="I1852" s="6" t="s">
        <v>24</v>
      </c>
      <c r="J1852" s="6" t="s">
        <v>21</v>
      </c>
      <c r="K1852" s="6" t="s">
        <v>244</v>
      </c>
      <c r="T1852" s="6" t="s">
        <v>22</v>
      </c>
      <c r="U1852" s="6" t="s">
        <v>18</v>
      </c>
      <c r="V1852" s="6" t="s">
        <v>7724</v>
      </c>
      <c r="W1852" s="11" t="s">
        <v>997</v>
      </c>
    </row>
    <row r="1853" spans="1:23" x14ac:dyDescent="0.35">
      <c r="A1853" s="6">
        <v>181231</v>
      </c>
      <c r="B1853" s="7">
        <v>45281</v>
      </c>
      <c r="C1853" s="8">
        <v>0.40839120370370369</v>
      </c>
      <c r="D1853" s="6" t="s">
        <v>443</v>
      </c>
      <c r="E1853" s="6">
        <v>6</v>
      </c>
      <c r="F1853" s="6" t="s">
        <v>30</v>
      </c>
      <c r="G1853" s="6" t="s">
        <v>7725</v>
      </c>
      <c r="H1853" s="6" t="s">
        <v>10</v>
      </c>
      <c r="I1853" s="6" t="s">
        <v>163</v>
      </c>
      <c r="J1853" s="6" t="s">
        <v>21</v>
      </c>
      <c r="K1853" s="6" t="s">
        <v>7726</v>
      </c>
      <c r="L1853" s="6" t="s">
        <v>648</v>
      </c>
      <c r="M1853" s="6" t="s">
        <v>624</v>
      </c>
      <c r="N1853" s="6" t="s">
        <v>1974</v>
      </c>
      <c r="O1853" s="6" t="s">
        <v>7727</v>
      </c>
      <c r="P1853" s="6" t="s">
        <v>7728</v>
      </c>
      <c r="Q1853" s="6" t="s">
        <v>7729</v>
      </c>
      <c r="R1853" s="6" t="s">
        <v>72</v>
      </c>
      <c r="S1853" s="6" t="s">
        <v>7730</v>
      </c>
      <c r="T1853" s="6" t="s">
        <v>15</v>
      </c>
      <c r="U1853" s="6" t="s">
        <v>18</v>
      </c>
      <c r="V1853" s="6" t="s">
        <v>7732</v>
      </c>
      <c r="W1853" s="11" t="s">
        <v>7731</v>
      </c>
    </row>
    <row r="1854" spans="1:23" ht="145" x14ac:dyDescent="0.35">
      <c r="A1854" s="6">
        <v>211901</v>
      </c>
      <c r="B1854" s="7">
        <v>45281</v>
      </c>
      <c r="C1854" s="8">
        <v>0.41033564814814816</v>
      </c>
      <c r="D1854" s="6" t="s">
        <v>7733</v>
      </c>
      <c r="E1854" s="6">
        <v>2</v>
      </c>
      <c r="F1854" s="6" t="s">
        <v>9</v>
      </c>
      <c r="G1854" s="9" t="s">
        <v>7734</v>
      </c>
      <c r="H1854" s="6" t="s">
        <v>10</v>
      </c>
      <c r="I1854" s="6" t="s">
        <v>24</v>
      </c>
      <c r="J1854" s="6" t="s">
        <v>21</v>
      </c>
      <c r="K1854" s="6" t="s">
        <v>542</v>
      </c>
      <c r="L1854" s="6" t="s">
        <v>74</v>
      </c>
      <c r="M1854" s="6" t="s">
        <v>1353</v>
      </c>
      <c r="N1854" s="6" t="s">
        <v>7735</v>
      </c>
      <c r="O1854" s="6" t="s">
        <v>6973</v>
      </c>
      <c r="P1854" s="6" t="s">
        <v>5678</v>
      </c>
      <c r="Q1854" s="6" t="s">
        <v>258</v>
      </c>
      <c r="R1854" s="6" t="s">
        <v>662</v>
      </c>
      <c r="S1854" s="6" t="s">
        <v>7736</v>
      </c>
      <c r="T1854" s="6" t="s">
        <v>22</v>
      </c>
      <c r="U1854" s="6" t="s">
        <v>18</v>
      </c>
      <c r="V1854" s="6" t="s">
        <v>7738</v>
      </c>
      <c r="W1854" s="11" t="s">
        <v>7737</v>
      </c>
    </row>
    <row r="1855" spans="1:23" x14ac:dyDescent="0.35">
      <c r="A1855" s="6">
        <v>53544</v>
      </c>
      <c r="B1855" s="7">
        <v>45281</v>
      </c>
      <c r="C1855" s="8">
        <v>0.43785879629629632</v>
      </c>
      <c r="D1855" s="6" t="s">
        <v>7739</v>
      </c>
      <c r="E1855" s="6">
        <v>1</v>
      </c>
      <c r="F1855" s="6" t="s">
        <v>9</v>
      </c>
      <c r="G1855" s="6" t="s">
        <v>7740</v>
      </c>
      <c r="H1855" s="6" t="s">
        <v>24</v>
      </c>
      <c r="I1855" s="6" t="s">
        <v>24</v>
      </c>
      <c r="J1855" s="6" t="s">
        <v>21</v>
      </c>
      <c r="K1855" s="6" t="s">
        <v>1054</v>
      </c>
      <c r="T1855" s="6" t="s">
        <v>22</v>
      </c>
      <c r="U1855" s="6" t="s">
        <v>18</v>
      </c>
      <c r="V1855" s="6" t="s">
        <v>7742</v>
      </c>
      <c r="W1855" s="11" t="s">
        <v>7741</v>
      </c>
    </row>
    <row r="1856" spans="1:23" x14ac:dyDescent="0.35">
      <c r="A1856" s="6">
        <v>211927</v>
      </c>
      <c r="B1856" s="7">
        <v>45281</v>
      </c>
      <c r="C1856" s="8">
        <v>0.44965277777777773</v>
      </c>
      <c r="D1856" s="6" t="s">
        <v>32</v>
      </c>
      <c r="E1856" s="6">
        <v>3</v>
      </c>
      <c r="F1856" s="6" t="s">
        <v>19</v>
      </c>
      <c r="G1856" s="6" t="s">
        <v>7743</v>
      </c>
      <c r="H1856" s="6" t="s">
        <v>24</v>
      </c>
      <c r="I1856" s="6" t="s">
        <v>39</v>
      </c>
      <c r="J1856" s="6" t="s">
        <v>21</v>
      </c>
      <c r="K1856" s="6" t="s">
        <v>7744</v>
      </c>
      <c r="L1856" s="6" t="s">
        <v>648</v>
      </c>
      <c r="M1856" s="6" t="s">
        <v>624</v>
      </c>
      <c r="N1856" s="6" t="s">
        <v>602</v>
      </c>
      <c r="O1856" s="6" t="s">
        <v>7745</v>
      </c>
      <c r="P1856" s="6" t="s">
        <v>7746</v>
      </c>
      <c r="Q1856" s="6" t="s">
        <v>7747</v>
      </c>
      <c r="R1856" s="6" t="s">
        <v>72</v>
      </c>
      <c r="S1856" s="6" t="s">
        <v>644</v>
      </c>
      <c r="T1856" s="6" t="s">
        <v>15</v>
      </c>
      <c r="U1856" s="6" t="s">
        <v>18</v>
      </c>
      <c r="V1856" s="6" t="s">
        <v>7749</v>
      </c>
      <c r="W1856" s="11" t="s">
        <v>7748</v>
      </c>
    </row>
    <row r="1857" spans="1:23" ht="101.5" x14ac:dyDescent="0.35">
      <c r="A1857" s="6">
        <v>211891</v>
      </c>
      <c r="B1857" s="7">
        <v>45281</v>
      </c>
      <c r="C1857" s="8">
        <v>0.45012731481481483</v>
      </c>
      <c r="D1857" s="6" t="s">
        <v>7750</v>
      </c>
      <c r="E1857" s="6">
        <v>1</v>
      </c>
      <c r="F1857" s="6" t="s">
        <v>9</v>
      </c>
      <c r="G1857" s="9" t="s">
        <v>7751</v>
      </c>
      <c r="H1857" s="6" t="s">
        <v>24</v>
      </c>
      <c r="I1857" s="6" t="s">
        <v>24</v>
      </c>
      <c r="J1857" s="6" t="s">
        <v>21</v>
      </c>
      <c r="K1857" s="6" t="s">
        <v>113</v>
      </c>
      <c r="T1857" s="6" t="s">
        <v>22</v>
      </c>
      <c r="U1857" s="6" t="s">
        <v>18</v>
      </c>
      <c r="V1857" s="6" t="s">
        <v>7753</v>
      </c>
      <c r="W1857" s="11" t="s">
        <v>7752</v>
      </c>
    </row>
    <row r="1858" spans="1:23" ht="159.5" x14ac:dyDescent="0.35">
      <c r="A1858" s="6">
        <v>211914</v>
      </c>
      <c r="B1858" s="7">
        <v>45281</v>
      </c>
      <c r="C1858" s="8">
        <v>0.46121527777777777</v>
      </c>
      <c r="D1858" s="6" t="s">
        <v>1380</v>
      </c>
      <c r="E1858" s="6">
        <v>3</v>
      </c>
      <c r="F1858" s="6" t="s">
        <v>30</v>
      </c>
      <c r="G1858" s="9" t="s">
        <v>7754</v>
      </c>
      <c r="H1858" s="6" t="s">
        <v>27</v>
      </c>
      <c r="I1858" s="6" t="s">
        <v>24</v>
      </c>
      <c r="J1858" s="6" t="s">
        <v>21</v>
      </c>
      <c r="K1858" s="6" t="s">
        <v>635</v>
      </c>
      <c r="T1858" s="6" t="s">
        <v>22</v>
      </c>
      <c r="U1858" s="6" t="s">
        <v>18</v>
      </c>
      <c r="V1858" s="6" t="s">
        <v>7755</v>
      </c>
      <c r="W1858" s="11" t="s">
        <v>5111</v>
      </c>
    </row>
    <row r="1859" spans="1:23" ht="130.5" x14ac:dyDescent="0.35">
      <c r="A1859" s="6">
        <v>211899</v>
      </c>
      <c r="B1859" s="7">
        <v>45281</v>
      </c>
      <c r="C1859" s="8">
        <v>0.46421296296296299</v>
      </c>
      <c r="D1859" s="6" t="s">
        <v>7756</v>
      </c>
      <c r="E1859" s="6">
        <v>2</v>
      </c>
      <c r="F1859" s="6" t="s">
        <v>19</v>
      </c>
      <c r="G1859" s="9" t="s">
        <v>7757</v>
      </c>
      <c r="H1859" s="6" t="s">
        <v>27</v>
      </c>
      <c r="I1859" s="6" t="s">
        <v>24</v>
      </c>
      <c r="J1859" s="6" t="s">
        <v>21</v>
      </c>
      <c r="K1859" s="6" t="s">
        <v>7758</v>
      </c>
      <c r="L1859" s="6" t="s">
        <v>74</v>
      </c>
      <c r="M1859" s="6" t="s">
        <v>56</v>
      </c>
      <c r="N1859" s="6" t="s">
        <v>973</v>
      </c>
      <c r="O1859" s="6" t="s">
        <v>34</v>
      </c>
      <c r="P1859" s="6" t="s">
        <v>34</v>
      </c>
      <c r="Q1859" s="6" t="s">
        <v>835</v>
      </c>
      <c r="R1859" s="6" t="s">
        <v>34</v>
      </c>
      <c r="S1859" s="6" t="s">
        <v>34</v>
      </c>
      <c r="T1859" s="6" t="s">
        <v>22</v>
      </c>
      <c r="U1859" s="6" t="s">
        <v>18</v>
      </c>
      <c r="V1859" s="6" t="s">
        <v>7760</v>
      </c>
      <c r="W1859" s="12" t="s">
        <v>7759</v>
      </c>
    </row>
    <row r="1860" spans="1:23" ht="72.5" x14ac:dyDescent="0.35">
      <c r="A1860" s="6">
        <v>211903</v>
      </c>
      <c r="B1860" s="7">
        <v>45281</v>
      </c>
      <c r="C1860" s="8">
        <v>0.47038194444444442</v>
      </c>
      <c r="D1860" s="6" t="s">
        <v>82</v>
      </c>
      <c r="E1860" s="6">
        <v>2</v>
      </c>
      <c r="F1860" s="6" t="s">
        <v>30</v>
      </c>
      <c r="G1860" s="9" t="s">
        <v>7761</v>
      </c>
      <c r="H1860" s="6" t="s">
        <v>24</v>
      </c>
      <c r="I1860" s="6" t="s">
        <v>24</v>
      </c>
      <c r="J1860" s="6" t="s">
        <v>21</v>
      </c>
      <c r="K1860" s="6" t="s">
        <v>523</v>
      </c>
      <c r="M1860" s="6" t="s">
        <v>7762</v>
      </c>
      <c r="T1860" s="6" t="s">
        <v>22</v>
      </c>
      <c r="U1860" s="6" t="s">
        <v>18</v>
      </c>
      <c r="V1860" s="6" t="s">
        <v>7764</v>
      </c>
      <c r="W1860" s="11" t="s">
        <v>7763</v>
      </c>
    </row>
    <row r="1861" spans="1:23" ht="87" x14ac:dyDescent="0.35">
      <c r="A1861" s="6">
        <v>211954</v>
      </c>
      <c r="B1861" s="7">
        <v>45281</v>
      </c>
      <c r="C1861" s="8">
        <v>0.48835648148148153</v>
      </c>
      <c r="D1861" s="6" t="s">
        <v>3225</v>
      </c>
      <c r="E1861" s="6">
        <v>1</v>
      </c>
      <c r="F1861" s="6" t="s">
        <v>25</v>
      </c>
      <c r="G1861" s="9" t="s">
        <v>7765</v>
      </c>
      <c r="H1861" s="6" t="s">
        <v>27</v>
      </c>
      <c r="I1861" s="6" t="s">
        <v>24</v>
      </c>
      <c r="J1861" s="6" t="s">
        <v>21</v>
      </c>
      <c r="K1861" s="6" t="s">
        <v>267</v>
      </c>
      <c r="T1861" s="6" t="s">
        <v>22</v>
      </c>
      <c r="U1861" s="6" t="s">
        <v>18</v>
      </c>
      <c r="V1861" s="6" t="s">
        <v>7766</v>
      </c>
      <c r="W1861" s="11" t="s">
        <v>997</v>
      </c>
    </row>
    <row r="1862" spans="1:23" x14ac:dyDescent="0.35">
      <c r="A1862" s="6">
        <v>68459</v>
      </c>
      <c r="B1862" s="7">
        <v>45281</v>
      </c>
      <c r="C1862" s="8">
        <v>0.49363425925925924</v>
      </c>
      <c r="D1862" s="6" t="s">
        <v>7767</v>
      </c>
      <c r="E1862" s="6">
        <v>1</v>
      </c>
      <c r="F1862" s="6" t="s">
        <v>1657</v>
      </c>
      <c r="G1862" s="6" t="s">
        <v>7768</v>
      </c>
      <c r="H1862" s="6" t="s">
        <v>24</v>
      </c>
      <c r="I1862" s="6" t="s">
        <v>24</v>
      </c>
      <c r="J1862" s="6" t="s">
        <v>21</v>
      </c>
      <c r="K1862" s="6" t="s">
        <v>5500</v>
      </c>
      <c r="T1862" s="6" t="s">
        <v>22</v>
      </c>
      <c r="U1862" s="6" t="s">
        <v>18</v>
      </c>
      <c r="V1862" s="6" t="s">
        <v>7770</v>
      </c>
      <c r="W1862" s="11" t="s">
        <v>7769</v>
      </c>
    </row>
    <row r="1863" spans="1:23" x14ac:dyDescent="0.35">
      <c r="A1863" s="6">
        <v>211919</v>
      </c>
      <c r="B1863" s="7">
        <v>45281</v>
      </c>
      <c r="C1863" s="8">
        <v>0.51180555555555551</v>
      </c>
      <c r="D1863" s="6" t="s">
        <v>7771</v>
      </c>
      <c r="E1863" s="6">
        <v>1</v>
      </c>
      <c r="F1863" s="6" t="s">
        <v>9</v>
      </c>
      <c r="G1863" s="6" t="s">
        <v>7772</v>
      </c>
      <c r="H1863" s="6" t="s">
        <v>24</v>
      </c>
      <c r="I1863" s="6" t="s">
        <v>24</v>
      </c>
      <c r="J1863" s="6" t="s">
        <v>21</v>
      </c>
      <c r="K1863" s="6" t="s">
        <v>1170</v>
      </c>
      <c r="T1863" s="6" t="s">
        <v>22</v>
      </c>
      <c r="U1863" s="6" t="s">
        <v>18</v>
      </c>
      <c r="V1863" s="6" t="s">
        <v>7774</v>
      </c>
      <c r="W1863" s="11" t="s">
        <v>7773</v>
      </c>
    </row>
    <row r="1864" spans="1:23" x14ac:dyDescent="0.35">
      <c r="A1864" s="6">
        <v>35261</v>
      </c>
      <c r="B1864" s="7">
        <v>45281</v>
      </c>
      <c r="C1864" s="8">
        <v>0.52184027777777775</v>
      </c>
      <c r="D1864" s="6" t="s">
        <v>7775</v>
      </c>
      <c r="E1864" s="6">
        <v>2</v>
      </c>
      <c r="F1864" s="6" t="s">
        <v>19</v>
      </c>
      <c r="G1864" s="6" t="s">
        <v>7776</v>
      </c>
      <c r="H1864" s="6" t="s">
        <v>24</v>
      </c>
      <c r="I1864" s="6" t="s">
        <v>24</v>
      </c>
      <c r="J1864" s="6" t="s">
        <v>21</v>
      </c>
      <c r="K1864" s="6" t="s">
        <v>888</v>
      </c>
      <c r="Q1864" s="6" t="s">
        <v>471</v>
      </c>
      <c r="T1864" s="6" t="s">
        <v>22</v>
      </c>
      <c r="U1864" s="6" t="s">
        <v>18</v>
      </c>
      <c r="V1864" s="6" t="s">
        <v>7778</v>
      </c>
      <c r="W1864" s="11" t="s">
        <v>7777</v>
      </c>
    </row>
    <row r="1865" spans="1:23" x14ac:dyDescent="0.35">
      <c r="A1865" s="6">
        <v>211934</v>
      </c>
      <c r="B1865" s="7">
        <v>45281</v>
      </c>
      <c r="C1865" s="8">
        <v>0.53035879629629623</v>
      </c>
      <c r="D1865" s="6" t="s">
        <v>2026</v>
      </c>
      <c r="E1865" s="6">
        <v>1</v>
      </c>
      <c r="F1865" s="6" t="s">
        <v>25</v>
      </c>
      <c r="G1865" s="6" t="s">
        <v>7779</v>
      </c>
      <c r="H1865" s="6" t="s">
        <v>27</v>
      </c>
      <c r="I1865" s="6" t="s">
        <v>24</v>
      </c>
      <c r="J1865" s="6" t="s">
        <v>21</v>
      </c>
      <c r="K1865" s="6" t="s">
        <v>542</v>
      </c>
      <c r="L1865" s="6" t="s">
        <v>34</v>
      </c>
      <c r="M1865" s="6" t="s">
        <v>34</v>
      </c>
      <c r="N1865" s="6" t="s">
        <v>34</v>
      </c>
      <c r="Q1865" s="6" t="s">
        <v>34</v>
      </c>
      <c r="R1865" s="6" t="s">
        <v>34</v>
      </c>
      <c r="T1865" s="6" t="s">
        <v>22</v>
      </c>
      <c r="U1865" s="6" t="s">
        <v>18</v>
      </c>
      <c r="V1865" s="6" t="s">
        <v>7781</v>
      </c>
      <c r="W1865" s="11" t="s">
        <v>7780</v>
      </c>
    </row>
    <row r="1866" spans="1:23" x14ac:dyDescent="0.35">
      <c r="A1866" s="6">
        <v>211926</v>
      </c>
      <c r="B1866" s="7">
        <v>45281</v>
      </c>
      <c r="C1866" s="8">
        <v>0.53545138888888888</v>
      </c>
      <c r="D1866" s="6" t="s">
        <v>1227</v>
      </c>
      <c r="E1866" s="6">
        <v>1</v>
      </c>
      <c r="F1866" s="6" t="s">
        <v>1657</v>
      </c>
      <c r="G1866" s="6" t="s">
        <v>7782</v>
      </c>
      <c r="H1866" s="6" t="s">
        <v>24</v>
      </c>
      <c r="I1866" s="6" t="s">
        <v>24</v>
      </c>
      <c r="J1866" s="6" t="s">
        <v>21</v>
      </c>
      <c r="K1866" s="6" t="s">
        <v>1012</v>
      </c>
      <c r="N1866" s="6" t="s">
        <v>7783</v>
      </c>
      <c r="R1866" s="6" t="s">
        <v>7784</v>
      </c>
      <c r="T1866" s="6" t="s">
        <v>22</v>
      </c>
      <c r="U1866" s="6" t="s">
        <v>18</v>
      </c>
      <c r="V1866" s="6" t="s">
        <v>7786</v>
      </c>
      <c r="W1866" s="11" t="s">
        <v>7785</v>
      </c>
    </row>
    <row r="1867" spans="1:23" x14ac:dyDescent="0.35">
      <c r="A1867" s="6">
        <v>211963</v>
      </c>
      <c r="B1867" s="7">
        <v>45281</v>
      </c>
      <c r="C1867" s="8">
        <v>0.5383796296296296</v>
      </c>
      <c r="D1867" s="6" t="s">
        <v>7775</v>
      </c>
      <c r="E1867" s="6">
        <v>2</v>
      </c>
      <c r="F1867" s="6" t="s">
        <v>19</v>
      </c>
      <c r="G1867" s="6" t="s">
        <v>7776</v>
      </c>
      <c r="H1867" s="6" t="s">
        <v>24</v>
      </c>
      <c r="I1867" s="6" t="s">
        <v>24</v>
      </c>
      <c r="J1867" s="6" t="s">
        <v>21</v>
      </c>
      <c r="K1867" s="6" t="s">
        <v>888</v>
      </c>
      <c r="Q1867" s="6" t="s">
        <v>1191</v>
      </c>
      <c r="T1867" s="6" t="s">
        <v>22</v>
      </c>
      <c r="U1867" s="6" t="s">
        <v>18</v>
      </c>
      <c r="V1867" s="6" t="s">
        <v>7788</v>
      </c>
      <c r="W1867" s="11" t="s">
        <v>7787</v>
      </c>
    </row>
    <row r="1868" spans="1:23" x14ac:dyDescent="0.35">
      <c r="A1868" s="6">
        <v>211904</v>
      </c>
      <c r="B1868" s="7">
        <v>45281</v>
      </c>
      <c r="C1868" s="8">
        <v>0.55078703703703702</v>
      </c>
      <c r="D1868" s="6" t="s">
        <v>420</v>
      </c>
      <c r="E1868" s="6">
        <v>2</v>
      </c>
      <c r="F1868" s="6" t="s">
        <v>19</v>
      </c>
      <c r="G1868" s="6" t="s">
        <v>7789</v>
      </c>
      <c r="H1868" s="6" t="s">
        <v>24</v>
      </c>
      <c r="I1868" s="6" t="s">
        <v>24</v>
      </c>
      <c r="J1868" s="6" t="s">
        <v>21</v>
      </c>
      <c r="K1868" s="6" t="s">
        <v>495</v>
      </c>
      <c r="T1868" s="6" t="s">
        <v>22</v>
      </c>
      <c r="U1868" s="6" t="s">
        <v>18</v>
      </c>
      <c r="V1868" s="6" t="s">
        <v>1994</v>
      </c>
      <c r="W1868" s="11" t="s">
        <v>7790</v>
      </c>
    </row>
    <row r="1869" spans="1:23" ht="29" x14ac:dyDescent="0.35">
      <c r="A1869" s="6">
        <v>8761</v>
      </c>
      <c r="B1869" s="7">
        <v>45281</v>
      </c>
      <c r="C1869" s="8">
        <v>0.56552083333333336</v>
      </c>
      <c r="D1869" s="6" t="s">
        <v>7791</v>
      </c>
      <c r="E1869" s="6">
        <v>2</v>
      </c>
      <c r="F1869" s="6" t="s">
        <v>1657</v>
      </c>
      <c r="G1869" s="6" t="s">
        <v>7792</v>
      </c>
      <c r="H1869" s="6" t="s">
        <v>24</v>
      </c>
      <c r="I1869" s="6" t="s">
        <v>24</v>
      </c>
      <c r="J1869" s="6" t="s">
        <v>21</v>
      </c>
      <c r="K1869" s="9" t="s">
        <v>7793</v>
      </c>
      <c r="T1869" s="6" t="s">
        <v>22</v>
      </c>
      <c r="U1869" s="6" t="s">
        <v>18</v>
      </c>
      <c r="V1869" s="6" t="s">
        <v>7795</v>
      </c>
      <c r="W1869" s="11" t="s">
        <v>7794</v>
      </c>
    </row>
    <row r="1870" spans="1:23" x14ac:dyDescent="0.35">
      <c r="A1870" s="6">
        <v>211941</v>
      </c>
      <c r="B1870" s="7">
        <v>45281</v>
      </c>
      <c r="C1870" s="8">
        <v>0.57415509259259256</v>
      </c>
      <c r="D1870" s="6" t="s">
        <v>7796</v>
      </c>
      <c r="E1870" s="6">
        <v>1</v>
      </c>
      <c r="F1870" s="6" t="s">
        <v>30</v>
      </c>
      <c r="G1870" s="6" t="s">
        <v>7797</v>
      </c>
      <c r="H1870" s="6" t="s">
        <v>10</v>
      </c>
      <c r="I1870" s="6" t="s">
        <v>40</v>
      </c>
      <c r="J1870" s="6" t="s">
        <v>232</v>
      </c>
      <c r="K1870" s="6" t="s">
        <v>161</v>
      </c>
      <c r="T1870" s="6" t="s">
        <v>22</v>
      </c>
      <c r="U1870" s="6" t="s">
        <v>18</v>
      </c>
      <c r="V1870" s="6" t="s">
        <v>7799</v>
      </c>
      <c r="W1870" s="11" t="s">
        <v>7798</v>
      </c>
    </row>
    <row r="1871" spans="1:23" ht="72.5" x14ac:dyDescent="0.35">
      <c r="A1871" s="6">
        <v>211957</v>
      </c>
      <c r="B1871" s="7">
        <v>45281</v>
      </c>
      <c r="C1871" s="8">
        <v>0.60040509259259256</v>
      </c>
      <c r="D1871" s="6" t="s">
        <v>26</v>
      </c>
      <c r="E1871" s="6">
        <v>3</v>
      </c>
      <c r="F1871" s="6" t="s">
        <v>1657</v>
      </c>
      <c r="G1871" s="9" t="s">
        <v>7800</v>
      </c>
      <c r="H1871" s="6" t="s">
        <v>24</v>
      </c>
      <c r="I1871" s="6" t="s">
        <v>24</v>
      </c>
      <c r="J1871" s="6" t="s">
        <v>21</v>
      </c>
      <c r="K1871" s="6" t="s">
        <v>350</v>
      </c>
      <c r="T1871" s="6" t="s">
        <v>22</v>
      </c>
      <c r="U1871" s="6" t="s">
        <v>18</v>
      </c>
      <c r="V1871" s="6" t="s">
        <v>7802</v>
      </c>
      <c r="W1871" s="11" t="s">
        <v>7801</v>
      </c>
    </row>
    <row r="1872" spans="1:23" x14ac:dyDescent="0.35">
      <c r="A1872" s="6">
        <v>211991</v>
      </c>
      <c r="B1872" s="7">
        <v>45281</v>
      </c>
      <c r="C1872" s="8">
        <v>0.62291666666666667</v>
      </c>
      <c r="D1872" s="6" t="s">
        <v>7803</v>
      </c>
      <c r="E1872" s="6">
        <v>5</v>
      </c>
      <c r="F1872" s="6" t="s">
        <v>25</v>
      </c>
      <c r="G1872" s="6" t="s">
        <v>7803</v>
      </c>
      <c r="H1872" s="6" t="s">
        <v>24</v>
      </c>
      <c r="I1872" s="6" t="s">
        <v>24</v>
      </c>
      <c r="J1872" s="6" t="s">
        <v>21</v>
      </c>
      <c r="K1872" s="6" t="s">
        <v>5277</v>
      </c>
      <c r="T1872" s="6" t="s">
        <v>22</v>
      </c>
      <c r="U1872" s="6" t="s">
        <v>18</v>
      </c>
      <c r="V1872" s="6" t="s">
        <v>7805</v>
      </c>
      <c r="W1872" s="11" t="s">
        <v>7804</v>
      </c>
    </row>
    <row r="1873" spans="1:23" x14ac:dyDescent="0.35">
      <c r="A1873" s="6">
        <v>156228</v>
      </c>
      <c r="B1873" s="7">
        <v>45281</v>
      </c>
      <c r="C1873" s="8">
        <v>0.63721064814814821</v>
      </c>
      <c r="D1873" s="6" t="s">
        <v>7806</v>
      </c>
      <c r="E1873" s="6">
        <v>15</v>
      </c>
      <c r="F1873" s="6" t="s">
        <v>25</v>
      </c>
      <c r="G1873" s="6" t="s">
        <v>7806</v>
      </c>
      <c r="H1873" s="6" t="s">
        <v>24</v>
      </c>
      <c r="I1873" s="6" t="s">
        <v>24</v>
      </c>
      <c r="J1873" s="6" t="s">
        <v>21</v>
      </c>
      <c r="K1873" s="6" t="s">
        <v>5277</v>
      </c>
      <c r="T1873" s="6" t="s">
        <v>22</v>
      </c>
      <c r="U1873" s="6" t="s">
        <v>18</v>
      </c>
      <c r="V1873" s="6" t="s">
        <v>6843</v>
      </c>
      <c r="W1873" s="11" t="s">
        <v>7807</v>
      </c>
    </row>
    <row r="1874" spans="1:23" ht="43.5" x14ac:dyDescent="0.35">
      <c r="A1874" s="6">
        <v>181648</v>
      </c>
      <c r="B1874" s="7">
        <v>45281</v>
      </c>
      <c r="C1874" s="8">
        <v>0.63837962962962969</v>
      </c>
      <c r="D1874" s="6" t="s">
        <v>26</v>
      </c>
      <c r="E1874" s="6">
        <v>1</v>
      </c>
      <c r="F1874" s="6" t="s">
        <v>1657</v>
      </c>
      <c r="G1874" s="9" t="s">
        <v>7808</v>
      </c>
      <c r="H1874" s="6" t="s">
        <v>10</v>
      </c>
      <c r="I1874" s="6" t="s">
        <v>24</v>
      </c>
      <c r="J1874" s="6" t="s">
        <v>21</v>
      </c>
      <c r="K1874" s="6" t="s">
        <v>350</v>
      </c>
      <c r="T1874" s="6" t="s">
        <v>15</v>
      </c>
      <c r="U1874" s="6" t="s">
        <v>18</v>
      </c>
      <c r="V1874" s="6" t="s">
        <v>7810</v>
      </c>
      <c r="W1874" s="11" t="s">
        <v>7809</v>
      </c>
    </row>
    <row r="1875" spans="1:23" x14ac:dyDescent="0.35">
      <c r="A1875" s="6">
        <v>211994</v>
      </c>
      <c r="B1875" s="7">
        <v>45281</v>
      </c>
      <c r="C1875" s="8">
        <v>0.64940972222222226</v>
      </c>
      <c r="D1875" s="6" t="s">
        <v>7803</v>
      </c>
      <c r="E1875" s="6">
        <v>5</v>
      </c>
      <c r="F1875" s="6" t="s">
        <v>25</v>
      </c>
      <c r="G1875" s="6" t="s">
        <v>7803</v>
      </c>
      <c r="H1875" s="6" t="s">
        <v>24</v>
      </c>
      <c r="I1875" s="6" t="s">
        <v>24</v>
      </c>
      <c r="J1875" s="6" t="s">
        <v>21</v>
      </c>
      <c r="K1875" s="6" t="s">
        <v>5277</v>
      </c>
      <c r="T1875" s="6" t="s">
        <v>22</v>
      </c>
      <c r="U1875" s="6" t="s">
        <v>18</v>
      </c>
      <c r="V1875" s="6" t="s">
        <v>7812</v>
      </c>
      <c r="W1875" s="11" t="s">
        <v>7811</v>
      </c>
    </row>
    <row r="1876" spans="1:23" x14ac:dyDescent="0.35">
      <c r="A1876" s="6">
        <v>21057</v>
      </c>
      <c r="B1876" s="7">
        <v>45281</v>
      </c>
      <c r="C1876" s="8">
        <v>0.6708101851851852</v>
      </c>
      <c r="D1876" s="6" t="s">
        <v>1156</v>
      </c>
      <c r="E1876" s="6">
        <v>7</v>
      </c>
      <c r="F1876" s="6" t="s">
        <v>30</v>
      </c>
      <c r="G1876" s="6" t="s">
        <v>7813</v>
      </c>
      <c r="H1876" s="6" t="s">
        <v>40</v>
      </c>
      <c r="I1876" s="6" t="s">
        <v>11</v>
      </c>
      <c r="J1876" s="6" t="s">
        <v>21</v>
      </c>
      <c r="K1876" s="6" t="s">
        <v>36</v>
      </c>
      <c r="T1876" s="6" t="s">
        <v>22</v>
      </c>
      <c r="U1876" s="6" t="s">
        <v>18</v>
      </c>
      <c r="V1876" s="6" t="s">
        <v>7815</v>
      </c>
      <c r="W1876" s="11" t="s">
        <v>7814</v>
      </c>
    </row>
    <row r="1877" spans="1:23" x14ac:dyDescent="0.35">
      <c r="A1877" s="6">
        <v>129074</v>
      </c>
      <c r="B1877" s="7">
        <v>45282</v>
      </c>
      <c r="C1877" s="8">
        <v>0.36222222222222222</v>
      </c>
      <c r="D1877" s="6" t="s">
        <v>7099</v>
      </c>
      <c r="E1877" s="6">
        <v>3</v>
      </c>
      <c r="F1877" s="6" t="s">
        <v>30</v>
      </c>
      <c r="G1877" s="6" t="s">
        <v>7816</v>
      </c>
      <c r="H1877" s="6" t="s">
        <v>24</v>
      </c>
      <c r="I1877" s="6" t="s">
        <v>24</v>
      </c>
      <c r="J1877" s="6" t="s">
        <v>21</v>
      </c>
      <c r="K1877" s="6" t="s">
        <v>5500</v>
      </c>
      <c r="L1877" s="6" t="s">
        <v>74</v>
      </c>
      <c r="M1877" s="6" t="s">
        <v>7817</v>
      </c>
      <c r="N1877" s="6" t="s">
        <v>119</v>
      </c>
      <c r="O1877" s="6" t="s">
        <v>851</v>
      </c>
      <c r="P1877" s="6" t="s">
        <v>59</v>
      </c>
      <c r="Q1877" s="6" t="s">
        <v>7818</v>
      </c>
      <c r="R1877" s="6" t="s">
        <v>7819</v>
      </c>
      <c r="S1877" s="6" t="s">
        <v>5279</v>
      </c>
      <c r="T1877" s="6" t="s">
        <v>22</v>
      </c>
      <c r="U1877" s="6" t="s">
        <v>18</v>
      </c>
      <c r="V1877" s="6" t="s">
        <v>7821</v>
      </c>
      <c r="W1877" s="11" t="s">
        <v>7820</v>
      </c>
    </row>
    <row r="1878" spans="1:23" ht="43.5" x14ac:dyDescent="0.35">
      <c r="A1878" s="6">
        <v>212048</v>
      </c>
      <c r="B1878" s="7">
        <v>45282</v>
      </c>
      <c r="C1878" s="8">
        <v>0.38109953703703708</v>
      </c>
      <c r="D1878" s="6" t="s">
        <v>383</v>
      </c>
      <c r="E1878" s="6">
        <v>1</v>
      </c>
      <c r="F1878" s="6" t="s">
        <v>30</v>
      </c>
      <c r="G1878" s="9" t="s">
        <v>7822</v>
      </c>
      <c r="H1878" s="6" t="s">
        <v>24</v>
      </c>
      <c r="I1878" s="6" t="s">
        <v>24</v>
      </c>
      <c r="J1878" s="6" t="s">
        <v>21</v>
      </c>
      <c r="K1878" s="6" t="s">
        <v>350</v>
      </c>
      <c r="T1878" s="6" t="s">
        <v>15</v>
      </c>
      <c r="U1878" s="6" t="s">
        <v>18</v>
      </c>
      <c r="V1878" s="6" t="s">
        <v>7824</v>
      </c>
      <c r="W1878" s="11" t="s">
        <v>7823</v>
      </c>
    </row>
    <row r="1879" spans="1:23" ht="43.5" x14ac:dyDescent="0.35">
      <c r="A1879" s="6">
        <v>146990</v>
      </c>
      <c r="B1879" s="7">
        <v>45282</v>
      </c>
      <c r="C1879" s="8">
        <v>0.38396990740740744</v>
      </c>
      <c r="D1879" s="6" t="s">
        <v>361</v>
      </c>
      <c r="E1879" s="6">
        <v>2</v>
      </c>
      <c r="F1879" s="6" t="s">
        <v>9</v>
      </c>
      <c r="G1879" s="9" t="s">
        <v>7825</v>
      </c>
      <c r="H1879" s="6" t="s">
        <v>24</v>
      </c>
      <c r="I1879" s="6" t="s">
        <v>24</v>
      </c>
      <c r="J1879" s="6" t="s">
        <v>21</v>
      </c>
      <c r="K1879" s="6" t="s">
        <v>31</v>
      </c>
      <c r="L1879" s="6" t="s">
        <v>34</v>
      </c>
      <c r="M1879" s="6" t="s">
        <v>34</v>
      </c>
      <c r="N1879" s="6" t="s">
        <v>1291</v>
      </c>
      <c r="O1879" s="6" t="s">
        <v>6973</v>
      </c>
      <c r="P1879" s="6" t="s">
        <v>7301</v>
      </c>
      <c r="Q1879" s="6" t="s">
        <v>835</v>
      </c>
      <c r="R1879" s="6" t="s">
        <v>34</v>
      </c>
      <c r="S1879" s="6" t="s">
        <v>34</v>
      </c>
      <c r="T1879" s="6" t="s">
        <v>22</v>
      </c>
      <c r="U1879" s="6" t="s">
        <v>18</v>
      </c>
      <c r="V1879" s="6" t="s">
        <v>7827</v>
      </c>
      <c r="W1879" s="11" t="s">
        <v>7826</v>
      </c>
    </row>
    <row r="1880" spans="1:23" x14ac:dyDescent="0.35">
      <c r="A1880" s="6">
        <v>212051</v>
      </c>
      <c r="B1880" s="7">
        <v>45282</v>
      </c>
      <c r="C1880" s="8">
        <v>0.38667824074074075</v>
      </c>
      <c r="D1880" s="6" t="s">
        <v>7828</v>
      </c>
      <c r="E1880" s="6">
        <v>5</v>
      </c>
      <c r="F1880" s="6" t="s">
        <v>25</v>
      </c>
      <c r="G1880" s="6" t="s">
        <v>7828</v>
      </c>
      <c r="H1880" s="6" t="s">
        <v>24</v>
      </c>
      <c r="I1880" s="6" t="s">
        <v>24</v>
      </c>
      <c r="J1880" s="6" t="s">
        <v>21</v>
      </c>
      <c r="K1880" s="6" t="s">
        <v>5500</v>
      </c>
      <c r="T1880" s="6" t="s">
        <v>15</v>
      </c>
      <c r="U1880" s="6" t="s">
        <v>18</v>
      </c>
      <c r="V1880" s="6" t="s">
        <v>7830</v>
      </c>
      <c r="W1880" s="11" t="s">
        <v>7829</v>
      </c>
    </row>
    <row r="1881" spans="1:23" ht="188.5" x14ac:dyDescent="0.35">
      <c r="A1881" s="6">
        <v>205578</v>
      </c>
      <c r="B1881" s="7">
        <v>45282</v>
      </c>
      <c r="C1881" s="8">
        <v>0.40703703703703703</v>
      </c>
      <c r="D1881" s="6" t="s">
        <v>7831</v>
      </c>
      <c r="E1881" s="6">
        <v>1</v>
      </c>
      <c r="F1881" s="6" t="s">
        <v>1657</v>
      </c>
      <c r="G1881" s="9" t="s">
        <v>7832</v>
      </c>
      <c r="H1881" s="6" t="s">
        <v>24</v>
      </c>
      <c r="I1881" s="6" t="s">
        <v>24</v>
      </c>
      <c r="J1881" s="6" t="s">
        <v>21</v>
      </c>
      <c r="K1881" s="6" t="s">
        <v>5500</v>
      </c>
      <c r="T1881" s="6" t="s">
        <v>22</v>
      </c>
      <c r="U1881" s="6" t="s">
        <v>18</v>
      </c>
      <c r="V1881" s="6" t="s">
        <v>7834</v>
      </c>
      <c r="W1881" s="11" t="s">
        <v>7833</v>
      </c>
    </row>
    <row r="1882" spans="1:23" x14ac:dyDescent="0.35">
      <c r="A1882" s="6">
        <v>212058</v>
      </c>
      <c r="B1882" s="7">
        <v>45282</v>
      </c>
      <c r="C1882" s="8">
        <v>0.41078703703703701</v>
      </c>
      <c r="D1882" s="6" t="s">
        <v>7835</v>
      </c>
      <c r="E1882" s="6">
        <v>5</v>
      </c>
      <c r="F1882" s="6" t="s">
        <v>25</v>
      </c>
      <c r="G1882" s="6" t="s">
        <v>7835</v>
      </c>
      <c r="H1882" s="6" t="s">
        <v>24</v>
      </c>
      <c r="I1882" s="6" t="s">
        <v>24</v>
      </c>
      <c r="J1882" s="6" t="s">
        <v>21</v>
      </c>
      <c r="K1882" s="6" t="s">
        <v>5500</v>
      </c>
      <c r="T1882" s="6" t="s">
        <v>15</v>
      </c>
      <c r="U1882" s="6" t="s">
        <v>18</v>
      </c>
      <c r="V1882" s="6" t="s">
        <v>7836</v>
      </c>
      <c r="W1882" s="11" t="s">
        <v>887</v>
      </c>
    </row>
    <row r="1883" spans="1:23" ht="145" x14ac:dyDescent="0.35">
      <c r="A1883" s="6">
        <v>212044</v>
      </c>
      <c r="B1883" s="7">
        <v>45282</v>
      </c>
      <c r="C1883" s="8">
        <v>0.41177083333333336</v>
      </c>
      <c r="D1883" s="6" t="s">
        <v>7837</v>
      </c>
      <c r="E1883" s="6">
        <v>8</v>
      </c>
      <c r="F1883" s="6" t="s">
        <v>30</v>
      </c>
      <c r="G1883" s="9" t="s">
        <v>7838</v>
      </c>
      <c r="H1883" s="6" t="s">
        <v>112</v>
      </c>
      <c r="I1883" s="6" t="s">
        <v>24</v>
      </c>
      <c r="J1883" s="6" t="s">
        <v>21</v>
      </c>
      <c r="K1883" s="6" t="s">
        <v>244</v>
      </c>
      <c r="L1883" s="6" t="s">
        <v>7839</v>
      </c>
      <c r="T1883" s="6" t="s">
        <v>22</v>
      </c>
      <c r="U1883" s="6" t="s">
        <v>18</v>
      </c>
      <c r="V1883" s="6" t="s">
        <v>7841</v>
      </c>
      <c r="W1883" s="11" t="s">
        <v>7840</v>
      </c>
    </row>
    <row r="1884" spans="1:23" ht="43.5" x14ac:dyDescent="0.35">
      <c r="A1884" s="6">
        <v>212063</v>
      </c>
      <c r="B1884" s="7">
        <v>45282</v>
      </c>
      <c r="C1884" s="8">
        <v>0.4253703703703704</v>
      </c>
      <c r="D1884" s="6" t="s">
        <v>478</v>
      </c>
      <c r="E1884" s="6">
        <v>5</v>
      </c>
      <c r="F1884" s="6" t="s">
        <v>19</v>
      </c>
      <c r="G1884" s="9" t="s">
        <v>7842</v>
      </c>
      <c r="H1884" s="6" t="s">
        <v>24</v>
      </c>
      <c r="I1884" s="6" t="s">
        <v>24</v>
      </c>
      <c r="J1884" s="6" t="s">
        <v>21</v>
      </c>
      <c r="K1884" s="6" t="s">
        <v>5500</v>
      </c>
      <c r="T1884" s="6" t="s">
        <v>22</v>
      </c>
      <c r="U1884" s="6" t="s">
        <v>18</v>
      </c>
      <c r="V1884" s="6" t="s">
        <v>7844</v>
      </c>
      <c r="W1884" s="11" t="s">
        <v>7843</v>
      </c>
    </row>
    <row r="1885" spans="1:23" ht="101.5" x14ac:dyDescent="0.35">
      <c r="A1885" s="6">
        <v>206107</v>
      </c>
      <c r="B1885" s="7">
        <v>45282</v>
      </c>
      <c r="C1885" s="8">
        <v>0.42961805555555554</v>
      </c>
      <c r="D1885" s="6" t="s">
        <v>7845</v>
      </c>
      <c r="E1885" s="6">
        <v>1</v>
      </c>
      <c r="F1885" s="6" t="s">
        <v>25</v>
      </c>
      <c r="G1885" s="9" t="s">
        <v>7846</v>
      </c>
      <c r="H1885" s="6" t="s">
        <v>27</v>
      </c>
      <c r="I1885" s="6" t="s">
        <v>24</v>
      </c>
      <c r="J1885" s="6" t="s">
        <v>21</v>
      </c>
      <c r="K1885" s="6" t="s">
        <v>244</v>
      </c>
      <c r="T1885" s="6" t="s">
        <v>22</v>
      </c>
      <c r="U1885" s="6" t="s">
        <v>18</v>
      </c>
      <c r="V1885" s="6" t="s">
        <v>7848</v>
      </c>
      <c r="W1885" s="11" t="s">
        <v>7847</v>
      </c>
    </row>
    <row r="1886" spans="1:23" x14ac:dyDescent="0.35">
      <c r="A1886" s="6">
        <v>212076</v>
      </c>
      <c r="B1886" s="7">
        <v>45282</v>
      </c>
      <c r="C1886" s="8">
        <v>0.43387731481481479</v>
      </c>
      <c r="D1886" s="6" t="s">
        <v>7849</v>
      </c>
      <c r="E1886" s="6">
        <v>5</v>
      </c>
      <c r="F1886" s="6" t="s">
        <v>25</v>
      </c>
      <c r="G1886" s="6" t="s">
        <v>7850</v>
      </c>
      <c r="H1886" s="6" t="s">
        <v>24</v>
      </c>
      <c r="I1886" s="6" t="s">
        <v>24</v>
      </c>
      <c r="J1886" s="6" t="s">
        <v>21</v>
      </c>
      <c r="K1886" s="6" t="s">
        <v>5500</v>
      </c>
      <c r="T1886" s="6" t="s">
        <v>15</v>
      </c>
      <c r="U1886" s="6" t="s">
        <v>18</v>
      </c>
      <c r="V1886" s="6" t="s">
        <v>7852</v>
      </c>
      <c r="W1886" s="11" t="s">
        <v>7851</v>
      </c>
    </row>
    <row r="1887" spans="1:23" x14ac:dyDescent="0.35">
      <c r="A1887" s="6">
        <v>112628</v>
      </c>
      <c r="B1887" s="7">
        <v>45282</v>
      </c>
      <c r="C1887" s="8">
        <v>0.45799768518518519</v>
      </c>
      <c r="D1887" s="6" t="s">
        <v>7853</v>
      </c>
      <c r="E1887" s="6">
        <v>5</v>
      </c>
      <c r="F1887" s="6" t="s">
        <v>25</v>
      </c>
      <c r="G1887" s="6" t="s">
        <v>7854</v>
      </c>
      <c r="H1887" s="6" t="s">
        <v>24</v>
      </c>
      <c r="I1887" s="6" t="s">
        <v>24</v>
      </c>
      <c r="J1887" s="6" t="s">
        <v>21</v>
      </c>
      <c r="K1887" s="6" t="s">
        <v>5500</v>
      </c>
      <c r="T1887" s="6" t="s">
        <v>22</v>
      </c>
      <c r="U1887" s="6" t="s">
        <v>18</v>
      </c>
      <c r="V1887" s="6" t="s">
        <v>6782</v>
      </c>
      <c r="W1887" s="11" t="s">
        <v>889</v>
      </c>
    </row>
    <row r="1888" spans="1:23" ht="145" x14ac:dyDescent="0.35">
      <c r="A1888" s="6">
        <v>212042</v>
      </c>
      <c r="B1888" s="7">
        <v>45282</v>
      </c>
      <c r="C1888" s="8">
        <v>0.46413194444444444</v>
      </c>
      <c r="D1888" s="6" t="s">
        <v>7855</v>
      </c>
      <c r="E1888" s="6">
        <v>1</v>
      </c>
      <c r="F1888" s="6" t="s">
        <v>9</v>
      </c>
      <c r="G1888" s="9" t="s">
        <v>7856</v>
      </c>
      <c r="H1888" s="6" t="s">
        <v>10</v>
      </c>
      <c r="I1888" s="6" t="s">
        <v>39</v>
      </c>
      <c r="J1888" s="6" t="s">
        <v>21</v>
      </c>
      <c r="K1888" s="6" t="s">
        <v>542</v>
      </c>
      <c r="L1888" s="6" t="s">
        <v>74</v>
      </c>
      <c r="M1888" s="6" t="s">
        <v>556</v>
      </c>
      <c r="N1888" s="9" t="s">
        <v>7857</v>
      </c>
      <c r="O1888" s="6" t="s">
        <v>6973</v>
      </c>
      <c r="P1888" s="6" t="s">
        <v>7301</v>
      </c>
      <c r="Q1888" s="6" t="s">
        <v>258</v>
      </c>
      <c r="R1888" s="6" t="s">
        <v>662</v>
      </c>
      <c r="S1888" s="6" t="s">
        <v>7858</v>
      </c>
      <c r="T1888" s="6" t="s">
        <v>22</v>
      </c>
      <c r="U1888" s="6" t="s">
        <v>18</v>
      </c>
      <c r="V1888" s="6" t="s">
        <v>7860</v>
      </c>
      <c r="W1888" s="11" t="s">
        <v>7859</v>
      </c>
    </row>
    <row r="1889" spans="1:23" x14ac:dyDescent="0.35">
      <c r="A1889" s="6">
        <v>212072</v>
      </c>
      <c r="B1889" s="7">
        <v>45282</v>
      </c>
      <c r="C1889" s="8">
        <v>0.46868055555555554</v>
      </c>
      <c r="D1889" s="6" t="s">
        <v>7861</v>
      </c>
      <c r="E1889" s="6">
        <v>1</v>
      </c>
      <c r="F1889" s="6" t="s">
        <v>19</v>
      </c>
      <c r="G1889" s="6" t="s">
        <v>7862</v>
      </c>
      <c r="H1889" s="6" t="s">
        <v>27</v>
      </c>
      <c r="I1889" s="6" t="s">
        <v>24</v>
      </c>
      <c r="J1889" s="6" t="s">
        <v>232</v>
      </c>
      <c r="K1889" s="6" t="s">
        <v>1722</v>
      </c>
      <c r="T1889" s="6" t="s">
        <v>15</v>
      </c>
      <c r="U1889" s="6" t="s">
        <v>18</v>
      </c>
      <c r="V1889" s="6" t="s">
        <v>7863</v>
      </c>
      <c r="W1889" s="11" t="s">
        <v>1025</v>
      </c>
    </row>
    <row r="1890" spans="1:23" ht="29" x14ac:dyDescent="0.35">
      <c r="A1890" s="6">
        <v>212080</v>
      </c>
      <c r="B1890" s="7">
        <v>45282</v>
      </c>
      <c r="C1890" s="8">
        <v>0.47189814814814812</v>
      </c>
      <c r="D1890" s="6" t="s">
        <v>1281</v>
      </c>
      <c r="E1890" s="6">
        <v>2</v>
      </c>
      <c r="F1890" s="6" t="s">
        <v>30</v>
      </c>
      <c r="G1890" s="9" t="s">
        <v>7864</v>
      </c>
      <c r="H1890" s="6" t="s">
        <v>24</v>
      </c>
      <c r="I1890" s="6" t="s">
        <v>24</v>
      </c>
      <c r="J1890" s="6" t="s">
        <v>21</v>
      </c>
      <c r="K1890" s="6" t="s">
        <v>7865</v>
      </c>
      <c r="T1890" s="6" t="s">
        <v>22</v>
      </c>
      <c r="U1890" s="6" t="s">
        <v>18</v>
      </c>
      <c r="V1890" s="6" t="s">
        <v>7866</v>
      </c>
      <c r="W1890" s="11" t="s">
        <v>956</v>
      </c>
    </row>
    <row r="1891" spans="1:23" ht="145" x14ac:dyDescent="0.35">
      <c r="A1891" s="6">
        <v>212071</v>
      </c>
      <c r="B1891" s="7">
        <v>45282</v>
      </c>
      <c r="C1891" s="8">
        <v>0.47835648148148152</v>
      </c>
      <c r="D1891" s="6" t="s">
        <v>7867</v>
      </c>
      <c r="E1891" s="6">
        <v>1</v>
      </c>
      <c r="F1891" s="6" t="s">
        <v>30</v>
      </c>
      <c r="G1891" s="9" t="s">
        <v>7868</v>
      </c>
      <c r="H1891" s="6" t="s">
        <v>24</v>
      </c>
      <c r="I1891" s="6" t="s">
        <v>24</v>
      </c>
      <c r="J1891" s="6" t="s">
        <v>21</v>
      </c>
      <c r="K1891" s="6" t="s">
        <v>244</v>
      </c>
      <c r="L1891" s="6" t="s">
        <v>7869</v>
      </c>
      <c r="T1891" s="6" t="s">
        <v>15</v>
      </c>
      <c r="U1891" s="6" t="s">
        <v>18</v>
      </c>
      <c r="V1891" s="6" t="s">
        <v>7871</v>
      </c>
      <c r="W1891" s="11" t="s">
        <v>7870</v>
      </c>
    </row>
    <row r="1892" spans="1:23" x14ac:dyDescent="0.35">
      <c r="A1892" s="6">
        <v>212094</v>
      </c>
      <c r="B1892" s="7">
        <v>45282</v>
      </c>
      <c r="C1892" s="8">
        <v>0.47878472222222218</v>
      </c>
      <c r="D1892" s="6" t="s">
        <v>1404</v>
      </c>
      <c r="E1892" s="6">
        <v>3</v>
      </c>
      <c r="F1892" s="6" t="s">
        <v>19</v>
      </c>
      <c r="G1892" s="6" t="s">
        <v>7872</v>
      </c>
      <c r="H1892" s="6" t="s">
        <v>24</v>
      </c>
      <c r="I1892" s="6" t="s">
        <v>24</v>
      </c>
      <c r="J1892" s="6" t="s">
        <v>21</v>
      </c>
      <c r="K1892" s="6" t="s">
        <v>5500</v>
      </c>
      <c r="T1892" s="6" t="s">
        <v>22</v>
      </c>
      <c r="U1892" s="6" t="s">
        <v>18</v>
      </c>
      <c r="V1892" s="6" t="s">
        <v>7874</v>
      </c>
      <c r="W1892" s="11" t="s">
        <v>7873</v>
      </c>
    </row>
    <row r="1893" spans="1:23" x14ac:dyDescent="0.35">
      <c r="A1893" s="6">
        <v>212092</v>
      </c>
      <c r="B1893" s="7">
        <v>45282</v>
      </c>
      <c r="C1893" s="8">
        <v>0.48768518518518517</v>
      </c>
      <c r="D1893" s="6" t="s">
        <v>7875</v>
      </c>
      <c r="E1893" s="6">
        <v>5</v>
      </c>
      <c r="F1893" s="6" t="s">
        <v>25</v>
      </c>
      <c r="G1893" s="6" t="s">
        <v>7875</v>
      </c>
      <c r="H1893" s="6" t="s">
        <v>24</v>
      </c>
      <c r="I1893" s="6" t="s">
        <v>24</v>
      </c>
      <c r="J1893" s="6" t="s">
        <v>21</v>
      </c>
      <c r="K1893" s="6" t="s">
        <v>7876</v>
      </c>
      <c r="T1893" s="6" t="s">
        <v>15</v>
      </c>
      <c r="U1893" s="6" t="s">
        <v>18</v>
      </c>
      <c r="V1893" s="6" t="s">
        <v>7877</v>
      </c>
      <c r="W1893" s="11" t="s">
        <v>6678</v>
      </c>
    </row>
    <row r="1894" spans="1:23" x14ac:dyDescent="0.35">
      <c r="A1894" s="6">
        <v>212088</v>
      </c>
      <c r="B1894" s="7">
        <v>45282</v>
      </c>
      <c r="C1894" s="8">
        <v>0.49168981481481483</v>
      </c>
      <c r="D1894" s="6" t="s">
        <v>7828</v>
      </c>
      <c r="E1894" s="6">
        <v>5</v>
      </c>
      <c r="F1894" s="6" t="s">
        <v>25</v>
      </c>
      <c r="G1894" s="6" t="s">
        <v>7878</v>
      </c>
      <c r="H1894" s="6" t="s">
        <v>24</v>
      </c>
      <c r="I1894" s="6" t="s">
        <v>24</v>
      </c>
      <c r="J1894" s="6" t="s">
        <v>21</v>
      </c>
      <c r="K1894" s="6" t="s">
        <v>5500</v>
      </c>
      <c r="T1894" s="6" t="s">
        <v>15</v>
      </c>
      <c r="U1894" s="6" t="s">
        <v>18</v>
      </c>
      <c r="V1894" s="6" t="s">
        <v>7879</v>
      </c>
      <c r="W1894" s="11" t="s">
        <v>7274</v>
      </c>
    </row>
    <row r="1895" spans="1:23" x14ac:dyDescent="0.35">
      <c r="A1895" s="6">
        <v>212090</v>
      </c>
      <c r="B1895" s="7">
        <v>45282</v>
      </c>
      <c r="C1895" s="8">
        <v>0.49332175925925931</v>
      </c>
      <c r="D1895" s="6" t="s">
        <v>7828</v>
      </c>
      <c r="E1895" s="6">
        <v>5</v>
      </c>
      <c r="F1895" s="6" t="s">
        <v>25</v>
      </c>
      <c r="G1895" s="6" t="s">
        <v>7828</v>
      </c>
      <c r="H1895" s="6" t="s">
        <v>24</v>
      </c>
      <c r="I1895" s="6" t="s">
        <v>24</v>
      </c>
      <c r="J1895" s="6" t="s">
        <v>21</v>
      </c>
      <c r="K1895" s="6" t="s">
        <v>5500</v>
      </c>
      <c r="T1895" s="6" t="s">
        <v>15</v>
      </c>
      <c r="U1895" s="6" t="s">
        <v>18</v>
      </c>
      <c r="V1895" s="6" t="s">
        <v>7836</v>
      </c>
      <c r="W1895" s="11" t="s">
        <v>7880</v>
      </c>
    </row>
    <row r="1896" spans="1:23" x14ac:dyDescent="0.35">
      <c r="A1896" s="6">
        <v>27917</v>
      </c>
      <c r="B1896" s="7">
        <v>45282</v>
      </c>
      <c r="C1896" s="8">
        <v>0.49563657407407408</v>
      </c>
      <c r="D1896" s="6" t="s">
        <v>7881</v>
      </c>
      <c r="E1896" s="6">
        <v>5</v>
      </c>
      <c r="F1896" s="6" t="s">
        <v>19</v>
      </c>
      <c r="G1896" s="6" t="s">
        <v>7882</v>
      </c>
      <c r="H1896" s="6" t="s">
        <v>24</v>
      </c>
      <c r="I1896" s="6" t="s">
        <v>24</v>
      </c>
      <c r="J1896" s="6" t="s">
        <v>377</v>
      </c>
      <c r="K1896" s="6" t="s">
        <v>542</v>
      </c>
      <c r="L1896" s="6" t="s">
        <v>34</v>
      </c>
      <c r="M1896" s="6" t="s">
        <v>34</v>
      </c>
      <c r="N1896" s="6" t="s">
        <v>34</v>
      </c>
      <c r="O1896" s="6" t="s">
        <v>7883</v>
      </c>
      <c r="P1896" s="6" t="s">
        <v>5678</v>
      </c>
      <c r="Q1896" s="6" t="s">
        <v>258</v>
      </c>
      <c r="R1896" s="6" t="s">
        <v>34</v>
      </c>
      <c r="S1896" s="6" t="s">
        <v>34</v>
      </c>
      <c r="T1896" s="6" t="s">
        <v>22</v>
      </c>
      <c r="U1896" s="6" t="s">
        <v>18</v>
      </c>
      <c r="V1896" s="6" t="s">
        <v>7885</v>
      </c>
      <c r="W1896" s="11" t="s">
        <v>7884</v>
      </c>
    </row>
    <row r="1897" spans="1:23" x14ac:dyDescent="0.35">
      <c r="A1897" s="6">
        <v>195829</v>
      </c>
      <c r="B1897" s="7">
        <v>45282</v>
      </c>
      <c r="C1897" s="8">
        <v>0.49664351851851851</v>
      </c>
      <c r="D1897" s="6" t="s">
        <v>7828</v>
      </c>
      <c r="E1897" s="6">
        <v>5</v>
      </c>
      <c r="F1897" s="6" t="s">
        <v>25</v>
      </c>
      <c r="G1897" s="6" t="s">
        <v>7886</v>
      </c>
      <c r="H1897" s="6" t="s">
        <v>24</v>
      </c>
      <c r="I1897" s="6" t="s">
        <v>24</v>
      </c>
      <c r="J1897" s="6" t="s">
        <v>21</v>
      </c>
      <c r="K1897" s="6" t="s">
        <v>5500</v>
      </c>
      <c r="T1897" s="6" t="s">
        <v>15</v>
      </c>
      <c r="U1897" s="6" t="s">
        <v>18</v>
      </c>
      <c r="V1897" s="6" t="s">
        <v>7888</v>
      </c>
      <c r="W1897" s="11" t="s">
        <v>7887</v>
      </c>
    </row>
    <row r="1898" spans="1:23" x14ac:dyDescent="0.35">
      <c r="A1898" s="6">
        <v>212100</v>
      </c>
      <c r="B1898" s="7">
        <v>45282</v>
      </c>
      <c r="C1898" s="8">
        <v>0.51561342592592596</v>
      </c>
      <c r="D1898" s="6" t="s">
        <v>7889</v>
      </c>
      <c r="E1898" s="6">
        <v>1</v>
      </c>
      <c r="F1898" s="6" t="s">
        <v>19</v>
      </c>
      <c r="G1898" s="6" t="s">
        <v>7890</v>
      </c>
      <c r="H1898" s="6" t="s">
        <v>24</v>
      </c>
      <c r="I1898" s="6" t="s">
        <v>24</v>
      </c>
      <c r="J1898" s="6" t="s">
        <v>232</v>
      </c>
      <c r="K1898" s="6" t="s">
        <v>88</v>
      </c>
      <c r="T1898" s="6" t="s">
        <v>15</v>
      </c>
      <c r="U1898" s="6" t="s">
        <v>18</v>
      </c>
      <c r="V1898" s="6" t="s">
        <v>7891</v>
      </c>
      <c r="W1898" s="11" t="s">
        <v>886</v>
      </c>
    </row>
    <row r="1899" spans="1:23" x14ac:dyDescent="0.35">
      <c r="A1899" s="6">
        <v>212135</v>
      </c>
      <c r="B1899" s="7">
        <v>45282</v>
      </c>
      <c r="C1899" s="8">
        <v>0.55418981481481489</v>
      </c>
      <c r="D1899" s="6" t="s">
        <v>7803</v>
      </c>
      <c r="E1899" s="6">
        <v>5</v>
      </c>
      <c r="F1899" s="6" t="s">
        <v>25</v>
      </c>
      <c r="G1899" s="6" t="s">
        <v>7803</v>
      </c>
      <c r="H1899" s="6" t="s">
        <v>24</v>
      </c>
      <c r="I1899" s="6" t="s">
        <v>24</v>
      </c>
      <c r="J1899" s="6" t="s">
        <v>21</v>
      </c>
      <c r="K1899" s="6" t="s">
        <v>5277</v>
      </c>
      <c r="T1899" s="6" t="s">
        <v>22</v>
      </c>
      <c r="U1899" s="6" t="s">
        <v>18</v>
      </c>
      <c r="V1899" s="6" t="s">
        <v>7893</v>
      </c>
      <c r="W1899" s="11" t="s">
        <v>7892</v>
      </c>
    </row>
    <row r="1900" spans="1:23" x14ac:dyDescent="0.35">
      <c r="A1900" s="6">
        <v>212123</v>
      </c>
      <c r="B1900" s="7">
        <v>45282</v>
      </c>
      <c r="C1900" s="8">
        <v>0.55629629629629629</v>
      </c>
      <c r="D1900" s="6" t="s">
        <v>7894</v>
      </c>
      <c r="E1900" s="6">
        <v>5</v>
      </c>
      <c r="F1900" s="6" t="s">
        <v>25</v>
      </c>
      <c r="G1900" s="6" t="s">
        <v>7895</v>
      </c>
      <c r="H1900" s="6" t="s">
        <v>24</v>
      </c>
      <c r="I1900" s="6" t="s">
        <v>24</v>
      </c>
      <c r="J1900" s="6" t="s">
        <v>21</v>
      </c>
      <c r="K1900" s="6" t="s">
        <v>5500</v>
      </c>
      <c r="T1900" s="6" t="s">
        <v>22</v>
      </c>
      <c r="U1900" s="6" t="s">
        <v>18</v>
      </c>
      <c r="V1900" s="6" t="s">
        <v>7897</v>
      </c>
      <c r="W1900" s="11" t="s">
        <v>7896</v>
      </c>
    </row>
    <row r="1901" spans="1:23" x14ac:dyDescent="0.35">
      <c r="A1901" s="6">
        <v>212124</v>
      </c>
      <c r="B1901" s="7">
        <v>45282</v>
      </c>
      <c r="C1901" s="8">
        <v>0.55833333333333335</v>
      </c>
      <c r="D1901" s="6" t="s">
        <v>7828</v>
      </c>
      <c r="E1901" s="6">
        <v>5</v>
      </c>
      <c r="F1901" s="6" t="s">
        <v>25</v>
      </c>
      <c r="G1901" s="6" t="s">
        <v>7898</v>
      </c>
      <c r="H1901" s="6" t="s">
        <v>24</v>
      </c>
      <c r="I1901" s="6" t="s">
        <v>24</v>
      </c>
      <c r="J1901" s="6" t="s">
        <v>21</v>
      </c>
      <c r="K1901" s="6" t="s">
        <v>5500</v>
      </c>
      <c r="T1901" s="6" t="s">
        <v>22</v>
      </c>
      <c r="U1901" s="6" t="s">
        <v>18</v>
      </c>
      <c r="V1901" s="6" t="s">
        <v>7900</v>
      </c>
      <c r="W1901" s="11" t="s">
        <v>7899</v>
      </c>
    </row>
    <row r="1902" spans="1:23" x14ac:dyDescent="0.35">
      <c r="A1902" s="6">
        <v>212128</v>
      </c>
      <c r="B1902" s="7">
        <v>45282</v>
      </c>
      <c r="C1902" s="8">
        <v>0.58405092592592589</v>
      </c>
      <c r="D1902" s="6" t="s">
        <v>7901</v>
      </c>
      <c r="E1902" s="6">
        <v>5</v>
      </c>
      <c r="F1902" s="6" t="s">
        <v>25</v>
      </c>
      <c r="G1902" s="6" t="s">
        <v>7901</v>
      </c>
      <c r="H1902" s="6" t="s">
        <v>24</v>
      </c>
      <c r="I1902" s="6" t="s">
        <v>24</v>
      </c>
      <c r="J1902" s="6" t="s">
        <v>21</v>
      </c>
      <c r="K1902" s="6" t="s">
        <v>5500</v>
      </c>
      <c r="T1902" s="6" t="s">
        <v>22</v>
      </c>
      <c r="U1902" s="6" t="s">
        <v>18</v>
      </c>
      <c r="V1902" s="6" t="s">
        <v>7903</v>
      </c>
      <c r="W1902" s="11" t="s">
        <v>7902</v>
      </c>
    </row>
    <row r="1903" spans="1:23" x14ac:dyDescent="0.35">
      <c r="A1903" s="6">
        <v>212127</v>
      </c>
      <c r="B1903" s="7">
        <v>45282</v>
      </c>
      <c r="C1903" s="8">
        <v>0.58755787037037044</v>
      </c>
      <c r="D1903" s="6" t="s">
        <v>7828</v>
      </c>
      <c r="E1903" s="6">
        <v>5</v>
      </c>
      <c r="F1903" s="6" t="s">
        <v>25</v>
      </c>
      <c r="G1903" s="6" t="s">
        <v>7828</v>
      </c>
      <c r="H1903" s="6" t="s">
        <v>24</v>
      </c>
      <c r="I1903" s="6" t="s">
        <v>24</v>
      </c>
      <c r="J1903" s="6" t="s">
        <v>21</v>
      </c>
      <c r="K1903" s="6" t="s">
        <v>5500</v>
      </c>
      <c r="T1903" s="6" t="s">
        <v>22</v>
      </c>
      <c r="U1903" s="6" t="s">
        <v>18</v>
      </c>
      <c r="V1903" s="6" t="s">
        <v>7904</v>
      </c>
      <c r="W1903" s="11" t="s">
        <v>5533</v>
      </c>
    </row>
    <row r="1904" spans="1:23" ht="116" x14ac:dyDescent="0.35">
      <c r="A1904" s="6">
        <v>212120</v>
      </c>
      <c r="B1904" s="7">
        <v>45282</v>
      </c>
      <c r="C1904" s="8">
        <v>0.58802083333333333</v>
      </c>
      <c r="D1904" s="6" t="s">
        <v>4604</v>
      </c>
      <c r="E1904" s="6">
        <v>1</v>
      </c>
      <c r="F1904" s="6" t="s">
        <v>9</v>
      </c>
      <c r="G1904" s="9" t="s">
        <v>7905</v>
      </c>
      <c r="H1904" s="6" t="s">
        <v>24</v>
      </c>
      <c r="I1904" s="6" t="s">
        <v>24</v>
      </c>
      <c r="J1904" s="6" t="s">
        <v>21</v>
      </c>
      <c r="K1904" s="6" t="s">
        <v>764</v>
      </c>
      <c r="T1904" s="6" t="s">
        <v>22</v>
      </c>
      <c r="U1904" s="6" t="s">
        <v>18</v>
      </c>
      <c r="V1904" s="6" t="s">
        <v>7907</v>
      </c>
      <c r="W1904" s="11" t="s">
        <v>7906</v>
      </c>
    </row>
    <row r="1905" spans="1:23" x14ac:dyDescent="0.35">
      <c r="A1905" s="6">
        <v>212126</v>
      </c>
      <c r="B1905" s="7">
        <v>45282</v>
      </c>
      <c r="C1905" s="8">
        <v>0.59273148148148147</v>
      </c>
      <c r="D1905" s="6" t="s">
        <v>7828</v>
      </c>
      <c r="E1905" s="6">
        <v>5</v>
      </c>
      <c r="F1905" s="6" t="s">
        <v>25</v>
      </c>
      <c r="G1905" s="6" t="s">
        <v>7828</v>
      </c>
      <c r="H1905" s="6" t="s">
        <v>24</v>
      </c>
      <c r="I1905" s="6" t="s">
        <v>24</v>
      </c>
      <c r="J1905" s="6" t="s">
        <v>21</v>
      </c>
      <c r="K1905" s="6" t="s">
        <v>5500</v>
      </c>
      <c r="T1905" s="6" t="s">
        <v>22</v>
      </c>
      <c r="U1905" s="6" t="s">
        <v>18</v>
      </c>
      <c r="V1905" s="6" t="s">
        <v>7888</v>
      </c>
      <c r="W1905" s="11" t="s">
        <v>6675</v>
      </c>
    </row>
    <row r="1906" spans="1:23" x14ac:dyDescent="0.35">
      <c r="A1906" s="6">
        <v>211671</v>
      </c>
      <c r="B1906" s="7">
        <v>45282</v>
      </c>
      <c r="C1906" s="8">
        <v>0.59586805555555555</v>
      </c>
      <c r="D1906" s="6" t="s">
        <v>1552</v>
      </c>
      <c r="E1906" s="6">
        <v>3</v>
      </c>
      <c r="F1906" s="6" t="s">
        <v>19</v>
      </c>
      <c r="G1906" s="6" t="s">
        <v>7908</v>
      </c>
      <c r="H1906" s="6" t="s">
        <v>40</v>
      </c>
      <c r="I1906" s="6" t="s">
        <v>24</v>
      </c>
      <c r="J1906" s="6" t="s">
        <v>21</v>
      </c>
      <c r="K1906" s="6" t="s">
        <v>7909</v>
      </c>
      <c r="T1906" s="6" t="s">
        <v>22</v>
      </c>
      <c r="U1906" s="6" t="s">
        <v>18</v>
      </c>
      <c r="V1906" s="6" t="s">
        <v>7911</v>
      </c>
      <c r="W1906" s="11" t="s">
        <v>7910</v>
      </c>
    </row>
    <row r="1907" spans="1:23" x14ac:dyDescent="0.35">
      <c r="A1907" s="6">
        <v>212129</v>
      </c>
      <c r="B1907" s="7">
        <v>45282</v>
      </c>
      <c r="C1907" s="8">
        <v>0.59655092592592596</v>
      </c>
      <c r="D1907" s="6" t="s">
        <v>7828</v>
      </c>
      <c r="E1907" s="6">
        <v>5</v>
      </c>
      <c r="F1907" s="6" t="s">
        <v>25</v>
      </c>
      <c r="G1907" s="6" t="s">
        <v>7828</v>
      </c>
      <c r="H1907" s="6" t="s">
        <v>24</v>
      </c>
      <c r="I1907" s="6" t="s">
        <v>24</v>
      </c>
      <c r="J1907" s="6" t="s">
        <v>377</v>
      </c>
      <c r="K1907" s="6" t="s">
        <v>5500</v>
      </c>
      <c r="T1907" s="6" t="s">
        <v>22</v>
      </c>
      <c r="U1907" s="6" t="s">
        <v>18</v>
      </c>
      <c r="V1907" s="6" t="s">
        <v>7830</v>
      </c>
      <c r="W1907" s="11" t="s">
        <v>7912</v>
      </c>
    </row>
    <row r="1908" spans="1:23" x14ac:dyDescent="0.35">
      <c r="A1908" s="6">
        <v>212130</v>
      </c>
      <c r="B1908" s="7">
        <v>45282</v>
      </c>
      <c r="C1908" s="8">
        <v>0.60291666666666666</v>
      </c>
      <c r="D1908" s="6" t="s">
        <v>7913</v>
      </c>
      <c r="E1908" s="6">
        <v>5</v>
      </c>
      <c r="F1908" s="6" t="s">
        <v>25</v>
      </c>
      <c r="G1908" s="6" t="s">
        <v>7913</v>
      </c>
      <c r="H1908" s="6" t="s">
        <v>24</v>
      </c>
      <c r="I1908" s="6" t="s">
        <v>24</v>
      </c>
      <c r="J1908" s="6" t="s">
        <v>21</v>
      </c>
      <c r="K1908" s="6" t="s">
        <v>5500</v>
      </c>
      <c r="T1908" s="6" t="s">
        <v>22</v>
      </c>
      <c r="U1908" s="6" t="s">
        <v>18</v>
      </c>
      <c r="V1908" s="6" t="s">
        <v>7915</v>
      </c>
      <c r="W1908" s="11" t="s">
        <v>7914</v>
      </c>
    </row>
    <row r="1909" spans="1:23" ht="188.5" x14ac:dyDescent="0.35">
      <c r="A1909" s="6">
        <v>155117</v>
      </c>
      <c r="B1909" s="7">
        <v>45282</v>
      </c>
      <c r="C1909" s="8">
        <v>0.60396990740740741</v>
      </c>
      <c r="D1909" s="6" t="s">
        <v>1355</v>
      </c>
      <c r="E1909" s="6">
        <v>1</v>
      </c>
      <c r="F1909" s="6" t="s">
        <v>30</v>
      </c>
      <c r="G1909" s="9" t="s">
        <v>7916</v>
      </c>
      <c r="H1909" s="6" t="s">
        <v>38</v>
      </c>
      <c r="I1909" s="6" t="s">
        <v>24</v>
      </c>
      <c r="J1909" s="6" t="s">
        <v>21</v>
      </c>
      <c r="K1909" s="6" t="s">
        <v>802</v>
      </c>
      <c r="M1909" s="9" t="s">
        <v>7917</v>
      </c>
      <c r="T1909" s="6" t="s">
        <v>22</v>
      </c>
      <c r="U1909" s="6" t="s">
        <v>18</v>
      </c>
      <c r="V1909" s="6" t="s">
        <v>7919</v>
      </c>
      <c r="W1909" s="11" t="s">
        <v>7918</v>
      </c>
    </row>
    <row r="1910" spans="1:23" ht="130.5" x14ac:dyDescent="0.35">
      <c r="A1910" s="6">
        <v>212117</v>
      </c>
      <c r="B1910" s="7">
        <v>45282</v>
      </c>
      <c r="C1910" s="8">
        <v>0.62428240740740748</v>
      </c>
      <c r="D1910" s="6" t="s">
        <v>7920</v>
      </c>
      <c r="E1910" s="6">
        <v>1</v>
      </c>
      <c r="F1910" s="6" t="s">
        <v>19</v>
      </c>
      <c r="G1910" s="9" t="s">
        <v>7921</v>
      </c>
      <c r="H1910" s="6" t="s">
        <v>40</v>
      </c>
      <c r="I1910" s="6" t="s">
        <v>40</v>
      </c>
      <c r="J1910" s="6" t="s">
        <v>377</v>
      </c>
      <c r="K1910" s="6" t="s">
        <v>36</v>
      </c>
      <c r="T1910" s="6" t="s">
        <v>22</v>
      </c>
      <c r="U1910" s="6" t="s">
        <v>18</v>
      </c>
      <c r="V1910" s="6" t="s">
        <v>7923</v>
      </c>
      <c r="W1910" s="11" t="s">
        <v>7922</v>
      </c>
    </row>
    <row r="1911" spans="1:23" ht="101.5" x14ac:dyDescent="0.35">
      <c r="A1911" s="6">
        <v>95185</v>
      </c>
      <c r="B1911" s="7">
        <v>45282</v>
      </c>
      <c r="C1911" s="8">
        <v>0.62908564814814816</v>
      </c>
      <c r="D1911" s="6" t="s">
        <v>7924</v>
      </c>
      <c r="E1911" s="6">
        <v>3</v>
      </c>
      <c r="F1911" s="6" t="s">
        <v>30</v>
      </c>
      <c r="G1911" s="9" t="s">
        <v>7925</v>
      </c>
      <c r="H1911" s="6" t="s">
        <v>27</v>
      </c>
      <c r="I1911" s="6" t="s">
        <v>24</v>
      </c>
      <c r="J1911" s="6" t="s">
        <v>21</v>
      </c>
      <c r="K1911" s="6" t="s">
        <v>295</v>
      </c>
      <c r="T1911" s="6" t="s">
        <v>22</v>
      </c>
      <c r="U1911" s="6" t="s">
        <v>18</v>
      </c>
      <c r="V1911" s="6" t="s">
        <v>7927</v>
      </c>
      <c r="W1911" s="11" t="s">
        <v>7926</v>
      </c>
    </row>
    <row r="1912" spans="1:23" x14ac:dyDescent="0.35">
      <c r="A1912" s="6">
        <v>212153</v>
      </c>
      <c r="B1912" s="7">
        <v>45282</v>
      </c>
      <c r="C1912" s="8">
        <v>0.63324074074074077</v>
      </c>
      <c r="D1912" s="6" t="s">
        <v>7928</v>
      </c>
      <c r="E1912" s="6">
        <v>5</v>
      </c>
      <c r="F1912" s="6" t="s">
        <v>25</v>
      </c>
      <c r="G1912" s="6" t="s">
        <v>7929</v>
      </c>
      <c r="H1912" s="6" t="s">
        <v>24</v>
      </c>
      <c r="I1912" s="6" t="s">
        <v>24</v>
      </c>
      <c r="J1912" s="6" t="s">
        <v>21</v>
      </c>
      <c r="K1912" s="6" t="s">
        <v>5500</v>
      </c>
      <c r="T1912" s="6" t="s">
        <v>22</v>
      </c>
      <c r="U1912" s="6" t="s">
        <v>18</v>
      </c>
      <c r="V1912" s="6" t="s">
        <v>7900</v>
      </c>
      <c r="W1912" s="11" t="s">
        <v>7930</v>
      </c>
    </row>
    <row r="1913" spans="1:23" x14ac:dyDescent="0.35">
      <c r="A1913" s="6">
        <v>212154</v>
      </c>
      <c r="B1913" s="7">
        <v>45282</v>
      </c>
      <c r="C1913" s="8">
        <v>0.63740740740740742</v>
      </c>
      <c r="D1913" s="6" t="s">
        <v>7898</v>
      </c>
      <c r="E1913" s="6">
        <v>5</v>
      </c>
      <c r="F1913" s="6" t="s">
        <v>25</v>
      </c>
      <c r="G1913" s="6" t="s">
        <v>7898</v>
      </c>
      <c r="H1913" s="6" t="s">
        <v>24</v>
      </c>
      <c r="I1913" s="6" t="s">
        <v>24</v>
      </c>
      <c r="J1913" s="6" t="s">
        <v>21</v>
      </c>
      <c r="K1913" s="6" t="s">
        <v>5500</v>
      </c>
      <c r="T1913" s="6" t="s">
        <v>22</v>
      </c>
      <c r="U1913" s="6" t="s">
        <v>18</v>
      </c>
      <c r="V1913" s="6" t="s">
        <v>7931</v>
      </c>
      <c r="W1913" s="11" t="s">
        <v>1049</v>
      </c>
    </row>
    <row r="1914" spans="1:23" ht="58" x14ac:dyDescent="0.35">
      <c r="A1914" s="6">
        <v>212116</v>
      </c>
      <c r="B1914" s="7">
        <v>45282</v>
      </c>
      <c r="C1914" s="8">
        <v>0.6672569444444445</v>
      </c>
      <c r="D1914" s="6" t="s">
        <v>7932</v>
      </c>
      <c r="E1914" s="6">
        <v>2</v>
      </c>
      <c r="F1914" s="6" t="s">
        <v>19</v>
      </c>
      <c r="G1914" s="6" t="s">
        <v>7933</v>
      </c>
      <c r="H1914" s="6" t="s">
        <v>40</v>
      </c>
      <c r="I1914" s="6" t="s">
        <v>40</v>
      </c>
      <c r="J1914" s="6" t="s">
        <v>377</v>
      </c>
      <c r="K1914" s="6" t="s">
        <v>7934</v>
      </c>
      <c r="S1914" s="9" t="s">
        <v>7935</v>
      </c>
      <c r="T1914" s="6" t="s">
        <v>22</v>
      </c>
      <c r="U1914" s="6" t="s">
        <v>18</v>
      </c>
      <c r="V1914" s="6" t="s">
        <v>7937</v>
      </c>
      <c r="W1914" s="11" t="s">
        <v>7936</v>
      </c>
    </row>
    <row r="1915" spans="1:23" ht="43.5" x14ac:dyDescent="0.35">
      <c r="A1915" s="6">
        <v>212133</v>
      </c>
      <c r="B1915" s="7">
        <v>45282</v>
      </c>
      <c r="C1915" s="8">
        <v>0.67189814814814808</v>
      </c>
      <c r="D1915" s="6" t="s">
        <v>457</v>
      </c>
      <c r="E1915" s="6">
        <v>1</v>
      </c>
      <c r="F1915" s="6" t="s">
        <v>30</v>
      </c>
      <c r="G1915" s="6" t="s">
        <v>7938</v>
      </c>
      <c r="H1915" s="6" t="s">
        <v>24</v>
      </c>
      <c r="I1915" s="6" t="s">
        <v>24</v>
      </c>
      <c r="J1915" s="6" t="s">
        <v>21</v>
      </c>
      <c r="K1915" s="6" t="s">
        <v>764</v>
      </c>
      <c r="T1915" s="6" t="s">
        <v>22</v>
      </c>
      <c r="U1915" s="6" t="s">
        <v>18</v>
      </c>
      <c r="V1915" s="6" t="s">
        <v>7940</v>
      </c>
      <c r="W1915" s="12" t="s">
        <v>7939</v>
      </c>
    </row>
    <row r="1916" spans="1:23" x14ac:dyDescent="0.35">
      <c r="A1916" s="6">
        <v>208198</v>
      </c>
      <c r="B1916" s="7">
        <v>45282</v>
      </c>
      <c r="C1916" s="8">
        <v>0.67762731481481486</v>
      </c>
      <c r="D1916" s="6" t="s">
        <v>7941</v>
      </c>
      <c r="E1916" s="6">
        <v>3</v>
      </c>
      <c r="F1916" s="6" t="s">
        <v>19</v>
      </c>
      <c r="G1916" s="6" t="s">
        <v>7942</v>
      </c>
      <c r="H1916" s="6" t="s">
        <v>24</v>
      </c>
      <c r="I1916" s="6" t="s">
        <v>24</v>
      </c>
      <c r="J1916" s="6" t="s">
        <v>21</v>
      </c>
      <c r="K1916" s="6" t="s">
        <v>5500</v>
      </c>
      <c r="T1916" s="6" t="s">
        <v>22</v>
      </c>
      <c r="U1916" s="6" t="s">
        <v>18</v>
      </c>
      <c r="V1916" s="6" t="s">
        <v>7943</v>
      </c>
      <c r="W1916" s="11" t="s">
        <v>898</v>
      </c>
    </row>
    <row r="1917" spans="1:23" ht="188.5" x14ac:dyDescent="0.35">
      <c r="A1917" s="6">
        <v>212146</v>
      </c>
      <c r="B1917" s="7">
        <v>45282</v>
      </c>
      <c r="C1917" s="8">
        <v>0.68535879629629637</v>
      </c>
      <c r="D1917" s="6" t="s">
        <v>466</v>
      </c>
      <c r="E1917" s="6">
        <v>7</v>
      </c>
      <c r="F1917" s="6" t="s">
        <v>19</v>
      </c>
      <c r="G1917" s="9" t="s">
        <v>7944</v>
      </c>
      <c r="H1917" s="6" t="s">
        <v>40</v>
      </c>
      <c r="I1917" s="6" t="s">
        <v>114</v>
      </c>
      <c r="J1917" s="6" t="s">
        <v>21</v>
      </c>
      <c r="K1917" s="6" t="s">
        <v>978</v>
      </c>
      <c r="L1917" s="6" t="s">
        <v>978</v>
      </c>
      <c r="M1917" s="6" t="s">
        <v>978</v>
      </c>
      <c r="N1917" s="6" t="s">
        <v>978</v>
      </c>
      <c r="O1917" s="6" t="s">
        <v>978</v>
      </c>
      <c r="P1917" s="6" t="s">
        <v>978</v>
      </c>
      <c r="Q1917" s="6" t="s">
        <v>978</v>
      </c>
      <c r="R1917" s="6" t="s">
        <v>978</v>
      </c>
      <c r="S1917" s="6" t="s">
        <v>978</v>
      </c>
      <c r="T1917" s="6" t="s">
        <v>22</v>
      </c>
      <c r="U1917" s="6" t="s">
        <v>18</v>
      </c>
      <c r="V1917" s="6" t="s">
        <v>7946</v>
      </c>
      <c r="W1917" s="12" t="s">
        <v>7945</v>
      </c>
    </row>
    <row r="1918" spans="1:23" ht="116" x14ac:dyDescent="0.35">
      <c r="A1918" s="6">
        <v>148633</v>
      </c>
      <c r="B1918" s="7">
        <v>45282</v>
      </c>
      <c r="C1918" s="8">
        <v>0.69140046296296298</v>
      </c>
      <c r="D1918" s="6" t="s">
        <v>110</v>
      </c>
      <c r="E1918" s="6">
        <v>2</v>
      </c>
      <c r="F1918" s="6" t="s">
        <v>30</v>
      </c>
      <c r="G1918" s="9" t="s">
        <v>7947</v>
      </c>
      <c r="H1918" s="6" t="s">
        <v>40</v>
      </c>
      <c r="I1918" s="6" t="s">
        <v>41</v>
      </c>
      <c r="J1918" s="6" t="s">
        <v>21</v>
      </c>
      <c r="K1918" s="6" t="s">
        <v>978</v>
      </c>
      <c r="L1918" s="6" t="s">
        <v>978</v>
      </c>
      <c r="M1918" s="6" t="s">
        <v>978</v>
      </c>
      <c r="N1918" s="6" t="s">
        <v>978</v>
      </c>
      <c r="O1918" s="6" t="s">
        <v>978</v>
      </c>
      <c r="P1918" s="6" t="s">
        <v>978</v>
      </c>
      <c r="Q1918" s="6" t="s">
        <v>978</v>
      </c>
      <c r="R1918" s="6" t="s">
        <v>978</v>
      </c>
      <c r="S1918" s="6" t="s">
        <v>978</v>
      </c>
      <c r="T1918" s="6" t="s">
        <v>15</v>
      </c>
      <c r="U1918" s="6" t="s">
        <v>18</v>
      </c>
      <c r="V1918" s="6" t="s">
        <v>7949</v>
      </c>
      <c r="W1918" s="11" t="s">
        <v>7948</v>
      </c>
    </row>
    <row r="1919" spans="1:23" ht="232" x14ac:dyDescent="0.35">
      <c r="A1919" s="6">
        <v>154650</v>
      </c>
      <c r="B1919" s="7">
        <v>45282</v>
      </c>
      <c r="C1919" s="8">
        <v>0.71641203703703704</v>
      </c>
      <c r="D1919" s="6" t="s">
        <v>7950</v>
      </c>
      <c r="E1919" s="6">
        <v>3</v>
      </c>
      <c r="F1919" s="6" t="s">
        <v>9</v>
      </c>
      <c r="G1919" s="9" t="s">
        <v>7951</v>
      </c>
      <c r="H1919" s="6" t="s">
        <v>43</v>
      </c>
      <c r="I1919" s="6" t="s">
        <v>40</v>
      </c>
      <c r="J1919" s="6" t="s">
        <v>377</v>
      </c>
      <c r="K1919" s="6" t="s">
        <v>1002</v>
      </c>
      <c r="S1919" s="6" t="s">
        <v>7952</v>
      </c>
      <c r="T1919" s="6" t="s">
        <v>874</v>
      </c>
      <c r="U1919" s="6" t="s">
        <v>18</v>
      </c>
      <c r="V1919" s="6" t="s">
        <v>7954</v>
      </c>
      <c r="W1919" s="11" t="s">
        <v>7953</v>
      </c>
    </row>
    <row r="1920" spans="1:23" x14ac:dyDescent="0.35">
      <c r="A1920" s="6">
        <v>212162</v>
      </c>
      <c r="B1920" s="7">
        <v>45282</v>
      </c>
      <c r="C1920" s="8">
        <v>0.73806712962962961</v>
      </c>
      <c r="D1920" s="6" t="s">
        <v>7955</v>
      </c>
      <c r="E1920" s="6" t="s">
        <v>1370</v>
      </c>
      <c r="F1920" s="6" t="s">
        <v>25</v>
      </c>
      <c r="G1920" s="6" t="s">
        <v>7956</v>
      </c>
      <c r="H1920" s="6" t="s">
        <v>24</v>
      </c>
      <c r="I1920" s="6" t="s">
        <v>24</v>
      </c>
      <c r="J1920" s="6" t="s">
        <v>21</v>
      </c>
      <c r="K1920" s="6" t="s">
        <v>1236</v>
      </c>
      <c r="T1920" s="6" t="s">
        <v>22</v>
      </c>
      <c r="U1920" s="6" t="s">
        <v>18</v>
      </c>
      <c r="V1920" s="6" t="s">
        <v>7958</v>
      </c>
      <c r="W1920" s="11" t="s">
        <v>7957</v>
      </c>
    </row>
    <row r="1921" spans="1:23" x14ac:dyDescent="0.35">
      <c r="A1921" s="6">
        <v>212269</v>
      </c>
      <c r="B1921" s="7">
        <v>45285</v>
      </c>
      <c r="C1921" s="8">
        <v>0.35880787037037037</v>
      </c>
      <c r="D1921" s="6" t="s">
        <v>7959</v>
      </c>
      <c r="E1921" s="6">
        <v>1</v>
      </c>
      <c r="F1921" s="6" t="s">
        <v>30</v>
      </c>
      <c r="G1921" s="6" t="s">
        <v>7960</v>
      </c>
      <c r="H1921" s="6" t="s">
        <v>98</v>
      </c>
      <c r="I1921" s="6" t="s">
        <v>24</v>
      </c>
      <c r="J1921" s="6" t="s">
        <v>21</v>
      </c>
      <c r="K1921" s="6" t="s">
        <v>1535</v>
      </c>
      <c r="T1921" s="6" t="s">
        <v>22</v>
      </c>
      <c r="U1921" s="6" t="s">
        <v>18</v>
      </c>
      <c r="V1921" s="6" t="s">
        <v>7962</v>
      </c>
      <c r="W1921" s="11" t="s">
        <v>7961</v>
      </c>
    </row>
    <row r="1922" spans="1:23" x14ac:dyDescent="0.35">
      <c r="A1922" s="6">
        <v>189251</v>
      </c>
      <c r="B1922" s="7">
        <v>45285</v>
      </c>
      <c r="C1922" s="8">
        <v>0.36121527777777779</v>
      </c>
      <c r="D1922" s="6" t="s">
        <v>7803</v>
      </c>
      <c r="E1922" s="6">
        <v>5</v>
      </c>
      <c r="F1922" s="6" t="s">
        <v>25</v>
      </c>
      <c r="G1922" s="6" t="s">
        <v>7803</v>
      </c>
      <c r="H1922" s="6" t="s">
        <v>24</v>
      </c>
      <c r="I1922" s="6" t="s">
        <v>24</v>
      </c>
      <c r="J1922" s="6" t="s">
        <v>21</v>
      </c>
      <c r="K1922" s="6" t="s">
        <v>5277</v>
      </c>
      <c r="T1922" s="6" t="s">
        <v>15</v>
      </c>
      <c r="U1922" s="6" t="s">
        <v>18</v>
      </c>
      <c r="V1922" s="6" t="s">
        <v>7963</v>
      </c>
      <c r="W1922" s="11" t="s">
        <v>887</v>
      </c>
    </row>
    <row r="1923" spans="1:23" x14ac:dyDescent="0.35">
      <c r="A1923" s="6">
        <v>212161</v>
      </c>
      <c r="B1923" s="7">
        <v>45285</v>
      </c>
      <c r="C1923" s="8">
        <v>0.38089120370370372</v>
      </c>
      <c r="D1923" s="6" t="s">
        <v>7964</v>
      </c>
      <c r="E1923" s="6">
        <v>1</v>
      </c>
      <c r="F1923" s="6" t="s">
        <v>30</v>
      </c>
      <c r="G1923" s="6" t="s">
        <v>7965</v>
      </c>
      <c r="H1923" s="6" t="s">
        <v>24</v>
      </c>
      <c r="I1923" s="6" t="s">
        <v>41</v>
      </c>
      <c r="J1923" s="6" t="s">
        <v>377</v>
      </c>
      <c r="K1923" s="6" t="s">
        <v>1157</v>
      </c>
      <c r="L1923" s="6" t="s">
        <v>74</v>
      </c>
      <c r="M1923" s="6" t="s">
        <v>1400</v>
      </c>
      <c r="N1923" s="6" t="s">
        <v>34</v>
      </c>
      <c r="O1923" s="6" t="s">
        <v>7966</v>
      </c>
      <c r="Q1923" s="6" t="s">
        <v>258</v>
      </c>
      <c r="R1923" s="6" t="s">
        <v>662</v>
      </c>
      <c r="S1923" s="6" t="s">
        <v>34</v>
      </c>
      <c r="T1923" s="6" t="s">
        <v>22</v>
      </c>
      <c r="U1923" s="6" t="s">
        <v>18</v>
      </c>
      <c r="V1923" s="6" t="s">
        <v>7968</v>
      </c>
      <c r="W1923" s="11" t="s">
        <v>7967</v>
      </c>
    </row>
    <row r="1924" spans="1:23" ht="29" x14ac:dyDescent="0.35">
      <c r="A1924" s="6">
        <v>38126</v>
      </c>
      <c r="B1924" s="7">
        <v>45285</v>
      </c>
      <c r="C1924" s="8">
        <v>0.4093518518518518</v>
      </c>
      <c r="D1924" s="6" t="s">
        <v>7969</v>
      </c>
      <c r="E1924" s="6">
        <v>1</v>
      </c>
      <c r="F1924" s="6" t="s">
        <v>9</v>
      </c>
      <c r="G1924" s="6" t="s">
        <v>7970</v>
      </c>
      <c r="H1924" s="6" t="s">
        <v>24</v>
      </c>
      <c r="I1924" s="6" t="s">
        <v>24</v>
      </c>
      <c r="J1924" s="6" t="s">
        <v>21</v>
      </c>
      <c r="K1924" s="6" t="s">
        <v>7613</v>
      </c>
      <c r="T1924" s="6" t="s">
        <v>22</v>
      </c>
      <c r="U1924" s="6" t="s">
        <v>18</v>
      </c>
      <c r="V1924" s="6" t="s">
        <v>7972</v>
      </c>
      <c r="W1924" s="12" t="s">
        <v>7971</v>
      </c>
    </row>
    <row r="1925" spans="1:23" x14ac:dyDescent="0.35">
      <c r="A1925" s="6">
        <v>212309</v>
      </c>
      <c r="B1925" s="7">
        <v>45285</v>
      </c>
      <c r="C1925" s="8">
        <v>0.43280092592592595</v>
      </c>
      <c r="D1925" s="6" t="s">
        <v>166</v>
      </c>
      <c r="E1925" s="6">
        <v>3</v>
      </c>
      <c r="F1925" s="6" t="s">
        <v>30</v>
      </c>
      <c r="G1925" s="6" t="s">
        <v>7973</v>
      </c>
      <c r="H1925" s="6" t="s">
        <v>24</v>
      </c>
      <c r="I1925" s="6" t="s">
        <v>24</v>
      </c>
      <c r="J1925" s="6" t="s">
        <v>21</v>
      </c>
      <c r="K1925" s="6" t="s">
        <v>757</v>
      </c>
      <c r="T1925" s="6" t="s">
        <v>22</v>
      </c>
      <c r="U1925" s="6" t="s">
        <v>18</v>
      </c>
      <c r="V1925" s="6" t="s">
        <v>7975</v>
      </c>
      <c r="W1925" s="11" t="s">
        <v>7974</v>
      </c>
    </row>
    <row r="1926" spans="1:23" x14ac:dyDescent="0.35">
      <c r="A1926" s="6">
        <v>212291</v>
      </c>
      <c r="B1926" s="7">
        <v>45285</v>
      </c>
      <c r="C1926" s="8">
        <v>0.44011574074074072</v>
      </c>
      <c r="D1926" s="6" t="s">
        <v>475</v>
      </c>
      <c r="E1926" s="6">
        <v>1</v>
      </c>
      <c r="F1926" s="6" t="s">
        <v>9</v>
      </c>
      <c r="G1926" s="6" t="s">
        <v>7976</v>
      </c>
      <c r="H1926" s="6" t="s">
        <v>10</v>
      </c>
      <c r="I1926" s="6" t="s">
        <v>39</v>
      </c>
      <c r="J1926" s="6" t="s">
        <v>21</v>
      </c>
      <c r="K1926" s="6" t="s">
        <v>7977</v>
      </c>
      <c r="L1926" s="6" t="s">
        <v>648</v>
      </c>
      <c r="M1926" s="6" t="s">
        <v>624</v>
      </c>
      <c r="N1926" s="6" t="s">
        <v>7978</v>
      </c>
      <c r="O1926" s="6" t="s">
        <v>7979</v>
      </c>
      <c r="P1926" s="6" t="s">
        <v>7980</v>
      </c>
      <c r="Q1926" s="6" t="s">
        <v>7981</v>
      </c>
      <c r="R1926" s="6" t="s">
        <v>72</v>
      </c>
      <c r="S1926" s="6" t="s">
        <v>644</v>
      </c>
      <c r="T1926" s="6" t="s">
        <v>15</v>
      </c>
      <c r="U1926" s="6" t="s">
        <v>18</v>
      </c>
      <c r="V1926" s="6" t="s">
        <v>7983</v>
      </c>
      <c r="W1926" s="11" t="s">
        <v>7982</v>
      </c>
    </row>
    <row r="1927" spans="1:23" ht="43.5" x14ac:dyDescent="0.35">
      <c r="A1927" s="6">
        <v>14105</v>
      </c>
      <c r="B1927" s="7">
        <v>45285</v>
      </c>
      <c r="C1927" s="8">
        <v>0.43998842592592591</v>
      </c>
      <c r="D1927" s="6" t="s">
        <v>243</v>
      </c>
      <c r="E1927" s="6">
        <v>2</v>
      </c>
      <c r="F1927" s="6" t="s">
        <v>9</v>
      </c>
      <c r="G1927" s="6" t="s">
        <v>7984</v>
      </c>
      <c r="H1927" s="6" t="s">
        <v>24</v>
      </c>
      <c r="I1927" s="6" t="s">
        <v>24</v>
      </c>
      <c r="J1927" s="6" t="s">
        <v>21</v>
      </c>
      <c r="K1927" s="6" t="s">
        <v>36</v>
      </c>
      <c r="T1927" s="6" t="s">
        <v>22</v>
      </c>
      <c r="U1927" s="6" t="s">
        <v>18</v>
      </c>
      <c r="V1927" s="9" t="s">
        <v>7986</v>
      </c>
      <c r="W1927" s="11" t="s">
        <v>7985</v>
      </c>
    </row>
    <row r="1928" spans="1:23" x14ac:dyDescent="0.35">
      <c r="A1928" s="6">
        <v>212303</v>
      </c>
      <c r="B1928" s="7">
        <v>45285</v>
      </c>
      <c r="C1928" s="8">
        <v>0.44143518518518521</v>
      </c>
      <c r="D1928" s="6" t="s">
        <v>7987</v>
      </c>
      <c r="E1928" s="6">
        <v>3</v>
      </c>
      <c r="F1928" s="6" t="s">
        <v>30</v>
      </c>
      <c r="G1928" s="6" t="s">
        <v>7988</v>
      </c>
      <c r="H1928" s="6" t="s">
        <v>27</v>
      </c>
      <c r="I1928" s="6" t="s">
        <v>24</v>
      </c>
      <c r="J1928" s="6" t="s">
        <v>21</v>
      </c>
      <c r="K1928" s="6" t="s">
        <v>7989</v>
      </c>
      <c r="T1928" s="6" t="s">
        <v>22</v>
      </c>
      <c r="U1928" s="6" t="s">
        <v>18</v>
      </c>
      <c r="V1928" s="6" t="s">
        <v>7991</v>
      </c>
      <c r="W1928" s="11" t="s">
        <v>7990</v>
      </c>
    </row>
    <row r="1929" spans="1:23" x14ac:dyDescent="0.35">
      <c r="A1929" s="6">
        <v>192609</v>
      </c>
      <c r="B1929" s="7">
        <v>45285</v>
      </c>
      <c r="C1929" s="8">
        <v>0.46158564814814818</v>
      </c>
      <c r="D1929" s="6" t="s">
        <v>266</v>
      </c>
      <c r="E1929" s="6">
        <v>3</v>
      </c>
      <c r="F1929" s="6" t="s">
        <v>19</v>
      </c>
      <c r="G1929" s="6" t="s">
        <v>7992</v>
      </c>
      <c r="H1929" s="6" t="s">
        <v>24</v>
      </c>
      <c r="I1929" s="6" t="s">
        <v>24</v>
      </c>
      <c r="J1929" s="6" t="s">
        <v>377</v>
      </c>
      <c r="K1929" s="6" t="s">
        <v>5500</v>
      </c>
      <c r="T1929" s="6" t="s">
        <v>22</v>
      </c>
      <c r="U1929" s="6" t="s">
        <v>18</v>
      </c>
      <c r="V1929" s="6" t="s">
        <v>5555</v>
      </c>
      <c r="W1929" s="11" t="s">
        <v>1030</v>
      </c>
    </row>
    <row r="1930" spans="1:23" x14ac:dyDescent="0.35">
      <c r="A1930" s="6">
        <v>212198</v>
      </c>
      <c r="B1930" s="7">
        <v>45285</v>
      </c>
      <c r="C1930" s="8">
        <v>0.46552083333333333</v>
      </c>
      <c r="D1930" s="6" t="s">
        <v>7993</v>
      </c>
      <c r="E1930" s="6">
        <v>1</v>
      </c>
      <c r="F1930" s="6" t="s">
        <v>9</v>
      </c>
      <c r="G1930" s="6" t="s">
        <v>7994</v>
      </c>
      <c r="H1930" s="6" t="s">
        <v>24</v>
      </c>
      <c r="I1930" s="6" t="s">
        <v>24</v>
      </c>
      <c r="J1930" s="6" t="s">
        <v>232</v>
      </c>
      <c r="K1930" s="6" t="s">
        <v>7995</v>
      </c>
      <c r="T1930" s="6" t="s">
        <v>22</v>
      </c>
      <c r="U1930" s="6" t="s">
        <v>18</v>
      </c>
      <c r="V1930" s="6" t="s">
        <v>7997</v>
      </c>
      <c r="W1930" s="11" t="s">
        <v>7996</v>
      </c>
    </row>
    <row r="1931" spans="1:23" ht="101.5" x14ac:dyDescent="0.35">
      <c r="A1931" s="6">
        <v>208422</v>
      </c>
      <c r="B1931" s="7">
        <v>45285</v>
      </c>
      <c r="C1931" s="8">
        <v>0.46729166666666666</v>
      </c>
      <c r="D1931" s="6" t="s">
        <v>234</v>
      </c>
      <c r="E1931" s="6">
        <v>1</v>
      </c>
      <c r="F1931" s="6" t="s">
        <v>19</v>
      </c>
      <c r="G1931" s="9" t="s">
        <v>7998</v>
      </c>
      <c r="H1931" s="6" t="s">
        <v>112</v>
      </c>
      <c r="I1931" s="6" t="s">
        <v>24</v>
      </c>
      <c r="J1931" s="6" t="s">
        <v>21</v>
      </c>
      <c r="K1931" s="6" t="s">
        <v>113</v>
      </c>
      <c r="T1931" s="6" t="s">
        <v>22</v>
      </c>
      <c r="U1931" s="6" t="s">
        <v>18</v>
      </c>
      <c r="V1931" s="6" t="s">
        <v>7999</v>
      </c>
      <c r="W1931" s="11" t="s">
        <v>997</v>
      </c>
    </row>
    <row r="1932" spans="1:23" ht="72.5" x14ac:dyDescent="0.35">
      <c r="A1932" s="6">
        <v>84489</v>
      </c>
      <c r="B1932" s="7">
        <v>45285</v>
      </c>
      <c r="C1932" s="8">
        <v>0.49168981481481483</v>
      </c>
      <c r="D1932" s="6" t="s">
        <v>8000</v>
      </c>
      <c r="E1932" s="6">
        <v>1</v>
      </c>
      <c r="F1932" s="6" t="s">
        <v>19</v>
      </c>
      <c r="G1932" s="9" t="s">
        <v>8001</v>
      </c>
      <c r="H1932" s="6" t="s">
        <v>24</v>
      </c>
      <c r="I1932" s="6" t="s">
        <v>24</v>
      </c>
      <c r="J1932" s="6" t="s">
        <v>377</v>
      </c>
      <c r="K1932" s="6" t="s">
        <v>5500</v>
      </c>
      <c r="T1932" s="6" t="s">
        <v>22</v>
      </c>
      <c r="U1932" s="6" t="s">
        <v>18</v>
      </c>
      <c r="V1932" s="6" t="s">
        <v>8002</v>
      </c>
      <c r="W1932" s="11" t="s">
        <v>6717</v>
      </c>
    </row>
    <row r="1933" spans="1:23" ht="87" x14ac:dyDescent="0.35">
      <c r="A1933" s="6">
        <v>212109</v>
      </c>
      <c r="B1933" s="7">
        <v>45285</v>
      </c>
      <c r="C1933" s="8">
        <v>0.49459490740740741</v>
      </c>
      <c r="D1933" s="6" t="s">
        <v>8003</v>
      </c>
      <c r="E1933" s="6">
        <v>1</v>
      </c>
      <c r="F1933" s="6" t="s">
        <v>30</v>
      </c>
      <c r="G1933" s="9" t="s">
        <v>8004</v>
      </c>
      <c r="H1933" s="6" t="s">
        <v>24</v>
      </c>
      <c r="I1933" s="6" t="s">
        <v>24</v>
      </c>
      <c r="J1933" s="6" t="s">
        <v>21</v>
      </c>
      <c r="K1933" s="6" t="s">
        <v>244</v>
      </c>
      <c r="T1933" s="6" t="s">
        <v>22</v>
      </c>
      <c r="U1933" s="6" t="s">
        <v>18</v>
      </c>
      <c r="V1933" s="6" t="s">
        <v>8005</v>
      </c>
      <c r="W1933" s="11" t="s">
        <v>2025</v>
      </c>
    </row>
    <row r="1934" spans="1:23" ht="145" x14ac:dyDescent="0.35">
      <c r="A1934" s="6">
        <v>208342</v>
      </c>
      <c r="B1934" s="7">
        <v>45285</v>
      </c>
      <c r="C1934" s="8">
        <v>0.51482638888888888</v>
      </c>
      <c r="D1934" s="6" t="s">
        <v>8006</v>
      </c>
      <c r="E1934" s="6">
        <v>2</v>
      </c>
      <c r="F1934" s="6" t="s">
        <v>30</v>
      </c>
      <c r="G1934" s="9" t="s">
        <v>8007</v>
      </c>
      <c r="H1934" s="6" t="s">
        <v>24</v>
      </c>
      <c r="I1934" s="6" t="s">
        <v>24</v>
      </c>
      <c r="J1934" s="6" t="s">
        <v>21</v>
      </c>
      <c r="K1934" s="6" t="s">
        <v>244</v>
      </c>
      <c r="T1934" s="6" t="s">
        <v>22</v>
      </c>
      <c r="U1934" s="6" t="s">
        <v>18</v>
      </c>
      <c r="V1934" s="6" t="s">
        <v>8008</v>
      </c>
      <c r="W1934" s="11" t="s">
        <v>997</v>
      </c>
    </row>
    <row r="1935" spans="1:23" ht="145" x14ac:dyDescent="0.35">
      <c r="A1935" s="6">
        <v>212342</v>
      </c>
      <c r="B1935" s="7">
        <v>45285</v>
      </c>
      <c r="C1935" s="8">
        <v>0.58423611111111107</v>
      </c>
      <c r="D1935" s="6" t="s">
        <v>1681</v>
      </c>
      <c r="E1935" s="6">
        <v>2</v>
      </c>
      <c r="F1935" s="6" t="s">
        <v>1657</v>
      </c>
      <c r="G1935" s="9" t="s">
        <v>8009</v>
      </c>
      <c r="H1935" s="6" t="s">
        <v>24</v>
      </c>
      <c r="I1935" s="6" t="s">
        <v>24</v>
      </c>
      <c r="J1935" s="6" t="s">
        <v>21</v>
      </c>
      <c r="K1935" s="6" t="s">
        <v>245</v>
      </c>
      <c r="O1935" s="9" t="s">
        <v>8010</v>
      </c>
      <c r="T1935" s="6" t="s">
        <v>22</v>
      </c>
      <c r="U1935" s="6" t="s">
        <v>18</v>
      </c>
      <c r="V1935" s="6" t="s">
        <v>8012</v>
      </c>
      <c r="W1935" s="11" t="s">
        <v>8011</v>
      </c>
    </row>
    <row r="1936" spans="1:23" ht="145" x14ac:dyDescent="0.35">
      <c r="A1936" s="6">
        <v>211851</v>
      </c>
      <c r="B1936" s="7">
        <v>45285</v>
      </c>
      <c r="C1936" s="8">
        <v>0.58913194444444439</v>
      </c>
      <c r="D1936" s="6" t="s">
        <v>411</v>
      </c>
      <c r="E1936" s="6">
        <v>1</v>
      </c>
      <c r="F1936" s="6" t="s">
        <v>30</v>
      </c>
      <c r="G1936" s="9" t="s">
        <v>8013</v>
      </c>
      <c r="H1936" s="6" t="s">
        <v>24</v>
      </c>
      <c r="I1936" s="6" t="s">
        <v>24</v>
      </c>
      <c r="J1936" s="6" t="s">
        <v>21</v>
      </c>
      <c r="K1936" s="6" t="s">
        <v>1125</v>
      </c>
      <c r="T1936" s="6" t="s">
        <v>22</v>
      </c>
      <c r="U1936" s="6" t="s">
        <v>18</v>
      </c>
      <c r="V1936" s="6" t="s">
        <v>8014</v>
      </c>
      <c r="W1936" s="11" t="s">
        <v>1816</v>
      </c>
    </row>
    <row r="1937" spans="1:23" ht="72.5" x14ac:dyDescent="0.35">
      <c r="A1937" s="6">
        <v>212299</v>
      </c>
      <c r="B1937" s="7">
        <v>45285</v>
      </c>
      <c r="C1937" s="8">
        <v>0.59267361111111116</v>
      </c>
      <c r="D1937" s="6" t="s">
        <v>94</v>
      </c>
      <c r="E1937" s="6">
        <v>3</v>
      </c>
      <c r="F1937" s="6" t="s">
        <v>19</v>
      </c>
      <c r="G1937" s="9" t="s">
        <v>8015</v>
      </c>
      <c r="H1937" s="6" t="s">
        <v>24</v>
      </c>
      <c r="I1937" s="6" t="s">
        <v>24</v>
      </c>
      <c r="J1937" s="6" t="s">
        <v>21</v>
      </c>
      <c r="K1937" s="6" t="s">
        <v>244</v>
      </c>
      <c r="T1937" s="6" t="s">
        <v>22</v>
      </c>
      <c r="U1937" s="6" t="s">
        <v>18</v>
      </c>
      <c r="V1937" s="6" t="s">
        <v>8016</v>
      </c>
      <c r="W1937" s="11" t="s">
        <v>5111</v>
      </c>
    </row>
    <row r="1938" spans="1:23" ht="43.5" x14ac:dyDescent="0.35">
      <c r="A1938" s="6">
        <v>212372</v>
      </c>
      <c r="B1938" s="7">
        <v>45285</v>
      </c>
      <c r="C1938" s="8">
        <v>0.59979166666666661</v>
      </c>
      <c r="D1938" s="6" t="s">
        <v>1252</v>
      </c>
      <c r="E1938" s="6">
        <v>1</v>
      </c>
      <c r="F1938" s="6" t="s">
        <v>19</v>
      </c>
      <c r="G1938" s="6" t="s">
        <v>8017</v>
      </c>
      <c r="H1938" s="6" t="s">
        <v>27</v>
      </c>
      <c r="I1938" s="6" t="s">
        <v>24</v>
      </c>
      <c r="J1938" s="6" t="s">
        <v>21</v>
      </c>
      <c r="K1938" s="9" t="s">
        <v>534</v>
      </c>
      <c r="M1938" s="6" t="s">
        <v>8018</v>
      </c>
      <c r="T1938" s="6" t="s">
        <v>22</v>
      </c>
      <c r="U1938" s="6" t="s">
        <v>18</v>
      </c>
      <c r="V1938" s="6" t="s">
        <v>8020</v>
      </c>
      <c r="W1938" s="11" t="s">
        <v>8019</v>
      </c>
    </row>
    <row r="1939" spans="1:23" x14ac:dyDescent="0.35">
      <c r="A1939" s="6">
        <v>210598</v>
      </c>
      <c r="B1939" s="7">
        <v>45285</v>
      </c>
      <c r="C1939" s="8">
        <v>0.6103587962962963</v>
      </c>
      <c r="D1939" s="6" t="s">
        <v>8021</v>
      </c>
      <c r="E1939" s="6">
        <v>1</v>
      </c>
      <c r="F1939" s="6" t="s">
        <v>19</v>
      </c>
      <c r="G1939" s="6" t="s">
        <v>8022</v>
      </c>
      <c r="H1939" s="6" t="s">
        <v>40</v>
      </c>
      <c r="I1939" s="6" t="s">
        <v>40</v>
      </c>
      <c r="J1939" s="6" t="s">
        <v>21</v>
      </c>
      <c r="K1939" s="6" t="s">
        <v>33</v>
      </c>
      <c r="L1939" s="6" t="s">
        <v>55</v>
      </c>
      <c r="M1939" s="6" t="s">
        <v>68</v>
      </c>
      <c r="N1939" s="6" t="s">
        <v>69</v>
      </c>
      <c r="O1939" s="6" t="s">
        <v>1479</v>
      </c>
      <c r="P1939" s="6" t="s">
        <v>57</v>
      </c>
      <c r="Q1939" s="6" t="s">
        <v>8023</v>
      </c>
      <c r="R1939" s="6" t="s">
        <v>72</v>
      </c>
      <c r="S1939" s="6" t="s">
        <v>47</v>
      </c>
      <c r="T1939" s="6" t="s">
        <v>15</v>
      </c>
      <c r="U1939" s="6" t="s">
        <v>18</v>
      </c>
      <c r="V1939" s="6" t="s">
        <v>8025</v>
      </c>
      <c r="W1939" s="11" t="s">
        <v>8024</v>
      </c>
    </row>
    <row r="1940" spans="1:23" x14ac:dyDescent="0.35">
      <c r="A1940" s="6">
        <v>206329</v>
      </c>
      <c r="B1940" s="7">
        <v>45285</v>
      </c>
      <c r="C1940" s="8">
        <v>0.61741898148148155</v>
      </c>
      <c r="D1940" s="6" t="s">
        <v>1106</v>
      </c>
      <c r="E1940" s="6">
        <v>3</v>
      </c>
      <c r="F1940" s="6" t="s">
        <v>19</v>
      </c>
      <c r="G1940" s="6" t="s">
        <v>8026</v>
      </c>
      <c r="H1940" s="6" t="s">
        <v>24</v>
      </c>
      <c r="I1940" s="6" t="s">
        <v>24</v>
      </c>
      <c r="J1940" s="6" t="s">
        <v>21</v>
      </c>
      <c r="K1940" s="6" t="s">
        <v>5500</v>
      </c>
      <c r="T1940" s="6" t="s">
        <v>875</v>
      </c>
      <c r="U1940" s="6" t="s">
        <v>18</v>
      </c>
      <c r="V1940" s="6" t="s">
        <v>8027</v>
      </c>
      <c r="W1940" s="11" t="s">
        <v>909</v>
      </c>
    </row>
    <row r="1941" spans="1:23" ht="116" x14ac:dyDescent="0.35">
      <c r="A1941" s="6">
        <v>212366</v>
      </c>
      <c r="B1941" s="7">
        <v>45285</v>
      </c>
      <c r="C1941" s="8">
        <v>0.62987268518518513</v>
      </c>
      <c r="D1941" s="6" t="s">
        <v>812</v>
      </c>
      <c r="E1941" s="6">
        <v>3</v>
      </c>
      <c r="F1941" s="6" t="s">
        <v>30</v>
      </c>
      <c r="G1941" s="9" t="s">
        <v>8028</v>
      </c>
      <c r="H1941" s="6" t="s">
        <v>24</v>
      </c>
      <c r="I1941" s="6" t="s">
        <v>24</v>
      </c>
      <c r="J1941" s="6" t="s">
        <v>21</v>
      </c>
      <c r="K1941" s="6" t="s">
        <v>244</v>
      </c>
      <c r="T1941" s="6" t="s">
        <v>22</v>
      </c>
      <c r="U1941" s="6" t="s">
        <v>18</v>
      </c>
      <c r="V1941" s="6" t="s">
        <v>8029</v>
      </c>
      <c r="W1941" s="11" t="s">
        <v>2019</v>
      </c>
    </row>
    <row r="1942" spans="1:23" ht="58" x14ac:dyDescent="0.35">
      <c r="A1942" s="6">
        <v>59758</v>
      </c>
      <c r="B1942" s="7">
        <v>45285</v>
      </c>
      <c r="C1942" s="8">
        <v>0.63541666666666663</v>
      </c>
      <c r="D1942" s="6" t="s">
        <v>788</v>
      </c>
      <c r="E1942" s="6">
        <v>1</v>
      </c>
      <c r="F1942" s="6" t="s">
        <v>1657</v>
      </c>
      <c r="G1942" s="6" t="s">
        <v>8030</v>
      </c>
      <c r="H1942" s="6" t="s">
        <v>24</v>
      </c>
      <c r="I1942" s="6" t="s">
        <v>24</v>
      </c>
      <c r="J1942" s="6" t="s">
        <v>21</v>
      </c>
      <c r="K1942" s="9" t="s">
        <v>440</v>
      </c>
      <c r="O1942" s="6" t="s">
        <v>8031</v>
      </c>
      <c r="T1942" s="6" t="s">
        <v>22</v>
      </c>
      <c r="U1942" s="6" t="s">
        <v>18</v>
      </c>
      <c r="V1942" s="6" t="s">
        <v>8032</v>
      </c>
      <c r="W1942" s="11" t="s">
        <v>1465</v>
      </c>
    </row>
    <row r="1943" spans="1:23" ht="101.5" x14ac:dyDescent="0.35">
      <c r="A1943" s="6">
        <v>210373</v>
      </c>
      <c r="B1943" s="7">
        <v>45285</v>
      </c>
      <c r="C1943" s="8">
        <v>0.63795138888888892</v>
      </c>
      <c r="D1943" s="6" t="s">
        <v>8033</v>
      </c>
      <c r="E1943" s="6">
        <v>7</v>
      </c>
      <c r="F1943" s="6" t="s">
        <v>30</v>
      </c>
      <c r="G1943" s="9" t="s">
        <v>8034</v>
      </c>
      <c r="H1943" s="6" t="s">
        <v>24</v>
      </c>
      <c r="I1943" s="6" t="s">
        <v>24</v>
      </c>
      <c r="J1943" s="6" t="s">
        <v>21</v>
      </c>
      <c r="K1943" s="6" t="s">
        <v>244</v>
      </c>
      <c r="T1943" s="6" t="s">
        <v>22</v>
      </c>
      <c r="U1943" s="6" t="s">
        <v>18</v>
      </c>
      <c r="V1943" s="6" t="s">
        <v>8035</v>
      </c>
      <c r="W1943" s="11" t="s">
        <v>1911</v>
      </c>
    </row>
    <row r="1944" spans="1:23" ht="72.5" x14ac:dyDescent="0.35">
      <c r="A1944" s="6">
        <v>212364</v>
      </c>
      <c r="B1944" s="7">
        <v>45285</v>
      </c>
      <c r="C1944" s="8">
        <v>0.64003472222222224</v>
      </c>
      <c r="D1944" s="6" t="s">
        <v>8036</v>
      </c>
      <c r="E1944" s="6">
        <v>1</v>
      </c>
      <c r="F1944" s="6" t="s">
        <v>19</v>
      </c>
      <c r="G1944" s="9" t="s">
        <v>8037</v>
      </c>
      <c r="H1944" s="6" t="s">
        <v>24</v>
      </c>
      <c r="I1944" s="6" t="s">
        <v>24</v>
      </c>
      <c r="J1944" s="6" t="s">
        <v>377</v>
      </c>
      <c r="K1944" s="6" t="s">
        <v>5500</v>
      </c>
      <c r="T1944" s="6" t="s">
        <v>22</v>
      </c>
      <c r="U1944" s="6" t="s">
        <v>18</v>
      </c>
      <c r="V1944" s="6" t="s">
        <v>8038</v>
      </c>
      <c r="W1944" s="11" t="s">
        <v>958</v>
      </c>
    </row>
    <row r="1945" spans="1:23" x14ac:dyDescent="0.35">
      <c r="A1945" s="6">
        <v>133161</v>
      </c>
      <c r="B1945" s="7">
        <v>45285</v>
      </c>
      <c r="C1945" s="8">
        <v>0.64710648148148142</v>
      </c>
      <c r="D1945" s="6" t="s">
        <v>868</v>
      </c>
      <c r="E1945" s="6">
        <v>1</v>
      </c>
      <c r="F1945" s="6" t="s">
        <v>25</v>
      </c>
      <c r="G1945" s="6" t="s">
        <v>848</v>
      </c>
      <c r="H1945" s="6" t="s">
        <v>24</v>
      </c>
      <c r="I1945" s="6" t="s">
        <v>24</v>
      </c>
      <c r="J1945" s="6" t="s">
        <v>21</v>
      </c>
      <c r="K1945" s="6" t="s">
        <v>161</v>
      </c>
      <c r="T1945" s="6" t="s">
        <v>22</v>
      </c>
      <c r="U1945" s="6" t="s">
        <v>18</v>
      </c>
      <c r="V1945" s="6" t="s">
        <v>1728</v>
      </c>
      <c r="W1945" s="11" t="s">
        <v>887</v>
      </c>
    </row>
    <row r="1946" spans="1:23" x14ac:dyDescent="0.35">
      <c r="A1946" s="6">
        <v>209342</v>
      </c>
      <c r="B1946" s="7">
        <v>45285</v>
      </c>
      <c r="C1946" s="8">
        <v>0.65613425925925928</v>
      </c>
      <c r="D1946" s="6" t="s">
        <v>8039</v>
      </c>
      <c r="E1946" s="6">
        <v>1</v>
      </c>
      <c r="F1946" s="6" t="s">
        <v>19</v>
      </c>
      <c r="G1946" s="6" t="s">
        <v>8040</v>
      </c>
      <c r="H1946" s="6" t="s">
        <v>24</v>
      </c>
      <c r="I1946" s="6" t="s">
        <v>24</v>
      </c>
      <c r="J1946" s="6" t="s">
        <v>21</v>
      </c>
      <c r="K1946" s="6" t="s">
        <v>33</v>
      </c>
      <c r="L1946" s="6" t="s">
        <v>55</v>
      </c>
      <c r="M1946" s="6" t="s">
        <v>1018</v>
      </c>
      <c r="N1946" s="6" t="s">
        <v>803</v>
      </c>
      <c r="O1946" s="6" t="s">
        <v>8041</v>
      </c>
      <c r="P1946" s="6" t="s">
        <v>57</v>
      </c>
      <c r="Q1946" s="6" t="s">
        <v>140</v>
      </c>
      <c r="R1946" s="6" t="s">
        <v>72</v>
      </c>
      <c r="S1946" s="6" t="s">
        <v>146</v>
      </c>
      <c r="T1946" s="6" t="s">
        <v>15</v>
      </c>
      <c r="U1946" s="6" t="s">
        <v>18</v>
      </c>
      <c r="V1946" s="6" t="s">
        <v>8043</v>
      </c>
      <c r="W1946" s="11" t="s">
        <v>8042</v>
      </c>
    </row>
    <row r="1947" spans="1:23" x14ac:dyDescent="0.35">
      <c r="A1947" s="6">
        <v>209268</v>
      </c>
      <c r="B1947" s="7">
        <v>45285</v>
      </c>
      <c r="C1947" s="8">
        <v>0.66528935185185178</v>
      </c>
      <c r="D1947" s="6" t="s">
        <v>6929</v>
      </c>
      <c r="E1947" s="6">
        <v>1</v>
      </c>
      <c r="F1947" s="6" t="s">
        <v>19</v>
      </c>
      <c r="G1947" s="6" t="s">
        <v>8044</v>
      </c>
      <c r="H1947" s="6" t="s">
        <v>24</v>
      </c>
      <c r="I1947" s="6" t="s">
        <v>40</v>
      </c>
      <c r="J1947" s="6" t="s">
        <v>21</v>
      </c>
      <c r="K1947" s="6" t="s">
        <v>78</v>
      </c>
      <c r="L1947" s="6" t="s">
        <v>74</v>
      </c>
      <c r="M1947" s="6" t="s">
        <v>184</v>
      </c>
      <c r="N1947" s="6" t="s">
        <v>42</v>
      </c>
      <c r="O1947" s="6" t="s">
        <v>8045</v>
      </c>
      <c r="P1947" s="6" t="s">
        <v>57</v>
      </c>
      <c r="Q1947" s="6" t="s">
        <v>140</v>
      </c>
      <c r="R1947" s="6" t="s">
        <v>72</v>
      </c>
      <c r="S1947" s="6" t="s">
        <v>47</v>
      </c>
      <c r="T1947" s="6" t="s">
        <v>15</v>
      </c>
      <c r="U1947" s="6" t="s">
        <v>18</v>
      </c>
      <c r="V1947" s="6" t="s">
        <v>8047</v>
      </c>
      <c r="W1947" s="11" t="s">
        <v>8046</v>
      </c>
    </row>
    <row r="1948" spans="1:23" x14ac:dyDescent="0.35">
      <c r="A1948" s="6">
        <v>201243</v>
      </c>
      <c r="B1948" s="7">
        <v>45285</v>
      </c>
      <c r="C1948" s="8">
        <v>0.66733796296296299</v>
      </c>
      <c r="D1948" s="6" t="s">
        <v>506</v>
      </c>
      <c r="E1948" s="6">
        <v>1</v>
      </c>
      <c r="F1948" s="6" t="s">
        <v>25</v>
      </c>
      <c r="G1948" s="6" t="s">
        <v>765</v>
      </c>
      <c r="H1948" s="6" t="s">
        <v>24</v>
      </c>
      <c r="I1948" s="6" t="s">
        <v>24</v>
      </c>
      <c r="J1948" s="6" t="s">
        <v>21</v>
      </c>
      <c r="K1948" s="6" t="s">
        <v>161</v>
      </c>
      <c r="T1948" s="6" t="s">
        <v>22</v>
      </c>
      <c r="U1948" s="6" t="s">
        <v>18</v>
      </c>
      <c r="V1948" s="6" t="s">
        <v>8048</v>
      </c>
      <c r="W1948" s="11" t="s">
        <v>887</v>
      </c>
    </row>
    <row r="1949" spans="1:23" x14ac:dyDescent="0.35">
      <c r="A1949" s="6">
        <v>212377</v>
      </c>
      <c r="B1949" s="7">
        <v>45285</v>
      </c>
      <c r="C1949" s="8">
        <v>0.67174768518518524</v>
      </c>
      <c r="D1949" s="6" t="s">
        <v>348</v>
      </c>
      <c r="E1949" s="6">
        <v>1</v>
      </c>
      <c r="F1949" s="6" t="s">
        <v>25</v>
      </c>
      <c r="G1949" s="6" t="s">
        <v>765</v>
      </c>
      <c r="H1949" s="6" t="s">
        <v>24</v>
      </c>
      <c r="I1949" s="6" t="s">
        <v>24</v>
      </c>
      <c r="J1949" s="6" t="s">
        <v>21</v>
      </c>
      <c r="K1949" s="6" t="s">
        <v>161</v>
      </c>
      <c r="T1949" s="6" t="s">
        <v>22</v>
      </c>
      <c r="U1949" s="6" t="s">
        <v>18</v>
      </c>
      <c r="V1949" s="6" t="s">
        <v>1893</v>
      </c>
      <c r="W1949" s="11" t="s">
        <v>887</v>
      </c>
    </row>
    <row r="1950" spans="1:23" x14ac:dyDescent="0.35">
      <c r="A1950" s="6">
        <v>212380</v>
      </c>
      <c r="B1950" s="7">
        <v>45285</v>
      </c>
      <c r="C1950" s="8">
        <v>0.67417824074074073</v>
      </c>
      <c r="D1950" s="6" t="s">
        <v>8049</v>
      </c>
      <c r="E1950" s="6">
        <v>5</v>
      </c>
      <c r="F1950" s="6" t="s">
        <v>25</v>
      </c>
      <c r="G1950" s="6" t="s">
        <v>8049</v>
      </c>
      <c r="H1950" s="6" t="s">
        <v>24</v>
      </c>
      <c r="I1950" s="6" t="s">
        <v>24</v>
      </c>
      <c r="J1950" s="6" t="s">
        <v>21</v>
      </c>
      <c r="K1950" s="6" t="s">
        <v>5277</v>
      </c>
      <c r="T1950" s="6" t="s">
        <v>15</v>
      </c>
      <c r="U1950" s="6" t="s">
        <v>18</v>
      </c>
      <c r="V1950" s="6" t="s">
        <v>8050</v>
      </c>
      <c r="W1950" s="11" t="s">
        <v>1064</v>
      </c>
    </row>
    <row r="1951" spans="1:23" ht="101.5" x14ac:dyDescent="0.35">
      <c r="A1951" s="6">
        <v>212370</v>
      </c>
      <c r="B1951" s="7">
        <v>45285</v>
      </c>
      <c r="C1951" s="8">
        <v>0.67454861111111108</v>
      </c>
      <c r="D1951" s="6" t="s">
        <v>8051</v>
      </c>
      <c r="E1951" s="6">
        <v>1</v>
      </c>
      <c r="F1951" s="6" t="s">
        <v>30</v>
      </c>
      <c r="G1951" s="9" t="s">
        <v>8052</v>
      </c>
      <c r="H1951" s="6" t="s">
        <v>24</v>
      </c>
      <c r="I1951" s="6" t="s">
        <v>24</v>
      </c>
      <c r="J1951" s="6" t="s">
        <v>21</v>
      </c>
      <c r="K1951" s="6" t="s">
        <v>245</v>
      </c>
      <c r="T1951" s="6" t="s">
        <v>22</v>
      </c>
      <c r="U1951" s="6" t="s">
        <v>18</v>
      </c>
      <c r="V1951" s="6" t="s">
        <v>8054</v>
      </c>
      <c r="W1951" s="11" t="s">
        <v>8053</v>
      </c>
    </row>
    <row r="1952" spans="1:23" x14ac:dyDescent="0.35">
      <c r="A1952" s="6">
        <v>212379</v>
      </c>
      <c r="B1952" s="7">
        <v>45285</v>
      </c>
      <c r="C1952" s="8">
        <v>0.67555555555555558</v>
      </c>
      <c r="D1952" s="6" t="s">
        <v>8055</v>
      </c>
      <c r="E1952" s="6">
        <v>5</v>
      </c>
      <c r="F1952" s="6" t="s">
        <v>25</v>
      </c>
      <c r="G1952" s="6" t="s">
        <v>8055</v>
      </c>
      <c r="H1952" s="6" t="s">
        <v>24</v>
      </c>
      <c r="I1952" s="6" t="s">
        <v>24</v>
      </c>
      <c r="J1952" s="6" t="s">
        <v>21</v>
      </c>
      <c r="K1952" s="6" t="s">
        <v>5277</v>
      </c>
      <c r="T1952" s="6" t="s">
        <v>15</v>
      </c>
      <c r="U1952" s="6" t="s">
        <v>18</v>
      </c>
      <c r="V1952" s="6" t="s">
        <v>8056</v>
      </c>
      <c r="W1952" s="11" t="s">
        <v>887</v>
      </c>
    </row>
    <row r="1953" spans="1:23" ht="72.5" x14ac:dyDescent="0.35">
      <c r="A1953" s="6">
        <v>212376</v>
      </c>
      <c r="B1953" s="7">
        <v>45285</v>
      </c>
      <c r="C1953" s="8">
        <v>0.67599537037037039</v>
      </c>
      <c r="D1953" s="6" t="s">
        <v>8057</v>
      </c>
      <c r="E1953" s="6">
        <v>10</v>
      </c>
      <c r="F1953" s="6" t="s">
        <v>1657</v>
      </c>
      <c r="G1953" s="6" t="s">
        <v>8058</v>
      </c>
      <c r="H1953" s="6" t="s">
        <v>24</v>
      </c>
      <c r="I1953" s="6" t="s">
        <v>24</v>
      </c>
      <c r="J1953" s="6" t="s">
        <v>232</v>
      </c>
      <c r="K1953" s="9" t="s">
        <v>8059</v>
      </c>
      <c r="Q1953" s="6" t="s">
        <v>8060</v>
      </c>
      <c r="T1953" s="6" t="s">
        <v>22</v>
      </c>
      <c r="U1953" s="6" t="s">
        <v>18</v>
      </c>
      <c r="V1953" s="6" t="s">
        <v>8062</v>
      </c>
      <c r="W1953" s="11" t="s">
        <v>8061</v>
      </c>
    </row>
    <row r="1954" spans="1:23" ht="87" x14ac:dyDescent="0.35">
      <c r="A1954" s="6">
        <v>212382</v>
      </c>
      <c r="B1954" s="7">
        <v>45285</v>
      </c>
      <c r="C1954" s="8">
        <v>0.67983796296296306</v>
      </c>
      <c r="D1954" s="6" t="s">
        <v>32</v>
      </c>
      <c r="E1954" s="6">
        <v>1</v>
      </c>
      <c r="F1954" s="6" t="s">
        <v>30</v>
      </c>
      <c r="G1954" s="9" t="s">
        <v>8063</v>
      </c>
      <c r="H1954" s="6" t="s">
        <v>24</v>
      </c>
      <c r="I1954" s="6" t="s">
        <v>24</v>
      </c>
      <c r="J1954" s="6" t="s">
        <v>21</v>
      </c>
      <c r="K1954" s="6" t="s">
        <v>1842</v>
      </c>
      <c r="T1954" s="6" t="s">
        <v>22</v>
      </c>
      <c r="U1954" s="6" t="s">
        <v>18</v>
      </c>
      <c r="V1954" s="6" t="s">
        <v>8064</v>
      </c>
      <c r="W1954" s="11" t="s">
        <v>997</v>
      </c>
    </row>
    <row r="1955" spans="1:23" ht="58" x14ac:dyDescent="0.35">
      <c r="A1955" s="6">
        <v>212354</v>
      </c>
      <c r="B1955" s="7">
        <v>45285</v>
      </c>
      <c r="C1955" s="8">
        <v>0.68708333333333327</v>
      </c>
      <c r="D1955" s="6" t="s">
        <v>8065</v>
      </c>
      <c r="E1955" s="6">
        <v>2</v>
      </c>
      <c r="F1955" s="6" t="s">
        <v>9</v>
      </c>
      <c r="G1955" s="6" t="s">
        <v>8066</v>
      </c>
      <c r="H1955" s="6" t="s">
        <v>24</v>
      </c>
      <c r="I1955" s="6" t="s">
        <v>24</v>
      </c>
      <c r="J1955" s="6" t="s">
        <v>21</v>
      </c>
      <c r="K1955" s="9" t="s">
        <v>8067</v>
      </c>
      <c r="M1955" s="6" t="s">
        <v>8068</v>
      </c>
      <c r="T1955" s="6" t="s">
        <v>22</v>
      </c>
      <c r="U1955" s="6" t="s">
        <v>18</v>
      </c>
      <c r="V1955" s="6" t="s">
        <v>8069</v>
      </c>
      <c r="W1955" s="11" t="s">
        <v>1463</v>
      </c>
    </row>
    <row r="1956" spans="1:23" ht="87" x14ac:dyDescent="0.35">
      <c r="A1956" s="6">
        <v>97795</v>
      </c>
      <c r="B1956" s="7">
        <v>45285</v>
      </c>
      <c r="C1956" s="8">
        <v>0.69269675925925922</v>
      </c>
      <c r="D1956" s="6" t="s">
        <v>189</v>
      </c>
      <c r="E1956" s="6">
        <v>3</v>
      </c>
      <c r="F1956" s="6" t="s">
        <v>30</v>
      </c>
      <c r="G1956" s="9" t="s">
        <v>8070</v>
      </c>
      <c r="H1956" s="6" t="s">
        <v>98</v>
      </c>
      <c r="I1956" s="6" t="s">
        <v>24</v>
      </c>
      <c r="J1956" s="6" t="s">
        <v>21</v>
      </c>
      <c r="K1956" s="6" t="s">
        <v>244</v>
      </c>
      <c r="T1956" s="6" t="s">
        <v>22</v>
      </c>
      <c r="U1956" s="6" t="s">
        <v>18</v>
      </c>
      <c r="V1956" s="6" t="s">
        <v>8071</v>
      </c>
      <c r="W1956" s="11" t="s">
        <v>1921</v>
      </c>
    </row>
    <row r="1957" spans="1:23" ht="116" x14ac:dyDescent="0.35">
      <c r="A1957" s="6">
        <v>210967</v>
      </c>
      <c r="B1957" s="7">
        <v>45285</v>
      </c>
      <c r="C1957" s="8">
        <v>0.6971412037037038</v>
      </c>
      <c r="D1957" s="6" t="s">
        <v>8072</v>
      </c>
      <c r="E1957" s="6">
        <v>3</v>
      </c>
      <c r="F1957" s="6" t="s">
        <v>30</v>
      </c>
      <c r="G1957" s="9" t="s">
        <v>8073</v>
      </c>
      <c r="H1957" s="6" t="s">
        <v>24</v>
      </c>
      <c r="I1957" s="6" t="s">
        <v>24</v>
      </c>
      <c r="J1957" s="6" t="s">
        <v>21</v>
      </c>
      <c r="K1957" s="6" t="s">
        <v>244</v>
      </c>
      <c r="T1957" s="6" t="s">
        <v>22</v>
      </c>
      <c r="U1957" s="6" t="s">
        <v>18</v>
      </c>
      <c r="V1957" s="6" t="s">
        <v>8074</v>
      </c>
      <c r="W1957" s="11" t="s">
        <v>997</v>
      </c>
    </row>
    <row r="1958" spans="1:23" ht="72.5" x14ac:dyDescent="0.35">
      <c r="A1958" s="6">
        <v>212196</v>
      </c>
      <c r="B1958" s="7">
        <v>45285</v>
      </c>
      <c r="C1958" s="8">
        <v>0.70202546296296298</v>
      </c>
      <c r="D1958" s="6" t="s">
        <v>8075</v>
      </c>
      <c r="E1958" s="6">
        <v>2</v>
      </c>
      <c r="F1958" s="6" t="s">
        <v>9</v>
      </c>
      <c r="G1958" s="9" t="s">
        <v>8076</v>
      </c>
      <c r="H1958" s="6" t="s">
        <v>24</v>
      </c>
      <c r="I1958" s="6" t="s">
        <v>24</v>
      </c>
      <c r="J1958" s="6" t="s">
        <v>21</v>
      </c>
      <c r="K1958" s="6" t="s">
        <v>1263</v>
      </c>
      <c r="L1958" s="6" t="s">
        <v>55</v>
      </c>
      <c r="M1958" s="6" t="s">
        <v>858</v>
      </c>
      <c r="N1958" s="6" t="s">
        <v>1207</v>
      </c>
      <c r="O1958" s="6" t="s">
        <v>8077</v>
      </c>
      <c r="P1958" s="6" t="s">
        <v>57</v>
      </c>
      <c r="Q1958" s="6" t="s">
        <v>140</v>
      </c>
      <c r="R1958" s="6" t="s">
        <v>72</v>
      </c>
      <c r="S1958" s="6" t="s">
        <v>1104</v>
      </c>
      <c r="T1958" s="6" t="s">
        <v>22</v>
      </c>
      <c r="U1958" s="6" t="s">
        <v>18</v>
      </c>
      <c r="V1958" s="6" t="s">
        <v>8079</v>
      </c>
      <c r="W1958" s="12" t="s">
        <v>8078</v>
      </c>
    </row>
    <row r="1959" spans="1:23" ht="58" x14ac:dyDescent="0.35">
      <c r="A1959" s="6">
        <v>212351</v>
      </c>
      <c r="B1959" s="7">
        <v>45285</v>
      </c>
      <c r="C1959" s="8">
        <v>0.70445601851851858</v>
      </c>
      <c r="D1959" s="6" t="s">
        <v>8080</v>
      </c>
      <c r="E1959" s="6">
        <v>6</v>
      </c>
      <c r="F1959" s="6" t="s">
        <v>30</v>
      </c>
      <c r="G1959" s="6" t="s">
        <v>8081</v>
      </c>
      <c r="H1959" s="6" t="s">
        <v>24</v>
      </c>
      <c r="I1959" s="6" t="s">
        <v>24</v>
      </c>
      <c r="J1959" s="6" t="s">
        <v>21</v>
      </c>
      <c r="K1959" s="9" t="s">
        <v>440</v>
      </c>
      <c r="T1959" s="6" t="s">
        <v>22</v>
      </c>
      <c r="U1959" s="6" t="s">
        <v>18</v>
      </c>
      <c r="V1959" s="6" t="s">
        <v>8082</v>
      </c>
      <c r="W1959" s="11" t="s">
        <v>1465</v>
      </c>
    </row>
    <row r="1960" spans="1:23" x14ac:dyDescent="0.35">
      <c r="A1960" s="6">
        <v>212345</v>
      </c>
      <c r="B1960" s="7">
        <v>45285</v>
      </c>
      <c r="C1960" s="8">
        <v>0.70969907407407407</v>
      </c>
      <c r="D1960" s="6" t="s">
        <v>424</v>
      </c>
      <c r="E1960" s="6">
        <v>1</v>
      </c>
      <c r="F1960" s="6" t="s">
        <v>30</v>
      </c>
      <c r="G1960" s="6" t="s">
        <v>8083</v>
      </c>
      <c r="H1960" s="6" t="s">
        <v>38</v>
      </c>
      <c r="I1960" s="6" t="s">
        <v>40</v>
      </c>
      <c r="J1960" s="6" t="s">
        <v>232</v>
      </c>
      <c r="K1960" s="6" t="s">
        <v>1774</v>
      </c>
      <c r="L1960" s="6" t="s">
        <v>678</v>
      </c>
      <c r="M1960" s="6" t="s">
        <v>8084</v>
      </c>
      <c r="N1960" s="6" t="s">
        <v>678</v>
      </c>
      <c r="O1960" s="6" t="s">
        <v>678</v>
      </c>
      <c r="P1960" s="6" t="s">
        <v>678</v>
      </c>
      <c r="Q1960" s="6" t="s">
        <v>678</v>
      </c>
      <c r="R1960" s="6" t="s">
        <v>678</v>
      </c>
      <c r="S1960" s="6" t="s">
        <v>47</v>
      </c>
      <c r="T1960" s="6" t="s">
        <v>15</v>
      </c>
      <c r="U1960" s="6" t="s">
        <v>18</v>
      </c>
      <c r="V1960" s="6" t="s">
        <v>8085</v>
      </c>
      <c r="W1960" s="11" t="s">
        <v>1849</v>
      </c>
    </row>
    <row r="1961" spans="1:23" ht="43.5" x14ac:dyDescent="0.35">
      <c r="A1961" s="6">
        <v>212367</v>
      </c>
      <c r="B1961" s="7">
        <v>45285</v>
      </c>
      <c r="C1961" s="8">
        <v>0.71</v>
      </c>
      <c r="D1961" s="6" t="s">
        <v>8086</v>
      </c>
      <c r="E1961" s="6">
        <v>1</v>
      </c>
      <c r="F1961" s="6" t="s">
        <v>9</v>
      </c>
      <c r="G1961" s="6" t="s">
        <v>8087</v>
      </c>
      <c r="H1961" s="6" t="s">
        <v>24</v>
      </c>
      <c r="I1961" s="6" t="s">
        <v>24</v>
      </c>
      <c r="J1961" s="6" t="s">
        <v>21</v>
      </c>
      <c r="K1961" s="9" t="s">
        <v>1408</v>
      </c>
      <c r="T1961" s="6" t="s">
        <v>22</v>
      </c>
      <c r="U1961" s="6" t="s">
        <v>18</v>
      </c>
      <c r="V1961" s="6" t="s">
        <v>8088</v>
      </c>
      <c r="W1961" s="11" t="s">
        <v>8019</v>
      </c>
    </row>
    <row r="1962" spans="1:23" x14ac:dyDescent="0.35">
      <c r="A1962" s="6">
        <v>175122</v>
      </c>
      <c r="B1962" s="7">
        <v>45286</v>
      </c>
      <c r="C1962" s="8">
        <v>0.36304398148148148</v>
      </c>
      <c r="D1962" s="6" t="s">
        <v>110</v>
      </c>
      <c r="E1962" s="6">
        <v>2</v>
      </c>
      <c r="F1962" s="6" t="s">
        <v>19</v>
      </c>
      <c r="G1962" s="6" t="s">
        <v>8089</v>
      </c>
      <c r="H1962" s="6" t="s">
        <v>24</v>
      </c>
      <c r="I1962" s="6" t="s">
        <v>24</v>
      </c>
      <c r="J1962" s="6" t="s">
        <v>21</v>
      </c>
      <c r="K1962" s="6" t="s">
        <v>78</v>
      </c>
      <c r="T1962" s="6" t="s">
        <v>15</v>
      </c>
      <c r="U1962" s="6" t="s">
        <v>18</v>
      </c>
      <c r="V1962" s="6" t="s">
        <v>2823</v>
      </c>
      <c r="W1962" s="11" t="s">
        <v>887</v>
      </c>
    </row>
    <row r="1963" spans="1:23" x14ac:dyDescent="0.35">
      <c r="A1963" s="6">
        <v>188897</v>
      </c>
      <c r="B1963" s="7">
        <v>45286</v>
      </c>
      <c r="C1963" s="8">
        <v>0.37752314814814819</v>
      </c>
      <c r="D1963" s="6" t="s">
        <v>843</v>
      </c>
      <c r="E1963" s="6">
        <v>1</v>
      </c>
      <c r="F1963" s="6" t="s">
        <v>19</v>
      </c>
      <c r="G1963" s="6" t="s">
        <v>1349</v>
      </c>
      <c r="H1963" s="6" t="s">
        <v>24</v>
      </c>
      <c r="I1963" s="6" t="s">
        <v>24</v>
      </c>
      <c r="J1963" s="6" t="s">
        <v>21</v>
      </c>
      <c r="K1963" s="6" t="s">
        <v>78</v>
      </c>
      <c r="T1963" s="6" t="s">
        <v>22</v>
      </c>
      <c r="U1963" s="6" t="s">
        <v>18</v>
      </c>
      <c r="V1963" s="6" t="s">
        <v>1637</v>
      </c>
      <c r="W1963" s="11" t="s">
        <v>887</v>
      </c>
    </row>
    <row r="1964" spans="1:23" ht="87" x14ac:dyDescent="0.35">
      <c r="A1964" s="6">
        <v>212410</v>
      </c>
      <c r="B1964" s="7">
        <v>45286</v>
      </c>
      <c r="C1964" s="8">
        <v>0.3951736111111111</v>
      </c>
      <c r="D1964" s="6" t="s">
        <v>8090</v>
      </c>
      <c r="E1964" s="6">
        <v>4</v>
      </c>
      <c r="F1964" s="6" t="s">
        <v>1657</v>
      </c>
      <c r="G1964" s="9" t="s">
        <v>8091</v>
      </c>
      <c r="H1964" s="6" t="s">
        <v>24</v>
      </c>
      <c r="I1964" s="6" t="s">
        <v>24</v>
      </c>
      <c r="J1964" s="6" t="s">
        <v>21</v>
      </c>
      <c r="K1964" s="6" t="s">
        <v>542</v>
      </c>
      <c r="L1964" s="6" t="s">
        <v>34</v>
      </c>
      <c r="M1964" s="6" t="s">
        <v>34</v>
      </c>
      <c r="Q1964" s="6" t="s">
        <v>34</v>
      </c>
      <c r="R1964" s="6" t="s">
        <v>34</v>
      </c>
      <c r="S1964" s="6" t="s">
        <v>34</v>
      </c>
      <c r="T1964" s="6" t="s">
        <v>22</v>
      </c>
      <c r="U1964" s="6" t="s">
        <v>18</v>
      </c>
      <c r="V1964" s="6" t="s">
        <v>8093</v>
      </c>
      <c r="W1964" s="11" t="s">
        <v>8092</v>
      </c>
    </row>
    <row r="1965" spans="1:23" x14ac:dyDescent="0.35">
      <c r="A1965" s="6">
        <v>212335</v>
      </c>
      <c r="B1965" s="7">
        <v>45286</v>
      </c>
      <c r="C1965" s="8">
        <v>0.40625</v>
      </c>
      <c r="D1965" s="6" t="s">
        <v>8094</v>
      </c>
      <c r="E1965" s="6">
        <v>2</v>
      </c>
      <c r="F1965" s="6" t="s">
        <v>9</v>
      </c>
      <c r="G1965" s="6" t="s">
        <v>8095</v>
      </c>
      <c r="H1965" s="6" t="s">
        <v>24</v>
      </c>
      <c r="I1965" s="6" t="s">
        <v>24</v>
      </c>
      <c r="J1965" s="6" t="s">
        <v>21</v>
      </c>
      <c r="K1965" s="6" t="s">
        <v>1880</v>
      </c>
      <c r="T1965" s="6" t="s">
        <v>22</v>
      </c>
      <c r="U1965" s="6" t="s">
        <v>18</v>
      </c>
      <c r="V1965" s="6" t="s">
        <v>8097</v>
      </c>
      <c r="W1965" s="11" t="s">
        <v>8096</v>
      </c>
    </row>
    <row r="1966" spans="1:23" ht="43.5" x14ac:dyDescent="0.35">
      <c r="A1966" s="6">
        <v>212445</v>
      </c>
      <c r="B1966" s="7">
        <v>45286</v>
      </c>
      <c r="C1966" s="8">
        <v>0.40697916666666667</v>
      </c>
      <c r="D1966" s="6" t="s">
        <v>615</v>
      </c>
      <c r="E1966" s="6">
        <v>6</v>
      </c>
      <c r="F1966" s="6" t="s">
        <v>1657</v>
      </c>
      <c r="G1966" s="6" t="s">
        <v>8098</v>
      </c>
      <c r="H1966" s="6" t="s">
        <v>24</v>
      </c>
      <c r="I1966" s="6" t="s">
        <v>24</v>
      </c>
      <c r="J1966" s="6" t="s">
        <v>21</v>
      </c>
      <c r="K1966" s="9" t="s">
        <v>1408</v>
      </c>
      <c r="T1966" s="6" t="s">
        <v>22</v>
      </c>
      <c r="U1966" s="6" t="s">
        <v>18</v>
      </c>
      <c r="V1966" s="6" t="s">
        <v>8100</v>
      </c>
      <c r="W1966" s="11" t="s">
        <v>8099</v>
      </c>
    </row>
    <row r="1967" spans="1:23" ht="232" x14ac:dyDescent="0.35">
      <c r="A1967" s="6">
        <v>212434</v>
      </c>
      <c r="B1967" s="7">
        <v>45286</v>
      </c>
      <c r="C1967" s="8">
        <v>0.41355324074074074</v>
      </c>
      <c r="D1967" s="6" t="s">
        <v>8101</v>
      </c>
      <c r="E1967" s="6">
        <v>4</v>
      </c>
      <c r="F1967" s="6" t="s">
        <v>1657</v>
      </c>
      <c r="G1967" s="9" t="s">
        <v>8102</v>
      </c>
      <c r="H1967" s="6" t="s">
        <v>10</v>
      </c>
      <c r="I1967" s="6" t="s">
        <v>24</v>
      </c>
      <c r="J1967" s="6" t="s">
        <v>21</v>
      </c>
      <c r="K1967" s="6" t="s">
        <v>244</v>
      </c>
      <c r="L1967" s="6" t="s">
        <v>978</v>
      </c>
      <c r="M1967" s="6" t="s">
        <v>978</v>
      </c>
      <c r="N1967" s="6" t="s">
        <v>978</v>
      </c>
      <c r="O1967" s="6" t="s">
        <v>978</v>
      </c>
      <c r="P1967" s="6" t="s">
        <v>978</v>
      </c>
      <c r="Q1967" s="9" t="s">
        <v>8103</v>
      </c>
      <c r="T1967" s="6" t="s">
        <v>22</v>
      </c>
      <c r="U1967" s="6" t="s">
        <v>18</v>
      </c>
      <c r="V1967" s="6" t="s">
        <v>8105</v>
      </c>
      <c r="W1967" s="11" t="s">
        <v>8104</v>
      </c>
    </row>
    <row r="1968" spans="1:23" x14ac:dyDescent="0.35">
      <c r="A1968" s="6">
        <v>28683</v>
      </c>
      <c r="B1968" s="7">
        <v>45286</v>
      </c>
      <c r="C1968" s="8">
        <v>0.41909722222222223</v>
      </c>
      <c r="D1968" s="6" t="s">
        <v>26</v>
      </c>
      <c r="E1968" s="6">
        <v>1</v>
      </c>
      <c r="F1968" s="6" t="s">
        <v>1657</v>
      </c>
      <c r="G1968" s="6" t="s">
        <v>8106</v>
      </c>
      <c r="H1968" s="6" t="s">
        <v>10</v>
      </c>
      <c r="I1968" s="6" t="s">
        <v>40</v>
      </c>
      <c r="J1968" s="6" t="s">
        <v>21</v>
      </c>
      <c r="K1968" s="6" t="s">
        <v>699</v>
      </c>
      <c r="N1968" s="6" t="s">
        <v>34</v>
      </c>
      <c r="T1968" s="6" t="s">
        <v>22</v>
      </c>
      <c r="U1968" s="6" t="s">
        <v>18</v>
      </c>
      <c r="V1968" s="6" t="s">
        <v>1735</v>
      </c>
      <c r="W1968" s="11" t="s">
        <v>8107</v>
      </c>
    </row>
    <row r="1969" spans="1:23" x14ac:dyDescent="0.35">
      <c r="A1969" s="6">
        <v>212414</v>
      </c>
      <c r="B1969" s="7">
        <v>45286</v>
      </c>
      <c r="C1969" s="8">
        <v>0.42383101851851851</v>
      </c>
      <c r="D1969" s="6" t="s">
        <v>8108</v>
      </c>
      <c r="E1969" s="6">
        <v>1</v>
      </c>
      <c r="F1969" s="6" t="s">
        <v>9</v>
      </c>
      <c r="G1969" s="6" t="s">
        <v>8109</v>
      </c>
      <c r="H1969" s="6" t="s">
        <v>24</v>
      </c>
      <c r="I1969" s="6" t="s">
        <v>24</v>
      </c>
      <c r="J1969" s="6" t="s">
        <v>21</v>
      </c>
      <c r="K1969" s="6" t="s">
        <v>542</v>
      </c>
      <c r="T1969" s="6" t="s">
        <v>22</v>
      </c>
      <c r="U1969" s="6" t="s">
        <v>18</v>
      </c>
      <c r="V1969" s="6" t="s">
        <v>8111</v>
      </c>
      <c r="W1969" s="11" t="s">
        <v>8110</v>
      </c>
    </row>
    <row r="1970" spans="1:23" ht="43.5" x14ac:dyDescent="0.35">
      <c r="A1970" s="6">
        <v>40518</v>
      </c>
      <c r="B1970" s="7">
        <v>45286</v>
      </c>
      <c r="C1970" s="8">
        <v>0.43935185185185183</v>
      </c>
      <c r="D1970" s="6" t="s">
        <v>8112</v>
      </c>
      <c r="E1970" s="6">
        <v>5</v>
      </c>
      <c r="F1970" s="6" t="s">
        <v>19</v>
      </c>
      <c r="G1970" s="6" t="s">
        <v>8113</v>
      </c>
      <c r="H1970" s="6" t="s">
        <v>24</v>
      </c>
      <c r="I1970" s="6" t="s">
        <v>24</v>
      </c>
      <c r="J1970" s="6" t="s">
        <v>21</v>
      </c>
      <c r="K1970" s="9" t="s">
        <v>8114</v>
      </c>
      <c r="T1970" s="6" t="s">
        <v>22</v>
      </c>
      <c r="U1970" s="6" t="s">
        <v>18</v>
      </c>
      <c r="V1970" s="6" t="s">
        <v>8115</v>
      </c>
      <c r="W1970" s="11" t="s">
        <v>1441</v>
      </c>
    </row>
    <row r="1971" spans="1:23" x14ac:dyDescent="0.35">
      <c r="A1971" s="6">
        <v>212426</v>
      </c>
      <c r="B1971" s="7">
        <v>45286</v>
      </c>
      <c r="C1971" s="8">
        <v>0.4458333333333333</v>
      </c>
      <c r="D1971" s="6" t="s">
        <v>8116</v>
      </c>
      <c r="E1971" s="6">
        <v>6</v>
      </c>
      <c r="F1971" s="6" t="s">
        <v>30</v>
      </c>
      <c r="G1971" s="6" t="s">
        <v>8117</v>
      </c>
      <c r="H1971" s="6" t="s">
        <v>24</v>
      </c>
      <c r="I1971" s="6" t="s">
        <v>24</v>
      </c>
      <c r="J1971" s="6" t="s">
        <v>21</v>
      </c>
      <c r="K1971" s="6" t="s">
        <v>542</v>
      </c>
      <c r="T1971" s="6" t="s">
        <v>22</v>
      </c>
      <c r="U1971" s="6" t="s">
        <v>18</v>
      </c>
      <c r="V1971" s="6" t="s">
        <v>8119</v>
      </c>
      <c r="W1971" s="11" t="s">
        <v>8118</v>
      </c>
    </row>
    <row r="1972" spans="1:23" x14ac:dyDescent="0.35">
      <c r="A1972" s="6">
        <v>59056</v>
      </c>
      <c r="B1972" s="7">
        <v>45286</v>
      </c>
      <c r="C1972" s="8">
        <v>0.44574074074074077</v>
      </c>
      <c r="D1972" s="6" t="s">
        <v>506</v>
      </c>
      <c r="E1972" s="6">
        <v>1</v>
      </c>
      <c r="F1972" s="6" t="s">
        <v>25</v>
      </c>
      <c r="G1972" s="6" t="s">
        <v>1094</v>
      </c>
      <c r="H1972" s="6" t="s">
        <v>40</v>
      </c>
      <c r="I1972" s="6" t="s">
        <v>40</v>
      </c>
      <c r="J1972" s="6" t="s">
        <v>21</v>
      </c>
      <c r="K1972" s="6" t="s">
        <v>78</v>
      </c>
      <c r="T1972" s="6" t="s">
        <v>22</v>
      </c>
      <c r="U1972" s="6" t="s">
        <v>18</v>
      </c>
      <c r="V1972" s="6" t="s">
        <v>8120</v>
      </c>
      <c r="W1972" s="11" t="s">
        <v>1810</v>
      </c>
    </row>
    <row r="1973" spans="1:23" ht="58" x14ac:dyDescent="0.35">
      <c r="A1973" s="6">
        <v>175172</v>
      </c>
      <c r="B1973" s="7">
        <v>45286</v>
      </c>
      <c r="C1973" s="8">
        <v>0.45123842592592589</v>
      </c>
      <c r="D1973" s="6" t="s">
        <v>91</v>
      </c>
      <c r="E1973" s="6">
        <v>1</v>
      </c>
      <c r="F1973" s="6" t="s">
        <v>1657</v>
      </c>
      <c r="G1973" s="6" t="s">
        <v>8121</v>
      </c>
      <c r="H1973" s="6" t="s">
        <v>24</v>
      </c>
      <c r="I1973" s="6" t="s">
        <v>24</v>
      </c>
      <c r="J1973" s="6" t="s">
        <v>21</v>
      </c>
      <c r="K1973" s="9" t="s">
        <v>440</v>
      </c>
      <c r="T1973" s="6" t="s">
        <v>22</v>
      </c>
      <c r="U1973" s="6" t="s">
        <v>18</v>
      </c>
      <c r="V1973" s="6" t="s">
        <v>8123</v>
      </c>
      <c r="W1973" s="11" t="s">
        <v>8122</v>
      </c>
    </row>
    <row r="1974" spans="1:23" x14ac:dyDescent="0.35">
      <c r="A1974" s="6">
        <v>212476</v>
      </c>
      <c r="B1974" s="7">
        <v>45286</v>
      </c>
      <c r="C1974" s="8">
        <v>0.45240740740740742</v>
      </c>
      <c r="D1974" s="6" t="s">
        <v>506</v>
      </c>
      <c r="E1974" s="6">
        <v>1</v>
      </c>
      <c r="F1974" s="6" t="s">
        <v>25</v>
      </c>
      <c r="G1974" s="6" t="s">
        <v>555</v>
      </c>
      <c r="H1974" s="6" t="s">
        <v>24</v>
      </c>
      <c r="I1974" s="6" t="s">
        <v>24</v>
      </c>
      <c r="J1974" s="6" t="s">
        <v>21</v>
      </c>
      <c r="K1974" s="6" t="s">
        <v>1654</v>
      </c>
      <c r="T1974" s="6" t="s">
        <v>15</v>
      </c>
      <c r="U1974" s="6" t="s">
        <v>18</v>
      </c>
      <c r="V1974" s="6" t="s">
        <v>8124</v>
      </c>
      <c r="W1974" s="11" t="s">
        <v>1333</v>
      </c>
    </row>
    <row r="1975" spans="1:23" x14ac:dyDescent="0.35">
      <c r="A1975" s="6">
        <v>212094</v>
      </c>
      <c r="B1975" s="7">
        <v>45286</v>
      </c>
      <c r="C1975" s="8">
        <v>0.45246527777777779</v>
      </c>
      <c r="D1975" s="6" t="s">
        <v>1194</v>
      </c>
      <c r="E1975" s="6">
        <v>1</v>
      </c>
      <c r="F1975" s="6" t="s">
        <v>9</v>
      </c>
      <c r="G1975" s="6" t="s">
        <v>8125</v>
      </c>
      <c r="H1975" s="6" t="s">
        <v>24</v>
      </c>
      <c r="I1975" s="6" t="s">
        <v>24</v>
      </c>
      <c r="J1975" s="6" t="s">
        <v>21</v>
      </c>
      <c r="K1975" s="6" t="s">
        <v>8126</v>
      </c>
      <c r="L1975" s="6" t="s">
        <v>8127</v>
      </c>
      <c r="M1975" s="6" t="s">
        <v>624</v>
      </c>
      <c r="N1975" s="6" t="s">
        <v>1706</v>
      </c>
      <c r="O1975" s="6" t="s">
        <v>8128</v>
      </c>
      <c r="P1975" s="6" t="s">
        <v>8129</v>
      </c>
      <c r="Q1975" s="6" t="s">
        <v>8130</v>
      </c>
      <c r="R1975" s="6" t="s">
        <v>72</v>
      </c>
      <c r="S1975" s="6" t="s">
        <v>644</v>
      </c>
      <c r="T1975" s="6" t="s">
        <v>15</v>
      </c>
      <c r="U1975" s="6" t="s">
        <v>18</v>
      </c>
      <c r="V1975" s="6" t="s">
        <v>8132</v>
      </c>
      <c r="W1975" s="11" t="s">
        <v>8131</v>
      </c>
    </row>
    <row r="1976" spans="1:23" x14ac:dyDescent="0.35">
      <c r="A1976" s="6">
        <v>212474</v>
      </c>
      <c r="B1976" s="7">
        <v>45286</v>
      </c>
      <c r="C1976" s="8">
        <v>0.45451388888888888</v>
      </c>
      <c r="D1976" s="6" t="s">
        <v>506</v>
      </c>
      <c r="E1976" s="6">
        <v>1</v>
      </c>
      <c r="F1976" s="6" t="s">
        <v>25</v>
      </c>
      <c r="G1976" s="6" t="s">
        <v>555</v>
      </c>
      <c r="H1976" s="6" t="s">
        <v>24</v>
      </c>
      <c r="I1976" s="6" t="s">
        <v>24</v>
      </c>
      <c r="J1976" s="6" t="s">
        <v>21</v>
      </c>
      <c r="K1976" s="6" t="s">
        <v>78</v>
      </c>
      <c r="T1976" s="6" t="s">
        <v>15</v>
      </c>
      <c r="U1976" s="6" t="s">
        <v>18</v>
      </c>
      <c r="V1976" s="6" t="s">
        <v>8133</v>
      </c>
      <c r="W1976" s="11" t="s">
        <v>887</v>
      </c>
    </row>
    <row r="1977" spans="1:23" x14ac:dyDescent="0.35">
      <c r="A1977" s="6">
        <v>81998</v>
      </c>
      <c r="B1977" s="7">
        <v>45286</v>
      </c>
      <c r="C1977" s="8">
        <v>0.45637731481481486</v>
      </c>
      <c r="D1977" s="6" t="s">
        <v>555</v>
      </c>
      <c r="E1977" s="6">
        <v>1</v>
      </c>
      <c r="F1977" s="6" t="s">
        <v>25</v>
      </c>
      <c r="G1977" s="6" t="s">
        <v>8134</v>
      </c>
      <c r="H1977" s="6" t="s">
        <v>24</v>
      </c>
      <c r="I1977" s="6" t="s">
        <v>24</v>
      </c>
      <c r="J1977" s="6" t="s">
        <v>21</v>
      </c>
      <c r="K1977" s="6" t="s">
        <v>78</v>
      </c>
      <c r="T1977" s="6" t="s">
        <v>15</v>
      </c>
      <c r="U1977" s="6" t="s">
        <v>18</v>
      </c>
      <c r="V1977" s="6" t="s">
        <v>8135</v>
      </c>
      <c r="W1977" s="11" t="s">
        <v>887</v>
      </c>
    </row>
    <row r="1978" spans="1:23" x14ac:dyDescent="0.35">
      <c r="A1978" s="6">
        <v>212467</v>
      </c>
      <c r="B1978" s="7">
        <v>45286</v>
      </c>
      <c r="C1978" s="8">
        <v>0.47050925925925924</v>
      </c>
      <c r="D1978" s="6" t="s">
        <v>8136</v>
      </c>
      <c r="E1978" s="6">
        <v>4</v>
      </c>
      <c r="F1978" s="6" t="s">
        <v>19</v>
      </c>
      <c r="G1978" s="6" t="s">
        <v>8137</v>
      </c>
      <c r="H1978" s="6" t="s">
        <v>24</v>
      </c>
      <c r="I1978" s="6" t="s">
        <v>24</v>
      </c>
      <c r="J1978" s="6" t="s">
        <v>21</v>
      </c>
      <c r="K1978" s="6" t="s">
        <v>8138</v>
      </c>
      <c r="T1978" s="6" t="s">
        <v>22</v>
      </c>
      <c r="U1978" s="6" t="s">
        <v>18</v>
      </c>
      <c r="V1978" s="6" t="s">
        <v>8140</v>
      </c>
      <c r="W1978" s="11" t="s">
        <v>8139</v>
      </c>
    </row>
    <row r="1979" spans="1:23" x14ac:dyDescent="0.35">
      <c r="A1979" s="6">
        <v>59568</v>
      </c>
      <c r="B1979" s="7">
        <v>45286</v>
      </c>
      <c r="C1979" s="8">
        <v>0.47342592592592592</v>
      </c>
      <c r="D1979" s="6" t="s">
        <v>1321</v>
      </c>
      <c r="E1979" s="6">
        <v>2</v>
      </c>
      <c r="F1979" s="6" t="s">
        <v>19</v>
      </c>
      <c r="G1979" s="6" t="s">
        <v>8141</v>
      </c>
      <c r="H1979" s="6" t="s">
        <v>24</v>
      </c>
      <c r="I1979" s="6" t="s">
        <v>24</v>
      </c>
      <c r="J1979" s="6" t="s">
        <v>21</v>
      </c>
      <c r="K1979" s="6" t="s">
        <v>208</v>
      </c>
      <c r="T1979" s="6" t="s">
        <v>22</v>
      </c>
      <c r="U1979" s="6" t="s">
        <v>18</v>
      </c>
      <c r="V1979" s="6" t="s">
        <v>8143</v>
      </c>
      <c r="W1979" s="11" t="s">
        <v>8142</v>
      </c>
    </row>
    <row r="1980" spans="1:23" x14ac:dyDescent="0.35">
      <c r="A1980" s="6">
        <v>173709</v>
      </c>
      <c r="B1980" s="7">
        <v>45286</v>
      </c>
      <c r="C1980" s="8">
        <v>0.47981481481481486</v>
      </c>
      <c r="D1980" s="6" t="s">
        <v>555</v>
      </c>
      <c r="E1980" s="6">
        <v>1</v>
      </c>
      <c r="F1980" s="6" t="s">
        <v>25</v>
      </c>
      <c r="G1980" s="6" t="s">
        <v>555</v>
      </c>
      <c r="H1980" s="6" t="s">
        <v>24</v>
      </c>
      <c r="I1980" s="6" t="s">
        <v>24</v>
      </c>
      <c r="J1980" s="6" t="s">
        <v>21</v>
      </c>
      <c r="K1980" s="6" t="s">
        <v>78</v>
      </c>
      <c r="T1980" s="6" t="s">
        <v>15</v>
      </c>
      <c r="U1980" s="6" t="s">
        <v>18</v>
      </c>
      <c r="V1980" s="6" t="s">
        <v>8144</v>
      </c>
      <c r="W1980" s="11" t="s">
        <v>887</v>
      </c>
    </row>
    <row r="1981" spans="1:23" x14ac:dyDescent="0.35">
      <c r="A1981" s="6">
        <v>212488</v>
      </c>
      <c r="B1981" s="7">
        <v>45286</v>
      </c>
      <c r="C1981" s="8">
        <v>0.48208333333333336</v>
      </c>
      <c r="D1981" s="6" t="s">
        <v>555</v>
      </c>
      <c r="E1981" s="6">
        <v>1</v>
      </c>
      <c r="F1981" s="6" t="s">
        <v>25</v>
      </c>
      <c r="G1981" s="6" t="s">
        <v>555</v>
      </c>
      <c r="H1981" s="6" t="s">
        <v>24</v>
      </c>
      <c r="I1981" s="6" t="s">
        <v>24</v>
      </c>
      <c r="J1981" s="6" t="s">
        <v>21</v>
      </c>
      <c r="K1981" s="6" t="s">
        <v>78</v>
      </c>
      <c r="T1981" s="6" t="s">
        <v>22</v>
      </c>
      <c r="U1981" s="6" t="s">
        <v>18</v>
      </c>
      <c r="V1981" s="6" t="s">
        <v>8145</v>
      </c>
      <c r="W1981" s="11" t="s">
        <v>887</v>
      </c>
    </row>
    <row r="1982" spans="1:23" ht="232" x14ac:dyDescent="0.35">
      <c r="A1982" s="6">
        <v>212428</v>
      </c>
      <c r="B1982" s="7">
        <v>45286</v>
      </c>
      <c r="C1982" s="8">
        <v>0.49108796296296298</v>
      </c>
      <c r="D1982" s="6" t="s">
        <v>8146</v>
      </c>
      <c r="E1982" s="6">
        <v>1</v>
      </c>
      <c r="F1982" s="6" t="s">
        <v>25</v>
      </c>
      <c r="G1982" s="9" t="s">
        <v>8147</v>
      </c>
      <c r="H1982" s="6" t="s">
        <v>24</v>
      </c>
      <c r="I1982" s="6" t="s">
        <v>40</v>
      </c>
      <c r="J1982" s="6" t="s">
        <v>21</v>
      </c>
      <c r="K1982" s="6" t="s">
        <v>978</v>
      </c>
      <c r="L1982" s="6" t="s">
        <v>978</v>
      </c>
      <c r="M1982" s="6" t="s">
        <v>978</v>
      </c>
      <c r="N1982" s="6" t="s">
        <v>978</v>
      </c>
      <c r="O1982" s="6" t="s">
        <v>978</v>
      </c>
      <c r="P1982" s="6" t="s">
        <v>978</v>
      </c>
      <c r="Q1982" s="6" t="s">
        <v>978</v>
      </c>
      <c r="R1982" s="6" t="s">
        <v>8148</v>
      </c>
      <c r="T1982" s="6" t="s">
        <v>22</v>
      </c>
      <c r="U1982" s="6" t="s">
        <v>18</v>
      </c>
      <c r="V1982" s="6" t="s">
        <v>8150</v>
      </c>
      <c r="W1982" s="12" t="s">
        <v>8149</v>
      </c>
    </row>
    <row r="1983" spans="1:23" x14ac:dyDescent="0.35">
      <c r="A1983" s="6">
        <v>212462</v>
      </c>
      <c r="B1983" s="7">
        <v>45286</v>
      </c>
      <c r="C1983" s="8">
        <v>0.51067129629629626</v>
      </c>
      <c r="D1983" s="6" t="s">
        <v>8151</v>
      </c>
      <c r="E1983" s="6">
        <v>2</v>
      </c>
      <c r="F1983" s="6" t="s">
        <v>9</v>
      </c>
      <c r="G1983" s="6" t="s">
        <v>8152</v>
      </c>
      <c r="H1983" s="6" t="s">
        <v>40</v>
      </c>
      <c r="I1983" s="6" t="s">
        <v>40</v>
      </c>
      <c r="J1983" s="6" t="s">
        <v>21</v>
      </c>
      <c r="K1983" s="6" t="s">
        <v>315</v>
      </c>
      <c r="M1983" s="6" t="s">
        <v>2004</v>
      </c>
      <c r="N1983" s="6" t="s">
        <v>8153</v>
      </c>
      <c r="Q1983" s="6" t="s">
        <v>563</v>
      </c>
      <c r="S1983" s="6" t="s">
        <v>1999</v>
      </c>
      <c r="T1983" s="6" t="s">
        <v>22</v>
      </c>
      <c r="U1983" s="6" t="s">
        <v>18</v>
      </c>
      <c r="V1983" s="6" t="s">
        <v>8155</v>
      </c>
      <c r="W1983" s="11" t="s">
        <v>8154</v>
      </c>
    </row>
    <row r="1984" spans="1:23" x14ac:dyDescent="0.35">
      <c r="A1984" s="6">
        <v>212458</v>
      </c>
      <c r="B1984" s="7">
        <v>45286</v>
      </c>
      <c r="C1984" s="8">
        <v>0.51785879629629628</v>
      </c>
      <c r="D1984" s="6" t="s">
        <v>649</v>
      </c>
      <c r="E1984" s="6">
        <v>3</v>
      </c>
      <c r="F1984" s="6" t="s">
        <v>1657</v>
      </c>
      <c r="G1984" s="6" t="s">
        <v>8156</v>
      </c>
      <c r="H1984" s="6" t="s">
        <v>40</v>
      </c>
      <c r="I1984" s="6" t="s">
        <v>40</v>
      </c>
      <c r="J1984" s="6" t="s">
        <v>21</v>
      </c>
      <c r="K1984" s="6" t="s">
        <v>1492</v>
      </c>
      <c r="M1984" s="6" t="s">
        <v>314</v>
      </c>
      <c r="S1984" s="6" t="s">
        <v>8157</v>
      </c>
      <c r="T1984" s="6" t="s">
        <v>22</v>
      </c>
      <c r="U1984" s="6" t="s">
        <v>18</v>
      </c>
      <c r="V1984" s="6" t="s">
        <v>887</v>
      </c>
      <c r="W1984" s="11" t="s">
        <v>887</v>
      </c>
    </row>
    <row r="1985" spans="1:23" x14ac:dyDescent="0.35">
      <c r="A1985" s="6">
        <v>212475</v>
      </c>
      <c r="B1985" s="7">
        <v>45286</v>
      </c>
      <c r="C1985" s="8">
        <v>0.57711805555555562</v>
      </c>
      <c r="D1985" s="6" t="s">
        <v>8158</v>
      </c>
      <c r="E1985" s="6">
        <v>1</v>
      </c>
      <c r="F1985" s="6" t="s">
        <v>30</v>
      </c>
      <c r="G1985" s="6" t="s">
        <v>8159</v>
      </c>
      <c r="H1985" s="6" t="s">
        <v>24</v>
      </c>
      <c r="I1985" s="6" t="s">
        <v>24</v>
      </c>
      <c r="J1985" s="6" t="s">
        <v>21</v>
      </c>
      <c r="K1985" s="6" t="s">
        <v>1206</v>
      </c>
      <c r="T1985" s="6" t="s">
        <v>15</v>
      </c>
      <c r="U1985" s="6" t="s">
        <v>18</v>
      </c>
      <c r="V1985" s="6" t="s">
        <v>8161</v>
      </c>
      <c r="W1985" s="11" t="s">
        <v>8160</v>
      </c>
    </row>
    <row r="1986" spans="1:23" ht="159.5" x14ac:dyDescent="0.35">
      <c r="A1986" s="6">
        <v>212460</v>
      </c>
      <c r="B1986" s="7">
        <v>45286</v>
      </c>
      <c r="C1986" s="8">
        <v>0.58098379629629626</v>
      </c>
      <c r="D1986" s="6" t="s">
        <v>469</v>
      </c>
      <c r="E1986" s="6">
        <v>1</v>
      </c>
      <c r="F1986" s="6" t="s">
        <v>19</v>
      </c>
      <c r="G1986" s="9" t="s">
        <v>8162</v>
      </c>
      <c r="H1986" s="6" t="s">
        <v>24</v>
      </c>
      <c r="I1986" s="6" t="s">
        <v>24</v>
      </c>
      <c r="J1986" s="6" t="s">
        <v>21</v>
      </c>
      <c r="K1986" s="6" t="s">
        <v>978</v>
      </c>
      <c r="L1986" s="6" t="s">
        <v>978</v>
      </c>
      <c r="M1986" s="6" t="s">
        <v>978</v>
      </c>
      <c r="N1986" s="6" t="s">
        <v>978</v>
      </c>
      <c r="O1986" s="6" t="s">
        <v>978</v>
      </c>
      <c r="P1986" s="6" t="s">
        <v>978</v>
      </c>
      <c r="Q1986" s="6" t="s">
        <v>978</v>
      </c>
      <c r="R1986" s="6" t="s">
        <v>978</v>
      </c>
      <c r="S1986" s="6" t="s">
        <v>47</v>
      </c>
      <c r="T1986" s="6" t="s">
        <v>22</v>
      </c>
      <c r="U1986" s="6" t="s">
        <v>18</v>
      </c>
      <c r="V1986" s="6" t="s">
        <v>8164</v>
      </c>
      <c r="W1986" s="11" t="s">
        <v>8163</v>
      </c>
    </row>
    <row r="1987" spans="1:23" x14ac:dyDescent="0.35">
      <c r="A1987" s="6">
        <v>212512</v>
      </c>
      <c r="B1987" s="7">
        <v>45286</v>
      </c>
      <c r="C1987" s="8">
        <v>0.58533564814814809</v>
      </c>
      <c r="D1987" s="6" t="s">
        <v>8165</v>
      </c>
      <c r="E1987" s="6">
        <v>1</v>
      </c>
      <c r="F1987" s="6" t="s">
        <v>9</v>
      </c>
      <c r="G1987" s="6" t="s">
        <v>8166</v>
      </c>
      <c r="H1987" s="6" t="s">
        <v>10</v>
      </c>
      <c r="I1987" s="6" t="s">
        <v>24</v>
      </c>
      <c r="J1987" s="6" t="s">
        <v>21</v>
      </c>
      <c r="K1987" s="6" t="s">
        <v>1549</v>
      </c>
      <c r="T1987" s="6" t="s">
        <v>22</v>
      </c>
      <c r="U1987" s="6" t="s">
        <v>18</v>
      </c>
      <c r="V1987" s="6" t="s">
        <v>8168</v>
      </c>
      <c r="W1987" s="11" t="s">
        <v>8167</v>
      </c>
    </row>
    <row r="1988" spans="1:23" x14ac:dyDescent="0.35">
      <c r="A1988" s="6">
        <v>212457</v>
      </c>
      <c r="B1988" s="7">
        <v>45286</v>
      </c>
      <c r="C1988" s="8">
        <v>0.60584490740740737</v>
      </c>
      <c r="D1988" s="6" t="s">
        <v>550</v>
      </c>
      <c r="E1988" s="6">
        <v>1</v>
      </c>
      <c r="F1988" s="6" t="s">
        <v>30</v>
      </c>
      <c r="G1988" s="6" t="s">
        <v>8169</v>
      </c>
      <c r="H1988" s="6" t="s">
        <v>24</v>
      </c>
      <c r="I1988" s="6" t="s">
        <v>24</v>
      </c>
      <c r="J1988" s="6" t="s">
        <v>21</v>
      </c>
      <c r="K1988" s="6" t="s">
        <v>1597</v>
      </c>
      <c r="L1988" s="6" t="s">
        <v>298</v>
      </c>
      <c r="M1988" s="6" t="s">
        <v>44</v>
      </c>
      <c r="N1988" s="6" t="s">
        <v>8170</v>
      </c>
      <c r="O1988" s="6" t="s">
        <v>678</v>
      </c>
      <c r="T1988" s="6" t="s">
        <v>22</v>
      </c>
      <c r="U1988" s="6" t="s">
        <v>18</v>
      </c>
      <c r="V1988" s="6" t="s">
        <v>8172</v>
      </c>
      <c r="W1988" s="11" t="s">
        <v>8171</v>
      </c>
    </row>
    <row r="1989" spans="1:23" x14ac:dyDescent="0.35">
      <c r="A1989" s="6">
        <v>212536</v>
      </c>
      <c r="B1989" s="7">
        <v>45286</v>
      </c>
      <c r="C1989" s="8">
        <v>0.62358796296296293</v>
      </c>
      <c r="D1989" s="6" t="s">
        <v>506</v>
      </c>
      <c r="E1989" s="6">
        <v>1</v>
      </c>
      <c r="F1989" s="6" t="s">
        <v>25</v>
      </c>
      <c r="G1989" s="6" t="s">
        <v>765</v>
      </c>
      <c r="H1989" s="6" t="s">
        <v>24</v>
      </c>
      <c r="I1989" s="6" t="s">
        <v>24</v>
      </c>
      <c r="J1989" s="6" t="s">
        <v>21</v>
      </c>
      <c r="K1989" s="6" t="s">
        <v>161</v>
      </c>
      <c r="T1989" s="6" t="s">
        <v>22</v>
      </c>
      <c r="U1989" s="6" t="s">
        <v>18</v>
      </c>
      <c r="V1989" s="6" t="s">
        <v>1825</v>
      </c>
      <c r="W1989" s="11" t="s">
        <v>887</v>
      </c>
    </row>
    <row r="1990" spans="1:23" x14ac:dyDescent="0.35">
      <c r="A1990" s="6">
        <v>212535</v>
      </c>
      <c r="B1990" s="7">
        <v>45286</v>
      </c>
      <c r="C1990" s="8">
        <v>0.69289351851851855</v>
      </c>
      <c r="D1990" s="6" t="s">
        <v>8173</v>
      </c>
      <c r="E1990" s="6">
        <v>10</v>
      </c>
      <c r="F1990" s="6" t="s">
        <v>1657</v>
      </c>
      <c r="G1990" s="6" t="s">
        <v>8174</v>
      </c>
      <c r="H1990" s="6" t="s">
        <v>24</v>
      </c>
      <c r="I1990" s="6" t="s">
        <v>24</v>
      </c>
      <c r="J1990" s="6" t="s">
        <v>21</v>
      </c>
      <c r="K1990" s="6" t="s">
        <v>8175</v>
      </c>
      <c r="T1990" s="6" t="s">
        <v>22</v>
      </c>
      <c r="U1990" s="6" t="s">
        <v>18</v>
      </c>
      <c r="V1990" s="6" t="s">
        <v>8177</v>
      </c>
      <c r="W1990" s="11" t="s">
        <v>8176</v>
      </c>
    </row>
    <row r="1991" spans="1:23" x14ac:dyDescent="0.35">
      <c r="A1991" s="6">
        <v>171007</v>
      </c>
      <c r="B1991" s="7">
        <v>45287</v>
      </c>
      <c r="C1991" s="8">
        <v>0.32252314814814814</v>
      </c>
      <c r="D1991" s="6" t="s">
        <v>348</v>
      </c>
      <c r="E1991" s="6">
        <v>1</v>
      </c>
      <c r="F1991" s="6" t="s">
        <v>19</v>
      </c>
      <c r="G1991" s="6" t="s">
        <v>590</v>
      </c>
      <c r="H1991" s="6" t="s">
        <v>24</v>
      </c>
      <c r="I1991" s="6" t="s">
        <v>40</v>
      </c>
      <c r="J1991" s="6" t="s">
        <v>21</v>
      </c>
      <c r="K1991" s="6" t="s">
        <v>161</v>
      </c>
      <c r="T1991" s="6" t="s">
        <v>22</v>
      </c>
      <c r="U1991" s="6" t="s">
        <v>18</v>
      </c>
      <c r="V1991" s="6" t="s">
        <v>8179</v>
      </c>
      <c r="W1991" s="11" t="s">
        <v>8178</v>
      </c>
    </row>
    <row r="1992" spans="1:23" x14ac:dyDescent="0.35">
      <c r="A1992" s="6">
        <v>212568</v>
      </c>
      <c r="B1992" s="7">
        <v>45287</v>
      </c>
      <c r="C1992" s="8">
        <v>0.35151620370370368</v>
      </c>
      <c r="D1992" s="6" t="s">
        <v>8180</v>
      </c>
      <c r="E1992" s="6">
        <v>4</v>
      </c>
      <c r="F1992" s="6" t="s">
        <v>1657</v>
      </c>
      <c r="G1992" s="6" t="s">
        <v>8181</v>
      </c>
      <c r="H1992" s="6" t="s">
        <v>8182</v>
      </c>
      <c r="I1992" s="6" t="s">
        <v>24</v>
      </c>
      <c r="J1992" s="6" t="s">
        <v>232</v>
      </c>
      <c r="K1992" s="6" t="s">
        <v>161</v>
      </c>
      <c r="T1992" s="6" t="s">
        <v>22</v>
      </c>
      <c r="U1992" s="6" t="s">
        <v>18</v>
      </c>
      <c r="V1992" s="6" t="s">
        <v>8184</v>
      </c>
      <c r="W1992" s="11" t="s">
        <v>8183</v>
      </c>
    </row>
    <row r="1993" spans="1:23" x14ac:dyDescent="0.35">
      <c r="A1993" s="6">
        <v>212539</v>
      </c>
      <c r="B1993" s="7">
        <v>45287</v>
      </c>
      <c r="C1993" s="8">
        <v>0.3793171296296296</v>
      </c>
      <c r="D1993" s="6" t="s">
        <v>506</v>
      </c>
      <c r="E1993" s="6">
        <v>1</v>
      </c>
      <c r="F1993" s="6" t="s">
        <v>25</v>
      </c>
      <c r="G1993" s="6" t="s">
        <v>765</v>
      </c>
      <c r="H1993" s="6" t="s">
        <v>24</v>
      </c>
      <c r="I1993" s="6" t="s">
        <v>24</v>
      </c>
      <c r="J1993" s="6" t="s">
        <v>21</v>
      </c>
      <c r="K1993" s="6" t="s">
        <v>161</v>
      </c>
      <c r="T1993" s="6" t="s">
        <v>22</v>
      </c>
      <c r="U1993" s="6" t="s">
        <v>18</v>
      </c>
      <c r="V1993" s="6" t="s">
        <v>8185</v>
      </c>
      <c r="W1993" s="11" t="s">
        <v>887</v>
      </c>
    </row>
    <row r="1994" spans="1:23" x14ac:dyDescent="0.35">
      <c r="A1994" s="6">
        <v>212577</v>
      </c>
      <c r="B1994" s="7">
        <v>45287</v>
      </c>
      <c r="C1994" s="8">
        <v>0.38177083333333334</v>
      </c>
      <c r="D1994" s="6" t="s">
        <v>8186</v>
      </c>
      <c r="E1994" s="6" t="s">
        <v>8187</v>
      </c>
      <c r="F1994" s="6" t="s">
        <v>25</v>
      </c>
      <c r="G1994" s="6" t="s">
        <v>8188</v>
      </c>
      <c r="H1994" s="6" t="s">
        <v>27</v>
      </c>
      <c r="I1994" s="6" t="s">
        <v>24</v>
      </c>
      <c r="J1994" s="6" t="s">
        <v>232</v>
      </c>
      <c r="K1994" s="6" t="s">
        <v>161</v>
      </c>
      <c r="M1994" s="6" t="s">
        <v>63</v>
      </c>
      <c r="T1994" s="6" t="s">
        <v>22</v>
      </c>
      <c r="U1994" s="6" t="s">
        <v>18</v>
      </c>
      <c r="V1994" s="6" t="s">
        <v>8190</v>
      </c>
      <c r="W1994" s="11" t="s">
        <v>8189</v>
      </c>
    </row>
    <row r="1995" spans="1:23" ht="232" x14ac:dyDescent="0.35">
      <c r="A1995" s="6">
        <v>212591</v>
      </c>
      <c r="B1995" s="7">
        <v>45287</v>
      </c>
      <c r="C1995" s="8">
        <v>0.39675925925925926</v>
      </c>
      <c r="D1995" s="6" t="s">
        <v>1696</v>
      </c>
      <c r="E1995" s="6">
        <v>1</v>
      </c>
      <c r="F1995" s="6" t="s">
        <v>1657</v>
      </c>
      <c r="G1995" s="9" t="s">
        <v>8191</v>
      </c>
      <c r="H1995" s="6" t="s">
        <v>10</v>
      </c>
      <c r="I1995" s="6" t="s">
        <v>1327</v>
      </c>
      <c r="J1995" s="6" t="s">
        <v>232</v>
      </c>
      <c r="K1995" s="6" t="s">
        <v>626</v>
      </c>
      <c r="T1995" s="6" t="s">
        <v>15</v>
      </c>
      <c r="U1995" s="6" t="s">
        <v>18</v>
      </c>
      <c r="V1995" s="6" t="s">
        <v>8193</v>
      </c>
      <c r="W1995" s="11" t="s">
        <v>8192</v>
      </c>
    </row>
    <row r="1996" spans="1:23" x14ac:dyDescent="0.35">
      <c r="A1996" s="6">
        <v>212558</v>
      </c>
      <c r="B1996" s="7">
        <v>45287</v>
      </c>
      <c r="C1996" s="8">
        <v>0.41001157407407413</v>
      </c>
      <c r="D1996" s="6" t="s">
        <v>4438</v>
      </c>
      <c r="E1996" s="6">
        <v>7</v>
      </c>
      <c r="F1996" s="6" t="s">
        <v>30</v>
      </c>
      <c r="G1996" s="6" t="s">
        <v>8194</v>
      </c>
      <c r="H1996" s="6" t="s">
        <v>24</v>
      </c>
      <c r="I1996" s="6" t="s">
        <v>24</v>
      </c>
      <c r="J1996" s="6" t="s">
        <v>232</v>
      </c>
      <c r="K1996" s="6" t="s">
        <v>88</v>
      </c>
      <c r="M1996" s="6" t="s">
        <v>1320</v>
      </c>
      <c r="O1996" s="6" t="s">
        <v>8195</v>
      </c>
      <c r="T1996" s="6" t="s">
        <v>22</v>
      </c>
      <c r="U1996" s="6" t="s">
        <v>18</v>
      </c>
      <c r="V1996" s="6" t="s">
        <v>8196</v>
      </c>
      <c r="W1996" s="11" t="s">
        <v>1055</v>
      </c>
    </row>
    <row r="1997" spans="1:23" x14ac:dyDescent="0.35">
      <c r="A1997" s="6">
        <v>212616</v>
      </c>
      <c r="B1997" s="7">
        <v>45287</v>
      </c>
      <c r="C1997" s="8">
        <v>0.42657407407407405</v>
      </c>
      <c r="D1997" s="6" t="s">
        <v>110</v>
      </c>
      <c r="E1997" s="6">
        <v>1</v>
      </c>
      <c r="F1997" s="6" t="s">
        <v>30</v>
      </c>
      <c r="G1997" s="6" t="s">
        <v>8197</v>
      </c>
      <c r="H1997" s="6" t="s">
        <v>24</v>
      </c>
      <c r="I1997" s="6" t="s">
        <v>24</v>
      </c>
      <c r="J1997" s="6" t="s">
        <v>21</v>
      </c>
      <c r="K1997" s="6" t="s">
        <v>78</v>
      </c>
      <c r="T1997" s="6" t="s">
        <v>15</v>
      </c>
      <c r="U1997" s="6" t="s">
        <v>18</v>
      </c>
      <c r="V1997" s="6" t="s">
        <v>8198</v>
      </c>
      <c r="W1997" s="11" t="s">
        <v>887</v>
      </c>
    </row>
    <row r="1998" spans="1:23" ht="72.5" x14ac:dyDescent="0.35">
      <c r="A1998" s="6">
        <v>212621</v>
      </c>
      <c r="B1998" s="7">
        <v>45287</v>
      </c>
      <c r="C1998" s="8">
        <v>0.48530092592592594</v>
      </c>
      <c r="D1998" s="6" t="s">
        <v>250</v>
      </c>
      <c r="E1998" s="6">
        <v>2</v>
      </c>
      <c r="F1998" s="6" t="s">
        <v>9</v>
      </c>
      <c r="G1998" s="9" t="s">
        <v>8199</v>
      </c>
      <c r="H1998" s="6" t="s">
        <v>10</v>
      </c>
      <c r="I1998" s="6" t="s">
        <v>40</v>
      </c>
      <c r="J1998" s="6" t="s">
        <v>377</v>
      </c>
      <c r="K1998" s="6" t="s">
        <v>626</v>
      </c>
      <c r="T1998" s="6" t="s">
        <v>15</v>
      </c>
      <c r="U1998" s="6" t="s">
        <v>18</v>
      </c>
      <c r="V1998" s="6" t="s">
        <v>8201</v>
      </c>
      <c r="W1998" s="11" t="s">
        <v>8200</v>
      </c>
    </row>
    <row r="1999" spans="1:23" x14ac:dyDescent="0.35">
      <c r="A1999" s="6">
        <v>212602</v>
      </c>
      <c r="B1999" s="7">
        <v>45287</v>
      </c>
      <c r="C1999" s="8">
        <v>0.50524305555555549</v>
      </c>
      <c r="D1999" s="6" t="s">
        <v>587</v>
      </c>
      <c r="E1999" s="6">
        <v>3</v>
      </c>
      <c r="F1999" s="6" t="s">
        <v>19</v>
      </c>
      <c r="G1999" s="6" t="s">
        <v>8202</v>
      </c>
      <c r="H1999" s="6" t="s">
        <v>10</v>
      </c>
      <c r="I1999" s="6" t="s">
        <v>24</v>
      </c>
      <c r="J1999" s="6" t="s">
        <v>232</v>
      </c>
      <c r="K1999" s="6" t="s">
        <v>1354</v>
      </c>
      <c r="T1999" s="6" t="s">
        <v>15</v>
      </c>
      <c r="U1999" s="6" t="s">
        <v>18</v>
      </c>
      <c r="V1999" s="6" t="s">
        <v>8203</v>
      </c>
      <c r="W1999" s="11" t="s">
        <v>1143</v>
      </c>
    </row>
    <row r="2000" spans="1:23" x14ac:dyDescent="0.35">
      <c r="A2000" s="6">
        <v>212662</v>
      </c>
      <c r="B2000" s="7">
        <v>45287</v>
      </c>
      <c r="C2000" s="8">
        <v>0.57791666666666663</v>
      </c>
      <c r="D2000" s="6" t="s">
        <v>1285</v>
      </c>
      <c r="E2000" s="6">
        <v>2</v>
      </c>
      <c r="F2000" s="6" t="s">
        <v>1657</v>
      </c>
      <c r="G2000" s="6" t="s">
        <v>8204</v>
      </c>
      <c r="H2000" s="6" t="s">
        <v>10</v>
      </c>
      <c r="I2000" s="6" t="s">
        <v>24</v>
      </c>
      <c r="J2000" s="6" t="s">
        <v>21</v>
      </c>
      <c r="K2000" s="6" t="s">
        <v>83</v>
      </c>
      <c r="T2000" s="6" t="s">
        <v>22</v>
      </c>
      <c r="U2000" s="6" t="s">
        <v>18</v>
      </c>
      <c r="V2000" s="6" t="s">
        <v>8206</v>
      </c>
      <c r="W2000" s="11" t="s">
        <v>8205</v>
      </c>
    </row>
    <row r="2001" spans="1:23" ht="72.5" x14ac:dyDescent="0.35">
      <c r="A2001" s="6">
        <v>183343</v>
      </c>
      <c r="B2001" s="7">
        <v>45287</v>
      </c>
      <c r="C2001" s="8">
        <v>0.58265046296296297</v>
      </c>
      <c r="D2001" s="6" t="s">
        <v>8207</v>
      </c>
      <c r="E2001" s="6">
        <v>1</v>
      </c>
      <c r="F2001" s="6" t="s">
        <v>1657</v>
      </c>
      <c r="G2001" s="9" t="s">
        <v>8208</v>
      </c>
      <c r="H2001" s="6" t="s">
        <v>24</v>
      </c>
      <c r="I2001" s="6" t="s">
        <v>24</v>
      </c>
      <c r="J2001" s="6" t="s">
        <v>21</v>
      </c>
      <c r="K2001" s="6" t="s">
        <v>1335</v>
      </c>
      <c r="L2001" s="9" t="s">
        <v>8209</v>
      </c>
      <c r="T2001" s="6" t="s">
        <v>22</v>
      </c>
      <c r="U2001" s="6" t="s">
        <v>18</v>
      </c>
      <c r="V2001" s="6" t="s">
        <v>887</v>
      </c>
      <c r="W2001" s="12" t="s">
        <v>8210</v>
      </c>
    </row>
    <row r="2002" spans="1:23" x14ac:dyDescent="0.35">
      <c r="A2002" s="6">
        <v>190320</v>
      </c>
      <c r="B2002" s="7">
        <v>45287</v>
      </c>
      <c r="C2002" s="8">
        <v>0.59414351851851854</v>
      </c>
      <c r="D2002" s="6" t="s">
        <v>8211</v>
      </c>
      <c r="E2002" s="6">
        <v>1</v>
      </c>
      <c r="F2002" s="6" t="s">
        <v>1657</v>
      </c>
      <c r="G2002" s="6" t="s">
        <v>8212</v>
      </c>
      <c r="H2002" s="6" t="s">
        <v>24</v>
      </c>
      <c r="I2002" s="6" t="s">
        <v>24</v>
      </c>
      <c r="J2002" s="6" t="s">
        <v>21</v>
      </c>
      <c r="K2002" s="6" t="s">
        <v>693</v>
      </c>
      <c r="L2002" s="6" t="s">
        <v>55</v>
      </c>
      <c r="M2002" s="6" t="s">
        <v>142</v>
      </c>
      <c r="N2002" s="6" t="s">
        <v>69</v>
      </c>
      <c r="S2002" s="6" t="s">
        <v>536</v>
      </c>
      <c r="T2002" s="6" t="s">
        <v>22</v>
      </c>
      <c r="U2002" s="6" t="s">
        <v>18</v>
      </c>
      <c r="V2002" s="6" t="s">
        <v>8214</v>
      </c>
      <c r="W2002" s="11" t="s">
        <v>8213</v>
      </c>
    </row>
    <row r="2003" spans="1:23" x14ac:dyDescent="0.35">
      <c r="A2003" s="6">
        <v>212653</v>
      </c>
      <c r="B2003" s="7">
        <v>45287</v>
      </c>
      <c r="C2003" s="8">
        <v>0.60128472222222229</v>
      </c>
      <c r="D2003" s="6" t="s">
        <v>533</v>
      </c>
      <c r="E2003" s="6">
        <v>2</v>
      </c>
      <c r="F2003" s="6" t="s">
        <v>30</v>
      </c>
      <c r="G2003" s="6" t="s">
        <v>8215</v>
      </c>
      <c r="H2003" s="6" t="s">
        <v>24</v>
      </c>
      <c r="I2003" s="6" t="s">
        <v>24</v>
      </c>
      <c r="J2003" s="6" t="s">
        <v>21</v>
      </c>
      <c r="K2003" s="6" t="s">
        <v>244</v>
      </c>
      <c r="T2003" s="6" t="s">
        <v>22</v>
      </c>
      <c r="U2003" s="6" t="s">
        <v>18</v>
      </c>
      <c r="V2003" s="6" t="s">
        <v>8216</v>
      </c>
      <c r="W2003" s="11" t="s">
        <v>882</v>
      </c>
    </row>
    <row r="2004" spans="1:23" x14ac:dyDescent="0.35">
      <c r="A2004" s="6">
        <v>160629</v>
      </c>
      <c r="B2004" s="7">
        <v>45287</v>
      </c>
      <c r="C2004" s="8">
        <v>0.60343749999999996</v>
      </c>
      <c r="D2004" s="6" t="s">
        <v>462</v>
      </c>
      <c r="E2004" s="6">
        <v>5</v>
      </c>
      <c r="F2004" s="6" t="s">
        <v>1657</v>
      </c>
      <c r="G2004" s="6" t="s">
        <v>8217</v>
      </c>
      <c r="H2004" s="6" t="s">
        <v>10</v>
      </c>
      <c r="I2004" s="6" t="s">
        <v>24</v>
      </c>
      <c r="J2004" s="6" t="s">
        <v>21</v>
      </c>
      <c r="K2004" s="6" t="s">
        <v>764</v>
      </c>
      <c r="T2004" s="6" t="s">
        <v>22</v>
      </c>
      <c r="U2004" s="6" t="s">
        <v>18</v>
      </c>
      <c r="V2004" s="6" t="s">
        <v>8219</v>
      </c>
      <c r="W2004" s="11" t="s">
        <v>8218</v>
      </c>
    </row>
    <row r="2005" spans="1:23" x14ac:dyDescent="0.35">
      <c r="A2005" s="6">
        <v>212668</v>
      </c>
      <c r="B2005" s="7">
        <v>45287</v>
      </c>
      <c r="C2005" s="8">
        <v>0.60744212962962962</v>
      </c>
      <c r="D2005" s="6" t="s">
        <v>8220</v>
      </c>
      <c r="E2005" s="6">
        <v>3</v>
      </c>
      <c r="F2005" s="6" t="s">
        <v>30</v>
      </c>
      <c r="G2005" s="6" t="s">
        <v>8221</v>
      </c>
      <c r="H2005" s="6" t="s">
        <v>24</v>
      </c>
      <c r="I2005" s="6" t="s">
        <v>24</v>
      </c>
      <c r="J2005" s="6" t="s">
        <v>21</v>
      </c>
      <c r="K2005" s="6" t="s">
        <v>190</v>
      </c>
      <c r="T2005" s="6" t="s">
        <v>22</v>
      </c>
      <c r="U2005" s="6" t="s">
        <v>18</v>
      </c>
      <c r="V2005" s="6" t="s">
        <v>8223</v>
      </c>
      <c r="W2005" s="11" t="s">
        <v>8222</v>
      </c>
    </row>
    <row r="2006" spans="1:23" ht="87" x14ac:dyDescent="0.35">
      <c r="A2006" s="6">
        <v>212075</v>
      </c>
      <c r="B2006" s="7">
        <v>45287</v>
      </c>
      <c r="C2006" s="8">
        <v>0.61861111111111111</v>
      </c>
      <c r="D2006" s="6" t="s">
        <v>474</v>
      </c>
      <c r="E2006" s="6" t="s">
        <v>678</v>
      </c>
      <c r="F2006" s="6" t="s">
        <v>942</v>
      </c>
      <c r="G2006" s="9" t="s">
        <v>8224</v>
      </c>
      <c r="H2006" s="6" t="s">
        <v>24</v>
      </c>
      <c r="I2006" s="6" t="s">
        <v>24</v>
      </c>
      <c r="J2006" s="6" t="s">
        <v>21</v>
      </c>
      <c r="K2006" s="6" t="s">
        <v>295</v>
      </c>
      <c r="T2006" s="6" t="s">
        <v>22</v>
      </c>
      <c r="U2006" s="6" t="s">
        <v>18</v>
      </c>
      <c r="V2006" s="6" t="s">
        <v>8226</v>
      </c>
      <c r="W2006" s="12" t="s">
        <v>8225</v>
      </c>
    </row>
    <row r="2007" spans="1:23" ht="58" x14ac:dyDescent="0.35">
      <c r="A2007" s="6">
        <v>212660</v>
      </c>
      <c r="B2007" s="7">
        <v>45287</v>
      </c>
      <c r="C2007" s="8">
        <v>0.62482638888888886</v>
      </c>
      <c r="D2007" s="6" t="s">
        <v>160</v>
      </c>
      <c r="E2007" s="6">
        <v>3</v>
      </c>
      <c r="F2007" s="6" t="s">
        <v>30</v>
      </c>
      <c r="G2007" s="6" t="s">
        <v>8227</v>
      </c>
      <c r="H2007" s="6" t="s">
        <v>24</v>
      </c>
      <c r="I2007" s="6" t="s">
        <v>24</v>
      </c>
      <c r="J2007" s="6" t="s">
        <v>21</v>
      </c>
      <c r="K2007" s="6" t="s">
        <v>58</v>
      </c>
      <c r="T2007" s="6" t="s">
        <v>22</v>
      </c>
      <c r="U2007" s="6" t="s">
        <v>18</v>
      </c>
      <c r="V2007" s="9" t="s">
        <v>8229</v>
      </c>
      <c r="W2007" s="11" t="s">
        <v>8228</v>
      </c>
    </row>
    <row r="2008" spans="1:23" x14ac:dyDescent="0.35">
      <c r="A2008" s="6">
        <v>212696</v>
      </c>
      <c r="B2008" s="7">
        <v>45287</v>
      </c>
      <c r="C2008" s="8">
        <v>0.62488425925925928</v>
      </c>
      <c r="D2008" s="6" t="s">
        <v>506</v>
      </c>
      <c r="E2008" s="6">
        <v>1</v>
      </c>
      <c r="F2008" s="6" t="s">
        <v>25</v>
      </c>
      <c r="G2008" s="6" t="s">
        <v>765</v>
      </c>
      <c r="H2008" s="6" t="s">
        <v>24</v>
      </c>
      <c r="I2008" s="6" t="s">
        <v>24</v>
      </c>
      <c r="J2008" s="6" t="s">
        <v>21</v>
      </c>
      <c r="K2008" s="6" t="s">
        <v>161</v>
      </c>
      <c r="T2008" s="6" t="s">
        <v>22</v>
      </c>
      <c r="U2008" s="6" t="s">
        <v>18</v>
      </c>
      <c r="V2008" s="6" t="s">
        <v>1668</v>
      </c>
      <c r="W2008" s="11" t="s">
        <v>887</v>
      </c>
    </row>
    <row r="2009" spans="1:23" x14ac:dyDescent="0.35">
      <c r="A2009" s="6">
        <v>105932</v>
      </c>
      <c r="B2009" s="7">
        <v>45287</v>
      </c>
      <c r="C2009" s="8">
        <v>0.66153935185185186</v>
      </c>
      <c r="D2009" s="6" t="s">
        <v>155</v>
      </c>
      <c r="E2009" s="6">
        <v>1</v>
      </c>
      <c r="F2009" s="6" t="s">
        <v>19</v>
      </c>
      <c r="G2009" s="6" t="s">
        <v>8230</v>
      </c>
      <c r="H2009" s="6" t="s">
        <v>183</v>
      </c>
      <c r="I2009" s="6" t="s">
        <v>24</v>
      </c>
      <c r="J2009" s="6" t="s">
        <v>21</v>
      </c>
      <c r="K2009" s="6" t="s">
        <v>876</v>
      </c>
      <c r="T2009" s="6" t="s">
        <v>22</v>
      </c>
      <c r="U2009" s="6" t="s">
        <v>18</v>
      </c>
      <c r="V2009" s="6" t="s">
        <v>8232</v>
      </c>
      <c r="W2009" s="11" t="s">
        <v>8231</v>
      </c>
    </row>
    <row r="2010" spans="1:23" x14ac:dyDescent="0.35">
      <c r="A2010" s="6">
        <v>160247</v>
      </c>
      <c r="B2010" s="7">
        <v>45287</v>
      </c>
      <c r="C2010" s="8">
        <v>0.66402777777777777</v>
      </c>
      <c r="D2010" s="6" t="s">
        <v>1373</v>
      </c>
      <c r="E2010" s="6">
        <v>1</v>
      </c>
      <c r="F2010" s="6" t="s">
        <v>25</v>
      </c>
      <c r="G2010" s="6" t="s">
        <v>1766</v>
      </c>
      <c r="H2010" s="6" t="s">
        <v>24</v>
      </c>
      <c r="I2010" s="6" t="s">
        <v>24</v>
      </c>
      <c r="J2010" s="6" t="s">
        <v>21</v>
      </c>
      <c r="K2010" s="6" t="s">
        <v>134</v>
      </c>
      <c r="T2010" s="6" t="s">
        <v>22</v>
      </c>
      <c r="U2010" s="6" t="s">
        <v>18</v>
      </c>
      <c r="V2010" s="6" t="s">
        <v>1765</v>
      </c>
      <c r="W2010" s="11" t="s">
        <v>887</v>
      </c>
    </row>
    <row r="2011" spans="1:23" ht="145" x14ac:dyDescent="0.35">
      <c r="A2011" s="6">
        <v>212709</v>
      </c>
      <c r="B2011" s="7">
        <v>45287</v>
      </c>
      <c r="C2011" s="8">
        <v>0.68842592592592589</v>
      </c>
      <c r="D2011" s="6" t="s">
        <v>801</v>
      </c>
      <c r="E2011" s="6">
        <v>3</v>
      </c>
      <c r="F2011" s="6" t="s">
        <v>19</v>
      </c>
      <c r="G2011" s="9" t="s">
        <v>8233</v>
      </c>
      <c r="H2011" s="6" t="s">
        <v>24</v>
      </c>
      <c r="I2011" s="6" t="s">
        <v>51</v>
      </c>
      <c r="J2011" s="6" t="s">
        <v>21</v>
      </c>
      <c r="K2011" s="6" t="s">
        <v>1335</v>
      </c>
      <c r="T2011" s="6" t="s">
        <v>22</v>
      </c>
      <c r="U2011" s="6" t="s">
        <v>18</v>
      </c>
      <c r="V2011" s="6" t="s">
        <v>887</v>
      </c>
      <c r="W2011" s="11" t="s">
        <v>8234</v>
      </c>
    </row>
    <row r="2012" spans="1:23" x14ac:dyDescent="0.35">
      <c r="A2012" s="6">
        <v>212714</v>
      </c>
      <c r="B2012" s="7">
        <v>45288</v>
      </c>
      <c r="C2012" s="8">
        <v>0.34831018518518514</v>
      </c>
      <c r="D2012" s="6" t="s">
        <v>79</v>
      </c>
      <c r="E2012" s="6">
        <v>1</v>
      </c>
      <c r="F2012" s="6" t="s">
        <v>19</v>
      </c>
      <c r="G2012" s="6" t="s">
        <v>79</v>
      </c>
      <c r="H2012" s="6" t="s">
        <v>24</v>
      </c>
      <c r="I2012" s="6" t="s">
        <v>24</v>
      </c>
      <c r="J2012" s="6" t="s">
        <v>21</v>
      </c>
      <c r="K2012" s="6" t="s">
        <v>36</v>
      </c>
      <c r="T2012" s="6" t="s">
        <v>22</v>
      </c>
      <c r="U2012" s="6" t="s">
        <v>18</v>
      </c>
      <c r="V2012" s="6" t="s">
        <v>8236</v>
      </c>
      <c r="W2012" s="11" t="s">
        <v>8235</v>
      </c>
    </row>
    <row r="2013" spans="1:23" x14ac:dyDescent="0.35">
      <c r="A2013" s="6">
        <v>212762</v>
      </c>
      <c r="B2013" s="7">
        <v>45288</v>
      </c>
      <c r="C2013" s="8">
        <v>0.35812500000000003</v>
      </c>
      <c r="D2013" s="6" t="s">
        <v>849</v>
      </c>
      <c r="E2013" s="6">
        <v>1</v>
      </c>
      <c r="F2013" s="6" t="s">
        <v>19</v>
      </c>
      <c r="G2013" s="6" t="s">
        <v>8237</v>
      </c>
      <c r="H2013" s="6" t="s">
        <v>24</v>
      </c>
      <c r="I2013" s="6" t="s">
        <v>24</v>
      </c>
      <c r="J2013" s="6" t="s">
        <v>21</v>
      </c>
      <c r="K2013" s="6" t="s">
        <v>36</v>
      </c>
      <c r="T2013" s="6" t="s">
        <v>22</v>
      </c>
      <c r="U2013" s="6" t="s">
        <v>18</v>
      </c>
      <c r="V2013" s="6" t="s">
        <v>8239</v>
      </c>
      <c r="W2013" s="11" t="s">
        <v>8238</v>
      </c>
    </row>
    <row r="2014" spans="1:23" ht="130.5" x14ac:dyDescent="0.35">
      <c r="A2014" s="6">
        <v>212754</v>
      </c>
      <c r="B2014" s="7">
        <v>45288</v>
      </c>
      <c r="C2014" s="8">
        <v>0.36593750000000003</v>
      </c>
      <c r="D2014" s="6" t="s">
        <v>247</v>
      </c>
      <c r="E2014" s="6">
        <v>2</v>
      </c>
      <c r="F2014" s="6" t="s">
        <v>30</v>
      </c>
      <c r="G2014" s="9" t="s">
        <v>8240</v>
      </c>
      <c r="H2014" s="6" t="s">
        <v>24</v>
      </c>
      <c r="I2014" s="6" t="s">
        <v>24</v>
      </c>
      <c r="J2014" s="6" t="s">
        <v>21</v>
      </c>
      <c r="K2014" s="6" t="s">
        <v>267</v>
      </c>
      <c r="T2014" s="6" t="s">
        <v>22</v>
      </c>
      <c r="U2014" s="6" t="s">
        <v>18</v>
      </c>
      <c r="V2014" s="6" t="s">
        <v>8242</v>
      </c>
      <c r="W2014" s="11" t="s">
        <v>8241</v>
      </c>
    </row>
    <row r="2015" spans="1:23" x14ac:dyDescent="0.35">
      <c r="A2015" s="6">
        <v>212712</v>
      </c>
      <c r="B2015" s="7">
        <v>45288</v>
      </c>
      <c r="C2015" s="8">
        <v>0.38354166666666667</v>
      </c>
      <c r="D2015" s="6" t="s">
        <v>868</v>
      </c>
      <c r="E2015" s="6">
        <v>1</v>
      </c>
      <c r="F2015" s="6" t="s">
        <v>19</v>
      </c>
      <c r="G2015" s="6" t="s">
        <v>762</v>
      </c>
      <c r="H2015" s="6" t="s">
        <v>24</v>
      </c>
      <c r="I2015" s="6" t="s">
        <v>24</v>
      </c>
      <c r="J2015" s="6" t="s">
        <v>21</v>
      </c>
      <c r="K2015" s="6" t="s">
        <v>36</v>
      </c>
      <c r="T2015" s="6" t="s">
        <v>22</v>
      </c>
      <c r="U2015" s="6" t="s">
        <v>18</v>
      </c>
      <c r="V2015" s="6" t="s">
        <v>8244</v>
      </c>
      <c r="W2015" s="11" t="s">
        <v>8243</v>
      </c>
    </row>
    <row r="2016" spans="1:23" x14ac:dyDescent="0.35">
      <c r="A2016" s="6">
        <v>212716</v>
      </c>
      <c r="B2016" s="7">
        <v>45288</v>
      </c>
      <c r="C2016" s="8">
        <v>0.38748842592592592</v>
      </c>
      <c r="D2016" s="6" t="s">
        <v>868</v>
      </c>
      <c r="E2016" s="6">
        <v>1</v>
      </c>
      <c r="F2016" s="6" t="s">
        <v>19</v>
      </c>
      <c r="G2016" s="6" t="s">
        <v>868</v>
      </c>
      <c r="H2016" s="6" t="s">
        <v>24</v>
      </c>
      <c r="I2016" s="6" t="s">
        <v>24</v>
      </c>
      <c r="J2016" s="6" t="s">
        <v>21</v>
      </c>
      <c r="K2016" s="6" t="s">
        <v>1002</v>
      </c>
      <c r="T2016" s="6" t="s">
        <v>22</v>
      </c>
      <c r="U2016" s="6" t="s">
        <v>18</v>
      </c>
      <c r="V2016" s="6" t="s">
        <v>8246</v>
      </c>
      <c r="W2016" s="11" t="s">
        <v>8245</v>
      </c>
    </row>
    <row r="2017" spans="1:23" x14ac:dyDescent="0.35">
      <c r="A2017" s="6">
        <v>212705</v>
      </c>
      <c r="B2017" s="7">
        <v>45288</v>
      </c>
      <c r="C2017" s="8">
        <v>0.39026620370370368</v>
      </c>
      <c r="D2017" s="6" t="s">
        <v>8247</v>
      </c>
      <c r="E2017" s="6">
        <v>1</v>
      </c>
      <c r="F2017" s="6" t="s">
        <v>19</v>
      </c>
      <c r="G2017" s="6" t="s">
        <v>79</v>
      </c>
      <c r="H2017" s="6" t="s">
        <v>24</v>
      </c>
      <c r="I2017" s="6" t="s">
        <v>24</v>
      </c>
      <c r="J2017" s="6" t="s">
        <v>21</v>
      </c>
      <c r="K2017" s="6" t="s">
        <v>1002</v>
      </c>
      <c r="T2017" s="6" t="s">
        <v>22</v>
      </c>
      <c r="U2017" s="6" t="s">
        <v>18</v>
      </c>
      <c r="V2017" s="6" t="s">
        <v>8249</v>
      </c>
      <c r="W2017" s="11" t="s">
        <v>8248</v>
      </c>
    </row>
    <row r="2018" spans="1:23" x14ac:dyDescent="0.35">
      <c r="A2018" s="6">
        <v>212706</v>
      </c>
      <c r="B2018" s="7">
        <v>45288</v>
      </c>
      <c r="C2018" s="8">
        <v>0.3923611111111111</v>
      </c>
      <c r="D2018" s="6" t="s">
        <v>826</v>
      </c>
      <c r="E2018" s="6">
        <v>1</v>
      </c>
      <c r="F2018" s="6" t="s">
        <v>19</v>
      </c>
      <c r="G2018" s="6" t="s">
        <v>79</v>
      </c>
      <c r="H2018" s="6" t="s">
        <v>24</v>
      </c>
      <c r="I2018" s="6" t="s">
        <v>24</v>
      </c>
      <c r="J2018" s="6" t="s">
        <v>21</v>
      </c>
      <c r="K2018" s="6" t="s">
        <v>36</v>
      </c>
      <c r="T2018" s="6" t="s">
        <v>22</v>
      </c>
      <c r="U2018" s="6" t="s">
        <v>18</v>
      </c>
      <c r="V2018" s="6" t="s">
        <v>8251</v>
      </c>
      <c r="W2018" s="11" t="s">
        <v>8250</v>
      </c>
    </row>
    <row r="2019" spans="1:23" x14ac:dyDescent="0.35">
      <c r="A2019" s="6">
        <v>80433</v>
      </c>
      <c r="B2019" s="7">
        <v>45288</v>
      </c>
      <c r="C2019" s="8">
        <v>0.39520833333333333</v>
      </c>
      <c r="D2019" s="6" t="s">
        <v>826</v>
      </c>
      <c r="E2019" s="6">
        <v>1</v>
      </c>
      <c r="F2019" s="6" t="s">
        <v>19</v>
      </c>
      <c r="G2019" s="6" t="s">
        <v>826</v>
      </c>
      <c r="H2019" s="6" t="s">
        <v>24</v>
      </c>
      <c r="I2019" s="6" t="s">
        <v>24</v>
      </c>
      <c r="J2019" s="6" t="s">
        <v>21</v>
      </c>
      <c r="K2019" s="6" t="s">
        <v>36</v>
      </c>
      <c r="T2019" s="6" t="s">
        <v>22</v>
      </c>
      <c r="U2019" s="6" t="s">
        <v>18</v>
      </c>
      <c r="V2019" s="6" t="s">
        <v>8253</v>
      </c>
      <c r="W2019" s="11" t="s">
        <v>8252</v>
      </c>
    </row>
    <row r="2020" spans="1:23" ht="130.5" x14ac:dyDescent="0.35">
      <c r="A2020" s="6">
        <v>212767</v>
      </c>
      <c r="B2020" s="7">
        <v>45288</v>
      </c>
      <c r="C2020" s="8">
        <v>0.3972222222222222</v>
      </c>
      <c r="D2020" s="6" t="s">
        <v>151</v>
      </c>
      <c r="E2020" s="6">
        <v>8</v>
      </c>
      <c r="F2020" s="6" t="s">
        <v>19</v>
      </c>
      <c r="G2020" s="9" t="s">
        <v>8254</v>
      </c>
      <c r="H2020" s="6" t="s">
        <v>10</v>
      </c>
      <c r="I2020" s="6" t="s">
        <v>24</v>
      </c>
      <c r="J2020" s="6" t="s">
        <v>21</v>
      </c>
      <c r="K2020" s="6" t="s">
        <v>244</v>
      </c>
      <c r="T2020" s="6" t="s">
        <v>22</v>
      </c>
      <c r="U2020" s="6" t="s">
        <v>18</v>
      </c>
      <c r="V2020" s="6" t="s">
        <v>8255</v>
      </c>
      <c r="W2020" s="11" t="s">
        <v>1624</v>
      </c>
    </row>
    <row r="2021" spans="1:23" ht="101.5" x14ac:dyDescent="0.35">
      <c r="A2021" s="6">
        <v>212764</v>
      </c>
      <c r="B2021" s="7">
        <v>45288</v>
      </c>
      <c r="C2021" s="8">
        <v>0.39747685185185189</v>
      </c>
      <c r="D2021" s="6" t="s">
        <v>634</v>
      </c>
      <c r="E2021" s="6">
        <v>8</v>
      </c>
      <c r="F2021" s="6" t="s">
        <v>19</v>
      </c>
      <c r="G2021" s="9" t="s">
        <v>8256</v>
      </c>
      <c r="H2021" s="6" t="s">
        <v>24</v>
      </c>
      <c r="I2021" s="6" t="s">
        <v>24</v>
      </c>
      <c r="J2021" s="6" t="s">
        <v>21</v>
      </c>
      <c r="K2021" s="6" t="s">
        <v>244</v>
      </c>
      <c r="L2021" s="6" t="s">
        <v>8257</v>
      </c>
      <c r="M2021" s="6" t="s">
        <v>8258</v>
      </c>
      <c r="T2021" s="6" t="s">
        <v>22</v>
      </c>
      <c r="U2021" s="6" t="s">
        <v>18</v>
      </c>
      <c r="V2021" s="6" t="s">
        <v>8260</v>
      </c>
      <c r="W2021" s="11" t="s">
        <v>8259</v>
      </c>
    </row>
    <row r="2022" spans="1:23" x14ac:dyDescent="0.35">
      <c r="A2022" s="6">
        <v>212748</v>
      </c>
      <c r="B2022" s="7">
        <v>45288</v>
      </c>
      <c r="C2022" s="8">
        <v>0.39996527777777779</v>
      </c>
      <c r="D2022" s="6" t="s">
        <v>8261</v>
      </c>
      <c r="E2022" s="6">
        <v>1</v>
      </c>
      <c r="F2022" s="6" t="s">
        <v>30</v>
      </c>
      <c r="G2022" s="6" t="s">
        <v>8262</v>
      </c>
      <c r="H2022" s="6" t="s">
        <v>24</v>
      </c>
      <c r="I2022" s="6" t="s">
        <v>24</v>
      </c>
      <c r="J2022" s="6" t="s">
        <v>377</v>
      </c>
      <c r="K2022" s="6" t="s">
        <v>495</v>
      </c>
      <c r="T2022" s="6" t="s">
        <v>22</v>
      </c>
      <c r="U2022" s="6" t="s">
        <v>18</v>
      </c>
      <c r="V2022" s="6" t="s">
        <v>8263</v>
      </c>
      <c r="W2022" s="11" t="s">
        <v>887</v>
      </c>
    </row>
    <row r="2023" spans="1:23" ht="116" x14ac:dyDescent="0.35">
      <c r="A2023" s="6">
        <v>84294</v>
      </c>
      <c r="B2023" s="7">
        <v>45288</v>
      </c>
      <c r="C2023" s="8">
        <v>0.40252314814814816</v>
      </c>
      <c r="D2023" s="6" t="s">
        <v>32</v>
      </c>
      <c r="E2023" s="6">
        <v>2</v>
      </c>
      <c r="F2023" s="6" t="s">
        <v>19</v>
      </c>
      <c r="G2023" s="9" t="s">
        <v>8264</v>
      </c>
      <c r="H2023" s="6" t="s">
        <v>24</v>
      </c>
      <c r="I2023" s="6" t="s">
        <v>24</v>
      </c>
      <c r="J2023" s="6" t="s">
        <v>377</v>
      </c>
      <c r="K2023" s="6" t="s">
        <v>36</v>
      </c>
      <c r="P2023" s="6" t="s">
        <v>34</v>
      </c>
      <c r="T2023" s="6" t="s">
        <v>22</v>
      </c>
      <c r="U2023" s="6" t="s">
        <v>18</v>
      </c>
      <c r="V2023" s="6" t="s">
        <v>8266</v>
      </c>
      <c r="W2023" s="11" t="s">
        <v>8265</v>
      </c>
    </row>
    <row r="2024" spans="1:23" x14ac:dyDescent="0.35">
      <c r="A2024" s="6">
        <v>93073</v>
      </c>
      <c r="B2024" s="7">
        <v>45288</v>
      </c>
      <c r="C2024" s="8">
        <v>0.40736111111111112</v>
      </c>
      <c r="D2024" s="6" t="s">
        <v>259</v>
      </c>
      <c r="E2024" s="6">
        <v>1</v>
      </c>
      <c r="F2024" s="6" t="s">
        <v>30</v>
      </c>
      <c r="G2024" s="6" t="s">
        <v>8267</v>
      </c>
      <c r="H2024" s="6" t="s">
        <v>24</v>
      </c>
      <c r="I2024" s="6" t="s">
        <v>24</v>
      </c>
      <c r="J2024" s="6" t="s">
        <v>21</v>
      </c>
      <c r="K2024" s="6" t="s">
        <v>901</v>
      </c>
      <c r="M2024" s="6" t="s">
        <v>8268</v>
      </c>
      <c r="T2024" s="6" t="s">
        <v>22</v>
      </c>
      <c r="U2024" s="6" t="s">
        <v>18</v>
      </c>
      <c r="V2024" s="6" t="s">
        <v>8270</v>
      </c>
      <c r="W2024" s="11" t="s">
        <v>8269</v>
      </c>
    </row>
    <row r="2025" spans="1:23" ht="130.5" x14ac:dyDescent="0.35">
      <c r="A2025" s="6">
        <v>170218</v>
      </c>
      <c r="B2025" s="7">
        <v>45288</v>
      </c>
      <c r="C2025" s="8">
        <v>0.40834490740740742</v>
      </c>
      <c r="D2025" s="6" t="s">
        <v>418</v>
      </c>
      <c r="E2025" s="6">
        <v>2</v>
      </c>
      <c r="F2025" s="6" t="s">
        <v>9</v>
      </c>
      <c r="G2025" s="9" t="s">
        <v>8271</v>
      </c>
      <c r="H2025" s="6" t="s">
        <v>24</v>
      </c>
      <c r="I2025" s="6" t="s">
        <v>24</v>
      </c>
      <c r="J2025" s="6" t="s">
        <v>21</v>
      </c>
      <c r="K2025" s="6" t="s">
        <v>764</v>
      </c>
      <c r="T2025" s="6" t="s">
        <v>22</v>
      </c>
      <c r="U2025" s="6" t="s">
        <v>18</v>
      </c>
      <c r="V2025" s="6" t="s">
        <v>8272</v>
      </c>
      <c r="W2025" s="11" t="s">
        <v>1624</v>
      </c>
    </row>
    <row r="2026" spans="1:23" x14ac:dyDescent="0.35">
      <c r="A2026" s="6">
        <v>210669</v>
      </c>
      <c r="B2026" s="7">
        <v>45288</v>
      </c>
      <c r="C2026" s="8">
        <v>0.41225694444444444</v>
      </c>
      <c r="D2026" s="6" t="s">
        <v>8273</v>
      </c>
      <c r="E2026" s="6">
        <v>2</v>
      </c>
      <c r="F2026" s="6" t="s">
        <v>9</v>
      </c>
      <c r="G2026" s="6" t="s">
        <v>8274</v>
      </c>
      <c r="H2026" s="6" t="s">
        <v>38</v>
      </c>
      <c r="I2026" s="6" t="s">
        <v>24</v>
      </c>
      <c r="J2026" s="6" t="s">
        <v>377</v>
      </c>
      <c r="K2026" s="6" t="s">
        <v>495</v>
      </c>
      <c r="T2026" s="6" t="s">
        <v>22</v>
      </c>
      <c r="U2026" s="6" t="s">
        <v>18</v>
      </c>
      <c r="V2026" s="6" t="s">
        <v>8276</v>
      </c>
      <c r="W2026" s="11" t="s">
        <v>8275</v>
      </c>
    </row>
    <row r="2027" spans="1:23" ht="145" x14ac:dyDescent="0.35">
      <c r="A2027" s="6">
        <v>212765</v>
      </c>
      <c r="B2027" s="7">
        <v>45288</v>
      </c>
      <c r="C2027" s="8">
        <v>0.41420138888888891</v>
      </c>
      <c r="D2027" s="6" t="s">
        <v>1502</v>
      </c>
      <c r="E2027" s="6">
        <v>3</v>
      </c>
      <c r="F2027" s="6" t="s">
        <v>30</v>
      </c>
      <c r="G2027" s="9" t="s">
        <v>8277</v>
      </c>
      <c r="H2027" s="6" t="s">
        <v>24</v>
      </c>
      <c r="I2027" s="6" t="s">
        <v>24</v>
      </c>
      <c r="J2027" s="6" t="s">
        <v>21</v>
      </c>
      <c r="K2027" s="6" t="s">
        <v>244</v>
      </c>
      <c r="T2027" s="6" t="s">
        <v>22</v>
      </c>
      <c r="U2027" s="6" t="s">
        <v>18</v>
      </c>
      <c r="V2027" s="6" t="s">
        <v>8279</v>
      </c>
      <c r="W2027" s="12" t="s">
        <v>8278</v>
      </c>
    </row>
    <row r="2028" spans="1:23" x14ac:dyDescent="0.35">
      <c r="A2028" s="6">
        <v>212492</v>
      </c>
      <c r="B2028" s="7">
        <v>45288</v>
      </c>
      <c r="C2028" s="8">
        <v>0.41648148148148145</v>
      </c>
      <c r="D2028" s="6" t="s">
        <v>1024</v>
      </c>
      <c r="E2028" s="6">
        <v>3</v>
      </c>
      <c r="F2028" s="6" t="s">
        <v>1657</v>
      </c>
      <c r="G2028" s="6" t="s">
        <v>8280</v>
      </c>
      <c r="H2028" s="6" t="s">
        <v>24</v>
      </c>
      <c r="I2028" s="6" t="s">
        <v>24</v>
      </c>
      <c r="J2028" s="6" t="s">
        <v>21</v>
      </c>
      <c r="K2028" s="6" t="s">
        <v>36</v>
      </c>
      <c r="T2028" s="6" t="s">
        <v>22</v>
      </c>
      <c r="U2028" s="6" t="s">
        <v>18</v>
      </c>
      <c r="V2028" s="6" t="s">
        <v>8282</v>
      </c>
      <c r="W2028" s="11" t="s">
        <v>8281</v>
      </c>
    </row>
    <row r="2029" spans="1:23" x14ac:dyDescent="0.35">
      <c r="A2029" s="6">
        <v>212707</v>
      </c>
      <c r="B2029" s="7">
        <v>45288</v>
      </c>
      <c r="C2029" s="8">
        <v>0.41784722222222226</v>
      </c>
      <c r="D2029" s="6" t="s">
        <v>868</v>
      </c>
      <c r="E2029" s="6">
        <v>1</v>
      </c>
      <c r="F2029" s="6" t="s">
        <v>19</v>
      </c>
      <c r="G2029" s="6" t="s">
        <v>868</v>
      </c>
      <c r="H2029" s="6" t="s">
        <v>24</v>
      </c>
      <c r="I2029" s="6" t="s">
        <v>24</v>
      </c>
      <c r="J2029" s="6" t="s">
        <v>21</v>
      </c>
      <c r="K2029" s="6" t="s">
        <v>36</v>
      </c>
      <c r="T2029" s="6" t="s">
        <v>22</v>
      </c>
      <c r="U2029" s="6" t="s">
        <v>18</v>
      </c>
      <c r="V2029" s="6" t="s">
        <v>1954</v>
      </c>
      <c r="W2029" s="11" t="s">
        <v>8283</v>
      </c>
    </row>
    <row r="2030" spans="1:23" x14ac:dyDescent="0.35">
      <c r="A2030" s="6">
        <v>212710</v>
      </c>
      <c r="B2030" s="7">
        <v>45288</v>
      </c>
      <c r="C2030" s="8">
        <v>0.42018518518518522</v>
      </c>
      <c r="D2030" s="6" t="s">
        <v>1928</v>
      </c>
      <c r="E2030" s="6">
        <v>1</v>
      </c>
      <c r="F2030" s="6" t="s">
        <v>19</v>
      </c>
      <c r="G2030" s="6" t="s">
        <v>1928</v>
      </c>
      <c r="H2030" s="6" t="s">
        <v>24</v>
      </c>
      <c r="I2030" s="6" t="s">
        <v>24</v>
      </c>
      <c r="J2030" s="6" t="s">
        <v>21</v>
      </c>
      <c r="K2030" s="6" t="s">
        <v>1002</v>
      </c>
      <c r="T2030" s="6" t="s">
        <v>22</v>
      </c>
      <c r="U2030" s="6" t="s">
        <v>18</v>
      </c>
      <c r="V2030" s="6" t="s">
        <v>1876</v>
      </c>
      <c r="W2030" s="11" t="s">
        <v>8284</v>
      </c>
    </row>
    <row r="2031" spans="1:23" ht="174" x14ac:dyDescent="0.35">
      <c r="A2031" s="6">
        <v>212793</v>
      </c>
      <c r="B2031" s="7">
        <v>45288</v>
      </c>
      <c r="C2031" s="8">
        <v>0.42575231481481479</v>
      </c>
      <c r="D2031" s="6" t="s">
        <v>1802</v>
      </c>
      <c r="E2031" s="6">
        <v>1</v>
      </c>
      <c r="F2031" s="6" t="s">
        <v>30</v>
      </c>
      <c r="G2031" s="9" t="s">
        <v>8285</v>
      </c>
      <c r="H2031" s="6" t="s">
        <v>24</v>
      </c>
      <c r="I2031" s="6" t="s">
        <v>24</v>
      </c>
      <c r="J2031" s="6" t="s">
        <v>21</v>
      </c>
      <c r="K2031" s="6" t="s">
        <v>1217</v>
      </c>
      <c r="T2031" s="6" t="s">
        <v>22</v>
      </c>
      <c r="U2031" s="6" t="s">
        <v>18</v>
      </c>
      <c r="V2031" s="6" t="s">
        <v>8286</v>
      </c>
      <c r="W2031" s="11" t="s">
        <v>1624</v>
      </c>
    </row>
    <row r="2032" spans="1:23" x14ac:dyDescent="0.35">
      <c r="A2032" s="6">
        <v>212711</v>
      </c>
      <c r="B2032" s="7">
        <v>45288</v>
      </c>
      <c r="C2032" s="8">
        <v>0.43234953703703699</v>
      </c>
      <c r="D2032" s="6" t="s">
        <v>79</v>
      </c>
      <c r="E2032" s="6">
        <v>1</v>
      </c>
      <c r="F2032" s="6" t="s">
        <v>19</v>
      </c>
      <c r="G2032" s="6" t="s">
        <v>79</v>
      </c>
      <c r="H2032" s="6" t="s">
        <v>24</v>
      </c>
      <c r="I2032" s="6" t="s">
        <v>24</v>
      </c>
      <c r="J2032" s="6" t="s">
        <v>21</v>
      </c>
      <c r="K2032" s="6" t="s">
        <v>36</v>
      </c>
      <c r="T2032" s="6" t="s">
        <v>22</v>
      </c>
      <c r="U2032" s="6" t="s">
        <v>18</v>
      </c>
      <c r="V2032" s="6" t="s">
        <v>8288</v>
      </c>
      <c r="W2032" s="11" t="s">
        <v>8287</v>
      </c>
    </row>
    <row r="2033" spans="1:23" x14ac:dyDescent="0.35">
      <c r="A2033" s="6">
        <v>212801</v>
      </c>
      <c r="B2033" s="7">
        <v>45288</v>
      </c>
      <c r="C2033" s="8">
        <v>0.43747685185185187</v>
      </c>
      <c r="D2033" s="6" t="s">
        <v>1009</v>
      </c>
      <c r="E2033" s="6">
        <v>1</v>
      </c>
      <c r="F2033" s="6" t="s">
        <v>1657</v>
      </c>
      <c r="G2033" s="6" t="s">
        <v>8289</v>
      </c>
      <c r="H2033" s="6" t="s">
        <v>24</v>
      </c>
      <c r="I2033" s="6" t="s">
        <v>24</v>
      </c>
      <c r="J2033" s="6" t="s">
        <v>21</v>
      </c>
      <c r="K2033" s="6" t="s">
        <v>5500</v>
      </c>
      <c r="T2033" s="6" t="s">
        <v>875</v>
      </c>
      <c r="U2033" s="6" t="s">
        <v>18</v>
      </c>
      <c r="V2033" s="6" t="s">
        <v>8290</v>
      </c>
      <c r="W2033" s="11" t="s">
        <v>866</v>
      </c>
    </row>
    <row r="2034" spans="1:23" x14ac:dyDescent="0.35">
      <c r="A2034" s="6">
        <v>212715</v>
      </c>
      <c r="B2034" s="7">
        <v>45288</v>
      </c>
      <c r="C2034" s="8">
        <v>0.44114583333333335</v>
      </c>
      <c r="D2034" s="6" t="s">
        <v>818</v>
      </c>
      <c r="E2034" s="6">
        <v>1</v>
      </c>
      <c r="F2034" s="6" t="s">
        <v>19</v>
      </c>
      <c r="G2034" s="6" t="s">
        <v>826</v>
      </c>
      <c r="H2034" s="6" t="s">
        <v>24</v>
      </c>
      <c r="I2034" s="6" t="s">
        <v>24</v>
      </c>
      <c r="J2034" s="6" t="s">
        <v>21</v>
      </c>
      <c r="K2034" s="6" t="s">
        <v>36</v>
      </c>
      <c r="T2034" s="6" t="s">
        <v>22</v>
      </c>
      <c r="U2034" s="6" t="s">
        <v>18</v>
      </c>
      <c r="V2034" s="6" t="s">
        <v>826</v>
      </c>
      <c r="W2034" s="11" t="s">
        <v>8283</v>
      </c>
    </row>
    <row r="2035" spans="1:23" x14ac:dyDescent="0.35">
      <c r="A2035" s="6">
        <v>212786</v>
      </c>
      <c r="B2035" s="7">
        <v>45288</v>
      </c>
      <c r="C2035" s="8">
        <v>0.44390046296296298</v>
      </c>
      <c r="D2035" s="6" t="s">
        <v>826</v>
      </c>
      <c r="E2035" s="6">
        <v>1</v>
      </c>
      <c r="F2035" s="6" t="s">
        <v>19</v>
      </c>
      <c r="G2035" s="6" t="s">
        <v>826</v>
      </c>
      <c r="H2035" s="6" t="s">
        <v>24</v>
      </c>
      <c r="I2035" s="6" t="s">
        <v>24</v>
      </c>
      <c r="J2035" s="6" t="s">
        <v>21</v>
      </c>
      <c r="K2035" s="6" t="s">
        <v>36</v>
      </c>
      <c r="T2035" s="6" t="s">
        <v>22</v>
      </c>
      <c r="U2035" s="6" t="s">
        <v>18</v>
      </c>
      <c r="V2035" s="6" t="s">
        <v>8292</v>
      </c>
      <c r="W2035" s="11" t="s">
        <v>8291</v>
      </c>
    </row>
    <row r="2036" spans="1:23" x14ac:dyDescent="0.35">
      <c r="A2036" s="6">
        <v>136055</v>
      </c>
      <c r="B2036" s="7">
        <v>45288</v>
      </c>
      <c r="C2036" s="8">
        <v>0.44656249999999997</v>
      </c>
      <c r="D2036" s="6" t="s">
        <v>8293</v>
      </c>
      <c r="E2036" s="6">
        <v>1</v>
      </c>
      <c r="F2036" s="6" t="s">
        <v>19</v>
      </c>
      <c r="G2036" s="6" t="s">
        <v>8293</v>
      </c>
      <c r="H2036" s="6" t="s">
        <v>24</v>
      </c>
      <c r="I2036" s="6" t="s">
        <v>24</v>
      </c>
      <c r="J2036" s="6" t="s">
        <v>21</v>
      </c>
      <c r="K2036" s="6" t="s">
        <v>36</v>
      </c>
      <c r="T2036" s="6" t="s">
        <v>22</v>
      </c>
      <c r="U2036" s="6" t="s">
        <v>18</v>
      </c>
      <c r="V2036" s="6" t="s">
        <v>8295</v>
      </c>
      <c r="W2036" s="11" t="s">
        <v>8294</v>
      </c>
    </row>
    <row r="2037" spans="1:23" x14ac:dyDescent="0.35">
      <c r="A2037" s="6">
        <v>212785</v>
      </c>
      <c r="B2037" s="7">
        <v>45288</v>
      </c>
      <c r="C2037" s="8">
        <v>0.45370370370370372</v>
      </c>
      <c r="D2037" s="6" t="s">
        <v>826</v>
      </c>
      <c r="E2037" s="6">
        <v>1</v>
      </c>
      <c r="F2037" s="6" t="s">
        <v>19</v>
      </c>
      <c r="G2037" s="6" t="s">
        <v>826</v>
      </c>
      <c r="H2037" s="6" t="s">
        <v>24</v>
      </c>
      <c r="I2037" s="6" t="s">
        <v>24</v>
      </c>
      <c r="J2037" s="6" t="s">
        <v>21</v>
      </c>
      <c r="K2037" s="6" t="s">
        <v>36</v>
      </c>
      <c r="T2037" s="6" t="s">
        <v>22</v>
      </c>
      <c r="U2037" s="6" t="s">
        <v>18</v>
      </c>
      <c r="V2037" s="6" t="s">
        <v>8297</v>
      </c>
      <c r="W2037" s="11" t="s">
        <v>8296</v>
      </c>
    </row>
    <row r="2038" spans="1:23" x14ac:dyDescent="0.35">
      <c r="A2038" s="6">
        <v>212713</v>
      </c>
      <c r="B2038" s="7">
        <v>45288</v>
      </c>
      <c r="C2038" s="8">
        <v>0.456087962962963</v>
      </c>
      <c r="D2038" s="6" t="s">
        <v>826</v>
      </c>
      <c r="E2038" s="6">
        <v>1</v>
      </c>
      <c r="F2038" s="6" t="s">
        <v>19</v>
      </c>
      <c r="G2038" s="6" t="s">
        <v>826</v>
      </c>
      <c r="H2038" s="6" t="s">
        <v>24</v>
      </c>
      <c r="I2038" s="6" t="s">
        <v>24</v>
      </c>
      <c r="J2038" s="6" t="s">
        <v>21</v>
      </c>
      <c r="K2038" s="6" t="s">
        <v>36</v>
      </c>
      <c r="T2038" s="6" t="s">
        <v>22</v>
      </c>
      <c r="U2038" s="6" t="s">
        <v>18</v>
      </c>
      <c r="V2038" s="6" t="s">
        <v>8299</v>
      </c>
      <c r="W2038" s="11" t="s">
        <v>8298</v>
      </c>
    </row>
    <row r="2039" spans="1:23" x14ac:dyDescent="0.35">
      <c r="A2039" s="6">
        <v>212708</v>
      </c>
      <c r="B2039" s="7">
        <v>45288</v>
      </c>
      <c r="C2039" s="8">
        <v>0.45763888888888887</v>
      </c>
      <c r="D2039" s="6" t="s">
        <v>826</v>
      </c>
      <c r="E2039" s="6">
        <v>1</v>
      </c>
      <c r="F2039" s="6" t="s">
        <v>19</v>
      </c>
      <c r="G2039" s="6" t="s">
        <v>826</v>
      </c>
      <c r="H2039" s="6" t="s">
        <v>24</v>
      </c>
      <c r="I2039" s="6" t="s">
        <v>24</v>
      </c>
      <c r="J2039" s="6" t="s">
        <v>21</v>
      </c>
      <c r="K2039" s="6" t="s">
        <v>36</v>
      </c>
      <c r="T2039" s="6" t="s">
        <v>22</v>
      </c>
      <c r="U2039" s="6" t="s">
        <v>18</v>
      </c>
      <c r="V2039" s="6" t="s">
        <v>8301</v>
      </c>
      <c r="W2039" s="11" t="s">
        <v>8300</v>
      </c>
    </row>
    <row r="2040" spans="1:23" x14ac:dyDescent="0.35">
      <c r="A2040" s="6">
        <v>212819</v>
      </c>
      <c r="B2040" s="7">
        <v>45288</v>
      </c>
      <c r="C2040" s="8">
        <v>0.46623842592592596</v>
      </c>
      <c r="D2040" s="6" t="s">
        <v>826</v>
      </c>
      <c r="E2040" s="6">
        <v>1</v>
      </c>
      <c r="F2040" s="6" t="s">
        <v>19</v>
      </c>
      <c r="G2040" s="6" t="s">
        <v>826</v>
      </c>
      <c r="H2040" s="6" t="s">
        <v>24</v>
      </c>
      <c r="I2040" s="6" t="s">
        <v>24</v>
      </c>
      <c r="J2040" s="6" t="s">
        <v>21</v>
      </c>
      <c r="K2040" s="6" t="s">
        <v>36</v>
      </c>
      <c r="T2040" s="6" t="s">
        <v>22</v>
      </c>
      <c r="U2040" s="6" t="s">
        <v>18</v>
      </c>
      <c r="V2040" s="6" t="s">
        <v>8303</v>
      </c>
      <c r="W2040" s="11" t="s">
        <v>8302</v>
      </c>
    </row>
    <row r="2041" spans="1:23" x14ac:dyDescent="0.35">
      <c r="A2041" s="6">
        <v>212823</v>
      </c>
      <c r="B2041" s="7">
        <v>45288</v>
      </c>
      <c r="C2041" s="8">
        <v>0.46886574074074078</v>
      </c>
      <c r="D2041" s="6" t="s">
        <v>826</v>
      </c>
      <c r="E2041" s="6">
        <v>1</v>
      </c>
      <c r="F2041" s="6" t="s">
        <v>19</v>
      </c>
      <c r="G2041" s="6" t="s">
        <v>826</v>
      </c>
      <c r="H2041" s="6" t="s">
        <v>24</v>
      </c>
      <c r="I2041" s="6" t="s">
        <v>24</v>
      </c>
      <c r="J2041" s="6" t="s">
        <v>21</v>
      </c>
      <c r="K2041" s="6" t="s">
        <v>1002</v>
      </c>
      <c r="T2041" s="6" t="s">
        <v>22</v>
      </c>
      <c r="U2041" s="6" t="s">
        <v>18</v>
      </c>
      <c r="V2041" s="6" t="s">
        <v>8304</v>
      </c>
      <c r="W2041" s="11" t="s">
        <v>826</v>
      </c>
    </row>
    <row r="2042" spans="1:23" ht="174" x14ac:dyDescent="0.35">
      <c r="A2042" s="6">
        <v>212794</v>
      </c>
      <c r="B2042" s="7">
        <v>45288</v>
      </c>
      <c r="C2042" s="8">
        <v>0.47934027777777777</v>
      </c>
      <c r="D2042" s="6" t="s">
        <v>1142</v>
      </c>
      <c r="E2042" s="6">
        <v>2</v>
      </c>
      <c r="F2042" s="6" t="s">
        <v>9</v>
      </c>
      <c r="G2042" s="9" t="s">
        <v>8305</v>
      </c>
      <c r="H2042" s="6" t="s">
        <v>24</v>
      </c>
      <c r="I2042" s="6" t="s">
        <v>24</v>
      </c>
      <c r="J2042" s="6" t="s">
        <v>21</v>
      </c>
      <c r="K2042" s="6" t="s">
        <v>244</v>
      </c>
      <c r="T2042" s="6" t="s">
        <v>22</v>
      </c>
      <c r="U2042" s="6" t="s">
        <v>18</v>
      </c>
      <c r="V2042" s="6" t="s">
        <v>8307</v>
      </c>
      <c r="W2042" s="11" t="s">
        <v>8306</v>
      </c>
    </row>
    <row r="2043" spans="1:23" ht="116" x14ac:dyDescent="0.35">
      <c r="A2043" s="6">
        <v>212264</v>
      </c>
      <c r="B2043" s="7">
        <v>45288</v>
      </c>
      <c r="C2043" s="8">
        <v>0.49578703703703703</v>
      </c>
      <c r="D2043" s="6" t="s">
        <v>8308</v>
      </c>
      <c r="E2043" s="6">
        <v>1</v>
      </c>
      <c r="F2043" s="6" t="s">
        <v>25</v>
      </c>
      <c r="G2043" s="9" t="s">
        <v>8309</v>
      </c>
      <c r="H2043" s="6" t="s">
        <v>10</v>
      </c>
      <c r="I2043" s="6" t="s">
        <v>24</v>
      </c>
      <c r="J2043" s="6" t="s">
        <v>21</v>
      </c>
      <c r="K2043" s="6" t="s">
        <v>244</v>
      </c>
      <c r="T2043" s="6" t="s">
        <v>22</v>
      </c>
      <c r="U2043" s="6" t="s">
        <v>18</v>
      </c>
      <c r="V2043" s="6" t="s">
        <v>8311</v>
      </c>
      <c r="W2043" s="11" t="s">
        <v>8310</v>
      </c>
    </row>
    <row r="2044" spans="1:23" x14ac:dyDescent="0.35">
      <c r="A2044" s="6">
        <v>209109</v>
      </c>
      <c r="B2044" s="7">
        <v>45288</v>
      </c>
      <c r="C2044" s="8">
        <v>0.49942129629629628</v>
      </c>
      <c r="D2044" s="6" t="s">
        <v>105</v>
      </c>
      <c r="E2044" s="6">
        <v>1</v>
      </c>
      <c r="F2044" s="6" t="s">
        <v>25</v>
      </c>
      <c r="G2044" s="6" t="s">
        <v>8312</v>
      </c>
      <c r="H2044" s="6" t="s">
        <v>112</v>
      </c>
      <c r="I2044" s="6" t="s">
        <v>24</v>
      </c>
      <c r="J2044" s="6" t="s">
        <v>21</v>
      </c>
      <c r="K2044" s="6" t="s">
        <v>83</v>
      </c>
      <c r="T2044" s="6" t="s">
        <v>22</v>
      </c>
      <c r="U2044" s="6" t="s">
        <v>18</v>
      </c>
      <c r="V2044" s="6" t="s">
        <v>1778</v>
      </c>
      <c r="W2044" s="11" t="s">
        <v>8313</v>
      </c>
    </row>
    <row r="2045" spans="1:23" x14ac:dyDescent="0.35">
      <c r="A2045" s="6">
        <v>212814</v>
      </c>
      <c r="B2045" s="7">
        <v>45288</v>
      </c>
      <c r="C2045" s="8">
        <v>0.50332175925925926</v>
      </c>
      <c r="D2045" s="6" t="s">
        <v>8314</v>
      </c>
      <c r="E2045" s="6">
        <v>1</v>
      </c>
      <c r="F2045" s="6" t="s">
        <v>9</v>
      </c>
      <c r="G2045" s="6" t="s">
        <v>8315</v>
      </c>
      <c r="H2045" s="6" t="s">
        <v>24</v>
      </c>
      <c r="I2045" s="6" t="s">
        <v>24</v>
      </c>
      <c r="J2045" s="6" t="s">
        <v>21</v>
      </c>
      <c r="K2045" s="6" t="s">
        <v>1535</v>
      </c>
      <c r="T2045" s="6" t="s">
        <v>22</v>
      </c>
      <c r="U2045" s="6" t="s">
        <v>18</v>
      </c>
      <c r="V2045" s="6" t="s">
        <v>8317</v>
      </c>
      <c r="W2045" s="11" t="s">
        <v>8316</v>
      </c>
    </row>
    <row r="2046" spans="1:23" x14ac:dyDescent="0.35">
      <c r="A2046" s="6">
        <v>212840</v>
      </c>
      <c r="B2046" s="7">
        <v>45288</v>
      </c>
      <c r="C2046" s="8">
        <v>0.50717592592592597</v>
      </c>
      <c r="D2046" s="6" t="s">
        <v>826</v>
      </c>
      <c r="E2046" s="6">
        <v>1</v>
      </c>
      <c r="F2046" s="6" t="s">
        <v>19</v>
      </c>
      <c r="G2046" s="6" t="s">
        <v>826</v>
      </c>
      <c r="H2046" s="6" t="s">
        <v>24</v>
      </c>
      <c r="I2046" s="6" t="s">
        <v>24</v>
      </c>
      <c r="J2046" s="6" t="s">
        <v>21</v>
      </c>
      <c r="K2046" s="6" t="s">
        <v>36</v>
      </c>
      <c r="T2046" s="6" t="s">
        <v>22</v>
      </c>
      <c r="U2046" s="6" t="s">
        <v>18</v>
      </c>
      <c r="V2046" s="6" t="s">
        <v>8319</v>
      </c>
      <c r="W2046" s="11" t="s">
        <v>8318</v>
      </c>
    </row>
    <row r="2047" spans="1:23" x14ac:dyDescent="0.35">
      <c r="A2047" s="6">
        <v>191536</v>
      </c>
      <c r="B2047" s="7">
        <v>45288</v>
      </c>
      <c r="C2047" s="8">
        <v>0.50935185185185183</v>
      </c>
      <c r="D2047" s="6" t="s">
        <v>826</v>
      </c>
      <c r="E2047" s="6">
        <v>1</v>
      </c>
      <c r="F2047" s="6" t="s">
        <v>19</v>
      </c>
      <c r="G2047" s="6" t="s">
        <v>826</v>
      </c>
      <c r="H2047" s="6" t="s">
        <v>24</v>
      </c>
      <c r="I2047" s="6" t="s">
        <v>24</v>
      </c>
      <c r="J2047" s="6" t="s">
        <v>21</v>
      </c>
      <c r="K2047" s="6" t="s">
        <v>7613</v>
      </c>
      <c r="T2047" s="6" t="s">
        <v>22</v>
      </c>
      <c r="U2047" s="6" t="s">
        <v>18</v>
      </c>
      <c r="V2047" s="6" t="s">
        <v>8320</v>
      </c>
      <c r="W2047" s="11" t="s">
        <v>8318</v>
      </c>
    </row>
    <row r="2048" spans="1:23" ht="101.5" x14ac:dyDescent="0.35">
      <c r="A2048" s="6">
        <v>212132</v>
      </c>
      <c r="B2048" s="7">
        <v>45288</v>
      </c>
      <c r="C2048" s="8">
        <v>0.51788194444444446</v>
      </c>
      <c r="D2048" s="6" t="s">
        <v>234</v>
      </c>
      <c r="E2048" s="6">
        <v>1</v>
      </c>
      <c r="F2048" s="6" t="s">
        <v>1657</v>
      </c>
      <c r="G2048" s="9" t="s">
        <v>8321</v>
      </c>
      <c r="H2048" s="6" t="s">
        <v>24</v>
      </c>
      <c r="I2048" s="6" t="s">
        <v>24</v>
      </c>
      <c r="J2048" s="6" t="s">
        <v>21</v>
      </c>
      <c r="K2048" s="6" t="s">
        <v>244</v>
      </c>
      <c r="T2048" s="6" t="s">
        <v>22</v>
      </c>
      <c r="U2048" s="6" t="s">
        <v>18</v>
      </c>
      <c r="V2048" s="6" t="s">
        <v>8322</v>
      </c>
      <c r="W2048" s="11" t="s">
        <v>8310</v>
      </c>
    </row>
    <row r="2049" spans="1:23" ht="261" x14ac:dyDescent="0.35">
      <c r="A2049" s="6">
        <v>211860</v>
      </c>
      <c r="B2049" s="7">
        <v>45288</v>
      </c>
      <c r="C2049" s="8">
        <v>0.57467592592592587</v>
      </c>
      <c r="D2049" s="6" t="s">
        <v>384</v>
      </c>
      <c r="E2049" s="6">
        <v>1</v>
      </c>
      <c r="F2049" s="6" t="s">
        <v>9</v>
      </c>
      <c r="G2049" s="9" t="s">
        <v>8323</v>
      </c>
      <c r="H2049" s="6" t="s">
        <v>290</v>
      </c>
      <c r="I2049" s="6" t="s">
        <v>40</v>
      </c>
      <c r="J2049" s="6" t="s">
        <v>21</v>
      </c>
      <c r="K2049" s="6" t="s">
        <v>978</v>
      </c>
      <c r="L2049" s="6" t="s">
        <v>978</v>
      </c>
      <c r="M2049" s="6" t="s">
        <v>978</v>
      </c>
      <c r="N2049" s="6" t="s">
        <v>978</v>
      </c>
      <c r="O2049" s="6" t="s">
        <v>978</v>
      </c>
      <c r="P2049" s="6" t="s">
        <v>978</v>
      </c>
      <c r="Q2049" s="6" t="s">
        <v>978</v>
      </c>
      <c r="R2049" s="6" t="s">
        <v>978</v>
      </c>
      <c r="S2049" s="6" t="s">
        <v>978</v>
      </c>
      <c r="T2049" s="6" t="s">
        <v>22</v>
      </c>
      <c r="U2049" s="6" t="s">
        <v>18</v>
      </c>
      <c r="V2049" s="6" t="s">
        <v>8325</v>
      </c>
      <c r="W2049" s="12" t="s">
        <v>8324</v>
      </c>
    </row>
    <row r="2050" spans="1:23" x14ac:dyDescent="0.35">
      <c r="A2050" s="6">
        <v>136182</v>
      </c>
      <c r="B2050" s="7">
        <v>45288</v>
      </c>
      <c r="C2050" s="8">
        <v>0.58869212962962958</v>
      </c>
      <c r="D2050" s="6" t="s">
        <v>131</v>
      </c>
      <c r="E2050" s="6">
        <v>15</v>
      </c>
      <c r="F2050" s="6" t="s">
        <v>19</v>
      </c>
      <c r="G2050" s="6" t="s">
        <v>8326</v>
      </c>
      <c r="H2050" s="6" t="s">
        <v>10</v>
      </c>
      <c r="I2050" s="6" t="s">
        <v>24</v>
      </c>
      <c r="J2050" s="6" t="s">
        <v>232</v>
      </c>
      <c r="K2050" s="6" t="s">
        <v>532</v>
      </c>
      <c r="T2050" s="6" t="s">
        <v>15</v>
      </c>
      <c r="U2050" s="6" t="s">
        <v>18</v>
      </c>
      <c r="V2050" s="6" t="s">
        <v>8327</v>
      </c>
      <c r="W2050" s="11" t="s">
        <v>1023</v>
      </c>
    </row>
    <row r="2051" spans="1:23" x14ac:dyDescent="0.35">
      <c r="A2051" s="6">
        <v>136089</v>
      </c>
      <c r="B2051" s="7">
        <v>45288</v>
      </c>
      <c r="C2051" s="8">
        <v>0.61182870370370368</v>
      </c>
      <c r="D2051" s="6" t="s">
        <v>7803</v>
      </c>
      <c r="E2051" s="6">
        <v>1</v>
      </c>
      <c r="F2051" s="6" t="s">
        <v>19</v>
      </c>
      <c r="G2051" s="6" t="s">
        <v>8328</v>
      </c>
      <c r="H2051" s="6" t="s">
        <v>24</v>
      </c>
      <c r="I2051" s="6" t="s">
        <v>24</v>
      </c>
      <c r="J2051" s="6" t="s">
        <v>21</v>
      </c>
      <c r="K2051" s="6" t="s">
        <v>5277</v>
      </c>
      <c r="T2051" s="6" t="s">
        <v>22</v>
      </c>
      <c r="U2051" s="6" t="s">
        <v>18</v>
      </c>
      <c r="V2051" s="6" t="s">
        <v>8330</v>
      </c>
      <c r="W2051" s="11" t="s">
        <v>8329</v>
      </c>
    </row>
    <row r="2052" spans="1:23" x14ac:dyDescent="0.35">
      <c r="A2052" s="6">
        <v>192566</v>
      </c>
      <c r="B2052" s="7">
        <v>45288</v>
      </c>
      <c r="C2052" s="8">
        <v>0.62053240740740734</v>
      </c>
      <c r="D2052" s="6" t="s">
        <v>7803</v>
      </c>
      <c r="E2052" s="6">
        <v>1</v>
      </c>
      <c r="F2052" s="6" t="s">
        <v>19</v>
      </c>
      <c r="G2052" s="6" t="s">
        <v>7803</v>
      </c>
      <c r="H2052" s="6" t="s">
        <v>24</v>
      </c>
      <c r="I2052" s="6" t="s">
        <v>24</v>
      </c>
      <c r="J2052" s="6" t="s">
        <v>21</v>
      </c>
      <c r="K2052" s="6" t="s">
        <v>5277</v>
      </c>
      <c r="T2052" s="6" t="s">
        <v>22</v>
      </c>
      <c r="U2052" s="6" t="s">
        <v>18</v>
      </c>
      <c r="V2052" s="6" t="s">
        <v>7963</v>
      </c>
      <c r="W2052" s="11" t="s">
        <v>8331</v>
      </c>
    </row>
    <row r="2053" spans="1:23" x14ac:dyDescent="0.35">
      <c r="A2053" s="6">
        <v>199830</v>
      </c>
      <c r="B2053" s="7">
        <v>45288</v>
      </c>
      <c r="C2053" s="8">
        <v>0.62304398148148155</v>
      </c>
      <c r="D2053" s="6" t="s">
        <v>7803</v>
      </c>
      <c r="E2053" s="6">
        <v>1</v>
      </c>
      <c r="F2053" s="6" t="s">
        <v>19</v>
      </c>
      <c r="G2053" s="6" t="s">
        <v>7803</v>
      </c>
      <c r="H2053" s="6" t="s">
        <v>24</v>
      </c>
      <c r="I2053" s="6" t="s">
        <v>24</v>
      </c>
      <c r="J2053" s="6" t="s">
        <v>21</v>
      </c>
      <c r="K2053" s="6" t="s">
        <v>5277</v>
      </c>
      <c r="T2053" s="6" t="s">
        <v>15</v>
      </c>
      <c r="U2053" s="6" t="s">
        <v>18</v>
      </c>
      <c r="V2053" s="6" t="s">
        <v>8332</v>
      </c>
      <c r="W2053" s="11" t="s">
        <v>887</v>
      </c>
    </row>
    <row r="2054" spans="1:23" x14ac:dyDescent="0.35">
      <c r="A2054" s="6">
        <v>212855</v>
      </c>
      <c r="B2054" s="7">
        <v>45288</v>
      </c>
      <c r="C2054" s="8">
        <v>0.62572916666666667</v>
      </c>
      <c r="D2054" s="6" t="s">
        <v>490</v>
      </c>
      <c r="E2054" s="6">
        <v>1</v>
      </c>
      <c r="F2054" s="6" t="s">
        <v>19</v>
      </c>
      <c r="G2054" s="6" t="s">
        <v>490</v>
      </c>
      <c r="H2054" s="6" t="s">
        <v>24</v>
      </c>
      <c r="I2054" s="6" t="s">
        <v>24</v>
      </c>
      <c r="J2054" s="6" t="s">
        <v>21</v>
      </c>
      <c r="K2054" s="6" t="s">
        <v>5277</v>
      </c>
      <c r="T2054" s="6" t="s">
        <v>22</v>
      </c>
      <c r="U2054" s="6" t="s">
        <v>18</v>
      </c>
      <c r="V2054" s="6" t="s">
        <v>8333</v>
      </c>
      <c r="W2054" s="11" t="s">
        <v>893</v>
      </c>
    </row>
    <row r="2055" spans="1:23" ht="275.5" x14ac:dyDescent="0.35">
      <c r="A2055" s="6">
        <v>63490</v>
      </c>
      <c r="B2055" s="7">
        <v>45288</v>
      </c>
      <c r="C2055" s="8">
        <v>0.64390046296296299</v>
      </c>
      <c r="D2055" s="6" t="s">
        <v>67</v>
      </c>
      <c r="E2055" s="6">
        <v>1</v>
      </c>
      <c r="F2055" s="6" t="s">
        <v>9</v>
      </c>
      <c r="G2055" s="9" t="s">
        <v>8334</v>
      </c>
      <c r="H2055" s="6" t="s">
        <v>40</v>
      </c>
      <c r="I2055" s="6" t="s">
        <v>40</v>
      </c>
      <c r="J2055" s="6" t="s">
        <v>21</v>
      </c>
      <c r="K2055" s="6" t="s">
        <v>978</v>
      </c>
      <c r="L2055" s="6" t="s">
        <v>8335</v>
      </c>
      <c r="M2055" s="6" t="s">
        <v>8335</v>
      </c>
      <c r="N2055" s="6" t="s">
        <v>8335</v>
      </c>
      <c r="O2055" s="6" t="s">
        <v>8335</v>
      </c>
      <c r="P2055" s="6" t="s">
        <v>8335</v>
      </c>
      <c r="Q2055" s="6" t="s">
        <v>8336</v>
      </c>
      <c r="R2055" s="6" t="s">
        <v>978</v>
      </c>
      <c r="S2055" s="6" t="s">
        <v>978</v>
      </c>
      <c r="T2055" s="6" t="s">
        <v>22</v>
      </c>
      <c r="U2055" s="6" t="s">
        <v>18</v>
      </c>
      <c r="V2055" s="6" t="s">
        <v>8338</v>
      </c>
      <c r="W2055" s="11" t="s">
        <v>8337</v>
      </c>
    </row>
    <row r="2056" spans="1:23" x14ac:dyDescent="0.35">
      <c r="A2056" s="6">
        <v>212861</v>
      </c>
      <c r="B2056" s="7">
        <v>45288</v>
      </c>
      <c r="C2056" s="8">
        <v>0.64563657407407404</v>
      </c>
      <c r="D2056" s="6" t="s">
        <v>7803</v>
      </c>
      <c r="E2056" s="6">
        <v>1</v>
      </c>
      <c r="F2056" s="6" t="s">
        <v>19</v>
      </c>
      <c r="G2056" s="6" t="s">
        <v>7803</v>
      </c>
      <c r="H2056" s="6" t="s">
        <v>24</v>
      </c>
      <c r="I2056" s="6" t="s">
        <v>24</v>
      </c>
      <c r="J2056" s="6" t="s">
        <v>21</v>
      </c>
      <c r="K2056" s="6" t="s">
        <v>5277</v>
      </c>
      <c r="T2056" s="6" t="s">
        <v>22</v>
      </c>
      <c r="U2056" s="6" t="s">
        <v>18</v>
      </c>
      <c r="V2056" s="6" t="s">
        <v>8339</v>
      </c>
      <c r="W2056" s="11" t="s">
        <v>887</v>
      </c>
    </row>
    <row r="2057" spans="1:23" x14ac:dyDescent="0.35">
      <c r="A2057" s="6">
        <v>212903</v>
      </c>
      <c r="B2057" s="7">
        <v>45289</v>
      </c>
      <c r="C2057" s="8">
        <v>0.32653935185185184</v>
      </c>
      <c r="D2057" s="6" t="s">
        <v>8340</v>
      </c>
      <c r="E2057" s="6">
        <v>1</v>
      </c>
      <c r="F2057" s="6" t="s">
        <v>19</v>
      </c>
      <c r="G2057" s="6" t="s">
        <v>8341</v>
      </c>
      <c r="H2057" s="6" t="s">
        <v>24</v>
      </c>
      <c r="I2057" s="6" t="s">
        <v>24</v>
      </c>
      <c r="J2057" s="6" t="s">
        <v>377</v>
      </c>
      <c r="K2057" s="6" t="s">
        <v>5277</v>
      </c>
      <c r="T2057" s="6" t="s">
        <v>15</v>
      </c>
      <c r="U2057" s="6" t="s">
        <v>18</v>
      </c>
      <c r="V2057" s="6" t="s">
        <v>6769</v>
      </c>
      <c r="W2057" s="11" t="s">
        <v>8342</v>
      </c>
    </row>
    <row r="2058" spans="1:23" x14ac:dyDescent="0.35">
      <c r="A2058" s="6">
        <v>212900</v>
      </c>
      <c r="B2058" s="7">
        <v>45289</v>
      </c>
      <c r="C2058" s="8">
        <v>0.34749999999999998</v>
      </c>
      <c r="D2058" s="6" t="s">
        <v>826</v>
      </c>
      <c r="E2058" s="6">
        <v>1</v>
      </c>
      <c r="F2058" s="6" t="s">
        <v>19</v>
      </c>
      <c r="G2058" s="6" t="s">
        <v>826</v>
      </c>
      <c r="H2058" s="6" t="s">
        <v>24</v>
      </c>
      <c r="I2058" s="6" t="s">
        <v>24</v>
      </c>
      <c r="J2058" s="6" t="s">
        <v>21</v>
      </c>
      <c r="K2058" s="6" t="s">
        <v>36</v>
      </c>
      <c r="T2058" s="6" t="s">
        <v>22</v>
      </c>
      <c r="U2058" s="6" t="s">
        <v>18</v>
      </c>
      <c r="V2058" s="6" t="s">
        <v>8343</v>
      </c>
      <c r="W2058" s="11" t="s">
        <v>8318</v>
      </c>
    </row>
    <row r="2059" spans="1:23" ht="348" x14ac:dyDescent="0.35">
      <c r="A2059" s="6">
        <v>212096</v>
      </c>
      <c r="B2059" s="7">
        <v>45289</v>
      </c>
      <c r="C2059" s="8">
        <v>0.3605902777777778</v>
      </c>
      <c r="D2059" s="6" t="s">
        <v>8344</v>
      </c>
      <c r="E2059" s="6">
        <v>1</v>
      </c>
      <c r="F2059" s="6" t="s">
        <v>1657</v>
      </c>
      <c r="G2059" s="9" t="s">
        <v>8345</v>
      </c>
      <c r="H2059" s="6" t="s">
        <v>40</v>
      </c>
      <c r="I2059" s="6" t="s">
        <v>24</v>
      </c>
      <c r="J2059" s="6" t="s">
        <v>21</v>
      </c>
      <c r="K2059" s="6" t="s">
        <v>244</v>
      </c>
      <c r="M2059" s="6" t="s">
        <v>455</v>
      </c>
      <c r="N2059" s="6" t="s">
        <v>248</v>
      </c>
      <c r="R2059" s="6" t="s">
        <v>8346</v>
      </c>
      <c r="T2059" s="6" t="s">
        <v>15</v>
      </c>
      <c r="U2059" s="6" t="s">
        <v>18</v>
      </c>
      <c r="V2059" s="9" t="s">
        <v>8348</v>
      </c>
      <c r="W2059" s="12" t="s">
        <v>8347</v>
      </c>
    </row>
    <row r="2060" spans="1:23" x14ac:dyDescent="0.35">
      <c r="A2060" s="6">
        <v>190168</v>
      </c>
      <c r="B2060" s="7">
        <v>45289</v>
      </c>
      <c r="C2060" s="8">
        <v>0.40609953703703705</v>
      </c>
      <c r="D2060" s="6" t="s">
        <v>8349</v>
      </c>
      <c r="E2060" s="6">
        <v>3</v>
      </c>
      <c r="F2060" s="6" t="s">
        <v>19</v>
      </c>
      <c r="G2060" s="6" t="s">
        <v>8350</v>
      </c>
      <c r="H2060" s="6" t="s">
        <v>24</v>
      </c>
      <c r="I2060" s="6" t="s">
        <v>24</v>
      </c>
      <c r="J2060" s="6" t="s">
        <v>21</v>
      </c>
      <c r="K2060" s="6" t="s">
        <v>34</v>
      </c>
      <c r="L2060" s="6" t="s">
        <v>34</v>
      </c>
      <c r="O2060" s="6" t="s">
        <v>6973</v>
      </c>
      <c r="T2060" s="6" t="s">
        <v>22</v>
      </c>
      <c r="U2060" s="6" t="s">
        <v>18</v>
      </c>
      <c r="V2060" s="6" t="s">
        <v>8351</v>
      </c>
      <c r="W2060" s="11" t="s">
        <v>7780</v>
      </c>
    </row>
    <row r="2061" spans="1:23" x14ac:dyDescent="0.35">
      <c r="A2061" s="6">
        <v>22297</v>
      </c>
      <c r="B2061" s="7">
        <v>45289</v>
      </c>
      <c r="C2061" s="8">
        <v>0.42253472222222221</v>
      </c>
      <c r="D2061" s="6" t="s">
        <v>8352</v>
      </c>
      <c r="E2061" s="6">
        <v>2</v>
      </c>
      <c r="F2061" s="6" t="s">
        <v>1657</v>
      </c>
      <c r="G2061" s="6" t="s">
        <v>8353</v>
      </c>
      <c r="H2061" s="6" t="s">
        <v>24</v>
      </c>
      <c r="I2061" s="6" t="s">
        <v>24</v>
      </c>
      <c r="J2061" s="6" t="s">
        <v>21</v>
      </c>
      <c r="K2061" s="6" t="s">
        <v>36</v>
      </c>
      <c r="T2061" s="6" t="s">
        <v>22</v>
      </c>
      <c r="U2061" s="6" t="s">
        <v>18</v>
      </c>
      <c r="V2061" s="6" t="s">
        <v>8355</v>
      </c>
      <c r="W2061" s="11" t="s">
        <v>8354</v>
      </c>
    </row>
    <row r="2062" spans="1:23" x14ac:dyDescent="0.35">
      <c r="A2062" s="6">
        <v>212924</v>
      </c>
      <c r="B2062" s="7">
        <v>45289</v>
      </c>
      <c r="C2062" s="8">
        <v>0.45192129629629635</v>
      </c>
      <c r="D2062" s="6" t="s">
        <v>8356</v>
      </c>
      <c r="E2062" s="6">
        <v>2</v>
      </c>
      <c r="F2062" s="6" t="s">
        <v>19</v>
      </c>
      <c r="G2062" s="6" t="s">
        <v>8357</v>
      </c>
      <c r="H2062" s="6" t="s">
        <v>43</v>
      </c>
      <c r="I2062" s="6" t="s">
        <v>24</v>
      </c>
      <c r="J2062" s="6" t="s">
        <v>232</v>
      </c>
      <c r="K2062" s="6" t="s">
        <v>8358</v>
      </c>
      <c r="L2062" s="6" t="s">
        <v>1623</v>
      </c>
      <c r="M2062" s="6" t="s">
        <v>8359</v>
      </c>
      <c r="N2062" s="6" t="s">
        <v>602</v>
      </c>
      <c r="O2062" s="6" t="s">
        <v>8360</v>
      </c>
      <c r="P2062" s="6" t="s">
        <v>640</v>
      </c>
      <c r="Q2062" s="6" t="s">
        <v>8361</v>
      </c>
      <c r="R2062" s="6" t="s">
        <v>8362</v>
      </c>
      <c r="S2062" s="6" t="s">
        <v>8363</v>
      </c>
      <c r="T2062" s="6" t="s">
        <v>15</v>
      </c>
      <c r="U2062" s="6" t="s">
        <v>18</v>
      </c>
      <c r="V2062" s="6" t="s">
        <v>8365</v>
      </c>
      <c r="W2062" s="11" t="s">
        <v>8364</v>
      </c>
    </row>
    <row r="2063" spans="1:23" ht="116" x14ac:dyDescent="0.35">
      <c r="A2063" s="6">
        <v>212917</v>
      </c>
      <c r="B2063" s="7">
        <v>45289</v>
      </c>
      <c r="C2063" s="8">
        <v>0.45696759259259262</v>
      </c>
      <c r="D2063" s="6" t="s">
        <v>91</v>
      </c>
      <c r="E2063" s="6">
        <v>2</v>
      </c>
      <c r="F2063" s="6" t="s">
        <v>1657</v>
      </c>
      <c r="G2063" s="9" t="s">
        <v>8366</v>
      </c>
      <c r="H2063" s="6" t="s">
        <v>24</v>
      </c>
      <c r="I2063" s="6" t="s">
        <v>24</v>
      </c>
      <c r="J2063" s="6" t="s">
        <v>21</v>
      </c>
      <c r="K2063" s="6" t="s">
        <v>764</v>
      </c>
      <c r="T2063" s="6" t="s">
        <v>22</v>
      </c>
      <c r="U2063" s="6" t="s">
        <v>18</v>
      </c>
      <c r="V2063" s="6" t="s">
        <v>8368</v>
      </c>
      <c r="W2063" s="11" t="s">
        <v>8367</v>
      </c>
    </row>
    <row r="2064" spans="1:23" x14ac:dyDescent="0.35">
      <c r="A2064" s="6">
        <v>206797</v>
      </c>
      <c r="B2064" s="7">
        <v>45289</v>
      </c>
      <c r="C2064" s="8">
        <v>0.46369212962962963</v>
      </c>
      <c r="D2064" s="6" t="s">
        <v>8369</v>
      </c>
      <c r="E2064" s="6">
        <v>1</v>
      </c>
      <c r="F2064" s="6" t="s">
        <v>30</v>
      </c>
      <c r="G2064" s="6" t="s">
        <v>8370</v>
      </c>
      <c r="H2064" s="6" t="s">
        <v>24</v>
      </c>
      <c r="I2064" s="6" t="s">
        <v>24</v>
      </c>
      <c r="J2064" s="6" t="s">
        <v>21</v>
      </c>
      <c r="K2064" s="6" t="s">
        <v>295</v>
      </c>
      <c r="T2064" s="6" t="s">
        <v>22</v>
      </c>
      <c r="U2064" s="6" t="s">
        <v>18</v>
      </c>
      <c r="V2064" s="6" t="s">
        <v>8372</v>
      </c>
      <c r="W2064" s="11" t="s">
        <v>8371</v>
      </c>
    </row>
    <row r="2065" spans="1:23" ht="159.5" x14ac:dyDescent="0.35">
      <c r="A2065" s="6">
        <v>212920</v>
      </c>
      <c r="B2065" s="7">
        <v>45289</v>
      </c>
      <c r="C2065" s="8">
        <v>0.4697453703703704</v>
      </c>
      <c r="D2065" s="6" t="s">
        <v>8373</v>
      </c>
      <c r="E2065" s="6">
        <v>3</v>
      </c>
      <c r="F2065" s="6" t="s">
        <v>19</v>
      </c>
      <c r="G2065" s="9" t="s">
        <v>8374</v>
      </c>
      <c r="H2065" s="6" t="s">
        <v>24</v>
      </c>
      <c r="I2065" s="6" t="s">
        <v>24</v>
      </c>
      <c r="J2065" s="6" t="s">
        <v>21</v>
      </c>
      <c r="K2065" s="6" t="s">
        <v>1580</v>
      </c>
      <c r="T2065" s="6" t="s">
        <v>15</v>
      </c>
      <c r="U2065" s="6" t="s">
        <v>18</v>
      </c>
      <c r="V2065" s="6" t="s">
        <v>8376</v>
      </c>
      <c r="W2065" s="11" t="s">
        <v>8375</v>
      </c>
    </row>
    <row r="2066" spans="1:23" x14ac:dyDescent="0.35">
      <c r="A2066" s="6">
        <v>212942</v>
      </c>
      <c r="B2066" s="7">
        <v>45289</v>
      </c>
      <c r="C2066" s="8">
        <v>0.47230324074074076</v>
      </c>
      <c r="D2066" s="6" t="s">
        <v>826</v>
      </c>
      <c r="E2066" s="6">
        <v>1</v>
      </c>
      <c r="F2066" s="6" t="s">
        <v>19</v>
      </c>
      <c r="G2066" s="6" t="s">
        <v>826</v>
      </c>
      <c r="H2066" s="6" t="s">
        <v>24</v>
      </c>
      <c r="I2066" s="6" t="s">
        <v>24</v>
      </c>
      <c r="J2066" s="6" t="s">
        <v>21</v>
      </c>
      <c r="K2066" s="6" t="s">
        <v>36</v>
      </c>
      <c r="T2066" s="6" t="s">
        <v>22</v>
      </c>
      <c r="U2066" s="6" t="s">
        <v>18</v>
      </c>
      <c r="V2066" s="6" t="s">
        <v>8378</v>
      </c>
      <c r="W2066" s="11" t="s">
        <v>8377</v>
      </c>
    </row>
    <row r="2067" spans="1:23" x14ac:dyDescent="0.35">
      <c r="A2067" s="6">
        <v>196988</v>
      </c>
      <c r="B2067" s="7">
        <v>45289</v>
      </c>
      <c r="C2067" s="8">
        <v>0.48178240740740735</v>
      </c>
      <c r="D2067" s="6" t="s">
        <v>826</v>
      </c>
      <c r="E2067" s="6">
        <v>1</v>
      </c>
      <c r="F2067" s="6" t="s">
        <v>19</v>
      </c>
      <c r="G2067" s="6" t="s">
        <v>826</v>
      </c>
      <c r="H2067" s="6" t="s">
        <v>24</v>
      </c>
      <c r="I2067" s="6" t="s">
        <v>24</v>
      </c>
      <c r="J2067" s="6" t="s">
        <v>21</v>
      </c>
      <c r="K2067" s="6" t="s">
        <v>36</v>
      </c>
      <c r="T2067" s="6" t="s">
        <v>22</v>
      </c>
      <c r="U2067" s="6" t="s">
        <v>18</v>
      </c>
      <c r="V2067" s="6" t="s">
        <v>8343</v>
      </c>
      <c r="W2067" s="11" t="s">
        <v>8379</v>
      </c>
    </row>
    <row r="2068" spans="1:23" ht="101.5" x14ac:dyDescent="0.35">
      <c r="A2068" s="6">
        <v>212944</v>
      </c>
      <c r="B2068" s="7">
        <v>45289</v>
      </c>
      <c r="C2068" s="8">
        <v>0.49322916666666666</v>
      </c>
      <c r="D2068" s="6" t="s">
        <v>8380</v>
      </c>
      <c r="E2068" s="6">
        <v>1</v>
      </c>
      <c r="F2068" s="6" t="s">
        <v>25</v>
      </c>
      <c r="G2068" s="9" t="s">
        <v>8381</v>
      </c>
      <c r="H2068" s="6" t="s">
        <v>98</v>
      </c>
      <c r="I2068" s="6" t="s">
        <v>24</v>
      </c>
      <c r="J2068" s="6" t="s">
        <v>21</v>
      </c>
      <c r="K2068" s="6" t="s">
        <v>764</v>
      </c>
      <c r="T2068" s="6" t="s">
        <v>22</v>
      </c>
      <c r="U2068" s="6" t="s">
        <v>18</v>
      </c>
      <c r="V2068" s="6" t="s">
        <v>8383</v>
      </c>
      <c r="W2068" s="12" t="s">
        <v>8382</v>
      </c>
    </row>
    <row r="2069" spans="1:23" x14ac:dyDescent="0.35">
      <c r="A2069" s="6">
        <v>212945</v>
      </c>
      <c r="B2069" s="7">
        <v>45289</v>
      </c>
      <c r="C2069" s="8">
        <v>0.4987037037037037</v>
      </c>
      <c r="D2069" s="6" t="s">
        <v>826</v>
      </c>
      <c r="E2069" s="6">
        <v>1</v>
      </c>
      <c r="F2069" s="6" t="s">
        <v>19</v>
      </c>
      <c r="G2069" s="6" t="s">
        <v>826</v>
      </c>
      <c r="H2069" s="6" t="s">
        <v>24</v>
      </c>
      <c r="I2069" s="6" t="s">
        <v>24</v>
      </c>
      <c r="J2069" s="6" t="s">
        <v>21</v>
      </c>
      <c r="K2069" s="6" t="s">
        <v>1002</v>
      </c>
      <c r="T2069" s="6" t="s">
        <v>22</v>
      </c>
      <c r="U2069" s="6" t="s">
        <v>18</v>
      </c>
      <c r="V2069" s="6" t="s">
        <v>8384</v>
      </c>
      <c r="W2069" s="11" t="s">
        <v>8248</v>
      </c>
    </row>
    <row r="2070" spans="1:23" x14ac:dyDescent="0.35">
      <c r="A2070" s="6">
        <v>206959</v>
      </c>
      <c r="B2070" s="7">
        <v>45289</v>
      </c>
      <c r="C2070" s="8">
        <v>0.50309027777777782</v>
      </c>
      <c r="D2070" s="6" t="s">
        <v>8385</v>
      </c>
      <c r="E2070" s="6">
        <v>4</v>
      </c>
      <c r="F2070" s="6" t="s">
        <v>19</v>
      </c>
      <c r="G2070" s="6" t="s">
        <v>8386</v>
      </c>
      <c r="H2070" s="6" t="s">
        <v>24</v>
      </c>
      <c r="I2070" s="6" t="s">
        <v>24</v>
      </c>
      <c r="J2070" s="6" t="s">
        <v>21</v>
      </c>
      <c r="K2070" s="6" t="s">
        <v>34</v>
      </c>
      <c r="T2070" s="6" t="s">
        <v>22</v>
      </c>
      <c r="U2070" s="6" t="s">
        <v>18</v>
      </c>
      <c r="V2070" s="6" t="s">
        <v>8388</v>
      </c>
      <c r="W2070" s="11" t="s">
        <v>8387</v>
      </c>
    </row>
    <row r="2071" spans="1:23" x14ac:dyDescent="0.35">
      <c r="A2071" s="6">
        <v>212937</v>
      </c>
      <c r="B2071" s="7">
        <v>45289</v>
      </c>
      <c r="C2071" s="8">
        <v>0.50505787037037042</v>
      </c>
      <c r="D2071" s="6" t="s">
        <v>4438</v>
      </c>
      <c r="E2071" s="6">
        <v>2</v>
      </c>
      <c r="F2071" s="6" t="s">
        <v>1657</v>
      </c>
      <c r="G2071" s="6" t="s">
        <v>8389</v>
      </c>
      <c r="H2071" s="6" t="s">
        <v>24</v>
      </c>
      <c r="I2071" s="6" t="s">
        <v>24</v>
      </c>
      <c r="J2071" s="6" t="s">
        <v>232</v>
      </c>
      <c r="K2071" s="6" t="s">
        <v>88</v>
      </c>
      <c r="O2071" s="6" t="s">
        <v>494</v>
      </c>
      <c r="T2071" s="6" t="s">
        <v>15</v>
      </c>
      <c r="U2071" s="6" t="s">
        <v>18</v>
      </c>
      <c r="V2071" s="6" t="s">
        <v>8390</v>
      </c>
      <c r="W2071" s="11" t="s">
        <v>1143</v>
      </c>
    </row>
    <row r="2072" spans="1:23" x14ac:dyDescent="0.35">
      <c r="A2072" s="6">
        <v>212865</v>
      </c>
      <c r="B2072" s="7">
        <v>45289</v>
      </c>
      <c r="C2072" s="8">
        <v>0.57715277777777774</v>
      </c>
      <c r="D2072" s="6" t="s">
        <v>8391</v>
      </c>
      <c r="E2072" s="6">
        <v>1</v>
      </c>
      <c r="F2072" s="6" t="s">
        <v>19</v>
      </c>
      <c r="G2072" s="6" t="s">
        <v>8391</v>
      </c>
      <c r="H2072" s="6" t="s">
        <v>24</v>
      </c>
      <c r="I2072" s="6" t="s">
        <v>24</v>
      </c>
      <c r="J2072" s="6" t="s">
        <v>21</v>
      </c>
      <c r="K2072" s="6" t="s">
        <v>5277</v>
      </c>
      <c r="T2072" s="6" t="s">
        <v>22</v>
      </c>
      <c r="U2072" s="6" t="s">
        <v>18</v>
      </c>
      <c r="V2072" s="6" t="s">
        <v>7812</v>
      </c>
      <c r="W2072" s="11" t="s">
        <v>877</v>
      </c>
    </row>
    <row r="2073" spans="1:23" ht="145" x14ac:dyDescent="0.35">
      <c r="A2073" s="6">
        <v>179030</v>
      </c>
      <c r="B2073" s="7">
        <v>45289</v>
      </c>
      <c r="C2073" s="8">
        <v>0.57818287037037031</v>
      </c>
      <c r="D2073" s="6" t="s">
        <v>8392</v>
      </c>
      <c r="E2073" s="6">
        <v>1</v>
      </c>
      <c r="F2073" s="6" t="s">
        <v>1657</v>
      </c>
      <c r="G2073" s="9" t="s">
        <v>8393</v>
      </c>
      <c r="H2073" s="6" t="s">
        <v>40</v>
      </c>
      <c r="I2073" s="6" t="s">
        <v>40</v>
      </c>
      <c r="J2073" s="6" t="s">
        <v>232</v>
      </c>
      <c r="K2073" s="6" t="s">
        <v>134</v>
      </c>
      <c r="T2073" s="6" t="s">
        <v>22</v>
      </c>
      <c r="U2073" s="6" t="s">
        <v>18</v>
      </c>
      <c r="V2073" s="6" t="s">
        <v>8395</v>
      </c>
      <c r="W2073" s="11" t="s">
        <v>8394</v>
      </c>
    </row>
    <row r="2074" spans="1:23" ht="43.5" x14ac:dyDescent="0.35">
      <c r="A2074" s="6">
        <v>212946</v>
      </c>
      <c r="B2074" s="7">
        <v>45289</v>
      </c>
      <c r="C2074" s="8">
        <v>0.57962962962962961</v>
      </c>
      <c r="D2074" s="6" t="s">
        <v>8396</v>
      </c>
      <c r="E2074" s="6">
        <v>1</v>
      </c>
      <c r="F2074" s="6" t="s">
        <v>19</v>
      </c>
      <c r="G2074" s="6" t="s">
        <v>8397</v>
      </c>
      <c r="H2074" s="6" t="s">
        <v>24</v>
      </c>
      <c r="I2074" s="6" t="s">
        <v>24</v>
      </c>
      <c r="J2074" s="6" t="s">
        <v>232</v>
      </c>
      <c r="K2074" s="9" t="s">
        <v>1408</v>
      </c>
      <c r="T2074" s="6" t="s">
        <v>22</v>
      </c>
      <c r="U2074" s="6" t="s">
        <v>18</v>
      </c>
      <c r="V2074" s="6" t="s">
        <v>8398</v>
      </c>
      <c r="W2074" s="11" t="s">
        <v>961</v>
      </c>
    </row>
    <row r="2075" spans="1:23" ht="58" x14ac:dyDescent="0.35">
      <c r="A2075" s="6">
        <v>212956</v>
      </c>
      <c r="B2075" s="7">
        <v>45289</v>
      </c>
      <c r="C2075" s="8">
        <v>0.58769675925925924</v>
      </c>
      <c r="D2075" s="6" t="s">
        <v>520</v>
      </c>
      <c r="E2075" s="6">
        <v>2</v>
      </c>
      <c r="F2075" s="6" t="s">
        <v>9</v>
      </c>
      <c r="G2075" s="9" t="s">
        <v>8399</v>
      </c>
      <c r="H2075" s="6" t="s">
        <v>24</v>
      </c>
      <c r="I2075" s="6" t="s">
        <v>24</v>
      </c>
      <c r="J2075" s="6" t="s">
        <v>21</v>
      </c>
      <c r="K2075" s="6" t="s">
        <v>8400</v>
      </c>
      <c r="T2075" s="6" t="s">
        <v>22</v>
      </c>
      <c r="U2075" s="6" t="s">
        <v>18</v>
      </c>
      <c r="V2075" s="6" t="s">
        <v>8401</v>
      </c>
      <c r="W2075" s="11" t="s">
        <v>1362</v>
      </c>
    </row>
    <row r="2076" spans="1:23" x14ac:dyDescent="0.35">
      <c r="A2076" s="6">
        <v>212957</v>
      </c>
      <c r="B2076" s="7">
        <v>45289</v>
      </c>
      <c r="C2076" s="8">
        <v>0.59663194444444445</v>
      </c>
      <c r="D2076" s="6" t="s">
        <v>8402</v>
      </c>
      <c r="E2076" s="6">
        <v>1</v>
      </c>
      <c r="F2076" s="6" t="s">
        <v>1657</v>
      </c>
      <c r="G2076" s="6" t="s">
        <v>8403</v>
      </c>
      <c r="H2076" s="6" t="s">
        <v>112</v>
      </c>
      <c r="I2076" s="6" t="s">
        <v>40</v>
      </c>
      <c r="J2076" s="6" t="s">
        <v>21</v>
      </c>
      <c r="K2076" s="6" t="s">
        <v>161</v>
      </c>
      <c r="T2076" s="6" t="s">
        <v>22</v>
      </c>
      <c r="U2076" s="6" t="s">
        <v>18</v>
      </c>
      <c r="V2076" s="6" t="s">
        <v>8404</v>
      </c>
      <c r="W2076" s="11" t="s">
        <v>952</v>
      </c>
    </row>
    <row r="2077" spans="1:23" x14ac:dyDescent="0.35">
      <c r="A2077" s="6">
        <v>63490</v>
      </c>
      <c r="B2077" s="7">
        <v>45289</v>
      </c>
      <c r="C2077" s="8">
        <v>0.62820601851851854</v>
      </c>
      <c r="D2077" s="6" t="s">
        <v>8405</v>
      </c>
      <c r="E2077" s="6">
        <v>1</v>
      </c>
      <c r="F2077" s="6" t="s">
        <v>9</v>
      </c>
      <c r="G2077" s="6" t="s">
        <v>8406</v>
      </c>
      <c r="H2077" s="6" t="s">
        <v>24</v>
      </c>
      <c r="I2077" s="6" t="s">
        <v>24</v>
      </c>
      <c r="J2077" s="6" t="s">
        <v>21</v>
      </c>
      <c r="K2077" s="6" t="s">
        <v>36</v>
      </c>
      <c r="T2077" s="6" t="s">
        <v>22</v>
      </c>
      <c r="U2077" s="6" t="s">
        <v>18</v>
      </c>
      <c r="V2077" s="6" t="s">
        <v>8408</v>
      </c>
      <c r="W2077" s="11" t="s">
        <v>8407</v>
      </c>
    </row>
    <row r="2078" spans="1:23" ht="58" x14ac:dyDescent="0.35">
      <c r="A2078" s="6">
        <v>111899</v>
      </c>
      <c r="B2078" s="7">
        <v>45289</v>
      </c>
      <c r="C2078" s="8">
        <v>0.65021990740740743</v>
      </c>
      <c r="D2078" s="6" t="s">
        <v>8409</v>
      </c>
      <c r="E2078" s="6">
        <v>5</v>
      </c>
      <c r="F2078" s="6" t="s">
        <v>30</v>
      </c>
      <c r="G2078" s="6" t="s">
        <v>8410</v>
      </c>
      <c r="H2078" s="6" t="s">
        <v>24</v>
      </c>
      <c r="I2078" s="6" t="s">
        <v>24</v>
      </c>
      <c r="J2078" s="6" t="s">
        <v>21</v>
      </c>
      <c r="K2078" s="9" t="s">
        <v>440</v>
      </c>
      <c r="T2078" s="6" t="s">
        <v>22</v>
      </c>
      <c r="U2078" s="6" t="s">
        <v>18</v>
      </c>
      <c r="V2078" s="6" t="s">
        <v>2784</v>
      </c>
      <c r="W2078" s="11" t="s">
        <v>8411</v>
      </c>
    </row>
    <row r="2079" spans="1:23" x14ac:dyDescent="0.35">
      <c r="A2079" s="6">
        <v>200897</v>
      </c>
      <c r="B2079" s="7">
        <v>45289</v>
      </c>
      <c r="C2079" s="8">
        <v>0.71916666666666673</v>
      </c>
      <c r="D2079" s="6" t="s">
        <v>406</v>
      </c>
      <c r="E2079" s="6">
        <v>3</v>
      </c>
      <c r="F2079" s="6" t="s">
        <v>19</v>
      </c>
      <c r="G2079" s="6" t="s">
        <v>8412</v>
      </c>
      <c r="H2079" s="6" t="s">
        <v>24</v>
      </c>
      <c r="I2079" s="6" t="s">
        <v>24</v>
      </c>
      <c r="J2079" s="6" t="s">
        <v>21</v>
      </c>
      <c r="K2079" s="6" t="s">
        <v>678</v>
      </c>
      <c r="T2079" s="6" t="s">
        <v>22</v>
      </c>
      <c r="U2079" s="6" t="s">
        <v>18</v>
      </c>
      <c r="V2079" s="6" t="s">
        <v>8414</v>
      </c>
      <c r="W2079" s="11" t="s">
        <v>8413</v>
      </c>
    </row>
    <row r="2080" spans="1:23" x14ac:dyDescent="0.35">
      <c r="A2080" s="6">
        <v>213088</v>
      </c>
      <c r="B2080" s="7">
        <v>45292</v>
      </c>
      <c r="C2080" s="8">
        <v>0.33987268518518521</v>
      </c>
      <c r="D2080" s="6" t="s">
        <v>8415</v>
      </c>
      <c r="E2080" s="6">
        <v>1</v>
      </c>
      <c r="F2080" s="6" t="s">
        <v>19</v>
      </c>
      <c r="G2080" s="6" t="s">
        <v>8415</v>
      </c>
      <c r="H2080" s="6" t="s">
        <v>24</v>
      </c>
      <c r="I2080" s="6" t="s">
        <v>24</v>
      </c>
      <c r="J2080" s="6" t="s">
        <v>21</v>
      </c>
      <c r="K2080" s="6" t="s">
        <v>5277</v>
      </c>
      <c r="T2080" s="6" t="s">
        <v>22</v>
      </c>
      <c r="U2080" s="6" t="s">
        <v>18</v>
      </c>
      <c r="V2080" s="6" t="s">
        <v>8416</v>
      </c>
      <c r="W2080" s="11" t="s">
        <v>899</v>
      </c>
    </row>
    <row r="2081" spans="1:23" x14ac:dyDescent="0.35">
      <c r="A2081" s="6">
        <v>213086</v>
      </c>
      <c r="B2081" s="7">
        <v>45292</v>
      </c>
      <c r="C2081" s="8">
        <v>0.34165509259259258</v>
      </c>
      <c r="D2081" s="6" t="s">
        <v>8415</v>
      </c>
      <c r="E2081" s="6">
        <v>1</v>
      </c>
      <c r="F2081" s="6" t="s">
        <v>19</v>
      </c>
      <c r="G2081" s="6" t="s">
        <v>8415</v>
      </c>
      <c r="H2081" s="6" t="s">
        <v>24</v>
      </c>
      <c r="I2081" s="6" t="s">
        <v>24</v>
      </c>
      <c r="J2081" s="6" t="s">
        <v>21</v>
      </c>
      <c r="K2081" s="6" t="s">
        <v>5277</v>
      </c>
      <c r="T2081" s="6" t="s">
        <v>15</v>
      </c>
      <c r="U2081" s="6" t="s">
        <v>18</v>
      </c>
      <c r="V2081" s="6" t="s">
        <v>8050</v>
      </c>
      <c r="W2081" s="11" t="s">
        <v>953</v>
      </c>
    </row>
    <row r="2082" spans="1:23" ht="203" x14ac:dyDescent="0.35">
      <c r="A2082" s="6">
        <v>111803</v>
      </c>
      <c r="B2082" s="7">
        <v>45292</v>
      </c>
      <c r="C2082" s="8">
        <v>0.34920138888888891</v>
      </c>
      <c r="D2082" s="6" t="s">
        <v>339</v>
      </c>
      <c r="E2082" s="6">
        <v>3</v>
      </c>
      <c r="F2082" s="6" t="s">
        <v>19</v>
      </c>
      <c r="G2082" s="9" t="s">
        <v>8417</v>
      </c>
      <c r="H2082" s="6" t="s">
        <v>10</v>
      </c>
      <c r="I2082" s="6" t="s">
        <v>24</v>
      </c>
      <c r="J2082" s="6" t="s">
        <v>21</v>
      </c>
      <c r="K2082" s="6" t="s">
        <v>262</v>
      </c>
      <c r="T2082" s="6" t="s">
        <v>15</v>
      </c>
      <c r="U2082" s="6" t="s">
        <v>18</v>
      </c>
      <c r="V2082" s="6" t="s">
        <v>8419</v>
      </c>
      <c r="W2082" s="11" t="s">
        <v>8418</v>
      </c>
    </row>
    <row r="2083" spans="1:23" x14ac:dyDescent="0.35">
      <c r="A2083" s="6">
        <v>150571</v>
      </c>
      <c r="B2083" s="7">
        <v>45292</v>
      </c>
      <c r="C2083" s="8">
        <v>0.35137731481481477</v>
      </c>
      <c r="D2083" s="6" t="s">
        <v>8420</v>
      </c>
      <c r="E2083" s="6">
        <v>1</v>
      </c>
      <c r="F2083" s="6" t="s">
        <v>19</v>
      </c>
      <c r="G2083" s="6" t="s">
        <v>8420</v>
      </c>
      <c r="H2083" s="6" t="s">
        <v>24</v>
      </c>
      <c r="I2083" s="6" t="s">
        <v>24</v>
      </c>
      <c r="J2083" s="6" t="s">
        <v>21</v>
      </c>
      <c r="K2083" s="6" t="s">
        <v>5500</v>
      </c>
      <c r="T2083" s="6" t="s">
        <v>22</v>
      </c>
      <c r="U2083" s="6" t="s">
        <v>18</v>
      </c>
      <c r="V2083" s="6" t="s">
        <v>8422</v>
      </c>
      <c r="W2083" s="11" t="s">
        <v>8421</v>
      </c>
    </row>
    <row r="2084" spans="1:23" x14ac:dyDescent="0.35">
      <c r="A2084" s="6">
        <v>213078</v>
      </c>
      <c r="B2084" s="7">
        <v>45292</v>
      </c>
      <c r="C2084" s="8">
        <v>0.36085648148148147</v>
      </c>
      <c r="D2084" s="6" t="s">
        <v>8423</v>
      </c>
      <c r="E2084" s="6">
        <v>1</v>
      </c>
      <c r="F2084" s="6" t="s">
        <v>19</v>
      </c>
      <c r="G2084" s="6" t="s">
        <v>8424</v>
      </c>
      <c r="H2084" s="6" t="s">
        <v>226</v>
      </c>
      <c r="I2084" s="6" t="s">
        <v>24</v>
      </c>
      <c r="J2084" s="6" t="s">
        <v>232</v>
      </c>
      <c r="K2084" s="6" t="s">
        <v>532</v>
      </c>
      <c r="T2084" s="6" t="s">
        <v>15</v>
      </c>
      <c r="U2084" s="6" t="s">
        <v>18</v>
      </c>
      <c r="V2084" s="6" t="s">
        <v>8425</v>
      </c>
      <c r="W2084" s="11" t="s">
        <v>1023</v>
      </c>
    </row>
    <row r="2085" spans="1:23" ht="58" x14ac:dyDescent="0.35">
      <c r="A2085" s="6">
        <v>213091</v>
      </c>
      <c r="B2085" s="7">
        <v>45292</v>
      </c>
      <c r="C2085" s="8">
        <v>0.36120370370370369</v>
      </c>
      <c r="D2085" s="6" t="s">
        <v>8426</v>
      </c>
      <c r="E2085" s="6">
        <v>1</v>
      </c>
      <c r="F2085" s="6" t="s">
        <v>30</v>
      </c>
      <c r="G2085" s="9" t="s">
        <v>8427</v>
      </c>
      <c r="H2085" s="6" t="s">
        <v>24</v>
      </c>
      <c r="I2085" s="6" t="s">
        <v>24</v>
      </c>
      <c r="J2085" s="6" t="s">
        <v>21</v>
      </c>
      <c r="K2085" s="6" t="s">
        <v>262</v>
      </c>
      <c r="T2085" s="6" t="s">
        <v>15</v>
      </c>
      <c r="U2085" s="6" t="s">
        <v>18</v>
      </c>
      <c r="V2085" s="6" t="s">
        <v>8429</v>
      </c>
      <c r="W2085" s="11" t="s">
        <v>8428</v>
      </c>
    </row>
    <row r="2086" spans="1:23" ht="29" x14ac:dyDescent="0.35">
      <c r="A2086" s="6">
        <v>88478</v>
      </c>
      <c r="B2086" s="7">
        <v>45292</v>
      </c>
      <c r="C2086" s="8">
        <v>0.36986111111111114</v>
      </c>
      <c r="D2086" s="6" t="s">
        <v>181</v>
      </c>
      <c r="E2086" s="6">
        <v>1</v>
      </c>
      <c r="F2086" s="6" t="s">
        <v>9</v>
      </c>
      <c r="G2086" s="9" t="s">
        <v>8430</v>
      </c>
      <c r="H2086" s="6" t="s">
        <v>24</v>
      </c>
      <c r="I2086" s="6" t="s">
        <v>24</v>
      </c>
      <c r="J2086" s="6" t="s">
        <v>21</v>
      </c>
      <c r="K2086" s="6" t="s">
        <v>5500</v>
      </c>
      <c r="T2086" s="6" t="s">
        <v>22</v>
      </c>
      <c r="U2086" s="6" t="s">
        <v>18</v>
      </c>
      <c r="V2086" s="6" t="s">
        <v>8432</v>
      </c>
      <c r="W2086" s="11" t="s">
        <v>8431</v>
      </c>
    </row>
    <row r="2087" spans="1:23" x14ac:dyDescent="0.35">
      <c r="A2087" s="6">
        <v>213090</v>
      </c>
      <c r="B2087" s="7">
        <v>45292</v>
      </c>
      <c r="C2087" s="8">
        <v>0.40543981481481484</v>
      </c>
      <c r="D2087" s="6" t="s">
        <v>82</v>
      </c>
      <c r="E2087" s="6">
        <v>22</v>
      </c>
      <c r="F2087" s="6" t="s">
        <v>19</v>
      </c>
      <c r="G2087" s="6" t="s">
        <v>8433</v>
      </c>
      <c r="H2087" s="6" t="s">
        <v>24</v>
      </c>
      <c r="I2087" s="6" t="s">
        <v>24</v>
      </c>
      <c r="J2087" s="6" t="s">
        <v>232</v>
      </c>
      <c r="K2087" s="6" t="s">
        <v>532</v>
      </c>
      <c r="L2087" s="6" t="s">
        <v>8434</v>
      </c>
      <c r="M2087" s="6" t="s">
        <v>8435</v>
      </c>
      <c r="N2087" s="6" t="s">
        <v>543</v>
      </c>
      <c r="O2087" s="6" t="s">
        <v>8436</v>
      </c>
      <c r="P2087" s="6" t="s">
        <v>917</v>
      </c>
      <c r="T2087" s="6" t="s">
        <v>22</v>
      </c>
      <c r="U2087" s="6" t="s">
        <v>18</v>
      </c>
      <c r="V2087" s="6" t="s">
        <v>8437</v>
      </c>
      <c r="W2087" s="11" t="s">
        <v>880</v>
      </c>
    </row>
    <row r="2088" spans="1:23" x14ac:dyDescent="0.35">
      <c r="A2088" s="6">
        <v>213119</v>
      </c>
      <c r="B2088" s="7">
        <v>45292</v>
      </c>
      <c r="C2088" s="8">
        <v>0.4213541666666667</v>
      </c>
      <c r="D2088" s="6" t="s">
        <v>1985</v>
      </c>
      <c r="E2088" s="6">
        <v>2</v>
      </c>
      <c r="F2088" s="6" t="s">
        <v>1657</v>
      </c>
      <c r="G2088" s="6" t="s">
        <v>8438</v>
      </c>
      <c r="H2088" s="6" t="s">
        <v>24</v>
      </c>
      <c r="I2088" s="6" t="s">
        <v>24</v>
      </c>
      <c r="J2088" s="6" t="s">
        <v>21</v>
      </c>
      <c r="K2088" s="6" t="s">
        <v>262</v>
      </c>
      <c r="T2088" s="6" t="s">
        <v>15</v>
      </c>
      <c r="U2088" s="6" t="s">
        <v>18</v>
      </c>
      <c r="V2088" s="6" t="s">
        <v>8440</v>
      </c>
      <c r="W2088" s="11" t="s">
        <v>8439</v>
      </c>
    </row>
    <row r="2089" spans="1:23" x14ac:dyDescent="0.35">
      <c r="A2089" s="6">
        <v>213116</v>
      </c>
      <c r="B2089" s="7">
        <v>45292</v>
      </c>
      <c r="C2089" s="8">
        <v>0.42685185185185182</v>
      </c>
      <c r="D2089" s="6" t="s">
        <v>826</v>
      </c>
      <c r="E2089" s="6">
        <v>1</v>
      </c>
      <c r="F2089" s="6" t="s">
        <v>19</v>
      </c>
      <c r="G2089" s="6" t="s">
        <v>826</v>
      </c>
      <c r="H2089" s="6" t="s">
        <v>24</v>
      </c>
      <c r="I2089" s="6" t="s">
        <v>24</v>
      </c>
      <c r="J2089" s="6" t="s">
        <v>21</v>
      </c>
      <c r="K2089" s="6" t="s">
        <v>36</v>
      </c>
      <c r="T2089" s="6" t="s">
        <v>22</v>
      </c>
      <c r="U2089" s="6" t="s">
        <v>18</v>
      </c>
      <c r="V2089" s="6" t="s">
        <v>8441</v>
      </c>
      <c r="W2089" s="11" t="s">
        <v>8287</v>
      </c>
    </row>
    <row r="2090" spans="1:23" ht="87" x14ac:dyDescent="0.35">
      <c r="A2090" s="6">
        <v>158198</v>
      </c>
      <c r="B2090" s="7">
        <v>45292</v>
      </c>
      <c r="C2090" s="8">
        <v>0.44520833333333337</v>
      </c>
      <c r="D2090" s="6" t="s">
        <v>8442</v>
      </c>
      <c r="E2090" s="6">
        <v>1</v>
      </c>
      <c r="F2090" s="6" t="s">
        <v>30</v>
      </c>
      <c r="G2090" s="9" t="s">
        <v>8443</v>
      </c>
      <c r="H2090" s="6" t="s">
        <v>24</v>
      </c>
      <c r="I2090" s="6" t="s">
        <v>24</v>
      </c>
      <c r="J2090" s="6" t="s">
        <v>21</v>
      </c>
      <c r="K2090" s="6" t="s">
        <v>36</v>
      </c>
      <c r="O2090" s="6" t="s">
        <v>8444</v>
      </c>
      <c r="T2090" s="6" t="s">
        <v>22</v>
      </c>
      <c r="U2090" s="6" t="s">
        <v>18</v>
      </c>
      <c r="V2090" s="6" t="s">
        <v>8445</v>
      </c>
      <c r="W2090" s="11" t="s">
        <v>7902</v>
      </c>
    </row>
    <row r="2091" spans="1:23" x14ac:dyDescent="0.35">
      <c r="A2091" s="6">
        <v>213092</v>
      </c>
      <c r="B2091" s="7">
        <v>45292</v>
      </c>
      <c r="C2091" s="8">
        <v>0.44954861111111111</v>
      </c>
      <c r="D2091" s="6" t="s">
        <v>148</v>
      </c>
      <c r="E2091" s="6">
        <v>2</v>
      </c>
      <c r="F2091" s="6" t="s">
        <v>25</v>
      </c>
      <c r="G2091" s="6" t="s">
        <v>8446</v>
      </c>
      <c r="H2091" s="6" t="s">
        <v>24</v>
      </c>
      <c r="I2091" s="6" t="s">
        <v>24</v>
      </c>
      <c r="J2091" s="6" t="s">
        <v>232</v>
      </c>
      <c r="K2091" s="6" t="s">
        <v>88</v>
      </c>
      <c r="O2091" s="6" t="s">
        <v>494</v>
      </c>
      <c r="Q2091" s="6" t="s">
        <v>8447</v>
      </c>
      <c r="T2091" s="6" t="s">
        <v>15</v>
      </c>
      <c r="U2091" s="6" t="s">
        <v>18</v>
      </c>
      <c r="V2091" s="6" t="s">
        <v>8449</v>
      </c>
      <c r="W2091" s="11" t="s">
        <v>8448</v>
      </c>
    </row>
    <row r="2092" spans="1:23" x14ac:dyDescent="0.35">
      <c r="A2092" s="6">
        <v>8776</v>
      </c>
      <c r="B2092" s="7">
        <v>45292</v>
      </c>
      <c r="C2092" s="8">
        <v>0.45841435185185181</v>
      </c>
      <c r="D2092" s="6" t="s">
        <v>303</v>
      </c>
      <c r="E2092" s="6">
        <v>3</v>
      </c>
      <c r="F2092" s="6" t="s">
        <v>19</v>
      </c>
      <c r="G2092" s="6" t="s">
        <v>8450</v>
      </c>
      <c r="H2092" s="6" t="s">
        <v>24</v>
      </c>
      <c r="I2092" s="6" t="s">
        <v>24</v>
      </c>
      <c r="J2092" s="6" t="s">
        <v>21</v>
      </c>
      <c r="K2092" s="6" t="s">
        <v>8451</v>
      </c>
      <c r="T2092" s="6" t="s">
        <v>22</v>
      </c>
      <c r="U2092" s="6" t="s">
        <v>18</v>
      </c>
      <c r="V2092" s="6" t="s">
        <v>8453</v>
      </c>
      <c r="W2092" s="11" t="s">
        <v>8452</v>
      </c>
    </row>
    <row r="2093" spans="1:23" x14ac:dyDescent="0.35">
      <c r="A2093" s="6">
        <v>144393</v>
      </c>
      <c r="B2093" s="7">
        <v>45292</v>
      </c>
      <c r="C2093" s="8">
        <v>0.47996527777777781</v>
      </c>
      <c r="D2093" s="6" t="s">
        <v>8454</v>
      </c>
      <c r="E2093" s="6">
        <v>15</v>
      </c>
      <c r="F2093" s="6" t="s">
        <v>1657</v>
      </c>
      <c r="G2093" s="6" t="s">
        <v>8455</v>
      </c>
      <c r="H2093" s="6" t="s">
        <v>24</v>
      </c>
      <c r="I2093" s="6" t="s">
        <v>24</v>
      </c>
      <c r="J2093" s="6" t="s">
        <v>21</v>
      </c>
      <c r="K2093" s="6" t="s">
        <v>5277</v>
      </c>
      <c r="L2093" s="6" t="s">
        <v>8456</v>
      </c>
      <c r="T2093" s="6" t="s">
        <v>22</v>
      </c>
      <c r="U2093" s="6" t="s">
        <v>18</v>
      </c>
      <c r="V2093" s="6" t="s">
        <v>8458</v>
      </c>
      <c r="W2093" s="11" t="s">
        <v>8457</v>
      </c>
    </row>
    <row r="2094" spans="1:23" x14ac:dyDescent="0.35">
      <c r="A2094" s="6">
        <v>213147</v>
      </c>
      <c r="B2094" s="7">
        <v>45292</v>
      </c>
      <c r="C2094" s="8">
        <v>0.48491898148148144</v>
      </c>
      <c r="D2094" s="6" t="s">
        <v>826</v>
      </c>
      <c r="E2094" s="6">
        <v>1</v>
      </c>
      <c r="F2094" s="6" t="s">
        <v>19</v>
      </c>
      <c r="G2094" s="6" t="s">
        <v>8459</v>
      </c>
      <c r="H2094" s="6" t="s">
        <v>24</v>
      </c>
      <c r="I2094" s="6" t="s">
        <v>24</v>
      </c>
      <c r="J2094" s="6" t="s">
        <v>21</v>
      </c>
      <c r="K2094" s="6" t="s">
        <v>705</v>
      </c>
      <c r="T2094" s="6" t="s">
        <v>22</v>
      </c>
      <c r="U2094" s="6" t="s">
        <v>18</v>
      </c>
      <c r="V2094" s="6" t="s">
        <v>8461</v>
      </c>
      <c r="W2094" s="11" t="s">
        <v>8460</v>
      </c>
    </row>
    <row r="2095" spans="1:23" ht="87" x14ac:dyDescent="0.35">
      <c r="A2095" s="6">
        <v>213154</v>
      </c>
      <c r="B2095" s="7">
        <v>45292</v>
      </c>
      <c r="C2095" s="8">
        <v>0.49783564814814812</v>
      </c>
      <c r="D2095" s="6" t="s">
        <v>166</v>
      </c>
      <c r="E2095" s="6">
        <v>10</v>
      </c>
      <c r="F2095" s="6" t="s">
        <v>19</v>
      </c>
      <c r="G2095" s="9" t="s">
        <v>8462</v>
      </c>
      <c r="H2095" s="6" t="s">
        <v>24</v>
      </c>
      <c r="I2095" s="6" t="s">
        <v>24</v>
      </c>
      <c r="J2095" s="6" t="s">
        <v>21</v>
      </c>
      <c r="K2095" s="6" t="s">
        <v>1580</v>
      </c>
      <c r="T2095" s="6" t="s">
        <v>15</v>
      </c>
      <c r="U2095" s="6" t="s">
        <v>18</v>
      </c>
      <c r="V2095" s="6" t="s">
        <v>8464</v>
      </c>
      <c r="W2095" s="11" t="s">
        <v>8463</v>
      </c>
    </row>
    <row r="2096" spans="1:23" x14ac:dyDescent="0.35">
      <c r="A2096" s="6">
        <v>41624</v>
      </c>
      <c r="B2096" s="7">
        <v>45292</v>
      </c>
      <c r="C2096" s="8">
        <v>0.49824074074074076</v>
      </c>
      <c r="D2096" s="6" t="s">
        <v>1184</v>
      </c>
      <c r="E2096" s="6">
        <v>3</v>
      </c>
      <c r="F2096" s="6" t="s">
        <v>19</v>
      </c>
      <c r="G2096" s="6" t="s">
        <v>8465</v>
      </c>
      <c r="H2096" s="6" t="s">
        <v>24</v>
      </c>
      <c r="I2096" s="6" t="s">
        <v>24</v>
      </c>
      <c r="J2096" s="6" t="s">
        <v>377</v>
      </c>
      <c r="K2096" s="6" t="s">
        <v>8466</v>
      </c>
      <c r="T2096" s="6" t="s">
        <v>22</v>
      </c>
      <c r="U2096" s="6" t="s">
        <v>18</v>
      </c>
      <c r="V2096" s="6" t="s">
        <v>8468</v>
      </c>
      <c r="W2096" s="11" t="s">
        <v>8467</v>
      </c>
    </row>
    <row r="2097" spans="1:23" x14ac:dyDescent="0.35">
      <c r="A2097" s="6">
        <v>213174</v>
      </c>
      <c r="B2097" s="7">
        <v>45292</v>
      </c>
      <c r="C2097" s="8">
        <v>0.50515046296296295</v>
      </c>
      <c r="D2097" s="6" t="s">
        <v>8469</v>
      </c>
      <c r="E2097" s="6">
        <v>1</v>
      </c>
      <c r="F2097" s="6" t="s">
        <v>19</v>
      </c>
      <c r="G2097" s="6" t="s">
        <v>8469</v>
      </c>
      <c r="H2097" s="6" t="s">
        <v>24</v>
      </c>
      <c r="I2097" s="6" t="s">
        <v>24</v>
      </c>
      <c r="J2097" s="6" t="s">
        <v>21</v>
      </c>
      <c r="K2097" s="6" t="s">
        <v>5277</v>
      </c>
      <c r="T2097" s="6" t="s">
        <v>22</v>
      </c>
      <c r="U2097" s="6" t="s">
        <v>18</v>
      </c>
      <c r="V2097" s="6" t="s">
        <v>8471</v>
      </c>
      <c r="W2097" s="11" t="s">
        <v>8470</v>
      </c>
    </row>
    <row r="2098" spans="1:23" ht="58" x14ac:dyDescent="0.35">
      <c r="A2098" s="6">
        <v>213107</v>
      </c>
      <c r="B2098" s="7">
        <v>45292</v>
      </c>
      <c r="C2098" s="8">
        <v>0.51005787037037031</v>
      </c>
      <c r="D2098" s="6" t="s">
        <v>8472</v>
      </c>
      <c r="E2098" s="6">
        <v>6</v>
      </c>
      <c r="F2098" s="6" t="s">
        <v>30</v>
      </c>
      <c r="G2098" s="6" t="s">
        <v>8473</v>
      </c>
      <c r="H2098" s="6" t="s">
        <v>40</v>
      </c>
      <c r="I2098" s="6" t="s">
        <v>24</v>
      </c>
      <c r="J2098" s="6" t="s">
        <v>232</v>
      </c>
      <c r="K2098" s="6" t="s">
        <v>31</v>
      </c>
      <c r="M2098" s="9" t="s">
        <v>8474</v>
      </c>
      <c r="T2098" s="6" t="s">
        <v>15</v>
      </c>
      <c r="U2098" s="6" t="s">
        <v>18</v>
      </c>
      <c r="V2098" s="6" t="s">
        <v>8476</v>
      </c>
      <c r="W2098" s="11" t="s">
        <v>8475</v>
      </c>
    </row>
    <row r="2099" spans="1:23" x14ac:dyDescent="0.35">
      <c r="A2099" s="6">
        <v>140784</v>
      </c>
      <c r="B2099" s="7">
        <v>45292</v>
      </c>
      <c r="C2099" s="8">
        <v>0.52018518518518519</v>
      </c>
      <c r="D2099" s="6" t="s">
        <v>131</v>
      </c>
      <c r="E2099" s="6">
        <v>2</v>
      </c>
      <c r="F2099" s="6" t="s">
        <v>1657</v>
      </c>
      <c r="G2099" s="6" t="s">
        <v>8477</v>
      </c>
      <c r="H2099" s="6" t="s">
        <v>24</v>
      </c>
      <c r="I2099" s="6" t="s">
        <v>24</v>
      </c>
      <c r="J2099" s="6" t="s">
        <v>232</v>
      </c>
      <c r="K2099" s="6" t="s">
        <v>1722</v>
      </c>
      <c r="T2099" s="6" t="s">
        <v>15</v>
      </c>
      <c r="U2099" s="6" t="s">
        <v>18</v>
      </c>
      <c r="V2099" s="6" t="s">
        <v>8478</v>
      </c>
      <c r="W2099" s="11" t="s">
        <v>1023</v>
      </c>
    </row>
    <row r="2100" spans="1:23" x14ac:dyDescent="0.35">
      <c r="A2100" s="6">
        <v>110298</v>
      </c>
      <c r="B2100" s="7">
        <v>45292</v>
      </c>
      <c r="C2100" s="8">
        <v>0.53353009259259265</v>
      </c>
      <c r="D2100" s="6" t="s">
        <v>67</v>
      </c>
      <c r="E2100" s="6">
        <v>1</v>
      </c>
      <c r="F2100" s="6" t="s">
        <v>9</v>
      </c>
      <c r="G2100" s="6" t="s">
        <v>8479</v>
      </c>
      <c r="H2100" s="6" t="s">
        <v>10</v>
      </c>
      <c r="I2100" s="6" t="s">
        <v>24</v>
      </c>
      <c r="J2100" s="6" t="s">
        <v>232</v>
      </c>
      <c r="K2100" s="6" t="s">
        <v>88</v>
      </c>
      <c r="N2100" s="6" t="s">
        <v>8480</v>
      </c>
      <c r="P2100" s="6" t="s">
        <v>368</v>
      </c>
      <c r="T2100" s="6" t="s">
        <v>15</v>
      </c>
      <c r="U2100" s="6" t="s">
        <v>18</v>
      </c>
      <c r="V2100" s="6" t="s">
        <v>8482</v>
      </c>
      <c r="W2100" s="11" t="s">
        <v>8481</v>
      </c>
    </row>
    <row r="2101" spans="1:23" x14ac:dyDescent="0.35">
      <c r="A2101" s="6">
        <v>213120</v>
      </c>
      <c r="B2101" s="7">
        <v>45292</v>
      </c>
      <c r="C2101" s="8">
        <v>0.54019675925925925</v>
      </c>
      <c r="D2101" s="6" t="s">
        <v>8483</v>
      </c>
      <c r="E2101" s="6">
        <v>1</v>
      </c>
      <c r="F2101" s="6" t="s">
        <v>1657</v>
      </c>
      <c r="G2101" s="6" t="s">
        <v>8484</v>
      </c>
      <c r="H2101" s="6" t="s">
        <v>24</v>
      </c>
      <c r="I2101" s="6" t="s">
        <v>24</v>
      </c>
      <c r="J2101" s="6" t="s">
        <v>21</v>
      </c>
      <c r="K2101" s="6" t="s">
        <v>1354</v>
      </c>
      <c r="T2101" s="6" t="s">
        <v>22</v>
      </c>
      <c r="U2101" s="6" t="s">
        <v>18</v>
      </c>
      <c r="V2101" s="6" t="s">
        <v>8485</v>
      </c>
      <c r="W2101" s="11" t="s">
        <v>895</v>
      </c>
    </row>
    <row r="2102" spans="1:23" x14ac:dyDescent="0.35">
      <c r="A2102" s="6">
        <v>213129</v>
      </c>
      <c r="B2102" s="7">
        <v>45292</v>
      </c>
      <c r="C2102" s="8">
        <v>0.54734953703703704</v>
      </c>
      <c r="D2102" s="6" t="s">
        <v>8486</v>
      </c>
      <c r="E2102" s="6">
        <v>1</v>
      </c>
      <c r="F2102" s="6" t="s">
        <v>30</v>
      </c>
      <c r="G2102" s="6" t="s">
        <v>8487</v>
      </c>
      <c r="H2102" s="6" t="s">
        <v>24</v>
      </c>
      <c r="I2102" s="6" t="s">
        <v>24</v>
      </c>
      <c r="J2102" s="6" t="s">
        <v>21</v>
      </c>
      <c r="K2102" s="6" t="s">
        <v>381</v>
      </c>
      <c r="T2102" s="6" t="s">
        <v>22</v>
      </c>
      <c r="U2102" s="6" t="s">
        <v>18</v>
      </c>
      <c r="V2102" s="6" t="s">
        <v>8489</v>
      </c>
      <c r="W2102" s="11" t="s">
        <v>8488</v>
      </c>
    </row>
    <row r="2103" spans="1:23" x14ac:dyDescent="0.35">
      <c r="A2103" s="6">
        <v>213156</v>
      </c>
      <c r="B2103" s="7">
        <v>45292</v>
      </c>
      <c r="C2103" s="8">
        <v>0.54996527777777782</v>
      </c>
      <c r="D2103" s="6" t="s">
        <v>32</v>
      </c>
      <c r="E2103" s="6">
        <v>5</v>
      </c>
      <c r="F2103" s="6" t="s">
        <v>19</v>
      </c>
      <c r="G2103" s="6" t="s">
        <v>8490</v>
      </c>
      <c r="H2103" s="6" t="s">
        <v>24</v>
      </c>
      <c r="I2103" s="6" t="s">
        <v>24</v>
      </c>
      <c r="J2103" s="6" t="s">
        <v>21</v>
      </c>
      <c r="K2103" s="6" t="s">
        <v>83</v>
      </c>
      <c r="T2103" s="6" t="s">
        <v>22</v>
      </c>
      <c r="U2103" s="6" t="s">
        <v>18</v>
      </c>
      <c r="V2103" s="6" t="s">
        <v>8491</v>
      </c>
      <c r="W2103" s="11" t="s">
        <v>870</v>
      </c>
    </row>
    <row r="2104" spans="1:23" x14ac:dyDescent="0.35">
      <c r="A2104" s="6">
        <v>213140</v>
      </c>
      <c r="B2104" s="7">
        <v>45292</v>
      </c>
      <c r="C2104" s="8">
        <v>0.5526388888888889</v>
      </c>
      <c r="D2104" s="6" t="s">
        <v>82</v>
      </c>
      <c r="E2104" s="6">
        <v>5</v>
      </c>
      <c r="F2104" s="6" t="s">
        <v>19</v>
      </c>
      <c r="G2104" s="6" t="s">
        <v>8492</v>
      </c>
      <c r="H2104" s="6" t="s">
        <v>24</v>
      </c>
      <c r="I2104" s="6" t="s">
        <v>24</v>
      </c>
      <c r="J2104" s="6" t="s">
        <v>377</v>
      </c>
      <c r="K2104" s="6" t="s">
        <v>8493</v>
      </c>
      <c r="M2104" s="6" t="s">
        <v>8494</v>
      </c>
      <c r="O2104" s="6" t="s">
        <v>8495</v>
      </c>
      <c r="T2104" s="6" t="s">
        <v>15</v>
      </c>
      <c r="U2104" s="6" t="s">
        <v>18</v>
      </c>
      <c r="V2104" s="6" t="s">
        <v>8496</v>
      </c>
      <c r="W2104" s="11" t="s">
        <v>1046</v>
      </c>
    </row>
    <row r="2105" spans="1:23" x14ac:dyDescent="0.35">
      <c r="A2105" s="6">
        <v>213186</v>
      </c>
      <c r="B2105" s="7">
        <v>45292</v>
      </c>
      <c r="C2105" s="8">
        <v>0.55637731481481478</v>
      </c>
      <c r="D2105" s="6" t="s">
        <v>8497</v>
      </c>
      <c r="E2105" s="6">
        <v>15</v>
      </c>
      <c r="F2105" s="6" t="s">
        <v>19</v>
      </c>
      <c r="G2105" s="6" t="s">
        <v>8498</v>
      </c>
      <c r="H2105" s="6" t="s">
        <v>24</v>
      </c>
      <c r="I2105" s="6" t="s">
        <v>24</v>
      </c>
      <c r="J2105" s="6" t="s">
        <v>377</v>
      </c>
      <c r="K2105" s="6" t="s">
        <v>8499</v>
      </c>
      <c r="T2105" s="6" t="s">
        <v>22</v>
      </c>
      <c r="U2105" s="6" t="s">
        <v>18</v>
      </c>
      <c r="V2105" s="6" t="s">
        <v>8501</v>
      </c>
      <c r="W2105" s="11" t="s">
        <v>8500</v>
      </c>
    </row>
    <row r="2106" spans="1:23" x14ac:dyDescent="0.35">
      <c r="A2106" s="6">
        <v>213144</v>
      </c>
      <c r="B2106" s="7">
        <v>45292</v>
      </c>
      <c r="C2106" s="8">
        <v>0.55884259259259261</v>
      </c>
      <c r="D2106" s="6" t="s">
        <v>81</v>
      </c>
      <c r="E2106" s="6">
        <v>1</v>
      </c>
      <c r="F2106" s="6" t="s">
        <v>1657</v>
      </c>
      <c r="G2106" s="6" t="s">
        <v>8502</v>
      </c>
      <c r="H2106" s="6" t="s">
        <v>24</v>
      </c>
      <c r="I2106" s="6" t="s">
        <v>24</v>
      </c>
      <c r="J2106" s="6" t="s">
        <v>232</v>
      </c>
      <c r="K2106" s="6" t="s">
        <v>88</v>
      </c>
      <c r="P2106" s="6" t="s">
        <v>8503</v>
      </c>
      <c r="T2106" s="6" t="s">
        <v>22</v>
      </c>
      <c r="U2106" s="6" t="s">
        <v>18</v>
      </c>
      <c r="V2106" s="6" t="s">
        <v>8504</v>
      </c>
      <c r="W2106" s="11" t="s">
        <v>1143</v>
      </c>
    </row>
    <row r="2107" spans="1:23" x14ac:dyDescent="0.35">
      <c r="A2107" s="6">
        <v>213157</v>
      </c>
      <c r="B2107" s="7">
        <v>45292</v>
      </c>
      <c r="C2107" s="8">
        <v>0.5662152777777778</v>
      </c>
      <c r="D2107" s="6" t="s">
        <v>570</v>
      </c>
      <c r="E2107" s="6">
        <v>1</v>
      </c>
      <c r="F2107" s="6" t="s">
        <v>1657</v>
      </c>
      <c r="G2107" s="6" t="s">
        <v>8505</v>
      </c>
      <c r="H2107" s="6" t="s">
        <v>27</v>
      </c>
      <c r="I2107" s="6" t="s">
        <v>24</v>
      </c>
      <c r="J2107" s="6" t="s">
        <v>21</v>
      </c>
      <c r="K2107" s="6" t="s">
        <v>58</v>
      </c>
      <c r="Q2107" s="6" t="s">
        <v>8506</v>
      </c>
      <c r="T2107" s="6" t="s">
        <v>22</v>
      </c>
      <c r="U2107" s="6" t="s">
        <v>18</v>
      </c>
      <c r="V2107" s="6" t="s">
        <v>8508</v>
      </c>
      <c r="W2107" s="11" t="s">
        <v>8507</v>
      </c>
    </row>
    <row r="2108" spans="1:23" ht="58" x14ac:dyDescent="0.35">
      <c r="A2108" s="6">
        <v>159818</v>
      </c>
      <c r="B2108" s="7">
        <v>45292</v>
      </c>
      <c r="C2108" s="8">
        <v>0.57939814814814816</v>
      </c>
      <c r="D2108" s="6" t="s">
        <v>8509</v>
      </c>
      <c r="E2108" s="6">
        <v>1</v>
      </c>
      <c r="F2108" s="6" t="s">
        <v>30</v>
      </c>
      <c r="G2108" s="6" t="s">
        <v>8510</v>
      </c>
      <c r="H2108" s="6" t="s">
        <v>24</v>
      </c>
      <c r="I2108" s="6" t="s">
        <v>24</v>
      </c>
      <c r="J2108" s="6" t="s">
        <v>21</v>
      </c>
      <c r="K2108" s="9" t="s">
        <v>440</v>
      </c>
      <c r="T2108" s="6" t="s">
        <v>22</v>
      </c>
      <c r="U2108" s="6" t="s">
        <v>18</v>
      </c>
      <c r="V2108" s="6" t="s">
        <v>8512</v>
      </c>
      <c r="W2108" s="11" t="s">
        <v>8511</v>
      </c>
    </row>
    <row r="2109" spans="1:23" x14ac:dyDescent="0.35">
      <c r="A2109" s="6">
        <v>212623</v>
      </c>
      <c r="B2109" s="7">
        <v>45292</v>
      </c>
      <c r="C2109" s="8">
        <v>0.58618055555555559</v>
      </c>
      <c r="D2109" s="6" t="s">
        <v>8513</v>
      </c>
      <c r="E2109" s="6">
        <v>1</v>
      </c>
      <c r="F2109" s="6" t="s">
        <v>30</v>
      </c>
      <c r="G2109" s="6" t="s">
        <v>8514</v>
      </c>
      <c r="H2109" s="6" t="s">
        <v>24</v>
      </c>
      <c r="I2109" s="6" t="s">
        <v>24</v>
      </c>
      <c r="J2109" s="6" t="s">
        <v>21</v>
      </c>
      <c r="K2109" s="6" t="s">
        <v>1753</v>
      </c>
      <c r="T2109" s="6" t="s">
        <v>22</v>
      </c>
      <c r="U2109" s="6" t="s">
        <v>18</v>
      </c>
      <c r="V2109" s="6" t="s">
        <v>8516</v>
      </c>
      <c r="W2109" s="11" t="s">
        <v>8515</v>
      </c>
    </row>
    <row r="2110" spans="1:23" x14ac:dyDescent="0.35">
      <c r="A2110" s="6">
        <v>213171</v>
      </c>
      <c r="B2110" s="7">
        <v>45292</v>
      </c>
      <c r="C2110" s="8">
        <v>0.5941319444444445</v>
      </c>
      <c r="D2110" s="6" t="s">
        <v>8517</v>
      </c>
      <c r="E2110" s="6">
        <v>2</v>
      </c>
      <c r="F2110" s="6" t="s">
        <v>30</v>
      </c>
      <c r="G2110" s="6" t="s">
        <v>8518</v>
      </c>
      <c r="H2110" s="6" t="s">
        <v>24</v>
      </c>
      <c r="I2110" s="6" t="s">
        <v>24</v>
      </c>
      <c r="J2110" s="6" t="s">
        <v>21</v>
      </c>
      <c r="K2110" s="6" t="s">
        <v>1610</v>
      </c>
      <c r="T2110" s="6" t="s">
        <v>22</v>
      </c>
      <c r="U2110" s="6" t="s">
        <v>18</v>
      </c>
      <c r="V2110" s="6" t="s">
        <v>8520</v>
      </c>
      <c r="W2110" s="11" t="s">
        <v>8519</v>
      </c>
    </row>
    <row r="2111" spans="1:23" ht="174" x14ac:dyDescent="0.35">
      <c r="A2111" s="6">
        <v>213164</v>
      </c>
      <c r="B2111" s="7">
        <v>45292</v>
      </c>
      <c r="C2111" s="8">
        <v>0.60475694444444439</v>
      </c>
      <c r="D2111" s="6" t="s">
        <v>116</v>
      </c>
      <c r="E2111" s="6">
        <v>1</v>
      </c>
      <c r="F2111" s="6" t="s">
        <v>30</v>
      </c>
      <c r="G2111" s="9" t="s">
        <v>8521</v>
      </c>
      <c r="H2111" s="6" t="s">
        <v>10</v>
      </c>
      <c r="I2111" s="6" t="s">
        <v>24</v>
      </c>
      <c r="J2111" s="6" t="s">
        <v>21</v>
      </c>
      <c r="K2111" s="6" t="s">
        <v>190</v>
      </c>
      <c r="M2111" s="6" t="s">
        <v>8522</v>
      </c>
      <c r="Q2111" s="6" t="s">
        <v>211</v>
      </c>
      <c r="T2111" s="6" t="s">
        <v>22</v>
      </c>
      <c r="U2111" s="6" t="s">
        <v>18</v>
      </c>
      <c r="V2111" s="6" t="s">
        <v>8524</v>
      </c>
      <c r="W2111" s="11" t="s">
        <v>8523</v>
      </c>
    </row>
    <row r="2112" spans="1:23" x14ac:dyDescent="0.35">
      <c r="A2112" s="6">
        <v>213166</v>
      </c>
      <c r="B2112" s="7">
        <v>45292</v>
      </c>
      <c r="C2112" s="8">
        <v>0.60697916666666674</v>
      </c>
      <c r="D2112" s="6" t="s">
        <v>8525</v>
      </c>
      <c r="E2112" s="6">
        <v>2</v>
      </c>
      <c r="F2112" s="6" t="s">
        <v>9</v>
      </c>
      <c r="G2112" s="6" t="s">
        <v>8526</v>
      </c>
      <c r="H2112" s="6" t="s">
        <v>24</v>
      </c>
      <c r="I2112" s="6" t="s">
        <v>24</v>
      </c>
      <c r="J2112" s="6" t="s">
        <v>21</v>
      </c>
      <c r="K2112" s="6" t="s">
        <v>1073</v>
      </c>
      <c r="T2112" s="6" t="s">
        <v>22</v>
      </c>
      <c r="U2112" s="6" t="s">
        <v>18</v>
      </c>
      <c r="V2112" s="6" t="s">
        <v>8527</v>
      </c>
      <c r="W2112" s="11" t="s">
        <v>1093</v>
      </c>
    </row>
    <row r="2113" spans="1:23" x14ac:dyDescent="0.35">
      <c r="A2113" s="6">
        <v>213180</v>
      </c>
      <c r="B2113" s="7">
        <v>45292</v>
      </c>
      <c r="C2113" s="8">
        <v>0.60718749999999999</v>
      </c>
      <c r="D2113" s="6" t="s">
        <v>238</v>
      </c>
      <c r="E2113" s="6">
        <v>1</v>
      </c>
      <c r="F2113" s="6" t="s">
        <v>30</v>
      </c>
      <c r="G2113" s="6" t="s">
        <v>8528</v>
      </c>
      <c r="H2113" s="6" t="s">
        <v>10</v>
      </c>
      <c r="I2113" s="6" t="s">
        <v>24</v>
      </c>
      <c r="J2113" s="6" t="s">
        <v>21</v>
      </c>
      <c r="K2113" s="6" t="s">
        <v>1991</v>
      </c>
      <c r="T2113" s="6" t="s">
        <v>22</v>
      </c>
      <c r="U2113" s="6" t="s">
        <v>18</v>
      </c>
      <c r="V2113" s="6" t="s">
        <v>8530</v>
      </c>
      <c r="W2113" s="11" t="s">
        <v>8529</v>
      </c>
    </row>
    <row r="2114" spans="1:23" x14ac:dyDescent="0.35">
      <c r="A2114" s="6">
        <v>213097</v>
      </c>
      <c r="B2114" s="7">
        <v>45292</v>
      </c>
      <c r="C2114" s="8">
        <v>0.64612268518518523</v>
      </c>
      <c r="D2114" s="6" t="s">
        <v>171</v>
      </c>
      <c r="E2114" s="6">
        <v>4</v>
      </c>
      <c r="F2114" s="6" t="s">
        <v>1657</v>
      </c>
      <c r="G2114" s="6" t="s">
        <v>8531</v>
      </c>
      <c r="H2114" s="6" t="s">
        <v>38</v>
      </c>
      <c r="I2114" s="6" t="s">
        <v>24</v>
      </c>
      <c r="J2114" s="6" t="s">
        <v>21</v>
      </c>
      <c r="K2114" s="6" t="s">
        <v>58</v>
      </c>
      <c r="Q2114" s="6" t="s">
        <v>8532</v>
      </c>
      <c r="T2114" s="6" t="s">
        <v>22</v>
      </c>
      <c r="U2114" s="6" t="s">
        <v>18</v>
      </c>
      <c r="V2114" s="6" t="s">
        <v>8534</v>
      </c>
      <c r="W2114" s="11" t="s">
        <v>8533</v>
      </c>
    </row>
    <row r="2115" spans="1:23" ht="58" x14ac:dyDescent="0.35">
      <c r="A2115" s="6">
        <v>200570</v>
      </c>
      <c r="B2115" s="7">
        <v>45292</v>
      </c>
      <c r="C2115" s="8">
        <v>0.65324074074074068</v>
      </c>
      <c r="D2115" s="6" t="s">
        <v>8535</v>
      </c>
      <c r="E2115" s="6">
        <v>1</v>
      </c>
      <c r="F2115" s="6" t="s">
        <v>1657</v>
      </c>
      <c r="G2115" s="6" t="s">
        <v>8536</v>
      </c>
      <c r="H2115" s="6" t="s">
        <v>24</v>
      </c>
      <c r="I2115" s="6" t="s">
        <v>24</v>
      </c>
      <c r="J2115" s="6" t="s">
        <v>21</v>
      </c>
      <c r="K2115" s="9" t="s">
        <v>440</v>
      </c>
      <c r="T2115" s="6" t="s">
        <v>22</v>
      </c>
      <c r="U2115" s="6" t="s">
        <v>18</v>
      </c>
      <c r="V2115" s="6" t="s">
        <v>8538</v>
      </c>
      <c r="W2115" s="11" t="s">
        <v>8537</v>
      </c>
    </row>
    <row r="2116" spans="1:23" x14ac:dyDescent="0.35">
      <c r="A2116" s="6">
        <v>213194</v>
      </c>
      <c r="B2116" s="7">
        <v>45292</v>
      </c>
      <c r="C2116" s="8">
        <v>0.65965277777777775</v>
      </c>
      <c r="D2116" s="6" t="s">
        <v>8539</v>
      </c>
      <c r="E2116" s="6">
        <v>3</v>
      </c>
      <c r="F2116" s="6" t="s">
        <v>9</v>
      </c>
      <c r="G2116" s="6" t="s">
        <v>8540</v>
      </c>
      <c r="H2116" s="6" t="s">
        <v>24</v>
      </c>
      <c r="I2116" s="6" t="s">
        <v>24</v>
      </c>
      <c r="J2116" s="6" t="s">
        <v>377</v>
      </c>
      <c r="K2116" s="6" t="s">
        <v>58</v>
      </c>
      <c r="M2116" s="6" t="s">
        <v>142</v>
      </c>
      <c r="T2116" s="6" t="s">
        <v>15</v>
      </c>
      <c r="U2116" s="6" t="s">
        <v>18</v>
      </c>
      <c r="V2116" s="6" t="s">
        <v>8542</v>
      </c>
      <c r="W2116" s="11" t="s">
        <v>8541</v>
      </c>
    </row>
    <row r="2117" spans="1:23" x14ac:dyDescent="0.35">
      <c r="A2117" s="6">
        <v>213143</v>
      </c>
      <c r="B2117" s="7">
        <v>45292</v>
      </c>
      <c r="C2117" s="8">
        <v>0.6667939814814815</v>
      </c>
      <c r="D2117" s="6" t="s">
        <v>8543</v>
      </c>
      <c r="E2117" s="6">
        <v>3</v>
      </c>
      <c r="F2117" s="6" t="s">
        <v>9</v>
      </c>
      <c r="G2117" s="6" t="s">
        <v>8544</v>
      </c>
      <c r="H2117" s="6" t="s">
        <v>40</v>
      </c>
      <c r="I2117" s="6" t="s">
        <v>40</v>
      </c>
      <c r="J2117" s="6" t="s">
        <v>377</v>
      </c>
      <c r="K2117" s="6" t="s">
        <v>134</v>
      </c>
      <c r="T2117" s="6" t="s">
        <v>22</v>
      </c>
      <c r="U2117" s="6" t="s">
        <v>18</v>
      </c>
      <c r="V2117" s="6" t="s">
        <v>8545</v>
      </c>
      <c r="W2117" s="11" t="s">
        <v>1055</v>
      </c>
    </row>
    <row r="2118" spans="1:23" x14ac:dyDescent="0.35">
      <c r="A2118" s="6">
        <v>213213</v>
      </c>
      <c r="B2118" s="7">
        <v>45292</v>
      </c>
      <c r="C2118" s="8">
        <v>0.67439814814814814</v>
      </c>
      <c r="D2118" s="6" t="s">
        <v>53</v>
      </c>
      <c r="E2118" s="6">
        <v>1</v>
      </c>
      <c r="F2118" s="6" t="s">
        <v>25</v>
      </c>
      <c r="G2118" s="6" t="s">
        <v>8546</v>
      </c>
      <c r="H2118" s="6" t="s">
        <v>86</v>
      </c>
      <c r="I2118" s="6" t="s">
        <v>24</v>
      </c>
      <c r="J2118" s="6" t="s">
        <v>21</v>
      </c>
      <c r="K2118" s="6" t="s">
        <v>83</v>
      </c>
      <c r="T2118" s="6" t="s">
        <v>22</v>
      </c>
      <c r="U2118" s="6" t="s">
        <v>18</v>
      </c>
      <c r="V2118" s="6" t="s">
        <v>8548</v>
      </c>
      <c r="W2118" s="11" t="s">
        <v>8547</v>
      </c>
    </row>
    <row r="2119" spans="1:23" ht="58" x14ac:dyDescent="0.35">
      <c r="A2119" s="6">
        <v>213181</v>
      </c>
      <c r="B2119" s="7">
        <v>45292</v>
      </c>
      <c r="C2119" s="8">
        <v>0.67804398148148148</v>
      </c>
      <c r="D2119" s="6" t="s">
        <v>8549</v>
      </c>
      <c r="E2119" s="6">
        <v>10</v>
      </c>
      <c r="F2119" s="6" t="s">
        <v>30</v>
      </c>
      <c r="G2119" s="6" t="s">
        <v>8550</v>
      </c>
      <c r="H2119" s="6" t="s">
        <v>24</v>
      </c>
      <c r="I2119" s="6" t="s">
        <v>24</v>
      </c>
      <c r="J2119" s="6" t="s">
        <v>21</v>
      </c>
      <c r="K2119" s="9" t="s">
        <v>8551</v>
      </c>
      <c r="T2119" s="6" t="s">
        <v>22</v>
      </c>
      <c r="U2119" s="6" t="s">
        <v>18</v>
      </c>
      <c r="V2119" s="6" t="s">
        <v>8553</v>
      </c>
      <c r="W2119" s="11" t="s">
        <v>8552</v>
      </c>
    </row>
    <row r="2120" spans="1:23" x14ac:dyDescent="0.35">
      <c r="A2120" s="6">
        <v>213197</v>
      </c>
      <c r="B2120" s="7">
        <v>45292</v>
      </c>
      <c r="C2120" s="8">
        <v>0.69844907407407408</v>
      </c>
      <c r="D2120" s="6" t="s">
        <v>8554</v>
      </c>
      <c r="E2120" s="6">
        <v>1</v>
      </c>
      <c r="F2120" s="6" t="s">
        <v>30</v>
      </c>
      <c r="G2120" s="6" t="s">
        <v>8555</v>
      </c>
      <c r="H2120" s="6" t="s">
        <v>24</v>
      </c>
      <c r="I2120" s="6" t="s">
        <v>24</v>
      </c>
      <c r="J2120" s="6" t="s">
        <v>21</v>
      </c>
      <c r="K2120" s="6" t="s">
        <v>1610</v>
      </c>
      <c r="T2120" s="6" t="s">
        <v>22</v>
      </c>
      <c r="U2120" s="6" t="s">
        <v>18</v>
      </c>
      <c r="V2120" s="6" t="s">
        <v>8556</v>
      </c>
      <c r="W2120" s="11" t="s">
        <v>887</v>
      </c>
    </row>
    <row r="2121" spans="1:23" x14ac:dyDescent="0.35">
      <c r="A2121" s="6">
        <v>213203</v>
      </c>
      <c r="B2121" s="7">
        <v>45292</v>
      </c>
      <c r="C2121" s="8">
        <v>0.71244212962962961</v>
      </c>
      <c r="D2121" s="6" t="s">
        <v>1724</v>
      </c>
      <c r="E2121" s="6">
        <v>1</v>
      </c>
      <c r="F2121" s="6" t="s">
        <v>30</v>
      </c>
      <c r="G2121" s="6" t="s">
        <v>8557</v>
      </c>
      <c r="H2121" s="6" t="s">
        <v>24</v>
      </c>
      <c r="I2121" s="6" t="s">
        <v>24</v>
      </c>
      <c r="J2121" s="6" t="s">
        <v>21</v>
      </c>
      <c r="K2121" s="6" t="s">
        <v>8558</v>
      </c>
      <c r="T2121" s="6" t="s">
        <v>22</v>
      </c>
      <c r="U2121" s="6" t="s">
        <v>18</v>
      </c>
      <c r="V2121" s="6" t="s">
        <v>8560</v>
      </c>
      <c r="W2121" s="11" t="s">
        <v>8559</v>
      </c>
    </row>
    <row r="2122" spans="1:23" ht="58" x14ac:dyDescent="0.35">
      <c r="A2122" s="6">
        <v>213200</v>
      </c>
      <c r="B2122" s="7">
        <v>45292</v>
      </c>
      <c r="C2122" s="8">
        <v>0.72217592592592583</v>
      </c>
      <c r="D2122" s="6" t="s">
        <v>8561</v>
      </c>
      <c r="E2122" s="6">
        <v>15</v>
      </c>
      <c r="F2122" s="6" t="s">
        <v>19</v>
      </c>
      <c r="G2122" s="6" t="s">
        <v>8562</v>
      </c>
      <c r="H2122" s="6" t="s">
        <v>24</v>
      </c>
      <c r="I2122" s="6" t="s">
        <v>24</v>
      </c>
      <c r="J2122" s="6" t="s">
        <v>21</v>
      </c>
      <c r="K2122" s="9" t="s">
        <v>440</v>
      </c>
      <c r="L2122" s="6" t="s">
        <v>8563</v>
      </c>
      <c r="O2122" s="6" t="s">
        <v>8564</v>
      </c>
      <c r="P2122" s="6" t="s">
        <v>8565</v>
      </c>
      <c r="T2122" s="6" t="s">
        <v>22</v>
      </c>
      <c r="U2122" s="6" t="s">
        <v>18</v>
      </c>
      <c r="V2122" s="6" t="s">
        <v>8566</v>
      </c>
      <c r="W2122" s="11" t="s">
        <v>6380</v>
      </c>
    </row>
    <row r="2123" spans="1:23" x14ac:dyDescent="0.35">
      <c r="A2123" s="6">
        <v>192088</v>
      </c>
      <c r="B2123" s="7">
        <v>45292</v>
      </c>
      <c r="C2123" s="8">
        <v>0.73150462962962959</v>
      </c>
      <c r="D2123" s="6" t="s">
        <v>8567</v>
      </c>
      <c r="E2123" s="6">
        <v>9</v>
      </c>
      <c r="F2123" s="6" t="s">
        <v>30</v>
      </c>
      <c r="G2123" s="6" t="s">
        <v>8568</v>
      </c>
      <c r="H2123" s="6" t="s">
        <v>40</v>
      </c>
      <c r="I2123" s="6" t="s">
        <v>24</v>
      </c>
      <c r="J2123" s="6" t="s">
        <v>21</v>
      </c>
      <c r="K2123" s="6" t="s">
        <v>134</v>
      </c>
      <c r="T2123" s="6" t="s">
        <v>22</v>
      </c>
      <c r="U2123" s="6" t="s">
        <v>18</v>
      </c>
      <c r="V2123" s="6" t="s">
        <v>8569</v>
      </c>
      <c r="W2123" s="11" t="s">
        <v>926</v>
      </c>
    </row>
    <row r="2124" spans="1:23" x14ac:dyDescent="0.35">
      <c r="A2124" s="6">
        <v>213289</v>
      </c>
      <c r="B2124" s="7">
        <v>45293</v>
      </c>
      <c r="C2124" s="8">
        <v>0.40761574074074075</v>
      </c>
      <c r="D2124" s="6" t="s">
        <v>491</v>
      </c>
      <c r="E2124" s="6">
        <v>1</v>
      </c>
      <c r="F2124" s="6" t="s">
        <v>19</v>
      </c>
      <c r="G2124" s="6" t="s">
        <v>1349</v>
      </c>
      <c r="H2124" s="6" t="s">
        <v>24</v>
      </c>
      <c r="I2124" s="6" t="s">
        <v>24</v>
      </c>
      <c r="J2124" s="6" t="s">
        <v>21</v>
      </c>
      <c r="K2124" s="6" t="s">
        <v>78</v>
      </c>
      <c r="T2124" s="6" t="s">
        <v>15</v>
      </c>
      <c r="U2124" s="6" t="s">
        <v>18</v>
      </c>
      <c r="V2124" s="6" t="s">
        <v>8570</v>
      </c>
      <c r="W2124" s="11" t="s">
        <v>887</v>
      </c>
    </row>
    <row r="2125" spans="1:23" x14ac:dyDescent="0.35">
      <c r="A2125" s="6">
        <v>67345</v>
      </c>
      <c r="B2125" s="7">
        <v>45293</v>
      </c>
      <c r="C2125" s="8">
        <v>0.41081018518518514</v>
      </c>
      <c r="D2125" s="6" t="s">
        <v>422</v>
      </c>
      <c r="E2125" s="6">
        <v>4</v>
      </c>
      <c r="F2125" s="6" t="s">
        <v>19</v>
      </c>
      <c r="G2125" s="6" t="s">
        <v>8571</v>
      </c>
      <c r="H2125" s="6" t="s">
        <v>40</v>
      </c>
      <c r="I2125" s="6" t="s">
        <v>24</v>
      </c>
      <c r="J2125" s="6" t="s">
        <v>377</v>
      </c>
      <c r="K2125" s="6" t="s">
        <v>161</v>
      </c>
      <c r="T2125" s="6" t="s">
        <v>22</v>
      </c>
      <c r="U2125" s="6" t="s">
        <v>18</v>
      </c>
      <c r="V2125" s="6" t="s">
        <v>8573</v>
      </c>
      <c r="W2125" s="11" t="s">
        <v>8572</v>
      </c>
    </row>
    <row r="2126" spans="1:23" ht="101.5" x14ac:dyDescent="0.35">
      <c r="A2126" s="6">
        <v>213253</v>
      </c>
      <c r="B2126" s="7">
        <v>45293</v>
      </c>
      <c r="C2126" s="8">
        <v>0.41964120370370367</v>
      </c>
      <c r="D2126" s="6" t="s">
        <v>303</v>
      </c>
      <c r="E2126" s="6">
        <v>6</v>
      </c>
      <c r="F2126" s="6" t="s">
        <v>30</v>
      </c>
      <c r="G2126" s="9" t="s">
        <v>8574</v>
      </c>
      <c r="H2126" s="6" t="s">
        <v>24</v>
      </c>
      <c r="I2126" s="6" t="s">
        <v>163</v>
      </c>
      <c r="J2126" s="6" t="s">
        <v>21</v>
      </c>
      <c r="K2126" s="6" t="s">
        <v>1580</v>
      </c>
      <c r="T2126" s="6" t="s">
        <v>22</v>
      </c>
      <c r="U2126" s="6" t="s">
        <v>18</v>
      </c>
      <c r="V2126" s="6" t="s">
        <v>8576</v>
      </c>
      <c r="W2126" s="11" t="s">
        <v>8575</v>
      </c>
    </row>
    <row r="2127" spans="1:23" x14ac:dyDescent="0.35">
      <c r="A2127" s="6">
        <v>213269</v>
      </c>
      <c r="B2127" s="7">
        <v>45293</v>
      </c>
      <c r="C2127" s="8">
        <v>0.42937500000000001</v>
      </c>
      <c r="D2127" s="6" t="s">
        <v>8577</v>
      </c>
      <c r="E2127" s="6">
        <v>15</v>
      </c>
      <c r="F2127" s="6" t="s">
        <v>19</v>
      </c>
      <c r="G2127" s="6" t="s">
        <v>8578</v>
      </c>
      <c r="H2127" s="6" t="s">
        <v>24</v>
      </c>
      <c r="I2127" s="6" t="s">
        <v>23</v>
      </c>
      <c r="J2127" s="6" t="s">
        <v>21</v>
      </c>
      <c r="K2127" s="6" t="s">
        <v>495</v>
      </c>
      <c r="T2127" s="6" t="s">
        <v>22</v>
      </c>
      <c r="U2127" s="6" t="s">
        <v>18</v>
      </c>
      <c r="V2127" s="6" t="s">
        <v>8580</v>
      </c>
      <c r="W2127" s="11" t="s">
        <v>8579</v>
      </c>
    </row>
    <row r="2128" spans="1:23" ht="101.5" x14ac:dyDescent="0.35">
      <c r="A2128" s="6">
        <v>213309</v>
      </c>
      <c r="B2128" s="7">
        <v>45293</v>
      </c>
      <c r="C2128" s="8">
        <v>0.44608796296296299</v>
      </c>
      <c r="D2128" s="6" t="s">
        <v>782</v>
      </c>
      <c r="E2128" s="6">
        <v>4</v>
      </c>
      <c r="F2128" s="6" t="s">
        <v>30</v>
      </c>
      <c r="G2128" s="9" t="s">
        <v>8581</v>
      </c>
      <c r="H2128" s="6" t="s">
        <v>24</v>
      </c>
      <c r="I2128" s="6" t="s">
        <v>24</v>
      </c>
      <c r="J2128" s="6" t="s">
        <v>21</v>
      </c>
      <c r="K2128" s="6" t="s">
        <v>244</v>
      </c>
      <c r="T2128" s="6" t="s">
        <v>22</v>
      </c>
      <c r="U2128" s="6" t="s">
        <v>18</v>
      </c>
      <c r="V2128" s="6" t="s">
        <v>8582</v>
      </c>
      <c r="W2128" s="11" t="s">
        <v>1911</v>
      </c>
    </row>
    <row r="2129" spans="1:23" x14ac:dyDescent="0.35">
      <c r="A2129" s="6">
        <v>213318</v>
      </c>
      <c r="B2129" s="7">
        <v>45293</v>
      </c>
      <c r="C2129" s="8">
        <v>0.44709490740740737</v>
      </c>
      <c r="D2129" s="6" t="s">
        <v>247</v>
      </c>
      <c r="E2129" s="6">
        <v>1</v>
      </c>
      <c r="F2129" s="6" t="s">
        <v>9</v>
      </c>
      <c r="G2129" s="6" t="s">
        <v>8583</v>
      </c>
      <c r="H2129" s="6" t="s">
        <v>24</v>
      </c>
      <c r="I2129" s="6" t="s">
        <v>24</v>
      </c>
      <c r="J2129" s="6" t="s">
        <v>21</v>
      </c>
      <c r="K2129" s="6" t="s">
        <v>78</v>
      </c>
      <c r="T2129" s="6" t="s">
        <v>15</v>
      </c>
      <c r="U2129" s="6" t="s">
        <v>18</v>
      </c>
      <c r="V2129" s="6" t="s">
        <v>8584</v>
      </c>
      <c r="W2129" s="11" t="s">
        <v>887</v>
      </c>
    </row>
    <row r="2130" spans="1:23" x14ac:dyDescent="0.35">
      <c r="A2130" s="6">
        <v>211451</v>
      </c>
      <c r="B2130" s="7">
        <v>45293</v>
      </c>
      <c r="C2130" s="8">
        <v>0.44914351851851847</v>
      </c>
      <c r="D2130" s="6" t="s">
        <v>1314</v>
      </c>
      <c r="E2130" s="6">
        <v>1</v>
      </c>
      <c r="F2130" s="6" t="s">
        <v>9</v>
      </c>
      <c r="G2130" s="6" t="s">
        <v>8585</v>
      </c>
      <c r="H2130" s="6" t="s">
        <v>24</v>
      </c>
      <c r="I2130" s="6" t="s">
        <v>24</v>
      </c>
      <c r="J2130" s="6" t="s">
        <v>21</v>
      </c>
      <c r="K2130" s="6" t="s">
        <v>78</v>
      </c>
      <c r="T2130" s="6" t="s">
        <v>22</v>
      </c>
      <c r="U2130" s="6" t="s">
        <v>18</v>
      </c>
      <c r="V2130" s="6" t="s">
        <v>1866</v>
      </c>
      <c r="W2130" s="11" t="s">
        <v>887</v>
      </c>
    </row>
    <row r="2131" spans="1:23" ht="87" x14ac:dyDescent="0.35">
      <c r="A2131" s="6">
        <v>213268</v>
      </c>
      <c r="B2131" s="7">
        <v>45293</v>
      </c>
      <c r="C2131" s="8">
        <v>0.45633101851851854</v>
      </c>
      <c r="D2131" s="6" t="s">
        <v>91</v>
      </c>
      <c r="E2131" s="6">
        <v>1</v>
      </c>
      <c r="F2131" s="6" t="s">
        <v>9</v>
      </c>
      <c r="G2131" s="9" t="s">
        <v>8586</v>
      </c>
      <c r="H2131" s="6" t="s">
        <v>24</v>
      </c>
      <c r="I2131" s="6" t="s">
        <v>24</v>
      </c>
      <c r="J2131" s="6" t="s">
        <v>21</v>
      </c>
      <c r="K2131" s="6" t="s">
        <v>1580</v>
      </c>
      <c r="T2131" s="6" t="s">
        <v>15</v>
      </c>
      <c r="U2131" s="6" t="s">
        <v>18</v>
      </c>
      <c r="V2131" s="6" t="s">
        <v>8588</v>
      </c>
      <c r="W2131" s="11" t="s">
        <v>8587</v>
      </c>
    </row>
    <row r="2132" spans="1:23" ht="409.5" x14ac:dyDescent="0.35">
      <c r="A2132" s="6">
        <v>210776</v>
      </c>
      <c r="B2132" s="7">
        <v>45293</v>
      </c>
      <c r="C2132" s="8">
        <v>0.45974537037037039</v>
      </c>
      <c r="D2132" s="6" t="s">
        <v>170</v>
      </c>
      <c r="E2132" s="6">
        <v>6</v>
      </c>
      <c r="F2132" s="6" t="s">
        <v>1657</v>
      </c>
      <c r="G2132" s="9" t="s">
        <v>8589</v>
      </c>
      <c r="H2132" s="6" t="s">
        <v>10</v>
      </c>
      <c r="I2132" s="6" t="s">
        <v>40</v>
      </c>
      <c r="J2132" s="6" t="s">
        <v>232</v>
      </c>
      <c r="K2132" s="6" t="s">
        <v>8590</v>
      </c>
      <c r="L2132" s="6" t="s">
        <v>978</v>
      </c>
      <c r="M2132" s="6" t="s">
        <v>978</v>
      </c>
      <c r="N2132" s="6" t="s">
        <v>978</v>
      </c>
      <c r="O2132" s="6" t="s">
        <v>978</v>
      </c>
      <c r="P2132" s="6" t="s">
        <v>978</v>
      </c>
      <c r="Q2132" s="6" t="s">
        <v>978</v>
      </c>
      <c r="R2132" s="6" t="s">
        <v>978</v>
      </c>
      <c r="S2132" s="6" t="s">
        <v>978</v>
      </c>
      <c r="T2132" s="6" t="s">
        <v>22</v>
      </c>
      <c r="U2132" s="6" t="s">
        <v>18</v>
      </c>
      <c r="V2132" s="6" t="s">
        <v>8592</v>
      </c>
      <c r="W2132" s="12" t="s">
        <v>8591</v>
      </c>
    </row>
    <row r="2133" spans="1:23" ht="145" x14ac:dyDescent="0.35">
      <c r="A2133" s="6">
        <v>213280</v>
      </c>
      <c r="B2133" s="7">
        <v>45293</v>
      </c>
      <c r="C2133" s="8">
        <v>0.46415509259259258</v>
      </c>
      <c r="D2133" s="6" t="s">
        <v>176</v>
      </c>
      <c r="E2133" s="6">
        <v>1</v>
      </c>
      <c r="F2133" s="6" t="s">
        <v>30</v>
      </c>
      <c r="G2133" s="9" t="s">
        <v>8593</v>
      </c>
      <c r="H2133" s="6" t="s">
        <v>24</v>
      </c>
      <c r="I2133" s="6" t="s">
        <v>24</v>
      </c>
      <c r="J2133" s="6" t="s">
        <v>21</v>
      </c>
      <c r="K2133" s="6" t="s">
        <v>635</v>
      </c>
      <c r="T2133" s="6" t="s">
        <v>22</v>
      </c>
      <c r="U2133" s="6" t="s">
        <v>18</v>
      </c>
      <c r="V2133" s="6" t="s">
        <v>8594</v>
      </c>
      <c r="W2133" s="11" t="s">
        <v>997</v>
      </c>
    </row>
    <row r="2134" spans="1:23" x14ac:dyDescent="0.35">
      <c r="A2134" s="6">
        <v>82784</v>
      </c>
      <c r="B2134" s="7">
        <v>45293</v>
      </c>
      <c r="C2134" s="8">
        <v>0.47157407407407409</v>
      </c>
      <c r="D2134" s="6" t="s">
        <v>506</v>
      </c>
      <c r="E2134" s="6">
        <v>1</v>
      </c>
      <c r="F2134" s="6" t="s">
        <v>25</v>
      </c>
      <c r="G2134" s="6" t="s">
        <v>765</v>
      </c>
      <c r="H2134" s="6" t="s">
        <v>24</v>
      </c>
      <c r="I2134" s="6" t="s">
        <v>24</v>
      </c>
      <c r="J2134" s="6" t="s">
        <v>21</v>
      </c>
      <c r="K2134" s="6" t="s">
        <v>161</v>
      </c>
      <c r="T2134" s="6" t="s">
        <v>22</v>
      </c>
      <c r="U2134" s="6" t="s">
        <v>18</v>
      </c>
      <c r="V2134" s="6" t="s">
        <v>1728</v>
      </c>
      <c r="W2134" s="11" t="s">
        <v>887</v>
      </c>
    </row>
    <row r="2135" spans="1:23" x14ac:dyDescent="0.35">
      <c r="A2135" s="6">
        <v>162988</v>
      </c>
      <c r="B2135" s="7">
        <v>45293</v>
      </c>
      <c r="C2135" s="8">
        <v>0.48175925925925928</v>
      </c>
      <c r="D2135" s="6" t="s">
        <v>8595</v>
      </c>
      <c r="E2135" s="6">
        <v>1</v>
      </c>
      <c r="F2135" s="6" t="s">
        <v>9</v>
      </c>
      <c r="G2135" s="6" t="s">
        <v>8596</v>
      </c>
      <c r="H2135" s="6" t="s">
        <v>24</v>
      </c>
      <c r="I2135" s="6" t="s">
        <v>24</v>
      </c>
      <c r="J2135" s="6" t="s">
        <v>21</v>
      </c>
      <c r="K2135" s="6" t="s">
        <v>8597</v>
      </c>
      <c r="T2135" s="6" t="s">
        <v>22</v>
      </c>
      <c r="U2135" s="6" t="s">
        <v>18</v>
      </c>
      <c r="V2135" s="6" t="s">
        <v>1983</v>
      </c>
      <c r="W2135" s="11" t="s">
        <v>8598</v>
      </c>
    </row>
    <row r="2136" spans="1:23" x14ac:dyDescent="0.35">
      <c r="A2136" s="6">
        <v>213273</v>
      </c>
      <c r="B2136" s="7">
        <v>45293</v>
      </c>
      <c r="C2136" s="8">
        <v>0.48958333333333331</v>
      </c>
      <c r="D2136" s="6" t="s">
        <v>8599</v>
      </c>
      <c r="E2136" s="6">
        <v>2</v>
      </c>
      <c r="F2136" s="6" t="s">
        <v>9</v>
      </c>
      <c r="G2136" s="6" t="s">
        <v>8600</v>
      </c>
      <c r="H2136" s="6" t="s">
        <v>24</v>
      </c>
      <c r="I2136" s="6" t="s">
        <v>24</v>
      </c>
      <c r="J2136" s="6" t="s">
        <v>21</v>
      </c>
      <c r="K2136" s="6" t="s">
        <v>2770</v>
      </c>
      <c r="T2136" s="6" t="s">
        <v>22</v>
      </c>
      <c r="U2136" s="6" t="s">
        <v>18</v>
      </c>
      <c r="V2136" s="6" t="s">
        <v>8602</v>
      </c>
      <c r="W2136" s="11" t="s">
        <v>8601</v>
      </c>
    </row>
    <row r="2137" spans="1:23" ht="87" x14ac:dyDescent="0.35">
      <c r="A2137" s="6">
        <v>164310</v>
      </c>
      <c r="B2137" s="7">
        <v>45293</v>
      </c>
      <c r="C2137" s="8">
        <v>0.51003472222222224</v>
      </c>
      <c r="D2137" s="6" t="s">
        <v>8</v>
      </c>
      <c r="E2137" s="6">
        <v>3</v>
      </c>
      <c r="F2137" s="6" t="s">
        <v>9</v>
      </c>
      <c r="G2137" s="9" t="s">
        <v>8603</v>
      </c>
      <c r="H2137" s="6" t="s">
        <v>24</v>
      </c>
      <c r="I2137" s="6" t="s">
        <v>24</v>
      </c>
      <c r="J2137" s="6" t="s">
        <v>21</v>
      </c>
      <c r="K2137" s="6" t="s">
        <v>1580</v>
      </c>
      <c r="T2137" s="6" t="s">
        <v>15</v>
      </c>
      <c r="U2137" s="6" t="s">
        <v>18</v>
      </c>
      <c r="V2137" s="6" t="s">
        <v>8605</v>
      </c>
      <c r="W2137" s="11" t="s">
        <v>8604</v>
      </c>
    </row>
    <row r="2138" spans="1:23" ht="72.5" x14ac:dyDescent="0.35">
      <c r="A2138" s="6">
        <v>212350</v>
      </c>
      <c r="B2138" s="7">
        <v>45293</v>
      </c>
      <c r="C2138" s="8">
        <v>0.51474537037037038</v>
      </c>
      <c r="D2138" s="6" t="s">
        <v>756</v>
      </c>
      <c r="E2138" s="6">
        <v>3</v>
      </c>
      <c r="F2138" s="6" t="s">
        <v>30</v>
      </c>
      <c r="G2138" s="9" t="s">
        <v>8606</v>
      </c>
      <c r="H2138" s="6" t="s">
        <v>24</v>
      </c>
      <c r="I2138" s="6" t="s">
        <v>24</v>
      </c>
      <c r="J2138" s="6" t="s">
        <v>377</v>
      </c>
      <c r="K2138" s="6" t="s">
        <v>1580</v>
      </c>
      <c r="T2138" s="6" t="s">
        <v>15</v>
      </c>
      <c r="U2138" s="6" t="s">
        <v>18</v>
      </c>
      <c r="V2138" s="6" t="s">
        <v>8608</v>
      </c>
      <c r="W2138" s="11" t="s">
        <v>8607</v>
      </c>
    </row>
    <row r="2139" spans="1:23" ht="58" x14ac:dyDescent="0.35">
      <c r="A2139" s="6">
        <v>213294</v>
      </c>
      <c r="B2139" s="7">
        <v>45293</v>
      </c>
      <c r="C2139" s="8">
        <v>0.52016203703703701</v>
      </c>
      <c r="D2139" s="6" t="s">
        <v>466</v>
      </c>
      <c r="E2139" s="6">
        <v>3</v>
      </c>
      <c r="F2139" s="6" t="s">
        <v>19</v>
      </c>
      <c r="G2139" s="9" t="s">
        <v>8609</v>
      </c>
      <c r="H2139" s="6" t="s">
        <v>24</v>
      </c>
      <c r="I2139" s="6" t="s">
        <v>24</v>
      </c>
      <c r="J2139" s="6" t="s">
        <v>21</v>
      </c>
      <c r="K2139" s="6" t="s">
        <v>8610</v>
      </c>
      <c r="T2139" s="6" t="s">
        <v>22</v>
      </c>
      <c r="U2139" s="6" t="s">
        <v>18</v>
      </c>
      <c r="V2139" s="6" t="s">
        <v>8612</v>
      </c>
      <c r="W2139" s="11" t="s">
        <v>8611</v>
      </c>
    </row>
    <row r="2140" spans="1:23" ht="203" x14ac:dyDescent="0.35">
      <c r="A2140" s="6">
        <v>213330</v>
      </c>
      <c r="B2140" s="7">
        <v>45293</v>
      </c>
      <c r="C2140" s="8">
        <v>0.57076388888888896</v>
      </c>
      <c r="D2140" s="6" t="s">
        <v>91</v>
      </c>
      <c r="E2140" s="6">
        <v>2</v>
      </c>
      <c r="F2140" s="6" t="s">
        <v>9</v>
      </c>
      <c r="G2140" s="9" t="s">
        <v>8613</v>
      </c>
      <c r="H2140" s="6" t="s">
        <v>24</v>
      </c>
      <c r="I2140" s="6" t="s">
        <v>24</v>
      </c>
      <c r="J2140" s="6" t="s">
        <v>21</v>
      </c>
      <c r="K2140" s="6" t="s">
        <v>8614</v>
      </c>
      <c r="M2140" s="6" t="s">
        <v>8615</v>
      </c>
      <c r="N2140" s="6" t="s">
        <v>8616</v>
      </c>
      <c r="T2140" s="6" t="s">
        <v>22</v>
      </c>
      <c r="U2140" s="6" t="s">
        <v>18</v>
      </c>
      <c r="V2140" s="6" t="s">
        <v>8618</v>
      </c>
      <c r="W2140" s="11" t="s">
        <v>8617</v>
      </c>
    </row>
    <row r="2141" spans="1:23" ht="87" x14ac:dyDescent="0.35">
      <c r="A2141" s="6">
        <v>211183</v>
      </c>
      <c r="B2141" s="7">
        <v>45293</v>
      </c>
      <c r="C2141" s="8">
        <v>0.5725810185185185</v>
      </c>
      <c r="D2141" s="6" t="s">
        <v>560</v>
      </c>
      <c r="E2141" s="6">
        <v>3</v>
      </c>
      <c r="F2141" s="6" t="s">
        <v>30</v>
      </c>
      <c r="G2141" s="9" t="s">
        <v>8619</v>
      </c>
      <c r="H2141" s="6" t="s">
        <v>24</v>
      </c>
      <c r="I2141" s="6" t="s">
        <v>24</v>
      </c>
      <c r="J2141" s="6" t="s">
        <v>21</v>
      </c>
      <c r="K2141" s="6" t="s">
        <v>245</v>
      </c>
      <c r="T2141" s="6" t="s">
        <v>22</v>
      </c>
      <c r="U2141" s="6" t="s">
        <v>18</v>
      </c>
      <c r="V2141" s="6" t="s">
        <v>8620</v>
      </c>
      <c r="W2141" s="11" t="s">
        <v>949</v>
      </c>
    </row>
    <row r="2142" spans="1:23" ht="72.5" x14ac:dyDescent="0.35">
      <c r="A2142" s="6">
        <v>213345</v>
      </c>
      <c r="B2142" s="7">
        <v>45293</v>
      </c>
      <c r="C2142" s="8">
        <v>0.58015046296296291</v>
      </c>
      <c r="D2142" s="6" t="s">
        <v>8621</v>
      </c>
      <c r="E2142" s="6">
        <v>1</v>
      </c>
      <c r="F2142" s="6" t="s">
        <v>19</v>
      </c>
      <c r="G2142" s="9" t="s">
        <v>8622</v>
      </c>
      <c r="H2142" s="6" t="s">
        <v>40</v>
      </c>
      <c r="I2142" s="6" t="s">
        <v>40</v>
      </c>
      <c r="J2142" s="6" t="s">
        <v>21</v>
      </c>
      <c r="K2142" s="6" t="s">
        <v>626</v>
      </c>
      <c r="N2142" s="6" t="s">
        <v>1392</v>
      </c>
      <c r="T2142" s="6" t="s">
        <v>15</v>
      </c>
      <c r="U2142" s="6" t="s">
        <v>18</v>
      </c>
      <c r="V2142" s="6" t="s">
        <v>8624</v>
      </c>
      <c r="W2142" s="11" t="s">
        <v>8623</v>
      </c>
    </row>
    <row r="2143" spans="1:23" ht="145" x14ac:dyDescent="0.35">
      <c r="A2143" s="6">
        <v>213321</v>
      </c>
      <c r="B2143" s="7">
        <v>45293</v>
      </c>
      <c r="C2143" s="8">
        <v>0.59077546296296302</v>
      </c>
      <c r="D2143" s="6" t="s">
        <v>8625</v>
      </c>
      <c r="E2143" s="6">
        <v>1</v>
      </c>
      <c r="F2143" s="6" t="s">
        <v>19</v>
      </c>
      <c r="G2143" s="9" t="s">
        <v>8626</v>
      </c>
      <c r="H2143" s="6" t="s">
        <v>24</v>
      </c>
      <c r="I2143" s="6" t="s">
        <v>24</v>
      </c>
      <c r="J2143" s="6" t="s">
        <v>21</v>
      </c>
      <c r="K2143" s="6" t="s">
        <v>244</v>
      </c>
      <c r="T2143" s="6" t="s">
        <v>22</v>
      </c>
      <c r="U2143" s="6" t="s">
        <v>18</v>
      </c>
      <c r="V2143" s="6" t="s">
        <v>8627</v>
      </c>
      <c r="W2143" s="11" t="s">
        <v>8241</v>
      </c>
    </row>
    <row r="2144" spans="1:23" ht="232" x14ac:dyDescent="0.35">
      <c r="A2144" s="6">
        <v>213351</v>
      </c>
      <c r="B2144" s="7">
        <v>45293</v>
      </c>
      <c r="C2144" s="8">
        <v>0.61282407407407413</v>
      </c>
      <c r="D2144" s="6" t="s">
        <v>8628</v>
      </c>
      <c r="E2144" s="6">
        <v>6</v>
      </c>
      <c r="F2144" s="6" t="s">
        <v>30</v>
      </c>
      <c r="G2144" s="9" t="s">
        <v>8629</v>
      </c>
      <c r="H2144" s="6" t="s">
        <v>24</v>
      </c>
      <c r="I2144" s="6" t="s">
        <v>24</v>
      </c>
      <c r="J2144" s="6" t="s">
        <v>21</v>
      </c>
      <c r="K2144" s="6" t="s">
        <v>240</v>
      </c>
      <c r="O2144" s="6" t="s">
        <v>8630</v>
      </c>
      <c r="T2144" s="6" t="s">
        <v>22</v>
      </c>
      <c r="U2144" s="6" t="s">
        <v>18</v>
      </c>
      <c r="V2144" s="6" t="s">
        <v>8632</v>
      </c>
      <c r="W2144" s="11" t="s">
        <v>8631</v>
      </c>
    </row>
    <row r="2145" spans="1:23" ht="72.5" x14ac:dyDescent="0.35">
      <c r="A2145" s="6">
        <v>213334</v>
      </c>
      <c r="B2145" s="7">
        <v>45293</v>
      </c>
      <c r="C2145" s="8">
        <v>0.6284953703703704</v>
      </c>
      <c r="D2145" s="6" t="s">
        <v>395</v>
      </c>
      <c r="E2145" s="6">
        <v>1</v>
      </c>
      <c r="F2145" s="6" t="s">
        <v>9</v>
      </c>
      <c r="G2145" s="9" t="s">
        <v>8633</v>
      </c>
      <c r="H2145" s="6" t="s">
        <v>40</v>
      </c>
      <c r="I2145" s="6" t="s">
        <v>24</v>
      </c>
      <c r="J2145" s="6" t="s">
        <v>21</v>
      </c>
      <c r="K2145" s="6" t="s">
        <v>626</v>
      </c>
      <c r="O2145" s="6" t="s">
        <v>8634</v>
      </c>
      <c r="P2145" s="6" t="s">
        <v>713</v>
      </c>
      <c r="T2145" s="6" t="s">
        <v>15</v>
      </c>
      <c r="U2145" s="6" t="s">
        <v>18</v>
      </c>
      <c r="V2145" s="6" t="s">
        <v>8636</v>
      </c>
      <c r="W2145" s="11" t="s">
        <v>8635</v>
      </c>
    </row>
    <row r="2146" spans="1:23" ht="87" x14ac:dyDescent="0.35">
      <c r="A2146" s="6">
        <v>213354</v>
      </c>
      <c r="B2146" s="7">
        <v>45293</v>
      </c>
      <c r="C2146" s="8">
        <v>0.63484953703703706</v>
      </c>
      <c r="D2146" s="6" t="s">
        <v>8637</v>
      </c>
      <c r="E2146" s="6">
        <v>3</v>
      </c>
      <c r="F2146" s="6" t="s">
        <v>9</v>
      </c>
      <c r="G2146" s="9" t="s">
        <v>8638</v>
      </c>
      <c r="H2146" s="6" t="s">
        <v>24</v>
      </c>
      <c r="I2146" s="6" t="s">
        <v>24</v>
      </c>
      <c r="J2146" s="6" t="s">
        <v>21</v>
      </c>
      <c r="K2146" s="6" t="s">
        <v>113</v>
      </c>
      <c r="T2146" s="6" t="s">
        <v>22</v>
      </c>
      <c r="U2146" s="6" t="s">
        <v>18</v>
      </c>
      <c r="V2146" s="6" t="s">
        <v>8639</v>
      </c>
      <c r="W2146" s="11" t="s">
        <v>997</v>
      </c>
    </row>
    <row r="2147" spans="1:23" ht="130.5" x14ac:dyDescent="0.35">
      <c r="A2147" s="6">
        <v>213082</v>
      </c>
      <c r="B2147" s="7">
        <v>45293</v>
      </c>
      <c r="C2147" s="8">
        <v>0.64321759259259259</v>
      </c>
      <c r="D2147" s="6" t="s">
        <v>8640</v>
      </c>
      <c r="E2147" s="6">
        <v>1</v>
      </c>
      <c r="F2147" s="6" t="s">
        <v>30</v>
      </c>
      <c r="G2147" s="9" t="s">
        <v>8641</v>
      </c>
      <c r="H2147" s="6" t="s">
        <v>40</v>
      </c>
      <c r="I2147" s="6" t="s">
        <v>24</v>
      </c>
      <c r="J2147" s="6" t="s">
        <v>21</v>
      </c>
      <c r="K2147" s="6" t="s">
        <v>626</v>
      </c>
      <c r="P2147" s="6" t="s">
        <v>8642</v>
      </c>
      <c r="T2147" s="6" t="s">
        <v>15</v>
      </c>
      <c r="U2147" s="6" t="s">
        <v>18</v>
      </c>
      <c r="V2147" s="6" t="s">
        <v>8644</v>
      </c>
      <c r="W2147" s="11" t="s">
        <v>8643</v>
      </c>
    </row>
    <row r="2148" spans="1:23" ht="130.5" x14ac:dyDescent="0.35">
      <c r="A2148" s="6">
        <v>211504</v>
      </c>
      <c r="B2148" s="7">
        <v>45293</v>
      </c>
      <c r="C2148" s="8">
        <v>0.65027777777777784</v>
      </c>
      <c r="D2148" s="6" t="s">
        <v>8645</v>
      </c>
      <c r="E2148" s="6">
        <v>1</v>
      </c>
      <c r="F2148" s="6" t="s">
        <v>25</v>
      </c>
      <c r="G2148" s="9" t="s">
        <v>8646</v>
      </c>
      <c r="H2148" s="6" t="s">
        <v>24</v>
      </c>
      <c r="I2148" s="6" t="s">
        <v>24</v>
      </c>
      <c r="J2148" s="6" t="s">
        <v>21</v>
      </c>
      <c r="K2148" s="6" t="s">
        <v>244</v>
      </c>
      <c r="T2148" s="6" t="s">
        <v>22</v>
      </c>
      <c r="U2148" s="6" t="s">
        <v>18</v>
      </c>
      <c r="V2148" s="6" t="s">
        <v>8648</v>
      </c>
      <c r="W2148" s="12" t="s">
        <v>8647</v>
      </c>
    </row>
    <row r="2149" spans="1:23" ht="87" x14ac:dyDescent="0.35">
      <c r="A2149" s="6">
        <v>213371</v>
      </c>
      <c r="B2149" s="7">
        <v>45293</v>
      </c>
      <c r="C2149" s="8">
        <v>0.65555555555555556</v>
      </c>
      <c r="D2149" s="6" t="s">
        <v>8649</v>
      </c>
      <c r="E2149" s="6">
        <v>1</v>
      </c>
      <c r="F2149" s="6" t="s">
        <v>30</v>
      </c>
      <c r="G2149" s="9" t="s">
        <v>8650</v>
      </c>
      <c r="H2149" s="6" t="s">
        <v>24</v>
      </c>
      <c r="I2149" s="6" t="s">
        <v>114</v>
      </c>
      <c r="J2149" s="6" t="s">
        <v>21</v>
      </c>
      <c r="K2149" s="6" t="s">
        <v>626</v>
      </c>
      <c r="P2149" s="6" t="s">
        <v>8651</v>
      </c>
      <c r="T2149" s="6" t="s">
        <v>15</v>
      </c>
      <c r="U2149" s="6" t="s">
        <v>18</v>
      </c>
      <c r="V2149" s="6" t="s">
        <v>8653</v>
      </c>
      <c r="W2149" s="11" t="s">
        <v>8652</v>
      </c>
    </row>
    <row r="2150" spans="1:23" ht="145" x14ac:dyDescent="0.35">
      <c r="A2150" s="6">
        <v>213405</v>
      </c>
      <c r="B2150" s="7">
        <v>45294</v>
      </c>
      <c r="C2150" s="8">
        <v>0.3795486111111111</v>
      </c>
      <c r="D2150" s="6" t="s">
        <v>166</v>
      </c>
      <c r="E2150" s="6">
        <v>3</v>
      </c>
      <c r="F2150" s="6" t="s">
        <v>30</v>
      </c>
      <c r="G2150" s="9" t="s">
        <v>8654</v>
      </c>
      <c r="H2150" s="6" t="s">
        <v>10</v>
      </c>
      <c r="I2150" s="6" t="s">
        <v>39</v>
      </c>
      <c r="J2150" s="6" t="s">
        <v>21</v>
      </c>
      <c r="K2150" s="6" t="s">
        <v>1179</v>
      </c>
      <c r="L2150" s="6" t="s">
        <v>34</v>
      </c>
      <c r="M2150" s="6" t="s">
        <v>34</v>
      </c>
      <c r="N2150" s="6" t="s">
        <v>119</v>
      </c>
      <c r="O2150" s="6" t="s">
        <v>34</v>
      </c>
      <c r="P2150" s="6" t="s">
        <v>1798</v>
      </c>
      <c r="Q2150" s="6" t="s">
        <v>34</v>
      </c>
      <c r="R2150" s="6" t="s">
        <v>34</v>
      </c>
      <c r="S2150" s="6" t="s">
        <v>337</v>
      </c>
      <c r="T2150" s="6" t="s">
        <v>15</v>
      </c>
      <c r="U2150" s="6" t="s">
        <v>18</v>
      </c>
      <c r="V2150" s="6" t="s">
        <v>8655</v>
      </c>
      <c r="W2150" s="11" t="s">
        <v>933</v>
      </c>
    </row>
    <row r="2151" spans="1:23" ht="29" x14ac:dyDescent="0.35">
      <c r="A2151" s="6">
        <v>213422</v>
      </c>
      <c r="B2151" s="7">
        <v>45294</v>
      </c>
      <c r="C2151" s="8">
        <v>0.37959490740740742</v>
      </c>
      <c r="D2151" s="6" t="s">
        <v>151</v>
      </c>
      <c r="E2151" s="6">
        <v>2</v>
      </c>
      <c r="F2151" s="6" t="s">
        <v>19</v>
      </c>
      <c r="G2151" s="6" t="s">
        <v>8656</v>
      </c>
      <c r="H2151" s="6" t="s">
        <v>24</v>
      </c>
      <c r="I2151" s="6" t="s">
        <v>24</v>
      </c>
      <c r="J2151" s="6" t="s">
        <v>21</v>
      </c>
      <c r="K2151" s="9" t="s">
        <v>8657</v>
      </c>
      <c r="T2151" s="6" t="s">
        <v>22</v>
      </c>
      <c r="U2151" s="6" t="s">
        <v>18</v>
      </c>
      <c r="V2151" s="6" t="s">
        <v>8658</v>
      </c>
      <c r="W2151" s="11" t="s">
        <v>1603</v>
      </c>
    </row>
    <row r="2152" spans="1:23" x14ac:dyDescent="0.35">
      <c r="A2152" s="6">
        <v>213425</v>
      </c>
      <c r="B2152" s="7">
        <v>45294</v>
      </c>
      <c r="C2152" s="8">
        <v>0.38863425925925926</v>
      </c>
      <c r="D2152" s="6" t="s">
        <v>826</v>
      </c>
      <c r="E2152" s="6">
        <v>1</v>
      </c>
      <c r="F2152" s="6" t="s">
        <v>19</v>
      </c>
      <c r="G2152" s="6" t="s">
        <v>826</v>
      </c>
      <c r="H2152" s="6" t="s">
        <v>24</v>
      </c>
      <c r="I2152" s="6" t="s">
        <v>24</v>
      </c>
      <c r="J2152" s="6" t="s">
        <v>21</v>
      </c>
      <c r="K2152" s="6" t="s">
        <v>36</v>
      </c>
      <c r="T2152" s="6" t="s">
        <v>22</v>
      </c>
      <c r="U2152" s="6" t="s">
        <v>18</v>
      </c>
      <c r="V2152" s="6" t="s">
        <v>8660</v>
      </c>
      <c r="W2152" s="11" t="s">
        <v>8659</v>
      </c>
    </row>
    <row r="2153" spans="1:23" x14ac:dyDescent="0.35">
      <c r="A2153" s="6">
        <v>213426</v>
      </c>
      <c r="B2153" s="7">
        <v>45294</v>
      </c>
      <c r="C2153" s="8">
        <v>0.4029282407407408</v>
      </c>
      <c r="D2153" s="6" t="s">
        <v>8661</v>
      </c>
      <c r="E2153" s="6">
        <v>1</v>
      </c>
      <c r="F2153" s="6" t="s">
        <v>9</v>
      </c>
      <c r="G2153" s="6" t="s">
        <v>8662</v>
      </c>
      <c r="H2153" s="6" t="s">
        <v>24</v>
      </c>
      <c r="I2153" s="6" t="s">
        <v>24</v>
      </c>
      <c r="J2153" s="6" t="s">
        <v>377</v>
      </c>
      <c r="K2153" s="6" t="s">
        <v>8663</v>
      </c>
      <c r="M2153" s="6" t="s">
        <v>8664</v>
      </c>
      <c r="T2153" s="6" t="s">
        <v>22</v>
      </c>
      <c r="U2153" s="6" t="s">
        <v>18</v>
      </c>
      <c r="V2153" s="6" t="s">
        <v>8666</v>
      </c>
      <c r="W2153" s="11" t="s">
        <v>8665</v>
      </c>
    </row>
    <row r="2154" spans="1:23" ht="87" x14ac:dyDescent="0.35">
      <c r="A2154" s="6">
        <v>213408</v>
      </c>
      <c r="B2154" s="7">
        <v>45294</v>
      </c>
      <c r="C2154" s="8">
        <v>0.40181712962962962</v>
      </c>
      <c r="D2154" s="6" t="s">
        <v>8667</v>
      </c>
      <c r="E2154" s="6">
        <v>2</v>
      </c>
      <c r="F2154" s="6" t="s">
        <v>30</v>
      </c>
      <c r="G2154" s="9" t="s">
        <v>8668</v>
      </c>
      <c r="H2154" s="6" t="s">
        <v>24</v>
      </c>
      <c r="I2154" s="6" t="s">
        <v>24</v>
      </c>
      <c r="J2154" s="6" t="s">
        <v>21</v>
      </c>
      <c r="K2154" s="6" t="s">
        <v>901</v>
      </c>
      <c r="T2154" s="6" t="s">
        <v>22</v>
      </c>
      <c r="U2154" s="6" t="s">
        <v>18</v>
      </c>
      <c r="V2154" s="6" t="s">
        <v>8670</v>
      </c>
      <c r="W2154" s="11" t="s">
        <v>8669</v>
      </c>
    </row>
    <row r="2155" spans="1:23" ht="217.5" x14ac:dyDescent="0.35">
      <c r="A2155" s="6">
        <v>125734</v>
      </c>
      <c r="B2155" s="7">
        <v>45294</v>
      </c>
      <c r="C2155" s="8">
        <v>0.44086805555555553</v>
      </c>
      <c r="D2155" s="6" t="s">
        <v>466</v>
      </c>
      <c r="E2155" s="6">
        <v>3</v>
      </c>
      <c r="F2155" s="6" t="s">
        <v>19</v>
      </c>
      <c r="G2155" s="9" t="s">
        <v>8671</v>
      </c>
      <c r="H2155" s="6" t="s">
        <v>24</v>
      </c>
      <c r="I2155" s="6" t="s">
        <v>40</v>
      </c>
      <c r="J2155" s="6" t="s">
        <v>21</v>
      </c>
      <c r="K2155" s="6" t="s">
        <v>8672</v>
      </c>
      <c r="L2155" s="6" t="s">
        <v>978</v>
      </c>
      <c r="M2155" s="6" t="s">
        <v>978</v>
      </c>
      <c r="N2155" s="6" t="s">
        <v>978</v>
      </c>
      <c r="O2155" s="6" t="s">
        <v>978</v>
      </c>
      <c r="P2155" s="6" t="s">
        <v>978</v>
      </c>
      <c r="Q2155" s="6" t="s">
        <v>978</v>
      </c>
      <c r="R2155" s="6" t="s">
        <v>978</v>
      </c>
      <c r="S2155" s="6" t="s">
        <v>47</v>
      </c>
      <c r="T2155" s="6" t="s">
        <v>22</v>
      </c>
      <c r="U2155" s="6" t="s">
        <v>18</v>
      </c>
      <c r="V2155" s="9" t="s">
        <v>8674</v>
      </c>
      <c r="W2155" s="12" t="s">
        <v>8673</v>
      </c>
    </row>
    <row r="2156" spans="1:23" x14ac:dyDescent="0.35">
      <c r="A2156" s="6">
        <v>213406</v>
      </c>
      <c r="B2156" s="7">
        <v>45294</v>
      </c>
      <c r="C2156" s="8">
        <v>0.46665509259259258</v>
      </c>
      <c r="D2156" s="6" t="s">
        <v>286</v>
      </c>
      <c r="E2156" s="6">
        <v>1</v>
      </c>
      <c r="F2156" s="6" t="s">
        <v>30</v>
      </c>
      <c r="G2156" s="6" t="s">
        <v>8675</v>
      </c>
      <c r="H2156" s="6" t="s">
        <v>24</v>
      </c>
      <c r="I2156" s="6" t="s">
        <v>24</v>
      </c>
      <c r="J2156" s="6" t="s">
        <v>21</v>
      </c>
      <c r="K2156" s="6" t="s">
        <v>8676</v>
      </c>
      <c r="N2156" s="6" t="s">
        <v>8677</v>
      </c>
      <c r="T2156" s="6" t="s">
        <v>22</v>
      </c>
      <c r="U2156" s="6" t="s">
        <v>18</v>
      </c>
      <c r="V2156" s="6" t="s">
        <v>8679</v>
      </c>
      <c r="W2156" s="11" t="s">
        <v>8678</v>
      </c>
    </row>
    <row r="2157" spans="1:23" ht="130.5" x14ac:dyDescent="0.35">
      <c r="A2157" s="6">
        <v>213358</v>
      </c>
      <c r="B2157" s="7">
        <v>45294</v>
      </c>
      <c r="C2157" s="8">
        <v>0.47640046296296296</v>
      </c>
      <c r="D2157" s="6" t="s">
        <v>225</v>
      </c>
      <c r="E2157" s="6">
        <v>3</v>
      </c>
      <c r="F2157" s="6" t="s">
        <v>30</v>
      </c>
      <c r="G2157" s="9" t="s">
        <v>8680</v>
      </c>
      <c r="H2157" s="6" t="s">
        <v>24</v>
      </c>
      <c r="I2157" s="6" t="s">
        <v>24</v>
      </c>
      <c r="J2157" s="6" t="s">
        <v>21</v>
      </c>
      <c r="K2157" s="6" t="s">
        <v>161</v>
      </c>
      <c r="L2157" s="6" t="s">
        <v>28</v>
      </c>
      <c r="M2157" s="6" t="s">
        <v>28</v>
      </c>
      <c r="N2157" s="6" t="s">
        <v>28</v>
      </c>
      <c r="O2157" s="6" t="s">
        <v>28</v>
      </c>
      <c r="P2157" s="6" t="s">
        <v>28</v>
      </c>
      <c r="Q2157" s="6" t="s">
        <v>28</v>
      </c>
      <c r="R2157" s="6" t="s">
        <v>28</v>
      </c>
      <c r="S2157" s="6" t="s">
        <v>28</v>
      </c>
      <c r="T2157" s="6" t="s">
        <v>15</v>
      </c>
      <c r="U2157" s="6" t="s">
        <v>18</v>
      </c>
      <c r="V2157" s="6" t="s">
        <v>8682</v>
      </c>
      <c r="W2157" s="12" t="s">
        <v>8681</v>
      </c>
    </row>
    <row r="2158" spans="1:23" x14ac:dyDescent="0.35">
      <c r="A2158" s="6">
        <v>213462</v>
      </c>
      <c r="B2158" s="7">
        <v>45294</v>
      </c>
      <c r="C2158" s="8">
        <v>0.48063657407407406</v>
      </c>
      <c r="D2158" s="6" t="s">
        <v>8683</v>
      </c>
      <c r="E2158" s="6">
        <v>4</v>
      </c>
      <c r="F2158" s="6" t="s">
        <v>19</v>
      </c>
      <c r="G2158" s="6" t="s">
        <v>8684</v>
      </c>
      <c r="H2158" s="6" t="s">
        <v>24</v>
      </c>
      <c r="I2158" s="6" t="s">
        <v>24</v>
      </c>
      <c r="J2158" s="6" t="s">
        <v>21</v>
      </c>
      <c r="K2158" s="6" t="s">
        <v>8685</v>
      </c>
      <c r="T2158" s="6" t="s">
        <v>22</v>
      </c>
      <c r="U2158" s="6" t="s">
        <v>18</v>
      </c>
      <c r="V2158" s="6" t="s">
        <v>8687</v>
      </c>
      <c r="W2158" s="11" t="s">
        <v>8686</v>
      </c>
    </row>
    <row r="2159" spans="1:23" ht="29" x14ac:dyDescent="0.35">
      <c r="A2159" s="6">
        <v>100284</v>
      </c>
      <c r="B2159" s="7">
        <v>45294</v>
      </c>
      <c r="C2159" s="8">
        <v>0.48106481481481483</v>
      </c>
      <c r="D2159" s="6" t="s">
        <v>26</v>
      </c>
      <c r="E2159" s="6">
        <v>2</v>
      </c>
      <c r="F2159" s="6" t="s">
        <v>9</v>
      </c>
      <c r="G2159" s="6" t="s">
        <v>8688</v>
      </c>
      <c r="H2159" s="6" t="s">
        <v>8689</v>
      </c>
      <c r="I2159" s="6" t="s">
        <v>8690</v>
      </c>
      <c r="J2159" s="6" t="s">
        <v>21</v>
      </c>
      <c r="K2159" s="9" t="s">
        <v>526</v>
      </c>
      <c r="T2159" s="6" t="s">
        <v>22</v>
      </c>
      <c r="U2159" s="6" t="s">
        <v>18</v>
      </c>
      <c r="V2159" s="6" t="s">
        <v>8692</v>
      </c>
      <c r="W2159" s="12" t="s">
        <v>8691</v>
      </c>
    </row>
    <row r="2160" spans="1:23" x14ac:dyDescent="0.35">
      <c r="A2160" s="6">
        <v>213467</v>
      </c>
      <c r="B2160" s="7">
        <v>45294</v>
      </c>
      <c r="C2160" s="8">
        <v>0.48759259259259258</v>
      </c>
      <c r="D2160" s="6" t="s">
        <v>7803</v>
      </c>
      <c r="E2160" s="6">
        <v>1</v>
      </c>
      <c r="F2160" s="6" t="s">
        <v>19</v>
      </c>
      <c r="G2160" s="6" t="s">
        <v>7803</v>
      </c>
      <c r="H2160" s="6" t="s">
        <v>24</v>
      </c>
      <c r="I2160" s="6" t="s">
        <v>24</v>
      </c>
      <c r="J2160" s="6" t="s">
        <v>21</v>
      </c>
      <c r="K2160" s="6" t="s">
        <v>5277</v>
      </c>
      <c r="T2160" s="6" t="s">
        <v>22</v>
      </c>
      <c r="U2160" s="6" t="s">
        <v>18</v>
      </c>
      <c r="V2160" s="6" t="s">
        <v>7963</v>
      </c>
      <c r="W2160" s="11" t="s">
        <v>931</v>
      </c>
    </row>
    <row r="2161" spans="1:23" x14ac:dyDescent="0.35">
      <c r="A2161" s="6">
        <v>213469</v>
      </c>
      <c r="B2161" s="7">
        <v>45294</v>
      </c>
      <c r="C2161" s="8">
        <v>0.49427083333333338</v>
      </c>
      <c r="D2161" s="6" t="s">
        <v>7803</v>
      </c>
      <c r="E2161" s="6">
        <v>1</v>
      </c>
      <c r="F2161" s="6" t="s">
        <v>19</v>
      </c>
      <c r="G2161" s="6" t="s">
        <v>8693</v>
      </c>
      <c r="H2161" s="6" t="s">
        <v>24</v>
      </c>
      <c r="I2161" s="6" t="s">
        <v>24</v>
      </c>
      <c r="J2161" s="6" t="s">
        <v>21</v>
      </c>
      <c r="K2161" s="6" t="s">
        <v>5277</v>
      </c>
      <c r="T2161" s="6" t="s">
        <v>22</v>
      </c>
      <c r="U2161" s="6" t="s">
        <v>18</v>
      </c>
      <c r="V2161" s="6" t="s">
        <v>8694</v>
      </c>
      <c r="W2161" s="11" t="s">
        <v>887</v>
      </c>
    </row>
    <row r="2162" spans="1:23" ht="58" x14ac:dyDescent="0.35">
      <c r="A2162" s="6">
        <v>213474</v>
      </c>
      <c r="B2162" s="7">
        <v>45294</v>
      </c>
      <c r="C2162" s="8">
        <v>0.50157407407407406</v>
      </c>
      <c r="D2162" s="6" t="s">
        <v>26</v>
      </c>
      <c r="E2162" s="6">
        <v>1</v>
      </c>
      <c r="F2162" s="6" t="s">
        <v>19</v>
      </c>
      <c r="G2162" s="9" t="s">
        <v>8695</v>
      </c>
      <c r="H2162" s="6" t="s">
        <v>24</v>
      </c>
      <c r="I2162" s="6" t="s">
        <v>24</v>
      </c>
      <c r="J2162" s="6" t="s">
        <v>377</v>
      </c>
      <c r="K2162" s="6" t="s">
        <v>5277</v>
      </c>
      <c r="T2162" s="6" t="s">
        <v>22</v>
      </c>
      <c r="U2162" s="6" t="s">
        <v>18</v>
      </c>
      <c r="V2162" s="6" t="s">
        <v>8697</v>
      </c>
      <c r="W2162" s="11" t="s">
        <v>8696</v>
      </c>
    </row>
    <row r="2163" spans="1:23" x14ac:dyDescent="0.35">
      <c r="A2163" s="6">
        <v>213471</v>
      </c>
      <c r="B2163" s="7">
        <v>45294</v>
      </c>
      <c r="C2163" s="8">
        <v>0.50384259259259256</v>
      </c>
      <c r="D2163" s="6" t="s">
        <v>8698</v>
      </c>
      <c r="E2163" s="6">
        <v>1</v>
      </c>
      <c r="F2163" s="6" t="s">
        <v>19</v>
      </c>
      <c r="G2163" s="6" t="s">
        <v>8698</v>
      </c>
      <c r="H2163" s="6" t="s">
        <v>24</v>
      </c>
      <c r="I2163" s="6" t="s">
        <v>24</v>
      </c>
      <c r="J2163" s="6" t="s">
        <v>21</v>
      </c>
      <c r="K2163" s="6" t="s">
        <v>5277</v>
      </c>
      <c r="T2163" s="6" t="s">
        <v>22</v>
      </c>
      <c r="U2163" s="6" t="s">
        <v>18</v>
      </c>
      <c r="V2163" s="6" t="s">
        <v>8471</v>
      </c>
      <c r="W2163" s="11" t="s">
        <v>878</v>
      </c>
    </row>
    <row r="2164" spans="1:23" x14ac:dyDescent="0.35">
      <c r="A2164" s="6">
        <v>213457</v>
      </c>
      <c r="B2164" s="7">
        <v>45294</v>
      </c>
      <c r="C2164" s="8">
        <v>0.51724537037037044</v>
      </c>
      <c r="D2164" s="6" t="s">
        <v>8699</v>
      </c>
      <c r="E2164" s="6">
        <v>1</v>
      </c>
      <c r="F2164" s="6" t="s">
        <v>9</v>
      </c>
      <c r="G2164" s="6" t="s">
        <v>8700</v>
      </c>
      <c r="H2164" s="6" t="s">
        <v>24</v>
      </c>
      <c r="I2164" s="6" t="s">
        <v>24</v>
      </c>
      <c r="J2164" s="6" t="s">
        <v>21</v>
      </c>
      <c r="K2164" s="6" t="s">
        <v>8701</v>
      </c>
      <c r="T2164" s="6" t="s">
        <v>22</v>
      </c>
      <c r="U2164" s="6" t="s">
        <v>18</v>
      </c>
      <c r="V2164" s="6" t="s">
        <v>8703</v>
      </c>
      <c r="W2164" s="11" t="s">
        <v>8702</v>
      </c>
    </row>
    <row r="2165" spans="1:23" ht="217.5" x14ac:dyDescent="0.35">
      <c r="A2165" s="6">
        <v>213473</v>
      </c>
      <c r="B2165" s="7">
        <v>45294</v>
      </c>
      <c r="C2165" s="8">
        <v>0.56206018518518519</v>
      </c>
      <c r="D2165" s="6" t="s">
        <v>1369</v>
      </c>
      <c r="E2165" s="6">
        <v>6</v>
      </c>
      <c r="F2165" s="6" t="s">
        <v>30</v>
      </c>
      <c r="G2165" s="9" t="s">
        <v>8704</v>
      </c>
      <c r="H2165" s="6" t="s">
        <v>24</v>
      </c>
      <c r="I2165" s="6" t="s">
        <v>24</v>
      </c>
      <c r="J2165" s="6" t="s">
        <v>21</v>
      </c>
      <c r="K2165" s="6" t="s">
        <v>764</v>
      </c>
      <c r="T2165" s="6" t="s">
        <v>22</v>
      </c>
      <c r="U2165" s="6" t="s">
        <v>18</v>
      </c>
      <c r="V2165" s="6" t="s">
        <v>8706</v>
      </c>
      <c r="W2165" s="11" t="s">
        <v>8705</v>
      </c>
    </row>
    <row r="2166" spans="1:23" ht="58" x14ac:dyDescent="0.35">
      <c r="A2166" s="6">
        <v>151724</v>
      </c>
      <c r="B2166" s="7">
        <v>45294</v>
      </c>
      <c r="C2166" s="8">
        <v>0.6</v>
      </c>
      <c r="D2166" s="6" t="s">
        <v>8707</v>
      </c>
      <c r="E2166" s="6">
        <v>1</v>
      </c>
      <c r="F2166" s="6" t="s">
        <v>9</v>
      </c>
      <c r="G2166" s="6" t="s">
        <v>8708</v>
      </c>
      <c r="H2166" s="6" t="s">
        <v>24</v>
      </c>
      <c r="I2166" s="6" t="s">
        <v>24</v>
      </c>
      <c r="J2166" s="6" t="s">
        <v>21</v>
      </c>
      <c r="K2166" s="9" t="s">
        <v>440</v>
      </c>
      <c r="T2166" s="6" t="s">
        <v>22</v>
      </c>
      <c r="U2166" s="6" t="s">
        <v>18</v>
      </c>
      <c r="V2166" s="6" t="s">
        <v>8710</v>
      </c>
      <c r="W2166" s="11" t="s">
        <v>8709</v>
      </c>
    </row>
    <row r="2167" spans="1:23" x14ac:dyDescent="0.35">
      <c r="A2167" s="6">
        <v>35726</v>
      </c>
      <c r="B2167" s="7">
        <v>45294</v>
      </c>
      <c r="C2167" s="8">
        <v>0.60631944444444441</v>
      </c>
      <c r="D2167" s="6" t="s">
        <v>8711</v>
      </c>
      <c r="E2167" s="6">
        <v>1</v>
      </c>
      <c r="F2167" s="6" t="s">
        <v>19</v>
      </c>
      <c r="G2167" s="6" t="s">
        <v>8711</v>
      </c>
      <c r="H2167" s="6" t="s">
        <v>24</v>
      </c>
      <c r="I2167" s="6" t="s">
        <v>24</v>
      </c>
      <c r="J2167" s="6" t="s">
        <v>21</v>
      </c>
      <c r="K2167" s="6" t="s">
        <v>5277</v>
      </c>
      <c r="T2167" s="6" t="s">
        <v>22</v>
      </c>
      <c r="U2167" s="6" t="s">
        <v>18</v>
      </c>
      <c r="V2167" s="6" t="s">
        <v>8713</v>
      </c>
      <c r="W2167" s="11" t="s">
        <v>8712</v>
      </c>
    </row>
    <row r="2168" spans="1:23" x14ac:dyDescent="0.35">
      <c r="A2168" s="6">
        <v>84087</v>
      </c>
      <c r="B2168" s="7">
        <v>45294</v>
      </c>
      <c r="C2168" s="8">
        <v>0.62043981481481481</v>
      </c>
      <c r="D2168" s="6" t="s">
        <v>826</v>
      </c>
      <c r="E2168" s="6">
        <v>1</v>
      </c>
      <c r="F2168" s="6" t="s">
        <v>19</v>
      </c>
      <c r="G2168" s="6" t="s">
        <v>826</v>
      </c>
      <c r="H2168" s="6" t="s">
        <v>24</v>
      </c>
      <c r="I2168" s="6" t="s">
        <v>24</v>
      </c>
      <c r="J2168" s="6" t="s">
        <v>21</v>
      </c>
      <c r="K2168" s="6" t="s">
        <v>1002</v>
      </c>
      <c r="T2168" s="6" t="s">
        <v>22</v>
      </c>
      <c r="U2168" s="6" t="s">
        <v>18</v>
      </c>
      <c r="V2168" s="6" t="s">
        <v>8715</v>
      </c>
      <c r="W2168" s="11" t="s">
        <v>8714</v>
      </c>
    </row>
    <row r="2169" spans="1:23" ht="246.5" x14ac:dyDescent="0.35">
      <c r="A2169" s="6">
        <v>213364</v>
      </c>
      <c r="B2169" s="7">
        <v>45294</v>
      </c>
      <c r="C2169" s="8">
        <v>0.64914351851851848</v>
      </c>
      <c r="D2169" s="6" t="s">
        <v>37</v>
      </c>
      <c r="E2169" s="6">
        <v>2</v>
      </c>
      <c r="F2169" s="6" t="s">
        <v>30</v>
      </c>
      <c r="G2169" s="9" t="s">
        <v>8716</v>
      </c>
      <c r="H2169" s="6" t="s">
        <v>275</v>
      </c>
      <c r="I2169" s="6" t="s">
        <v>24</v>
      </c>
      <c r="J2169" s="6" t="s">
        <v>21</v>
      </c>
      <c r="K2169" s="6" t="s">
        <v>244</v>
      </c>
      <c r="T2169" s="6" t="s">
        <v>22</v>
      </c>
      <c r="U2169" s="6" t="s">
        <v>18</v>
      </c>
      <c r="V2169" s="6" t="s">
        <v>8718</v>
      </c>
      <c r="W2169" s="12" t="s">
        <v>8717</v>
      </c>
    </row>
    <row r="2170" spans="1:23" ht="145" x14ac:dyDescent="0.35">
      <c r="A2170" s="6">
        <v>213478</v>
      </c>
      <c r="B2170" s="7">
        <v>45294</v>
      </c>
      <c r="C2170" s="8">
        <v>0.65680555555555553</v>
      </c>
      <c r="D2170" s="6" t="s">
        <v>1246</v>
      </c>
      <c r="E2170" s="6">
        <v>1</v>
      </c>
      <c r="F2170" s="6" t="s">
        <v>1657</v>
      </c>
      <c r="G2170" s="9" t="s">
        <v>8719</v>
      </c>
      <c r="H2170" s="6" t="s">
        <v>10</v>
      </c>
      <c r="I2170" s="6" t="s">
        <v>40</v>
      </c>
      <c r="J2170" s="6" t="s">
        <v>232</v>
      </c>
      <c r="K2170" s="6" t="s">
        <v>978</v>
      </c>
      <c r="L2170" s="6" t="s">
        <v>978</v>
      </c>
      <c r="M2170" s="6" t="s">
        <v>978</v>
      </c>
      <c r="N2170" s="6" t="s">
        <v>978</v>
      </c>
      <c r="O2170" s="6" t="s">
        <v>978</v>
      </c>
      <c r="P2170" s="6" t="s">
        <v>978</v>
      </c>
      <c r="Q2170" s="6" t="s">
        <v>978</v>
      </c>
      <c r="R2170" s="6" t="s">
        <v>978</v>
      </c>
      <c r="S2170" s="6" t="s">
        <v>8720</v>
      </c>
      <c r="T2170" s="6" t="s">
        <v>22</v>
      </c>
      <c r="U2170" s="6" t="s">
        <v>18</v>
      </c>
      <c r="V2170" s="6" t="s">
        <v>8722</v>
      </c>
      <c r="W2170" s="11" t="s">
        <v>8721</v>
      </c>
    </row>
    <row r="2171" spans="1:23" ht="58" x14ac:dyDescent="0.35">
      <c r="A2171" s="6">
        <v>213494</v>
      </c>
      <c r="B2171" s="7">
        <v>45294</v>
      </c>
      <c r="C2171" s="8">
        <v>0.7015162037037036</v>
      </c>
      <c r="D2171" s="6" t="s">
        <v>334</v>
      </c>
      <c r="E2171" s="6">
        <v>1</v>
      </c>
      <c r="F2171" s="6" t="s">
        <v>30</v>
      </c>
      <c r="G2171" s="6" t="s">
        <v>8723</v>
      </c>
      <c r="H2171" s="6" t="s">
        <v>24</v>
      </c>
      <c r="I2171" s="6" t="s">
        <v>24</v>
      </c>
      <c r="J2171" s="6" t="s">
        <v>21</v>
      </c>
      <c r="K2171" s="9" t="s">
        <v>6943</v>
      </c>
      <c r="T2171" s="6" t="s">
        <v>22</v>
      </c>
      <c r="U2171" s="6" t="s">
        <v>18</v>
      </c>
      <c r="V2171" s="6" t="s">
        <v>8725</v>
      </c>
      <c r="W2171" s="11" t="s">
        <v>8724</v>
      </c>
    </row>
    <row r="2172" spans="1:23" ht="101.5" x14ac:dyDescent="0.35">
      <c r="A2172" s="6">
        <v>51833</v>
      </c>
      <c r="B2172" s="7">
        <v>45295</v>
      </c>
      <c r="C2172" s="8">
        <v>0.37335648148148143</v>
      </c>
      <c r="D2172" s="6" t="s">
        <v>8726</v>
      </c>
      <c r="E2172" s="6">
        <v>3</v>
      </c>
      <c r="F2172" s="6" t="s">
        <v>30</v>
      </c>
      <c r="G2172" s="6" t="s">
        <v>8727</v>
      </c>
      <c r="H2172" s="6" t="s">
        <v>24</v>
      </c>
      <c r="I2172" s="6" t="s">
        <v>24</v>
      </c>
      <c r="J2172" s="6" t="s">
        <v>21</v>
      </c>
      <c r="K2172" s="6" t="s">
        <v>31</v>
      </c>
      <c r="Q2172" s="9" t="s">
        <v>8728</v>
      </c>
      <c r="T2172" s="6" t="s">
        <v>22</v>
      </c>
      <c r="U2172" s="6" t="s">
        <v>18</v>
      </c>
      <c r="V2172" s="6" t="s">
        <v>8730</v>
      </c>
      <c r="W2172" s="11" t="s">
        <v>8729</v>
      </c>
    </row>
    <row r="2173" spans="1:23" x14ac:dyDescent="0.35">
      <c r="A2173" s="6">
        <v>213533</v>
      </c>
      <c r="B2173" s="7">
        <v>45295</v>
      </c>
      <c r="C2173" s="8">
        <v>0.38327546296296294</v>
      </c>
      <c r="D2173" s="6" t="s">
        <v>166</v>
      </c>
      <c r="E2173" s="6">
        <v>1</v>
      </c>
      <c r="F2173" s="6" t="s">
        <v>9</v>
      </c>
      <c r="G2173" s="6" t="s">
        <v>8731</v>
      </c>
      <c r="H2173" s="6" t="s">
        <v>24</v>
      </c>
      <c r="I2173" s="6" t="s">
        <v>24</v>
      </c>
      <c r="J2173" s="6" t="s">
        <v>21</v>
      </c>
      <c r="K2173" s="6" t="s">
        <v>78</v>
      </c>
      <c r="T2173" s="6" t="s">
        <v>15</v>
      </c>
      <c r="U2173" s="6" t="s">
        <v>18</v>
      </c>
      <c r="V2173" s="6" t="s">
        <v>8732</v>
      </c>
      <c r="W2173" s="11" t="s">
        <v>887</v>
      </c>
    </row>
    <row r="2174" spans="1:23" ht="159.5" x14ac:dyDescent="0.35">
      <c r="A2174" s="6">
        <v>213528</v>
      </c>
      <c r="B2174" s="7">
        <v>45295</v>
      </c>
      <c r="C2174" s="8">
        <v>0.38332175925925926</v>
      </c>
      <c r="D2174" s="6" t="s">
        <v>8733</v>
      </c>
      <c r="E2174" s="6">
        <v>1</v>
      </c>
      <c r="F2174" s="6" t="s">
        <v>30</v>
      </c>
      <c r="G2174" s="9" t="s">
        <v>8734</v>
      </c>
      <c r="H2174" s="6" t="s">
        <v>24</v>
      </c>
      <c r="I2174" s="6" t="s">
        <v>24</v>
      </c>
      <c r="J2174" s="6" t="s">
        <v>21</v>
      </c>
      <c r="K2174" s="6" t="s">
        <v>244</v>
      </c>
      <c r="L2174" s="6" t="s">
        <v>8735</v>
      </c>
      <c r="T2174" s="6" t="s">
        <v>22</v>
      </c>
      <c r="U2174" s="6" t="s">
        <v>18</v>
      </c>
      <c r="V2174" s="6" t="s">
        <v>8736</v>
      </c>
      <c r="W2174" s="11" t="s">
        <v>997</v>
      </c>
    </row>
    <row r="2175" spans="1:23" ht="87" x14ac:dyDescent="0.35">
      <c r="A2175" s="6">
        <v>213521</v>
      </c>
      <c r="B2175" s="7">
        <v>45295</v>
      </c>
      <c r="C2175" s="8">
        <v>0.39590277777777777</v>
      </c>
      <c r="D2175" s="6" t="s">
        <v>8737</v>
      </c>
      <c r="E2175" s="6">
        <v>22</v>
      </c>
      <c r="F2175" s="6" t="s">
        <v>25</v>
      </c>
      <c r="G2175" s="9" t="s">
        <v>8738</v>
      </c>
      <c r="H2175" s="6" t="s">
        <v>27</v>
      </c>
      <c r="I2175" s="6" t="s">
        <v>40</v>
      </c>
      <c r="J2175" s="6" t="s">
        <v>232</v>
      </c>
      <c r="K2175" s="6" t="s">
        <v>221</v>
      </c>
      <c r="T2175" s="6" t="s">
        <v>22</v>
      </c>
      <c r="U2175" s="6" t="s">
        <v>18</v>
      </c>
      <c r="V2175" s="6" t="s">
        <v>8740</v>
      </c>
      <c r="W2175" s="11" t="s">
        <v>8739</v>
      </c>
    </row>
    <row r="2176" spans="1:23" ht="87" x14ac:dyDescent="0.35">
      <c r="A2176" s="6">
        <v>213535</v>
      </c>
      <c r="B2176" s="7">
        <v>45295</v>
      </c>
      <c r="C2176" s="8">
        <v>0.39581018518518518</v>
      </c>
      <c r="D2176" s="6" t="s">
        <v>3225</v>
      </c>
      <c r="E2176" s="6">
        <v>1</v>
      </c>
      <c r="F2176" s="6" t="s">
        <v>25</v>
      </c>
      <c r="G2176" s="9" t="s">
        <v>8741</v>
      </c>
      <c r="H2176" s="6" t="s">
        <v>98</v>
      </c>
      <c r="I2176" s="6" t="s">
        <v>24</v>
      </c>
      <c r="J2176" s="6" t="s">
        <v>21</v>
      </c>
      <c r="K2176" s="6" t="s">
        <v>244</v>
      </c>
      <c r="T2176" s="6" t="s">
        <v>22</v>
      </c>
      <c r="U2176" s="6" t="s">
        <v>18</v>
      </c>
      <c r="V2176" s="6" t="s">
        <v>8743</v>
      </c>
      <c r="W2176" s="11" t="s">
        <v>8742</v>
      </c>
    </row>
    <row r="2177" spans="1:23" x14ac:dyDescent="0.35">
      <c r="A2177" s="6">
        <v>213553</v>
      </c>
      <c r="B2177" s="7">
        <v>45295</v>
      </c>
      <c r="C2177" s="8">
        <v>0.41100694444444441</v>
      </c>
      <c r="D2177" s="6" t="s">
        <v>8744</v>
      </c>
      <c r="E2177" s="6">
        <v>20</v>
      </c>
      <c r="F2177" s="6" t="s">
        <v>25</v>
      </c>
      <c r="G2177" s="6" t="s">
        <v>8745</v>
      </c>
      <c r="H2177" s="6" t="s">
        <v>24</v>
      </c>
      <c r="I2177" s="6" t="s">
        <v>24</v>
      </c>
      <c r="J2177" s="6" t="s">
        <v>21</v>
      </c>
      <c r="K2177" s="6" t="s">
        <v>350</v>
      </c>
      <c r="T2177" s="6" t="s">
        <v>22</v>
      </c>
      <c r="U2177" s="6" t="s">
        <v>18</v>
      </c>
      <c r="V2177" s="6" t="s">
        <v>8747</v>
      </c>
      <c r="W2177" s="11" t="s">
        <v>8746</v>
      </c>
    </row>
    <row r="2178" spans="1:23" ht="145" x14ac:dyDescent="0.35">
      <c r="A2178" s="6">
        <v>90512</v>
      </c>
      <c r="B2178" s="7">
        <v>45295</v>
      </c>
      <c r="C2178" s="8">
        <v>0.41866898148148146</v>
      </c>
      <c r="D2178" s="6" t="s">
        <v>482</v>
      </c>
      <c r="E2178" s="6">
        <v>1</v>
      </c>
      <c r="F2178" s="6" t="s">
        <v>30</v>
      </c>
      <c r="G2178" s="9" t="s">
        <v>8748</v>
      </c>
      <c r="H2178" s="6" t="s">
        <v>24</v>
      </c>
      <c r="I2178" s="6" t="s">
        <v>24</v>
      </c>
      <c r="J2178" s="6" t="s">
        <v>21</v>
      </c>
      <c r="K2178" s="6" t="s">
        <v>244</v>
      </c>
      <c r="T2178" s="6" t="s">
        <v>22</v>
      </c>
      <c r="U2178" s="6" t="s">
        <v>18</v>
      </c>
      <c r="V2178" s="6" t="s">
        <v>8749</v>
      </c>
      <c r="W2178" s="11" t="s">
        <v>997</v>
      </c>
    </row>
    <row r="2179" spans="1:23" ht="101.5" x14ac:dyDescent="0.35">
      <c r="A2179" s="6">
        <v>213539</v>
      </c>
      <c r="B2179" s="7">
        <v>45295</v>
      </c>
      <c r="C2179" s="8">
        <v>0.42114583333333333</v>
      </c>
      <c r="D2179" s="6" t="s">
        <v>37</v>
      </c>
      <c r="E2179" s="6">
        <v>3</v>
      </c>
      <c r="F2179" s="6" t="s">
        <v>30</v>
      </c>
      <c r="G2179" s="9" t="s">
        <v>8750</v>
      </c>
      <c r="H2179" s="6" t="s">
        <v>24</v>
      </c>
      <c r="I2179" s="6" t="s">
        <v>24</v>
      </c>
      <c r="J2179" s="6" t="s">
        <v>21</v>
      </c>
      <c r="K2179" s="6" t="s">
        <v>267</v>
      </c>
      <c r="T2179" s="6" t="s">
        <v>22</v>
      </c>
      <c r="U2179" s="6" t="s">
        <v>18</v>
      </c>
      <c r="V2179" s="6" t="s">
        <v>8751</v>
      </c>
      <c r="W2179" s="11" t="s">
        <v>997</v>
      </c>
    </row>
    <row r="2180" spans="1:23" x14ac:dyDescent="0.35">
      <c r="A2180" s="6">
        <v>213536</v>
      </c>
      <c r="B2180" s="7">
        <v>45295</v>
      </c>
      <c r="C2180" s="8">
        <v>0.42598379629629629</v>
      </c>
      <c r="D2180" s="6" t="s">
        <v>8752</v>
      </c>
      <c r="E2180" s="6">
        <v>2</v>
      </c>
      <c r="F2180" s="6" t="s">
        <v>30</v>
      </c>
      <c r="G2180" s="6" t="s">
        <v>8753</v>
      </c>
      <c r="H2180" s="6" t="s">
        <v>40</v>
      </c>
      <c r="I2180" s="6" t="s">
        <v>311</v>
      </c>
      <c r="J2180" s="6" t="s">
        <v>232</v>
      </c>
      <c r="K2180" s="6" t="s">
        <v>161</v>
      </c>
      <c r="O2180" s="6" t="s">
        <v>354</v>
      </c>
      <c r="T2180" s="6" t="s">
        <v>22</v>
      </c>
      <c r="U2180" s="6" t="s">
        <v>18</v>
      </c>
      <c r="V2180" s="6" t="s">
        <v>8755</v>
      </c>
      <c r="W2180" s="11" t="s">
        <v>8754</v>
      </c>
    </row>
    <row r="2181" spans="1:23" ht="87" x14ac:dyDescent="0.35">
      <c r="A2181" s="6">
        <v>213545</v>
      </c>
      <c r="B2181" s="7">
        <v>45295</v>
      </c>
      <c r="C2181" s="8">
        <v>0.43349537037037034</v>
      </c>
      <c r="D2181" s="6" t="s">
        <v>8756</v>
      </c>
      <c r="E2181" s="6">
        <v>1</v>
      </c>
      <c r="F2181" s="6" t="s">
        <v>25</v>
      </c>
      <c r="G2181" s="9" t="s">
        <v>8757</v>
      </c>
      <c r="H2181" s="6" t="s">
        <v>10</v>
      </c>
      <c r="I2181" s="6" t="s">
        <v>24</v>
      </c>
      <c r="J2181" s="6" t="s">
        <v>21</v>
      </c>
      <c r="K2181" s="6" t="s">
        <v>244</v>
      </c>
      <c r="T2181" s="6" t="s">
        <v>22</v>
      </c>
      <c r="U2181" s="6" t="s">
        <v>18</v>
      </c>
      <c r="V2181" s="6" t="s">
        <v>8758</v>
      </c>
      <c r="W2181" s="11" t="s">
        <v>1418</v>
      </c>
    </row>
    <row r="2182" spans="1:23" x14ac:dyDescent="0.35">
      <c r="A2182" s="6">
        <v>193808</v>
      </c>
      <c r="B2182" s="7">
        <v>45295</v>
      </c>
      <c r="C2182" s="8">
        <v>0.45631944444444444</v>
      </c>
      <c r="D2182" s="6" t="s">
        <v>8759</v>
      </c>
      <c r="E2182" s="6">
        <v>1</v>
      </c>
      <c r="F2182" s="6" t="s">
        <v>19</v>
      </c>
      <c r="G2182" s="6" t="s">
        <v>8760</v>
      </c>
      <c r="H2182" s="6" t="s">
        <v>24</v>
      </c>
      <c r="I2182" s="6" t="s">
        <v>24</v>
      </c>
      <c r="J2182" s="6" t="s">
        <v>21</v>
      </c>
      <c r="K2182" s="6" t="s">
        <v>355</v>
      </c>
      <c r="T2182" s="6" t="s">
        <v>22</v>
      </c>
      <c r="U2182" s="6" t="s">
        <v>18</v>
      </c>
      <c r="V2182" s="6" t="s">
        <v>8761</v>
      </c>
      <c r="W2182" s="11" t="s">
        <v>957</v>
      </c>
    </row>
    <row r="2183" spans="1:23" x14ac:dyDescent="0.35">
      <c r="A2183" s="6">
        <v>170232</v>
      </c>
      <c r="B2183" s="7">
        <v>45295</v>
      </c>
      <c r="C2183" s="8">
        <v>0.46815972222222224</v>
      </c>
      <c r="D2183" s="6" t="s">
        <v>475</v>
      </c>
      <c r="E2183" s="6">
        <v>2</v>
      </c>
      <c r="F2183" s="6" t="s">
        <v>30</v>
      </c>
      <c r="G2183" s="6" t="s">
        <v>8762</v>
      </c>
      <c r="H2183" s="6" t="s">
        <v>24</v>
      </c>
      <c r="I2183" s="6" t="s">
        <v>24</v>
      </c>
      <c r="J2183" s="6" t="s">
        <v>21</v>
      </c>
      <c r="K2183" s="6" t="s">
        <v>78</v>
      </c>
      <c r="T2183" s="6" t="s">
        <v>15</v>
      </c>
      <c r="U2183" s="6" t="s">
        <v>18</v>
      </c>
      <c r="V2183" s="6" t="s">
        <v>8763</v>
      </c>
      <c r="W2183" s="11" t="s">
        <v>887</v>
      </c>
    </row>
    <row r="2184" spans="1:23" ht="43.5" x14ac:dyDescent="0.35">
      <c r="A2184" s="6">
        <v>209806</v>
      </c>
      <c r="B2184" s="7">
        <v>45295</v>
      </c>
      <c r="C2184" s="8">
        <v>0.55686342592592586</v>
      </c>
      <c r="D2184" s="6" t="s">
        <v>8764</v>
      </c>
      <c r="E2184" s="6">
        <v>1</v>
      </c>
      <c r="F2184" s="6" t="s">
        <v>25</v>
      </c>
      <c r="G2184" s="6" t="s">
        <v>8765</v>
      </c>
      <c r="H2184" s="6" t="s">
        <v>24</v>
      </c>
      <c r="I2184" s="6" t="s">
        <v>24</v>
      </c>
      <c r="J2184" s="6" t="s">
        <v>21</v>
      </c>
      <c r="K2184" s="9" t="s">
        <v>534</v>
      </c>
      <c r="T2184" s="6" t="s">
        <v>22</v>
      </c>
      <c r="U2184" s="6" t="s">
        <v>18</v>
      </c>
      <c r="V2184" s="6" t="s">
        <v>8767</v>
      </c>
      <c r="W2184" s="11" t="s">
        <v>8766</v>
      </c>
    </row>
    <row r="2185" spans="1:23" ht="58" x14ac:dyDescent="0.35">
      <c r="A2185" s="6">
        <v>213569</v>
      </c>
      <c r="B2185" s="7">
        <v>45295</v>
      </c>
      <c r="C2185" s="8">
        <v>0.56907407407407407</v>
      </c>
      <c r="D2185" s="6" t="s">
        <v>1116</v>
      </c>
      <c r="E2185" s="6">
        <v>3</v>
      </c>
      <c r="F2185" s="6" t="s">
        <v>25</v>
      </c>
      <c r="G2185" s="6" t="s">
        <v>8768</v>
      </c>
      <c r="H2185" s="6" t="s">
        <v>24</v>
      </c>
      <c r="I2185" s="6" t="s">
        <v>24</v>
      </c>
      <c r="J2185" s="6" t="s">
        <v>21</v>
      </c>
      <c r="K2185" s="9" t="s">
        <v>440</v>
      </c>
      <c r="T2185" s="6" t="s">
        <v>22</v>
      </c>
      <c r="U2185" s="6" t="s">
        <v>18</v>
      </c>
      <c r="V2185" s="6" t="s">
        <v>8770</v>
      </c>
      <c r="W2185" s="11" t="s">
        <v>8769</v>
      </c>
    </row>
    <row r="2186" spans="1:23" ht="116" x14ac:dyDescent="0.35">
      <c r="A2186" s="6">
        <v>205941</v>
      </c>
      <c r="B2186" s="7">
        <v>45295</v>
      </c>
      <c r="C2186" s="8">
        <v>0.57335648148148144</v>
      </c>
      <c r="D2186" s="6" t="s">
        <v>8771</v>
      </c>
      <c r="E2186" s="6">
        <v>1</v>
      </c>
      <c r="F2186" s="6" t="s">
        <v>25</v>
      </c>
      <c r="G2186" s="9" t="s">
        <v>8772</v>
      </c>
      <c r="H2186" s="6" t="s">
        <v>10</v>
      </c>
      <c r="I2186" s="6" t="s">
        <v>24</v>
      </c>
      <c r="J2186" s="6" t="s">
        <v>21</v>
      </c>
      <c r="K2186" s="6" t="s">
        <v>1254</v>
      </c>
      <c r="T2186" s="6" t="s">
        <v>22</v>
      </c>
      <c r="U2186" s="6" t="s">
        <v>18</v>
      </c>
      <c r="V2186" s="6" t="s">
        <v>8774</v>
      </c>
      <c r="W2186" s="12" t="s">
        <v>8773</v>
      </c>
    </row>
    <row r="2187" spans="1:23" ht="101.5" x14ac:dyDescent="0.35">
      <c r="A2187" s="6">
        <v>68559</v>
      </c>
      <c r="B2187" s="7">
        <v>45295</v>
      </c>
      <c r="C2187" s="8">
        <v>0.5798726851851852</v>
      </c>
      <c r="D2187" s="6" t="s">
        <v>507</v>
      </c>
      <c r="E2187" s="6">
        <v>4</v>
      </c>
      <c r="F2187" s="6" t="s">
        <v>19</v>
      </c>
      <c r="G2187" s="9" t="s">
        <v>8775</v>
      </c>
      <c r="H2187" s="6" t="s">
        <v>24</v>
      </c>
      <c r="I2187" s="6" t="s">
        <v>24</v>
      </c>
      <c r="J2187" s="6" t="s">
        <v>21</v>
      </c>
      <c r="K2187" s="6" t="s">
        <v>113</v>
      </c>
      <c r="L2187" s="6" t="s">
        <v>8776</v>
      </c>
      <c r="T2187" s="6" t="s">
        <v>22</v>
      </c>
      <c r="U2187" s="6" t="s">
        <v>18</v>
      </c>
      <c r="V2187" s="6" t="s">
        <v>8777</v>
      </c>
      <c r="W2187" s="11" t="s">
        <v>997</v>
      </c>
    </row>
    <row r="2188" spans="1:23" x14ac:dyDescent="0.35">
      <c r="A2188" s="6">
        <v>76314</v>
      </c>
      <c r="B2188" s="7">
        <v>45295</v>
      </c>
      <c r="C2188" s="8">
        <v>0.60035879629629629</v>
      </c>
      <c r="D2188" s="6" t="s">
        <v>110</v>
      </c>
      <c r="E2188" s="6">
        <v>1</v>
      </c>
      <c r="F2188" s="6" t="s">
        <v>9</v>
      </c>
      <c r="G2188" s="6" t="s">
        <v>8778</v>
      </c>
      <c r="H2188" s="6" t="s">
        <v>40</v>
      </c>
      <c r="I2188" s="6" t="s">
        <v>24</v>
      </c>
      <c r="J2188" s="6" t="s">
        <v>21</v>
      </c>
      <c r="K2188" s="6" t="s">
        <v>78</v>
      </c>
      <c r="T2188" s="6" t="s">
        <v>15</v>
      </c>
      <c r="U2188" s="6" t="s">
        <v>18</v>
      </c>
      <c r="V2188" s="6" t="s">
        <v>8779</v>
      </c>
      <c r="W2188" s="11" t="s">
        <v>887</v>
      </c>
    </row>
    <row r="2189" spans="1:23" x14ac:dyDescent="0.35">
      <c r="A2189" s="6">
        <v>213615</v>
      </c>
      <c r="B2189" s="7">
        <v>45295</v>
      </c>
      <c r="C2189" s="8">
        <v>0.63905092592592594</v>
      </c>
      <c r="D2189" s="6" t="s">
        <v>506</v>
      </c>
      <c r="E2189" s="6">
        <v>1</v>
      </c>
      <c r="F2189" s="6" t="s">
        <v>25</v>
      </c>
      <c r="G2189" s="6" t="s">
        <v>765</v>
      </c>
      <c r="H2189" s="6" t="s">
        <v>24</v>
      </c>
      <c r="I2189" s="6" t="s">
        <v>24</v>
      </c>
      <c r="J2189" s="6" t="s">
        <v>21</v>
      </c>
      <c r="K2189" s="6" t="s">
        <v>161</v>
      </c>
      <c r="T2189" s="6" t="s">
        <v>22</v>
      </c>
      <c r="U2189" s="6" t="s">
        <v>18</v>
      </c>
      <c r="V2189" s="6" t="s">
        <v>8780</v>
      </c>
      <c r="W2189" s="11" t="s">
        <v>887</v>
      </c>
    </row>
    <row r="2190" spans="1:23" x14ac:dyDescent="0.35">
      <c r="A2190" s="6">
        <v>213565</v>
      </c>
      <c r="B2190" s="7">
        <v>45295</v>
      </c>
      <c r="C2190" s="8">
        <v>0.67123842592592586</v>
      </c>
      <c r="D2190" s="6" t="s">
        <v>8781</v>
      </c>
      <c r="E2190" s="6">
        <v>7</v>
      </c>
      <c r="F2190" s="6" t="s">
        <v>30</v>
      </c>
      <c r="G2190" s="6" t="s">
        <v>8782</v>
      </c>
      <c r="H2190" s="6" t="s">
        <v>24</v>
      </c>
      <c r="I2190" s="6" t="s">
        <v>24</v>
      </c>
      <c r="J2190" s="6" t="s">
        <v>232</v>
      </c>
      <c r="K2190" s="6" t="s">
        <v>532</v>
      </c>
      <c r="T2190" s="6" t="s">
        <v>15</v>
      </c>
      <c r="U2190" s="6" t="s">
        <v>18</v>
      </c>
      <c r="V2190" s="6" t="s">
        <v>8783</v>
      </c>
      <c r="W2190" s="11" t="s">
        <v>1038</v>
      </c>
    </row>
    <row r="2191" spans="1:23" x14ac:dyDescent="0.35">
      <c r="A2191" s="6">
        <v>175273</v>
      </c>
      <c r="B2191" s="7">
        <v>45295</v>
      </c>
      <c r="C2191" s="8">
        <v>0.681574074074074</v>
      </c>
      <c r="D2191" s="6" t="s">
        <v>8784</v>
      </c>
      <c r="E2191" s="6">
        <v>1</v>
      </c>
      <c r="F2191" s="6" t="s">
        <v>9</v>
      </c>
      <c r="G2191" s="6" t="s">
        <v>8785</v>
      </c>
      <c r="H2191" s="6" t="s">
        <v>10</v>
      </c>
      <c r="I2191" s="6" t="s">
        <v>24</v>
      </c>
      <c r="J2191" s="6" t="s">
        <v>21</v>
      </c>
      <c r="K2191" s="6" t="s">
        <v>1535</v>
      </c>
      <c r="T2191" s="6" t="s">
        <v>22</v>
      </c>
      <c r="U2191" s="6" t="s">
        <v>18</v>
      </c>
      <c r="V2191" s="6" t="s">
        <v>8787</v>
      </c>
      <c r="W2191" s="11" t="s">
        <v>8786</v>
      </c>
    </row>
    <row r="2192" spans="1:23" x14ac:dyDescent="0.35">
      <c r="A2192" s="6">
        <v>213614</v>
      </c>
      <c r="B2192" s="7">
        <v>45295</v>
      </c>
      <c r="C2192" s="8">
        <v>0.69214120370370369</v>
      </c>
      <c r="D2192" s="6" t="s">
        <v>260</v>
      </c>
      <c r="E2192" s="6">
        <v>2</v>
      </c>
      <c r="F2192" s="6" t="s">
        <v>1657</v>
      </c>
      <c r="G2192" s="6" t="s">
        <v>8788</v>
      </c>
      <c r="H2192" s="6" t="s">
        <v>24</v>
      </c>
      <c r="I2192" s="6" t="s">
        <v>24</v>
      </c>
      <c r="J2192" s="6" t="s">
        <v>21</v>
      </c>
      <c r="K2192" s="6" t="s">
        <v>1836</v>
      </c>
      <c r="L2192" s="6" t="s">
        <v>8789</v>
      </c>
      <c r="T2192" s="6" t="s">
        <v>22</v>
      </c>
      <c r="U2192" s="6" t="s">
        <v>18</v>
      </c>
      <c r="V2192" s="6" t="s">
        <v>8791</v>
      </c>
      <c r="W2192" s="11" t="s">
        <v>8790</v>
      </c>
    </row>
    <row r="2193" spans="1:23" x14ac:dyDescent="0.35">
      <c r="A2193" s="6">
        <v>204436</v>
      </c>
      <c r="B2193" s="7">
        <v>45295</v>
      </c>
      <c r="C2193" s="8">
        <v>0.8690162037037038</v>
      </c>
      <c r="D2193" s="6" t="s">
        <v>8792</v>
      </c>
      <c r="E2193" s="6">
        <v>1</v>
      </c>
      <c r="F2193" s="6" t="s">
        <v>30</v>
      </c>
      <c r="G2193" s="6" t="s">
        <v>8793</v>
      </c>
      <c r="H2193" s="6" t="s">
        <v>40</v>
      </c>
      <c r="I2193" s="6" t="s">
        <v>24</v>
      </c>
      <c r="J2193" s="6" t="s">
        <v>21</v>
      </c>
      <c r="K2193" s="6" t="s">
        <v>8794</v>
      </c>
      <c r="T2193" s="6" t="s">
        <v>22</v>
      </c>
      <c r="U2193" s="6" t="s">
        <v>18</v>
      </c>
      <c r="V2193" s="6" t="s">
        <v>8796</v>
      </c>
      <c r="W2193" s="11" t="s">
        <v>8795</v>
      </c>
    </row>
    <row r="2194" spans="1:23" ht="58" x14ac:dyDescent="0.35">
      <c r="A2194" s="6">
        <v>207289</v>
      </c>
      <c r="B2194" s="7">
        <v>45296</v>
      </c>
      <c r="C2194" s="8">
        <v>0.35841435185185189</v>
      </c>
      <c r="D2194" s="6" t="s">
        <v>110</v>
      </c>
      <c r="E2194" s="6">
        <v>1</v>
      </c>
      <c r="F2194" s="6" t="s">
        <v>25</v>
      </c>
      <c r="G2194" s="6" t="s">
        <v>8797</v>
      </c>
      <c r="H2194" s="6" t="s">
        <v>24</v>
      </c>
      <c r="I2194" s="6" t="s">
        <v>24</v>
      </c>
      <c r="J2194" s="6" t="s">
        <v>377</v>
      </c>
      <c r="K2194" s="6" t="s">
        <v>5500</v>
      </c>
      <c r="L2194" s="6" t="s">
        <v>74</v>
      </c>
      <c r="M2194" s="6" t="s">
        <v>667</v>
      </c>
      <c r="N2194" s="6" t="s">
        <v>119</v>
      </c>
      <c r="O2194" s="9" t="s">
        <v>8798</v>
      </c>
      <c r="P2194" s="6" t="s">
        <v>59</v>
      </c>
      <c r="Q2194" s="6" t="s">
        <v>8799</v>
      </c>
      <c r="R2194" s="6" t="s">
        <v>662</v>
      </c>
      <c r="S2194" s="6" t="s">
        <v>7700</v>
      </c>
      <c r="T2194" s="6" t="s">
        <v>22</v>
      </c>
      <c r="U2194" s="6" t="s">
        <v>18</v>
      </c>
      <c r="V2194" s="6" t="s">
        <v>6275</v>
      </c>
      <c r="W2194" s="11" t="s">
        <v>1072</v>
      </c>
    </row>
    <row r="2195" spans="1:23" ht="130.5" x14ac:dyDescent="0.35">
      <c r="A2195" s="6">
        <v>90996</v>
      </c>
      <c r="B2195" s="7">
        <v>45296</v>
      </c>
      <c r="C2195" s="8">
        <v>0.59381944444444446</v>
      </c>
      <c r="D2195" s="6" t="s">
        <v>8800</v>
      </c>
      <c r="E2195" s="6">
        <v>1</v>
      </c>
      <c r="F2195" s="6" t="s">
        <v>9</v>
      </c>
      <c r="G2195" s="9" t="s">
        <v>8801</v>
      </c>
      <c r="H2195" s="6" t="s">
        <v>24</v>
      </c>
      <c r="I2195" s="6" t="s">
        <v>24</v>
      </c>
      <c r="J2195" s="6" t="s">
        <v>21</v>
      </c>
      <c r="K2195" s="6" t="s">
        <v>8802</v>
      </c>
      <c r="L2195" s="6" t="s">
        <v>74</v>
      </c>
      <c r="M2195" s="6" t="s">
        <v>667</v>
      </c>
      <c r="N2195" s="6" t="s">
        <v>8803</v>
      </c>
      <c r="O2195" s="9" t="s">
        <v>8804</v>
      </c>
      <c r="P2195" s="6" t="s">
        <v>8805</v>
      </c>
      <c r="Q2195" s="6" t="s">
        <v>258</v>
      </c>
      <c r="R2195" s="6" t="s">
        <v>662</v>
      </c>
      <c r="S2195" s="6" t="s">
        <v>7700</v>
      </c>
      <c r="T2195" s="6" t="s">
        <v>22</v>
      </c>
      <c r="U2195" s="6" t="s">
        <v>18</v>
      </c>
      <c r="V2195" s="6" t="s">
        <v>8807</v>
      </c>
      <c r="W2195" s="11" t="s">
        <v>8806</v>
      </c>
    </row>
    <row r="2196" spans="1:23" x14ac:dyDescent="0.35">
      <c r="A2196" s="6">
        <v>213645</v>
      </c>
      <c r="B2196" s="7">
        <v>45296</v>
      </c>
      <c r="C2196" s="8">
        <v>0.39159722222222221</v>
      </c>
      <c r="D2196" s="6" t="s">
        <v>8808</v>
      </c>
      <c r="E2196" s="6">
        <v>1</v>
      </c>
      <c r="F2196" s="6" t="s">
        <v>30</v>
      </c>
      <c r="G2196" s="6" t="s">
        <v>8809</v>
      </c>
      <c r="H2196" s="6" t="s">
        <v>24</v>
      </c>
      <c r="I2196" s="6" t="s">
        <v>24</v>
      </c>
      <c r="J2196" s="6" t="s">
        <v>21</v>
      </c>
      <c r="K2196" s="6" t="s">
        <v>825</v>
      </c>
      <c r="T2196" s="6" t="s">
        <v>22</v>
      </c>
      <c r="U2196" s="6" t="s">
        <v>18</v>
      </c>
      <c r="V2196" s="6" t="s">
        <v>8811</v>
      </c>
      <c r="W2196" s="11" t="s">
        <v>8810</v>
      </c>
    </row>
    <row r="2197" spans="1:23" ht="145" x14ac:dyDescent="0.35">
      <c r="A2197" s="6">
        <v>11975</v>
      </c>
      <c r="B2197" s="7">
        <v>45296</v>
      </c>
      <c r="C2197" s="8">
        <v>0.43983796296296296</v>
      </c>
      <c r="D2197" s="6" t="s">
        <v>1009</v>
      </c>
      <c r="E2197" s="6">
        <v>4</v>
      </c>
      <c r="F2197" s="6" t="s">
        <v>30</v>
      </c>
      <c r="G2197" s="9" t="s">
        <v>8812</v>
      </c>
      <c r="H2197" s="6" t="s">
        <v>10</v>
      </c>
      <c r="I2197" s="6" t="s">
        <v>40</v>
      </c>
      <c r="J2197" s="6" t="s">
        <v>21</v>
      </c>
      <c r="K2197" s="6" t="s">
        <v>978</v>
      </c>
      <c r="L2197" s="6" t="s">
        <v>978</v>
      </c>
      <c r="M2197" s="6" t="s">
        <v>978</v>
      </c>
      <c r="N2197" s="6" t="s">
        <v>978</v>
      </c>
      <c r="O2197" s="6" t="s">
        <v>978</v>
      </c>
      <c r="P2197" s="6" t="s">
        <v>978</v>
      </c>
      <c r="Q2197" s="6" t="s">
        <v>978</v>
      </c>
      <c r="R2197" s="6" t="s">
        <v>978</v>
      </c>
      <c r="S2197" s="6" t="s">
        <v>47</v>
      </c>
      <c r="T2197" s="6" t="s">
        <v>22</v>
      </c>
      <c r="U2197" s="6" t="s">
        <v>18</v>
      </c>
      <c r="V2197" s="6" t="s">
        <v>8814</v>
      </c>
      <c r="W2197" s="11" t="s">
        <v>8813</v>
      </c>
    </row>
    <row r="2198" spans="1:23" ht="101.5" x14ac:dyDescent="0.35">
      <c r="A2198" s="6">
        <v>14377</v>
      </c>
      <c r="B2198" s="7">
        <v>45296</v>
      </c>
      <c r="C2198" s="8">
        <v>0.45081018518518517</v>
      </c>
      <c r="D2198" s="6" t="s">
        <v>8815</v>
      </c>
      <c r="E2198" s="6">
        <v>1</v>
      </c>
      <c r="F2198" s="6" t="s">
        <v>25</v>
      </c>
      <c r="G2198" s="9" t="s">
        <v>8816</v>
      </c>
      <c r="H2198" s="6" t="s">
        <v>24</v>
      </c>
      <c r="I2198" s="6" t="s">
        <v>24</v>
      </c>
      <c r="J2198" s="6" t="s">
        <v>21</v>
      </c>
      <c r="K2198" s="6" t="s">
        <v>1948</v>
      </c>
      <c r="T2198" s="6" t="s">
        <v>22</v>
      </c>
      <c r="U2198" s="6" t="s">
        <v>18</v>
      </c>
      <c r="V2198" s="6" t="s">
        <v>8818</v>
      </c>
      <c r="W2198" s="11" t="s">
        <v>8817</v>
      </c>
    </row>
    <row r="2199" spans="1:23" x14ac:dyDescent="0.35">
      <c r="A2199" s="6">
        <v>213673</v>
      </c>
      <c r="B2199" s="7">
        <v>45296</v>
      </c>
      <c r="C2199" s="8">
        <v>0.45172453703703702</v>
      </c>
      <c r="D2199" s="6" t="s">
        <v>8819</v>
      </c>
      <c r="E2199" s="6">
        <v>6</v>
      </c>
      <c r="F2199" s="6" t="s">
        <v>30</v>
      </c>
      <c r="G2199" s="6" t="s">
        <v>8820</v>
      </c>
      <c r="H2199" s="6" t="s">
        <v>24</v>
      </c>
      <c r="I2199" s="6" t="s">
        <v>24</v>
      </c>
      <c r="J2199" s="6" t="s">
        <v>21</v>
      </c>
      <c r="K2199" s="6" t="s">
        <v>5500</v>
      </c>
      <c r="L2199" s="6" t="s">
        <v>74</v>
      </c>
      <c r="M2199" s="6" t="s">
        <v>667</v>
      </c>
      <c r="N2199" s="6" t="s">
        <v>119</v>
      </c>
      <c r="O2199" s="6" t="s">
        <v>851</v>
      </c>
      <c r="P2199" s="6" t="s">
        <v>59</v>
      </c>
      <c r="Q2199" s="6" t="s">
        <v>8799</v>
      </c>
      <c r="R2199" s="6" t="s">
        <v>8821</v>
      </c>
      <c r="S2199" s="6" t="s">
        <v>7700</v>
      </c>
      <c r="T2199" s="6" t="s">
        <v>22</v>
      </c>
      <c r="U2199" s="6" t="s">
        <v>18</v>
      </c>
      <c r="V2199" s="6" t="s">
        <v>8822</v>
      </c>
      <c r="W2199" s="11" t="s">
        <v>898</v>
      </c>
    </row>
    <row r="2200" spans="1:23" ht="409.5" x14ac:dyDescent="0.35">
      <c r="A2200" s="6">
        <v>213659</v>
      </c>
      <c r="B2200" s="7">
        <v>45296</v>
      </c>
      <c r="C2200" s="8">
        <v>0.46833333333333332</v>
      </c>
      <c r="D2200" s="6" t="s">
        <v>1429</v>
      </c>
      <c r="E2200" s="6">
        <v>6</v>
      </c>
      <c r="F2200" s="6" t="s">
        <v>30</v>
      </c>
      <c r="G2200" s="9" t="s">
        <v>8823</v>
      </c>
      <c r="H2200" s="6" t="s">
        <v>40</v>
      </c>
      <c r="I2200" s="6" t="s">
        <v>40</v>
      </c>
      <c r="J2200" s="6" t="s">
        <v>377</v>
      </c>
      <c r="K2200" s="6" t="s">
        <v>8824</v>
      </c>
      <c r="L2200" s="6" t="s">
        <v>978</v>
      </c>
      <c r="M2200" s="6" t="s">
        <v>978</v>
      </c>
      <c r="N2200" s="6" t="s">
        <v>978</v>
      </c>
      <c r="O2200" s="9" t="s">
        <v>8825</v>
      </c>
      <c r="P2200" s="6" t="s">
        <v>978</v>
      </c>
      <c r="Q2200" s="6" t="s">
        <v>978</v>
      </c>
      <c r="R2200" s="6" t="s">
        <v>978</v>
      </c>
      <c r="S2200" s="6" t="s">
        <v>978</v>
      </c>
      <c r="T2200" s="6" t="s">
        <v>22</v>
      </c>
      <c r="U2200" s="6" t="s">
        <v>18</v>
      </c>
      <c r="V2200" s="6" t="s">
        <v>8827</v>
      </c>
      <c r="W2200" s="12" t="s">
        <v>8826</v>
      </c>
    </row>
    <row r="2201" spans="1:23" ht="58" x14ac:dyDescent="0.35">
      <c r="A2201" s="6">
        <v>213684</v>
      </c>
      <c r="B2201" s="7">
        <v>45296</v>
      </c>
      <c r="C2201" s="8">
        <v>0.47187499999999999</v>
      </c>
      <c r="D2201" s="6" t="s">
        <v>8828</v>
      </c>
      <c r="E2201" s="6">
        <v>1</v>
      </c>
      <c r="F2201" s="6" t="s">
        <v>9</v>
      </c>
      <c r="G2201" s="9" t="s">
        <v>8829</v>
      </c>
      <c r="H2201" s="6" t="s">
        <v>24</v>
      </c>
      <c r="I2201" s="6" t="s">
        <v>24</v>
      </c>
      <c r="J2201" s="6" t="s">
        <v>21</v>
      </c>
      <c r="K2201" s="6" t="s">
        <v>8830</v>
      </c>
      <c r="N2201" s="6" t="s">
        <v>8831</v>
      </c>
      <c r="T2201" s="6" t="s">
        <v>22</v>
      </c>
      <c r="U2201" s="6" t="s">
        <v>18</v>
      </c>
      <c r="V2201" s="6" t="s">
        <v>8833</v>
      </c>
      <c r="W2201" s="11" t="s">
        <v>8832</v>
      </c>
    </row>
    <row r="2202" spans="1:23" x14ac:dyDescent="0.35">
      <c r="A2202" s="6">
        <v>131855</v>
      </c>
      <c r="B2202" s="7">
        <v>45296</v>
      </c>
      <c r="C2202" s="8">
        <v>0.48053240740740738</v>
      </c>
      <c r="D2202" s="6" t="s">
        <v>8834</v>
      </c>
      <c r="E2202" s="6">
        <v>1</v>
      </c>
      <c r="F2202" s="6" t="s">
        <v>25</v>
      </c>
      <c r="G2202" s="6" t="s">
        <v>8834</v>
      </c>
      <c r="H2202" s="6" t="s">
        <v>24</v>
      </c>
      <c r="I2202" s="6" t="s">
        <v>24</v>
      </c>
      <c r="J2202" s="6" t="s">
        <v>21</v>
      </c>
      <c r="K2202" s="6" t="s">
        <v>5500</v>
      </c>
      <c r="T2202" s="6" t="s">
        <v>22</v>
      </c>
      <c r="U2202" s="6" t="s">
        <v>18</v>
      </c>
      <c r="V2202" s="6" t="s">
        <v>7836</v>
      </c>
      <c r="W2202" s="11" t="s">
        <v>964</v>
      </c>
    </row>
    <row r="2203" spans="1:23" ht="58" x14ac:dyDescent="0.35">
      <c r="A2203" s="6">
        <v>120214</v>
      </c>
      <c r="B2203" s="7">
        <v>45296</v>
      </c>
      <c r="C2203" s="8">
        <v>0.55759259259259253</v>
      </c>
      <c r="D2203" s="6" t="s">
        <v>53</v>
      </c>
      <c r="E2203" s="6">
        <v>1</v>
      </c>
      <c r="F2203" s="6" t="s">
        <v>19</v>
      </c>
      <c r="G2203" s="6" t="s">
        <v>8835</v>
      </c>
      <c r="H2203" s="6" t="s">
        <v>10</v>
      </c>
      <c r="I2203" s="6" t="s">
        <v>24</v>
      </c>
      <c r="J2203" s="6" t="s">
        <v>21</v>
      </c>
      <c r="K2203" s="6" t="s">
        <v>302</v>
      </c>
      <c r="L2203" s="6" t="s">
        <v>55</v>
      </c>
      <c r="M2203" s="6" t="s">
        <v>1522</v>
      </c>
      <c r="N2203" s="9" t="s">
        <v>1815</v>
      </c>
      <c r="O2203" s="9" t="s">
        <v>1665</v>
      </c>
      <c r="P2203" s="6" t="s">
        <v>57</v>
      </c>
      <c r="Q2203" s="6" t="s">
        <v>140</v>
      </c>
      <c r="R2203" s="6" t="s">
        <v>72</v>
      </c>
      <c r="S2203" s="6" t="s">
        <v>146</v>
      </c>
      <c r="T2203" s="6" t="s">
        <v>22</v>
      </c>
      <c r="U2203" s="6" t="s">
        <v>18</v>
      </c>
      <c r="V2203" s="6" t="s">
        <v>8837</v>
      </c>
      <c r="W2203" s="11" t="s">
        <v>8836</v>
      </c>
    </row>
    <row r="2204" spans="1:23" ht="116" x14ac:dyDescent="0.35">
      <c r="A2204" s="6">
        <v>213674</v>
      </c>
      <c r="B2204" s="7">
        <v>45296</v>
      </c>
      <c r="C2204" s="8">
        <v>0.56304398148148149</v>
      </c>
      <c r="D2204" s="6" t="s">
        <v>369</v>
      </c>
      <c r="E2204" s="6">
        <v>2</v>
      </c>
      <c r="F2204" s="6" t="s">
        <v>30</v>
      </c>
      <c r="G2204" s="9" t="s">
        <v>8838</v>
      </c>
      <c r="H2204" s="6" t="s">
        <v>24</v>
      </c>
      <c r="I2204" s="6" t="s">
        <v>24</v>
      </c>
      <c r="J2204" s="6" t="s">
        <v>21</v>
      </c>
      <c r="K2204" s="6" t="s">
        <v>468</v>
      </c>
      <c r="T2204" s="6" t="s">
        <v>22</v>
      </c>
      <c r="U2204" s="6" t="s">
        <v>18</v>
      </c>
      <c r="V2204" s="6" t="s">
        <v>8840</v>
      </c>
      <c r="W2204" s="11" t="s">
        <v>8839</v>
      </c>
    </row>
    <row r="2205" spans="1:23" ht="72.5" x14ac:dyDescent="0.35">
      <c r="A2205" s="6">
        <v>213708</v>
      </c>
      <c r="B2205" s="7">
        <v>45296</v>
      </c>
      <c r="C2205" s="8">
        <v>0.64844907407407404</v>
      </c>
      <c r="D2205" s="6" t="s">
        <v>1951</v>
      </c>
      <c r="E2205" s="6">
        <v>3</v>
      </c>
      <c r="F2205" s="6" t="s">
        <v>30</v>
      </c>
      <c r="G2205" s="9" t="s">
        <v>8841</v>
      </c>
      <c r="H2205" s="6" t="s">
        <v>40</v>
      </c>
      <c r="I2205" s="6" t="s">
        <v>24</v>
      </c>
      <c r="J2205" s="6" t="s">
        <v>377</v>
      </c>
      <c r="K2205" s="6" t="s">
        <v>1471</v>
      </c>
      <c r="M2205" s="6" t="s">
        <v>8842</v>
      </c>
      <c r="P2205" s="6" t="s">
        <v>8843</v>
      </c>
      <c r="T2205" s="6" t="s">
        <v>15</v>
      </c>
      <c r="U2205" s="6" t="s">
        <v>18</v>
      </c>
      <c r="V2205" s="6" t="s">
        <v>8845</v>
      </c>
      <c r="W2205" s="11" t="s">
        <v>8844</v>
      </c>
    </row>
    <row r="2206" spans="1:23" ht="58" x14ac:dyDescent="0.35">
      <c r="A2206" s="6">
        <v>162521</v>
      </c>
      <c r="B2206" s="7">
        <v>45296</v>
      </c>
      <c r="C2206" s="8">
        <v>0.67012731481481491</v>
      </c>
      <c r="D2206" s="6" t="s">
        <v>8846</v>
      </c>
      <c r="E2206" s="6">
        <v>1</v>
      </c>
      <c r="F2206" s="6" t="s">
        <v>30</v>
      </c>
      <c r="G2206" s="6" t="s">
        <v>8847</v>
      </c>
      <c r="H2206" s="6" t="s">
        <v>10</v>
      </c>
      <c r="I2206" s="6" t="s">
        <v>112</v>
      </c>
      <c r="J2206" s="6" t="s">
        <v>232</v>
      </c>
      <c r="K2206" s="6" t="s">
        <v>161</v>
      </c>
      <c r="M2206" s="6" t="s">
        <v>8848</v>
      </c>
      <c r="N2206" s="6" t="s">
        <v>8849</v>
      </c>
      <c r="Q2206" s="6" t="s">
        <v>8850</v>
      </c>
      <c r="T2206" s="6" t="s">
        <v>22</v>
      </c>
      <c r="U2206" s="6" t="s">
        <v>18</v>
      </c>
      <c r="V2206" s="6" t="s">
        <v>8852</v>
      </c>
      <c r="W2206" s="12" t="s">
        <v>8851</v>
      </c>
    </row>
    <row r="2207" spans="1:23" ht="174" x14ac:dyDescent="0.35">
      <c r="A2207" s="6">
        <v>213659</v>
      </c>
      <c r="B2207" s="7">
        <v>45299</v>
      </c>
      <c r="C2207" s="8">
        <v>0.36260416666666667</v>
      </c>
      <c r="D2207" s="6" t="s">
        <v>8853</v>
      </c>
      <c r="E2207" s="6">
        <v>6</v>
      </c>
      <c r="F2207" s="6" t="s">
        <v>30</v>
      </c>
      <c r="G2207" s="6" t="s">
        <v>8854</v>
      </c>
      <c r="H2207" s="6" t="s">
        <v>24</v>
      </c>
      <c r="I2207" s="6" t="s">
        <v>24</v>
      </c>
      <c r="J2207" s="6" t="s">
        <v>232</v>
      </c>
      <c r="K2207" s="6" t="s">
        <v>8855</v>
      </c>
      <c r="L2207" s="6" t="s">
        <v>70</v>
      </c>
      <c r="M2207" s="6" t="s">
        <v>56</v>
      </c>
      <c r="N2207" s="6" t="s">
        <v>64</v>
      </c>
      <c r="O2207" s="9" t="s">
        <v>8856</v>
      </c>
      <c r="P2207" s="6" t="s">
        <v>8857</v>
      </c>
      <c r="Q2207" s="6" t="s">
        <v>140</v>
      </c>
      <c r="R2207" s="6" t="s">
        <v>72</v>
      </c>
      <c r="S2207" s="6" t="s">
        <v>8858</v>
      </c>
      <c r="T2207" s="6" t="s">
        <v>22</v>
      </c>
      <c r="U2207" s="6" t="s">
        <v>18</v>
      </c>
      <c r="V2207" s="6" t="s">
        <v>8860</v>
      </c>
      <c r="W2207" s="11" t="s">
        <v>8859</v>
      </c>
    </row>
    <row r="2208" spans="1:23" ht="43.5" x14ac:dyDescent="0.35">
      <c r="A2208" s="6">
        <v>213821</v>
      </c>
      <c r="B2208" s="7">
        <v>45299</v>
      </c>
      <c r="C2208" s="8">
        <v>0.37224537037037037</v>
      </c>
      <c r="D2208" s="6" t="s">
        <v>1344</v>
      </c>
      <c r="E2208" s="6">
        <v>1</v>
      </c>
      <c r="F2208" s="6" t="s">
        <v>19</v>
      </c>
      <c r="G2208" s="9" t="s">
        <v>8861</v>
      </c>
      <c r="H2208" s="6" t="s">
        <v>40</v>
      </c>
      <c r="I2208" s="6" t="s">
        <v>39</v>
      </c>
      <c r="J2208" s="6" t="s">
        <v>21</v>
      </c>
      <c r="K2208" s="6" t="s">
        <v>626</v>
      </c>
      <c r="T2208" s="6" t="s">
        <v>15</v>
      </c>
      <c r="U2208" s="6" t="s">
        <v>18</v>
      </c>
      <c r="V2208" s="6" t="s">
        <v>8863</v>
      </c>
      <c r="W2208" s="11" t="s">
        <v>8862</v>
      </c>
    </row>
    <row r="2209" spans="1:23" x14ac:dyDescent="0.35">
      <c r="A2209" s="6">
        <v>213806</v>
      </c>
      <c r="B2209" s="7">
        <v>45299</v>
      </c>
      <c r="C2209" s="8">
        <v>0.37655092592592593</v>
      </c>
      <c r="D2209" s="6" t="s">
        <v>166</v>
      </c>
      <c r="E2209" s="6">
        <v>1</v>
      </c>
      <c r="F2209" s="6" t="s">
        <v>30</v>
      </c>
      <c r="G2209" s="6" t="s">
        <v>8864</v>
      </c>
      <c r="H2209" s="6" t="s">
        <v>24</v>
      </c>
      <c r="I2209" s="6" t="s">
        <v>24</v>
      </c>
      <c r="J2209" s="6" t="s">
        <v>21</v>
      </c>
      <c r="K2209" s="6" t="s">
        <v>757</v>
      </c>
      <c r="T2209" s="6" t="s">
        <v>22</v>
      </c>
      <c r="U2209" s="6" t="s">
        <v>18</v>
      </c>
      <c r="V2209" s="6" t="s">
        <v>8866</v>
      </c>
      <c r="W2209" s="11" t="s">
        <v>8865</v>
      </c>
    </row>
    <row r="2210" spans="1:23" ht="87" x14ac:dyDescent="0.35">
      <c r="A2210" s="6">
        <v>213812</v>
      </c>
      <c r="B2210" s="7">
        <v>45299</v>
      </c>
      <c r="C2210" s="8">
        <v>0.39542824074074073</v>
      </c>
      <c r="D2210" s="6" t="s">
        <v>110</v>
      </c>
      <c r="E2210" s="6">
        <v>4</v>
      </c>
      <c r="F2210" s="6" t="s">
        <v>19</v>
      </c>
      <c r="G2210" s="9" t="s">
        <v>8867</v>
      </c>
      <c r="H2210" s="6" t="s">
        <v>24</v>
      </c>
      <c r="I2210" s="6" t="s">
        <v>24</v>
      </c>
      <c r="J2210" s="6" t="s">
        <v>21</v>
      </c>
      <c r="K2210" s="6" t="s">
        <v>244</v>
      </c>
      <c r="O2210" s="9" t="s">
        <v>8868</v>
      </c>
      <c r="T2210" s="6" t="s">
        <v>22</v>
      </c>
      <c r="U2210" s="6" t="s">
        <v>18</v>
      </c>
      <c r="V2210" s="6" t="s">
        <v>8869</v>
      </c>
      <c r="W2210" s="11" t="s">
        <v>997</v>
      </c>
    </row>
    <row r="2211" spans="1:23" ht="116" x14ac:dyDescent="0.35">
      <c r="A2211" s="6">
        <v>149836</v>
      </c>
      <c r="B2211" s="7">
        <v>45299</v>
      </c>
      <c r="C2211" s="8">
        <v>0.39795138888888887</v>
      </c>
      <c r="D2211" s="6" t="s">
        <v>8870</v>
      </c>
      <c r="E2211" s="6">
        <v>1</v>
      </c>
      <c r="F2211" s="6" t="s">
        <v>9</v>
      </c>
      <c r="G2211" s="9" t="s">
        <v>8871</v>
      </c>
      <c r="H2211" s="6" t="s">
        <v>24</v>
      </c>
      <c r="I2211" s="6" t="s">
        <v>24</v>
      </c>
      <c r="J2211" s="6" t="s">
        <v>21</v>
      </c>
      <c r="K2211" s="6" t="s">
        <v>8872</v>
      </c>
      <c r="L2211" s="6" t="s">
        <v>8873</v>
      </c>
      <c r="M2211" s="6" t="s">
        <v>667</v>
      </c>
      <c r="N2211" s="6" t="s">
        <v>8874</v>
      </c>
      <c r="O2211" s="6" t="s">
        <v>851</v>
      </c>
      <c r="P2211" s="6" t="s">
        <v>59</v>
      </c>
      <c r="Q2211" s="6" t="s">
        <v>258</v>
      </c>
      <c r="R2211" s="6" t="s">
        <v>662</v>
      </c>
      <c r="S2211" s="6" t="s">
        <v>7700</v>
      </c>
      <c r="T2211" s="6" t="s">
        <v>22</v>
      </c>
      <c r="U2211" s="6" t="s">
        <v>18</v>
      </c>
      <c r="V2211" s="6" t="s">
        <v>8876</v>
      </c>
      <c r="W2211" s="11" t="s">
        <v>8875</v>
      </c>
    </row>
    <row r="2212" spans="1:23" x14ac:dyDescent="0.35">
      <c r="A2212" s="6">
        <v>15511</v>
      </c>
      <c r="B2212" s="7">
        <v>45299</v>
      </c>
      <c r="C2212" s="8">
        <v>0.42320601851851852</v>
      </c>
      <c r="D2212" s="6" t="s">
        <v>8877</v>
      </c>
      <c r="E2212" s="6">
        <v>1</v>
      </c>
      <c r="F2212" s="6" t="s">
        <v>25</v>
      </c>
      <c r="G2212" s="6" t="s">
        <v>8878</v>
      </c>
      <c r="H2212" s="6" t="s">
        <v>24</v>
      </c>
      <c r="I2212" s="6" t="s">
        <v>24</v>
      </c>
      <c r="J2212" s="6" t="s">
        <v>21</v>
      </c>
      <c r="K2212" s="6" t="s">
        <v>5277</v>
      </c>
      <c r="T2212" s="6" t="s">
        <v>22</v>
      </c>
      <c r="U2212" s="6" t="s">
        <v>18</v>
      </c>
      <c r="V2212" s="6" t="s">
        <v>8880</v>
      </c>
      <c r="W2212" s="11" t="s">
        <v>8879</v>
      </c>
    </row>
    <row r="2213" spans="1:23" ht="130.5" x14ac:dyDescent="0.35">
      <c r="A2213" s="6">
        <v>213836</v>
      </c>
      <c r="B2213" s="7">
        <v>45299</v>
      </c>
      <c r="C2213" s="8">
        <v>0.44513888888888892</v>
      </c>
      <c r="D2213" s="6" t="s">
        <v>8881</v>
      </c>
      <c r="E2213" s="6">
        <v>1</v>
      </c>
      <c r="F2213" s="6" t="s">
        <v>9</v>
      </c>
      <c r="G2213" s="9" t="s">
        <v>8882</v>
      </c>
      <c r="H2213" s="6" t="s">
        <v>24</v>
      </c>
      <c r="I2213" s="6" t="s">
        <v>24</v>
      </c>
      <c r="J2213" s="6" t="s">
        <v>21</v>
      </c>
      <c r="K2213" s="6" t="s">
        <v>1962</v>
      </c>
      <c r="O2213" s="9" t="s">
        <v>8883</v>
      </c>
      <c r="T2213" s="6" t="s">
        <v>22</v>
      </c>
      <c r="U2213" s="6" t="s">
        <v>18</v>
      </c>
      <c r="V2213" s="6" t="s">
        <v>8884</v>
      </c>
      <c r="W2213" s="11" t="s">
        <v>997</v>
      </c>
    </row>
    <row r="2214" spans="1:23" ht="174" x14ac:dyDescent="0.35">
      <c r="A2214" s="6">
        <v>213699</v>
      </c>
      <c r="B2214" s="7">
        <v>45299</v>
      </c>
      <c r="C2214" s="8">
        <v>0.45863425925925921</v>
      </c>
      <c r="D2214" s="6" t="s">
        <v>106</v>
      </c>
      <c r="E2214" s="6">
        <v>2</v>
      </c>
      <c r="F2214" s="6" t="s">
        <v>30</v>
      </c>
      <c r="G2214" s="9" t="s">
        <v>8885</v>
      </c>
      <c r="H2214" s="6" t="s">
        <v>24</v>
      </c>
      <c r="I2214" s="6" t="s">
        <v>24</v>
      </c>
      <c r="J2214" s="6" t="s">
        <v>21</v>
      </c>
      <c r="K2214" s="6" t="s">
        <v>267</v>
      </c>
      <c r="T2214" s="6" t="s">
        <v>22</v>
      </c>
      <c r="U2214" s="6" t="s">
        <v>18</v>
      </c>
      <c r="V2214" s="6" t="s">
        <v>8886</v>
      </c>
      <c r="W2214" s="11" t="s">
        <v>1816</v>
      </c>
    </row>
    <row r="2215" spans="1:23" x14ac:dyDescent="0.35">
      <c r="A2215" s="6">
        <v>213854</v>
      </c>
      <c r="B2215" s="7">
        <v>45299</v>
      </c>
      <c r="C2215" s="8">
        <v>0.51621527777777776</v>
      </c>
      <c r="D2215" s="6" t="s">
        <v>8887</v>
      </c>
      <c r="E2215" s="6">
        <v>10</v>
      </c>
      <c r="F2215" s="6" t="s">
        <v>19</v>
      </c>
      <c r="G2215" s="6" t="s">
        <v>8888</v>
      </c>
      <c r="H2215" s="6" t="s">
        <v>24</v>
      </c>
      <c r="I2215" s="6" t="s">
        <v>24</v>
      </c>
      <c r="J2215" s="6" t="s">
        <v>377</v>
      </c>
      <c r="K2215" s="6" t="s">
        <v>350</v>
      </c>
      <c r="L2215" s="6" t="s">
        <v>1569</v>
      </c>
      <c r="M2215" s="6" t="s">
        <v>56</v>
      </c>
      <c r="N2215" s="6" t="s">
        <v>45</v>
      </c>
      <c r="O2215" s="6" t="s">
        <v>34</v>
      </c>
      <c r="P2215" s="6" t="s">
        <v>34</v>
      </c>
      <c r="Q2215" s="6" t="s">
        <v>140</v>
      </c>
      <c r="R2215" s="6" t="s">
        <v>34</v>
      </c>
      <c r="S2215" s="6" t="s">
        <v>8889</v>
      </c>
      <c r="T2215" s="6" t="s">
        <v>22</v>
      </c>
      <c r="U2215" s="6" t="s">
        <v>18</v>
      </c>
      <c r="V2215" s="6" t="s">
        <v>8891</v>
      </c>
      <c r="W2215" s="11" t="s">
        <v>8890</v>
      </c>
    </row>
    <row r="2216" spans="1:23" ht="203" x14ac:dyDescent="0.35">
      <c r="A2216" s="6">
        <v>213874</v>
      </c>
      <c r="B2216" s="7">
        <v>45299</v>
      </c>
      <c r="C2216" s="8">
        <v>0.6349421296296297</v>
      </c>
      <c r="D2216" s="6" t="s">
        <v>266</v>
      </c>
      <c r="E2216" s="6">
        <v>3</v>
      </c>
      <c r="F2216" s="6" t="s">
        <v>30</v>
      </c>
      <c r="G2216" s="9" t="s">
        <v>8892</v>
      </c>
      <c r="H2216" s="6" t="s">
        <v>24</v>
      </c>
      <c r="I2216" s="6" t="s">
        <v>24</v>
      </c>
      <c r="J2216" s="6" t="s">
        <v>21</v>
      </c>
      <c r="K2216" s="6" t="s">
        <v>244</v>
      </c>
      <c r="T2216" s="6" t="s">
        <v>22</v>
      </c>
      <c r="U2216" s="6" t="s">
        <v>18</v>
      </c>
      <c r="V2216" s="6" t="s">
        <v>8894</v>
      </c>
      <c r="W2216" s="12" t="s">
        <v>8893</v>
      </c>
    </row>
    <row r="2217" spans="1:23" x14ac:dyDescent="0.35">
      <c r="A2217" s="6">
        <v>213916</v>
      </c>
      <c r="B2217" s="7">
        <v>45300</v>
      </c>
      <c r="C2217" s="8">
        <v>0.36952546296296296</v>
      </c>
      <c r="D2217" s="6" t="s">
        <v>8895</v>
      </c>
      <c r="E2217" s="6">
        <v>1</v>
      </c>
      <c r="F2217" s="6" t="s">
        <v>19</v>
      </c>
      <c r="G2217" s="6" t="s">
        <v>1349</v>
      </c>
      <c r="H2217" s="6" t="s">
        <v>24</v>
      </c>
      <c r="I2217" s="6" t="s">
        <v>24</v>
      </c>
      <c r="J2217" s="6" t="s">
        <v>21</v>
      </c>
      <c r="K2217" s="6" t="s">
        <v>78</v>
      </c>
      <c r="T2217" s="6" t="s">
        <v>15</v>
      </c>
      <c r="U2217" s="6" t="s">
        <v>18</v>
      </c>
      <c r="V2217" s="6" t="s">
        <v>1899</v>
      </c>
      <c r="W2217" s="11" t="s">
        <v>887</v>
      </c>
    </row>
    <row r="2218" spans="1:23" x14ac:dyDescent="0.35">
      <c r="A2218" s="6">
        <v>213920</v>
      </c>
      <c r="B2218" s="7">
        <v>45300</v>
      </c>
      <c r="C2218" s="8">
        <v>0.38039351851851855</v>
      </c>
      <c r="D2218" s="6" t="s">
        <v>37</v>
      </c>
      <c r="E2218" s="6">
        <v>1</v>
      </c>
      <c r="F2218" s="6" t="s">
        <v>9</v>
      </c>
      <c r="G2218" s="6" t="s">
        <v>8896</v>
      </c>
      <c r="H2218" s="6" t="s">
        <v>24</v>
      </c>
      <c r="I2218" s="6" t="s">
        <v>24</v>
      </c>
      <c r="J2218" s="6" t="s">
        <v>21</v>
      </c>
      <c r="K2218" s="6" t="s">
        <v>78</v>
      </c>
      <c r="T2218" s="6" t="s">
        <v>15</v>
      </c>
      <c r="U2218" s="6" t="s">
        <v>18</v>
      </c>
      <c r="V2218" s="6" t="s">
        <v>8897</v>
      </c>
      <c r="W2218" s="11" t="s">
        <v>887</v>
      </c>
    </row>
    <row r="2219" spans="1:23" ht="43.5" x14ac:dyDescent="0.35">
      <c r="A2219" s="6">
        <v>213919</v>
      </c>
      <c r="B2219" s="7">
        <v>45300</v>
      </c>
      <c r="C2219" s="8">
        <v>0.44578703703703698</v>
      </c>
      <c r="D2219" s="6" t="s">
        <v>8898</v>
      </c>
      <c r="E2219" s="6">
        <v>1</v>
      </c>
      <c r="F2219" s="6" t="s">
        <v>30</v>
      </c>
      <c r="G2219" s="6" t="s">
        <v>8899</v>
      </c>
      <c r="H2219" s="6" t="s">
        <v>24</v>
      </c>
      <c r="I2219" s="6" t="s">
        <v>40</v>
      </c>
      <c r="J2219" s="6" t="s">
        <v>21</v>
      </c>
      <c r="K2219" s="6" t="s">
        <v>355</v>
      </c>
      <c r="L2219" s="6" t="s">
        <v>74</v>
      </c>
      <c r="M2219" s="6" t="s">
        <v>8900</v>
      </c>
      <c r="N2219" s="6" t="s">
        <v>719</v>
      </c>
      <c r="T2219" s="6" t="s">
        <v>22</v>
      </c>
      <c r="U2219" s="6" t="s">
        <v>18</v>
      </c>
      <c r="V2219" s="6" t="s">
        <v>8902</v>
      </c>
      <c r="W2219" s="12" t="s">
        <v>8901</v>
      </c>
    </row>
    <row r="2220" spans="1:23" x14ac:dyDescent="0.35">
      <c r="A2220" s="6">
        <v>150183</v>
      </c>
      <c r="B2220" s="7">
        <v>45300</v>
      </c>
      <c r="C2220" s="8">
        <v>0.42585648148148153</v>
      </c>
      <c r="D2220" s="6" t="s">
        <v>26</v>
      </c>
      <c r="E2220" s="6">
        <v>4</v>
      </c>
      <c r="F2220" s="6" t="s">
        <v>19</v>
      </c>
      <c r="G2220" s="6" t="s">
        <v>8903</v>
      </c>
      <c r="H2220" s="6" t="s">
        <v>24</v>
      </c>
      <c r="I2220" s="6" t="s">
        <v>24</v>
      </c>
      <c r="J2220" s="6" t="s">
        <v>21</v>
      </c>
      <c r="K2220" s="6" t="s">
        <v>78</v>
      </c>
      <c r="T2220" s="6" t="s">
        <v>15</v>
      </c>
      <c r="U2220" s="6" t="s">
        <v>18</v>
      </c>
      <c r="V2220" s="6" t="s">
        <v>1723</v>
      </c>
      <c r="W2220" s="11" t="s">
        <v>887</v>
      </c>
    </row>
    <row r="2221" spans="1:23" ht="275.5" x14ac:dyDescent="0.35">
      <c r="A2221" s="6">
        <v>213921</v>
      </c>
      <c r="B2221" s="7">
        <v>45300</v>
      </c>
      <c r="C2221" s="8">
        <v>0.61782407407407403</v>
      </c>
      <c r="D2221" s="6" t="s">
        <v>8904</v>
      </c>
      <c r="E2221" s="6">
        <v>1</v>
      </c>
      <c r="F2221" s="6" t="s">
        <v>25</v>
      </c>
      <c r="G2221" s="9" t="s">
        <v>8905</v>
      </c>
      <c r="H2221" s="6" t="s">
        <v>40</v>
      </c>
      <c r="I2221" s="6" t="s">
        <v>41</v>
      </c>
      <c r="J2221" s="6" t="s">
        <v>21</v>
      </c>
      <c r="K2221" s="9" t="s">
        <v>8906</v>
      </c>
      <c r="L2221" s="6" t="s">
        <v>978</v>
      </c>
      <c r="M2221" s="6" t="s">
        <v>978</v>
      </c>
      <c r="N2221" s="6" t="s">
        <v>978</v>
      </c>
      <c r="O2221" s="6" t="s">
        <v>978</v>
      </c>
      <c r="P2221" s="6" t="s">
        <v>978</v>
      </c>
      <c r="Q2221" s="6" t="s">
        <v>8907</v>
      </c>
      <c r="R2221" s="6" t="s">
        <v>978</v>
      </c>
      <c r="S2221" s="6" t="s">
        <v>978</v>
      </c>
      <c r="T2221" s="6" t="s">
        <v>22</v>
      </c>
      <c r="U2221" s="6" t="s">
        <v>18</v>
      </c>
      <c r="V2221" s="6" t="s">
        <v>8909</v>
      </c>
      <c r="W2221" s="12" t="s">
        <v>8908</v>
      </c>
    </row>
    <row r="2222" spans="1:23" x14ac:dyDescent="0.35">
      <c r="A2222" s="6">
        <v>213951</v>
      </c>
      <c r="B2222" s="7">
        <v>45300</v>
      </c>
      <c r="C2222" s="8">
        <v>0.44667824074074075</v>
      </c>
      <c r="D2222" s="6" t="s">
        <v>491</v>
      </c>
      <c r="E2222" s="6">
        <v>1</v>
      </c>
      <c r="F2222" s="6" t="s">
        <v>19</v>
      </c>
      <c r="G2222" s="6" t="s">
        <v>1349</v>
      </c>
      <c r="H2222" s="6" t="s">
        <v>24</v>
      </c>
      <c r="I2222" s="6" t="s">
        <v>24</v>
      </c>
      <c r="J2222" s="6" t="s">
        <v>21</v>
      </c>
      <c r="K2222" s="6" t="s">
        <v>78</v>
      </c>
      <c r="T2222" s="6" t="s">
        <v>15</v>
      </c>
      <c r="U2222" s="6" t="s">
        <v>18</v>
      </c>
      <c r="V2222" s="6" t="s">
        <v>8910</v>
      </c>
      <c r="W2222" s="11" t="s">
        <v>887</v>
      </c>
    </row>
    <row r="2223" spans="1:23" ht="290" x14ac:dyDescent="0.35">
      <c r="A2223" s="6">
        <v>213953</v>
      </c>
      <c r="B2223" s="7">
        <v>45300</v>
      </c>
      <c r="C2223" s="8">
        <v>0.47115740740740741</v>
      </c>
      <c r="D2223" s="6" t="s">
        <v>8911</v>
      </c>
      <c r="E2223" s="6">
        <v>1</v>
      </c>
      <c r="F2223" s="6" t="s">
        <v>25</v>
      </c>
      <c r="G2223" s="9" t="s">
        <v>8912</v>
      </c>
      <c r="H2223" s="6" t="s">
        <v>43</v>
      </c>
      <c r="I2223" s="6" t="s">
        <v>186</v>
      </c>
      <c r="J2223" s="6" t="s">
        <v>21</v>
      </c>
      <c r="K2223" s="6" t="s">
        <v>8913</v>
      </c>
      <c r="L2223" s="6" t="s">
        <v>978</v>
      </c>
      <c r="M2223" s="6" t="s">
        <v>978</v>
      </c>
      <c r="N2223" s="6" t="s">
        <v>978</v>
      </c>
      <c r="O2223" s="6" t="s">
        <v>978</v>
      </c>
      <c r="P2223" s="6" t="s">
        <v>978</v>
      </c>
      <c r="Q2223" s="9" t="s">
        <v>8914</v>
      </c>
      <c r="R2223" s="6" t="s">
        <v>978</v>
      </c>
      <c r="S2223" s="9" t="s">
        <v>8915</v>
      </c>
      <c r="T2223" s="6" t="s">
        <v>874</v>
      </c>
      <c r="U2223" s="6" t="s">
        <v>18</v>
      </c>
      <c r="V2223" s="6" t="s">
        <v>8917</v>
      </c>
      <c r="W2223" s="12" t="s">
        <v>8916</v>
      </c>
    </row>
    <row r="2224" spans="1:23" x14ac:dyDescent="0.35">
      <c r="A2224" s="6">
        <v>16374</v>
      </c>
      <c r="B2224" s="7">
        <v>45300</v>
      </c>
      <c r="C2224" s="8">
        <v>0.4713310185185185</v>
      </c>
      <c r="D2224" s="6" t="s">
        <v>491</v>
      </c>
      <c r="E2224" s="6">
        <v>1</v>
      </c>
      <c r="F2224" s="6" t="s">
        <v>19</v>
      </c>
      <c r="G2224" s="6" t="s">
        <v>1349</v>
      </c>
      <c r="H2224" s="6" t="s">
        <v>24</v>
      </c>
      <c r="I2224" s="6" t="s">
        <v>24</v>
      </c>
      <c r="J2224" s="6" t="s">
        <v>21</v>
      </c>
      <c r="K2224" s="6" t="s">
        <v>78</v>
      </c>
      <c r="T2224" s="6" t="s">
        <v>15</v>
      </c>
      <c r="U2224" s="6" t="s">
        <v>18</v>
      </c>
      <c r="V2224" s="6" t="s">
        <v>8918</v>
      </c>
      <c r="W2224" s="11" t="s">
        <v>887</v>
      </c>
    </row>
    <row r="2225" spans="1:23" x14ac:dyDescent="0.35">
      <c r="A2225" s="6">
        <v>213957</v>
      </c>
      <c r="B2225" s="7">
        <v>45300</v>
      </c>
      <c r="C2225" s="8">
        <v>0.47267361111111111</v>
      </c>
      <c r="D2225" s="6" t="s">
        <v>843</v>
      </c>
      <c r="E2225" s="6">
        <v>1</v>
      </c>
      <c r="F2225" s="6" t="s">
        <v>19</v>
      </c>
      <c r="G2225" s="6" t="s">
        <v>1349</v>
      </c>
      <c r="H2225" s="6" t="s">
        <v>24</v>
      </c>
      <c r="I2225" s="6" t="s">
        <v>24</v>
      </c>
      <c r="J2225" s="6" t="s">
        <v>21</v>
      </c>
      <c r="K2225" s="6" t="s">
        <v>33</v>
      </c>
      <c r="T2225" s="6" t="s">
        <v>15</v>
      </c>
      <c r="U2225" s="6" t="s">
        <v>18</v>
      </c>
      <c r="V2225" s="6" t="s">
        <v>1899</v>
      </c>
      <c r="W2225" s="11" t="s">
        <v>887</v>
      </c>
    </row>
    <row r="2226" spans="1:23" ht="188.5" x14ac:dyDescent="0.35">
      <c r="A2226" s="6">
        <v>213941</v>
      </c>
      <c r="B2226" s="7">
        <v>45300</v>
      </c>
      <c r="C2226" s="8">
        <v>0.49814814814814817</v>
      </c>
      <c r="D2226" s="6" t="s">
        <v>1295</v>
      </c>
      <c r="E2226" s="6">
        <v>3</v>
      </c>
      <c r="F2226" s="6" t="s">
        <v>1657</v>
      </c>
      <c r="G2226" s="9" t="s">
        <v>8919</v>
      </c>
      <c r="H2226" s="6" t="s">
        <v>40</v>
      </c>
      <c r="I2226" s="6" t="s">
        <v>51</v>
      </c>
      <c r="J2226" s="6" t="s">
        <v>232</v>
      </c>
      <c r="K2226" s="6" t="s">
        <v>978</v>
      </c>
      <c r="L2226" s="6" t="s">
        <v>978</v>
      </c>
      <c r="M2226" s="6" t="s">
        <v>978</v>
      </c>
      <c r="N2226" s="6" t="s">
        <v>978</v>
      </c>
      <c r="O2226" s="6" t="s">
        <v>978</v>
      </c>
      <c r="P2226" s="6" t="s">
        <v>978</v>
      </c>
      <c r="Q2226" s="6" t="s">
        <v>978</v>
      </c>
      <c r="R2226" s="6" t="s">
        <v>978</v>
      </c>
      <c r="S2226" s="9" t="s">
        <v>8920</v>
      </c>
      <c r="T2226" s="6" t="s">
        <v>22</v>
      </c>
      <c r="U2226" s="6" t="s">
        <v>18</v>
      </c>
      <c r="V2226" s="6" t="s">
        <v>8922</v>
      </c>
      <c r="W2226" s="12" t="s">
        <v>8921</v>
      </c>
    </row>
    <row r="2227" spans="1:23" x14ac:dyDescent="0.35">
      <c r="A2227" s="6">
        <v>213972</v>
      </c>
      <c r="B2227" s="7">
        <v>45300</v>
      </c>
      <c r="C2227" s="8">
        <v>0.51773148148148151</v>
      </c>
      <c r="D2227" s="6" t="s">
        <v>8923</v>
      </c>
      <c r="E2227" s="6">
        <v>2</v>
      </c>
      <c r="F2227" s="6" t="s">
        <v>30</v>
      </c>
      <c r="G2227" s="6" t="s">
        <v>8924</v>
      </c>
      <c r="H2227" s="6" t="s">
        <v>24</v>
      </c>
      <c r="I2227" s="6" t="s">
        <v>24</v>
      </c>
      <c r="J2227" s="6" t="s">
        <v>21</v>
      </c>
      <c r="K2227" s="6" t="s">
        <v>244</v>
      </c>
      <c r="T2227" s="6" t="s">
        <v>22</v>
      </c>
      <c r="U2227" s="6" t="s">
        <v>18</v>
      </c>
      <c r="V2227" s="6" t="s">
        <v>1760</v>
      </c>
      <c r="W2227" s="11" t="s">
        <v>8925</v>
      </c>
    </row>
    <row r="2228" spans="1:23" ht="130.5" x14ac:dyDescent="0.35">
      <c r="A2228" s="6">
        <v>213975</v>
      </c>
      <c r="B2228" s="7">
        <v>45300</v>
      </c>
      <c r="C2228" s="8">
        <v>0.53049768518518514</v>
      </c>
      <c r="D2228" s="6" t="s">
        <v>1563</v>
      </c>
      <c r="E2228" s="6">
        <v>15</v>
      </c>
      <c r="F2228" s="6" t="s">
        <v>19</v>
      </c>
      <c r="G2228" s="9" t="s">
        <v>8926</v>
      </c>
      <c r="H2228" s="6" t="s">
        <v>24</v>
      </c>
      <c r="I2228" s="6" t="s">
        <v>40</v>
      </c>
      <c r="J2228" s="6" t="s">
        <v>377</v>
      </c>
      <c r="K2228" s="6" t="s">
        <v>978</v>
      </c>
      <c r="L2228" s="6" t="s">
        <v>978</v>
      </c>
      <c r="M2228" s="6" t="s">
        <v>978</v>
      </c>
      <c r="N2228" s="6" t="s">
        <v>978</v>
      </c>
      <c r="O2228" s="6" t="s">
        <v>978</v>
      </c>
      <c r="P2228" s="6" t="s">
        <v>978</v>
      </c>
      <c r="Q2228" s="6" t="s">
        <v>978</v>
      </c>
      <c r="S2228" s="6" t="s">
        <v>8927</v>
      </c>
      <c r="T2228" s="6" t="s">
        <v>22</v>
      </c>
      <c r="U2228" s="6" t="s">
        <v>18</v>
      </c>
      <c r="V2228" s="6" t="s">
        <v>8929</v>
      </c>
      <c r="W2228" s="11" t="s">
        <v>8928</v>
      </c>
    </row>
    <row r="2229" spans="1:23" x14ac:dyDescent="0.35">
      <c r="A2229" s="6">
        <v>213978</v>
      </c>
      <c r="B2229" s="7">
        <v>45300</v>
      </c>
      <c r="C2229" s="8">
        <v>0.55040509259259263</v>
      </c>
      <c r="D2229" s="6" t="s">
        <v>1761</v>
      </c>
      <c r="E2229" s="6">
        <v>1</v>
      </c>
      <c r="F2229" s="6" t="s">
        <v>30</v>
      </c>
      <c r="G2229" s="6" t="s">
        <v>8930</v>
      </c>
      <c r="H2229" s="6" t="s">
        <v>40</v>
      </c>
      <c r="I2229" s="6" t="s">
        <v>40</v>
      </c>
      <c r="J2229" s="6" t="s">
        <v>21</v>
      </c>
      <c r="K2229" s="6" t="s">
        <v>767</v>
      </c>
      <c r="L2229" s="6" t="s">
        <v>298</v>
      </c>
      <c r="M2229" s="6" t="s">
        <v>63</v>
      </c>
      <c r="N2229" s="6" t="s">
        <v>34</v>
      </c>
      <c r="T2229" s="6" t="s">
        <v>22</v>
      </c>
      <c r="U2229" s="6" t="s">
        <v>18</v>
      </c>
      <c r="V2229" s="6" t="s">
        <v>8932</v>
      </c>
      <c r="W2229" s="11" t="s">
        <v>8931</v>
      </c>
    </row>
    <row r="2230" spans="1:23" ht="116" x14ac:dyDescent="0.35">
      <c r="A2230" s="6">
        <v>213980</v>
      </c>
      <c r="B2230" s="7">
        <v>45300</v>
      </c>
      <c r="C2230" s="8">
        <v>0.55410879629629628</v>
      </c>
      <c r="D2230" s="6" t="s">
        <v>155</v>
      </c>
      <c r="E2230" s="6">
        <v>1</v>
      </c>
      <c r="F2230" s="6" t="s">
        <v>19</v>
      </c>
      <c r="G2230" s="9" t="s">
        <v>8933</v>
      </c>
      <c r="H2230" s="6" t="s">
        <v>98</v>
      </c>
      <c r="I2230" s="6" t="s">
        <v>24</v>
      </c>
      <c r="J2230" s="6" t="s">
        <v>21</v>
      </c>
      <c r="K2230" s="6" t="s">
        <v>626</v>
      </c>
      <c r="T2230" s="6" t="s">
        <v>15</v>
      </c>
      <c r="U2230" s="6" t="s">
        <v>18</v>
      </c>
      <c r="V2230" s="6" t="s">
        <v>8935</v>
      </c>
      <c r="W2230" s="11" t="s">
        <v>8934</v>
      </c>
    </row>
    <row r="2231" spans="1:23" ht="116" x14ac:dyDescent="0.35">
      <c r="A2231" s="6">
        <v>213979</v>
      </c>
      <c r="B2231" s="7">
        <v>45300</v>
      </c>
      <c r="C2231" s="8">
        <v>0.55656249999999996</v>
      </c>
      <c r="D2231" s="6" t="s">
        <v>8936</v>
      </c>
      <c r="E2231" s="6">
        <v>1</v>
      </c>
      <c r="F2231" s="6" t="s">
        <v>9</v>
      </c>
      <c r="G2231" s="9" t="s">
        <v>8937</v>
      </c>
      <c r="H2231" s="6" t="s">
        <v>24</v>
      </c>
      <c r="I2231" s="6" t="s">
        <v>24</v>
      </c>
      <c r="J2231" s="6" t="s">
        <v>21</v>
      </c>
      <c r="K2231" s="6" t="s">
        <v>1335</v>
      </c>
      <c r="T2231" s="6" t="s">
        <v>22</v>
      </c>
      <c r="U2231" s="6" t="s">
        <v>18</v>
      </c>
      <c r="V2231" s="6" t="s">
        <v>8939</v>
      </c>
      <c r="W2231" s="11" t="s">
        <v>8938</v>
      </c>
    </row>
    <row r="2232" spans="1:23" x14ac:dyDescent="0.35">
      <c r="A2232" s="6">
        <v>213994</v>
      </c>
      <c r="B2232" s="7">
        <v>45300</v>
      </c>
      <c r="C2232" s="8">
        <v>0.58065972222222217</v>
      </c>
      <c r="D2232" s="6" t="s">
        <v>506</v>
      </c>
      <c r="E2232" s="6">
        <v>1</v>
      </c>
      <c r="F2232" s="6" t="s">
        <v>25</v>
      </c>
      <c r="G2232" s="6" t="s">
        <v>765</v>
      </c>
      <c r="H2232" s="6" t="s">
        <v>24</v>
      </c>
      <c r="I2232" s="6" t="s">
        <v>24</v>
      </c>
      <c r="J2232" s="6" t="s">
        <v>21</v>
      </c>
      <c r="K2232" s="6" t="s">
        <v>161</v>
      </c>
      <c r="T2232" s="6" t="s">
        <v>22</v>
      </c>
      <c r="U2232" s="6" t="s">
        <v>18</v>
      </c>
      <c r="V2232" s="6" t="s">
        <v>2018</v>
      </c>
      <c r="W2232" s="11" t="s">
        <v>887</v>
      </c>
    </row>
    <row r="2233" spans="1:23" x14ac:dyDescent="0.35">
      <c r="A2233" s="6">
        <v>213991</v>
      </c>
      <c r="B2233" s="7">
        <v>45300</v>
      </c>
      <c r="C2233" s="8">
        <v>0.5808564814814815</v>
      </c>
      <c r="D2233" s="6" t="s">
        <v>8940</v>
      </c>
      <c r="E2233" s="6">
        <v>3</v>
      </c>
      <c r="F2233" s="6" t="s">
        <v>9</v>
      </c>
      <c r="G2233" s="6" t="s">
        <v>8941</v>
      </c>
      <c r="H2233" s="6" t="s">
        <v>98</v>
      </c>
      <c r="I2233" s="6" t="s">
        <v>24</v>
      </c>
      <c r="J2233" s="6" t="s">
        <v>21</v>
      </c>
      <c r="K2233" s="6" t="s">
        <v>295</v>
      </c>
      <c r="T2233" s="6" t="s">
        <v>22</v>
      </c>
      <c r="U2233" s="6" t="s">
        <v>18</v>
      </c>
      <c r="V2233" s="6" t="s">
        <v>8943</v>
      </c>
      <c r="W2233" s="11" t="s">
        <v>8942</v>
      </c>
    </row>
    <row r="2234" spans="1:23" x14ac:dyDescent="0.35">
      <c r="A2234" s="6">
        <v>214001</v>
      </c>
      <c r="B2234" s="7">
        <v>45300</v>
      </c>
      <c r="C2234" s="8">
        <v>0.60952546296296295</v>
      </c>
      <c r="D2234" s="6" t="s">
        <v>603</v>
      </c>
      <c r="E2234" s="6">
        <v>1</v>
      </c>
      <c r="F2234" s="6" t="s">
        <v>19</v>
      </c>
      <c r="G2234" s="6" t="s">
        <v>8944</v>
      </c>
      <c r="H2234" s="6" t="s">
        <v>24</v>
      </c>
      <c r="I2234" s="6" t="s">
        <v>24</v>
      </c>
      <c r="J2234" s="6" t="s">
        <v>21</v>
      </c>
      <c r="K2234" s="6" t="s">
        <v>78</v>
      </c>
      <c r="T2234" s="6" t="s">
        <v>15</v>
      </c>
      <c r="U2234" s="6" t="s">
        <v>18</v>
      </c>
      <c r="V2234" s="6" t="s">
        <v>8945</v>
      </c>
      <c r="W2234" s="11" t="s">
        <v>887</v>
      </c>
    </row>
    <row r="2235" spans="1:23" x14ac:dyDescent="0.35">
      <c r="A2235" s="6">
        <v>211127</v>
      </c>
      <c r="B2235" s="7">
        <v>45300</v>
      </c>
      <c r="C2235" s="8">
        <v>0.61501157407407414</v>
      </c>
      <c r="D2235" s="6" t="s">
        <v>843</v>
      </c>
      <c r="E2235" s="6">
        <v>1</v>
      </c>
      <c r="F2235" s="6" t="s">
        <v>19</v>
      </c>
      <c r="G2235" s="6" t="s">
        <v>8946</v>
      </c>
      <c r="H2235" s="6" t="s">
        <v>24</v>
      </c>
      <c r="I2235" s="6" t="s">
        <v>24</v>
      </c>
      <c r="J2235" s="6" t="s">
        <v>21</v>
      </c>
      <c r="K2235" s="6" t="s">
        <v>78</v>
      </c>
      <c r="T2235" s="6" t="s">
        <v>15</v>
      </c>
      <c r="U2235" s="6" t="s">
        <v>18</v>
      </c>
      <c r="V2235" s="6" t="s">
        <v>1691</v>
      </c>
      <c r="W2235" s="11" t="s">
        <v>887</v>
      </c>
    </row>
    <row r="2236" spans="1:23" ht="58" x14ac:dyDescent="0.35">
      <c r="A2236" s="6">
        <v>213998</v>
      </c>
      <c r="B2236" s="7">
        <v>45300</v>
      </c>
      <c r="C2236" s="8">
        <v>0.61601851851851852</v>
      </c>
      <c r="D2236" s="6" t="s">
        <v>177</v>
      </c>
      <c r="E2236" s="6">
        <v>10</v>
      </c>
      <c r="F2236" s="6" t="s">
        <v>1657</v>
      </c>
      <c r="G2236" s="6" t="s">
        <v>8947</v>
      </c>
      <c r="H2236" s="6" t="s">
        <v>40</v>
      </c>
      <c r="I2236" s="6" t="s">
        <v>40</v>
      </c>
      <c r="J2236" s="6" t="s">
        <v>21</v>
      </c>
      <c r="K2236" s="6" t="s">
        <v>565</v>
      </c>
      <c r="M2236" s="6" t="s">
        <v>314</v>
      </c>
      <c r="R2236" s="6" t="s">
        <v>8948</v>
      </c>
      <c r="S2236" s="9" t="s">
        <v>8949</v>
      </c>
      <c r="T2236" s="6" t="s">
        <v>22</v>
      </c>
      <c r="U2236" s="6" t="s">
        <v>18</v>
      </c>
      <c r="V2236" s="6" t="s">
        <v>8951</v>
      </c>
      <c r="W2236" s="11" t="s">
        <v>8950</v>
      </c>
    </row>
    <row r="2237" spans="1:23" x14ac:dyDescent="0.35">
      <c r="A2237" s="6">
        <v>213562</v>
      </c>
      <c r="B2237" s="7">
        <v>45300</v>
      </c>
      <c r="C2237" s="8">
        <v>0.63035879629629632</v>
      </c>
      <c r="D2237" s="6" t="s">
        <v>8952</v>
      </c>
      <c r="E2237" s="6" t="s">
        <v>678</v>
      </c>
      <c r="F2237" s="6" t="s">
        <v>25</v>
      </c>
      <c r="G2237" s="6" t="s">
        <v>8953</v>
      </c>
      <c r="H2237" s="6" t="s">
        <v>24</v>
      </c>
      <c r="I2237" s="6" t="s">
        <v>24</v>
      </c>
      <c r="J2237" s="6" t="s">
        <v>21</v>
      </c>
      <c r="K2237" s="6" t="s">
        <v>1335</v>
      </c>
      <c r="T2237" s="6" t="s">
        <v>22</v>
      </c>
      <c r="U2237" s="6" t="s">
        <v>18</v>
      </c>
      <c r="V2237" s="6" t="s">
        <v>8955</v>
      </c>
      <c r="W2237" s="11" t="s">
        <v>8954</v>
      </c>
    </row>
    <row r="2238" spans="1:23" ht="217.5" x14ac:dyDescent="0.35">
      <c r="A2238" s="6">
        <v>190051</v>
      </c>
      <c r="B2238" s="7">
        <v>45300</v>
      </c>
      <c r="C2238" s="8">
        <v>0.67340277777777768</v>
      </c>
      <c r="D2238" s="6" t="s">
        <v>441</v>
      </c>
      <c r="E2238" s="6">
        <v>10</v>
      </c>
      <c r="F2238" s="6" t="s">
        <v>1657</v>
      </c>
      <c r="G2238" s="9" t="s">
        <v>8956</v>
      </c>
      <c r="H2238" s="6" t="s">
        <v>24</v>
      </c>
      <c r="I2238" s="6" t="s">
        <v>11</v>
      </c>
      <c r="J2238" s="6" t="s">
        <v>377</v>
      </c>
      <c r="K2238" s="6" t="s">
        <v>978</v>
      </c>
      <c r="L2238" s="6" t="s">
        <v>978</v>
      </c>
      <c r="M2238" s="6" t="s">
        <v>978</v>
      </c>
      <c r="N2238" s="6" t="s">
        <v>978</v>
      </c>
      <c r="O2238" s="6" t="s">
        <v>978</v>
      </c>
      <c r="P2238" s="6" t="s">
        <v>978</v>
      </c>
      <c r="Q2238" s="6" t="s">
        <v>8957</v>
      </c>
      <c r="R2238" s="6" t="s">
        <v>978</v>
      </c>
      <c r="S2238" s="6" t="s">
        <v>978</v>
      </c>
      <c r="T2238" s="6" t="s">
        <v>22</v>
      </c>
      <c r="U2238" s="6" t="s">
        <v>18</v>
      </c>
      <c r="V2238" s="6" t="s">
        <v>8958</v>
      </c>
      <c r="W2238" s="11" t="s">
        <v>1111</v>
      </c>
    </row>
    <row r="2239" spans="1:23" ht="58" x14ac:dyDescent="0.35">
      <c r="A2239" s="6">
        <v>214037</v>
      </c>
      <c r="B2239" s="7">
        <v>45301</v>
      </c>
      <c r="C2239" s="8">
        <v>0.35554398148148153</v>
      </c>
      <c r="D2239" s="6" t="s">
        <v>707</v>
      </c>
      <c r="E2239" s="6">
        <v>1</v>
      </c>
      <c r="F2239" s="6" t="s">
        <v>9</v>
      </c>
      <c r="G2239" s="9" t="s">
        <v>8959</v>
      </c>
      <c r="H2239" s="6" t="s">
        <v>24</v>
      </c>
      <c r="I2239" s="6" t="s">
        <v>24</v>
      </c>
      <c r="J2239" s="6" t="s">
        <v>21</v>
      </c>
      <c r="K2239" s="6" t="s">
        <v>626</v>
      </c>
      <c r="M2239" s="6" t="s">
        <v>8960</v>
      </c>
      <c r="T2239" s="6" t="s">
        <v>15</v>
      </c>
      <c r="U2239" s="6" t="s">
        <v>18</v>
      </c>
      <c r="V2239" s="6" t="s">
        <v>8962</v>
      </c>
      <c r="W2239" s="11" t="s">
        <v>8961</v>
      </c>
    </row>
    <row r="2240" spans="1:23" ht="203" x14ac:dyDescent="0.35">
      <c r="A2240" s="6">
        <v>214031</v>
      </c>
      <c r="B2240" s="7">
        <v>45301</v>
      </c>
      <c r="C2240" s="8">
        <v>0.36155092592592591</v>
      </c>
      <c r="D2240" s="6" t="s">
        <v>94</v>
      </c>
      <c r="E2240" s="6">
        <v>4</v>
      </c>
      <c r="F2240" s="6" t="s">
        <v>19</v>
      </c>
      <c r="G2240" s="9" t="s">
        <v>8963</v>
      </c>
      <c r="H2240" s="6" t="s">
        <v>10</v>
      </c>
      <c r="I2240" s="6" t="s">
        <v>24</v>
      </c>
      <c r="J2240" s="6" t="s">
        <v>21</v>
      </c>
      <c r="K2240" s="6" t="s">
        <v>267</v>
      </c>
      <c r="T2240" s="6" t="s">
        <v>22</v>
      </c>
      <c r="U2240" s="6" t="s">
        <v>18</v>
      </c>
      <c r="V2240" s="6" t="s">
        <v>8965</v>
      </c>
      <c r="W2240" s="12" t="s">
        <v>8964</v>
      </c>
    </row>
    <row r="2241" spans="1:23" ht="145" x14ac:dyDescent="0.35">
      <c r="A2241" s="6">
        <v>207075</v>
      </c>
      <c r="B2241" s="7">
        <v>45301</v>
      </c>
      <c r="C2241" s="8">
        <v>0.36295138888888889</v>
      </c>
      <c r="D2241" s="6" t="s">
        <v>216</v>
      </c>
      <c r="E2241" s="6">
        <v>4</v>
      </c>
      <c r="F2241" s="6" t="s">
        <v>30</v>
      </c>
      <c r="G2241" s="9" t="s">
        <v>8966</v>
      </c>
      <c r="H2241" s="6" t="s">
        <v>24</v>
      </c>
      <c r="I2241" s="6" t="s">
        <v>24</v>
      </c>
      <c r="J2241" s="6" t="s">
        <v>21</v>
      </c>
      <c r="K2241" s="6" t="s">
        <v>5277</v>
      </c>
      <c r="L2241" s="6" t="s">
        <v>74</v>
      </c>
      <c r="M2241" s="6" t="s">
        <v>667</v>
      </c>
      <c r="N2241" s="6" t="s">
        <v>8967</v>
      </c>
      <c r="O2241" s="6" t="s">
        <v>8968</v>
      </c>
      <c r="P2241" s="6" t="s">
        <v>59</v>
      </c>
      <c r="Q2241" s="6" t="s">
        <v>258</v>
      </c>
      <c r="R2241" s="6" t="s">
        <v>832</v>
      </c>
      <c r="S2241" s="6" t="s">
        <v>7700</v>
      </c>
      <c r="T2241" s="6" t="s">
        <v>22</v>
      </c>
      <c r="U2241" s="6" t="s">
        <v>18</v>
      </c>
      <c r="V2241" s="6" t="s">
        <v>8969</v>
      </c>
      <c r="W2241" s="11" t="s">
        <v>909</v>
      </c>
    </row>
    <row r="2242" spans="1:23" x14ac:dyDescent="0.35">
      <c r="A2242" s="6">
        <v>214050</v>
      </c>
      <c r="B2242" s="7">
        <v>45301</v>
      </c>
      <c r="C2242" s="8">
        <v>0.3709837962962963</v>
      </c>
      <c r="D2242" s="6" t="s">
        <v>8970</v>
      </c>
      <c r="E2242" s="6">
        <v>1</v>
      </c>
      <c r="F2242" s="6" t="s">
        <v>9</v>
      </c>
      <c r="G2242" s="6" t="s">
        <v>8971</v>
      </c>
      <c r="H2242" s="6" t="s">
        <v>40</v>
      </c>
      <c r="I2242" s="6" t="s">
        <v>24</v>
      </c>
      <c r="J2242" s="6" t="s">
        <v>21</v>
      </c>
      <c r="K2242" s="6" t="s">
        <v>262</v>
      </c>
      <c r="T2242" s="6" t="s">
        <v>15</v>
      </c>
      <c r="U2242" s="6" t="s">
        <v>18</v>
      </c>
      <c r="V2242" s="6" t="s">
        <v>8973</v>
      </c>
      <c r="W2242" s="11" t="s">
        <v>8972</v>
      </c>
    </row>
    <row r="2243" spans="1:23" x14ac:dyDescent="0.35">
      <c r="A2243" s="6">
        <v>211437</v>
      </c>
      <c r="B2243" s="7">
        <v>45301</v>
      </c>
      <c r="C2243" s="8">
        <v>0.37776620370370373</v>
      </c>
      <c r="D2243" s="6" t="s">
        <v>826</v>
      </c>
      <c r="E2243" s="6">
        <v>1</v>
      </c>
      <c r="F2243" s="6" t="s">
        <v>19</v>
      </c>
      <c r="G2243" s="6" t="s">
        <v>826</v>
      </c>
      <c r="H2243" s="6" t="s">
        <v>24</v>
      </c>
      <c r="I2243" s="6" t="s">
        <v>24</v>
      </c>
      <c r="J2243" s="6" t="s">
        <v>21</v>
      </c>
      <c r="K2243" s="6" t="s">
        <v>36</v>
      </c>
      <c r="T2243" s="6" t="s">
        <v>22</v>
      </c>
      <c r="U2243" s="6" t="s">
        <v>18</v>
      </c>
      <c r="V2243" s="6" t="s">
        <v>2020</v>
      </c>
      <c r="W2243" s="11" t="s">
        <v>8974</v>
      </c>
    </row>
    <row r="2244" spans="1:23" ht="101.5" x14ac:dyDescent="0.35">
      <c r="A2244" s="6">
        <v>214054</v>
      </c>
      <c r="B2244" s="7">
        <v>45301</v>
      </c>
      <c r="C2244" s="8">
        <v>0.40159722222222222</v>
      </c>
      <c r="D2244" s="6" t="s">
        <v>445</v>
      </c>
      <c r="E2244" s="6">
        <v>3</v>
      </c>
      <c r="F2244" s="6" t="s">
        <v>19</v>
      </c>
      <c r="G2244" s="9" t="s">
        <v>8975</v>
      </c>
      <c r="H2244" s="6" t="s">
        <v>24</v>
      </c>
      <c r="I2244" s="6" t="s">
        <v>24</v>
      </c>
      <c r="J2244" s="6" t="s">
        <v>21</v>
      </c>
      <c r="K2244" s="6" t="s">
        <v>1199</v>
      </c>
      <c r="M2244" s="9" t="s">
        <v>8976</v>
      </c>
      <c r="T2244" s="6" t="s">
        <v>22</v>
      </c>
      <c r="U2244" s="6" t="s">
        <v>18</v>
      </c>
      <c r="V2244" s="6" t="s">
        <v>8978</v>
      </c>
      <c r="W2244" s="12" t="s">
        <v>8977</v>
      </c>
    </row>
    <row r="2245" spans="1:23" ht="101.5" x14ac:dyDescent="0.35">
      <c r="A2245" s="6">
        <v>214060</v>
      </c>
      <c r="B2245" s="7">
        <v>45301</v>
      </c>
      <c r="C2245" s="8">
        <v>0.39021990740740736</v>
      </c>
      <c r="D2245" s="6" t="s">
        <v>8979</v>
      </c>
      <c r="E2245" s="6">
        <v>1</v>
      </c>
      <c r="F2245" s="6" t="s">
        <v>9</v>
      </c>
      <c r="G2245" s="9" t="s">
        <v>8980</v>
      </c>
      <c r="H2245" s="6" t="s">
        <v>27</v>
      </c>
      <c r="I2245" s="6" t="s">
        <v>24</v>
      </c>
      <c r="J2245" s="6" t="s">
        <v>21</v>
      </c>
      <c r="K2245" s="6" t="s">
        <v>626</v>
      </c>
      <c r="T2245" s="6" t="s">
        <v>15</v>
      </c>
      <c r="U2245" s="6" t="s">
        <v>18</v>
      </c>
      <c r="V2245" s="6" t="s">
        <v>8982</v>
      </c>
      <c r="W2245" s="11" t="s">
        <v>8981</v>
      </c>
    </row>
    <row r="2246" spans="1:23" ht="72.5" x14ac:dyDescent="0.35">
      <c r="A2246" s="6">
        <v>202843</v>
      </c>
      <c r="B2246" s="7">
        <v>45301</v>
      </c>
      <c r="C2246" s="8">
        <v>0.39265046296296297</v>
      </c>
      <c r="D2246" s="6" t="s">
        <v>8983</v>
      </c>
      <c r="E2246" s="6">
        <v>1</v>
      </c>
      <c r="F2246" s="6" t="s">
        <v>30</v>
      </c>
      <c r="G2246" s="9" t="s">
        <v>8984</v>
      </c>
      <c r="H2246" s="6" t="s">
        <v>24</v>
      </c>
      <c r="I2246" s="6" t="s">
        <v>24</v>
      </c>
      <c r="J2246" s="6" t="s">
        <v>21</v>
      </c>
      <c r="K2246" s="6" t="s">
        <v>705</v>
      </c>
      <c r="Q2246" s="6" t="s">
        <v>34</v>
      </c>
      <c r="T2246" s="6" t="s">
        <v>22</v>
      </c>
      <c r="U2246" s="6" t="s">
        <v>18</v>
      </c>
      <c r="V2246" s="6" t="s">
        <v>8986</v>
      </c>
      <c r="W2246" s="11" t="s">
        <v>8985</v>
      </c>
    </row>
    <row r="2247" spans="1:23" ht="159.5" x14ac:dyDescent="0.35">
      <c r="A2247" s="6">
        <v>214012</v>
      </c>
      <c r="B2247" s="7">
        <v>45301</v>
      </c>
      <c r="C2247" s="8">
        <v>0.3982175925925926</v>
      </c>
      <c r="D2247" s="6" t="s">
        <v>8987</v>
      </c>
      <c r="E2247" s="6">
        <v>5</v>
      </c>
      <c r="F2247" s="6" t="s">
        <v>19</v>
      </c>
      <c r="G2247" s="9" t="s">
        <v>8988</v>
      </c>
      <c r="H2247" s="6" t="s">
        <v>24</v>
      </c>
      <c r="I2247" s="6" t="s">
        <v>24</v>
      </c>
      <c r="J2247" s="6" t="s">
        <v>21</v>
      </c>
      <c r="K2247" s="6" t="s">
        <v>955</v>
      </c>
      <c r="T2247" s="6" t="s">
        <v>22</v>
      </c>
      <c r="U2247" s="6" t="s">
        <v>18</v>
      </c>
      <c r="V2247" s="6" t="s">
        <v>8990</v>
      </c>
      <c r="W2247" s="11" t="s">
        <v>8989</v>
      </c>
    </row>
    <row r="2248" spans="1:23" ht="261" x14ac:dyDescent="0.35">
      <c r="A2248" s="6">
        <v>214062</v>
      </c>
      <c r="B2248" s="7">
        <v>45301</v>
      </c>
      <c r="C2248" s="8">
        <v>0.42984953703703704</v>
      </c>
      <c r="D2248" s="6" t="s">
        <v>8991</v>
      </c>
      <c r="E2248" s="6">
        <v>1</v>
      </c>
      <c r="F2248" s="6" t="s">
        <v>30</v>
      </c>
      <c r="G2248" s="9" t="s">
        <v>8992</v>
      </c>
      <c r="H2248" s="6" t="s">
        <v>24</v>
      </c>
      <c r="I2248" s="6" t="s">
        <v>24</v>
      </c>
      <c r="J2248" s="6" t="s">
        <v>21</v>
      </c>
      <c r="K2248" s="9" t="s">
        <v>8993</v>
      </c>
      <c r="T2248" s="6" t="s">
        <v>22</v>
      </c>
      <c r="U2248" s="6" t="s">
        <v>18</v>
      </c>
      <c r="V2248" s="6" t="s">
        <v>8995</v>
      </c>
      <c r="W2248" s="12" t="s">
        <v>8994</v>
      </c>
    </row>
    <row r="2249" spans="1:23" ht="72.5" x14ac:dyDescent="0.35">
      <c r="A2249" s="6">
        <v>56363</v>
      </c>
      <c r="B2249" s="7">
        <v>45301</v>
      </c>
      <c r="C2249" s="8">
        <v>0.43792824074074077</v>
      </c>
      <c r="D2249" s="6" t="s">
        <v>891</v>
      </c>
      <c r="E2249" s="6">
        <v>3</v>
      </c>
      <c r="F2249" s="6" t="s">
        <v>19</v>
      </c>
      <c r="G2249" s="6" t="s">
        <v>8996</v>
      </c>
      <c r="H2249" s="6" t="s">
        <v>24</v>
      </c>
      <c r="I2249" s="6" t="s">
        <v>24</v>
      </c>
      <c r="J2249" s="6" t="s">
        <v>21</v>
      </c>
      <c r="K2249" s="9" t="s">
        <v>8997</v>
      </c>
      <c r="T2249" s="6" t="s">
        <v>22</v>
      </c>
      <c r="U2249" s="6" t="s">
        <v>18</v>
      </c>
      <c r="V2249" s="6" t="s">
        <v>8999</v>
      </c>
      <c r="W2249" s="12" t="s">
        <v>8998</v>
      </c>
    </row>
    <row r="2250" spans="1:23" ht="409.5" x14ac:dyDescent="0.35">
      <c r="A2250" s="6">
        <v>90996</v>
      </c>
      <c r="B2250" s="7">
        <v>45301</v>
      </c>
      <c r="C2250" s="8">
        <v>0.4871180555555556</v>
      </c>
      <c r="D2250" s="6" t="s">
        <v>9000</v>
      </c>
      <c r="E2250" s="6">
        <v>1</v>
      </c>
      <c r="F2250" s="6" t="s">
        <v>9</v>
      </c>
      <c r="G2250" s="6" t="s">
        <v>9001</v>
      </c>
      <c r="H2250" s="6" t="s">
        <v>9002</v>
      </c>
      <c r="I2250" s="6" t="s">
        <v>41</v>
      </c>
      <c r="J2250" s="6" t="s">
        <v>21</v>
      </c>
      <c r="K2250" s="6" t="s">
        <v>5277</v>
      </c>
      <c r="T2250" s="6" t="s">
        <v>22</v>
      </c>
      <c r="U2250" s="6" t="s">
        <v>18</v>
      </c>
      <c r="V2250" s="9" t="s">
        <v>9004</v>
      </c>
      <c r="W2250" s="11" t="s">
        <v>9003</v>
      </c>
    </row>
    <row r="2251" spans="1:23" ht="101.5" x14ac:dyDescent="0.35">
      <c r="A2251" s="6">
        <v>214052</v>
      </c>
      <c r="B2251" s="7">
        <v>45301</v>
      </c>
      <c r="C2251" s="8">
        <v>0.4491087962962963</v>
      </c>
      <c r="D2251" s="6" t="s">
        <v>1490</v>
      </c>
      <c r="E2251" s="6">
        <v>1</v>
      </c>
      <c r="F2251" s="6" t="s">
        <v>30</v>
      </c>
      <c r="G2251" s="9" t="s">
        <v>9005</v>
      </c>
      <c r="H2251" s="6" t="s">
        <v>10</v>
      </c>
      <c r="I2251" s="6" t="s">
        <v>24</v>
      </c>
      <c r="J2251" s="6" t="s">
        <v>21</v>
      </c>
      <c r="K2251" s="6" t="s">
        <v>244</v>
      </c>
      <c r="T2251" s="6" t="s">
        <v>22</v>
      </c>
      <c r="U2251" s="6" t="s">
        <v>18</v>
      </c>
      <c r="V2251" s="6" t="s">
        <v>9006</v>
      </c>
      <c r="W2251" s="11" t="s">
        <v>997</v>
      </c>
    </row>
    <row r="2252" spans="1:23" ht="174" x14ac:dyDescent="0.35">
      <c r="A2252" s="6">
        <v>214075</v>
      </c>
      <c r="B2252" s="7">
        <v>45301</v>
      </c>
      <c r="C2252" s="8">
        <v>0.44990740740740742</v>
      </c>
      <c r="D2252" s="6" t="s">
        <v>9007</v>
      </c>
      <c r="E2252" s="6">
        <v>5</v>
      </c>
      <c r="F2252" s="6" t="s">
        <v>30</v>
      </c>
      <c r="G2252" s="9" t="s">
        <v>9008</v>
      </c>
      <c r="H2252" s="6" t="s">
        <v>24</v>
      </c>
      <c r="I2252" s="6" t="s">
        <v>24</v>
      </c>
      <c r="J2252" s="6" t="s">
        <v>21</v>
      </c>
      <c r="K2252" s="6" t="s">
        <v>9009</v>
      </c>
      <c r="T2252" s="6" t="s">
        <v>22</v>
      </c>
      <c r="U2252" s="6" t="s">
        <v>18</v>
      </c>
      <c r="V2252" s="6" t="s">
        <v>9011</v>
      </c>
      <c r="W2252" s="11" t="s">
        <v>9010</v>
      </c>
    </row>
    <row r="2253" spans="1:23" ht="217.5" x14ac:dyDescent="0.35">
      <c r="A2253" s="6">
        <v>214059</v>
      </c>
      <c r="B2253" s="7">
        <v>45301</v>
      </c>
      <c r="C2253" s="8">
        <v>0.45578703703703699</v>
      </c>
      <c r="D2253" s="6" t="s">
        <v>8426</v>
      </c>
      <c r="E2253" s="6">
        <v>1</v>
      </c>
      <c r="F2253" s="6" t="s">
        <v>9</v>
      </c>
      <c r="G2253" s="9" t="s">
        <v>9012</v>
      </c>
      <c r="H2253" s="6" t="s">
        <v>98</v>
      </c>
      <c r="I2253" s="6" t="s">
        <v>40</v>
      </c>
      <c r="J2253" s="6" t="s">
        <v>21</v>
      </c>
      <c r="K2253" s="6" t="s">
        <v>262</v>
      </c>
      <c r="T2253" s="6" t="s">
        <v>15</v>
      </c>
      <c r="U2253" s="6" t="s">
        <v>18</v>
      </c>
      <c r="V2253" s="6" t="s">
        <v>9014</v>
      </c>
      <c r="W2253" s="11" t="s">
        <v>9013</v>
      </c>
    </row>
    <row r="2254" spans="1:23" x14ac:dyDescent="0.35">
      <c r="A2254" s="6">
        <v>22406</v>
      </c>
      <c r="B2254" s="7">
        <v>45301</v>
      </c>
      <c r="C2254" s="8">
        <v>0.46336805555555555</v>
      </c>
      <c r="D2254" s="6" t="s">
        <v>1166</v>
      </c>
      <c r="E2254" s="6">
        <v>4</v>
      </c>
      <c r="F2254" s="6" t="s">
        <v>30</v>
      </c>
      <c r="G2254" s="6" t="s">
        <v>9015</v>
      </c>
      <c r="H2254" s="6" t="s">
        <v>40</v>
      </c>
      <c r="I2254" s="6" t="s">
        <v>40</v>
      </c>
      <c r="J2254" s="6" t="s">
        <v>21</v>
      </c>
      <c r="K2254" s="6" t="s">
        <v>626</v>
      </c>
      <c r="T2254" s="6" t="s">
        <v>15</v>
      </c>
      <c r="U2254" s="6" t="s">
        <v>18</v>
      </c>
      <c r="V2254" s="6" t="s">
        <v>9017</v>
      </c>
      <c r="W2254" s="11" t="s">
        <v>9016</v>
      </c>
    </row>
    <row r="2255" spans="1:23" ht="145" x14ac:dyDescent="0.35">
      <c r="A2255" s="6">
        <v>214081</v>
      </c>
      <c r="B2255" s="7">
        <v>45301</v>
      </c>
      <c r="C2255" s="8">
        <v>0.46752314814814816</v>
      </c>
      <c r="D2255" s="6" t="s">
        <v>591</v>
      </c>
      <c r="E2255" s="6">
        <v>1</v>
      </c>
      <c r="F2255" s="6" t="s">
        <v>9</v>
      </c>
      <c r="G2255" s="9" t="s">
        <v>9018</v>
      </c>
      <c r="H2255" s="6" t="s">
        <v>10</v>
      </c>
      <c r="I2255" s="6" t="s">
        <v>24</v>
      </c>
      <c r="J2255" s="6" t="s">
        <v>21</v>
      </c>
      <c r="K2255" s="6" t="s">
        <v>1842</v>
      </c>
      <c r="T2255" s="6" t="s">
        <v>22</v>
      </c>
      <c r="U2255" s="6" t="s">
        <v>18</v>
      </c>
      <c r="V2255" s="6" t="s">
        <v>9019</v>
      </c>
      <c r="W2255" s="11" t="s">
        <v>1816</v>
      </c>
    </row>
    <row r="2256" spans="1:23" ht="116" x14ac:dyDescent="0.35">
      <c r="A2256" s="6">
        <v>214088</v>
      </c>
      <c r="B2256" s="7">
        <v>45301</v>
      </c>
      <c r="C2256" s="8">
        <v>0.47384259259259259</v>
      </c>
      <c r="D2256" s="6" t="s">
        <v>9020</v>
      </c>
      <c r="E2256" s="6">
        <v>3</v>
      </c>
      <c r="F2256" s="6" t="s">
        <v>1657</v>
      </c>
      <c r="G2256" s="9" t="s">
        <v>9021</v>
      </c>
      <c r="H2256" s="6" t="s">
        <v>24</v>
      </c>
      <c r="I2256" s="6" t="s">
        <v>24</v>
      </c>
      <c r="J2256" s="6" t="s">
        <v>21</v>
      </c>
      <c r="K2256" s="6" t="s">
        <v>262</v>
      </c>
      <c r="T2256" s="6" t="s">
        <v>15</v>
      </c>
      <c r="U2256" s="6" t="s">
        <v>18</v>
      </c>
      <c r="V2256" s="6" t="s">
        <v>9023</v>
      </c>
      <c r="W2256" s="11" t="s">
        <v>9022</v>
      </c>
    </row>
    <row r="2257" spans="1:23" ht="101.5" x14ac:dyDescent="0.35">
      <c r="A2257" s="6">
        <v>214091</v>
      </c>
      <c r="B2257" s="7">
        <v>45301</v>
      </c>
      <c r="C2257" s="8">
        <v>0.48019675925925925</v>
      </c>
      <c r="D2257" s="6" t="s">
        <v>9024</v>
      </c>
      <c r="E2257" s="6">
        <v>5</v>
      </c>
      <c r="F2257" s="6" t="s">
        <v>30</v>
      </c>
      <c r="G2257" s="9" t="s">
        <v>9025</v>
      </c>
      <c r="H2257" s="6" t="s">
        <v>112</v>
      </c>
      <c r="I2257" s="6" t="s">
        <v>40</v>
      </c>
      <c r="J2257" s="6" t="s">
        <v>21</v>
      </c>
      <c r="K2257" s="6" t="s">
        <v>262</v>
      </c>
      <c r="T2257" s="6" t="s">
        <v>15</v>
      </c>
      <c r="U2257" s="6" t="s">
        <v>18</v>
      </c>
      <c r="V2257" s="6" t="s">
        <v>9027</v>
      </c>
      <c r="W2257" s="11" t="s">
        <v>9026</v>
      </c>
    </row>
    <row r="2258" spans="1:23" x14ac:dyDescent="0.35">
      <c r="A2258" s="6">
        <v>214098</v>
      </c>
      <c r="B2258" s="7">
        <v>45301</v>
      </c>
      <c r="C2258" s="8">
        <v>0.48296296296296298</v>
      </c>
      <c r="D2258" s="6" t="s">
        <v>826</v>
      </c>
      <c r="E2258" s="6">
        <v>1</v>
      </c>
      <c r="F2258" s="6" t="s">
        <v>19</v>
      </c>
      <c r="G2258" s="6" t="s">
        <v>826</v>
      </c>
      <c r="H2258" s="6" t="s">
        <v>24</v>
      </c>
      <c r="I2258" s="6" t="s">
        <v>24</v>
      </c>
      <c r="J2258" s="6" t="s">
        <v>21</v>
      </c>
      <c r="K2258" s="6" t="s">
        <v>1002</v>
      </c>
      <c r="T2258" s="6" t="s">
        <v>22</v>
      </c>
      <c r="U2258" s="6" t="s">
        <v>18</v>
      </c>
      <c r="V2258" s="6" t="s">
        <v>9029</v>
      </c>
      <c r="W2258" s="11" t="s">
        <v>9028</v>
      </c>
    </row>
    <row r="2259" spans="1:23" ht="145" x14ac:dyDescent="0.35">
      <c r="A2259" s="6">
        <v>214048</v>
      </c>
      <c r="B2259" s="7">
        <v>45301</v>
      </c>
      <c r="C2259" s="8">
        <v>0.49935185185185182</v>
      </c>
      <c r="D2259" s="6" t="s">
        <v>1515</v>
      </c>
      <c r="E2259" s="6">
        <v>1</v>
      </c>
      <c r="F2259" s="6" t="s">
        <v>30</v>
      </c>
      <c r="G2259" s="9" t="s">
        <v>9030</v>
      </c>
      <c r="H2259" s="6" t="s">
        <v>24</v>
      </c>
      <c r="I2259" s="6" t="s">
        <v>24</v>
      </c>
      <c r="J2259" s="6" t="s">
        <v>21</v>
      </c>
      <c r="K2259" s="6" t="s">
        <v>1054</v>
      </c>
      <c r="T2259" s="6" t="s">
        <v>22</v>
      </c>
      <c r="U2259" s="6" t="s">
        <v>18</v>
      </c>
      <c r="V2259" s="6" t="s">
        <v>9032</v>
      </c>
      <c r="W2259" s="11" t="s">
        <v>9031</v>
      </c>
    </row>
    <row r="2260" spans="1:23" ht="130.5" x14ac:dyDescent="0.35">
      <c r="A2260" s="6">
        <v>214069</v>
      </c>
      <c r="B2260" s="7">
        <v>45301</v>
      </c>
      <c r="C2260" s="8">
        <v>0.49967592592592597</v>
      </c>
      <c r="D2260" s="6" t="s">
        <v>697</v>
      </c>
      <c r="E2260" s="6">
        <v>5</v>
      </c>
      <c r="F2260" s="6" t="s">
        <v>30</v>
      </c>
      <c r="G2260" s="9" t="s">
        <v>9033</v>
      </c>
      <c r="H2260" s="6" t="s">
        <v>10</v>
      </c>
      <c r="I2260" s="6" t="s">
        <v>24</v>
      </c>
      <c r="J2260" s="6" t="s">
        <v>21</v>
      </c>
      <c r="K2260" s="6" t="s">
        <v>244</v>
      </c>
      <c r="T2260" s="6" t="s">
        <v>15</v>
      </c>
      <c r="U2260" s="6" t="s">
        <v>18</v>
      </c>
      <c r="V2260" s="6" t="s">
        <v>9034</v>
      </c>
      <c r="W2260" s="11" t="s">
        <v>997</v>
      </c>
    </row>
    <row r="2261" spans="1:23" ht="58" x14ac:dyDescent="0.35">
      <c r="A2261" s="6">
        <v>49423</v>
      </c>
      <c r="B2261" s="7">
        <v>45301</v>
      </c>
      <c r="C2261" s="8">
        <v>0.59295138888888888</v>
      </c>
      <c r="D2261" s="6" t="s">
        <v>914</v>
      </c>
      <c r="E2261" s="6">
        <v>1</v>
      </c>
      <c r="F2261" s="6" t="s">
        <v>9</v>
      </c>
      <c r="G2261" s="6" t="s">
        <v>9035</v>
      </c>
      <c r="H2261" s="6" t="s">
        <v>9036</v>
      </c>
      <c r="I2261" s="6" t="s">
        <v>40</v>
      </c>
      <c r="J2261" s="6" t="s">
        <v>377</v>
      </c>
      <c r="K2261" s="9" t="s">
        <v>9037</v>
      </c>
      <c r="M2261" s="6" t="s">
        <v>9038</v>
      </c>
      <c r="T2261" s="6" t="s">
        <v>15</v>
      </c>
      <c r="U2261" s="6" t="s">
        <v>18</v>
      </c>
      <c r="V2261" s="6" t="s">
        <v>9040</v>
      </c>
      <c r="W2261" s="11" t="s">
        <v>9039</v>
      </c>
    </row>
    <row r="2262" spans="1:23" x14ac:dyDescent="0.35">
      <c r="A2262" s="6">
        <v>214106</v>
      </c>
      <c r="B2262" s="7">
        <v>45301</v>
      </c>
      <c r="C2262" s="8">
        <v>0.50236111111111115</v>
      </c>
      <c r="D2262" s="6" t="s">
        <v>962</v>
      </c>
      <c r="E2262" s="6">
        <v>1</v>
      </c>
      <c r="F2262" s="6" t="s">
        <v>19</v>
      </c>
      <c r="G2262" s="6" t="s">
        <v>962</v>
      </c>
      <c r="H2262" s="6" t="s">
        <v>24</v>
      </c>
      <c r="I2262" s="6" t="s">
        <v>24</v>
      </c>
      <c r="J2262" s="6" t="s">
        <v>21</v>
      </c>
      <c r="K2262" s="6" t="s">
        <v>9041</v>
      </c>
      <c r="T2262" s="6" t="s">
        <v>22</v>
      </c>
      <c r="U2262" s="6" t="s">
        <v>18</v>
      </c>
      <c r="V2262" s="6" t="s">
        <v>9043</v>
      </c>
      <c r="W2262" s="11" t="s">
        <v>9042</v>
      </c>
    </row>
    <row r="2263" spans="1:23" x14ac:dyDescent="0.35">
      <c r="A2263" s="6">
        <v>201243</v>
      </c>
      <c r="B2263" s="7">
        <v>45301</v>
      </c>
      <c r="C2263" s="8">
        <v>0.50435185185185183</v>
      </c>
      <c r="D2263" s="6" t="s">
        <v>962</v>
      </c>
      <c r="E2263" s="6">
        <v>1</v>
      </c>
      <c r="F2263" s="6" t="s">
        <v>19</v>
      </c>
      <c r="G2263" s="6" t="s">
        <v>962</v>
      </c>
      <c r="H2263" s="6" t="s">
        <v>24</v>
      </c>
      <c r="I2263" s="6" t="s">
        <v>24</v>
      </c>
      <c r="J2263" s="6" t="s">
        <v>21</v>
      </c>
      <c r="K2263" s="6" t="s">
        <v>1002</v>
      </c>
      <c r="T2263" s="6" t="s">
        <v>22</v>
      </c>
      <c r="U2263" s="6" t="s">
        <v>18</v>
      </c>
      <c r="V2263" s="6" t="s">
        <v>9045</v>
      </c>
      <c r="W2263" s="11" t="s">
        <v>9044</v>
      </c>
    </row>
    <row r="2264" spans="1:23" ht="116" x14ac:dyDescent="0.35">
      <c r="A2264" s="6">
        <v>214102</v>
      </c>
      <c r="B2264" s="7">
        <v>45301</v>
      </c>
      <c r="C2264" s="8">
        <v>0.55747685185185192</v>
      </c>
      <c r="D2264" s="6" t="s">
        <v>1229</v>
      </c>
      <c r="E2264" s="6">
        <v>3</v>
      </c>
      <c r="F2264" s="6" t="s">
        <v>9</v>
      </c>
      <c r="G2264" s="9" t="s">
        <v>9046</v>
      </c>
      <c r="H2264" s="6" t="s">
        <v>24</v>
      </c>
      <c r="I2264" s="6" t="s">
        <v>24</v>
      </c>
      <c r="J2264" s="6" t="s">
        <v>21</v>
      </c>
      <c r="K2264" s="6" t="s">
        <v>1818</v>
      </c>
      <c r="T2264" s="6" t="s">
        <v>22</v>
      </c>
      <c r="U2264" s="6" t="s">
        <v>18</v>
      </c>
      <c r="V2264" s="6" t="s">
        <v>9048</v>
      </c>
      <c r="W2264" s="11" t="s">
        <v>9047</v>
      </c>
    </row>
    <row r="2265" spans="1:23" x14ac:dyDescent="0.35">
      <c r="A2265" s="6">
        <v>214095</v>
      </c>
      <c r="B2265" s="7">
        <v>45301</v>
      </c>
      <c r="C2265" s="8">
        <v>0.57855324074074077</v>
      </c>
      <c r="D2265" s="6" t="s">
        <v>9049</v>
      </c>
      <c r="E2265" s="6">
        <v>1</v>
      </c>
      <c r="F2265" s="6" t="s">
        <v>30</v>
      </c>
      <c r="G2265" s="6" t="s">
        <v>9050</v>
      </c>
      <c r="H2265" s="6" t="s">
        <v>24</v>
      </c>
      <c r="I2265" s="6" t="s">
        <v>24</v>
      </c>
      <c r="J2265" s="6" t="s">
        <v>21</v>
      </c>
      <c r="K2265" s="6" t="s">
        <v>901</v>
      </c>
      <c r="T2265" s="6" t="s">
        <v>22</v>
      </c>
      <c r="U2265" s="6" t="s">
        <v>18</v>
      </c>
      <c r="V2265" s="6" t="s">
        <v>9052</v>
      </c>
      <c r="W2265" s="11" t="s">
        <v>9051</v>
      </c>
    </row>
    <row r="2266" spans="1:23" x14ac:dyDescent="0.35">
      <c r="A2266" s="6">
        <v>175673</v>
      </c>
      <c r="B2266" s="7">
        <v>45301</v>
      </c>
      <c r="C2266" s="8">
        <v>0.58303240740740747</v>
      </c>
      <c r="D2266" s="6" t="s">
        <v>222</v>
      </c>
      <c r="E2266" s="6">
        <v>4</v>
      </c>
      <c r="F2266" s="6" t="s">
        <v>30</v>
      </c>
      <c r="G2266" s="6" t="s">
        <v>9053</v>
      </c>
      <c r="H2266" s="6" t="s">
        <v>38</v>
      </c>
      <c r="I2266" s="6" t="s">
        <v>24</v>
      </c>
      <c r="J2266" s="6" t="s">
        <v>232</v>
      </c>
      <c r="K2266" s="6" t="s">
        <v>1513</v>
      </c>
      <c r="M2266" s="6" t="s">
        <v>9054</v>
      </c>
      <c r="T2266" s="6" t="s">
        <v>15</v>
      </c>
      <c r="U2266" s="6" t="s">
        <v>18</v>
      </c>
      <c r="V2266" s="6" t="s">
        <v>9055</v>
      </c>
      <c r="W2266" s="11" t="s">
        <v>1856</v>
      </c>
    </row>
    <row r="2267" spans="1:23" x14ac:dyDescent="0.35">
      <c r="A2267" s="6">
        <v>214127</v>
      </c>
      <c r="B2267" s="7">
        <v>45301</v>
      </c>
      <c r="C2267" s="8">
        <v>0.58255787037037032</v>
      </c>
      <c r="D2267" s="6" t="s">
        <v>962</v>
      </c>
      <c r="E2267" s="6">
        <v>1</v>
      </c>
      <c r="F2267" s="6" t="s">
        <v>19</v>
      </c>
      <c r="G2267" s="6" t="s">
        <v>962</v>
      </c>
      <c r="H2267" s="6" t="s">
        <v>24</v>
      </c>
      <c r="I2267" s="6" t="s">
        <v>24</v>
      </c>
      <c r="J2267" s="6" t="s">
        <v>21</v>
      </c>
      <c r="K2267" s="6" t="s">
        <v>705</v>
      </c>
      <c r="T2267" s="6" t="s">
        <v>22</v>
      </c>
      <c r="U2267" s="6" t="s">
        <v>18</v>
      </c>
      <c r="V2267" s="6" t="s">
        <v>9057</v>
      </c>
      <c r="W2267" s="11" t="s">
        <v>9056</v>
      </c>
    </row>
    <row r="2268" spans="1:23" ht="29" x14ac:dyDescent="0.35">
      <c r="A2268" s="6">
        <v>137082</v>
      </c>
      <c r="B2268" s="7">
        <v>45301</v>
      </c>
      <c r="C2268" s="8">
        <v>0.58297453703703705</v>
      </c>
      <c r="D2268" s="6" t="s">
        <v>1426</v>
      </c>
      <c r="E2268" s="6">
        <v>2</v>
      </c>
      <c r="F2268" s="6" t="s">
        <v>19</v>
      </c>
      <c r="G2268" s="6" t="s">
        <v>9058</v>
      </c>
      <c r="H2268" s="6" t="s">
        <v>24</v>
      </c>
      <c r="I2268" s="6" t="s">
        <v>24</v>
      </c>
      <c r="J2268" s="6" t="s">
        <v>21</v>
      </c>
      <c r="K2268" s="6" t="s">
        <v>9059</v>
      </c>
      <c r="T2268" s="6" t="s">
        <v>22</v>
      </c>
      <c r="U2268" s="6" t="s">
        <v>18</v>
      </c>
      <c r="V2268" s="6" t="s">
        <v>9061</v>
      </c>
      <c r="W2268" s="12" t="s">
        <v>9060</v>
      </c>
    </row>
    <row r="2269" spans="1:23" ht="87" x14ac:dyDescent="0.35">
      <c r="A2269" s="6">
        <v>97547</v>
      </c>
      <c r="B2269" s="7">
        <v>45301</v>
      </c>
      <c r="C2269" s="8">
        <v>0.61281249999999998</v>
      </c>
      <c r="D2269" s="6" t="s">
        <v>91</v>
      </c>
      <c r="E2269" s="6">
        <v>3</v>
      </c>
      <c r="F2269" s="6" t="s">
        <v>19</v>
      </c>
      <c r="G2269" s="9" t="s">
        <v>9062</v>
      </c>
      <c r="H2269" s="6" t="s">
        <v>9063</v>
      </c>
      <c r="I2269" s="6" t="s">
        <v>24</v>
      </c>
      <c r="J2269" s="6" t="s">
        <v>21</v>
      </c>
      <c r="K2269" s="6" t="s">
        <v>606</v>
      </c>
      <c r="M2269" s="6" t="s">
        <v>9064</v>
      </c>
      <c r="T2269" s="6" t="s">
        <v>22</v>
      </c>
      <c r="U2269" s="6" t="s">
        <v>18</v>
      </c>
      <c r="V2269" s="6" t="s">
        <v>9066</v>
      </c>
      <c r="W2269" s="11" t="s">
        <v>9065</v>
      </c>
    </row>
    <row r="2270" spans="1:23" x14ac:dyDescent="0.35">
      <c r="A2270" s="6">
        <v>214130</v>
      </c>
      <c r="B2270" s="7">
        <v>45301</v>
      </c>
      <c r="C2270" s="8">
        <v>0.62746527777777772</v>
      </c>
      <c r="D2270" s="6" t="s">
        <v>962</v>
      </c>
      <c r="E2270" s="6">
        <v>1</v>
      </c>
      <c r="F2270" s="6" t="s">
        <v>19</v>
      </c>
      <c r="G2270" s="6" t="s">
        <v>962</v>
      </c>
      <c r="H2270" s="6" t="s">
        <v>24</v>
      </c>
      <c r="I2270" s="6" t="s">
        <v>24</v>
      </c>
      <c r="J2270" s="6" t="s">
        <v>21</v>
      </c>
      <c r="K2270" s="6" t="s">
        <v>9067</v>
      </c>
      <c r="T2270" s="6" t="s">
        <v>15</v>
      </c>
      <c r="U2270" s="6" t="s">
        <v>18</v>
      </c>
      <c r="V2270" s="6" t="s">
        <v>9069</v>
      </c>
      <c r="W2270" s="11" t="s">
        <v>9068</v>
      </c>
    </row>
    <row r="2271" spans="1:23" x14ac:dyDescent="0.35">
      <c r="A2271" s="6">
        <v>194856</v>
      </c>
      <c r="B2271" s="7">
        <v>45301</v>
      </c>
      <c r="C2271" s="8">
        <v>0.62946759259259266</v>
      </c>
      <c r="D2271" s="6" t="s">
        <v>9070</v>
      </c>
      <c r="E2271" s="6">
        <v>1</v>
      </c>
      <c r="F2271" s="6" t="s">
        <v>19</v>
      </c>
      <c r="G2271" s="6" t="s">
        <v>9070</v>
      </c>
      <c r="H2271" s="6" t="s">
        <v>24</v>
      </c>
      <c r="I2271" s="6" t="s">
        <v>24</v>
      </c>
      <c r="J2271" s="6" t="s">
        <v>21</v>
      </c>
      <c r="K2271" s="6" t="s">
        <v>36</v>
      </c>
      <c r="T2271" s="6" t="s">
        <v>22</v>
      </c>
      <c r="U2271" s="6" t="s">
        <v>18</v>
      </c>
      <c r="V2271" s="6" t="s">
        <v>9072</v>
      </c>
      <c r="W2271" s="11" t="s">
        <v>9071</v>
      </c>
    </row>
    <row r="2272" spans="1:23" x14ac:dyDescent="0.35">
      <c r="A2272" s="6">
        <v>199847</v>
      </c>
      <c r="B2272" s="7">
        <v>45301</v>
      </c>
      <c r="C2272" s="8">
        <v>0.63201388888888888</v>
      </c>
      <c r="D2272" s="6" t="s">
        <v>9070</v>
      </c>
      <c r="E2272" s="6">
        <v>1</v>
      </c>
      <c r="F2272" s="6" t="s">
        <v>19</v>
      </c>
      <c r="G2272" s="6" t="s">
        <v>9070</v>
      </c>
      <c r="H2272" s="6" t="s">
        <v>24</v>
      </c>
      <c r="I2272" s="6" t="s">
        <v>24</v>
      </c>
      <c r="J2272" s="6" t="s">
        <v>21</v>
      </c>
      <c r="K2272" s="6" t="s">
        <v>705</v>
      </c>
      <c r="T2272" s="6" t="s">
        <v>22</v>
      </c>
      <c r="U2272" s="6" t="s">
        <v>18</v>
      </c>
      <c r="V2272" s="6" t="s">
        <v>8239</v>
      </c>
      <c r="W2272" s="11" t="s">
        <v>9073</v>
      </c>
    </row>
    <row r="2273" spans="1:23" x14ac:dyDescent="0.35">
      <c r="A2273" s="6">
        <v>214142</v>
      </c>
      <c r="B2273" s="7">
        <v>45301</v>
      </c>
      <c r="C2273" s="8">
        <v>0.64636574074074071</v>
      </c>
      <c r="D2273" s="6" t="s">
        <v>9070</v>
      </c>
      <c r="E2273" s="6">
        <v>1</v>
      </c>
      <c r="F2273" s="6" t="s">
        <v>19</v>
      </c>
      <c r="G2273" s="6" t="s">
        <v>9070</v>
      </c>
      <c r="H2273" s="6" t="s">
        <v>24</v>
      </c>
      <c r="I2273" s="6" t="s">
        <v>24</v>
      </c>
      <c r="J2273" s="6" t="s">
        <v>21</v>
      </c>
      <c r="K2273" s="6" t="s">
        <v>705</v>
      </c>
      <c r="T2273" s="6" t="s">
        <v>22</v>
      </c>
      <c r="U2273" s="6" t="s">
        <v>18</v>
      </c>
      <c r="V2273" s="6" t="s">
        <v>9074</v>
      </c>
      <c r="W2273" s="11" t="s">
        <v>9056</v>
      </c>
    </row>
    <row r="2274" spans="1:23" x14ac:dyDescent="0.35">
      <c r="A2274" s="6">
        <v>202812</v>
      </c>
      <c r="B2274" s="7">
        <v>45301</v>
      </c>
      <c r="C2274" s="8">
        <v>0.64931712962962962</v>
      </c>
      <c r="D2274" s="6" t="s">
        <v>9070</v>
      </c>
      <c r="E2274" s="6">
        <v>1</v>
      </c>
      <c r="F2274" s="6" t="s">
        <v>19</v>
      </c>
      <c r="G2274" s="6" t="s">
        <v>9070</v>
      </c>
      <c r="H2274" s="6" t="s">
        <v>24</v>
      </c>
      <c r="I2274" s="6" t="s">
        <v>24</v>
      </c>
      <c r="J2274" s="6" t="s">
        <v>21</v>
      </c>
      <c r="K2274" s="6" t="s">
        <v>705</v>
      </c>
      <c r="T2274" s="6" t="s">
        <v>22</v>
      </c>
      <c r="U2274" s="6" t="s">
        <v>18</v>
      </c>
      <c r="V2274" s="6" t="s">
        <v>9076</v>
      </c>
      <c r="W2274" s="11" t="s">
        <v>9075</v>
      </c>
    </row>
    <row r="2275" spans="1:23" x14ac:dyDescent="0.35">
      <c r="A2275" s="6">
        <v>214114</v>
      </c>
      <c r="B2275" s="7">
        <v>45301</v>
      </c>
      <c r="C2275" s="8">
        <v>0.68895833333333334</v>
      </c>
      <c r="D2275" s="6" t="s">
        <v>987</v>
      </c>
      <c r="E2275" s="6">
        <v>1</v>
      </c>
      <c r="F2275" s="6" t="s">
        <v>30</v>
      </c>
      <c r="G2275" s="6" t="s">
        <v>9077</v>
      </c>
      <c r="H2275" s="6" t="s">
        <v>24</v>
      </c>
      <c r="I2275" s="6" t="s">
        <v>24</v>
      </c>
      <c r="J2275" s="6" t="s">
        <v>21</v>
      </c>
      <c r="K2275" s="6" t="s">
        <v>7548</v>
      </c>
      <c r="T2275" s="6" t="s">
        <v>22</v>
      </c>
      <c r="U2275" s="6" t="s">
        <v>18</v>
      </c>
      <c r="V2275" s="6" t="s">
        <v>9079</v>
      </c>
      <c r="W2275" s="11" t="s">
        <v>9078</v>
      </c>
    </row>
    <row r="2276" spans="1:23" x14ac:dyDescent="0.35">
      <c r="A2276" s="6">
        <v>214201</v>
      </c>
      <c r="B2276" s="7">
        <v>45302</v>
      </c>
      <c r="C2276" s="8">
        <v>0.36732638888888891</v>
      </c>
      <c r="D2276" s="6" t="s">
        <v>491</v>
      </c>
      <c r="E2276" s="6">
        <v>1</v>
      </c>
      <c r="F2276" s="6" t="s">
        <v>19</v>
      </c>
      <c r="G2276" s="6" t="s">
        <v>1349</v>
      </c>
      <c r="H2276" s="6" t="s">
        <v>24</v>
      </c>
      <c r="I2276" s="6" t="s">
        <v>24</v>
      </c>
      <c r="J2276" s="6" t="s">
        <v>21</v>
      </c>
      <c r="K2276" s="6" t="s">
        <v>78</v>
      </c>
      <c r="T2276" s="6" t="s">
        <v>15</v>
      </c>
      <c r="U2276" s="6" t="s">
        <v>18</v>
      </c>
      <c r="V2276" s="6" t="s">
        <v>9080</v>
      </c>
      <c r="W2276" s="11" t="s">
        <v>887</v>
      </c>
    </row>
    <row r="2277" spans="1:23" ht="116" x14ac:dyDescent="0.35">
      <c r="A2277" s="6">
        <v>214187</v>
      </c>
      <c r="B2277" s="7">
        <v>45302</v>
      </c>
      <c r="C2277" s="8">
        <v>0.37535879629629632</v>
      </c>
      <c r="D2277" s="6" t="s">
        <v>685</v>
      </c>
      <c r="E2277" s="6">
        <v>2</v>
      </c>
      <c r="F2277" s="6" t="s">
        <v>30</v>
      </c>
      <c r="G2277" s="9" t="s">
        <v>9081</v>
      </c>
      <c r="H2277" s="6" t="s">
        <v>27</v>
      </c>
      <c r="I2277" s="6" t="s">
        <v>24</v>
      </c>
      <c r="J2277" s="6" t="s">
        <v>21</v>
      </c>
      <c r="K2277" s="6" t="s">
        <v>355</v>
      </c>
      <c r="L2277" s="6" t="s">
        <v>34</v>
      </c>
      <c r="M2277" s="6" t="s">
        <v>968</v>
      </c>
      <c r="N2277" s="6" t="s">
        <v>34</v>
      </c>
      <c r="O2277" s="6" t="s">
        <v>9082</v>
      </c>
      <c r="P2277" s="6" t="s">
        <v>34</v>
      </c>
      <c r="Q2277" s="6" t="s">
        <v>34</v>
      </c>
      <c r="S2277" s="6" t="s">
        <v>8889</v>
      </c>
      <c r="T2277" s="6" t="s">
        <v>22</v>
      </c>
      <c r="U2277" s="6" t="s">
        <v>18</v>
      </c>
      <c r="V2277" s="6" t="s">
        <v>9083</v>
      </c>
      <c r="W2277" s="11" t="s">
        <v>5695</v>
      </c>
    </row>
    <row r="2278" spans="1:23" x14ac:dyDescent="0.35">
      <c r="A2278" s="6">
        <v>214222</v>
      </c>
      <c r="B2278" s="7">
        <v>45302</v>
      </c>
      <c r="C2278" s="8">
        <v>0.4022337962962963</v>
      </c>
      <c r="D2278" s="6" t="s">
        <v>9084</v>
      </c>
      <c r="E2278" s="6">
        <v>1</v>
      </c>
      <c r="F2278" s="6" t="s">
        <v>9</v>
      </c>
      <c r="G2278" s="6" t="s">
        <v>9085</v>
      </c>
      <c r="H2278" s="6" t="s">
        <v>10</v>
      </c>
      <c r="I2278" s="6" t="s">
        <v>24</v>
      </c>
      <c r="J2278" s="6" t="s">
        <v>21</v>
      </c>
      <c r="K2278" s="6" t="s">
        <v>83</v>
      </c>
      <c r="T2278" s="6" t="s">
        <v>22</v>
      </c>
      <c r="U2278" s="6" t="s">
        <v>18</v>
      </c>
      <c r="V2278" s="6" t="s">
        <v>9086</v>
      </c>
      <c r="W2278" s="11" t="s">
        <v>1447</v>
      </c>
    </row>
    <row r="2279" spans="1:23" ht="87" x14ac:dyDescent="0.35">
      <c r="A2279" s="6">
        <v>214207</v>
      </c>
      <c r="B2279" s="7">
        <v>45302</v>
      </c>
      <c r="C2279" s="8">
        <v>0.4057175925925926</v>
      </c>
      <c r="D2279" s="6" t="s">
        <v>288</v>
      </c>
      <c r="E2279" s="6">
        <v>2</v>
      </c>
      <c r="F2279" s="6" t="s">
        <v>1657</v>
      </c>
      <c r="G2279" s="9" t="s">
        <v>9087</v>
      </c>
      <c r="H2279" s="6" t="s">
        <v>24</v>
      </c>
      <c r="I2279" s="6" t="s">
        <v>24</v>
      </c>
      <c r="J2279" s="6" t="s">
        <v>21</v>
      </c>
      <c r="K2279" s="6" t="s">
        <v>1580</v>
      </c>
      <c r="T2279" s="6" t="s">
        <v>22</v>
      </c>
      <c r="U2279" s="6" t="s">
        <v>18</v>
      </c>
      <c r="V2279" s="6" t="s">
        <v>9089</v>
      </c>
      <c r="W2279" s="11" t="s">
        <v>9088</v>
      </c>
    </row>
    <row r="2280" spans="1:23" x14ac:dyDescent="0.35">
      <c r="A2280" s="6">
        <v>100353</v>
      </c>
      <c r="B2280" s="7">
        <v>45302</v>
      </c>
      <c r="C2280" s="8">
        <v>0.42865740740740743</v>
      </c>
      <c r="D2280" s="6" t="s">
        <v>181</v>
      </c>
      <c r="E2280" s="6">
        <v>1</v>
      </c>
      <c r="F2280" s="6" t="s">
        <v>30</v>
      </c>
      <c r="G2280" s="6" t="s">
        <v>9090</v>
      </c>
      <c r="H2280" s="6" t="s">
        <v>24</v>
      </c>
      <c r="I2280" s="6" t="s">
        <v>24</v>
      </c>
      <c r="J2280" s="6" t="s">
        <v>21</v>
      </c>
      <c r="K2280" s="6" t="s">
        <v>78</v>
      </c>
      <c r="T2280" s="6" t="s">
        <v>15</v>
      </c>
      <c r="U2280" s="6" t="s">
        <v>18</v>
      </c>
      <c r="V2280" s="6" t="s">
        <v>9091</v>
      </c>
      <c r="W2280" s="11" t="s">
        <v>887</v>
      </c>
    </row>
    <row r="2281" spans="1:23" x14ac:dyDescent="0.35">
      <c r="A2281" s="6">
        <v>197964</v>
      </c>
      <c r="B2281" s="7">
        <v>45302</v>
      </c>
      <c r="C2281" s="8">
        <v>0.43363425925925925</v>
      </c>
      <c r="D2281" s="6" t="s">
        <v>843</v>
      </c>
      <c r="E2281" s="6">
        <v>1</v>
      </c>
      <c r="F2281" s="6" t="s">
        <v>19</v>
      </c>
      <c r="G2281" s="6" t="s">
        <v>1673</v>
      </c>
      <c r="H2281" s="6" t="s">
        <v>24</v>
      </c>
      <c r="I2281" s="6" t="s">
        <v>24</v>
      </c>
      <c r="J2281" s="6" t="s">
        <v>21</v>
      </c>
      <c r="K2281" s="6" t="s">
        <v>78</v>
      </c>
      <c r="T2281" s="6" t="s">
        <v>15</v>
      </c>
      <c r="U2281" s="6" t="s">
        <v>18</v>
      </c>
      <c r="V2281" s="6" t="s">
        <v>1754</v>
      </c>
      <c r="W2281" s="11" t="s">
        <v>887</v>
      </c>
    </row>
    <row r="2282" spans="1:23" ht="58" x14ac:dyDescent="0.35">
      <c r="A2282" s="6">
        <v>214204</v>
      </c>
      <c r="B2282" s="7">
        <v>45302</v>
      </c>
      <c r="C2282" s="8">
        <v>0.46819444444444441</v>
      </c>
      <c r="D2282" s="6" t="s">
        <v>702</v>
      </c>
      <c r="E2282" s="6">
        <v>3</v>
      </c>
      <c r="F2282" s="6" t="s">
        <v>9</v>
      </c>
      <c r="G2282" s="9" t="s">
        <v>9092</v>
      </c>
      <c r="H2282" s="6" t="s">
        <v>24</v>
      </c>
      <c r="I2282" s="6" t="s">
        <v>24</v>
      </c>
      <c r="J2282" s="6" t="s">
        <v>21</v>
      </c>
      <c r="K2282" s="6" t="s">
        <v>815</v>
      </c>
      <c r="T2282" s="6" t="s">
        <v>15</v>
      </c>
      <c r="U2282" s="6" t="s">
        <v>18</v>
      </c>
      <c r="V2282" s="6" t="s">
        <v>9094</v>
      </c>
      <c r="W2282" s="11" t="s">
        <v>9093</v>
      </c>
    </row>
    <row r="2283" spans="1:23" x14ac:dyDescent="0.35">
      <c r="A2283" s="6">
        <v>206260</v>
      </c>
      <c r="B2283" s="7">
        <v>45302</v>
      </c>
      <c r="C2283" s="8">
        <v>0.47342592592592592</v>
      </c>
      <c r="D2283" s="6" t="s">
        <v>9095</v>
      </c>
      <c r="E2283" s="6">
        <v>20</v>
      </c>
      <c r="F2283" s="6" t="s">
        <v>19</v>
      </c>
      <c r="G2283" s="6" t="s">
        <v>9096</v>
      </c>
      <c r="H2283" s="6" t="s">
        <v>24</v>
      </c>
      <c r="I2283" s="6" t="s">
        <v>24</v>
      </c>
      <c r="J2283" s="6" t="s">
        <v>21</v>
      </c>
      <c r="K2283" s="6" t="s">
        <v>599</v>
      </c>
      <c r="L2283" s="6" t="s">
        <v>9097</v>
      </c>
      <c r="M2283" s="6" t="s">
        <v>71</v>
      </c>
      <c r="N2283" s="6" t="s">
        <v>9098</v>
      </c>
      <c r="O2283" s="6" t="s">
        <v>9099</v>
      </c>
      <c r="P2283" s="6" t="s">
        <v>34</v>
      </c>
      <c r="T2283" s="6" t="s">
        <v>22</v>
      </c>
      <c r="U2283" s="6" t="s">
        <v>18</v>
      </c>
      <c r="V2283" s="6" t="s">
        <v>9101</v>
      </c>
      <c r="W2283" s="11" t="s">
        <v>9100</v>
      </c>
    </row>
    <row r="2284" spans="1:23" x14ac:dyDescent="0.35">
      <c r="A2284" s="6">
        <v>214228</v>
      </c>
      <c r="B2284" s="7">
        <v>45302</v>
      </c>
      <c r="C2284" s="8">
        <v>0.4785300925925926</v>
      </c>
      <c r="D2284" s="6" t="s">
        <v>9102</v>
      </c>
      <c r="E2284" s="6">
        <v>4</v>
      </c>
      <c r="F2284" s="6" t="s">
        <v>1657</v>
      </c>
      <c r="G2284" s="6" t="s">
        <v>9103</v>
      </c>
      <c r="H2284" s="6" t="s">
        <v>24</v>
      </c>
      <c r="I2284" s="6" t="s">
        <v>24</v>
      </c>
      <c r="J2284" s="6" t="s">
        <v>21</v>
      </c>
      <c r="K2284" s="6" t="s">
        <v>495</v>
      </c>
      <c r="T2284" s="6" t="s">
        <v>22</v>
      </c>
      <c r="U2284" s="6" t="s">
        <v>18</v>
      </c>
      <c r="V2284" s="6" t="s">
        <v>9105</v>
      </c>
      <c r="W2284" s="11" t="s">
        <v>9104</v>
      </c>
    </row>
    <row r="2285" spans="1:23" x14ac:dyDescent="0.35">
      <c r="A2285" s="6">
        <v>214233</v>
      </c>
      <c r="B2285" s="7">
        <v>45302</v>
      </c>
      <c r="C2285" s="8">
        <v>0.50428240740740737</v>
      </c>
      <c r="D2285" s="6" t="s">
        <v>9106</v>
      </c>
      <c r="E2285" s="6">
        <v>2</v>
      </c>
      <c r="F2285" s="6" t="s">
        <v>30</v>
      </c>
      <c r="G2285" s="6" t="s">
        <v>9107</v>
      </c>
      <c r="H2285" s="6" t="s">
        <v>24</v>
      </c>
      <c r="I2285" s="6" t="s">
        <v>24</v>
      </c>
      <c r="J2285" s="6" t="s">
        <v>377</v>
      </c>
      <c r="K2285" s="6" t="s">
        <v>9108</v>
      </c>
      <c r="L2285" s="6" t="s">
        <v>70</v>
      </c>
      <c r="M2285" s="6" t="s">
        <v>34</v>
      </c>
      <c r="N2285" s="6" t="s">
        <v>34</v>
      </c>
      <c r="O2285" s="6" t="s">
        <v>9109</v>
      </c>
      <c r="Q2285" s="6" t="s">
        <v>9110</v>
      </c>
      <c r="R2285" s="6" t="s">
        <v>72</v>
      </c>
      <c r="T2285" s="6" t="s">
        <v>15</v>
      </c>
      <c r="U2285" s="6" t="s">
        <v>18</v>
      </c>
      <c r="V2285" s="6" t="s">
        <v>9112</v>
      </c>
      <c r="W2285" s="11" t="s">
        <v>9111</v>
      </c>
    </row>
    <row r="2286" spans="1:23" x14ac:dyDescent="0.35">
      <c r="A2286" s="6">
        <v>214215</v>
      </c>
      <c r="B2286" s="7">
        <v>45302</v>
      </c>
      <c r="C2286" s="8">
        <v>0.50549768518518523</v>
      </c>
      <c r="D2286" s="6" t="s">
        <v>26</v>
      </c>
      <c r="E2286" s="6">
        <v>1</v>
      </c>
      <c r="F2286" s="6" t="s">
        <v>9</v>
      </c>
      <c r="G2286" s="6" t="s">
        <v>9113</v>
      </c>
      <c r="H2286" s="6" t="s">
        <v>24</v>
      </c>
      <c r="I2286" s="6" t="s">
        <v>24</v>
      </c>
      <c r="J2286" s="6" t="s">
        <v>21</v>
      </c>
      <c r="K2286" s="6" t="s">
        <v>1580</v>
      </c>
      <c r="T2286" s="6" t="s">
        <v>15</v>
      </c>
      <c r="U2286" s="6" t="s">
        <v>18</v>
      </c>
      <c r="V2286" s="6" t="s">
        <v>9115</v>
      </c>
      <c r="W2286" s="11" t="s">
        <v>9114</v>
      </c>
    </row>
    <row r="2287" spans="1:23" x14ac:dyDescent="0.35">
      <c r="A2287" s="6">
        <v>214241</v>
      </c>
      <c r="B2287" s="7">
        <v>45302</v>
      </c>
      <c r="C2287" s="8">
        <v>0.53461805555555553</v>
      </c>
      <c r="D2287" s="6" t="s">
        <v>9116</v>
      </c>
      <c r="E2287" s="6">
        <v>1</v>
      </c>
      <c r="F2287" s="6" t="s">
        <v>1657</v>
      </c>
      <c r="G2287" s="6" t="s">
        <v>9117</v>
      </c>
      <c r="H2287" s="6" t="s">
        <v>24</v>
      </c>
      <c r="I2287" s="6" t="s">
        <v>24</v>
      </c>
      <c r="J2287" s="6" t="s">
        <v>21</v>
      </c>
      <c r="K2287" s="6" t="s">
        <v>521</v>
      </c>
      <c r="L2287" s="6" t="s">
        <v>5390</v>
      </c>
      <c r="M2287" s="6" t="s">
        <v>34</v>
      </c>
      <c r="N2287" s="6" t="s">
        <v>34</v>
      </c>
      <c r="T2287" s="6" t="s">
        <v>22</v>
      </c>
      <c r="U2287" s="6" t="s">
        <v>18</v>
      </c>
      <c r="V2287" s="6" t="s">
        <v>9119</v>
      </c>
      <c r="W2287" s="11" t="s">
        <v>9118</v>
      </c>
    </row>
    <row r="2288" spans="1:23" ht="43.5" x14ac:dyDescent="0.35">
      <c r="A2288" s="6">
        <v>214252</v>
      </c>
      <c r="B2288" s="7">
        <v>45302</v>
      </c>
      <c r="C2288" s="8">
        <v>0.59089120370370374</v>
      </c>
      <c r="D2288" s="6" t="s">
        <v>398</v>
      </c>
      <c r="E2288" s="6">
        <v>1</v>
      </c>
      <c r="F2288" s="6" t="s">
        <v>1657</v>
      </c>
      <c r="G2288" s="6" t="s">
        <v>9120</v>
      </c>
      <c r="H2288" s="6" t="s">
        <v>24</v>
      </c>
      <c r="I2288" s="6" t="s">
        <v>24</v>
      </c>
      <c r="J2288" s="6" t="s">
        <v>377</v>
      </c>
      <c r="K2288" s="6" t="s">
        <v>1836</v>
      </c>
      <c r="L2288" s="6" t="s">
        <v>298</v>
      </c>
      <c r="M2288" s="6" t="s">
        <v>314</v>
      </c>
      <c r="P2288" s="6" t="s">
        <v>9121</v>
      </c>
      <c r="T2288" s="6" t="s">
        <v>22</v>
      </c>
      <c r="U2288" s="6" t="s">
        <v>18</v>
      </c>
      <c r="V2288" s="9" t="s">
        <v>9122</v>
      </c>
      <c r="W2288" s="11" t="s">
        <v>4530</v>
      </c>
    </row>
    <row r="2289" spans="1:23" x14ac:dyDescent="0.35">
      <c r="A2289" s="6">
        <v>214292</v>
      </c>
      <c r="B2289" s="7">
        <v>45302</v>
      </c>
      <c r="C2289" s="8">
        <v>0.59193287037037035</v>
      </c>
      <c r="D2289" s="6" t="s">
        <v>1017</v>
      </c>
      <c r="E2289" s="6">
        <v>1</v>
      </c>
      <c r="F2289" s="6" t="s">
        <v>9</v>
      </c>
      <c r="G2289" s="6" t="s">
        <v>9123</v>
      </c>
      <c r="H2289" s="6" t="s">
        <v>24</v>
      </c>
      <c r="I2289" s="6" t="s">
        <v>24</v>
      </c>
      <c r="J2289" s="6" t="s">
        <v>21</v>
      </c>
      <c r="K2289" s="6" t="s">
        <v>78</v>
      </c>
      <c r="T2289" s="6" t="s">
        <v>15</v>
      </c>
      <c r="U2289" s="6" t="s">
        <v>18</v>
      </c>
      <c r="V2289" s="6" t="s">
        <v>9124</v>
      </c>
      <c r="W2289" s="11" t="s">
        <v>887</v>
      </c>
    </row>
    <row r="2290" spans="1:23" x14ac:dyDescent="0.35">
      <c r="A2290" s="6">
        <v>214291</v>
      </c>
      <c r="B2290" s="7">
        <v>45302</v>
      </c>
      <c r="C2290" s="8">
        <v>0.63318287037037035</v>
      </c>
      <c r="D2290" s="6" t="s">
        <v>1574</v>
      </c>
      <c r="E2290" s="6">
        <v>1</v>
      </c>
      <c r="F2290" s="6" t="s">
        <v>30</v>
      </c>
      <c r="G2290" s="6" t="s">
        <v>9125</v>
      </c>
      <c r="H2290" s="6" t="s">
        <v>24</v>
      </c>
      <c r="I2290" s="6" t="s">
        <v>40</v>
      </c>
      <c r="J2290" s="6" t="s">
        <v>21</v>
      </c>
      <c r="K2290" s="6" t="s">
        <v>699</v>
      </c>
      <c r="M2290" s="6" t="s">
        <v>142</v>
      </c>
      <c r="N2290" s="6" t="s">
        <v>34</v>
      </c>
      <c r="O2290" s="6" t="s">
        <v>34</v>
      </c>
      <c r="P2290" s="6" t="s">
        <v>34</v>
      </c>
      <c r="T2290" s="6" t="s">
        <v>22</v>
      </c>
      <c r="U2290" s="6" t="s">
        <v>18</v>
      </c>
      <c r="V2290" s="6" t="s">
        <v>9127</v>
      </c>
      <c r="W2290" s="11" t="s">
        <v>9126</v>
      </c>
    </row>
    <row r="2291" spans="1:23" x14ac:dyDescent="0.35">
      <c r="A2291" s="6">
        <v>214301</v>
      </c>
      <c r="B2291" s="7">
        <v>45302</v>
      </c>
      <c r="C2291" s="8">
        <v>0.63966435185185189</v>
      </c>
      <c r="D2291" s="6" t="s">
        <v>1246</v>
      </c>
      <c r="E2291" s="6">
        <v>3</v>
      </c>
      <c r="F2291" s="6" t="s">
        <v>30</v>
      </c>
      <c r="G2291" s="6" t="s">
        <v>9128</v>
      </c>
      <c r="H2291" s="6" t="s">
        <v>98</v>
      </c>
      <c r="I2291" s="6" t="s">
        <v>23</v>
      </c>
      <c r="J2291" s="6" t="s">
        <v>232</v>
      </c>
      <c r="K2291" s="6" t="s">
        <v>727</v>
      </c>
      <c r="L2291" s="6" t="s">
        <v>8434</v>
      </c>
      <c r="M2291" s="6" t="s">
        <v>9129</v>
      </c>
      <c r="N2291" s="6" t="s">
        <v>543</v>
      </c>
      <c r="O2291" s="6" t="s">
        <v>9130</v>
      </c>
      <c r="P2291" s="6" t="s">
        <v>1813</v>
      </c>
      <c r="Q2291" s="6" t="s">
        <v>1087</v>
      </c>
      <c r="S2291" s="6" t="s">
        <v>9131</v>
      </c>
      <c r="T2291" s="6" t="s">
        <v>15</v>
      </c>
      <c r="U2291" s="6" t="s">
        <v>18</v>
      </c>
      <c r="V2291" s="6" t="s">
        <v>9132</v>
      </c>
      <c r="W2291" s="11" t="s">
        <v>1143</v>
      </c>
    </row>
    <row r="2292" spans="1:23" x14ac:dyDescent="0.35">
      <c r="A2292" s="6">
        <v>214306</v>
      </c>
      <c r="B2292" s="7">
        <v>45302</v>
      </c>
      <c r="C2292" s="8">
        <v>0.64884259259259258</v>
      </c>
      <c r="D2292" s="6" t="s">
        <v>506</v>
      </c>
      <c r="E2292" s="6">
        <v>1</v>
      </c>
      <c r="F2292" s="6" t="s">
        <v>25</v>
      </c>
      <c r="G2292" s="6" t="s">
        <v>765</v>
      </c>
      <c r="H2292" s="6" t="s">
        <v>24</v>
      </c>
      <c r="I2292" s="6" t="s">
        <v>24</v>
      </c>
      <c r="J2292" s="6" t="s">
        <v>21</v>
      </c>
      <c r="K2292" s="6" t="s">
        <v>161</v>
      </c>
      <c r="T2292" s="6" t="s">
        <v>22</v>
      </c>
      <c r="U2292" s="6" t="s">
        <v>18</v>
      </c>
      <c r="V2292" s="6" t="s">
        <v>1746</v>
      </c>
      <c r="W2292" s="11" t="s">
        <v>887</v>
      </c>
    </row>
    <row r="2293" spans="1:23" x14ac:dyDescent="0.35">
      <c r="A2293" s="6">
        <v>214087</v>
      </c>
      <c r="B2293" s="7">
        <v>45302</v>
      </c>
      <c r="C2293" s="8">
        <v>0.6774768518518518</v>
      </c>
      <c r="D2293" s="6" t="s">
        <v>730</v>
      </c>
      <c r="E2293" s="6">
        <v>1</v>
      </c>
      <c r="F2293" s="6" t="s">
        <v>19</v>
      </c>
      <c r="G2293" s="6" t="s">
        <v>9133</v>
      </c>
      <c r="H2293" s="6" t="s">
        <v>40</v>
      </c>
      <c r="I2293" s="6" t="s">
        <v>24</v>
      </c>
      <c r="J2293" s="6" t="s">
        <v>21</v>
      </c>
      <c r="K2293" s="6" t="s">
        <v>244</v>
      </c>
      <c r="T2293" s="6" t="s">
        <v>22</v>
      </c>
      <c r="U2293" s="6" t="s">
        <v>18</v>
      </c>
      <c r="V2293" s="6" t="s">
        <v>9135</v>
      </c>
      <c r="W2293" s="11" t="s">
        <v>9134</v>
      </c>
    </row>
    <row r="2294" spans="1:23" x14ac:dyDescent="0.35">
      <c r="A2294" s="6">
        <v>214305</v>
      </c>
      <c r="B2294" s="7">
        <v>45302</v>
      </c>
      <c r="C2294" s="8">
        <v>0.73174768518518529</v>
      </c>
      <c r="D2294" s="6" t="s">
        <v>9136</v>
      </c>
      <c r="E2294" s="6">
        <v>1</v>
      </c>
      <c r="F2294" s="6" t="s">
        <v>19</v>
      </c>
      <c r="G2294" s="6" t="s">
        <v>9137</v>
      </c>
      <c r="H2294" s="6" t="s">
        <v>10</v>
      </c>
      <c r="I2294" s="6" t="s">
        <v>24</v>
      </c>
      <c r="J2294" s="6" t="s">
        <v>232</v>
      </c>
      <c r="K2294" s="6" t="s">
        <v>532</v>
      </c>
      <c r="T2294" s="6" t="s">
        <v>15</v>
      </c>
      <c r="U2294" s="6" t="s">
        <v>18</v>
      </c>
      <c r="V2294" s="6" t="s">
        <v>9138</v>
      </c>
      <c r="W2294" s="11" t="s">
        <v>1143</v>
      </c>
    </row>
    <row r="2295" spans="1:23" x14ac:dyDescent="0.35">
      <c r="A2295" s="6">
        <v>17772</v>
      </c>
      <c r="B2295" s="7">
        <v>45303</v>
      </c>
      <c r="C2295" s="8">
        <v>0.32978009259259261</v>
      </c>
      <c r="D2295" s="6" t="s">
        <v>105</v>
      </c>
      <c r="E2295" s="6">
        <v>1</v>
      </c>
      <c r="F2295" s="6" t="s">
        <v>25</v>
      </c>
      <c r="G2295" s="6" t="s">
        <v>9139</v>
      </c>
      <c r="H2295" s="6" t="s">
        <v>98</v>
      </c>
      <c r="I2295" s="6" t="s">
        <v>24</v>
      </c>
      <c r="J2295" s="6" t="s">
        <v>21</v>
      </c>
      <c r="K2295" s="6" t="s">
        <v>83</v>
      </c>
      <c r="T2295" s="6" t="s">
        <v>22</v>
      </c>
      <c r="U2295" s="6" t="s">
        <v>18</v>
      </c>
      <c r="V2295" s="6" t="s">
        <v>9140</v>
      </c>
      <c r="W2295" s="11" t="s">
        <v>1014</v>
      </c>
    </row>
    <row r="2296" spans="1:23" x14ac:dyDescent="0.35">
      <c r="A2296" s="6">
        <v>214342</v>
      </c>
      <c r="B2296" s="7">
        <v>45303</v>
      </c>
      <c r="C2296" s="8">
        <v>0.33479166666666665</v>
      </c>
      <c r="D2296" s="6" t="s">
        <v>473</v>
      </c>
      <c r="E2296" s="6">
        <v>2</v>
      </c>
      <c r="F2296" s="6" t="s">
        <v>30</v>
      </c>
      <c r="G2296" s="6" t="s">
        <v>9141</v>
      </c>
      <c r="H2296" s="6" t="s">
        <v>24</v>
      </c>
      <c r="I2296" s="6" t="s">
        <v>24</v>
      </c>
      <c r="J2296" s="6" t="s">
        <v>232</v>
      </c>
      <c r="K2296" s="6" t="s">
        <v>83</v>
      </c>
      <c r="T2296" s="6" t="s">
        <v>22</v>
      </c>
      <c r="U2296" s="6" t="s">
        <v>18</v>
      </c>
      <c r="V2296" s="6" t="s">
        <v>9142</v>
      </c>
      <c r="W2296" s="11" t="s">
        <v>1447</v>
      </c>
    </row>
    <row r="2297" spans="1:23" x14ac:dyDescent="0.35">
      <c r="A2297" s="6">
        <v>167606</v>
      </c>
      <c r="B2297" s="7">
        <v>45303</v>
      </c>
      <c r="C2297" s="8">
        <v>0.3871412037037037</v>
      </c>
      <c r="D2297" s="6" t="s">
        <v>105</v>
      </c>
      <c r="E2297" s="6">
        <v>1</v>
      </c>
      <c r="F2297" s="6" t="s">
        <v>25</v>
      </c>
      <c r="G2297" s="6" t="s">
        <v>9143</v>
      </c>
      <c r="H2297" s="6" t="s">
        <v>10</v>
      </c>
      <c r="I2297" s="6" t="s">
        <v>24</v>
      </c>
      <c r="J2297" s="6" t="s">
        <v>21</v>
      </c>
      <c r="K2297" s="6" t="s">
        <v>83</v>
      </c>
      <c r="T2297" s="6" t="s">
        <v>22</v>
      </c>
      <c r="U2297" s="6" t="s">
        <v>18</v>
      </c>
      <c r="V2297" s="6" t="s">
        <v>1959</v>
      </c>
      <c r="W2297" s="11" t="s">
        <v>1051</v>
      </c>
    </row>
    <row r="2298" spans="1:23" x14ac:dyDescent="0.35">
      <c r="A2298" s="6">
        <v>42179</v>
      </c>
      <c r="B2298" s="7">
        <v>45303</v>
      </c>
      <c r="C2298" s="8">
        <v>0.38908564814814817</v>
      </c>
      <c r="D2298" s="6" t="s">
        <v>642</v>
      </c>
      <c r="E2298" s="6">
        <v>2</v>
      </c>
      <c r="F2298" s="6" t="s">
        <v>19</v>
      </c>
      <c r="G2298" s="6" t="s">
        <v>642</v>
      </c>
      <c r="H2298" s="6" t="s">
        <v>24</v>
      </c>
      <c r="I2298" s="6" t="s">
        <v>24</v>
      </c>
      <c r="J2298" s="6" t="s">
        <v>21</v>
      </c>
      <c r="K2298" s="6" t="s">
        <v>639</v>
      </c>
      <c r="T2298" s="6" t="s">
        <v>22</v>
      </c>
      <c r="U2298" s="6" t="s">
        <v>18</v>
      </c>
      <c r="V2298" s="6" t="s">
        <v>9145</v>
      </c>
      <c r="W2298" s="11" t="s">
        <v>9144</v>
      </c>
    </row>
    <row r="2299" spans="1:23" x14ac:dyDescent="0.35">
      <c r="A2299" s="6">
        <v>214379</v>
      </c>
      <c r="B2299" s="7">
        <v>45303</v>
      </c>
      <c r="C2299" s="8">
        <v>0.41466435185185185</v>
      </c>
      <c r="D2299" s="6" t="s">
        <v>826</v>
      </c>
      <c r="E2299" s="6">
        <v>1</v>
      </c>
      <c r="F2299" s="6" t="s">
        <v>19</v>
      </c>
      <c r="G2299" s="6" t="s">
        <v>826</v>
      </c>
      <c r="H2299" s="6" t="s">
        <v>24</v>
      </c>
      <c r="I2299" s="6" t="s">
        <v>24</v>
      </c>
      <c r="J2299" s="6" t="s">
        <v>21</v>
      </c>
      <c r="K2299" s="6" t="s">
        <v>705</v>
      </c>
      <c r="T2299" s="6" t="s">
        <v>22</v>
      </c>
      <c r="U2299" s="6" t="s">
        <v>18</v>
      </c>
      <c r="V2299" s="6" t="s">
        <v>9147</v>
      </c>
      <c r="W2299" s="11" t="s">
        <v>9146</v>
      </c>
    </row>
    <row r="2300" spans="1:23" x14ac:dyDescent="0.35">
      <c r="A2300" s="6">
        <v>214369</v>
      </c>
      <c r="B2300" s="7">
        <v>45303</v>
      </c>
      <c r="C2300" s="8">
        <v>0.42667824074074073</v>
      </c>
      <c r="D2300" s="6" t="s">
        <v>333</v>
      </c>
      <c r="E2300" s="6">
        <v>1</v>
      </c>
      <c r="F2300" s="6" t="s">
        <v>30</v>
      </c>
      <c r="G2300" s="6" t="s">
        <v>9148</v>
      </c>
      <c r="H2300" s="6" t="s">
        <v>24</v>
      </c>
      <c r="I2300" s="6" t="s">
        <v>24</v>
      </c>
      <c r="J2300" s="6" t="s">
        <v>232</v>
      </c>
      <c r="K2300" s="6" t="s">
        <v>83</v>
      </c>
      <c r="T2300" s="6" t="s">
        <v>15</v>
      </c>
      <c r="U2300" s="6" t="s">
        <v>18</v>
      </c>
      <c r="V2300" s="6" t="s">
        <v>9149</v>
      </c>
      <c r="W2300" s="11" t="s">
        <v>1748</v>
      </c>
    </row>
    <row r="2301" spans="1:23" ht="87" x14ac:dyDescent="0.35">
      <c r="A2301" s="6">
        <v>129120</v>
      </c>
      <c r="B2301" s="7">
        <v>45303</v>
      </c>
      <c r="C2301" s="8">
        <v>0.42693287037037037</v>
      </c>
      <c r="D2301" s="6" t="s">
        <v>9150</v>
      </c>
      <c r="E2301" s="6" t="s">
        <v>678</v>
      </c>
      <c r="F2301" s="6" t="s">
        <v>942</v>
      </c>
      <c r="G2301" s="9" t="s">
        <v>9151</v>
      </c>
      <c r="H2301" s="6" t="s">
        <v>98</v>
      </c>
      <c r="I2301" s="6" t="s">
        <v>24</v>
      </c>
      <c r="J2301" s="6" t="s">
        <v>21</v>
      </c>
      <c r="K2301" s="6" t="s">
        <v>1236</v>
      </c>
      <c r="T2301" s="6" t="s">
        <v>22</v>
      </c>
      <c r="U2301" s="6" t="s">
        <v>18</v>
      </c>
      <c r="V2301" s="6" t="s">
        <v>9153</v>
      </c>
      <c r="W2301" s="11" t="s">
        <v>9152</v>
      </c>
    </row>
    <row r="2302" spans="1:23" x14ac:dyDescent="0.35">
      <c r="A2302" s="6">
        <v>214395</v>
      </c>
      <c r="B2302" s="7">
        <v>45303</v>
      </c>
      <c r="C2302" s="8">
        <v>0.4287731481481481</v>
      </c>
      <c r="D2302" s="6" t="s">
        <v>962</v>
      </c>
      <c r="E2302" s="6">
        <v>1</v>
      </c>
      <c r="F2302" s="6" t="s">
        <v>19</v>
      </c>
      <c r="G2302" s="6" t="s">
        <v>962</v>
      </c>
      <c r="H2302" s="6" t="s">
        <v>24</v>
      </c>
      <c r="I2302" s="6" t="s">
        <v>24</v>
      </c>
      <c r="J2302" s="6" t="s">
        <v>21</v>
      </c>
      <c r="K2302" s="6" t="s">
        <v>36</v>
      </c>
      <c r="T2302" s="6" t="s">
        <v>22</v>
      </c>
      <c r="U2302" s="6" t="s">
        <v>18</v>
      </c>
      <c r="V2302" s="6" t="s">
        <v>9155</v>
      </c>
      <c r="W2302" s="11" t="s">
        <v>9154</v>
      </c>
    </row>
    <row r="2303" spans="1:23" ht="58" x14ac:dyDescent="0.35">
      <c r="A2303" s="6">
        <v>214367</v>
      </c>
      <c r="B2303" s="7">
        <v>45303</v>
      </c>
      <c r="C2303" s="8">
        <v>0.44429398148148147</v>
      </c>
      <c r="D2303" s="6" t="s">
        <v>9156</v>
      </c>
      <c r="E2303" s="6">
        <v>9</v>
      </c>
      <c r="F2303" s="6" t="s">
        <v>19</v>
      </c>
      <c r="G2303" s="6" t="s">
        <v>9157</v>
      </c>
      <c r="H2303" s="6" t="s">
        <v>24</v>
      </c>
      <c r="I2303" s="6" t="s">
        <v>24</v>
      </c>
      <c r="J2303" s="6" t="s">
        <v>377</v>
      </c>
      <c r="K2303" s="9" t="s">
        <v>440</v>
      </c>
      <c r="T2303" s="6" t="s">
        <v>22</v>
      </c>
      <c r="U2303" s="6" t="s">
        <v>18</v>
      </c>
      <c r="V2303" s="6" t="s">
        <v>9158</v>
      </c>
      <c r="W2303" s="11" t="s">
        <v>7627</v>
      </c>
    </row>
    <row r="2304" spans="1:23" ht="217.5" x14ac:dyDescent="0.35">
      <c r="A2304" s="6">
        <v>214374</v>
      </c>
      <c r="B2304" s="7">
        <v>45303</v>
      </c>
      <c r="C2304" s="8">
        <v>0.44755787037037037</v>
      </c>
      <c r="D2304" s="6" t="s">
        <v>170</v>
      </c>
      <c r="E2304" s="6">
        <v>1</v>
      </c>
      <c r="F2304" s="6" t="s">
        <v>9</v>
      </c>
      <c r="G2304" s="9" t="s">
        <v>9159</v>
      </c>
      <c r="H2304" s="6" t="s">
        <v>112</v>
      </c>
      <c r="I2304" s="6" t="s">
        <v>40</v>
      </c>
      <c r="J2304" s="6" t="s">
        <v>21</v>
      </c>
      <c r="K2304" s="6" t="s">
        <v>978</v>
      </c>
      <c r="L2304" s="6" t="s">
        <v>978</v>
      </c>
      <c r="M2304" s="6" t="s">
        <v>978</v>
      </c>
      <c r="N2304" s="6" t="s">
        <v>978</v>
      </c>
      <c r="O2304" s="6" t="s">
        <v>978</v>
      </c>
      <c r="P2304" s="6" t="s">
        <v>978</v>
      </c>
      <c r="Q2304" s="6" t="s">
        <v>978</v>
      </c>
      <c r="R2304" s="6" t="s">
        <v>978</v>
      </c>
      <c r="S2304" s="6" t="s">
        <v>47</v>
      </c>
      <c r="T2304" s="6" t="s">
        <v>22</v>
      </c>
      <c r="U2304" s="6" t="s">
        <v>18</v>
      </c>
      <c r="V2304" s="6" t="s">
        <v>9161</v>
      </c>
      <c r="W2304" s="11" t="s">
        <v>9160</v>
      </c>
    </row>
    <row r="2305" spans="1:23" ht="58" x14ac:dyDescent="0.35">
      <c r="A2305" s="6">
        <v>48508</v>
      </c>
      <c r="B2305" s="7">
        <v>45303</v>
      </c>
      <c r="C2305" s="8">
        <v>0.45479166666666665</v>
      </c>
      <c r="D2305" s="6" t="s">
        <v>586</v>
      </c>
      <c r="E2305" s="6">
        <v>2</v>
      </c>
      <c r="F2305" s="6" t="s">
        <v>9</v>
      </c>
      <c r="G2305" s="6" t="s">
        <v>9162</v>
      </c>
      <c r="H2305" s="6" t="s">
        <v>24</v>
      </c>
      <c r="I2305" s="6" t="s">
        <v>24</v>
      </c>
      <c r="J2305" s="6" t="s">
        <v>377</v>
      </c>
      <c r="K2305" s="9" t="s">
        <v>440</v>
      </c>
      <c r="T2305" s="6" t="s">
        <v>22</v>
      </c>
      <c r="U2305" s="6" t="s">
        <v>18</v>
      </c>
      <c r="V2305" s="6" t="s">
        <v>9164</v>
      </c>
      <c r="W2305" s="11" t="s">
        <v>9163</v>
      </c>
    </row>
    <row r="2306" spans="1:23" ht="217.5" x14ac:dyDescent="0.35">
      <c r="A2306" s="6">
        <v>214418</v>
      </c>
      <c r="B2306" s="7">
        <v>45303</v>
      </c>
      <c r="C2306" s="8">
        <v>0.48104166666666665</v>
      </c>
      <c r="D2306" s="6" t="s">
        <v>9165</v>
      </c>
      <c r="E2306" s="6">
        <v>6</v>
      </c>
      <c r="F2306" s="6" t="s">
        <v>30</v>
      </c>
      <c r="G2306" s="9" t="s">
        <v>9166</v>
      </c>
      <c r="H2306" s="6" t="s">
        <v>10</v>
      </c>
      <c r="I2306" s="6" t="s">
        <v>24</v>
      </c>
      <c r="J2306" s="6" t="s">
        <v>21</v>
      </c>
      <c r="K2306" s="6" t="s">
        <v>36</v>
      </c>
      <c r="T2306" s="6" t="s">
        <v>22</v>
      </c>
      <c r="U2306" s="6" t="s">
        <v>18</v>
      </c>
      <c r="V2306" s="6" t="s">
        <v>9168</v>
      </c>
      <c r="W2306" s="12" t="s">
        <v>9167</v>
      </c>
    </row>
    <row r="2307" spans="1:23" x14ac:dyDescent="0.35">
      <c r="A2307" s="6">
        <v>214428</v>
      </c>
      <c r="B2307" s="7">
        <v>45303</v>
      </c>
      <c r="C2307" s="8">
        <v>0.49478009259259265</v>
      </c>
      <c r="D2307" s="6" t="s">
        <v>9169</v>
      </c>
      <c r="E2307" s="6">
        <v>1</v>
      </c>
      <c r="F2307" s="6" t="s">
        <v>19</v>
      </c>
      <c r="G2307" s="6" t="s">
        <v>9170</v>
      </c>
      <c r="H2307" s="6" t="s">
        <v>24</v>
      </c>
      <c r="I2307" s="6" t="s">
        <v>24</v>
      </c>
      <c r="J2307" s="6" t="s">
        <v>21</v>
      </c>
      <c r="K2307" s="6" t="s">
        <v>705</v>
      </c>
      <c r="T2307" s="6" t="s">
        <v>22</v>
      </c>
      <c r="U2307" s="6" t="s">
        <v>18</v>
      </c>
      <c r="V2307" s="6" t="s">
        <v>9172</v>
      </c>
      <c r="W2307" s="11" t="s">
        <v>9171</v>
      </c>
    </row>
    <row r="2308" spans="1:23" x14ac:dyDescent="0.35">
      <c r="A2308" s="6">
        <v>214429</v>
      </c>
      <c r="B2308" s="7">
        <v>45303</v>
      </c>
      <c r="C2308" s="8">
        <v>0.49931712962962965</v>
      </c>
      <c r="D2308" s="6" t="s">
        <v>9169</v>
      </c>
      <c r="E2308" s="6">
        <v>1</v>
      </c>
      <c r="F2308" s="6" t="s">
        <v>19</v>
      </c>
      <c r="G2308" s="6" t="s">
        <v>9173</v>
      </c>
      <c r="H2308" s="6" t="s">
        <v>24</v>
      </c>
      <c r="I2308" s="6" t="s">
        <v>24</v>
      </c>
      <c r="J2308" s="6" t="s">
        <v>21</v>
      </c>
      <c r="K2308" s="6" t="s">
        <v>705</v>
      </c>
      <c r="T2308" s="6" t="s">
        <v>22</v>
      </c>
      <c r="U2308" s="6" t="s">
        <v>18</v>
      </c>
      <c r="V2308" s="6" t="s">
        <v>9175</v>
      </c>
      <c r="W2308" s="11" t="s">
        <v>9174</v>
      </c>
    </row>
    <row r="2309" spans="1:23" x14ac:dyDescent="0.35">
      <c r="A2309" s="6">
        <v>214433</v>
      </c>
      <c r="B2309" s="7">
        <v>45303</v>
      </c>
      <c r="C2309" s="8">
        <v>0.50979166666666664</v>
      </c>
      <c r="D2309" s="6" t="s">
        <v>962</v>
      </c>
      <c r="E2309" s="6">
        <v>1</v>
      </c>
      <c r="F2309" s="6" t="s">
        <v>19</v>
      </c>
      <c r="G2309" s="6" t="s">
        <v>962</v>
      </c>
      <c r="H2309" s="6" t="s">
        <v>24</v>
      </c>
      <c r="I2309" s="6" t="s">
        <v>24</v>
      </c>
      <c r="J2309" s="6" t="s">
        <v>21</v>
      </c>
      <c r="K2309" s="6" t="s">
        <v>705</v>
      </c>
      <c r="T2309" s="6" t="s">
        <v>22</v>
      </c>
      <c r="U2309" s="6" t="s">
        <v>18</v>
      </c>
      <c r="V2309" s="6" t="s">
        <v>9177</v>
      </c>
      <c r="W2309" s="11" t="s">
        <v>9176</v>
      </c>
    </row>
    <row r="2310" spans="1:23" ht="188.5" x14ac:dyDescent="0.35">
      <c r="A2310" s="6">
        <v>214408</v>
      </c>
      <c r="B2310" s="7">
        <v>45303</v>
      </c>
      <c r="C2310" s="8">
        <v>0.53402777777777777</v>
      </c>
      <c r="D2310" s="6" t="s">
        <v>482</v>
      </c>
      <c r="E2310" s="6">
        <v>1</v>
      </c>
      <c r="F2310" s="6" t="s">
        <v>30</v>
      </c>
      <c r="G2310" s="9" t="s">
        <v>9178</v>
      </c>
      <c r="H2310" s="6" t="s">
        <v>98</v>
      </c>
      <c r="I2310" s="6" t="s">
        <v>40</v>
      </c>
      <c r="J2310" s="6" t="s">
        <v>21</v>
      </c>
      <c r="K2310" s="6" t="s">
        <v>978</v>
      </c>
      <c r="L2310" s="6" t="s">
        <v>978</v>
      </c>
      <c r="M2310" s="6" t="s">
        <v>978</v>
      </c>
      <c r="N2310" s="6" t="s">
        <v>978</v>
      </c>
      <c r="O2310" s="6" t="s">
        <v>978</v>
      </c>
      <c r="P2310" s="6" t="s">
        <v>978</v>
      </c>
      <c r="Q2310" s="6" t="s">
        <v>9179</v>
      </c>
      <c r="R2310" s="6" t="s">
        <v>978</v>
      </c>
      <c r="S2310" s="6" t="s">
        <v>978</v>
      </c>
      <c r="T2310" s="6" t="s">
        <v>22</v>
      </c>
      <c r="U2310" s="6" t="s">
        <v>18</v>
      </c>
      <c r="V2310" s="6" t="s">
        <v>9180</v>
      </c>
      <c r="W2310" s="11" t="s">
        <v>915</v>
      </c>
    </row>
    <row r="2311" spans="1:23" ht="319" x14ac:dyDescent="0.35">
      <c r="A2311" s="6">
        <v>194817</v>
      </c>
      <c r="B2311" s="7">
        <v>45303</v>
      </c>
      <c r="C2311" s="8">
        <v>0.5604513888888889</v>
      </c>
      <c r="D2311" s="6" t="s">
        <v>9181</v>
      </c>
      <c r="E2311" s="6">
        <v>1</v>
      </c>
      <c r="F2311" s="6" t="s">
        <v>1657</v>
      </c>
      <c r="G2311" s="9" t="s">
        <v>9182</v>
      </c>
      <c r="H2311" s="6" t="s">
        <v>40</v>
      </c>
      <c r="I2311" s="6" t="s">
        <v>40</v>
      </c>
      <c r="J2311" s="6" t="s">
        <v>21</v>
      </c>
      <c r="K2311" s="6" t="s">
        <v>978</v>
      </c>
      <c r="L2311" s="6" t="s">
        <v>978</v>
      </c>
      <c r="M2311" s="6" t="s">
        <v>978</v>
      </c>
      <c r="N2311" s="6" t="s">
        <v>978</v>
      </c>
      <c r="O2311" s="6" t="s">
        <v>978</v>
      </c>
      <c r="P2311" s="6" t="s">
        <v>978</v>
      </c>
      <c r="Q2311" s="6" t="s">
        <v>978</v>
      </c>
      <c r="R2311" s="6" t="s">
        <v>978</v>
      </c>
      <c r="S2311" s="6" t="s">
        <v>978</v>
      </c>
      <c r="T2311" s="6" t="s">
        <v>22</v>
      </c>
      <c r="U2311" s="6" t="s">
        <v>18</v>
      </c>
      <c r="V2311" s="6" t="s">
        <v>9183</v>
      </c>
      <c r="W2311" s="11" t="s">
        <v>1060</v>
      </c>
    </row>
    <row r="2312" spans="1:23" ht="304.5" x14ac:dyDescent="0.35">
      <c r="A2312" s="6">
        <v>214392</v>
      </c>
      <c r="B2312" s="7">
        <v>45303</v>
      </c>
      <c r="C2312" s="8">
        <v>0.56168981481481484</v>
      </c>
      <c r="D2312" s="6" t="s">
        <v>9184</v>
      </c>
      <c r="E2312" s="6">
        <v>1</v>
      </c>
      <c r="F2312" s="6" t="s">
        <v>1657</v>
      </c>
      <c r="G2312" s="9" t="s">
        <v>9185</v>
      </c>
      <c r="H2312" s="6" t="s">
        <v>40</v>
      </c>
      <c r="I2312" s="6" t="s">
        <v>40</v>
      </c>
      <c r="J2312" s="6" t="s">
        <v>21</v>
      </c>
      <c r="K2312" s="6" t="s">
        <v>978</v>
      </c>
      <c r="L2312" s="6" t="s">
        <v>978</v>
      </c>
      <c r="M2312" s="6" t="s">
        <v>978</v>
      </c>
      <c r="N2312" s="6" t="s">
        <v>978</v>
      </c>
      <c r="O2312" s="6" t="s">
        <v>978</v>
      </c>
      <c r="P2312" s="6" t="s">
        <v>978</v>
      </c>
      <c r="Q2312" s="6" t="s">
        <v>978</v>
      </c>
      <c r="T2312" s="6" t="s">
        <v>22</v>
      </c>
      <c r="U2312" s="6" t="s">
        <v>18</v>
      </c>
      <c r="V2312" s="6" t="s">
        <v>9187</v>
      </c>
      <c r="W2312" s="11" t="s">
        <v>9186</v>
      </c>
    </row>
    <row r="2313" spans="1:23" x14ac:dyDescent="0.35">
      <c r="A2313" s="6">
        <v>188163</v>
      </c>
      <c r="B2313" s="7">
        <v>45303</v>
      </c>
      <c r="C2313" s="8">
        <v>0.57682870370370376</v>
      </c>
      <c r="D2313" s="6" t="s">
        <v>388</v>
      </c>
      <c r="E2313" s="6">
        <v>2</v>
      </c>
      <c r="F2313" s="6" t="s">
        <v>30</v>
      </c>
      <c r="G2313" s="6" t="s">
        <v>9188</v>
      </c>
      <c r="H2313" s="6" t="s">
        <v>24</v>
      </c>
      <c r="I2313" s="6" t="s">
        <v>24</v>
      </c>
      <c r="J2313" s="6" t="s">
        <v>21</v>
      </c>
      <c r="K2313" s="6" t="s">
        <v>764</v>
      </c>
      <c r="T2313" s="6" t="s">
        <v>22</v>
      </c>
      <c r="U2313" s="6" t="s">
        <v>18</v>
      </c>
      <c r="V2313" s="6" t="s">
        <v>9190</v>
      </c>
      <c r="W2313" s="11" t="s">
        <v>9189</v>
      </c>
    </row>
    <row r="2314" spans="1:23" ht="58" x14ac:dyDescent="0.35">
      <c r="A2314" s="6">
        <v>214413</v>
      </c>
      <c r="B2314" s="7">
        <v>45303</v>
      </c>
      <c r="C2314" s="8">
        <v>0.60472222222222227</v>
      </c>
      <c r="D2314" s="6" t="s">
        <v>465</v>
      </c>
      <c r="E2314" s="6">
        <v>1</v>
      </c>
      <c r="F2314" s="6" t="s">
        <v>19</v>
      </c>
      <c r="G2314" s="6" t="s">
        <v>9191</v>
      </c>
      <c r="H2314" s="6" t="s">
        <v>24</v>
      </c>
      <c r="I2314" s="6" t="s">
        <v>24</v>
      </c>
      <c r="J2314" s="6" t="s">
        <v>21</v>
      </c>
      <c r="K2314" s="9" t="s">
        <v>440</v>
      </c>
      <c r="T2314" s="6" t="s">
        <v>22</v>
      </c>
      <c r="U2314" s="6" t="s">
        <v>18</v>
      </c>
      <c r="V2314" s="6" t="s">
        <v>9192</v>
      </c>
      <c r="W2314" s="11" t="s">
        <v>1124</v>
      </c>
    </row>
    <row r="2315" spans="1:23" x14ac:dyDescent="0.35">
      <c r="A2315" s="6">
        <v>214300</v>
      </c>
      <c r="B2315" s="7">
        <v>45303</v>
      </c>
      <c r="C2315" s="8">
        <v>0.62315972222222216</v>
      </c>
      <c r="D2315" s="6" t="s">
        <v>1909</v>
      </c>
      <c r="E2315" s="6">
        <v>2</v>
      </c>
      <c r="F2315" s="6" t="s">
        <v>9</v>
      </c>
      <c r="G2315" s="6" t="s">
        <v>9193</v>
      </c>
      <c r="H2315" s="6" t="s">
        <v>24</v>
      </c>
      <c r="I2315" s="6" t="s">
        <v>24</v>
      </c>
      <c r="J2315" s="6" t="s">
        <v>21</v>
      </c>
      <c r="K2315" s="6" t="s">
        <v>764</v>
      </c>
      <c r="T2315" s="6" t="s">
        <v>22</v>
      </c>
      <c r="U2315" s="6" t="s">
        <v>18</v>
      </c>
      <c r="V2315" s="6" t="s">
        <v>9195</v>
      </c>
      <c r="W2315" s="11" t="s">
        <v>9194</v>
      </c>
    </row>
    <row r="2316" spans="1:23" ht="159.5" x14ac:dyDescent="0.35">
      <c r="A2316" s="6">
        <v>214440</v>
      </c>
      <c r="B2316" s="7">
        <v>45303</v>
      </c>
      <c r="C2316" s="8">
        <v>0.63996527777777779</v>
      </c>
      <c r="D2316" s="6" t="s">
        <v>91</v>
      </c>
      <c r="E2316" s="6">
        <v>2</v>
      </c>
      <c r="F2316" s="6" t="s">
        <v>9</v>
      </c>
      <c r="G2316" s="9" t="s">
        <v>9196</v>
      </c>
      <c r="H2316" s="6" t="s">
        <v>10</v>
      </c>
      <c r="I2316" s="6" t="s">
        <v>24</v>
      </c>
      <c r="J2316" s="6" t="s">
        <v>21</v>
      </c>
      <c r="K2316" s="6" t="s">
        <v>244</v>
      </c>
      <c r="M2316" s="6" t="s">
        <v>9197</v>
      </c>
      <c r="T2316" s="6" t="s">
        <v>22</v>
      </c>
      <c r="U2316" s="6" t="s">
        <v>18</v>
      </c>
      <c r="V2316" s="6" t="s">
        <v>9199</v>
      </c>
      <c r="W2316" s="11" t="s">
        <v>9198</v>
      </c>
    </row>
    <row r="2317" spans="1:23" ht="58" x14ac:dyDescent="0.35">
      <c r="A2317" s="6">
        <v>214430</v>
      </c>
      <c r="B2317" s="7">
        <v>45303</v>
      </c>
      <c r="C2317" s="8">
        <v>0.66438657407407409</v>
      </c>
      <c r="D2317" s="6" t="s">
        <v>9200</v>
      </c>
      <c r="E2317" s="6">
        <v>1</v>
      </c>
      <c r="F2317" s="6" t="s">
        <v>9</v>
      </c>
      <c r="G2317" s="9" t="s">
        <v>9201</v>
      </c>
      <c r="H2317" s="6" t="s">
        <v>24</v>
      </c>
      <c r="I2317" s="6" t="s">
        <v>24</v>
      </c>
      <c r="J2317" s="6" t="s">
        <v>21</v>
      </c>
      <c r="K2317" s="9" t="s">
        <v>9202</v>
      </c>
      <c r="T2317" s="6" t="s">
        <v>22</v>
      </c>
      <c r="U2317" s="6" t="s">
        <v>18</v>
      </c>
      <c r="V2317" s="6" t="s">
        <v>9204</v>
      </c>
      <c r="W2317" s="12" t="s">
        <v>9203</v>
      </c>
    </row>
    <row r="2318" spans="1:23" x14ac:dyDescent="0.35">
      <c r="A2318" s="6">
        <v>214454</v>
      </c>
      <c r="B2318" s="7">
        <v>45303</v>
      </c>
      <c r="C2318" s="8">
        <v>0.66371527777777783</v>
      </c>
      <c r="D2318" s="6" t="s">
        <v>573</v>
      </c>
      <c r="E2318" s="6">
        <v>2</v>
      </c>
      <c r="F2318" s="6" t="s">
        <v>9</v>
      </c>
      <c r="G2318" s="6" t="s">
        <v>9205</v>
      </c>
      <c r="H2318" s="6" t="s">
        <v>24</v>
      </c>
      <c r="I2318" s="6" t="s">
        <v>24</v>
      </c>
      <c r="J2318" s="6" t="s">
        <v>21</v>
      </c>
      <c r="K2318" s="6" t="s">
        <v>523</v>
      </c>
      <c r="T2318" s="6" t="s">
        <v>22</v>
      </c>
      <c r="U2318" s="6" t="s">
        <v>18</v>
      </c>
      <c r="V2318" s="6" t="s">
        <v>9207</v>
      </c>
      <c r="W2318" s="11" t="s">
        <v>9206</v>
      </c>
    </row>
    <row r="2319" spans="1:23" ht="43.5" x14ac:dyDescent="0.35">
      <c r="A2319" s="6">
        <v>214462</v>
      </c>
      <c r="B2319" s="7">
        <v>45303</v>
      </c>
      <c r="C2319" s="8">
        <v>0.67320601851851858</v>
      </c>
      <c r="D2319" s="6" t="s">
        <v>9208</v>
      </c>
      <c r="E2319" s="6">
        <v>1</v>
      </c>
      <c r="F2319" s="6" t="s">
        <v>19</v>
      </c>
      <c r="G2319" s="6" t="s">
        <v>9209</v>
      </c>
      <c r="H2319" s="6" t="s">
        <v>24</v>
      </c>
      <c r="I2319" s="6" t="s">
        <v>24</v>
      </c>
      <c r="J2319" s="6" t="s">
        <v>21</v>
      </c>
      <c r="K2319" s="9" t="s">
        <v>534</v>
      </c>
      <c r="T2319" s="6" t="s">
        <v>22</v>
      </c>
      <c r="U2319" s="6" t="s">
        <v>18</v>
      </c>
      <c r="V2319" s="6" t="s">
        <v>9210</v>
      </c>
      <c r="W2319" s="11" t="s">
        <v>4864</v>
      </c>
    </row>
    <row r="2320" spans="1:23" x14ac:dyDescent="0.35">
      <c r="A2320" s="6">
        <v>214436</v>
      </c>
      <c r="B2320" s="7">
        <v>45303</v>
      </c>
      <c r="C2320" s="8">
        <v>0.67706018518518529</v>
      </c>
      <c r="D2320" s="6" t="s">
        <v>9211</v>
      </c>
      <c r="E2320" s="6">
        <v>1</v>
      </c>
      <c r="F2320" s="6" t="s">
        <v>19</v>
      </c>
      <c r="G2320" s="6" t="s">
        <v>9212</v>
      </c>
      <c r="H2320" s="6" t="s">
        <v>24</v>
      </c>
      <c r="I2320" s="6" t="s">
        <v>24</v>
      </c>
      <c r="J2320" s="6" t="s">
        <v>21</v>
      </c>
      <c r="K2320" s="6" t="s">
        <v>1054</v>
      </c>
      <c r="T2320" s="6" t="s">
        <v>22</v>
      </c>
      <c r="U2320" s="6" t="s">
        <v>18</v>
      </c>
      <c r="V2320" s="6" t="s">
        <v>9214</v>
      </c>
      <c r="W2320" s="11" t="s">
        <v>9213</v>
      </c>
    </row>
    <row r="2321" spans="1:23" ht="116" x14ac:dyDescent="0.35">
      <c r="A2321" s="6">
        <v>34347</v>
      </c>
      <c r="B2321" s="7">
        <v>45303</v>
      </c>
      <c r="C2321" s="8">
        <v>0.68974537037037031</v>
      </c>
      <c r="D2321" s="6" t="s">
        <v>9215</v>
      </c>
      <c r="E2321" s="6">
        <v>1</v>
      </c>
      <c r="F2321" s="6" t="s">
        <v>19</v>
      </c>
      <c r="G2321" s="9" t="s">
        <v>9216</v>
      </c>
      <c r="H2321" s="6" t="s">
        <v>40</v>
      </c>
      <c r="I2321" s="6" t="s">
        <v>40</v>
      </c>
      <c r="J2321" s="6" t="s">
        <v>21</v>
      </c>
      <c r="K2321" s="6" t="s">
        <v>9217</v>
      </c>
      <c r="L2321" s="6" t="s">
        <v>978</v>
      </c>
      <c r="M2321" s="6" t="s">
        <v>978</v>
      </c>
      <c r="N2321" s="6" t="s">
        <v>978</v>
      </c>
      <c r="O2321" s="6" t="s">
        <v>978</v>
      </c>
      <c r="P2321" s="6" t="s">
        <v>978</v>
      </c>
      <c r="Q2321" s="6" t="s">
        <v>978</v>
      </c>
      <c r="R2321" s="6" t="s">
        <v>978</v>
      </c>
      <c r="S2321" s="6" t="s">
        <v>978</v>
      </c>
      <c r="T2321" s="6" t="s">
        <v>22</v>
      </c>
      <c r="U2321" s="6" t="s">
        <v>18</v>
      </c>
      <c r="V2321" s="6" t="s">
        <v>9219</v>
      </c>
      <c r="W2321" s="11" t="s">
        <v>9218</v>
      </c>
    </row>
    <row r="2322" spans="1:23" x14ac:dyDescent="0.35">
      <c r="A2322" s="6">
        <v>85505</v>
      </c>
      <c r="B2322" s="7">
        <v>45306</v>
      </c>
      <c r="C2322" s="8">
        <v>0.37533564814814818</v>
      </c>
      <c r="D2322" s="6" t="s">
        <v>181</v>
      </c>
      <c r="E2322" s="6">
        <v>1</v>
      </c>
      <c r="F2322" s="6" t="s">
        <v>19</v>
      </c>
      <c r="G2322" s="6" t="s">
        <v>9220</v>
      </c>
      <c r="H2322" s="6" t="s">
        <v>24</v>
      </c>
      <c r="I2322" s="6" t="s">
        <v>24</v>
      </c>
      <c r="J2322" s="6" t="s">
        <v>21</v>
      </c>
      <c r="K2322" s="6" t="s">
        <v>1054</v>
      </c>
      <c r="T2322" s="6" t="s">
        <v>22</v>
      </c>
      <c r="U2322" s="6" t="s">
        <v>18</v>
      </c>
      <c r="V2322" s="6" t="s">
        <v>9222</v>
      </c>
      <c r="W2322" s="11" t="s">
        <v>9221</v>
      </c>
    </row>
    <row r="2323" spans="1:23" x14ac:dyDescent="0.35">
      <c r="A2323" s="6">
        <v>45807</v>
      </c>
      <c r="B2323" s="7">
        <v>45306</v>
      </c>
      <c r="C2323" s="8">
        <v>0.38196759259259255</v>
      </c>
      <c r="D2323" s="6" t="s">
        <v>1120</v>
      </c>
      <c r="E2323" s="6">
        <v>1</v>
      </c>
      <c r="F2323" s="6" t="s">
        <v>9</v>
      </c>
      <c r="G2323" s="6" t="s">
        <v>9223</v>
      </c>
      <c r="H2323" s="6" t="s">
        <v>27</v>
      </c>
      <c r="I2323" s="6" t="s">
        <v>40</v>
      </c>
      <c r="J2323" s="6" t="s">
        <v>21</v>
      </c>
      <c r="K2323" s="6" t="s">
        <v>134</v>
      </c>
      <c r="T2323" s="6" t="s">
        <v>22</v>
      </c>
      <c r="U2323" s="6" t="s">
        <v>18</v>
      </c>
      <c r="V2323" s="6" t="s">
        <v>9225</v>
      </c>
      <c r="W2323" s="11" t="s">
        <v>9224</v>
      </c>
    </row>
    <row r="2324" spans="1:23" ht="246.5" x14ac:dyDescent="0.35">
      <c r="A2324" s="6">
        <v>214574</v>
      </c>
      <c r="B2324" s="7">
        <v>45306</v>
      </c>
      <c r="C2324" s="8">
        <v>0.38634259259259257</v>
      </c>
      <c r="D2324" s="6" t="s">
        <v>131</v>
      </c>
      <c r="E2324" s="6">
        <v>1</v>
      </c>
      <c r="F2324" s="6" t="s">
        <v>9</v>
      </c>
      <c r="G2324" s="9" t="s">
        <v>9226</v>
      </c>
      <c r="H2324" s="6" t="s">
        <v>112</v>
      </c>
      <c r="I2324" s="6" t="s">
        <v>40</v>
      </c>
      <c r="J2324" s="6" t="s">
        <v>21</v>
      </c>
      <c r="K2324" s="6" t="s">
        <v>978</v>
      </c>
      <c r="L2324" s="6" t="s">
        <v>978</v>
      </c>
      <c r="M2324" s="6" t="s">
        <v>978</v>
      </c>
      <c r="N2324" s="6" t="s">
        <v>978</v>
      </c>
      <c r="O2324" s="6" t="s">
        <v>978</v>
      </c>
      <c r="P2324" s="6" t="s">
        <v>978</v>
      </c>
      <c r="Q2324" s="9" t="s">
        <v>9227</v>
      </c>
      <c r="R2324" s="6" t="s">
        <v>978</v>
      </c>
      <c r="S2324" s="6" t="s">
        <v>978</v>
      </c>
      <c r="T2324" s="6" t="s">
        <v>22</v>
      </c>
      <c r="U2324" s="6" t="s">
        <v>18</v>
      </c>
      <c r="V2324" s="6" t="s">
        <v>9229</v>
      </c>
      <c r="W2324" s="11" t="s">
        <v>9228</v>
      </c>
    </row>
    <row r="2325" spans="1:23" x14ac:dyDescent="0.35">
      <c r="A2325" s="6">
        <v>43165</v>
      </c>
      <c r="B2325" s="7">
        <v>45306</v>
      </c>
      <c r="C2325" s="8">
        <v>0.39148148148148149</v>
      </c>
      <c r="D2325" s="6" t="s">
        <v>572</v>
      </c>
      <c r="E2325" s="6">
        <v>3</v>
      </c>
      <c r="F2325" s="6" t="s">
        <v>30</v>
      </c>
      <c r="G2325" s="6" t="s">
        <v>9230</v>
      </c>
      <c r="H2325" s="6" t="s">
        <v>98</v>
      </c>
      <c r="I2325" s="6" t="s">
        <v>40</v>
      </c>
      <c r="J2325" s="6" t="s">
        <v>232</v>
      </c>
      <c r="K2325" s="6" t="s">
        <v>161</v>
      </c>
      <c r="T2325" s="6" t="s">
        <v>22</v>
      </c>
      <c r="U2325" s="6" t="s">
        <v>18</v>
      </c>
      <c r="V2325" s="6" t="s">
        <v>9232</v>
      </c>
      <c r="W2325" s="11" t="s">
        <v>9231</v>
      </c>
    </row>
    <row r="2326" spans="1:23" ht="290" x14ac:dyDescent="0.35">
      <c r="A2326" s="6">
        <v>168009</v>
      </c>
      <c r="B2326" s="7">
        <v>45306</v>
      </c>
      <c r="C2326" s="8">
        <v>0.39726851851851852</v>
      </c>
      <c r="D2326" s="6" t="s">
        <v>9233</v>
      </c>
      <c r="E2326" s="6">
        <v>1</v>
      </c>
      <c r="F2326" s="6" t="s">
        <v>9</v>
      </c>
      <c r="G2326" s="9" t="s">
        <v>9234</v>
      </c>
      <c r="H2326" s="6" t="s">
        <v>40</v>
      </c>
      <c r="I2326" s="6" t="s">
        <v>40</v>
      </c>
      <c r="J2326" s="6" t="s">
        <v>377</v>
      </c>
      <c r="K2326" s="6" t="s">
        <v>978</v>
      </c>
      <c r="L2326" s="6" t="s">
        <v>978</v>
      </c>
      <c r="M2326" s="6" t="s">
        <v>978</v>
      </c>
      <c r="N2326" s="6" t="s">
        <v>978</v>
      </c>
      <c r="O2326" s="6" t="s">
        <v>9235</v>
      </c>
      <c r="P2326" s="6" t="s">
        <v>9236</v>
      </c>
      <c r="Q2326" s="6" t="s">
        <v>978</v>
      </c>
      <c r="R2326" s="6" t="s">
        <v>978</v>
      </c>
      <c r="S2326" s="6" t="s">
        <v>978</v>
      </c>
      <c r="T2326" s="6" t="s">
        <v>22</v>
      </c>
      <c r="U2326" s="6" t="s">
        <v>18</v>
      </c>
      <c r="V2326" s="6" t="s">
        <v>9237</v>
      </c>
      <c r="W2326" s="11" t="s">
        <v>1028</v>
      </c>
    </row>
    <row r="2327" spans="1:23" x14ac:dyDescent="0.35">
      <c r="A2327" s="6">
        <v>59624</v>
      </c>
      <c r="B2327" s="7">
        <v>45306</v>
      </c>
      <c r="C2327" s="8">
        <v>0.40190972222222227</v>
      </c>
      <c r="D2327" s="6" t="s">
        <v>92</v>
      </c>
      <c r="E2327" s="6">
        <v>2</v>
      </c>
      <c r="F2327" s="6" t="s">
        <v>30</v>
      </c>
      <c r="G2327" s="6" t="s">
        <v>92</v>
      </c>
      <c r="H2327" s="6" t="s">
        <v>98</v>
      </c>
      <c r="I2327" s="6" t="s">
        <v>40</v>
      </c>
      <c r="J2327" s="6" t="s">
        <v>21</v>
      </c>
      <c r="K2327" s="6" t="s">
        <v>161</v>
      </c>
      <c r="T2327" s="6" t="s">
        <v>22</v>
      </c>
      <c r="U2327" s="6" t="s">
        <v>18</v>
      </c>
      <c r="V2327" s="6" t="s">
        <v>9239</v>
      </c>
      <c r="W2327" s="11" t="s">
        <v>9238</v>
      </c>
    </row>
    <row r="2328" spans="1:23" x14ac:dyDescent="0.35">
      <c r="A2328" s="6">
        <v>181231</v>
      </c>
      <c r="B2328" s="7">
        <v>45306</v>
      </c>
      <c r="C2328" s="8">
        <v>0.41062500000000002</v>
      </c>
      <c r="D2328" s="6" t="s">
        <v>32</v>
      </c>
      <c r="E2328" s="6">
        <v>1</v>
      </c>
      <c r="F2328" s="6" t="s">
        <v>9</v>
      </c>
      <c r="G2328" s="6" t="s">
        <v>9240</v>
      </c>
      <c r="H2328" s="6" t="s">
        <v>10</v>
      </c>
      <c r="I2328" s="6" t="s">
        <v>24</v>
      </c>
      <c r="J2328" s="6" t="s">
        <v>21</v>
      </c>
      <c r="K2328" s="6" t="s">
        <v>161</v>
      </c>
      <c r="T2328" s="6" t="s">
        <v>22</v>
      </c>
      <c r="U2328" s="6" t="s">
        <v>18</v>
      </c>
      <c r="V2328" s="6" t="s">
        <v>9242</v>
      </c>
      <c r="W2328" s="11" t="s">
        <v>9241</v>
      </c>
    </row>
    <row r="2329" spans="1:23" x14ac:dyDescent="0.35">
      <c r="A2329" s="6">
        <v>34150</v>
      </c>
      <c r="B2329" s="7">
        <v>45306</v>
      </c>
      <c r="C2329" s="8">
        <v>0.42346064814814816</v>
      </c>
      <c r="D2329" s="6" t="s">
        <v>92</v>
      </c>
      <c r="E2329" s="6">
        <v>2</v>
      </c>
      <c r="F2329" s="6" t="s">
        <v>30</v>
      </c>
      <c r="G2329" s="6" t="s">
        <v>92</v>
      </c>
      <c r="H2329" s="6" t="s">
        <v>27</v>
      </c>
      <c r="I2329" s="6" t="s">
        <v>24</v>
      </c>
      <c r="J2329" s="6" t="s">
        <v>21</v>
      </c>
      <c r="K2329" s="6" t="s">
        <v>161</v>
      </c>
      <c r="T2329" s="6" t="s">
        <v>22</v>
      </c>
      <c r="U2329" s="6" t="s">
        <v>18</v>
      </c>
      <c r="V2329" s="6" t="s">
        <v>9244</v>
      </c>
      <c r="W2329" s="11" t="s">
        <v>9243</v>
      </c>
    </row>
    <row r="2330" spans="1:23" ht="275.5" x14ac:dyDescent="0.35">
      <c r="A2330" s="6">
        <v>214596</v>
      </c>
      <c r="B2330" s="7">
        <v>45306</v>
      </c>
      <c r="C2330" s="8">
        <v>0.42950231481481477</v>
      </c>
      <c r="D2330" s="6" t="s">
        <v>239</v>
      </c>
      <c r="E2330" s="6">
        <v>5</v>
      </c>
      <c r="F2330" s="6" t="s">
        <v>19</v>
      </c>
      <c r="G2330" s="9" t="s">
        <v>9245</v>
      </c>
      <c r="H2330" s="6" t="s">
        <v>10</v>
      </c>
      <c r="I2330" s="6" t="s">
        <v>40</v>
      </c>
      <c r="J2330" s="6" t="s">
        <v>21</v>
      </c>
      <c r="K2330" s="6" t="s">
        <v>9246</v>
      </c>
      <c r="L2330" s="6" t="s">
        <v>978</v>
      </c>
      <c r="M2330" s="6" t="s">
        <v>978</v>
      </c>
      <c r="N2330" s="6" t="s">
        <v>978</v>
      </c>
      <c r="O2330" s="6" t="s">
        <v>978</v>
      </c>
      <c r="P2330" s="6" t="s">
        <v>9247</v>
      </c>
      <c r="Q2330" s="6" t="s">
        <v>978</v>
      </c>
      <c r="R2330" s="6" t="s">
        <v>978</v>
      </c>
      <c r="S2330" s="6" t="s">
        <v>978</v>
      </c>
      <c r="T2330" s="6" t="s">
        <v>22</v>
      </c>
      <c r="U2330" s="6" t="s">
        <v>18</v>
      </c>
      <c r="V2330" s="6" t="s">
        <v>9249</v>
      </c>
      <c r="W2330" s="11" t="s">
        <v>9248</v>
      </c>
    </row>
    <row r="2331" spans="1:23" x14ac:dyDescent="0.35">
      <c r="A2331" s="6">
        <v>45740</v>
      </c>
      <c r="B2331" s="7">
        <v>45306</v>
      </c>
      <c r="C2331" s="8">
        <v>0.43133101851851857</v>
      </c>
      <c r="D2331" s="6" t="s">
        <v>53</v>
      </c>
      <c r="E2331" s="6">
        <v>2</v>
      </c>
      <c r="F2331" s="6" t="s">
        <v>30</v>
      </c>
      <c r="G2331" s="6" t="s">
        <v>92</v>
      </c>
      <c r="H2331" s="6" t="s">
        <v>275</v>
      </c>
      <c r="I2331" s="6" t="s">
        <v>24</v>
      </c>
      <c r="J2331" s="6" t="s">
        <v>21</v>
      </c>
      <c r="K2331" s="6" t="s">
        <v>161</v>
      </c>
      <c r="T2331" s="6" t="s">
        <v>22</v>
      </c>
      <c r="U2331" s="6" t="s">
        <v>18</v>
      </c>
      <c r="V2331" s="6" t="s">
        <v>9251</v>
      </c>
      <c r="W2331" s="11" t="s">
        <v>9250</v>
      </c>
    </row>
    <row r="2332" spans="1:23" x14ac:dyDescent="0.35">
      <c r="A2332" s="6">
        <v>214603</v>
      </c>
      <c r="B2332" s="7">
        <v>45306</v>
      </c>
      <c r="C2332" s="8">
        <v>0.43555555555555553</v>
      </c>
      <c r="D2332" s="6" t="s">
        <v>9252</v>
      </c>
      <c r="E2332" s="6">
        <v>1</v>
      </c>
      <c r="F2332" s="6" t="s">
        <v>19</v>
      </c>
      <c r="G2332" s="6" t="s">
        <v>9253</v>
      </c>
      <c r="H2332" s="6" t="s">
        <v>24</v>
      </c>
      <c r="I2332" s="6" t="s">
        <v>24</v>
      </c>
      <c r="J2332" s="6" t="s">
        <v>21</v>
      </c>
      <c r="K2332" s="6" t="s">
        <v>901</v>
      </c>
      <c r="T2332" s="6" t="s">
        <v>22</v>
      </c>
      <c r="U2332" s="6" t="s">
        <v>18</v>
      </c>
      <c r="V2332" s="6" t="s">
        <v>9255</v>
      </c>
      <c r="W2332" s="11" t="s">
        <v>9254</v>
      </c>
    </row>
    <row r="2333" spans="1:23" x14ac:dyDescent="0.35">
      <c r="A2333" s="6">
        <v>34552</v>
      </c>
      <c r="B2333" s="7">
        <v>45306</v>
      </c>
      <c r="C2333" s="8">
        <v>0.44077546296296299</v>
      </c>
      <c r="D2333" s="6" t="s">
        <v>92</v>
      </c>
      <c r="E2333" s="6">
        <v>2</v>
      </c>
      <c r="F2333" s="6" t="s">
        <v>30</v>
      </c>
      <c r="G2333" s="6" t="s">
        <v>92</v>
      </c>
      <c r="H2333" s="6" t="s">
        <v>10</v>
      </c>
      <c r="I2333" s="6" t="s">
        <v>24</v>
      </c>
      <c r="J2333" s="6" t="s">
        <v>21</v>
      </c>
      <c r="K2333" s="6" t="s">
        <v>161</v>
      </c>
      <c r="T2333" s="6" t="s">
        <v>22</v>
      </c>
      <c r="U2333" s="6" t="s">
        <v>18</v>
      </c>
      <c r="V2333" s="6" t="s">
        <v>9256</v>
      </c>
      <c r="W2333" s="11" t="s">
        <v>9250</v>
      </c>
    </row>
    <row r="2334" spans="1:23" x14ac:dyDescent="0.35">
      <c r="A2334" s="6">
        <v>163281</v>
      </c>
      <c r="B2334" s="7">
        <v>45306</v>
      </c>
      <c r="C2334" s="8">
        <v>0.44599537037037035</v>
      </c>
      <c r="D2334" s="6" t="s">
        <v>92</v>
      </c>
      <c r="E2334" s="6">
        <v>2</v>
      </c>
      <c r="F2334" s="6" t="s">
        <v>30</v>
      </c>
      <c r="G2334" s="6" t="s">
        <v>9257</v>
      </c>
      <c r="H2334" s="6" t="s">
        <v>24</v>
      </c>
      <c r="I2334" s="6" t="s">
        <v>24</v>
      </c>
      <c r="J2334" s="6" t="s">
        <v>21</v>
      </c>
      <c r="K2334" s="6" t="s">
        <v>134</v>
      </c>
      <c r="T2334" s="6" t="s">
        <v>22</v>
      </c>
      <c r="U2334" s="6" t="s">
        <v>18</v>
      </c>
      <c r="V2334" s="6" t="s">
        <v>9259</v>
      </c>
      <c r="W2334" s="11" t="s">
        <v>9258</v>
      </c>
    </row>
    <row r="2335" spans="1:23" ht="101.5" x14ac:dyDescent="0.35">
      <c r="A2335" s="6">
        <v>214578</v>
      </c>
      <c r="B2335" s="7">
        <v>45306</v>
      </c>
      <c r="C2335" s="8">
        <v>0.44731481481481478</v>
      </c>
      <c r="D2335" s="6" t="s">
        <v>91</v>
      </c>
      <c r="E2335" s="6">
        <v>12</v>
      </c>
      <c r="F2335" s="6" t="s">
        <v>19</v>
      </c>
      <c r="G2335" s="9" t="s">
        <v>9260</v>
      </c>
      <c r="H2335" s="6" t="s">
        <v>27</v>
      </c>
      <c r="I2335" s="6" t="s">
        <v>112</v>
      </c>
      <c r="J2335" s="6" t="s">
        <v>21</v>
      </c>
      <c r="K2335" s="6" t="s">
        <v>626</v>
      </c>
      <c r="M2335" s="6" t="s">
        <v>9261</v>
      </c>
      <c r="T2335" s="6" t="s">
        <v>15</v>
      </c>
      <c r="U2335" s="6" t="s">
        <v>18</v>
      </c>
      <c r="V2335" s="6" t="s">
        <v>9263</v>
      </c>
      <c r="W2335" s="11" t="s">
        <v>9262</v>
      </c>
    </row>
    <row r="2336" spans="1:23" ht="203" x14ac:dyDescent="0.35">
      <c r="A2336" s="6">
        <v>214625</v>
      </c>
      <c r="B2336" s="7">
        <v>45306</v>
      </c>
      <c r="C2336" s="8">
        <v>0.4513888888888889</v>
      </c>
      <c r="D2336" s="6" t="s">
        <v>9264</v>
      </c>
      <c r="E2336" s="6">
        <v>3</v>
      </c>
      <c r="F2336" s="6" t="s">
        <v>19</v>
      </c>
      <c r="G2336" s="9" t="s">
        <v>9265</v>
      </c>
      <c r="H2336" s="6" t="s">
        <v>24</v>
      </c>
      <c r="I2336" s="6" t="s">
        <v>24</v>
      </c>
      <c r="J2336" s="6" t="s">
        <v>377</v>
      </c>
      <c r="K2336" s="6" t="s">
        <v>5500</v>
      </c>
      <c r="L2336" s="6" t="s">
        <v>74</v>
      </c>
      <c r="M2336" s="6" t="s">
        <v>667</v>
      </c>
      <c r="N2336" s="6" t="s">
        <v>119</v>
      </c>
      <c r="O2336" s="6" t="s">
        <v>851</v>
      </c>
      <c r="P2336" s="6" t="s">
        <v>59</v>
      </c>
      <c r="Q2336" s="9" t="s">
        <v>9266</v>
      </c>
      <c r="R2336" s="6" t="s">
        <v>662</v>
      </c>
      <c r="S2336" s="6" t="s">
        <v>7700</v>
      </c>
      <c r="T2336" s="6" t="s">
        <v>22</v>
      </c>
      <c r="U2336" s="6" t="s">
        <v>18</v>
      </c>
      <c r="V2336" s="6" t="s">
        <v>9267</v>
      </c>
      <c r="W2336" s="11" t="s">
        <v>898</v>
      </c>
    </row>
    <row r="2337" spans="1:23" x14ac:dyDescent="0.35">
      <c r="A2337" s="6">
        <v>166028</v>
      </c>
      <c r="B2337" s="7">
        <v>45306</v>
      </c>
      <c r="C2337" s="8">
        <v>0.45240740740740742</v>
      </c>
      <c r="D2337" s="6" t="s">
        <v>92</v>
      </c>
      <c r="E2337" s="6">
        <v>2</v>
      </c>
      <c r="F2337" s="6" t="s">
        <v>30</v>
      </c>
      <c r="G2337" s="6" t="s">
        <v>92</v>
      </c>
      <c r="H2337" s="6" t="s">
        <v>10</v>
      </c>
      <c r="I2337" s="6" t="s">
        <v>24</v>
      </c>
      <c r="J2337" s="6" t="s">
        <v>21</v>
      </c>
      <c r="K2337" s="6" t="s">
        <v>161</v>
      </c>
      <c r="T2337" s="6" t="s">
        <v>22</v>
      </c>
      <c r="U2337" s="6" t="s">
        <v>18</v>
      </c>
      <c r="V2337" s="6" t="s">
        <v>9269</v>
      </c>
      <c r="W2337" s="11" t="s">
        <v>9268</v>
      </c>
    </row>
    <row r="2338" spans="1:23" x14ac:dyDescent="0.35">
      <c r="A2338" s="6">
        <v>40146</v>
      </c>
      <c r="B2338" s="7">
        <v>45306</v>
      </c>
      <c r="C2338" s="8">
        <v>0.45712962962962966</v>
      </c>
      <c r="D2338" s="6" t="s">
        <v>53</v>
      </c>
      <c r="E2338" s="6">
        <v>2</v>
      </c>
      <c r="F2338" s="6" t="s">
        <v>30</v>
      </c>
      <c r="G2338" s="6" t="s">
        <v>53</v>
      </c>
      <c r="H2338" s="6" t="s">
        <v>27</v>
      </c>
      <c r="I2338" s="6" t="s">
        <v>24</v>
      </c>
      <c r="J2338" s="6" t="s">
        <v>21</v>
      </c>
      <c r="K2338" s="6" t="s">
        <v>161</v>
      </c>
      <c r="T2338" s="6" t="s">
        <v>22</v>
      </c>
      <c r="U2338" s="6" t="s">
        <v>18</v>
      </c>
      <c r="V2338" s="6" t="s">
        <v>9270</v>
      </c>
      <c r="W2338" s="11" t="s">
        <v>451</v>
      </c>
    </row>
    <row r="2339" spans="1:23" ht="159.5" x14ac:dyDescent="0.35">
      <c r="A2339" s="6">
        <v>208775</v>
      </c>
      <c r="B2339" s="7">
        <v>45306</v>
      </c>
      <c r="C2339" s="8">
        <v>0.4621527777777778</v>
      </c>
      <c r="D2339" s="6" t="s">
        <v>9271</v>
      </c>
      <c r="E2339" s="6">
        <v>5</v>
      </c>
      <c r="F2339" s="6" t="s">
        <v>1657</v>
      </c>
      <c r="G2339" s="9" t="s">
        <v>9272</v>
      </c>
      <c r="H2339" s="6" t="s">
        <v>24</v>
      </c>
      <c r="I2339" s="6" t="s">
        <v>40</v>
      </c>
      <c r="J2339" s="6" t="s">
        <v>21</v>
      </c>
      <c r="K2339" s="6" t="s">
        <v>134</v>
      </c>
      <c r="T2339" s="6" t="s">
        <v>22</v>
      </c>
      <c r="U2339" s="6" t="s">
        <v>18</v>
      </c>
      <c r="V2339" s="6" t="s">
        <v>9274</v>
      </c>
      <c r="W2339" s="11" t="s">
        <v>9273</v>
      </c>
    </row>
    <row r="2340" spans="1:23" x14ac:dyDescent="0.35">
      <c r="A2340" s="6">
        <v>101250</v>
      </c>
      <c r="B2340" s="7">
        <v>45306</v>
      </c>
      <c r="C2340" s="8">
        <v>0.46524305555555556</v>
      </c>
      <c r="D2340" s="6" t="s">
        <v>92</v>
      </c>
      <c r="E2340" s="6">
        <v>2</v>
      </c>
      <c r="F2340" s="6" t="s">
        <v>30</v>
      </c>
      <c r="G2340" s="6" t="s">
        <v>92</v>
      </c>
      <c r="H2340" s="6" t="s">
        <v>86</v>
      </c>
      <c r="I2340" s="6" t="s">
        <v>112</v>
      </c>
      <c r="J2340" s="6" t="s">
        <v>21</v>
      </c>
      <c r="K2340" s="6" t="s">
        <v>161</v>
      </c>
      <c r="T2340" s="6" t="s">
        <v>874</v>
      </c>
      <c r="U2340" s="6" t="s">
        <v>18</v>
      </c>
      <c r="V2340" s="6" t="s">
        <v>9276</v>
      </c>
      <c r="W2340" s="11" t="s">
        <v>9275</v>
      </c>
    </row>
    <row r="2341" spans="1:23" ht="159.5" x14ac:dyDescent="0.35">
      <c r="A2341" s="6">
        <v>214591</v>
      </c>
      <c r="B2341" s="7">
        <v>45306</v>
      </c>
      <c r="C2341" s="8">
        <v>0.46937500000000004</v>
      </c>
      <c r="D2341" s="6" t="s">
        <v>9271</v>
      </c>
      <c r="E2341" s="6">
        <v>5</v>
      </c>
      <c r="F2341" s="6" t="s">
        <v>1657</v>
      </c>
      <c r="G2341" s="9" t="s">
        <v>9272</v>
      </c>
      <c r="H2341" s="6" t="s">
        <v>24</v>
      </c>
      <c r="I2341" s="6" t="s">
        <v>40</v>
      </c>
      <c r="J2341" s="6" t="s">
        <v>21</v>
      </c>
      <c r="K2341" s="6" t="s">
        <v>78</v>
      </c>
      <c r="T2341" s="6" t="s">
        <v>22</v>
      </c>
      <c r="U2341" s="6" t="s">
        <v>18</v>
      </c>
      <c r="V2341" s="6" t="s">
        <v>9278</v>
      </c>
      <c r="W2341" s="11" t="s">
        <v>9277</v>
      </c>
    </row>
    <row r="2342" spans="1:23" ht="101.5" x14ac:dyDescent="0.35">
      <c r="A2342" s="6">
        <v>84489</v>
      </c>
      <c r="B2342" s="7">
        <v>45306</v>
      </c>
      <c r="C2342" s="8">
        <v>0.48106481481481483</v>
      </c>
      <c r="D2342" s="6" t="s">
        <v>437</v>
      </c>
      <c r="E2342" s="6">
        <v>3</v>
      </c>
      <c r="F2342" s="6" t="s">
        <v>19</v>
      </c>
      <c r="G2342" s="9" t="s">
        <v>9279</v>
      </c>
      <c r="H2342" s="6" t="s">
        <v>24</v>
      </c>
      <c r="I2342" s="6" t="s">
        <v>24</v>
      </c>
      <c r="J2342" s="6" t="s">
        <v>21</v>
      </c>
      <c r="K2342" s="6" t="s">
        <v>6247</v>
      </c>
      <c r="T2342" s="6" t="s">
        <v>22</v>
      </c>
      <c r="U2342" s="6" t="s">
        <v>18</v>
      </c>
      <c r="V2342" s="6" t="s">
        <v>9280</v>
      </c>
      <c r="W2342" s="11" t="s">
        <v>909</v>
      </c>
    </row>
    <row r="2343" spans="1:23" ht="116" x14ac:dyDescent="0.35">
      <c r="A2343" s="6">
        <v>214602</v>
      </c>
      <c r="B2343" s="7">
        <v>45306</v>
      </c>
      <c r="C2343" s="8">
        <v>0.48877314814814815</v>
      </c>
      <c r="D2343" s="6" t="s">
        <v>108</v>
      </c>
      <c r="E2343" s="6">
        <v>2</v>
      </c>
      <c r="F2343" s="6" t="s">
        <v>30</v>
      </c>
      <c r="G2343" s="9" t="s">
        <v>9281</v>
      </c>
      <c r="H2343" s="6" t="s">
        <v>112</v>
      </c>
      <c r="I2343" s="6" t="s">
        <v>40</v>
      </c>
      <c r="J2343" s="6" t="s">
        <v>21</v>
      </c>
      <c r="K2343" s="6" t="s">
        <v>978</v>
      </c>
      <c r="L2343" s="6" t="s">
        <v>978</v>
      </c>
      <c r="M2343" s="6" t="s">
        <v>978</v>
      </c>
      <c r="N2343" s="6" t="s">
        <v>978</v>
      </c>
      <c r="O2343" s="6" t="s">
        <v>978</v>
      </c>
      <c r="P2343" s="6" t="s">
        <v>978</v>
      </c>
      <c r="Q2343" s="6" t="s">
        <v>978</v>
      </c>
      <c r="R2343" s="6" t="s">
        <v>978</v>
      </c>
      <c r="S2343" s="6" t="s">
        <v>978</v>
      </c>
      <c r="T2343" s="6" t="s">
        <v>22</v>
      </c>
      <c r="U2343" s="6" t="s">
        <v>18</v>
      </c>
      <c r="V2343" s="6" t="s">
        <v>9282</v>
      </c>
      <c r="W2343" s="11" t="s">
        <v>1511</v>
      </c>
    </row>
    <row r="2344" spans="1:23" x14ac:dyDescent="0.35">
      <c r="A2344" s="6">
        <v>214621</v>
      </c>
      <c r="B2344" s="7">
        <v>45306</v>
      </c>
      <c r="C2344" s="8">
        <v>0.50883101851851853</v>
      </c>
      <c r="D2344" s="6" t="s">
        <v>9283</v>
      </c>
      <c r="E2344" s="6">
        <v>3</v>
      </c>
      <c r="F2344" s="6" t="s">
        <v>30</v>
      </c>
      <c r="G2344" s="6" t="s">
        <v>9284</v>
      </c>
      <c r="H2344" s="6" t="s">
        <v>24</v>
      </c>
      <c r="I2344" s="6" t="s">
        <v>24</v>
      </c>
      <c r="J2344" s="6" t="s">
        <v>21</v>
      </c>
      <c r="K2344" s="6" t="s">
        <v>523</v>
      </c>
      <c r="T2344" s="6" t="s">
        <v>22</v>
      </c>
      <c r="U2344" s="6" t="s">
        <v>18</v>
      </c>
      <c r="V2344" s="6" t="s">
        <v>9286</v>
      </c>
      <c r="W2344" s="11" t="s">
        <v>9285</v>
      </c>
    </row>
    <row r="2345" spans="1:23" ht="116" x14ac:dyDescent="0.35">
      <c r="A2345" s="6">
        <v>214636</v>
      </c>
      <c r="B2345" s="7">
        <v>45306</v>
      </c>
      <c r="C2345" s="8">
        <v>0.5134143518518518</v>
      </c>
      <c r="D2345" s="6" t="s">
        <v>588</v>
      </c>
      <c r="E2345" s="6">
        <v>1</v>
      </c>
      <c r="F2345" s="6" t="s">
        <v>9</v>
      </c>
      <c r="G2345" s="9" t="s">
        <v>9287</v>
      </c>
      <c r="H2345" s="6" t="s">
        <v>40</v>
      </c>
      <c r="I2345" s="6" t="s">
        <v>40</v>
      </c>
      <c r="J2345" s="6" t="s">
        <v>21</v>
      </c>
      <c r="K2345" s="6" t="s">
        <v>978</v>
      </c>
      <c r="L2345" s="6" t="s">
        <v>978</v>
      </c>
      <c r="M2345" s="6" t="s">
        <v>978</v>
      </c>
      <c r="N2345" s="6" t="s">
        <v>978</v>
      </c>
      <c r="O2345" s="6" t="s">
        <v>978</v>
      </c>
      <c r="P2345" s="6" t="s">
        <v>978</v>
      </c>
      <c r="Q2345" s="6" t="s">
        <v>978</v>
      </c>
      <c r="R2345" s="6" t="s">
        <v>978</v>
      </c>
      <c r="S2345" s="6" t="s">
        <v>978</v>
      </c>
      <c r="T2345" s="6" t="s">
        <v>22</v>
      </c>
      <c r="U2345" s="6" t="s">
        <v>18</v>
      </c>
      <c r="V2345" s="6" t="s">
        <v>9289</v>
      </c>
      <c r="W2345" s="11" t="s">
        <v>9288</v>
      </c>
    </row>
    <row r="2346" spans="1:23" ht="87" x14ac:dyDescent="0.35">
      <c r="A2346" s="6">
        <v>214633</v>
      </c>
      <c r="B2346" s="7">
        <v>45306</v>
      </c>
      <c r="C2346" s="8">
        <v>0.52486111111111111</v>
      </c>
      <c r="D2346" s="6" t="s">
        <v>193</v>
      </c>
      <c r="E2346" s="6">
        <v>1</v>
      </c>
      <c r="F2346" s="6" t="s">
        <v>30</v>
      </c>
      <c r="G2346" s="9" t="s">
        <v>9290</v>
      </c>
      <c r="H2346" s="6" t="s">
        <v>10</v>
      </c>
      <c r="I2346" s="6" t="s">
        <v>24</v>
      </c>
      <c r="J2346" s="6" t="s">
        <v>21</v>
      </c>
      <c r="K2346" s="6" t="s">
        <v>262</v>
      </c>
      <c r="T2346" s="6" t="s">
        <v>15</v>
      </c>
      <c r="U2346" s="6" t="s">
        <v>18</v>
      </c>
      <c r="V2346" s="6" t="s">
        <v>9291</v>
      </c>
      <c r="W2346" s="11" t="s">
        <v>1290</v>
      </c>
    </row>
    <row r="2347" spans="1:23" x14ac:dyDescent="0.35">
      <c r="A2347" s="6">
        <v>214629</v>
      </c>
      <c r="B2347" s="7">
        <v>45306</v>
      </c>
      <c r="C2347" s="8">
        <v>0.57321759259259253</v>
      </c>
      <c r="D2347" s="6" t="s">
        <v>9292</v>
      </c>
      <c r="E2347" s="6">
        <v>2</v>
      </c>
      <c r="F2347" s="6" t="s">
        <v>9</v>
      </c>
      <c r="G2347" s="6" t="s">
        <v>9293</v>
      </c>
      <c r="H2347" s="6" t="s">
        <v>24</v>
      </c>
      <c r="I2347" s="6" t="s">
        <v>24</v>
      </c>
      <c r="J2347" s="6" t="s">
        <v>21</v>
      </c>
      <c r="K2347" s="6" t="s">
        <v>83</v>
      </c>
      <c r="T2347" s="6" t="s">
        <v>22</v>
      </c>
      <c r="U2347" s="6" t="s">
        <v>18</v>
      </c>
      <c r="V2347" s="6" t="s">
        <v>9294</v>
      </c>
      <c r="W2347" s="11" t="s">
        <v>1447</v>
      </c>
    </row>
    <row r="2348" spans="1:23" ht="188.5" x14ac:dyDescent="0.35">
      <c r="A2348" s="6">
        <v>214640</v>
      </c>
      <c r="B2348" s="7">
        <v>45306</v>
      </c>
      <c r="C2348" s="8">
        <v>0.5759143518518518</v>
      </c>
      <c r="D2348" s="6" t="s">
        <v>82</v>
      </c>
      <c r="E2348" s="6">
        <v>2</v>
      </c>
      <c r="F2348" s="6" t="s">
        <v>9</v>
      </c>
      <c r="G2348" s="9" t="s">
        <v>9295</v>
      </c>
      <c r="H2348" s="6" t="s">
        <v>40</v>
      </c>
      <c r="I2348" s="6" t="s">
        <v>40</v>
      </c>
      <c r="J2348" s="6" t="s">
        <v>21</v>
      </c>
      <c r="K2348" s="6" t="s">
        <v>978</v>
      </c>
      <c r="L2348" s="6" t="s">
        <v>978</v>
      </c>
      <c r="M2348" s="6" t="s">
        <v>978</v>
      </c>
      <c r="N2348" s="6" t="s">
        <v>978</v>
      </c>
      <c r="O2348" s="6" t="s">
        <v>978</v>
      </c>
      <c r="P2348" s="6" t="s">
        <v>978</v>
      </c>
      <c r="Q2348" s="6" t="s">
        <v>978</v>
      </c>
      <c r="R2348" s="6" t="s">
        <v>978</v>
      </c>
      <c r="S2348" s="6" t="s">
        <v>978</v>
      </c>
      <c r="T2348" s="6" t="s">
        <v>22</v>
      </c>
      <c r="U2348" s="6" t="s">
        <v>18</v>
      </c>
      <c r="V2348" s="6" t="s">
        <v>9297</v>
      </c>
      <c r="W2348" s="11" t="s">
        <v>9296</v>
      </c>
    </row>
    <row r="2349" spans="1:23" ht="348" x14ac:dyDescent="0.35">
      <c r="A2349" s="6">
        <v>214180</v>
      </c>
      <c r="B2349" s="7">
        <v>45306</v>
      </c>
      <c r="C2349" s="8">
        <v>0.59063657407407411</v>
      </c>
      <c r="D2349" s="6" t="s">
        <v>108</v>
      </c>
      <c r="E2349" s="6">
        <v>2</v>
      </c>
      <c r="F2349" s="6" t="s">
        <v>9</v>
      </c>
      <c r="G2349" s="9" t="s">
        <v>9298</v>
      </c>
      <c r="H2349" s="6" t="s">
        <v>40</v>
      </c>
      <c r="I2349" s="6" t="s">
        <v>51</v>
      </c>
      <c r="J2349" s="6" t="s">
        <v>232</v>
      </c>
      <c r="K2349" s="6" t="s">
        <v>9299</v>
      </c>
      <c r="L2349" s="6" t="s">
        <v>978</v>
      </c>
      <c r="M2349" s="6" t="s">
        <v>978</v>
      </c>
      <c r="N2349" s="6" t="s">
        <v>978</v>
      </c>
      <c r="O2349" s="6" t="s">
        <v>978</v>
      </c>
      <c r="P2349" s="6" t="s">
        <v>978</v>
      </c>
      <c r="Q2349" s="6" t="s">
        <v>978</v>
      </c>
      <c r="R2349" s="6" t="s">
        <v>978</v>
      </c>
      <c r="S2349" s="6" t="s">
        <v>978</v>
      </c>
      <c r="T2349" s="6" t="s">
        <v>22</v>
      </c>
      <c r="U2349" s="6" t="s">
        <v>18</v>
      </c>
      <c r="V2349" s="6" t="s">
        <v>9301</v>
      </c>
      <c r="W2349" s="11" t="s">
        <v>9300</v>
      </c>
    </row>
    <row r="2350" spans="1:23" ht="188.5" x14ac:dyDescent="0.35">
      <c r="A2350" s="6">
        <v>214668</v>
      </c>
      <c r="B2350" s="7">
        <v>45306</v>
      </c>
      <c r="C2350" s="8">
        <v>0.61479166666666674</v>
      </c>
      <c r="D2350" s="6" t="s">
        <v>293</v>
      </c>
      <c r="E2350" s="6">
        <v>1</v>
      </c>
      <c r="F2350" s="6" t="s">
        <v>1657</v>
      </c>
      <c r="G2350" s="9" t="s">
        <v>9302</v>
      </c>
      <c r="H2350" s="6" t="s">
        <v>24</v>
      </c>
      <c r="I2350" s="6" t="s">
        <v>24</v>
      </c>
      <c r="J2350" s="6" t="s">
        <v>232</v>
      </c>
      <c r="K2350" s="6" t="s">
        <v>1923</v>
      </c>
      <c r="T2350" s="6" t="s">
        <v>15</v>
      </c>
      <c r="U2350" s="6" t="s">
        <v>18</v>
      </c>
      <c r="V2350" s="6" t="s">
        <v>9304</v>
      </c>
      <c r="W2350" s="11" t="s">
        <v>9303</v>
      </c>
    </row>
    <row r="2351" spans="1:23" ht="159.5" x14ac:dyDescent="0.35">
      <c r="A2351" s="6">
        <v>214696</v>
      </c>
      <c r="B2351" s="7">
        <v>45306</v>
      </c>
      <c r="C2351" s="8">
        <v>0.62533564814814813</v>
      </c>
      <c r="D2351" s="6" t="s">
        <v>9305</v>
      </c>
      <c r="E2351" s="6">
        <v>7</v>
      </c>
      <c r="F2351" s="6" t="s">
        <v>25</v>
      </c>
      <c r="G2351" s="9" t="s">
        <v>9306</v>
      </c>
      <c r="H2351" s="6" t="s">
        <v>40</v>
      </c>
      <c r="I2351" s="6" t="s">
        <v>40</v>
      </c>
      <c r="J2351" s="6" t="s">
        <v>377</v>
      </c>
      <c r="K2351" s="6" t="s">
        <v>9307</v>
      </c>
      <c r="L2351" s="6" t="s">
        <v>978</v>
      </c>
      <c r="M2351" s="6" t="s">
        <v>978</v>
      </c>
      <c r="N2351" s="6" t="s">
        <v>978</v>
      </c>
      <c r="O2351" s="6" t="s">
        <v>978</v>
      </c>
      <c r="P2351" s="6" t="s">
        <v>978</v>
      </c>
      <c r="Q2351" s="6" t="s">
        <v>978</v>
      </c>
      <c r="R2351" s="6" t="s">
        <v>978</v>
      </c>
      <c r="S2351" s="6" t="s">
        <v>978</v>
      </c>
      <c r="T2351" s="6" t="s">
        <v>22</v>
      </c>
      <c r="U2351" s="6" t="s">
        <v>18</v>
      </c>
      <c r="V2351" s="6" t="s">
        <v>9309</v>
      </c>
      <c r="W2351" s="12" t="s">
        <v>9308</v>
      </c>
    </row>
    <row r="2352" spans="1:23" x14ac:dyDescent="0.35">
      <c r="A2352" s="6">
        <v>134082</v>
      </c>
      <c r="B2352" s="7">
        <v>45306</v>
      </c>
      <c r="C2352" s="8">
        <v>0.61928240740740736</v>
      </c>
      <c r="D2352" s="6" t="s">
        <v>82</v>
      </c>
      <c r="E2352" s="6">
        <v>3</v>
      </c>
      <c r="F2352" s="6" t="s">
        <v>19</v>
      </c>
      <c r="G2352" s="6" t="s">
        <v>9310</v>
      </c>
      <c r="H2352" s="6" t="s">
        <v>24</v>
      </c>
      <c r="I2352" s="6" t="s">
        <v>24</v>
      </c>
      <c r="J2352" s="6" t="s">
        <v>21</v>
      </c>
      <c r="K2352" s="6" t="s">
        <v>5500</v>
      </c>
      <c r="T2352" s="6" t="s">
        <v>22</v>
      </c>
      <c r="U2352" s="6" t="s">
        <v>18</v>
      </c>
      <c r="V2352" s="6" t="s">
        <v>9311</v>
      </c>
      <c r="W2352" s="11" t="s">
        <v>1164</v>
      </c>
    </row>
    <row r="2353" spans="1:23" x14ac:dyDescent="0.35">
      <c r="A2353" s="6">
        <v>214682</v>
      </c>
      <c r="B2353" s="7">
        <v>45306</v>
      </c>
      <c r="C2353" s="8">
        <v>0.62106481481481479</v>
      </c>
      <c r="D2353" s="6" t="s">
        <v>26</v>
      </c>
      <c r="E2353" s="6">
        <v>1</v>
      </c>
      <c r="F2353" s="6" t="s">
        <v>1657</v>
      </c>
      <c r="G2353" s="6" t="s">
        <v>9312</v>
      </c>
      <c r="H2353" s="6" t="s">
        <v>10</v>
      </c>
      <c r="I2353" s="6" t="s">
        <v>24</v>
      </c>
      <c r="J2353" s="6" t="s">
        <v>21</v>
      </c>
      <c r="K2353" s="6" t="s">
        <v>83</v>
      </c>
      <c r="T2353" s="6" t="s">
        <v>22</v>
      </c>
      <c r="U2353" s="6" t="s">
        <v>18</v>
      </c>
      <c r="V2353" s="6" t="s">
        <v>9314</v>
      </c>
      <c r="W2353" s="11" t="s">
        <v>9313</v>
      </c>
    </row>
    <row r="2354" spans="1:23" ht="58" x14ac:dyDescent="0.35">
      <c r="A2354" s="6">
        <v>200898</v>
      </c>
      <c r="B2354" s="7">
        <v>45306</v>
      </c>
      <c r="C2354" s="8">
        <v>0.62118055555555551</v>
      </c>
      <c r="D2354" s="6" t="s">
        <v>91</v>
      </c>
      <c r="E2354" s="6">
        <v>1</v>
      </c>
      <c r="F2354" s="6" t="s">
        <v>9</v>
      </c>
      <c r="G2354" s="6" t="s">
        <v>9315</v>
      </c>
      <c r="H2354" s="6" t="s">
        <v>24</v>
      </c>
      <c r="I2354" s="6" t="s">
        <v>24</v>
      </c>
      <c r="J2354" s="6" t="s">
        <v>377</v>
      </c>
      <c r="K2354" s="9" t="s">
        <v>440</v>
      </c>
      <c r="T2354" s="6" t="s">
        <v>22</v>
      </c>
      <c r="U2354" s="6" t="s">
        <v>18</v>
      </c>
      <c r="V2354" s="6" t="s">
        <v>9316</v>
      </c>
      <c r="W2354" s="11" t="s">
        <v>1074</v>
      </c>
    </row>
    <row r="2355" spans="1:23" ht="72.5" x14ac:dyDescent="0.35">
      <c r="A2355" s="6">
        <v>214695</v>
      </c>
      <c r="B2355" s="7">
        <v>45306</v>
      </c>
      <c r="C2355" s="8">
        <v>0.62589120370370377</v>
      </c>
      <c r="D2355" s="6" t="s">
        <v>1720</v>
      </c>
      <c r="E2355" s="6">
        <v>3</v>
      </c>
      <c r="F2355" s="6" t="s">
        <v>1657</v>
      </c>
      <c r="G2355" s="9" t="s">
        <v>9317</v>
      </c>
      <c r="H2355" s="6" t="s">
        <v>24</v>
      </c>
      <c r="I2355" s="6" t="s">
        <v>24</v>
      </c>
      <c r="J2355" s="6" t="s">
        <v>21</v>
      </c>
      <c r="K2355" s="6" t="s">
        <v>1580</v>
      </c>
      <c r="T2355" s="6" t="s">
        <v>15</v>
      </c>
      <c r="U2355" s="6" t="s">
        <v>18</v>
      </c>
      <c r="V2355" s="6" t="s">
        <v>9319</v>
      </c>
      <c r="W2355" s="11" t="s">
        <v>9318</v>
      </c>
    </row>
    <row r="2356" spans="1:23" x14ac:dyDescent="0.35">
      <c r="A2356" s="6">
        <v>214697</v>
      </c>
      <c r="B2356" s="7">
        <v>45306</v>
      </c>
      <c r="C2356" s="8">
        <v>0.64733796296296298</v>
      </c>
      <c r="D2356" s="6" t="s">
        <v>176</v>
      </c>
      <c r="E2356" s="6">
        <v>1</v>
      </c>
      <c r="F2356" s="6" t="s">
        <v>9</v>
      </c>
      <c r="G2356" s="6" t="s">
        <v>9320</v>
      </c>
      <c r="H2356" s="6" t="s">
        <v>24</v>
      </c>
      <c r="I2356" s="6" t="s">
        <v>24</v>
      </c>
      <c r="J2356" s="6" t="s">
        <v>377</v>
      </c>
      <c r="K2356" s="6" t="s">
        <v>83</v>
      </c>
      <c r="T2356" s="6" t="s">
        <v>15</v>
      </c>
      <c r="U2356" s="6" t="s">
        <v>18</v>
      </c>
      <c r="V2356" s="6" t="s">
        <v>9322</v>
      </c>
      <c r="W2356" s="11" t="s">
        <v>9321</v>
      </c>
    </row>
    <row r="2357" spans="1:23" ht="188.5" x14ac:dyDescent="0.35">
      <c r="A2357" s="6">
        <v>214236</v>
      </c>
      <c r="B2357" s="7">
        <v>45306</v>
      </c>
      <c r="C2357" s="8">
        <v>0.66186342592592595</v>
      </c>
      <c r="D2357" s="6" t="s">
        <v>82</v>
      </c>
      <c r="E2357" s="6">
        <v>1</v>
      </c>
      <c r="F2357" s="6" t="s">
        <v>30</v>
      </c>
      <c r="G2357" s="9" t="s">
        <v>9323</v>
      </c>
      <c r="H2357" s="6" t="s">
        <v>112</v>
      </c>
      <c r="I2357" s="6" t="s">
        <v>24</v>
      </c>
      <c r="J2357" s="6" t="s">
        <v>21</v>
      </c>
      <c r="K2357" s="6" t="s">
        <v>978</v>
      </c>
      <c r="L2357" s="6" t="s">
        <v>978</v>
      </c>
      <c r="M2357" s="6" t="s">
        <v>978</v>
      </c>
      <c r="N2357" s="6" t="s">
        <v>9324</v>
      </c>
      <c r="O2357" s="6" t="s">
        <v>978</v>
      </c>
      <c r="P2357" s="6" t="s">
        <v>1036</v>
      </c>
      <c r="Q2357" s="6" t="s">
        <v>1036</v>
      </c>
      <c r="R2357" s="6" t="s">
        <v>1036</v>
      </c>
      <c r="S2357" s="6" t="s">
        <v>1036</v>
      </c>
      <c r="T2357" s="6" t="s">
        <v>22</v>
      </c>
      <c r="U2357" s="6" t="s">
        <v>18</v>
      </c>
      <c r="V2357" s="6" t="s">
        <v>9326</v>
      </c>
      <c r="W2357" s="12" t="s">
        <v>9325</v>
      </c>
    </row>
    <row r="2358" spans="1:23" x14ac:dyDescent="0.35">
      <c r="A2358" s="6">
        <v>214705</v>
      </c>
      <c r="B2358" s="7">
        <v>45306</v>
      </c>
      <c r="C2358" s="8">
        <v>0.66174768518518523</v>
      </c>
      <c r="D2358" s="6" t="s">
        <v>962</v>
      </c>
      <c r="E2358" s="6">
        <v>1</v>
      </c>
      <c r="F2358" s="6" t="s">
        <v>19</v>
      </c>
      <c r="G2358" s="6" t="s">
        <v>962</v>
      </c>
      <c r="H2358" s="6" t="s">
        <v>24</v>
      </c>
      <c r="I2358" s="6" t="s">
        <v>24</v>
      </c>
      <c r="J2358" s="6" t="s">
        <v>21</v>
      </c>
      <c r="K2358" s="6" t="s">
        <v>9327</v>
      </c>
      <c r="T2358" s="6" t="s">
        <v>22</v>
      </c>
      <c r="U2358" s="6" t="s">
        <v>18</v>
      </c>
      <c r="V2358" s="6" t="s">
        <v>9329</v>
      </c>
      <c r="W2358" s="11" t="s">
        <v>9328</v>
      </c>
    </row>
    <row r="2359" spans="1:23" x14ac:dyDescent="0.35">
      <c r="A2359" s="6">
        <v>181640</v>
      </c>
      <c r="B2359" s="7">
        <v>45306</v>
      </c>
      <c r="C2359" s="8">
        <v>0.66571759259259256</v>
      </c>
      <c r="D2359" s="6" t="s">
        <v>1524</v>
      </c>
      <c r="E2359" s="6">
        <v>1</v>
      </c>
      <c r="F2359" s="6" t="s">
        <v>19</v>
      </c>
      <c r="G2359" s="6" t="s">
        <v>1524</v>
      </c>
      <c r="H2359" s="6" t="s">
        <v>24</v>
      </c>
      <c r="I2359" s="6" t="s">
        <v>24</v>
      </c>
      <c r="J2359" s="6" t="s">
        <v>21</v>
      </c>
      <c r="K2359" s="6" t="s">
        <v>9330</v>
      </c>
      <c r="T2359" s="6" t="s">
        <v>22</v>
      </c>
      <c r="U2359" s="6" t="s">
        <v>18</v>
      </c>
      <c r="V2359" s="6" t="s">
        <v>9332</v>
      </c>
      <c r="W2359" s="11" t="s">
        <v>9331</v>
      </c>
    </row>
    <row r="2360" spans="1:23" ht="145" x14ac:dyDescent="0.35">
      <c r="A2360" s="6">
        <v>214665</v>
      </c>
      <c r="B2360" s="7">
        <v>45306</v>
      </c>
      <c r="C2360" s="8">
        <v>0.67552083333333324</v>
      </c>
      <c r="D2360" s="6" t="s">
        <v>266</v>
      </c>
      <c r="E2360" s="6">
        <v>1</v>
      </c>
      <c r="F2360" s="6" t="s">
        <v>30</v>
      </c>
      <c r="G2360" s="9" t="s">
        <v>9333</v>
      </c>
      <c r="H2360" s="6" t="s">
        <v>24</v>
      </c>
      <c r="I2360" s="6" t="s">
        <v>24</v>
      </c>
      <c r="J2360" s="6" t="s">
        <v>21</v>
      </c>
      <c r="K2360" s="6" t="s">
        <v>1580</v>
      </c>
      <c r="O2360" s="6" t="s">
        <v>2016</v>
      </c>
      <c r="T2360" s="6" t="s">
        <v>15</v>
      </c>
      <c r="U2360" s="6" t="s">
        <v>18</v>
      </c>
      <c r="V2360" s="6" t="s">
        <v>9335</v>
      </c>
      <c r="W2360" s="11" t="s">
        <v>9334</v>
      </c>
    </row>
    <row r="2361" spans="1:23" ht="58" x14ac:dyDescent="0.35">
      <c r="A2361" s="6">
        <v>101255</v>
      </c>
      <c r="B2361" s="7">
        <v>45306</v>
      </c>
      <c r="C2361" s="8">
        <v>0.68017361111111108</v>
      </c>
      <c r="D2361" s="6" t="s">
        <v>91</v>
      </c>
      <c r="E2361" s="6">
        <v>1</v>
      </c>
      <c r="F2361" s="6" t="s">
        <v>9</v>
      </c>
      <c r="G2361" s="9" t="s">
        <v>9336</v>
      </c>
      <c r="H2361" s="6" t="s">
        <v>24</v>
      </c>
      <c r="I2361" s="6" t="s">
        <v>24</v>
      </c>
      <c r="J2361" s="6" t="s">
        <v>21</v>
      </c>
      <c r="K2361" s="6" t="s">
        <v>9337</v>
      </c>
      <c r="T2361" s="6" t="s">
        <v>22</v>
      </c>
      <c r="U2361" s="6" t="s">
        <v>18</v>
      </c>
      <c r="V2361" s="6" t="s">
        <v>9339</v>
      </c>
      <c r="W2361" s="12" t="s">
        <v>9338</v>
      </c>
    </row>
    <row r="2362" spans="1:23" x14ac:dyDescent="0.35">
      <c r="A2362" s="6">
        <v>214703</v>
      </c>
      <c r="B2362" s="7">
        <v>45306</v>
      </c>
      <c r="C2362" s="8">
        <v>0.7162384259259259</v>
      </c>
      <c r="D2362" s="6" t="s">
        <v>82</v>
      </c>
      <c r="E2362" s="6">
        <v>2</v>
      </c>
      <c r="F2362" s="6" t="s">
        <v>9</v>
      </c>
      <c r="G2362" s="6" t="s">
        <v>9340</v>
      </c>
      <c r="H2362" s="6" t="s">
        <v>24</v>
      </c>
      <c r="I2362" s="6" t="s">
        <v>24</v>
      </c>
      <c r="J2362" s="6" t="s">
        <v>21</v>
      </c>
      <c r="K2362" s="6" t="s">
        <v>955</v>
      </c>
      <c r="T2362" s="6" t="s">
        <v>15</v>
      </c>
      <c r="U2362" s="6" t="s">
        <v>18</v>
      </c>
      <c r="V2362" s="6" t="s">
        <v>9342</v>
      </c>
      <c r="W2362" s="11" t="s">
        <v>9341</v>
      </c>
    </row>
    <row r="2363" spans="1:23" x14ac:dyDescent="0.35">
      <c r="A2363" s="6">
        <v>214758</v>
      </c>
      <c r="B2363" s="7">
        <v>45307</v>
      </c>
      <c r="C2363" s="8">
        <v>0.33640046296296294</v>
      </c>
      <c r="D2363" s="6" t="s">
        <v>7803</v>
      </c>
      <c r="E2363" s="6">
        <v>1</v>
      </c>
      <c r="F2363" s="6" t="s">
        <v>19</v>
      </c>
      <c r="G2363" s="6" t="s">
        <v>9343</v>
      </c>
      <c r="H2363" s="6" t="s">
        <v>24</v>
      </c>
      <c r="I2363" s="6" t="s">
        <v>24</v>
      </c>
      <c r="J2363" s="6" t="s">
        <v>21</v>
      </c>
      <c r="K2363" s="6" t="s">
        <v>5500</v>
      </c>
      <c r="T2363" s="6" t="s">
        <v>22</v>
      </c>
      <c r="U2363" s="6" t="s">
        <v>18</v>
      </c>
      <c r="V2363" s="6" t="s">
        <v>9345</v>
      </c>
      <c r="W2363" s="11" t="s">
        <v>9344</v>
      </c>
    </row>
    <row r="2364" spans="1:23" x14ac:dyDescent="0.35">
      <c r="A2364" s="6">
        <v>32516</v>
      </c>
      <c r="B2364" s="7">
        <v>45307</v>
      </c>
      <c r="C2364" s="8">
        <v>0.34013888888888894</v>
      </c>
      <c r="D2364" s="6" t="s">
        <v>9346</v>
      </c>
      <c r="E2364" s="6">
        <v>1</v>
      </c>
      <c r="F2364" s="6" t="s">
        <v>19</v>
      </c>
      <c r="G2364" s="6" t="s">
        <v>9346</v>
      </c>
      <c r="H2364" s="6" t="s">
        <v>24</v>
      </c>
      <c r="I2364" s="6" t="s">
        <v>24</v>
      </c>
      <c r="J2364" s="6" t="s">
        <v>21</v>
      </c>
      <c r="K2364" s="6" t="s">
        <v>5500</v>
      </c>
      <c r="T2364" s="6" t="s">
        <v>22</v>
      </c>
      <c r="U2364" s="6" t="s">
        <v>18</v>
      </c>
      <c r="V2364" s="6" t="s">
        <v>9347</v>
      </c>
      <c r="W2364" s="11" t="s">
        <v>1049</v>
      </c>
    </row>
    <row r="2365" spans="1:23" x14ac:dyDescent="0.35">
      <c r="A2365" s="6">
        <v>214756</v>
      </c>
      <c r="B2365" s="7">
        <v>45307</v>
      </c>
      <c r="C2365" s="8">
        <v>0.34445601851851854</v>
      </c>
      <c r="D2365" s="6" t="s">
        <v>9348</v>
      </c>
      <c r="E2365" s="6">
        <v>1</v>
      </c>
      <c r="F2365" s="6" t="s">
        <v>1657</v>
      </c>
      <c r="G2365" s="6" t="s">
        <v>9349</v>
      </c>
      <c r="H2365" s="6" t="s">
        <v>24</v>
      </c>
      <c r="I2365" s="6" t="s">
        <v>24</v>
      </c>
      <c r="J2365" s="6" t="s">
        <v>21</v>
      </c>
      <c r="K2365" s="6" t="s">
        <v>1535</v>
      </c>
      <c r="T2365" s="6" t="s">
        <v>22</v>
      </c>
      <c r="U2365" s="6" t="s">
        <v>18</v>
      </c>
      <c r="V2365" s="6" t="s">
        <v>9351</v>
      </c>
      <c r="W2365" s="11" t="s">
        <v>9350</v>
      </c>
    </row>
    <row r="2366" spans="1:23" x14ac:dyDescent="0.35">
      <c r="A2366" s="6">
        <v>107370</v>
      </c>
      <c r="B2366" s="7">
        <v>45307</v>
      </c>
      <c r="C2366" s="8">
        <v>0.36043981481481485</v>
      </c>
      <c r="D2366" s="6" t="s">
        <v>9352</v>
      </c>
      <c r="E2366" s="6">
        <v>1</v>
      </c>
      <c r="F2366" s="6" t="s">
        <v>19</v>
      </c>
      <c r="G2366" s="6" t="s">
        <v>9352</v>
      </c>
      <c r="H2366" s="6" t="s">
        <v>24</v>
      </c>
      <c r="I2366" s="6" t="s">
        <v>24</v>
      </c>
      <c r="J2366" s="6" t="s">
        <v>21</v>
      </c>
      <c r="K2366" s="6" t="s">
        <v>5500</v>
      </c>
      <c r="T2366" s="6" t="s">
        <v>22</v>
      </c>
      <c r="U2366" s="6" t="s">
        <v>18</v>
      </c>
      <c r="V2366" s="6" t="s">
        <v>9353</v>
      </c>
      <c r="W2366" s="11" t="s">
        <v>939</v>
      </c>
    </row>
    <row r="2367" spans="1:23" x14ac:dyDescent="0.35">
      <c r="A2367" s="6">
        <v>49940</v>
      </c>
      <c r="B2367" s="7">
        <v>45307</v>
      </c>
      <c r="C2367" s="8">
        <v>0.37671296296296292</v>
      </c>
      <c r="D2367" s="6" t="s">
        <v>105</v>
      </c>
      <c r="E2367" s="6">
        <v>1</v>
      </c>
      <c r="F2367" s="6" t="s">
        <v>25</v>
      </c>
      <c r="G2367" s="6" t="s">
        <v>265</v>
      </c>
      <c r="H2367" s="6" t="s">
        <v>98</v>
      </c>
      <c r="I2367" s="6" t="s">
        <v>24</v>
      </c>
      <c r="J2367" s="6" t="s">
        <v>21</v>
      </c>
      <c r="K2367" s="6" t="s">
        <v>83</v>
      </c>
      <c r="T2367" s="6" t="s">
        <v>22</v>
      </c>
      <c r="U2367" s="6" t="s">
        <v>18</v>
      </c>
      <c r="V2367" s="6" t="s">
        <v>9354</v>
      </c>
      <c r="W2367" s="11" t="s">
        <v>5479</v>
      </c>
    </row>
    <row r="2368" spans="1:23" x14ac:dyDescent="0.35">
      <c r="A2368" s="6">
        <v>214767</v>
      </c>
      <c r="B2368" s="7">
        <v>45307</v>
      </c>
      <c r="C2368" s="8">
        <v>0.37766203703703699</v>
      </c>
      <c r="D2368" s="6" t="s">
        <v>323</v>
      </c>
      <c r="E2368" s="6">
        <v>2</v>
      </c>
      <c r="F2368" s="6" t="s">
        <v>1657</v>
      </c>
      <c r="G2368" s="6" t="s">
        <v>9355</v>
      </c>
      <c r="H2368" s="6" t="s">
        <v>24</v>
      </c>
      <c r="I2368" s="6" t="s">
        <v>24</v>
      </c>
      <c r="J2368" s="6" t="s">
        <v>21</v>
      </c>
      <c r="K2368" s="6" t="s">
        <v>355</v>
      </c>
      <c r="L2368" s="6" t="s">
        <v>14</v>
      </c>
      <c r="M2368" s="6" t="s">
        <v>56</v>
      </c>
      <c r="N2368" s="6" t="s">
        <v>34</v>
      </c>
      <c r="O2368" s="6" t="s">
        <v>9356</v>
      </c>
      <c r="P2368" s="6" t="s">
        <v>9357</v>
      </c>
      <c r="Q2368" s="6" t="s">
        <v>46</v>
      </c>
      <c r="S2368" s="6" t="s">
        <v>9358</v>
      </c>
      <c r="T2368" s="6" t="s">
        <v>15</v>
      </c>
      <c r="U2368" s="6" t="s">
        <v>18</v>
      </c>
      <c r="V2368" s="6" t="s">
        <v>9359</v>
      </c>
      <c r="W2368" s="11" t="s">
        <v>8859</v>
      </c>
    </row>
    <row r="2369" spans="1:23" x14ac:dyDescent="0.35">
      <c r="A2369" s="6">
        <v>34125</v>
      </c>
      <c r="B2369" s="7">
        <v>45307</v>
      </c>
      <c r="C2369" s="8">
        <v>0.38219907407407411</v>
      </c>
      <c r="D2369" s="6" t="s">
        <v>92</v>
      </c>
      <c r="E2369" s="6">
        <v>2</v>
      </c>
      <c r="F2369" s="6" t="s">
        <v>30</v>
      </c>
      <c r="G2369" s="6" t="s">
        <v>53</v>
      </c>
      <c r="H2369" s="6" t="s">
        <v>10</v>
      </c>
      <c r="I2369" s="6" t="s">
        <v>24</v>
      </c>
      <c r="J2369" s="6" t="s">
        <v>21</v>
      </c>
      <c r="K2369" s="6" t="s">
        <v>161</v>
      </c>
      <c r="T2369" s="6" t="s">
        <v>22</v>
      </c>
      <c r="U2369" s="6" t="s">
        <v>18</v>
      </c>
      <c r="V2369" s="6" t="s">
        <v>9361</v>
      </c>
      <c r="W2369" s="11" t="s">
        <v>9360</v>
      </c>
    </row>
    <row r="2370" spans="1:23" x14ac:dyDescent="0.35">
      <c r="A2370" s="6">
        <v>32965</v>
      </c>
      <c r="B2370" s="7">
        <v>45307</v>
      </c>
      <c r="C2370" s="8">
        <v>0.39020833333333332</v>
      </c>
      <c r="D2370" s="6" t="s">
        <v>9362</v>
      </c>
      <c r="E2370" s="6">
        <v>2</v>
      </c>
      <c r="F2370" s="6" t="s">
        <v>30</v>
      </c>
      <c r="G2370" s="6" t="s">
        <v>32</v>
      </c>
      <c r="H2370" s="6" t="s">
        <v>40</v>
      </c>
      <c r="I2370" s="6" t="s">
        <v>40</v>
      </c>
      <c r="J2370" s="6" t="s">
        <v>21</v>
      </c>
      <c r="K2370" s="6" t="s">
        <v>161</v>
      </c>
      <c r="T2370" s="6" t="s">
        <v>22</v>
      </c>
      <c r="U2370" s="6" t="s">
        <v>18</v>
      </c>
      <c r="V2370" s="6" t="s">
        <v>9364</v>
      </c>
      <c r="W2370" s="11" t="s">
        <v>9363</v>
      </c>
    </row>
    <row r="2371" spans="1:23" x14ac:dyDescent="0.35">
      <c r="A2371" s="6">
        <v>214763</v>
      </c>
      <c r="B2371" s="7">
        <v>45307</v>
      </c>
      <c r="C2371" s="8">
        <v>0.39321759259259265</v>
      </c>
      <c r="D2371" s="6" t="s">
        <v>9365</v>
      </c>
      <c r="E2371" s="6">
        <v>1</v>
      </c>
      <c r="F2371" s="6" t="s">
        <v>9</v>
      </c>
      <c r="G2371" s="6" t="s">
        <v>9366</v>
      </c>
      <c r="H2371" s="6" t="s">
        <v>212</v>
      </c>
      <c r="I2371" s="6" t="s">
        <v>24</v>
      </c>
      <c r="J2371" s="6" t="s">
        <v>21</v>
      </c>
      <c r="K2371" s="6" t="s">
        <v>495</v>
      </c>
      <c r="T2371" s="6" t="s">
        <v>22</v>
      </c>
      <c r="U2371" s="6" t="s">
        <v>18</v>
      </c>
      <c r="V2371" s="6" t="s">
        <v>9368</v>
      </c>
      <c r="W2371" s="11" t="s">
        <v>9367</v>
      </c>
    </row>
    <row r="2372" spans="1:23" x14ac:dyDescent="0.35">
      <c r="A2372" s="6">
        <v>214796</v>
      </c>
      <c r="B2372" s="7">
        <v>45307</v>
      </c>
      <c r="C2372" s="8">
        <v>0.4027662037037037</v>
      </c>
      <c r="D2372" s="6" t="s">
        <v>9369</v>
      </c>
      <c r="E2372" s="6">
        <v>3</v>
      </c>
      <c r="F2372" s="6" t="s">
        <v>9</v>
      </c>
      <c r="G2372" s="6" t="s">
        <v>9370</v>
      </c>
      <c r="H2372" s="6" t="s">
        <v>10</v>
      </c>
      <c r="I2372" s="6" t="s">
        <v>24</v>
      </c>
      <c r="J2372" s="6" t="s">
        <v>21</v>
      </c>
      <c r="K2372" s="6" t="s">
        <v>9371</v>
      </c>
      <c r="T2372" s="6" t="s">
        <v>22</v>
      </c>
      <c r="U2372" s="6" t="s">
        <v>18</v>
      </c>
      <c r="V2372" s="6" t="s">
        <v>9373</v>
      </c>
      <c r="W2372" s="11" t="s">
        <v>9372</v>
      </c>
    </row>
    <row r="2373" spans="1:23" ht="58" x14ac:dyDescent="0.35">
      <c r="A2373" s="6">
        <v>214806</v>
      </c>
      <c r="B2373" s="7">
        <v>45307</v>
      </c>
      <c r="C2373" s="8">
        <v>0.42255787037037035</v>
      </c>
      <c r="D2373" s="6" t="s">
        <v>867</v>
      </c>
      <c r="E2373" s="6">
        <v>5</v>
      </c>
      <c r="F2373" s="6" t="s">
        <v>19</v>
      </c>
      <c r="G2373" s="9" t="s">
        <v>9374</v>
      </c>
      <c r="H2373" s="6" t="s">
        <v>24</v>
      </c>
      <c r="I2373" s="6" t="s">
        <v>24</v>
      </c>
      <c r="J2373" s="6" t="s">
        <v>21</v>
      </c>
      <c r="K2373" s="6" t="s">
        <v>5500</v>
      </c>
      <c r="T2373" s="6" t="s">
        <v>22</v>
      </c>
      <c r="U2373" s="6" t="s">
        <v>18</v>
      </c>
      <c r="V2373" s="6" t="s">
        <v>9375</v>
      </c>
      <c r="W2373" s="11" t="s">
        <v>1148</v>
      </c>
    </row>
    <row r="2374" spans="1:23" x14ac:dyDescent="0.35">
      <c r="A2374" s="6">
        <v>136729</v>
      </c>
      <c r="B2374" s="7">
        <v>45307</v>
      </c>
      <c r="C2374" s="8">
        <v>0.43112268518518521</v>
      </c>
      <c r="D2374" s="6" t="s">
        <v>417</v>
      </c>
      <c r="E2374" s="6">
        <v>1</v>
      </c>
      <c r="F2374" s="6" t="s">
        <v>30</v>
      </c>
      <c r="G2374" s="6" t="s">
        <v>9376</v>
      </c>
      <c r="H2374" s="6" t="s">
        <v>24</v>
      </c>
      <c r="I2374" s="6" t="s">
        <v>24</v>
      </c>
      <c r="J2374" s="6" t="s">
        <v>21</v>
      </c>
      <c r="K2374" s="6" t="s">
        <v>8138</v>
      </c>
      <c r="T2374" s="6" t="s">
        <v>22</v>
      </c>
      <c r="U2374" s="6" t="s">
        <v>18</v>
      </c>
      <c r="V2374" s="6" t="s">
        <v>9378</v>
      </c>
      <c r="W2374" s="11" t="s">
        <v>9377</v>
      </c>
    </row>
    <row r="2375" spans="1:23" ht="87" x14ac:dyDescent="0.35">
      <c r="A2375" s="6">
        <v>214815</v>
      </c>
      <c r="B2375" s="7">
        <v>45307</v>
      </c>
      <c r="C2375" s="8">
        <v>0.43927083333333333</v>
      </c>
      <c r="D2375" s="6" t="s">
        <v>1420</v>
      </c>
      <c r="E2375" s="6">
        <v>1</v>
      </c>
      <c r="F2375" s="6" t="s">
        <v>30</v>
      </c>
      <c r="G2375" s="9" t="s">
        <v>9379</v>
      </c>
      <c r="H2375" s="6" t="s">
        <v>24</v>
      </c>
      <c r="I2375" s="6" t="s">
        <v>24</v>
      </c>
      <c r="J2375" s="6" t="s">
        <v>21</v>
      </c>
      <c r="K2375" s="6" t="s">
        <v>5500</v>
      </c>
      <c r="T2375" s="6" t="s">
        <v>22</v>
      </c>
      <c r="U2375" s="6" t="s">
        <v>18</v>
      </c>
      <c r="V2375" s="6" t="s">
        <v>9380</v>
      </c>
      <c r="W2375" s="11" t="s">
        <v>884</v>
      </c>
    </row>
    <row r="2376" spans="1:23" x14ac:dyDescent="0.35">
      <c r="A2376" s="6">
        <v>214814</v>
      </c>
      <c r="B2376" s="7">
        <v>45307</v>
      </c>
      <c r="C2376" s="8">
        <v>0.44756944444444446</v>
      </c>
      <c r="D2376" s="6" t="s">
        <v>9381</v>
      </c>
      <c r="E2376" s="6">
        <v>1</v>
      </c>
      <c r="F2376" s="6" t="s">
        <v>19</v>
      </c>
      <c r="G2376" s="6" t="s">
        <v>9381</v>
      </c>
      <c r="H2376" s="6" t="s">
        <v>24</v>
      </c>
      <c r="I2376" s="6" t="s">
        <v>24</v>
      </c>
      <c r="J2376" s="6" t="s">
        <v>21</v>
      </c>
      <c r="K2376" s="6" t="s">
        <v>5500</v>
      </c>
      <c r="T2376" s="6" t="s">
        <v>22</v>
      </c>
      <c r="U2376" s="6" t="s">
        <v>18</v>
      </c>
      <c r="V2376" s="6" t="s">
        <v>8422</v>
      </c>
      <c r="W2376" s="11" t="s">
        <v>995</v>
      </c>
    </row>
    <row r="2377" spans="1:23" x14ac:dyDescent="0.35">
      <c r="A2377" s="6">
        <v>192534</v>
      </c>
      <c r="B2377" s="7">
        <v>45307</v>
      </c>
      <c r="C2377" s="8">
        <v>0.44993055555555556</v>
      </c>
      <c r="D2377" s="6" t="s">
        <v>587</v>
      </c>
      <c r="E2377" s="6">
        <v>5</v>
      </c>
      <c r="F2377" s="6" t="s">
        <v>1657</v>
      </c>
      <c r="G2377" s="6" t="s">
        <v>9382</v>
      </c>
      <c r="H2377" s="6" t="s">
        <v>460</v>
      </c>
      <c r="I2377" s="6" t="s">
        <v>24</v>
      </c>
      <c r="J2377" s="6" t="s">
        <v>232</v>
      </c>
      <c r="K2377" s="6" t="s">
        <v>9383</v>
      </c>
      <c r="T2377" s="6" t="s">
        <v>15</v>
      </c>
      <c r="U2377" s="6" t="s">
        <v>18</v>
      </c>
      <c r="V2377" s="6" t="s">
        <v>9385</v>
      </c>
      <c r="W2377" s="11" t="s">
        <v>9384</v>
      </c>
    </row>
    <row r="2378" spans="1:23" x14ac:dyDescent="0.35">
      <c r="A2378" s="6">
        <v>214781</v>
      </c>
      <c r="B2378" s="7">
        <v>45307</v>
      </c>
      <c r="C2378" s="8">
        <v>0.45916666666666667</v>
      </c>
      <c r="D2378" s="6" t="s">
        <v>9386</v>
      </c>
      <c r="E2378" s="6">
        <v>1</v>
      </c>
      <c r="F2378" s="6" t="s">
        <v>30</v>
      </c>
      <c r="G2378" s="6" t="s">
        <v>9387</v>
      </c>
      <c r="H2378" s="6" t="s">
        <v>40</v>
      </c>
      <c r="I2378" s="6" t="s">
        <v>24</v>
      </c>
      <c r="J2378" s="6" t="s">
        <v>21</v>
      </c>
      <c r="K2378" s="6" t="s">
        <v>355</v>
      </c>
      <c r="L2378" s="6" t="s">
        <v>34</v>
      </c>
      <c r="M2378" s="6" t="s">
        <v>34</v>
      </c>
      <c r="N2378" s="6" t="s">
        <v>34</v>
      </c>
      <c r="O2378" s="6" t="s">
        <v>9388</v>
      </c>
      <c r="P2378" s="6" t="s">
        <v>34</v>
      </c>
      <c r="Q2378" s="6" t="s">
        <v>140</v>
      </c>
      <c r="T2378" s="6" t="s">
        <v>22</v>
      </c>
      <c r="U2378" s="6" t="s">
        <v>18</v>
      </c>
      <c r="V2378" s="6" t="s">
        <v>9390</v>
      </c>
      <c r="W2378" s="11" t="s">
        <v>9389</v>
      </c>
    </row>
    <row r="2379" spans="1:23" x14ac:dyDescent="0.35">
      <c r="A2379" s="6">
        <v>214826</v>
      </c>
      <c r="B2379" s="7">
        <v>45307</v>
      </c>
      <c r="C2379" s="8">
        <v>0.46597222222222223</v>
      </c>
      <c r="D2379" s="6" t="s">
        <v>9391</v>
      </c>
      <c r="E2379" s="6">
        <v>1</v>
      </c>
      <c r="F2379" s="6" t="s">
        <v>19</v>
      </c>
      <c r="G2379" s="6" t="s">
        <v>9391</v>
      </c>
      <c r="H2379" s="6" t="s">
        <v>24</v>
      </c>
      <c r="I2379" s="6" t="s">
        <v>24</v>
      </c>
      <c r="J2379" s="6" t="s">
        <v>21</v>
      </c>
      <c r="K2379" s="6" t="s">
        <v>5500</v>
      </c>
      <c r="T2379" s="6" t="s">
        <v>22</v>
      </c>
      <c r="U2379" s="6" t="s">
        <v>18</v>
      </c>
      <c r="V2379" s="6" t="s">
        <v>9392</v>
      </c>
      <c r="W2379" s="11" t="s">
        <v>1001</v>
      </c>
    </row>
    <row r="2380" spans="1:23" x14ac:dyDescent="0.35">
      <c r="A2380" s="6">
        <v>214837</v>
      </c>
      <c r="B2380" s="7">
        <v>45307</v>
      </c>
      <c r="C2380" s="8">
        <v>0.48533564814814811</v>
      </c>
      <c r="D2380" s="6" t="s">
        <v>9393</v>
      </c>
      <c r="E2380" s="6">
        <v>1</v>
      </c>
      <c r="F2380" s="6" t="s">
        <v>19</v>
      </c>
      <c r="G2380" s="6" t="s">
        <v>9393</v>
      </c>
      <c r="H2380" s="6" t="s">
        <v>24</v>
      </c>
      <c r="I2380" s="6" t="s">
        <v>24</v>
      </c>
      <c r="J2380" s="6" t="s">
        <v>21</v>
      </c>
      <c r="K2380" s="6" t="s">
        <v>5500</v>
      </c>
      <c r="T2380" s="6" t="s">
        <v>22</v>
      </c>
      <c r="U2380" s="6" t="s">
        <v>18</v>
      </c>
      <c r="V2380" s="6" t="s">
        <v>7663</v>
      </c>
      <c r="W2380" s="11" t="s">
        <v>1109</v>
      </c>
    </row>
    <row r="2381" spans="1:23" x14ac:dyDescent="0.35">
      <c r="A2381" s="6">
        <v>214799</v>
      </c>
      <c r="B2381" s="7">
        <v>45307</v>
      </c>
      <c r="C2381" s="8">
        <v>0.48754629629629626</v>
      </c>
      <c r="D2381" s="6" t="s">
        <v>9394</v>
      </c>
      <c r="E2381" s="6">
        <v>1</v>
      </c>
      <c r="F2381" s="6" t="s">
        <v>30</v>
      </c>
      <c r="G2381" s="6" t="s">
        <v>9395</v>
      </c>
      <c r="H2381" s="6" t="s">
        <v>24</v>
      </c>
      <c r="I2381" s="6" t="s">
        <v>24</v>
      </c>
      <c r="J2381" s="6" t="s">
        <v>21</v>
      </c>
      <c r="K2381" s="6" t="s">
        <v>9396</v>
      </c>
      <c r="T2381" s="6" t="s">
        <v>22</v>
      </c>
      <c r="U2381" s="6" t="s">
        <v>18</v>
      </c>
      <c r="V2381" s="6" t="s">
        <v>9398</v>
      </c>
      <c r="W2381" s="11" t="s">
        <v>9397</v>
      </c>
    </row>
    <row r="2382" spans="1:23" x14ac:dyDescent="0.35">
      <c r="A2382" s="6">
        <v>214789</v>
      </c>
      <c r="B2382" s="7">
        <v>45307</v>
      </c>
      <c r="C2382" s="8">
        <v>0.50739583333333338</v>
      </c>
      <c r="D2382" s="6" t="s">
        <v>357</v>
      </c>
      <c r="E2382" s="6">
        <v>2</v>
      </c>
      <c r="F2382" s="6" t="s">
        <v>30</v>
      </c>
      <c r="G2382" s="6" t="s">
        <v>9399</v>
      </c>
      <c r="H2382" s="6" t="s">
        <v>24</v>
      </c>
      <c r="I2382" s="6" t="s">
        <v>24</v>
      </c>
      <c r="J2382" s="6" t="s">
        <v>21</v>
      </c>
      <c r="K2382" s="6" t="s">
        <v>8138</v>
      </c>
      <c r="P2382" s="6" t="s">
        <v>9400</v>
      </c>
      <c r="T2382" s="6" t="s">
        <v>22</v>
      </c>
      <c r="U2382" s="6" t="s">
        <v>18</v>
      </c>
      <c r="V2382" s="6" t="s">
        <v>9402</v>
      </c>
      <c r="W2382" s="11" t="s">
        <v>9401</v>
      </c>
    </row>
    <row r="2383" spans="1:23" x14ac:dyDescent="0.35">
      <c r="A2383" s="6">
        <v>183626</v>
      </c>
      <c r="B2383" s="7">
        <v>45307</v>
      </c>
      <c r="C2383" s="8">
        <v>0.54003472222222226</v>
      </c>
      <c r="D2383" s="6" t="s">
        <v>110</v>
      </c>
      <c r="E2383" s="6">
        <v>1</v>
      </c>
      <c r="F2383" s="6" t="s">
        <v>30</v>
      </c>
      <c r="G2383" s="6" t="s">
        <v>9403</v>
      </c>
      <c r="H2383" s="6" t="s">
        <v>24</v>
      </c>
      <c r="I2383" s="6" t="s">
        <v>24</v>
      </c>
      <c r="J2383" s="6" t="s">
        <v>232</v>
      </c>
      <c r="K2383" s="6" t="s">
        <v>452</v>
      </c>
      <c r="O2383" s="6" t="s">
        <v>9404</v>
      </c>
      <c r="T2383" s="6" t="s">
        <v>15</v>
      </c>
      <c r="U2383" s="6" t="s">
        <v>18</v>
      </c>
      <c r="V2383" s="6" t="s">
        <v>9405</v>
      </c>
      <c r="W2383" s="11" t="s">
        <v>1055</v>
      </c>
    </row>
    <row r="2384" spans="1:23" x14ac:dyDescent="0.35">
      <c r="A2384" s="6">
        <v>116573</v>
      </c>
      <c r="B2384" s="7">
        <v>45307</v>
      </c>
      <c r="C2384" s="8">
        <v>0.55055555555555558</v>
      </c>
      <c r="D2384" s="6" t="s">
        <v>462</v>
      </c>
      <c r="E2384" s="6">
        <v>3</v>
      </c>
      <c r="F2384" s="6" t="s">
        <v>30</v>
      </c>
      <c r="G2384" s="6" t="s">
        <v>9406</v>
      </c>
      <c r="H2384" s="6" t="s">
        <v>24</v>
      </c>
      <c r="I2384" s="6" t="s">
        <v>24</v>
      </c>
      <c r="J2384" s="6" t="s">
        <v>232</v>
      </c>
      <c r="K2384" s="6" t="s">
        <v>1847</v>
      </c>
      <c r="T2384" s="6" t="s">
        <v>15</v>
      </c>
      <c r="U2384" s="6" t="s">
        <v>18</v>
      </c>
      <c r="V2384" s="6" t="s">
        <v>9407</v>
      </c>
      <c r="W2384" s="11" t="s">
        <v>979</v>
      </c>
    </row>
    <row r="2385" spans="1:23" ht="217.5" x14ac:dyDescent="0.35">
      <c r="A2385" s="6">
        <v>214816</v>
      </c>
      <c r="B2385" s="7">
        <v>45307</v>
      </c>
      <c r="C2385" s="8">
        <v>0.56903935185185184</v>
      </c>
      <c r="D2385" s="6" t="s">
        <v>514</v>
      </c>
      <c r="E2385" s="6">
        <v>6</v>
      </c>
      <c r="F2385" s="6" t="s">
        <v>30</v>
      </c>
      <c r="G2385" s="9" t="s">
        <v>9408</v>
      </c>
      <c r="H2385" s="6" t="s">
        <v>24</v>
      </c>
      <c r="I2385" s="6" t="s">
        <v>24</v>
      </c>
      <c r="J2385" s="6" t="s">
        <v>21</v>
      </c>
      <c r="K2385" s="6" t="s">
        <v>244</v>
      </c>
      <c r="M2385" s="6" t="s">
        <v>455</v>
      </c>
      <c r="N2385" s="9" t="s">
        <v>9409</v>
      </c>
      <c r="O2385" s="6" t="s">
        <v>1158</v>
      </c>
      <c r="Q2385" s="6" t="s">
        <v>2023</v>
      </c>
      <c r="T2385" s="6" t="s">
        <v>22</v>
      </c>
      <c r="U2385" s="6" t="s">
        <v>18</v>
      </c>
      <c r="V2385" s="6" t="s">
        <v>9411</v>
      </c>
      <c r="W2385" s="11" t="s">
        <v>9410</v>
      </c>
    </row>
    <row r="2386" spans="1:23" x14ac:dyDescent="0.35">
      <c r="A2386" s="6">
        <v>214865</v>
      </c>
      <c r="B2386" s="7">
        <v>45307</v>
      </c>
      <c r="C2386" s="8">
        <v>0.63020833333333337</v>
      </c>
      <c r="D2386" s="6" t="s">
        <v>962</v>
      </c>
      <c r="E2386" s="6">
        <v>1</v>
      </c>
      <c r="F2386" s="6" t="s">
        <v>19</v>
      </c>
      <c r="G2386" s="6" t="s">
        <v>962</v>
      </c>
      <c r="H2386" s="6" t="s">
        <v>24</v>
      </c>
      <c r="I2386" s="6" t="s">
        <v>24</v>
      </c>
      <c r="J2386" s="6" t="s">
        <v>21</v>
      </c>
      <c r="K2386" s="6" t="s">
        <v>36</v>
      </c>
      <c r="T2386" s="6" t="s">
        <v>22</v>
      </c>
      <c r="U2386" s="6" t="s">
        <v>18</v>
      </c>
      <c r="V2386" s="6" t="s">
        <v>9413</v>
      </c>
      <c r="W2386" s="11" t="s">
        <v>9412</v>
      </c>
    </row>
    <row r="2387" spans="1:23" x14ac:dyDescent="0.35">
      <c r="A2387" s="6">
        <v>214860</v>
      </c>
      <c r="B2387" s="7">
        <v>45307</v>
      </c>
      <c r="C2387" s="8">
        <v>0.64186342592592593</v>
      </c>
      <c r="D2387" s="6" t="s">
        <v>9414</v>
      </c>
      <c r="E2387" s="6">
        <v>1</v>
      </c>
      <c r="F2387" s="6" t="s">
        <v>30</v>
      </c>
      <c r="G2387" s="6" t="s">
        <v>9415</v>
      </c>
      <c r="H2387" s="6" t="s">
        <v>24</v>
      </c>
      <c r="I2387" s="6" t="s">
        <v>24</v>
      </c>
      <c r="J2387" s="6" t="s">
        <v>21</v>
      </c>
      <c r="K2387" s="6" t="s">
        <v>1535</v>
      </c>
      <c r="T2387" s="6" t="s">
        <v>22</v>
      </c>
      <c r="U2387" s="6" t="s">
        <v>18</v>
      </c>
      <c r="V2387" s="6" t="s">
        <v>9417</v>
      </c>
      <c r="W2387" s="11" t="s">
        <v>9416</v>
      </c>
    </row>
    <row r="2388" spans="1:23" ht="87" x14ac:dyDescent="0.35">
      <c r="A2388" s="6">
        <v>51337</v>
      </c>
      <c r="B2388" s="7">
        <v>45307</v>
      </c>
      <c r="C2388" s="8">
        <v>0.79521990740740733</v>
      </c>
      <c r="D2388" s="6" t="s">
        <v>91</v>
      </c>
      <c r="E2388" s="6">
        <v>1</v>
      </c>
      <c r="F2388" s="6" t="s">
        <v>19</v>
      </c>
      <c r="G2388" s="9" t="s">
        <v>9418</v>
      </c>
      <c r="H2388" s="6" t="s">
        <v>98</v>
      </c>
      <c r="I2388" s="6" t="s">
        <v>24</v>
      </c>
      <c r="J2388" s="6" t="s">
        <v>377</v>
      </c>
      <c r="K2388" s="6" t="s">
        <v>1580</v>
      </c>
      <c r="T2388" s="6" t="s">
        <v>15</v>
      </c>
      <c r="U2388" s="6" t="s">
        <v>18</v>
      </c>
      <c r="V2388" s="6" t="s">
        <v>9420</v>
      </c>
      <c r="W2388" s="11" t="s">
        <v>9419</v>
      </c>
    </row>
    <row r="2389" spans="1:23" ht="101.5" x14ac:dyDescent="0.35">
      <c r="A2389" s="6">
        <v>101669</v>
      </c>
      <c r="B2389" s="7">
        <v>45308</v>
      </c>
      <c r="C2389" s="8">
        <v>0.36348379629629629</v>
      </c>
      <c r="D2389" s="6" t="s">
        <v>154</v>
      </c>
      <c r="E2389" s="6">
        <v>1</v>
      </c>
      <c r="F2389" s="6" t="s">
        <v>9</v>
      </c>
      <c r="G2389" s="9" t="s">
        <v>9421</v>
      </c>
      <c r="H2389" s="6" t="s">
        <v>24</v>
      </c>
      <c r="I2389" s="6" t="s">
        <v>24</v>
      </c>
      <c r="J2389" s="6" t="s">
        <v>21</v>
      </c>
      <c r="K2389" s="6" t="s">
        <v>78</v>
      </c>
      <c r="T2389" s="6" t="s">
        <v>22</v>
      </c>
      <c r="U2389" s="6" t="s">
        <v>18</v>
      </c>
      <c r="V2389" s="6" t="s">
        <v>9422</v>
      </c>
      <c r="W2389" s="11" t="s">
        <v>997</v>
      </c>
    </row>
    <row r="2390" spans="1:23" ht="101.5" x14ac:dyDescent="0.35">
      <c r="A2390" s="6">
        <v>205692</v>
      </c>
      <c r="B2390" s="7">
        <v>45308</v>
      </c>
      <c r="C2390" s="8">
        <v>0.37108796296296293</v>
      </c>
      <c r="D2390" s="6" t="s">
        <v>9423</v>
      </c>
      <c r="E2390" s="6">
        <v>3</v>
      </c>
      <c r="F2390" s="6" t="s">
        <v>19</v>
      </c>
      <c r="G2390" s="9" t="s">
        <v>9424</v>
      </c>
      <c r="H2390" s="6" t="s">
        <v>24</v>
      </c>
      <c r="I2390" s="6" t="s">
        <v>24</v>
      </c>
      <c r="J2390" s="6" t="s">
        <v>21</v>
      </c>
      <c r="K2390" s="6" t="s">
        <v>5500</v>
      </c>
      <c r="T2390" s="6" t="s">
        <v>22</v>
      </c>
      <c r="U2390" s="6" t="s">
        <v>18</v>
      </c>
      <c r="V2390" s="6" t="s">
        <v>9425</v>
      </c>
      <c r="W2390" s="11" t="s">
        <v>1176</v>
      </c>
    </row>
    <row r="2391" spans="1:23" ht="43.5" x14ac:dyDescent="0.35">
      <c r="A2391" s="6">
        <v>214931</v>
      </c>
      <c r="B2391" s="7">
        <v>45308</v>
      </c>
      <c r="C2391" s="8">
        <v>0.41255787037037034</v>
      </c>
      <c r="D2391" s="6" t="s">
        <v>9426</v>
      </c>
      <c r="E2391" s="6">
        <v>1</v>
      </c>
      <c r="F2391" s="6" t="s">
        <v>19</v>
      </c>
      <c r="G2391" s="9" t="s">
        <v>9427</v>
      </c>
      <c r="H2391" s="6" t="s">
        <v>24</v>
      </c>
      <c r="I2391" s="6" t="s">
        <v>24</v>
      </c>
      <c r="J2391" s="6" t="s">
        <v>21</v>
      </c>
      <c r="K2391" s="6" t="s">
        <v>5277</v>
      </c>
      <c r="T2391" s="6" t="s">
        <v>22</v>
      </c>
      <c r="U2391" s="6" t="s">
        <v>18</v>
      </c>
      <c r="V2391" s="6" t="s">
        <v>9428</v>
      </c>
      <c r="W2391" s="11" t="s">
        <v>954</v>
      </c>
    </row>
    <row r="2392" spans="1:23" ht="29" x14ac:dyDescent="0.35">
      <c r="A2392" s="6">
        <v>214941</v>
      </c>
      <c r="B2392" s="7">
        <v>45308</v>
      </c>
      <c r="C2392" s="8">
        <v>0.41692129629629626</v>
      </c>
      <c r="D2392" s="6" t="s">
        <v>9426</v>
      </c>
      <c r="E2392" s="6">
        <v>1</v>
      </c>
      <c r="F2392" s="6" t="s">
        <v>19</v>
      </c>
      <c r="G2392" s="9" t="s">
        <v>9429</v>
      </c>
      <c r="H2392" s="6" t="s">
        <v>24</v>
      </c>
      <c r="I2392" s="6" t="s">
        <v>24</v>
      </c>
      <c r="J2392" s="6" t="s">
        <v>21</v>
      </c>
      <c r="K2392" s="6" t="s">
        <v>5277</v>
      </c>
      <c r="T2392" s="6" t="s">
        <v>22</v>
      </c>
      <c r="U2392" s="6" t="s">
        <v>18</v>
      </c>
      <c r="V2392" s="6" t="s">
        <v>9430</v>
      </c>
      <c r="W2392" s="11" t="s">
        <v>923</v>
      </c>
    </row>
    <row r="2393" spans="1:23" x14ac:dyDescent="0.35">
      <c r="A2393" s="6">
        <v>214900</v>
      </c>
      <c r="B2393" s="7">
        <v>45308</v>
      </c>
      <c r="C2393" s="8">
        <v>0.42444444444444446</v>
      </c>
      <c r="D2393" s="6" t="s">
        <v>501</v>
      </c>
      <c r="E2393" s="6">
        <v>1</v>
      </c>
      <c r="F2393" s="6" t="s">
        <v>30</v>
      </c>
      <c r="G2393" s="6" t="s">
        <v>9431</v>
      </c>
      <c r="H2393" s="6" t="s">
        <v>40</v>
      </c>
      <c r="I2393" s="6" t="s">
        <v>40</v>
      </c>
      <c r="J2393" s="6" t="s">
        <v>377</v>
      </c>
      <c r="K2393" s="6" t="s">
        <v>161</v>
      </c>
      <c r="Q2393" s="6" t="s">
        <v>9432</v>
      </c>
      <c r="T2393" s="6" t="s">
        <v>22</v>
      </c>
      <c r="U2393" s="6" t="s">
        <v>18</v>
      </c>
      <c r="V2393" s="6" t="s">
        <v>9434</v>
      </c>
      <c r="W2393" s="11" t="s">
        <v>9433</v>
      </c>
    </row>
    <row r="2394" spans="1:23" ht="145" x14ac:dyDescent="0.35">
      <c r="A2394" s="6">
        <v>214924</v>
      </c>
      <c r="B2394" s="7">
        <v>45308</v>
      </c>
      <c r="C2394" s="8">
        <v>0.4316550925925926</v>
      </c>
      <c r="D2394" s="6" t="s">
        <v>9435</v>
      </c>
      <c r="E2394" s="6">
        <v>1</v>
      </c>
      <c r="F2394" s="6" t="s">
        <v>9</v>
      </c>
      <c r="G2394" s="9" t="s">
        <v>9436</v>
      </c>
      <c r="H2394" s="6" t="s">
        <v>24</v>
      </c>
      <c r="I2394" s="6" t="s">
        <v>24</v>
      </c>
      <c r="J2394" s="6" t="s">
        <v>21</v>
      </c>
      <c r="K2394" s="6" t="s">
        <v>244</v>
      </c>
      <c r="T2394" s="6" t="s">
        <v>22</v>
      </c>
      <c r="U2394" s="6" t="s">
        <v>18</v>
      </c>
      <c r="V2394" s="6" t="s">
        <v>9437</v>
      </c>
      <c r="W2394" s="11" t="s">
        <v>997</v>
      </c>
    </row>
    <row r="2395" spans="1:23" x14ac:dyDescent="0.35">
      <c r="A2395" s="6">
        <v>214964</v>
      </c>
      <c r="B2395" s="7">
        <v>45308</v>
      </c>
      <c r="C2395" s="8">
        <v>0.4472800925925926</v>
      </c>
      <c r="D2395" s="6" t="s">
        <v>505</v>
      </c>
      <c r="E2395" s="6">
        <v>1</v>
      </c>
      <c r="F2395" s="6" t="s">
        <v>19</v>
      </c>
      <c r="G2395" s="6" t="s">
        <v>505</v>
      </c>
      <c r="H2395" s="6" t="s">
        <v>24</v>
      </c>
      <c r="I2395" s="6" t="s">
        <v>24</v>
      </c>
      <c r="J2395" s="6" t="s">
        <v>21</v>
      </c>
      <c r="K2395" s="6" t="s">
        <v>5277</v>
      </c>
      <c r="T2395" s="6" t="s">
        <v>22</v>
      </c>
      <c r="U2395" s="6" t="s">
        <v>18</v>
      </c>
      <c r="V2395" s="6" t="s">
        <v>9438</v>
      </c>
      <c r="W2395" s="11" t="s">
        <v>887</v>
      </c>
    </row>
    <row r="2396" spans="1:23" ht="87" x14ac:dyDescent="0.35">
      <c r="A2396" s="6">
        <v>177025</v>
      </c>
      <c r="B2396" s="7">
        <v>45308</v>
      </c>
      <c r="C2396" s="8">
        <v>0.44771990740740741</v>
      </c>
      <c r="D2396" s="6" t="s">
        <v>82</v>
      </c>
      <c r="E2396" s="6">
        <v>3</v>
      </c>
      <c r="F2396" s="6" t="s">
        <v>19</v>
      </c>
      <c r="G2396" s="9" t="s">
        <v>9439</v>
      </c>
      <c r="H2396" s="6" t="s">
        <v>24</v>
      </c>
      <c r="I2396" s="6" t="s">
        <v>24</v>
      </c>
      <c r="J2396" s="6" t="s">
        <v>21</v>
      </c>
      <c r="K2396" s="6" t="s">
        <v>113</v>
      </c>
      <c r="T2396" s="6" t="s">
        <v>22</v>
      </c>
      <c r="U2396" s="6" t="s">
        <v>18</v>
      </c>
      <c r="V2396" s="6" t="s">
        <v>9440</v>
      </c>
      <c r="W2396" s="11" t="s">
        <v>2019</v>
      </c>
    </row>
    <row r="2397" spans="1:23" ht="87" x14ac:dyDescent="0.35">
      <c r="A2397" s="6">
        <v>149414</v>
      </c>
      <c r="B2397" s="7">
        <v>45308</v>
      </c>
      <c r="C2397" s="8">
        <v>0.46355324074074072</v>
      </c>
      <c r="D2397" s="6" t="s">
        <v>9441</v>
      </c>
      <c r="E2397" s="6">
        <v>1</v>
      </c>
      <c r="F2397" s="6" t="s">
        <v>19</v>
      </c>
      <c r="G2397" s="9" t="s">
        <v>9442</v>
      </c>
      <c r="H2397" s="6" t="s">
        <v>10</v>
      </c>
      <c r="I2397" s="6" t="s">
        <v>24</v>
      </c>
      <c r="J2397" s="6" t="s">
        <v>21</v>
      </c>
      <c r="K2397" s="6" t="s">
        <v>244</v>
      </c>
      <c r="T2397" s="6" t="s">
        <v>22</v>
      </c>
      <c r="U2397" s="6" t="s">
        <v>18</v>
      </c>
      <c r="V2397" s="6" t="s">
        <v>9444</v>
      </c>
      <c r="W2397" s="11" t="s">
        <v>9443</v>
      </c>
    </row>
    <row r="2398" spans="1:23" ht="130.5" x14ac:dyDescent="0.35">
      <c r="A2398" s="6">
        <v>19228</v>
      </c>
      <c r="B2398" s="7">
        <v>45308</v>
      </c>
      <c r="C2398" s="8">
        <v>0.46598379629629627</v>
      </c>
      <c r="D2398" s="6" t="s">
        <v>108</v>
      </c>
      <c r="E2398" s="6">
        <v>3</v>
      </c>
      <c r="F2398" s="6" t="s">
        <v>19</v>
      </c>
      <c r="G2398" s="9" t="s">
        <v>9445</v>
      </c>
      <c r="H2398" s="6" t="s">
        <v>24</v>
      </c>
      <c r="I2398" s="6" t="s">
        <v>24</v>
      </c>
      <c r="J2398" s="6" t="s">
        <v>21</v>
      </c>
      <c r="K2398" s="6" t="s">
        <v>5500</v>
      </c>
      <c r="T2398" s="6" t="s">
        <v>22</v>
      </c>
      <c r="U2398" s="6" t="s">
        <v>18</v>
      </c>
      <c r="V2398" s="6" t="s">
        <v>9446</v>
      </c>
      <c r="W2398" s="11" t="s">
        <v>965</v>
      </c>
    </row>
    <row r="2399" spans="1:23" ht="58" x14ac:dyDescent="0.35">
      <c r="A2399" s="6">
        <v>214957</v>
      </c>
      <c r="B2399" s="7">
        <v>45308</v>
      </c>
      <c r="C2399" s="8">
        <v>0.4716319444444444</v>
      </c>
      <c r="D2399" s="6" t="s">
        <v>4796</v>
      </c>
      <c r="E2399" s="6">
        <v>1</v>
      </c>
      <c r="F2399" s="6" t="s">
        <v>9</v>
      </c>
      <c r="G2399" s="9" t="s">
        <v>9447</v>
      </c>
      <c r="H2399" s="6" t="s">
        <v>24</v>
      </c>
      <c r="I2399" s="6" t="s">
        <v>24</v>
      </c>
      <c r="J2399" s="6" t="s">
        <v>21</v>
      </c>
      <c r="K2399" s="6" t="s">
        <v>244</v>
      </c>
      <c r="T2399" s="6" t="s">
        <v>22</v>
      </c>
      <c r="U2399" s="6" t="s">
        <v>18</v>
      </c>
      <c r="V2399" s="6" t="s">
        <v>9448</v>
      </c>
      <c r="W2399" s="11" t="s">
        <v>997</v>
      </c>
    </row>
    <row r="2400" spans="1:23" x14ac:dyDescent="0.35">
      <c r="A2400" s="6">
        <v>214927</v>
      </c>
      <c r="B2400" s="7">
        <v>45308</v>
      </c>
      <c r="C2400" s="8">
        <v>0.47207175925925932</v>
      </c>
      <c r="D2400" s="6" t="s">
        <v>32</v>
      </c>
      <c r="E2400" s="6">
        <v>2</v>
      </c>
      <c r="F2400" s="6" t="s">
        <v>1657</v>
      </c>
      <c r="G2400" s="6" t="s">
        <v>9449</v>
      </c>
      <c r="H2400" s="6" t="s">
        <v>24</v>
      </c>
      <c r="I2400" s="6" t="s">
        <v>24</v>
      </c>
      <c r="J2400" s="6" t="s">
        <v>21</v>
      </c>
      <c r="K2400" s="6" t="s">
        <v>9450</v>
      </c>
      <c r="T2400" s="6" t="s">
        <v>22</v>
      </c>
      <c r="U2400" s="6" t="s">
        <v>18</v>
      </c>
      <c r="V2400" s="6" t="s">
        <v>9452</v>
      </c>
      <c r="W2400" s="11" t="s">
        <v>9451</v>
      </c>
    </row>
    <row r="2401" spans="1:23" x14ac:dyDescent="0.35">
      <c r="A2401" s="6">
        <v>214946</v>
      </c>
      <c r="B2401" s="7">
        <v>45308</v>
      </c>
      <c r="C2401" s="8">
        <v>0.52501157407407406</v>
      </c>
      <c r="D2401" s="6" t="s">
        <v>9453</v>
      </c>
      <c r="E2401" s="6">
        <v>1</v>
      </c>
      <c r="F2401" s="6" t="s">
        <v>30</v>
      </c>
      <c r="G2401" s="6" t="s">
        <v>9454</v>
      </c>
      <c r="H2401" s="6" t="s">
        <v>10</v>
      </c>
      <c r="I2401" s="6" t="s">
        <v>112</v>
      </c>
      <c r="J2401" s="6" t="s">
        <v>232</v>
      </c>
      <c r="K2401" s="6" t="s">
        <v>551</v>
      </c>
      <c r="T2401" s="6" t="s">
        <v>22</v>
      </c>
      <c r="U2401" s="6" t="s">
        <v>18</v>
      </c>
      <c r="V2401" s="6" t="s">
        <v>9456</v>
      </c>
      <c r="W2401" s="11" t="s">
        <v>9455</v>
      </c>
    </row>
    <row r="2402" spans="1:23" ht="145" x14ac:dyDescent="0.35">
      <c r="A2402" s="6">
        <v>214929</v>
      </c>
      <c r="B2402" s="7">
        <v>45308</v>
      </c>
      <c r="C2402" s="8">
        <v>0.53973379629629636</v>
      </c>
      <c r="D2402" s="6" t="s">
        <v>9457</v>
      </c>
      <c r="E2402" s="6">
        <v>4</v>
      </c>
      <c r="F2402" s="6" t="s">
        <v>19</v>
      </c>
      <c r="G2402" s="9" t="s">
        <v>9458</v>
      </c>
      <c r="H2402" s="6" t="s">
        <v>40</v>
      </c>
      <c r="I2402" s="6" t="s">
        <v>40</v>
      </c>
      <c r="J2402" s="6" t="s">
        <v>21</v>
      </c>
      <c r="K2402" s="6" t="s">
        <v>36</v>
      </c>
      <c r="T2402" s="6" t="s">
        <v>22</v>
      </c>
      <c r="U2402" s="6" t="s">
        <v>18</v>
      </c>
      <c r="V2402" s="6" t="s">
        <v>9460</v>
      </c>
      <c r="W2402" s="11" t="s">
        <v>9459</v>
      </c>
    </row>
    <row r="2403" spans="1:23" ht="58" x14ac:dyDescent="0.35">
      <c r="A2403" s="6">
        <v>214989</v>
      </c>
      <c r="B2403" s="7">
        <v>45308</v>
      </c>
      <c r="C2403" s="8">
        <v>0.57241898148148151</v>
      </c>
      <c r="D2403" s="6" t="s">
        <v>9461</v>
      </c>
      <c r="E2403" s="6">
        <v>1</v>
      </c>
      <c r="F2403" s="6" t="s">
        <v>19</v>
      </c>
      <c r="G2403" s="9" t="s">
        <v>9462</v>
      </c>
      <c r="H2403" s="6" t="s">
        <v>24</v>
      </c>
      <c r="I2403" s="6" t="s">
        <v>24</v>
      </c>
      <c r="J2403" s="6" t="s">
        <v>377</v>
      </c>
      <c r="K2403" s="6" t="s">
        <v>5500</v>
      </c>
      <c r="T2403" s="6" t="s">
        <v>22</v>
      </c>
      <c r="U2403" s="6" t="s">
        <v>18</v>
      </c>
      <c r="V2403" s="6" t="s">
        <v>9463</v>
      </c>
      <c r="W2403" s="11" t="s">
        <v>939</v>
      </c>
    </row>
    <row r="2404" spans="1:23" ht="43.5" x14ac:dyDescent="0.35">
      <c r="A2404" s="6">
        <v>214991</v>
      </c>
      <c r="B2404" s="7">
        <v>45308</v>
      </c>
      <c r="C2404" s="8">
        <v>0.57496527777777773</v>
      </c>
      <c r="D2404" s="6" t="s">
        <v>9464</v>
      </c>
      <c r="E2404" s="6">
        <v>1</v>
      </c>
      <c r="F2404" s="6" t="s">
        <v>25</v>
      </c>
      <c r="G2404" s="9" t="s">
        <v>9465</v>
      </c>
      <c r="H2404" s="6" t="s">
        <v>24</v>
      </c>
      <c r="I2404" s="6" t="s">
        <v>24</v>
      </c>
      <c r="J2404" s="6" t="s">
        <v>21</v>
      </c>
      <c r="K2404" s="6" t="s">
        <v>5500</v>
      </c>
      <c r="T2404" s="6" t="s">
        <v>15</v>
      </c>
      <c r="U2404" s="6" t="s">
        <v>18</v>
      </c>
      <c r="V2404" s="6" t="s">
        <v>7830</v>
      </c>
      <c r="W2404" s="11" t="s">
        <v>898</v>
      </c>
    </row>
    <row r="2405" spans="1:23" ht="188.5" x14ac:dyDescent="0.35">
      <c r="A2405" s="6">
        <v>214987</v>
      </c>
      <c r="B2405" s="7">
        <v>45308</v>
      </c>
      <c r="C2405" s="8">
        <v>0.58035879629629628</v>
      </c>
      <c r="D2405" s="6" t="s">
        <v>9466</v>
      </c>
      <c r="E2405" s="6">
        <v>10</v>
      </c>
      <c r="F2405" s="6" t="s">
        <v>19</v>
      </c>
      <c r="G2405" s="9" t="s">
        <v>9467</v>
      </c>
      <c r="H2405" s="6" t="s">
        <v>43</v>
      </c>
      <c r="I2405" s="6" t="s">
        <v>24</v>
      </c>
      <c r="J2405" s="6" t="s">
        <v>377</v>
      </c>
      <c r="K2405" s="6" t="s">
        <v>1354</v>
      </c>
      <c r="M2405" s="6" t="s">
        <v>9468</v>
      </c>
      <c r="N2405" s="6" t="s">
        <v>1128</v>
      </c>
      <c r="T2405" s="6" t="s">
        <v>874</v>
      </c>
      <c r="U2405" s="6" t="s">
        <v>18</v>
      </c>
      <c r="V2405" s="6" t="s">
        <v>9469</v>
      </c>
      <c r="W2405" s="11" t="s">
        <v>1204</v>
      </c>
    </row>
    <row r="2406" spans="1:23" ht="87" x14ac:dyDescent="0.35">
      <c r="A2406" s="6">
        <v>214976</v>
      </c>
      <c r="B2406" s="7">
        <v>45308</v>
      </c>
      <c r="C2406" s="8">
        <v>0.58091435185185192</v>
      </c>
      <c r="D2406" s="6" t="s">
        <v>9470</v>
      </c>
      <c r="E2406" s="6">
        <v>1</v>
      </c>
      <c r="F2406" s="6" t="s">
        <v>1657</v>
      </c>
      <c r="G2406" s="9" t="s">
        <v>9471</v>
      </c>
      <c r="H2406" s="6" t="s">
        <v>1996</v>
      </c>
      <c r="I2406" s="6" t="s">
        <v>24</v>
      </c>
      <c r="J2406" s="6" t="s">
        <v>21</v>
      </c>
      <c r="K2406" s="6" t="s">
        <v>113</v>
      </c>
      <c r="T2406" s="6" t="s">
        <v>22</v>
      </c>
      <c r="U2406" s="6" t="s">
        <v>18</v>
      </c>
      <c r="V2406" s="6" t="s">
        <v>9472</v>
      </c>
      <c r="W2406" s="11" t="s">
        <v>997</v>
      </c>
    </row>
    <row r="2407" spans="1:23" x14ac:dyDescent="0.35">
      <c r="A2407" s="6">
        <v>215004</v>
      </c>
      <c r="B2407" s="7">
        <v>45308</v>
      </c>
      <c r="C2407" s="8">
        <v>0.58545138888888892</v>
      </c>
      <c r="D2407" s="6" t="s">
        <v>9473</v>
      </c>
      <c r="E2407" s="6">
        <v>1</v>
      </c>
      <c r="F2407" s="6" t="s">
        <v>19</v>
      </c>
      <c r="G2407" s="6" t="s">
        <v>9473</v>
      </c>
      <c r="H2407" s="6" t="s">
        <v>24</v>
      </c>
      <c r="I2407" s="6" t="s">
        <v>24</v>
      </c>
      <c r="J2407" s="6" t="s">
        <v>21</v>
      </c>
      <c r="K2407" s="6" t="s">
        <v>5500</v>
      </c>
      <c r="T2407" s="6" t="s">
        <v>22</v>
      </c>
      <c r="U2407" s="6" t="s">
        <v>18</v>
      </c>
      <c r="V2407" s="6" t="s">
        <v>9474</v>
      </c>
      <c r="W2407" s="11" t="s">
        <v>1001</v>
      </c>
    </row>
    <row r="2408" spans="1:23" ht="58" x14ac:dyDescent="0.35">
      <c r="A2408" s="6">
        <v>214997</v>
      </c>
      <c r="B2408" s="7">
        <v>45308</v>
      </c>
      <c r="C2408" s="8">
        <v>0.60709490740740735</v>
      </c>
      <c r="D2408" s="6" t="s">
        <v>9475</v>
      </c>
      <c r="E2408" s="6">
        <v>1</v>
      </c>
      <c r="F2408" s="6" t="s">
        <v>19</v>
      </c>
      <c r="G2408" s="9" t="s">
        <v>9476</v>
      </c>
      <c r="H2408" s="6" t="s">
        <v>24</v>
      </c>
      <c r="I2408" s="6" t="s">
        <v>24</v>
      </c>
      <c r="J2408" s="6" t="s">
        <v>21</v>
      </c>
      <c r="K2408" s="6" t="s">
        <v>5500</v>
      </c>
      <c r="T2408" s="6" t="s">
        <v>22</v>
      </c>
      <c r="U2408" s="6" t="s">
        <v>18</v>
      </c>
      <c r="V2408" s="6" t="s">
        <v>9477</v>
      </c>
      <c r="W2408" s="11" t="s">
        <v>939</v>
      </c>
    </row>
    <row r="2409" spans="1:23" x14ac:dyDescent="0.35">
      <c r="A2409" s="6">
        <v>214774</v>
      </c>
      <c r="B2409" s="7">
        <v>45308</v>
      </c>
      <c r="C2409" s="8">
        <v>0.68164351851851857</v>
      </c>
      <c r="D2409" s="6" t="s">
        <v>9478</v>
      </c>
      <c r="E2409" s="6">
        <v>3</v>
      </c>
      <c r="F2409" s="6" t="s">
        <v>30</v>
      </c>
      <c r="G2409" s="6" t="s">
        <v>9479</v>
      </c>
      <c r="H2409" s="6" t="s">
        <v>10</v>
      </c>
      <c r="I2409" s="6" t="s">
        <v>24</v>
      </c>
      <c r="J2409" s="6" t="s">
        <v>232</v>
      </c>
      <c r="K2409" s="6" t="s">
        <v>532</v>
      </c>
      <c r="Q2409" s="6" t="s">
        <v>9480</v>
      </c>
      <c r="T2409" s="6" t="s">
        <v>22</v>
      </c>
      <c r="U2409" s="6" t="s">
        <v>18</v>
      </c>
      <c r="V2409" s="6" t="s">
        <v>9481</v>
      </c>
      <c r="W2409" s="11" t="s">
        <v>1055</v>
      </c>
    </row>
    <row r="2410" spans="1:23" x14ac:dyDescent="0.35">
      <c r="A2410" s="6">
        <v>164623</v>
      </c>
      <c r="B2410" s="7">
        <v>45308</v>
      </c>
      <c r="C2410" s="8">
        <v>0.69871527777777775</v>
      </c>
      <c r="D2410" s="6" t="s">
        <v>26</v>
      </c>
      <c r="E2410" s="6">
        <v>4</v>
      </c>
      <c r="F2410" s="6" t="s">
        <v>19</v>
      </c>
      <c r="G2410" s="6" t="s">
        <v>9482</v>
      </c>
      <c r="H2410" s="6" t="s">
        <v>24</v>
      </c>
      <c r="I2410" s="6" t="s">
        <v>24</v>
      </c>
      <c r="J2410" s="6" t="s">
        <v>377</v>
      </c>
      <c r="K2410" s="6" t="s">
        <v>532</v>
      </c>
      <c r="T2410" s="6" t="s">
        <v>15</v>
      </c>
      <c r="U2410" s="6" t="s">
        <v>18</v>
      </c>
      <c r="V2410" s="6" t="s">
        <v>9483</v>
      </c>
      <c r="W2410" s="11" t="s">
        <v>1038</v>
      </c>
    </row>
    <row r="2411" spans="1:23" x14ac:dyDescent="0.35">
      <c r="A2411" s="6">
        <v>215007</v>
      </c>
      <c r="B2411" s="7">
        <v>45308</v>
      </c>
      <c r="C2411" s="8">
        <v>0.70873842592592595</v>
      </c>
      <c r="D2411" s="6" t="s">
        <v>478</v>
      </c>
      <c r="E2411" s="6">
        <v>3</v>
      </c>
      <c r="F2411" s="6" t="s">
        <v>30</v>
      </c>
      <c r="G2411" s="6" t="s">
        <v>9484</v>
      </c>
      <c r="H2411" s="6" t="s">
        <v>24</v>
      </c>
      <c r="I2411" s="6" t="s">
        <v>24</v>
      </c>
      <c r="J2411" s="6" t="s">
        <v>377</v>
      </c>
      <c r="K2411" s="6" t="s">
        <v>134</v>
      </c>
      <c r="T2411" s="6" t="s">
        <v>22</v>
      </c>
      <c r="U2411" s="6" t="s">
        <v>18</v>
      </c>
      <c r="V2411" s="6" t="s">
        <v>9485</v>
      </c>
      <c r="W2411" s="11" t="s">
        <v>1664</v>
      </c>
    </row>
    <row r="2412" spans="1:23" x14ac:dyDescent="0.35">
      <c r="A2412" s="6">
        <v>76447</v>
      </c>
      <c r="B2412" s="7">
        <v>45309</v>
      </c>
      <c r="C2412" s="8">
        <v>0.3661342592592593</v>
      </c>
      <c r="D2412" s="6" t="s">
        <v>642</v>
      </c>
      <c r="E2412" s="6">
        <v>1</v>
      </c>
      <c r="F2412" s="6" t="s">
        <v>9</v>
      </c>
      <c r="G2412" s="6" t="s">
        <v>9486</v>
      </c>
      <c r="H2412" s="6" t="s">
        <v>24</v>
      </c>
      <c r="I2412" s="6" t="s">
        <v>24</v>
      </c>
      <c r="J2412" s="6" t="s">
        <v>21</v>
      </c>
      <c r="K2412" s="6" t="s">
        <v>33</v>
      </c>
      <c r="T2412" s="6" t="s">
        <v>22</v>
      </c>
      <c r="U2412" s="6" t="s">
        <v>18</v>
      </c>
      <c r="V2412" s="6" t="s">
        <v>9487</v>
      </c>
      <c r="W2412" s="11" t="s">
        <v>887</v>
      </c>
    </row>
    <row r="2413" spans="1:23" x14ac:dyDescent="0.35">
      <c r="A2413" s="6">
        <v>215074</v>
      </c>
      <c r="B2413" s="7">
        <v>45309</v>
      </c>
      <c r="C2413" s="8">
        <v>0.36702546296296296</v>
      </c>
      <c r="D2413" s="6" t="s">
        <v>843</v>
      </c>
      <c r="E2413" s="6">
        <v>1</v>
      </c>
      <c r="F2413" s="6" t="s">
        <v>19</v>
      </c>
      <c r="G2413" s="6" t="s">
        <v>863</v>
      </c>
      <c r="H2413" s="6" t="s">
        <v>24</v>
      </c>
      <c r="I2413" s="6" t="s">
        <v>24</v>
      </c>
      <c r="J2413" s="6" t="s">
        <v>21</v>
      </c>
      <c r="K2413" s="6" t="s">
        <v>78</v>
      </c>
      <c r="T2413" s="6" t="s">
        <v>15</v>
      </c>
      <c r="U2413" s="6" t="s">
        <v>18</v>
      </c>
      <c r="V2413" s="6" t="s">
        <v>1708</v>
      </c>
      <c r="W2413" s="11" t="s">
        <v>887</v>
      </c>
    </row>
    <row r="2414" spans="1:23" ht="130.5" x14ac:dyDescent="0.35">
      <c r="A2414" s="6">
        <v>215053</v>
      </c>
      <c r="B2414" s="7">
        <v>45309</v>
      </c>
      <c r="C2414" s="8">
        <v>0.37582175925925926</v>
      </c>
      <c r="D2414" s="6" t="s">
        <v>9488</v>
      </c>
      <c r="E2414" s="6">
        <v>5</v>
      </c>
      <c r="F2414" s="6" t="s">
        <v>1657</v>
      </c>
      <c r="G2414" s="9" t="s">
        <v>9489</v>
      </c>
      <c r="H2414" s="6" t="s">
        <v>10</v>
      </c>
      <c r="I2414" s="6" t="s">
        <v>24</v>
      </c>
      <c r="J2414" s="6" t="s">
        <v>21</v>
      </c>
      <c r="K2414" s="6" t="s">
        <v>521</v>
      </c>
      <c r="L2414" s="6" t="s">
        <v>74</v>
      </c>
      <c r="M2414" s="6" t="s">
        <v>34</v>
      </c>
      <c r="N2414" s="6" t="s">
        <v>7713</v>
      </c>
      <c r="O2414" s="6" t="s">
        <v>34</v>
      </c>
      <c r="P2414" s="6" t="s">
        <v>9490</v>
      </c>
      <c r="R2414" s="6" t="s">
        <v>34</v>
      </c>
      <c r="T2414" s="6" t="s">
        <v>22</v>
      </c>
      <c r="U2414" s="6" t="s">
        <v>18</v>
      </c>
      <c r="V2414" s="6" t="s">
        <v>9492</v>
      </c>
      <c r="W2414" s="11" t="s">
        <v>9491</v>
      </c>
    </row>
    <row r="2415" spans="1:23" x14ac:dyDescent="0.35">
      <c r="A2415" s="6">
        <v>42890</v>
      </c>
      <c r="B2415" s="7">
        <v>45309</v>
      </c>
      <c r="C2415" s="8">
        <v>0.38135416666666666</v>
      </c>
      <c r="D2415" s="6" t="s">
        <v>843</v>
      </c>
      <c r="E2415" s="6">
        <v>1</v>
      </c>
      <c r="F2415" s="6" t="s">
        <v>19</v>
      </c>
      <c r="G2415" s="6" t="s">
        <v>1349</v>
      </c>
      <c r="H2415" s="6" t="s">
        <v>24</v>
      </c>
      <c r="I2415" s="6" t="s">
        <v>24</v>
      </c>
      <c r="J2415" s="6" t="s">
        <v>21</v>
      </c>
      <c r="K2415" s="6" t="s">
        <v>78</v>
      </c>
      <c r="T2415" s="6" t="s">
        <v>15</v>
      </c>
      <c r="U2415" s="6" t="s">
        <v>18</v>
      </c>
      <c r="V2415" s="6" t="s">
        <v>1634</v>
      </c>
      <c r="W2415" s="11" t="s">
        <v>887</v>
      </c>
    </row>
    <row r="2416" spans="1:23" x14ac:dyDescent="0.35">
      <c r="A2416" s="6">
        <v>152846</v>
      </c>
      <c r="B2416" s="7">
        <v>45309</v>
      </c>
      <c r="C2416" s="8">
        <v>0.39253472222222219</v>
      </c>
      <c r="D2416" s="6" t="s">
        <v>9493</v>
      </c>
      <c r="E2416" s="6">
        <v>10</v>
      </c>
      <c r="F2416" s="6" t="s">
        <v>19</v>
      </c>
      <c r="G2416" s="6" t="s">
        <v>9494</v>
      </c>
      <c r="H2416" s="6" t="s">
        <v>24</v>
      </c>
      <c r="I2416" s="6" t="s">
        <v>24</v>
      </c>
      <c r="J2416" s="6" t="s">
        <v>21</v>
      </c>
      <c r="K2416" s="6" t="s">
        <v>9495</v>
      </c>
      <c r="T2416" s="6" t="s">
        <v>22</v>
      </c>
      <c r="U2416" s="6" t="s">
        <v>18</v>
      </c>
      <c r="V2416" s="6" t="s">
        <v>9497</v>
      </c>
      <c r="W2416" s="11" t="s">
        <v>9496</v>
      </c>
    </row>
    <row r="2417" spans="1:23" ht="116" x14ac:dyDescent="0.35">
      <c r="A2417" s="6">
        <v>215075</v>
      </c>
      <c r="B2417" s="7">
        <v>45309</v>
      </c>
      <c r="C2417" s="8">
        <v>0.39951388888888889</v>
      </c>
      <c r="D2417" s="6" t="s">
        <v>9498</v>
      </c>
      <c r="E2417" s="6">
        <v>2</v>
      </c>
      <c r="F2417" s="6" t="s">
        <v>30</v>
      </c>
      <c r="G2417" s="9" t="s">
        <v>9499</v>
      </c>
      <c r="H2417" s="6" t="s">
        <v>910</v>
      </c>
      <c r="I2417" s="6" t="s">
        <v>40</v>
      </c>
      <c r="J2417" s="6" t="s">
        <v>377</v>
      </c>
      <c r="K2417" s="6" t="s">
        <v>9500</v>
      </c>
      <c r="L2417" s="6" t="s">
        <v>695</v>
      </c>
      <c r="M2417" s="9" t="s">
        <v>9501</v>
      </c>
      <c r="N2417" s="6" t="s">
        <v>830</v>
      </c>
      <c r="O2417" s="6" t="s">
        <v>34</v>
      </c>
      <c r="P2417" s="6" t="s">
        <v>34</v>
      </c>
      <c r="S2417" s="6" t="s">
        <v>34</v>
      </c>
      <c r="T2417" s="6" t="s">
        <v>22</v>
      </c>
      <c r="U2417" s="6" t="s">
        <v>18</v>
      </c>
      <c r="V2417" s="6" t="s">
        <v>9503</v>
      </c>
      <c r="W2417" s="11" t="s">
        <v>9502</v>
      </c>
    </row>
    <row r="2418" spans="1:23" x14ac:dyDescent="0.35">
      <c r="A2418" s="6">
        <v>187337</v>
      </c>
      <c r="B2418" s="7">
        <v>45309</v>
      </c>
      <c r="C2418" s="8">
        <v>0.39795138888888887</v>
      </c>
      <c r="D2418" s="6" t="s">
        <v>871</v>
      </c>
      <c r="E2418" s="6">
        <v>1</v>
      </c>
      <c r="F2418" s="6" t="s">
        <v>30</v>
      </c>
      <c r="G2418" s="6" t="s">
        <v>9504</v>
      </c>
      <c r="H2418" s="6" t="s">
        <v>24</v>
      </c>
      <c r="I2418" s="6" t="s">
        <v>24</v>
      </c>
      <c r="J2418" s="6" t="s">
        <v>21</v>
      </c>
      <c r="K2418" s="6" t="s">
        <v>78</v>
      </c>
      <c r="T2418" s="6" t="s">
        <v>15</v>
      </c>
      <c r="U2418" s="6" t="s">
        <v>18</v>
      </c>
      <c r="V2418" s="6" t="s">
        <v>9505</v>
      </c>
      <c r="W2418" s="11" t="s">
        <v>887</v>
      </c>
    </row>
    <row r="2419" spans="1:23" x14ac:dyDescent="0.35">
      <c r="A2419" s="6">
        <v>215064</v>
      </c>
      <c r="B2419" s="7">
        <v>45309</v>
      </c>
      <c r="C2419" s="8">
        <v>0.40634259259259259</v>
      </c>
      <c r="D2419" s="6" t="s">
        <v>4772</v>
      </c>
      <c r="E2419" s="6">
        <v>1</v>
      </c>
      <c r="F2419" s="6" t="s">
        <v>30</v>
      </c>
      <c r="G2419" s="6" t="s">
        <v>9506</v>
      </c>
      <c r="H2419" s="6" t="s">
        <v>24</v>
      </c>
      <c r="I2419" s="6" t="s">
        <v>24</v>
      </c>
      <c r="J2419" s="6" t="s">
        <v>21</v>
      </c>
      <c r="K2419" s="6" t="s">
        <v>531</v>
      </c>
      <c r="T2419" s="6" t="s">
        <v>22</v>
      </c>
      <c r="U2419" s="6" t="s">
        <v>18</v>
      </c>
      <c r="V2419" s="6" t="s">
        <v>9508</v>
      </c>
      <c r="W2419" s="11" t="s">
        <v>9507</v>
      </c>
    </row>
    <row r="2420" spans="1:23" x14ac:dyDescent="0.35">
      <c r="A2420" s="6">
        <v>131678</v>
      </c>
      <c r="B2420" s="7">
        <v>45309</v>
      </c>
      <c r="C2420" s="8">
        <v>0.4592013888888889</v>
      </c>
      <c r="D2420" s="6" t="s">
        <v>82</v>
      </c>
      <c r="E2420" s="6">
        <v>1</v>
      </c>
      <c r="F2420" s="6" t="s">
        <v>9</v>
      </c>
      <c r="G2420" s="6" t="s">
        <v>9509</v>
      </c>
      <c r="H2420" s="6" t="s">
        <v>24</v>
      </c>
      <c r="I2420" s="6" t="s">
        <v>24</v>
      </c>
      <c r="J2420" s="6" t="s">
        <v>21</v>
      </c>
      <c r="K2420" s="6" t="s">
        <v>78</v>
      </c>
      <c r="T2420" s="6" t="s">
        <v>15</v>
      </c>
      <c r="U2420" s="6" t="s">
        <v>18</v>
      </c>
      <c r="V2420" s="6" t="s">
        <v>1715</v>
      </c>
      <c r="W2420" s="11" t="s">
        <v>887</v>
      </c>
    </row>
    <row r="2421" spans="1:23" ht="43.5" x14ac:dyDescent="0.35">
      <c r="A2421" s="6">
        <v>215101</v>
      </c>
      <c r="B2421" s="7">
        <v>45309</v>
      </c>
      <c r="C2421" s="8">
        <v>0.46056712962962965</v>
      </c>
      <c r="D2421" s="6" t="s">
        <v>26</v>
      </c>
      <c r="E2421" s="6">
        <v>2</v>
      </c>
      <c r="F2421" s="6" t="s">
        <v>1657</v>
      </c>
      <c r="G2421" s="9" t="s">
        <v>9510</v>
      </c>
      <c r="H2421" s="6" t="s">
        <v>24</v>
      </c>
      <c r="I2421" s="6" t="s">
        <v>24</v>
      </c>
      <c r="J2421" s="6" t="s">
        <v>21</v>
      </c>
      <c r="K2421" s="6" t="s">
        <v>430</v>
      </c>
      <c r="T2421" s="6" t="s">
        <v>22</v>
      </c>
      <c r="U2421" s="6" t="s">
        <v>18</v>
      </c>
      <c r="V2421" s="9" t="s">
        <v>9511</v>
      </c>
      <c r="W2421" s="11" t="s">
        <v>887</v>
      </c>
    </row>
    <row r="2422" spans="1:23" ht="406" x14ac:dyDescent="0.35">
      <c r="A2422" s="6">
        <v>215080</v>
      </c>
      <c r="B2422" s="7">
        <v>45309</v>
      </c>
      <c r="C2422" s="8">
        <v>0.4642592592592592</v>
      </c>
      <c r="D2422" s="6" t="s">
        <v>93</v>
      </c>
      <c r="E2422" s="6">
        <v>1</v>
      </c>
      <c r="F2422" s="6" t="s">
        <v>9</v>
      </c>
      <c r="G2422" s="9" t="s">
        <v>9512</v>
      </c>
      <c r="H2422" s="6" t="s">
        <v>112</v>
      </c>
      <c r="I2422" s="6" t="s">
        <v>40</v>
      </c>
      <c r="J2422" s="6" t="s">
        <v>21</v>
      </c>
      <c r="K2422" s="6" t="s">
        <v>244</v>
      </c>
      <c r="L2422" s="6" t="s">
        <v>978</v>
      </c>
      <c r="M2422" s="6" t="s">
        <v>978</v>
      </c>
      <c r="N2422" s="6" t="s">
        <v>978</v>
      </c>
      <c r="O2422" s="6" t="s">
        <v>978</v>
      </c>
      <c r="P2422" s="6" t="s">
        <v>978</v>
      </c>
      <c r="Q2422" s="6" t="s">
        <v>9513</v>
      </c>
      <c r="R2422" s="6" t="s">
        <v>978</v>
      </c>
      <c r="S2422" s="6" t="s">
        <v>978</v>
      </c>
      <c r="T2422" s="6" t="s">
        <v>22</v>
      </c>
      <c r="U2422" s="6" t="s">
        <v>18</v>
      </c>
      <c r="V2422" s="6" t="s">
        <v>9515</v>
      </c>
      <c r="W2422" s="11" t="s">
        <v>9514</v>
      </c>
    </row>
    <row r="2423" spans="1:23" x14ac:dyDescent="0.35">
      <c r="A2423" s="6">
        <v>215108</v>
      </c>
      <c r="B2423" s="7">
        <v>45309</v>
      </c>
      <c r="C2423" s="8">
        <v>0.46671296296296294</v>
      </c>
      <c r="D2423" s="6" t="s">
        <v>843</v>
      </c>
      <c r="E2423" s="6">
        <v>1</v>
      </c>
      <c r="F2423" s="6" t="s">
        <v>19</v>
      </c>
      <c r="G2423" s="6" t="s">
        <v>1349</v>
      </c>
      <c r="H2423" s="6" t="s">
        <v>24</v>
      </c>
      <c r="I2423" s="6" t="s">
        <v>24</v>
      </c>
      <c r="J2423" s="6" t="s">
        <v>21</v>
      </c>
      <c r="K2423" s="6" t="s">
        <v>78</v>
      </c>
      <c r="T2423" s="6" t="s">
        <v>15</v>
      </c>
      <c r="U2423" s="6" t="s">
        <v>18</v>
      </c>
      <c r="V2423" s="6" t="s">
        <v>1638</v>
      </c>
      <c r="W2423" s="11" t="s">
        <v>887</v>
      </c>
    </row>
    <row r="2424" spans="1:23" ht="174" x14ac:dyDescent="0.35">
      <c r="A2424" s="6">
        <v>215085</v>
      </c>
      <c r="B2424" s="7">
        <v>45309</v>
      </c>
      <c r="C2424" s="8">
        <v>0.47766203703703702</v>
      </c>
      <c r="D2424" s="6" t="s">
        <v>9516</v>
      </c>
      <c r="E2424" s="6">
        <v>1</v>
      </c>
      <c r="F2424" s="6" t="s">
        <v>1657</v>
      </c>
      <c r="G2424" s="9" t="s">
        <v>9517</v>
      </c>
      <c r="H2424" s="6" t="s">
        <v>40</v>
      </c>
      <c r="I2424" s="6" t="s">
        <v>24</v>
      </c>
      <c r="J2424" s="6" t="s">
        <v>21</v>
      </c>
      <c r="K2424" s="6" t="s">
        <v>978</v>
      </c>
      <c r="L2424" s="6" t="s">
        <v>9518</v>
      </c>
      <c r="M2424" s="6" t="s">
        <v>978</v>
      </c>
      <c r="N2424" s="6" t="s">
        <v>978</v>
      </c>
      <c r="O2424" s="6" t="s">
        <v>978</v>
      </c>
      <c r="P2424" s="6" t="s">
        <v>978</v>
      </c>
      <c r="Q2424" s="6" t="s">
        <v>978</v>
      </c>
      <c r="R2424" s="6" t="s">
        <v>978</v>
      </c>
      <c r="S2424" s="6" t="s">
        <v>978</v>
      </c>
      <c r="T2424" s="6" t="s">
        <v>22</v>
      </c>
      <c r="U2424" s="6" t="s">
        <v>18</v>
      </c>
      <c r="V2424" s="6" t="s">
        <v>9519</v>
      </c>
      <c r="W2424" s="11" t="s">
        <v>1028</v>
      </c>
    </row>
    <row r="2425" spans="1:23" x14ac:dyDescent="0.35">
      <c r="A2425" s="6">
        <v>99100</v>
      </c>
      <c r="B2425" s="7">
        <v>45309</v>
      </c>
      <c r="C2425" s="8">
        <v>0.47987268518518517</v>
      </c>
      <c r="D2425" s="6" t="s">
        <v>491</v>
      </c>
      <c r="E2425" s="6">
        <v>1</v>
      </c>
      <c r="F2425" s="6" t="s">
        <v>19</v>
      </c>
      <c r="G2425" s="6" t="s">
        <v>1349</v>
      </c>
      <c r="H2425" s="6" t="s">
        <v>24</v>
      </c>
      <c r="I2425" s="6" t="s">
        <v>24</v>
      </c>
      <c r="J2425" s="6" t="s">
        <v>21</v>
      </c>
      <c r="K2425" s="6" t="s">
        <v>78</v>
      </c>
      <c r="T2425" s="6" t="s">
        <v>15</v>
      </c>
      <c r="U2425" s="6" t="s">
        <v>18</v>
      </c>
      <c r="V2425" s="6" t="s">
        <v>1637</v>
      </c>
      <c r="W2425" s="11" t="s">
        <v>887</v>
      </c>
    </row>
    <row r="2426" spans="1:23" x14ac:dyDescent="0.35">
      <c r="A2426" s="6">
        <v>215115</v>
      </c>
      <c r="B2426" s="7">
        <v>45309</v>
      </c>
      <c r="C2426" s="8">
        <v>0.48302083333333329</v>
      </c>
      <c r="D2426" s="6" t="s">
        <v>491</v>
      </c>
      <c r="E2426" s="6">
        <v>1</v>
      </c>
      <c r="F2426" s="6" t="s">
        <v>25</v>
      </c>
      <c r="G2426" s="6" t="s">
        <v>1349</v>
      </c>
      <c r="H2426" s="6" t="s">
        <v>24</v>
      </c>
      <c r="I2426" s="6" t="s">
        <v>24</v>
      </c>
      <c r="J2426" s="6" t="s">
        <v>21</v>
      </c>
      <c r="K2426" s="6" t="s">
        <v>78</v>
      </c>
      <c r="T2426" s="6" t="s">
        <v>15</v>
      </c>
      <c r="U2426" s="6" t="s">
        <v>18</v>
      </c>
      <c r="V2426" s="6" t="s">
        <v>1642</v>
      </c>
      <c r="W2426" s="11" t="s">
        <v>887</v>
      </c>
    </row>
    <row r="2427" spans="1:23" ht="188.5" x14ac:dyDescent="0.35">
      <c r="A2427" s="6">
        <v>160532</v>
      </c>
      <c r="B2427" s="7">
        <v>45309</v>
      </c>
      <c r="C2427" s="8">
        <v>0.48377314814814815</v>
      </c>
      <c r="D2427" s="6" t="s">
        <v>82</v>
      </c>
      <c r="E2427" s="6">
        <v>6</v>
      </c>
      <c r="F2427" s="6" t="s">
        <v>30</v>
      </c>
      <c r="G2427" s="9" t="s">
        <v>9520</v>
      </c>
      <c r="H2427" s="6" t="s">
        <v>40</v>
      </c>
      <c r="I2427" s="6" t="s">
        <v>40</v>
      </c>
      <c r="J2427" s="6" t="s">
        <v>21</v>
      </c>
      <c r="K2427" s="6" t="s">
        <v>978</v>
      </c>
      <c r="L2427" s="6" t="s">
        <v>978</v>
      </c>
      <c r="M2427" s="6" t="s">
        <v>978</v>
      </c>
      <c r="N2427" s="6" t="s">
        <v>978</v>
      </c>
      <c r="O2427" s="6" t="s">
        <v>978</v>
      </c>
      <c r="P2427" s="6" t="s">
        <v>978</v>
      </c>
      <c r="Q2427" s="6" t="s">
        <v>978</v>
      </c>
      <c r="R2427" s="6" t="s">
        <v>978</v>
      </c>
      <c r="S2427" s="6" t="s">
        <v>978</v>
      </c>
      <c r="T2427" s="6" t="s">
        <v>22</v>
      </c>
      <c r="U2427" s="6" t="s">
        <v>18</v>
      </c>
      <c r="V2427" s="6" t="s">
        <v>9521</v>
      </c>
      <c r="W2427" s="11" t="s">
        <v>915</v>
      </c>
    </row>
    <row r="2428" spans="1:23" ht="203" x14ac:dyDescent="0.35">
      <c r="A2428" s="6">
        <v>214766</v>
      </c>
      <c r="B2428" s="7">
        <v>45309</v>
      </c>
      <c r="C2428" s="8">
        <v>0.49229166666666663</v>
      </c>
      <c r="D2428" s="6" t="s">
        <v>229</v>
      </c>
      <c r="E2428" s="6">
        <v>3</v>
      </c>
      <c r="F2428" s="6" t="s">
        <v>30</v>
      </c>
      <c r="G2428" s="9" t="s">
        <v>9522</v>
      </c>
      <c r="H2428" s="6" t="s">
        <v>40</v>
      </c>
      <c r="I2428" s="6" t="s">
        <v>23</v>
      </c>
      <c r="J2428" s="6" t="s">
        <v>232</v>
      </c>
      <c r="K2428" s="6" t="s">
        <v>9523</v>
      </c>
      <c r="L2428" s="6" t="s">
        <v>978</v>
      </c>
      <c r="M2428" s="6" t="s">
        <v>978</v>
      </c>
      <c r="N2428" s="6" t="s">
        <v>978</v>
      </c>
      <c r="O2428" s="6" t="s">
        <v>978</v>
      </c>
      <c r="P2428" s="6" t="s">
        <v>978</v>
      </c>
      <c r="Q2428" s="6" t="s">
        <v>978</v>
      </c>
      <c r="R2428" s="6" t="s">
        <v>978</v>
      </c>
      <c r="S2428" s="6" t="s">
        <v>978</v>
      </c>
      <c r="T2428" s="6" t="s">
        <v>22</v>
      </c>
      <c r="U2428" s="6" t="s">
        <v>18</v>
      </c>
      <c r="V2428" s="6" t="s">
        <v>9524</v>
      </c>
      <c r="W2428" s="11" t="s">
        <v>1028</v>
      </c>
    </row>
    <row r="2429" spans="1:23" ht="232" x14ac:dyDescent="0.35">
      <c r="A2429" s="6">
        <v>194197</v>
      </c>
      <c r="B2429" s="7">
        <v>45309</v>
      </c>
      <c r="C2429" s="8">
        <v>0.4994675925925926</v>
      </c>
      <c r="D2429" s="6" t="s">
        <v>486</v>
      </c>
      <c r="E2429" s="6">
        <v>3</v>
      </c>
      <c r="F2429" s="6" t="s">
        <v>25</v>
      </c>
      <c r="G2429" s="9" t="s">
        <v>9525</v>
      </c>
      <c r="H2429" s="6" t="s">
        <v>40</v>
      </c>
      <c r="I2429" s="6" t="s">
        <v>24</v>
      </c>
      <c r="J2429" s="6" t="s">
        <v>21</v>
      </c>
      <c r="K2429" s="9" t="s">
        <v>9526</v>
      </c>
      <c r="T2429" s="6" t="s">
        <v>22</v>
      </c>
      <c r="U2429" s="6" t="s">
        <v>18</v>
      </c>
      <c r="V2429" s="6" t="s">
        <v>9527</v>
      </c>
      <c r="W2429" s="11" t="s">
        <v>9160</v>
      </c>
    </row>
    <row r="2430" spans="1:23" x14ac:dyDescent="0.35">
      <c r="A2430" s="6">
        <v>215126</v>
      </c>
      <c r="B2430" s="7">
        <v>45309</v>
      </c>
      <c r="C2430" s="8">
        <v>0.50275462962962958</v>
      </c>
      <c r="D2430" s="6" t="s">
        <v>491</v>
      </c>
      <c r="E2430" s="6">
        <v>1</v>
      </c>
      <c r="F2430" s="6" t="s">
        <v>19</v>
      </c>
      <c r="G2430" s="6" t="s">
        <v>1349</v>
      </c>
      <c r="H2430" s="6" t="s">
        <v>24</v>
      </c>
      <c r="I2430" s="6" t="s">
        <v>24</v>
      </c>
      <c r="J2430" s="6" t="s">
        <v>21</v>
      </c>
      <c r="K2430" s="6" t="s">
        <v>78</v>
      </c>
      <c r="T2430" s="6" t="s">
        <v>15</v>
      </c>
      <c r="U2430" s="6" t="s">
        <v>18</v>
      </c>
      <c r="V2430" s="6" t="s">
        <v>9528</v>
      </c>
      <c r="W2430" s="11" t="s">
        <v>887</v>
      </c>
    </row>
    <row r="2431" spans="1:23" ht="87" x14ac:dyDescent="0.35">
      <c r="A2431" s="6">
        <v>215088</v>
      </c>
      <c r="B2431" s="7">
        <v>45309</v>
      </c>
      <c r="C2431" s="8">
        <v>0.50846064814814818</v>
      </c>
      <c r="D2431" s="6" t="s">
        <v>9529</v>
      </c>
      <c r="E2431" s="6">
        <v>11</v>
      </c>
      <c r="F2431" s="6" t="s">
        <v>1657</v>
      </c>
      <c r="G2431" s="9" t="s">
        <v>9530</v>
      </c>
      <c r="H2431" s="6" t="s">
        <v>27</v>
      </c>
      <c r="I2431" s="6" t="s">
        <v>40</v>
      </c>
      <c r="J2431" s="6" t="s">
        <v>21</v>
      </c>
      <c r="K2431" s="6" t="s">
        <v>31</v>
      </c>
      <c r="L2431" s="6" t="s">
        <v>821</v>
      </c>
      <c r="R2431" s="6" t="s">
        <v>28</v>
      </c>
      <c r="S2431" s="6" t="s">
        <v>28</v>
      </c>
      <c r="T2431" s="6" t="s">
        <v>22</v>
      </c>
      <c r="U2431" s="6" t="s">
        <v>18</v>
      </c>
      <c r="V2431" s="6" t="s">
        <v>9531</v>
      </c>
      <c r="W2431" s="11" t="s">
        <v>5615</v>
      </c>
    </row>
    <row r="2432" spans="1:23" ht="203" x14ac:dyDescent="0.35">
      <c r="A2432" s="6">
        <v>215107</v>
      </c>
      <c r="B2432" s="7">
        <v>45309</v>
      </c>
      <c r="C2432" s="8">
        <v>0.52815972222222218</v>
      </c>
      <c r="D2432" s="6" t="s">
        <v>771</v>
      </c>
      <c r="E2432" s="6">
        <v>1</v>
      </c>
      <c r="F2432" s="6" t="s">
        <v>30</v>
      </c>
      <c r="G2432" s="9" t="s">
        <v>9532</v>
      </c>
      <c r="H2432" s="6" t="s">
        <v>112</v>
      </c>
      <c r="I2432" s="6" t="s">
        <v>24</v>
      </c>
      <c r="J2432" s="6" t="s">
        <v>21</v>
      </c>
      <c r="K2432" s="6" t="s">
        <v>978</v>
      </c>
      <c r="L2432" s="6" t="s">
        <v>978</v>
      </c>
      <c r="M2432" s="6" t="s">
        <v>978</v>
      </c>
      <c r="N2432" s="6" t="s">
        <v>978</v>
      </c>
      <c r="O2432" s="6" t="s">
        <v>978</v>
      </c>
      <c r="P2432" s="6" t="s">
        <v>978</v>
      </c>
      <c r="Q2432" s="6" t="s">
        <v>9533</v>
      </c>
      <c r="R2432" s="6" t="s">
        <v>978</v>
      </c>
      <c r="S2432" s="6" t="s">
        <v>978</v>
      </c>
      <c r="T2432" s="6" t="s">
        <v>15</v>
      </c>
      <c r="U2432" s="6" t="s">
        <v>18</v>
      </c>
      <c r="V2432" s="6" t="s">
        <v>9534</v>
      </c>
      <c r="W2432" s="11" t="s">
        <v>9160</v>
      </c>
    </row>
    <row r="2433" spans="1:23" ht="203" x14ac:dyDescent="0.35">
      <c r="A2433" s="6">
        <v>212265</v>
      </c>
      <c r="B2433" s="7">
        <v>45309</v>
      </c>
      <c r="C2433" s="8">
        <v>0.54276620370370365</v>
      </c>
      <c r="D2433" s="6" t="s">
        <v>670</v>
      </c>
      <c r="E2433" s="6">
        <v>1</v>
      </c>
      <c r="F2433" s="6" t="s">
        <v>1657</v>
      </c>
      <c r="G2433" s="9" t="s">
        <v>9535</v>
      </c>
      <c r="H2433" s="6" t="s">
        <v>27</v>
      </c>
      <c r="I2433" s="6" t="s">
        <v>40</v>
      </c>
      <c r="J2433" s="6" t="s">
        <v>21</v>
      </c>
      <c r="K2433" s="6" t="s">
        <v>978</v>
      </c>
      <c r="L2433" s="6" t="s">
        <v>978</v>
      </c>
      <c r="M2433" s="6" t="s">
        <v>978</v>
      </c>
      <c r="N2433" s="6" t="s">
        <v>978</v>
      </c>
      <c r="O2433" s="6" t="s">
        <v>978</v>
      </c>
      <c r="P2433" s="6" t="s">
        <v>978</v>
      </c>
      <c r="Q2433" s="6" t="s">
        <v>978</v>
      </c>
      <c r="R2433" s="6" t="s">
        <v>978</v>
      </c>
      <c r="S2433" s="6" t="s">
        <v>978</v>
      </c>
      <c r="T2433" s="6" t="s">
        <v>22</v>
      </c>
      <c r="U2433" s="6" t="s">
        <v>18</v>
      </c>
      <c r="V2433" s="6" t="s">
        <v>9536</v>
      </c>
      <c r="W2433" s="11" t="s">
        <v>887</v>
      </c>
    </row>
    <row r="2434" spans="1:23" x14ac:dyDescent="0.35">
      <c r="A2434" s="6">
        <v>215086</v>
      </c>
      <c r="B2434" s="7">
        <v>45309</v>
      </c>
      <c r="C2434" s="8">
        <v>0.56116898148148142</v>
      </c>
      <c r="D2434" s="6" t="s">
        <v>735</v>
      </c>
      <c r="E2434" s="6">
        <v>3</v>
      </c>
      <c r="F2434" s="6" t="s">
        <v>30</v>
      </c>
      <c r="G2434" s="6" t="s">
        <v>9537</v>
      </c>
      <c r="H2434" s="6" t="s">
        <v>24</v>
      </c>
      <c r="I2434" s="6" t="s">
        <v>24</v>
      </c>
      <c r="J2434" s="6" t="s">
        <v>21</v>
      </c>
      <c r="K2434" s="6" t="s">
        <v>495</v>
      </c>
      <c r="T2434" s="6" t="s">
        <v>22</v>
      </c>
      <c r="U2434" s="6" t="s">
        <v>18</v>
      </c>
      <c r="V2434" s="6" t="s">
        <v>9539</v>
      </c>
      <c r="W2434" s="11" t="s">
        <v>9538</v>
      </c>
    </row>
    <row r="2435" spans="1:23" x14ac:dyDescent="0.35">
      <c r="A2435" s="6">
        <v>214857</v>
      </c>
      <c r="B2435" s="7">
        <v>45309</v>
      </c>
      <c r="C2435" s="8">
        <v>0.56916666666666671</v>
      </c>
      <c r="D2435" s="6" t="s">
        <v>445</v>
      </c>
      <c r="E2435" s="6">
        <v>6</v>
      </c>
      <c r="F2435" s="6" t="s">
        <v>30</v>
      </c>
      <c r="G2435" s="6" t="s">
        <v>9540</v>
      </c>
      <c r="H2435" s="6" t="s">
        <v>24</v>
      </c>
      <c r="I2435" s="6" t="s">
        <v>24</v>
      </c>
      <c r="J2435" s="6" t="s">
        <v>21</v>
      </c>
      <c r="K2435" s="6" t="s">
        <v>1991</v>
      </c>
      <c r="T2435" s="6" t="s">
        <v>22</v>
      </c>
      <c r="U2435" s="6" t="s">
        <v>18</v>
      </c>
      <c r="V2435" s="6" t="s">
        <v>9542</v>
      </c>
      <c r="W2435" s="11" t="s">
        <v>9541</v>
      </c>
    </row>
    <row r="2436" spans="1:23" ht="159.5" x14ac:dyDescent="0.35">
      <c r="A2436" s="6">
        <v>215125</v>
      </c>
      <c r="B2436" s="7">
        <v>45309</v>
      </c>
      <c r="C2436" s="8">
        <v>0.60424768518518512</v>
      </c>
      <c r="D2436" s="6" t="s">
        <v>9543</v>
      </c>
      <c r="E2436" s="6">
        <v>1</v>
      </c>
      <c r="F2436" s="6" t="s">
        <v>30</v>
      </c>
      <c r="G2436" s="9" t="s">
        <v>9544</v>
      </c>
      <c r="H2436" s="6" t="s">
        <v>205</v>
      </c>
      <c r="I2436" s="6" t="s">
        <v>24</v>
      </c>
      <c r="J2436" s="6" t="s">
        <v>21</v>
      </c>
      <c r="K2436" s="6" t="s">
        <v>9545</v>
      </c>
      <c r="T2436" s="6" t="s">
        <v>22</v>
      </c>
      <c r="U2436" s="6" t="s">
        <v>18</v>
      </c>
      <c r="V2436" s="6" t="s">
        <v>9547</v>
      </c>
      <c r="W2436" s="11" t="s">
        <v>9546</v>
      </c>
    </row>
    <row r="2437" spans="1:23" ht="275.5" x14ac:dyDescent="0.35">
      <c r="A2437" s="6">
        <v>215105</v>
      </c>
      <c r="B2437" s="7">
        <v>45309</v>
      </c>
      <c r="C2437" s="8">
        <v>0.61120370370370369</v>
      </c>
      <c r="D2437" s="6" t="s">
        <v>9233</v>
      </c>
      <c r="E2437" s="6">
        <v>2</v>
      </c>
      <c r="F2437" s="6" t="s">
        <v>30</v>
      </c>
      <c r="G2437" s="9" t="s">
        <v>9548</v>
      </c>
      <c r="H2437" s="6" t="s">
        <v>112</v>
      </c>
      <c r="I2437" s="6" t="s">
        <v>11</v>
      </c>
      <c r="J2437" s="6" t="s">
        <v>21</v>
      </c>
      <c r="K2437" s="6" t="s">
        <v>9549</v>
      </c>
      <c r="L2437" s="6" t="s">
        <v>978</v>
      </c>
      <c r="M2437" s="6" t="s">
        <v>978</v>
      </c>
      <c r="N2437" s="6" t="s">
        <v>978</v>
      </c>
      <c r="O2437" s="6" t="s">
        <v>978</v>
      </c>
      <c r="P2437" s="6" t="s">
        <v>978</v>
      </c>
      <c r="Q2437" s="6" t="s">
        <v>978</v>
      </c>
      <c r="R2437" s="6" t="s">
        <v>978</v>
      </c>
      <c r="S2437" s="6" t="s">
        <v>978</v>
      </c>
      <c r="T2437" s="6" t="s">
        <v>22</v>
      </c>
      <c r="U2437" s="6" t="s">
        <v>18</v>
      </c>
      <c r="V2437" s="6" t="s">
        <v>9551</v>
      </c>
      <c r="W2437" s="12" t="s">
        <v>9550</v>
      </c>
    </row>
    <row r="2438" spans="1:23" x14ac:dyDescent="0.35">
      <c r="A2438" s="6">
        <v>215147</v>
      </c>
      <c r="B2438" s="7">
        <v>45309</v>
      </c>
      <c r="C2438" s="8">
        <v>0.62026620370370367</v>
      </c>
      <c r="D2438" s="6" t="s">
        <v>9552</v>
      </c>
      <c r="E2438" s="6">
        <v>2</v>
      </c>
      <c r="F2438" s="6" t="s">
        <v>30</v>
      </c>
      <c r="G2438" s="6" t="s">
        <v>9553</v>
      </c>
      <c r="H2438" s="6" t="s">
        <v>24</v>
      </c>
      <c r="I2438" s="6" t="s">
        <v>24</v>
      </c>
      <c r="J2438" s="6" t="s">
        <v>21</v>
      </c>
      <c r="K2438" s="6" t="s">
        <v>468</v>
      </c>
      <c r="T2438" s="6" t="s">
        <v>22</v>
      </c>
      <c r="U2438" s="6" t="s">
        <v>18</v>
      </c>
      <c r="V2438" s="6" t="s">
        <v>9555</v>
      </c>
      <c r="W2438" s="11" t="s">
        <v>9554</v>
      </c>
    </row>
    <row r="2439" spans="1:23" x14ac:dyDescent="0.35">
      <c r="A2439" s="6">
        <v>215139</v>
      </c>
      <c r="B2439" s="7">
        <v>45309</v>
      </c>
      <c r="C2439" s="8">
        <v>0.63688657407407401</v>
      </c>
      <c r="D2439" s="6" t="s">
        <v>445</v>
      </c>
      <c r="E2439" s="6">
        <v>1</v>
      </c>
      <c r="F2439" s="6" t="s">
        <v>30</v>
      </c>
      <c r="G2439" s="6" t="s">
        <v>9556</v>
      </c>
      <c r="H2439" s="6" t="s">
        <v>24</v>
      </c>
      <c r="I2439" s="6" t="s">
        <v>24</v>
      </c>
      <c r="J2439" s="6" t="s">
        <v>21</v>
      </c>
      <c r="K2439" s="6" t="s">
        <v>9557</v>
      </c>
      <c r="T2439" s="6" t="s">
        <v>22</v>
      </c>
      <c r="U2439" s="6" t="s">
        <v>18</v>
      </c>
      <c r="V2439" s="6" t="s">
        <v>9559</v>
      </c>
      <c r="W2439" s="11" t="s">
        <v>9558</v>
      </c>
    </row>
    <row r="2440" spans="1:23" x14ac:dyDescent="0.35">
      <c r="A2440" s="6">
        <v>215150</v>
      </c>
      <c r="B2440" s="7">
        <v>45309</v>
      </c>
      <c r="C2440" s="8">
        <v>0.68868055555555552</v>
      </c>
      <c r="D2440" s="6" t="s">
        <v>1485</v>
      </c>
      <c r="E2440" s="6">
        <v>2</v>
      </c>
      <c r="F2440" s="6" t="s">
        <v>30</v>
      </c>
      <c r="G2440" s="6" t="s">
        <v>9560</v>
      </c>
      <c r="H2440" s="6" t="s">
        <v>24</v>
      </c>
      <c r="I2440" s="6" t="s">
        <v>24</v>
      </c>
      <c r="J2440" s="6" t="s">
        <v>21</v>
      </c>
      <c r="K2440" s="6" t="s">
        <v>7548</v>
      </c>
      <c r="T2440" s="6" t="s">
        <v>22</v>
      </c>
      <c r="U2440" s="6" t="s">
        <v>18</v>
      </c>
      <c r="V2440" s="6" t="s">
        <v>9562</v>
      </c>
      <c r="W2440" s="11" t="s">
        <v>9561</v>
      </c>
    </row>
    <row r="2441" spans="1:23" ht="72.5" x14ac:dyDescent="0.35">
      <c r="A2441" s="6">
        <v>19064</v>
      </c>
      <c r="B2441" s="7">
        <v>45310</v>
      </c>
      <c r="C2441" s="8">
        <v>0.33075231481481482</v>
      </c>
      <c r="D2441" s="6" t="s">
        <v>9563</v>
      </c>
      <c r="E2441" s="6">
        <v>6</v>
      </c>
      <c r="F2441" s="6" t="s">
        <v>19</v>
      </c>
      <c r="G2441" s="9" t="s">
        <v>9564</v>
      </c>
      <c r="H2441" s="6" t="s">
        <v>24</v>
      </c>
      <c r="I2441" s="6" t="s">
        <v>24</v>
      </c>
      <c r="J2441" s="6" t="s">
        <v>21</v>
      </c>
      <c r="K2441" s="6" t="s">
        <v>31</v>
      </c>
      <c r="Q2441" s="6" t="s">
        <v>9565</v>
      </c>
      <c r="T2441" s="6" t="s">
        <v>15</v>
      </c>
      <c r="U2441" s="6" t="s">
        <v>18</v>
      </c>
      <c r="V2441" s="6" t="s">
        <v>9567</v>
      </c>
      <c r="W2441" s="11" t="s">
        <v>9566</v>
      </c>
    </row>
    <row r="2442" spans="1:23" ht="116" x14ac:dyDescent="0.35">
      <c r="A2442" s="6">
        <v>215189</v>
      </c>
      <c r="B2442" s="7">
        <v>45310</v>
      </c>
      <c r="C2442" s="8">
        <v>0.35118055555555555</v>
      </c>
      <c r="D2442" s="6" t="s">
        <v>8979</v>
      </c>
      <c r="E2442" s="6">
        <v>1</v>
      </c>
      <c r="F2442" s="6" t="s">
        <v>25</v>
      </c>
      <c r="G2442" s="9" t="s">
        <v>9568</v>
      </c>
      <c r="H2442" s="6" t="s">
        <v>98</v>
      </c>
      <c r="I2442" s="6" t="s">
        <v>51</v>
      </c>
      <c r="J2442" s="6" t="s">
        <v>21</v>
      </c>
      <c r="K2442" s="6" t="s">
        <v>626</v>
      </c>
      <c r="T2442" s="6" t="s">
        <v>15</v>
      </c>
      <c r="U2442" s="6" t="s">
        <v>18</v>
      </c>
      <c r="V2442" s="6" t="s">
        <v>9570</v>
      </c>
      <c r="W2442" s="11" t="s">
        <v>9569</v>
      </c>
    </row>
    <row r="2443" spans="1:23" ht="174" x14ac:dyDescent="0.35">
      <c r="A2443" s="6">
        <v>215186</v>
      </c>
      <c r="B2443" s="7">
        <v>45310</v>
      </c>
      <c r="C2443" s="8">
        <v>0.36506944444444445</v>
      </c>
      <c r="D2443" s="6" t="s">
        <v>166</v>
      </c>
      <c r="E2443" s="6">
        <v>3</v>
      </c>
      <c r="F2443" s="6" t="s">
        <v>19</v>
      </c>
      <c r="G2443" s="9" t="s">
        <v>9571</v>
      </c>
      <c r="H2443" s="6" t="s">
        <v>24</v>
      </c>
      <c r="I2443" s="6" t="s">
        <v>24</v>
      </c>
      <c r="J2443" s="6" t="s">
        <v>21</v>
      </c>
      <c r="K2443" s="6" t="s">
        <v>9572</v>
      </c>
      <c r="R2443" s="6" t="s">
        <v>9573</v>
      </c>
      <c r="T2443" s="6" t="s">
        <v>15</v>
      </c>
      <c r="U2443" s="6" t="s">
        <v>18</v>
      </c>
      <c r="V2443" s="6" t="s">
        <v>9575</v>
      </c>
      <c r="W2443" s="11" t="s">
        <v>9574</v>
      </c>
    </row>
    <row r="2444" spans="1:23" ht="101.5" x14ac:dyDescent="0.35">
      <c r="A2444" s="6">
        <v>214834</v>
      </c>
      <c r="B2444" s="7">
        <v>45310</v>
      </c>
      <c r="C2444" s="8">
        <v>0.36902777777777779</v>
      </c>
      <c r="D2444" s="6" t="s">
        <v>388</v>
      </c>
      <c r="E2444" s="6">
        <v>1</v>
      </c>
      <c r="F2444" s="6" t="s">
        <v>30</v>
      </c>
      <c r="G2444" s="9" t="s">
        <v>9576</v>
      </c>
      <c r="H2444" s="6" t="s">
        <v>24</v>
      </c>
      <c r="I2444" s="6" t="s">
        <v>24</v>
      </c>
      <c r="J2444" s="6" t="s">
        <v>21</v>
      </c>
      <c r="K2444" s="6" t="s">
        <v>244</v>
      </c>
      <c r="T2444" s="6" t="s">
        <v>22</v>
      </c>
      <c r="U2444" s="6" t="s">
        <v>18</v>
      </c>
      <c r="V2444" s="6" t="s">
        <v>9577</v>
      </c>
      <c r="W2444" s="11" t="s">
        <v>997</v>
      </c>
    </row>
    <row r="2445" spans="1:23" ht="217.5" x14ac:dyDescent="0.35">
      <c r="A2445" s="6">
        <v>212601</v>
      </c>
      <c r="B2445" s="7">
        <v>45310</v>
      </c>
      <c r="C2445" s="8">
        <v>0.38285879629629632</v>
      </c>
      <c r="D2445" s="6" t="s">
        <v>486</v>
      </c>
      <c r="E2445" s="6">
        <v>2</v>
      </c>
      <c r="F2445" s="6" t="s">
        <v>30</v>
      </c>
      <c r="G2445" s="9" t="s">
        <v>9578</v>
      </c>
      <c r="H2445" s="6" t="s">
        <v>24</v>
      </c>
      <c r="I2445" s="6" t="s">
        <v>24</v>
      </c>
      <c r="J2445" s="6" t="s">
        <v>21</v>
      </c>
      <c r="K2445" s="6" t="s">
        <v>244</v>
      </c>
      <c r="T2445" s="6" t="s">
        <v>22</v>
      </c>
      <c r="U2445" s="6" t="s">
        <v>18</v>
      </c>
      <c r="V2445" s="6" t="s">
        <v>9579</v>
      </c>
      <c r="W2445" s="11" t="s">
        <v>997</v>
      </c>
    </row>
    <row r="2446" spans="1:23" x14ac:dyDescent="0.35">
      <c r="A2446" s="6">
        <v>19653</v>
      </c>
      <c r="B2446" s="7">
        <v>45310</v>
      </c>
      <c r="C2446" s="8">
        <v>0.39348379629629626</v>
      </c>
      <c r="D2446" s="6" t="s">
        <v>32</v>
      </c>
      <c r="E2446" s="6">
        <v>1</v>
      </c>
      <c r="F2446" s="6" t="s">
        <v>9</v>
      </c>
      <c r="G2446" s="6" t="s">
        <v>9580</v>
      </c>
      <c r="H2446" s="6" t="s">
        <v>24</v>
      </c>
      <c r="I2446" s="6" t="s">
        <v>24</v>
      </c>
      <c r="J2446" s="6" t="s">
        <v>21</v>
      </c>
      <c r="K2446" s="6" t="s">
        <v>78</v>
      </c>
      <c r="T2446" s="6" t="s">
        <v>15</v>
      </c>
      <c r="U2446" s="6" t="s">
        <v>18</v>
      </c>
      <c r="V2446" s="6" t="s">
        <v>9581</v>
      </c>
      <c r="W2446" s="11" t="s">
        <v>887</v>
      </c>
    </row>
    <row r="2447" spans="1:23" x14ac:dyDescent="0.35">
      <c r="A2447" s="6">
        <v>215206</v>
      </c>
      <c r="B2447" s="7">
        <v>45310</v>
      </c>
      <c r="C2447" s="8">
        <v>0.40887731481481482</v>
      </c>
      <c r="D2447" s="6" t="s">
        <v>491</v>
      </c>
      <c r="E2447" s="6">
        <v>1</v>
      </c>
      <c r="F2447" s="6" t="s">
        <v>19</v>
      </c>
      <c r="G2447" s="6" t="s">
        <v>863</v>
      </c>
      <c r="H2447" s="6" t="s">
        <v>24</v>
      </c>
      <c r="I2447" s="6" t="s">
        <v>24</v>
      </c>
      <c r="J2447" s="6" t="s">
        <v>21</v>
      </c>
      <c r="K2447" s="6" t="s">
        <v>78</v>
      </c>
      <c r="T2447" s="6" t="s">
        <v>15</v>
      </c>
      <c r="U2447" s="6" t="s">
        <v>18</v>
      </c>
      <c r="V2447" s="6" t="s">
        <v>1754</v>
      </c>
      <c r="W2447" s="11" t="s">
        <v>887</v>
      </c>
    </row>
    <row r="2448" spans="1:23" ht="72.5" x14ac:dyDescent="0.35">
      <c r="A2448" s="6">
        <v>212270</v>
      </c>
      <c r="B2448" s="7">
        <v>45310</v>
      </c>
      <c r="C2448" s="8">
        <v>0.43700231481481483</v>
      </c>
      <c r="D2448" s="6" t="s">
        <v>9582</v>
      </c>
      <c r="E2448" s="6">
        <v>1</v>
      </c>
      <c r="F2448" s="6" t="s">
        <v>25</v>
      </c>
      <c r="G2448" s="9" t="s">
        <v>9583</v>
      </c>
      <c r="H2448" s="6" t="s">
        <v>10</v>
      </c>
      <c r="I2448" s="6" t="s">
        <v>24</v>
      </c>
      <c r="J2448" s="6" t="s">
        <v>21</v>
      </c>
      <c r="K2448" s="6" t="s">
        <v>244</v>
      </c>
      <c r="T2448" s="6" t="s">
        <v>22</v>
      </c>
      <c r="U2448" s="6" t="s">
        <v>18</v>
      </c>
      <c r="V2448" s="6" t="s">
        <v>9585</v>
      </c>
      <c r="W2448" s="11" t="s">
        <v>9584</v>
      </c>
    </row>
    <row r="2449" spans="1:23" x14ac:dyDescent="0.35">
      <c r="A2449" s="6">
        <v>215213</v>
      </c>
      <c r="B2449" s="7">
        <v>45310</v>
      </c>
      <c r="C2449" s="8">
        <v>0.45627314814814812</v>
      </c>
      <c r="D2449" s="6" t="s">
        <v>506</v>
      </c>
      <c r="E2449" s="6">
        <v>1</v>
      </c>
      <c r="F2449" s="6" t="s">
        <v>25</v>
      </c>
      <c r="G2449" s="6" t="s">
        <v>765</v>
      </c>
      <c r="H2449" s="6" t="s">
        <v>24</v>
      </c>
      <c r="I2449" s="6" t="s">
        <v>24</v>
      </c>
      <c r="J2449" s="6" t="s">
        <v>21</v>
      </c>
      <c r="K2449" s="6" t="s">
        <v>161</v>
      </c>
      <c r="T2449" s="6" t="s">
        <v>22</v>
      </c>
      <c r="U2449" s="6" t="s">
        <v>18</v>
      </c>
      <c r="V2449" s="6" t="s">
        <v>9586</v>
      </c>
      <c r="W2449" s="11" t="s">
        <v>887</v>
      </c>
    </row>
    <row r="2450" spans="1:23" ht="101.5" x14ac:dyDescent="0.35">
      <c r="A2450" s="6">
        <v>215215</v>
      </c>
      <c r="B2450" s="7">
        <v>45310</v>
      </c>
      <c r="C2450" s="8">
        <v>0.46798611111111116</v>
      </c>
      <c r="D2450" s="6" t="s">
        <v>176</v>
      </c>
      <c r="E2450" s="6">
        <v>2</v>
      </c>
      <c r="F2450" s="6" t="s">
        <v>30</v>
      </c>
      <c r="G2450" s="9" t="s">
        <v>9587</v>
      </c>
      <c r="H2450" s="6" t="s">
        <v>24</v>
      </c>
      <c r="I2450" s="6" t="s">
        <v>24</v>
      </c>
      <c r="J2450" s="6" t="s">
        <v>21</v>
      </c>
      <c r="K2450" s="6" t="s">
        <v>1842</v>
      </c>
      <c r="T2450" s="6" t="s">
        <v>22</v>
      </c>
      <c r="U2450" s="6" t="s">
        <v>18</v>
      </c>
      <c r="V2450" s="6" t="s">
        <v>9588</v>
      </c>
      <c r="W2450" s="11" t="s">
        <v>8310</v>
      </c>
    </row>
    <row r="2451" spans="1:23" x14ac:dyDescent="0.35">
      <c r="A2451" s="6">
        <v>215353</v>
      </c>
      <c r="B2451" s="7">
        <v>45313</v>
      </c>
      <c r="C2451" s="8">
        <v>0.36862268518518521</v>
      </c>
      <c r="D2451" s="6" t="s">
        <v>8415</v>
      </c>
      <c r="E2451" s="6">
        <v>1</v>
      </c>
      <c r="F2451" s="6" t="s">
        <v>25</v>
      </c>
      <c r="G2451" s="6" t="s">
        <v>8415</v>
      </c>
      <c r="H2451" s="6" t="s">
        <v>24</v>
      </c>
      <c r="I2451" s="6" t="s">
        <v>24</v>
      </c>
      <c r="J2451" s="6" t="s">
        <v>21</v>
      </c>
      <c r="K2451" s="6" t="s">
        <v>5277</v>
      </c>
      <c r="T2451" s="6" t="s">
        <v>22</v>
      </c>
      <c r="U2451" s="6" t="s">
        <v>18</v>
      </c>
      <c r="V2451" s="6" t="s">
        <v>9589</v>
      </c>
      <c r="W2451" s="11" t="s">
        <v>1115</v>
      </c>
    </row>
    <row r="2452" spans="1:23" x14ac:dyDescent="0.35">
      <c r="A2452" s="6">
        <v>57875</v>
      </c>
      <c r="B2452" s="7">
        <v>45313</v>
      </c>
      <c r="C2452" s="8">
        <v>0.37937500000000002</v>
      </c>
      <c r="D2452" s="6" t="s">
        <v>9590</v>
      </c>
      <c r="E2452" s="6">
        <v>6</v>
      </c>
      <c r="F2452" s="6" t="s">
        <v>30</v>
      </c>
      <c r="G2452" s="6" t="s">
        <v>9591</v>
      </c>
      <c r="H2452" s="6" t="s">
        <v>24</v>
      </c>
      <c r="I2452" s="6" t="s">
        <v>24</v>
      </c>
      <c r="J2452" s="6" t="s">
        <v>21</v>
      </c>
      <c r="K2452" s="6" t="s">
        <v>355</v>
      </c>
      <c r="T2452" s="6" t="s">
        <v>22</v>
      </c>
      <c r="U2452" s="6" t="s">
        <v>18</v>
      </c>
      <c r="V2452" s="6" t="s">
        <v>9593</v>
      </c>
      <c r="W2452" s="11" t="s">
        <v>9592</v>
      </c>
    </row>
    <row r="2453" spans="1:23" ht="87" x14ac:dyDescent="0.35">
      <c r="A2453" s="6">
        <v>23750</v>
      </c>
      <c r="B2453" s="7">
        <v>45313</v>
      </c>
      <c r="C2453" s="8">
        <v>0.39677083333333335</v>
      </c>
      <c r="D2453" s="6" t="s">
        <v>796</v>
      </c>
      <c r="E2453" s="6">
        <v>2</v>
      </c>
      <c r="F2453" s="6" t="s">
        <v>19</v>
      </c>
      <c r="G2453" s="9" t="s">
        <v>9594</v>
      </c>
      <c r="H2453" s="6" t="s">
        <v>10</v>
      </c>
      <c r="I2453" s="6" t="s">
        <v>24</v>
      </c>
      <c r="J2453" s="6" t="s">
        <v>21</v>
      </c>
      <c r="K2453" s="9" t="s">
        <v>9595</v>
      </c>
      <c r="L2453" s="6" t="s">
        <v>9596</v>
      </c>
      <c r="T2453" s="6" t="s">
        <v>22</v>
      </c>
      <c r="U2453" s="6" t="s">
        <v>18</v>
      </c>
      <c r="V2453" s="6" t="s">
        <v>9597</v>
      </c>
      <c r="W2453" s="11" t="s">
        <v>993</v>
      </c>
    </row>
    <row r="2454" spans="1:23" ht="101.5" x14ac:dyDescent="0.35">
      <c r="A2454" s="6">
        <v>46734</v>
      </c>
      <c r="B2454" s="7">
        <v>45313</v>
      </c>
      <c r="C2454" s="8">
        <v>0.41160879629629626</v>
      </c>
      <c r="D2454" s="6" t="s">
        <v>867</v>
      </c>
      <c r="E2454" s="6">
        <v>5</v>
      </c>
      <c r="F2454" s="6" t="s">
        <v>19</v>
      </c>
      <c r="G2454" s="9" t="s">
        <v>9598</v>
      </c>
      <c r="H2454" s="6" t="s">
        <v>24</v>
      </c>
      <c r="I2454" s="6" t="s">
        <v>24</v>
      </c>
      <c r="J2454" s="6" t="s">
        <v>377</v>
      </c>
      <c r="K2454" s="6" t="s">
        <v>5500</v>
      </c>
      <c r="T2454" s="6" t="s">
        <v>875</v>
      </c>
      <c r="U2454" s="6" t="s">
        <v>18</v>
      </c>
      <c r="V2454" s="6" t="s">
        <v>9599</v>
      </c>
      <c r="W2454" s="11" t="s">
        <v>1821</v>
      </c>
    </row>
    <row r="2455" spans="1:23" x14ac:dyDescent="0.35">
      <c r="A2455" s="6">
        <v>215354</v>
      </c>
      <c r="B2455" s="7">
        <v>45313</v>
      </c>
      <c r="C2455" s="8">
        <v>0.43447916666666669</v>
      </c>
      <c r="D2455" s="6" t="s">
        <v>746</v>
      </c>
      <c r="E2455" s="6">
        <v>4</v>
      </c>
      <c r="F2455" s="6" t="s">
        <v>30</v>
      </c>
      <c r="G2455" s="6" t="s">
        <v>9600</v>
      </c>
      <c r="H2455" s="6" t="s">
        <v>10</v>
      </c>
      <c r="I2455" s="6" t="s">
        <v>24</v>
      </c>
      <c r="J2455" s="6" t="s">
        <v>21</v>
      </c>
      <c r="K2455" s="6" t="s">
        <v>764</v>
      </c>
      <c r="T2455" s="6" t="s">
        <v>22</v>
      </c>
      <c r="U2455" s="6" t="s">
        <v>18</v>
      </c>
      <c r="V2455" s="6" t="s">
        <v>9602</v>
      </c>
      <c r="W2455" s="11" t="s">
        <v>9601</v>
      </c>
    </row>
    <row r="2456" spans="1:23" ht="101.5" x14ac:dyDescent="0.35">
      <c r="A2456" s="6">
        <v>215367</v>
      </c>
      <c r="B2456" s="7">
        <v>45313</v>
      </c>
      <c r="C2456" s="8">
        <v>0.4378009259259259</v>
      </c>
      <c r="D2456" s="6" t="s">
        <v>1648</v>
      </c>
      <c r="E2456" s="6">
        <v>2</v>
      </c>
      <c r="F2456" s="6" t="s">
        <v>30</v>
      </c>
      <c r="G2456" s="9" t="s">
        <v>9603</v>
      </c>
      <c r="H2456" s="6" t="s">
        <v>24</v>
      </c>
      <c r="I2456" s="6" t="s">
        <v>24</v>
      </c>
      <c r="J2456" s="6" t="s">
        <v>21</v>
      </c>
      <c r="K2456" s="6" t="s">
        <v>244</v>
      </c>
      <c r="O2456" s="6" t="s">
        <v>9604</v>
      </c>
      <c r="T2456" s="6" t="s">
        <v>22</v>
      </c>
      <c r="U2456" s="6" t="s">
        <v>18</v>
      </c>
      <c r="V2456" s="6" t="s">
        <v>9605</v>
      </c>
      <c r="W2456" s="11" t="s">
        <v>1911</v>
      </c>
    </row>
    <row r="2457" spans="1:23" x14ac:dyDescent="0.35">
      <c r="A2457" s="6">
        <v>215381</v>
      </c>
      <c r="B2457" s="7">
        <v>45313</v>
      </c>
      <c r="C2457" s="8">
        <v>0.44012731481481482</v>
      </c>
      <c r="D2457" s="6" t="s">
        <v>9606</v>
      </c>
      <c r="E2457" s="6">
        <v>1</v>
      </c>
      <c r="F2457" s="6" t="s">
        <v>19</v>
      </c>
      <c r="G2457" s="6" t="s">
        <v>9606</v>
      </c>
      <c r="H2457" s="6" t="s">
        <v>24</v>
      </c>
      <c r="I2457" s="6" t="s">
        <v>24</v>
      </c>
      <c r="J2457" s="6" t="s">
        <v>21</v>
      </c>
      <c r="K2457" s="6" t="s">
        <v>5500</v>
      </c>
      <c r="T2457" s="6" t="s">
        <v>22</v>
      </c>
      <c r="U2457" s="6" t="s">
        <v>18</v>
      </c>
      <c r="V2457" s="6" t="s">
        <v>7904</v>
      </c>
      <c r="W2457" s="11" t="s">
        <v>887</v>
      </c>
    </row>
    <row r="2458" spans="1:23" x14ac:dyDescent="0.35">
      <c r="A2458" s="6">
        <v>215365</v>
      </c>
      <c r="B2458" s="7">
        <v>45313</v>
      </c>
      <c r="C2458" s="8">
        <v>0.4435648148148148</v>
      </c>
      <c r="D2458" s="6" t="s">
        <v>9607</v>
      </c>
      <c r="E2458" s="6">
        <v>4</v>
      </c>
      <c r="F2458" s="6" t="s">
        <v>30</v>
      </c>
      <c r="G2458" s="6" t="s">
        <v>9608</v>
      </c>
      <c r="H2458" s="6" t="s">
        <v>27</v>
      </c>
      <c r="I2458" s="6" t="s">
        <v>39</v>
      </c>
      <c r="J2458" s="6" t="s">
        <v>21</v>
      </c>
      <c r="K2458" s="6" t="s">
        <v>495</v>
      </c>
      <c r="T2458" s="6" t="s">
        <v>22</v>
      </c>
      <c r="U2458" s="6" t="s">
        <v>18</v>
      </c>
      <c r="V2458" s="6" t="s">
        <v>9610</v>
      </c>
      <c r="W2458" s="11" t="s">
        <v>9609</v>
      </c>
    </row>
    <row r="2459" spans="1:23" x14ac:dyDescent="0.35">
      <c r="A2459" s="6">
        <v>214184</v>
      </c>
      <c r="B2459" s="7">
        <v>45313</v>
      </c>
      <c r="C2459" s="8">
        <v>0.44770833333333332</v>
      </c>
      <c r="D2459" s="6" t="s">
        <v>1725</v>
      </c>
      <c r="E2459" s="6">
        <v>2</v>
      </c>
      <c r="F2459" s="6" t="s">
        <v>30</v>
      </c>
      <c r="G2459" s="6" t="s">
        <v>9611</v>
      </c>
      <c r="H2459" s="6" t="s">
        <v>10</v>
      </c>
      <c r="I2459" s="6" t="s">
        <v>24</v>
      </c>
      <c r="J2459" s="6" t="s">
        <v>21</v>
      </c>
      <c r="K2459" s="6" t="s">
        <v>9612</v>
      </c>
      <c r="L2459" s="6" t="s">
        <v>17</v>
      </c>
      <c r="M2459" s="6" t="s">
        <v>9613</v>
      </c>
      <c r="N2459" s="6" t="s">
        <v>9614</v>
      </c>
      <c r="O2459" s="6" t="s">
        <v>9615</v>
      </c>
      <c r="P2459" s="6" t="s">
        <v>9616</v>
      </c>
      <c r="Q2459" s="6" t="s">
        <v>9617</v>
      </c>
      <c r="R2459" s="6" t="s">
        <v>637</v>
      </c>
      <c r="S2459" s="6" t="s">
        <v>9618</v>
      </c>
      <c r="T2459" s="6" t="s">
        <v>15</v>
      </c>
      <c r="U2459" s="6" t="s">
        <v>18</v>
      </c>
      <c r="V2459" s="6" t="s">
        <v>9620</v>
      </c>
      <c r="W2459" s="11" t="s">
        <v>9619</v>
      </c>
    </row>
    <row r="2460" spans="1:23" ht="116" x14ac:dyDescent="0.35">
      <c r="A2460" s="6">
        <v>81019</v>
      </c>
      <c r="B2460" s="7">
        <v>45313</v>
      </c>
      <c r="C2460" s="8">
        <v>0.45481481481481478</v>
      </c>
      <c r="D2460" s="6" t="s">
        <v>9621</v>
      </c>
      <c r="E2460" s="6">
        <v>1</v>
      </c>
      <c r="F2460" s="6" t="s">
        <v>25</v>
      </c>
      <c r="G2460" s="9" t="s">
        <v>9622</v>
      </c>
      <c r="H2460" s="6" t="s">
        <v>98</v>
      </c>
      <c r="I2460" s="6" t="s">
        <v>24</v>
      </c>
      <c r="J2460" s="6" t="s">
        <v>21</v>
      </c>
      <c r="K2460" s="6" t="s">
        <v>244</v>
      </c>
      <c r="T2460" s="6" t="s">
        <v>22</v>
      </c>
      <c r="U2460" s="6" t="s">
        <v>18</v>
      </c>
      <c r="V2460" s="6" t="s">
        <v>9623</v>
      </c>
      <c r="W2460" s="11" t="s">
        <v>997</v>
      </c>
    </row>
    <row r="2461" spans="1:23" x14ac:dyDescent="0.35">
      <c r="A2461" s="6">
        <v>41947</v>
      </c>
      <c r="B2461" s="7">
        <v>45313</v>
      </c>
      <c r="C2461" s="8">
        <v>0.45847222222222223</v>
      </c>
      <c r="D2461" s="6" t="s">
        <v>9624</v>
      </c>
      <c r="E2461" s="6">
        <v>1</v>
      </c>
      <c r="F2461" s="6" t="s">
        <v>19</v>
      </c>
      <c r="G2461" s="6" t="s">
        <v>9624</v>
      </c>
      <c r="H2461" s="6" t="s">
        <v>24</v>
      </c>
      <c r="I2461" s="6" t="s">
        <v>24</v>
      </c>
      <c r="J2461" s="6" t="s">
        <v>21</v>
      </c>
      <c r="K2461" s="6" t="s">
        <v>5500</v>
      </c>
      <c r="T2461" s="6" t="s">
        <v>22</v>
      </c>
      <c r="U2461" s="6" t="s">
        <v>18</v>
      </c>
      <c r="V2461" s="6" t="s">
        <v>9347</v>
      </c>
      <c r="W2461" s="11" t="s">
        <v>965</v>
      </c>
    </row>
    <row r="2462" spans="1:23" ht="72.5" x14ac:dyDescent="0.35">
      <c r="A2462" s="6">
        <v>214967</v>
      </c>
      <c r="B2462" s="7">
        <v>45313</v>
      </c>
      <c r="C2462" s="8">
        <v>0.46532407407407406</v>
      </c>
      <c r="D2462" s="6" t="s">
        <v>7845</v>
      </c>
      <c r="E2462" s="6">
        <v>1</v>
      </c>
      <c r="F2462" s="6" t="s">
        <v>19</v>
      </c>
      <c r="G2462" s="9" t="s">
        <v>9625</v>
      </c>
      <c r="H2462" s="6" t="s">
        <v>24</v>
      </c>
      <c r="I2462" s="6" t="s">
        <v>24</v>
      </c>
      <c r="J2462" s="6" t="s">
        <v>21</v>
      </c>
      <c r="K2462" s="6" t="s">
        <v>244</v>
      </c>
      <c r="T2462" s="6" t="s">
        <v>22</v>
      </c>
      <c r="U2462" s="6" t="s">
        <v>18</v>
      </c>
      <c r="V2462" s="6" t="s">
        <v>9627</v>
      </c>
      <c r="W2462" s="12" t="s">
        <v>9626</v>
      </c>
    </row>
    <row r="2463" spans="1:23" x14ac:dyDescent="0.35">
      <c r="A2463" s="6">
        <v>215394</v>
      </c>
      <c r="B2463" s="7">
        <v>45313</v>
      </c>
      <c r="C2463" s="8">
        <v>0.46535879629629634</v>
      </c>
      <c r="D2463" s="6" t="s">
        <v>9628</v>
      </c>
      <c r="E2463" s="6">
        <v>1</v>
      </c>
      <c r="F2463" s="6" t="s">
        <v>19</v>
      </c>
      <c r="G2463" s="6" t="s">
        <v>9628</v>
      </c>
      <c r="H2463" s="6" t="s">
        <v>24</v>
      </c>
      <c r="I2463" s="6" t="s">
        <v>24</v>
      </c>
      <c r="J2463" s="6" t="s">
        <v>21</v>
      </c>
      <c r="K2463" s="6" t="s">
        <v>5500</v>
      </c>
      <c r="T2463" s="6" t="s">
        <v>22</v>
      </c>
      <c r="U2463" s="6" t="s">
        <v>18</v>
      </c>
      <c r="V2463" s="6" t="s">
        <v>7663</v>
      </c>
      <c r="W2463" s="11" t="s">
        <v>1167</v>
      </c>
    </row>
    <row r="2464" spans="1:23" x14ac:dyDescent="0.35">
      <c r="A2464" s="6">
        <v>210726</v>
      </c>
      <c r="B2464" s="7">
        <v>45313</v>
      </c>
      <c r="C2464" s="8">
        <v>0.46633101851851855</v>
      </c>
      <c r="D2464" s="6" t="s">
        <v>105</v>
      </c>
      <c r="E2464" s="6">
        <v>1</v>
      </c>
      <c r="F2464" s="6" t="s">
        <v>25</v>
      </c>
      <c r="G2464" s="6" t="s">
        <v>9629</v>
      </c>
      <c r="H2464" s="6" t="s">
        <v>10</v>
      </c>
      <c r="I2464" s="6" t="s">
        <v>24</v>
      </c>
      <c r="J2464" s="6" t="s">
        <v>21</v>
      </c>
      <c r="K2464" s="6" t="s">
        <v>149</v>
      </c>
      <c r="T2464" s="6" t="s">
        <v>22</v>
      </c>
      <c r="U2464" s="6" t="s">
        <v>18</v>
      </c>
      <c r="V2464" s="6" t="s">
        <v>1778</v>
      </c>
      <c r="W2464" s="11" t="s">
        <v>1019</v>
      </c>
    </row>
    <row r="2465" spans="1:23" x14ac:dyDescent="0.35">
      <c r="A2465" s="6">
        <v>215396</v>
      </c>
      <c r="B2465" s="7">
        <v>45313</v>
      </c>
      <c r="C2465" s="8">
        <v>0.46743055555555557</v>
      </c>
      <c r="D2465" s="6" t="s">
        <v>9630</v>
      </c>
      <c r="E2465" s="6">
        <v>1</v>
      </c>
      <c r="F2465" s="6" t="s">
        <v>19</v>
      </c>
      <c r="G2465" s="6" t="s">
        <v>9630</v>
      </c>
      <c r="H2465" s="6" t="s">
        <v>24</v>
      </c>
      <c r="I2465" s="6" t="s">
        <v>24</v>
      </c>
      <c r="J2465" s="6" t="s">
        <v>21</v>
      </c>
      <c r="K2465" s="6" t="s">
        <v>5500</v>
      </c>
      <c r="T2465" s="6" t="s">
        <v>22</v>
      </c>
      <c r="U2465" s="6" t="s">
        <v>18</v>
      </c>
      <c r="V2465" s="6" t="s">
        <v>9631</v>
      </c>
      <c r="W2465" s="11" t="s">
        <v>911</v>
      </c>
    </row>
    <row r="2466" spans="1:23" x14ac:dyDescent="0.35">
      <c r="A2466" s="6">
        <v>215397</v>
      </c>
      <c r="B2466" s="7">
        <v>45313</v>
      </c>
      <c r="C2466" s="8">
        <v>0.47300925925925924</v>
      </c>
      <c r="D2466" s="6" t="s">
        <v>9632</v>
      </c>
      <c r="E2466" s="6">
        <v>1</v>
      </c>
      <c r="F2466" s="6" t="s">
        <v>19</v>
      </c>
      <c r="G2466" s="6" t="s">
        <v>9630</v>
      </c>
      <c r="H2466" s="6" t="s">
        <v>24</v>
      </c>
      <c r="I2466" s="6" t="s">
        <v>24</v>
      </c>
      <c r="J2466" s="6" t="s">
        <v>21</v>
      </c>
      <c r="K2466" s="6" t="s">
        <v>5500</v>
      </c>
      <c r="T2466" s="6" t="s">
        <v>22</v>
      </c>
      <c r="U2466" s="6" t="s">
        <v>18</v>
      </c>
      <c r="V2466" s="6" t="s">
        <v>9633</v>
      </c>
      <c r="W2466" s="11" t="s">
        <v>909</v>
      </c>
    </row>
    <row r="2467" spans="1:23" ht="87" x14ac:dyDescent="0.35">
      <c r="A2467" s="6">
        <v>197548</v>
      </c>
      <c r="B2467" s="7">
        <v>45313</v>
      </c>
      <c r="C2467" s="8">
        <v>0.48696759259259265</v>
      </c>
      <c r="D2467" s="6" t="s">
        <v>9634</v>
      </c>
      <c r="E2467" s="6">
        <v>15</v>
      </c>
      <c r="F2467" s="6" t="s">
        <v>25</v>
      </c>
      <c r="G2467" s="9" t="s">
        <v>9635</v>
      </c>
      <c r="H2467" s="6" t="s">
        <v>24</v>
      </c>
      <c r="I2467" s="6" t="s">
        <v>24</v>
      </c>
      <c r="J2467" s="6" t="s">
        <v>21</v>
      </c>
      <c r="K2467" s="6" t="s">
        <v>5500</v>
      </c>
      <c r="T2467" s="6" t="s">
        <v>22</v>
      </c>
      <c r="U2467" s="6" t="s">
        <v>18</v>
      </c>
      <c r="V2467" s="6" t="s">
        <v>9636</v>
      </c>
      <c r="W2467" s="11" t="s">
        <v>866</v>
      </c>
    </row>
    <row r="2468" spans="1:23" x14ac:dyDescent="0.35">
      <c r="A2468" s="6">
        <v>215406</v>
      </c>
      <c r="B2468" s="7">
        <v>45313</v>
      </c>
      <c r="C2468" s="8">
        <v>0.49107638888888888</v>
      </c>
      <c r="D2468" s="6" t="s">
        <v>9637</v>
      </c>
      <c r="E2468" s="6">
        <v>15</v>
      </c>
      <c r="F2468" s="6" t="s">
        <v>25</v>
      </c>
      <c r="G2468" s="6" t="s">
        <v>9637</v>
      </c>
      <c r="H2468" s="6" t="s">
        <v>24</v>
      </c>
      <c r="I2468" s="6" t="s">
        <v>24</v>
      </c>
      <c r="J2468" s="6" t="s">
        <v>21</v>
      </c>
      <c r="K2468" s="6" t="s">
        <v>5500</v>
      </c>
      <c r="T2468" s="6" t="s">
        <v>22</v>
      </c>
      <c r="U2468" s="6" t="s">
        <v>18</v>
      </c>
      <c r="V2468" s="6" t="s">
        <v>9638</v>
      </c>
      <c r="W2468" s="11" t="s">
        <v>1066</v>
      </c>
    </row>
    <row r="2469" spans="1:23" x14ac:dyDescent="0.35">
      <c r="A2469" s="6">
        <v>215407</v>
      </c>
      <c r="B2469" s="7">
        <v>45313</v>
      </c>
      <c r="C2469" s="8">
        <v>0.49300925925925926</v>
      </c>
      <c r="D2469" s="6" t="s">
        <v>9637</v>
      </c>
      <c r="E2469" s="6">
        <v>15</v>
      </c>
      <c r="F2469" s="6" t="s">
        <v>25</v>
      </c>
      <c r="G2469" s="6" t="s">
        <v>9637</v>
      </c>
      <c r="H2469" s="6" t="s">
        <v>24</v>
      </c>
      <c r="I2469" s="6" t="s">
        <v>24</v>
      </c>
      <c r="J2469" s="6" t="s">
        <v>21</v>
      </c>
      <c r="K2469" s="6" t="s">
        <v>5500</v>
      </c>
      <c r="T2469" s="6" t="s">
        <v>22</v>
      </c>
      <c r="U2469" s="6" t="s">
        <v>18</v>
      </c>
      <c r="V2469" s="6" t="s">
        <v>9640</v>
      </c>
      <c r="W2469" s="11" t="s">
        <v>9639</v>
      </c>
    </row>
    <row r="2470" spans="1:23" x14ac:dyDescent="0.35">
      <c r="A2470" s="6">
        <v>210986</v>
      </c>
      <c r="B2470" s="7">
        <v>45313</v>
      </c>
      <c r="C2470" s="8">
        <v>0.49755787037037041</v>
      </c>
      <c r="D2470" s="6" t="s">
        <v>105</v>
      </c>
      <c r="E2470" s="6">
        <v>1</v>
      </c>
      <c r="F2470" s="6" t="s">
        <v>25</v>
      </c>
      <c r="G2470" s="6" t="s">
        <v>9641</v>
      </c>
      <c r="H2470" s="6" t="s">
        <v>10</v>
      </c>
      <c r="I2470" s="6" t="s">
        <v>24</v>
      </c>
      <c r="J2470" s="6" t="s">
        <v>21</v>
      </c>
      <c r="K2470" s="6" t="s">
        <v>83</v>
      </c>
      <c r="T2470" s="6" t="s">
        <v>22</v>
      </c>
      <c r="U2470" s="6" t="s">
        <v>18</v>
      </c>
      <c r="V2470" s="6" t="s">
        <v>9642</v>
      </c>
      <c r="W2470" s="11" t="s">
        <v>1949</v>
      </c>
    </row>
    <row r="2471" spans="1:23" x14ac:dyDescent="0.35">
      <c r="A2471" s="6">
        <v>215409</v>
      </c>
      <c r="B2471" s="7">
        <v>45313</v>
      </c>
      <c r="C2471" s="8">
        <v>0.50906249999999997</v>
      </c>
      <c r="D2471" s="6" t="s">
        <v>1259</v>
      </c>
      <c r="E2471" s="6">
        <v>15</v>
      </c>
      <c r="F2471" s="6" t="s">
        <v>19</v>
      </c>
      <c r="G2471" s="6" t="s">
        <v>9643</v>
      </c>
      <c r="H2471" s="6" t="s">
        <v>24</v>
      </c>
      <c r="I2471" s="6" t="s">
        <v>24</v>
      </c>
      <c r="J2471" s="6" t="s">
        <v>21</v>
      </c>
      <c r="K2471" s="6" t="s">
        <v>757</v>
      </c>
      <c r="T2471" s="6" t="s">
        <v>22</v>
      </c>
      <c r="U2471" s="6" t="s">
        <v>18</v>
      </c>
      <c r="V2471" s="6" t="s">
        <v>9645</v>
      </c>
      <c r="W2471" s="11" t="s">
        <v>9644</v>
      </c>
    </row>
    <row r="2472" spans="1:23" x14ac:dyDescent="0.35">
      <c r="A2472" s="6">
        <v>155427</v>
      </c>
      <c r="B2472" s="7">
        <v>45313</v>
      </c>
      <c r="C2472" s="8">
        <v>0.50944444444444448</v>
      </c>
      <c r="D2472" s="6" t="s">
        <v>9646</v>
      </c>
      <c r="E2472" s="6">
        <v>5</v>
      </c>
      <c r="F2472" s="6" t="s">
        <v>25</v>
      </c>
      <c r="G2472" s="6" t="s">
        <v>9646</v>
      </c>
      <c r="H2472" s="6" t="s">
        <v>24</v>
      </c>
      <c r="I2472" s="6" t="s">
        <v>24</v>
      </c>
      <c r="J2472" s="6" t="s">
        <v>21</v>
      </c>
      <c r="K2472" s="6" t="s">
        <v>5500</v>
      </c>
      <c r="T2472" s="6" t="s">
        <v>22</v>
      </c>
      <c r="U2472" s="6" t="s">
        <v>18</v>
      </c>
      <c r="V2472" s="6" t="s">
        <v>9647</v>
      </c>
      <c r="W2472" s="11" t="s">
        <v>939</v>
      </c>
    </row>
    <row r="2473" spans="1:23" x14ac:dyDescent="0.35">
      <c r="A2473" s="6">
        <v>59358</v>
      </c>
      <c r="B2473" s="7">
        <v>45313</v>
      </c>
      <c r="C2473" s="8">
        <v>0.51968749999999997</v>
      </c>
      <c r="D2473" s="6" t="s">
        <v>1586</v>
      </c>
      <c r="E2473" s="6">
        <v>15</v>
      </c>
      <c r="F2473" s="6" t="s">
        <v>25</v>
      </c>
      <c r="G2473" s="6" t="s">
        <v>1586</v>
      </c>
      <c r="H2473" s="6" t="s">
        <v>24</v>
      </c>
      <c r="I2473" s="6" t="s">
        <v>24</v>
      </c>
      <c r="J2473" s="6" t="s">
        <v>21</v>
      </c>
      <c r="K2473" s="6" t="s">
        <v>5277</v>
      </c>
      <c r="T2473" s="6" t="s">
        <v>22</v>
      </c>
      <c r="U2473" s="6" t="s">
        <v>18</v>
      </c>
      <c r="V2473" s="6" t="s">
        <v>9648</v>
      </c>
      <c r="W2473" s="11" t="s">
        <v>954</v>
      </c>
    </row>
    <row r="2474" spans="1:23" x14ac:dyDescent="0.35">
      <c r="A2474" s="6">
        <v>185979</v>
      </c>
      <c r="B2474" s="7">
        <v>45313</v>
      </c>
      <c r="C2474" s="8">
        <v>0.52045138888888887</v>
      </c>
      <c r="D2474" s="6" t="s">
        <v>9649</v>
      </c>
      <c r="E2474" s="6">
        <v>15</v>
      </c>
      <c r="F2474" s="6" t="s">
        <v>19</v>
      </c>
      <c r="G2474" s="6" t="s">
        <v>9650</v>
      </c>
      <c r="H2474" s="6" t="s">
        <v>24</v>
      </c>
      <c r="I2474" s="6" t="s">
        <v>24</v>
      </c>
      <c r="J2474" s="6" t="s">
        <v>21</v>
      </c>
      <c r="K2474" s="6" t="s">
        <v>9651</v>
      </c>
      <c r="T2474" s="6" t="s">
        <v>22</v>
      </c>
      <c r="U2474" s="6" t="s">
        <v>18</v>
      </c>
      <c r="V2474" s="6" t="s">
        <v>9652</v>
      </c>
      <c r="W2474" s="11" t="s">
        <v>9118</v>
      </c>
    </row>
    <row r="2475" spans="1:23" x14ac:dyDescent="0.35">
      <c r="A2475" s="6">
        <v>215415</v>
      </c>
      <c r="B2475" s="7">
        <v>45313</v>
      </c>
      <c r="C2475" s="8">
        <v>0.52637731481481487</v>
      </c>
      <c r="D2475" s="6" t="s">
        <v>238</v>
      </c>
      <c r="E2475" s="6">
        <v>1</v>
      </c>
      <c r="F2475" s="6" t="s">
        <v>19</v>
      </c>
      <c r="G2475" s="6" t="s">
        <v>9653</v>
      </c>
      <c r="H2475" s="6" t="s">
        <v>24</v>
      </c>
      <c r="I2475" s="6" t="s">
        <v>24</v>
      </c>
      <c r="J2475" s="6" t="s">
        <v>21</v>
      </c>
      <c r="K2475" s="6" t="s">
        <v>757</v>
      </c>
      <c r="T2475" s="6" t="s">
        <v>22</v>
      </c>
      <c r="U2475" s="6" t="s">
        <v>18</v>
      </c>
      <c r="V2475" s="6" t="s">
        <v>9655</v>
      </c>
      <c r="W2475" s="11" t="s">
        <v>9654</v>
      </c>
    </row>
    <row r="2476" spans="1:23" ht="159.5" x14ac:dyDescent="0.35">
      <c r="A2476" s="6">
        <v>215359</v>
      </c>
      <c r="B2476" s="7">
        <v>45313</v>
      </c>
      <c r="C2476" s="8">
        <v>0.55753472222222222</v>
      </c>
      <c r="D2476" s="6" t="s">
        <v>753</v>
      </c>
      <c r="E2476" s="6">
        <v>6</v>
      </c>
      <c r="F2476" s="6" t="s">
        <v>30</v>
      </c>
      <c r="G2476" s="9" t="s">
        <v>9656</v>
      </c>
      <c r="H2476" s="6" t="s">
        <v>24</v>
      </c>
      <c r="I2476" s="6" t="s">
        <v>24</v>
      </c>
      <c r="J2476" s="6" t="s">
        <v>21</v>
      </c>
      <c r="K2476" s="6" t="s">
        <v>350</v>
      </c>
      <c r="T2476" s="6" t="s">
        <v>15</v>
      </c>
      <c r="U2476" s="6" t="s">
        <v>18</v>
      </c>
      <c r="V2476" s="6" t="s">
        <v>9658</v>
      </c>
      <c r="W2476" s="11" t="s">
        <v>9657</v>
      </c>
    </row>
    <row r="2477" spans="1:23" ht="87" x14ac:dyDescent="0.35">
      <c r="A2477" s="6">
        <v>215430</v>
      </c>
      <c r="B2477" s="7">
        <v>45313</v>
      </c>
      <c r="C2477" s="8">
        <v>0.58082175925925927</v>
      </c>
      <c r="D2477" s="6" t="s">
        <v>9659</v>
      </c>
      <c r="E2477" s="6">
        <v>3</v>
      </c>
      <c r="F2477" s="6" t="s">
        <v>30</v>
      </c>
      <c r="G2477" s="9" t="s">
        <v>9660</v>
      </c>
      <c r="H2477" s="6" t="s">
        <v>10</v>
      </c>
      <c r="I2477" s="6" t="s">
        <v>24</v>
      </c>
      <c r="J2477" s="6" t="s">
        <v>21</v>
      </c>
      <c r="K2477" s="6" t="s">
        <v>267</v>
      </c>
      <c r="T2477" s="6" t="s">
        <v>22</v>
      </c>
      <c r="U2477" s="6" t="s">
        <v>18</v>
      </c>
      <c r="V2477" s="6" t="s">
        <v>9661</v>
      </c>
      <c r="W2477" s="11" t="s">
        <v>997</v>
      </c>
    </row>
    <row r="2478" spans="1:23" x14ac:dyDescent="0.35">
      <c r="A2478" s="6">
        <v>215423</v>
      </c>
      <c r="B2478" s="7">
        <v>45313</v>
      </c>
      <c r="C2478" s="8">
        <v>0.59177083333333336</v>
      </c>
      <c r="D2478" s="6" t="s">
        <v>9662</v>
      </c>
      <c r="E2478" s="6">
        <v>5</v>
      </c>
      <c r="F2478" s="6" t="s">
        <v>25</v>
      </c>
      <c r="G2478" s="6" t="s">
        <v>9662</v>
      </c>
      <c r="H2478" s="6" t="s">
        <v>24</v>
      </c>
      <c r="I2478" s="6" t="s">
        <v>24</v>
      </c>
      <c r="J2478" s="6" t="s">
        <v>21</v>
      </c>
      <c r="K2478" s="6" t="s">
        <v>5277</v>
      </c>
      <c r="T2478" s="6" t="s">
        <v>22</v>
      </c>
      <c r="U2478" s="6" t="s">
        <v>18</v>
      </c>
      <c r="V2478" s="6" t="s">
        <v>9663</v>
      </c>
      <c r="W2478" s="11" t="s">
        <v>923</v>
      </c>
    </row>
    <row r="2479" spans="1:23" ht="72.5" x14ac:dyDescent="0.35">
      <c r="A2479" s="6">
        <v>215443</v>
      </c>
      <c r="B2479" s="7">
        <v>45313</v>
      </c>
      <c r="C2479" s="8">
        <v>0.59824074074074074</v>
      </c>
      <c r="D2479" s="6" t="s">
        <v>9664</v>
      </c>
      <c r="E2479" s="6">
        <v>1</v>
      </c>
      <c r="F2479" s="6" t="s">
        <v>25</v>
      </c>
      <c r="G2479" s="9" t="s">
        <v>9665</v>
      </c>
      <c r="H2479" s="6" t="s">
        <v>24</v>
      </c>
      <c r="I2479" s="6" t="s">
        <v>24</v>
      </c>
      <c r="J2479" s="6" t="s">
        <v>21</v>
      </c>
      <c r="K2479" s="6" t="s">
        <v>244</v>
      </c>
      <c r="T2479" s="6" t="s">
        <v>22</v>
      </c>
      <c r="U2479" s="6" t="s">
        <v>18</v>
      </c>
      <c r="V2479" s="6" t="s">
        <v>9666</v>
      </c>
      <c r="W2479" s="11" t="s">
        <v>997</v>
      </c>
    </row>
    <row r="2480" spans="1:23" x14ac:dyDescent="0.35">
      <c r="A2480" s="6">
        <v>215448</v>
      </c>
      <c r="B2480" s="7">
        <v>45313</v>
      </c>
      <c r="C2480" s="8">
        <v>0.62442129629629628</v>
      </c>
      <c r="D2480" s="6" t="s">
        <v>9667</v>
      </c>
      <c r="E2480" s="6">
        <v>1</v>
      </c>
      <c r="F2480" s="6" t="s">
        <v>19</v>
      </c>
      <c r="G2480" s="6" t="s">
        <v>9667</v>
      </c>
      <c r="H2480" s="6" t="s">
        <v>24</v>
      </c>
      <c r="I2480" s="6" t="s">
        <v>24</v>
      </c>
      <c r="J2480" s="6" t="s">
        <v>21</v>
      </c>
      <c r="K2480" s="6" t="s">
        <v>705</v>
      </c>
      <c r="T2480" s="6" t="s">
        <v>22</v>
      </c>
      <c r="U2480" s="6" t="s">
        <v>18</v>
      </c>
      <c r="V2480" s="6" t="s">
        <v>9669</v>
      </c>
      <c r="W2480" s="11" t="s">
        <v>9668</v>
      </c>
    </row>
    <row r="2481" spans="1:23" ht="58" x14ac:dyDescent="0.35">
      <c r="A2481" s="6">
        <v>204245</v>
      </c>
      <c r="B2481" s="7">
        <v>45313</v>
      </c>
      <c r="C2481" s="8">
        <v>0.64097222222222217</v>
      </c>
      <c r="D2481" s="6" t="s">
        <v>9670</v>
      </c>
      <c r="E2481" s="6">
        <v>2</v>
      </c>
      <c r="F2481" s="6" t="s">
        <v>30</v>
      </c>
      <c r="G2481" s="6" t="s">
        <v>9671</v>
      </c>
      <c r="H2481" s="6" t="s">
        <v>24</v>
      </c>
      <c r="I2481" s="6" t="s">
        <v>24</v>
      </c>
      <c r="J2481" s="6" t="s">
        <v>21</v>
      </c>
      <c r="K2481" s="9" t="s">
        <v>440</v>
      </c>
      <c r="T2481" s="6" t="s">
        <v>22</v>
      </c>
      <c r="U2481" s="6" t="s">
        <v>18</v>
      </c>
      <c r="V2481" s="6" t="s">
        <v>9673</v>
      </c>
      <c r="W2481" s="11" t="s">
        <v>9672</v>
      </c>
    </row>
    <row r="2482" spans="1:23" ht="101.5" x14ac:dyDescent="0.35">
      <c r="A2482" s="6">
        <v>215438</v>
      </c>
      <c r="B2482" s="7">
        <v>45313</v>
      </c>
      <c r="C2482" s="8">
        <v>0.65570601851851851</v>
      </c>
      <c r="D2482" s="6" t="s">
        <v>9674</v>
      </c>
      <c r="E2482" s="6">
        <v>1</v>
      </c>
      <c r="F2482" s="6" t="s">
        <v>9</v>
      </c>
      <c r="G2482" s="9" t="s">
        <v>9675</v>
      </c>
      <c r="H2482" s="6" t="s">
        <v>112</v>
      </c>
      <c r="I2482" s="6" t="s">
        <v>112</v>
      </c>
      <c r="J2482" s="6" t="s">
        <v>232</v>
      </c>
      <c r="K2482" s="6" t="s">
        <v>9676</v>
      </c>
      <c r="T2482" s="6" t="s">
        <v>22</v>
      </c>
      <c r="U2482" s="6" t="s">
        <v>18</v>
      </c>
      <c r="V2482" s="6" t="s">
        <v>9678</v>
      </c>
      <c r="W2482" s="11" t="s">
        <v>9677</v>
      </c>
    </row>
    <row r="2483" spans="1:23" x14ac:dyDescent="0.35">
      <c r="A2483" s="6">
        <v>55781</v>
      </c>
      <c r="B2483" s="7">
        <v>45313</v>
      </c>
      <c r="C2483" s="8">
        <v>0.66517361111111117</v>
      </c>
      <c r="D2483" s="6" t="s">
        <v>9679</v>
      </c>
      <c r="E2483" s="6">
        <v>2</v>
      </c>
      <c r="F2483" s="6" t="s">
        <v>9</v>
      </c>
      <c r="G2483" s="6" t="s">
        <v>9680</v>
      </c>
      <c r="H2483" s="6" t="s">
        <v>24</v>
      </c>
      <c r="I2483" s="6" t="s">
        <v>24</v>
      </c>
      <c r="J2483" s="6" t="s">
        <v>21</v>
      </c>
      <c r="K2483" s="6" t="s">
        <v>315</v>
      </c>
      <c r="L2483" s="6" t="s">
        <v>70</v>
      </c>
      <c r="M2483" s="6" t="s">
        <v>71</v>
      </c>
      <c r="N2483" s="6" t="s">
        <v>578</v>
      </c>
      <c r="O2483" s="6" t="s">
        <v>1594</v>
      </c>
      <c r="P2483" s="6" t="s">
        <v>65</v>
      </c>
      <c r="Q2483" s="6" t="s">
        <v>140</v>
      </c>
      <c r="R2483" s="6" t="s">
        <v>1209</v>
      </c>
      <c r="S2483" s="6" t="s">
        <v>1324</v>
      </c>
      <c r="T2483" s="6" t="s">
        <v>22</v>
      </c>
      <c r="U2483" s="6" t="s">
        <v>18</v>
      </c>
      <c r="V2483" s="6" t="s">
        <v>9682</v>
      </c>
      <c r="W2483" s="11" t="s">
        <v>9681</v>
      </c>
    </row>
    <row r="2484" spans="1:23" x14ac:dyDescent="0.35">
      <c r="A2484" s="6">
        <v>215413</v>
      </c>
      <c r="B2484" s="7">
        <v>45313</v>
      </c>
      <c r="C2484" s="8">
        <v>0.66577546296296297</v>
      </c>
      <c r="D2484" s="6" t="s">
        <v>9683</v>
      </c>
      <c r="E2484" s="6">
        <v>1</v>
      </c>
      <c r="F2484" s="6" t="s">
        <v>19</v>
      </c>
      <c r="G2484" s="6" t="s">
        <v>9684</v>
      </c>
      <c r="H2484" s="6" t="s">
        <v>10</v>
      </c>
      <c r="I2484" s="6" t="s">
        <v>24</v>
      </c>
      <c r="J2484" s="6" t="s">
        <v>21</v>
      </c>
      <c r="K2484" s="6" t="s">
        <v>134</v>
      </c>
      <c r="T2484" s="6" t="s">
        <v>22</v>
      </c>
      <c r="U2484" s="6" t="s">
        <v>18</v>
      </c>
      <c r="V2484" s="6" t="s">
        <v>9685</v>
      </c>
      <c r="W2484" s="11" t="s">
        <v>944</v>
      </c>
    </row>
    <row r="2485" spans="1:23" ht="58" x14ac:dyDescent="0.35">
      <c r="A2485" s="6">
        <v>215473</v>
      </c>
      <c r="B2485" s="7">
        <v>45314</v>
      </c>
      <c r="C2485" s="8">
        <v>0.34495370370370365</v>
      </c>
      <c r="D2485" s="6" t="s">
        <v>945</v>
      </c>
      <c r="E2485" s="6">
        <v>1</v>
      </c>
      <c r="F2485" s="6" t="s">
        <v>30</v>
      </c>
      <c r="G2485" s="9" t="s">
        <v>9686</v>
      </c>
      <c r="H2485" s="6" t="s">
        <v>40</v>
      </c>
      <c r="I2485" s="6" t="s">
        <v>24</v>
      </c>
      <c r="J2485" s="6" t="s">
        <v>21</v>
      </c>
      <c r="K2485" s="6" t="s">
        <v>262</v>
      </c>
      <c r="T2485" s="6" t="s">
        <v>15</v>
      </c>
      <c r="U2485" s="6" t="s">
        <v>18</v>
      </c>
      <c r="V2485" s="6" t="s">
        <v>9688</v>
      </c>
      <c r="W2485" s="11" t="s">
        <v>9687</v>
      </c>
    </row>
    <row r="2486" spans="1:23" ht="58" x14ac:dyDescent="0.35">
      <c r="A2486" s="6">
        <v>150570</v>
      </c>
      <c r="B2486" s="7">
        <v>45314</v>
      </c>
      <c r="C2486" s="8">
        <v>0.35530092592592594</v>
      </c>
      <c r="D2486" s="6" t="s">
        <v>105</v>
      </c>
      <c r="E2486" s="6">
        <v>1</v>
      </c>
      <c r="F2486" s="6" t="s">
        <v>25</v>
      </c>
      <c r="G2486" s="9" t="s">
        <v>9689</v>
      </c>
      <c r="H2486" s="6" t="s">
        <v>98</v>
      </c>
      <c r="I2486" s="6" t="s">
        <v>24</v>
      </c>
      <c r="J2486" s="6" t="s">
        <v>21</v>
      </c>
      <c r="K2486" s="9" t="s">
        <v>9690</v>
      </c>
      <c r="T2486" s="6" t="s">
        <v>22</v>
      </c>
      <c r="U2486" s="6" t="s">
        <v>18</v>
      </c>
      <c r="V2486" s="6" t="s">
        <v>9692</v>
      </c>
      <c r="W2486" s="11" t="s">
        <v>9691</v>
      </c>
    </row>
    <row r="2487" spans="1:23" ht="116" x14ac:dyDescent="0.35">
      <c r="A2487" s="6">
        <v>215483</v>
      </c>
      <c r="B2487" s="7">
        <v>45314</v>
      </c>
      <c r="C2487" s="8">
        <v>0.3633912037037037</v>
      </c>
      <c r="D2487" s="6" t="s">
        <v>1990</v>
      </c>
      <c r="E2487" s="6">
        <v>1</v>
      </c>
      <c r="F2487" s="6" t="s">
        <v>30</v>
      </c>
      <c r="G2487" s="9" t="s">
        <v>9693</v>
      </c>
      <c r="H2487" s="6" t="s">
        <v>98</v>
      </c>
      <c r="I2487" s="6" t="s">
        <v>24</v>
      </c>
      <c r="J2487" s="6" t="s">
        <v>21</v>
      </c>
      <c r="K2487" s="6" t="s">
        <v>626</v>
      </c>
      <c r="T2487" s="6" t="s">
        <v>15</v>
      </c>
      <c r="U2487" s="6" t="s">
        <v>18</v>
      </c>
      <c r="V2487" s="6" t="s">
        <v>9695</v>
      </c>
      <c r="W2487" s="11" t="s">
        <v>9694</v>
      </c>
    </row>
    <row r="2488" spans="1:23" x14ac:dyDescent="0.35">
      <c r="A2488" s="6">
        <v>72781</v>
      </c>
      <c r="B2488" s="7">
        <v>45314</v>
      </c>
      <c r="C2488" s="8">
        <v>0.36383101851851851</v>
      </c>
      <c r="D2488" s="6" t="s">
        <v>588</v>
      </c>
      <c r="E2488" s="6">
        <v>2</v>
      </c>
      <c r="F2488" s="6" t="s">
        <v>9</v>
      </c>
      <c r="G2488" s="6" t="s">
        <v>9696</v>
      </c>
      <c r="H2488" s="6" t="s">
        <v>24</v>
      </c>
      <c r="I2488" s="6" t="s">
        <v>24</v>
      </c>
      <c r="J2488" s="6" t="s">
        <v>21</v>
      </c>
      <c r="K2488" s="6" t="s">
        <v>78</v>
      </c>
      <c r="T2488" s="6" t="s">
        <v>15</v>
      </c>
      <c r="U2488" s="6" t="s">
        <v>18</v>
      </c>
      <c r="V2488" s="6" t="s">
        <v>9697</v>
      </c>
      <c r="W2488" s="11" t="s">
        <v>887</v>
      </c>
    </row>
    <row r="2489" spans="1:23" ht="145" x14ac:dyDescent="0.35">
      <c r="A2489" s="6">
        <v>215480</v>
      </c>
      <c r="B2489" s="7">
        <v>45314</v>
      </c>
      <c r="C2489" s="8">
        <v>0.37866898148148148</v>
      </c>
      <c r="D2489" s="6" t="s">
        <v>8979</v>
      </c>
      <c r="E2489" s="6">
        <v>1</v>
      </c>
      <c r="F2489" s="6" t="s">
        <v>19</v>
      </c>
      <c r="G2489" s="9" t="s">
        <v>9698</v>
      </c>
      <c r="H2489" s="6" t="s">
        <v>27</v>
      </c>
      <c r="I2489" s="6" t="s">
        <v>24</v>
      </c>
      <c r="J2489" s="6" t="s">
        <v>21</v>
      </c>
      <c r="K2489" s="6" t="s">
        <v>626</v>
      </c>
      <c r="T2489" s="6" t="s">
        <v>15</v>
      </c>
      <c r="U2489" s="6" t="s">
        <v>18</v>
      </c>
      <c r="V2489" s="6" t="s">
        <v>9700</v>
      </c>
      <c r="W2489" s="11" t="s">
        <v>9699</v>
      </c>
    </row>
    <row r="2490" spans="1:23" ht="116" x14ac:dyDescent="0.35">
      <c r="A2490" s="6">
        <v>215476</v>
      </c>
      <c r="B2490" s="7">
        <v>45314</v>
      </c>
      <c r="C2490" s="8">
        <v>0.40060185185185188</v>
      </c>
      <c r="D2490" s="6" t="s">
        <v>9701</v>
      </c>
      <c r="E2490" s="6">
        <v>3</v>
      </c>
      <c r="F2490" s="6" t="s">
        <v>30</v>
      </c>
      <c r="G2490" s="9" t="s">
        <v>9702</v>
      </c>
      <c r="H2490" s="6" t="s">
        <v>10</v>
      </c>
      <c r="I2490" s="6" t="s">
        <v>40</v>
      </c>
      <c r="J2490" s="6" t="s">
        <v>232</v>
      </c>
      <c r="K2490" s="6" t="s">
        <v>161</v>
      </c>
      <c r="Q2490" s="6" t="s">
        <v>194</v>
      </c>
      <c r="T2490" s="6" t="s">
        <v>22</v>
      </c>
      <c r="U2490" s="6" t="s">
        <v>18</v>
      </c>
      <c r="V2490" s="6" t="s">
        <v>9704</v>
      </c>
      <c r="W2490" s="11" t="s">
        <v>9703</v>
      </c>
    </row>
    <row r="2491" spans="1:23" x14ac:dyDescent="0.35">
      <c r="A2491" s="6">
        <v>215503</v>
      </c>
      <c r="B2491" s="7">
        <v>45314</v>
      </c>
      <c r="C2491" s="8">
        <v>0.40456018518518522</v>
      </c>
      <c r="D2491" s="6" t="s">
        <v>1489</v>
      </c>
      <c r="E2491" s="6">
        <v>1</v>
      </c>
      <c r="F2491" s="6" t="s">
        <v>25</v>
      </c>
      <c r="G2491" s="6" t="s">
        <v>9705</v>
      </c>
      <c r="H2491" s="6" t="s">
        <v>27</v>
      </c>
      <c r="I2491" s="6" t="s">
        <v>24</v>
      </c>
      <c r="J2491" s="6" t="s">
        <v>21</v>
      </c>
      <c r="K2491" s="6" t="s">
        <v>83</v>
      </c>
      <c r="T2491" s="6" t="s">
        <v>15</v>
      </c>
      <c r="U2491" s="6" t="s">
        <v>18</v>
      </c>
      <c r="V2491" s="6" t="s">
        <v>9706</v>
      </c>
      <c r="W2491" s="11" t="s">
        <v>5275</v>
      </c>
    </row>
    <row r="2492" spans="1:23" ht="87" x14ac:dyDescent="0.35">
      <c r="A2492" s="6">
        <v>215495</v>
      </c>
      <c r="B2492" s="7">
        <v>45314</v>
      </c>
      <c r="C2492" s="8">
        <v>0.40892361111111114</v>
      </c>
      <c r="D2492" s="6" t="s">
        <v>391</v>
      </c>
      <c r="E2492" s="6">
        <v>2</v>
      </c>
      <c r="F2492" s="6" t="s">
        <v>19</v>
      </c>
      <c r="G2492" s="9" t="s">
        <v>9707</v>
      </c>
      <c r="H2492" s="6" t="s">
        <v>10</v>
      </c>
      <c r="I2492" s="6" t="s">
        <v>40</v>
      </c>
      <c r="J2492" s="6" t="s">
        <v>21</v>
      </c>
      <c r="K2492" s="6" t="s">
        <v>626</v>
      </c>
      <c r="T2492" s="6" t="s">
        <v>15</v>
      </c>
      <c r="U2492" s="6" t="s">
        <v>18</v>
      </c>
      <c r="V2492" s="6" t="s">
        <v>9709</v>
      </c>
      <c r="W2492" s="11" t="s">
        <v>9708</v>
      </c>
    </row>
    <row r="2493" spans="1:23" x14ac:dyDescent="0.35">
      <c r="A2493" s="6">
        <v>208492</v>
      </c>
      <c r="B2493" s="7">
        <v>45314</v>
      </c>
      <c r="C2493" s="8">
        <v>0.41037037037037033</v>
      </c>
      <c r="D2493" s="6" t="s">
        <v>9710</v>
      </c>
      <c r="E2493" s="6">
        <v>3</v>
      </c>
      <c r="F2493" s="6" t="s">
        <v>30</v>
      </c>
      <c r="G2493" s="6" t="s">
        <v>9711</v>
      </c>
      <c r="H2493" s="6" t="s">
        <v>10</v>
      </c>
      <c r="I2493" s="6" t="s">
        <v>24</v>
      </c>
      <c r="J2493" s="6" t="s">
        <v>21</v>
      </c>
      <c r="K2493" s="6" t="s">
        <v>548</v>
      </c>
      <c r="L2493" s="6" t="s">
        <v>1405</v>
      </c>
      <c r="T2493" s="6" t="s">
        <v>15</v>
      </c>
      <c r="U2493" s="6" t="s">
        <v>18</v>
      </c>
      <c r="V2493" s="6" t="s">
        <v>9712</v>
      </c>
      <c r="W2493" s="11" t="s">
        <v>5696</v>
      </c>
    </row>
    <row r="2494" spans="1:23" ht="72.5" x14ac:dyDescent="0.35">
      <c r="A2494" s="6">
        <v>188579</v>
      </c>
      <c r="B2494" s="7">
        <v>45314</v>
      </c>
      <c r="C2494" s="8">
        <v>0.42068287037037039</v>
      </c>
      <c r="D2494" s="6" t="s">
        <v>1256</v>
      </c>
      <c r="E2494" s="6">
        <v>2</v>
      </c>
      <c r="F2494" s="6" t="s">
        <v>30</v>
      </c>
      <c r="G2494" s="9" t="s">
        <v>9713</v>
      </c>
      <c r="H2494" s="6" t="s">
        <v>10</v>
      </c>
      <c r="I2494" s="6" t="s">
        <v>41</v>
      </c>
      <c r="J2494" s="6" t="s">
        <v>21</v>
      </c>
      <c r="K2494" s="6" t="s">
        <v>626</v>
      </c>
      <c r="T2494" s="6" t="s">
        <v>15</v>
      </c>
      <c r="U2494" s="6" t="s">
        <v>18</v>
      </c>
      <c r="V2494" s="6" t="s">
        <v>9715</v>
      </c>
      <c r="W2494" s="11" t="s">
        <v>9714</v>
      </c>
    </row>
    <row r="2495" spans="1:23" x14ac:dyDescent="0.35">
      <c r="A2495" s="6">
        <v>215515</v>
      </c>
      <c r="B2495" s="7">
        <v>45314</v>
      </c>
      <c r="C2495" s="8">
        <v>0.42482638888888885</v>
      </c>
      <c r="D2495" s="6" t="s">
        <v>1491</v>
      </c>
      <c r="E2495" s="6">
        <v>2</v>
      </c>
      <c r="F2495" s="6" t="s">
        <v>1657</v>
      </c>
      <c r="G2495" s="6" t="s">
        <v>9716</v>
      </c>
      <c r="H2495" s="6" t="s">
        <v>40</v>
      </c>
      <c r="I2495" s="6" t="s">
        <v>40</v>
      </c>
      <c r="J2495" s="6" t="s">
        <v>21</v>
      </c>
      <c r="K2495" s="6" t="s">
        <v>626</v>
      </c>
      <c r="T2495" s="6" t="s">
        <v>15</v>
      </c>
      <c r="U2495" s="6" t="s">
        <v>18</v>
      </c>
      <c r="V2495" s="6" t="s">
        <v>9718</v>
      </c>
      <c r="W2495" s="11" t="s">
        <v>9717</v>
      </c>
    </row>
    <row r="2496" spans="1:23" x14ac:dyDescent="0.35">
      <c r="A2496" s="6">
        <v>215485</v>
      </c>
      <c r="B2496" s="7">
        <v>45314</v>
      </c>
      <c r="C2496" s="8">
        <v>0.44246527777777778</v>
      </c>
      <c r="D2496" s="6" t="s">
        <v>9719</v>
      </c>
      <c r="E2496" s="6">
        <v>5</v>
      </c>
      <c r="F2496" s="6" t="s">
        <v>1657</v>
      </c>
      <c r="G2496" s="6" t="s">
        <v>9720</v>
      </c>
      <c r="H2496" s="6" t="s">
        <v>27</v>
      </c>
      <c r="I2496" s="6" t="s">
        <v>39</v>
      </c>
      <c r="J2496" s="6" t="s">
        <v>21</v>
      </c>
      <c r="K2496" s="6" t="s">
        <v>885</v>
      </c>
      <c r="T2496" s="6" t="s">
        <v>22</v>
      </c>
      <c r="U2496" s="6" t="s">
        <v>18</v>
      </c>
      <c r="V2496" s="6" t="s">
        <v>9722</v>
      </c>
      <c r="W2496" s="11" t="s">
        <v>9721</v>
      </c>
    </row>
    <row r="2497" spans="1:23" x14ac:dyDescent="0.35">
      <c r="A2497" s="6">
        <v>35780</v>
      </c>
      <c r="B2497" s="7">
        <v>45314</v>
      </c>
      <c r="C2497" s="8">
        <v>0.44385416666666666</v>
      </c>
      <c r="D2497" s="6" t="s">
        <v>91</v>
      </c>
      <c r="E2497" s="6">
        <v>1</v>
      </c>
      <c r="F2497" s="6" t="s">
        <v>9</v>
      </c>
      <c r="G2497" s="6" t="s">
        <v>9723</v>
      </c>
      <c r="H2497" s="6" t="s">
        <v>24</v>
      </c>
      <c r="I2497" s="6" t="s">
        <v>24</v>
      </c>
      <c r="J2497" s="6" t="s">
        <v>21</v>
      </c>
      <c r="K2497" s="6" t="s">
        <v>78</v>
      </c>
      <c r="T2497" s="6" t="s">
        <v>15</v>
      </c>
      <c r="U2497" s="6" t="s">
        <v>18</v>
      </c>
      <c r="V2497" s="6" t="s">
        <v>9724</v>
      </c>
      <c r="W2497" s="11" t="s">
        <v>887</v>
      </c>
    </row>
    <row r="2498" spans="1:23" x14ac:dyDescent="0.35">
      <c r="A2498" s="6">
        <v>203621</v>
      </c>
      <c r="B2498" s="7">
        <v>45314</v>
      </c>
      <c r="C2498" s="8">
        <v>0.4607175925925926</v>
      </c>
      <c r="D2498" s="6" t="s">
        <v>9725</v>
      </c>
      <c r="E2498" s="6">
        <v>1</v>
      </c>
      <c r="F2498" s="6" t="s">
        <v>30</v>
      </c>
      <c r="G2498" s="6" t="s">
        <v>9726</v>
      </c>
      <c r="H2498" s="6" t="s">
        <v>40</v>
      </c>
      <c r="I2498" s="6" t="s">
        <v>24</v>
      </c>
      <c r="J2498" s="6" t="s">
        <v>21</v>
      </c>
      <c r="K2498" s="6" t="s">
        <v>9727</v>
      </c>
      <c r="T2498" s="6" t="s">
        <v>22</v>
      </c>
      <c r="U2498" s="6" t="s">
        <v>18</v>
      </c>
      <c r="V2498" s="6" t="s">
        <v>9729</v>
      </c>
      <c r="W2498" s="11" t="s">
        <v>9728</v>
      </c>
    </row>
    <row r="2499" spans="1:23" x14ac:dyDescent="0.35">
      <c r="A2499" s="6">
        <v>183501</v>
      </c>
      <c r="B2499" s="7">
        <v>45314</v>
      </c>
      <c r="C2499" s="8">
        <v>0.47554398148148147</v>
      </c>
      <c r="D2499" s="6" t="s">
        <v>1131</v>
      </c>
      <c r="E2499" s="6">
        <v>2</v>
      </c>
      <c r="F2499" s="6" t="s">
        <v>30</v>
      </c>
      <c r="G2499" s="6" t="s">
        <v>9730</v>
      </c>
      <c r="H2499" s="6" t="s">
        <v>24</v>
      </c>
      <c r="I2499" s="6" t="s">
        <v>112</v>
      </c>
      <c r="J2499" s="6" t="s">
        <v>21</v>
      </c>
      <c r="K2499" s="6" t="s">
        <v>8138</v>
      </c>
      <c r="T2499" s="6" t="s">
        <v>22</v>
      </c>
      <c r="U2499" s="6" t="s">
        <v>18</v>
      </c>
      <c r="V2499" s="6" t="s">
        <v>9732</v>
      </c>
      <c r="W2499" s="11" t="s">
        <v>9731</v>
      </c>
    </row>
    <row r="2500" spans="1:23" x14ac:dyDescent="0.35">
      <c r="A2500" s="6">
        <v>38509</v>
      </c>
      <c r="B2500" s="7">
        <v>45314</v>
      </c>
      <c r="C2500" s="8">
        <v>0.48260416666666667</v>
      </c>
      <c r="D2500" s="6" t="s">
        <v>105</v>
      </c>
      <c r="E2500" s="6">
        <v>1</v>
      </c>
      <c r="F2500" s="6" t="s">
        <v>25</v>
      </c>
      <c r="G2500" s="6" t="s">
        <v>9733</v>
      </c>
      <c r="H2500" s="6" t="s">
        <v>10</v>
      </c>
      <c r="I2500" s="6" t="s">
        <v>24</v>
      </c>
      <c r="J2500" s="6" t="s">
        <v>21</v>
      </c>
      <c r="K2500" s="6" t="s">
        <v>83</v>
      </c>
      <c r="T2500" s="6" t="s">
        <v>22</v>
      </c>
      <c r="U2500" s="6" t="s">
        <v>18</v>
      </c>
      <c r="V2500" s="6" t="s">
        <v>9735</v>
      </c>
      <c r="W2500" s="11" t="s">
        <v>9734</v>
      </c>
    </row>
    <row r="2501" spans="1:23" x14ac:dyDescent="0.35">
      <c r="A2501" s="6">
        <v>215510</v>
      </c>
      <c r="B2501" s="7">
        <v>45314</v>
      </c>
      <c r="C2501" s="8">
        <v>0.49327546296296299</v>
      </c>
      <c r="D2501" s="6" t="s">
        <v>9736</v>
      </c>
      <c r="E2501" s="6">
        <v>3</v>
      </c>
      <c r="F2501" s="6" t="s">
        <v>1657</v>
      </c>
      <c r="G2501" s="6" t="s">
        <v>9737</v>
      </c>
      <c r="H2501" s="6" t="s">
        <v>24</v>
      </c>
      <c r="I2501" s="6" t="s">
        <v>24</v>
      </c>
      <c r="J2501" s="6" t="s">
        <v>21</v>
      </c>
      <c r="K2501" s="6" t="s">
        <v>9727</v>
      </c>
      <c r="T2501" s="6" t="s">
        <v>22</v>
      </c>
      <c r="U2501" s="6" t="s">
        <v>18</v>
      </c>
      <c r="V2501" s="6" t="s">
        <v>9738</v>
      </c>
      <c r="W2501" s="11" t="s">
        <v>9721</v>
      </c>
    </row>
    <row r="2502" spans="1:23" ht="217.5" x14ac:dyDescent="0.35">
      <c r="A2502" s="6">
        <v>215488</v>
      </c>
      <c r="B2502" s="7">
        <v>45314</v>
      </c>
      <c r="C2502" s="8">
        <v>0.51077546296296295</v>
      </c>
      <c r="D2502" s="6" t="s">
        <v>9739</v>
      </c>
      <c r="E2502" s="6">
        <v>2</v>
      </c>
      <c r="F2502" s="6" t="s">
        <v>30</v>
      </c>
      <c r="G2502" s="9" t="s">
        <v>9740</v>
      </c>
      <c r="H2502" s="6" t="s">
        <v>24</v>
      </c>
      <c r="I2502" s="6" t="s">
        <v>40</v>
      </c>
      <c r="J2502" s="6" t="s">
        <v>232</v>
      </c>
      <c r="K2502" s="6" t="s">
        <v>134</v>
      </c>
      <c r="T2502" s="6" t="s">
        <v>22</v>
      </c>
      <c r="U2502" s="6" t="s">
        <v>18</v>
      </c>
      <c r="V2502" s="6" t="s">
        <v>9742</v>
      </c>
      <c r="W2502" s="11" t="s">
        <v>9741</v>
      </c>
    </row>
    <row r="2503" spans="1:23" x14ac:dyDescent="0.35">
      <c r="A2503" s="6">
        <v>215506</v>
      </c>
      <c r="B2503" s="7">
        <v>45314</v>
      </c>
      <c r="C2503" s="8">
        <v>0.55380787037037038</v>
      </c>
      <c r="D2503" s="6" t="s">
        <v>9743</v>
      </c>
      <c r="E2503" s="6">
        <v>1</v>
      </c>
      <c r="F2503" s="6" t="s">
        <v>19</v>
      </c>
      <c r="G2503" s="6" t="s">
        <v>9744</v>
      </c>
      <c r="H2503" s="6" t="s">
        <v>112</v>
      </c>
      <c r="I2503" s="6" t="s">
        <v>24</v>
      </c>
      <c r="J2503" s="6" t="s">
        <v>232</v>
      </c>
      <c r="K2503" s="6" t="s">
        <v>1002</v>
      </c>
      <c r="T2503" s="6" t="s">
        <v>22</v>
      </c>
      <c r="U2503" s="6" t="s">
        <v>18</v>
      </c>
      <c r="V2503" s="6" t="s">
        <v>9746</v>
      </c>
      <c r="W2503" s="11" t="s">
        <v>9745</v>
      </c>
    </row>
    <row r="2504" spans="1:23" ht="72.5" x14ac:dyDescent="0.35">
      <c r="A2504" s="6">
        <v>215555</v>
      </c>
      <c r="B2504" s="7">
        <v>45314</v>
      </c>
      <c r="C2504" s="8">
        <v>0.56056712962962962</v>
      </c>
      <c r="D2504" s="6" t="s">
        <v>26</v>
      </c>
      <c r="E2504" s="6">
        <v>5</v>
      </c>
      <c r="F2504" s="6" t="s">
        <v>1657</v>
      </c>
      <c r="G2504" s="9" t="s">
        <v>9747</v>
      </c>
      <c r="H2504" s="6" t="s">
        <v>24</v>
      </c>
      <c r="I2504" s="6" t="s">
        <v>24</v>
      </c>
      <c r="J2504" s="6" t="s">
        <v>21</v>
      </c>
      <c r="K2504" s="6" t="s">
        <v>1580</v>
      </c>
      <c r="T2504" s="6" t="s">
        <v>15</v>
      </c>
      <c r="U2504" s="6" t="s">
        <v>18</v>
      </c>
      <c r="V2504" s="6" t="s">
        <v>9749</v>
      </c>
      <c r="W2504" s="11" t="s">
        <v>9748</v>
      </c>
    </row>
    <row r="2505" spans="1:23" ht="188.5" x14ac:dyDescent="0.35">
      <c r="A2505" s="6">
        <v>215545</v>
      </c>
      <c r="B2505" s="7">
        <v>45314</v>
      </c>
      <c r="C2505" s="8">
        <v>0.57526620370370374</v>
      </c>
      <c r="D2505" s="6" t="s">
        <v>945</v>
      </c>
      <c r="E2505" s="6">
        <v>1</v>
      </c>
      <c r="F2505" s="6" t="s">
        <v>30</v>
      </c>
      <c r="G2505" s="9" t="s">
        <v>9750</v>
      </c>
      <c r="H2505" s="6" t="s">
        <v>10</v>
      </c>
      <c r="I2505" s="6" t="s">
        <v>40</v>
      </c>
      <c r="J2505" s="6" t="s">
        <v>21</v>
      </c>
      <c r="K2505" s="6" t="s">
        <v>626</v>
      </c>
      <c r="T2505" s="6" t="s">
        <v>15</v>
      </c>
      <c r="U2505" s="6" t="s">
        <v>18</v>
      </c>
      <c r="V2505" s="6" t="s">
        <v>9752</v>
      </c>
      <c r="W2505" s="11" t="s">
        <v>9751</v>
      </c>
    </row>
    <row r="2506" spans="1:23" x14ac:dyDescent="0.35">
      <c r="A2506" s="6">
        <v>215511</v>
      </c>
      <c r="B2506" s="7">
        <v>45314</v>
      </c>
      <c r="C2506" s="8">
        <v>0.58278935185185188</v>
      </c>
      <c r="D2506" s="6" t="s">
        <v>971</v>
      </c>
      <c r="E2506" s="6">
        <v>1</v>
      </c>
      <c r="F2506" s="6" t="s">
        <v>30</v>
      </c>
      <c r="G2506" s="6" t="s">
        <v>9753</v>
      </c>
      <c r="H2506" s="6" t="s">
        <v>24</v>
      </c>
      <c r="I2506" s="6" t="s">
        <v>24</v>
      </c>
      <c r="J2506" s="6" t="s">
        <v>21</v>
      </c>
      <c r="K2506" s="6" t="s">
        <v>498</v>
      </c>
      <c r="M2506" s="6" t="s">
        <v>1644</v>
      </c>
      <c r="O2506" s="6" t="s">
        <v>9754</v>
      </c>
      <c r="T2506" s="6" t="s">
        <v>22</v>
      </c>
      <c r="U2506" s="6" t="s">
        <v>18</v>
      </c>
      <c r="V2506" s="6" t="s">
        <v>9756</v>
      </c>
      <c r="W2506" s="11" t="s">
        <v>9755</v>
      </c>
    </row>
    <row r="2507" spans="1:23" x14ac:dyDescent="0.35">
      <c r="A2507" s="6">
        <v>215526</v>
      </c>
      <c r="B2507" s="7">
        <v>45314</v>
      </c>
      <c r="C2507" s="8">
        <v>0.58460648148148142</v>
      </c>
      <c r="D2507" s="6" t="s">
        <v>788</v>
      </c>
      <c r="E2507" s="6">
        <v>6</v>
      </c>
      <c r="F2507" s="6" t="s">
        <v>30</v>
      </c>
      <c r="G2507" s="6" t="s">
        <v>9757</v>
      </c>
      <c r="H2507" s="6" t="s">
        <v>24</v>
      </c>
      <c r="I2507" s="6" t="s">
        <v>24</v>
      </c>
      <c r="J2507" s="6" t="s">
        <v>21</v>
      </c>
      <c r="K2507" s="6" t="s">
        <v>815</v>
      </c>
      <c r="T2507" s="6" t="s">
        <v>22</v>
      </c>
      <c r="U2507" s="6" t="s">
        <v>18</v>
      </c>
      <c r="V2507" s="6" t="s">
        <v>9758</v>
      </c>
      <c r="W2507" s="11" t="s">
        <v>1433</v>
      </c>
    </row>
    <row r="2508" spans="1:23" ht="43.5" x14ac:dyDescent="0.35">
      <c r="A2508" s="6">
        <v>215579</v>
      </c>
      <c r="B2508" s="7">
        <v>45314</v>
      </c>
      <c r="C2508" s="8">
        <v>0.60780092592592594</v>
      </c>
      <c r="D2508" s="6" t="s">
        <v>9759</v>
      </c>
      <c r="E2508" s="6">
        <v>1</v>
      </c>
      <c r="F2508" s="6" t="s">
        <v>30</v>
      </c>
      <c r="G2508" s="6" t="s">
        <v>9760</v>
      </c>
      <c r="H2508" s="6" t="s">
        <v>24</v>
      </c>
      <c r="I2508" s="6" t="s">
        <v>24</v>
      </c>
      <c r="J2508" s="6" t="s">
        <v>21</v>
      </c>
      <c r="K2508" s="9" t="s">
        <v>9761</v>
      </c>
      <c r="T2508" s="6" t="s">
        <v>22</v>
      </c>
      <c r="U2508" s="6" t="s">
        <v>18</v>
      </c>
      <c r="V2508" s="6" t="s">
        <v>9763</v>
      </c>
      <c r="W2508" s="11" t="s">
        <v>9762</v>
      </c>
    </row>
    <row r="2509" spans="1:23" ht="58" x14ac:dyDescent="0.35">
      <c r="A2509" s="6">
        <v>209192</v>
      </c>
      <c r="B2509" s="7">
        <v>45314</v>
      </c>
      <c r="C2509" s="8">
        <v>0.666875</v>
      </c>
      <c r="D2509" s="6" t="s">
        <v>9764</v>
      </c>
      <c r="E2509" s="6">
        <v>2</v>
      </c>
      <c r="F2509" s="6" t="s">
        <v>9</v>
      </c>
      <c r="G2509" s="6" t="s">
        <v>9765</v>
      </c>
      <c r="H2509" s="6" t="s">
        <v>24</v>
      </c>
      <c r="I2509" s="6" t="s">
        <v>24</v>
      </c>
      <c r="J2509" s="6" t="s">
        <v>21</v>
      </c>
      <c r="K2509" s="9" t="s">
        <v>440</v>
      </c>
      <c r="T2509" s="6" t="s">
        <v>22</v>
      </c>
      <c r="U2509" s="6" t="s">
        <v>18</v>
      </c>
      <c r="V2509" s="6" t="s">
        <v>9767</v>
      </c>
      <c r="W2509" s="11" t="s">
        <v>9766</v>
      </c>
    </row>
    <row r="2510" spans="1:23" x14ac:dyDescent="0.35">
      <c r="A2510" s="6">
        <v>134242</v>
      </c>
      <c r="B2510" s="7">
        <v>45315</v>
      </c>
      <c r="C2510" s="8">
        <v>0.35006944444444449</v>
      </c>
      <c r="D2510" s="6" t="s">
        <v>9768</v>
      </c>
      <c r="E2510" s="6">
        <v>1</v>
      </c>
      <c r="F2510" s="6" t="s">
        <v>25</v>
      </c>
      <c r="G2510" s="6" t="s">
        <v>9768</v>
      </c>
      <c r="H2510" s="6" t="s">
        <v>24</v>
      </c>
      <c r="I2510" s="6" t="s">
        <v>24</v>
      </c>
      <c r="J2510" s="6" t="s">
        <v>21</v>
      </c>
      <c r="K2510" s="6" t="s">
        <v>5500</v>
      </c>
      <c r="T2510" s="6" t="s">
        <v>22</v>
      </c>
      <c r="U2510" s="6" t="s">
        <v>18</v>
      </c>
      <c r="V2510" s="6" t="s">
        <v>9769</v>
      </c>
      <c r="W2510" s="11" t="s">
        <v>1066</v>
      </c>
    </row>
    <row r="2511" spans="1:23" ht="87" x14ac:dyDescent="0.35">
      <c r="A2511" s="6">
        <v>106016</v>
      </c>
      <c r="B2511" s="7">
        <v>45315</v>
      </c>
      <c r="C2511" s="8">
        <v>0.35668981481481482</v>
      </c>
      <c r="D2511" s="6" t="s">
        <v>1411</v>
      </c>
      <c r="E2511" s="6">
        <v>1</v>
      </c>
      <c r="F2511" s="6" t="s">
        <v>25</v>
      </c>
      <c r="G2511" s="9" t="s">
        <v>9770</v>
      </c>
      <c r="H2511" s="6" t="s">
        <v>40</v>
      </c>
      <c r="I2511" s="6" t="s">
        <v>24</v>
      </c>
      <c r="J2511" s="6" t="s">
        <v>21</v>
      </c>
      <c r="K2511" s="6" t="s">
        <v>626</v>
      </c>
      <c r="T2511" s="6" t="s">
        <v>15</v>
      </c>
      <c r="U2511" s="6" t="s">
        <v>18</v>
      </c>
      <c r="V2511" s="6" t="s">
        <v>9772</v>
      </c>
      <c r="W2511" s="11" t="s">
        <v>9771</v>
      </c>
    </row>
    <row r="2512" spans="1:23" ht="116" x14ac:dyDescent="0.35">
      <c r="A2512" s="6">
        <v>215633</v>
      </c>
      <c r="B2512" s="7">
        <v>45315</v>
      </c>
      <c r="C2512" s="8">
        <v>0.3885763888888889</v>
      </c>
      <c r="D2512" s="6" t="s">
        <v>8</v>
      </c>
      <c r="E2512" s="6">
        <v>1</v>
      </c>
      <c r="F2512" s="6" t="s">
        <v>9</v>
      </c>
      <c r="G2512" s="9" t="s">
        <v>9773</v>
      </c>
      <c r="H2512" s="6" t="s">
        <v>24</v>
      </c>
      <c r="I2512" s="6" t="s">
        <v>24</v>
      </c>
      <c r="J2512" s="6" t="s">
        <v>377</v>
      </c>
      <c r="K2512" s="6" t="s">
        <v>1580</v>
      </c>
      <c r="T2512" s="6" t="s">
        <v>15</v>
      </c>
      <c r="U2512" s="6" t="s">
        <v>18</v>
      </c>
      <c r="V2512" s="6" t="s">
        <v>9775</v>
      </c>
      <c r="W2512" s="12" t="s">
        <v>9774</v>
      </c>
    </row>
    <row r="2513" spans="1:23" x14ac:dyDescent="0.35">
      <c r="A2513" s="6">
        <v>55968</v>
      </c>
      <c r="B2513" s="7">
        <v>45315</v>
      </c>
      <c r="C2513" s="8">
        <v>0.3850925925925926</v>
      </c>
      <c r="D2513" s="6" t="s">
        <v>82</v>
      </c>
      <c r="E2513" s="6">
        <v>1</v>
      </c>
      <c r="F2513" s="6" t="s">
        <v>9</v>
      </c>
      <c r="G2513" s="6" t="s">
        <v>9776</v>
      </c>
      <c r="H2513" s="6" t="s">
        <v>24</v>
      </c>
      <c r="I2513" s="6" t="s">
        <v>24</v>
      </c>
      <c r="J2513" s="6" t="s">
        <v>21</v>
      </c>
      <c r="K2513" s="6" t="s">
        <v>5277</v>
      </c>
      <c r="T2513" s="6" t="s">
        <v>22</v>
      </c>
      <c r="U2513" s="6" t="s">
        <v>18</v>
      </c>
      <c r="V2513" s="6" t="s">
        <v>2008</v>
      </c>
      <c r="W2513" s="11" t="s">
        <v>908</v>
      </c>
    </row>
    <row r="2514" spans="1:23" ht="87" x14ac:dyDescent="0.35">
      <c r="A2514" s="6">
        <v>215645</v>
      </c>
      <c r="B2514" s="7">
        <v>45315</v>
      </c>
      <c r="C2514" s="8">
        <v>0.39548611111111115</v>
      </c>
      <c r="D2514" s="6" t="s">
        <v>207</v>
      </c>
      <c r="E2514" s="6">
        <v>5</v>
      </c>
      <c r="F2514" s="6" t="s">
        <v>19</v>
      </c>
      <c r="G2514" s="9" t="s">
        <v>9777</v>
      </c>
      <c r="H2514" s="6" t="s">
        <v>24</v>
      </c>
      <c r="I2514" s="6" t="s">
        <v>24</v>
      </c>
      <c r="J2514" s="6" t="s">
        <v>21</v>
      </c>
      <c r="K2514" s="6" t="s">
        <v>5500</v>
      </c>
      <c r="O2514" s="6" t="s">
        <v>851</v>
      </c>
      <c r="T2514" s="6" t="s">
        <v>22</v>
      </c>
      <c r="U2514" s="6" t="s">
        <v>18</v>
      </c>
      <c r="V2514" s="6" t="s">
        <v>6676</v>
      </c>
      <c r="W2514" s="11" t="s">
        <v>866</v>
      </c>
    </row>
    <row r="2515" spans="1:23" ht="72.5" x14ac:dyDescent="0.35">
      <c r="A2515" s="6">
        <v>215647</v>
      </c>
      <c r="B2515" s="7">
        <v>45315</v>
      </c>
      <c r="C2515" s="8">
        <v>0.41245370370370371</v>
      </c>
      <c r="D2515" s="6" t="s">
        <v>8426</v>
      </c>
      <c r="E2515" s="6">
        <v>3</v>
      </c>
      <c r="F2515" s="6" t="s">
        <v>30</v>
      </c>
      <c r="G2515" s="9" t="s">
        <v>9778</v>
      </c>
      <c r="H2515" s="6" t="s">
        <v>40</v>
      </c>
      <c r="I2515" s="6" t="s">
        <v>24</v>
      </c>
      <c r="J2515" s="6" t="s">
        <v>21</v>
      </c>
      <c r="K2515" s="6" t="s">
        <v>262</v>
      </c>
      <c r="T2515" s="6" t="s">
        <v>15</v>
      </c>
      <c r="U2515" s="6" t="s">
        <v>18</v>
      </c>
      <c r="V2515" s="6" t="s">
        <v>9780</v>
      </c>
      <c r="W2515" s="11" t="s">
        <v>9779</v>
      </c>
    </row>
    <row r="2516" spans="1:23" ht="232" x14ac:dyDescent="0.35">
      <c r="A2516" s="6">
        <v>215651</v>
      </c>
      <c r="B2516" s="7">
        <v>45315</v>
      </c>
      <c r="C2516" s="8">
        <v>0.43520833333333336</v>
      </c>
      <c r="D2516" s="6" t="s">
        <v>9781</v>
      </c>
      <c r="E2516" s="6">
        <v>2</v>
      </c>
      <c r="F2516" s="6" t="s">
        <v>9</v>
      </c>
      <c r="G2516" s="9" t="s">
        <v>9782</v>
      </c>
      <c r="H2516" s="6" t="s">
        <v>24</v>
      </c>
      <c r="I2516" s="6" t="s">
        <v>24</v>
      </c>
      <c r="J2516" s="6" t="s">
        <v>21</v>
      </c>
      <c r="K2516" s="6" t="s">
        <v>5500</v>
      </c>
      <c r="T2516" s="6" t="s">
        <v>22</v>
      </c>
      <c r="U2516" s="6" t="s">
        <v>18</v>
      </c>
      <c r="V2516" s="6" t="s">
        <v>9783</v>
      </c>
      <c r="W2516" s="11" t="s">
        <v>993</v>
      </c>
    </row>
    <row r="2517" spans="1:23" x14ac:dyDescent="0.35">
      <c r="A2517" s="6">
        <v>215646</v>
      </c>
      <c r="B2517" s="7">
        <v>45315</v>
      </c>
      <c r="C2517" s="8">
        <v>0.4544212962962963</v>
      </c>
      <c r="D2517" s="6" t="s">
        <v>250</v>
      </c>
      <c r="E2517" s="6">
        <v>3</v>
      </c>
      <c r="F2517" s="6" t="s">
        <v>1657</v>
      </c>
      <c r="G2517" s="6" t="s">
        <v>9784</v>
      </c>
      <c r="H2517" s="6" t="s">
        <v>112</v>
      </c>
      <c r="I2517" s="6" t="s">
        <v>24</v>
      </c>
      <c r="J2517" s="6" t="s">
        <v>21</v>
      </c>
      <c r="K2517" s="6" t="s">
        <v>626</v>
      </c>
      <c r="N2517" s="6" t="s">
        <v>1927</v>
      </c>
      <c r="T2517" s="6" t="s">
        <v>15</v>
      </c>
      <c r="U2517" s="6" t="s">
        <v>18</v>
      </c>
      <c r="V2517" s="6" t="s">
        <v>9786</v>
      </c>
      <c r="W2517" s="11" t="s">
        <v>9785</v>
      </c>
    </row>
    <row r="2518" spans="1:23" x14ac:dyDescent="0.35">
      <c r="A2518" s="6">
        <v>38254</v>
      </c>
      <c r="B2518" s="7">
        <v>45315</v>
      </c>
      <c r="C2518" s="8">
        <v>0.46916666666666668</v>
      </c>
      <c r="D2518" s="6" t="s">
        <v>9787</v>
      </c>
      <c r="E2518" s="6">
        <v>1</v>
      </c>
      <c r="F2518" s="6" t="s">
        <v>19</v>
      </c>
      <c r="G2518" s="6" t="s">
        <v>9788</v>
      </c>
      <c r="H2518" s="6" t="s">
        <v>24</v>
      </c>
      <c r="I2518" s="6" t="s">
        <v>24</v>
      </c>
      <c r="J2518" s="6" t="s">
        <v>21</v>
      </c>
      <c r="K2518" s="6" t="s">
        <v>6247</v>
      </c>
      <c r="T2518" s="6" t="s">
        <v>22</v>
      </c>
      <c r="U2518" s="6" t="s">
        <v>18</v>
      </c>
      <c r="V2518" s="6" t="s">
        <v>9789</v>
      </c>
      <c r="W2518" s="11" t="s">
        <v>939</v>
      </c>
    </row>
    <row r="2519" spans="1:23" ht="72.5" x14ac:dyDescent="0.35">
      <c r="A2519" s="6">
        <v>215656</v>
      </c>
      <c r="B2519" s="7">
        <v>45315</v>
      </c>
      <c r="C2519" s="8">
        <v>0.47809027777777779</v>
      </c>
      <c r="D2519" s="6" t="s">
        <v>9790</v>
      </c>
      <c r="E2519" s="6">
        <v>3</v>
      </c>
      <c r="F2519" s="6" t="s">
        <v>30</v>
      </c>
      <c r="G2519" s="9" t="s">
        <v>9791</v>
      </c>
      <c r="H2519" s="6" t="s">
        <v>40</v>
      </c>
      <c r="I2519" s="6" t="s">
        <v>24</v>
      </c>
      <c r="J2519" s="6" t="s">
        <v>21</v>
      </c>
      <c r="K2519" s="6" t="s">
        <v>626</v>
      </c>
      <c r="T2519" s="6" t="s">
        <v>15</v>
      </c>
      <c r="U2519" s="6" t="s">
        <v>18</v>
      </c>
      <c r="V2519" s="6" t="s">
        <v>9793</v>
      </c>
      <c r="W2519" s="11" t="s">
        <v>9792</v>
      </c>
    </row>
    <row r="2520" spans="1:23" x14ac:dyDescent="0.35">
      <c r="A2520" s="6">
        <v>90310</v>
      </c>
      <c r="B2520" s="7">
        <v>45315</v>
      </c>
      <c r="C2520" s="8">
        <v>0.48560185185185184</v>
      </c>
      <c r="D2520" s="6" t="s">
        <v>9794</v>
      </c>
      <c r="E2520" s="6">
        <v>1</v>
      </c>
      <c r="F2520" s="6" t="s">
        <v>25</v>
      </c>
      <c r="G2520" s="6" t="s">
        <v>9794</v>
      </c>
      <c r="H2520" s="6" t="s">
        <v>24</v>
      </c>
      <c r="I2520" s="6" t="s">
        <v>24</v>
      </c>
      <c r="J2520" s="6" t="s">
        <v>21</v>
      </c>
      <c r="K2520" s="6" t="s">
        <v>5500</v>
      </c>
      <c r="T2520" s="6" t="s">
        <v>22</v>
      </c>
      <c r="U2520" s="6" t="s">
        <v>18</v>
      </c>
      <c r="V2520" s="6" t="s">
        <v>7830</v>
      </c>
      <c r="W2520" s="11" t="s">
        <v>897</v>
      </c>
    </row>
    <row r="2521" spans="1:23" x14ac:dyDescent="0.35">
      <c r="A2521" s="6">
        <v>215686</v>
      </c>
      <c r="B2521" s="7">
        <v>45315</v>
      </c>
      <c r="C2521" s="8">
        <v>0.49267361111111113</v>
      </c>
      <c r="D2521" s="6" t="s">
        <v>9795</v>
      </c>
      <c r="E2521" s="6">
        <v>1</v>
      </c>
      <c r="F2521" s="6" t="s">
        <v>25</v>
      </c>
      <c r="G2521" s="6" t="s">
        <v>9796</v>
      </c>
      <c r="H2521" s="6" t="s">
        <v>24</v>
      </c>
      <c r="I2521" s="6" t="s">
        <v>24</v>
      </c>
      <c r="J2521" s="6" t="s">
        <v>21</v>
      </c>
      <c r="K2521" s="6" t="s">
        <v>5500</v>
      </c>
      <c r="T2521" s="6" t="s">
        <v>22</v>
      </c>
      <c r="U2521" s="6" t="s">
        <v>18</v>
      </c>
      <c r="V2521" s="6" t="s">
        <v>9797</v>
      </c>
      <c r="W2521" s="11" t="s">
        <v>1066</v>
      </c>
    </row>
    <row r="2522" spans="1:23" ht="145" x14ac:dyDescent="0.35">
      <c r="A2522" s="6">
        <v>104742</v>
      </c>
      <c r="B2522" s="7">
        <v>45315</v>
      </c>
      <c r="C2522" s="8">
        <v>0.49612268518518521</v>
      </c>
      <c r="D2522" s="6" t="s">
        <v>9798</v>
      </c>
      <c r="E2522" s="6">
        <v>3</v>
      </c>
      <c r="F2522" s="6" t="s">
        <v>9</v>
      </c>
      <c r="G2522" s="9" t="s">
        <v>9799</v>
      </c>
      <c r="H2522" s="6" t="s">
        <v>40</v>
      </c>
      <c r="I2522" s="6" t="s">
        <v>51</v>
      </c>
      <c r="J2522" s="6" t="s">
        <v>21</v>
      </c>
      <c r="K2522" s="6" t="s">
        <v>626</v>
      </c>
      <c r="T2522" s="6" t="s">
        <v>15</v>
      </c>
      <c r="U2522" s="6" t="s">
        <v>18</v>
      </c>
      <c r="V2522" s="6" t="s">
        <v>9801</v>
      </c>
      <c r="W2522" s="11" t="s">
        <v>9800</v>
      </c>
    </row>
    <row r="2523" spans="1:23" ht="29" x14ac:dyDescent="0.35">
      <c r="A2523" s="6">
        <v>93922</v>
      </c>
      <c r="B2523" s="7">
        <v>45315</v>
      </c>
      <c r="C2523" s="8">
        <v>0.50050925925925926</v>
      </c>
      <c r="D2523" s="6" t="s">
        <v>9802</v>
      </c>
      <c r="E2523" s="6">
        <v>1</v>
      </c>
      <c r="F2523" s="6" t="s">
        <v>25</v>
      </c>
      <c r="G2523" s="9" t="s">
        <v>9803</v>
      </c>
      <c r="H2523" s="6" t="s">
        <v>24</v>
      </c>
      <c r="I2523" s="6" t="s">
        <v>24</v>
      </c>
      <c r="J2523" s="6" t="s">
        <v>21</v>
      </c>
      <c r="K2523" s="6" t="s">
        <v>5500</v>
      </c>
      <c r="T2523" s="6" t="s">
        <v>22</v>
      </c>
      <c r="U2523" s="6" t="s">
        <v>18</v>
      </c>
      <c r="V2523" s="6" t="s">
        <v>9804</v>
      </c>
      <c r="W2523" s="11" t="s">
        <v>866</v>
      </c>
    </row>
    <row r="2524" spans="1:23" x14ac:dyDescent="0.35">
      <c r="A2524" s="6">
        <v>102949</v>
      </c>
      <c r="B2524" s="7">
        <v>45315</v>
      </c>
      <c r="C2524" s="8">
        <v>0.55518518518518511</v>
      </c>
      <c r="D2524" s="6" t="s">
        <v>9805</v>
      </c>
      <c r="E2524" s="6">
        <v>1</v>
      </c>
      <c r="F2524" s="6" t="s">
        <v>19</v>
      </c>
      <c r="G2524" s="6" t="s">
        <v>9805</v>
      </c>
      <c r="H2524" s="6" t="s">
        <v>24</v>
      </c>
      <c r="I2524" s="6" t="s">
        <v>24</v>
      </c>
      <c r="J2524" s="6" t="s">
        <v>21</v>
      </c>
      <c r="K2524" s="6" t="s">
        <v>705</v>
      </c>
      <c r="T2524" s="6" t="s">
        <v>22</v>
      </c>
      <c r="U2524" s="6" t="s">
        <v>18</v>
      </c>
      <c r="V2524" s="6" t="s">
        <v>9807</v>
      </c>
      <c r="W2524" s="11" t="s">
        <v>9806</v>
      </c>
    </row>
    <row r="2525" spans="1:23" x14ac:dyDescent="0.35">
      <c r="A2525" s="6">
        <v>215710</v>
      </c>
      <c r="B2525" s="7">
        <v>45315</v>
      </c>
      <c r="C2525" s="8">
        <v>0.57878472222222221</v>
      </c>
      <c r="D2525" s="6" t="s">
        <v>9808</v>
      </c>
      <c r="E2525" s="6">
        <v>1</v>
      </c>
      <c r="F2525" s="6" t="s">
        <v>19</v>
      </c>
      <c r="G2525" s="6" t="s">
        <v>9808</v>
      </c>
      <c r="H2525" s="6" t="s">
        <v>24</v>
      </c>
      <c r="I2525" s="6" t="s">
        <v>24</v>
      </c>
      <c r="J2525" s="6" t="s">
        <v>21</v>
      </c>
      <c r="K2525" s="6" t="s">
        <v>9041</v>
      </c>
      <c r="T2525" s="6" t="s">
        <v>22</v>
      </c>
      <c r="U2525" s="6" t="s">
        <v>18</v>
      </c>
      <c r="V2525" s="6" t="s">
        <v>9810</v>
      </c>
      <c r="W2525" s="11" t="s">
        <v>9809</v>
      </c>
    </row>
    <row r="2526" spans="1:23" x14ac:dyDescent="0.35">
      <c r="A2526" s="6">
        <v>215711</v>
      </c>
      <c r="B2526" s="7">
        <v>45315</v>
      </c>
      <c r="C2526" s="8">
        <v>0.58065972222222217</v>
      </c>
      <c r="D2526" s="6" t="s">
        <v>9811</v>
      </c>
      <c r="E2526" s="6">
        <v>1</v>
      </c>
      <c r="F2526" s="6" t="s">
        <v>19</v>
      </c>
      <c r="G2526" s="6" t="s">
        <v>9811</v>
      </c>
      <c r="H2526" s="6" t="s">
        <v>24</v>
      </c>
      <c r="I2526" s="6" t="s">
        <v>24</v>
      </c>
      <c r="J2526" s="6" t="s">
        <v>21</v>
      </c>
      <c r="K2526" s="6" t="s">
        <v>705</v>
      </c>
      <c r="T2526" s="6" t="s">
        <v>22</v>
      </c>
      <c r="U2526" s="6" t="s">
        <v>18</v>
      </c>
      <c r="V2526" s="6" t="s">
        <v>9813</v>
      </c>
      <c r="W2526" s="11" t="s">
        <v>9812</v>
      </c>
    </row>
    <row r="2527" spans="1:23" x14ac:dyDescent="0.35">
      <c r="A2527" s="6">
        <v>215697</v>
      </c>
      <c r="B2527" s="7">
        <v>45315</v>
      </c>
      <c r="C2527" s="8">
        <v>0.6014004629629629</v>
      </c>
      <c r="D2527" s="6" t="s">
        <v>623</v>
      </c>
      <c r="E2527" s="6">
        <v>2</v>
      </c>
      <c r="F2527" s="6" t="s">
        <v>1657</v>
      </c>
      <c r="G2527" s="6" t="s">
        <v>9814</v>
      </c>
      <c r="H2527" s="6" t="s">
        <v>24</v>
      </c>
      <c r="I2527" s="6" t="s">
        <v>24</v>
      </c>
      <c r="J2527" s="6" t="s">
        <v>21</v>
      </c>
      <c r="K2527" s="6" t="s">
        <v>9815</v>
      </c>
      <c r="T2527" s="6" t="s">
        <v>22</v>
      </c>
      <c r="U2527" s="6" t="s">
        <v>18</v>
      </c>
      <c r="V2527" s="6" t="s">
        <v>9816</v>
      </c>
      <c r="W2527" s="11" t="s">
        <v>7667</v>
      </c>
    </row>
    <row r="2528" spans="1:23" ht="217.5" x14ac:dyDescent="0.35">
      <c r="A2528" s="6">
        <v>215720</v>
      </c>
      <c r="B2528" s="7">
        <v>45315</v>
      </c>
      <c r="C2528" s="8">
        <v>0.64387731481481481</v>
      </c>
      <c r="D2528" s="6" t="s">
        <v>9817</v>
      </c>
      <c r="E2528" s="6">
        <v>2</v>
      </c>
      <c r="F2528" s="6" t="s">
        <v>9</v>
      </c>
      <c r="G2528" s="9" t="s">
        <v>9818</v>
      </c>
      <c r="H2528" s="6" t="s">
        <v>112</v>
      </c>
      <c r="I2528" s="6" t="s">
        <v>40</v>
      </c>
      <c r="J2528" s="6" t="s">
        <v>232</v>
      </c>
      <c r="K2528" s="6" t="s">
        <v>9819</v>
      </c>
      <c r="L2528" s="6" t="s">
        <v>978</v>
      </c>
      <c r="M2528" s="6" t="s">
        <v>978</v>
      </c>
      <c r="N2528" s="6" t="s">
        <v>978</v>
      </c>
      <c r="O2528" s="6" t="s">
        <v>978</v>
      </c>
      <c r="P2528" s="6" t="s">
        <v>978</v>
      </c>
      <c r="Q2528" s="6" t="s">
        <v>978</v>
      </c>
      <c r="R2528" s="6" t="s">
        <v>978</v>
      </c>
      <c r="S2528" s="6" t="s">
        <v>978</v>
      </c>
      <c r="T2528" s="6" t="s">
        <v>22</v>
      </c>
      <c r="U2528" s="6" t="s">
        <v>18</v>
      </c>
      <c r="V2528" s="6" t="s">
        <v>9821</v>
      </c>
      <c r="W2528" s="12" t="s">
        <v>9820</v>
      </c>
    </row>
    <row r="2529" spans="1:23" x14ac:dyDescent="0.35">
      <c r="A2529" s="6">
        <v>144338</v>
      </c>
      <c r="B2529" s="7">
        <v>45315</v>
      </c>
      <c r="C2529" s="8">
        <v>0.64891203703703704</v>
      </c>
      <c r="D2529" s="6" t="s">
        <v>744</v>
      </c>
      <c r="E2529" s="6">
        <v>1</v>
      </c>
      <c r="F2529" s="6" t="s">
        <v>9</v>
      </c>
      <c r="G2529" s="6" t="s">
        <v>9822</v>
      </c>
      <c r="H2529" s="6" t="s">
        <v>24</v>
      </c>
      <c r="I2529" s="6" t="s">
        <v>114</v>
      </c>
      <c r="J2529" s="6" t="s">
        <v>377</v>
      </c>
      <c r="K2529" s="6" t="s">
        <v>9823</v>
      </c>
      <c r="L2529" s="6" t="s">
        <v>298</v>
      </c>
      <c r="M2529" s="6" t="s">
        <v>9824</v>
      </c>
      <c r="T2529" s="6" t="s">
        <v>22</v>
      </c>
      <c r="U2529" s="6" t="s">
        <v>18</v>
      </c>
      <c r="V2529" s="6" t="s">
        <v>9826</v>
      </c>
      <c r="W2529" s="11" t="s">
        <v>9825</v>
      </c>
    </row>
    <row r="2530" spans="1:23" ht="145" x14ac:dyDescent="0.35">
      <c r="A2530" s="6">
        <v>215722</v>
      </c>
      <c r="B2530" s="7">
        <v>45315</v>
      </c>
      <c r="C2530" s="8">
        <v>0.66809027777777785</v>
      </c>
      <c r="D2530" s="6" t="s">
        <v>9827</v>
      </c>
      <c r="E2530" s="6">
        <v>1</v>
      </c>
      <c r="F2530" s="6" t="s">
        <v>19</v>
      </c>
      <c r="G2530" s="9" t="s">
        <v>9828</v>
      </c>
      <c r="H2530" s="6" t="s">
        <v>24</v>
      </c>
      <c r="I2530" s="6" t="s">
        <v>24</v>
      </c>
      <c r="J2530" s="6" t="s">
        <v>377</v>
      </c>
      <c r="K2530" s="9" t="s">
        <v>9829</v>
      </c>
      <c r="T2530" s="6" t="s">
        <v>22</v>
      </c>
      <c r="U2530" s="6" t="s">
        <v>18</v>
      </c>
      <c r="V2530" s="6" t="s">
        <v>9831</v>
      </c>
      <c r="W2530" s="12" t="s">
        <v>9830</v>
      </c>
    </row>
    <row r="2531" spans="1:23" x14ac:dyDescent="0.35">
      <c r="A2531" s="6">
        <v>215754</v>
      </c>
      <c r="B2531" s="7">
        <v>45316</v>
      </c>
      <c r="C2531" s="8">
        <v>0.37452546296296302</v>
      </c>
      <c r="D2531" s="6" t="s">
        <v>482</v>
      </c>
      <c r="E2531" s="6">
        <v>2</v>
      </c>
      <c r="F2531" s="6" t="s">
        <v>9</v>
      </c>
      <c r="G2531" s="6" t="s">
        <v>9832</v>
      </c>
      <c r="H2531" s="6" t="s">
        <v>24</v>
      </c>
      <c r="I2531" s="6" t="s">
        <v>24</v>
      </c>
      <c r="J2531" s="6" t="s">
        <v>21</v>
      </c>
      <c r="K2531" s="6" t="s">
        <v>78</v>
      </c>
      <c r="T2531" s="6" t="s">
        <v>15</v>
      </c>
      <c r="U2531" s="6" t="s">
        <v>18</v>
      </c>
      <c r="V2531" s="6" t="s">
        <v>9833</v>
      </c>
      <c r="W2531" s="11" t="s">
        <v>887</v>
      </c>
    </row>
    <row r="2532" spans="1:23" x14ac:dyDescent="0.35">
      <c r="A2532" s="6">
        <v>215751</v>
      </c>
      <c r="B2532" s="7">
        <v>45316</v>
      </c>
      <c r="C2532" s="8">
        <v>0.40593750000000001</v>
      </c>
      <c r="D2532" s="6" t="s">
        <v>9834</v>
      </c>
      <c r="E2532" s="6">
        <v>2</v>
      </c>
      <c r="F2532" s="6" t="s">
        <v>30</v>
      </c>
      <c r="G2532" s="6" t="s">
        <v>9835</v>
      </c>
      <c r="H2532" s="6" t="s">
        <v>24</v>
      </c>
      <c r="I2532" s="6" t="s">
        <v>24</v>
      </c>
      <c r="J2532" s="6" t="s">
        <v>21</v>
      </c>
      <c r="K2532" s="6" t="s">
        <v>9836</v>
      </c>
      <c r="L2532" s="6" t="s">
        <v>34</v>
      </c>
      <c r="M2532" s="6" t="s">
        <v>489</v>
      </c>
      <c r="N2532" s="6" t="s">
        <v>9837</v>
      </c>
      <c r="O2532" s="6" t="s">
        <v>9838</v>
      </c>
      <c r="Q2532" s="6" t="s">
        <v>9839</v>
      </c>
      <c r="S2532" s="6" t="s">
        <v>9840</v>
      </c>
      <c r="T2532" s="6" t="s">
        <v>22</v>
      </c>
      <c r="U2532" s="6" t="s">
        <v>18</v>
      </c>
      <c r="V2532" s="6" t="s">
        <v>9842</v>
      </c>
      <c r="W2532" s="11" t="s">
        <v>9841</v>
      </c>
    </row>
    <row r="2533" spans="1:23" x14ac:dyDescent="0.35">
      <c r="A2533" s="6">
        <v>76541</v>
      </c>
      <c r="B2533" s="7">
        <v>45316</v>
      </c>
      <c r="C2533" s="8">
        <v>0.40854166666666664</v>
      </c>
      <c r="D2533" s="6" t="s">
        <v>491</v>
      </c>
      <c r="E2533" s="6">
        <v>1</v>
      </c>
      <c r="F2533" s="6" t="s">
        <v>19</v>
      </c>
      <c r="G2533" s="6" t="s">
        <v>1349</v>
      </c>
      <c r="H2533" s="6" t="s">
        <v>24</v>
      </c>
      <c r="I2533" s="6" t="s">
        <v>24</v>
      </c>
      <c r="J2533" s="6" t="s">
        <v>21</v>
      </c>
      <c r="K2533" s="6" t="s">
        <v>78</v>
      </c>
      <c r="T2533" s="6" t="s">
        <v>15</v>
      </c>
      <c r="U2533" s="6" t="s">
        <v>18</v>
      </c>
      <c r="V2533" s="6" t="s">
        <v>8918</v>
      </c>
      <c r="W2533" s="11" t="s">
        <v>887</v>
      </c>
    </row>
    <row r="2534" spans="1:23" x14ac:dyDescent="0.35">
      <c r="A2534" s="6">
        <v>215753</v>
      </c>
      <c r="B2534" s="7">
        <v>45316</v>
      </c>
      <c r="C2534" s="8">
        <v>0.41432870370370373</v>
      </c>
      <c r="D2534" s="6" t="s">
        <v>9843</v>
      </c>
      <c r="E2534" s="6">
        <v>2</v>
      </c>
      <c r="F2534" s="6" t="s">
        <v>25</v>
      </c>
      <c r="G2534" s="6" t="s">
        <v>9844</v>
      </c>
      <c r="H2534" s="6" t="s">
        <v>40</v>
      </c>
      <c r="I2534" s="6" t="s">
        <v>24</v>
      </c>
      <c r="J2534" s="6" t="s">
        <v>21</v>
      </c>
      <c r="K2534" s="6" t="s">
        <v>9845</v>
      </c>
      <c r="T2534" s="6" t="s">
        <v>22</v>
      </c>
      <c r="U2534" s="6" t="s">
        <v>18</v>
      </c>
      <c r="V2534" s="6" t="s">
        <v>9847</v>
      </c>
      <c r="W2534" s="11" t="s">
        <v>9846</v>
      </c>
    </row>
    <row r="2535" spans="1:23" ht="246.5" x14ac:dyDescent="0.35">
      <c r="A2535" s="6">
        <v>215752</v>
      </c>
      <c r="B2535" s="7">
        <v>45316</v>
      </c>
      <c r="C2535" s="8">
        <v>0.42418981481481483</v>
      </c>
      <c r="D2535" s="6" t="s">
        <v>457</v>
      </c>
      <c r="E2535" s="6">
        <v>5</v>
      </c>
      <c r="F2535" s="6" t="s">
        <v>1657</v>
      </c>
      <c r="G2535" s="9" t="s">
        <v>9848</v>
      </c>
      <c r="H2535" s="6" t="s">
        <v>98</v>
      </c>
      <c r="I2535" s="6" t="s">
        <v>24</v>
      </c>
      <c r="J2535" s="6" t="s">
        <v>21</v>
      </c>
      <c r="K2535" s="6" t="s">
        <v>498</v>
      </c>
      <c r="M2535" s="6" t="s">
        <v>34</v>
      </c>
      <c r="Q2535" s="6" t="s">
        <v>1553</v>
      </c>
      <c r="T2535" s="6" t="s">
        <v>22</v>
      </c>
      <c r="U2535" s="6" t="s">
        <v>18</v>
      </c>
      <c r="V2535" s="6" t="s">
        <v>9850</v>
      </c>
      <c r="W2535" s="11" t="s">
        <v>9849</v>
      </c>
    </row>
    <row r="2536" spans="1:23" x14ac:dyDescent="0.35">
      <c r="A2536" s="6">
        <v>137915</v>
      </c>
      <c r="B2536" s="7">
        <v>45316</v>
      </c>
      <c r="C2536" s="8">
        <v>0.42813657407407407</v>
      </c>
      <c r="D2536" s="6" t="s">
        <v>82</v>
      </c>
      <c r="E2536" s="6">
        <v>1</v>
      </c>
      <c r="F2536" s="6" t="s">
        <v>9</v>
      </c>
      <c r="G2536" s="6" t="s">
        <v>9851</v>
      </c>
      <c r="H2536" s="6" t="s">
        <v>112</v>
      </c>
      <c r="I2536" s="6" t="s">
        <v>24</v>
      </c>
      <c r="J2536" s="6" t="s">
        <v>21</v>
      </c>
      <c r="K2536" s="6" t="s">
        <v>78</v>
      </c>
      <c r="T2536" s="6" t="s">
        <v>22</v>
      </c>
      <c r="U2536" s="6" t="s">
        <v>18</v>
      </c>
      <c r="V2536" s="6" t="s">
        <v>9852</v>
      </c>
      <c r="W2536" s="11" t="s">
        <v>887</v>
      </c>
    </row>
    <row r="2537" spans="1:23" x14ac:dyDescent="0.35">
      <c r="A2537" s="6">
        <v>215767</v>
      </c>
      <c r="B2537" s="7">
        <v>45316</v>
      </c>
      <c r="C2537" s="8">
        <v>0.43488425925925928</v>
      </c>
      <c r="D2537" s="6" t="s">
        <v>9853</v>
      </c>
      <c r="E2537" s="6">
        <v>3</v>
      </c>
      <c r="F2537" s="6" t="s">
        <v>1657</v>
      </c>
      <c r="G2537" s="6" t="s">
        <v>9854</v>
      </c>
      <c r="H2537" s="6" t="s">
        <v>40</v>
      </c>
      <c r="I2537" s="6" t="s">
        <v>24</v>
      </c>
      <c r="J2537" s="6" t="s">
        <v>21</v>
      </c>
      <c r="K2537" s="6" t="s">
        <v>9855</v>
      </c>
      <c r="T2537" s="6" t="s">
        <v>22</v>
      </c>
      <c r="U2537" s="6" t="s">
        <v>18</v>
      </c>
      <c r="V2537" s="6" t="s">
        <v>9857</v>
      </c>
      <c r="W2537" s="11" t="s">
        <v>9856</v>
      </c>
    </row>
    <row r="2538" spans="1:23" x14ac:dyDescent="0.35">
      <c r="A2538" s="6">
        <v>215755</v>
      </c>
      <c r="B2538" s="7">
        <v>45316</v>
      </c>
      <c r="C2538" s="8">
        <v>0.43899305555555551</v>
      </c>
      <c r="D2538" s="6" t="s">
        <v>525</v>
      </c>
      <c r="E2538" s="6">
        <v>3</v>
      </c>
      <c r="F2538" s="6" t="s">
        <v>30</v>
      </c>
      <c r="G2538" s="6" t="s">
        <v>9858</v>
      </c>
      <c r="H2538" s="6" t="s">
        <v>24</v>
      </c>
      <c r="I2538" s="6" t="s">
        <v>24</v>
      </c>
      <c r="J2538" s="6" t="s">
        <v>21</v>
      </c>
      <c r="K2538" s="6" t="s">
        <v>149</v>
      </c>
      <c r="T2538" s="6" t="s">
        <v>22</v>
      </c>
      <c r="U2538" s="6" t="s">
        <v>18</v>
      </c>
      <c r="V2538" s="6" t="s">
        <v>9859</v>
      </c>
      <c r="W2538" s="11" t="s">
        <v>1820</v>
      </c>
    </row>
    <row r="2539" spans="1:23" x14ac:dyDescent="0.35">
      <c r="A2539" s="6">
        <v>200351</v>
      </c>
      <c r="B2539" s="7">
        <v>45316</v>
      </c>
      <c r="C2539" s="8">
        <v>0.44570601851851849</v>
      </c>
      <c r="D2539" s="6" t="s">
        <v>9860</v>
      </c>
      <c r="E2539" s="6">
        <v>5</v>
      </c>
      <c r="F2539" s="6" t="s">
        <v>25</v>
      </c>
      <c r="G2539" s="6" t="s">
        <v>9861</v>
      </c>
      <c r="H2539" s="6" t="s">
        <v>24</v>
      </c>
      <c r="I2539" s="6" t="s">
        <v>24</v>
      </c>
      <c r="J2539" s="6" t="s">
        <v>21</v>
      </c>
      <c r="K2539" s="6" t="s">
        <v>245</v>
      </c>
      <c r="T2539" s="6" t="s">
        <v>22</v>
      </c>
      <c r="U2539" s="6" t="s">
        <v>18</v>
      </c>
      <c r="V2539" s="6" t="s">
        <v>9863</v>
      </c>
      <c r="W2539" s="11" t="s">
        <v>9862</v>
      </c>
    </row>
    <row r="2540" spans="1:23" ht="116" x14ac:dyDescent="0.35">
      <c r="A2540" s="6">
        <v>215770</v>
      </c>
      <c r="B2540" s="7">
        <v>45316</v>
      </c>
      <c r="C2540" s="8">
        <v>0.44945601851851852</v>
      </c>
      <c r="D2540" s="6" t="s">
        <v>9864</v>
      </c>
      <c r="E2540" s="6">
        <v>2</v>
      </c>
      <c r="F2540" s="6" t="s">
        <v>9</v>
      </c>
      <c r="G2540" s="9" t="s">
        <v>9865</v>
      </c>
      <c r="H2540" s="6" t="s">
        <v>10</v>
      </c>
      <c r="I2540" s="6" t="s">
        <v>40</v>
      </c>
      <c r="J2540" s="6" t="s">
        <v>377</v>
      </c>
      <c r="K2540" s="6" t="s">
        <v>815</v>
      </c>
      <c r="M2540" s="6" t="s">
        <v>56</v>
      </c>
      <c r="N2540" s="6" t="s">
        <v>9866</v>
      </c>
      <c r="O2540" s="6" t="s">
        <v>252</v>
      </c>
      <c r="Q2540" s="6" t="s">
        <v>636</v>
      </c>
      <c r="T2540" s="6" t="s">
        <v>22</v>
      </c>
      <c r="U2540" s="6" t="s">
        <v>18</v>
      </c>
      <c r="V2540" s="6" t="s">
        <v>9868</v>
      </c>
      <c r="W2540" s="11" t="s">
        <v>9867</v>
      </c>
    </row>
    <row r="2541" spans="1:23" x14ac:dyDescent="0.35">
      <c r="A2541" s="6">
        <v>144245</v>
      </c>
      <c r="B2541" s="7">
        <v>45316</v>
      </c>
      <c r="C2541" s="8">
        <v>0.45336805555555554</v>
      </c>
      <c r="D2541" s="6" t="s">
        <v>788</v>
      </c>
      <c r="E2541" s="6">
        <v>15</v>
      </c>
      <c r="F2541" s="6" t="s">
        <v>19</v>
      </c>
      <c r="G2541" s="6" t="s">
        <v>9869</v>
      </c>
      <c r="H2541" s="6" t="s">
        <v>24</v>
      </c>
      <c r="I2541" s="6" t="s">
        <v>24</v>
      </c>
      <c r="J2541" s="6" t="s">
        <v>21</v>
      </c>
      <c r="K2541" s="6" t="s">
        <v>149</v>
      </c>
      <c r="T2541" s="6" t="s">
        <v>22</v>
      </c>
      <c r="U2541" s="6" t="s">
        <v>18</v>
      </c>
      <c r="V2541" s="6" t="s">
        <v>9870</v>
      </c>
      <c r="W2541" s="11" t="s">
        <v>1497</v>
      </c>
    </row>
    <row r="2542" spans="1:23" x14ac:dyDescent="0.35">
      <c r="A2542" s="6">
        <v>209703</v>
      </c>
      <c r="B2542" s="7">
        <v>45316</v>
      </c>
      <c r="C2542" s="8">
        <v>0.4619328703703704</v>
      </c>
      <c r="D2542" s="6" t="s">
        <v>697</v>
      </c>
      <c r="E2542" s="6">
        <v>1</v>
      </c>
      <c r="F2542" s="6" t="s">
        <v>30</v>
      </c>
      <c r="G2542" s="6" t="s">
        <v>9871</v>
      </c>
      <c r="H2542" s="6" t="s">
        <v>24</v>
      </c>
      <c r="I2542" s="6" t="s">
        <v>24</v>
      </c>
      <c r="J2542" s="6" t="s">
        <v>21</v>
      </c>
      <c r="K2542" s="6" t="s">
        <v>498</v>
      </c>
      <c r="O2542" s="6" t="s">
        <v>9872</v>
      </c>
      <c r="T2542" s="6" t="s">
        <v>22</v>
      </c>
      <c r="U2542" s="6" t="s">
        <v>18</v>
      </c>
      <c r="V2542" s="6" t="s">
        <v>9874</v>
      </c>
      <c r="W2542" s="11" t="s">
        <v>9873</v>
      </c>
    </row>
    <row r="2543" spans="1:23" ht="87" x14ac:dyDescent="0.35">
      <c r="A2543" s="6">
        <v>215762</v>
      </c>
      <c r="B2543" s="7">
        <v>45316</v>
      </c>
      <c r="C2543" s="8">
        <v>0.46608796296296301</v>
      </c>
      <c r="D2543" s="6" t="s">
        <v>9875</v>
      </c>
      <c r="E2543" s="6">
        <v>3</v>
      </c>
      <c r="F2543" s="6" t="s">
        <v>19</v>
      </c>
      <c r="G2543" s="9" t="s">
        <v>9876</v>
      </c>
      <c r="H2543" s="6" t="s">
        <v>24</v>
      </c>
      <c r="I2543" s="6" t="s">
        <v>24</v>
      </c>
      <c r="J2543" s="6" t="s">
        <v>21</v>
      </c>
      <c r="K2543" s="6" t="s">
        <v>548</v>
      </c>
      <c r="M2543" s="6" t="s">
        <v>9877</v>
      </c>
      <c r="T2543" s="6" t="s">
        <v>22</v>
      </c>
      <c r="U2543" s="6" t="s">
        <v>18</v>
      </c>
      <c r="V2543" s="6" t="s">
        <v>9878</v>
      </c>
      <c r="W2543" s="11" t="s">
        <v>8859</v>
      </c>
    </row>
    <row r="2544" spans="1:23" ht="58" x14ac:dyDescent="0.35">
      <c r="A2544" s="6">
        <v>215147</v>
      </c>
      <c r="B2544" s="7">
        <v>45316</v>
      </c>
      <c r="C2544" s="8">
        <v>0.48099537037037038</v>
      </c>
      <c r="D2544" s="6" t="s">
        <v>1235</v>
      </c>
      <c r="E2544" s="6">
        <v>1</v>
      </c>
      <c r="F2544" s="6" t="s">
        <v>1657</v>
      </c>
      <c r="G2544" s="9" t="s">
        <v>9879</v>
      </c>
      <c r="H2544" s="6" t="s">
        <v>24</v>
      </c>
      <c r="I2544" s="6" t="s">
        <v>24</v>
      </c>
      <c r="J2544" s="6" t="s">
        <v>21</v>
      </c>
      <c r="K2544" s="6" t="s">
        <v>585</v>
      </c>
      <c r="M2544" s="6" t="s">
        <v>9880</v>
      </c>
      <c r="T2544" s="6" t="s">
        <v>22</v>
      </c>
      <c r="U2544" s="6" t="s">
        <v>18</v>
      </c>
      <c r="V2544" s="9" t="s">
        <v>9881</v>
      </c>
      <c r="W2544" s="11" t="s">
        <v>887</v>
      </c>
    </row>
    <row r="2545" spans="1:23" x14ac:dyDescent="0.35">
      <c r="A2545" s="6">
        <v>206747</v>
      </c>
      <c r="B2545" s="7">
        <v>45316</v>
      </c>
      <c r="C2545" s="8">
        <v>0.48746527777777776</v>
      </c>
      <c r="D2545" s="6" t="s">
        <v>1484</v>
      </c>
      <c r="E2545" s="6">
        <v>1</v>
      </c>
      <c r="F2545" s="6" t="s">
        <v>9</v>
      </c>
      <c r="G2545" s="6" t="s">
        <v>9882</v>
      </c>
      <c r="H2545" s="6" t="s">
        <v>24</v>
      </c>
      <c r="I2545" s="6" t="s">
        <v>311</v>
      </c>
      <c r="J2545" s="6" t="s">
        <v>21</v>
      </c>
      <c r="K2545" s="6" t="s">
        <v>149</v>
      </c>
      <c r="T2545" s="6" t="s">
        <v>22</v>
      </c>
      <c r="U2545" s="6" t="s">
        <v>18</v>
      </c>
      <c r="V2545" s="6" t="s">
        <v>9883</v>
      </c>
      <c r="W2545" s="11" t="s">
        <v>1433</v>
      </c>
    </row>
    <row r="2546" spans="1:23" x14ac:dyDescent="0.35">
      <c r="A2546" s="6">
        <v>215797</v>
      </c>
      <c r="B2546" s="7">
        <v>45316</v>
      </c>
      <c r="C2546" s="8">
        <v>0.4947685185185185</v>
      </c>
      <c r="D2546" s="6" t="s">
        <v>561</v>
      </c>
      <c r="E2546" s="6">
        <v>15</v>
      </c>
      <c r="F2546" s="6" t="s">
        <v>19</v>
      </c>
      <c r="G2546" s="6" t="s">
        <v>9884</v>
      </c>
      <c r="H2546" s="6" t="s">
        <v>24</v>
      </c>
      <c r="I2546" s="6" t="s">
        <v>41</v>
      </c>
      <c r="J2546" s="6" t="s">
        <v>21</v>
      </c>
      <c r="K2546" s="6" t="s">
        <v>149</v>
      </c>
      <c r="T2546" s="6" t="s">
        <v>22</v>
      </c>
      <c r="U2546" s="6" t="s">
        <v>18</v>
      </c>
      <c r="V2546" s="6" t="s">
        <v>9885</v>
      </c>
      <c r="W2546" s="11" t="s">
        <v>1433</v>
      </c>
    </row>
    <row r="2547" spans="1:23" ht="116" x14ac:dyDescent="0.35">
      <c r="A2547" s="6">
        <v>215793</v>
      </c>
      <c r="B2547" s="7">
        <v>45316</v>
      </c>
      <c r="C2547" s="8">
        <v>0.49686342592592592</v>
      </c>
      <c r="D2547" s="6" t="s">
        <v>9886</v>
      </c>
      <c r="E2547" s="6">
        <v>10</v>
      </c>
      <c r="F2547" s="6" t="s">
        <v>19</v>
      </c>
      <c r="G2547" s="9" t="s">
        <v>9887</v>
      </c>
      <c r="H2547" s="6" t="s">
        <v>24</v>
      </c>
      <c r="I2547" s="6" t="s">
        <v>24</v>
      </c>
      <c r="J2547" s="6" t="s">
        <v>21</v>
      </c>
      <c r="K2547" s="6" t="s">
        <v>548</v>
      </c>
      <c r="T2547" s="6" t="s">
        <v>22</v>
      </c>
      <c r="U2547" s="6" t="s">
        <v>18</v>
      </c>
      <c r="V2547" s="6" t="s">
        <v>9888</v>
      </c>
      <c r="W2547" s="11" t="s">
        <v>5615</v>
      </c>
    </row>
    <row r="2548" spans="1:23" x14ac:dyDescent="0.35">
      <c r="A2548" s="6">
        <v>215813</v>
      </c>
      <c r="B2548" s="7">
        <v>45316</v>
      </c>
      <c r="C2548" s="8">
        <v>0.52500000000000002</v>
      </c>
      <c r="D2548" s="6" t="s">
        <v>525</v>
      </c>
      <c r="E2548" s="6">
        <v>2</v>
      </c>
      <c r="F2548" s="6" t="s">
        <v>9</v>
      </c>
      <c r="G2548" s="6" t="s">
        <v>9889</v>
      </c>
      <c r="H2548" s="6" t="s">
        <v>24</v>
      </c>
      <c r="I2548" s="6" t="s">
        <v>24</v>
      </c>
      <c r="J2548" s="6" t="s">
        <v>21</v>
      </c>
      <c r="K2548" s="6" t="s">
        <v>149</v>
      </c>
      <c r="T2548" s="6" t="s">
        <v>22</v>
      </c>
      <c r="U2548" s="6" t="s">
        <v>18</v>
      </c>
      <c r="V2548" s="6" t="s">
        <v>9890</v>
      </c>
      <c r="W2548" s="11" t="s">
        <v>1472</v>
      </c>
    </row>
    <row r="2549" spans="1:23" x14ac:dyDescent="0.35">
      <c r="A2549" s="6">
        <v>215798</v>
      </c>
      <c r="B2549" s="7">
        <v>45316</v>
      </c>
      <c r="C2549" s="8">
        <v>0.5564351851851852</v>
      </c>
      <c r="D2549" s="6" t="s">
        <v>9891</v>
      </c>
      <c r="E2549" s="6">
        <v>6</v>
      </c>
      <c r="F2549" s="6" t="s">
        <v>9</v>
      </c>
      <c r="G2549" s="6" t="s">
        <v>9892</v>
      </c>
      <c r="H2549" s="6" t="s">
        <v>10</v>
      </c>
      <c r="I2549" s="6" t="s">
        <v>24</v>
      </c>
      <c r="J2549" s="6" t="s">
        <v>21</v>
      </c>
      <c r="K2549" s="6" t="s">
        <v>950</v>
      </c>
      <c r="T2549" s="6" t="s">
        <v>22</v>
      </c>
      <c r="U2549" s="6" t="s">
        <v>18</v>
      </c>
      <c r="V2549" s="6" t="s">
        <v>9894</v>
      </c>
      <c r="W2549" s="11" t="s">
        <v>9893</v>
      </c>
    </row>
    <row r="2550" spans="1:23" x14ac:dyDescent="0.35">
      <c r="A2550" s="6">
        <v>215807</v>
      </c>
      <c r="B2550" s="7">
        <v>45316</v>
      </c>
      <c r="C2550" s="8">
        <v>0.56401620370370364</v>
      </c>
      <c r="D2550" s="6" t="s">
        <v>9895</v>
      </c>
      <c r="E2550" s="6">
        <v>1</v>
      </c>
      <c r="F2550" s="6" t="s">
        <v>1657</v>
      </c>
      <c r="G2550" s="6" t="s">
        <v>9896</v>
      </c>
      <c r="H2550" s="6" t="s">
        <v>24</v>
      </c>
      <c r="I2550" s="6" t="s">
        <v>24</v>
      </c>
      <c r="J2550" s="6" t="s">
        <v>21</v>
      </c>
      <c r="K2550" s="6" t="s">
        <v>1792</v>
      </c>
      <c r="T2550" s="6" t="s">
        <v>22</v>
      </c>
      <c r="U2550" s="6" t="s">
        <v>18</v>
      </c>
      <c r="V2550" s="6" t="s">
        <v>9898</v>
      </c>
      <c r="W2550" s="11" t="s">
        <v>9897</v>
      </c>
    </row>
    <row r="2551" spans="1:23" x14ac:dyDescent="0.35">
      <c r="A2551" s="6">
        <v>184055</v>
      </c>
      <c r="B2551" s="7">
        <v>45316</v>
      </c>
      <c r="C2551" s="8">
        <v>0.57096064814814818</v>
      </c>
      <c r="D2551" s="6" t="s">
        <v>131</v>
      </c>
      <c r="E2551" s="6">
        <v>3</v>
      </c>
      <c r="F2551" s="6" t="s">
        <v>1657</v>
      </c>
      <c r="G2551" s="6" t="s">
        <v>9899</v>
      </c>
      <c r="H2551" s="6" t="s">
        <v>24</v>
      </c>
      <c r="I2551" s="6" t="s">
        <v>24</v>
      </c>
      <c r="J2551" s="6" t="s">
        <v>232</v>
      </c>
      <c r="K2551" s="6" t="s">
        <v>1847</v>
      </c>
      <c r="T2551" s="6" t="s">
        <v>15</v>
      </c>
      <c r="U2551" s="6" t="s">
        <v>18</v>
      </c>
      <c r="V2551" s="6" t="s">
        <v>9900</v>
      </c>
      <c r="W2551" s="11" t="s">
        <v>922</v>
      </c>
    </row>
    <row r="2552" spans="1:23" x14ac:dyDescent="0.35">
      <c r="A2552" s="6">
        <v>215823</v>
      </c>
      <c r="B2552" s="7">
        <v>45316</v>
      </c>
      <c r="C2552" s="8">
        <v>0.57291666666666663</v>
      </c>
      <c r="D2552" s="6" t="s">
        <v>525</v>
      </c>
      <c r="E2552" s="6">
        <v>1</v>
      </c>
      <c r="F2552" s="6" t="s">
        <v>30</v>
      </c>
      <c r="G2552" s="6" t="s">
        <v>9901</v>
      </c>
      <c r="H2552" s="6" t="s">
        <v>24</v>
      </c>
      <c r="I2552" s="6" t="s">
        <v>24</v>
      </c>
      <c r="J2552" s="6" t="s">
        <v>21</v>
      </c>
      <c r="K2552" s="6" t="s">
        <v>149</v>
      </c>
      <c r="T2552" s="6" t="s">
        <v>22</v>
      </c>
      <c r="U2552" s="6" t="s">
        <v>18</v>
      </c>
      <c r="V2552" s="6" t="s">
        <v>9902</v>
      </c>
      <c r="W2552" s="11" t="s">
        <v>1433</v>
      </c>
    </row>
    <row r="2553" spans="1:23" x14ac:dyDescent="0.35">
      <c r="A2553" s="6">
        <v>215829</v>
      </c>
      <c r="B2553" s="7">
        <v>45316</v>
      </c>
      <c r="C2553" s="8">
        <v>0.57525462962962959</v>
      </c>
      <c r="D2553" s="6" t="s">
        <v>9903</v>
      </c>
      <c r="E2553" s="6">
        <v>1</v>
      </c>
      <c r="F2553" s="6" t="s">
        <v>30</v>
      </c>
      <c r="G2553" s="6" t="s">
        <v>9904</v>
      </c>
      <c r="H2553" s="6" t="s">
        <v>24</v>
      </c>
      <c r="I2553" s="6" t="s">
        <v>24</v>
      </c>
      <c r="J2553" s="6" t="s">
        <v>21</v>
      </c>
      <c r="K2553" s="6" t="s">
        <v>523</v>
      </c>
      <c r="N2553" s="6" t="s">
        <v>9905</v>
      </c>
      <c r="T2553" s="6" t="s">
        <v>22</v>
      </c>
      <c r="U2553" s="6" t="s">
        <v>18</v>
      </c>
      <c r="V2553" s="6" t="s">
        <v>9907</v>
      </c>
      <c r="W2553" s="11" t="s">
        <v>9906</v>
      </c>
    </row>
    <row r="2554" spans="1:23" x14ac:dyDescent="0.35">
      <c r="A2554" s="6">
        <v>215844</v>
      </c>
      <c r="B2554" s="7">
        <v>45316</v>
      </c>
      <c r="C2554" s="8">
        <v>0.58082175925925927</v>
      </c>
      <c r="D2554" s="6" t="s">
        <v>491</v>
      </c>
      <c r="E2554" s="6">
        <v>1</v>
      </c>
      <c r="F2554" s="6" t="s">
        <v>19</v>
      </c>
      <c r="G2554" s="6" t="s">
        <v>1349</v>
      </c>
      <c r="H2554" s="6" t="s">
        <v>24</v>
      </c>
      <c r="I2554" s="6" t="s">
        <v>24</v>
      </c>
      <c r="J2554" s="6" t="s">
        <v>21</v>
      </c>
      <c r="K2554" s="6" t="s">
        <v>78</v>
      </c>
      <c r="T2554" s="6" t="s">
        <v>15</v>
      </c>
      <c r="U2554" s="6" t="s">
        <v>18</v>
      </c>
      <c r="V2554" s="6" t="s">
        <v>1634</v>
      </c>
      <c r="W2554" s="11" t="s">
        <v>887</v>
      </c>
    </row>
    <row r="2555" spans="1:23" x14ac:dyDescent="0.35">
      <c r="A2555" s="6">
        <v>215817</v>
      </c>
      <c r="B2555" s="7">
        <v>45316</v>
      </c>
      <c r="C2555" s="8">
        <v>0.58899305555555559</v>
      </c>
      <c r="D2555" s="6" t="s">
        <v>9908</v>
      </c>
      <c r="E2555" s="6">
        <v>1</v>
      </c>
      <c r="F2555" s="6" t="s">
        <v>30</v>
      </c>
      <c r="G2555" s="6" t="s">
        <v>9909</v>
      </c>
      <c r="H2555" s="6" t="s">
        <v>10</v>
      </c>
      <c r="I2555" s="6" t="s">
        <v>24</v>
      </c>
      <c r="J2555" s="6" t="s">
        <v>21</v>
      </c>
      <c r="K2555" s="6" t="s">
        <v>9910</v>
      </c>
      <c r="T2555" s="6" t="s">
        <v>22</v>
      </c>
      <c r="U2555" s="6" t="s">
        <v>18</v>
      </c>
      <c r="V2555" s="6" t="s">
        <v>9912</v>
      </c>
      <c r="W2555" s="11" t="s">
        <v>9911</v>
      </c>
    </row>
    <row r="2556" spans="1:23" x14ac:dyDescent="0.35">
      <c r="A2556" s="6">
        <v>215774</v>
      </c>
      <c r="B2556" s="7">
        <v>45316</v>
      </c>
      <c r="C2556" s="8">
        <v>0.60709490740740735</v>
      </c>
      <c r="D2556" s="6" t="s">
        <v>9913</v>
      </c>
      <c r="E2556" s="6">
        <v>8</v>
      </c>
      <c r="F2556" s="6" t="s">
        <v>1657</v>
      </c>
      <c r="G2556" s="6" t="s">
        <v>9914</v>
      </c>
      <c r="H2556" s="6" t="s">
        <v>24</v>
      </c>
      <c r="I2556" s="6" t="s">
        <v>24</v>
      </c>
      <c r="J2556" s="6" t="s">
        <v>21</v>
      </c>
      <c r="K2556" s="6" t="s">
        <v>495</v>
      </c>
      <c r="T2556" s="6" t="s">
        <v>22</v>
      </c>
      <c r="U2556" s="6" t="s">
        <v>18</v>
      </c>
      <c r="V2556" s="6" t="s">
        <v>9916</v>
      </c>
      <c r="W2556" s="11" t="s">
        <v>9915</v>
      </c>
    </row>
    <row r="2557" spans="1:23" x14ac:dyDescent="0.35">
      <c r="A2557" s="6">
        <v>215835</v>
      </c>
      <c r="B2557" s="7">
        <v>45316</v>
      </c>
      <c r="C2557" s="8">
        <v>0.62208333333333332</v>
      </c>
      <c r="D2557" s="6" t="s">
        <v>9917</v>
      </c>
      <c r="E2557" s="6">
        <v>1</v>
      </c>
      <c r="F2557" s="6" t="s">
        <v>30</v>
      </c>
      <c r="G2557" s="6" t="s">
        <v>9918</v>
      </c>
      <c r="H2557" s="6" t="s">
        <v>24</v>
      </c>
      <c r="I2557" s="6" t="s">
        <v>24</v>
      </c>
      <c r="J2557" s="6" t="s">
        <v>21</v>
      </c>
      <c r="K2557" s="6" t="s">
        <v>1459</v>
      </c>
      <c r="T2557" s="6" t="s">
        <v>22</v>
      </c>
      <c r="U2557" s="6" t="s">
        <v>18</v>
      </c>
      <c r="V2557" s="6" t="s">
        <v>9920</v>
      </c>
      <c r="W2557" s="11" t="s">
        <v>9919</v>
      </c>
    </row>
    <row r="2558" spans="1:23" x14ac:dyDescent="0.35">
      <c r="A2558" s="6">
        <v>215858</v>
      </c>
      <c r="B2558" s="7">
        <v>45316</v>
      </c>
      <c r="C2558" s="8">
        <v>0.62445601851851851</v>
      </c>
      <c r="D2558" s="6" t="s">
        <v>491</v>
      </c>
      <c r="E2558" s="6">
        <v>1</v>
      </c>
      <c r="F2558" s="6" t="s">
        <v>19</v>
      </c>
      <c r="G2558" s="6" t="s">
        <v>1349</v>
      </c>
      <c r="H2558" s="6" t="s">
        <v>24</v>
      </c>
      <c r="I2558" s="6" t="s">
        <v>24</v>
      </c>
      <c r="J2558" s="6" t="s">
        <v>21</v>
      </c>
      <c r="K2558" s="6" t="s">
        <v>78</v>
      </c>
      <c r="T2558" s="6" t="s">
        <v>15</v>
      </c>
      <c r="U2558" s="6" t="s">
        <v>18</v>
      </c>
      <c r="V2558" s="6" t="s">
        <v>1861</v>
      </c>
      <c r="W2558" s="11" t="s">
        <v>887</v>
      </c>
    </row>
    <row r="2559" spans="1:23" x14ac:dyDescent="0.35">
      <c r="A2559" s="6">
        <v>8081</v>
      </c>
      <c r="B2559" s="7">
        <v>45316</v>
      </c>
      <c r="C2559" s="8">
        <v>0.65626157407407404</v>
      </c>
      <c r="D2559" s="6" t="s">
        <v>914</v>
      </c>
      <c r="E2559" s="6">
        <v>2</v>
      </c>
      <c r="F2559" s="6" t="s">
        <v>19</v>
      </c>
      <c r="G2559" s="6" t="s">
        <v>9921</v>
      </c>
      <c r="H2559" s="6" t="s">
        <v>24</v>
      </c>
      <c r="I2559" s="6" t="s">
        <v>24</v>
      </c>
      <c r="J2559" s="6" t="s">
        <v>21</v>
      </c>
      <c r="K2559" s="6" t="s">
        <v>9922</v>
      </c>
      <c r="T2559" s="6" t="s">
        <v>22</v>
      </c>
      <c r="U2559" s="6" t="s">
        <v>18</v>
      </c>
      <c r="V2559" s="6" t="s">
        <v>9924</v>
      </c>
      <c r="W2559" s="11" t="s">
        <v>9923</v>
      </c>
    </row>
    <row r="2560" spans="1:23" x14ac:dyDescent="0.35">
      <c r="A2560" s="6">
        <v>11810</v>
      </c>
      <c r="B2560" s="7">
        <v>45316</v>
      </c>
      <c r="C2560" s="8">
        <v>0.6830208333333333</v>
      </c>
      <c r="D2560" s="6" t="s">
        <v>26</v>
      </c>
      <c r="E2560" s="6">
        <v>1</v>
      </c>
      <c r="F2560" s="6" t="s">
        <v>30</v>
      </c>
      <c r="G2560" s="6" t="s">
        <v>9925</v>
      </c>
      <c r="H2560" s="6" t="s">
        <v>24</v>
      </c>
      <c r="I2560" s="6" t="s">
        <v>24</v>
      </c>
      <c r="J2560" s="6" t="s">
        <v>21</v>
      </c>
      <c r="K2560" s="6" t="s">
        <v>78</v>
      </c>
      <c r="T2560" s="6" t="s">
        <v>15</v>
      </c>
      <c r="U2560" s="6" t="s">
        <v>18</v>
      </c>
      <c r="V2560" s="6" t="s">
        <v>9926</v>
      </c>
      <c r="W2560" s="11" t="s">
        <v>887</v>
      </c>
    </row>
    <row r="2561" spans="1:23" ht="174" x14ac:dyDescent="0.35">
      <c r="A2561" s="6">
        <v>215897</v>
      </c>
      <c r="B2561" s="7">
        <v>45317</v>
      </c>
      <c r="C2561" s="8">
        <v>0.38157407407407407</v>
      </c>
      <c r="D2561" s="6" t="s">
        <v>9927</v>
      </c>
      <c r="E2561" s="6">
        <v>1</v>
      </c>
      <c r="F2561" s="6" t="s">
        <v>19</v>
      </c>
      <c r="G2561" s="9" t="s">
        <v>9928</v>
      </c>
      <c r="H2561" s="6" t="s">
        <v>27</v>
      </c>
      <c r="I2561" s="6" t="s">
        <v>24</v>
      </c>
      <c r="J2561" s="6" t="s">
        <v>21</v>
      </c>
      <c r="K2561" s="6" t="s">
        <v>306</v>
      </c>
      <c r="Q2561" s="6" t="s">
        <v>9929</v>
      </c>
      <c r="T2561" s="6" t="s">
        <v>22</v>
      </c>
      <c r="U2561" s="6" t="s">
        <v>18</v>
      </c>
      <c r="V2561" s="6" t="s">
        <v>9931</v>
      </c>
      <c r="W2561" s="12" t="s">
        <v>9930</v>
      </c>
    </row>
    <row r="2562" spans="1:23" ht="87" x14ac:dyDescent="0.35">
      <c r="A2562" s="6">
        <v>215909</v>
      </c>
      <c r="B2562" s="7">
        <v>45317</v>
      </c>
      <c r="C2562" s="8">
        <v>0.39781249999999996</v>
      </c>
      <c r="D2562" s="6" t="s">
        <v>462</v>
      </c>
      <c r="E2562" s="6">
        <v>3</v>
      </c>
      <c r="F2562" s="6" t="s">
        <v>9</v>
      </c>
      <c r="G2562" s="9" t="s">
        <v>9932</v>
      </c>
      <c r="H2562" s="6" t="s">
        <v>24</v>
      </c>
      <c r="I2562" s="6" t="s">
        <v>24</v>
      </c>
      <c r="J2562" s="6" t="s">
        <v>21</v>
      </c>
      <c r="K2562" s="6" t="s">
        <v>5500</v>
      </c>
      <c r="T2562" s="6" t="s">
        <v>22</v>
      </c>
      <c r="U2562" s="6" t="s">
        <v>18</v>
      </c>
      <c r="V2562" s="6" t="s">
        <v>9933</v>
      </c>
      <c r="W2562" s="11" t="s">
        <v>118</v>
      </c>
    </row>
    <row r="2563" spans="1:23" ht="116" x14ac:dyDescent="0.35">
      <c r="A2563" s="6">
        <v>15256</v>
      </c>
      <c r="B2563" s="7">
        <v>45317</v>
      </c>
      <c r="C2563" s="8">
        <v>0.39053240740740741</v>
      </c>
      <c r="D2563" s="6" t="s">
        <v>9934</v>
      </c>
      <c r="E2563" s="6">
        <v>4</v>
      </c>
      <c r="F2563" s="6" t="s">
        <v>19</v>
      </c>
      <c r="G2563" s="9" t="s">
        <v>9935</v>
      </c>
      <c r="H2563" s="6" t="s">
        <v>24</v>
      </c>
      <c r="I2563" s="6" t="s">
        <v>24</v>
      </c>
      <c r="J2563" s="6" t="s">
        <v>21</v>
      </c>
      <c r="K2563" s="6" t="s">
        <v>5500</v>
      </c>
      <c r="L2563" s="6" t="s">
        <v>74</v>
      </c>
      <c r="M2563" s="6" t="s">
        <v>667</v>
      </c>
      <c r="N2563" s="6" t="s">
        <v>119</v>
      </c>
      <c r="O2563" s="6" t="s">
        <v>851</v>
      </c>
      <c r="P2563" s="6" t="s">
        <v>59</v>
      </c>
      <c r="Q2563" s="6" t="s">
        <v>258</v>
      </c>
      <c r="R2563" s="6" t="s">
        <v>662</v>
      </c>
      <c r="S2563" s="6" t="s">
        <v>366</v>
      </c>
      <c r="T2563" s="6" t="s">
        <v>22</v>
      </c>
      <c r="U2563" s="6" t="s">
        <v>18</v>
      </c>
      <c r="V2563" s="6" t="s">
        <v>9936</v>
      </c>
      <c r="W2563" s="11" t="s">
        <v>118</v>
      </c>
    </row>
    <row r="2564" spans="1:23" ht="116" x14ac:dyDescent="0.35">
      <c r="A2564" s="6">
        <v>215896</v>
      </c>
      <c r="B2564" s="7">
        <v>45317</v>
      </c>
      <c r="C2564" s="8">
        <v>0.39870370370370373</v>
      </c>
      <c r="D2564" s="6" t="s">
        <v>138</v>
      </c>
      <c r="E2564" s="6">
        <v>2</v>
      </c>
      <c r="F2564" s="6" t="s">
        <v>9</v>
      </c>
      <c r="G2564" s="9" t="s">
        <v>9937</v>
      </c>
      <c r="H2564" s="6" t="s">
        <v>10</v>
      </c>
      <c r="I2564" s="6" t="s">
        <v>40</v>
      </c>
      <c r="J2564" s="6" t="s">
        <v>21</v>
      </c>
      <c r="K2564" s="6" t="s">
        <v>134</v>
      </c>
      <c r="T2564" s="6" t="s">
        <v>22</v>
      </c>
      <c r="U2564" s="6" t="s">
        <v>18</v>
      </c>
      <c r="V2564" s="6" t="s">
        <v>9939</v>
      </c>
      <c r="W2564" s="11" t="s">
        <v>9938</v>
      </c>
    </row>
    <row r="2565" spans="1:23" x14ac:dyDescent="0.35">
      <c r="A2565" s="6">
        <v>212750</v>
      </c>
      <c r="B2565" s="7">
        <v>45317</v>
      </c>
      <c r="C2565" s="8">
        <v>0.45059027777777777</v>
      </c>
      <c r="D2565" s="6" t="s">
        <v>1235</v>
      </c>
      <c r="E2565" s="6">
        <v>1</v>
      </c>
      <c r="F2565" s="6" t="s">
        <v>1657</v>
      </c>
      <c r="G2565" s="6" t="s">
        <v>9940</v>
      </c>
      <c r="H2565" s="6" t="s">
        <v>24</v>
      </c>
      <c r="I2565" s="6" t="s">
        <v>24</v>
      </c>
      <c r="J2565" s="6" t="s">
        <v>21</v>
      </c>
      <c r="K2565" s="6" t="s">
        <v>8451</v>
      </c>
      <c r="T2565" s="6" t="s">
        <v>22</v>
      </c>
      <c r="U2565" s="6" t="s">
        <v>18</v>
      </c>
      <c r="V2565" s="6" t="s">
        <v>9941</v>
      </c>
      <c r="W2565" s="11" t="s">
        <v>118</v>
      </c>
    </row>
    <row r="2566" spans="1:23" ht="232" x14ac:dyDescent="0.35">
      <c r="A2566" s="6">
        <v>215891</v>
      </c>
      <c r="B2566" s="7">
        <v>45317</v>
      </c>
      <c r="C2566" s="8">
        <v>0.47336805555555556</v>
      </c>
      <c r="D2566" s="6" t="s">
        <v>447</v>
      </c>
      <c r="E2566" s="6">
        <v>30</v>
      </c>
      <c r="F2566" s="6" t="s">
        <v>1657</v>
      </c>
      <c r="G2566" s="9" t="s">
        <v>9942</v>
      </c>
      <c r="H2566" s="6" t="s">
        <v>112</v>
      </c>
      <c r="I2566" s="6" t="s">
        <v>40</v>
      </c>
      <c r="J2566" s="6" t="s">
        <v>21</v>
      </c>
      <c r="K2566" s="6" t="s">
        <v>9943</v>
      </c>
      <c r="L2566" s="6" t="s">
        <v>978</v>
      </c>
      <c r="M2566" s="6" t="s">
        <v>978</v>
      </c>
      <c r="N2566" s="6" t="s">
        <v>978</v>
      </c>
      <c r="O2566" s="6" t="s">
        <v>978</v>
      </c>
      <c r="P2566" s="6" t="s">
        <v>978</v>
      </c>
      <c r="Q2566" s="6" t="s">
        <v>978</v>
      </c>
      <c r="R2566" s="6" t="s">
        <v>978</v>
      </c>
      <c r="S2566" s="6" t="s">
        <v>978</v>
      </c>
      <c r="T2566" s="6" t="s">
        <v>22</v>
      </c>
      <c r="U2566" s="6" t="s">
        <v>18</v>
      </c>
      <c r="V2566" s="6" t="s">
        <v>9945</v>
      </c>
      <c r="W2566" s="12" t="s">
        <v>9944</v>
      </c>
    </row>
    <row r="2567" spans="1:23" x14ac:dyDescent="0.35">
      <c r="A2567" s="6">
        <v>198370</v>
      </c>
      <c r="B2567" s="7">
        <v>45317</v>
      </c>
      <c r="C2567" s="8">
        <v>0.47931712962962963</v>
      </c>
      <c r="D2567" s="6" t="s">
        <v>53</v>
      </c>
      <c r="E2567" s="6">
        <v>1</v>
      </c>
      <c r="F2567" s="6" t="s">
        <v>19</v>
      </c>
      <c r="G2567" s="6" t="s">
        <v>9946</v>
      </c>
      <c r="H2567" s="6" t="s">
        <v>98</v>
      </c>
      <c r="I2567" s="6" t="s">
        <v>186</v>
      </c>
      <c r="J2567" s="6" t="s">
        <v>377</v>
      </c>
      <c r="K2567" s="6" t="s">
        <v>978</v>
      </c>
      <c r="L2567" s="6" t="s">
        <v>978</v>
      </c>
      <c r="M2567" s="6" t="s">
        <v>978</v>
      </c>
      <c r="N2567" s="6" t="s">
        <v>978</v>
      </c>
      <c r="O2567" s="6" t="s">
        <v>978</v>
      </c>
      <c r="P2567" s="6" t="s">
        <v>978</v>
      </c>
      <c r="Q2567" s="6" t="s">
        <v>978</v>
      </c>
      <c r="R2567" s="6" t="s">
        <v>978</v>
      </c>
      <c r="S2567" s="6" t="s">
        <v>978</v>
      </c>
      <c r="T2567" s="6" t="s">
        <v>22</v>
      </c>
      <c r="U2567" s="6" t="s">
        <v>18</v>
      </c>
      <c r="V2567" s="6" t="s">
        <v>9947</v>
      </c>
      <c r="W2567" s="11" t="s">
        <v>1325</v>
      </c>
    </row>
    <row r="2568" spans="1:23" ht="174" x14ac:dyDescent="0.35">
      <c r="A2568" s="6">
        <v>215944</v>
      </c>
      <c r="B2568" s="7">
        <v>45317</v>
      </c>
      <c r="C2568" s="8">
        <v>0.48859953703703707</v>
      </c>
      <c r="D2568" s="6" t="s">
        <v>9948</v>
      </c>
      <c r="E2568" s="6">
        <v>1</v>
      </c>
      <c r="F2568" s="6" t="s">
        <v>19</v>
      </c>
      <c r="G2568" s="9" t="s">
        <v>9949</v>
      </c>
      <c r="H2568" s="6" t="s">
        <v>24</v>
      </c>
      <c r="I2568" s="6" t="s">
        <v>24</v>
      </c>
      <c r="J2568" s="6" t="s">
        <v>21</v>
      </c>
      <c r="K2568" s="6" t="s">
        <v>5500</v>
      </c>
      <c r="L2568" s="6" t="s">
        <v>74</v>
      </c>
      <c r="M2568" s="6" t="s">
        <v>9950</v>
      </c>
      <c r="N2568" s="6" t="s">
        <v>119</v>
      </c>
      <c r="O2568" s="6" t="s">
        <v>9951</v>
      </c>
      <c r="P2568" s="6" t="s">
        <v>59</v>
      </c>
      <c r="Q2568" s="6" t="s">
        <v>258</v>
      </c>
      <c r="R2568" s="6" t="s">
        <v>662</v>
      </c>
      <c r="S2568" s="6" t="s">
        <v>47</v>
      </c>
      <c r="T2568" s="6" t="s">
        <v>22</v>
      </c>
      <c r="U2568" s="6" t="s">
        <v>18</v>
      </c>
      <c r="V2568" s="6" t="s">
        <v>9952</v>
      </c>
      <c r="W2568" s="11" t="s">
        <v>118</v>
      </c>
    </row>
    <row r="2569" spans="1:23" ht="130.5" x14ac:dyDescent="0.35">
      <c r="A2569" s="6">
        <v>215925</v>
      </c>
      <c r="B2569" s="7">
        <v>45317</v>
      </c>
      <c r="C2569" s="8">
        <v>0.49361111111111106</v>
      </c>
      <c r="D2569" s="6" t="s">
        <v>111</v>
      </c>
      <c r="E2569" s="6">
        <v>1</v>
      </c>
      <c r="F2569" s="6" t="s">
        <v>19</v>
      </c>
      <c r="G2569" s="9" t="s">
        <v>9953</v>
      </c>
      <c r="H2569" s="6" t="s">
        <v>40</v>
      </c>
      <c r="I2569" s="6" t="s">
        <v>40</v>
      </c>
      <c r="J2569" s="6" t="s">
        <v>21</v>
      </c>
      <c r="K2569" s="6" t="s">
        <v>134</v>
      </c>
      <c r="T2569" s="6" t="s">
        <v>22</v>
      </c>
      <c r="U2569" s="6" t="s">
        <v>18</v>
      </c>
      <c r="V2569" s="6" t="s">
        <v>9955</v>
      </c>
      <c r="W2569" s="11" t="s">
        <v>9954</v>
      </c>
    </row>
    <row r="2570" spans="1:23" x14ac:dyDescent="0.35">
      <c r="A2570" s="6">
        <v>215945</v>
      </c>
      <c r="B2570" s="7">
        <v>45317</v>
      </c>
      <c r="C2570" s="8">
        <v>0.5075115740740741</v>
      </c>
      <c r="D2570" s="6" t="s">
        <v>609</v>
      </c>
      <c r="E2570" s="6">
        <v>3</v>
      </c>
      <c r="F2570" s="6" t="s">
        <v>25</v>
      </c>
      <c r="G2570" s="6" t="s">
        <v>9956</v>
      </c>
      <c r="H2570" s="6" t="s">
        <v>40</v>
      </c>
      <c r="I2570" s="6" t="s">
        <v>112</v>
      </c>
      <c r="J2570" s="6" t="s">
        <v>377</v>
      </c>
      <c r="K2570" s="6" t="s">
        <v>221</v>
      </c>
      <c r="T2570" s="6" t="s">
        <v>22</v>
      </c>
      <c r="U2570" s="6" t="s">
        <v>18</v>
      </c>
      <c r="V2570" s="6" t="s">
        <v>9958</v>
      </c>
      <c r="W2570" s="11" t="s">
        <v>9957</v>
      </c>
    </row>
    <row r="2571" spans="1:23" ht="159.5" x14ac:dyDescent="0.35">
      <c r="A2571" s="6">
        <v>215916</v>
      </c>
      <c r="B2571" s="7">
        <v>45317</v>
      </c>
      <c r="C2571" s="8">
        <v>0.51541666666666663</v>
      </c>
      <c r="D2571" s="6" t="s">
        <v>9959</v>
      </c>
      <c r="E2571" s="6">
        <v>4</v>
      </c>
      <c r="F2571" s="6" t="s">
        <v>19</v>
      </c>
      <c r="G2571" s="9" t="s">
        <v>9960</v>
      </c>
      <c r="H2571" s="6" t="s">
        <v>112</v>
      </c>
      <c r="I2571" s="6" t="s">
        <v>40</v>
      </c>
      <c r="J2571" s="6" t="s">
        <v>377</v>
      </c>
      <c r="K2571" s="6" t="s">
        <v>9961</v>
      </c>
      <c r="L2571" s="6" t="s">
        <v>978</v>
      </c>
      <c r="M2571" s="6" t="s">
        <v>978</v>
      </c>
      <c r="N2571" s="6" t="s">
        <v>978</v>
      </c>
      <c r="O2571" s="6" t="s">
        <v>978</v>
      </c>
      <c r="P2571" s="6" t="s">
        <v>978</v>
      </c>
      <c r="Q2571" s="6" t="s">
        <v>978</v>
      </c>
      <c r="R2571" s="6" t="s">
        <v>978</v>
      </c>
      <c r="S2571" s="6" t="s">
        <v>978</v>
      </c>
      <c r="T2571" s="6" t="s">
        <v>22</v>
      </c>
      <c r="U2571" s="6" t="s">
        <v>18</v>
      </c>
      <c r="V2571" s="6" t="s">
        <v>9963</v>
      </c>
      <c r="W2571" s="12" t="s">
        <v>9962</v>
      </c>
    </row>
    <row r="2572" spans="1:23" ht="290" x14ac:dyDescent="0.35">
      <c r="A2572" s="6">
        <v>214853</v>
      </c>
      <c r="B2572" s="7">
        <v>45317</v>
      </c>
      <c r="C2572" s="8">
        <v>0.52668981481481481</v>
      </c>
      <c r="D2572" s="6" t="s">
        <v>959</v>
      </c>
      <c r="E2572" s="6">
        <v>1</v>
      </c>
      <c r="F2572" s="6" t="s">
        <v>19</v>
      </c>
      <c r="G2572" s="9" t="s">
        <v>9964</v>
      </c>
      <c r="H2572" s="6" t="s">
        <v>24</v>
      </c>
      <c r="I2572" s="6" t="s">
        <v>24</v>
      </c>
      <c r="J2572" s="6" t="s">
        <v>21</v>
      </c>
      <c r="K2572" s="6" t="s">
        <v>5277</v>
      </c>
      <c r="T2572" s="6" t="s">
        <v>22</v>
      </c>
      <c r="U2572" s="6" t="s">
        <v>18</v>
      </c>
      <c r="V2572" s="6" t="s">
        <v>9966</v>
      </c>
      <c r="W2572" s="11" t="s">
        <v>9965</v>
      </c>
    </row>
    <row r="2573" spans="1:23" ht="130.5" x14ac:dyDescent="0.35">
      <c r="A2573" s="6">
        <v>144869</v>
      </c>
      <c r="B2573" s="7">
        <v>45317</v>
      </c>
      <c r="C2573" s="8">
        <v>0.53776620370370376</v>
      </c>
      <c r="D2573" s="6" t="s">
        <v>9967</v>
      </c>
      <c r="E2573" s="6">
        <v>6</v>
      </c>
      <c r="F2573" s="6" t="s">
        <v>30</v>
      </c>
      <c r="G2573" s="9" t="s">
        <v>9968</v>
      </c>
      <c r="H2573" s="6" t="s">
        <v>24</v>
      </c>
      <c r="I2573" s="6" t="s">
        <v>24</v>
      </c>
      <c r="J2573" s="6" t="s">
        <v>21</v>
      </c>
      <c r="K2573" s="6" t="s">
        <v>498</v>
      </c>
      <c r="T2573" s="6" t="s">
        <v>22</v>
      </c>
      <c r="U2573" s="6" t="s">
        <v>18</v>
      </c>
      <c r="V2573" s="6" t="s">
        <v>9970</v>
      </c>
      <c r="W2573" s="11" t="s">
        <v>9969</v>
      </c>
    </row>
    <row r="2574" spans="1:23" x14ac:dyDescent="0.35">
      <c r="A2574" s="6">
        <v>215151</v>
      </c>
      <c r="B2574" s="7">
        <v>45317</v>
      </c>
      <c r="C2574" s="8">
        <v>0.54859953703703701</v>
      </c>
      <c r="D2574" s="6" t="s">
        <v>9971</v>
      </c>
      <c r="E2574" s="6">
        <v>1</v>
      </c>
      <c r="F2574" s="6" t="s">
        <v>25</v>
      </c>
      <c r="G2574" s="6" t="s">
        <v>9972</v>
      </c>
      <c r="H2574" s="6" t="s">
        <v>24</v>
      </c>
      <c r="I2574" s="6" t="s">
        <v>24</v>
      </c>
      <c r="J2574" s="6" t="s">
        <v>21</v>
      </c>
      <c r="K2574" s="6" t="s">
        <v>1177</v>
      </c>
      <c r="T2574" s="6" t="s">
        <v>22</v>
      </c>
      <c r="U2574" s="6" t="s">
        <v>18</v>
      </c>
      <c r="V2574" s="6" t="s">
        <v>9974</v>
      </c>
      <c r="W2574" s="11" t="s">
        <v>9973</v>
      </c>
    </row>
    <row r="2575" spans="1:23" ht="174" x14ac:dyDescent="0.35">
      <c r="A2575" s="6">
        <v>77129</v>
      </c>
      <c r="B2575" s="7">
        <v>45317</v>
      </c>
      <c r="C2575" s="8">
        <v>0.57089120370370372</v>
      </c>
      <c r="D2575" s="6" t="s">
        <v>9975</v>
      </c>
      <c r="E2575" s="6">
        <v>20</v>
      </c>
      <c r="F2575" s="6" t="s">
        <v>19</v>
      </c>
      <c r="G2575" s="9" t="s">
        <v>9976</v>
      </c>
      <c r="H2575" s="6" t="s">
        <v>40</v>
      </c>
      <c r="I2575" s="6" t="s">
        <v>24</v>
      </c>
      <c r="J2575" s="6" t="s">
        <v>21</v>
      </c>
      <c r="K2575" s="6" t="s">
        <v>764</v>
      </c>
      <c r="T2575" s="6" t="s">
        <v>22</v>
      </c>
      <c r="U2575" s="6" t="s">
        <v>18</v>
      </c>
      <c r="V2575" s="6" t="s">
        <v>9978</v>
      </c>
      <c r="W2575" s="11" t="s">
        <v>9977</v>
      </c>
    </row>
    <row r="2576" spans="1:23" x14ac:dyDescent="0.35">
      <c r="A2576" s="6">
        <v>215963</v>
      </c>
      <c r="B2576" s="7">
        <v>45317</v>
      </c>
      <c r="C2576" s="8">
        <v>0.57623842592592589</v>
      </c>
      <c r="D2576" s="6" t="s">
        <v>131</v>
      </c>
      <c r="E2576" s="6">
        <v>1</v>
      </c>
      <c r="F2576" s="6" t="s">
        <v>1657</v>
      </c>
      <c r="G2576" s="6" t="s">
        <v>9979</v>
      </c>
      <c r="H2576" s="6" t="s">
        <v>24</v>
      </c>
      <c r="I2576" s="6" t="s">
        <v>24</v>
      </c>
      <c r="J2576" s="6" t="s">
        <v>232</v>
      </c>
      <c r="K2576" s="6" t="s">
        <v>1721</v>
      </c>
      <c r="P2576" s="6" t="s">
        <v>1827</v>
      </c>
      <c r="Q2576" s="6" t="s">
        <v>9980</v>
      </c>
      <c r="T2576" s="6" t="s">
        <v>15</v>
      </c>
      <c r="U2576" s="6" t="s">
        <v>18</v>
      </c>
      <c r="V2576" s="6" t="s">
        <v>9981</v>
      </c>
      <c r="W2576" s="11" t="s">
        <v>397</v>
      </c>
    </row>
    <row r="2577" spans="1:23" ht="261" x14ac:dyDescent="0.35">
      <c r="A2577" s="6">
        <v>215965</v>
      </c>
      <c r="B2577" s="7">
        <v>45317</v>
      </c>
      <c r="C2577" s="8">
        <v>0.61391203703703701</v>
      </c>
      <c r="D2577" s="6" t="s">
        <v>67</v>
      </c>
      <c r="E2577" s="6">
        <v>4</v>
      </c>
      <c r="F2577" s="6" t="s">
        <v>30</v>
      </c>
      <c r="G2577" s="9" t="s">
        <v>9982</v>
      </c>
      <c r="H2577" s="6" t="s">
        <v>112</v>
      </c>
      <c r="I2577" s="6" t="s">
        <v>40</v>
      </c>
      <c r="J2577" s="6" t="s">
        <v>21</v>
      </c>
      <c r="K2577" s="6" t="s">
        <v>978</v>
      </c>
      <c r="L2577" s="6" t="s">
        <v>978</v>
      </c>
      <c r="M2577" s="6" t="s">
        <v>978</v>
      </c>
      <c r="N2577" s="6" t="s">
        <v>978</v>
      </c>
      <c r="O2577" s="6" t="s">
        <v>978</v>
      </c>
      <c r="P2577" s="6" t="s">
        <v>978</v>
      </c>
      <c r="Q2577" s="9" t="s">
        <v>9983</v>
      </c>
      <c r="R2577" s="6" t="s">
        <v>978</v>
      </c>
      <c r="S2577" s="6" t="s">
        <v>978</v>
      </c>
      <c r="T2577" s="6" t="s">
        <v>22</v>
      </c>
      <c r="U2577" s="6" t="s">
        <v>18</v>
      </c>
      <c r="V2577" s="6" t="s">
        <v>9985</v>
      </c>
      <c r="W2577" s="11" t="s">
        <v>9984</v>
      </c>
    </row>
    <row r="2578" spans="1:23" x14ac:dyDescent="0.35">
      <c r="A2578" s="6">
        <v>215926</v>
      </c>
      <c r="B2578" s="7">
        <v>45317</v>
      </c>
      <c r="C2578" s="8">
        <v>0.61488425925925927</v>
      </c>
      <c r="D2578" s="6" t="s">
        <v>82</v>
      </c>
      <c r="E2578" s="6">
        <v>2</v>
      </c>
      <c r="F2578" s="6" t="s">
        <v>9</v>
      </c>
      <c r="G2578" s="6" t="s">
        <v>9986</v>
      </c>
      <c r="H2578" s="6" t="s">
        <v>24</v>
      </c>
      <c r="I2578" s="6" t="s">
        <v>24</v>
      </c>
      <c r="J2578" s="6" t="s">
        <v>232</v>
      </c>
      <c r="K2578" s="6" t="s">
        <v>88</v>
      </c>
      <c r="M2578" s="6" t="s">
        <v>1757</v>
      </c>
      <c r="T2578" s="6" t="s">
        <v>22</v>
      </c>
      <c r="U2578" s="6" t="s">
        <v>18</v>
      </c>
      <c r="V2578" s="6" t="s">
        <v>9988</v>
      </c>
      <c r="W2578" s="11" t="s">
        <v>9987</v>
      </c>
    </row>
    <row r="2579" spans="1:23" x14ac:dyDescent="0.35">
      <c r="A2579" s="6">
        <v>215983</v>
      </c>
      <c r="B2579" s="7">
        <v>45317</v>
      </c>
      <c r="C2579" s="8">
        <v>0.63393518518518521</v>
      </c>
      <c r="D2579" s="6" t="s">
        <v>286</v>
      </c>
      <c r="E2579" s="6">
        <v>3</v>
      </c>
      <c r="F2579" s="6" t="s">
        <v>30</v>
      </c>
      <c r="G2579" s="6" t="s">
        <v>9989</v>
      </c>
      <c r="H2579" s="6" t="s">
        <v>24</v>
      </c>
      <c r="I2579" s="6" t="s">
        <v>24</v>
      </c>
      <c r="J2579" s="6" t="s">
        <v>21</v>
      </c>
      <c r="K2579" s="6" t="s">
        <v>523</v>
      </c>
      <c r="T2579" s="6" t="s">
        <v>22</v>
      </c>
      <c r="U2579" s="6" t="s">
        <v>18</v>
      </c>
      <c r="V2579" s="6" t="s">
        <v>9991</v>
      </c>
      <c r="W2579" s="11" t="s">
        <v>9990</v>
      </c>
    </row>
    <row r="2580" spans="1:23" x14ac:dyDescent="0.35">
      <c r="A2580" s="6">
        <v>215931</v>
      </c>
      <c r="B2580" s="7">
        <v>45317</v>
      </c>
      <c r="C2580" s="8">
        <v>0.63545138888888886</v>
      </c>
      <c r="D2580" s="6" t="s">
        <v>411</v>
      </c>
      <c r="E2580" s="6">
        <v>2</v>
      </c>
      <c r="F2580" s="6" t="s">
        <v>9</v>
      </c>
      <c r="G2580" s="6" t="s">
        <v>9992</v>
      </c>
      <c r="H2580" s="6" t="s">
        <v>98</v>
      </c>
      <c r="I2580" s="6" t="s">
        <v>24</v>
      </c>
      <c r="J2580" s="6" t="s">
        <v>232</v>
      </c>
      <c r="K2580" s="6" t="s">
        <v>88</v>
      </c>
      <c r="T2580" s="6" t="s">
        <v>15</v>
      </c>
      <c r="U2580" s="6" t="s">
        <v>18</v>
      </c>
      <c r="V2580" s="6" t="s">
        <v>9994</v>
      </c>
      <c r="W2580" s="11" t="s">
        <v>9993</v>
      </c>
    </row>
    <row r="2581" spans="1:23" ht="203" x14ac:dyDescent="0.35">
      <c r="A2581" s="6">
        <v>83391</v>
      </c>
      <c r="B2581" s="7">
        <v>45317</v>
      </c>
      <c r="C2581" s="8">
        <v>0.64557870370370374</v>
      </c>
      <c r="D2581" s="6" t="s">
        <v>159</v>
      </c>
      <c r="E2581" s="6">
        <v>4</v>
      </c>
      <c r="F2581" s="6" t="s">
        <v>1657</v>
      </c>
      <c r="G2581" s="9" t="s">
        <v>9995</v>
      </c>
      <c r="H2581" s="6" t="s">
        <v>40</v>
      </c>
      <c r="I2581" s="6" t="s">
        <v>40</v>
      </c>
      <c r="J2581" s="6" t="s">
        <v>377</v>
      </c>
      <c r="K2581" s="6" t="s">
        <v>978</v>
      </c>
      <c r="L2581" s="6" t="s">
        <v>978</v>
      </c>
      <c r="M2581" s="6" t="s">
        <v>978</v>
      </c>
      <c r="N2581" s="6" t="s">
        <v>978</v>
      </c>
      <c r="O2581" s="6" t="s">
        <v>978</v>
      </c>
      <c r="P2581" s="6" t="s">
        <v>6546</v>
      </c>
      <c r="Q2581" s="6" t="s">
        <v>978</v>
      </c>
      <c r="R2581" s="6" t="s">
        <v>978</v>
      </c>
      <c r="S2581" s="6" t="s">
        <v>978</v>
      </c>
      <c r="T2581" s="6" t="s">
        <v>22</v>
      </c>
      <c r="U2581" s="6" t="s">
        <v>18</v>
      </c>
      <c r="V2581" s="6" t="s">
        <v>9997</v>
      </c>
      <c r="W2581" s="11" t="s">
        <v>9996</v>
      </c>
    </row>
    <row r="2582" spans="1:23" x14ac:dyDescent="0.35">
      <c r="A2582" s="6">
        <v>215639</v>
      </c>
      <c r="B2582" s="7">
        <v>45317</v>
      </c>
      <c r="C2582" s="8">
        <v>0.65089120370370368</v>
      </c>
      <c r="D2582" s="6" t="s">
        <v>9998</v>
      </c>
      <c r="E2582" s="6">
        <v>1</v>
      </c>
      <c r="F2582" s="6" t="s">
        <v>19</v>
      </c>
      <c r="G2582" s="6" t="s">
        <v>9999</v>
      </c>
      <c r="H2582" s="6" t="s">
        <v>24</v>
      </c>
      <c r="I2582" s="6" t="s">
        <v>24</v>
      </c>
      <c r="J2582" s="6" t="s">
        <v>21</v>
      </c>
      <c r="K2582" s="6" t="s">
        <v>1076</v>
      </c>
      <c r="T2582" s="6" t="s">
        <v>22</v>
      </c>
      <c r="U2582" s="6" t="s">
        <v>18</v>
      </c>
      <c r="V2582" s="6" t="s">
        <v>10001</v>
      </c>
      <c r="W2582" s="11" t="s">
        <v>10000</v>
      </c>
    </row>
    <row r="2583" spans="1:23" x14ac:dyDescent="0.35">
      <c r="A2583" s="6">
        <v>3166</v>
      </c>
      <c r="B2583" s="7">
        <v>45318</v>
      </c>
      <c r="C2583" s="8">
        <v>0.38363425925925926</v>
      </c>
      <c r="D2583" s="6" t="s">
        <v>678</v>
      </c>
      <c r="E2583" s="6">
        <v>1</v>
      </c>
      <c r="F2583" s="6" t="s">
        <v>25</v>
      </c>
      <c r="G2583" s="6" t="s">
        <v>678</v>
      </c>
      <c r="H2583" s="6" t="s">
        <v>40</v>
      </c>
      <c r="I2583" s="6" t="s">
        <v>24</v>
      </c>
      <c r="J2583" s="6" t="s">
        <v>21</v>
      </c>
      <c r="K2583" s="6" t="s">
        <v>678</v>
      </c>
      <c r="T2583" s="6" t="s">
        <v>22</v>
      </c>
      <c r="U2583" s="6" t="s">
        <v>18</v>
      </c>
      <c r="V2583" s="6" t="s">
        <v>10002</v>
      </c>
      <c r="W2583" s="11" t="s">
        <v>678</v>
      </c>
    </row>
    <row r="2584" spans="1:23" x14ac:dyDescent="0.35">
      <c r="A2584" s="6">
        <v>211280</v>
      </c>
      <c r="B2584" s="7">
        <v>45318</v>
      </c>
      <c r="C2584" s="8">
        <v>0.45111111111111107</v>
      </c>
      <c r="D2584" s="6" t="s">
        <v>10003</v>
      </c>
      <c r="E2584" s="6">
        <v>1</v>
      </c>
      <c r="F2584" s="6" t="s">
        <v>9</v>
      </c>
      <c r="G2584" s="6" t="s">
        <v>10004</v>
      </c>
      <c r="H2584" s="6" t="s">
        <v>40</v>
      </c>
      <c r="I2584" s="6" t="s">
        <v>40</v>
      </c>
      <c r="J2584" s="6" t="s">
        <v>377</v>
      </c>
      <c r="K2584" s="6" t="s">
        <v>612</v>
      </c>
      <c r="T2584" s="6" t="s">
        <v>22</v>
      </c>
      <c r="U2584" s="6" t="s">
        <v>18</v>
      </c>
      <c r="V2584" s="6" t="s">
        <v>10006</v>
      </c>
      <c r="W2584" s="11" t="s">
        <v>10005</v>
      </c>
    </row>
    <row r="2585" spans="1:23" x14ac:dyDescent="0.35">
      <c r="A2585" s="6">
        <v>216112</v>
      </c>
      <c r="B2585" s="7">
        <v>45320</v>
      </c>
      <c r="C2585" s="8">
        <v>0.36249999999999999</v>
      </c>
      <c r="D2585" s="6" t="s">
        <v>166</v>
      </c>
      <c r="E2585" s="6">
        <v>6</v>
      </c>
      <c r="F2585" s="6" t="s">
        <v>19</v>
      </c>
      <c r="G2585" s="6" t="s">
        <v>10007</v>
      </c>
      <c r="H2585" s="6" t="s">
        <v>24</v>
      </c>
      <c r="I2585" s="6" t="s">
        <v>24</v>
      </c>
      <c r="J2585" s="6" t="s">
        <v>377</v>
      </c>
      <c r="K2585" s="6" t="s">
        <v>1991</v>
      </c>
      <c r="T2585" s="6" t="s">
        <v>22</v>
      </c>
      <c r="U2585" s="6" t="s">
        <v>18</v>
      </c>
      <c r="V2585" s="6" t="s">
        <v>10009</v>
      </c>
      <c r="W2585" s="11" t="s">
        <v>10008</v>
      </c>
    </row>
    <row r="2586" spans="1:23" x14ac:dyDescent="0.35">
      <c r="A2586" s="6">
        <v>216102</v>
      </c>
      <c r="B2586" s="7">
        <v>45320</v>
      </c>
      <c r="C2586" s="8">
        <v>0.37597222222222221</v>
      </c>
      <c r="D2586" s="6" t="s">
        <v>10010</v>
      </c>
      <c r="E2586" s="6">
        <v>3</v>
      </c>
      <c r="F2586" s="6" t="s">
        <v>30</v>
      </c>
      <c r="G2586" s="6" t="s">
        <v>10011</v>
      </c>
      <c r="H2586" s="6" t="s">
        <v>24</v>
      </c>
      <c r="I2586" s="6" t="s">
        <v>24</v>
      </c>
      <c r="J2586" s="6" t="s">
        <v>21</v>
      </c>
      <c r="K2586" s="6" t="s">
        <v>149</v>
      </c>
      <c r="T2586" s="6" t="s">
        <v>22</v>
      </c>
      <c r="U2586" s="6" t="s">
        <v>18</v>
      </c>
      <c r="V2586" s="6" t="s">
        <v>10013</v>
      </c>
      <c r="W2586" s="11" t="s">
        <v>10012</v>
      </c>
    </row>
    <row r="2587" spans="1:23" x14ac:dyDescent="0.35">
      <c r="A2587" s="6">
        <v>128412</v>
      </c>
      <c r="B2587" s="7">
        <v>45320</v>
      </c>
      <c r="C2587" s="8">
        <v>0.37765046296296295</v>
      </c>
      <c r="D2587" s="6" t="s">
        <v>247</v>
      </c>
      <c r="E2587" s="6">
        <v>1</v>
      </c>
      <c r="F2587" s="6" t="s">
        <v>9</v>
      </c>
      <c r="G2587" s="6" t="s">
        <v>10014</v>
      </c>
      <c r="H2587" s="6" t="s">
        <v>24</v>
      </c>
      <c r="I2587" s="6" t="s">
        <v>24</v>
      </c>
      <c r="J2587" s="6" t="s">
        <v>21</v>
      </c>
      <c r="K2587" s="6" t="s">
        <v>10015</v>
      </c>
      <c r="T2587" s="6" t="s">
        <v>15</v>
      </c>
      <c r="U2587" s="6" t="s">
        <v>18</v>
      </c>
      <c r="V2587" s="6" t="s">
        <v>10017</v>
      </c>
      <c r="W2587" s="11" t="s">
        <v>10016</v>
      </c>
    </row>
    <row r="2588" spans="1:23" x14ac:dyDescent="0.35">
      <c r="A2588" s="6">
        <v>40812</v>
      </c>
      <c r="B2588" s="7">
        <v>45320</v>
      </c>
      <c r="C2588" s="8">
        <v>0.4161111111111111</v>
      </c>
      <c r="D2588" s="6" t="s">
        <v>331</v>
      </c>
      <c r="E2588" s="6">
        <v>1</v>
      </c>
      <c r="F2588" s="6" t="s">
        <v>9</v>
      </c>
      <c r="G2588" s="6" t="s">
        <v>10018</v>
      </c>
      <c r="H2588" s="6" t="s">
        <v>24</v>
      </c>
      <c r="I2588" s="6" t="s">
        <v>24</v>
      </c>
      <c r="J2588" s="6" t="s">
        <v>21</v>
      </c>
      <c r="K2588" s="6" t="s">
        <v>78</v>
      </c>
      <c r="T2588" s="6" t="s">
        <v>15</v>
      </c>
      <c r="U2588" s="6" t="s">
        <v>18</v>
      </c>
      <c r="V2588" s="6" t="s">
        <v>10019</v>
      </c>
      <c r="W2588" s="11" t="s">
        <v>118</v>
      </c>
    </row>
    <row r="2589" spans="1:23" ht="87" x14ac:dyDescent="0.35">
      <c r="A2589" s="6">
        <v>55781</v>
      </c>
      <c r="B2589" s="7">
        <v>45320</v>
      </c>
      <c r="C2589" s="8">
        <v>0.4227893518518519</v>
      </c>
      <c r="D2589" s="6" t="s">
        <v>10020</v>
      </c>
      <c r="E2589" s="6">
        <v>2</v>
      </c>
      <c r="F2589" s="6" t="s">
        <v>9</v>
      </c>
      <c r="G2589" s="9" t="s">
        <v>10021</v>
      </c>
      <c r="H2589" s="6" t="s">
        <v>24</v>
      </c>
      <c r="I2589" s="6" t="s">
        <v>39</v>
      </c>
      <c r="J2589" s="6" t="s">
        <v>21</v>
      </c>
      <c r="K2589" s="6" t="s">
        <v>315</v>
      </c>
      <c r="L2589" s="6" t="s">
        <v>10022</v>
      </c>
      <c r="M2589" s="6" t="s">
        <v>71</v>
      </c>
      <c r="N2589" s="6" t="s">
        <v>894</v>
      </c>
      <c r="O2589" s="6" t="s">
        <v>1594</v>
      </c>
      <c r="P2589" s="6" t="s">
        <v>65</v>
      </c>
      <c r="Q2589" s="6" t="s">
        <v>140</v>
      </c>
      <c r="R2589" s="6" t="s">
        <v>1209</v>
      </c>
      <c r="S2589" s="6" t="s">
        <v>1324</v>
      </c>
      <c r="T2589" s="6" t="s">
        <v>15</v>
      </c>
      <c r="U2589" s="6" t="s">
        <v>18</v>
      </c>
      <c r="V2589" s="6" t="s">
        <v>10024</v>
      </c>
      <c r="W2589" s="12" t="s">
        <v>10023</v>
      </c>
    </row>
    <row r="2590" spans="1:23" x14ac:dyDescent="0.35">
      <c r="A2590" s="6">
        <v>216134</v>
      </c>
      <c r="B2590" s="7">
        <v>45320</v>
      </c>
      <c r="C2590" s="8">
        <v>0.42696759259259259</v>
      </c>
      <c r="D2590" s="6" t="s">
        <v>10025</v>
      </c>
      <c r="E2590" s="6">
        <v>1</v>
      </c>
      <c r="F2590" s="6" t="s">
        <v>9</v>
      </c>
      <c r="G2590" s="6" t="s">
        <v>10026</v>
      </c>
      <c r="H2590" s="6" t="s">
        <v>24</v>
      </c>
      <c r="I2590" s="6" t="s">
        <v>24</v>
      </c>
      <c r="J2590" s="6" t="s">
        <v>21</v>
      </c>
      <c r="K2590" s="6" t="s">
        <v>149</v>
      </c>
      <c r="T2590" s="6" t="s">
        <v>22</v>
      </c>
      <c r="U2590" s="6" t="s">
        <v>18</v>
      </c>
      <c r="V2590" s="6" t="s">
        <v>10027</v>
      </c>
      <c r="W2590" s="11" t="s">
        <v>592</v>
      </c>
    </row>
    <row r="2591" spans="1:23" x14ac:dyDescent="0.35">
      <c r="A2591" s="6">
        <v>216138</v>
      </c>
      <c r="B2591" s="7">
        <v>45320</v>
      </c>
      <c r="C2591" s="8">
        <v>0.4387152777777778</v>
      </c>
      <c r="D2591" s="6" t="s">
        <v>2153</v>
      </c>
      <c r="E2591" s="6">
        <v>1</v>
      </c>
      <c r="F2591" s="6" t="s">
        <v>9</v>
      </c>
      <c r="G2591" s="6" t="s">
        <v>10028</v>
      </c>
      <c r="H2591" s="6" t="s">
        <v>27</v>
      </c>
      <c r="I2591" s="6" t="s">
        <v>24</v>
      </c>
      <c r="J2591" s="6" t="s">
        <v>377</v>
      </c>
      <c r="K2591" s="6" t="s">
        <v>1535</v>
      </c>
      <c r="T2591" s="6" t="s">
        <v>22</v>
      </c>
      <c r="U2591" s="6" t="s">
        <v>18</v>
      </c>
      <c r="V2591" s="6" t="s">
        <v>10030</v>
      </c>
      <c r="W2591" s="11" t="s">
        <v>10029</v>
      </c>
    </row>
    <row r="2592" spans="1:23" x14ac:dyDescent="0.35">
      <c r="A2592" s="6">
        <v>216163</v>
      </c>
      <c r="B2592" s="7">
        <v>45320</v>
      </c>
      <c r="C2592" s="8">
        <v>0.44481481481481483</v>
      </c>
      <c r="D2592" s="6" t="s">
        <v>843</v>
      </c>
      <c r="E2592" s="6">
        <v>1</v>
      </c>
      <c r="F2592" s="6" t="s">
        <v>19</v>
      </c>
      <c r="G2592" s="6" t="s">
        <v>1349</v>
      </c>
      <c r="H2592" s="6" t="s">
        <v>24</v>
      </c>
      <c r="I2592" s="6" t="s">
        <v>24</v>
      </c>
      <c r="J2592" s="6" t="s">
        <v>21</v>
      </c>
      <c r="K2592" s="6" t="s">
        <v>78</v>
      </c>
      <c r="T2592" s="6" t="s">
        <v>15</v>
      </c>
      <c r="U2592" s="6" t="s">
        <v>18</v>
      </c>
      <c r="V2592" s="6" t="s">
        <v>1638</v>
      </c>
      <c r="W2592" s="11" t="s">
        <v>118</v>
      </c>
    </row>
    <row r="2593" spans="1:23" x14ac:dyDescent="0.35">
      <c r="A2593" s="6">
        <v>61900</v>
      </c>
      <c r="B2593" s="7">
        <v>45320</v>
      </c>
      <c r="C2593" s="8">
        <v>0.45598379629629626</v>
      </c>
      <c r="D2593" s="6" t="s">
        <v>603</v>
      </c>
      <c r="E2593" s="6">
        <v>2</v>
      </c>
      <c r="F2593" s="6" t="s">
        <v>19</v>
      </c>
      <c r="G2593" s="6" t="s">
        <v>10031</v>
      </c>
      <c r="H2593" s="6" t="s">
        <v>24</v>
      </c>
      <c r="I2593" s="6" t="s">
        <v>24</v>
      </c>
      <c r="J2593" s="6" t="s">
        <v>21</v>
      </c>
      <c r="K2593" s="6" t="s">
        <v>355</v>
      </c>
      <c r="L2593" s="6" t="s">
        <v>34</v>
      </c>
      <c r="M2593" s="6" t="s">
        <v>34</v>
      </c>
      <c r="N2593" s="6" t="s">
        <v>34</v>
      </c>
      <c r="O2593" s="6" t="s">
        <v>10032</v>
      </c>
      <c r="P2593" s="6" t="s">
        <v>34</v>
      </c>
      <c r="Q2593" s="6" t="s">
        <v>34</v>
      </c>
      <c r="R2593" s="6" t="s">
        <v>34</v>
      </c>
      <c r="S2593" s="6" t="s">
        <v>47</v>
      </c>
      <c r="T2593" s="6" t="s">
        <v>22</v>
      </c>
      <c r="U2593" s="6" t="s">
        <v>18</v>
      </c>
      <c r="V2593" s="6" t="s">
        <v>10034</v>
      </c>
      <c r="W2593" s="11" t="s">
        <v>10033</v>
      </c>
    </row>
    <row r="2594" spans="1:23" x14ac:dyDescent="0.35">
      <c r="A2594" s="6">
        <v>216136</v>
      </c>
      <c r="B2594" s="7">
        <v>45320</v>
      </c>
      <c r="C2594" s="8">
        <v>0.46137731481481481</v>
      </c>
      <c r="D2594" s="6" t="s">
        <v>10035</v>
      </c>
      <c r="E2594" s="6">
        <v>21</v>
      </c>
      <c r="F2594" s="6" t="s">
        <v>25</v>
      </c>
      <c r="G2594" s="6" t="s">
        <v>10036</v>
      </c>
      <c r="H2594" s="6" t="s">
        <v>40</v>
      </c>
      <c r="I2594" s="6" t="s">
        <v>24</v>
      </c>
      <c r="J2594" s="6" t="s">
        <v>21</v>
      </c>
      <c r="K2594" s="6" t="s">
        <v>10037</v>
      </c>
      <c r="T2594" s="6" t="s">
        <v>22</v>
      </c>
      <c r="U2594" s="6" t="s">
        <v>18</v>
      </c>
      <c r="V2594" s="6" t="s">
        <v>10039</v>
      </c>
      <c r="W2594" s="11" t="s">
        <v>10038</v>
      </c>
    </row>
    <row r="2595" spans="1:23" x14ac:dyDescent="0.35">
      <c r="A2595" s="6">
        <v>216139</v>
      </c>
      <c r="B2595" s="7">
        <v>45320</v>
      </c>
      <c r="C2595" s="8">
        <v>0.46663194444444445</v>
      </c>
      <c r="D2595" s="6" t="s">
        <v>10040</v>
      </c>
      <c r="E2595" s="6">
        <v>2</v>
      </c>
      <c r="F2595" s="6" t="s">
        <v>30</v>
      </c>
      <c r="G2595" s="6" t="s">
        <v>10041</v>
      </c>
      <c r="H2595" s="6" t="s">
        <v>24</v>
      </c>
      <c r="I2595" s="6" t="s">
        <v>24</v>
      </c>
      <c r="J2595" s="6" t="s">
        <v>21</v>
      </c>
      <c r="K2595" s="6" t="s">
        <v>1535</v>
      </c>
      <c r="L2595" s="6" t="s">
        <v>10042</v>
      </c>
      <c r="T2595" s="6" t="s">
        <v>22</v>
      </c>
      <c r="U2595" s="6" t="s">
        <v>18</v>
      </c>
      <c r="V2595" s="6" t="s">
        <v>10044</v>
      </c>
      <c r="W2595" s="11" t="s">
        <v>10043</v>
      </c>
    </row>
    <row r="2596" spans="1:23" ht="58" x14ac:dyDescent="0.35">
      <c r="A2596" s="6">
        <v>10766</v>
      </c>
      <c r="B2596" s="7">
        <v>45320</v>
      </c>
      <c r="C2596" s="8">
        <v>0.48092592592592592</v>
      </c>
      <c r="D2596" s="6" t="s">
        <v>1395</v>
      </c>
      <c r="E2596" s="6">
        <v>1</v>
      </c>
      <c r="F2596" s="6" t="s">
        <v>25</v>
      </c>
      <c r="G2596" s="9" t="s">
        <v>10045</v>
      </c>
      <c r="H2596" s="6" t="s">
        <v>24</v>
      </c>
      <c r="I2596" s="6" t="s">
        <v>24</v>
      </c>
      <c r="J2596" s="6" t="s">
        <v>21</v>
      </c>
      <c r="K2596" s="6" t="s">
        <v>815</v>
      </c>
      <c r="T2596" s="6" t="s">
        <v>22</v>
      </c>
      <c r="U2596" s="6" t="s">
        <v>18</v>
      </c>
      <c r="V2596" s="6" t="s">
        <v>10047</v>
      </c>
      <c r="W2596" s="11" t="s">
        <v>10046</v>
      </c>
    </row>
    <row r="2597" spans="1:23" x14ac:dyDescent="0.35">
      <c r="A2597" s="6">
        <v>107358</v>
      </c>
      <c r="B2597" s="7">
        <v>45320</v>
      </c>
      <c r="C2597" s="8">
        <v>0.48162037037037037</v>
      </c>
      <c r="D2597" s="6" t="s">
        <v>191</v>
      </c>
      <c r="E2597" s="6">
        <v>2</v>
      </c>
      <c r="F2597" s="6" t="s">
        <v>19</v>
      </c>
      <c r="G2597" s="6" t="s">
        <v>10048</v>
      </c>
      <c r="H2597" s="6" t="s">
        <v>24</v>
      </c>
      <c r="I2597" s="6" t="s">
        <v>24</v>
      </c>
      <c r="J2597" s="6" t="s">
        <v>21</v>
      </c>
      <c r="K2597" s="6" t="s">
        <v>10049</v>
      </c>
      <c r="T2597" s="6" t="s">
        <v>15</v>
      </c>
      <c r="U2597" s="6" t="s">
        <v>18</v>
      </c>
      <c r="V2597" s="6" t="s">
        <v>10050</v>
      </c>
      <c r="W2597" s="11" t="s">
        <v>118</v>
      </c>
    </row>
    <row r="2598" spans="1:23" x14ac:dyDescent="0.35">
      <c r="A2598" s="6">
        <v>205692</v>
      </c>
      <c r="B2598" s="7">
        <v>45320</v>
      </c>
      <c r="C2598" s="8">
        <v>0.49246527777777777</v>
      </c>
      <c r="D2598" s="6" t="s">
        <v>82</v>
      </c>
      <c r="E2598" s="6">
        <v>1</v>
      </c>
      <c r="F2598" s="6" t="s">
        <v>9</v>
      </c>
      <c r="G2598" s="6" t="s">
        <v>10051</v>
      </c>
      <c r="H2598" s="6" t="s">
        <v>24</v>
      </c>
      <c r="I2598" s="6" t="s">
        <v>24</v>
      </c>
      <c r="J2598" s="6" t="s">
        <v>21</v>
      </c>
      <c r="K2598" s="6" t="s">
        <v>78</v>
      </c>
      <c r="T2598" s="6" t="s">
        <v>22</v>
      </c>
      <c r="U2598" s="6" t="s">
        <v>18</v>
      </c>
      <c r="V2598" s="6" t="s">
        <v>6151</v>
      </c>
      <c r="W2598" s="11" t="s">
        <v>118</v>
      </c>
    </row>
    <row r="2599" spans="1:23" x14ac:dyDescent="0.35">
      <c r="A2599" s="6">
        <v>216151</v>
      </c>
      <c r="B2599" s="7">
        <v>45320</v>
      </c>
      <c r="C2599" s="8">
        <v>0.49709490740740742</v>
      </c>
      <c r="D2599" s="6" t="s">
        <v>10052</v>
      </c>
      <c r="E2599" s="6">
        <v>45</v>
      </c>
      <c r="F2599" s="6" t="s">
        <v>19</v>
      </c>
      <c r="G2599" s="6" t="s">
        <v>10053</v>
      </c>
      <c r="H2599" s="6" t="s">
        <v>43</v>
      </c>
      <c r="I2599" s="6" t="s">
        <v>24</v>
      </c>
      <c r="J2599" s="6" t="s">
        <v>232</v>
      </c>
      <c r="K2599" s="6" t="s">
        <v>10054</v>
      </c>
      <c r="T2599" s="6" t="s">
        <v>22</v>
      </c>
      <c r="U2599" s="6" t="s">
        <v>18</v>
      </c>
      <c r="V2599" s="6" t="s">
        <v>10056</v>
      </c>
      <c r="W2599" s="11" t="s">
        <v>10055</v>
      </c>
    </row>
    <row r="2600" spans="1:23" x14ac:dyDescent="0.35">
      <c r="A2600" s="6">
        <v>149606</v>
      </c>
      <c r="B2600" s="7">
        <v>45320</v>
      </c>
      <c r="C2600" s="8">
        <v>0.50643518518518515</v>
      </c>
      <c r="D2600" s="6" t="s">
        <v>344</v>
      </c>
      <c r="E2600" s="6">
        <v>4</v>
      </c>
      <c r="F2600" s="6" t="s">
        <v>19</v>
      </c>
      <c r="G2600" s="6" t="s">
        <v>10057</v>
      </c>
      <c r="H2600" s="6" t="s">
        <v>24</v>
      </c>
      <c r="I2600" s="6" t="s">
        <v>24</v>
      </c>
      <c r="J2600" s="6" t="s">
        <v>21</v>
      </c>
      <c r="K2600" s="6" t="s">
        <v>78</v>
      </c>
      <c r="T2600" s="6" t="s">
        <v>15</v>
      </c>
      <c r="U2600" s="6" t="s">
        <v>18</v>
      </c>
      <c r="V2600" s="6" t="s">
        <v>10058</v>
      </c>
      <c r="W2600" s="11" t="s">
        <v>120</v>
      </c>
    </row>
    <row r="2601" spans="1:23" x14ac:dyDescent="0.35">
      <c r="A2601" s="6">
        <v>216161</v>
      </c>
      <c r="B2601" s="7">
        <v>45320</v>
      </c>
      <c r="C2601" s="8">
        <v>0.52263888888888888</v>
      </c>
      <c r="D2601" s="6" t="s">
        <v>575</v>
      </c>
      <c r="E2601" s="6">
        <v>1</v>
      </c>
      <c r="F2601" s="6" t="s">
        <v>30</v>
      </c>
      <c r="G2601" s="6" t="s">
        <v>10059</v>
      </c>
      <c r="H2601" s="6" t="s">
        <v>24</v>
      </c>
      <c r="I2601" s="6" t="s">
        <v>24</v>
      </c>
      <c r="J2601" s="6" t="s">
        <v>21</v>
      </c>
      <c r="K2601" s="6" t="s">
        <v>495</v>
      </c>
      <c r="T2601" s="6" t="s">
        <v>22</v>
      </c>
      <c r="U2601" s="6" t="s">
        <v>18</v>
      </c>
      <c r="V2601" s="6" t="s">
        <v>10061</v>
      </c>
      <c r="W2601" s="11" t="s">
        <v>10060</v>
      </c>
    </row>
    <row r="2602" spans="1:23" ht="58" x14ac:dyDescent="0.35">
      <c r="A2602" s="6">
        <v>216165</v>
      </c>
      <c r="B2602" s="7">
        <v>45320</v>
      </c>
      <c r="C2602" s="8">
        <v>0.56371527777777775</v>
      </c>
      <c r="D2602" s="6" t="s">
        <v>82</v>
      </c>
      <c r="E2602" s="6">
        <v>1</v>
      </c>
      <c r="F2602" s="6" t="s">
        <v>9</v>
      </c>
      <c r="G2602" s="6" t="s">
        <v>10062</v>
      </c>
      <c r="H2602" s="6" t="s">
        <v>183</v>
      </c>
      <c r="I2602" s="6" t="s">
        <v>186</v>
      </c>
      <c r="J2602" s="6" t="s">
        <v>21</v>
      </c>
      <c r="K2602" s="6" t="s">
        <v>33</v>
      </c>
      <c r="M2602" s="6" t="s">
        <v>823</v>
      </c>
      <c r="T2602" s="6" t="s">
        <v>22</v>
      </c>
      <c r="U2602" s="6" t="s">
        <v>18</v>
      </c>
      <c r="V2602" s="6" t="s">
        <v>10064</v>
      </c>
      <c r="W2602" s="12" t="s">
        <v>10063</v>
      </c>
    </row>
    <row r="2603" spans="1:23" x14ac:dyDescent="0.35">
      <c r="A2603" s="6">
        <v>216191</v>
      </c>
      <c r="B2603" s="7">
        <v>45320</v>
      </c>
      <c r="C2603" s="8">
        <v>0.56699074074074074</v>
      </c>
      <c r="D2603" s="6" t="s">
        <v>1304</v>
      </c>
      <c r="E2603" s="6">
        <v>1</v>
      </c>
      <c r="F2603" s="6" t="s">
        <v>25</v>
      </c>
      <c r="G2603" s="6" t="s">
        <v>10065</v>
      </c>
      <c r="H2603" s="6" t="s">
        <v>24</v>
      </c>
      <c r="I2603" s="6" t="s">
        <v>24</v>
      </c>
      <c r="J2603" s="6" t="s">
        <v>21</v>
      </c>
      <c r="K2603" s="6" t="s">
        <v>161</v>
      </c>
      <c r="T2603" s="6" t="s">
        <v>22</v>
      </c>
      <c r="U2603" s="6" t="s">
        <v>18</v>
      </c>
      <c r="V2603" s="6" t="s">
        <v>1667</v>
      </c>
      <c r="W2603" s="11" t="s">
        <v>1896</v>
      </c>
    </row>
    <row r="2604" spans="1:23" ht="29" x14ac:dyDescent="0.35">
      <c r="A2604" s="6">
        <v>216203</v>
      </c>
      <c r="B2604" s="7">
        <v>45320</v>
      </c>
      <c r="C2604" s="8">
        <v>0.61812500000000004</v>
      </c>
      <c r="D2604" s="6" t="s">
        <v>160</v>
      </c>
      <c r="E2604" s="6">
        <v>3</v>
      </c>
      <c r="F2604" s="6" t="s">
        <v>30</v>
      </c>
      <c r="G2604" s="6" t="s">
        <v>10066</v>
      </c>
      <c r="H2604" s="6" t="s">
        <v>24</v>
      </c>
      <c r="I2604" s="6" t="s">
        <v>24</v>
      </c>
      <c r="J2604" s="6" t="s">
        <v>21</v>
      </c>
      <c r="K2604" s="6" t="s">
        <v>10067</v>
      </c>
      <c r="T2604" s="6" t="s">
        <v>22</v>
      </c>
      <c r="U2604" s="6" t="s">
        <v>18</v>
      </c>
      <c r="V2604" s="6" t="s">
        <v>10069</v>
      </c>
      <c r="W2604" s="12" t="s">
        <v>10068</v>
      </c>
    </row>
    <row r="2605" spans="1:23" x14ac:dyDescent="0.35">
      <c r="A2605" s="6">
        <v>127610</v>
      </c>
      <c r="B2605" s="7">
        <v>45320</v>
      </c>
      <c r="C2605" s="8">
        <v>0.61938657407407405</v>
      </c>
      <c r="D2605" s="6" t="s">
        <v>689</v>
      </c>
      <c r="E2605" s="6">
        <v>1</v>
      </c>
      <c r="F2605" s="6" t="s">
        <v>30</v>
      </c>
      <c r="G2605" s="6" t="s">
        <v>10070</v>
      </c>
      <c r="H2605" s="6" t="s">
        <v>24</v>
      </c>
      <c r="I2605" s="6" t="s">
        <v>24</v>
      </c>
      <c r="J2605" s="6" t="s">
        <v>21</v>
      </c>
      <c r="K2605" s="6" t="s">
        <v>1073</v>
      </c>
      <c r="T2605" s="6" t="s">
        <v>22</v>
      </c>
      <c r="U2605" s="6" t="s">
        <v>18</v>
      </c>
      <c r="V2605" s="6" t="s">
        <v>10072</v>
      </c>
      <c r="W2605" s="11" t="s">
        <v>10071</v>
      </c>
    </row>
    <row r="2606" spans="1:23" x14ac:dyDescent="0.35">
      <c r="A2606" s="6">
        <v>215763</v>
      </c>
      <c r="B2606" s="7">
        <v>45320</v>
      </c>
      <c r="C2606" s="8">
        <v>0.62369212962962961</v>
      </c>
      <c r="D2606" s="6" t="s">
        <v>1294</v>
      </c>
      <c r="E2606" s="6">
        <v>1</v>
      </c>
      <c r="F2606" s="6" t="s">
        <v>1657</v>
      </c>
      <c r="G2606" s="6" t="s">
        <v>10073</v>
      </c>
      <c r="H2606" s="6" t="s">
        <v>24</v>
      </c>
      <c r="I2606" s="6" t="s">
        <v>24</v>
      </c>
      <c r="J2606" s="6" t="s">
        <v>21</v>
      </c>
      <c r="K2606" s="6" t="s">
        <v>149</v>
      </c>
      <c r="T2606" s="6" t="s">
        <v>22</v>
      </c>
      <c r="U2606" s="6" t="s">
        <v>18</v>
      </c>
      <c r="V2606" s="6" t="s">
        <v>10074</v>
      </c>
      <c r="W2606" s="11" t="s">
        <v>592</v>
      </c>
    </row>
    <row r="2607" spans="1:23" ht="58" x14ac:dyDescent="0.35">
      <c r="A2607" s="6">
        <v>216205</v>
      </c>
      <c r="B2607" s="7">
        <v>45320</v>
      </c>
      <c r="C2607" s="8">
        <v>0.62607638888888884</v>
      </c>
      <c r="D2607" s="6" t="s">
        <v>77</v>
      </c>
      <c r="E2607" s="6">
        <v>3</v>
      </c>
      <c r="F2607" s="6" t="s">
        <v>9</v>
      </c>
      <c r="G2607" s="9" t="s">
        <v>10075</v>
      </c>
      <c r="H2607" s="6" t="s">
        <v>24</v>
      </c>
      <c r="I2607" s="6" t="s">
        <v>24</v>
      </c>
      <c r="J2607" s="6" t="s">
        <v>21</v>
      </c>
      <c r="K2607" s="6" t="s">
        <v>84</v>
      </c>
      <c r="L2607" s="6" t="s">
        <v>10076</v>
      </c>
      <c r="M2607" s="6" t="s">
        <v>10077</v>
      </c>
      <c r="N2607" s="6" t="s">
        <v>10078</v>
      </c>
      <c r="O2607" s="6" t="s">
        <v>10079</v>
      </c>
      <c r="P2607" s="6" t="s">
        <v>59</v>
      </c>
      <c r="Q2607" s="6" t="s">
        <v>140</v>
      </c>
      <c r="R2607" s="6" t="s">
        <v>1449</v>
      </c>
      <c r="S2607" s="6" t="s">
        <v>47</v>
      </c>
      <c r="T2607" s="6" t="s">
        <v>22</v>
      </c>
      <c r="U2607" s="6" t="s">
        <v>18</v>
      </c>
      <c r="V2607" s="6" t="s">
        <v>10081</v>
      </c>
      <c r="W2607" s="11" t="s">
        <v>10080</v>
      </c>
    </row>
    <row r="2608" spans="1:23" x14ac:dyDescent="0.35">
      <c r="A2608" s="6">
        <v>105760</v>
      </c>
      <c r="B2608" s="7">
        <v>45320</v>
      </c>
      <c r="C2608" s="8">
        <v>0.62840277777777775</v>
      </c>
      <c r="D2608" s="6" t="s">
        <v>491</v>
      </c>
      <c r="E2608" s="6">
        <v>1</v>
      </c>
      <c r="F2608" s="6" t="s">
        <v>19</v>
      </c>
      <c r="G2608" s="6" t="s">
        <v>1349</v>
      </c>
      <c r="H2608" s="6" t="s">
        <v>24</v>
      </c>
      <c r="I2608" s="6" t="s">
        <v>24</v>
      </c>
      <c r="J2608" s="6" t="s">
        <v>21</v>
      </c>
      <c r="K2608" s="6" t="s">
        <v>78</v>
      </c>
      <c r="T2608" s="6" t="s">
        <v>15</v>
      </c>
      <c r="U2608" s="6" t="s">
        <v>18</v>
      </c>
      <c r="V2608" s="6" t="s">
        <v>1684</v>
      </c>
      <c r="W2608" s="11" t="s">
        <v>10082</v>
      </c>
    </row>
    <row r="2609" spans="1:23" x14ac:dyDescent="0.35">
      <c r="A2609" s="6">
        <v>216210</v>
      </c>
      <c r="B2609" s="7">
        <v>45320</v>
      </c>
      <c r="C2609" s="8">
        <v>0.64530092592592592</v>
      </c>
      <c r="D2609" s="6" t="s">
        <v>506</v>
      </c>
      <c r="E2609" s="6">
        <v>1</v>
      </c>
      <c r="F2609" s="6" t="s">
        <v>25</v>
      </c>
      <c r="G2609" s="6" t="s">
        <v>765</v>
      </c>
      <c r="H2609" s="6" t="s">
        <v>24</v>
      </c>
      <c r="I2609" s="6" t="s">
        <v>24</v>
      </c>
      <c r="J2609" s="6" t="s">
        <v>21</v>
      </c>
      <c r="K2609" s="6" t="s">
        <v>161</v>
      </c>
      <c r="T2609" s="6" t="s">
        <v>22</v>
      </c>
      <c r="U2609" s="6" t="s">
        <v>18</v>
      </c>
      <c r="V2609" s="6" t="s">
        <v>1893</v>
      </c>
      <c r="W2609" s="11" t="s">
        <v>10083</v>
      </c>
    </row>
    <row r="2610" spans="1:23" x14ac:dyDescent="0.35">
      <c r="A2610" s="6">
        <v>87783</v>
      </c>
      <c r="B2610" s="7">
        <v>45320</v>
      </c>
      <c r="C2610" s="8">
        <v>0.64628472222222222</v>
      </c>
      <c r="D2610" s="6" t="s">
        <v>10084</v>
      </c>
      <c r="E2610" s="6">
        <v>2</v>
      </c>
      <c r="F2610" s="6" t="s">
        <v>19</v>
      </c>
      <c r="G2610" s="6" t="s">
        <v>10085</v>
      </c>
      <c r="H2610" s="6" t="s">
        <v>24</v>
      </c>
      <c r="I2610" s="6" t="s">
        <v>24</v>
      </c>
      <c r="J2610" s="6" t="s">
        <v>21</v>
      </c>
      <c r="K2610" s="6" t="s">
        <v>78</v>
      </c>
      <c r="T2610" s="6" t="s">
        <v>15</v>
      </c>
      <c r="U2610" s="6" t="s">
        <v>18</v>
      </c>
      <c r="V2610" s="6" t="s">
        <v>10087</v>
      </c>
      <c r="W2610" s="11" t="s">
        <v>10086</v>
      </c>
    </row>
    <row r="2611" spans="1:23" x14ac:dyDescent="0.35">
      <c r="A2611" s="6">
        <v>216209</v>
      </c>
      <c r="B2611" s="7">
        <v>45320</v>
      </c>
      <c r="C2611" s="8">
        <v>0.64709490740740738</v>
      </c>
      <c r="D2611" s="6" t="s">
        <v>10088</v>
      </c>
      <c r="E2611" s="6">
        <v>1</v>
      </c>
      <c r="F2611" s="6" t="s">
        <v>25</v>
      </c>
      <c r="G2611" s="6" t="s">
        <v>765</v>
      </c>
      <c r="H2611" s="6" t="s">
        <v>24</v>
      </c>
      <c r="I2611" s="6" t="s">
        <v>24</v>
      </c>
      <c r="J2611" s="6" t="s">
        <v>21</v>
      </c>
      <c r="K2611" s="6" t="s">
        <v>161</v>
      </c>
      <c r="T2611" s="6" t="s">
        <v>22</v>
      </c>
      <c r="U2611" s="6" t="s">
        <v>18</v>
      </c>
      <c r="V2611" s="6" t="s">
        <v>1666</v>
      </c>
      <c r="W2611" s="11" t="s">
        <v>10089</v>
      </c>
    </row>
    <row r="2612" spans="1:23" x14ac:dyDescent="0.35">
      <c r="A2612" s="6">
        <v>216184</v>
      </c>
      <c r="B2612" s="7">
        <v>45320</v>
      </c>
      <c r="C2612" s="8">
        <v>0.65337962962962959</v>
      </c>
      <c r="D2612" s="6" t="s">
        <v>390</v>
      </c>
      <c r="E2612" s="6">
        <v>1</v>
      </c>
      <c r="F2612" s="6" t="s">
        <v>30</v>
      </c>
      <c r="G2612" s="6" t="s">
        <v>10090</v>
      </c>
      <c r="H2612" s="6" t="s">
        <v>24</v>
      </c>
      <c r="I2612" s="6" t="s">
        <v>24</v>
      </c>
      <c r="J2612" s="6" t="s">
        <v>21</v>
      </c>
      <c r="K2612" s="6" t="s">
        <v>498</v>
      </c>
      <c r="T2612" s="6" t="s">
        <v>22</v>
      </c>
      <c r="U2612" s="6" t="s">
        <v>18</v>
      </c>
      <c r="V2612" s="6" t="s">
        <v>10092</v>
      </c>
      <c r="W2612" s="11" t="s">
        <v>10091</v>
      </c>
    </row>
    <row r="2613" spans="1:23" x14ac:dyDescent="0.35">
      <c r="A2613" s="6">
        <v>91085</v>
      </c>
      <c r="B2613" s="7">
        <v>45320</v>
      </c>
      <c r="C2613" s="8">
        <v>0.65347222222222223</v>
      </c>
      <c r="D2613" s="6" t="s">
        <v>181</v>
      </c>
      <c r="E2613" s="6">
        <v>4</v>
      </c>
      <c r="F2613" s="6" t="s">
        <v>19</v>
      </c>
      <c r="G2613" s="6" t="s">
        <v>10093</v>
      </c>
      <c r="H2613" s="6" t="s">
        <v>24</v>
      </c>
      <c r="I2613" s="6" t="s">
        <v>24</v>
      </c>
      <c r="J2613" s="6" t="s">
        <v>21</v>
      </c>
      <c r="K2613" s="6" t="s">
        <v>78</v>
      </c>
      <c r="T2613" s="6" t="s">
        <v>22</v>
      </c>
      <c r="U2613" s="6" t="s">
        <v>18</v>
      </c>
      <c r="V2613" s="6" t="s">
        <v>1715</v>
      </c>
      <c r="W2613" s="11" t="s">
        <v>10082</v>
      </c>
    </row>
    <row r="2614" spans="1:23" x14ac:dyDescent="0.35">
      <c r="A2614" s="6">
        <v>177761</v>
      </c>
      <c r="B2614" s="7">
        <v>45320</v>
      </c>
      <c r="C2614" s="8">
        <v>0.65625</v>
      </c>
      <c r="D2614" s="6" t="s">
        <v>10094</v>
      </c>
      <c r="E2614" s="6">
        <v>3</v>
      </c>
      <c r="F2614" s="6" t="s">
        <v>30</v>
      </c>
      <c r="G2614" s="6" t="s">
        <v>10095</v>
      </c>
      <c r="H2614" s="6" t="s">
        <v>24</v>
      </c>
      <c r="I2614" s="6" t="s">
        <v>24</v>
      </c>
      <c r="J2614" s="6" t="s">
        <v>21</v>
      </c>
      <c r="K2614" s="6" t="s">
        <v>78</v>
      </c>
      <c r="T2614" s="6" t="s">
        <v>22</v>
      </c>
      <c r="U2614" s="6" t="s">
        <v>18</v>
      </c>
      <c r="V2614" s="6" t="s">
        <v>10097</v>
      </c>
      <c r="W2614" s="11" t="s">
        <v>10096</v>
      </c>
    </row>
    <row r="2615" spans="1:23" ht="43.5" x14ac:dyDescent="0.35">
      <c r="A2615" s="6">
        <v>184041</v>
      </c>
      <c r="B2615" s="7">
        <v>45320</v>
      </c>
      <c r="C2615" s="8">
        <v>0.66907407407407404</v>
      </c>
      <c r="D2615" s="6" t="s">
        <v>1284</v>
      </c>
      <c r="E2615" s="6">
        <v>1</v>
      </c>
      <c r="F2615" s="6" t="s">
        <v>9</v>
      </c>
      <c r="G2615" s="6" t="s">
        <v>10098</v>
      </c>
      <c r="H2615" s="6" t="s">
        <v>24</v>
      </c>
      <c r="I2615" s="6" t="s">
        <v>24</v>
      </c>
      <c r="J2615" s="6" t="s">
        <v>21</v>
      </c>
      <c r="K2615" s="6" t="s">
        <v>10099</v>
      </c>
      <c r="T2615" s="6" t="s">
        <v>22</v>
      </c>
      <c r="U2615" s="6" t="s">
        <v>18</v>
      </c>
      <c r="V2615" s="6" t="s">
        <v>10101</v>
      </c>
      <c r="W2615" s="12" t="s">
        <v>10100</v>
      </c>
    </row>
    <row r="2616" spans="1:23" ht="43.5" x14ac:dyDescent="0.35">
      <c r="A2616" s="6">
        <v>216194</v>
      </c>
      <c r="B2616" s="7">
        <v>45320</v>
      </c>
      <c r="C2616" s="8">
        <v>0.67944444444444441</v>
      </c>
      <c r="D2616" s="6" t="s">
        <v>10102</v>
      </c>
      <c r="E2616" s="6">
        <v>5</v>
      </c>
      <c r="F2616" s="6" t="s">
        <v>30</v>
      </c>
      <c r="G2616" s="6" t="s">
        <v>10103</v>
      </c>
      <c r="H2616" s="6" t="s">
        <v>27</v>
      </c>
      <c r="I2616" s="6" t="s">
        <v>24</v>
      </c>
      <c r="J2616" s="6" t="s">
        <v>21</v>
      </c>
      <c r="K2616" s="6" t="s">
        <v>134</v>
      </c>
      <c r="T2616" s="6" t="s">
        <v>22</v>
      </c>
      <c r="U2616" s="6" t="s">
        <v>18</v>
      </c>
      <c r="V2616" s="6" t="s">
        <v>10105</v>
      </c>
      <c r="W2616" s="12" t="s">
        <v>10104</v>
      </c>
    </row>
    <row r="2617" spans="1:23" x14ac:dyDescent="0.35">
      <c r="A2617" s="6">
        <v>216215</v>
      </c>
      <c r="B2617" s="7">
        <v>45320</v>
      </c>
      <c r="C2617" s="8">
        <v>0.68292824074074077</v>
      </c>
      <c r="D2617" s="6" t="s">
        <v>266</v>
      </c>
      <c r="E2617" s="6">
        <v>2</v>
      </c>
      <c r="F2617" s="6" t="s">
        <v>19</v>
      </c>
      <c r="G2617" s="6" t="s">
        <v>10106</v>
      </c>
      <c r="H2617" s="6" t="s">
        <v>40</v>
      </c>
      <c r="I2617" s="6" t="s">
        <v>40</v>
      </c>
      <c r="J2617" s="6" t="s">
        <v>377</v>
      </c>
      <c r="K2617" s="6" t="s">
        <v>1540</v>
      </c>
      <c r="L2617" s="6" t="s">
        <v>1387</v>
      </c>
      <c r="M2617" s="6" t="s">
        <v>517</v>
      </c>
      <c r="N2617" s="6" t="s">
        <v>690</v>
      </c>
      <c r="O2617" s="6" t="s">
        <v>1579</v>
      </c>
      <c r="P2617" s="6" t="s">
        <v>653</v>
      </c>
      <c r="Q2617" s="6" t="s">
        <v>636</v>
      </c>
      <c r="R2617" s="6" t="s">
        <v>637</v>
      </c>
      <c r="S2617" s="6" t="s">
        <v>47</v>
      </c>
      <c r="T2617" s="6" t="s">
        <v>22</v>
      </c>
      <c r="U2617" s="6" t="s">
        <v>18</v>
      </c>
      <c r="V2617" s="6" t="s">
        <v>10108</v>
      </c>
      <c r="W2617" s="11" t="s">
        <v>10107</v>
      </c>
    </row>
    <row r="2618" spans="1:23" x14ac:dyDescent="0.35">
      <c r="A2618" s="6">
        <v>216246</v>
      </c>
      <c r="B2618" s="7">
        <v>45321</v>
      </c>
      <c r="C2618" s="8">
        <v>0.3699884259259259</v>
      </c>
      <c r="D2618" s="6" t="s">
        <v>10109</v>
      </c>
      <c r="E2618" s="6">
        <v>1</v>
      </c>
      <c r="F2618" s="6" t="s">
        <v>19</v>
      </c>
      <c r="G2618" s="6" t="s">
        <v>10110</v>
      </c>
      <c r="H2618" s="6" t="s">
        <v>27</v>
      </c>
      <c r="I2618" s="6" t="s">
        <v>24</v>
      </c>
      <c r="J2618" s="6" t="s">
        <v>232</v>
      </c>
      <c r="K2618" s="6" t="s">
        <v>1721</v>
      </c>
      <c r="T2618" s="6" t="s">
        <v>22</v>
      </c>
      <c r="U2618" s="6" t="s">
        <v>18</v>
      </c>
      <c r="V2618" s="6" t="s">
        <v>10111</v>
      </c>
      <c r="W2618" s="11" t="s">
        <v>397</v>
      </c>
    </row>
    <row r="2619" spans="1:23" x14ac:dyDescent="0.35">
      <c r="A2619" s="6">
        <v>216266</v>
      </c>
      <c r="B2619" s="7">
        <v>45321</v>
      </c>
      <c r="C2619" s="8">
        <v>0.37111111111111111</v>
      </c>
      <c r="D2619" s="6" t="s">
        <v>82</v>
      </c>
      <c r="E2619" s="6">
        <v>3</v>
      </c>
      <c r="F2619" s="6" t="s">
        <v>30</v>
      </c>
      <c r="G2619" s="6" t="s">
        <v>10112</v>
      </c>
      <c r="H2619" s="6" t="s">
        <v>24</v>
      </c>
      <c r="I2619" s="6" t="s">
        <v>24</v>
      </c>
      <c r="J2619" s="6" t="s">
        <v>21</v>
      </c>
      <c r="K2619" s="6" t="s">
        <v>83</v>
      </c>
      <c r="T2619" s="6" t="s">
        <v>22</v>
      </c>
      <c r="U2619" s="6" t="s">
        <v>18</v>
      </c>
      <c r="V2619" s="6" t="s">
        <v>10114</v>
      </c>
      <c r="W2619" s="11" t="s">
        <v>10113</v>
      </c>
    </row>
    <row r="2620" spans="1:23" x14ac:dyDescent="0.35">
      <c r="A2620" s="6">
        <v>216253</v>
      </c>
      <c r="B2620" s="7">
        <v>45321</v>
      </c>
      <c r="C2620" s="8">
        <v>0.40687500000000004</v>
      </c>
      <c r="D2620" s="6" t="s">
        <v>159</v>
      </c>
      <c r="E2620" s="6">
        <v>15</v>
      </c>
      <c r="F2620" s="6" t="s">
        <v>19</v>
      </c>
      <c r="G2620" s="6" t="s">
        <v>10115</v>
      </c>
      <c r="H2620" s="6" t="s">
        <v>24</v>
      </c>
      <c r="I2620" s="6" t="s">
        <v>24</v>
      </c>
      <c r="J2620" s="6" t="s">
        <v>377</v>
      </c>
      <c r="K2620" s="6" t="s">
        <v>532</v>
      </c>
      <c r="P2620" s="6" t="s">
        <v>400</v>
      </c>
      <c r="T2620" s="6" t="s">
        <v>15</v>
      </c>
      <c r="U2620" s="6" t="s">
        <v>18</v>
      </c>
      <c r="V2620" s="6" t="s">
        <v>10116</v>
      </c>
      <c r="W2620" s="11" t="s">
        <v>397</v>
      </c>
    </row>
    <row r="2621" spans="1:23" ht="246.5" x14ac:dyDescent="0.35">
      <c r="A2621" s="6">
        <v>216251</v>
      </c>
      <c r="B2621" s="7">
        <v>45321</v>
      </c>
      <c r="C2621" s="8">
        <v>0.40967592592592594</v>
      </c>
      <c r="D2621" s="6" t="s">
        <v>10117</v>
      </c>
      <c r="E2621" s="6">
        <v>9</v>
      </c>
      <c r="F2621" s="6" t="s">
        <v>30</v>
      </c>
      <c r="G2621" s="9" t="s">
        <v>10118</v>
      </c>
      <c r="H2621" s="6" t="s">
        <v>112</v>
      </c>
      <c r="I2621" s="6" t="s">
        <v>40</v>
      </c>
      <c r="J2621" s="6" t="s">
        <v>21</v>
      </c>
      <c r="K2621" s="6" t="s">
        <v>978</v>
      </c>
      <c r="L2621" s="6" t="s">
        <v>978</v>
      </c>
      <c r="M2621" s="6" t="s">
        <v>978</v>
      </c>
      <c r="N2621" s="6" t="s">
        <v>978</v>
      </c>
      <c r="O2621" s="6" t="s">
        <v>978</v>
      </c>
      <c r="P2621" s="6" t="s">
        <v>978</v>
      </c>
      <c r="Q2621" s="6" t="s">
        <v>978</v>
      </c>
      <c r="R2621" s="6" t="s">
        <v>978</v>
      </c>
      <c r="S2621" s="6" t="s">
        <v>978</v>
      </c>
      <c r="T2621" s="6" t="s">
        <v>22</v>
      </c>
      <c r="U2621" s="6" t="s">
        <v>18</v>
      </c>
      <c r="V2621" s="6" t="s">
        <v>10120</v>
      </c>
      <c r="W2621" s="11" t="s">
        <v>10119</v>
      </c>
    </row>
    <row r="2622" spans="1:23" ht="101.5" x14ac:dyDescent="0.35">
      <c r="A2622" s="6">
        <v>215994</v>
      </c>
      <c r="B2622" s="7">
        <v>45321</v>
      </c>
      <c r="C2622" s="8">
        <v>0.41623842592592591</v>
      </c>
      <c r="D2622" s="6" t="s">
        <v>10121</v>
      </c>
      <c r="E2622" s="6">
        <v>1</v>
      </c>
      <c r="F2622" s="6" t="s">
        <v>19</v>
      </c>
      <c r="G2622" s="9" t="s">
        <v>10122</v>
      </c>
      <c r="H2622" s="6" t="s">
        <v>40</v>
      </c>
      <c r="I2622" s="6" t="s">
        <v>24</v>
      </c>
      <c r="J2622" s="6" t="s">
        <v>21</v>
      </c>
      <c r="K2622" s="6" t="s">
        <v>626</v>
      </c>
      <c r="M2622" s="6" t="s">
        <v>10123</v>
      </c>
      <c r="T2622" s="6" t="s">
        <v>15</v>
      </c>
      <c r="U2622" s="6" t="s">
        <v>18</v>
      </c>
      <c r="V2622" s="6" t="s">
        <v>10125</v>
      </c>
      <c r="W2622" s="11" t="s">
        <v>10124</v>
      </c>
    </row>
    <row r="2623" spans="1:23" ht="232" x14ac:dyDescent="0.35">
      <c r="A2623" s="6">
        <v>216243</v>
      </c>
      <c r="B2623" s="7">
        <v>45321</v>
      </c>
      <c r="C2623" s="8">
        <v>0.41935185185185181</v>
      </c>
      <c r="D2623" s="6" t="s">
        <v>176</v>
      </c>
      <c r="E2623" s="6">
        <v>1</v>
      </c>
      <c r="F2623" s="6" t="s">
        <v>9</v>
      </c>
      <c r="G2623" s="9" t="s">
        <v>10126</v>
      </c>
      <c r="H2623" s="6" t="s">
        <v>10</v>
      </c>
      <c r="I2623" s="6" t="s">
        <v>40</v>
      </c>
      <c r="J2623" s="6" t="s">
        <v>21</v>
      </c>
      <c r="K2623" s="6" t="s">
        <v>978</v>
      </c>
      <c r="L2623" s="6" t="s">
        <v>978</v>
      </c>
      <c r="M2623" s="6" t="s">
        <v>978</v>
      </c>
      <c r="N2623" s="6" t="s">
        <v>978</v>
      </c>
      <c r="O2623" s="6" t="s">
        <v>978</v>
      </c>
      <c r="P2623" s="6" t="s">
        <v>978</v>
      </c>
      <c r="Q2623" s="6" t="s">
        <v>978</v>
      </c>
      <c r="R2623" s="6" t="s">
        <v>978</v>
      </c>
      <c r="S2623" s="6" t="s">
        <v>978</v>
      </c>
      <c r="T2623" s="6" t="s">
        <v>22</v>
      </c>
      <c r="U2623" s="6" t="s">
        <v>18</v>
      </c>
      <c r="V2623" s="6" t="s">
        <v>10128</v>
      </c>
      <c r="W2623" s="12" t="s">
        <v>10127</v>
      </c>
    </row>
    <row r="2624" spans="1:23" ht="72.5" x14ac:dyDescent="0.35">
      <c r="A2624" s="6">
        <v>216265</v>
      </c>
      <c r="B2624" s="7">
        <v>45321</v>
      </c>
      <c r="C2624" s="8">
        <v>0.43533564814814812</v>
      </c>
      <c r="D2624" s="6" t="s">
        <v>10129</v>
      </c>
      <c r="E2624" s="6">
        <v>1</v>
      </c>
      <c r="F2624" s="6" t="s">
        <v>9</v>
      </c>
      <c r="G2624" s="9" t="s">
        <v>10130</v>
      </c>
      <c r="H2624" s="6" t="s">
        <v>24</v>
      </c>
      <c r="I2624" s="6" t="s">
        <v>24</v>
      </c>
      <c r="J2624" s="6" t="s">
        <v>21</v>
      </c>
      <c r="K2624" s="6" t="s">
        <v>1580</v>
      </c>
      <c r="T2624" s="6" t="s">
        <v>15</v>
      </c>
      <c r="U2624" s="6" t="s">
        <v>18</v>
      </c>
      <c r="V2624" s="6" t="s">
        <v>10132</v>
      </c>
      <c r="W2624" s="11" t="s">
        <v>10131</v>
      </c>
    </row>
    <row r="2625" spans="1:23" ht="217.5" x14ac:dyDescent="0.35">
      <c r="A2625" s="6">
        <v>216252</v>
      </c>
      <c r="B2625" s="7">
        <v>45321</v>
      </c>
      <c r="C2625" s="8">
        <v>0.44950231481481479</v>
      </c>
      <c r="D2625" s="6" t="s">
        <v>10133</v>
      </c>
      <c r="E2625" s="6">
        <v>1</v>
      </c>
      <c r="F2625" s="6" t="s">
        <v>30</v>
      </c>
      <c r="G2625" s="9" t="s">
        <v>10134</v>
      </c>
      <c r="H2625" s="6" t="s">
        <v>112</v>
      </c>
      <c r="I2625" s="6" t="s">
        <v>40</v>
      </c>
      <c r="J2625" s="6" t="s">
        <v>21</v>
      </c>
      <c r="K2625" s="6" t="s">
        <v>978</v>
      </c>
      <c r="L2625" s="6" t="s">
        <v>978</v>
      </c>
      <c r="N2625" s="6" t="s">
        <v>978</v>
      </c>
      <c r="O2625" s="6" t="s">
        <v>978</v>
      </c>
      <c r="P2625" s="6" t="s">
        <v>978</v>
      </c>
      <c r="Q2625" s="6" t="s">
        <v>978</v>
      </c>
      <c r="R2625" s="6" t="s">
        <v>978</v>
      </c>
      <c r="S2625" s="6" t="s">
        <v>978</v>
      </c>
      <c r="T2625" s="6" t="s">
        <v>15</v>
      </c>
      <c r="U2625" s="6" t="s">
        <v>18</v>
      </c>
      <c r="V2625" s="6" t="s">
        <v>10136</v>
      </c>
      <c r="W2625" s="12" t="s">
        <v>10135</v>
      </c>
    </row>
    <row r="2626" spans="1:23" ht="72.5" x14ac:dyDescent="0.35">
      <c r="A2626" s="6">
        <v>216278</v>
      </c>
      <c r="B2626" s="7">
        <v>45321</v>
      </c>
      <c r="C2626" s="8">
        <v>0.47363425925925928</v>
      </c>
      <c r="D2626" s="6" t="s">
        <v>10137</v>
      </c>
      <c r="E2626" s="6">
        <v>6</v>
      </c>
      <c r="F2626" s="6" t="s">
        <v>30</v>
      </c>
      <c r="G2626" s="9" t="s">
        <v>10138</v>
      </c>
      <c r="H2626" s="6" t="s">
        <v>24</v>
      </c>
      <c r="I2626" s="6" t="s">
        <v>24</v>
      </c>
      <c r="J2626" s="6" t="s">
        <v>21</v>
      </c>
      <c r="K2626" s="6" t="s">
        <v>815</v>
      </c>
      <c r="T2626" s="6" t="s">
        <v>15</v>
      </c>
      <c r="U2626" s="6" t="s">
        <v>18</v>
      </c>
      <c r="V2626" s="6" t="s">
        <v>10140</v>
      </c>
      <c r="W2626" s="11" t="s">
        <v>10139</v>
      </c>
    </row>
    <row r="2627" spans="1:23" x14ac:dyDescent="0.35">
      <c r="A2627" s="6">
        <v>77160</v>
      </c>
      <c r="B2627" s="7">
        <v>45321</v>
      </c>
      <c r="C2627" s="8">
        <v>0.48011574074074076</v>
      </c>
      <c r="D2627" s="6" t="s">
        <v>10141</v>
      </c>
      <c r="E2627" s="6">
        <v>1</v>
      </c>
      <c r="F2627" s="6" t="s">
        <v>19</v>
      </c>
      <c r="G2627" s="6" t="s">
        <v>10142</v>
      </c>
      <c r="H2627" s="6" t="s">
        <v>24</v>
      </c>
      <c r="I2627" s="6" t="s">
        <v>24</v>
      </c>
      <c r="J2627" s="6" t="s">
        <v>232</v>
      </c>
      <c r="K2627" s="6" t="s">
        <v>88</v>
      </c>
      <c r="P2627" s="6" t="s">
        <v>368</v>
      </c>
      <c r="T2627" s="6" t="s">
        <v>15</v>
      </c>
      <c r="U2627" s="6" t="s">
        <v>18</v>
      </c>
      <c r="V2627" s="6" t="s">
        <v>10143</v>
      </c>
      <c r="W2627" s="11" t="s">
        <v>397</v>
      </c>
    </row>
    <row r="2628" spans="1:23" ht="174" x14ac:dyDescent="0.35">
      <c r="A2628" s="6">
        <v>216276</v>
      </c>
      <c r="B2628" s="7">
        <v>45321</v>
      </c>
      <c r="C2628" s="8">
        <v>0.48496527777777776</v>
      </c>
      <c r="D2628" s="6" t="s">
        <v>179</v>
      </c>
      <c r="E2628" s="6">
        <v>6</v>
      </c>
      <c r="F2628" s="6" t="s">
        <v>30</v>
      </c>
      <c r="G2628" s="9" t="s">
        <v>10144</v>
      </c>
      <c r="H2628" s="6" t="s">
        <v>112</v>
      </c>
      <c r="I2628" s="6" t="s">
        <v>40</v>
      </c>
      <c r="J2628" s="6" t="s">
        <v>21</v>
      </c>
      <c r="K2628" s="6" t="s">
        <v>978</v>
      </c>
      <c r="L2628" s="6" t="s">
        <v>978</v>
      </c>
      <c r="M2628" s="6" t="s">
        <v>978</v>
      </c>
      <c r="N2628" s="6" t="s">
        <v>978</v>
      </c>
      <c r="O2628" s="6" t="s">
        <v>978</v>
      </c>
      <c r="P2628" s="6" t="s">
        <v>978</v>
      </c>
      <c r="Q2628" s="6" t="s">
        <v>978</v>
      </c>
      <c r="R2628" s="6" t="s">
        <v>978</v>
      </c>
      <c r="S2628" s="6" t="s">
        <v>978</v>
      </c>
      <c r="T2628" s="6" t="s">
        <v>22</v>
      </c>
      <c r="U2628" s="6" t="s">
        <v>18</v>
      </c>
      <c r="V2628" s="6" t="s">
        <v>10146</v>
      </c>
      <c r="W2628" s="12" t="s">
        <v>10145</v>
      </c>
    </row>
    <row r="2629" spans="1:23" ht="116" x14ac:dyDescent="0.35">
      <c r="A2629" s="6">
        <v>215592</v>
      </c>
      <c r="B2629" s="7">
        <v>45321</v>
      </c>
      <c r="C2629" s="8">
        <v>0.50706018518518514</v>
      </c>
      <c r="D2629" s="6" t="s">
        <v>193</v>
      </c>
      <c r="E2629" s="6">
        <v>2</v>
      </c>
      <c r="F2629" s="6" t="s">
        <v>9</v>
      </c>
      <c r="G2629" s="9" t="s">
        <v>10147</v>
      </c>
      <c r="H2629" s="6" t="s">
        <v>98</v>
      </c>
      <c r="I2629" s="6" t="s">
        <v>40</v>
      </c>
      <c r="J2629" s="6" t="s">
        <v>10148</v>
      </c>
      <c r="K2629" s="6" t="s">
        <v>978</v>
      </c>
      <c r="L2629" s="6" t="s">
        <v>978</v>
      </c>
      <c r="M2629" s="6" t="s">
        <v>978</v>
      </c>
      <c r="N2629" s="6" t="s">
        <v>978</v>
      </c>
      <c r="O2629" s="6" t="s">
        <v>978</v>
      </c>
      <c r="P2629" s="6" t="s">
        <v>978</v>
      </c>
      <c r="Q2629" s="6" t="s">
        <v>978</v>
      </c>
      <c r="R2629" s="6" t="s">
        <v>978</v>
      </c>
      <c r="S2629" s="6" t="s">
        <v>978</v>
      </c>
      <c r="T2629" s="6" t="s">
        <v>22</v>
      </c>
      <c r="U2629" s="6" t="s">
        <v>18</v>
      </c>
      <c r="V2629" s="6" t="s">
        <v>10149</v>
      </c>
      <c r="W2629" s="11" t="s">
        <v>137</v>
      </c>
    </row>
    <row r="2630" spans="1:23" x14ac:dyDescent="0.35">
      <c r="A2630" s="6">
        <v>186999</v>
      </c>
      <c r="B2630" s="7">
        <v>45321</v>
      </c>
      <c r="C2630" s="8">
        <v>0.53980324074074071</v>
      </c>
      <c r="D2630" s="6" t="s">
        <v>131</v>
      </c>
      <c r="E2630" s="6">
        <v>4</v>
      </c>
      <c r="F2630" s="6" t="s">
        <v>1657</v>
      </c>
      <c r="G2630" s="6" t="s">
        <v>10150</v>
      </c>
      <c r="H2630" s="6" t="s">
        <v>24</v>
      </c>
      <c r="I2630" s="6" t="s">
        <v>24</v>
      </c>
      <c r="J2630" s="6" t="s">
        <v>232</v>
      </c>
      <c r="K2630" s="6" t="s">
        <v>88</v>
      </c>
      <c r="T2630" s="6" t="s">
        <v>15</v>
      </c>
      <c r="U2630" s="6" t="s">
        <v>18</v>
      </c>
      <c r="V2630" s="6" t="s">
        <v>10151</v>
      </c>
      <c r="W2630" s="11" t="s">
        <v>29</v>
      </c>
    </row>
    <row r="2631" spans="1:23" x14ac:dyDescent="0.35">
      <c r="A2631" s="6">
        <v>216269</v>
      </c>
      <c r="B2631" s="7">
        <v>45321</v>
      </c>
      <c r="C2631" s="8">
        <v>0.56034722222222222</v>
      </c>
      <c r="D2631" s="6" t="s">
        <v>116</v>
      </c>
      <c r="E2631" s="6">
        <v>1</v>
      </c>
      <c r="F2631" s="6" t="s">
        <v>19</v>
      </c>
      <c r="G2631" s="6" t="s">
        <v>10152</v>
      </c>
      <c r="H2631" s="6" t="s">
        <v>24</v>
      </c>
      <c r="I2631" s="6" t="s">
        <v>24</v>
      </c>
      <c r="J2631" s="6" t="s">
        <v>21</v>
      </c>
      <c r="K2631" s="6" t="s">
        <v>950</v>
      </c>
      <c r="T2631" s="6" t="s">
        <v>22</v>
      </c>
      <c r="U2631" s="6" t="s">
        <v>18</v>
      </c>
      <c r="V2631" s="6" t="s">
        <v>10154</v>
      </c>
      <c r="W2631" s="11" t="s">
        <v>10153</v>
      </c>
    </row>
    <row r="2632" spans="1:23" ht="275.5" x14ac:dyDescent="0.35">
      <c r="A2632" s="6">
        <v>216248</v>
      </c>
      <c r="B2632" s="7">
        <v>45321</v>
      </c>
      <c r="C2632" s="8">
        <v>0.56707175925925923</v>
      </c>
      <c r="D2632" s="6" t="s">
        <v>471</v>
      </c>
      <c r="E2632" s="6">
        <v>15</v>
      </c>
      <c r="F2632" s="6" t="s">
        <v>19</v>
      </c>
      <c r="G2632" s="9" t="s">
        <v>10155</v>
      </c>
      <c r="H2632" s="6" t="s">
        <v>10</v>
      </c>
      <c r="I2632" s="6" t="s">
        <v>40</v>
      </c>
      <c r="J2632" s="6" t="s">
        <v>21</v>
      </c>
      <c r="K2632" s="6" t="s">
        <v>978</v>
      </c>
      <c r="L2632" s="6" t="s">
        <v>978</v>
      </c>
      <c r="M2632" s="6" t="s">
        <v>978</v>
      </c>
      <c r="N2632" s="6" t="s">
        <v>978</v>
      </c>
      <c r="O2632" s="6" t="s">
        <v>978</v>
      </c>
      <c r="P2632" s="6" t="s">
        <v>978</v>
      </c>
      <c r="Q2632" s="6" t="s">
        <v>978</v>
      </c>
      <c r="R2632" s="6" t="s">
        <v>978</v>
      </c>
      <c r="S2632" s="6" t="s">
        <v>978</v>
      </c>
      <c r="T2632" s="6" t="s">
        <v>22</v>
      </c>
      <c r="U2632" s="6" t="s">
        <v>18</v>
      </c>
      <c r="V2632" s="6" t="s">
        <v>10157</v>
      </c>
      <c r="W2632" s="12" t="s">
        <v>10156</v>
      </c>
    </row>
    <row r="2633" spans="1:23" x14ac:dyDescent="0.35">
      <c r="A2633" s="6">
        <v>165531</v>
      </c>
      <c r="B2633" s="7">
        <v>45321</v>
      </c>
      <c r="C2633" s="8">
        <v>0.5685648148148148</v>
      </c>
      <c r="D2633" s="6" t="s">
        <v>10158</v>
      </c>
      <c r="E2633" s="6">
        <v>1</v>
      </c>
      <c r="F2633" s="6" t="s">
        <v>19</v>
      </c>
      <c r="G2633" s="6" t="s">
        <v>10159</v>
      </c>
      <c r="H2633" s="6" t="s">
        <v>27</v>
      </c>
      <c r="I2633" s="6" t="s">
        <v>24</v>
      </c>
      <c r="J2633" s="6" t="s">
        <v>21</v>
      </c>
      <c r="K2633" s="6" t="s">
        <v>498</v>
      </c>
      <c r="T2633" s="6" t="s">
        <v>22</v>
      </c>
      <c r="U2633" s="6" t="s">
        <v>18</v>
      </c>
      <c r="V2633" s="6" t="s">
        <v>10161</v>
      </c>
      <c r="W2633" s="11" t="s">
        <v>10160</v>
      </c>
    </row>
    <row r="2634" spans="1:23" ht="232" x14ac:dyDescent="0.35">
      <c r="A2634" s="6">
        <v>216317</v>
      </c>
      <c r="B2634" s="7">
        <v>45321</v>
      </c>
      <c r="C2634" s="8">
        <v>0.58243055555555556</v>
      </c>
      <c r="D2634" s="6" t="s">
        <v>10162</v>
      </c>
      <c r="E2634" s="6">
        <v>1</v>
      </c>
      <c r="F2634" s="6" t="s">
        <v>30</v>
      </c>
      <c r="G2634" s="9" t="s">
        <v>10163</v>
      </c>
      <c r="H2634" s="6" t="s">
        <v>98</v>
      </c>
      <c r="I2634" s="6" t="s">
        <v>40</v>
      </c>
      <c r="J2634" s="6" t="s">
        <v>21</v>
      </c>
      <c r="K2634" s="6" t="s">
        <v>978</v>
      </c>
      <c r="L2634" s="6" t="s">
        <v>978</v>
      </c>
      <c r="M2634" s="6" t="s">
        <v>978</v>
      </c>
      <c r="N2634" s="6" t="s">
        <v>978</v>
      </c>
      <c r="O2634" s="6" t="s">
        <v>978</v>
      </c>
      <c r="P2634" s="6" t="s">
        <v>978</v>
      </c>
      <c r="Q2634" s="9" t="s">
        <v>10164</v>
      </c>
      <c r="T2634" s="6" t="s">
        <v>22</v>
      </c>
      <c r="U2634" s="6" t="s">
        <v>18</v>
      </c>
      <c r="V2634" s="6" t="s">
        <v>10166</v>
      </c>
      <c r="W2634" s="12" t="s">
        <v>10165</v>
      </c>
    </row>
    <row r="2635" spans="1:23" x14ac:dyDescent="0.35">
      <c r="A2635" s="6">
        <v>216342</v>
      </c>
      <c r="B2635" s="7">
        <v>45321</v>
      </c>
      <c r="C2635" s="8">
        <v>0.59105324074074073</v>
      </c>
      <c r="D2635" s="6" t="s">
        <v>843</v>
      </c>
      <c r="E2635" s="6">
        <v>1</v>
      </c>
      <c r="F2635" s="6" t="s">
        <v>19</v>
      </c>
      <c r="G2635" s="6" t="s">
        <v>4853</v>
      </c>
      <c r="H2635" s="6" t="s">
        <v>24</v>
      </c>
      <c r="I2635" s="6" t="s">
        <v>24</v>
      </c>
      <c r="J2635" s="6" t="s">
        <v>21</v>
      </c>
      <c r="K2635" s="6" t="s">
        <v>78</v>
      </c>
      <c r="T2635" s="6" t="s">
        <v>15</v>
      </c>
      <c r="U2635" s="6" t="s">
        <v>18</v>
      </c>
      <c r="V2635" s="6" t="s">
        <v>1754</v>
      </c>
      <c r="W2635" s="11" t="s">
        <v>10167</v>
      </c>
    </row>
    <row r="2636" spans="1:23" ht="116" x14ac:dyDescent="0.35">
      <c r="A2636" s="6">
        <v>33516</v>
      </c>
      <c r="B2636" s="7">
        <v>45321</v>
      </c>
      <c r="C2636" s="8">
        <v>0.60956018518518518</v>
      </c>
      <c r="D2636" s="6" t="s">
        <v>53</v>
      </c>
      <c r="E2636" s="6">
        <v>4</v>
      </c>
      <c r="F2636" s="6" t="s">
        <v>25</v>
      </c>
      <c r="G2636" s="9" t="s">
        <v>10168</v>
      </c>
      <c r="H2636" s="6" t="s">
        <v>27</v>
      </c>
      <c r="I2636" s="6" t="s">
        <v>40</v>
      </c>
      <c r="J2636" s="6" t="s">
        <v>21</v>
      </c>
      <c r="K2636" s="6" t="s">
        <v>978</v>
      </c>
      <c r="L2636" s="6" t="s">
        <v>978</v>
      </c>
      <c r="M2636" s="6" t="s">
        <v>978</v>
      </c>
      <c r="N2636" s="6" t="s">
        <v>978</v>
      </c>
      <c r="O2636" s="6" t="s">
        <v>978</v>
      </c>
      <c r="P2636" s="6" t="s">
        <v>978</v>
      </c>
      <c r="Q2636" s="6" t="s">
        <v>978</v>
      </c>
      <c r="R2636" s="6" t="s">
        <v>978</v>
      </c>
      <c r="S2636" s="6" t="s">
        <v>978</v>
      </c>
      <c r="T2636" s="6" t="s">
        <v>22</v>
      </c>
      <c r="U2636" s="6" t="s">
        <v>18</v>
      </c>
      <c r="V2636" s="6" t="s">
        <v>10170</v>
      </c>
      <c r="W2636" s="11" t="s">
        <v>10169</v>
      </c>
    </row>
    <row r="2637" spans="1:23" x14ac:dyDescent="0.35">
      <c r="A2637" s="6">
        <v>216340</v>
      </c>
      <c r="B2637" s="7">
        <v>45321</v>
      </c>
      <c r="C2637" s="8">
        <v>0.59670138888888891</v>
      </c>
      <c r="D2637" s="6" t="s">
        <v>94</v>
      </c>
      <c r="E2637" s="6">
        <v>10</v>
      </c>
      <c r="F2637" s="6" t="s">
        <v>19</v>
      </c>
      <c r="G2637" s="6" t="s">
        <v>10171</v>
      </c>
      <c r="H2637" s="6" t="s">
        <v>24</v>
      </c>
      <c r="I2637" s="6" t="s">
        <v>24</v>
      </c>
      <c r="J2637" s="6" t="s">
        <v>21</v>
      </c>
      <c r="K2637" s="6" t="s">
        <v>764</v>
      </c>
      <c r="T2637" s="6" t="s">
        <v>22</v>
      </c>
      <c r="U2637" s="6" t="s">
        <v>18</v>
      </c>
      <c r="V2637" s="6" t="s">
        <v>10173</v>
      </c>
      <c r="W2637" s="11" t="s">
        <v>10172</v>
      </c>
    </row>
    <row r="2638" spans="1:23" x14ac:dyDescent="0.35">
      <c r="A2638" s="6">
        <v>216325</v>
      </c>
      <c r="B2638" s="7">
        <v>45321</v>
      </c>
      <c r="C2638" s="8">
        <v>0.60288194444444443</v>
      </c>
      <c r="D2638" s="6" t="s">
        <v>10174</v>
      </c>
      <c r="E2638" s="6">
        <v>1</v>
      </c>
      <c r="F2638" s="6" t="s">
        <v>30</v>
      </c>
      <c r="G2638" s="6" t="s">
        <v>10175</v>
      </c>
      <c r="H2638" s="6" t="s">
        <v>24</v>
      </c>
      <c r="I2638" s="6" t="s">
        <v>24</v>
      </c>
      <c r="J2638" s="6" t="s">
        <v>21</v>
      </c>
      <c r="K2638" s="6" t="s">
        <v>1535</v>
      </c>
      <c r="T2638" s="6" t="s">
        <v>22</v>
      </c>
      <c r="U2638" s="6" t="s">
        <v>18</v>
      </c>
      <c r="V2638" s="6" t="s">
        <v>10177</v>
      </c>
      <c r="W2638" s="11" t="s">
        <v>10176</v>
      </c>
    </row>
    <row r="2639" spans="1:23" x14ac:dyDescent="0.35">
      <c r="A2639" s="6">
        <v>216346</v>
      </c>
      <c r="B2639" s="7">
        <v>45321</v>
      </c>
      <c r="C2639" s="8">
        <v>0.62408564814814815</v>
      </c>
      <c r="D2639" s="6" t="s">
        <v>1682</v>
      </c>
      <c r="E2639" s="6">
        <v>2</v>
      </c>
      <c r="F2639" s="6" t="s">
        <v>19</v>
      </c>
      <c r="G2639" s="6" t="s">
        <v>10178</v>
      </c>
      <c r="H2639" s="6" t="s">
        <v>24</v>
      </c>
      <c r="I2639" s="6" t="s">
        <v>24</v>
      </c>
      <c r="J2639" s="6" t="s">
        <v>21</v>
      </c>
      <c r="K2639" s="6" t="s">
        <v>78</v>
      </c>
      <c r="T2639" s="6" t="s">
        <v>15</v>
      </c>
      <c r="U2639" s="6" t="s">
        <v>18</v>
      </c>
      <c r="V2639" s="6" t="s">
        <v>10180</v>
      </c>
      <c r="W2639" s="11" t="s">
        <v>10179</v>
      </c>
    </row>
    <row r="2640" spans="1:23" x14ac:dyDescent="0.35">
      <c r="A2640" s="6">
        <v>216332</v>
      </c>
      <c r="B2640" s="7">
        <v>45321</v>
      </c>
      <c r="C2640" s="8">
        <v>0.66152777777777783</v>
      </c>
      <c r="D2640" s="6" t="s">
        <v>91</v>
      </c>
      <c r="E2640" s="6">
        <v>2</v>
      </c>
      <c r="F2640" s="6" t="s">
        <v>30</v>
      </c>
      <c r="G2640" s="6" t="s">
        <v>10181</v>
      </c>
      <c r="H2640" s="6" t="s">
        <v>10</v>
      </c>
      <c r="I2640" s="6" t="s">
        <v>24</v>
      </c>
      <c r="J2640" s="6" t="s">
        <v>21</v>
      </c>
      <c r="K2640" s="6" t="s">
        <v>498</v>
      </c>
      <c r="T2640" s="6" t="s">
        <v>22</v>
      </c>
      <c r="U2640" s="6" t="s">
        <v>18</v>
      </c>
      <c r="V2640" s="6" t="s">
        <v>10183</v>
      </c>
      <c r="W2640" s="11" t="s">
        <v>10182</v>
      </c>
    </row>
    <row r="2641" spans="1:23" ht="116" x14ac:dyDescent="0.35">
      <c r="A2641" s="6">
        <v>216395</v>
      </c>
      <c r="B2641" s="7">
        <v>45322</v>
      </c>
      <c r="C2641" s="8">
        <v>0.36614583333333334</v>
      </c>
      <c r="D2641" s="6" t="s">
        <v>10184</v>
      </c>
      <c r="E2641" s="6">
        <v>5</v>
      </c>
      <c r="F2641" s="6" t="s">
        <v>1657</v>
      </c>
      <c r="G2641" s="9" t="s">
        <v>10185</v>
      </c>
      <c r="H2641" s="6" t="s">
        <v>40</v>
      </c>
      <c r="I2641" s="6" t="s">
        <v>24</v>
      </c>
      <c r="J2641" s="6" t="s">
        <v>21</v>
      </c>
      <c r="K2641" s="6" t="s">
        <v>262</v>
      </c>
      <c r="T2641" s="6" t="s">
        <v>15</v>
      </c>
      <c r="U2641" s="6" t="s">
        <v>18</v>
      </c>
      <c r="V2641" s="6" t="s">
        <v>10187</v>
      </c>
      <c r="W2641" s="11" t="s">
        <v>10186</v>
      </c>
    </row>
    <row r="2642" spans="1:23" x14ac:dyDescent="0.35">
      <c r="A2642" s="6">
        <v>216417</v>
      </c>
      <c r="B2642" s="7">
        <v>45322</v>
      </c>
      <c r="C2642" s="8">
        <v>0.39677083333333335</v>
      </c>
      <c r="D2642" s="6" t="s">
        <v>10188</v>
      </c>
      <c r="E2642" s="6">
        <v>8</v>
      </c>
      <c r="F2642" s="6" t="s">
        <v>30</v>
      </c>
      <c r="G2642" s="6" t="s">
        <v>10189</v>
      </c>
      <c r="H2642" s="6" t="s">
        <v>40</v>
      </c>
      <c r="I2642" s="6" t="s">
        <v>24</v>
      </c>
      <c r="J2642" s="6" t="s">
        <v>21</v>
      </c>
      <c r="K2642" s="6" t="s">
        <v>626</v>
      </c>
      <c r="T2642" s="6" t="s">
        <v>15</v>
      </c>
      <c r="U2642" s="6" t="s">
        <v>18</v>
      </c>
      <c r="V2642" s="6" t="s">
        <v>10191</v>
      </c>
      <c r="W2642" s="11" t="s">
        <v>10190</v>
      </c>
    </row>
    <row r="2643" spans="1:23" ht="58" x14ac:dyDescent="0.35">
      <c r="A2643" s="6">
        <v>216399</v>
      </c>
      <c r="B2643" s="7">
        <v>45322</v>
      </c>
      <c r="C2643" s="8">
        <v>0.39851851851851849</v>
      </c>
      <c r="D2643" s="6" t="s">
        <v>10192</v>
      </c>
      <c r="E2643" s="6">
        <v>3</v>
      </c>
      <c r="F2643" s="6" t="s">
        <v>30</v>
      </c>
      <c r="G2643" s="6" t="s">
        <v>10193</v>
      </c>
      <c r="H2643" s="6" t="s">
        <v>24</v>
      </c>
      <c r="I2643" s="6" t="s">
        <v>24</v>
      </c>
      <c r="J2643" s="6" t="s">
        <v>21</v>
      </c>
      <c r="K2643" s="9" t="s">
        <v>440</v>
      </c>
      <c r="T2643" s="6" t="s">
        <v>22</v>
      </c>
      <c r="U2643" s="6" t="s">
        <v>18</v>
      </c>
      <c r="V2643" s="6" t="s">
        <v>10194</v>
      </c>
      <c r="W2643" s="11" t="s">
        <v>10071</v>
      </c>
    </row>
    <row r="2644" spans="1:23" ht="130.5" x14ac:dyDescent="0.35">
      <c r="A2644" s="6">
        <v>216406</v>
      </c>
      <c r="B2644" s="7">
        <v>45322</v>
      </c>
      <c r="C2644" s="8">
        <v>0.41255787037037034</v>
      </c>
      <c r="D2644" s="6" t="s">
        <v>10195</v>
      </c>
      <c r="E2644" s="6">
        <v>2</v>
      </c>
      <c r="F2644" s="6" t="s">
        <v>30</v>
      </c>
      <c r="G2644" s="9" t="s">
        <v>10196</v>
      </c>
      <c r="H2644" s="6" t="s">
        <v>24</v>
      </c>
      <c r="I2644" s="6" t="s">
        <v>24</v>
      </c>
      <c r="J2644" s="6" t="s">
        <v>21</v>
      </c>
      <c r="K2644" s="6" t="s">
        <v>244</v>
      </c>
      <c r="T2644" s="6" t="s">
        <v>22</v>
      </c>
      <c r="U2644" s="6" t="s">
        <v>18</v>
      </c>
      <c r="V2644" s="9" t="s">
        <v>10198</v>
      </c>
      <c r="W2644" s="11" t="s">
        <v>10197</v>
      </c>
    </row>
    <row r="2645" spans="1:23" x14ac:dyDescent="0.35">
      <c r="A2645" s="6">
        <v>216384</v>
      </c>
      <c r="B2645" s="7">
        <v>45322</v>
      </c>
      <c r="C2645" s="8">
        <v>0.41651620370370374</v>
      </c>
      <c r="D2645" s="6" t="s">
        <v>447</v>
      </c>
      <c r="E2645" s="6">
        <v>3</v>
      </c>
      <c r="F2645" s="6" t="s">
        <v>1657</v>
      </c>
      <c r="G2645" s="6" t="s">
        <v>10199</v>
      </c>
      <c r="H2645" s="6" t="s">
        <v>24</v>
      </c>
      <c r="I2645" s="6" t="s">
        <v>24</v>
      </c>
      <c r="J2645" s="6" t="s">
        <v>21</v>
      </c>
      <c r="K2645" s="6" t="s">
        <v>486</v>
      </c>
      <c r="T2645" s="6" t="s">
        <v>22</v>
      </c>
      <c r="U2645" s="6" t="s">
        <v>18</v>
      </c>
      <c r="V2645" s="6" t="s">
        <v>10200</v>
      </c>
      <c r="W2645" s="11" t="s">
        <v>10071</v>
      </c>
    </row>
    <row r="2646" spans="1:23" ht="29" x14ac:dyDescent="0.35">
      <c r="A2646" s="6">
        <v>1603</v>
      </c>
      <c r="B2646" s="7">
        <v>45322</v>
      </c>
      <c r="C2646" s="8">
        <v>0.41745370370370366</v>
      </c>
      <c r="D2646" s="6" t="s">
        <v>10201</v>
      </c>
      <c r="E2646" s="6">
        <v>1</v>
      </c>
      <c r="F2646" s="6" t="s">
        <v>19</v>
      </c>
      <c r="G2646" s="9" t="s">
        <v>10202</v>
      </c>
      <c r="H2646" s="6" t="s">
        <v>24</v>
      </c>
      <c r="I2646" s="6" t="s">
        <v>24</v>
      </c>
      <c r="J2646" s="6" t="s">
        <v>21</v>
      </c>
      <c r="K2646" s="6" t="s">
        <v>5277</v>
      </c>
      <c r="T2646" s="6" t="s">
        <v>22</v>
      </c>
      <c r="U2646" s="6" t="s">
        <v>18</v>
      </c>
      <c r="V2646" s="6" t="s">
        <v>1832</v>
      </c>
      <c r="W2646" s="11" t="s">
        <v>120</v>
      </c>
    </row>
    <row r="2647" spans="1:23" ht="87" x14ac:dyDescent="0.35">
      <c r="A2647" s="6">
        <v>216401</v>
      </c>
      <c r="B2647" s="7">
        <v>45322</v>
      </c>
      <c r="C2647" s="8">
        <v>0.41791666666666666</v>
      </c>
      <c r="D2647" s="6" t="s">
        <v>411</v>
      </c>
      <c r="E2647" s="6">
        <v>5</v>
      </c>
      <c r="F2647" s="6" t="s">
        <v>30</v>
      </c>
      <c r="G2647" s="9" t="s">
        <v>10203</v>
      </c>
      <c r="H2647" s="6" t="s">
        <v>24</v>
      </c>
      <c r="I2647" s="6" t="s">
        <v>24</v>
      </c>
      <c r="J2647" s="6" t="s">
        <v>21</v>
      </c>
      <c r="K2647" s="6" t="s">
        <v>244</v>
      </c>
      <c r="Q2647" s="6" t="s">
        <v>10204</v>
      </c>
      <c r="T2647" s="6" t="s">
        <v>22</v>
      </c>
      <c r="U2647" s="6" t="s">
        <v>18</v>
      </c>
      <c r="V2647" s="6" t="s">
        <v>10206</v>
      </c>
      <c r="W2647" s="11" t="s">
        <v>10205</v>
      </c>
    </row>
    <row r="2648" spans="1:23" x14ac:dyDescent="0.35">
      <c r="A2648" s="6">
        <v>216416</v>
      </c>
      <c r="B2648" s="7">
        <v>45322</v>
      </c>
      <c r="C2648" s="8">
        <v>0.42603009259259261</v>
      </c>
      <c r="D2648" s="6" t="s">
        <v>1122</v>
      </c>
      <c r="E2648" s="6">
        <v>2</v>
      </c>
      <c r="F2648" s="6" t="s">
        <v>30</v>
      </c>
      <c r="G2648" s="6" t="s">
        <v>10207</v>
      </c>
      <c r="H2648" s="6" t="s">
        <v>40</v>
      </c>
      <c r="I2648" s="6" t="s">
        <v>24</v>
      </c>
      <c r="J2648" s="6" t="s">
        <v>21</v>
      </c>
      <c r="K2648" s="6" t="s">
        <v>1864</v>
      </c>
      <c r="T2648" s="6" t="s">
        <v>15</v>
      </c>
      <c r="U2648" s="6" t="s">
        <v>18</v>
      </c>
      <c r="V2648" s="6" t="s">
        <v>10209</v>
      </c>
      <c r="W2648" s="11" t="s">
        <v>10208</v>
      </c>
    </row>
    <row r="2649" spans="1:23" x14ac:dyDescent="0.35">
      <c r="A2649" s="6">
        <v>216424</v>
      </c>
      <c r="B2649" s="7">
        <v>45322</v>
      </c>
      <c r="C2649" s="8">
        <v>0.43024305555555559</v>
      </c>
      <c r="D2649" s="6" t="s">
        <v>320</v>
      </c>
      <c r="E2649" s="6">
        <v>4</v>
      </c>
      <c r="F2649" s="6" t="s">
        <v>19</v>
      </c>
      <c r="G2649" s="6" t="s">
        <v>10210</v>
      </c>
      <c r="H2649" s="6" t="s">
        <v>24</v>
      </c>
      <c r="I2649" s="6" t="s">
        <v>24</v>
      </c>
      <c r="J2649" s="6" t="s">
        <v>21</v>
      </c>
      <c r="K2649" s="6" t="s">
        <v>5500</v>
      </c>
      <c r="T2649" s="6" t="s">
        <v>22</v>
      </c>
      <c r="U2649" s="6" t="s">
        <v>18</v>
      </c>
      <c r="V2649" s="6" t="s">
        <v>10211</v>
      </c>
      <c r="W2649" s="11" t="s">
        <v>118</v>
      </c>
    </row>
    <row r="2650" spans="1:23" ht="87" x14ac:dyDescent="0.35">
      <c r="A2650" s="6">
        <v>216423</v>
      </c>
      <c r="B2650" s="7">
        <v>45322</v>
      </c>
      <c r="C2650" s="8">
        <v>0.44414351851851852</v>
      </c>
      <c r="D2650" s="6" t="s">
        <v>1925</v>
      </c>
      <c r="E2650" s="6">
        <v>6</v>
      </c>
      <c r="F2650" s="6" t="s">
        <v>30</v>
      </c>
      <c r="G2650" s="9" t="s">
        <v>10212</v>
      </c>
      <c r="H2650" s="6" t="s">
        <v>24</v>
      </c>
      <c r="I2650" s="6" t="s">
        <v>24</v>
      </c>
      <c r="J2650" s="6" t="s">
        <v>21</v>
      </c>
      <c r="K2650" s="6" t="s">
        <v>5500</v>
      </c>
      <c r="T2650" s="6" t="s">
        <v>22</v>
      </c>
      <c r="U2650" s="6" t="s">
        <v>18</v>
      </c>
      <c r="V2650" s="6" t="s">
        <v>10213</v>
      </c>
      <c r="W2650" s="11" t="s">
        <v>118</v>
      </c>
    </row>
    <row r="2651" spans="1:23" ht="72.5" x14ac:dyDescent="0.35">
      <c r="A2651" s="6">
        <v>134911</v>
      </c>
      <c r="B2651" s="7">
        <v>45322</v>
      </c>
      <c r="C2651" s="8">
        <v>0.45072916666666668</v>
      </c>
      <c r="D2651" s="6" t="s">
        <v>181</v>
      </c>
      <c r="E2651" s="6">
        <v>3</v>
      </c>
      <c r="F2651" s="6" t="s">
        <v>19</v>
      </c>
      <c r="G2651" s="9" t="s">
        <v>10214</v>
      </c>
      <c r="H2651" s="6" t="s">
        <v>24</v>
      </c>
      <c r="I2651" s="6" t="s">
        <v>24</v>
      </c>
      <c r="J2651" s="6" t="s">
        <v>21</v>
      </c>
      <c r="K2651" s="6" t="s">
        <v>5500</v>
      </c>
      <c r="T2651" s="6" t="s">
        <v>22</v>
      </c>
      <c r="U2651" s="6" t="s">
        <v>18</v>
      </c>
      <c r="V2651" s="6" t="s">
        <v>10215</v>
      </c>
      <c r="W2651" s="11" t="s">
        <v>118</v>
      </c>
    </row>
    <row r="2652" spans="1:23" x14ac:dyDescent="0.35">
      <c r="A2652" s="6">
        <v>145478</v>
      </c>
      <c r="B2652" s="7">
        <v>45322</v>
      </c>
      <c r="C2652" s="8">
        <v>0.45750000000000002</v>
      </c>
      <c r="D2652" s="6" t="s">
        <v>32</v>
      </c>
      <c r="E2652" s="6">
        <v>4</v>
      </c>
      <c r="F2652" s="6" t="s">
        <v>30</v>
      </c>
      <c r="G2652" s="6" t="s">
        <v>10216</v>
      </c>
      <c r="H2652" s="6" t="s">
        <v>24</v>
      </c>
      <c r="I2652" s="6" t="s">
        <v>24</v>
      </c>
      <c r="J2652" s="6" t="s">
        <v>21</v>
      </c>
      <c r="K2652" s="6" t="s">
        <v>10217</v>
      </c>
      <c r="L2652" s="6" t="s">
        <v>70</v>
      </c>
      <c r="M2652" s="6" t="s">
        <v>10218</v>
      </c>
      <c r="N2652" s="6" t="s">
        <v>10219</v>
      </c>
      <c r="O2652" s="6" t="s">
        <v>17</v>
      </c>
      <c r="P2652" s="6" t="s">
        <v>10220</v>
      </c>
      <c r="Q2652" s="6" t="s">
        <v>10221</v>
      </c>
      <c r="R2652" s="6" t="s">
        <v>72</v>
      </c>
      <c r="S2652" s="6" t="s">
        <v>10222</v>
      </c>
      <c r="T2652" s="6" t="s">
        <v>15</v>
      </c>
      <c r="U2652" s="6" t="s">
        <v>18</v>
      </c>
      <c r="V2652" s="6" t="s">
        <v>10224</v>
      </c>
      <c r="W2652" s="11" t="s">
        <v>10223</v>
      </c>
    </row>
    <row r="2653" spans="1:23" ht="130.5" x14ac:dyDescent="0.35">
      <c r="A2653" s="6">
        <v>216438</v>
      </c>
      <c r="B2653" s="7">
        <v>45322</v>
      </c>
      <c r="C2653" s="8">
        <v>0.45937500000000003</v>
      </c>
      <c r="D2653" s="6" t="s">
        <v>10225</v>
      </c>
      <c r="E2653" s="6">
        <v>1</v>
      </c>
      <c r="F2653" s="6" t="s">
        <v>9</v>
      </c>
      <c r="G2653" s="9" t="s">
        <v>10226</v>
      </c>
      <c r="H2653" s="6" t="s">
        <v>24</v>
      </c>
      <c r="I2653" s="6" t="s">
        <v>24</v>
      </c>
      <c r="J2653" s="6" t="s">
        <v>21</v>
      </c>
      <c r="K2653" s="6" t="s">
        <v>5500</v>
      </c>
      <c r="T2653" s="6" t="s">
        <v>22</v>
      </c>
      <c r="U2653" s="6" t="s">
        <v>18</v>
      </c>
      <c r="V2653" s="6" t="s">
        <v>10227</v>
      </c>
      <c r="W2653" s="11" t="s">
        <v>118</v>
      </c>
    </row>
    <row r="2654" spans="1:23" x14ac:dyDescent="0.35">
      <c r="A2654" s="6">
        <v>171153</v>
      </c>
      <c r="B2654" s="7">
        <v>45322</v>
      </c>
      <c r="C2654" s="8">
        <v>0.48623842592592598</v>
      </c>
      <c r="D2654" s="6" t="s">
        <v>10228</v>
      </c>
      <c r="E2654" s="6">
        <v>1</v>
      </c>
      <c r="F2654" s="6" t="s">
        <v>19</v>
      </c>
      <c r="G2654" s="6" t="s">
        <v>10228</v>
      </c>
      <c r="H2654" s="6" t="s">
        <v>24</v>
      </c>
      <c r="I2654" s="6" t="s">
        <v>24</v>
      </c>
      <c r="J2654" s="6" t="s">
        <v>377</v>
      </c>
      <c r="K2654" s="6" t="s">
        <v>5500</v>
      </c>
      <c r="T2654" s="6" t="s">
        <v>22</v>
      </c>
      <c r="U2654" s="6" t="s">
        <v>18</v>
      </c>
      <c r="V2654" s="6" t="s">
        <v>10229</v>
      </c>
      <c r="W2654" s="11" t="s">
        <v>118</v>
      </c>
    </row>
    <row r="2655" spans="1:23" ht="101.5" x14ac:dyDescent="0.35">
      <c r="A2655" s="6">
        <v>216443</v>
      </c>
      <c r="B2655" s="7">
        <v>45322</v>
      </c>
      <c r="C2655" s="8">
        <v>0.4917361111111111</v>
      </c>
      <c r="D2655" s="6" t="s">
        <v>435</v>
      </c>
      <c r="E2655" s="6">
        <v>2</v>
      </c>
      <c r="F2655" s="6" t="s">
        <v>19</v>
      </c>
      <c r="G2655" s="9" t="s">
        <v>10230</v>
      </c>
      <c r="H2655" s="6" t="s">
        <v>24</v>
      </c>
      <c r="I2655" s="6" t="s">
        <v>24</v>
      </c>
      <c r="J2655" s="6" t="s">
        <v>21</v>
      </c>
      <c r="K2655" s="6" t="s">
        <v>244</v>
      </c>
      <c r="T2655" s="6" t="s">
        <v>22</v>
      </c>
      <c r="U2655" s="6" t="s">
        <v>18</v>
      </c>
      <c r="V2655" s="6" t="s">
        <v>10231</v>
      </c>
      <c r="W2655" s="11" t="s">
        <v>29</v>
      </c>
    </row>
    <row r="2656" spans="1:23" ht="43.5" x14ac:dyDescent="0.35">
      <c r="A2656" s="6">
        <v>210847</v>
      </c>
      <c r="B2656" s="7">
        <v>45322</v>
      </c>
      <c r="C2656" s="8">
        <v>0.50574074074074071</v>
      </c>
      <c r="D2656" s="6" t="s">
        <v>10232</v>
      </c>
      <c r="E2656" s="6">
        <v>1</v>
      </c>
      <c r="F2656" s="6" t="s">
        <v>25</v>
      </c>
      <c r="G2656" s="6" t="s">
        <v>10233</v>
      </c>
      <c r="H2656" s="6" t="s">
        <v>24</v>
      </c>
      <c r="I2656" s="6" t="s">
        <v>24</v>
      </c>
      <c r="J2656" s="6" t="s">
        <v>21</v>
      </c>
      <c r="K2656" s="9" t="s">
        <v>534</v>
      </c>
      <c r="T2656" s="6" t="s">
        <v>22</v>
      </c>
      <c r="U2656" s="6" t="s">
        <v>18</v>
      </c>
      <c r="V2656" s="6" t="s">
        <v>10235</v>
      </c>
      <c r="W2656" s="11" t="s">
        <v>10234</v>
      </c>
    </row>
    <row r="2657" spans="1:23" ht="174" x14ac:dyDescent="0.35">
      <c r="A2657" s="6">
        <v>28777</v>
      </c>
      <c r="B2657" s="7">
        <v>45322</v>
      </c>
      <c r="C2657" s="8">
        <v>0.55796296296296299</v>
      </c>
      <c r="D2657" s="6" t="s">
        <v>153</v>
      </c>
      <c r="E2657" s="6">
        <v>1</v>
      </c>
      <c r="F2657" s="6" t="s">
        <v>25</v>
      </c>
      <c r="G2657" s="9" t="s">
        <v>10236</v>
      </c>
      <c r="H2657" s="6" t="s">
        <v>24</v>
      </c>
      <c r="I2657" s="6" t="s">
        <v>24</v>
      </c>
      <c r="J2657" s="6" t="s">
        <v>21</v>
      </c>
      <c r="K2657" s="6" t="s">
        <v>245</v>
      </c>
      <c r="T2657" s="6" t="s">
        <v>22</v>
      </c>
      <c r="U2657" s="6" t="s">
        <v>18</v>
      </c>
      <c r="V2657" s="6" t="s">
        <v>10237</v>
      </c>
      <c r="W2657" s="11" t="s">
        <v>29</v>
      </c>
    </row>
    <row r="2658" spans="1:23" x14ac:dyDescent="0.35">
      <c r="A2658" s="6">
        <v>216460</v>
      </c>
      <c r="B2658" s="7">
        <v>45322</v>
      </c>
      <c r="C2658" s="8">
        <v>0.56256944444444446</v>
      </c>
      <c r="D2658" s="6" t="s">
        <v>1932</v>
      </c>
      <c r="E2658" s="6">
        <v>1</v>
      </c>
      <c r="F2658" s="6" t="s">
        <v>1657</v>
      </c>
      <c r="G2658" s="6" t="s">
        <v>10238</v>
      </c>
      <c r="H2658" s="6" t="s">
        <v>40</v>
      </c>
      <c r="I2658" s="6" t="s">
        <v>186</v>
      </c>
      <c r="J2658" s="6" t="s">
        <v>232</v>
      </c>
      <c r="K2658" s="6" t="s">
        <v>10239</v>
      </c>
      <c r="T2658" s="6" t="s">
        <v>22</v>
      </c>
      <c r="U2658" s="6" t="s">
        <v>18</v>
      </c>
      <c r="V2658" s="6" t="s">
        <v>10241</v>
      </c>
      <c r="W2658" s="11" t="s">
        <v>10240</v>
      </c>
    </row>
    <row r="2659" spans="1:23" ht="130.5" x14ac:dyDescent="0.35">
      <c r="A2659" s="6">
        <v>174307</v>
      </c>
      <c r="B2659" s="7">
        <v>45322</v>
      </c>
      <c r="C2659" s="8">
        <v>0.59234953703703697</v>
      </c>
      <c r="D2659" s="6" t="s">
        <v>775</v>
      </c>
      <c r="E2659" s="6">
        <v>6</v>
      </c>
      <c r="F2659" s="6" t="s">
        <v>30</v>
      </c>
      <c r="G2659" s="9" t="s">
        <v>10242</v>
      </c>
      <c r="H2659" s="6" t="s">
        <v>24</v>
      </c>
      <c r="I2659" s="6" t="s">
        <v>24</v>
      </c>
      <c r="J2659" s="6" t="s">
        <v>21</v>
      </c>
      <c r="K2659" s="6" t="s">
        <v>244</v>
      </c>
      <c r="L2659" s="6" t="s">
        <v>10243</v>
      </c>
      <c r="T2659" s="6" t="s">
        <v>22</v>
      </c>
      <c r="U2659" s="6" t="s">
        <v>18</v>
      </c>
      <c r="V2659" s="6" t="s">
        <v>10244</v>
      </c>
      <c r="W2659" s="11" t="s">
        <v>6130</v>
      </c>
    </row>
    <row r="2660" spans="1:23" ht="116" x14ac:dyDescent="0.35">
      <c r="A2660" s="6">
        <v>49050</v>
      </c>
      <c r="B2660" s="7">
        <v>45322</v>
      </c>
      <c r="C2660" s="8">
        <v>0.59524305555555557</v>
      </c>
      <c r="D2660" s="6" t="s">
        <v>10245</v>
      </c>
      <c r="E2660" s="6">
        <v>4</v>
      </c>
      <c r="F2660" s="6" t="s">
        <v>19</v>
      </c>
      <c r="G2660" s="9" t="s">
        <v>10246</v>
      </c>
      <c r="H2660" s="6" t="s">
        <v>24</v>
      </c>
      <c r="I2660" s="6" t="s">
        <v>24</v>
      </c>
      <c r="J2660" s="6" t="s">
        <v>21</v>
      </c>
      <c r="K2660" s="6" t="s">
        <v>10247</v>
      </c>
      <c r="T2660" s="6" t="s">
        <v>22</v>
      </c>
      <c r="U2660" s="6" t="s">
        <v>18</v>
      </c>
      <c r="V2660" s="6" t="s">
        <v>10249</v>
      </c>
      <c r="W2660" s="11" t="s">
        <v>10248</v>
      </c>
    </row>
    <row r="2661" spans="1:23" ht="43.5" x14ac:dyDescent="0.35">
      <c r="A2661" s="6">
        <v>216123</v>
      </c>
      <c r="B2661" s="7">
        <v>45322</v>
      </c>
      <c r="C2661" s="8">
        <v>0.61277777777777775</v>
      </c>
      <c r="D2661" s="6" t="s">
        <v>10250</v>
      </c>
      <c r="E2661" s="6">
        <v>1</v>
      </c>
      <c r="F2661" s="6" t="s">
        <v>19</v>
      </c>
      <c r="G2661" s="6" t="s">
        <v>10251</v>
      </c>
      <c r="H2661" s="6" t="s">
        <v>24</v>
      </c>
      <c r="I2661" s="6" t="s">
        <v>40</v>
      </c>
      <c r="J2661" s="6" t="s">
        <v>21</v>
      </c>
      <c r="K2661" s="9" t="s">
        <v>534</v>
      </c>
      <c r="T2661" s="6" t="s">
        <v>22</v>
      </c>
      <c r="U2661" s="6" t="s">
        <v>18</v>
      </c>
      <c r="V2661" s="6" t="s">
        <v>10253</v>
      </c>
      <c r="W2661" s="11" t="s">
        <v>10252</v>
      </c>
    </row>
    <row r="2662" spans="1:23" x14ac:dyDescent="0.35">
      <c r="A2662" s="6">
        <v>216467</v>
      </c>
      <c r="B2662" s="7">
        <v>45322</v>
      </c>
      <c r="C2662" s="8">
        <v>0.62015046296296295</v>
      </c>
      <c r="D2662" s="6" t="s">
        <v>10254</v>
      </c>
      <c r="E2662" s="6">
        <v>7</v>
      </c>
      <c r="F2662" s="6" t="s">
        <v>30</v>
      </c>
      <c r="G2662" s="6" t="s">
        <v>10255</v>
      </c>
      <c r="H2662" s="6" t="s">
        <v>24</v>
      </c>
      <c r="I2662" s="6" t="s">
        <v>24</v>
      </c>
      <c r="J2662" s="6" t="s">
        <v>21</v>
      </c>
      <c r="K2662" s="6" t="s">
        <v>134</v>
      </c>
      <c r="T2662" s="6" t="s">
        <v>22</v>
      </c>
      <c r="U2662" s="6" t="s">
        <v>18</v>
      </c>
      <c r="V2662" s="6" t="s">
        <v>10257</v>
      </c>
      <c r="W2662" s="11" t="s">
        <v>10256</v>
      </c>
    </row>
    <row r="2663" spans="1:23" x14ac:dyDescent="0.35">
      <c r="A2663" s="6">
        <v>40590</v>
      </c>
      <c r="B2663" s="7">
        <v>45322</v>
      </c>
      <c r="C2663" s="8">
        <v>0.62782407407407403</v>
      </c>
      <c r="D2663" s="6" t="s">
        <v>1145</v>
      </c>
      <c r="E2663" s="6">
        <v>5</v>
      </c>
      <c r="F2663" s="6" t="s">
        <v>19</v>
      </c>
      <c r="G2663" s="6" t="s">
        <v>10258</v>
      </c>
      <c r="H2663" s="6" t="s">
        <v>24</v>
      </c>
      <c r="I2663" s="6" t="s">
        <v>24</v>
      </c>
      <c r="J2663" s="6" t="s">
        <v>21</v>
      </c>
      <c r="K2663" s="6" t="s">
        <v>134</v>
      </c>
      <c r="T2663" s="6" t="s">
        <v>22</v>
      </c>
      <c r="U2663" s="6" t="s">
        <v>18</v>
      </c>
      <c r="V2663" s="6" t="s">
        <v>10260</v>
      </c>
      <c r="W2663" s="11" t="s">
        <v>10259</v>
      </c>
    </row>
    <row r="2664" spans="1:23" ht="72.5" x14ac:dyDescent="0.35">
      <c r="A2664" s="6">
        <v>96660</v>
      </c>
      <c r="B2664" s="7">
        <v>45322</v>
      </c>
      <c r="C2664" s="8">
        <v>0.65480324074074081</v>
      </c>
      <c r="D2664" s="6" t="s">
        <v>10261</v>
      </c>
      <c r="E2664" s="6">
        <v>1</v>
      </c>
      <c r="F2664" s="6" t="s">
        <v>30</v>
      </c>
      <c r="G2664" s="9" t="s">
        <v>10262</v>
      </c>
      <c r="H2664" s="6" t="s">
        <v>24</v>
      </c>
      <c r="I2664" s="6" t="s">
        <v>24</v>
      </c>
      <c r="J2664" s="6" t="s">
        <v>21</v>
      </c>
      <c r="K2664" s="6" t="s">
        <v>5500</v>
      </c>
      <c r="T2664" s="6" t="s">
        <v>22</v>
      </c>
      <c r="U2664" s="6" t="s">
        <v>18</v>
      </c>
      <c r="V2664" s="6" t="s">
        <v>10264</v>
      </c>
      <c r="W2664" s="11" t="s">
        <v>10263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820"/>
  <sheetViews>
    <sheetView zoomScale="80" zoomScaleNormal="80" workbookViewId="0">
      <selection activeCell="B1" sqref="B1:B1048576"/>
    </sheetView>
  </sheetViews>
  <sheetFormatPr defaultRowHeight="14.5" x14ac:dyDescent="0.35"/>
  <cols>
    <col min="1" max="1" width="14.08984375" style="4" customWidth="1"/>
    <col min="2" max="2" width="13.6328125" customWidth="1"/>
    <col min="3" max="3" width="12.453125" customWidth="1"/>
    <col min="4" max="5" width="41.08984375" style="3" customWidth="1"/>
    <col min="6" max="6" width="45" style="3" customWidth="1"/>
    <col min="7" max="7" width="37.90625" style="3" customWidth="1"/>
    <col min="8" max="8" width="40.26953125" style="3" customWidth="1"/>
    <col min="9" max="17" width="8.7265625" style="3"/>
  </cols>
  <sheetData>
    <row r="1" spans="1:8" ht="18.5" x14ac:dyDescent="0.35">
      <c r="A1" s="15" t="s">
        <v>0</v>
      </c>
      <c r="B1" s="13" t="s">
        <v>68857</v>
      </c>
      <c r="C1" s="13" t="s">
        <v>68858</v>
      </c>
      <c r="D1" s="14" t="s">
        <v>68859</v>
      </c>
      <c r="E1" s="14" t="s">
        <v>11053</v>
      </c>
      <c r="F1" s="14" t="s">
        <v>68860</v>
      </c>
      <c r="G1" s="14" t="s">
        <v>180</v>
      </c>
      <c r="H1" s="14" t="s">
        <v>68861</v>
      </c>
    </row>
    <row r="2" spans="1:8" x14ac:dyDescent="0.35">
      <c r="A2" s="4">
        <v>50715</v>
      </c>
      <c r="B2" s="1">
        <v>45201</v>
      </c>
      <c r="C2" s="2">
        <v>0.32453703703703701</v>
      </c>
      <c r="D2" s="3" t="s">
        <v>11085</v>
      </c>
      <c r="E2" s="3" t="s">
        <v>13634</v>
      </c>
      <c r="F2" s="3" t="s">
        <v>15618</v>
      </c>
      <c r="G2" s="3" t="s">
        <v>15619</v>
      </c>
      <c r="H2" s="3" t="s">
        <v>11584</v>
      </c>
    </row>
    <row r="3" spans="1:8" ht="29" x14ac:dyDescent="0.35">
      <c r="A3" s="4">
        <v>49395</v>
      </c>
      <c r="B3" s="1">
        <v>45201</v>
      </c>
      <c r="C3" s="2">
        <v>0.33332175925925928</v>
      </c>
      <c r="D3" s="3" t="s">
        <v>15620</v>
      </c>
      <c r="E3" s="3" t="s">
        <v>15624</v>
      </c>
      <c r="F3" s="3" t="s">
        <v>15621</v>
      </c>
      <c r="G3" s="3" t="s">
        <v>15622</v>
      </c>
      <c r="H3" s="3" t="s">
        <v>15623</v>
      </c>
    </row>
    <row r="4" spans="1:8" ht="43.5" x14ac:dyDescent="0.35">
      <c r="A4" s="4">
        <v>33269</v>
      </c>
      <c r="B4" s="1">
        <v>45201</v>
      </c>
      <c r="C4" s="2">
        <v>0.33978009259259262</v>
      </c>
      <c r="D4" s="3" t="s">
        <v>233</v>
      </c>
      <c r="E4" s="3" t="s">
        <v>15626</v>
      </c>
      <c r="F4" s="3" t="s">
        <v>15625</v>
      </c>
      <c r="G4" s="3" t="s">
        <v>1313</v>
      </c>
      <c r="H4" s="3" t="s">
        <v>12612</v>
      </c>
    </row>
    <row r="5" spans="1:8" ht="43.5" x14ac:dyDescent="0.35">
      <c r="A5" s="4">
        <v>40835</v>
      </c>
      <c r="B5" s="1">
        <v>45201</v>
      </c>
      <c r="C5" s="2">
        <v>0.3450462962962963</v>
      </c>
      <c r="D5" s="3" t="s">
        <v>167</v>
      </c>
      <c r="E5" s="3" t="s">
        <v>15630</v>
      </c>
      <c r="F5" s="3" t="s">
        <v>15627</v>
      </c>
      <c r="G5" s="3" t="s">
        <v>15628</v>
      </c>
      <c r="H5" s="3" t="s">
        <v>15629</v>
      </c>
    </row>
    <row r="6" spans="1:8" ht="29" x14ac:dyDescent="0.35">
      <c r="A6" s="4">
        <v>193229</v>
      </c>
      <c r="B6" s="1">
        <v>45201</v>
      </c>
      <c r="C6" s="2">
        <v>0.34866898148148145</v>
      </c>
      <c r="D6" s="3" t="s">
        <v>15631</v>
      </c>
      <c r="E6" s="3" t="s">
        <v>15633</v>
      </c>
      <c r="F6" s="3" t="s">
        <v>15632</v>
      </c>
      <c r="G6" s="3" t="s">
        <v>1581</v>
      </c>
      <c r="H6" s="3" t="s">
        <v>12531</v>
      </c>
    </row>
    <row r="7" spans="1:8" ht="43.5" x14ac:dyDescent="0.35">
      <c r="A7" s="4">
        <v>165971</v>
      </c>
      <c r="B7" s="1">
        <v>45201</v>
      </c>
      <c r="C7" s="2">
        <v>0.34931712962962963</v>
      </c>
      <c r="D7" s="3" t="s">
        <v>349</v>
      </c>
      <c r="E7" s="3" t="s">
        <v>11170</v>
      </c>
      <c r="F7" s="3" t="s">
        <v>15634</v>
      </c>
      <c r="G7" s="3" t="s">
        <v>15635</v>
      </c>
      <c r="H7" s="3" t="s">
        <v>15636</v>
      </c>
    </row>
    <row r="8" spans="1:8" ht="116" x14ac:dyDescent="0.35">
      <c r="A8" s="4">
        <v>40929</v>
      </c>
      <c r="B8" s="1">
        <v>45201</v>
      </c>
      <c r="C8" s="2">
        <v>0.35031250000000003</v>
      </c>
      <c r="D8" s="3" t="s">
        <v>15637</v>
      </c>
      <c r="E8" s="3" t="s">
        <v>15641</v>
      </c>
      <c r="F8" s="3" t="s">
        <v>15638</v>
      </c>
      <c r="G8" s="3" t="s">
        <v>15639</v>
      </c>
      <c r="H8" s="3" t="s">
        <v>15640</v>
      </c>
    </row>
    <row r="9" spans="1:8" ht="43.5" x14ac:dyDescent="0.35">
      <c r="A9" s="4">
        <v>43213</v>
      </c>
      <c r="B9" s="1">
        <v>45201</v>
      </c>
      <c r="C9" s="2">
        <v>0.35206018518518517</v>
      </c>
      <c r="D9" s="3" t="s">
        <v>11913</v>
      </c>
      <c r="E9" s="3" t="s">
        <v>15645</v>
      </c>
      <c r="F9" s="3" t="s">
        <v>15642</v>
      </c>
      <c r="G9" s="3" t="s">
        <v>15643</v>
      </c>
      <c r="H9" s="3" t="s">
        <v>15644</v>
      </c>
    </row>
    <row r="10" spans="1:8" x14ac:dyDescent="0.35">
      <c r="A10" s="4">
        <v>129746</v>
      </c>
      <c r="B10" s="1">
        <v>45201</v>
      </c>
      <c r="C10" s="2">
        <v>0.35248842592592594</v>
      </c>
      <c r="D10" s="3" t="s">
        <v>10554</v>
      </c>
      <c r="E10" s="3" t="s">
        <v>15646</v>
      </c>
      <c r="F10" s="3" t="s">
        <v>12918</v>
      </c>
      <c r="G10" s="3" t="s">
        <v>15646</v>
      </c>
      <c r="H10" s="3" t="s">
        <v>3017</v>
      </c>
    </row>
    <row r="11" spans="1:8" x14ac:dyDescent="0.35">
      <c r="A11" s="4">
        <v>145695</v>
      </c>
      <c r="B11" s="1">
        <v>45201</v>
      </c>
      <c r="C11" s="2">
        <v>0.35567129629629629</v>
      </c>
      <c r="D11" s="3" t="s">
        <v>985</v>
      </c>
      <c r="E11" s="3" t="s">
        <v>846</v>
      </c>
      <c r="F11" s="3" t="s">
        <v>12918</v>
      </c>
      <c r="G11" s="3" t="s">
        <v>1241</v>
      </c>
      <c r="H11" s="3" t="s">
        <v>3017</v>
      </c>
    </row>
    <row r="12" spans="1:8" ht="43.5" x14ac:dyDescent="0.35">
      <c r="A12" s="4">
        <v>52116</v>
      </c>
      <c r="B12" s="1">
        <v>45201</v>
      </c>
      <c r="C12" s="2">
        <v>0.35583333333333328</v>
      </c>
      <c r="D12" s="3" t="s">
        <v>1702</v>
      </c>
      <c r="E12" s="3" t="s">
        <v>15650</v>
      </c>
      <c r="F12" s="3" t="s">
        <v>15647</v>
      </c>
      <c r="G12" s="3" t="s">
        <v>15648</v>
      </c>
      <c r="H12" s="3" t="s">
        <v>15649</v>
      </c>
    </row>
    <row r="13" spans="1:8" ht="43.5" x14ac:dyDescent="0.35">
      <c r="A13" s="4">
        <v>51371</v>
      </c>
      <c r="B13" s="1">
        <v>45201</v>
      </c>
      <c r="C13" s="2">
        <v>0.35874999999999996</v>
      </c>
      <c r="D13" s="3" t="s">
        <v>1403</v>
      </c>
      <c r="E13" s="3" t="s">
        <v>15654</v>
      </c>
      <c r="F13" s="3" t="s">
        <v>15651</v>
      </c>
      <c r="G13" s="3" t="s">
        <v>15652</v>
      </c>
      <c r="H13" s="3" t="s">
        <v>15653</v>
      </c>
    </row>
    <row r="14" spans="1:8" ht="116" x14ac:dyDescent="0.35">
      <c r="A14" s="4">
        <v>16276</v>
      </c>
      <c r="B14" s="1">
        <v>45201</v>
      </c>
      <c r="C14" s="2">
        <v>0.3596064814814815</v>
      </c>
      <c r="D14" s="3" t="s">
        <v>15655</v>
      </c>
      <c r="E14" s="3" t="s">
        <v>14375</v>
      </c>
      <c r="F14" s="3" t="s">
        <v>15656</v>
      </c>
      <c r="G14" s="3" t="s">
        <v>15657</v>
      </c>
      <c r="H14" s="3" t="s">
        <v>15658</v>
      </c>
    </row>
    <row r="15" spans="1:8" ht="43.5" x14ac:dyDescent="0.35">
      <c r="A15" s="4">
        <v>57550</v>
      </c>
      <c r="B15" s="1">
        <v>45201</v>
      </c>
      <c r="C15" s="2">
        <v>0.35995370370370372</v>
      </c>
      <c r="D15" s="3" t="s">
        <v>15659</v>
      </c>
      <c r="E15" s="3" t="s">
        <v>15662</v>
      </c>
      <c r="F15" s="3" t="s">
        <v>15660</v>
      </c>
      <c r="G15" s="3" t="s">
        <v>11982</v>
      </c>
      <c r="H15" s="3" t="s">
        <v>15661</v>
      </c>
    </row>
    <row r="16" spans="1:8" ht="29" x14ac:dyDescent="0.35">
      <c r="A16" s="4">
        <v>88778</v>
      </c>
      <c r="B16" s="1">
        <v>45201</v>
      </c>
      <c r="C16" s="2">
        <v>0.36781250000000004</v>
      </c>
      <c r="D16" s="3" t="s">
        <v>13883</v>
      </c>
      <c r="E16" s="3" t="s">
        <v>13142</v>
      </c>
      <c r="F16" s="3" t="s">
        <v>15663</v>
      </c>
      <c r="G16" s="3" t="s">
        <v>1268</v>
      </c>
      <c r="H16" s="3" t="s">
        <v>10273</v>
      </c>
    </row>
    <row r="17" spans="1:8" ht="58" x14ac:dyDescent="0.35">
      <c r="A17" s="4">
        <v>38075</v>
      </c>
      <c r="B17" s="1">
        <v>45201</v>
      </c>
      <c r="C17" s="2">
        <v>0.36865740740740738</v>
      </c>
      <c r="D17" s="3" t="s">
        <v>15664</v>
      </c>
      <c r="E17" s="3" t="s">
        <v>15668</v>
      </c>
      <c r="F17" s="3" t="s">
        <v>15665</v>
      </c>
      <c r="G17" s="3" t="s">
        <v>15666</v>
      </c>
      <c r="H17" s="3" t="s">
        <v>15667</v>
      </c>
    </row>
    <row r="18" spans="1:8" x14ac:dyDescent="0.35">
      <c r="A18" s="4">
        <v>169136</v>
      </c>
      <c r="B18" s="1">
        <v>45201</v>
      </c>
      <c r="C18" s="2">
        <v>0.37016203703703704</v>
      </c>
      <c r="D18" s="3" t="s">
        <v>985</v>
      </c>
      <c r="E18" s="3" t="s">
        <v>1190</v>
      </c>
      <c r="F18" s="3" t="s">
        <v>12918</v>
      </c>
      <c r="G18" s="3" t="s">
        <v>15669</v>
      </c>
      <c r="H18" s="3" t="s">
        <v>3017</v>
      </c>
    </row>
    <row r="19" spans="1:8" ht="116" x14ac:dyDescent="0.35">
      <c r="A19" s="4">
        <v>174523</v>
      </c>
      <c r="B19" s="1">
        <v>45201</v>
      </c>
      <c r="C19" s="2">
        <v>0.3706712962962963</v>
      </c>
      <c r="D19" s="3" t="s">
        <v>15670</v>
      </c>
      <c r="E19" s="3" t="s">
        <v>15674</v>
      </c>
      <c r="F19" s="3" t="s">
        <v>15671</v>
      </c>
      <c r="G19" s="3" t="s">
        <v>15672</v>
      </c>
      <c r="H19" s="3" t="s">
        <v>15673</v>
      </c>
    </row>
    <row r="20" spans="1:8" ht="29" x14ac:dyDescent="0.35">
      <c r="A20" s="4">
        <v>40053</v>
      </c>
      <c r="B20" s="1">
        <v>45201</v>
      </c>
      <c r="C20" s="2">
        <v>0.37361111111111112</v>
      </c>
      <c r="D20" s="3" t="s">
        <v>233</v>
      </c>
      <c r="E20" s="3" t="s">
        <v>15677</v>
      </c>
      <c r="F20" s="3" t="s">
        <v>15675</v>
      </c>
      <c r="G20" s="3" t="s">
        <v>15676</v>
      </c>
      <c r="H20" s="3" t="s">
        <v>12587</v>
      </c>
    </row>
    <row r="21" spans="1:8" ht="159.5" x14ac:dyDescent="0.35">
      <c r="A21" s="4">
        <v>49474</v>
      </c>
      <c r="B21" s="1">
        <v>45201</v>
      </c>
      <c r="C21" s="2">
        <v>0.37556712962962963</v>
      </c>
      <c r="D21" s="3" t="s">
        <v>349</v>
      </c>
      <c r="E21" s="3" t="s">
        <v>15681</v>
      </c>
      <c r="F21" s="3" t="s">
        <v>15678</v>
      </c>
      <c r="G21" s="3" t="s">
        <v>15679</v>
      </c>
      <c r="H21" s="3" t="s">
        <v>15680</v>
      </c>
    </row>
    <row r="22" spans="1:8" ht="72.5" x14ac:dyDescent="0.35">
      <c r="A22" s="4">
        <v>60655</v>
      </c>
      <c r="B22" s="1">
        <v>45201</v>
      </c>
      <c r="C22" s="2">
        <v>0.37905092592592587</v>
      </c>
      <c r="D22" s="3" t="s">
        <v>233</v>
      </c>
      <c r="E22" s="3" t="s">
        <v>15683</v>
      </c>
      <c r="F22" s="3" t="s">
        <v>15682</v>
      </c>
      <c r="G22" s="3" t="s">
        <v>11912</v>
      </c>
      <c r="H22" s="3" t="s">
        <v>12311</v>
      </c>
    </row>
    <row r="23" spans="1:8" x14ac:dyDescent="0.35">
      <c r="A23" s="4">
        <v>55004</v>
      </c>
      <c r="B23" s="1">
        <v>45201</v>
      </c>
      <c r="C23" s="2">
        <v>0.37946759259259261</v>
      </c>
      <c r="D23" s="3" t="s">
        <v>1436</v>
      </c>
      <c r="E23" s="3" t="s">
        <v>1218</v>
      </c>
      <c r="F23" s="3" t="s">
        <v>12941</v>
      </c>
      <c r="G23" s="3" t="s">
        <v>15684</v>
      </c>
      <c r="H23" s="3" t="s">
        <v>1939</v>
      </c>
    </row>
    <row r="24" spans="1:8" ht="29" x14ac:dyDescent="0.35">
      <c r="A24" s="4">
        <v>50815</v>
      </c>
      <c r="B24" s="1">
        <v>45201</v>
      </c>
      <c r="C24" s="2">
        <v>0.38081018518518522</v>
      </c>
      <c r="D24" s="3" t="s">
        <v>15685</v>
      </c>
      <c r="E24" s="3" t="s">
        <v>15688</v>
      </c>
      <c r="F24" s="3" t="s">
        <v>15686</v>
      </c>
      <c r="G24" s="3" t="s">
        <v>1283</v>
      </c>
      <c r="H24" s="3" t="s">
        <v>15687</v>
      </c>
    </row>
    <row r="25" spans="1:8" x14ac:dyDescent="0.35">
      <c r="A25" s="4">
        <v>172571</v>
      </c>
      <c r="B25" s="1">
        <v>45201</v>
      </c>
      <c r="C25" s="2">
        <v>0.38247685185185182</v>
      </c>
      <c r="D25" s="3" t="s">
        <v>233</v>
      </c>
      <c r="E25" s="3" t="s">
        <v>261</v>
      </c>
      <c r="F25" s="3" t="s">
        <v>15689</v>
      </c>
      <c r="G25" s="3" t="s">
        <v>1268</v>
      </c>
      <c r="H25" s="3" t="s">
        <v>10295</v>
      </c>
    </row>
    <row r="26" spans="1:8" ht="145" x14ac:dyDescent="0.35">
      <c r="A26" s="4">
        <v>32938</v>
      </c>
      <c r="B26" s="1">
        <v>45201</v>
      </c>
      <c r="C26" s="2">
        <v>0.38319444444444445</v>
      </c>
      <c r="D26" s="3" t="s">
        <v>15690</v>
      </c>
      <c r="E26" s="3" t="s">
        <v>13406</v>
      </c>
      <c r="F26" s="3" t="s">
        <v>15691</v>
      </c>
      <c r="G26" s="3" t="s">
        <v>15692</v>
      </c>
      <c r="H26" s="3" t="s">
        <v>15693</v>
      </c>
    </row>
    <row r="27" spans="1:8" ht="43.5" x14ac:dyDescent="0.35">
      <c r="A27" s="4">
        <v>15930</v>
      </c>
      <c r="B27" s="1">
        <v>45201</v>
      </c>
      <c r="C27" s="2">
        <v>0.38423611111111117</v>
      </c>
      <c r="D27" s="3" t="s">
        <v>11085</v>
      </c>
      <c r="E27" s="3" t="s">
        <v>15697</v>
      </c>
      <c r="F27" s="3" t="s">
        <v>15694</v>
      </c>
      <c r="G27" s="3" t="s">
        <v>15695</v>
      </c>
      <c r="H27" s="3" t="s">
        <v>15696</v>
      </c>
    </row>
    <row r="28" spans="1:8" ht="58" x14ac:dyDescent="0.35">
      <c r="A28" s="4">
        <v>190078</v>
      </c>
      <c r="B28" s="1">
        <v>45201</v>
      </c>
      <c r="C28" s="2">
        <v>0.38667824074074075</v>
      </c>
      <c r="D28" s="3" t="s">
        <v>15698</v>
      </c>
      <c r="E28" s="3" t="s">
        <v>15700</v>
      </c>
      <c r="F28" s="3" t="s">
        <v>15699</v>
      </c>
      <c r="G28" s="3" t="s">
        <v>11789</v>
      </c>
      <c r="H28" s="3" t="s">
        <v>29</v>
      </c>
    </row>
    <row r="29" spans="1:8" ht="72.5" x14ac:dyDescent="0.35">
      <c r="A29" s="4">
        <v>36567</v>
      </c>
      <c r="B29" s="1">
        <v>45201</v>
      </c>
      <c r="C29" s="2">
        <v>0.38806712962962964</v>
      </c>
      <c r="D29" s="3" t="s">
        <v>1702</v>
      </c>
      <c r="E29" s="3" t="s">
        <v>13827</v>
      </c>
      <c r="F29" s="3" t="s">
        <v>15701</v>
      </c>
      <c r="G29" s="3" t="s">
        <v>11982</v>
      </c>
      <c r="H29" s="3" t="s">
        <v>11750</v>
      </c>
    </row>
    <row r="30" spans="1:8" ht="29" x14ac:dyDescent="0.35">
      <c r="A30" s="4">
        <v>148713</v>
      </c>
      <c r="B30" s="1">
        <v>45201</v>
      </c>
      <c r="C30" s="2">
        <v>0.38982638888888888</v>
      </c>
      <c r="D30" s="3" t="s">
        <v>11085</v>
      </c>
      <c r="E30" s="3" t="s">
        <v>15704</v>
      </c>
      <c r="F30" s="3" t="s">
        <v>15702</v>
      </c>
      <c r="G30" s="3" t="s">
        <v>13393</v>
      </c>
      <c r="H30" s="3" t="s">
        <v>15703</v>
      </c>
    </row>
    <row r="31" spans="1:8" ht="58" x14ac:dyDescent="0.35">
      <c r="A31" s="4">
        <v>40839</v>
      </c>
      <c r="B31" s="1">
        <v>45201</v>
      </c>
      <c r="C31" s="2">
        <v>0.3903240740740741</v>
      </c>
      <c r="D31" s="3" t="s">
        <v>1702</v>
      </c>
      <c r="E31" s="3" t="s">
        <v>14376</v>
      </c>
      <c r="F31" s="3" t="s">
        <v>15705</v>
      </c>
      <c r="G31" s="3" t="s">
        <v>15706</v>
      </c>
      <c r="H31" s="3" t="s">
        <v>15707</v>
      </c>
    </row>
    <row r="32" spans="1:8" ht="29" x14ac:dyDescent="0.35">
      <c r="A32" s="4">
        <v>85090</v>
      </c>
      <c r="B32" s="1">
        <v>45201</v>
      </c>
      <c r="C32" s="2">
        <v>0.390625</v>
      </c>
      <c r="D32" s="3" t="s">
        <v>13664</v>
      </c>
      <c r="E32" s="3" t="s">
        <v>15710</v>
      </c>
      <c r="F32" s="3" t="s">
        <v>15708</v>
      </c>
      <c r="G32" s="3" t="s">
        <v>11021</v>
      </c>
      <c r="H32" s="3" t="s">
        <v>15709</v>
      </c>
    </row>
    <row r="33" spans="1:8" ht="116" x14ac:dyDescent="0.35">
      <c r="A33" s="4">
        <v>39272</v>
      </c>
      <c r="B33" s="1">
        <v>45201</v>
      </c>
      <c r="C33" s="2">
        <v>0.39128472222222221</v>
      </c>
      <c r="D33" s="3" t="s">
        <v>15711</v>
      </c>
      <c r="E33" s="3" t="s">
        <v>15715</v>
      </c>
      <c r="F33" s="3" t="s">
        <v>15712</v>
      </c>
      <c r="G33" s="3" t="s">
        <v>15713</v>
      </c>
      <c r="H33" s="3" t="s">
        <v>15714</v>
      </c>
    </row>
    <row r="34" spans="1:8" ht="43.5" x14ac:dyDescent="0.35">
      <c r="A34" s="4">
        <v>201209</v>
      </c>
      <c r="B34" s="1">
        <v>45201</v>
      </c>
      <c r="C34" s="2">
        <v>0.39483796296296297</v>
      </c>
      <c r="D34" s="3" t="s">
        <v>15716</v>
      </c>
      <c r="E34" s="3" t="s">
        <v>15719</v>
      </c>
      <c r="F34" s="3" t="s">
        <v>15717</v>
      </c>
      <c r="G34" s="3" t="s">
        <v>11973</v>
      </c>
      <c r="H34" s="3" t="s">
        <v>15718</v>
      </c>
    </row>
    <row r="35" spans="1:8" ht="43.5" x14ac:dyDescent="0.35">
      <c r="A35" s="4">
        <v>22736</v>
      </c>
      <c r="B35" s="1">
        <v>45201</v>
      </c>
      <c r="C35" s="2">
        <v>0.39496527777777773</v>
      </c>
      <c r="D35" s="3" t="s">
        <v>1702</v>
      </c>
      <c r="E35" s="3" t="s">
        <v>15722</v>
      </c>
      <c r="F35" s="3" t="s">
        <v>15720</v>
      </c>
      <c r="G35" s="3" t="s">
        <v>12195</v>
      </c>
      <c r="H35" s="3" t="s">
        <v>15721</v>
      </c>
    </row>
    <row r="36" spans="1:8" ht="58" x14ac:dyDescent="0.35">
      <c r="A36" s="4">
        <v>43342</v>
      </c>
      <c r="B36" s="1">
        <v>45201</v>
      </c>
      <c r="C36" s="2">
        <v>0.39534722222222224</v>
      </c>
      <c r="D36" s="3" t="s">
        <v>15723</v>
      </c>
      <c r="E36" s="3" t="s">
        <v>15726</v>
      </c>
      <c r="F36" s="3" t="s">
        <v>15724</v>
      </c>
      <c r="G36" s="3" t="s">
        <v>11798</v>
      </c>
      <c r="H36" s="3" t="s">
        <v>15725</v>
      </c>
    </row>
    <row r="37" spans="1:8" ht="29" x14ac:dyDescent="0.35">
      <c r="A37" s="4">
        <v>34140</v>
      </c>
      <c r="B37" s="1">
        <v>45201</v>
      </c>
      <c r="C37" s="2">
        <v>0.39598379629629626</v>
      </c>
      <c r="D37" s="3" t="s">
        <v>985</v>
      </c>
      <c r="E37" s="3" t="s">
        <v>13060</v>
      </c>
      <c r="F37" s="3" t="s">
        <v>15727</v>
      </c>
      <c r="G37" s="3" t="s">
        <v>10433</v>
      </c>
      <c r="H37" s="3" t="s">
        <v>15090</v>
      </c>
    </row>
    <row r="38" spans="1:8" ht="29" x14ac:dyDescent="0.35">
      <c r="A38" s="4">
        <v>194091</v>
      </c>
      <c r="B38" s="1">
        <v>45201</v>
      </c>
      <c r="C38" s="2">
        <v>0.39844907407407404</v>
      </c>
      <c r="D38" s="3" t="s">
        <v>15728</v>
      </c>
      <c r="E38" s="3" t="s">
        <v>15731</v>
      </c>
      <c r="F38" s="3" t="s">
        <v>15729</v>
      </c>
      <c r="G38" s="3" t="s">
        <v>15730</v>
      </c>
      <c r="H38" s="3" t="s">
        <v>13261</v>
      </c>
    </row>
    <row r="39" spans="1:8" ht="58" x14ac:dyDescent="0.35">
      <c r="A39" s="4">
        <v>51324</v>
      </c>
      <c r="B39" s="1">
        <v>45201</v>
      </c>
      <c r="C39" s="2">
        <v>0.39901620370370372</v>
      </c>
      <c r="D39" s="3" t="s">
        <v>12562</v>
      </c>
      <c r="E39" s="3" t="s">
        <v>15735</v>
      </c>
      <c r="F39" s="3" t="s">
        <v>15732</v>
      </c>
      <c r="G39" s="3" t="s">
        <v>15733</v>
      </c>
      <c r="H39" s="3" t="s">
        <v>15734</v>
      </c>
    </row>
    <row r="40" spans="1:8" ht="116" x14ac:dyDescent="0.35">
      <c r="A40" s="4">
        <v>5017</v>
      </c>
      <c r="B40" s="1">
        <v>45201</v>
      </c>
      <c r="C40" s="2">
        <v>0.39916666666666667</v>
      </c>
      <c r="D40" s="3" t="s">
        <v>15736</v>
      </c>
      <c r="E40" s="3" t="s">
        <v>15739</v>
      </c>
      <c r="F40" s="3" t="s">
        <v>15737</v>
      </c>
      <c r="G40" s="3" t="s">
        <v>13868</v>
      </c>
      <c r="H40" s="3" t="s">
        <v>15738</v>
      </c>
    </row>
    <row r="41" spans="1:8" ht="72.5" x14ac:dyDescent="0.35">
      <c r="A41" s="4">
        <v>50732</v>
      </c>
      <c r="B41" s="1">
        <v>45201</v>
      </c>
      <c r="C41" s="2">
        <v>0.39938657407407407</v>
      </c>
      <c r="D41" s="3" t="s">
        <v>15740</v>
      </c>
      <c r="E41" s="3" t="s">
        <v>15744</v>
      </c>
      <c r="F41" s="3" t="s">
        <v>15741</v>
      </c>
      <c r="G41" s="3" t="s">
        <v>15742</v>
      </c>
      <c r="H41" s="3" t="s">
        <v>15743</v>
      </c>
    </row>
    <row r="42" spans="1:8" ht="43.5" x14ac:dyDescent="0.35">
      <c r="A42" s="4">
        <v>195753</v>
      </c>
      <c r="B42" s="1">
        <v>45201</v>
      </c>
      <c r="C42" s="2">
        <v>0.40094907407407404</v>
      </c>
      <c r="D42" s="3" t="s">
        <v>1702</v>
      </c>
      <c r="E42" s="3" t="s">
        <v>15748</v>
      </c>
      <c r="F42" s="3" t="s">
        <v>15745</v>
      </c>
      <c r="G42" s="3" t="s">
        <v>15746</v>
      </c>
      <c r="H42" s="3" t="s">
        <v>15747</v>
      </c>
    </row>
    <row r="43" spans="1:8" ht="43.5" x14ac:dyDescent="0.35">
      <c r="A43" s="4">
        <v>60109</v>
      </c>
      <c r="B43" s="1">
        <v>45201</v>
      </c>
      <c r="C43" s="2">
        <v>0.40151620370370367</v>
      </c>
      <c r="D43" s="3" t="s">
        <v>985</v>
      </c>
      <c r="E43" s="3" t="s">
        <v>15750</v>
      </c>
      <c r="F43" s="3" t="s">
        <v>15749</v>
      </c>
      <c r="G43" s="3" t="s">
        <v>10433</v>
      </c>
      <c r="H43" s="3" t="s">
        <v>4190</v>
      </c>
    </row>
    <row r="44" spans="1:8" ht="72.5" x14ac:dyDescent="0.35">
      <c r="A44" s="4">
        <v>30643</v>
      </c>
      <c r="B44" s="1">
        <v>45201</v>
      </c>
      <c r="C44" s="2">
        <v>0.40401620370370367</v>
      </c>
      <c r="D44" s="3" t="s">
        <v>15751</v>
      </c>
      <c r="E44" s="3" t="s">
        <v>15755</v>
      </c>
      <c r="F44" s="3" t="s">
        <v>15752</v>
      </c>
      <c r="G44" s="3" t="s">
        <v>15753</v>
      </c>
      <c r="H44" s="3" t="s">
        <v>15754</v>
      </c>
    </row>
    <row r="45" spans="1:8" ht="29" x14ac:dyDescent="0.35">
      <c r="A45" s="4">
        <v>49381</v>
      </c>
      <c r="B45" s="1">
        <v>45201</v>
      </c>
      <c r="C45" s="2">
        <v>0.40401620370370367</v>
      </c>
      <c r="D45" s="3" t="s">
        <v>1403</v>
      </c>
      <c r="E45" s="3" t="s">
        <v>14347</v>
      </c>
      <c r="F45" s="3" t="s">
        <v>15756</v>
      </c>
      <c r="G45" s="3" t="s">
        <v>15757</v>
      </c>
      <c r="H45" s="3" t="s">
        <v>15758</v>
      </c>
    </row>
    <row r="46" spans="1:8" ht="72.5" x14ac:dyDescent="0.35">
      <c r="A46" s="4">
        <v>50732</v>
      </c>
      <c r="B46" s="1">
        <v>45201</v>
      </c>
      <c r="C46" s="2">
        <v>0.40429398148148149</v>
      </c>
      <c r="D46" s="3" t="s">
        <v>15740</v>
      </c>
      <c r="E46" s="3" t="s">
        <v>15744</v>
      </c>
      <c r="F46" s="3" t="s">
        <v>15741</v>
      </c>
      <c r="G46" s="3" t="s">
        <v>15742</v>
      </c>
      <c r="H46" s="3" t="s">
        <v>15759</v>
      </c>
    </row>
    <row r="47" spans="1:8" ht="101.5" x14ac:dyDescent="0.35">
      <c r="A47" s="4">
        <v>7063</v>
      </c>
      <c r="B47" s="1">
        <v>45201</v>
      </c>
      <c r="C47" s="2">
        <v>0.40456018518518522</v>
      </c>
      <c r="D47" s="3" t="s">
        <v>15760</v>
      </c>
      <c r="E47" s="3" t="s">
        <v>15764</v>
      </c>
      <c r="F47" s="3" t="s">
        <v>15761</v>
      </c>
      <c r="G47" s="3" t="s">
        <v>15762</v>
      </c>
      <c r="H47" s="3" t="s">
        <v>15763</v>
      </c>
    </row>
    <row r="48" spans="1:8" ht="43.5" x14ac:dyDescent="0.35">
      <c r="A48" s="4">
        <v>134704</v>
      </c>
      <c r="B48" s="1">
        <v>45201</v>
      </c>
      <c r="C48" s="2">
        <v>0.40586805555555555</v>
      </c>
      <c r="D48" s="3" t="s">
        <v>10599</v>
      </c>
      <c r="E48" s="3" t="s">
        <v>1248</v>
      </c>
      <c r="F48" s="3" t="s">
        <v>15765</v>
      </c>
      <c r="G48" s="3" t="s">
        <v>11798</v>
      </c>
      <c r="H48" s="3" t="s">
        <v>15766</v>
      </c>
    </row>
    <row r="49" spans="1:8" ht="72.5" x14ac:dyDescent="0.35">
      <c r="A49" s="4">
        <v>166212</v>
      </c>
      <c r="B49" s="1">
        <v>45201</v>
      </c>
      <c r="C49" s="2">
        <v>0.40675925925925926</v>
      </c>
      <c r="D49" s="3" t="s">
        <v>15767</v>
      </c>
      <c r="E49" s="3" t="s">
        <v>15769</v>
      </c>
      <c r="F49" s="3" t="s">
        <v>15768</v>
      </c>
      <c r="G49" s="3" t="s">
        <v>11874</v>
      </c>
      <c r="H49" s="3" t="s">
        <v>10295</v>
      </c>
    </row>
    <row r="50" spans="1:8" ht="29" x14ac:dyDescent="0.35">
      <c r="A50" s="4">
        <v>57872</v>
      </c>
      <c r="B50" s="1">
        <v>45201</v>
      </c>
      <c r="C50" s="2">
        <v>0.40907407407407409</v>
      </c>
      <c r="D50" s="3" t="s">
        <v>15770</v>
      </c>
      <c r="E50" s="3" t="s">
        <v>15773</v>
      </c>
      <c r="F50" s="3" t="s">
        <v>15771</v>
      </c>
      <c r="G50" s="3" t="s">
        <v>12009</v>
      </c>
      <c r="H50" s="3" t="s">
        <v>15772</v>
      </c>
    </row>
    <row r="51" spans="1:8" ht="116" x14ac:dyDescent="0.35">
      <c r="A51" s="4">
        <v>10422</v>
      </c>
      <c r="B51" s="1">
        <v>45201</v>
      </c>
      <c r="C51" s="2">
        <v>0.40912037037037036</v>
      </c>
      <c r="D51" s="3" t="s">
        <v>15774</v>
      </c>
      <c r="E51" s="3" t="s">
        <v>15778</v>
      </c>
      <c r="F51" s="3" t="s">
        <v>15775</v>
      </c>
      <c r="G51" s="3" t="s">
        <v>15776</v>
      </c>
      <c r="H51" s="3" t="s">
        <v>15777</v>
      </c>
    </row>
    <row r="52" spans="1:8" ht="58" x14ac:dyDescent="0.35">
      <c r="A52" s="4">
        <v>24077</v>
      </c>
      <c r="B52" s="1">
        <v>45201</v>
      </c>
      <c r="C52" s="2">
        <v>0.40917824074074072</v>
      </c>
      <c r="D52" s="3" t="s">
        <v>1436</v>
      </c>
      <c r="E52" s="3" t="s">
        <v>15782</v>
      </c>
      <c r="F52" s="3" t="s">
        <v>15779</v>
      </c>
      <c r="G52" s="3" t="s">
        <v>15780</v>
      </c>
      <c r="H52" s="3" t="s">
        <v>15781</v>
      </c>
    </row>
    <row r="53" spans="1:8" ht="43.5" x14ac:dyDescent="0.35">
      <c r="A53" s="4">
        <v>176466</v>
      </c>
      <c r="B53" s="1">
        <v>45201</v>
      </c>
      <c r="C53" s="2">
        <v>0.41052083333333328</v>
      </c>
      <c r="D53" s="3" t="s">
        <v>11985</v>
      </c>
      <c r="E53" s="3" t="s">
        <v>15784</v>
      </c>
      <c r="F53" s="3" t="s">
        <v>15098</v>
      </c>
      <c r="G53" s="3" t="s">
        <v>11799</v>
      </c>
      <c r="H53" s="3" t="s">
        <v>15783</v>
      </c>
    </row>
    <row r="54" spans="1:8" ht="43.5" x14ac:dyDescent="0.35">
      <c r="A54" s="4">
        <v>48489</v>
      </c>
      <c r="B54" s="1">
        <v>45201</v>
      </c>
      <c r="C54" s="2">
        <v>0.4117824074074074</v>
      </c>
      <c r="D54" s="3" t="s">
        <v>15785</v>
      </c>
      <c r="E54" s="3" t="s">
        <v>15789</v>
      </c>
      <c r="F54" s="3" t="s">
        <v>15786</v>
      </c>
      <c r="G54" s="3" t="s">
        <v>15787</v>
      </c>
      <c r="H54" s="3" t="s">
        <v>15788</v>
      </c>
    </row>
    <row r="55" spans="1:8" x14ac:dyDescent="0.35">
      <c r="A55" s="4">
        <v>63427</v>
      </c>
      <c r="B55" s="1">
        <v>45201</v>
      </c>
      <c r="C55" s="2">
        <v>0.41427083333333337</v>
      </c>
      <c r="D55" s="3" t="s">
        <v>1436</v>
      </c>
      <c r="E55" s="3" t="s">
        <v>5816</v>
      </c>
      <c r="F55" s="3" t="s">
        <v>15790</v>
      </c>
      <c r="G55" s="3" t="s">
        <v>15791</v>
      </c>
      <c r="H55" s="3" t="s">
        <v>1939</v>
      </c>
    </row>
    <row r="56" spans="1:8" ht="87" x14ac:dyDescent="0.35">
      <c r="A56" s="4">
        <v>90664</v>
      </c>
      <c r="B56" s="1">
        <v>45201</v>
      </c>
      <c r="C56" s="2">
        <v>0.4150578703703704</v>
      </c>
      <c r="D56" s="3" t="s">
        <v>10615</v>
      </c>
      <c r="E56" s="3" t="s">
        <v>15793</v>
      </c>
      <c r="F56" s="3" t="s">
        <v>15792</v>
      </c>
      <c r="G56" s="3" t="s">
        <v>12011</v>
      </c>
      <c r="H56" s="3" t="s">
        <v>12756</v>
      </c>
    </row>
    <row r="57" spans="1:8" ht="58" x14ac:dyDescent="0.35">
      <c r="A57" s="4">
        <v>61073</v>
      </c>
      <c r="B57" s="1">
        <v>45201</v>
      </c>
      <c r="C57" s="2">
        <v>0.4160300925925926</v>
      </c>
      <c r="D57" s="3" t="s">
        <v>1436</v>
      </c>
      <c r="E57" s="3" t="s">
        <v>15797</v>
      </c>
      <c r="F57" s="3" t="s">
        <v>15794</v>
      </c>
      <c r="G57" s="3" t="s">
        <v>15795</v>
      </c>
      <c r="H57" s="3" t="s">
        <v>15796</v>
      </c>
    </row>
    <row r="58" spans="1:8" x14ac:dyDescent="0.35">
      <c r="A58" s="4">
        <v>102292</v>
      </c>
      <c r="B58" s="1">
        <v>45201</v>
      </c>
      <c r="C58" s="2">
        <v>0.41733796296296299</v>
      </c>
      <c r="D58" s="3" t="s">
        <v>10335</v>
      </c>
      <c r="E58" s="3" t="s">
        <v>15798</v>
      </c>
      <c r="F58" s="3" t="s">
        <v>601</v>
      </c>
      <c r="G58" s="3" t="s">
        <v>15798</v>
      </c>
      <c r="H58" s="3" t="s">
        <v>10567</v>
      </c>
    </row>
    <row r="59" spans="1:8" ht="29" x14ac:dyDescent="0.35">
      <c r="A59" s="4">
        <v>35693</v>
      </c>
      <c r="B59" s="1">
        <v>45201</v>
      </c>
      <c r="C59" s="2">
        <v>0.4173842592592592</v>
      </c>
      <c r="D59" s="3" t="s">
        <v>11085</v>
      </c>
      <c r="E59" s="3" t="s">
        <v>14346</v>
      </c>
      <c r="F59" s="3" t="s">
        <v>15799</v>
      </c>
      <c r="G59" s="3" t="s">
        <v>15800</v>
      </c>
      <c r="H59" s="3" t="s">
        <v>13492</v>
      </c>
    </row>
    <row r="60" spans="1:8" ht="43.5" x14ac:dyDescent="0.35">
      <c r="A60" s="4">
        <v>25614</v>
      </c>
      <c r="B60" s="1">
        <v>45201</v>
      </c>
      <c r="C60" s="2">
        <v>0.41949074074074072</v>
      </c>
      <c r="D60" s="3" t="s">
        <v>1702</v>
      </c>
      <c r="E60" s="3" t="s">
        <v>15802</v>
      </c>
      <c r="F60" s="3" t="s">
        <v>15801</v>
      </c>
      <c r="G60" s="3" t="s">
        <v>12294</v>
      </c>
      <c r="H60" s="3" t="e">
        <f>- See MANAGEMETN - Advice ON RRX ADHENRECE</f>
        <v>#NAME?</v>
      </c>
    </row>
    <row r="61" spans="1:8" ht="130.5" x14ac:dyDescent="0.35">
      <c r="A61" s="4">
        <v>51388</v>
      </c>
      <c r="B61" s="1">
        <v>45201</v>
      </c>
      <c r="C61" s="2">
        <v>0.42193287037037036</v>
      </c>
      <c r="D61" s="3" t="s">
        <v>167</v>
      </c>
      <c r="E61" s="3" t="s">
        <v>15806</v>
      </c>
      <c r="F61" s="3" t="s">
        <v>15803</v>
      </c>
      <c r="G61" s="3" t="s">
        <v>15804</v>
      </c>
      <c r="H61" s="3" t="s">
        <v>15805</v>
      </c>
    </row>
    <row r="62" spans="1:8" ht="29" x14ac:dyDescent="0.35">
      <c r="A62" s="4">
        <v>98124</v>
      </c>
      <c r="B62" s="1">
        <v>45201</v>
      </c>
      <c r="C62" s="2">
        <v>0.4221759259259259</v>
      </c>
      <c r="D62" s="3" t="s">
        <v>11085</v>
      </c>
      <c r="E62" s="3" t="s">
        <v>15810</v>
      </c>
      <c r="F62" s="3" t="s">
        <v>15807</v>
      </c>
      <c r="G62" s="3" t="s">
        <v>15808</v>
      </c>
      <c r="H62" s="3" t="s">
        <v>15809</v>
      </c>
    </row>
    <row r="63" spans="1:8" ht="159.5" x14ac:dyDescent="0.35">
      <c r="A63" s="4">
        <v>77313</v>
      </c>
      <c r="B63" s="1">
        <v>45201</v>
      </c>
      <c r="C63" s="2">
        <v>0.42265046296296299</v>
      </c>
      <c r="D63" s="3" t="s">
        <v>15811</v>
      </c>
      <c r="E63" s="3" t="s">
        <v>12273</v>
      </c>
      <c r="F63" s="3" t="s">
        <v>15812</v>
      </c>
      <c r="G63" s="3" t="s">
        <v>11732</v>
      </c>
      <c r="H63" s="3" t="s">
        <v>15813</v>
      </c>
    </row>
    <row r="64" spans="1:8" ht="116" x14ac:dyDescent="0.35">
      <c r="A64" s="4">
        <v>37676</v>
      </c>
      <c r="B64" s="1">
        <v>45201</v>
      </c>
      <c r="C64" s="2">
        <v>0.4229282407407407</v>
      </c>
      <c r="D64" s="3" t="s">
        <v>15814</v>
      </c>
      <c r="E64" s="3" t="s">
        <v>15817</v>
      </c>
      <c r="F64" s="3" t="s">
        <v>15815</v>
      </c>
      <c r="G64" s="3" t="s">
        <v>10851</v>
      </c>
      <c r="H64" s="3" t="s">
        <v>15816</v>
      </c>
    </row>
    <row r="65" spans="1:8" ht="29" x14ac:dyDescent="0.35">
      <c r="A65" s="4">
        <v>100777</v>
      </c>
      <c r="B65" s="1">
        <v>45201</v>
      </c>
      <c r="C65" s="2">
        <v>0.42417824074074079</v>
      </c>
      <c r="D65" s="3" t="s">
        <v>1702</v>
      </c>
      <c r="E65" s="3" t="s">
        <v>15819</v>
      </c>
      <c r="F65" s="3" t="s">
        <v>15818</v>
      </c>
      <c r="G65" s="3" t="s">
        <v>12009</v>
      </c>
      <c r="H65" s="3" t="s">
        <v>11750</v>
      </c>
    </row>
    <row r="66" spans="1:8" ht="72.5" x14ac:dyDescent="0.35">
      <c r="A66" s="4">
        <v>152909</v>
      </c>
      <c r="B66" s="1">
        <v>45201</v>
      </c>
      <c r="C66" s="2">
        <v>0.42430555555555555</v>
      </c>
      <c r="D66" s="3" t="s">
        <v>15820</v>
      </c>
      <c r="E66" s="3" t="s">
        <v>15824</v>
      </c>
      <c r="F66" s="3" t="s">
        <v>15821</v>
      </c>
      <c r="G66" s="3" t="s">
        <v>15822</v>
      </c>
      <c r="H66" s="3" t="s">
        <v>15823</v>
      </c>
    </row>
    <row r="67" spans="1:8" ht="87" x14ac:dyDescent="0.35">
      <c r="A67" s="4">
        <v>50279</v>
      </c>
      <c r="B67" s="1">
        <v>45201</v>
      </c>
      <c r="C67" s="2">
        <v>0.42480324074074072</v>
      </c>
      <c r="D67" s="3" t="s">
        <v>15825</v>
      </c>
      <c r="E67" s="3" t="s">
        <v>15827</v>
      </c>
      <c r="F67" s="3" t="s">
        <v>15826</v>
      </c>
      <c r="G67" s="3" t="s">
        <v>12135</v>
      </c>
      <c r="H67" s="3" t="s">
        <v>12513</v>
      </c>
    </row>
    <row r="68" spans="1:8" ht="87" x14ac:dyDescent="0.35">
      <c r="A68" s="4">
        <v>194540</v>
      </c>
      <c r="B68" s="1">
        <v>45201</v>
      </c>
      <c r="C68" s="2">
        <v>0.42653935185185188</v>
      </c>
      <c r="D68" s="3" t="s">
        <v>1933</v>
      </c>
      <c r="E68" s="3" t="s">
        <v>15830</v>
      </c>
      <c r="F68" s="3" t="s">
        <v>15828</v>
      </c>
      <c r="G68" s="3" t="s">
        <v>14634</v>
      </c>
      <c r="H68" s="3" t="s">
        <v>15829</v>
      </c>
    </row>
    <row r="69" spans="1:8" ht="72.5" x14ac:dyDescent="0.35">
      <c r="A69" s="4">
        <v>46520</v>
      </c>
      <c r="B69" s="1">
        <v>45201</v>
      </c>
      <c r="C69" s="2">
        <v>0.42746527777777782</v>
      </c>
      <c r="D69" s="3" t="s">
        <v>11085</v>
      </c>
      <c r="E69" s="3" t="s">
        <v>14352</v>
      </c>
      <c r="F69" s="3" t="s">
        <v>15831</v>
      </c>
      <c r="G69" s="3" t="s">
        <v>15832</v>
      </c>
      <c r="H69" s="3" t="s">
        <v>13492</v>
      </c>
    </row>
    <row r="70" spans="1:8" ht="116" x14ac:dyDescent="0.35">
      <c r="A70" s="4">
        <v>15212</v>
      </c>
      <c r="B70" s="1">
        <v>45201</v>
      </c>
      <c r="C70" s="2">
        <v>0.42902777777777779</v>
      </c>
      <c r="D70" s="3" t="s">
        <v>15833</v>
      </c>
      <c r="E70" s="3" t="s">
        <v>654</v>
      </c>
      <c r="F70" s="3" t="s">
        <v>12068</v>
      </c>
      <c r="G70" s="3" t="s">
        <v>11732</v>
      </c>
      <c r="H70" s="3" t="s">
        <v>15834</v>
      </c>
    </row>
    <row r="71" spans="1:8" ht="58" x14ac:dyDescent="0.35">
      <c r="A71" s="4">
        <v>20351</v>
      </c>
      <c r="B71" s="1">
        <v>45201</v>
      </c>
      <c r="C71" s="2">
        <v>0.43075231481481485</v>
      </c>
      <c r="D71" s="3" t="s">
        <v>1403</v>
      </c>
      <c r="E71" s="3" t="s">
        <v>15836</v>
      </c>
      <c r="F71" s="3" t="s">
        <v>15835</v>
      </c>
      <c r="G71" s="3" t="s">
        <v>11789</v>
      </c>
      <c r="H71" s="3" t="s">
        <v>12366</v>
      </c>
    </row>
    <row r="72" spans="1:8" ht="72.5" x14ac:dyDescent="0.35">
      <c r="A72" s="4">
        <v>43302</v>
      </c>
      <c r="B72" s="1">
        <v>45201</v>
      </c>
      <c r="C72" s="2">
        <v>0.43193287037037037</v>
      </c>
      <c r="D72" s="3" t="s">
        <v>1403</v>
      </c>
      <c r="E72" s="3" t="s">
        <v>15840</v>
      </c>
      <c r="F72" s="3" t="s">
        <v>15837</v>
      </c>
      <c r="G72" s="3" t="s">
        <v>15838</v>
      </c>
      <c r="H72" s="3" t="s">
        <v>15839</v>
      </c>
    </row>
    <row r="73" spans="1:8" ht="159.5" x14ac:dyDescent="0.35">
      <c r="A73" s="4">
        <v>64592</v>
      </c>
      <c r="B73" s="1">
        <v>45201</v>
      </c>
      <c r="C73" s="2">
        <v>0.43480324074074073</v>
      </c>
      <c r="D73" s="3" t="s">
        <v>15841</v>
      </c>
      <c r="E73" s="3" t="s">
        <v>15845</v>
      </c>
      <c r="F73" s="3" t="s">
        <v>15842</v>
      </c>
      <c r="G73" s="3" t="s">
        <v>15843</v>
      </c>
      <c r="H73" s="3" t="s">
        <v>15844</v>
      </c>
    </row>
    <row r="74" spans="1:8" ht="29" x14ac:dyDescent="0.35">
      <c r="A74" s="4">
        <v>46446</v>
      </c>
      <c r="B74" s="1">
        <v>45201</v>
      </c>
      <c r="C74" s="2">
        <v>0.43594907407407407</v>
      </c>
      <c r="D74" s="3" t="s">
        <v>15846</v>
      </c>
      <c r="E74" s="3" t="s">
        <v>15849</v>
      </c>
      <c r="F74" s="3" t="s">
        <v>15847</v>
      </c>
      <c r="G74" s="3" t="s">
        <v>13705</v>
      </c>
      <c r="H74" s="3" t="s">
        <v>15848</v>
      </c>
    </row>
    <row r="75" spans="1:8" x14ac:dyDescent="0.35">
      <c r="A75" s="4">
        <v>48450</v>
      </c>
      <c r="B75" s="1">
        <v>45201</v>
      </c>
      <c r="C75" s="2">
        <v>0.4364467592592593</v>
      </c>
      <c r="D75" s="3" t="s">
        <v>985</v>
      </c>
      <c r="E75" s="3" t="s">
        <v>15850</v>
      </c>
      <c r="F75" s="3" t="s">
        <v>985</v>
      </c>
      <c r="G75" s="3" t="s">
        <v>850</v>
      </c>
      <c r="H75" s="3" t="s">
        <v>3017</v>
      </c>
    </row>
    <row r="76" spans="1:8" ht="29" x14ac:dyDescent="0.35">
      <c r="A76" s="4">
        <v>46446</v>
      </c>
      <c r="B76" s="1">
        <v>45201</v>
      </c>
      <c r="C76" s="2">
        <v>0.43662037037037038</v>
      </c>
      <c r="D76" s="3" t="s">
        <v>15846</v>
      </c>
      <c r="E76" s="3" t="s">
        <v>15849</v>
      </c>
      <c r="F76" s="3" t="s">
        <v>15847</v>
      </c>
      <c r="G76" s="3" t="s">
        <v>13705</v>
      </c>
      <c r="H76" s="3" t="s">
        <v>15851</v>
      </c>
    </row>
    <row r="77" spans="1:8" x14ac:dyDescent="0.35">
      <c r="A77" s="4">
        <v>6938</v>
      </c>
      <c r="B77" s="1">
        <v>45201</v>
      </c>
      <c r="C77" s="2">
        <v>0.43868055555555552</v>
      </c>
      <c r="D77" s="3" t="s">
        <v>985</v>
      </c>
      <c r="E77" s="3" t="s">
        <v>15852</v>
      </c>
      <c r="F77" s="3" t="s">
        <v>12918</v>
      </c>
      <c r="G77" s="3" t="s">
        <v>196</v>
      </c>
      <c r="H77" s="3" t="s">
        <v>3017</v>
      </c>
    </row>
    <row r="78" spans="1:8" x14ac:dyDescent="0.35">
      <c r="A78" s="4">
        <v>200224</v>
      </c>
      <c r="B78" s="1">
        <v>45201</v>
      </c>
      <c r="C78" s="2">
        <v>0.43934027777777779</v>
      </c>
      <c r="D78" s="3" t="s">
        <v>15853</v>
      </c>
      <c r="E78" s="3" t="s">
        <v>11866</v>
      </c>
      <c r="F78" s="3" t="s">
        <v>15854</v>
      </c>
      <c r="G78" s="3" t="s">
        <v>11808</v>
      </c>
      <c r="H78" s="3" t="s">
        <v>12464</v>
      </c>
    </row>
    <row r="79" spans="1:8" ht="87" x14ac:dyDescent="0.35">
      <c r="A79" s="4">
        <v>200233</v>
      </c>
      <c r="B79" s="1">
        <v>45201</v>
      </c>
      <c r="C79" s="2">
        <v>0.43940972222222219</v>
      </c>
      <c r="D79" s="3" t="s">
        <v>985</v>
      </c>
      <c r="E79" s="3" t="s">
        <v>15857</v>
      </c>
      <c r="F79" s="3" t="s">
        <v>15855</v>
      </c>
      <c r="G79" s="3" t="s">
        <v>11890</v>
      </c>
      <c r="H79" s="3" t="s">
        <v>15856</v>
      </c>
    </row>
    <row r="80" spans="1:8" ht="43.5" x14ac:dyDescent="0.35">
      <c r="A80" s="4">
        <v>73605</v>
      </c>
      <c r="B80" s="1">
        <v>45201</v>
      </c>
      <c r="C80" s="2">
        <v>0.44015046296296295</v>
      </c>
      <c r="D80" s="3" t="s">
        <v>15858</v>
      </c>
      <c r="E80" s="3" t="s">
        <v>15861</v>
      </c>
      <c r="F80" s="3" t="s">
        <v>15859</v>
      </c>
      <c r="G80" s="3" t="s">
        <v>13630</v>
      </c>
      <c r="H80" s="3" t="s">
        <v>15860</v>
      </c>
    </row>
    <row r="81" spans="1:8" ht="58" x14ac:dyDescent="0.35">
      <c r="A81" s="4">
        <v>50141</v>
      </c>
      <c r="B81" s="1">
        <v>45201</v>
      </c>
      <c r="C81" s="2">
        <v>0.44116898148148148</v>
      </c>
      <c r="D81" s="3" t="s">
        <v>1403</v>
      </c>
      <c r="E81" s="3" t="s">
        <v>11827</v>
      </c>
      <c r="F81" s="3" t="s">
        <v>15862</v>
      </c>
      <c r="G81" s="3" t="s">
        <v>15863</v>
      </c>
      <c r="H81" s="3" t="s">
        <v>15864</v>
      </c>
    </row>
    <row r="82" spans="1:8" ht="58" x14ac:dyDescent="0.35">
      <c r="A82" s="4">
        <v>200100</v>
      </c>
      <c r="B82" s="1">
        <v>45201</v>
      </c>
      <c r="C82" s="2">
        <v>0.44270833333333331</v>
      </c>
      <c r="D82" s="3" t="s">
        <v>15865</v>
      </c>
      <c r="E82" s="3" t="s">
        <v>15868</v>
      </c>
      <c r="F82" s="3" t="s">
        <v>15866</v>
      </c>
      <c r="G82" s="3" t="s">
        <v>11798</v>
      </c>
      <c r="H82" s="3" t="s">
        <v>15867</v>
      </c>
    </row>
    <row r="83" spans="1:8" ht="72.5" x14ac:dyDescent="0.35">
      <c r="A83" s="4">
        <v>56522</v>
      </c>
      <c r="B83" s="1">
        <v>45201</v>
      </c>
      <c r="C83" s="2">
        <v>0.44327546296296294</v>
      </c>
      <c r="D83" s="3" t="s">
        <v>15869</v>
      </c>
      <c r="E83" s="3" t="s">
        <v>15873</v>
      </c>
      <c r="F83" s="3" t="s">
        <v>15870</v>
      </c>
      <c r="G83" s="3" t="s">
        <v>15871</v>
      </c>
      <c r="H83" s="3" t="s">
        <v>15872</v>
      </c>
    </row>
    <row r="84" spans="1:8" ht="58" x14ac:dyDescent="0.35">
      <c r="A84" s="4">
        <v>24526</v>
      </c>
      <c r="B84" s="1">
        <v>45201</v>
      </c>
      <c r="C84" s="2">
        <v>0.44358796296296293</v>
      </c>
      <c r="D84" s="3" t="s">
        <v>15874</v>
      </c>
      <c r="E84" s="3" t="s">
        <v>15878</v>
      </c>
      <c r="F84" s="3" t="s">
        <v>15875</v>
      </c>
      <c r="G84" s="3" t="s">
        <v>15876</v>
      </c>
      <c r="H84" s="3" t="s">
        <v>15877</v>
      </c>
    </row>
    <row r="85" spans="1:8" ht="43.5" x14ac:dyDescent="0.35">
      <c r="A85" s="4">
        <v>49457</v>
      </c>
      <c r="B85" s="1">
        <v>45201</v>
      </c>
      <c r="C85" s="2">
        <v>0.4443171296296296</v>
      </c>
      <c r="D85" s="3" t="s">
        <v>985</v>
      </c>
      <c r="E85" s="3" t="s">
        <v>13152</v>
      </c>
      <c r="F85" s="3" t="s">
        <v>15879</v>
      </c>
      <c r="G85" s="3" t="s">
        <v>11856</v>
      </c>
      <c r="H85" s="3" t="s">
        <v>12610</v>
      </c>
    </row>
    <row r="86" spans="1:8" ht="43.5" x14ac:dyDescent="0.35">
      <c r="A86" s="4">
        <v>6730</v>
      </c>
      <c r="B86" s="1">
        <v>45201</v>
      </c>
      <c r="C86" s="2">
        <v>0.44434027777777779</v>
      </c>
      <c r="D86" s="3" t="s">
        <v>985</v>
      </c>
      <c r="E86" s="3" t="s">
        <v>15882</v>
      </c>
      <c r="F86" s="3" t="s">
        <v>15880</v>
      </c>
      <c r="G86" s="3" t="s">
        <v>100</v>
      </c>
      <c r="H86" s="3" t="s">
        <v>15881</v>
      </c>
    </row>
    <row r="87" spans="1:8" ht="43.5" x14ac:dyDescent="0.35">
      <c r="A87" s="4">
        <v>103804</v>
      </c>
      <c r="B87" s="1">
        <v>45201</v>
      </c>
      <c r="C87" s="2">
        <v>0.44604166666666667</v>
      </c>
      <c r="D87" s="3" t="s">
        <v>15883</v>
      </c>
      <c r="E87" s="3" t="s">
        <v>13642</v>
      </c>
      <c r="F87" s="3" t="s">
        <v>15884</v>
      </c>
      <c r="G87" s="3" t="s">
        <v>15885</v>
      </c>
      <c r="H87" s="3" t="s">
        <v>15886</v>
      </c>
    </row>
    <row r="88" spans="1:8" ht="72.5" x14ac:dyDescent="0.35">
      <c r="A88" s="4">
        <v>107579</v>
      </c>
      <c r="B88" s="1">
        <v>45201</v>
      </c>
      <c r="C88" s="2">
        <v>0.4465277777777778</v>
      </c>
      <c r="D88" s="3" t="s">
        <v>15887</v>
      </c>
      <c r="E88" s="3" t="s">
        <v>15891</v>
      </c>
      <c r="F88" s="3" t="s">
        <v>15888</v>
      </c>
      <c r="G88" s="3" t="s">
        <v>15889</v>
      </c>
      <c r="H88" s="3" t="s">
        <v>15890</v>
      </c>
    </row>
    <row r="89" spans="1:8" ht="58" x14ac:dyDescent="0.35">
      <c r="A89" s="4">
        <v>200100</v>
      </c>
      <c r="B89" s="1">
        <v>45201</v>
      </c>
      <c r="C89" s="2">
        <v>0.44688657407407412</v>
      </c>
      <c r="D89" s="3" t="s">
        <v>15865</v>
      </c>
      <c r="E89" s="3" t="s">
        <v>15893</v>
      </c>
      <c r="F89" s="3" t="s">
        <v>15866</v>
      </c>
      <c r="G89" s="3" t="s">
        <v>11798</v>
      </c>
      <c r="H89" s="3" t="s">
        <v>15892</v>
      </c>
    </row>
    <row r="90" spans="1:8" x14ac:dyDescent="0.35">
      <c r="A90" s="4">
        <v>64327</v>
      </c>
      <c r="B90" s="1">
        <v>45201</v>
      </c>
      <c r="C90" s="2">
        <v>0.45171296296296298</v>
      </c>
      <c r="D90" s="3" t="s">
        <v>15894</v>
      </c>
      <c r="E90" s="3" t="s">
        <v>15896</v>
      </c>
      <c r="F90" s="3" t="s">
        <v>15895</v>
      </c>
      <c r="G90" s="3" t="s">
        <v>1280</v>
      </c>
      <c r="H90" s="3" t="s">
        <v>10375</v>
      </c>
    </row>
    <row r="91" spans="1:8" ht="72.5" x14ac:dyDescent="0.35">
      <c r="A91" s="4">
        <v>102548</v>
      </c>
      <c r="B91" s="1">
        <v>45201</v>
      </c>
      <c r="C91" s="2">
        <v>0.45179398148148148</v>
      </c>
      <c r="D91" s="3" t="s">
        <v>15897</v>
      </c>
      <c r="E91" s="3" t="s">
        <v>896</v>
      </c>
      <c r="F91" s="3" t="s">
        <v>15898</v>
      </c>
      <c r="G91" s="3" t="s">
        <v>15899</v>
      </c>
      <c r="H91" s="3" t="s">
        <v>15900</v>
      </c>
    </row>
    <row r="92" spans="1:8" ht="58" x14ac:dyDescent="0.35">
      <c r="A92" s="4">
        <v>32839</v>
      </c>
      <c r="B92" s="1">
        <v>45201</v>
      </c>
      <c r="C92" s="2">
        <v>0.45328703703703704</v>
      </c>
      <c r="D92" s="3" t="s">
        <v>11085</v>
      </c>
      <c r="E92" s="3" t="s">
        <v>14358</v>
      </c>
      <c r="F92" s="3" t="s">
        <v>15901</v>
      </c>
      <c r="G92" s="3" t="s">
        <v>13516</v>
      </c>
      <c r="H92" s="3" t="s">
        <v>15902</v>
      </c>
    </row>
    <row r="93" spans="1:8" ht="29" x14ac:dyDescent="0.35">
      <c r="A93" s="4">
        <v>172458</v>
      </c>
      <c r="B93" s="1">
        <v>45201</v>
      </c>
      <c r="C93" s="2">
        <v>0.45375000000000004</v>
      </c>
      <c r="D93" s="3" t="s">
        <v>15903</v>
      </c>
      <c r="E93" s="3" t="s">
        <v>15906</v>
      </c>
      <c r="F93" s="3" t="s">
        <v>15904</v>
      </c>
      <c r="G93" s="3" t="s">
        <v>11799</v>
      </c>
      <c r="H93" s="3" t="s">
        <v>15905</v>
      </c>
    </row>
    <row r="94" spans="1:8" ht="72.5" x14ac:dyDescent="0.35">
      <c r="A94" s="4">
        <v>46586</v>
      </c>
      <c r="B94" s="1">
        <v>45201</v>
      </c>
      <c r="C94" s="2">
        <v>0.45406250000000004</v>
      </c>
      <c r="D94" s="3" t="s">
        <v>15907</v>
      </c>
      <c r="E94" s="3" t="s">
        <v>15911</v>
      </c>
      <c r="F94" s="3" t="s">
        <v>15908</v>
      </c>
      <c r="G94" s="3" t="s">
        <v>15909</v>
      </c>
      <c r="H94" s="3" t="s">
        <v>15910</v>
      </c>
    </row>
    <row r="95" spans="1:8" ht="72.5" x14ac:dyDescent="0.35">
      <c r="A95" s="4">
        <v>134683</v>
      </c>
      <c r="B95" s="1">
        <v>45201</v>
      </c>
      <c r="C95" s="2">
        <v>0.45438657407407407</v>
      </c>
      <c r="D95" s="3" t="s">
        <v>15410</v>
      </c>
      <c r="E95" s="3" t="s">
        <v>15914</v>
      </c>
      <c r="F95" s="3" t="s">
        <v>15912</v>
      </c>
      <c r="G95" s="3" t="s">
        <v>11982</v>
      </c>
      <c r="H95" s="3" t="s">
        <v>15913</v>
      </c>
    </row>
    <row r="96" spans="1:8" ht="58" x14ac:dyDescent="0.35">
      <c r="A96" s="4">
        <v>113471</v>
      </c>
      <c r="B96" s="1">
        <v>45201</v>
      </c>
      <c r="C96" s="2">
        <v>0.45535879629629633</v>
      </c>
      <c r="D96" s="3" t="s">
        <v>15915</v>
      </c>
      <c r="E96" s="3" t="s">
        <v>15918</v>
      </c>
      <c r="F96" s="3" t="s">
        <v>15916</v>
      </c>
      <c r="G96" s="3" t="s">
        <v>15420</v>
      </c>
      <c r="H96" s="3" t="s">
        <v>15917</v>
      </c>
    </row>
    <row r="97" spans="1:8" ht="29" x14ac:dyDescent="0.35">
      <c r="A97" s="4">
        <v>198537</v>
      </c>
      <c r="B97" s="1">
        <v>45201</v>
      </c>
      <c r="C97" s="2">
        <v>0.4564467592592592</v>
      </c>
      <c r="D97" s="3" t="s">
        <v>15919</v>
      </c>
      <c r="E97" s="3" t="s">
        <v>15923</v>
      </c>
      <c r="F97" s="3" t="s">
        <v>15920</v>
      </c>
      <c r="G97" s="3" t="s">
        <v>15921</v>
      </c>
      <c r="H97" s="3" t="s">
        <v>15922</v>
      </c>
    </row>
    <row r="98" spans="1:8" ht="29" x14ac:dyDescent="0.35">
      <c r="A98" s="4">
        <v>169615</v>
      </c>
      <c r="B98" s="1">
        <v>45201</v>
      </c>
      <c r="C98" s="2">
        <v>0.4571412037037037</v>
      </c>
      <c r="D98" s="3" t="s">
        <v>15924</v>
      </c>
      <c r="E98" s="3" t="s">
        <v>15927</v>
      </c>
      <c r="F98" s="3" t="s">
        <v>15925</v>
      </c>
      <c r="G98" s="3" t="s">
        <v>12011</v>
      </c>
      <c r="H98" s="3" t="s">
        <v>15926</v>
      </c>
    </row>
    <row r="99" spans="1:8" ht="29" x14ac:dyDescent="0.35">
      <c r="A99" s="4">
        <v>41202</v>
      </c>
      <c r="B99" s="1">
        <v>45201</v>
      </c>
      <c r="C99" s="2">
        <v>0.457974537037037</v>
      </c>
      <c r="D99" s="3" t="s">
        <v>15928</v>
      </c>
      <c r="E99" s="3" t="s">
        <v>15929</v>
      </c>
      <c r="F99" s="3" t="s">
        <v>770</v>
      </c>
      <c r="G99" s="3" t="s">
        <v>11798</v>
      </c>
      <c r="H99" s="3" t="s">
        <v>231</v>
      </c>
    </row>
    <row r="100" spans="1:8" ht="116" x14ac:dyDescent="0.35">
      <c r="A100" s="4">
        <v>159573</v>
      </c>
      <c r="B100" s="1">
        <v>45201</v>
      </c>
      <c r="C100" s="2">
        <v>0.45990740740740743</v>
      </c>
      <c r="D100" s="3" t="s">
        <v>15930</v>
      </c>
      <c r="E100" s="3" t="s">
        <v>13310</v>
      </c>
      <c r="F100" s="3" t="s">
        <v>15931</v>
      </c>
      <c r="G100" s="3" t="s">
        <v>13310</v>
      </c>
      <c r="H100" s="3" t="s">
        <v>13327</v>
      </c>
    </row>
    <row r="101" spans="1:8" x14ac:dyDescent="0.35">
      <c r="A101" s="4">
        <v>52011</v>
      </c>
      <c r="B101" s="1">
        <v>45201</v>
      </c>
      <c r="C101" s="2">
        <v>0.46293981481481478</v>
      </c>
      <c r="D101" s="3" t="s">
        <v>1702</v>
      </c>
      <c r="E101" s="3" t="s">
        <v>13624</v>
      </c>
      <c r="F101" s="3" t="s">
        <v>15932</v>
      </c>
      <c r="G101" s="3" t="s">
        <v>11825</v>
      </c>
      <c r="H101" s="3" t="s">
        <v>15933</v>
      </c>
    </row>
    <row r="102" spans="1:8" ht="43.5" x14ac:dyDescent="0.35">
      <c r="A102" s="4">
        <v>96024</v>
      </c>
      <c r="B102" s="1">
        <v>45201</v>
      </c>
      <c r="C102" s="2">
        <v>0.46440972222222227</v>
      </c>
      <c r="D102" s="3" t="s">
        <v>15934</v>
      </c>
      <c r="E102" s="3" t="s">
        <v>14357</v>
      </c>
      <c r="F102" s="3" t="s">
        <v>15935</v>
      </c>
      <c r="G102" s="3" t="s">
        <v>15936</v>
      </c>
      <c r="H102" s="3" t="s">
        <v>15937</v>
      </c>
    </row>
    <row r="103" spans="1:8" ht="58" x14ac:dyDescent="0.35">
      <c r="A103" s="4">
        <v>42572</v>
      </c>
      <c r="B103" s="1">
        <v>45201</v>
      </c>
      <c r="C103" s="2">
        <v>0.46539351851851851</v>
      </c>
      <c r="D103" s="3" t="s">
        <v>349</v>
      </c>
      <c r="E103" s="3" t="s">
        <v>15940</v>
      </c>
      <c r="F103" s="3" t="s">
        <v>15938</v>
      </c>
      <c r="G103" s="3" t="s">
        <v>10437</v>
      </c>
      <c r="H103" s="3" t="s">
        <v>15939</v>
      </c>
    </row>
    <row r="104" spans="1:8" ht="43.5" x14ac:dyDescent="0.35">
      <c r="A104" s="4">
        <v>49075</v>
      </c>
      <c r="B104" s="1">
        <v>45201</v>
      </c>
      <c r="C104" s="2">
        <v>0.46590277777777778</v>
      </c>
      <c r="D104" s="3" t="s">
        <v>12817</v>
      </c>
      <c r="E104" s="3" t="s">
        <v>15943</v>
      </c>
      <c r="F104" s="3" t="s">
        <v>15941</v>
      </c>
      <c r="G104" s="3" t="s">
        <v>11891</v>
      </c>
      <c r="H104" s="3" t="s">
        <v>15942</v>
      </c>
    </row>
    <row r="105" spans="1:8" ht="29" x14ac:dyDescent="0.35">
      <c r="A105" s="4">
        <v>107932</v>
      </c>
      <c r="B105" s="1">
        <v>45201</v>
      </c>
      <c r="C105" s="2">
        <v>0.46633101851851855</v>
      </c>
      <c r="D105" s="3" t="s">
        <v>15944</v>
      </c>
      <c r="E105" s="3" t="s">
        <v>15945</v>
      </c>
      <c r="F105" s="3" t="s">
        <v>15108</v>
      </c>
      <c r="G105" s="3" t="s">
        <v>11829</v>
      </c>
      <c r="H105" s="3" t="s">
        <v>4190</v>
      </c>
    </row>
    <row r="106" spans="1:8" ht="43.5" x14ac:dyDescent="0.35">
      <c r="A106" s="4">
        <v>96024</v>
      </c>
      <c r="B106" s="1">
        <v>45201</v>
      </c>
      <c r="C106" s="2">
        <v>0.46703703703703708</v>
      </c>
      <c r="D106" s="3" t="s">
        <v>15934</v>
      </c>
      <c r="E106" s="3" t="s">
        <v>14357</v>
      </c>
      <c r="F106" s="3" t="s">
        <v>15935</v>
      </c>
      <c r="G106" s="3" t="s">
        <v>15936</v>
      </c>
      <c r="H106" s="3" t="s">
        <v>15946</v>
      </c>
    </row>
    <row r="107" spans="1:8" ht="29" x14ac:dyDescent="0.35">
      <c r="A107" s="4">
        <v>38894</v>
      </c>
      <c r="B107" s="1">
        <v>45201</v>
      </c>
      <c r="C107" s="2">
        <v>0.46728009259259262</v>
      </c>
      <c r="D107" s="3" t="s">
        <v>233</v>
      </c>
      <c r="E107" s="3" t="s">
        <v>15949</v>
      </c>
      <c r="F107" s="3" t="s">
        <v>15947</v>
      </c>
      <c r="G107" s="3" t="s">
        <v>15948</v>
      </c>
      <c r="H107" s="3" t="s">
        <v>12531</v>
      </c>
    </row>
    <row r="108" spans="1:8" ht="43.5" x14ac:dyDescent="0.35">
      <c r="A108" s="4">
        <v>5922</v>
      </c>
      <c r="B108" s="1">
        <v>45201</v>
      </c>
      <c r="C108" s="2">
        <v>0.4677546296296296</v>
      </c>
      <c r="D108" s="3" t="s">
        <v>15950</v>
      </c>
      <c r="E108" s="3" t="s">
        <v>15954</v>
      </c>
      <c r="F108" s="3" t="s">
        <v>15951</v>
      </c>
      <c r="G108" s="3" t="s">
        <v>15952</v>
      </c>
      <c r="H108" s="3" t="s">
        <v>15953</v>
      </c>
    </row>
    <row r="109" spans="1:8" ht="43.5" x14ac:dyDescent="0.35">
      <c r="A109" s="4">
        <v>40432</v>
      </c>
      <c r="B109" s="1">
        <v>45201</v>
      </c>
      <c r="C109" s="2">
        <v>0.46929398148148144</v>
      </c>
      <c r="D109" s="3" t="s">
        <v>15955</v>
      </c>
      <c r="E109" s="3" t="s">
        <v>13144</v>
      </c>
      <c r="F109" s="3" t="s">
        <v>15956</v>
      </c>
      <c r="G109" s="3" t="s">
        <v>10711</v>
      </c>
      <c r="H109" s="3" t="s">
        <v>15957</v>
      </c>
    </row>
    <row r="110" spans="1:8" ht="58" x14ac:dyDescent="0.35">
      <c r="A110" s="4">
        <v>195455</v>
      </c>
      <c r="B110" s="1">
        <v>45201</v>
      </c>
      <c r="C110" s="2">
        <v>0.47035879629629629</v>
      </c>
      <c r="D110" s="3" t="s">
        <v>985</v>
      </c>
      <c r="E110" s="3" t="s">
        <v>15960</v>
      </c>
      <c r="F110" s="3" t="s">
        <v>15958</v>
      </c>
      <c r="G110" s="3" t="s">
        <v>11798</v>
      </c>
      <c r="H110" s="3" t="s">
        <v>15959</v>
      </c>
    </row>
    <row r="111" spans="1:8" ht="58" x14ac:dyDescent="0.35">
      <c r="A111" s="4">
        <v>33051</v>
      </c>
      <c r="B111" s="1">
        <v>45201</v>
      </c>
      <c r="C111" s="2">
        <v>0.47401620370370368</v>
      </c>
      <c r="D111" s="3" t="s">
        <v>15961</v>
      </c>
      <c r="E111" s="3" t="s">
        <v>15965</v>
      </c>
      <c r="F111" s="3" t="s">
        <v>15962</v>
      </c>
      <c r="G111" s="3" t="s">
        <v>15963</v>
      </c>
      <c r="H111" s="3" t="s">
        <v>15964</v>
      </c>
    </row>
    <row r="112" spans="1:8" x14ac:dyDescent="0.35">
      <c r="A112" s="4">
        <v>140910</v>
      </c>
      <c r="B112" s="1">
        <v>45201</v>
      </c>
      <c r="C112" s="2">
        <v>0.47510416666666666</v>
      </c>
      <c r="D112" s="3" t="s">
        <v>11130</v>
      </c>
      <c r="E112" s="3" t="s">
        <v>519</v>
      </c>
      <c r="F112" s="3" t="s">
        <v>12918</v>
      </c>
      <c r="G112" s="3" t="s">
        <v>15966</v>
      </c>
      <c r="H112" s="3" t="s">
        <v>3017</v>
      </c>
    </row>
    <row r="113" spans="1:8" ht="58" x14ac:dyDescent="0.35">
      <c r="A113" s="4">
        <v>32839</v>
      </c>
      <c r="B113" s="1">
        <v>45201</v>
      </c>
      <c r="C113" s="2">
        <v>0.48563657407407407</v>
      </c>
      <c r="D113" s="3" t="s">
        <v>11085</v>
      </c>
      <c r="E113" s="3" t="s">
        <v>14358</v>
      </c>
      <c r="F113" s="3" t="s">
        <v>15967</v>
      </c>
      <c r="G113" s="3" t="s">
        <v>13516</v>
      </c>
      <c r="H113" s="3" t="s">
        <v>15902</v>
      </c>
    </row>
    <row r="114" spans="1:8" ht="43.5" x14ac:dyDescent="0.35">
      <c r="A114" s="4">
        <v>182369</v>
      </c>
      <c r="B114" s="1">
        <v>45201</v>
      </c>
      <c r="C114" s="2">
        <v>0.48682870370370374</v>
      </c>
      <c r="D114" s="3" t="s">
        <v>1403</v>
      </c>
      <c r="E114" s="3" t="s">
        <v>15971</v>
      </c>
      <c r="F114" s="3" t="s">
        <v>15968</v>
      </c>
      <c r="G114" s="3" t="s">
        <v>15969</v>
      </c>
      <c r="H114" s="3" t="s">
        <v>15970</v>
      </c>
    </row>
    <row r="115" spans="1:8" ht="58" x14ac:dyDescent="0.35">
      <c r="A115" s="4">
        <v>200976</v>
      </c>
      <c r="B115" s="1">
        <v>45201</v>
      </c>
      <c r="C115" s="2">
        <v>0.48693287037037036</v>
      </c>
      <c r="D115" s="3" t="s">
        <v>15972</v>
      </c>
      <c r="E115" s="3" t="s">
        <v>15975</v>
      </c>
      <c r="F115" s="3" t="s">
        <v>15973</v>
      </c>
      <c r="G115" s="3" t="s">
        <v>11798</v>
      </c>
      <c r="H115" s="3" t="s">
        <v>15974</v>
      </c>
    </row>
    <row r="116" spans="1:8" ht="72.5" x14ac:dyDescent="0.35">
      <c r="A116" s="4">
        <v>189796</v>
      </c>
      <c r="B116" s="1">
        <v>45201</v>
      </c>
      <c r="C116" s="2">
        <v>0.48903935185185188</v>
      </c>
      <c r="D116" s="3" t="s">
        <v>349</v>
      </c>
      <c r="E116" s="3" t="s">
        <v>15979</v>
      </c>
      <c r="F116" s="3" t="s">
        <v>15976</v>
      </c>
      <c r="G116" s="3" t="s">
        <v>15977</v>
      </c>
      <c r="H116" s="3" t="s">
        <v>15978</v>
      </c>
    </row>
    <row r="117" spans="1:8" ht="72.5" x14ac:dyDescent="0.35">
      <c r="A117" s="4">
        <v>189796</v>
      </c>
      <c r="B117" s="1">
        <v>45201</v>
      </c>
      <c r="C117" s="2">
        <v>0.48997685185185186</v>
      </c>
      <c r="D117" s="3" t="s">
        <v>349</v>
      </c>
      <c r="E117" s="3" t="s">
        <v>15979</v>
      </c>
      <c r="F117" s="3" t="s">
        <v>15976</v>
      </c>
      <c r="G117" s="3" t="s">
        <v>15980</v>
      </c>
      <c r="H117" s="3" t="s">
        <v>15981</v>
      </c>
    </row>
    <row r="118" spans="1:8" ht="29" x14ac:dyDescent="0.35">
      <c r="A118" s="4">
        <v>177348</v>
      </c>
      <c r="B118" s="1">
        <v>45201</v>
      </c>
      <c r="C118" s="2">
        <v>0.49087962962962961</v>
      </c>
      <c r="D118" s="3" t="s">
        <v>1258</v>
      </c>
      <c r="E118" s="3" t="s">
        <v>15983</v>
      </c>
      <c r="F118" s="3" t="s">
        <v>15982</v>
      </c>
      <c r="G118" s="3" t="s">
        <v>14335</v>
      </c>
      <c r="H118" s="3" t="s">
        <v>11861</v>
      </c>
    </row>
    <row r="119" spans="1:8" ht="29" x14ac:dyDescent="0.35">
      <c r="A119" s="4">
        <v>193213</v>
      </c>
      <c r="B119" s="1">
        <v>45201</v>
      </c>
      <c r="C119" s="2">
        <v>0.49210648148148151</v>
      </c>
      <c r="D119" s="3" t="s">
        <v>985</v>
      </c>
      <c r="E119" s="3" t="s">
        <v>15054</v>
      </c>
      <c r="F119" s="3" t="s">
        <v>15984</v>
      </c>
      <c r="G119" s="3" t="s">
        <v>11799</v>
      </c>
      <c r="H119" s="3" t="s">
        <v>4190</v>
      </c>
    </row>
    <row r="120" spans="1:8" ht="43.5" x14ac:dyDescent="0.35">
      <c r="A120" s="4">
        <v>200399</v>
      </c>
      <c r="B120" s="1">
        <v>45201</v>
      </c>
      <c r="C120" s="2">
        <v>0.49350694444444443</v>
      </c>
      <c r="D120" s="3" t="s">
        <v>15985</v>
      </c>
      <c r="E120" s="3" t="s">
        <v>15988</v>
      </c>
      <c r="F120" s="3" t="s">
        <v>15986</v>
      </c>
      <c r="G120" s="3" t="s">
        <v>15987</v>
      </c>
      <c r="H120" s="3" t="s">
        <v>12471</v>
      </c>
    </row>
    <row r="121" spans="1:8" ht="58" x14ac:dyDescent="0.35">
      <c r="A121" s="4">
        <v>13541</v>
      </c>
      <c r="B121" s="1">
        <v>45201</v>
      </c>
      <c r="C121" s="2">
        <v>0.50520833333333337</v>
      </c>
      <c r="D121" s="3" t="s">
        <v>1744</v>
      </c>
      <c r="E121" s="3" t="s">
        <v>11663</v>
      </c>
      <c r="F121" s="3" t="s">
        <v>15989</v>
      </c>
      <c r="G121" s="3" t="s">
        <v>11524</v>
      </c>
      <c r="H121" s="3" t="s">
        <v>15990</v>
      </c>
    </row>
    <row r="122" spans="1:8" ht="72.5" x14ac:dyDescent="0.35">
      <c r="A122" s="4">
        <v>60655</v>
      </c>
      <c r="B122" s="1">
        <v>45201</v>
      </c>
      <c r="C122" s="2">
        <v>0.50791666666666668</v>
      </c>
      <c r="D122" s="3" t="s">
        <v>233</v>
      </c>
      <c r="E122" s="3" t="s">
        <v>15991</v>
      </c>
      <c r="F122" s="3" t="s">
        <v>15682</v>
      </c>
      <c r="G122" s="3" t="s">
        <v>11784</v>
      </c>
      <c r="H122" s="3" t="s">
        <v>12612</v>
      </c>
    </row>
    <row r="123" spans="1:8" x14ac:dyDescent="0.35">
      <c r="A123" s="4">
        <v>573</v>
      </c>
      <c r="B123" s="1">
        <v>45201</v>
      </c>
      <c r="C123" s="2">
        <v>0.51210648148148141</v>
      </c>
      <c r="D123" s="3" t="s">
        <v>1296</v>
      </c>
      <c r="E123" s="3" t="s">
        <v>15993</v>
      </c>
      <c r="F123" s="3" t="s">
        <v>601</v>
      </c>
      <c r="G123" s="3" t="s">
        <v>10851</v>
      </c>
      <c r="H123" s="3" t="s">
        <v>15992</v>
      </c>
    </row>
    <row r="124" spans="1:8" ht="29" x14ac:dyDescent="0.35">
      <c r="A124" s="4">
        <v>151612</v>
      </c>
      <c r="B124" s="1">
        <v>45201</v>
      </c>
      <c r="C124" s="2">
        <v>0.51409722222222221</v>
      </c>
      <c r="D124" s="3" t="s">
        <v>985</v>
      </c>
      <c r="E124" s="3" t="s">
        <v>15995</v>
      </c>
      <c r="F124" s="3" t="s">
        <v>12918</v>
      </c>
      <c r="G124" s="3" t="s">
        <v>15994</v>
      </c>
      <c r="H124" s="3" t="s">
        <v>3017</v>
      </c>
    </row>
    <row r="125" spans="1:8" x14ac:dyDescent="0.35">
      <c r="A125" s="4">
        <v>62832</v>
      </c>
      <c r="B125" s="1">
        <v>45201</v>
      </c>
      <c r="C125" s="2">
        <v>0.51848379629629626</v>
      </c>
      <c r="D125" s="3" t="s">
        <v>15996</v>
      </c>
      <c r="E125" s="3" t="s">
        <v>15999</v>
      </c>
      <c r="F125" s="3" t="s">
        <v>15997</v>
      </c>
      <c r="G125" s="3" t="s">
        <v>11933</v>
      </c>
      <c r="H125" s="3" t="s">
        <v>15998</v>
      </c>
    </row>
    <row r="126" spans="1:8" ht="43.5" x14ac:dyDescent="0.35">
      <c r="A126" s="4">
        <v>164942</v>
      </c>
      <c r="B126" s="1">
        <v>45201</v>
      </c>
      <c r="C126" s="2">
        <v>0.55556712962962962</v>
      </c>
      <c r="D126" s="3" t="s">
        <v>16000</v>
      </c>
      <c r="E126" s="3" t="s">
        <v>16004</v>
      </c>
      <c r="F126" s="3" t="s">
        <v>16001</v>
      </c>
      <c r="G126" s="3" t="s">
        <v>16002</v>
      </c>
      <c r="H126" s="3" t="s">
        <v>16003</v>
      </c>
    </row>
    <row r="127" spans="1:8" ht="87" x14ac:dyDescent="0.35">
      <c r="A127" s="4">
        <v>102998</v>
      </c>
      <c r="B127" s="1">
        <v>45201</v>
      </c>
      <c r="C127" s="2">
        <v>0.56876157407407402</v>
      </c>
      <c r="D127" s="3" t="s">
        <v>16005</v>
      </c>
      <c r="E127" s="3" t="s">
        <v>14454</v>
      </c>
      <c r="F127" s="3" t="s">
        <v>16006</v>
      </c>
      <c r="G127" s="3" t="s">
        <v>16007</v>
      </c>
      <c r="H127" s="3" t="s">
        <v>16008</v>
      </c>
    </row>
    <row r="128" spans="1:8" ht="58" x14ac:dyDescent="0.35">
      <c r="A128" s="4">
        <v>121672</v>
      </c>
      <c r="B128" s="1">
        <v>45201</v>
      </c>
      <c r="C128" s="2">
        <v>0.57070601851851854</v>
      </c>
      <c r="D128" s="3" t="s">
        <v>16009</v>
      </c>
      <c r="E128" s="3" t="s">
        <v>16011</v>
      </c>
      <c r="F128" s="3" t="s">
        <v>16010</v>
      </c>
      <c r="G128" s="3" t="s">
        <v>11707</v>
      </c>
      <c r="H128" s="3" t="s">
        <v>254</v>
      </c>
    </row>
    <row r="129" spans="1:8" ht="43.5" x14ac:dyDescent="0.35">
      <c r="A129" s="4">
        <v>44089</v>
      </c>
      <c r="B129" s="1">
        <v>45201</v>
      </c>
      <c r="C129" s="2">
        <v>0.57297453703703705</v>
      </c>
      <c r="D129" s="3" t="s">
        <v>985</v>
      </c>
      <c r="E129" s="3" t="s">
        <v>16013</v>
      </c>
      <c r="F129" s="3" t="s">
        <v>16012</v>
      </c>
      <c r="G129" s="3" t="s">
        <v>10433</v>
      </c>
      <c r="H129" s="3" t="s">
        <v>4190</v>
      </c>
    </row>
    <row r="130" spans="1:8" ht="29" x14ac:dyDescent="0.35">
      <c r="A130" s="4">
        <v>117176</v>
      </c>
      <c r="B130" s="1">
        <v>45201</v>
      </c>
      <c r="C130" s="2">
        <v>0.57383101851851859</v>
      </c>
      <c r="D130" s="3" t="s">
        <v>432</v>
      </c>
      <c r="E130" s="3" t="s">
        <v>16017</v>
      </c>
      <c r="F130" s="3" t="s">
        <v>16014</v>
      </c>
      <c r="G130" s="3" t="s">
        <v>16015</v>
      </c>
      <c r="H130" s="3" t="s">
        <v>16016</v>
      </c>
    </row>
    <row r="131" spans="1:8" ht="58" x14ac:dyDescent="0.35">
      <c r="A131" s="4">
        <v>42864</v>
      </c>
      <c r="B131" s="1">
        <v>45201</v>
      </c>
      <c r="C131" s="2">
        <v>0.58064814814814814</v>
      </c>
      <c r="D131" s="3" t="s">
        <v>233</v>
      </c>
      <c r="E131" s="3" t="s">
        <v>16020</v>
      </c>
      <c r="F131" s="3" t="s">
        <v>16018</v>
      </c>
      <c r="G131" s="3" t="s">
        <v>16019</v>
      </c>
      <c r="H131" s="3" t="s">
        <v>12312</v>
      </c>
    </row>
    <row r="132" spans="1:8" ht="58" x14ac:dyDescent="0.35">
      <c r="A132" s="4">
        <v>182020</v>
      </c>
      <c r="B132" s="1">
        <v>45201</v>
      </c>
      <c r="C132" s="2">
        <v>0.58237268518518526</v>
      </c>
      <c r="D132" s="3" t="s">
        <v>1288</v>
      </c>
      <c r="E132" s="3" t="s">
        <v>16023</v>
      </c>
      <c r="F132" s="3" t="s">
        <v>16021</v>
      </c>
      <c r="G132" s="3" t="s">
        <v>11781</v>
      </c>
      <c r="H132" s="3" t="s">
        <v>16022</v>
      </c>
    </row>
    <row r="133" spans="1:8" ht="58" x14ac:dyDescent="0.35">
      <c r="A133" s="4">
        <v>37726</v>
      </c>
      <c r="B133" s="1">
        <v>45201</v>
      </c>
      <c r="C133" s="2">
        <v>0.58322916666666669</v>
      </c>
      <c r="D133" s="3" t="s">
        <v>1436</v>
      </c>
      <c r="E133" s="3" t="s">
        <v>13555</v>
      </c>
      <c r="F133" s="3" t="s">
        <v>15497</v>
      </c>
      <c r="G133" s="3" t="s">
        <v>10433</v>
      </c>
      <c r="H133" s="3" t="s">
        <v>4190</v>
      </c>
    </row>
    <row r="134" spans="1:8" ht="29" x14ac:dyDescent="0.35">
      <c r="A134" s="4">
        <v>197495</v>
      </c>
      <c r="B134" s="1">
        <v>45201</v>
      </c>
      <c r="C134" s="2">
        <v>0.58343749999999994</v>
      </c>
      <c r="D134" s="3" t="s">
        <v>16024</v>
      </c>
      <c r="E134" s="3" t="s">
        <v>16027</v>
      </c>
      <c r="F134" s="3" t="s">
        <v>16025</v>
      </c>
      <c r="G134" s="3" t="s">
        <v>11946</v>
      </c>
      <c r="H134" s="3" t="s">
        <v>16026</v>
      </c>
    </row>
    <row r="135" spans="1:8" ht="101.5" x14ac:dyDescent="0.35">
      <c r="A135" s="4">
        <v>195925</v>
      </c>
      <c r="B135" s="1">
        <v>45201</v>
      </c>
      <c r="C135" s="2">
        <v>0.5877430555555555</v>
      </c>
      <c r="D135" s="3" t="s">
        <v>1702</v>
      </c>
      <c r="E135" s="3" t="s">
        <v>16031</v>
      </c>
      <c r="F135" s="3" t="s">
        <v>16028</v>
      </c>
      <c r="G135" s="3" t="s">
        <v>16029</v>
      </c>
      <c r="H135" s="3" t="s">
        <v>16030</v>
      </c>
    </row>
    <row r="136" spans="1:8" x14ac:dyDescent="0.35">
      <c r="A136" s="4">
        <v>15306</v>
      </c>
      <c r="B136" s="1">
        <v>45201</v>
      </c>
      <c r="C136" s="2">
        <v>0.58829861111111115</v>
      </c>
      <c r="D136" s="3" t="s">
        <v>892</v>
      </c>
      <c r="E136" s="3" t="s">
        <v>16033</v>
      </c>
      <c r="F136" s="3" t="s">
        <v>16032</v>
      </c>
      <c r="G136" s="3" t="s">
        <v>745</v>
      </c>
      <c r="H136" s="3" t="s">
        <v>11777</v>
      </c>
    </row>
    <row r="137" spans="1:8" ht="29" x14ac:dyDescent="0.35">
      <c r="A137" s="4">
        <v>92251</v>
      </c>
      <c r="B137" s="1">
        <v>45201</v>
      </c>
      <c r="C137" s="2">
        <v>0.5926851851851852</v>
      </c>
      <c r="D137" s="3" t="s">
        <v>16034</v>
      </c>
      <c r="E137" s="3" t="s">
        <v>16038</v>
      </c>
      <c r="F137" s="3" t="s">
        <v>16035</v>
      </c>
      <c r="G137" s="3" t="s">
        <v>16036</v>
      </c>
      <c r="H137" s="3" t="s">
        <v>16037</v>
      </c>
    </row>
    <row r="138" spans="1:8" ht="43.5" x14ac:dyDescent="0.35">
      <c r="A138" s="4">
        <v>196637</v>
      </c>
      <c r="B138" s="1">
        <v>45201</v>
      </c>
      <c r="C138" s="2">
        <v>0.59475694444444438</v>
      </c>
      <c r="D138" s="3" t="s">
        <v>16039</v>
      </c>
      <c r="E138" s="3" t="s">
        <v>16042</v>
      </c>
      <c r="F138" s="3" t="s">
        <v>16040</v>
      </c>
      <c r="G138" s="3" t="s">
        <v>12368</v>
      </c>
      <c r="H138" s="3" t="s">
        <v>16041</v>
      </c>
    </row>
    <row r="139" spans="1:8" ht="203" x14ac:dyDescent="0.35">
      <c r="A139" s="4">
        <v>197887</v>
      </c>
      <c r="B139" s="1">
        <v>45201</v>
      </c>
      <c r="C139" s="2">
        <v>0.5951157407407407</v>
      </c>
      <c r="D139" s="3" t="s">
        <v>16043</v>
      </c>
      <c r="E139" s="3" t="s">
        <v>16047</v>
      </c>
      <c r="F139" s="3" t="s">
        <v>16044</v>
      </c>
      <c r="G139" s="3" t="s">
        <v>16045</v>
      </c>
      <c r="H139" s="3" t="s">
        <v>16046</v>
      </c>
    </row>
    <row r="140" spans="1:8" ht="58" x14ac:dyDescent="0.35">
      <c r="A140" s="4">
        <v>113561</v>
      </c>
      <c r="B140" s="1">
        <v>45201</v>
      </c>
      <c r="C140" s="2">
        <v>0.5951157407407407</v>
      </c>
      <c r="D140" s="3" t="s">
        <v>1702</v>
      </c>
      <c r="E140" s="3" t="s">
        <v>16050</v>
      </c>
      <c r="F140" s="3" t="s">
        <v>16048</v>
      </c>
      <c r="G140" s="3" t="s">
        <v>11859</v>
      </c>
      <c r="H140" s="3" t="s">
        <v>16049</v>
      </c>
    </row>
    <row r="141" spans="1:8" ht="29" x14ac:dyDescent="0.35">
      <c r="A141" s="4">
        <v>197128</v>
      </c>
      <c r="B141" s="1">
        <v>45201</v>
      </c>
      <c r="C141" s="2">
        <v>0.5961805555555556</v>
      </c>
      <c r="D141" s="3" t="s">
        <v>16051</v>
      </c>
      <c r="E141" s="3" t="s">
        <v>16054</v>
      </c>
      <c r="F141" s="3" t="s">
        <v>16052</v>
      </c>
      <c r="G141" s="3" t="s">
        <v>16053</v>
      </c>
      <c r="H141" s="3" t="s">
        <v>10348</v>
      </c>
    </row>
    <row r="142" spans="1:8" x14ac:dyDescent="0.35">
      <c r="A142" s="4">
        <v>103246</v>
      </c>
      <c r="B142" s="1">
        <v>45201</v>
      </c>
      <c r="C142" s="2">
        <v>0.59628472222222217</v>
      </c>
      <c r="D142" s="3" t="s">
        <v>985</v>
      </c>
      <c r="E142" s="3" t="s">
        <v>506</v>
      </c>
      <c r="F142" s="3" t="s">
        <v>12918</v>
      </c>
      <c r="G142" s="3" t="s">
        <v>8249</v>
      </c>
      <c r="H142" s="3" t="s">
        <v>3017</v>
      </c>
    </row>
    <row r="143" spans="1:8" ht="101.5" x14ac:dyDescent="0.35">
      <c r="A143" s="4">
        <v>124288</v>
      </c>
      <c r="B143" s="1">
        <v>45201</v>
      </c>
      <c r="C143" s="2">
        <v>0.59729166666666667</v>
      </c>
      <c r="D143" s="3" t="s">
        <v>892</v>
      </c>
      <c r="E143" s="3" t="s">
        <v>15040</v>
      </c>
      <c r="F143" s="3" t="s">
        <v>16055</v>
      </c>
      <c r="G143" s="3" t="s">
        <v>10658</v>
      </c>
      <c r="H143" s="3" t="s">
        <v>11777</v>
      </c>
    </row>
    <row r="144" spans="1:8" ht="43.5" x14ac:dyDescent="0.35">
      <c r="A144" s="4">
        <v>170489</v>
      </c>
      <c r="B144" s="1">
        <v>45201</v>
      </c>
      <c r="C144" s="2">
        <v>0.60185185185185186</v>
      </c>
      <c r="D144" s="3" t="s">
        <v>985</v>
      </c>
      <c r="E144" s="3" t="s">
        <v>16057</v>
      </c>
      <c r="F144" s="3" t="s">
        <v>16056</v>
      </c>
      <c r="G144" s="3" t="s">
        <v>10433</v>
      </c>
      <c r="H144" s="3" t="s">
        <v>29</v>
      </c>
    </row>
    <row r="145" spans="1:8" ht="72.5" x14ac:dyDescent="0.35">
      <c r="A145" s="4">
        <v>200971</v>
      </c>
      <c r="B145" s="1">
        <v>45201</v>
      </c>
      <c r="C145" s="2">
        <v>0.60391203703703711</v>
      </c>
      <c r="D145" s="3" t="s">
        <v>16058</v>
      </c>
      <c r="E145" s="3" t="s">
        <v>16061</v>
      </c>
      <c r="F145" s="3" t="s">
        <v>16059</v>
      </c>
      <c r="G145" s="3" t="s">
        <v>11798</v>
      </c>
      <c r="H145" s="3" t="s">
        <v>16060</v>
      </c>
    </row>
    <row r="146" spans="1:8" ht="43.5" x14ac:dyDescent="0.35">
      <c r="A146" s="4">
        <v>199338</v>
      </c>
      <c r="B146" s="1">
        <v>45201</v>
      </c>
      <c r="C146" s="2">
        <v>0.60415509259259259</v>
      </c>
      <c r="D146" s="3" t="s">
        <v>16062</v>
      </c>
      <c r="E146" s="3" t="s">
        <v>16066</v>
      </c>
      <c r="F146" s="3" t="s">
        <v>16063</v>
      </c>
      <c r="G146" s="3" t="s">
        <v>16064</v>
      </c>
      <c r="H146" s="3" t="s">
        <v>16065</v>
      </c>
    </row>
    <row r="147" spans="1:8" ht="29" x14ac:dyDescent="0.35">
      <c r="A147" s="4">
        <v>201300</v>
      </c>
      <c r="B147" s="1">
        <v>45201</v>
      </c>
      <c r="C147" s="2">
        <v>0.61146990740740736</v>
      </c>
      <c r="D147" s="3" t="s">
        <v>985</v>
      </c>
      <c r="E147" s="3" t="s">
        <v>16067</v>
      </c>
      <c r="F147" s="3" t="s">
        <v>15098</v>
      </c>
      <c r="G147" s="3" t="s">
        <v>11789</v>
      </c>
      <c r="H147" s="3" t="s">
        <v>29</v>
      </c>
    </row>
    <row r="148" spans="1:8" x14ac:dyDescent="0.35">
      <c r="A148" s="4">
        <v>12612</v>
      </c>
      <c r="B148" s="1">
        <v>45201</v>
      </c>
      <c r="C148" s="2">
        <v>0.61277777777777775</v>
      </c>
      <c r="D148" s="3" t="s">
        <v>985</v>
      </c>
      <c r="E148" s="3" t="s">
        <v>16070</v>
      </c>
      <c r="F148" s="3" t="s">
        <v>16068</v>
      </c>
      <c r="G148" s="3" t="s">
        <v>16069</v>
      </c>
      <c r="H148" s="3" t="s">
        <v>3017</v>
      </c>
    </row>
    <row r="149" spans="1:8" ht="159.5" x14ac:dyDescent="0.35">
      <c r="A149" s="4">
        <v>176138</v>
      </c>
      <c r="B149" s="1">
        <v>45201</v>
      </c>
      <c r="C149" s="2">
        <v>0.61315972222222226</v>
      </c>
      <c r="D149" s="3" t="s">
        <v>1375</v>
      </c>
      <c r="E149" s="3" t="s">
        <v>16074</v>
      </c>
      <c r="F149" s="3" t="s">
        <v>16071</v>
      </c>
      <c r="G149" s="3" t="s">
        <v>16072</v>
      </c>
      <c r="H149" s="3" t="s">
        <v>16073</v>
      </c>
    </row>
    <row r="150" spans="1:8" ht="43.5" x14ac:dyDescent="0.35">
      <c r="A150" s="4">
        <v>21256</v>
      </c>
      <c r="B150" s="1">
        <v>45201</v>
      </c>
      <c r="C150" s="2">
        <v>0.61434027777777778</v>
      </c>
      <c r="D150" s="3" t="s">
        <v>1702</v>
      </c>
      <c r="E150" s="3" t="s">
        <v>14275</v>
      </c>
      <c r="F150" s="3" t="s">
        <v>16075</v>
      </c>
      <c r="G150" s="3" t="s">
        <v>11825</v>
      </c>
      <c r="H150" s="3" t="s">
        <v>16076</v>
      </c>
    </row>
    <row r="151" spans="1:8" ht="43.5" x14ac:dyDescent="0.35">
      <c r="A151" s="4">
        <v>5893</v>
      </c>
      <c r="B151" s="1">
        <v>45201</v>
      </c>
      <c r="C151" s="2">
        <v>0.61552083333333341</v>
      </c>
      <c r="D151" s="3" t="s">
        <v>16077</v>
      </c>
      <c r="E151" s="3" t="s">
        <v>16081</v>
      </c>
      <c r="F151" s="3" t="s">
        <v>16078</v>
      </c>
      <c r="G151" s="3" t="s">
        <v>16079</v>
      </c>
      <c r="H151" s="3" t="s">
        <v>16080</v>
      </c>
    </row>
    <row r="152" spans="1:8" x14ac:dyDescent="0.35">
      <c r="A152" s="4">
        <v>159191</v>
      </c>
      <c r="B152" s="1">
        <v>45201</v>
      </c>
      <c r="C152" s="2">
        <v>0.61553240740740744</v>
      </c>
      <c r="D152" s="3" t="s">
        <v>985</v>
      </c>
      <c r="E152" s="3" t="s">
        <v>506</v>
      </c>
      <c r="F152" s="3" t="s">
        <v>12918</v>
      </c>
      <c r="G152" s="3" t="s">
        <v>8249</v>
      </c>
      <c r="H152" s="3" t="s">
        <v>3017</v>
      </c>
    </row>
    <row r="153" spans="1:8" ht="43.5" x14ac:dyDescent="0.35">
      <c r="A153" s="4">
        <v>198110</v>
      </c>
      <c r="B153" s="1">
        <v>45201</v>
      </c>
      <c r="C153" s="2">
        <v>0.62152777777777779</v>
      </c>
      <c r="D153" s="3" t="s">
        <v>1702</v>
      </c>
      <c r="E153" s="3" t="s">
        <v>16084</v>
      </c>
      <c r="F153" s="3" t="s">
        <v>16082</v>
      </c>
      <c r="G153" s="3" t="s">
        <v>12011</v>
      </c>
      <c r="H153" s="3" t="s">
        <v>16083</v>
      </c>
    </row>
    <row r="154" spans="1:8" ht="87" x14ac:dyDescent="0.35">
      <c r="A154" s="4">
        <v>175495</v>
      </c>
      <c r="B154" s="1">
        <v>45201</v>
      </c>
      <c r="C154" s="2">
        <v>0.62438657407407405</v>
      </c>
      <c r="D154" s="3" t="s">
        <v>16085</v>
      </c>
      <c r="E154" s="3" t="s">
        <v>16087</v>
      </c>
      <c r="F154" s="3" t="s">
        <v>16086</v>
      </c>
      <c r="G154" s="3" t="s">
        <v>16087</v>
      </c>
      <c r="H154" s="3" t="s">
        <v>16088</v>
      </c>
    </row>
    <row r="155" spans="1:8" ht="58" x14ac:dyDescent="0.35">
      <c r="A155" s="4">
        <v>196954</v>
      </c>
      <c r="B155" s="1">
        <v>45201</v>
      </c>
      <c r="C155" s="2">
        <v>0.6255208333333333</v>
      </c>
      <c r="D155" s="3" t="s">
        <v>1288</v>
      </c>
      <c r="E155" s="3" t="s">
        <v>16091</v>
      </c>
      <c r="F155" s="3" t="s">
        <v>16089</v>
      </c>
      <c r="G155" s="3" t="s">
        <v>11122</v>
      </c>
      <c r="H155" s="3" t="s">
        <v>16090</v>
      </c>
    </row>
    <row r="156" spans="1:8" ht="43.5" x14ac:dyDescent="0.35">
      <c r="A156" s="4">
        <v>145478</v>
      </c>
      <c r="B156" s="1">
        <v>45201</v>
      </c>
      <c r="C156" s="2">
        <v>0.62572916666666667</v>
      </c>
      <c r="D156" s="3" t="s">
        <v>16092</v>
      </c>
      <c r="E156" s="3" t="s">
        <v>16095</v>
      </c>
      <c r="F156" s="3" t="s">
        <v>16093</v>
      </c>
      <c r="G156" s="3" t="s">
        <v>12368</v>
      </c>
      <c r="H156" s="3" t="s">
        <v>16094</v>
      </c>
    </row>
    <row r="157" spans="1:8" ht="72.5" x14ac:dyDescent="0.35">
      <c r="A157" s="4">
        <v>182959</v>
      </c>
      <c r="B157" s="1">
        <v>45201</v>
      </c>
      <c r="C157" s="2">
        <v>0.62719907407407405</v>
      </c>
      <c r="D157" s="3" t="s">
        <v>16096</v>
      </c>
      <c r="E157" s="3" t="s">
        <v>16099</v>
      </c>
      <c r="F157" s="3" t="s">
        <v>16097</v>
      </c>
      <c r="G157" s="3" t="s">
        <v>11875</v>
      </c>
      <c r="H157" s="3" t="s">
        <v>16098</v>
      </c>
    </row>
    <row r="158" spans="1:8" ht="29" x14ac:dyDescent="0.35">
      <c r="A158" s="4">
        <v>1357</v>
      </c>
      <c r="B158" s="1">
        <v>45201</v>
      </c>
      <c r="C158" s="2">
        <v>0.62736111111111115</v>
      </c>
      <c r="D158" s="3" t="s">
        <v>16100</v>
      </c>
      <c r="E158" s="3" t="s">
        <v>16102</v>
      </c>
      <c r="F158" s="3" t="s">
        <v>16101</v>
      </c>
      <c r="G158" s="3" t="s">
        <v>16102</v>
      </c>
      <c r="H158" s="3" t="s">
        <v>16103</v>
      </c>
    </row>
    <row r="159" spans="1:8" ht="29" x14ac:dyDescent="0.35">
      <c r="A159" s="4">
        <v>107565</v>
      </c>
      <c r="B159" s="1">
        <v>45201</v>
      </c>
      <c r="C159" s="2">
        <v>0.62971064814814814</v>
      </c>
      <c r="D159" s="3" t="s">
        <v>1702</v>
      </c>
      <c r="E159" s="3" t="s">
        <v>16106</v>
      </c>
      <c r="F159" s="3" t="s">
        <v>16104</v>
      </c>
      <c r="G159" s="3" t="s">
        <v>11825</v>
      </c>
      <c r="H159" s="3" t="s">
        <v>16105</v>
      </c>
    </row>
    <row r="160" spans="1:8" ht="58" x14ac:dyDescent="0.35">
      <c r="A160" s="4">
        <v>54669</v>
      </c>
      <c r="B160" s="1">
        <v>45201</v>
      </c>
      <c r="C160" s="2">
        <v>0.63232638888888892</v>
      </c>
      <c r="D160" s="3" t="s">
        <v>1702</v>
      </c>
      <c r="E160" s="3" t="s">
        <v>16109</v>
      </c>
      <c r="F160" s="3" t="s">
        <v>16107</v>
      </c>
      <c r="G160" s="3" t="s">
        <v>11891</v>
      </c>
      <c r="H160" s="3" t="s">
        <v>16108</v>
      </c>
    </row>
    <row r="161" spans="1:8" ht="58" x14ac:dyDescent="0.35">
      <c r="A161" s="4">
        <v>38325</v>
      </c>
      <c r="B161" s="1">
        <v>45201</v>
      </c>
      <c r="C161" s="2">
        <v>0.63569444444444445</v>
      </c>
      <c r="D161" s="3" t="s">
        <v>16110</v>
      </c>
      <c r="E161" s="3" t="s">
        <v>16112</v>
      </c>
      <c r="F161" s="3" t="s">
        <v>16111</v>
      </c>
      <c r="G161" s="3" t="s">
        <v>12495</v>
      </c>
      <c r="H161" s="3" t="s">
        <v>12451</v>
      </c>
    </row>
    <row r="162" spans="1:8" ht="58" x14ac:dyDescent="0.35">
      <c r="A162" s="4">
        <v>187498</v>
      </c>
      <c r="B162" s="1">
        <v>45201</v>
      </c>
      <c r="C162" s="2">
        <v>0.63629629629629625</v>
      </c>
      <c r="D162" s="3" t="s">
        <v>1438</v>
      </c>
      <c r="E162" s="3" t="s">
        <v>16114</v>
      </c>
      <c r="F162" s="3" t="s">
        <v>14765</v>
      </c>
      <c r="G162" s="3" t="s">
        <v>12518</v>
      </c>
      <c r="H162" s="3" t="s">
        <v>16113</v>
      </c>
    </row>
    <row r="163" spans="1:8" ht="43.5" x14ac:dyDescent="0.35">
      <c r="A163" s="4">
        <v>190759</v>
      </c>
      <c r="B163" s="1">
        <v>45201</v>
      </c>
      <c r="C163" s="2">
        <v>0.63704861111111111</v>
      </c>
      <c r="D163" s="3" t="s">
        <v>16115</v>
      </c>
      <c r="E163" s="3" t="s">
        <v>16119</v>
      </c>
      <c r="F163" s="3" t="s">
        <v>16116</v>
      </c>
      <c r="G163" s="3" t="s">
        <v>16117</v>
      </c>
      <c r="H163" s="3" t="s">
        <v>16118</v>
      </c>
    </row>
    <row r="164" spans="1:8" ht="58" x14ac:dyDescent="0.35">
      <c r="A164" s="4">
        <v>77323</v>
      </c>
      <c r="B164" s="1">
        <v>45201</v>
      </c>
      <c r="C164" s="2">
        <v>0.63756944444444441</v>
      </c>
      <c r="D164" s="3" t="s">
        <v>16120</v>
      </c>
      <c r="E164" s="3" t="s">
        <v>16123</v>
      </c>
      <c r="F164" s="3" t="s">
        <v>16121</v>
      </c>
      <c r="G164" s="3" t="s">
        <v>11798</v>
      </c>
      <c r="H164" s="3" t="s">
        <v>16122</v>
      </c>
    </row>
    <row r="165" spans="1:8" ht="29" x14ac:dyDescent="0.35">
      <c r="A165" s="4">
        <v>4215</v>
      </c>
      <c r="B165" s="1">
        <v>45201</v>
      </c>
      <c r="C165" s="2">
        <v>0.63833333333333331</v>
      </c>
      <c r="D165" s="3" t="s">
        <v>16124</v>
      </c>
      <c r="E165" s="3" t="s">
        <v>16127</v>
      </c>
      <c r="F165" s="3" t="s">
        <v>16125</v>
      </c>
      <c r="G165" s="3" t="s">
        <v>11799</v>
      </c>
      <c r="H165" s="3" t="s">
        <v>16126</v>
      </c>
    </row>
    <row r="166" spans="1:8" ht="58" x14ac:dyDescent="0.35">
      <c r="A166" s="4">
        <v>50837</v>
      </c>
      <c r="B166" s="1">
        <v>45201</v>
      </c>
      <c r="C166" s="2">
        <v>0.63991898148148152</v>
      </c>
      <c r="D166" s="3" t="s">
        <v>12350</v>
      </c>
      <c r="E166" s="3" t="s">
        <v>16130</v>
      </c>
      <c r="F166" s="3" t="s">
        <v>16128</v>
      </c>
      <c r="G166" s="3" t="s">
        <v>13644</v>
      </c>
      <c r="H166" s="3" t="s">
        <v>16129</v>
      </c>
    </row>
    <row r="167" spans="1:8" ht="43.5" x14ac:dyDescent="0.35">
      <c r="A167" s="4">
        <v>45858</v>
      </c>
      <c r="B167" s="1">
        <v>45201</v>
      </c>
      <c r="C167" s="2">
        <v>0.64748842592592593</v>
      </c>
      <c r="D167" s="3" t="s">
        <v>349</v>
      </c>
      <c r="E167" s="3" t="s">
        <v>16133</v>
      </c>
      <c r="F167" s="3" t="s">
        <v>16131</v>
      </c>
      <c r="G167" s="3" t="s">
        <v>16132</v>
      </c>
      <c r="H167" s="3" t="s">
        <v>10942</v>
      </c>
    </row>
    <row r="168" spans="1:8" ht="58" x14ac:dyDescent="0.35">
      <c r="A168" s="4">
        <v>38042</v>
      </c>
      <c r="B168" s="1">
        <v>45201</v>
      </c>
      <c r="C168" s="2">
        <v>0.64907407407407403</v>
      </c>
      <c r="D168" s="3" t="s">
        <v>16134</v>
      </c>
      <c r="E168" s="3" t="s">
        <v>15103</v>
      </c>
      <c r="F168" s="3" t="s">
        <v>16135</v>
      </c>
      <c r="G168" s="3" t="s">
        <v>16136</v>
      </c>
      <c r="H168" s="3" t="s">
        <v>12073</v>
      </c>
    </row>
    <row r="169" spans="1:8" ht="101.5" x14ac:dyDescent="0.35">
      <c r="A169" s="4">
        <v>153004</v>
      </c>
      <c r="B169" s="1">
        <v>45201</v>
      </c>
      <c r="C169" s="2">
        <v>0.65489583333333334</v>
      </c>
      <c r="D169" s="3" t="s">
        <v>349</v>
      </c>
      <c r="E169" s="3" t="s">
        <v>16140</v>
      </c>
      <c r="F169" s="3" t="s">
        <v>16137</v>
      </c>
      <c r="G169" s="3" t="s">
        <v>16138</v>
      </c>
      <c r="H169" s="3" t="s">
        <v>16139</v>
      </c>
    </row>
    <row r="170" spans="1:8" ht="101.5" x14ac:dyDescent="0.35">
      <c r="A170" s="4">
        <v>153004</v>
      </c>
      <c r="B170" s="1">
        <v>45201</v>
      </c>
      <c r="C170" s="2">
        <v>0.65784722222222225</v>
      </c>
      <c r="D170" s="3" t="s">
        <v>349</v>
      </c>
      <c r="E170" s="3" t="s">
        <v>16141</v>
      </c>
      <c r="F170" s="3" t="s">
        <v>16137</v>
      </c>
      <c r="G170" s="3" t="s">
        <v>16138</v>
      </c>
      <c r="H170" s="3" t="s">
        <v>16139</v>
      </c>
    </row>
    <row r="171" spans="1:8" ht="43.5" x14ac:dyDescent="0.35">
      <c r="A171" s="4">
        <v>147154</v>
      </c>
      <c r="B171" s="1">
        <v>45201</v>
      </c>
      <c r="C171" s="2">
        <v>0.65811342592592592</v>
      </c>
      <c r="D171" s="3" t="s">
        <v>16142</v>
      </c>
      <c r="E171" s="3" t="s">
        <v>14186</v>
      </c>
      <c r="F171" s="3" t="s">
        <v>16143</v>
      </c>
      <c r="G171" s="3" t="s">
        <v>16144</v>
      </c>
      <c r="H171" s="3" t="s">
        <v>16145</v>
      </c>
    </row>
    <row r="172" spans="1:8" ht="43.5" x14ac:dyDescent="0.35">
      <c r="A172" s="4">
        <v>89201</v>
      </c>
      <c r="B172" s="1">
        <v>45201</v>
      </c>
      <c r="C172" s="2">
        <v>0.65879629629629632</v>
      </c>
      <c r="D172" s="3" t="s">
        <v>11985</v>
      </c>
      <c r="E172" s="3" t="s">
        <v>13106</v>
      </c>
      <c r="F172" s="3" t="s">
        <v>16146</v>
      </c>
      <c r="G172" s="3" t="s">
        <v>10433</v>
      </c>
      <c r="H172" s="3" t="s">
        <v>4190</v>
      </c>
    </row>
    <row r="173" spans="1:8" ht="58" x14ac:dyDescent="0.35">
      <c r="A173" s="4">
        <v>111425</v>
      </c>
      <c r="B173" s="1">
        <v>45201</v>
      </c>
      <c r="C173" s="2">
        <v>0.66127314814814808</v>
      </c>
      <c r="D173" s="3" t="s">
        <v>892</v>
      </c>
      <c r="E173" s="3" t="s">
        <v>16149</v>
      </c>
      <c r="F173" s="3" t="s">
        <v>16147</v>
      </c>
      <c r="G173" s="3" t="s">
        <v>12636</v>
      </c>
      <c r="H173" s="3" t="s">
        <v>16148</v>
      </c>
    </row>
    <row r="174" spans="1:8" ht="29" x14ac:dyDescent="0.35">
      <c r="A174" s="4">
        <v>89902</v>
      </c>
      <c r="B174" s="1">
        <v>45201</v>
      </c>
      <c r="C174" s="2">
        <v>0.66506944444444438</v>
      </c>
      <c r="D174" s="3" t="s">
        <v>1702</v>
      </c>
      <c r="E174" s="3" t="s">
        <v>16150</v>
      </c>
      <c r="F174" s="3" t="s">
        <v>11521</v>
      </c>
      <c r="G174" s="3" t="s">
        <v>11890</v>
      </c>
      <c r="H174" s="3" t="s">
        <v>11750</v>
      </c>
    </row>
    <row r="175" spans="1:8" ht="29" x14ac:dyDescent="0.35">
      <c r="A175" s="4">
        <v>105909</v>
      </c>
      <c r="B175" s="1">
        <v>45201</v>
      </c>
      <c r="C175" s="2">
        <v>0.66579861111111105</v>
      </c>
      <c r="D175" s="3" t="s">
        <v>892</v>
      </c>
      <c r="E175" s="3" t="s">
        <v>13461</v>
      </c>
      <c r="F175" s="3" t="s">
        <v>16151</v>
      </c>
      <c r="G175" s="3" t="s">
        <v>16152</v>
      </c>
      <c r="H175" s="3" t="s">
        <v>11822</v>
      </c>
    </row>
    <row r="176" spans="1:8" ht="43.5" x14ac:dyDescent="0.35">
      <c r="A176" s="4">
        <v>150032</v>
      </c>
      <c r="B176" s="1">
        <v>45201</v>
      </c>
      <c r="C176" s="2">
        <v>0.66756944444444455</v>
      </c>
      <c r="D176" s="3" t="s">
        <v>1288</v>
      </c>
      <c r="E176" s="3" t="s">
        <v>16155</v>
      </c>
      <c r="F176" s="3" t="s">
        <v>16153</v>
      </c>
      <c r="G176" s="3" t="s">
        <v>10690</v>
      </c>
      <c r="H176" s="3" t="s">
        <v>16154</v>
      </c>
    </row>
    <row r="177" spans="1:8" x14ac:dyDescent="0.35">
      <c r="A177" s="4">
        <v>200663</v>
      </c>
      <c r="B177" s="1">
        <v>45201</v>
      </c>
      <c r="C177" s="2">
        <v>0.66995370370370377</v>
      </c>
      <c r="D177" s="3" t="s">
        <v>892</v>
      </c>
      <c r="E177" s="3" t="s">
        <v>16157</v>
      </c>
      <c r="F177" s="3" t="s">
        <v>16156</v>
      </c>
      <c r="G177" s="3" t="s">
        <v>10760</v>
      </c>
      <c r="H177" s="3" t="s">
        <v>11777</v>
      </c>
    </row>
    <row r="178" spans="1:8" x14ac:dyDescent="0.35">
      <c r="A178" s="4">
        <v>108963</v>
      </c>
      <c r="B178" s="1">
        <v>45201</v>
      </c>
      <c r="C178" s="2">
        <v>0.67265046296296294</v>
      </c>
      <c r="D178" s="3" t="s">
        <v>12684</v>
      </c>
      <c r="E178" s="3" t="s">
        <v>16159</v>
      </c>
      <c r="F178" s="3" t="s">
        <v>16158</v>
      </c>
      <c r="G178" s="3" t="s">
        <v>11131</v>
      </c>
      <c r="H178" s="3" t="s">
        <v>12192</v>
      </c>
    </row>
    <row r="179" spans="1:8" x14ac:dyDescent="0.35">
      <c r="A179" s="4">
        <v>89902</v>
      </c>
      <c r="B179" s="1">
        <v>45201</v>
      </c>
      <c r="C179" s="2">
        <v>0.67575231481481479</v>
      </c>
      <c r="D179" s="3" t="s">
        <v>11944</v>
      </c>
      <c r="E179" s="3" t="s">
        <v>12045</v>
      </c>
      <c r="F179" s="3" t="s">
        <v>11943</v>
      </c>
      <c r="G179" s="3" t="s">
        <v>11956</v>
      </c>
      <c r="H179" s="3" t="s">
        <v>12887</v>
      </c>
    </row>
    <row r="180" spans="1:8" x14ac:dyDescent="0.35">
      <c r="A180" s="4">
        <v>22736</v>
      </c>
      <c r="B180" s="1">
        <v>45201</v>
      </c>
      <c r="C180" s="2">
        <v>0.67743055555555554</v>
      </c>
      <c r="D180" s="3" t="s">
        <v>11959</v>
      </c>
      <c r="E180" s="3" t="s">
        <v>11956</v>
      </c>
      <c r="F180" s="3" t="s">
        <v>11943</v>
      </c>
      <c r="G180" s="3" t="s">
        <v>11957</v>
      </c>
      <c r="H180" s="3" t="s">
        <v>11959</v>
      </c>
    </row>
    <row r="181" spans="1:8" ht="116" x14ac:dyDescent="0.35">
      <c r="A181" s="4">
        <v>198706</v>
      </c>
      <c r="B181" s="1">
        <v>45201</v>
      </c>
      <c r="C181" s="2">
        <v>0.75262731481481471</v>
      </c>
      <c r="D181" s="3" t="s">
        <v>16160</v>
      </c>
      <c r="E181" s="3" t="s">
        <v>16163</v>
      </c>
      <c r="F181" s="3" t="s">
        <v>16161</v>
      </c>
      <c r="G181" s="3" t="s">
        <v>10763</v>
      </c>
      <c r="H181" s="3" t="s">
        <v>16162</v>
      </c>
    </row>
    <row r="182" spans="1:8" ht="130.5" x14ac:dyDescent="0.35">
      <c r="A182" s="4">
        <v>198706</v>
      </c>
      <c r="B182" s="1">
        <v>45201</v>
      </c>
      <c r="C182" s="2">
        <v>0.75633101851851858</v>
      </c>
      <c r="D182" s="3" t="s">
        <v>16164</v>
      </c>
      <c r="E182" s="3" t="s">
        <v>16166</v>
      </c>
      <c r="F182" s="3" t="s">
        <v>16161</v>
      </c>
      <c r="G182" s="3" t="s">
        <v>16165</v>
      </c>
      <c r="H182" s="3" t="s">
        <v>16162</v>
      </c>
    </row>
    <row r="183" spans="1:8" ht="72.5" x14ac:dyDescent="0.35">
      <c r="A183" s="4">
        <v>201343</v>
      </c>
      <c r="B183" s="1">
        <v>45201</v>
      </c>
      <c r="C183" s="2">
        <v>0.7634375000000001</v>
      </c>
      <c r="D183" s="3" t="s">
        <v>16167</v>
      </c>
      <c r="E183" s="3" t="s">
        <v>16171</v>
      </c>
      <c r="F183" s="3" t="s">
        <v>16168</v>
      </c>
      <c r="G183" s="3" t="s">
        <v>16169</v>
      </c>
      <c r="H183" s="3" t="s">
        <v>16170</v>
      </c>
    </row>
    <row r="184" spans="1:8" ht="72.5" x14ac:dyDescent="0.35">
      <c r="A184" s="4">
        <v>201343</v>
      </c>
      <c r="B184" s="1">
        <v>45201</v>
      </c>
      <c r="C184" s="2">
        <v>0.76542824074074067</v>
      </c>
      <c r="D184" s="3" t="s">
        <v>16167</v>
      </c>
      <c r="E184" s="3" t="s">
        <v>16171</v>
      </c>
      <c r="F184" s="3" t="s">
        <v>16168</v>
      </c>
      <c r="G184" s="3" t="s">
        <v>16169</v>
      </c>
      <c r="H184" s="3" t="s">
        <v>16170</v>
      </c>
    </row>
    <row r="185" spans="1:8" ht="145" x14ac:dyDescent="0.35">
      <c r="A185" s="4">
        <v>198095</v>
      </c>
      <c r="B185" s="1">
        <v>45201</v>
      </c>
      <c r="C185" s="2">
        <v>0.77895833333333331</v>
      </c>
      <c r="D185" s="3" t="s">
        <v>16172</v>
      </c>
      <c r="E185" s="3" t="s">
        <v>16176</v>
      </c>
      <c r="F185" s="3" t="s">
        <v>16173</v>
      </c>
      <c r="G185" s="3" t="s">
        <v>16174</v>
      </c>
      <c r="H185" s="3" t="s">
        <v>16175</v>
      </c>
    </row>
    <row r="186" spans="1:8" ht="145" x14ac:dyDescent="0.35">
      <c r="A186" s="4">
        <v>198095</v>
      </c>
      <c r="B186" s="1">
        <v>45201</v>
      </c>
      <c r="C186" s="2">
        <v>0.77940972222222227</v>
      </c>
      <c r="D186" s="3" t="s">
        <v>16172</v>
      </c>
      <c r="E186" s="3" t="s">
        <v>16176</v>
      </c>
      <c r="F186" s="3" t="s">
        <v>16177</v>
      </c>
      <c r="G186" s="3" t="s">
        <v>16174</v>
      </c>
      <c r="H186" s="3" t="s">
        <v>16175</v>
      </c>
    </row>
    <row r="187" spans="1:8" x14ac:dyDescent="0.35">
      <c r="A187" s="4">
        <v>50875</v>
      </c>
      <c r="B187" s="1">
        <v>45202</v>
      </c>
      <c r="C187" s="2">
        <v>0.33299768518518519</v>
      </c>
      <c r="D187" s="3" t="s">
        <v>892</v>
      </c>
      <c r="E187" s="3" t="s">
        <v>11670</v>
      </c>
      <c r="F187" s="3" t="s">
        <v>12163</v>
      </c>
      <c r="G187" s="3" t="s">
        <v>10658</v>
      </c>
      <c r="H187" s="3" t="s">
        <v>11777</v>
      </c>
    </row>
    <row r="188" spans="1:8" ht="58" x14ac:dyDescent="0.35">
      <c r="A188" s="4">
        <v>134447</v>
      </c>
      <c r="B188" s="1">
        <v>45202</v>
      </c>
      <c r="C188" s="2">
        <v>0.34005787037037033</v>
      </c>
      <c r="D188" s="3" t="s">
        <v>16178</v>
      </c>
      <c r="E188" s="3" t="s">
        <v>16182</v>
      </c>
      <c r="F188" s="3" t="s">
        <v>16179</v>
      </c>
      <c r="G188" s="3" t="s">
        <v>16180</v>
      </c>
      <c r="H188" s="3" t="s">
        <v>16181</v>
      </c>
    </row>
    <row r="189" spans="1:8" x14ac:dyDescent="0.35">
      <c r="A189" s="4">
        <v>35115</v>
      </c>
      <c r="B189" s="1">
        <v>45202</v>
      </c>
      <c r="C189" s="2">
        <v>0.34065972222222224</v>
      </c>
      <c r="D189" s="3" t="s">
        <v>13388</v>
      </c>
      <c r="E189" s="3" t="s">
        <v>12584</v>
      </c>
      <c r="F189" s="3" t="s">
        <v>16183</v>
      </c>
      <c r="G189" s="3" t="s">
        <v>12584</v>
      </c>
      <c r="H189" s="3" t="s">
        <v>10659</v>
      </c>
    </row>
    <row r="190" spans="1:8" x14ac:dyDescent="0.35">
      <c r="A190" s="4">
        <v>67629</v>
      </c>
      <c r="B190" s="1">
        <v>45202</v>
      </c>
      <c r="C190" s="2">
        <v>0.34166666666666662</v>
      </c>
      <c r="D190" s="3" t="s">
        <v>892</v>
      </c>
      <c r="E190" s="3" t="s">
        <v>14374</v>
      </c>
      <c r="F190" s="3" t="s">
        <v>16184</v>
      </c>
      <c r="G190" s="3" t="s">
        <v>11404</v>
      </c>
      <c r="H190" s="3" t="s">
        <v>11777</v>
      </c>
    </row>
    <row r="191" spans="1:8" ht="58" x14ac:dyDescent="0.35">
      <c r="A191" s="4">
        <v>49157</v>
      </c>
      <c r="B191" s="1">
        <v>45202</v>
      </c>
      <c r="C191" s="2">
        <v>0.34763888888888889</v>
      </c>
      <c r="D191" s="3" t="s">
        <v>892</v>
      </c>
      <c r="E191" s="3" t="s">
        <v>16186</v>
      </c>
      <c r="F191" s="3" t="s">
        <v>16185</v>
      </c>
      <c r="G191" s="3" t="s">
        <v>13412</v>
      </c>
      <c r="H191" s="3" t="s">
        <v>11777</v>
      </c>
    </row>
    <row r="192" spans="1:8" ht="29" x14ac:dyDescent="0.35">
      <c r="A192" s="4">
        <v>24587</v>
      </c>
      <c r="B192" s="1">
        <v>45202</v>
      </c>
      <c r="C192" s="2">
        <v>0.35017361111111112</v>
      </c>
      <c r="D192" s="3" t="s">
        <v>985</v>
      </c>
      <c r="E192" s="3" t="s">
        <v>13171</v>
      </c>
      <c r="F192" s="3" t="s">
        <v>16187</v>
      </c>
      <c r="G192" s="3" t="s">
        <v>11106</v>
      </c>
      <c r="H192" s="3" t="s">
        <v>16188</v>
      </c>
    </row>
    <row r="193" spans="1:8" ht="72.5" x14ac:dyDescent="0.35">
      <c r="A193" s="4">
        <v>7795</v>
      </c>
      <c r="B193" s="1">
        <v>45202</v>
      </c>
      <c r="C193" s="2">
        <v>0.35401620370370374</v>
      </c>
      <c r="D193" s="3" t="s">
        <v>16189</v>
      </c>
      <c r="E193" s="3" t="s">
        <v>16193</v>
      </c>
      <c r="F193" s="3" t="s">
        <v>16190</v>
      </c>
      <c r="G193" s="3" t="s">
        <v>16191</v>
      </c>
      <c r="H193" s="3" t="s">
        <v>16192</v>
      </c>
    </row>
    <row r="194" spans="1:8" ht="58" x14ac:dyDescent="0.35">
      <c r="A194" s="4">
        <v>41526</v>
      </c>
      <c r="B194" s="1">
        <v>45202</v>
      </c>
      <c r="C194" s="2">
        <v>0.35424768518518518</v>
      </c>
      <c r="D194" s="3" t="s">
        <v>16194</v>
      </c>
      <c r="E194" s="3" t="s">
        <v>16196</v>
      </c>
      <c r="F194" s="3" t="s">
        <v>16195</v>
      </c>
      <c r="G194" s="3" t="s">
        <v>10658</v>
      </c>
      <c r="H194" s="3" t="s">
        <v>11777</v>
      </c>
    </row>
    <row r="195" spans="1:8" x14ac:dyDescent="0.35">
      <c r="A195" s="4">
        <v>88023</v>
      </c>
      <c r="B195" s="1">
        <v>45202</v>
      </c>
      <c r="C195" s="2">
        <v>0.35665509259259259</v>
      </c>
      <c r="D195" s="3" t="s">
        <v>12868</v>
      </c>
      <c r="E195" s="3" t="s">
        <v>1555</v>
      </c>
      <c r="F195" s="3" t="s">
        <v>13529</v>
      </c>
      <c r="G195" s="3" t="s">
        <v>16197</v>
      </c>
      <c r="H195" s="3" t="s">
        <v>12726</v>
      </c>
    </row>
    <row r="196" spans="1:8" ht="43.5" x14ac:dyDescent="0.35">
      <c r="A196" s="4">
        <v>61894</v>
      </c>
      <c r="B196" s="1">
        <v>45202</v>
      </c>
      <c r="C196" s="2">
        <v>0.36172453703703705</v>
      </c>
      <c r="D196" s="3" t="s">
        <v>892</v>
      </c>
      <c r="E196" s="3" t="s">
        <v>16199</v>
      </c>
      <c r="F196" s="3" t="s">
        <v>16198</v>
      </c>
      <c r="G196" s="3" t="s">
        <v>11021</v>
      </c>
      <c r="H196" s="3" t="s">
        <v>11777</v>
      </c>
    </row>
    <row r="197" spans="1:8" ht="58" x14ac:dyDescent="0.35">
      <c r="A197" s="4">
        <v>51462</v>
      </c>
      <c r="B197" s="1">
        <v>45202</v>
      </c>
      <c r="C197" s="2">
        <v>0.36442129629629627</v>
      </c>
      <c r="D197" s="3" t="s">
        <v>16200</v>
      </c>
      <c r="E197" s="3" t="s">
        <v>16204</v>
      </c>
      <c r="F197" s="3" t="s">
        <v>16201</v>
      </c>
      <c r="G197" s="3" t="s">
        <v>16202</v>
      </c>
      <c r="H197" s="3" t="s">
        <v>16203</v>
      </c>
    </row>
    <row r="198" spans="1:8" ht="29" x14ac:dyDescent="0.35">
      <c r="A198" s="4">
        <v>127564</v>
      </c>
      <c r="B198" s="1">
        <v>45202</v>
      </c>
      <c r="C198" s="2">
        <v>0.36681712962962965</v>
      </c>
      <c r="D198" s="3" t="s">
        <v>16205</v>
      </c>
      <c r="E198" s="3" t="s">
        <v>16208</v>
      </c>
      <c r="F198" s="3" t="s">
        <v>16206</v>
      </c>
      <c r="G198" s="3" t="s">
        <v>10619</v>
      </c>
      <c r="H198" s="3" t="s">
        <v>16207</v>
      </c>
    </row>
    <row r="199" spans="1:8" ht="29" x14ac:dyDescent="0.35">
      <c r="A199" s="4">
        <v>42914</v>
      </c>
      <c r="B199" s="1">
        <v>45202</v>
      </c>
      <c r="C199" s="2">
        <v>0.36694444444444446</v>
      </c>
      <c r="D199" s="3" t="s">
        <v>892</v>
      </c>
      <c r="E199" s="3" t="s">
        <v>16210</v>
      </c>
      <c r="F199" s="3" t="s">
        <v>16209</v>
      </c>
      <c r="G199" s="3" t="s">
        <v>11404</v>
      </c>
      <c r="H199" s="3" t="s">
        <v>11777</v>
      </c>
    </row>
    <row r="200" spans="1:8" ht="29" x14ac:dyDescent="0.35">
      <c r="A200" s="4">
        <v>127564</v>
      </c>
      <c r="B200" s="1">
        <v>45202</v>
      </c>
      <c r="C200" s="2">
        <v>0.36876157407407412</v>
      </c>
      <c r="D200" s="3" t="s">
        <v>16205</v>
      </c>
      <c r="E200" s="3" t="s">
        <v>16208</v>
      </c>
      <c r="F200" s="3" t="s">
        <v>16206</v>
      </c>
      <c r="G200" s="3" t="s">
        <v>16211</v>
      </c>
      <c r="H200" s="3" t="s">
        <v>16207</v>
      </c>
    </row>
    <row r="201" spans="1:8" ht="116" x14ac:dyDescent="0.35">
      <c r="A201" s="4">
        <v>161364</v>
      </c>
      <c r="B201" s="1">
        <v>45202</v>
      </c>
      <c r="C201" s="2">
        <v>0.36931712962962965</v>
      </c>
      <c r="D201" s="3" t="s">
        <v>11178</v>
      </c>
      <c r="E201" s="3" t="s">
        <v>13991</v>
      </c>
      <c r="F201" s="3" t="s">
        <v>16212</v>
      </c>
      <c r="G201" s="3" t="s">
        <v>16213</v>
      </c>
      <c r="H201" s="3" t="s">
        <v>16214</v>
      </c>
    </row>
    <row r="202" spans="1:8" ht="29" x14ac:dyDescent="0.35">
      <c r="A202" s="4">
        <v>127564</v>
      </c>
      <c r="B202" s="1">
        <v>45202</v>
      </c>
      <c r="C202" s="2">
        <v>0.37135416666666665</v>
      </c>
      <c r="D202" s="3" t="s">
        <v>16205</v>
      </c>
      <c r="E202" s="3" t="s">
        <v>16208</v>
      </c>
      <c r="F202" s="3" t="s">
        <v>16206</v>
      </c>
      <c r="G202" s="3" t="s">
        <v>10619</v>
      </c>
      <c r="H202" s="3" t="s">
        <v>16215</v>
      </c>
    </row>
    <row r="203" spans="1:8" x14ac:dyDescent="0.35">
      <c r="A203" s="4">
        <v>40503</v>
      </c>
      <c r="B203" s="1">
        <v>45202</v>
      </c>
      <c r="C203" s="2">
        <v>0.37311342592592589</v>
      </c>
      <c r="D203" s="3" t="s">
        <v>892</v>
      </c>
      <c r="E203" s="3" t="s">
        <v>1356</v>
      </c>
      <c r="F203" s="3" t="s">
        <v>16216</v>
      </c>
      <c r="G203" s="3" t="s">
        <v>10658</v>
      </c>
      <c r="H203" s="3" t="s">
        <v>11777</v>
      </c>
    </row>
    <row r="204" spans="1:8" ht="130.5" x14ac:dyDescent="0.35">
      <c r="A204" s="4">
        <v>129759</v>
      </c>
      <c r="B204" s="1">
        <v>45202</v>
      </c>
      <c r="C204" s="2">
        <v>0.37650462962962966</v>
      </c>
      <c r="D204" s="3" t="s">
        <v>16217</v>
      </c>
      <c r="E204" s="3" t="s">
        <v>16221</v>
      </c>
      <c r="F204" s="3" t="s">
        <v>16218</v>
      </c>
      <c r="G204" s="3" t="s">
        <v>16219</v>
      </c>
      <c r="H204" s="3" t="s">
        <v>16220</v>
      </c>
    </row>
    <row r="205" spans="1:8" ht="29" x14ac:dyDescent="0.35">
      <c r="A205" s="4">
        <v>44928</v>
      </c>
      <c r="B205" s="1">
        <v>45202</v>
      </c>
      <c r="C205" s="2">
        <v>0.37697916666666664</v>
      </c>
      <c r="D205" s="3" t="s">
        <v>985</v>
      </c>
      <c r="E205" s="3" t="s">
        <v>13674</v>
      </c>
      <c r="F205" s="3" t="s">
        <v>16222</v>
      </c>
      <c r="G205" s="3" t="s">
        <v>228</v>
      </c>
      <c r="H205" s="3" t="s">
        <v>16223</v>
      </c>
    </row>
    <row r="206" spans="1:8" ht="58" x14ac:dyDescent="0.35">
      <c r="A206" s="4">
        <v>43348</v>
      </c>
      <c r="B206" s="1">
        <v>45202</v>
      </c>
      <c r="C206" s="2">
        <v>0.37723379629629633</v>
      </c>
      <c r="D206" s="3" t="s">
        <v>16224</v>
      </c>
      <c r="E206" s="3" t="s">
        <v>16226</v>
      </c>
      <c r="F206" s="3" t="s">
        <v>16225</v>
      </c>
      <c r="G206" s="3" t="s">
        <v>10492</v>
      </c>
      <c r="H206" s="3" t="s">
        <v>12453</v>
      </c>
    </row>
    <row r="207" spans="1:8" ht="43.5" x14ac:dyDescent="0.35">
      <c r="A207" s="4">
        <v>44161</v>
      </c>
      <c r="B207" s="1">
        <v>45202</v>
      </c>
      <c r="C207" s="2">
        <v>0.37729166666666664</v>
      </c>
      <c r="D207" s="3" t="s">
        <v>892</v>
      </c>
      <c r="E207" s="3" t="s">
        <v>16228</v>
      </c>
      <c r="F207" s="3" t="s">
        <v>16227</v>
      </c>
      <c r="G207" s="3" t="s">
        <v>12706</v>
      </c>
      <c r="H207" s="3" t="s">
        <v>11777</v>
      </c>
    </row>
    <row r="208" spans="1:8" ht="87" x14ac:dyDescent="0.35">
      <c r="A208" s="4">
        <v>6113</v>
      </c>
      <c r="B208" s="1">
        <v>45202</v>
      </c>
      <c r="C208" s="2">
        <v>0.37800925925925927</v>
      </c>
      <c r="D208" s="3" t="s">
        <v>16229</v>
      </c>
      <c r="E208" s="3" t="s">
        <v>16232</v>
      </c>
      <c r="F208" s="3" t="s">
        <v>16230</v>
      </c>
      <c r="G208" s="3" t="s">
        <v>11886</v>
      </c>
      <c r="H208" s="3" t="s">
        <v>16231</v>
      </c>
    </row>
    <row r="209" spans="1:8" x14ac:dyDescent="0.35">
      <c r="A209" s="4">
        <v>135179</v>
      </c>
      <c r="B209" s="1">
        <v>45202</v>
      </c>
      <c r="C209" s="2">
        <v>0.37988425925925928</v>
      </c>
      <c r="D209" s="3" t="s">
        <v>16233</v>
      </c>
      <c r="E209" s="3" t="s">
        <v>16234</v>
      </c>
      <c r="F209" s="3" t="s">
        <v>12780</v>
      </c>
      <c r="G209" s="3" t="s">
        <v>16234</v>
      </c>
      <c r="H209" s="3" t="s">
        <v>16235</v>
      </c>
    </row>
    <row r="210" spans="1:8" ht="130.5" x14ac:dyDescent="0.35">
      <c r="A210" s="4">
        <v>179877</v>
      </c>
      <c r="B210" s="1">
        <v>45202</v>
      </c>
      <c r="C210" s="2">
        <v>0.38010416666666669</v>
      </c>
      <c r="D210" s="3" t="s">
        <v>349</v>
      </c>
      <c r="E210" s="3" t="s">
        <v>16239</v>
      </c>
      <c r="F210" s="3" t="s">
        <v>16236</v>
      </c>
      <c r="G210" s="3" t="s">
        <v>16237</v>
      </c>
      <c r="H210" s="3" t="s">
        <v>16238</v>
      </c>
    </row>
    <row r="211" spans="1:8" ht="43.5" x14ac:dyDescent="0.35">
      <c r="A211" s="4">
        <v>22750</v>
      </c>
      <c r="B211" s="1">
        <v>45202</v>
      </c>
      <c r="C211" s="2">
        <v>0.38020833333333331</v>
      </c>
      <c r="D211" s="3" t="s">
        <v>1933</v>
      </c>
      <c r="E211" s="3" t="s">
        <v>16241</v>
      </c>
      <c r="F211" s="3" t="s">
        <v>16240</v>
      </c>
      <c r="G211" s="3" t="s">
        <v>12647</v>
      </c>
      <c r="H211" s="3" t="s">
        <v>10660</v>
      </c>
    </row>
    <row r="212" spans="1:8" x14ac:dyDescent="0.35">
      <c r="A212" s="4">
        <v>43346</v>
      </c>
      <c r="B212" s="1">
        <v>45202</v>
      </c>
      <c r="C212" s="2">
        <v>0.38111111111111112</v>
      </c>
      <c r="D212" s="3" t="s">
        <v>892</v>
      </c>
      <c r="E212" s="3" t="s">
        <v>16243</v>
      </c>
      <c r="F212" s="3" t="s">
        <v>16242</v>
      </c>
      <c r="G212" s="3" t="s">
        <v>10658</v>
      </c>
      <c r="H212" s="3" t="s">
        <v>11777</v>
      </c>
    </row>
    <row r="213" spans="1:8" ht="72.5" x14ac:dyDescent="0.35">
      <c r="A213" s="4">
        <v>172770</v>
      </c>
      <c r="B213" s="1">
        <v>45202</v>
      </c>
      <c r="C213" s="2">
        <v>0.38388888888888889</v>
      </c>
      <c r="D213" s="3" t="s">
        <v>16244</v>
      </c>
      <c r="E213" s="3" t="s">
        <v>14318</v>
      </c>
      <c r="F213" s="3" t="s">
        <v>16245</v>
      </c>
      <c r="G213" s="3" t="s">
        <v>16246</v>
      </c>
      <c r="H213" s="3" t="s">
        <v>13327</v>
      </c>
    </row>
    <row r="214" spans="1:8" x14ac:dyDescent="0.35">
      <c r="A214" s="4">
        <v>51778</v>
      </c>
      <c r="B214" s="1">
        <v>45202</v>
      </c>
      <c r="C214" s="2">
        <v>0.38438657407407412</v>
      </c>
      <c r="D214" s="3" t="s">
        <v>985</v>
      </c>
      <c r="E214" s="3" t="s">
        <v>846</v>
      </c>
      <c r="F214" s="3" t="s">
        <v>12918</v>
      </c>
      <c r="G214" s="3" t="s">
        <v>16247</v>
      </c>
      <c r="H214" s="3" t="s">
        <v>1615</v>
      </c>
    </row>
    <row r="215" spans="1:8" x14ac:dyDescent="0.35">
      <c r="A215" s="4">
        <v>129969</v>
      </c>
      <c r="B215" s="1">
        <v>45202</v>
      </c>
      <c r="C215" s="2">
        <v>0.38600694444444444</v>
      </c>
      <c r="D215" s="3" t="s">
        <v>16248</v>
      </c>
      <c r="E215" s="3" t="s">
        <v>16249</v>
      </c>
      <c r="F215" s="3" t="s">
        <v>2012</v>
      </c>
      <c r="G215" s="3" t="s">
        <v>16249</v>
      </c>
      <c r="H215" s="3" t="s">
        <v>16250</v>
      </c>
    </row>
    <row r="216" spans="1:8" ht="72.5" x14ac:dyDescent="0.35">
      <c r="A216" s="4">
        <v>62158</v>
      </c>
      <c r="B216" s="1">
        <v>45202</v>
      </c>
      <c r="C216" s="2">
        <v>0.38701388888888894</v>
      </c>
      <c r="D216" s="3" t="s">
        <v>16251</v>
      </c>
      <c r="E216" s="3" t="s">
        <v>16254</v>
      </c>
      <c r="F216" s="3" t="s">
        <v>16252</v>
      </c>
      <c r="G216" s="3" t="s">
        <v>15590</v>
      </c>
      <c r="H216" s="3" t="s">
        <v>16253</v>
      </c>
    </row>
    <row r="217" spans="1:8" ht="72.5" x14ac:dyDescent="0.35">
      <c r="A217" s="4">
        <v>145044</v>
      </c>
      <c r="B217" s="1">
        <v>45202</v>
      </c>
      <c r="C217" s="2">
        <v>0.39046296296296296</v>
      </c>
      <c r="D217" s="3" t="s">
        <v>16255</v>
      </c>
      <c r="E217" s="3" t="s">
        <v>16258</v>
      </c>
      <c r="F217" s="3" t="s">
        <v>16256</v>
      </c>
      <c r="G217" s="3" t="s">
        <v>11789</v>
      </c>
      <c r="H217" s="3" t="s">
        <v>16257</v>
      </c>
    </row>
    <row r="218" spans="1:8" ht="87" x14ac:dyDescent="0.35">
      <c r="A218" s="4">
        <v>122258</v>
      </c>
      <c r="B218" s="1">
        <v>45202</v>
      </c>
      <c r="C218" s="2">
        <v>0.39060185185185187</v>
      </c>
      <c r="D218" s="3" t="s">
        <v>10438</v>
      </c>
      <c r="E218" s="3" t="s">
        <v>16262</v>
      </c>
      <c r="F218" s="3" t="s">
        <v>16259</v>
      </c>
      <c r="G218" s="3" t="s">
        <v>16260</v>
      </c>
      <c r="H218" s="3" t="s">
        <v>16261</v>
      </c>
    </row>
    <row r="219" spans="1:8" ht="43.5" x14ac:dyDescent="0.35">
      <c r="A219" s="4">
        <v>49827</v>
      </c>
      <c r="B219" s="1">
        <v>45202</v>
      </c>
      <c r="C219" s="2">
        <v>0.39121527777777776</v>
      </c>
      <c r="D219" s="3" t="s">
        <v>985</v>
      </c>
      <c r="E219" s="3" t="s">
        <v>16264</v>
      </c>
      <c r="F219" s="3" t="s">
        <v>16263</v>
      </c>
      <c r="G219" s="3" t="s">
        <v>11106</v>
      </c>
      <c r="H219" s="3" t="s">
        <v>15513</v>
      </c>
    </row>
    <row r="220" spans="1:8" ht="58" x14ac:dyDescent="0.35">
      <c r="A220" s="4">
        <v>185891</v>
      </c>
      <c r="B220" s="1">
        <v>45202</v>
      </c>
      <c r="C220" s="2">
        <v>0.39158564814814811</v>
      </c>
      <c r="D220" s="3" t="s">
        <v>349</v>
      </c>
      <c r="E220" s="3" t="s">
        <v>16268</v>
      </c>
      <c r="F220" s="3" t="s">
        <v>16265</v>
      </c>
      <c r="G220" s="3" t="s">
        <v>16266</v>
      </c>
      <c r="H220" s="3" t="s">
        <v>16267</v>
      </c>
    </row>
    <row r="221" spans="1:8" x14ac:dyDescent="0.35">
      <c r="A221" s="4">
        <v>200211</v>
      </c>
      <c r="B221" s="1">
        <v>45202</v>
      </c>
      <c r="C221" s="2">
        <v>0.39175925925925931</v>
      </c>
      <c r="D221" s="3" t="s">
        <v>393</v>
      </c>
      <c r="E221" s="3" t="s">
        <v>16269</v>
      </c>
      <c r="F221" s="3" t="s">
        <v>12480</v>
      </c>
      <c r="G221" s="3" t="s">
        <v>16269</v>
      </c>
      <c r="H221" s="3" t="s">
        <v>16270</v>
      </c>
    </row>
    <row r="222" spans="1:8" ht="43.5" x14ac:dyDescent="0.35">
      <c r="A222" s="4">
        <v>153563</v>
      </c>
      <c r="B222" s="1">
        <v>45202</v>
      </c>
      <c r="C222" s="2">
        <v>0.3923611111111111</v>
      </c>
      <c r="D222" s="3" t="s">
        <v>892</v>
      </c>
      <c r="E222" s="3" t="s">
        <v>16271</v>
      </c>
      <c r="F222" s="3" t="s">
        <v>12313</v>
      </c>
      <c r="G222" s="3" t="s">
        <v>12427</v>
      </c>
      <c r="H222" s="3" t="s">
        <v>12589</v>
      </c>
    </row>
    <row r="223" spans="1:8" ht="58" x14ac:dyDescent="0.35">
      <c r="A223" s="4">
        <v>95822</v>
      </c>
      <c r="B223" s="1">
        <v>45202</v>
      </c>
      <c r="C223" s="2">
        <v>0.3923726851851852</v>
      </c>
      <c r="D223" s="3" t="s">
        <v>16272</v>
      </c>
      <c r="E223" s="3" t="s">
        <v>16275</v>
      </c>
      <c r="F223" s="3" t="s">
        <v>16273</v>
      </c>
      <c r="G223" s="3" t="s">
        <v>16274</v>
      </c>
      <c r="H223" s="3" t="s">
        <v>13327</v>
      </c>
    </row>
    <row r="224" spans="1:8" ht="58" x14ac:dyDescent="0.35">
      <c r="A224" s="4">
        <v>99048</v>
      </c>
      <c r="B224" s="1">
        <v>45202</v>
      </c>
      <c r="C224" s="2">
        <v>0.39415509259259257</v>
      </c>
      <c r="D224" s="3" t="s">
        <v>12470</v>
      </c>
      <c r="E224" s="3" t="s">
        <v>16279</v>
      </c>
      <c r="F224" s="3" t="s">
        <v>16276</v>
      </c>
      <c r="G224" s="3" t="s">
        <v>16277</v>
      </c>
      <c r="H224" s="3" t="s">
        <v>16278</v>
      </c>
    </row>
    <row r="225" spans="1:8" ht="43.5" x14ac:dyDescent="0.35">
      <c r="A225" s="4">
        <v>175136</v>
      </c>
      <c r="B225" s="1">
        <v>45202</v>
      </c>
      <c r="C225" s="2">
        <v>0.39513888888888887</v>
      </c>
      <c r="D225" s="3" t="s">
        <v>1357</v>
      </c>
      <c r="E225" s="3" t="s">
        <v>16283</v>
      </c>
      <c r="F225" s="3" t="s">
        <v>16280</v>
      </c>
      <c r="G225" s="3" t="s">
        <v>16281</v>
      </c>
      <c r="H225" s="3" t="s">
        <v>16282</v>
      </c>
    </row>
    <row r="226" spans="1:8" ht="58" x14ac:dyDescent="0.35">
      <c r="A226" s="4">
        <v>44280</v>
      </c>
      <c r="B226" s="1">
        <v>45202</v>
      </c>
      <c r="C226" s="2">
        <v>0.39902777777777776</v>
      </c>
      <c r="D226" s="3" t="s">
        <v>892</v>
      </c>
      <c r="E226" s="3" t="s">
        <v>13129</v>
      </c>
      <c r="F226" s="3" t="s">
        <v>16284</v>
      </c>
      <c r="G226" s="3" t="s">
        <v>10760</v>
      </c>
      <c r="H226" s="3" t="s">
        <v>11777</v>
      </c>
    </row>
    <row r="227" spans="1:8" ht="29" x14ac:dyDescent="0.35">
      <c r="A227" s="4">
        <v>35280</v>
      </c>
      <c r="B227" s="1">
        <v>45202</v>
      </c>
      <c r="C227" s="2">
        <v>0.39999999999999997</v>
      </c>
      <c r="D227" s="3" t="s">
        <v>16285</v>
      </c>
      <c r="E227" s="3" t="s">
        <v>16289</v>
      </c>
      <c r="F227" s="3" t="s">
        <v>16286</v>
      </c>
      <c r="G227" s="3" t="s">
        <v>16287</v>
      </c>
      <c r="H227" s="3" t="s">
        <v>16288</v>
      </c>
    </row>
    <row r="228" spans="1:8" ht="72.5" x14ac:dyDescent="0.35">
      <c r="A228" s="4">
        <v>46434</v>
      </c>
      <c r="B228" s="1">
        <v>45202</v>
      </c>
      <c r="C228" s="2">
        <v>0.40408564814814812</v>
      </c>
      <c r="D228" s="3" t="s">
        <v>16290</v>
      </c>
      <c r="E228" s="3" t="s">
        <v>16294</v>
      </c>
      <c r="F228" s="3" t="s">
        <v>16291</v>
      </c>
      <c r="G228" s="3" t="s">
        <v>16292</v>
      </c>
      <c r="H228" s="3" t="s">
        <v>16293</v>
      </c>
    </row>
    <row r="229" spans="1:8" ht="29" x14ac:dyDescent="0.35">
      <c r="A229" s="4">
        <v>70403</v>
      </c>
      <c r="B229" s="1">
        <v>45202</v>
      </c>
      <c r="C229" s="2">
        <v>0.40417824074074077</v>
      </c>
      <c r="D229" s="3" t="s">
        <v>167</v>
      </c>
      <c r="E229" s="3" t="s">
        <v>16297</v>
      </c>
      <c r="F229" s="3" t="s">
        <v>16295</v>
      </c>
      <c r="G229" s="3" t="s">
        <v>16296</v>
      </c>
      <c r="H229" s="3" t="s">
        <v>15491</v>
      </c>
    </row>
    <row r="230" spans="1:8" ht="43.5" x14ac:dyDescent="0.35">
      <c r="A230" s="4">
        <v>124195</v>
      </c>
      <c r="B230" s="1">
        <v>45202</v>
      </c>
      <c r="C230" s="2">
        <v>0.40686342592592589</v>
      </c>
      <c r="D230" s="3" t="s">
        <v>14140</v>
      </c>
      <c r="E230" s="3" t="s">
        <v>16301</v>
      </c>
      <c r="F230" s="3" t="s">
        <v>16298</v>
      </c>
      <c r="G230" s="3" t="s">
        <v>16299</v>
      </c>
      <c r="H230" s="3" t="s">
        <v>16300</v>
      </c>
    </row>
    <row r="231" spans="1:8" ht="43.5" x14ac:dyDescent="0.35">
      <c r="A231" s="4">
        <v>44024</v>
      </c>
      <c r="B231" s="1">
        <v>45202</v>
      </c>
      <c r="C231" s="2">
        <v>0.40729166666666666</v>
      </c>
      <c r="D231" s="3" t="s">
        <v>892</v>
      </c>
      <c r="E231" s="3" t="s">
        <v>16303</v>
      </c>
      <c r="F231" s="3" t="s">
        <v>16302</v>
      </c>
      <c r="G231" s="3" t="s">
        <v>13272</v>
      </c>
      <c r="H231" s="3" t="s">
        <v>11777</v>
      </c>
    </row>
    <row r="232" spans="1:8" ht="43.5" x14ac:dyDescent="0.35">
      <c r="A232" s="4">
        <v>44024</v>
      </c>
      <c r="B232" s="1">
        <v>45202</v>
      </c>
      <c r="C232" s="2">
        <v>0.40800925925925924</v>
      </c>
      <c r="D232" s="3" t="s">
        <v>892</v>
      </c>
      <c r="E232" s="3" t="s">
        <v>16304</v>
      </c>
      <c r="F232" s="3" t="s">
        <v>16302</v>
      </c>
      <c r="G232" s="3" t="s">
        <v>13272</v>
      </c>
      <c r="H232" s="3" t="s">
        <v>11777</v>
      </c>
    </row>
    <row r="233" spans="1:8" ht="72.5" x14ac:dyDescent="0.35">
      <c r="A233" s="4">
        <v>42880</v>
      </c>
      <c r="B233" s="1">
        <v>45202</v>
      </c>
      <c r="C233" s="2">
        <v>0.40854166666666664</v>
      </c>
      <c r="D233" s="3" t="s">
        <v>16305</v>
      </c>
      <c r="E233" s="3" t="s">
        <v>16308</v>
      </c>
      <c r="F233" s="3" t="s">
        <v>16306</v>
      </c>
      <c r="G233" s="3" t="s">
        <v>11798</v>
      </c>
      <c r="H233" s="3" t="s">
        <v>16307</v>
      </c>
    </row>
    <row r="234" spans="1:8" ht="87" x14ac:dyDescent="0.35">
      <c r="A234" s="4">
        <v>174615</v>
      </c>
      <c r="B234" s="1">
        <v>45202</v>
      </c>
      <c r="C234" s="2">
        <v>0.40875</v>
      </c>
      <c r="D234" s="3" t="s">
        <v>16309</v>
      </c>
      <c r="E234" s="3" t="s">
        <v>16313</v>
      </c>
      <c r="F234" s="3" t="s">
        <v>16310</v>
      </c>
      <c r="G234" s="3" t="s">
        <v>16311</v>
      </c>
      <c r="H234" s="3" t="s">
        <v>16312</v>
      </c>
    </row>
    <row r="235" spans="1:8" ht="29" x14ac:dyDescent="0.35">
      <c r="A235" s="4">
        <v>185409</v>
      </c>
      <c r="B235" s="1">
        <v>45202</v>
      </c>
      <c r="C235" s="2">
        <v>0.40903935185185186</v>
      </c>
      <c r="D235" s="3" t="s">
        <v>14726</v>
      </c>
      <c r="E235" s="3" t="s">
        <v>11488</v>
      </c>
      <c r="F235" s="3" t="s">
        <v>16314</v>
      </c>
      <c r="G235" s="3" t="s">
        <v>14793</v>
      </c>
      <c r="H235" s="3" t="s">
        <v>16315</v>
      </c>
    </row>
    <row r="236" spans="1:8" ht="145" x14ac:dyDescent="0.35">
      <c r="A236" s="4">
        <v>67091</v>
      </c>
      <c r="B236" s="1">
        <v>45202</v>
      </c>
      <c r="C236" s="2">
        <v>0.41006944444444443</v>
      </c>
      <c r="D236" s="3" t="s">
        <v>16316</v>
      </c>
      <c r="E236" s="3" t="s">
        <v>16319</v>
      </c>
      <c r="F236" s="3" t="s">
        <v>16317</v>
      </c>
      <c r="G236" s="3" t="s">
        <v>11732</v>
      </c>
      <c r="H236" s="3" t="s">
        <v>16318</v>
      </c>
    </row>
    <row r="237" spans="1:8" ht="43.5" x14ac:dyDescent="0.35">
      <c r="A237" s="4">
        <v>201209</v>
      </c>
      <c r="B237" s="1">
        <v>45202</v>
      </c>
      <c r="C237" s="2">
        <v>0.41025462962962966</v>
      </c>
      <c r="D237" s="3" t="s">
        <v>16320</v>
      </c>
      <c r="E237" s="3" t="s">
        <v>15719</v>
      </c>
      <c r="F237" s="3" t="s">
        <v>16321</v>
      </c>
      <c r="G237" s="3" t="s">
        <v>15719</v>
      </c>
      <c r="H237" s="3" t="s">
        <v>16322</v>
      </c>
    </row>
    <row r="238" spans="1:8" x14ac:dyDescent="0.35">
      <c r="A238" s="4">
        <v>45621</v>
      </c>
      <c r="B238" s="1">
        <v>45202</v>
      </c>
      <c r="C238" s="2">
        <v>0.4148958333333333</v>
      </c>
      <c r="D238" s="3" t="s">
        <v>985</v>
      </c>
      <c r="E238" s="3" t="s">
        <v>846</v>
      </c>
      <c r="F238" s="3" t="s">
        <v>12918</v>
      </c>
      <c r="G238" s="3" t="s">
        <v>12270</v>
      </c>
      <c r="H238" s="3" t="s">
        <v>3017</v>
      </c>
    </row>
    <row r="239" spans="1:8" ht="58" x14ac:dyDescent="0.35">
      <c r="A239" s="4">
        <v>196168</v>
      </c>
      <c r="B239" s="1">
        <v>45202</v>
      </c>
      <c r="C239" s="2">
        <v>0.41589120370370369</v>
      </c>
      <c r="D239" s="3" t="s">
        <v>16323</v>
      </c>
      <c r="E239" s="3" t="s">
        <v>16326</v>
      </c>
      <c r="F239" s="3" t="s">
        <v>16324</v>
      </c>
      <c r="G239" s="3" t="s">
        <v>401</v>
      </c>
      <c r="H239" s="3" t="s">
        <v>16325</v>
      </c>
    </row>
    <row r="240" spans="1:8" x14ac:dyDescent="0.35">
      <c r="A240" s="4">
        <v>45317</v>
      </c>
      <c r="B240" s="1">
        <v>45202</v>
      </c>
      <c r="C240" s="2">
        <v>0.4173842592592592</v>
      </c>
      <c r="D240" s="3" t="s">
        <v>985</v>
      </c>
      <c r="E240" s="3" t="s">
        <v>846</v>
      </c>
      <c r="F240" s="3" t="s">
        <v>12918</v>
      </c>
      <c r="G240" s="3" t="s">
        <v>1241</v>
      </c>
      <c r="H240" s="3" t="s">
        <v>3017</v>
      </c>
    </row>
    <row r="241" spans="1:8" ht="29" x14ac:dyDescent="0.35">
      <c r="A241" s="4">
        <v>111614</v>
      </c>
      <c r="B241" s="1">
        <v>45202</v>
      </c>
      <c r="C241" s="2">
        <v>0.41930555555555554</v>
      </c>
      <c r="D241" s="3" t="s">
        <v>16327</v>
      </c>
      <c r="E241" s="3" t="s">
        <v>16331</v>
      </c>
      <c r="F241" s="3" t="s">
        <v>16328</v>
      </c>
      <c r="G241" s="3" t="s">
        <v>16329</v>
      </c>
      <c r="H241" s="3" t="s">
        <v>16330</v>
      </c>
    </row>
    <row r="242" spans="1:8" ht="43.5" x14ac:dyDescent="0.35">
      <c r="A242" s="4">
        <v>64165</v>
      </c>
      <c r="B242" s="1">
        <v>45202</v>
      </c>
      <c r="C242" s="2">
        <v>0.4195949074074074</v>
      </c>
      <c r="D242" s="3" t="s">
        <v>16332</v>
      </c>
      <c r="E242" s="3" t="s">
        <v>16336</v>
      </c>
      <c r="F242" s="3" t="s">
        <v>16333</v>
      </c>
      <c r="G242" s="3" t="s">
        <v>16334</v>
      </c>
      <c r="H242" s="3" t="s">
        <v>16335</v>
      </c>
    </row>
    <row r="243" spans="1:8" x14ac:dyDescent="0.35">
      <c r="A243" s="4">
        <v>42535</v>
      </c>
      <c r="B243" s="1">
        <v>45202</v>
      </c>
      <c r="C243" s="2">
        <v>0.41973379629629631</v>
      </c>
      <c r="D243" s="3" t="s">
        <v>892</v>
      </c>
      <c r="E243" s="3" t="s">
        <v>200</v>
      </c>
      <c r="F243" s="3" t="s">
        <v>16337</v>
      </c>
      <c r="G243" s="3" t="s">
        <v>1398</v>
      </c>
      <c r="H243" s="3" t="s">
        <v>11777</v>
      </c>
    </row>
    <row r="244" spans="1:8" ht="58" x14ac:dyDescent="0.35">
      <c r="A244" s="4">
        <v>82276</v>
      </c>
      <c r="B244" s="1">
        <v>45202</v>
      </c>
      <c r="C244" s="2">
        <v>0.41973379629629631</v>
      </c>
      <c r="D244" s="3" t="s">
        <v>16338</v>
      </c>
      <c r="E244" s="3" t="s">
        <v>16341</v>
      </c>
      <c r="F244" s="3" t="s">
        <v>16339</v>
      </c>
      <c r="G244" s="3" t="s">
        <v>11798</v>
      </c>
      <c r="H244" s="3" t="s">
        <v>16340</v>
      </c>
    </row>
    <row r="245" spans="1:8" x14ac:dyDescent="0.35">
      <c r="A245" s="4">
        <v>166261</v>
      </c>
      <c r="B245" s="1">
        <v>45202</v>
      </c>
      <c r="C245" s="2">
        <v>0.42098379629629629</v>
      </c>
      <c r="D245" s="3" t="s">
        <v>12833</v>
      </c>
      <c r="E245" s="3" t="s">
        <v>12560</v>
      </c>
      <c r="F245" s="3" t="s">
        <v>16342</v>
      </c>
      <c r="G245" s="3" t="s">
        <v>12560</v>
      </c>
      <c r="H245" s="3" t="s">
        <v>10659</v>
      </c>
    </row>
    <row r="246" spans="1:8" ht="29" x14ac:dyDescent="0.35">
      <c r="A246" s="4">
        <v>162661</v>
      </c>
      <c r="B246" s="1">
        <v>45202</v>
      </c>
      <c r="C246" s="2">
        <v>0.42251157407407408</v>
      </c>
      <c r="D246" s="3" t="s">
        <v>16343</v>
      </c>
      <c r="E246" s="3" t="s">
        <v>14600</v>
      </c>
      <c r="F246" s="3" t="s">
        <v>16344</v>
      </c>
      <c r="G246" s="3" t="s">
        <v>16345</v>
      </c>
      <c r="H246" s="3" t="s">
        <v>16346</v>
      </c>
    </row>
    <row r="247" spans="1:8" ht="116" x14ac:dyDescent="0.35">
      <c r="A247" s="4">
        <v>181705</v>
      </c>
      <c r="B247" s="1">
        <v>45202</v>
      </c>
      <c r="C247" s="2">
        <v>0.42440972222222223</v>
      </c>
      <c r="D247" s="3" t="s">
        <v>349</v>
      </c>
      <c r="E247" s="3" t="s">
        <v>16350</v>
      </c>
      <c r="F247" s="3" t="s">
        <v>16347</v>
      </c>
      <c r="G247" s="3" t="s">
        <v>16348</v>
      </c>
      <c r="H247" s="3" t="s">
        <v>16349</v>
      </c>
    </row>
    <row r="248" spans="1:8" x14ac:dyDescent="0.35">
      <c r="A248" s="4">
        <v>38830</v>
      </c>
      <c r="B248" s="1">
        <v>45202</v>
      </c>
      <c r="C248" s="2">
        <v>0.4256597222222222</v>
      </c>
      <c r="D248" s="3" t="s">
        <v>16351</v>
      </c>
      <c r="E248" s="3" t="s">
        <v>16352</v>
      </c>
      <c r="F248" s="3" t="s">
        <v>12785</v>
      </c>
      <c r="G248" s="3" t="s">
        <v>16352</v>
      </c>
      <c r="H248" s="3" t="s">
        <v>16353</v>
      </c>
    </row>
    <row r="249" spans="1:8" ht="43.5" x14ac:dyDescent="0.35">
      <c r="A249" s="4">
        <v>46321</v>
      </c>
      <c r="B249" s="1">
        <v>45202</v>
      </c>
      <c r="C249" s="2">
        <v>0.42774305555555553</v>
      </c>
      <c r="D249" s="3" t="s">
        <v>16354</v>
      </c>
      <c r="E249" s="3" t="s">
        <v>16357</v>
      </c>
      <c r="F249" s="3" t="s">
        <v>16355</v>
      </c>
      <c r="G249" s="3" t="s">
        <v>11798</v>
      </c>
      <c r="H249" s="3" t="s">
        <v>16356</v>
      </c>
    </row>
    <row r="250" spans="1:8" ht="43.5" x14ac:dyDescent="0.35">
      <c r="A250" s="4">
        <v>111614</v>
      </c>
      <c r="B250" s="1">
        <v>45202</v>
      </c>
      <c r="C250" s="2">
        <v>0.42896990740740737</v>
      </c>
      <c r="D250" s="3" t="s">
        <v>16327</v>
      </c>
      <c r="E250" s="3" t="s">
        <v>16331</v>
      </c>
      <c r="F250" s="3" t="s">
        <v>16328</v>
      </c>
      <c r="G250" s="3" t="s">
        <v>16329</v>
      </c>
      <c r="H250" s="3" t="s">
        <v>16358</v>
      </c>
    </row>
    <row r="251" spans="1:8" ht="29" x14ac:dyDescent="0.35">
      <c r="A251" s="4">
        <v>111614</v>
      </c>
      <c r="B251" s="1">
        <v>45202</v>
      </c>
      <c r="C251" s="2">
        <v>0.42983796296296295</v>
      </c>
      <c r="D251" s="3" t="s">
        <v>16327</v>
      </c>
      <c r="E251" s="3" t="s">
        <v>16331</v>
      </c>
      <c r="F251" s="3" t="s">
        <v>16328</v>
      </c>
      <c r="G251" s="3" t="s">
        <v>16359</v>
      </c>
      <c r="H251" s="3" t="s">
        <v>16330</v>
      </c>
    </row>
    <row r="252" spans="1:8" ht="29" x14ac:dyDescent="0.35">
      <c r="A252" s="4">
        <v>40177</v>
      </c>
      <c r="B252" s="1">
        <v>45202</v>
      </c>
      <c r="C252" s="2">
        <v>0.42988425925925927</v>
      </c>
      <c r="D252" s="3" t="s">
        <v>892</v>
      </c>
      <c r="E252" s="3" t="s">
        <v>16361</v>
      </c>
      <c r="F252" s="3" t="s">
        <v>16360</v>
      </c>
      <c r="G252" s="3" t="s">
        <v>13366</v>
      </c>
      <c r="H252" s="3" t="s">
        <v>11777</v>
      </c>
    </row>
    <row r="253" spans="1:8" ht="29" x14ac:dyDescent="0.35">
      <c r="A253" s="4">
        <v>120456</v>
      </c>
      <c r="B253" s="1">
        <v>45202</v>
      </c>
      <c r="C253" s="2">
        <v>0.43042824074074071</v>
      </c>
      <c r="D253" s="3" t="s">
        <v>13415</v>
      </c>
      <c r="E253" s="3" t="s">
        <v>13743</v>
      </c>
      <c r="F253" s="3" t="s">
        <v>16362</v>
      </c>
      <c r="G253" s="3" t="s">
        <v>16363</v>
      </c>
      <c r="H253" s="3" t="s">
        <v>16364</v>
      </c>
    </row>
    <row r="254" spans="1:8" ht="130.5" x14ac:dyDescent="0.35">
      <c r="A254" s="4">
        <v>71765</v>
      </c>
      <c r="B254" s="1">
        <v>45202</v>
      </c>
      <c r="C254" s="2">
        <v>0.43121527777777779</v>
      </c>
      <c r="D254" s="3" t="s">
        <v>16365</v>
      </c>
      <c r="E254" s="3" t="s">
        <v>16367</v>
      </c>
      <c r="F254" s="3" t="s">
        <v>12068</v>
      </c>
      <c r="G254" s="3" t="s">
        <v>11732</v>
      </c>
      <c r="H254" s="3" t="s">
        <v>16366</v>
      </c>
    </row>
    <row r="255" spans="1:8" ht="145" x14ac:dyDescent="0.35">
      <c r="A255" s="4">
        <v>83913</v>
      </c>
      <c r="B255" s="1">
        <v>45202</v>
      </c>
      <c r="C255" s="2">
        <v>0.43269675925925927</v>
      </c>
      <c r="D255" s="3" t="s">
        <v>10453</v>
      </c>
      <c r="E255" s="3" t="s">
        <v>16370</v>
      </c>
      <c r="F255" s="3" t="s">
        <v>16368</v>
      </c>
      <c r="G255" s="3" t="s">
        <v>15453</v>
      </c>
      <c r="H255" s="3" t="s">
        <v>16369</v>
      </c>
    </row>
    <row r="256" spans="1:8" x14ac:dyDescent="0.35">
      <c r="A256" s="4">
        <v>34358</v>
      </c>
      <c r="B256" s="1">
        <v>45202</v>
      </c>
      <c r="C256" s="2">
        <v>0.43427083333333333</v>
      </c>
      <c r="D256" s="3" t="s">
        <v>892</v>
      </c>
      <c r="E256" s="3" t="s">
        <v>16372</v>
      </c>
      <c r="F256" s="3" t="s">
        <v>16371</v>
      </c>
      <c r="G256" s="3" t="s">
        <v>11404</v>
      </c>
      <c r="H256" s="3" t="s">
        <v>11777</v>
      </c>
    </row>
    <row r="257" spans="1:8" ht="29" x14ac:dyDescent="0.35">
      <c r="A257" s="4">
        <v>1812</v>
      </c>
      <c r="B257" s="1">
        <v>45202</v>
      </c>
      <c r="C257" s="2">
        <v>0.43458333333333332</v>
      </c>
      <c r="D257" s="3" t="s">
        <v>167</v>
      </c>
      <c r="E257" s="3" t="s">
        <v>13652</v>
      </c>
      <c r="F257" s="3" t="s">
        <v>16373</v>
      </c>
      <c r="G257" s="3" t="s">
        <v>10541</v>
      </c>
      <c r="H257" s="3" t="s">
        <v>16374</v>
      </c>
    </row>
    <row r="258" spans="1:8" ht="29" x14ac:dyDescent="0.35">
      <c r="A258" s="4">
        <v>1812</v>
      </c>
      <c r="B258" s="1">
        <v>45202</v>
      </c>
      <c r="C258" s="2">
        <v>0.43659722222222225</v>
      </c>
      <c r="D258" s="3" t="s">
        <v>167</v>
      </c>
      <c r="E258" s="3" t="s">
        <v>13652</v>
      </c>
      <c r="F258" s="3" t="s">
        <v>16373</v>
      </c>
      <c r="G258" s="3" t="s">
        <v>10541</v>
      </c>
      <c r="H258" s="3" t="s">
        <v>16374</v>
      </c>
    </row>
    <row r="259" spans="1:8" ht="72.5" x14ac:dyDescent="0.35">
      <c r="A259" s="4">
        <v>163240</v>
      </c>
      <c r="B259" s="1">
        <v>45202</v>
      </c>
      <c r="C259" s="2">
        <v>0.43660879629629629</v>
      </c>
      <c r="D259" s="3" t="s">
        <v>349</v>
      </c>
      <c r="E259" s="3" t="s">
        <v>16378</v>
      </c>
      <c r="F259" s="3" t="s">
        <v>16375</v>
      </c>
      <c r="G259" s="3" t="s">
        <v>16376</v>
      </c>
      <c r="H259" s="3" t="s">
        <v>16377</v>
      </c>
    </row>
    <row r="260" spans="1:8" x14ac:dyDescent="0.35">
      <c r="A260" s="4">
        <v>134635</v>
      </c>
      <c r="B260" s="1">
        <v>45202</v>
      </c>
      <c r="C260" s="2">
        <v>0.43756944444444446</v>
      </c>
      <c r="D260" s="3" t="s">
        <v>985</v>
      </c>
      <c r="E260" s="3" t="s">
        <v>1190</v>
      </c>
      <c r="F260" s="3" t="s">
        <v>12918</v>
      </c>
      <c r="G260" s="3" t="s">
        <v>16379</v>
      </c>
      <c r="H260" s="3" t="s">
        <v>1939</v>
      </c>
    </row>
    <row r="261" spans="1:8" ht="72.5" x14ac:dyDescent="0.35">
      <c r="A261" s="4">
        <v>35136</v>
      </c>
      <c r="B261" s="1">
        <v>45202</v>
      </c>
      <c r="C261" s="2">
        <v>0.43888888888888888</v>
      </c>
      <c r="D261" s="3" t="s">
        <v>16380</v>
      </c>
      <c r="E261" s="3" t="s">
        <v>14355</v>
      </c>
      <c r="F261" s="3" t="s">
        <v>8444</v>
      </c>
      <c r="G261" s="3" t="s">
        <v>10787</v>
      </c>
      <c r="H261" s="3" t="s">
        <v>16381</v>
      </c>
    </row>
    <row r="262" spans="1:8" ht="72.5" x14ac:dyDescent="0.35">
      <c r="A262" s="4">
        <v>5600</v>
      </c>
      <c r="B262" s="1">
        <v>45202</v>
      </c>
      <c r="C262" s="2">
        <v>0.4409953703703704</v>
      </c>
      <c r="D262" s="3" t="s">
        <v>16382</v>
      </c>
      <c r="E262" s="3" t="s">
        <v>16385</v>
      </c>
      <c r="F262" s="3" t="s">
        <v>14176</v>
      </c>
      <c r="G262" s="3" t="s">
        <v>16383</v>
      </c>
      <c r="H262" s="3" t="s">
        <v>16384</v>
      </c>
    </row>
    <row r="263" spans="1:8" ht="101.5" x14ac:dyDescent="0.35">
      <c r="A263" s="4">
        <v>161664</v>
      </c>
      <c r="B263" s="1">
        <v>45202</v>
      </c>
      <c r="C263" s="2">
        <v>0.44344907407407402</v>
      </c>
      <c r="D263" s="3" t="s">
        <v>16386</v>
      </c>
      <c r="E263" s="3" t="s">
        <v>16390</v>
      </c>
      <c r="F263" s="3" t="s">
        <v>16387</v>
      </c>
      <c r="G263" s="3" t="s">
        <v>16388</v>
      </c>
      <c r="H263" s="3" t="s">
        <v>16389</v>
      </c>
    </row>
    <row r="264" spans="1:8" x14ac:dyDescent="0.35">
      <c r="A264" s="4">
        <v>107951</v>
      </c>
      <c r="B264" s="1">
        <v>45202</v>
      </c>
      <c r="C264" s="2">
        <v>0.44364583333333335</v>
      </c>
      <c r="D264" s="3" t="s">
        <v>10412</v>
      </c>
      <c r="E264" s="3" t="s">
        <v>16392</v>
      </c>
      <c r="F264" s="3" t="s">
        <v>16391</v>
      </c>
      <c r="G264" s="3" t="s">
        <v>10623</v>
      </c>
      <c r="H264" s="3" t="s">
        <v>12709</v>
      </c>
    </row>
    <row r="265" spans="1:8" ht="58" x14ac:dyDescent="0.35">
      <c r="A265" s="4">
        <v>192437</v>
      </c>
      <c r="B265" s="1">
        <v>45202</v>
      </c>
      <c r="C265" s="2">
        <v>0.44535879629629632</v>
      </c>
      <c r="D265" s="3" t="s">
        <v>1427</v>
      </c>
      <c r="E265" s="3" t="s">
        <v>16396</v>
      </c>
      <c r="F265" s="3" t="s">
        <v>16393</v>
      </c>
      <c r="G265" s="3" t="s">
        <v>16394</v>
      </c>
      <c r="H265" s="3" t="s">
        <v>16395</v>
      </c>
    </row>
    <row r="266" spans="1:8" ht="29" x14ac:dyDescent="0.35">
      <c r="A266" s="4">
        <v>43200</v>
      </c>
      <c r="B266" s="1">
        <v>45202</v>
      </c>
      <c r="C266" s="2">
        <v>0.44651620370370365</v>
      </c>
      <c r="D266" s="3" t="s">
        <v>892</v>
      </c>
      <c r="E266" s="3" t="s">
        <v>16398</v>
      </c>
      <c r="F266" s="3" t="s">
        <v>16397</v>
      </c>
      <c r="G266" s="3" t="s">
        <v>11021</v>
      </c>
      <c r="H266" s="3" t="s">
        <v>11777</v>
      </c>
    </row>
    <row r="267" spans="1:8" ht="43.5" x14ac:dyDescent="0.35">
      <c r="A267" s="4">
        <v>199957</v>
      </c>
      <c r="B267" s="1">
        <v>45202</v>
      </c>
      <c r="C267" s="2">
        <v>0.44730324074074074</v>
      </c>
      <c r="D267" s="3" t="s">
        <v>16399</v>
      </c>
      <c r="E267" s="3" t="s">
        <v>16401</v>
      </c>
      <c r="F267" s="3" t="s">
        <v>16400</v>
      </c>
      <c r="G267" s="3" t="s">
        <v>16401</v>
      </c>
      <c r="H267" s="3" t="s">
        <v>16402</v>
      </c>
    </row>
    <row r="268" spans="1:8" ht="29" x14ac:dyDescent="0.35">
      <c r="A268" s="4">
        <v>201431</v>
      </c>
      <c r="B268" s="1">
        <v>45202</v>
      </c>
      <c r="C268" s="2">
        <v>0.44798611111111114</v>
      </c>
      <c r="D268" s="3" t="s">
        <v>16403</v>
      </c>
      <c r="E268" s="3" t="s">
        <v>16404</v>
      </c>
      <c r="F268" s="3" t="s">
        <v>11623</v>
      </c>
      <c r="G268" s="3" t="s">
        <v>16404</v>
      </c>
      <c r="H268" s="3" t="s">
        <v>16405</v>
      </c>
    </row>
    <row r="269" spans="1:8" ht="58" x14ac:dyDescent="0.35">
      <c r="A269" s="4">
        <v>112600</v>
      </c>
      <c r="B269" s="1">
        <v>45202</v>
      </c>
      <c r="C269" s="2">
        <v>0.45121527777777781</v>
      </c>
      <c r="D269" s="3" t="s">
        <v>349</v>
      </c>
      <c r="E269" s="3" t="s">
        <v>16409</v>
      </c>
      <c r="F269" s="3" t="s">
        <v>16406</v>
      </c>
      <c r="G269" s="3" t="s">
        <v>16407</v>
      </c>
      <c r="H269" s="3" t="s">
        <v>16408</v>
      </c>
    </row>
    <row r="270" spans="1:8" ht="43.5" x14ac:dyDescent="0.35">
      <c r="A270" s="4">
        <v>196063</v>
      </c>
      <c r="B270" s="1">
        <v>45202</v>
      </c>
      <c r="C270" s="2">
        <v>0.45224537037037038</v>
      </c>
      <c r="D270" s="3" t="s">
        <v>12372</v>
      </c>
      <c r="E270" s="3" t="s">
        <v>16412</v>
      </c>
      <c r="F270" s="3" t="s">
        <v>16410</v>
      </c>
      <c r="G270" s="3" t="s">
        <v>16411</v>
      </c>
      <c r="H270" s="3" t="s">
        <v>10884</v>
      </c>
    </row>
    <row r="271" spans="1:8" ht="72.5" x14ac:dyDescent="0.35">
      <c r="A271" s="4">
        <v>35307</v>
      </c>
      <c r="B271" s="1">
        <v>45202</v>
      </c>
      <c r="C271" s="2">
        <v>0.4535763888888889</v>
      </c>
      <c r="D271" s="3" t="s">
        <v>16413</v>
      </c>
      <c r="E271" s="3" t="s">
        <v>16417</v>
      </c>
      <c r="F271" s="3" t="s">
        <v>16414</v>
      </c>
      <c r="G271" s="3" t="s">
        <v>16415</v>
      </c>
      <c r="H271" s="3" t="s">
        <v>16416</v>
      </c>
    </row>
    <row r="272" spans="1:8" ht="43.5" x14ac:dyDescent="0.35">
      <c r="A272" s="4">
        <v>120257</v>
      </c>
      <c r="B272" s="1">
        <v>45202</v>
      </c>
      <c r="C272" s="2">
        <v>0.45400462962962962</v>
      </c>
      <c r="D272" s="3" t="s">
        <v>1933</v>
      </c>
      <c r="E272" s="3" t="s">
        <v>16421</v>
      </c>
      <c r="F272" s="3" t="s">
        <v>16418</v>
      </c>
      <c r="G272" s="3" t="s">
        <v>16419</v>
      </c>
      <c r="H272" s="3" t="s">
        <v>16420</v>
      </c>
    </row>
    <row r="273" spans="1:8" ht="43.5" x14ac:dyDescent="0.35">
      <c r="A273" s="4">
        <v>38096</v>
      </c>
      <c r="B273" s="1">
        <v>45202</v>
      </c>
      <c r="C273" s="2">
        <v>0.45680555555555552</v>
      </c>
      <c r="D273" s="3" t="s">
        <v>1473</v>
      </c>
      <c r="E273" s="3" t="s">
        <v>16424</v>
      </c>
      <c r="F273" s="3" t="s">
        <v>16422</v>
      </c>
      <c r="G273" s="3" t="s">
        <v>15547</v>
      </c>
      <c r="H273" s="3" t="s">
        <v>16423</v>
      </c>
    </row>
    <row r="274" spans="1:8" ht="116" x14ac:dyDescent="0.35">
      <c r="A274" s="4">
        <v>50585</v>
      </c>
      <c r="B274" s="1">
        <v>45202</v>
      </c>
      <c r="C274" s="2">
        <v>0.45763888888888887</v>
      </c>
      <c r="D274" s="3" t="s">
        <v>16425</v>
      </c>
      <c r="E274" s="3" t="s">
        <v>13040</v>
      </c>
      <c r="F274" s="3" t="s">
        <v>16426</v>
      </c>
      <c r="G274" s="3" t="s">
        <v>11732</v>
      </c>
      <c r="H274" s="3" t="s">
        <v>16427</v>
      </c>
    </row>
    <row r="275" spans="1:8" ht="58" x14ac:dyDescent="0.35">
      <c r="A275" s="4">
        <v>161336</v>
      </c>
      <c r="B275" s="1">
        <v>45202</v>
      </c>
      <c r="C275" s="2">
        <v>0.45990740740740743</v>
      </c>
      <c r="D275" s="3" t="s">
        <v>16428</v>
      </c>
      <c r="E275" s="3" t="s">
        <v>16431</v>
      </c>
      <c r="F275" s="3" t="s">
        <v>16429</v>
      </c>
      <c r="G275" s="3" t="s">
        <v>10623</v>
      </c>
      <c r="H275" s="3" t="s">
        <v>16430</v>
      </c>
    </row>
    <row r="276" spans="1:8" ht="58" x14ac:dyDescent="0.35">
      <c r="A276" s="4">
        <v>42936</v>
      </c>
      <c r="B276" s="1">
        <v>45202</v>
      </c>
      <c r="C276" s="2">
        <v>0.46077546296296296</v>
      </c>
      <c r="D276" s="3" t="s">
        <v>16432</v>
      </c>
      <c r="E276" s="3" t="s">
        <v>16434</v>
      </c>
      <c r="F276" s="3" t="s">
        <v>16433</v>
      </c>
      <c r="G276" s="3" t="s">
        <v>12083</v>
      </c>
      <c r="H276" s="3" t="s">
        <v>11777</v>
      </c>
    </row>
    <row r="277" spans="1:8" ht="43.5" x14ac:dyDescent="0.35">
      <c r="A277" s="4">
        <v>40842</v>
      </c>
      <c r="B277" s="1">
        <v>45202</v>
      </c>
      <c r="C277" s="2">
        <v>0.46379629629629626</v>
      </c>
      <c r="D277" s="3" t="s">
        <v>10412</v>
      </c>
      <c r="E277" s="3" t="s">
        <v>16437</v>
      </c>
      <c r="F277" s="3" t="s">
        <v>16435</v>
      </c>
      <c r="G277" s="3" t="s">
        <v>12488</v>
      </c>
      <c r="H277" s="3" t="s">
        <v>16436</v>
      </c>
    </row>
    <row r="278" spans="1:8" ht="130.5" x14ac:dyDescent="0.35">
      <c r="A278" s="4">
        <v>199561</v>
      </c>
      <c r="B278" s="1">
        <v>45202</v>
      </c>
      <c r="C278" s="2">
        <v>0.46431712962962962</v>
      </c>
      <c r="D278" s="3" t="s">
        <v>16438</v>
      </c>
      <c r="E278" s="3" t="s">
        <v>16442</v>
      </c>
      <c r="F278" s="3" t="s">
        <v>16439</v>
      </c>
      <c r="G278" s="3" t="s">
        <v>16440</v>
      </c>
      <c r="H278" s="3" t="s">
        <v>16441</v>
      </c>
    </row>
    <row r="279" spans="1:8" x14ac:dyDescent="0.35">
      <c r="A279" s="4">
        <v>34167</v>
      </c>
      <c r="B279" s="1">
        <v>45202</v>
      </c>
      <c r="C279" s="2">
        <v>0.46504629629629629</v>
      </c>
      <c r="D279" s="3" t="s">
        <v>985</v>
      </c>
      <c r="E279" s="3" t="s">
        <v>16443</v>
      </c>
      <c r="F279" s="3" t="s">
        <v>12918</v>
      </c>
      <c r="G279" s="3" t="s">
        <v>16443</v>
      </c>
      <c r="H279" s="3" t="s">
        <v>1615</v>
      </c>
    </row>
    <row r="280" spans="1:8" x14ac:dyDescent="0.35">
      <c r="A280" s="4">
        <v>72110</v>
      </c>
      <c r="B280" s="1">
        <v>45202</v>
      </c>
      <c r="C280" s="2">
        <v>0.46527777777777773</v>
      </c>
      <c r="D280" s="3" t="s">
        <v>892</v>
      </c>
      <c r="E280" s="3" t="s">
        <v>12411</v>
      </c>
      <c r="F280" s="3" t="s">
        <v>16444</v>
      </c>
      <c r="G280" s="3" t="s">
        <v>11021</v>
      </c>
      <c r="H280" s="3" t="s">
        <v>11777</v>
      </c>
    </row>
    <row r="281" spans="1:8" ht="72.5" x14ac:dyDescent="0.35">
      <c r="A281" s="4">
        <v>35307</v>
      </c>
      <c r="B281" s="1">
        <v>45202</v>
      </c>
      <c r="C281" s="2">
        <v>0.46740740740740744</v>
      </c>
      <c r="D281" s="3" t="s">
        <v>16413</v>
      </c>
      <c r="E281" s="3" t="s">
        <v>16417</v>
      </c>
      <c r="F281" s="3" t="s">
        <v>16445</v>
      </c>
      <c r="G281" s="3" t="s">
        <v>16446</v>
      </c>
      <c r="H281" s="3" t="s">
        <v>16416</v>
      </c>
    </row>
    <row r="282" spans="1:8" x14ac:dyDescent="0.35">
      <c r="A282" s="4">
        <v>200094</v>
      </c>
      <c r="B282" s="1">
        <v>45202</v>
      </c>
      <c r="C282" s="2">
        <v>0.46780092592592593</v>
      </c>
      <c r="D282" s="3" t="s">
        <v>16447</v>
      </c>
      <c r="E282" s="3" t="s">
        <v>313</v>
      </c>
      <c r="F282" s="3" t="s">
        <v>12785</v>
      </c>
      <c r="G282" s="3" t="s">
        <v>313</v>
      </c>
      <c r="H282" s="3" t="s">
        <v>16448</v>
      </c>
    </row>
    <row r="283" spans="1:8" ht="43.5" x14ac:dyDescent="0.35">
      <c r="A283" s="4">
        <v>196080</v>
      </c>
      <c r="B283" s="1">
        <v>45202</v>
      </c>
      <c r="C283" s="2">
        <v>0.46812499999999996</v>
      </c>
      <c r="D283" s="3" t="s">
        <v>12372</v>
      </c>
      <c r="E283" s="3" t="s">
        <v>16452</v>
      </c>
      <c r="F283" s="3" t="s">
        <v>16449</v>
      </c>
      <c r="G283" s="3" t="s">
        <v>16450</v>
      </c>
      <c r="H283" s="3" t="s">
        <v>16451</v>
      </c>
    </row>
    <row r="284" spans="1:8" x14ac:dyDescent="0.35">
      <c r="A284" s="4">
        <v>132480</v>
      </c>
      <c r="B284" s="1">
        <v>45202</v>
      </c>
      <c r="C284" s="2">
        <v>0.46938657407407408</v>
      </c>
      <c r="D284" s="3" t="s">
        <v>16453</v>
      </c>
      <c r="E284" s="3" t="s">
        <v>16456</v>
      </c>
      <c r="F284" s="3" t="s">
        <v>1520</v>
      </c>
      <c r="G284" s="3" t="s">
        <v>16454</v>
      </c>
      <c r="H284" s="3" t="s">
        <v>16455</v>
      </c>
    </row>
    <row r="285" spans="1:8" x14ac:dyDescent="0.35">
      <c r="A285" s="4">
        <v>50310</v>
      </c>
      <c r="B285" s="1">
        <v>45202</v>
      </c>
      <c r="C285" s="2">
        <v>0.47043981481481478</v>
      </c>
      <c r="D285" s="3" t="s">
        <v>10438</v>
      </c>
      <c r="E285" s="3" t="s">
        <v>14368</v>
      </c>
      <c r="F285" s="3" t="s">
        <v>16457</v>
      </c>
      <c r="G285" s="3" t="s">
        <v>11889</v>
      </c>
      <c r="H285" s="3" t="s">
        <v>16458</v>
      </c>
    </row>
    <row r="286" spans="1:8" x14ac:dyDescent="0.35">
      <c r="A286" s="4">
        <v>49300</v>
      </c>
      <c r="B286" s="1">
        <v>45202</v>
      </c>
      <c r="C286" s="2">
        <v>0.47134259259259265</v>
      </c>
      <c r="D286" s="3" t="s">
        <v>892</v>
      </c>
      <c r="E286" s="3" t="s">
        <v>16460</v>
      </c>
      <c r="F286" s="3" t="s">
        <v>16459</v>
      </c>
      <c r="G286" s="3" t="s">
        <v>11021</v>
      </c>
      <c r="H286" s="3" t="s">
        <v>11777</v>
      </c>
    </row>
    <row r="287" spans="1:8" ht="58" x14ac:dyDescent="0.35">
      <c r="A287" s="4">
        <v>132430</v>
      </c>
      <c r="B287" s="1">
        <v>45202</v>
      </c>
      <c r="C287" s="2">
        <v>0.47158564814814818</v>
      </c>
      <c r="D287" s="3" t="s">
        <v>16461</v>
      </c>
      <c r="E287" s="3" t="s">
        <v>12456</v>
      </c>
      <c r="F287" s="3" t="s">
        <v>16462</v>
      </c>
      <c r="G287" s="3" t="s">
        <v>12456</v>
      </c>
      <c r="H287" s="3" t="s">
        <v>16463</v>
      </c>
    </row>
    <row r="288" spans="1:8" x14ac:dyDescent="0.35">
      <c r="A288" s="4">
        <v>53195</v>
      </c>
      <c r="B288" s="1">
        <v>45202</v>
      </c>
      <c r="C288" s="2">
        <v>0.47324074074074068</v>
      </c>
      <c r="D288" s="3" t="s">
        <v>16465</v>
      </c>
      <c r="E288" s="3" t="s">
        <v>12554</v>
      </c>
      <c r="F288" s="3" t="s">
        <v>16466</v>
      </c>
      <c r="G288" s="3" t="s">
        <v>12554</v>
      </c>
      <c r="H288" s="3" t="s">
        <v>10659</v>
      </c>
    </row>
    <row r="289" spans="1:8" ht="29" x14ac:dyDescent="0.35">
      <c r="A289" s="4">
        <v>24871</v>
      </c>
      <c r="B289" s="1">
        <v>45202</v>
      </c>
      <c r="C289" s="2">
        <v>0.47392361111111114</v>
      </c>
      <c r="D289" s="3" t="s">
        <v>16467</v>
      </c>
      <c r="E289" s="3" t="s">
        <v>12440</v>
      </c>
      <c r="F289" s="3" t="s">
        <v>16468</v>
      </c>
      <c r="G289" s="3" t="s">
        <v>16469</v>
      </c>
      <c r="H289" s="3" t="s">
        <v>16470</v>
      </c>
    </row>
    <row r="290" spans="1:8" ht="29" x14ac:dyDescent="0.35">
      <c r="A290" s="4">
        <v>110255</v>
      </c>
      <c r="B290" s="1">
        <v>45202</v>
      </c>
      <c r="C290" s="2">
        <v>0.47466435185185185</v>
      </c>
      <c r="D290" s="3" t="s">
        <v>16471</v>
      </c>
      <c r="E290" s="3" t="s">
        <v>16475</v>
      </c>
      <c r="F290" s="3" t="s">
        <v>16472</v>
      </c>
      <c r="G290" s="3" t="s">
        <v>16473</v>
      </c>
      <c r="H290" s="3" t="s">
        <v>16474</v>
      </c>
    </row>
    <row r="291" spans="1:8" ht="130.5" x14ac:dyDescent="0.35">
      <c r="A291" s="4">
        <v>186464</v>
      </c>
      <c r="B291" s="1">
        <v>45202</v>
      </c>
      <c r="C291" s="2">
        <v>0.47538194444444448</v>
      </c>
      <c r="D291" s="3" t="s">
        <v>16476</v>
      </c>
      <c r="E291" s="3" t="s">
        <v>16479</v>
      </c>
      <c r="F291" s="3" t="s">
        <v>16477</v>
      </c>
      <c r="G291" s="3" t="s">
        <v>11781</v>
      </c>
      <c r="H291" s="3" t="s">
        <v>16478</v>
      </c>
    </row>
    <row r="292" spans="1:8" x14ac:dyDescent="0.35">
      <c r="A292" s="4">
        <v>49799</v>
      </c>
      <c r="B292" s="1">
        <v>45202</v>
      </c>
      <c r="C292" s="2">
        <v>0.47615740740740736</v>
      </c>
      <c r="D292" s="3" t="s">
        <v>985</v>
      </c>
      <c r="E292" s="3" t="s">
        <v>16482</v>
      </c>
      <c r="F292" s="3" t="s">
        <v>16480</v>
      </c>
      <c r="G292" s="3" t="s">
        <v>11524</v>
      </c>
      <c r="H292" s="3" t="s">
        <v>16481</v>
      </c>
    </row>
    <row r="293" spans="1:8" ht="409.5" x14ac:dyDescent="0.35">
      <c r="A293" s="4">
        <v>198683</v>
      </c>
      <c r="B293" s="1">
        <v>45202</v>
      </c>
      <c r="C293" s="2">
        <v>0.4765625</v>
      </c>
      <c r="D293" s="3" t="s">
        <v>16483</v>
      </c>
      <c r="E293" s="3" t="s">
        <v>16487</v>
      </c>
      <c r="F293" s="3" t="s">
        <v>16484</v>
      </c>
      <c r="G293" s="3" t="s">
        <v>16485</v>
      </c>
      <c r="H293" s="3" t="s">
        <v>16486</v>
      </c>
    </row>
    <row r="294" spans="1:8" ht="43.5" x14ac:dyDescent="0.35">
      <c r="A294" s="4">
        <v>22564</v>
      </c>
      <c r="B294" s="1">
        <v>45202</v>
      </c>
      <c r="C294" s="2">
        <v>0.479525462962963</v>
      </c>
      <c r="D294" s="3" t="s">
        <v>16488</v>
      </c>
      <c r="E294" s="3" t="s">
        <v>196</v>
      </c>
      <c r="F294" s="3" t="s">
        <v>16489</v>
      </c>
      <c r="G294" s="3" t="s">
        <v>13542</v>
      </c>
      <c r="H294" s="3" t="s">
        <v>16490</v>
      </c>
    </row>
    <row r="295" spans="1:8" ht="29" x14ac:dyDescent="0.35">
      <c r="A295" s="4">
        <v>177126</v>
      </c>
      <c r="B295" s="1">
        <v>45202</v>
      </c>
      <c r="C295" s="2">
        <v>0.47967592592592595</v>
      </c>
      <c r="D295" s="3" t="s">
        <v>11365</v>
      </c>
      <c r="E295" s="3" t="s">
        <v>16492</v>
      </c>
      <c r="F295" s="3" t="s">
        <v>16491</v>
      </c>
      <c r="G295" s="3" t="s">
        <v>12374</v>
      </c>
      <c r="H295" s="3" t="s">
        <v>13532</v>
      </c>
    </row>
    <row r="296" spans="1:8" ht="29" x14ac:dyDescent="0.35">
      <c r="A296" s="4">
        <v>61414</v>
      </c>
      <c r="B296" s="1">
        <v>45202</v>
      </c>
      <c r="C296" s="2">
        <v>0.48040509259259262</v>
      </c>
      <c r="D296" s="3" t="s">
        <v>755</v>
      </c>
      <c r="E296" s="3" t="s">
        <v>16495</v>
      </c>
      <c r="F296" s="3" t="s">
        <v>16493</v>
      </c>
      <c r="G296" s="3" t="s">
        <v>16494</v>
      </c>
      <c r="H296" s="3" t="s">
        <v>11027</v>
      </c>
    </row>
    <row r="297" spans="1:8" ht="72.5" x14ac:dyDescent="0.35">
      <c r="A297" s="4">
        <v>63082</v>
      </c>
      <c r="B297" s="1">
        <v>45202</v>
      </c>
      <c r="C297" s="2">
        <v>0.48258101851851848</v>
      </c>
      <c r="D297" s="3" t="s">
        <v>16496</v>
      </c>
      <c r="E297" s="3" t="s">
        <v>16499</v>
      </c>
      <c r="F297" s="3" t="s">
        <v>16497</v>
      </c>
      <c r="G297" s="3" t="s">
        <v>11928</v>
      </c>
      <c r="H297" s="3" t="s">
        <v>16498</v>
      </c>
    </row>
    <row r="298" spans="1:8" ht="101.5" x14ac:dyDescent="0.35">
      <c r="A298" s="4">
        <v>195172</v>
      </c>
      <c r="B298" s="1">
        <v>45202</v>
      </c>
      <c r="C298" s="2">
        <v>0.48633101851851851</v>
      </c>
      <c r="D298" s="3" t="s">
        <v>16500</v>
      </c>
      <c r="E298" s="3" t="s">
        <v>16504</v>
      </c>
      <c r="F298" s="3" t="s">
        <v>16501</v>
      </c>
      <c r="G298" s="3" t="s">
        <v>16502</v>
      </c>
      <c r="H298" s="3" t="s">
        <v>16503</v>
      </c>
    </row>
    <row r="299" spans="1:8" ht="58" x14ac:dyDescent="0.35">
      <c r="A299" s="4">
        <v>167010</v>
      </c>
      <c r="B299" s="1">
        <v>45202</v>
      </c>
      <c r="C299" s="2">
        <v>0.48915509259259254</v>
      </c>
      <c r="D299" s="3" t="s">
        <v>10599</v>
      </c>
      <c r="E299" s="3" t="s">
        <v>16507</v>
      </c>
      <c r="F299" s="3" t="s">
        <v>16505</v>
      </c>
      <c r="G299" s="3" t="s">
        <v>11524</v>
      </c>
      <c r="H299" s="3" t="s">
        <v>16506</v>
      </c>
    </row>
    <row r="300" spans="1:8" ht="29" x14ac:dyDescent="0.35">
      <c r="A300" s="4">
        <v>50682</v>
      </c>
      <c r="B300" s="1">
        <v>45202</v>
      </c>
      <c r="C300" s="2">
        <v>0.48947916666666669</v>
      </c>
      <c r="D300" s="3" t="s">
        <v>10412</v>
      </c>
      <c r="E300" s="3" t="s">
        <v>13012</v>
      </c>
      <c r="F300" s="3" t="s">
        <v>16508</v>
      </c>
      <c r="G300" s="3" t="s">
        <v>11335</v>
      </c>
      <c r="H300" s="3" t="s">
        <v>16509</v>
      </c>
    </row>
    <row r="301" spans="1:8" ht="43.5" x14ac:dyDescent="0.35">
      <c r="A301" s="4">
        <v>82127</v>
      </c>
      <c r="B301" s="1">
        <v>45202</v>
      </c>
      <c r="C301" s="2">
        <v>0.48988425925925921</v>
      </c>
      <c r="D301" s="3" t="s">
        <v>985</v>
      </c>
      <c r="E301" s="3" t="s">
        <v>16512</v>
      </c>
      <c r="F301" s="3" t="s">
        <v>16510</v>
      </c>
      <c r="G301" s="3" t="s">
        <v>228</v>
      </c>
      <c r="H301" s="3" t="s">
        <v>16511</v>
      </c>
    </row>
    <row r="302" spans="1:8" ht="101.5" x14ac:dyDescent="0.35">
      <c r="A302" s="4">
        <v>193741</v>
      </c>
      <c r="B302" s="1">
        <v>45202</v>
      </c>
      <c r="C302" s="2">
        <v>0.49343749999999997</v>
      </c>
      <c r="D302" s="3" t="s">
        <v>16513</v>
      </c>
      <c r="E302" s="3" t="s">
        <v>16516</v>
      </c>
      <c r="F302" s="3" t="s">
        <v>16514</v>
      </c>
      <c r="G302" s="3" t="s">
        <v>11874</v>
      </c>
      <c r="H302" s="3" t="s">
        <v>16515</v>
      </c>
    </row>
    <row r="303" spans="1:8" ht="72.5" x14ac:dyDescent="0.35">
      <c r="A303" s="4">
        <v>39827</v>
      </c>
      <c r="B303" s="1">
        <v>45202</v>
      </c>
      <c r="C303" s="2">
        <v>0.49546296296296299</v>
      </c>
      <c r="D303" s="3" t="s">
        <v>16517</v>
      </c>
      <c r="E303" s="3" t="s">
        <v>16521</v>
      </c>
      <c r="F303" s="3" t="s">
        <v>16518</v>
      </c>
      <c r="G303" s="3" t="s">
        <v>16519</v>
      </c>
      <c r="H303" s="3" t="s">
        <v>16520</v>
      </c>
    </row>
    <row r="304" spans="1:8" ht="58" x14ac:dyDescent="0.35">
      <c r="A304" s="4">
        <v>198997</v>
      </c>
      <c r="B304" s="1">
        <v>45202</v>
      </c>
      <c r="C304" s="2">
        <v>0.4967361111111111</v>
      </c>
      <c r="D304" s="3" t="s">
        <v>16522</v>
      </c>
      <c r="E304" s="3" t="s">
        <v>16524</v>
      </c>
      <c r="F304" s="3" t="s">
        <v>16523</v>
      </c>
      <c r="G304" s="3" t="s">
        <v>11798</v>
      </c>
      <c r="H304" s="3" t="s">
        <v>592</v>
      </c>
    </row>
    <row r="305" spans="1:8" x14ac:dyDescent="0.35">
      <c r="A305" s="4">
        <v>34385</v>
      </c>
      <c r="B305" s="1">
        <v>45202</v>
      </c>
      <c r="C305" s="2">
        <v>0.49866898148148148</v>
      </c>
      <c r="D305" s="3" t="s">
        <v>10328</v>
      </c>
      <c r="E305" s="3" t="s">
        <v>16526</v>
      </c>
      <c r="F305" s="3" t="s">
        <v>16525</v>
      </c>
      <c r="G305" s="3" t="s">
        <v>16526</v>
      </c>
      <c r="H305" s="3" t="s">
        <v>10659</v>
      </c>
    </row>
    <row r="306" spans="1:8" ht="43.5" x14ac:dyDescent="0.35">
      <c r="A306" s="4">
        <v>83049</v>
      </c>
      <c r="B306" s="1">
        <v>45202</v>
      </c>
      <c r="C306" s="2">
        <v>0.4993055555555555</v>
      </c>
      <c r="D306" s="3" t="s">
        <v>12181</v>
      </c>
      <c r="E306" s="3" t="s">
        <v>16530</v>
      </c>
      <c r="F306" s="3" t="s">
        <v>16527</v>
      </c>
      <c r="G306" s="3" t="s">
        <v>16528</v>
      </c>
      <c r="H306" s="3" t="s">
        <v>16529</v>
      </c>
    </row>
    <row r="307" spans="1:8" ht="29" x14ac:dyDescent="0.35">
      <c r="A307" s="4">
        <v>36102</v>
      </c>
      <c r="B307" s="1">
        <v>45202</v>
      </c>
      <c r="C307" s="2">
        <v>0.49972222222222223</v>
      </c>
      <c r="D307" s="3" t="s">
        <v>16531</v>
      </c>
      <c r="E307" s="3" t="s">
        <v>16535</v>
      </c>
      <c r="F307" s="3" t="s">
        <v>16532</v>
      </c>
      <c r="G307" s="3" t="s">
        <v>16533</v>
      </c>
      <c r="H307" s="3" t="s">
        <v>16534</v>
      </c>
    </row>
    <row r="308" spans="1:8" ht="29" x14ac:dyDescent="0.35">
      <c r="A308" s="4">
        <v>168111</v>
      </c>
      <c r="B308" s="1">
        <v>45202</v>
      </c>
      <c r="C308" s="2">
        <v>0.50026620370370367</v>
      </c>
      <c r="D308" s="3" t="s">
        <v>1933</v>
      </c>
      <c r="E308" s="3" t="s">
        <v>16538</v>
      </c>
      <c r="F308" s="3" t="s">
        <v>16536</v>
      </c>
      <c r="G308" s="3" t="s">
        <v>11911</v>
      </c>
      <c r="H308" s="3" t="s">
        <v>16537</v>
      </c>
    </row>
    <row r="309" spans="1:8" ht="72.5" x14ac:dyDescent="0.35">
      <c r="A309" s="4">
        <v>71697</v>
      </c>
      <c r="B309" s="1">
        <v>45202</v>
      </c>
      <c r="C309" s="2">
        <v>0.51030092592592591</v>
      </c>
      <c r="D309" s="3" t="s">
        <v>1933</v>
      </c>
      <c r="E309" s="3" t="s">
        <v>16541</v>
      </c>
      <c r="F309" s="3" t="s">
        <v>16539</v>
      </c>
      <c r="G309" s="3" t="s">
        <v>1005</v>
      </c>
      <c r="H309" s="3" t="s">
        <v>16540</v>
      </c>
    </row>
    <row r="310" spans="1:8" x14ac:dyDescent="0.35">
      <c r="A310" s="4">
        <v>197910</v>
      </c>
      <c r="B310" s="1">
        <v>45202</v>
      </c>
      <c r="C310" s="2">
        <v>0.5117708333333334</v>
      </c>
      <c r="D310" s="3" t="s">
        <v>11851</v>
      </c>
      <c r="E310" s="3" t="s">
        <v>16542</v>
      </c>
      <c r="F310" s="3" t="s">
        <v>12751</v>
      </c>
      <c r="G310" s="3" t="s">
        <v>16542</v>
      </c>
      <c r="H310" s="3" t="s">
        <v>16543</v>
      </c>
    </row>
    <row r="311" spans="1:8" ht="43.5" x14ac:dyDescent="0.35">
      <c r="A311" s="4">
        <v>77092</v>
      </c>
      <c r="B311" s="1">
        <v>45202</v>
      </c>
      <c r="C311" s="2">
        <v>0.51262731481481483</v>
      </c>
      <c r="D311" s="3" t="s">
        <v>1933</v>
      </c>
      <c r="E311" s="3" t="s">
        <v>16545</v>
      </c>
      <c r="F311" s="3" t="s">
        <v>16544</v>
      </c>
      <c r="G311" s="3" t="s">
        <v>10939</v>
      </c>
      <c r="H311" s="3" t="s">
        <v>12399</v>
      </c>
    </row>
    <row r="312" spans="1:8" x14ac:dyDescent="0.35">
      <c r="A312" s="4">
        <v>113140</v>
      </c>
      <c r="B312" s="1">
        <v>45202</v>
      </c>
      <c r="C312" s="2">
        <v>0.51893518518518522</v>
      </c>
      <c r="D312" s="3" t="s">
        <v>12868</v>
      </c>
      <c r="E312" s="3" t="s">
        <v>10359</v>
      </c>
      <c r="F312" s="3" t="s">
        <v>13901</v>
      </c>
      <c r="G312" s="3" t="s">
        <v>10359</v>
      </c>
      <c r="H312" s="3" t="s">
        <v>16546</v>
      </c>
    </row>
    <row r="313" spans="1:8" ht="43.5" x14ac:dyDescent="0.35">
      <c r="A313" s="4">
        <v>92752</v>
      </c>
      <c r="B313" s="1">
        <v>45202</v>
      </c>
      <c r="C313" s="2">
        <v>0.51996527777777779</v>
      </c>
      <c r="D313" s="3" t="s">
        <v>985</v>
      </c>
      <c r="E313" s="3" t="s">
        <v>16547</v>
      </c>
      <c r="F313" s="3" t="s">
        <v>12918</v>
      </c>
      <c r="G313" s="3" t="s">
        <v>846</v>
      </c>
      <c r="H313" s="3" t="s">
        <v>1615</v>
      </c>
    </row>
    <row r="314" spans="1:8" ht="43.5" x14ac:dyDescent="0.35">
      <c r="A314" s="4">
        <v>32869</v>
      </c>
      <c r="B314" s="1">
        <v>45202</v>
      </c>
      <c r="C314" s="2">
        <v>0.52149305555555558</v>
      </c>
      <c r="D314" s="3" t="s">
        <v>16548</v>
      </c>
      <c r="E314" s="3" t="s">
        <v>16552</v>
      </c>
      <c r="F314" s="3" t="s">
        <v>16549</v>
      </c>
      <c r="G314" s="3" t="s">
        <v>16550</v>
      </c>
      <c r="H314" s="3" t="s">
        <v>16551</v>
      </c>
    </row>
    <row r="315" spans="1:8" ht="29" x14ac:dyDescent="0.35">
      <c r="A315" s="4">
        <v>36102</v>
      </c>
      <c r="B315" s="1">
        <v>45202</v>
      </c>
      <c r="C315" s="2">
        <v>0.52393518518518511</v>
      </c>
      <c r="D315" s="3" t="s">
        <v>16531</v>
      </c>
      <c r="E315" s="3" t="s">
        <v>16535</v>
      </c>
      <c r="F315" s="3" t="s">
        <v>16532</v>
      </c>
      <c r="G315" s="3" t="s">
        <v>16533</v>
      </c>
      <c r="H315" s="3" t="s">
        <v>16534</v>
      </c>
    </row>
    <row r="316" spans="1:8" x14ac:dyDescent="0.35">
      <c r="A316" s="4">
        <v>160350</v>
      </c>
      <c r="B316" s="1">
        <v>45202</v>
      </c>
      <c r="C316" s="2">
        <v>0.52445601851851853</v>
      </c>
      <c r="D316" s="3" t="s">
        <v>10297</v>
      </c>
      <c r="E316" s="3" t="s">
        <v>16553</v>
      </c>
      <c r="F316" s="3" t="s">
        <v>12484</v>
      </c>
      <c r="G316" s="3" t="s">
        <v>16553</v>
      </c>
      <c r="H316" s="3" t="s">
        <v>10659</v>
      </c>
    </row>
    <row r="317" spans="1:8" x14ac:dyDescent="0.35">
      <c r="A317" s="4">
        <v>44874</v>
      </c>
      <c r="B317" s="1">
        <v>45202</v>
      </c>
      <c r="C317" s="2">
        <v>0.52804398148148146</v>
      </c>
      <c r="D317" s="3" t="s">
        <v>12833</v>
      </c>
      <c r="E317" s="3" t="s">
        <v>10359</v>
      </c>
      <c r="F317" s="3" t="s">
        <v>16554</v>
      </c>
      <c r="G317" s="3" t="s">
        <v>10359</v>
      </c>
      <c r="H317" s="3" t="s">
        <v>12648</v>
      </c>
    </row>
    <row r="318" spans="1:8" x14ac:dyDescent="0.35">
      <c r="A318" s="4">
        <v>197466</v>
      </c>
      <c r="B318" s="1">
        <v>45202</v>
      </c>
      <c r="C318" s="2">
        <v>0.53256944444444443</v>
      </c>
      <c r="D318" s="3" t="s">
        <v>735</v>
      </c>
      <c r="E318" s="3" t="s">
        <v>16555</v>
      </c>
      <c r="F318" s="3" t="s">
        <v>12785</v>
      </c>
      <c r="G318" s="3" t="s">
        <v>16555</v>
      </c>
      <c r="H318" s="3" t="s">
        <v>811</v>
      </c>
    </row>
    <row r="319" spans="1:8" ht="43.5" x14ac:dyDescent="0.35">
      <c r="A319" s="4">
        <v>189702</v>
      </c>
      <c r="B319" s="1">
        <v>45202</v>
      </c>
      <c r="C319" s="2">
        <v>0.53318287037037038</v>
      </c>
      <c r="D319" s="3" t="s">
        <v>11330</v>
      </c>
      <c r="E319" s="3" t="s">
        <v>16558</v>
      </c>
      <c r="F319" s="3" t="s">
        <v>16556</v>
      </c>
      <c r="G319" s="3" t="s">
        <v>16557</v>
      </c>
      <c r="H319" s="3" t="s">
        <v>11389</v>
      </c>
    </row>
    <row r="320" spans="1:8" ht="58" x14ac:dyDescent="0.35">
      <c r="A320" s="4">
        <v>3259</v>
      </c>
      <c r="B320" s="1">
        <v>45202</v>
      </c>
      <c r="C320" s="2">
        <v>0.5373148148148148</v>
      </c>
      <c r="D320" s="3" t="s">
        <v>16559</v>
      </c>
      <c r="E320" s="3" t="s">
        <v>16563</v>
      </c>
      <c r="F320" s="3" t="s">
        <v>16560</v>
      </c>
      <c r="G320" s="3" t="s">
        <v>16561</v>
      </c>
      <c r="H320" s="3" t="s">
        <v>16562</v>
      </c>
    </row>
    <row r="321" spans="1:8" x14ac:dyDescent="0.35">
      <c r="A321" s="4">
        <v>193126</v>
      </c>
      <c r="B321" s="1">
        <v>45202</v>
      </c>
      <c r="C321" s="2">
        <v>0.53878472222222229</v>
      </c>
      <c r="D321" s="3" t="s">
        <v>1933</v>
      </c>
      <c r="E321" s="3" t="s">
        <v>16566</v>
      </c>
      <c r="F321" s="3" t="s">
        <v>16564</v>
      </c>
      <c r="G321" s="3" t="s">
        <v>16565</v>
      </c>
      <c r="H321" s="3" t="s">
        <v>14397</v>
      </c>
    </row>
    <row r="322" spans="1:8" ht="58" x14ac:dyDescent="0.35">
      <c r="A322" s="4">
        <v>3259</v>
      </c>
      <c r="B322" s="1">
        <v>45202</v>
      </c>
      <c r="C322" s="2">
        <v>0.54318287037037039</v>
      </c>
      <c r="D322" s="3" t="s">
        <v>16559</v>
      </c>
      <c r="E322" s="3" t="s">
        <v>16563</v>
      </c>
      <c r="F322" s="3" t="s">
        <v>16560</v>
      </c>
      <c r="G322" s="3" t="s">
        <v>16561</v>
      </c>
      <c r="H322" s="3" t="s">
        <v>16567</v>
      </c>
    </row>
    <row r="323" spans="1:8" x14ac:dyDescent="0.35">
      <c r="A323" s="4">
        <v>48872</v>
      </c>
      <c r="B323" s="1">
        <v>45202</v>
      </c>
      <c r="C323" s="2">
        <v>0.54325231481481484</v>
      </c>
      <c r="D323" s="3" t="s">
        <v>233</v>
      </c>
      <c r="E323" s="3" t="s">
        <v>16569</v>
      </c>
      <c r="F323" s="3" t="s">
        <v>16568</v>
      </c>
      <c r="G323" s="3" t="s">
        <v>1253</v>
      </c>
      <c r="H323" s="3" t="s">
        <v>12665</v>
      </c>
    </row>
    <row r="324" spans="1:8" ht="58" x14ac:dyDescent="0.35">
      <c r="A324" s="4">
        <v>197772</v>
      </c>
      <c r="B324" s="1">
        <v>45202</v>
      </c>
      <c r="C324" s="2">
        <v>0.55256944444444445</v>
      </c>
      <c r="D324" s="3" t="s">
        <v>16570</v>
      </c>
      <c r="E324" s="3" t="s">
        <v>16464</v>
      </c>
      <c r="F324" s="3" t="s">
        <v>16571</v>
      </c>
      <c r="G324" s="3" t="s">
        <v>12127</v>
      </c>
      <c r="H324" s="3" t="s">
        <v>16572</v>
      </c>
    </row>
    <row r="325" spans="1:8" ht="43.5" x14ac:dyDescent="0.35">
      <c r="A325" s="4">
        <v>77383</v>
      </c>
      <c r="B325" s="1">
        <v>45202</v>
      </c>
      <c r="C325" s="2">
        <v>0.56060185185185185</v>
      </c>
      <c r="D325" s="3" t="s">
        <v>10285</v>
      </c>
      <c r="E325" s="3" t="s">
        <v>16576</v>
      </c>
      <c r="F325" s="3" t="s">
        <v>16573</v>
      </c>
      <c r="G325" s="3" t="s">
        <v>16574</v>
      </c>
      <c r="H325" s="3" t="s">
        <v>16575</v>
      </c>
    </row>
    <row r="326" spans="1:8" ht="58" x14ac:dyDescent="0.35">
      <c r="A326" s="4">
        <v>164676</v>
      </c>
      <c r="B326" s="1">
        <v>45202</v>
      </c>
      <c r="C326" s="2">
        <v>0.56422453703703701</v>
      </c>
      <c r="D326" s="3" t="s">
        <v>233</v>
      </c>
      <c r="E326" s="3" t="s">
        <v>16578</v>
      </c>
      <c r="F326" s="3" t="s">
        <v>16577</v>
      </c>
      <c r="G326" s="3" t="s">
        <v>12438</v>
      </c>
      <c r="H326" s="3" t="s">
        <v>12962</v>
      </c>
    </row>
    <row r="327" spans="1:8" ht="43.5" x14ac:dyDescent="0.35">
      <c r="A327" s="4">
        <v>77092</v>
      </c>
      <c r="B327" s="1">
        <v>45202</v>
      </c>
      <c r="C327" s="2">
        <v>0.5675</v>
      </c>
      <c r="D327" s="3" t="s">
        <v>1403</v>
      </c>
      <c r="E327" s="3" t="s">
        <v>16582</v>
      </c>
      <c r="F327" s="3" t="s">
        <v>16579</v>
      </c>
      <c r="G327" s="3" t="s">
        <v>16580</v>
      </c>
      <c r="H327" s="3" t="s">
        <v>16581</v>
      </c>
    </row>
    <row r="328" spans="1:8" ht="43.5" x14ac:dyDescent="0.35">
      <c r="A328" s="4">
        <v>77092</v>
      </c>
      <c r="B328" s="1">
        <v>45202</v>
      </c>
      <c r="C328" s="2">
        <v>0.56891203703703697</v>
      </c>
      <c r="D328" s="3" t="s">
        <v>1403</v>
      </c>
      <c r="E328" s="3" t="s">
        <v>16584</v>
      </c>
      <c r="F328" s="3" t="s">
        <v>16579</v>
      </c>
      <c r="G328" s="3" t="s">
        <v>16580</v>
      </c>
      <c r="H328" s="3" t="s">
        <v>16583</v>
      </c>
    </row>
    <row r="329" spans="1:8" ht="58" x14ac:dyDescent="0.35">
      <c r="A329" s="4">
        <v>2624</v>
      </c>
      <c r="B329" s="1">
        <v>45202</v>
      </c>
      <c r="C329" s="2">
        <v>0.57346064814814812</v>
      </c>
      <c r="D329" s="3" t="s">
        <v>16585</v>
      </c>
      <c r="E329" s="3" t="s">
        <v>16588</v>
      </c>
      <c r="F329" s="3" t="s">
        <v>16586</v>
      </c>
      <c r="G329" s="3" t="s">
        <v>1315</v>
      </c>
      <c r="H329" s="3" t="s">
        <v>16587</v>
      </c>
    </row>
    <row r="330" spans="1:8" ht="29" x14ac:dyDescent="0.35">
      <c r="A330" s="4">
        <v>196900</v>
      </c>
      <c r="B330" s="1">
        <v>45202</v>
      </c>
      <c r="C330" s="2">
        <v>0.57701388888888883</v>
      </c>
      <c r="D330" s="3" t="s">
        <v>16589</v>
      </c>
      <c r="E330" s="3" t="s">
        <v>16592</v>
      </c>
      <c r="F330" s="3" t="s">
        <v>16590</v>
      </c>
      <c r="G330" s="3" t="s">
        <v>16591</v>
      </c>
      <c r="H330" s="3" t="s">
        <v>11725</v>
      </c>
    </row>
    <row r="331" spans="1:8" ht="29" x14ac:dyDescent="0.35">
      <c r="A331" s="4">
        <v>71136</v>
      </c>
      <c r="B331" s="1">
        <v>45202</v>
      </c>
      <c r="C331" s="2">
        <v>0.58188657407407407</v>
      </c>
      <c r="D331" s="3" t="s">
        <v>10859</v>
      </c>
      <c r="E331" s="3" t="s">
        <v>16595</v>
      </c>
      <c r="F331" s="3" t="s">
        <v>16593</v>
      </c>
      <c r="G331" s="3" t="s">
        <v>16594</v>
      </c>
      <c r="H331" s="3" t="s">
        <v>10348</v>
      </c>
    </row>
    <row r="332" spans="1:8" ht="29" x14ac:dyDescent="0.35">
      <c r="A332" s="4">
        <v>18007</v>
      </c>
      <c r="B332" s="1">
        <v>45202</v>
      </c>
      <c r="C332" s="2">
        <v>0.58347222222222228</v>
      </c>
      <c r="D332" s="3" t="s">
        <v>10644</v>
      </c>
      <c r="E332" s="3" t="s">
        <v>16599</v>
      </c>
      <c r="F332" s="3" t="s">
        <v>16596</v>
      </c>
      <c r="G332" s="3" t="s">
        <v>16597</v>
      </c>
      <c r="H332" s="3" t="s">
        <v>16598</v>
      </c>
    </row>
    <row r="333" spans="1:8" ht="43.5" x14ac:dyDescent="0.35">
      <c r="A333" s="4">
        <v>87938</v>
      </c>
      <c r="B333" s="1">
        <v>45202</v>
      </c>
      <c r="C333" s="2">
        <v>0.58371527777777776</v>
      </c>
      <c r="D333" s="3" t="s">
        <v>1403</v>
      </c>
      <c r="E333" s="3" t="s">
        <v>15149</v>
      </c>
      <c r="F333" s="3" t="s">
        <v>16600</v>
      </c>
      <c r="G333" s="3" t="s">
        <v>16601</v>
      </c>
      <c r="H333" s="3" t="s">
        <v>16602</v>
      </c>
    </row>
    <row r="334" spans="1:8" ht="58" x14ac:dyDescent="0.35">
      <c r="A334" s="4">
        <v>183436</v>
      </c>
      <c r="B334" s="1">
        <v>45202</v>
      </c>
      <c r="C334" s="2">
        <v>0.58428240740740744</v>
      </c>
      <c r="D334" s="3" t="s">
        <v>10285</v>
      </c>
      <c r="E334" s="3" t="s">
        <v>16605</v>
      </c>
      <c r="F334" s="3" t="s">
        <v>16603</v>
      </c>
      <c r="G334" s="3" t="s">
        <v>11992</v>
      </c>
      <c r="H334" s="3" t="s">
        <v>16604</v>
      </c>
    </row>
    <row r="335" spans="1:8" ht="43.5" x14ac:dyDescent="0.35">
      <c r="A335" s="4">
        <v>109748</v>
      </c>
      <c r="B335" s="1">
        <v>45202</v>
      </c>
      <c r="C335" s="2">
        <v>0.58468750000000003</v>
      </c>
      <c r="D335" s="3" t="s">
        <v>16606</v>
      </c>
      <c r="E335" s="3" t="s">
        <v>16610</v>
      </c>
      <c r="F335" s="3" t="s">
        <v>16607</v>
      </c>
      <c r="G335" s="3" t="s">
        <v>16608</v>
      </c>
      <c r="H335" s="3" t="s">
        <v>16609</v>
      </c>
    </row>
    <row r="336" spans="1:8" x14ac:dyDescent="0.35">
      <c r="A336" s="4">
        <v>186612</v>
      </c>
      <c r="B336" s="1">
        <v>45202</v>
      </c>
      <c r="C336" s="2">
        <v>0.58493055555555562</v>
      </c>
      <c r="D336" s="3" t="s">
        <v>16611</v>
      </c>
      <c r="E336" s="3" t="s">
        <v>16612</v>
      </c>
      <c r="F336" s="3" t="s">
        <v>16611</v>
      </c>
      <c r="G336" s="3" t="s">
        <v>16611</v>
      </c>
      <c r="H336" s="3" t="s">
        <v>16611</v>
      </c>
    </row>
    <row r="337" spans="1:8" ht="58" x14ac:dyDescent="0.35">
      <c r="A337" s="4">
        <v>63969</v>
      </c>
      <c r="B337" s="1">
        <v>45202</v>
      </c>
      <c r="C337" s="2">
        <v>0.58560185185185187</v>
      </c>
      <c r="D337" s="3" t="s">
        <v>10574</v>
      </c>
      <c r="E337" s="3" t="s">
        <v>11414</v>
      </c>
      <c r="F337" s="3" t="s">
        <v>16613</v>
      </c>
      <c r="G337" s="3" t="s">
        <v>11524</v>
      </c>
      <c r="H337" s="3" t="s">
        <v>16614</v>
      </c>
    </row>
    <row r="338" spans="1:8" ht="58" x14ac:dyDescent="0.35">
      <c r="A338" s="4">
        <v>187579</v>
      </c>
      <c r="B338" s="1">
        <v>45202</v>
      </c>
      <c r="C338" s="2">
        <v>0.58954861111111112</v>
      </c>
      <c r="D338" s="3" t="s">
        <v>16615</v>
      </c>
      <c r="E338" s="3" t="s">
        <v>16618</v>
      </c>
      <c r="F338" s="3" t="s">
        <v>16616</v>
      </c>
      <c r="G338" s="3" t="s">
        <v>10893</v>
      </c>
      <c r="H338" s="3" t="s">
        <v>16617</v>
      </c>
    </row>
    <row r="339" spans="1:8" ht="72.5" x14ac:dyDescent="0.35">
      <c r="A339" s="4">
        <v>121454</v>
      </c>
      <c r="B339" s="1">
        <v>45202</v>
      </c>
      <c r="C339" s="2">
        <v>0.5917824074074074</v>
      </c>
      <c r="D339" s="3" t="s">
        <v>16619</v>
      </c>
      <c r="E339" s="3" t="s">
        <v>16622</v>
      </c>
      <c r="F339" s="3" t="s">
        <v>16620</v>
      </c>
      <c r="G339" s="3" t="s">
        <v>16621</v>
      </c>
      <c r="H339" s="3" t="s">
        <v>397</v>
      </c>
    </row>
    <row r="340" spans="1:8" ht="43.5" x14ac:dyDescent="0.35">
      <c r="A340" s="4">
        <v>185415</v>
      </c>
      <c r="B340" s="1">
        <v>45202</v>
      </c>
      <c r="C340" s="2">
        <v>0.59302083333333333</v>
      </c>
      <c r="D340" s="3" t="s">
        <v>16623</v>
      </c>
      <c r="E340" s="3" t="s">
        <v>16626</v>
      </c>
      <c r="F340" s="3" t="s">
        <v>16624</v>
      </c>
      <c r="G340" s="3" t="s">
        <v>16625</v>
      </c>
      <c r="H340" s="3" t="s">
        <v>12532</v>
      </c>
    </row>
    <row r="341" spans="1:8" ht="87" x14ac:dyDescent="0.35">
      <c r="A341" s="4">
        <v>121454</v>
      </c>
      <c r="B341" s="1">
        <v>45202</v>
      </c>
      <c r="C341" s="2">
        <v>0.5939699074074074</v>
      </c>
      <c r="D341" s="3" t="s">
        <v>16627</v>
      </c>
      <c r="E341" s="3" t="s">
        <v>16622</v>
      </c>
      <c r="F341" s="3" t="s">
        <v>16620</v>
      </c>
      <c r="G341" s="3" t="s">
        <v>16628</v>
      </c>
      <c r="H341" s="3" t="s">
        <v>397</v>
      </c>
    </row>
    <row r="342" spans="1:8" ht="29" x14ac:dyDescent="0.35">
      <c r="A342" s="4">
        <v>158408</v>
      </c>
      <c r="B342" s="1">
        <v>45202</v>
      </c>
      <c r="C342" s="2">
        <v>0.59407407407407409</v>
      </c>
      <c r="D342" s="3" t="s">
        <v>16629</v>
      </c>
      <c r="E342" s="3" t="s">
        <v>16633</v>
      </c>
      <c r="F342" s="3" t="s">
        <v>16630</v>
      </c>
      <c r="G342" s="3" t="s">
        <v>16631</v>
      </c>
      <c r="H342" s="3" t="s">
        <v>16632</v>
      </c>
    </row>
    <row r="343" spans="1:8" ht="72.5" x14ac:dyDescent="0.35">
      <c r="A343" s="4">
        <v>198142</v>
      </c>
      <c r="B343" s="1">
        <v>45202</v>
      </c>
      <c r="C343" s="2">
        <v>0.59499999999999997</v>
      </c>
      <c r="D343" s="3" t="s">
        <v>756</v>
      </c>
      <c r="E343" s="3" t="s">
        <v>16636</v>
      </c>
      <c r="F343" s="3" t="s">
        <v>16634</v>
      </c>
      <c r="G343" s="3" t="s">
        <v>11875</v>
      </c>
      <c r="H343" s="3" t="s">
        <v>16635</v>
      </c>
    </row>
    <row r="344" spans="1:8" ht="159.5" x14ac:dyDescent="0.35">
      <c r="A344" s="4">
        <v>198907</v>
      </c>
      <c r="B344" s="1">
        <v>45202</v>
      </c>
      <c r="C344" s="2">
        <v>0.59594907407407405</v>
      </c>
      <c r="D344" s="3" t="s">
        <v>16637</v>
      </c>
      <c r="E344" s="3" t="s">
        <v>16641</v>
      </c>
      <c r="F344" s="3" t="s">
        <v>16638</v>
      </c>
      <c r="G344" s="3" t="s">
        <v>16639</v>
      </c>
      <c r="H344" s="3" t="s">
        <v>16640</v>
      </c>
    </row>
    <row r="345" spans="1:8" ht="159.5" x14ac:dyDescent="0.35">
      <c r="A345" s="4">
        <v>198907</v>
      </c>
      <c r="B345" s="1">
        <v>45202</v>
      </c>
      <c r="C345" s="2">
        <v>0.59627314814814814</v>
      </c>
      <c r="D345" s="3" t="s">
        <v>16637</v>
      </c>
      <c r="E345" s="3" t="s">
        <v>16641</v>
      </c>
      <c r="F345" s="3" t="s">
        <v>16642</v>
      </c>
      <c r="G345" s="3" t="s">
        <v>16639</v>
      </c>
      <c r="H345" s="3" t="s">
        <v>16640</v>
      </c>
    </row>
    <row r="346" spans="1:8" ht="43.5" x14ac:dyDescent="0.35">
      <c r="A346" s="4">
        <v>188881</v>
      </c>
      <c r="B346" s="1">
        <v>45202</v>
      </c>
      <c r="C346" s="2">
        <v>0.60107638888888892</v>
      </c>
      <c r="D346" s="3" t="s">
        <v>10574</v>
      </c>
      <c r="E346" s="3" t="s">
        <v>16644</v>
      </c>
      <c r="F346" s="3" t="s">
        <v>16643</v>
      </c>
      <c r="G346" s="3" t="s">
        <v>11524</v>
      </c>
      <c r="H346" s="3" t="s">
        <v>13608</v>
      </c>
    </row>
    <row r="347" spans="1:8" ht="43.5" x14ac:dyDescent="0.35">
      <c r="A347" s="4">
        <v>34363</v>
      </c>
      <c r="B347" s="1">
        <v>45202</v>
      </c>
      <c r="C347" s="2">
        <v>0.60530092592592599</v>
      </c>
      <c r="D347" s="3" t="s">
        <v>16645</v>
      </c>
      <c r="E347" s="3" t="s">
        <v>16649</v>
      </c>
      <c r="F347" s="3" t="s">
        <v>16646</v>
      </c>
      <c r="G347" s="3" t="s">
        <v>16647</v>
      </c>
      <c r="H347" s="3" t="s">
        <v>16648</v>
      </c>
    </row>
    <row r="348" spans="1:8" ht="43.5" x14ac:dyDescent="0.35">
      <c r="A348" s="4">
        <v>42306</v>
      </c>
      <c r="B348" s="1">
        <v>45202</v>
      </c>
      <c r="C348" s="2">
        <v>0.6054166666666666</v>
      </c>
      <c r="D348" s="3" t="s">
        <v>10737</v>
      </c>
      <c r="E348" s="3" t="s">
        <v>13164</v>
      </c>
      <c r="F348" s="3" t="s">
        <v>16650</v>
      </c>
      <c r="G348" s="3" t="s">
        <v>10619</v>
      </c>
      <c r="H348" s="3" t="s">
        <v>13070</v>
      </c>
    </row>
    <row r="349" spans="1:8" ht="43.5" x14ac:dyDescent="0.35">
      <c r="A349" s="4">
        <v>30105</v>
      </c>
      <c r="B349" s="1">
        <v>45202</v>
      </c>
      <c r="C349" s="2">
        <v>0.60689814814814813</v>
      </c>
      <c r="D349" s="3" t="s">
        <v>16651</v>
      </c>
      <c r="E349" s="3" t="s">
        <v>16653</v>
      </c>
      <c r="F349" s="3" t="s">
        <v>16652</v>
      </c>
      <c r="G349" s="3" t="s">
        <v>1366</v>
      </c>
      <c r="H349" s="3" t="s">
        <v>12617</v>
      </c>
    </row>
    <row r="350" spans="1:8" ht="58" x14ac:dyDescent="0.35">
      <c r="A350" s="4">
        <v>191083</v>
      </c>
      <c r="B350" s="1">
        <v>45202</v>
      </c>
      <c r="C350" s="2">
        <v>0.60704861111111108</v>
      </c>
      <c r="D350" s="3" t="s">
        <v>16654</v>
      </c>
      <c r="E350" s="3" t="s">
        <v>16658</v>
      </c>
      <c r="F350" s="3" t="s">
        <v>16655</v>
      </c>
      <c r="G350" s="3" t="s">
        <v>16656</v>
      </c>
      <c r="H350" s="3" t="s">
        <v>16657</v>
      </c>
    </row>
    <row r="351" spans="1:8" ht="87" x14ac:dyDescent="0.35">
      <c r="A351" s="4">
        <v>103605</v>
      </c>
      <c r="B351" s="1">
        <v>45202</v>
      </c>
      <c r="C351" s="2">
        <v>0.60848379629629623</v>
      </c>
      <c r="D351" s="3" t="s">
        <v>1288</v>
      </c>
      <c r="E351" s="3" t="s">
        <v>16662</v>
      </c>
      <c r="F351" s="3" t="s">
        <v>16659</v>
      </c>
      <c r="G351" s="3" t="s">
        <v>16660</v>
      </c>
      <c r="H351" s="3" t="s">
        <v>16661</v>
      </c>
    </row>
    <row r="352" spans="1:8" ht="130.5" x14ac:dyDescent="0.35">
      <c r="A352" s="4">
        <v>161367</v>
      </c>
      <c r="B352" s="1">
        <v>45202</v>
      </c>
      <c r="C352" s="2">
        <v>0.61062499999999997</v>
      </c>
      <c r="D352" s="3" t="s">
        <v>16663</v>
      </c>
      <c r="E352" s="3" t="s">
        <v>16667</v>
      </c>
      <c r="F352" s="3" t="s">
        <v>16664</v>
      </c>
      <c r="G352" s="3" t="s">
        <v>16665</v>
      </c>
      <c r="H352" s="3" t="s">
        <v>16666</v>
      </c>
    </row>
    <row r="353" spans="1:8" ht="101.5" x14ac:dyDescent="0.35">
      <c r="A353" s="4">
        <v>103605</v>
      </c>
      <c r="B353" s="1">
        <v>45202</v>
      </c>
      <c r="C353" s="2">
        <v>0.61069444444444443</v>
      </c>
      <c r="D353" s="3" t="s">
        <v>1288</v>
      </c>
      <c r="E353" s="3" t="s">
        <v>16662</v>
      </c>
      <c r="F353" s="3" t="s">
        <v>16659</v>
      </c>
      <c r="G353" s="3" t="s">
        <v>16660</v>
      </c>
      <c r="H353" s="3" t="s">
        <v>16668</v>
      </c>
    </row>
    <row r="354" spans="1:8" ht="43.5" x14ac:dyDescent="0.35">
      <c r="A354" s="4">
        <v>14319</v>
      </c>
      <c r="B354" s="1">
        <v>45202</v>
      </c>
      <c r="C354" s="2">
        <v>0.61452546296296295</v>
      </c>
      <c r="D354" s="3" t="s">
        <v>16669</v>
      </c>
      <c r="E354" s="3" t="s">
        <v>1455</v>
      </c>
      <c r="F354" s="3" t="s">
        <v>16670</v>
      </c>
      <c r="G354" s="3" t="s">
        <v>14409</v>
      </c>
      <c r="H354" s="3" t="s">
        <v>16671</v>
      </c>
    </row>
    <row r="355" spans="1:8" ht="87" x14ac:dyDescent="0.35">
      <c r="A355" s="4">
        <v>9407</v>
      </c>
      <c r="B355" s="1">
        <v>45202</v>
      </c>
      <c r="C355" s="2">
        <v>0.6185532407407407</v>
      </c>
      <c r="D355" s="3" t="s">
        <v>10737</v>
      </c>
      <c r="E355" s="3" t="s">
        <v>16675</v>
      </c>
      <c r="F355" s="3" t="s">
        <v>16672</v>
      </c>
      <c r="G355" s="3" t="s">
        <v>16673</v>
      </c>
      <c r="H355" s="3" t="s">
        <v>16674</v>
      </c>
    </row>
    <row r="356" spans="1:8" ht="116" x14ac:dyDescent="0.35">
      <c r="A356" s="4">
        <v>161822</v>
      </c>
      <c r="B356" s="1">
        <v>45202</v>
      </c>
      <c r="C356" s="2">
        <v>0.61993055555555554</v>
      </c>
      <c r="D356" s="3" t="s">
        <v>1389</v>
      </c>
      <c r="E356" s="3" t="s">
        <v>16678</v>
      </c>
      <c r="F356" s="3" t="s">
        <v>16676</v>
      </c>
      <c r="G356" s="3" t="s">
        <v>11095</v>
      </c>
      <c r="H356" s="3" t="s">
        <v>16677</v>
      </c>
    </row>
    <row r="357" spans="1:8" ht="29" x14ac:dyDescent="0.35">
      <c r="A357" s="4">
        <v>48860</v>
      </c>
      <c r="B357" s="1">
        <v>45202</v>
      </c>
      <c r="C357" s="2">
        <v>0.62042824074074077</v>
      </c>
      <c r="D357" s="3" t="s">
        <v>985</v>
      </c>
      <c r="E357" s="3" t="s">
        <v>12974</v>
      </c>
      <c r="F357" s="3" t="s">
        <v>16679</v>
      </c>
      <c r="G357" s="3" t="s">
        <v>11551</v>
      </c>
      <c r="H357" s="3" t="s">
        <v>16680</v>
      </c>
    </row>
    <row r="358" spans="1:8" ht="72.5" x14ac:dyDescent="0.35">
      <c r="A358" s="4">
        <v>57507</v>
      </c>
      <c r="B358" s="1">
        <v>45202</v>
      </c>
      <c r="C358" s="2">
        <v>0.62163194444444447</v>
      </c>
      <c r="D358" s="3" t="s">
        <v>16681</v>
      </c>
      <c r="E358" s="3" t="s">
        <v>16684</v>
      </c>
      <c r="F358" s="3" t="s">
        <v>752</v>
      </c>
      <c r="G358" s="3" t="s">
        <v>16682</v>
      </c>
      <c r="H358" s="3" t="s">
        <v>16683</v>
      </c>
    </row>
    <row r="359" spans="1:8" ht="29" x14ac:dyDescent="0.35">
      <c r="A359" s="4">
        <v>99659</v>
      </c>
      <c r="B359" s="1">
        <v>45202</v>
      </c>
      <c r="C359" s="2">
        <v>0.62314814814814812</v>
      </c>
      <c r="D359" s="3" t="s">
        <v>16685</v>
      </c>
      <c r="E359" s="3" t="s">
        <v>16688</v>
      </c>
      <c r="F359" s="3" t="s">
        <v>16686</v>
      </c>
      <c r="G359" s="3" t="s">
        <v>11914</v>
      </c>
      <c r="H359" s="3" t="s">
        <v>16687</v>
      </c>
    </row>
    <row r="360" spans="1:8" ht="72.5" x14ac:dyDescent="0.35">
      <c r="A360" s="4">
        <v>183886</v>
      </c>
      <c r="B360" s="1">
        <v>45202</v>
      </c>
      <c r="C360" s="2">
        <v>0.6232523148148148</v>
      </c>
      <c r="D360" s="3" t="s">
        <v>12833</v>
      </c>
      <c r="E360" s="3" t="s">
        <v>16692</v>
      </c>
      <c r="F360" s="3" t="s">
        <v>16689</v>
      </c>
      <c r="G360" s="3" t="s">
        <v>16690</v>
      </c>
      <c r="H360" s="3" t="s">
        <v>16691</v>
      </c>
    </row>
    <row r="361" spans="1:8" ht="43.5" x14ac:dyDescent="0.35">
      <c r="A361" s="4">
        <v>95184</v>
      </c>
      <c r="B361" s="1">
        <v>45202</v>
      </c>
      <c r="C361" s="2">
        <v>0.62425925925925929</v>
      </c>
      <c r="D361" s="3" t="s">
        <v>16693</v>
      </c>
      <c r="E361" s="3" t="s">
        <v>16697</v>
      </c>
      <c r="F361" s="3" t="s">
        <v>16694</v>
      </c>
      <c r="G361" s="3" t="s">
        <v>16695</v>
      </c>
      <c r="H361" s="3" t="s">
        <v>16696</v>
      </c>
    </row>
    <row r="362" spans="1:8" ht="29" x14ac:dyDescent="0.35">
      <c r="A362" s="4">
        <v>80289</v>
      </c>
      <c r="B362" s="1">
        <v>45202</v>
      </c>
      <c r="C362" s="2">
        <v>0.62575231481481486</v>
      </c>
      <c r="D362" s="3" t="s">
        <v>10603</v>
      </c>
      <c r="E362" s="3" t="s">
        <v>16699</v>
      </c>
      <c r="F362" s="3" t="s">
        <v>16698</v>
      </c>
      <c r="G362" s="3" t="s">
        <v>11524</v>
      </c>
      <c r="H362" s="3" t="s">
        <v>12288</v>
      </c>
    </row>
    <row r="363" spans="1:8" ht="130.5" x14ac:dyDescent="0.35">
      <c r="A363" s="4">
        <v>46199</v>
      </c>
      <c r="B363" s="1">
        <v>45202</v>
      </c>
      <c r="C363" s="2">
        <v>0.62640046296296303</v>
      </c>
      <c r="D363" s="3" t="s">
        <v>985</v>
      </c>
      <c r="E363" s="3" t="s">
        <v>15145</v>
      </c>
      <c r="F363" s="3" t="s">
        <v>16700</v>
      </c>
      <c r="G363" s="3" t="s">
        <v>16701</v>
      </c>
      <c r="H363" s="3" t="s">
        <v>16702</v>
      </c>
    </row>
    <row r="364" spans="1:8" ht="29" x14ac:dyDescent="0.35">
      <c r="A364" s="4">
        <v>41947</v>
      </c>
      <c r="B364" s="1">
        <v>45202</v>
      </c>
      <c r="C364" s="2">
        <v>0.62697916666666664</v>
      </c>
      <c r="D364" s="3" t="s">
        <v>16703</v>
      </c>
      <c r="E364" s="3" t="s">
        <v>4292</v>
      </c>
      <c r="F364" s="3" t="s">
        <v>16704</v>
      </c>
      <c r="G364" s="3" t="s">
        <v>1253</v>
      </c>
      <c r="H364" s="3" t="s">
        <v>12614</v>
      </c>
    </row>
    <row r="365" spans="1:8" ht="58" x14ac:dyDescent="0.35">
      <c r="A365" s="4">
        <v>137549</v>
      </c>
      <c r="B365" s="1">
        <v>45202</v>
      </c>
      <c r="C365" s="2">
        <v>0.62984953703703705</v>
      </c>
      <c r="D365" s="3" t="s">
        <v>985</v>
      </c>
      <c r="E365" s="3" t="s">
        <v>16708</v>
      </c>
      <c r="F365" s="3" t="s">
        <v>16705</v>
      </c>
      <c r="G365" s="3" t="s">
        <v>16706</v>
      </c>
      <c r="H365" s="3" t="s">
        <v>16707</v>
      </c>
    </row>
    <row r="366" spans="1:8" ht="101.5" x14ac:dyDescent="0.35">
      <c r="A366" s="4">
        <v>44763</v>
      </c>
      <c r="B366" s="1">
        <v>45202</v>
      </c>
      <c r="C366" s="2">
        <v>0.6317476851851852</v>
      </c>
      <c r="D366" s="3" t="s">
        <v>16709</v>
      </c>
      <c r="E366" s="3" t="s">
        <v>16713</v>
      </c>
      <c r="F366" s="3" t="s">
        <v>16710</v>
      </c>
      <c r="G366" s="3" t="s">
        <v>16711</v>
      </c>
      <c r="H366" s="3" t="s">
        <v>16712</v>
      </c>
    </row>
    <row r="367" spans="1:8" ht="43.5" x14ac:dyDescent="0.35">
      <c r="A367" s="4">
        <v>127090</v>
      </c>
      <c r="B367" s="1">
        <v>45202</v>
      </c>
      <c r="C367" s="2">
        <v>0.63575231481481487</v>
      </c>
      <c r="D367" s="3" t="s">
        <v>16714</v>
      </c>
      <c r="E367" s="3" t="s">
        <v>16716</v>
      </c>
      <c r="F367" s="3" t="s">
        <v>752</v>
      </c>
      <c r="G367" s="3" t="s">
        <v>11798</v>
      </c>
      <c r="H367" s="3" t="s">
        <v>16715</v>
      </c>
    </row>
    <row r="368" spans="1:8" ht="43.5" x14ac:dyDescent="0.35">
      <c r="A368" s="4">
        <v>169334</v>
      </c>
      <c r="B368" s="1">
        <v>45202</v>
      </c>
      <c r="C368" s="2">
        <v>0.63672453703703702</v>
      </c>
      <c r="D368" s="3" t="s">
        <v>16717</v>
      </c>
      <c r="E368" s="3" t="s">
        <v>16720</v>
      </c>
      <c r="F368" s="3" t="s">
        <v>16718</v>
      </c>
      <c r="G368" s="3" t="s">
        <v>11019</v>
      </c>
      <c r="H368" s="3" t="s">
        <v>16719</v>
      </c>
    </row>
    <row r="369" spans="1:8" ht="58" x14ac:dyDescent="0.35">
      <c r="A369" s="4">
        <v>45339</v>
      </c>
      <c r="B369" s="1">
        <v>45202</v>
      </c>
      <c r="C369" s="2">
        <v>0.63680555555555551</v>
      </c>
      <c r="D369" s="3" t="s">
        <v>10737</v>
      </c>
      <c r="E369" s="3" t="s">
        <v>14809</v>
      </c>
      <c r="F369" s="3" t="s">
        <v>16721</v>
      </c>
      <c r="G369" s="3" t="s">
        <v>11524</v>
      </c>
      <c r="H369" s="3" t="s">
        <v>16722</v>
      </c>
    </row>
    <row r="370" spans="1:8" ht="130.5" x14ac:dyDescent="0.35">
      <c r="A370" s="4">
        <v>193555</v>
      </c>
      <c r="B370" s="1">
        <v>45202</v>
      </c>
      <c r="C370" s="2">
        <v>0.63996527777777779</v>
      </c>
      <c r="D370" s="3" t="s">
        <v>16723</v>
      </c>
      <c r="E370" s="3" t="s">
        <v>16727</v>
      </c>
      <c r="F370" s="3" t="s">
        <v>16724</v>
      </c>
      <c r="G370" s="3" t="s">
        <v>16725</v>
      </c>
      <c r="H370" s="3" t="s">
        <v>16726</v>
      </c>
    </row>
    <row r="371" spans="1:8" ht="58" x14ac:dyDescent="0.35">
      <c r="A371" s="4">
        <v>50361</v>
      </c>
      <c r="B371" s="1">
        <v>45202</v>
      </c>
      <c r="C371" s="2">
        <v>0.64420138888888889</v>
      </c>
      <c r="D371" s="3" t="s">
        <v>16728</v>
      </c>
      <c r="E371" s="3" t="s">
        <v>16732</v>
      </c>
      <c r="F371" s="3" t="s">
        <v>16729</v>
      </c>
      <c r="G371" s="3" t="s">
        <v>16730</v>
      </c>
      <c r="H371" s="3" t="s">
        <v>16731</v>
      </c>
    </row>
    <row r="372" spans="1:8" ht="29" x14ac:dyDescent="0.35">
      <c r="A372" s="4">
        <v>158006</v>
      </c>
      <c r="B372" s="1">
        <v>45202</v>
      </c>
      <c r="C372" s="2">
        <v>0.64535879629629633</v>
      </c>
      <c r="D372" s="3" t="s">
        <v>16733</v>
      </c>
      <c r="E372" s="3" t="s">
        <v>16736</v>
      </c>
      <c r="F372" s="3" t="s">
        <v>16734</v>
      </c>
      <c r="G372" s="3" t="s">
        <v>11933</v>
      </c>
      <c r="H372" s="3" t="s">
        <v>16735</v>
      </c>
    </row>
    <row r="373" spans="1:8" ht="43.5" x14ac:dyDescent="0.35">
      <c r="A373" s="4">
        <v>41106</v>
      </c>
      <c r="B373" s="1">
        <v>45202</v>
      </c>
      <c r="C373" s="2">
        <v>0.64700231481481485</v>
      </c>
      <c r="D373" s="3" t="s">
        <v>16737</v>
      </c>
      <c r="E373" s="3" t="s">
        <v>14407</v>
      </c>
      <c r="F373" s="3" t="s">
        <v>16738</v>
      </c>
      <c r="G373" s="3" t="s">
        <v>10851</v>
      </c>
      <c r="H373" s="3" t="s">
        <v>16739</v>
      </c>
    </row>
    <row r="374" spans="1:8" ht="101.5" x14ac:dyDescent="0.35">
      <c r="A374" s="4">
        <v>74532</v>
      </c>
      <c r="B374" s="1">
        <v>45202</v>
      </c>
      <c r="C374" s="2">
        <v>0.64810185185185187</v>
      </c>
      <c r="D374" s="3" t="s">
        <v>16740</v>
      </c>
      <c r="E374" s="3" t="s">
        <v>16744</v>
      </c>
      <c r="F374" s="3" t="s">
        <v>16741</v>
      </c>
      <c r="G374" s="3" t="s">
        <v>16742</v>
      </c>
      <c r="H374" s="3" t="s">
        <v>16743</v>
      </c>
    </row>
    <row r="375" spans="1:8" ht="87" x14ac:dyDescent="0.35">
      <c r="A375" s="4">
        <v>33646</v>
      </c>
      <c r="B375" s="1">
        <v>45202</v>
      </c>
      <c r="C375" s="2">
        <v>0.64964120370370371</v>
      </c>
      <c r="D375" s="3" t="s">
        <v>16745</v>
      </c>
      <c r="E375" s="3" t="s">
        <v>16748</v>
      </c>
      <c r="F375" s="3" t="s">
        <v>16746</v>
      </c>
      <c r="G375" s="3" t="s">
        <v>16747</v>
      </c>
      <c r="H375" s="3" t="s">
        <v>12288</v>
      </c>
    </row>
    <row r="376" spans="1:8" ht="72.5" x14ac:dyDescent="0.35">
      <c r="A376" s="4">
        <v>111530</v>
      </c>
      <c r="B376" s="1">
        <v>45202</v>
      </c>
      <c r="C376" s="2">
        <v>0.65260416666666665</v>
      </c>
      <c r="D376" s="3" t="s">
        <v>16749</v>
      </c>
      <c r="E376" s="3" t="s">
        <v>16752</v>
      </c>
      <c r="F376" s="3" t="s">
        <v>16750</v>
      </c>
      <c r="G376" s="3" t="s">
        <v>12892</v>
      </c>
      <c r="H376" s="3" t="s">
        <v>16751</v>
      </c>
    </row>
    <row r="377" spans="1:8" ht="58" x14ac:dyDescent="0.35">
      <c r="A377" s="4">
        <v>84353</v>
      </c>
      <c r="B377" s="1">
        <v>45202</v>
      </c>
      <c r="C377" s="2">
        <v>0.6564699074074074</v>
      </c>
      <c r="D377" s="3" t="s">
        <v>1288</v>
      </c>
      <c r="E377" s="3" t="s">
        <v>16755</v>
      </c>
      <c r="F377" s="3" t="s">
        <v>16753</v>
      </c>
      <c r="G377" s="3" t="s">
        <v>11122</v>
      </c>
      <c r="H377" s="3" t="s">
        <v>16754</v>
      </c>
    </row>
    <row r="378" spans="1:8" ht="72.5" x14ac:dyDescent="0.35">
      <c r="A378" s="4">
        <v>69742</v>
      </c>
      <c r="B378" s="1">
        <v>45202</v>
      </c>
      <c r="C378" s="2">
        <v>0.6589814814814815</v>
      </c>
      <c r="D378" s="3" t="s">
        <v>16756</v>
      </c>
      <c r="E378" s="3" t="s">
        <v>16760</v>
      </c>
      <c r="F378" s="3" t="s">
        <v>16757</v>
      </c>
      <c r="G378" s="3" t="s">
        <v>16758</v>
      </c>
      <c r="H378" s="3" t="s">
        <v>16759</v>
      </c>
    </row>
    <row r="379" spans="1:8" ht="58" x14ac:dyDescent="0.35">
      <c r="A379" s="4">
        <v>159435</v>
      </c>
      <c r="B379" s="1">
        <v>45202</v>
      </c>
      <c r="C379" s="2">
        <v>0.66306712962962966</v>
      </c>
      <c r="D379" s="3" t="s">
        <v>167</v>
      </c>
      <c r="E379" s="3" t="s">
        <v>16763</v>
      </c>
      <c r="F379" s="3" t="s">
        <v>16761</v>
      </c>
      <c r="G379" s="3" t="s">
        <v>11981</v>
      </c>
      <c r="H379" s="3" t="s">
        <v>16762</v>
      </c>
    </row>
    <row r="380" spans="1:8" ht="29" x14ac:dyDescent="0.35">
      <c r="A380" s="4">
        <v>178374</v>
      </c>
      <c r="B380" s="1">
        <v>45202</v>
      </c>
      <c r="C380" s="2">
        <v>0.66523148148148148</v>
      </c>
      <c r="D380" s="3" t="s">
        <v>10737</v>
      </c>
      <c r="E380" s="3" t="s">
        <v>16766</v>
      </c>
      <c r="F380" s="3" t="s">
        <v>16764</v>
      </c>
      <c r="G380" s="3" t="s">
        <v>10802</v>
      </c>
      <c r="H380" s="3" t="s">
        <v>16765</v>
      </c>
    </row>
    <row r="381" spans="1:8" ht="72.5" x14ac:dyDescent="0.35">
      <c r="A381" s="4">
        <v>49105</v>
      </c>
      <c r="B381" s="1">
        <v>45202</v>
      </c>
      <c r="C381" s="2">
        <v>0.66539351851851858</v>
      </c>
      <c r="D381" s="3" t="s">
        <v>16767</v>
      </c>
      <c r="E381" s="3" t="s">
        <v>16771</v>
      </c>
      <c r="F381" s="3" t="s">
        <v>16768</v>
      </c>
      <c r="G381" s="3" t="s">
        <v>16769</v>
      </c>
      <c r="H381" s="3" t="s">
        <v>16770</v>
      </c>
    </row>
    <row r="382" spans="1:8" ht="58" x14ac:dyDescent="0.35">
      <c r="A382" s="4">
        <v>8131</v>
      </c>
      <c r="B382" s="1">
        <v>45202</v>
      </c>
      <c r="C382" s="2">
        <v>0.66766203703703697</v>
      </c>
      <c r="D382" s="3" t="s">
        <v>1403</v>
      </c>
      <c r="E382" s="3" t="s">
        <v>16773</v>
      </c>
      <c r="F382" s="3" t="s">
        <v>16772</v>
      </c>
      <c r="G382" s="3" t="s">
        <v>16773</v>
      </c>
      <c r="H382" s="3" t="s">
        <v>16774</v>
      </c>
    </row>
    <row r="383" spans="1:8" ht="29" x14ac:dyDescent="0.35">
      <c r="A383" s="4">
        <v>178483</v>
      </c>
      <c r="B383" s="1">
        <v>45202</v>
      </c>
      <c r="C383" s="2">
        <v>0.67071759259259256</v>
      </c>
      <c r="D383" s="3" t="s">
        <v>16775</v>
      </c>
      <c r="E383" s="3" t="s">
        <v>16779</v>
      </c>
      <c r="F383" s="3" t="s">
        <v>16776</v>
      </c>
      <c r="G383" s="3" t="s">
        <v>16777</v>
      </c>
      <c r="H383" s="3" t="s">
        <v>16778</v>
      </c>
    </row>
    <row r="384" spans="1:8" x14ac:dyDescent="0.35">
      <c r="A384" s="4">
        <v>36723</v>
      </c>
      <c r="B384" s="1">
        <v>45202</v>
      </c>
      <c r="C384" s="2">
        <v>0.67849537037037033</v>
      </c>
      <c r="D384" s="3" t="s">
        <v>16780</v>
      </c>
      <c r="E384" s="3" t="s">
        <v>16784</v>
      </c>
      <c r="F384" s="3" t="s">
        <v>16781</v>
      </c>
      <c r="G384" s="3" t="s">
        <v>16782</v>
      </c>
      <c r="H384" s="3" t="s">
        <v>16783</v>
      </c>
    </row>
    <row r="385" spans="1:8" ht="101.5" x14ac:dyDescent="0.35">
      <c r="A385" s="4">
        <v>27394</v>
      </c>
      <c r="B385" s="1">
        <v>45202</v>
      </c>
      <c r="C385" s="2">
        <v>0.68004629629629632</v>
      </c>
      <c r="D385" s="3" t="s">
        <v>16785</v>
      </c>
      <c r="E385" s="3" t="s">
        <v>16789</v>
      </c>
      <c r="F385" s="3" t="s">
        <v>16786</v>
      </c>
      <c r="G385" s="3" t="s">
        <v>16787</v>
      </c>
      <c r="H385" s="3" t="s">
        <v>16788</v>
      </c>
    </row>
    <row r="386" spans="1:8" ht="87" x14ac:dyDescent="0.35">
      <c r="A386" s="4">
        <v>97571</v>
      </c>
      <c r="B386" s="1">
        <v>45202</v>
      </c>
      <c r="C386" s="2">
        <v>0.6802893518518518</v>
      </c>
      <c r="D386" s="3" t="s">
        <v>10737</v>
      </c>
      <c r="E386" s="3" t="s">
        <v>16792</v>
      </c>
      <c r="F386" s="3" t="s">
        <v>16790</v>
      </c>
      <c r="G386" s="3" t="s">
        <v>11524</v>
      </c>
      <c r="H386" s="3" t="s">
        <v>16791</v>
      </c>
    </row>
    <row r="387" spans="1:8" ht="58" x14ac:dyDescent="0.35">
      <c r="A387" s="4">
        <v>49795</v>
      </c>
      <c r="B387" s="1">
        <v>45202</v>
      </c>
      <c r="C387" s="2">
        <v>0.69203703703703701</v>
      </c>
      <c r="D387" s="3" t="s">
        <v>16793</v>
      </c>
      <c r="E387" s="3" t="s">
        <v>16796</v>
      </c>
      <c r="F387" s="3" t="s">
        <v>2111</v>
      </c>
      <c r="G387" s="3" t="s">
        <v>16794</v>
      </c>
      <c r="H387" s="3" t="s">
        <v>16795</v>
      </c>
    </row>
    <row r="388" spans="1:8" ht="43.5" x14ac:dyDescent="0.35">
      <c r="A388" s="4">
        <v>34956</v>
      </c>
      <c r="B388" s="1">
        <v>45202</v>
      </c>
      <c r="C388" s="2">
        <v>0.69516203703703694</v>
      </c>
      <c r="D388" s="3" t="s">
        <v>16797</v>
      </c>
      <c r="E388" s="3" t="s">
        <v>16801</v>
      </c>
      <c r="F388" s="3" t="s">
        <v>16798</v>
      </c>
      <c r="G388" s="3" t="s">
        <v>16799</v>
      </c>
      <c r="H388" s="3" t="s">
        <v>16800</v>
      </c>
    </row>
    <row r="389" spans="1:8" ht="43.5" x14ac:dyDescent="0.35">
      <c r="A389" s="4">
        <v>178650</v>
      </c>
      <c r="B389" s="1">
        <v>45202</v>
      </c>
      <c r="C389" s="2">
        <v>0.6959143518518518</v>
      </c>
      <c r="D389" s="3" t="s">
        <v>609</v>
      </c>
      <c r="E389" s="3" t="s">
        <v>16805</v>
      </c>
      <c r="F389" s="3" t="s">
        <v>16802</v>
      </c>
      <c r="G389" s="3" t="s">
        <v>16803</v>
      </c>
      <c r="H389" s="3" t="s">
        <v>16804</v>
      </c>
    </row>
    <row r="390" spans="1:8" ht="43.5" x14ac:dyDescent="0.35">
      <c r="A390" s="4">
        <v>178650</v>
      </c>
      <c r="B390" s="1">
        <v>45202</v>
      </c>
      <c r="C390" s="2">
        <v>0.69740740740740748</v>
      </c>
      <c r="D390" s="3" t="s">
        <v>609</v>
      </c>
      <c r="E390" s="3" t="s">
        <v>16805</v>
      </c>
      <c r="F390" s="3" t="s">
        <v>16802</v>
      </c>
      <c r="G390" s="3" t="s">
        <v>16803</v>
      </c>
      <c r="H390" s="3" t="s">
        <v>16806</v>
      </c>
    </row>
    <row r="391" spans="1:8" ht="43.5" x14ac:dyDescent="0.35">
      <c r="A391" s="4">
        <v>178650</v>
      </c>
      <c r="B391" s="1">
        <v>45202</v>
      </c>
      <c r="C391" s="2">
        <v>0.70083333333333331</v>
      </c>
      <c r="D391" s="3" t="s">
        <v>609</v>
      </c>
      <c r="E391" s="3" t="s">
        <v>16805</v>
      </c>
      <c r="F391" s="3" t="s">
        <v>16802</v>
      </c>
      <c r="G391" s="3" t="s">
        <v>16803</v>
      </c>
      <c r="H391" s="3" t="s">
        <v>16807</v>
      </c>
    </row>
    <row r="392" spans="1:8" ht="72.5" x14ac:dyDescent="0.35">
      <c r="A392" s="4">
        <v>41825</v>
      </c>
      <c r="B392" s="1">
        <v>45202</v>
      </c>
      <c r="C392" s="2">
        <v>0.70458333333333334</v>
      </c>
      <c r="D392" s="3" t="s">
        <v>16808</v>
      </c>
      <c r="E392" s="3" t="s">
        <v>16812</v>
      </c>
      <c r="F392" s="3" t="s">
        <v>16809</v>
      </c>
      <c r="G392" s="3" t="s">
        <v>16810</v>
      </c>
      <c r="H392" s="3" t="s">
        <v>16811</v>
      </c>
    </row>
    <row r="393" spans="1:8" ht="72.5" x14ac:dyDescent="0.35">
      <c r="A393" s="4">
        <v>201554</v>
      </c>
      <c r="B393" s="1">
        <v>45202</v>
      </c>
      <c r="C393" s="2">
        <v>0.75326388888888884</v>
      </c>
      <c r="D393" s="3" t="s">
        <v>16813</v>
      </c>
      <c r="E393" s="3" t="s">
        <v>16817</v>
      </c>
      <c r="F393" s="3" t="s">
        <v>16814</v>
      </c>
      <c r="G393" s="3" t="s">
        <v>16815</v>
      </c>
      <c r="H393" s="3" t="s">
        <v>16816</v>
      </c>
    </row>
    <row r="394" spans="1:8" ht="101.5" x14ac:dyDescent="0.35">
      <c r="A394" s="4">
        <v>201556</v>
      </c>
      <c r="B394" s="1">
        <v>45202</v>
      </c>
      <c r="C394" s="2">
        <v>0.76305555555555549</v>
      </c>
      <c r="D394" s="3" t="s">
        <v>16818</v>
      </c>
      <c r="E394" s="3" t="s">
        <v>16822</v>
      </c>
      <c r="F394" s="3" t="s">
        <v>16819</v>
      </c>
      <c r="G394" s="3" t="s">
        <v>16820</v>
      </c>
      <c r="H394" s="3" t="s">
        <v>16821</v>
      </c>
    </row>
    <row r="395" spans="1:8" ht="72.5" x14ac:dyDescent="0.35">
      <c r="A395" s="4">
        <v>142100</v>
      </c>
      <c r="B395" s="1">
        <v>45202</v>
      </c>
      <c r="C395" s="2">
        <v>0.77979166666666666</v>
      </c>
      <c r="D395" s="3" t="s">
        <v>16823</v>
      </c>
      <c r="E395" s="3" t="s">
        <v>16827</v>
      </c>
      <c r="F395" s="3" t="s">
        <v>16824</v>
      </c>
      <c r="G395" s="3" t="s">
        <v>16825</v>
      </c>
      <c r="H395" s="3" t="s">
        <v>16826</v>
      </c>
    </row>
    <row r="396" spans="1:8" ht="72.5" x14ac:dyDescent="0.35">
      <c r="A396" s="4">
        <v>44877</v>
      </c>
      <c r="B396" s="1">
        <v>45203</v>
      </c>
      <c r="C396" s="2">
        <v>0.32844907407407409</v>
      </c>
      <c r="D396" s="3" t="s">
        <v>1702</v>
      </c>
      <c r="E396" s="3" t="s">
        <v>16829</v>
      </c>
      <c r="F396" s="3" t="s">
        <v>16828</v>
      </c>
      <c r="G396" s="3" t="s">
        <v>12544</v>
      </c>
      <c r="H396" s="3" t="s">
        <v>11750</v>
      </c>
    </row>
    <row r="397" spans="1:8" ht="58" x14ac:dyDescent="0.35">
      <c r="A397" s="4">
        <v>122572</v>
      </c>
      <c r="B397" s="1">
        <v>45203</v>
      </c>
      <c r="C397" s="2">
        <v>0.33269675925925929</v>
      </c>
      <c r="D397" s="3" t="s">
        <v>1702</v>
      </c>
      <c r="E397" s="3" t="s">
        <v>16831</v>
      </c>
      <c r="F397" s="3" t="s">
        <v>16830</v>
      </c>
      <c r="G397" s="3" t="s">
        <v>12544</v>
      </c>
      <c r="H397" s="3" t="s">
        <v>11750</v>
      </c>
    </row>
    <row r="398" spans="1:8" ht="58" x14ac:dyDescent="0.35">
      <c r="A398" s="4">
        <v>174237</v>
      </c>
      <c r="B398" s="1">
        <v>45203</v>
      </c>
      <c r="C398" s="2">
        <v>0.33597222222222217</v>
      </c>
      <c r="D398" s="3" t="s">
        <v>1702</v>
      </c>
      <c r="E398" s="3" t="s">
        <v>16833</v>
      </c>
      <c r="F398" s="3" t="s">
        <v>16832</v>
      </c>
      <c r="G398" s="3" t="s">
        <v>11890</v>
      </c>
      <c r="H398" s="3" t="s">
        <v>11750</v>
      </c>
    </row>
    <row r="399" spans="1:8" ht="116" x14ac:dyDescent="0.35">
      <c r="A399" s="4">
        <v>197365</v>
      </c>
      <c r="B399" s="1">
        <v>45203</v>
      </c>
      <c r="C399" s="2">
        <v>0.34033564814814815</v>
      </c>
      <c r="D399" s="3" t="s">
        <v>16834</v>
      </c>
      <c r="E399" s="3" t="s">
        <v>16838</v>
      </c>
      <c r="F399" s="3" t="s">
        <v>16835</v>
      </c>
      <c r="G399" s="3" t="s">
        <v>16836</v>
      </c>
      <c r="H399" s="3" t="s">
        <v>16837</v>
      </c>
    </row>
    <row r="400" spans="1:8" ht="43.5" x14ac:dyDescent="0.35">
      <c r="A400" s="4">
        <v>51380</v>
      </c>
      <c r="B400" s="1">
        <v>45203</v>
      </c>
      <c r="C400" s="2">
        <v>0.34063657407407405</v>
      </c>
      <c r="D400" s="3" t="s">
        <v>1702</v>
      </c>
      <c r="E400" s="3" t="s">
        <v>14394</v>
      </c>
      <c r="F400" s="3" t="s">
        <v>16839</v>
      </c>
      <c r="G400" s="3" t="s">
        <v>11890</v>
      </c>
      <c r="H400" s="3" t="s">
        <v>16840</v>
      </c>
    </row>
    <row r="401" spans="1:8" x14ac:dyDescent="0.35">
      <c r="A401" s="4">
        <v>197216</v>
      </c>
      <c r="B401" s="1">
        <v>45203</v>
      </c>
      <c r="C401" s="2">
        <v>0.34335648148148151</v>
      </c>
      <c r="D401" s="3" t="s">
        <v>16841</v>
      </c>
      <c r="E401" s="3" t="s">
        <v>16842</v>
      </c>
      <c r="F401" s="3" t="s">
        <v>12751</v>
      </c>
      <c r="G401" s="3" t="s">
        <v>16842</v>
      </c>
      <c r="H401" s="3" t="s">
        <v>16843</v>
      </c>
    </row>
    <row r="402" spans="1:8" ht="43.5" x14ac:dyDescent="0.35">
      <c r="A402" s="4">
        <v>87117</v>
      </c>
      <c r="B402" s="1">
        <v>45203</v>
      </c>
      <c r="C402" s="2">
        <v>0.34578703703703706</v>
      </c>
      <c r="D402" s="3" t="s">
        <v>1702</v>
      </c>
      <c r="E402" s="3" t="s">
        <v>16846</v>
      </c>
      <c r="F402" s="3" t="s">
        <v>16844</v>
      </c>
      <c r="G402" s="3" t="s">
        <v>13953</v>
      </c>
      <c r="H402" s="3" t="s">
        <v>16845</v>
      </c>
    </row>
    <row r="403" spans="1:8" ht="87" x14ac:dyDescent="0.35">
      <c r="A403" s="4">
        <v>138048</v>
      </c>
      <c r="B403" s="1">
        <v>45203</v>
      </c>
      <c r="C403" s="2">
        <v>0.34585648148148151</v>
      </c>
      <c r="D403" s="3" t="s">
        <v>985</v>
      </c>
      <c r="E403" s="3" t="s">
        <v>16850</v>
      </c>
      <c r="F403" s="3" t="s">
        <v>16847</v>
      </c>
      <c r="G403" s="3" t="s">
        <v>16848</v>
      </c>
      <c r="H403" s="3" t="s">
        <v>16849</v>
      </c>
    </row>
    <row r="404" spans="1:8" ht="29" x14ac:dyDescent="0.35">
      <c r="A404" s="4">
        <v>94143</v>
      </c>
      <c r="B404" s="1">
        <v>45203</v>
      </c>
      <c r="C404" s="2">
        <v>0.34832175925925929</v>
      </c>
      <c r="D404" s="3" t="s">
        <v>1702</v>
      </c>
      <c r="E404" s="3" t="s">
        <v>12679</v>
      </c>
      <c r="F404" s="3" t="s">
        <v>15216</v>
      </c>
      <c r="G404" s="3" t="s">
        <v>12544</v>
      </c>
      <c r="H404" s="3" t="s">
        <v>13657</v>
      </c>
    </row>
    <row r="405" spans="1:8" ht="43.5" x14ac:dyDescent="0.35">
      <c r="A405" s="4">
        <v>21865</v>
      </c>
      <c r="B405" s="1">
        <v>45203</v>
      </c>
      <c r="C405" s="2">
        <v>0.34885416666666669</v>
      </c>
      <c r="D405" s="3" t="s">
        <v>16851</v>
      </c>
      <c r="E405" s="3" t="s">
        <v>16855</v>
      </c>
      <c r="F405" s="3" t="s">
        <v>16852</v>
      </c>
      <c r="G405" s="3" t="s">
        <v>16853</v>
      </c>
      <c r="H405" s="3" t="s">
        <v>16854</v>
      </c>
    </row>
    <row r="406" spans="1:8" ht="29" x14ac:dyDescent="0.35">
      <c r="A406" s="4">
        <v>44872</v>
      </c>
      <c r="B406" s="1">
        <v>45203</v>
      </c>
      <c r="C406" s="2">
        <v>0.35207175925925926</v>
      </c>
      <c r="D406" s="3" t="s">
        <v>1702</v>
      </c>
      <c r="E406" s="3" t="s">
        <v>13172</v>
      </c>
      <c r="F406" s="3" t="s">
        <v>16856</v>
      </c>
      <c r="G406" s="3" t="s">
        <v>12812</v>
      </c>
      <c r="H406" s="3" t="s">
        <v>16857</v>
      </c>
    </row>
    <row r="407" spans="1:8" ht="72.5" x14ac:dyDescent="0.35">
      <c r="A407" s="4">
        <v>68667</v>
      </c>
      <c r="B407" s="1">
        <v>45203</v>
      </c>
      <c r="C407" s="2">
        <v>0.35449074074074072</v>
      </c>
      <c r="D407" s="3" t="s">
        <v>167</v>
      </c>
      <c r="E407" s="3" t="s">
        <v>16859</v>
      </c>
      <c r="F407" s="3" t="s">
        <v>16858</v>
      </c>
      <c r="G407" s="3" t="s">
        <v>16859</v>
      </c>
      <c r="H407" s="3" t="s">
        <v>16860</v>
      </c>
    </row>
    <row r="408" spans="1:8" x14ac:dyDescent="0.35">
      <c r="A408" s="4">
        <v>127046</v>
      </c>
      <c r="B408" s="1">
        <v>45203</v>
      </c>
      <c r="C408" s="2">
        <v>0.35782407407407407</v>
      </c>
      <c r="D408" s="3" t="s">
        <v>1288</v>
      </c>
      <c r="E408" s="3" t="s">
        <v>13654</v>
      </c>
      <c r="F408" s="3" t="s">
        <v>16861</v>
      </c>
      <c r="G408" s="3" t="s">
        <v>11912</v>
      </c>
      <c r="H408" s="3" t="s">
        <v>14267</v>
      </c>
    </row>
    <row r="409" spans="1:8" ht="58" x14ac:dyDescent="0.35">
      <c r="A409" s="4">
        <v>42988</v>
      </c>
      <c r="B409" s="1">
        <v>45203</v>
      </c>
      <c r="C409" s="2">
        <v>0.35855324074074074</v>
      </c>
      <c r="D409" s="3" t="s">
        <v>16862</v>
      </c>
      <c r="E409" s="3" t="s">
        <v>16866</v>
      </c>
      <c r="F409" s="3" t="s">
        <v>16863</v>
      </c>
      <c r="G409" s="3" t="s">
        <v>16864</v>
      </c>
      <c r="H409" s="3" t="s">
        <v>16865</v>
      </c>
    </row>
    <row r="410" spans="1:8" ht="58" x14ac:dyDescent="0.35">
      <c r="A410" s="4">
        <v>137236</v>
      </c>
      <c r="B410" s="1">
        <v>45203</v>
      </c>
      <c r="C410" s="2">
        <v>0.35936342592592596</v>
      </c>
      <c r="D410" s="3" t="s">
        <v>1702</v>
      </c>
      <c r="E410" s="3" t="s">
        <v>16870</v>
      </c>
      <c r="F410" s="3" t="s">
        <v>16867</v>
      </c>
      <c r="G410" s="3" t="s">
        <v>16868</v>
      </c>
      <c r="H410" s="3" t="s">
        <v>16869</v>
      </c>
    </row>
    <row r="411" spans="1:8" ht="29" x14ac:dyDescent="0.35">
      <c r="A411" s="4">
        <v>82453</v>
      </c>
      <c r="B411" s="1">
        <v>45203</v>
      </c>
      <c r="C411" s="2">
        <v>0.36166666666666664</v>
      </c>
      <c r="D411" s="3" t="s">
        <v>1288</v>
      </c>
      <c r="E411" s="3" t="s">
        <v>14812</v>
      </c>
      <c r="F411" s="3" t="s">
        <v>16871</v>
      </c>
      <c r="G411" s="3" t="s">
        <v>10690</v>
      </c>
      <c r="H411" s="3" t="s">
        <v>12052</v>
      </c>
    </row>
    <row r="412" spans="1:8" ht="43.5" x14ac:dyDescent="0.35">
      <c r="A412" s="4">
        <v>34036</v>
      </c>
      <c r="B412" s="1">
        <v>45203</v>
      </c>
      <c r="C412" s="2">
        <v>0.36320601851851847</v>
      </c>
      <c r="D412" s="3" t="s">
        <v>1702</v>
      </c>
      <c r="E412" s="3" t="s">
        <v>16873</v>
      </c>
      <c r="F412" s="3" t="s">
        <v>16872</v>
      </c>
      <c r="G412" s="3" t="s">
        <v>11804</v>
      </c>
      <c r="H412" s="3" t="s">
        <v>12050</v>
      </c>
    </row>
    <row r="413" spans="1:8" ht="29" x14ac:dyDescent="0.35">
      <c r="A413" s="4">
        <v>85090</v>
      </c>
      <c r="B413" s="1">
        <v>45203</v>
      </c>
      <c r="C413" s="2">
        <v>0.36443287037037037</v>
      </c>
      <c r="D413" s="3" t="s">
        <v>16874</v>
      </c>
      <c r="E413" s="3" t="s">
        <v>15710</v>
      </c>
      <c r="F413" s="3" t="s">
        <v>16875</v>
      </c>
      <c r="G413" s="3" t="s">
        <v>12242</v>
      </c>
      <c r="H413" s="3" t="s">
        <v>16876</v>
      </c>
    </row>
    <row r="414" spans="1:8" ht="58" x14ac:dyDescent="0.35">
      <c r="A414" s="4">
        <v>32237</v>
      </c>
      <c r="B414" s="1">
        <v>45203</v>
      </c>
      <c r="C414" s="2">
        <v>0.36528935185185185</v>
      </c>
      <c r="D414" s="3" t="s">
        <v>1702</v>
      </c>
      <c r="E414" s="3" t="s">
        <v>16878</v>
      </c>
      <c r="F414" s="3" t="s">
        <v>16877</v>
      </c>
      <c r="G414" s="3" t="s">
        <v>12011</v>
      </c>
      <c r="H414" s="3" t="s">
        <v>11750</v>
      </c>
    </row>
    <row r="415" spans="1:8" ht="58" x14ac:dyDescent="0.35">
      <c r="A415" s="4">
        <v>46208</v>
      </c>
      <c r="B415" s="1">
        <v>45203</v>
      </c>
      <c r="C415" s="2">
        <v>0.36689814814814814</v>
      </c>
      <c r="D415" s="3" t="s">
        <v>16879</v>
      </c>
      <c r="E415" s="3" t="s">
        <v>16881</v>
      </c>
      <c r="F415" s="3" t="s">
        <v>11139</v>
      </c>
      <c r="G415" s="3" t="s">
        <v>14097</v>
      </c>
      <c r="H415" s="3" t="s">
        <v>16880</v>
      </c>
    </row>
    <row r="416" spans="1:8" ht="87" x14ac:dyDescent="0.35">
      <c r="A416" s="4">
        <v>178688</v>
      </c>
      <c r="B416" s="1">
        <v>45203</v>
      </c>
      <c r="C416" s="2">
        <v>0.36743055555555554</v>
      </c>
      <c r="D416" s="3" t="s">
        <v>167</v>
      </c>
      <c r="E416" s="3" t="s">
        <v>16885</v>
      </c>
      <c r="F416" s="3" t="s">
        <v>16882</v>
      </c>
      <c r="G416" s="3" t="s">
        <v>16883</v>
      </c>
      <c r="H416" s="3" t="s">
        <v>16884</v>
      </c>
    </row>
    <row r="417" spans="1:8" ht="87" x14ac:dyDescent="0.35">
      <c r="A417" s="4">
        <v>48757</v>
      </c>
      <c r="B417" s="1">
        <v>45203</v>
      </c>
      <c r="C417" s="2">
        <v>0.36773148148148144</v>
      </c>
      <c r="D417" s="3" t="s">
        <v>16886</v>
      </c>
      <c r="E417" s="3" t="s">
        <v>12674</v>
      </c>
      <c r="F417" s="3" t="s">
        <v>16887</v>
      </c>
      <c r="G417" s="3" t="s">
        <v>16888</v>
      </c>
      <c r="H417" s="3" t="s">
        <v>11035</v>
      </c>
    </row>
    <row r="418" spans="1:8" ht="130.5" x14ac:dyDescent="0.35">
      <c r="A418" s="4">
        <v>186795</v>
      </c>
      <c r="B418" s="1">
        <v>45203</v>
      </c>
      <c r="C418" s="2">
        <v>0.36943287037037037</v>
      </c>
      <c r="D418" s="3" t="s">
        <v>16889</v>
      </c>
      <c r="E418" s="3" t="s">
        <v>16893</v>
      </c>
      <c r="F418" s="3" t="s">
        <v>16890</v>
      </c>
      <c r="G418" s="3" t="s">
        <v>16891</v>
      </c>
      <c r="H418" s="3" t="s">
        <v>16892</v>
      </c>
    </row>
    <row r="419" spans="1:8" ht="72.5" x14ac:dyDescent="0.35">
      <c r="A419" s="4">
        <v>113989</v>
      </c>
      <c r="B419" s="1">
        <v>45203</v>
      </c>
      <c r="C419" s="2">
        <v>0.37099537037037034</v>
      </c>
      <c r="D419" s="3" t="s">
        <v>1288</v>
      </c>
      <c r="E419" s="3" t="s">
        <v>16897</v>
      </c>
      <c r="F419" s="3" t="s">
        <v>16894</v>
      </c>
      <c r="G419" s="3" t="s">
        <v>16895</v>
      </c>
      <c r="H419" s="3" t="s">
        <v>16896</v>
      </c>
    </row>
    <row r="420" spans="1:8" x14ac:dyDescent="0.35">
      <c r="A420" s="4">
        <v>44882</v>
      </c>
      <c r="B420" s="1">
        <v>45203</v>
      </c>
      <c r="C420" s="2">
        <v>0.37601851851851853</v>
      </c>
      <c r="D420" s="3" t="s">
        <v>10317</v>
      </c>
      <c r="E420" s="3" t="s">
        <v>12560</v>
      </c>
      <c r="F420" s="3" t="s">
        <v>12484</v>
      </c>
      <c r="G420" s="3" t="s">
        <v>12560</v>
      </c>
      <c r="H420" s="3" t="s">
        <v>10659</v>
      </c>
    </row>
    <row r="421" spans="1:8" ht="72.5" x14ac:dyDescent="0.35">
      <c r="A421" s="4">
        <v>139675</v>
      </c>
      <c r="B421" s="1">
        <v>45203</v>
      </c>
      <c r="C421" s="2">
        <v>0.37624999999999997</v>
      </c>
      <c r="D421" s="3" t="s">
        <v>16898</v>
      </c>
      <c r="E421" s="3" t="s">
        <v>16901</v>
      </c>
      <c r="F421" s="3" t="s">
        <v>16899</v>
      </c>
      <c r="G421" s="3" t="s">
        <v>10857</v>
      </c>
      <c r="H421" s="3" t="s">
        <v>16900</v>
      </c>
    </row>
    <row r="422" spans="1:8" ht="101.5" x14ac:dyDescent="0.35">
      <c r="A422" s="4">
        <v>72099</v>
      </c>
      <c r="B422" s="1">
        <v>45203</v>
      </c>
      <c r="C422" s="2">
        <v>0.37759259259259265</v>
      </c>
      <c r="D422" s="3" t="s">
        <v>16902</v>
      </c>
      <c r="E422" s="3" t="s">
        <v>16906</v>
      </c>
      <c r="F422" s="3" t="s">
        <v>16903</v>
      </c>
      <c r="G422" s="3" t="s">
        <v>16904</v>
      </c>
      <c r="H422" s="3" t="s">
        <v>16905</v>
      </c>
    </row>
    <row r="423" spans="1:8" ht="72.5" x14ac:dyDescent="0.35">
      <c r="A423" s="4">
        <v>47545</v>
      </c>
      <c r="B423" s="1">
        <v>45203</v>
      </c>
      <c r="C423" s="2">
        <v>0.37800925925925927</v>
      </c>
      <c r="D423" s="3" t="s">
        <v>16907</v>
      </c>
      <c r="E423" s="3" t="s">
        <v>16911</v>
      </c>
      <c r="F423" s="3" t="s">
        <v>16908</v>
      </c>
      <c r="G423" s="3" t="s">
        <v>16909</v>
      </c>
      <c r="H423" s="3" t="s">
        <v>16910</v>
      </c>
    </row>
    <row r="424" spans="1:8" ht="159.5" x14ac:dyDescent="0.35">
      <c r="A424" s="4">
        <v>38447</v>
      </c>
      <c r="B424" s="1">
        <v>45203</v>
      </c>
      <c r="C424" s="2">
        <v>0.37829861111111113</v>
      </c>
      <c r="D424" s="3" t="s">
        <v>167</v>
      </c>
      <c r="E424" s="3" t="s">
        <v>16914</v>
      </c>
      <c r="F424" s="3" t="s">
        <v>16912</v>
      </c>
      <c r="G424" s="3" t="s">
        <v>16913</v>
      </c>
      <c r="H424" s="3" t="s">
        <v>11035</v>
      </c>
    </row>
    <row r="425" spans="1:8" ht="29" x14ac:dyDescent="0.35">
      <c r="A425" s="4">
        <v>36615</v>
      </c>
      <c r="B425" s="1">
        <v>45203</v>
      </c>
      <c r="C425" s="2">
        <v>0.37921296296296297</v>
      </c>
      <c r="D425" s="3" t="s">
        <v>985</v>
      </c>
      <c r="E425" s="3" t="s">
        <v>14340</v>
      </c>
      <c r="F425" s="3" t="s">
        <v>16915</v>
      </c>
      <c r="G425" s="3" t="s">
        <v>16916</v>
      </c>
      <c r="H425" s="3" t="s">
        <v>16917</v>
      </c>
    </row>
    <row r="426" spans="1:8" ht="72.5" x14ac:dyDescent="0.35">
      <c r="A426" s="4">
        <v>41438</v>
      </c>
      <c r="B426" s="1">
        <v>45203</v>
      </c>
      <c r="C426" s="2">
        <v>0.38082175925925926</v>
      </c>
      <c r="D426" s="3" t="s">
        <v>11845</v>
      </c>
      <c r="E426" s="3" t="s">
        <v>16919</v>
      </c>
      <c r="F426" s="3" t="s">
        <v>16918</v>
      </c>
      <c r="G426" s="3" t="s">
        <v>11804</v>
      </c>
      <c r="H426" s="3" t="s">
        <v>11750</v>
      </c>
    </row>
    <row r="427" spans="1:8" ht="43.5" x14ac:dyDescent="0.35">
      <c r="A427" s="4">
        <v>7451</v>
      </c>
      <c r="B427" s="1">
        <v>45203</v>
      </c>
      <c r="C427" s="2">
        <v>0.38225694444444441</v>
      </c>
      <c r="D427" s="3" t="s">
        <v>10412</v>
      </c>
      <c r="E427" s="3" t="s">
        <v>15119</v>
      </c>
      <c r="F427" s="3" t="s">
        <v>16920</v>
      </c>
      <c r="G427" s="3" t="s">
        <v>16921</v>
      </c>
      <c r="H427" s="3" t="s">
        <v>16922</v>
      </c>
    </row>
    <row r="428" spans="1:8" ht="72.5" x14ac:dyDescent="0.35">
      <c r="A428" s="4">
        <v>44071</v>
      </c>
      <c r="B428" s="1">
        <v>45203</v>
      </c>
      <c r="C428" s="2">
        <v>0.38413194444444443</v>
      </c>
      <c r="D428" s="3" t="s">
        <v>16923</v>
      </c>
      <c r="E428" s="3" t="s">
        <v>16927</v>
      </c>
      <c r="F428" s="3" t="s">
        <v>16924</v>
      </c>
      <c r="G428" s="3" t="s">
        <v>16925</v>
      </c>
      <c r="H428" s="3" t="s">
        <v>16926</v>
      </c>
    </row>
    <row r="429" spans="1:8" ht="29" x14ac:dyDescent="0.35">
      <c r="A429" s="4">
        <v>54626</v>
      </c>
      <c r="B429" s="1">
        <v>45203</v>
      </c>
      <c r="C429" s="2">
        <v>0.38439814814814816</v>
      </c>
      <c r="D429" s="3" t="s">
        <v>11964</v>
      </c>
      <c r="E429" s="3" t="s">
        <v>16929</v>
      </c>
      <c r="F429" s="3" t="s">
        <v>16928</v>
      </c>
      <c r="G429" s="3" t="s">
        <v>10712</v>
      </c>
      <c r="H429" s="3" t="s">
        <v>11639</v>
      </c>
    </row>
    <row r="430" spans="1:8" ht="188.5" x14ac:dyDescent="0.35">
      <c r="A430" s="4">
        <v>32293</v>
      </c>
      <c r="B430" s="1">
        <v>45203</v>
      </c>
      <c r="C430" s="2">
        <v>0.38680555555555557</v>
      </c>
      <c r="D430" s="3" t="s">
        <v>16930</v>
      </c>
      <c r="E430" s="3" t="s">
        <v>16934</v>
      </c>
      <c r="F430" s="3" t="s">
        <v>16931</v>
      </c>
      <c r="G430" s="3" t="s">
        <v>16932</v>
      </c>
      <c r="H430" s="3" t="s">
        <v>16933</v>
      </c>
    </row>
    <row r="431" spans="1:8" ht="58" x14ac:dyDescent="0.35">
      <c r="A431" s="4">
        <v>175077</v>
      </c>
      <c r="B431" s="1">
        <v>45203</v>
      </c>
      <c r="C431" s="2">
        <v>0.38725694444444447</v>
      </c>
      <c r="D431" s="3" t="s">
        <v>11082</v>
      </c>
      <c r="E431" s="3" t="s">
        <v>16937</v>
      </c>
      <c r="F431" s="3" t="s">
        <v>16935</v>
      </c>
      <c r="G431" s="3" t="s">
        <v>10397</v>
      </c>
      <c r="H431" s="3" t="s">
        <v>16936</v>
      </c>
    </row>
    <row r="432" spans="1:8" x14ac:dyDescent="0.35">
      <c r="A432" s="4">
        <v>42215</v>
      </c>
      <c r="B432" s="1">
        <v>45203</v>
      </c>
      <c r="C432" s="2">
        <v>0.38765046296296296</v>
      </c>
      <c r="D432" s="3" t="s">
        <v>10329</v>
      </c>
      <c r="E432" s="3" t="s">
        <v>12866</v>
      </c>
      <c r="F432" s="3" t="s">
        <v>12751</v>
      </c>
      <c r="G432" s="3" t="s">
        <v>12866</v>
      </c>
      <c r="H432" s="3" t="s">
        <v>10659</v>
      </c>
    </row>
    <row r="433" spans="1:8" ht="101.5" x14ac:dyDescent="0.35">
      <c r="A433" s="4">
        <v>35787</v>
      </c>
      <c r="B433" s="1">
        <v>45203</v>
      </c>
      <c r="C433" s="2">
        <v>0.38841435185185186</v>
      </c>
      <c r="D433" s="3" t="s">
        <v>985</v>
      </c>
      <c r="E433" s="3" t="s">
        <v>16941</v>
      </c>
      <c r="F433" s="3" t="s">
        <v>16938</v>
      </c>
      <c r="G433" s="3" t="s">
        <v>16939</v>
      </c>
      <c r="H433" s="3" t="s">
        <v>16940</v>
      </c>
    </row>
    <row r="434" spans="1:8" ht="43.5" x14ac:dyDescent="0.35">
      <c r="A434" s="4">
        <v>66814</v>
      </c>
      <c r="B434" s="1">
        <v>45203</v>
      </c>
      <c r="C434" s="2">
        <v>0.38969907407407406</v>
      </c>
      <c r="D434" s="3" t="s">
        <v>16942</v>
      </c>
      <c r="E434" s="3" t="s">
        <v>12184</v>
      </c>
      <c r="F434" s="3" t="s">
        <v>16943</v>
      </c>
      <c r="G434" s="3" t="s">
        <v>16944</v>
      </c>
      <c r="H434" s="3" t="s">
        <v>16945</v>
      </c>
    </row>
    <row r="435" spans="1:8" ht="29" x14ac:dyDescent="0.35">
      <c r="A435" s="4">
        <v>44456</v>
      </c>
      <c r="B435" s="1">
        <v>45203</v>
      </c>
      <c r="C435" s="2">
        <v>0.39182870370370365</v>
      </c>
      <c r="D435" s="3" t="s">
        <v>10563</v>
      </c>
      <c r="E435" s="3" t="s">
        <v>14449</v>
      </c>
      <c r="F435" s="3" t="s">
        <v>16946</v>
      </c>
      <c r="G435" s="3" t="s">
        <v>10623</v>
      </c>
      <c r="H435" s="3" t="s">
        <v>12357</v>
      </c>
    </row>
    <row r="436" spans="1:8" ht="101.5" x14ac:dyDescent="0.35">
      <c r="A436" s="4">
        <v>35787</v>
      </c>
      <c r="B436" s="1">
        <v>45203</v>
      </c>
      <c r="C436" s="2">
        <v>0.39193287037037039</v>
      </c>
      <c r="D436" s="3" t="s">
        <v>985</v>
      </c>
      <c r="E436" s="3" t="s">
        <v>16947</v>
      </c>
      <c r="F436" s="3" t="s">
        <v>16938</v>
      </c>
      <c r="G436" s="3" t="s">
        <v>16939</v>
      </c>
      <c r="H436" s="3" t="s">
        <v>16940</v>
      </c>
    </row>
    <row r="437" spans="1:8" ht="130.5" x14ac:dyDescent="0.35">
      <c r="A437" s="4">
        <v>122747</v>
      </c>
      <c r="B437" s="1">
        <v>45203</v>
      </c>
      <c r="C437" s="2">
        <v>0.39453703703703707</v>
      </c>
      <c r="D437" s="3" t="s">
        <v>16949</v>
      </c>
      <c r="E437" s="3" t="s">
        <v>16952</v>
      </c>
      <c r="F437" s="3" t="s">
        <v>16950</v>
      </c>
      <c r="G437" s="3" t="s">
        <v>11732</v>
      </c>
      <c r="H437" s="3" t="s">
        <v>16951</v>
      </c>
    </row>
    <row r="438" spans="1:8" x14ac:dyDescent="0.35">
      <c r="A438" s="4">
        <v>109215</v>
      </c>
      <c r="B438" s="1">
        <v>45203</v>
      </c>
      <c r="C438" s="2">
        <v>0.39453703703703707</v>
      </c>
      <c r="D438" s="3" t="s">
        <v>1183</v>
      </c>
      <c r="E438" s="3" t="s">
        <v>16954</v>
      </c>
      <c r="F438" s="3" t="s">
        <v>16953</v>
      </c>
      <c r="G438" s="3" t="s">
        <v>16954</v>
      </c>
      <c r="H438" s="3" t="s">
        <v>16955</v>
      </c>
    </row>
    <row r="439" spans="1:8" ht="43.5" x14ac:dyDescent="0.35">
      <c r="A439" s="4">
        <v>44797</v>
      </c>
      <c r="B439" s="1">
        <v>45203</v>
      </c>
      <c r="C439" s="2">
        <v>0.39840277777777783</v>
      </c>
      <c r="D439" s="3" t="s">
        <v>16956</v>
      </c>
      <c r="E439" s="3" t="s">
        <v>14449</v>
      </c>
      <c r="F439" s="3" t="s">
        <v>16957</v>
      </c>
      <c r="G439" s="3" t="s">
        <v>16958</v>
      </c>
      <c r="H439" s="3" t="s">
        <v>16959</v>
      </c>
    </row>
    <row r="440" spans="1:8" ht="58" x14ac:dyDescent="0.35">
      <c r="A440" s="4">
        <v>83263</v>
      </c>
      <c r="B440" s="1">
        <v>45203</v>
      </c>
      <c r="C440" s="2">
        <v>0.40289351851851851</v>
      </c>
      <c r="D440" s="3" t="s">
        <v>16960</v>
      </c>
      <c r="E440" s="3" t="s">
        <v>13299</v>
      </c>
      <c r="F440" s="3" t="s">
        <v>16961</v>
      </c>
      <c r="G440" s="3" t="s">
        <v>11058</v>
      </c>
      <c r="H440" s="3" t="s">
        <v>16962</v>
      </c>
    </row>
    <row r="441" spans="1:8" ht="43.5" x14ac:dyDescent="0.35">
      <c r="A441" s="4">
        <v>44074</v>
      </c>
      <c r="B441" s="1">
        <v>45203</v>
      </c>
      <c r="C441" s="2">
        <v>0.40384259259259259</v>
      </c>
      <c r="D441" s="3" t="s">
        <v>1702</v>
      </c>
      <c r="E441" s="3" t="s">
        <v>16966</v>
      </c>
      <c r="F441" s="3" t="s">
        <v>16963</v>
      </c>
      <c r="G441" s="3" t="s">
        <v>16964</v>
      </c>
      <c r="H441" s="3" t="s">
        <v>16965</v>
      </c>
    </row>
    <row r="442" spans="1:8" ht="43.5" x14ac:dyDescent="0.35">
      <c r="A442" s="4">
        <v>198911</v>
      </c>
      <c r="B442" s="1">
        <v>45203</v>
      </c>
      <c r="C442" s="2">
        <v>0.40479166666666666</v>
      </c>
      <c r="D442" s="3" t="s">
        <v>985</v>
      </c>
      <c r="E442" s="3" t="s">
        <v>16970</v>
      </c>
      <c r="F442" s="3" t="s">
        <v>16967</v>
      </c>
      <c r="G442" s="3" t="s">
        <v>16968</v>
      </c>
      <c r="H442" s="3" t="s">
        <v>16969</v>
      </c>
    </row>
    <row r="443" spans="1:8" x14ac:dyDescent="0.35">
      <c r="A443" s="4">
        <v>112499</v>
      </c>
      <c r="B443" s="1">
        <v>45203</v>
      </c>
      <c r="C443" s="2">
        <v>0.40527777777777779</v>
      </c>
      <c r="D443" s="3" t="s">
        <v>16971</v>
      </c>
      <c r="E443" s="3" t="s">
        <v>16972</v>
      </c>
      <c r="F443" s="3" t="s">
        <v>12780</v>
      </c>
      <c r="G443" s="3" t="s">
        <v>16972</v>
      </c>
      <c r="H443" s="3" t="s">
        <v>16973</v>
      </c>
    </row>
    <row r="444" spans="1:8" ht="43.5" x14ac:dyDescent="0.35">
      <c r="A444" s="4">
        <v>198911</v>
      </c>
      <c r="B444" s="1">
        <v>45203</v>
      </c>
      <c r="C444" s="2">
        <v>0.40574074074074074</v>
      </c>
      <c r="D444" s="3" t="s">
        <v>985</v>
      </c>
      <c r="E444" s="3" t="s">
        <v>16974</v>
      </c>
      <c r="F444" s="3" t="s">
        <v>16967</v>
      </c>
      <c r="G444" s="3" t="s">
        <v>16968</v>
      </c>
      <c r="H444" s="3" t="s">
        <v>16969</v>
      </c>
    </row>
    <row r="445" spans="1:8" ht="87" x14ac:dyDescent="0.35">
      <c r="A445" s="4">
        <v>70284</v>
      </c>
      <c r="B445" s="1">
        <v>45203</v>
      </c>
      <c r="C445" s="2">
        <v>0.40599537037037042</v>
      </c>
      <c r="D445" s="3" t="s">
        <v>16975</v>
      </c>
      <c r="E445" s="3" t="s">
        <v>16979</v>
      </c>
      <c r="F445" s="3" t="s">
        <v>16976</v>
      </c>
      <c r="G445" s="3" t="s">
        <v>16977</v>
      </c>
      <c r="H445" s="3" t="s">
        <v>16978</v>
      </c>
    </row>
    <row r="446" spans="1:8" ht="43.5" x14ac:dyDescent="0.35">
      <c r="A446" s="4">
        <v>198911</v>
      </c>
      <c r="B446" s="1">
        <v>45203</v>
      </c>
      <c r="C446" s="2">
        <v>0.40643518518518523</v>
      </c>
      <c r="D446" s="3" t="s">
        <v>985</v>
      </c>
      <c r="E446" s="3" t="s">
        <v>16974</v>
      </c>
      <c r="F446" s="3" t="s">
        <v>16967</v>
      </c>
      <c r="G446" s="3" t="s">
        <v>16968</v>
      </c>
      <c r="H446" s="3" t="s">
        <v>16969</v>
      </c>
    </row>
    <row r="447" spans="1:8" ht="145" x14ac:dyDescent="0.35">
      <c r="A447" s="4">
        <v>81698</v>
      </c>
      <c r="B447" s="1">
        <v>45203</v>
      </c>
      <c r="C447" s="2">
        <v>0.40755787037037039</v>
      </c>
      <c r="D447" s="3" t="s">
        <v>16980</v>
      </c>
      <c r="E447" s="3" t="s">
        <v>16984</v>
      </c>
      <c r="F447" s="3" t="s">
        <v>16981</v>
      </c>
      <c r="G447" s="3" t="s">
        <v>16982</v>
      </c>
      <c r="H447" s="3" t="s">
        <v>16983</v>
      </c>
    </row>
    <row r="448" spans="1:8" ht="43.5" x14ac:dyDescent="0.35">
      <c r="A448" s="4">
        <v>10267</v>
      </c>
      <c r="B448" s="1">
        <v>45203</v>
      </c>
      <c r="C448" s="2">
        <v>0.40909722222222222</v>
      </c>
      <c r="D448" s="3" t="s">
        <v>1933</v>
      </c>
      <c r="E448" s="3" t="s">
        <v>16986</v>
      </c>
      <c r="F448" s="3" t="s">
        <v>16985</v>
      </c>
      <c r="G448" s="3" t="s">
        <v>10896</v>
      </c>
      <c r="H448" s="3" t="s">
        <v>12198</v>
      </c>
    </row>
    <row r="449" spans="1:8" ht="130.5" x14ac:dyDescent="0.35">
      <c r="A449" s="4">
        <v>64109</v>
      </c>
      <c r="B449" s="1">
        <v>45203</v>
      </c>
      <c r="C449" s="2">
        <v>0.4099652777777778</v>
      </c>
      <c r="D449" s="3" t="s">
        <v>16987</v>
      </c>
      <c r="E449" s="3" t="s">
        <v>16989</v>
      </c>
      <c r="F449" s="3" t="s">
        <v>12068</v>
      </c>
      <c r="G449" s="3" t="s">
        <v>13078</v>
      </c>
      <c r="H449" s="3" t="s">
        <v>16988</v>
      </c>
    </row>
    <row r="450" spans="1:8" ht="101.5" x14ac:dyDescent="0.35">
      <c r="A450" s="4">
        <v>284</v>
      </c>
      <c r="B450" s="1">
        <v>45203</v>
      </c>
      <c r="C450" s="2">
        <v>0.41091435185185188</v>
      </c>
      <c r="D450" s="3" t="s">
        <v>16990</v>
      </c>
      <c r="E450" s="3" t="s">
        <v>16992</v>
      </c>
      <c r="F450" s="3" t="s">
        <v>12986</v>
      </c>
      <c r="G450" s="3" t="s">
        <v>11524</v>
      </c>
      <c r="H450" s="3" t="s">
        <v>16991</v>
      </c>
    </row>
    <row r="451" spans="1:8" x14ac:dyDescent="0.35">
      <c r="A451" s="4">
        <v>144331</v>
      </c>
      <c r="B451" s="1">
        <v>45203</v>
      </c>
      <c r="C451" s="2">
        <v>0.41106481481481483</v>
      </c>
      <c r="D451" s="3" t="s">
        <v>10328</v>
      </c>
      <c r="E451" s="3" t="s">
        <v>12789</v>
      </c>
      <c r="F451" s="3" t="s">
        <v>16993</v>
      </c>
      <c r="G451" s="3" t="s">
        <v>12789</v>
      </c>
      <c r="H451" s="3" t="s">
        <v>16994</v>
      </c>
    </row>
    <row r="452" spans="1:8" ht="29" x14ac:dyDescent="0.35">
      <c r="A452" s="4">
        <v>188410</v>
      </c>
      <c r="B452" s="1">
        <v>45203</v>
      </c>
      <c r="C452" s="2">
        <v>0.41283564814814816</v>
      </c>
      <c r="D452" s="3" t="s">
        <v>1403</v>
      </c>
      <c r="E452" s="3" t="s">
        <v>16998</v>
      </c>
      <c r="F452" s="3" t="s">
        <v>16995</v>
      </c>
      <c r="G452" s="3" t="s">
        <v>16996</v>
      </c>
      <c r="H452" s="3" t="s">
        <v>16997</v>
      </c>
    </row>
    <row r="453" spans="1:8" ht="43.5" x14ac:dyDescent="0.35">
      <c r="A453" s="4">
        <v>32234</v>
      </c>
      <c r="B453" s="1">
        <v>45203</v>
      </c>
      <c r="C453" s="2">
        <v>0.41460648148148144</v>
      </c>
      <c r="D453" s="3" t="s">
        <v>16999</v>
      </c>
      <c r="E453" s="3" t="s">
        <v>17003</v>
      </c>
      <c r="F453" s="3" t="s">
        <v>17000</v>
      </c>
      <c r="G453" s="3" t="s">
        <v>17001</v>
      </c>
      <c r="H453" s="3" t="s">
        <v>17002</v>
      </c>
    </row>
    <row r="454" spans="1:8" x14ac:dyDescent="0.35">
      <c r="A454" s="4">
        <v>49423</v>
      </c>
      <c r="B454" s="1">
        <v>45203</v>
      </c>
      <c r="C454" s="2">
        <v>0.41561342592592593</v>
      </c>
      <c r="D454" s="3" t="s">
        <v>17004</v>
      </c>
      <c r="E454" s="3" t="s">
        <v>17005</v>
      </c>
      <c r="F454" s="3" t="s">
        <v>2012</v>
      </c>
      <c r="G454" s="3" t="s">
        <v>17005</v>
      </c>
      <c r="H454" s="3" t="s">
        <v>17006</v>
      </c>
    </row>
    <row r="455" spans="1:8" ht="58" x14ac:dyDescent="0.35">
      <c r="A455" s="4">
        <v>95451</v>
      </c>
      <c r="B455" s="1">
        <v>45203</v>
      </c>
      <c r="C455" s="2">
        <v>0.4165625</v>
      </c>
      <c r="D455" s="3" t="s">
        <v>1744</v>
      </c>
      <c r="E455" s="3" t="s">
        <v>17008</v>
      </c>
      <c r="F455" s="3" t="s">
        <v>17007</v>
      </c>
      <c r="G455" s="3" t="s">
        <v>11362</v>
      </c>
      <c r="H455" s="3" t="s">
        <v>10660</v>
      </c>
    </row>
    <row r="456" spans="1:8" ht="29" x14ac:dyDescent="0.35">
      <c r="A456" s="4">
        <v>158746</v>
      </c>
      <c r="B456" s="1">
        <v>45203</v>
      </c>
      <c r="C456" s="2">
        <v>0.42069444444444443</v>
      </c>
      <c r="D456" s="3" t="s">
        <v>1744</v>
      </c>
      <c r="E456" s="3" t="s">
        <v>10723</v>
      </c>
      <c r="F456" s="3" t="s">
        <v>17009</v>
      </c>
      <c r="G456" s="3" t="s">
        <v>10462</v>
      </c>
      <c r="H456" s="3" t="s">
        <v>10660</v>
      </c>
    </row>
    <row r="457" spans="1:8" ht="130.5" x14ac:dyDescent="0.35">
      <c r="A457" s="4">
        <v>148388</v>
      </c>
      <c r="B457" s="1">
        <v>45203</v>
      </c>
      <c r="C457" s="2">
        <v>0.42090277777777779</v>
      </c>
      <c r="D457" s="3" t="s">
        <v>17010</v>
      </c>
      <c r="E457" s="3" t="s">
        <v>17014</v>
      </c>
      <c r="F457" s="3" t="s">
        <v>17011</v>
      </c>
      <c r="G457" s="3" t="s">
        <v>17012</v>
      </c>
      <c r="H457" s="3" t="s">
        <v>17013</v>
      </c>
    </row>
    <row r="458" spans="1:8" ht="72.5" x14ac:dyDescent="0.35">
      <c r="A458" s="4">
        <v>66512</v>
      </c>
      <c r="B458" s="1">
        <v>45203</v>
      </c>
      <c r="C458" s="2">
        <v>0.4215740740740741</v>
      </c>
      <c r="D458" s="3" t="s">
        <v>17015</v>
      </c>
      <c r="E458" s="3" t="s">
        <v>14461</v>
      </c>
      <c r="F458" s="3" t="s">
        <v>11140</v>
      </c>
      <c r="G458" s="3" t="s">
        <v>17016</v>
      </c>
      <c r="H458" s="3" t="s">
        <v>17017</v>
      </c>
    </row>
    <row r="459" spans="1:8" ht="43.5" x14ac:dyDescent="0.35">
      <c r="A459" s="4">
        <v>158746</v>
      </c>
      <c r="B459" s="1">
        <v>45203</v>
      </c>
      <c r="C459" s="2">
        <v>0.42208333333333337</v>
      </c>
      <c r="D459" s="3" t="s">
        <v>1744</v>
      </c>
      <c r="E459" s="3" t="s">
        <v>10723</v>
      </c>
      <c r="F459" s="3" t="s">
        <v>17018</v>
      </c>
      <c r="G459" s="3" t="s">
        <v>10462</v>
      </c>
      <c r="H459" s="3" t="s">
        <v>17019</v>
      </c>
    </row>
    <row r="460" spans="1:8" ht="29" x14ac:dyDescent="0.35">
      <c r="A460" s="4">
        <v>67150</v>
      </c>
      <c r="B460" s="1">
        <v>45203</v>
      </c>
      <c r="C460" s="2">
        <v>0.42495370370370367</v>
      </c>
      <c r="D460" s="3" t="s">
        <v>1744</v>
      </c>
      <c r="E460" s="3" t="s">
        <v>14406</v>
      </c>
      <c r="F460" s="3" t="s">
        <v>17020</v>
      </c>
      <c r="G460" s="3" t="s">
        <v>14097</v>
      </c>
      <c r="H460" s="3" t="s">
        <v>10660</v>
      </c>
    </row>
    <row r="461" spans="1:8" ht="72.5" x14ac:dyDescent="0.35">
      <c r="A461" s="4">
        <v>120584</v>
      </c>
      <c r="B461" s="1">
        <v>45203</v>
      </c>
      <c r="C461" s="2">
        <v>0.4251967592592592</v>
      </c>
      <c r="D461" s="3" t="s">
        <v>1288</v>
      </c>
      <c r="E461" s="3" t="s">
        <v>17023</v>
      </c>
      <c r="F461" s="3" t="s">
        <v>17021</v>
      </c>
      <c r="G461" s="3" t="s">
        <v>17022</v>
      </c>
      <c r="H461" s="3" t="s">
        <v>11764</v>
      </c>
    </row>
    <row r="462" spans="1:8" ht="29" x14ac:dyDescent="0.35">
      <c r="A462" s="4">
        <v>169994</v>
      </c>
      <c r="B462" s="1">
        <v>45203</v>
      </c>
      <c r="C462" s="2">
        <v>0.42570601851851847</v>
      </c>
      <c r="D462" s="3" t="s">
        <v>10599</v>
      </c>
      <c r="E462" s="3" t="s">
        <v>17025</v>
      </c>
      <c r="F462" s="3" t="s">
        <v>752</v>
      </c>
      <c r="G462" s="3" t="s">
        <v>11798</v>
      </c>
      <c r="H462" s="3" t="s">
        <v>17024</v>
      </c>
    </row>
    <row r="463" spans="1:8" ht="58" x14ac:dyDescent="0.35">
      <c r="A463" s="4">
        <v>154294</v>
      </c>
      <c r="B463" s="1">
        <v>45203</v>
      </c>
      <c r="C463" s="2">
        <v>0.42759259259259258</v>
      </c>
      <c r="D463" s="3" t="s">
        <v>17026</v>
      </c>
      <c r="E463" s="3" t="s">
        <v>17030</v>
      </c>
      <c r="F463" s="3" t="s">
        <v>17027</v>
      </c>
      <c r="G463" s="3" t="s">
        <v>17028</v>
      </c>
      <c r="H463" s="3" t="s">
        <v>17029</v>
      </c>
    </row>
    <row r="464" spans="1:8" ht="58" x14ac:dyDescent="0.35">
      <c r="A464" s="4">
        <v>114226</v>
      </c>
      <c r="B464" s="1">
        <v>45203</v>
      </c>
      <c r="C464" s="2">
        <v>0.42910879629629628</v>
      </c>
      <c r="D464" s="3" t="s">
        <v>13638</v>
      </c>
      <c r="E464" s="3" t="s">
        <v>17034</v>
      </c>
      <c r="F464" s="3" t="s">
        <v>17031</v>
      </c>
      <c r="G464" s="3" t="s">
        <v>17032</v>
      </c>
      <c r="H464" s="3" t="s">
        <v>17033</v>
      </c>
    </row>
    <row r="465" spans="1:8" ht="43.5" x14ac:dyDescent="0.35">
      <c r="A465" s="4">
        <v>145059</v>
      </c>
      <c r="B465" s="1">
        <v>45203</v>
      </c>
      <c r="C465" s="2">
        <v>0.43084490740740744</v>
      </c>
      <c r="D465" s="3" t="s">
        <v>1702</v>
      </c>
      <c r="E465" s="3" t="s">
        <v>17037</v>
      </c>
      <c r="F465" s="3" t="s">
        <v>17035</v>
      </c>
      <c r="G465" s="3" t="s">
        <v>12368</v>
      </c>
      <c r="H465" s="3" t="s">
        <v>17036</v>
      </c>
    </row>
    <row r="466" spans="1:8" ht="72.5" x14ac:dyDescent="0.35">
      <c r="A466" s="4">
        <v>115958</v>
      </c>
      <c r="B466" s="1">
        <v>45203</v>
      </c>
      <c r="C466" s="2">
        <v>0.4314236111111111</v>
      </c>
      <c r="D466" s="3" t="s">
        <v>17038</v>
      </c>
      <c r="E466" s="3" t="s">
        <v>17042</v>
      </c>
      <c r="F466" s="3" t="s">
        <v>17039</v>
      </c>
      <c r="G466" s="3" t="s">
        <v>17040</v>
      </c>
      <c r="H466" s="3" t="s">
        <v>17041</v>
      </c>
    </row>
    <row r="467" spans="1:8" x14ac:dyDescent="0.35">
      <c r="A467" s="4">
        <v>43335</v>
      </c>
      <c r="B467" s="1">
        <v>45203</v>
      </c>
      <c r="C467" s="2">
        <v>0.43293981481481486</v>
      </c>
      <c r="D467" s="3" t="s">
        <v>10599</v>
      </c>
      <c r="E467" s="3" t="s">
        <v>17045</v>
      </c>
      <c r="F467" s="3" t="s">
        <v>17043</v>
      </c>
      <c r="G467" s="3" t="s">
        <v>10851</v>
      </c>
      <c r="H467" s="3" t="s">
        <v>17044</v>
      </c>
    </row>
    <row r="468" spans="1:8" ht="174" x14ac:dyDescent="0.35">
      <c r="A468" s="4">
        <v>49793</v>
      </c>
      <c r="B468" s="1">
        <v>45203</v>
      </c>
      <c r="C468" s="2">
        <v>0.43446759259259254</v>
      </c>
      <c r="D468" s="3" t="s">
        <v>17046</v>
      </c>
      <c r="E468" s="3" t="s">
        <v>17049</v>
      </c>
      <c r="F468" s="3" t="s">
        <v>17047</v>
      </c>
      <c r="G468" s="3" t="s">
        <v>13542</v>
      </c>
      <c r="H468" s="3" t="s">
        <v>17048</v>
      </c>
    </row>
    <row r="469" spans="1:8" ht="29" x14ac:dyDescent="0.35">
      <c r="A469" s="4">
        <v>48818</v>
      </c>
      <c r="B469" s="1">
        <v>45203</v>
      </c>
      <c r="C469" s="2">
        <v>0.43618055555555557</v>
      </c>
      <c r="D469" s="3" t="s">
        <v>17050</v>
      </c>
      <c r="E469" s="3" t="s">
        <v>17053</v>
      </c>
      <c r="F469" s="3" t="s">
        <v>17051</v>
      </c>
      <c r="G469" s="3" t="s">
        <v>10500</v>
      </c>
      <c r="H469" s="3" t="s">
        <v>17052</v>
      </c>
    </row>
    <row r="470" spans="1:8" ht="58" x14ac:dyDescent="0.35">
      <c r="A470" s="4">
        <v>39588</v>
      </c>
      <c r="B470" s="1">
        <v>45203</v>
      </c>
      <c r="C470" s="2">
        <v>0.43784722222222222</v>
      </c>
      <c r="D470" s="3" t="s">
        <v>17054</v>
      </c>
      <c r="E470" s="3" t="s">
        <v>17058</v>
      </c>
      <c r="F470" s="3" t="s">
        <v>17055</v>
      </c>
      <c r="G470" s="3" t="s">
        <v>17056</v>
      </c>
      <c r="H470" s="3" t="s">
        <v>17057</v>
      </c>
    </row>
    <row r="471" spans="1:8" ht="58" x14ac:dyDescent="0.35">
      <c r="A471" s="4">
        <v>50497</v>
      </c>
      <c r="B471" s="1">
        <v>45203</v>
      </c>
      <c r="C471" s="2">
        <v>0.43886574074074075</v>
      </c>
      <c r="D471" s="3" t="s">
        <v>1744</v>
      </c>
      <c r="E471" s="3" t="s">
        <v>17061</v>
      </c>
      <c r="F471" s="3" t="s">
        <v>17059</v>
      </c>
      <c r="G471" s="3" t="s">
        <v>17060</v>
      </c>
      <c r="H471" s="3" t="s">
        <v>10660</v>
      </c>
    </row>
    <row r="472" spans="1:8" ht="43.5" x14ac:dyDescent="0.35">
      <c r="A472" s="4">
        <v>106950</v>
      </c>
      <c r="B472" s="1">
        <v>45203</v>
      </c>
      <c r="C472" s="2">
        <v>0.43986111111111109</v>
      </c>
      <c r="D472" s="3" t="s">
        <v>11752</v>
      </c>
      <c r="E472" s="3" t="s">
        <v>17064</v>
      </c>
      <c r="F472" s="3" t="s">
        <v>17062</v>
      </c>
      <c r="G472" s="3" t="s">
        <v>12544</v>
      </c>
      <c r="H472" s="3" t="s">
        <v>17063</v>
      </c>
    </row>
    <row r="473" spans="1:8" ht="159.5" x14ac:dyDescent="0.35">
      <c r="A473" s="4">
        <v>182434</v>
      </c>
      <c r="B473" s="1">
        <v>45203</v>
      </c>
      <c r="C473" s="2">
        <v>0.44004629629629632</v>
      </c>
      <c r="D473" s="3" t="s">
        <v>349</v>
      </c>
      <c r="E473" s="3" t="s">
        <v>17067</v>
      </c>
      <c r="F473" s="3" t="s">
        <v>17065</v>
      </c>
      <c r="G473" s="3" t="s">
        <v>14734</v>
      </c>
      <c r="H473" s="3" t="s">
        <v>17066</v>
      </c>
    </row>
    <row r="474" spans="1:8" ht="29" x14ac:dyDescent="0.35">
      <c r="A474" s="4">
        <v>32428</v>
      </c>
      <c r="B474" s="1">
        <v>45203</v>
      </c>
      <c r="C474" s="2">
        <v>0.44203703703703701</v>
      </c>
      <c r="D474" s="3" t="s">
        <v>1702</v>
      </c>
      <c r="E474" s="3" t="s">
        <v>14412</v>
      </c>
      <c r="F474" s="3" t="s">
        <v>17068</v>
      </c>
      <c r="G474" s="3" t="s">
        <v>12527</v>
      </c>
      <c r="H474" s="3" t="s">
        <v>17069</v>
      </c>
    </row>
    <row r="475" spans="1:8" ht="87" x14ac:dyDescent="0.35">
      <c r="A475" s="4">
        <v>136964</v>
      </c>
      <c r="B475" s="1">
        <v>45203</v>
      </c>
      <c r="C475" s="2">
        <v>0.44274305555555554</v>
      </c>
      <c r="D475" s="3" t="s">
        <v>17070</v>
      </c>
      <c r="E475" s="3" t="s">
        <v>17073</v>
      </c>
      <c r="F475" s="3" t="s">
        <v>17071</v>
      </c>
      <c r="G475" s="3" t="s">
        <v>12787</v>
      </c>
      <c r="H475" s="3" t="s">
        <v>17072</v>
      </c>
    </row>
    <row r="476" spans="1:8" ht="43.5" x14ac:dyDescent="0.35">
      <c r="A476" s="4">
        <v>50817</v>
      </c>
      <c r="B476" s="1">
        <v>45203</v>
      </c>
      <c r="C476" s="2">
        <v>0.44309027777777782</v>
      </c>
      <c r="D476" s="3" t="s">
        <v>17074</v>
      </c>
      <c r="E476" s="3" t="s">
        <v>17076</v>
      </c>
      <c r="F476" s="3" t="s">
        <v>17075</v>
      </c>
      <c r="G476" s="3" t="s">
        <v>14993</v>
      </c>
      <c r="H476" s="3" t="s">
        <v>10326</v>
      </c>
    </row>
    <row r="477" spans="1:8" ht="101.5" x14ac:dyDescent="0.35">
      <c r="A477" s="4">
        <v>15485</v>
      </c>
      <c r="B477" s="1">
        <v>45203</v>
      </c>
      <c r="C477" s="2">
        <v>0.44309027777777782</v>
      </c>
      <c r="D477" s="3" t="s">
        <v>17077</v>
      </c>
      <c r="E477" s="3" t="s">
        <v>17081</v>
      </c>
      <c r="F477" s="3" t="s">
        <v>17078</v>
      </c>
      <c r="G477" s="3" t="s">
        <v>17079</v>
      </c>
      <c r="H477" s="3" t="s">
        <v>17080</v>
      </c>
    </row>
    <row r="478" spans="1:8" ht="116" x14ac:dyDescent="0.35">
      <c r="A478" s="4">
        <v>22974</v>
      </c>
      <c r="B478" s="1">
        <v>45203</v>
      </c>
      <c r="C478" s="2">
        <v>0.44427083333333334</v>
      </c>
      <c r="D478" s="3" t="s">
        <v>17082</v>
      </c>
      <c r="E478" s="3" t="s">
        <v>17086</v>
      </c>
      <c r="F478" s="3" t="s">
        <v>17083</v>
      </c>
      <c r="G478" s="3" t="s">
        <v>17084</v>
      </c>
      <c r="H478" s="3" t="s">
        <v>17085</v>
      </c>
    </row>
    <row r="479" spans="1:8" ht="72.5" x14ac:dyDescent="0.35">
      <c r="A479" s="4">
        <v>37703</v>
      </c>
      <c r="B479" s="1">
        <v>45203</v>
      </c>
      <c r="C479" s="2">
        <v>0.44638888888888889</v>
      </c>
      <c r="D479" s="3" t="s">
        <v>8637</v>
      </c>
      <c r="E479" s="3" t="s">
        <v>17088</v>
      </c>
      <c r="F479" s="3" t="s">
        <v>17087</v>
      </c>
      <c r="G479" s="3" t="s">
        <v>17088</v>
      </c>
      <c r="H479" s="3" t="s">
        <v>17089</v>
      </c>
    </row>
    <row r="480" spans="1:8" x14ac:dyDescent="0.35">
      <c r="A480" s="4">
        <v>90461</v>
      </c>
      <c r="B480" s="1">
        <v>45203</v>
      </c>
      <c r="C480" s="2">
        <v>0.44846064814814812</v>
      </c>
      <c r="D480" s="3" t="s">
        <v>1470</v>
      </c>
      <c r="E480" s="3" t="s">
        <v>13978</v>
      </c>
      <c r="F480" s="3" t="s">
        <v>12484</v>
      </c>
      <c r="G480" s="3" t="s">
        <v>17090</v>
      </c>
      <c r="H480" s="3" t="s">
        <v>17091</v>
      </c>
    </row>
    <row r="481" spans="1:8" ht="29" x14ac:dyDescent="0.35">
      <c r="A481" s="4">
        <v>44934</v>
      </c>
      <c r="B481" s="1">
        <v>45203</v>
      </c>
      <c r="C481" s="2">
        <v>0.44870370370370366</v>
      </c>
      <c r="D481" s="3" t="s">
        <v>1702</v>
      </c>
      <c r="E481" s="3" t="s">
        <v>13153</v>
      </c>
      <c r="F481" s="3" t="s">
        <v>17092</v>
      </c>
      <c r="G481" s="3" t="s">
        <v>12703</v>
      </c>
      <c r="H481" s="3" t="s">
        <v>11750</v>
      </c>
    </row>
    <row r="482" spans="1:8" ht="43.5" x14ac:dyDescent="0.35">
      <c r="A482" s="4">
        <v>146476</v>
      </c>
      <c r="B482" s="1">
        <v>45203</v>
      </c>
      <c r="C482" s="2">
        <v>0.44876157407407408</v>
      </c>
      <c r="D482" s="3" t="s">
        <v>1403</v>
      </c>
      <c r="E482" s="3" t="s">
        <v>17095</v>
      </c>
      <c r="F482" s="3" t="s">
        <v>17093</v>
      </c>
      <c r="G482" s="3" t="s">
        <v>12233</v>
      </c>
      <c r="H482" s="3" t="s">
        <v>17094</v>
      </c>
    </row>
    <row r="483" spans="1:8" ht="87" x14ac:dyDescent="0.35">
      <c r="A483" s="4">
        <v>197913</v>
      </c>
      <c r="B483" s="1">
        <v>45203</v>
      </c>
      <c r="C483" s="2">
        <v>0.4518287037037037</v>
      </c>
      <c r="D483" s="3" t="s">
        <v>17096</v>
      </c>
      <c r="E483" s="3" t="s">
        <v>17100</v>
      </c>
      <c r="F483" s="3" t="s">
        <v>17097</v>
      </c>
      <c r="G483" s="3" t="s">
        <v>17098</v>
      </c>
      <c r="H483" s="3" t="s">
        <v>17099</v>
      </c>
    </row>
    <row r="484" spans="1:8" ht="87" x14ac:dyDescent="0.35">
      <c r="A484" s="4">
        <v>33862</v>
      </c>
      <c r="B484" s="1">
        <v>45203</v>
      </c>
      <c r="C484" s="2">
        <v>0.45239583333333333</v>
      </c>
      <c r="D484" s="3" t="s">
        <v>17101</v>
      </c>
      <c r="E484" s="3" t="s">
        <v>12058</v>
      </c>
      <c r="F484" s="3" t="s">
        <v>17102</v>
      </c>
      <c r="G484" s="3" t="s">
        <v>11732</v>
      </c>
      <c r="H484" s="3" t="s">
        <v>17103</v>
      </c>
    </row>
    <row r="485" spans="1:8" ht="29" x14ac:dyDescent="0.35">
      <c r="A485" s="4">
        <v>145573</v>
      </c>
      <c r="B485" s="1">
        <v>45203</v>
      </c>
      <c r="C485" s="2">
        <v>0.45333333333333337</v>
      </c>
      <c r="D485" s="3" t="s">
        <v>17104</v>
      </c>
      <c r="E485" s="3" t="s">
        <v>17108</v>
      </c>
      <c r="F485" s="3" t="s">
        <v>17105</v>
      </c>
      <c r="G485" s="3" t="s">
        <v>17106</v>
      </c>
      <c r="H485" s="3" t="s">
        <v>17107</v>
      </c>
    </row>
    <row r="486" spans="1:8" ht="87" x14ac:dyDescent="0.35">
      <c r="A486" s="4">
        <v>62907</v>
      </c>
      <c r="B486" s="1">
        <v>45203</v>
      </c>
      <c r="C486" s="2">
        <v>0.45348379629629632</v>
      </c>
      <c r="D486" s="3" t="s">
        <v>13638</v>
      </c>
      <c r="E486" s="3" t="s">
        <v>14385</v>
      </c>
      <c r="F486" s="3" t="s">
        <v>17109</v>
      </c>
      <c r="G486" s="3" t="s">
        <v>14097</v>
      </c>
      <c r="H486" s="3" t="s">
        <v>10660</v>
      </c>
    </row>
    <row r="487" spans="1:8" ht="159.5" x14ac:dyDescent="0.35">
      <c r="A487" s="4">
        <v>7198</v>
      </c>
      <c r="B487" s="1">
        <v>45203</v>
      </c>
      <c r="C487" s="2">
        <v>0.45379629629629631</v>
      </c>
      <c r="D487" s="3" t="s">
        <v>985</v>
      </c>
      <c r="E487" s="3" t="s">
        <v>17112</v>
      </c>
      <c r="F487" s="3" t="s">
        <v>11197</v>
      </c>
      <c r="G487" s="3" t="s">
        <v>17110</v>
      </c>
      <c r="H487" s="3" t="s">
        <v>17111</v>
      </c>
    </row>
    <row r="488" spans="1:8" ht="87" x14ac:dyDescent="0.35">
      <c r="A488" s="4">
        <v>62907</v>
      </c>
      <c r="B488" s="1">
        <v>45203</v>
      </c>
      <c r="C488" s="2">
        <v>0.45482638888888888</v>
      </c>
      <c r="D488" s="3" t="s">
        <v>17113</v>
      </c>
      <c r="E488" s="3" t="s">
        <v>14385</v>
      </c>
      <c r="F488" s="3" t="s">
        <v>17109</v>
      </c>
      <c r="G488" s="3" t="s">
        <v>14097</v>
      </c>
      <c r="H488" s="3" t="s">
        <v>10660</v>
      </c>
    </row>
    <row r="489" spans="1:8" ht="72.5" x14ac:dyDescent="0.35">
      <c r="A489" s="4">
        <v>159801</v>
      </c>
      <c r="B489" s="1">
        <v>45203</v>
      </c>
      <c r="C489" s="2">
        <v>0.45645833333333335</v>
      </c>
      <c r="D489" s="3" t="s">
        <v>1288</v>
      </c>
      <c r="E489" s="3" t="s">
        <v>17116</v>
      </c>
      <c r="F489" s="3" t="s">
        <v>17114</v>
      </c>
      <c r="G489" s="3" t="s">
        <v>17115</v>
      </c>
      <c r="H489" s="3" t="s">
        <v>11233</v>
      </c>
    </row>
    <row r="490" spans="1:8" ht="101.5" x14ac:dyDescent="0.35">
      <c r="A490" s="4">
        <v>31376</v>
      </c>
      <c r="B490" s="1">
        <v>45203</v>
      </c>
      <c r="C490" s="2">
        <v>0.45746527777777773</v>
      </c>
      <c r="D490" s="3" t="s">
        <v>167</v>
      </c>
      <c r="E490" s="3" t="s">
        <v>17118</v>
      </c>
      <c r="F490" s="3" t="s">
        <v>17117</v>
      </c>
      <c r="G490" s="3" t="s">
        <v>17118</v>
      </c>
      <c r="H490" s="3" t="s">
        <v>10660</v>
      </c>
    </row>
    <row r="491" spans="1:8" ht="116" x14ac:dyDescent="0.35">
      <c r="A491" s="4">
        <v>54461</v>
      </c>
      <c r="B491" s="1">
        <v>45203</v>
      </c>
      <c r="C491" s="2">
        <v>0.45861111111111108</v>
      </c>
      <c r="D491" s="3" t="s">
        <v>17119</v>
      </c>
      <c r="E491" s="3" t="s">
        <v>15601</v>
      </c>
      <c r="F491" s="3" t="s">
        <v>17120</v>
      </c>
      <c r="G491" s="3" t="s">
        <v>11732</v>
      </c>
      <c r="H491" s="3" t="s">
        <v>17121</v>
      </c>
    </row>
    <row r="492" spans="1:8" ht="87" x14ac:dyDescent="0.35">
      <c r="A492" s="4">
        <v>47738</v>
      </c>
      <c r="B492" s="1">
        <v>45203</v>
      </c>
      <c r="C492" s="2">
        <v>0.46060185185185182</v>
      </c>
      <c r="D492" s="3" t="s">
        <v>17122</v>
      </c>
      <c r="E492" s="3" t="s">
        <v>17125</v>
      </c>
      <c r="F492" s="3" t="s">
        <v>17123</v>
      </c>
      <c r="G492" s="3" t="s">
        <v>11524</v>
      </c>
      <c r="H492" s="3" t="s">
        <v>17124</v>
      </c>
    </row>
    <row r="493" spans="1:8" ht="58" x14ac:dyDescent="0.35">
      <c r="A493" s="4">
        <v>40535</v>
      </c>
      <c r="B493" s="1">
        <v>45203</v>
      </c>
      <c r="C493" s="2">
        <v>0.46246527777777779</v>
      </c>
      <c r="D493" s="3" t="s">
        <v>1702</v>
      </c>
      <c r="E493" s="3" t="s">
        <v>17127</v>
      </c>
      <c r="F493" s="3" t="s">
        <v>17126</v>
      </c>
      <c r="G493" s="3" t="s">
        <v>12527</v>
      </c>
      <c r="H493" s="3" t="s">
        <v>11750</v>
      </c>
    </row>
    <row r="494" spans="1:8" ht="58" x14ac:dyDescent="0.35">
      <c r="A494" s="4">
        <v>74908</v>
      </c>
      <c r="B494" s="1">
        <v>45203</v>
      </c>
      <c r="C494" s="2">
        <v>0.46249999999999997</v>
      </c>
      <c r="D494" s="3" t="s">
        <v>17128</v>
      </c>
      <c r="E494" s="3" t="s">
        <v>17132</v>
      </c>
      <c r="F494" s="3" t="s">
        <v>17129</v>
      </c>
      <c r="G494" s="3" t="s">
        <v>17130</v>
      </c>
      <c r="H494" s="3" t="s">
        <v>17131</v>
      </c>
    </row>
    <row r="495" spans="1:8" ht="43.5" x14ac:dyDescent="0.35">
      <c r="A495" s="4">
        <v>32916</v>
      </c>
      <c r="B495" s="1">
        <v>45203</v>
      </c>
      <c r="C495" s="2">
        <v>0.46324074074074079</v>
      </c>
      <c r="D495" s="3" t="s">
        <v>17133</v>
      </c>
      <c r="E495" s="3" t="s">
        <v>17136</v>
      </c>
      <c r="F495" s="3" t="s">
        <v>17134</v>
      </c>
      <c r="G495" s="3" t="s">
        <v>14523</v>
      </c>
      <c r="H495" s="3" t="s">
        <v>17135</v>
      </c>
    </row>
    <row r="496" spans="1:8" x14ac:dyDescent="0.35">
      <c r="A496" s="4">
        <v>80067</v>
      </c>
      <c r="B496" s="1">
        <v>45203</v>
      </c>
      <c r="C496" s="2">
        <v>0.46391203703703704</v>
      </c>
      <c r="D496" s="3" t="s">
        <v>10412</v>
      </c>
      <c r="E496" s="3" t="s">
        <v>14441</v>
      </c>
      <c r="F496" s="3" t="s">
        <v>17137</v>
      </c>
      <c r="G496" s="3" t="s">
        <v>14503</v>
      </c>
      <c r="H496" s="3" t="s">
        <v>17138</v>
      </c>
    </row>
    <row r="497" spans="1:8" ht="87" x14ac:dyDescent="0.35">
      <c r="A497" s="4">
        <v>30008</v>
      </c>
      <c r="B497" s="1">
        <v>45203</v>
      </c>
      <c r="C497" s="2">
        <v>0.46552083333333333</v>
      </c>
      <c r="D497" s="3" t="s">
        <v>10412</v>
      </c>
      <c r="E497" s="3" t="s">
        <v>17141</v>
      </c>
      <c r="F497" s="3" t="s">
        <v>11647</v>
      </c>
      <c r="G497" s="3" t="s">
        <v>17139</v>
      </c>
      <c r="H497" s="3" t="s">
        <v>17140</v>
      </c>
    </row>
    <row r="498" spans="1:8" ht="101.5" x14ac:dyDescent="0.35">
      <c r="A498" s="4">
        <v>175967</v>
      </c>
      <c r="B498" s="1">
        <v>45203</v>
      </c>
      <c r="C498" s="2">
        <v>0.46574074074074073</v>
      </c>
      <c r="D498" s="3" t="s">
        <v>17142</v>
      </c>
      <c r="E498" s="3" t="s">
        <v>17146</v>
      </c>
      <c r="F498" s="3" t="s">
        <v>17143</v>
      </c>
      <c r="G498" s="3" t="s">
        <v>17144</v>
      </c>
      <c r="H498" s="3" t="s">
        <v>17145</v>
      </c>
    </row>
    <row r="499" spans="1:8" ht="29" x14ac:dyDescent="0.35">
      <c r="A499" s="4">
        <v>53618</v>
      </c>
      <c r="B499" s="1">
        <v>45203</v>
      </c>
      <c r="C499" s="2">
        <v>0.46732638888888883</v>
      </c>
      <c r="D499" s="3" t="s">
        <v>17147</v>
      </c>
      <c r="E499" s="3" t="s">
        <v>13671</v>
      </c>
      <c r="F499" s="3" t="s">
        <v>17148</v>
      </c>
      <c r="G499" s="3" t="s">
        <v>14097</v>
      </c>
      <c r="H499" s="3" t="s">
        <v>17149</v>
      </c>
    </row>
    <row r="500" spans="1:8" ht="43.5" x14ac:dyDescent="0.35">
      <c r="A500" s="4">
        <v>44938</v>
      </c>
      <c r="B500" s="1">
        <v>45203</v>
      </c>
      <c r="C500" s="2">
        <v>0.46789351851851851</v>
      </c>
      <c r="D500" s="3" t="s">
        <v>1702</v>
      </c>
      <c r="E500" s="3" t="s">
        <v>14378</v>
      </c>
      <c r="F500" s="3" t="s">
        <v>17150</v>
      </c>
      <c r="G500" s="3" t="s">
        <v>11825</v>
      </c>
      <c r="H500" s="3" t="s">
        <v>11750</v>
      </c>
    </row>
    <row r="501" spans="1:8" x14ac:dyDescent="0.35">
      <c r="A501" s="4">
        <v>39736</v>
      </c>
      <c r="B501" s="1">
        <v>45203</v>
      </c>
      <c r="C501" s="2">
        <v>0.46828703703703706</v>
      </c>
      <c r="D501" s="3" t="s">
        <v>13444</v>
      </c>
      <c r="E501" s="3" t="s">
        <v>13476</v>
      </c>
      <c r="F501" s="3" t="s">
        <v>13443</v>
      </c>
      <c r="G501" s="3" t="s">
        <v>13476</v>
      </c>
      <c r="H501" s="3" t="s">
        <v>1136</v>
      </c>
    </row>
    <row r="502" spans="1:8" ht="58" x14ac:dyDescent="0.35">
      <c r="A502" s="4">
        <v>180889</v>
      </c>
      <c r="B502" s="1">
        <v>45203</v>
      </c>
      <c r="C502" s="2">
        <v>0.4699652777777778</v>
      </c>
      <c r="D502" s="3" t="s">
        <v>17151</v>
      </c>
      <c r="E502" s="3" t="s">
        <v>15017</v>
      </c>
      <c r="F502" s="3" t="s">
        <v>17152</v>
      </c>
      <c r="G502" s="3" t="s">
        <v>17153</v>
      </c>
      <c r="H502" s="3" t="s">
        <v>17154</v>
      </c>
    </row>
    <row r="503" spans="1:8" ht="58" x14ac:dyDescent="0.35">
      <c r="A503" s="4">
        <v>44729</v>
      </c>
      <c r="B503" s="1">
        <v>45203</v>
      </c>
      <c r="C503" s="2">
        <v>0.47127314814814819</v>
      </c>
      <c r="D503" s="3" t="s">
        <v>17155</v>
      </c>
      <c r="E503" s="3" t="s">
        <v>14988</v>
      </c>
      <c r="F503" s="3" t="s">
        <v>17156</v>
      </c>
      <c r="G503" s="3" t="s">
        <v>14988</v>
      </c>
      <c r="H503" s="3" t="s">
        <v>17157</v>
      </c>
    </row>
    <row r="504" spans="1:8" ht="87" x14ac:dyDescent="0.35">
      <c r="A504" s="4">
        <v>4164</v>
      </c>
      <c r="B504" s="1">
        <v>45203</v>
      </c>
      <c r="C504" s="2">
        <v>0.47172453703703704</v>
      </c>
      <c r="D504" s="3" t="s">
        <v>1702</v>
      </c>
      <c r="E504" s="3" t="s">
        <v>17160</v>
      </c>
      <c r="F504" s="3" t="s">
        <v>17158</v>
      </c>
      <c r="G504" s="3" t="s">
        <v>11804</v>
      </c>
      <c r="H504" s="3" t="s">
        <v>17159</v>
      </c>
    </row>
    <row r="505" spans="1:8" ht="87" x14ac:dyDescent="0.35">
      <c r="A505" s="4">
        <v>61171</v>
      </c>
      <c r="B505" s="1">
        <v>45203</v>
      </c>
      <c r="C505" s="2">
        <v>0.47363425925925928</v>
      </c>
      <c r="D505" s="3" t="s">
        <v>17161</v>
      </c>
      <c r="E505" s="3" t="s">
        <v>17165</v>
      </c>
      <c r="F505" s="3" t="s">
        <v>17162</v>
      </c>
      <c r="G505" s="3" t="s">
        <v>17163</v>
      </c>
      <c r="H505" s="3" t="s">
        <v>17164</v>
      </c>
    </row>
    <row r="506" spans="1:8" ht="29" x14ac:dyDescent="0.35">
      <c r="A506" s="4">
        <v>47021</v>
      </c>
      <c r="B506" s="1">
        <v>45203</v>
      </c>
      <c r="C506" s="2">
        <v>0.4770949074074074</v>
      </c>
      <c r="D506" s="3" t="s">
        <v>1702</v>
      </c>
      <c r="E506" s="3" t="s">
        <v>17167</v>
      </c>
      <c r="F506" s="3" t="s">
        <v>17166</v>
      </c>
      <c r="G506" s="3" t="s">
        <v>12294</v>
      </c>
      <c r="H506" s="3" t="s">
        <v>11750</v>
      </c>
    </row>
    <row r="507" spans="1:8" x14ac:dyDescent="0.35">
      <c r="A507" s="4">
        <v>154468</v>
      </c>
      <c r="B507" s="1">
        <v>45203</v>
      </c>
      <c r="C507" s="2">
        <v>0.47886574074074079</v>
      </c>
      <c r="D507" s="3" t="s">
        <v>11829</v>
      </c>
      <c r="E507" s="3" t="s">
        <v>17168</v>
      </c>
      <c r="F507" s="3" t="s">
        <v>12751</v>
      </c>
      <c r="G507" s="3" t="s">
        <v>17168</v>
      </c>
      <c r="H507" s="3" t="s">
        <v>17169</v>
      </c>
    </row>
    <row r="508" spans="1:8" ht="58" x14ac:dyDescent="0.35">
      <c r="A508" s="4">
        <v>115081</v>
      </c>
      <c r="B508" s="1">
        <v>45203</v>
      </c>
      <c r="C508" s="2">
        <v>0.47901620370370374</v>
      </c>
      <c r="D508" s="3" t="s">
        <v>17170</v>
      </c>
      <c r="E508" s="3" t="s">
        <v>17174</v>
      </c>
      <c r="F508" s="3" t="s">
        <v>17171</v>
      </c>
      <c r="G508" s="3" t="s">
        <v>17172</v>
      </c>
      <c r="H508" s="3" t="s">
        <v>17173</v>
      </c>
    </row>
    <row r="509" spans="1:8" ht="29" x14ac:dyDescent="0.35">
      <c r="A509" s="4">
        <v>38973</v>
      </c>
      <c r="B509" s="1">
        <v>45203</v>
      </c>
      <c r="C509" s="2">
        <v>0.47962962962962963</v>
      </c>
      <c r="D509" s="3" t="s">
        <v>17175</v>
      </c>
      <c r="E509" s="3" t="s">
        <v>17179</v>
      </c>
      <c r="F509" s="3" t="s">
        <v>17176</v>
      </c>
      <c r="G509" s="3" t="s">
        <v>17177</v>
      </c>
      <c r="H509" s="3" t="s">
        <v>17178</v>
      </c>
    </row>
    <row r="510" spans="1:8" ht="29" x14ac:dyDescent="0.35">
      <c r="A510" s="4">
        <v>196322</v>
      </c>
      <c r="B510" s="1">
        <v>45203</v>
      </c>
      <c r="C510" s="2">
        <v>0.47964120370370367</v>
      </c>
      <c r="D510" s="3" t="s">
        <v>17180</v>
      </c>
      <c r="E510" s="3" t="s">
        <v>17183</v>
      </c>
      <c r="F510" s="3" t="s">
        <v>17181</v>
      </c>
      <c r="G510" s="3" t="s">
        <v>11920</v>
      </c>
      <c r="H510" s="3" t="s">
        <v>17182</v>
      </c>
    </row>
    <row r="511" spans="1:8" ht="58" x14ac:dyDescent="0.35">
      <c r="A511" s="4">
        <v>4807</v>
      </c>
      <c r="B511" s="1">
        <v>45203</v>
      </c>
      <c r="C511" s="2">
        <v>0.48017361111111106</v>
      </c>
      <c r="D511" s="3" t="s">
        <v>17184</v>
      </c>
      <c r="E511" s="3" t="s">
        <v>17187</v>
      </c>
      <c r="F511" s="3" t="s">
        <v>17185</v>
      </c>
      <c r="G511" s="3" t="s">
        <v>17186</v>
      </c>
      <c r="H511" s="3" t="s">
        <v>29</v>
      </c>
    </row>
    <row r="512" spans="1:8" ht="29" x14ac:dyDescent="0.35">
      <c r="A512" s="4">
        <v>43136</v>
      </c>
      <c r="B512" s="1">
        <v>45203</v>
      </c>
      <c r="C512" s="2">
        <v>0.48082175925925924</v>
      </c>
      <c r="D512" s="3" t="s">
        <v>1702</v>
      </c>
      <c r="E512" s="3" t="s">
        <v>17189</v>
      </c>
      <c r="F512" s="3" t="s">
        <v>17188</v>
      </c>
      <c r="G512" s="3" t="s">
        <v>12659</v>
      </c>
      <c r="H512" s="3" t="s">
        <v>11750</v>
      </c>
    </row>
    <row r="513" spans="1:8" ht="29" x14ac:dyDescent="0.35">
      <c r="A513" s="4">
        <v>7498</v>
      </c>
      <c r="B513" s="1">
        <v>45203</v>
      </c>
      <c r="C513" s="2">
        <v>0.48238425925925926</v>
      </c>
      <c r="D513" s="3" t="s">
        <v>12735</v>
      </c>
      <c r="E513" s="3" t="s">
        <v>13670</v>
      </c>
      <c r="F513" s="3" t="s">
        <v>17190</v>
      </c>
      <c r="G513" s="3" t="s">
        <v>14097</v>
      </c>
      <c r="H513" s="3" t="s">
        <v>10685</v>
      </c>
    </row>
    <row r="514" spans="1:8" ht="87" x14ac:dyDescent="0.35">
      <c r="A514" s="4">
        <v>52727</v>
      </c>
      <c r="B514" s="1">
        <v>45203</v>
      </c>
      <c r="C514" s="2">
        <v>0.48258101851851848</v>
      </c>
      <c r="D514" s="3" t="s">
        <v>17191</v>
      </c>
      <c r="E514" s="3" t="s">
        <v>17193</v>
      </c>
      <c r="F514" s="3" t="s">
        <v>17192</v>
      </c>
      <c r="G514" s="3" t="s">
        <v>17193</v>
      </c>
      <c r="H514" s="3" t="s">
        <v>17194</v>
      </c>
    </row>
    <row r="515" spans="1:8" ht="159.5" x14ac:dyDescent="0.35">
      <c r="A515" s="4">
        <v>44523</v>
      </c>
      <c r="B515" s="1">
        <v>45203</v>
      </c>
      <c r="C515" s="2">
        <v>0.48339120370370375</v>
      </c>
      <c r="D515" s="3" t="s">
        <v>17195</v>
      </c>
      <c r="E515" s="3" t="s">
        <v>11267</v>
      </c>
      <c r="F515" s="3" t="s">
        <v>17196</v>
      </c>
      <c r="G515" s="3" t="s">
        <v>11732</v>
      </c>
      <c r="H515" s="3" t="s">
        <v>17197</v>
      </c>
    </row>
    <row r="516" spans="1:8" x14ac:dyDescent="0.35">
      <c r="A516" s="4">
        <v>36107</v>
      </c>
      <c r="B516" s="1">
        <v>45203</v>
      </c>
      <c r="C516" s="2">
        <v>0.4846759259259259</v>
      </c>
      <c r="D516" s="3" t="s">
        <v>12201</v>
      </c>
      <c r="E516" s="3" t="s">
        <v>13074</v>
      </c>
      <c r="F516" s="3" t="s">
        <v>17198</v>
      </c>
      <c r="G516" s="3" t="s">
        <v>13074</v>
      </c>
      <c r="H516" s="3" t="s">
        <v>17199</v>
      </c>
    </row>
    <row r="517" spans="1:8" ht="29" x14ac:dyDescent="0.35">
      <c r="A517" s="4">
        <v>43854</v>
      </c>
      <c r="B517" s="1">
        <v>45203</v>
      </c>
      <c r="C517" s="2">
        <v>0.48590277777777779</v>
      </c>
      <c r="D517" s="3" t="s">
        <v>13638</v>
      </c>
      <c r="E517" s="3" t="s">
        <v>17201</v>
      </c>
      <c r="F517" s="3" t="s">
        <v>17200</v>
      </c>
      <c r="G517" s="3" t="s">
        <v>14097</v>
      </c>
      <c r="H517" s="3" t="s">
        <v>10660</v>
      </c>
    </row>
    <row r="518" spans="1:8" ht="72.5" x14ac:dyDescent="0.35">
      <c r="A518" s="4">
        <v>49097</v>
      </c>
      <c r="B518" s="1">
        <v>45203</v>
      </c>
      <c r="C518" s="2">
        <v>0.48719907407407409</v>
      </c>
      <c r="D518" s="3" t="s">
        <v>17202</v>
      </c>
      <c r="E518" s="3" t="s">
        <v>17204</v>
      </c>
      <c r="F518" s="3" t="s">
        <v>17203</v>
      </c>
      <c r="G518" s="3" t="s">
        <v>11798</v>
      </c>
      <c r="H518" s="3" t="s">
        <v>10980</v>
      </c>
    </row>
    <row r="519" spans="1:8" ht="130.5" x14ac:dyDescent="0.35">
      <c r="A519" s="4">
        <v>122265</v>
      </c>
      <c r="B519" s="1">
        <v>45203</v>
      </c>
      <c r="C519" s="2">
        <v>0.48956018518518518</v>
      </c>
      <c r="D519" s="3" t="s">
        <v>17205</v>
      </c>
      <c r="E519" s="3" t="s">
        <v>17208</v>
      </c>
      <c r="F519" s="3" t="s">
        <v>17206</v>
      </c>
      <c r="G519" s="3" t="s">
        <v>11732</v>
      </c>
      <c r="H519" s="3" t="s">
        <v>17207</v>
      </c>
    </row>
    <row r="520" spans="1:8" ht="58" x14ac:dyDescent="0.35">
      <c r="A520" s="4">
        <v>30276</v>
      </c>
      <c r="B520" s="1">
        <v>45203</v>
      </c>
      <c r="C520" s="2">
        <v>0.4896875</v>
      </c>
      <c r="D520" s="3" t="s">
        <v>17209</v>
      </c>
      <c r="E520" s="3" t="s">
        <v>1240</v>
      </c>
      <c r="F520" s="3" t="s">
        <v>1519</v>
      </c>
      <c r="G520" s="3" t="s">
        <v>17210</v>
      </c>
      <c r="H520" s="3" t="s">
        <v>17211</v>
      </c>
    </row>
    <row r="521" spans="1:8" ht="43.5" x14ac:dyDescent="0.35">
      <c r="A521" s="4">
        <v>69351</v>
      </c>
      <c r="B521" s="1">
        <v>45203</v>
      </c>
      <c r="C521" s="2">
        <v>0.49065972222222221</v>
      </c>
      <c r="D521" s="3" t="s">
        <v>17212</v>
      </c>
      <c r="E521" s="3" t="s">
        <v>17216</v>
      </c>
      <c r="F521" s="3" t="s">
        <v>17213</v>
      </c>
      <c r="G521" s="3" t="s">
        <v>17214</v>
      </c>
      <c r="H521" s="3" t="s">
        <v>17215</v>
      </c>
    </row>
    <row r="522" spans="1:8" ht="29" x14ac:dyDescent="0.35">
      <c r="A522" s="4">
        <v>39933</v>
      </c>
      <c r="B522" s="1">
        <v>45203</v>
      </c>
      <c r="C522" s="2">
        <v>0.49505787037037036</v>
      </c>
      <c r="D522" s="3" t="s">
        <v>1744</v>
      </c>
      <c r="E522" s="3" t="s">
        <v>17219</v>
      </c>
      <c r="F522" s="3" t="s">
        <v>17217</v>
      </c>
      <c r="G522" s="3" t="s">
        <v>11524</v>
      </c>
      <c r="H522" s="3" t="s">
        <v>17218</v>
      </c>
    </row>
    <row r="523" spans="1:8" ht="72.5" x14ac:dyDescent="0.35">
      <c r="A523" s="4">
        <v>70042</v>
      </c>
      <c r="B523" s="1">
        <v>45203</v>
      </c>
      <c r="C523" s="2">
        <v>0.49604166666666666</v>
      </c>
      <c r="D523" s="3" t="s">
        <v>17220</v>
      </c>
      <c r="E523" s="3" t="s">
        <v>13017</v>
      </c>
      <c r="F523" s="3" t="s">
        <v>14419</v>
      </c>
      <c r="G523" s="3" t="s">
        <v>11732</v>
      </c>
      <c r="H523" s="3" t="s">
        <v>17221</v>
      </c>
    </row>
    <row r="524" spans="1:8" ht="87" x14ac:dyDescent="0.35">
      <c r="A524" s="4">
        <v>150942</v>
      </c>
      <c r="B524" s="1">
        <v>45203</v>
      </c>
      <c r="C524" s="2">
        <v>0.49631944444444448</v>
      </c>
      <c r="D524" s="3" t="s">
        <v>349</v>
      </c>
      <c r="E524" s="3" t="s">
        <v>17225</v>
      </c>
      <c r="F524" s="3" t="s">
        <v>17222</v>
      </c>
      <c r="G524" s="3" t="s">
        <v>17223</v>
      </c>
      <c r="H524" s="3" t="s">
        <v>17224</v>
      </c>
    </row>
    <row r="525" spans="1:8" ht="72.5" x14ac:dyDescent="0.35">
      <c r="A525" s="4">
        <v>40154</v>
      </c>
      <c r="B525" s="1">
        <v>45203</v>
      </c>
      <c r="C525" s="2">
        <v>0.49892361111111111</v>
      </c>
      <c r="D525" s="3" t="s">
        <v>17226</v>
      </c>
      <c r="E525" s="3" t="s">
        <v>12592</v>
      </c>
      <c r="F525" s="3" t="s">
        <v>17227</v>
      </c>
      <c r="G525" s="3" t="s">
        <v>17228</v>
      </c>
      <c r="H525" s="3" t="s">
        <v>10660</v>
      </c>
    </row>
    <row r="526" spans="1:8" ht="43.5" x14ac:dyDescent="0.35">
      <c r="A526" s="4">
        <v>100679</v>
      </c>
      <c r="B526" s="1">
        <v>45203</v>
      </c>
      <c r="C526" s="2">
        <v>0.50351851851851859</v>
      </c>
      <c r="D526" s="3" t="s">
        <v>1288</v>
      </c>
      <c r="E526" s="3" t="s">
        <v>14429</v>
      </c>
      <c r="F526" s="3" t="s">
        <v>10947</v>
      </c>
      <c r="G526" s="3" t="s">
        <v>14429</v>
      </c>
      <c r="H526" s="3" t="s">
        <v>17229</v>
      </c>
    </row>
    <row r="527" spans="1:8" ht="43.5" x14ac:dyDescent="0.35">
      <c r="A527" s="4">
        <v>151992</v>
      </c>
      <c r="B527" s="1">
        <v>45203</v>
      </c>
      <c r="C527" s="2">
        <v>0.50577546296296294</v>
      </c>
      <c r="D527" s="3" t="s">
        <v>17230</v>
      </c>
      <c r="E527" s="3" t="s">
        <v>17233</v>
      </c>
      <c r="F527" s="3" t="s">
        <v>17231</v>
      </c>
      <c r="G527" s="3" t="s">
        <v>17232</v>
      </c>
      <c r="H527" s="3" t="e">
        <f>-   Repeat blood occult  and consider  REPEATING  COLOSCOPY if negative</f>
        <v>#NAME?</v>
      </c>
    </row>
    <row r="528" spans="1:8" ht="58" x14ac:dyDescent="0.35">
      <c r="A528" s="4">
        <v>49838</v>
      </c>
      <c r="B528" s="1">
        <v>45203</v>
      </c>
      <c r="C528" s="2">
        <v>0.50858796296296294</v>
      </c>
      <c r="D528" s="3" t="s">
        <v>17234</v>
      </c>
      <c r="E528" s="3" t="s">
        <v>17238</v>
      </c>
      <c r="F528" s="3" t="s">
        <v>17235</v>
      </c>
      <c r="G528" s="3" t="s">
        <v>17236</v>
      </c>
      <c r="H528" s="3" t="s">
        <v>17237</v>
      </c>
    </row>
    <row r="529" spans="1:8" ht="58" x14ac:dyDescent="0.35">
      <c r="A529" s="4">
        <v>153462</v>
      </c>
      <c r="B529" s="1">
        <v>45203</v>
      </c>
      <c r="C529" s="2">
        <v>0.50989583333333333</v>
      </c>
      <c r="D529" s="3" t="s">
        <v>17239</v>
      </c>
      <c r="E529" s="3" t="s">
        <v>17243</v>
      </c>
      <c r="F529" s="3" t="s">
        <v>17240</v>
      </c>
      <c r="G529" s="3" t="s">
        <v>17241</v>
      </c>
      <c r="H529" s="3" t="s">
        <v>17242</v>
      </c>
    </row>
    <row r="530" spans="1:8" ht="43.5" x14ac:dyDescent="0.35">
      <c r="A530" s="4">
        <v>136239</v>
      </c>
      <c r="B530" s="1">
        <v>45203</v>
      </c>
      <c r="C530" s="2">
        <v>0.51226851851851851</v>
      </c>
      <c r="D530" s="3" t="s">
        <v>17244</v>
      </c>
      <c r="E530" s="3" t="s">
        <v>17248</v>
      </c>
      <c r="F530" s="3" t="s">
        <v>17245</v>
      </c>
      <c r="G530" s="3" t="s">
        <v>17246</v>
      </c>
      <c r="H530" s="3" t="s">
        <v>17247</v>
      </c>
    </row>
    <row r="531" spans="1:8" ht="72.5" x14ac:dyDescent="0.35">
      <c r="A531" s="4">
        <v>39787</v>
      </c>
      <c r="B531" s="1">
        <v>45203</v>
      </c>
      <c r="C531" s="2">
        <v>0.51364583333333336</v>
      </c>
      <c r="D531" s="3" t="s">
        <v>17249</v>
      </c>
      <c r="E531" s="3" t="s">
        <v>13017</v>
      </c>
      <c r="F531" s="3" t="s">
        <v>17250</v>
      </c>
      <c r="G531" s="3" t="s">
        <v>11732</v>
      </c>
      <c r="H531" s="3" t="s">
        <v>17251</v>
      </c>
    </row>
    <row r="532" spans="1:8" ht="29" x14ac:dyDescent="0.35">
      <c r="A532" s="4">
        <v>141167</v>
      </c>
      <c r="B532" s="1">
        <v>45203</v>
      </c>
      <c r="C532" s="2">
        <v>0.51649305555555558</v>
      </c>
      <c r="D532" s="3" t="s">
        <v>1933</v>
      </c>
      <c r="E532" s="3" t="s">
        <v>1315</v>
      </c>
      <c r="F532" s="3" t="s">
        <v>17252</v>
      </c>
      <c r="G532" s="3" t="s">
        <v>12570</v>
      </c>
      <c r="H532" s="3" t="s">
        <v>17253</v>
      </c>
    </row>
    <row r="533" spans="1:8" x14ac:dyDescent="0.35">
      <c r="A533" s="4">
        <v>55584</v>
      </c>
      <c r="B533" s="1">
        <v>45203</v>
      </c>
      <c r="C533" s="2">
        <v>0.51687499999999997</v>
      </c>
      <c r="D533" s="3" t="s">
        <v>17254</v>
      </c>
      <c r="E533" s="3" t="s">
        <v>17255</v>
      </c>
      <c r="F533" s="3" t="s">
        <v>12780</v>
      </c>
      <c r="G533" s="3" t="s">
        <v>17255</v>
      </c>
      <c r="H533" s="3" t="s">
        <v>12295</v>
      </c>
    </row>
    <row r="534" spans="1:8" ht="43.5" x14ac:dyDescent="0.35">
      <c r="A534" s="4">
        <v>151992</v>
      </c>
      <c r="B534" s="1">
        <v>45203</v>
      </c>
      <c r="C534" s="2">
        <v>0.51746527777777784</v>
      </c>
      <c r="D534" s="3" t="s">
        <v>17230</v>
      </c>
      <c r="E534" s="3" t="s">
        <v>17233</v>
      </c>
      <c r="F534" s="3" t="s">
        <v>17231</v>
      </c>
      <c r="G534" s="3" t="s">
        <v>17232</v>
      </c>
      <c r="H534" s="3" t="e">
        <f>-   Repeat blood occult  and consider  REPEATING  COLOSCOPY if negative</f>
        <v>#NAME?</v>
      </c>
    </row>
    <row r="535" spans="1:8" ht="43.5" x14ac:dyDescent="0.35">
      <c r="A535" s="4">
        <v>8250</v>
      </c>
      <c r="B535" s="1">
        <v>45203</v>
      </c>
      <c r="C535" s="2">
        <v>0.51821759259259259</v>
      </c>
      <c r="D535" s="3" t="s">
        <v>17256</v>
      </c>
      <c r="E535" s="3" t="s">
        <v>17259</v>
      </c>
      <c r="F535" s="3" t="s">
        <v>17257</v>
      </c>
      <c r="G535" s="3" t="s">
        <v>11732</v>
      </c>
      <c r="H535" s="3" t="s">
        <v>17258</v>
      </c>
    </row>
    <row r="536" spans="1:8" ht="116" x14ac:dyDescent="0.35">
      <c r="A536" s="4">
        <v>115678</v>
      </c>
      <c r="B536" s="1">
        <v>45203</v>
      </c>
      <c r="C536" s="2">
        <v>0.52415509259259252</v>
      </c>
      <c r="D536" s="3" t="s">
        <v>159</v>
      </c>
      <c r="E536" s="3" t="s">
        <v>17263</v>
      </c>
      <c r="F536" s="3" t="s">
        <v>17260</v>
      </c>
      <c r="G536" s="3" t="s">
        <v>17261</v>
      </c>
      <c r="H536" s="3" t="s">
        <v>17262</v>
      </c>
    </row>
    <row r="537" spans="1:8" ht="130.5" x14ac:dyDescent="0.35">
      <c r="A537" s="4">
        <v>34352</v>
      </c>
      <c r="B537" s="1">
        <v>45203</v>
      </c>
      <c r="C537" s="2">
        <v>0.53402777777777777</v>
      </c>
      <c r="D537" s="3" t="s">
        <v>17264</v>
      </c>
      <c r="E537" s="3" t="s">
        <v>12058</v>
      </c>
      <c r="F537" s="3" t="s">
        <v>17265</v>
      </c>
      <c r="G537" s="3" t="s">
        <v>11732</v>
      </c>
      <c r="H537" s="3" t="s">
        <v>17266</v>
      </c>
    </row>
    <row r="538" spans="1:8" ht="43.5" x14ac:dyDescent="0.35">
      <c r="A538" s="4">
        <v>184199</v>
      </c>
      <c r="B538" s="1">
        <v>45203</v>
      </c>
      <c r="C538" s="2">
        <v>0.54613425925925929</v>
      </c>
      <c r="D538" s="3" t="s">
        <v>17267</v>
      </c>
      <c r="E538" s="3" t="s">
        <v>17269</v>
      </c>
      <c r="F538" s="3" t="s">
        <v>11751</v>
      </c>
      <c r="G538" s="3" t="s">
        <v>11786</v>
      </c>
      <c r="H538" s="3" t="s">
        <v>17268</v>
      </c>
    </row>
    <row r="539" spans="1:8" ht="58" x14ac:dyDescent="0.35">
      <c r="A539" s="4">
        <v>37664</v>
      </c>
      <c r="B539" s="1">
        <v>45203</v>
      </c>
      <c r="C539" s="2">
        <v>0.55268518518518517</v>
      </c>
      <c r="D539" s="3" t="s">
        <v>17270</v>
      </c>
      <c r="E539" s="3" t="s">
        <v>17274</v>
      </c>
      <c r="F539" s="3" t="s">
        <v>17271</v>
      </c>
      <c r="G539" s="3" t="s">
        <v>17272</v>
      </c>
      <c r="H539" s="3" t="s">
        <v>17273</v>
      </c>
    </row>
    <row r="540" spans="1:8" ht="116" x14ac:dyDescent="0.35">
      <c r="A540" s="4">
        <v>158205</v>
      </c>
      <c r="B540" s="1">
        <v>45203</v>
      </c>
      <c r="C540" s="2">
        <v>0.56229166666666663</v>
      </c>
      <c r="D540" s="3" t="s">
        <v>17275</v>
      </c>
      <c r="E540" s="3" t="s">
        <v>14428</v>
      </c>
      <c r="F540" s="3" t="s">
        <v>17276</v>
      </c>
      <c r="G540" s="3" t="s">
        <v>17277</v>
      </c>
      <c r="H540" s="3" t="s">
        <v>17278</v>
      </c>
    </row>
    <row r="541" spans="1:8" ht="29" x14ac:dyDescent="0.35">
      <c r="A541" s="4">
        <v>201003</v>
      </c>
      <c r="B541" s="1">
        <v>45203</v>
      </c>
      <c r="C541" s="2">
        <v>0.5675</v>
      </c>
      <c r="D541" s="3" t="s">
        <v>1933</v>
      </c>
      <c r="E541" s="3" t="s">
        <v>17282</v>
      </c>
      <c r="F541" s="3" t="s">
        <v>17279</v>
      </c>
      <c r="G541" s="3" t="s">
        <v>17280</v>
      </c>
      <c r="H541" s="3" t="s">
        <v>17281</v>
      </c>
    </row>
    <row r="542" spans="1:8" ht="58" x14ac:dyDescent="0.35">
      <c r="A542" s="4">
        <v>72215</v>
      </c>
      <c r="B542" s="1">
        <v>45203</v>
      </c>
      <c r="C542" s="2">
        <v>0.56785879629629632</v>
      </c>
      <c r="D542" s="3" t="s">
        <v>15051</v>
      </c>
      <c r="E542" s="3" t="s">
        <v>15101</v>
      </c>
      <c r="F542" s="3" t="s">
        <v>17283</v>
      </c>
      <c r="G542" s="3" t="s">
        <v>12381</v>
      </c>
      <c r="H542" s="3" t="s">
        <v>17284</v>
      </c>
    </row>
    <row r="543" spans="1:8" ht="87" x14ac:dyDescent="0.35">
      <c r="A543" s="4">
        <v>2444</v>
      </c>
      <c r="B543" s="1">
        <v>45203</v>
      </c>
      <c r="C543" s="2">
        <v>0.56916666666666671</v>
      </c>
      <c r="D543" s="3" t="s">
        <v>17285</v>
      </c>
      <c r="E543" s="3" t="s">
        <v>11251</v>
      </c>
      <c r="F543" s="3" t="s">
        <v>17286</v>
      </c>
      <c r="G543" s="3" t="s">
        <v>17287</v>
      </c>
      <c r="H543" s="3" t="s">
        <v>17288</v>
      </c>
    </row>
    <row r="544" spans="1:8" x14ac:dyDescent="0.35">
      <c r="A544" s="4">
        <v>42395</v>
      </c>
      <c r="B544" s="1">
        <v>45203</v>
      </c>
      <c r="C544" s="2">
        <v>0.5705324074074074</v>
      </c>
      <c r="D544" s="3" t="s">
        <v>1544</v>
      </c>
      <c r="E544" s="3" t="s">
        <v>1545</v>
      </c>
      <c r="F544" s="3" t="s">
        <v>17289</v>
      </c>
      <c r="G544" s="3" t="s">
        <v>17290</v>
      </c>
      <c r="H544" s="3" t="s">
        <v>17291</v>
      </c>
    </row>
    <row r="545" spans="1:8" ht="87" x14ac:dyDescent="0.35">
      <c r="A545" s="4">
        <v>193549</v>
      </c>
      <c r="B545" s="1">
        <v>45203</v>
      </c>
      <c r="C545" s="2">
        <v>0.57100694444444444</v>
      </c>
      <c r="D545" s="3" t="s">
        <v>1473</v>
      </c>
      <c r="E545" s="3" t="s">
        <v>15023</v>
      </c>
      <c r="F545" s="3" t="s">
        <v>17292</v>
      </c>
      <c r="G545" s="3" t="s">
        <v>17293</v>
      </c>
      <c r="H545" s="3" t="s">
        <v>17294</v>
      </c>
    </row>
    <row r="546" spans="1:8" ht="43.5" x14ac:dyDescent="0.35">
      <c r="A546" s="4">
        <v>199584</v>
      </c>
      <c r="B546" s="1">
        <v>45203</v>
      </c>
      <c r="C546" s="2">
        <v>0.57299768518518512</v>
      </c>
      <c r="D546" s="3" t="s">
        <v>10438</v>
      </c>
      <c r="E546" s="3" t="s">
        <v>17298</v>
      </c>
      <c r="F546" s="3" t="s">
        <v>17295</v>
      </c>
      <c r="G546" s="3" t="s">
        <v>17296</v>
      </c>
      <c r="H546" s="3" t="s">
        <v>17297</v>
      </c>
    </row>
    <row r="547" spans="1:8" ht="43.5" x14ac:dyDescent="0.35">
      <c r="A547" s="4">
        <v>106950</v>
      </c>
      <c r="B547" s="1">
        <v>45203</v>
      </c>
      <c r="C547" s="2">
        <v>0.57329861111111113</v>
      </c>
      <c r="D547" s="3" t="s">
        <v>17299</v>
      </c>
      <c r="E547" s="3" t="s">
        <v>17064</v>
      </c>
      <c r="F547" s="3" t="s">
        <v>17300</v>
      </c>
      <c r="G547" s="3" t="s">
        <v>11826</v>
      </c>
      <c r="H547" s="3" t="s">
        <v>17301</v>
      </c>
    </row>
    <row r="548" spans="1:8" ht="43.5" x14ac:dyDescent="0.35">
      <c r="A548" s="4">
        <v>106950</v>
      </c>
      <c r="B548" s="1">
        <v>45203</v>
      </c>
      <c r="C548" s="2">
        <v>0.57372685185185179</v>
      </c>
      <c r="D548" s="3" t="s">
        <v>17299</v>
      </c>
      <c r="E548" s="3" t="s">
        <v>17064</v>
      </c>
      <c r="F548" s="3" t="s">
        <v>17300</v>
      </c>
      <c r="G548" s="3" t="s">
        <v>11826</v>
      </c>
      <c r="H548" s="3" t="s">
        <v>17301</v>
      </c>
    </row>
    <row r="549" spans="1:8" ht="43.5" x14ac:dyDescent="0.35">
      <c r="A549" s="4">
        <v>42535</v>
      </c>
      <c r="B549" s="1">
        <v>45203</v>
      </c>
      <c r="C549" s="2">
        <v>0.5743287037037037</v>
      </c>
      <c r="D549" s="3" t="s">
        <v>17302</v>
      </c>
      <c r="E549" s="3" t="s">
        <v>200</v>
      </c>
      <c r="F549" s="3" t="s">
        <v>17303</v>
      </c>
      <c r="G549" s="3" t="s">
        <v>17304</v>
      </c>
      <c r="H549" s="3" t="s">
        <v>17305</v>
      </c>
    </row>
    <row r="550" spans="1:8" ht="130.5" x14ac:dyDescent="0.35">
      <c r="A550" s="4">
        <v>36569</v>
      </c>
      <c r="B550" s="1">
        <v>45203</v>
      </c>
      <c r="C550" s="2">
        <v>0.57695601851851852</v>
      </c>
      <c r="D550" s="3" t="s">
        <v>17306</v>
      </c>
      <c r="E550" s="3" t="s">
        <v>17310</v>
      </c>
      <c r="F550" s="3" t="s">
        <v>17307</v>
      </c>
      <c r="G550" s="3" t="s">
        <v>17308</v>
      </c>
      <c r="H550" s="3" t="s">
        <v>17309</v>
      </c>
    </row>
    <row r="551" spans="1:8" ht="58" x14ac:dyDescent="0.35">
      <c r="A551" s="4">
        <v>180971</v>
      </c>
      <c r="B551" s="1">
        <v>45203</v>
      </c>
      <c r="C551" s="2">
        <v>0.57854166666666662</v>
      </c>
      <c r="D551" s="3" t="s">
        <v>17311</v>
      </c>
      <c r="E551" s="3" t="s">
        <v>17314</v>
      </c>
      <c r="F551" s="3" t="s">
        <v>17312</v>
      </c>
      <c r="G551" s="3" t="s">
        <v>11911</v>
      </c>
      <c r="H551" s="3" t="s">
        <v>17313</v>
      </c>
    </row>
    <row r="552" spans="1:8" ht="43.5" x14ac:dyDescent="0.35">
      <c r="A552" s="4">
        <v>163699</v>
      </c>
      <c r="B552" s="1">
        <v>45203</v>
      </c>
      <c r="C552" s="2">
        <v>0.58059027777777772</v>
      </c>
      <c r="D552" s="3" t="s">
        <v>17315</v>
      </c>
      <c r="E552" s="3" t="s">
        <v>17318</v>
      </c>
      <c r="F552" s="3" t="s">
        <v>17316</v>
      </c>
      <c r="G552" s="3" t="s">
        <v>11798</v>
      </c>
      <c r="H552" s="3" t="s">
        <v>17317</v>
      </c>
    </row>
    <row r="553" spans="1:8" x14ac:dyDescent="0.35">
      <c r="A553" s="4">
        <v>41987</v>
      </c>
      <c r="B553" s="1">
        <v>45203</v>
      </c>
      <c r="C553" s="2">
        <v>0.5819212962962963</v>
      </c>
      <c r="D553" s="3" t="s">
        <v>17319</v>
      </c>
      <c r="E553" s="3" t="s">
        <v>15370</v>
      </c>
      <c r="F553" s="3" t="s">
        <v>17320</v>
      </c>
      <c r="G553" s="3" t="s">
        <v>12331</v>
      </c>
      <c r="H553" s="3" t="s">
        <v>14134</v>
      </c>
    </row>
    <row r="554" spans="1:8" ht="87" x14ac:dyDescent="0.35">
      <c r="A554" s="4">
        <v>38795</v>
      </c>
      <c r="B554" s="1">
        <v>45203</v>
      </c>
      <c r="C554" s="2">
        <v>0.58486111111111116</v>
      </c>
      <c r="D554" s="3" t="s">
        <v>17321</v>
      </c>
      <c r="E554" s="3" t="s">
        <v>17324</v>
      </c>
      <c r="F554" s="3" t="s">
        <v>17322</v>
      </c>
      <c r="G554" s="3" t="s">
        <v>17323</v>
      </c>
      <c r="H554" s="3" t="s">
        <v>10804</v>
      </c>
    </row>
    <row r="555" spans="1:8" x14ac:dyDescent="0.35">
      <c r="A555" s="4">
        <v>36154</v>
      </c>
      <c r="B555" s="1">
        <v>45203</v>
      </c>
      <c r="C555" s="2">
        <v>0.5863194444444445</v>
      </c>
      <c r="D555" s="3" t="s">
        <v>1288</v>
      </c>
      <c r="E555" s="3" t="s">
        <v>17327</v>
      </c>
      <c r="F555" s="3" t="s">
        <v>17325</v>
      </c>
      <c r="G555" s="3" t="s">
        <v>17326</v>
      </c>
      <c r="H555" s="3" t="s">
        <v>14893</v>
      </c>
    </row>
    <row r="556" spans="1:8" ht="29" x14ac:dyDescent="0.35">
      <c r="A556" s="4">
        <v>36154</v>
      </c>
      <c r="B556" s="1">
        <v>45203</v>
      </c>
      <c r="C556" s="2">
        <v>0.58759259259259256</v>
      </c>
      <c r="D556" s="3" t="s">
        <v>1288</v>
      </c>
      <c r="E556" s="3" t="s">
        <v>17328</v>
      </c>
      <c r="F556" s="3" t="s">
        <v>17325</v>
      </c>
      <c r="G556" s="3" t="s">
        <v>17326</v>
      </c>
      <c r="H556" s="3" t="s">
        <v>14893</v>
      </c>
    </row>
    <row r="557" spans="1:8" ht="43.5" x14ac:dyDescent="0.35">
      <c r="A557" s="4">
        <v>190129</v>
      </c>
      <c r="B557" s="1">
        <v>45203</v>
      </c>
      <c r="C557" s="2">
        <v>0.58915509259259258</v>
      </c>
      <c r="D557" s="3" t="s">
        <v>17329</v>
      </c>
      <c r="E557" s="3" t="s">
        <v>17332</v>
      </c>
      <c r="F557" s="3" t="s">
        <v>17330</v>
      </c>
      <c r="G557" s="3" t="s">
        <v>17331</v>
      </c>
      <c r="H557" s="3" t="s">
        <v>10347</v>
      </c>
    </row>
    <row r="558" spans="1:8" ht="29" x14ac:dyDescent="0.35">
      <c r="A558" s="4">
        <v>173413</v>
      </c>
      <c r="B558" s="1">
        <v>45203</v>
      </c>
      <c r="C558" s="2">
        <v>0.58983796296296298</v>
      </c>
      <c r="D558" s="3" t="s">
        <v>17333</v>
      </c>
      <c r="E558" s="3" t="s">
        <v>17337</v>
      </c>
      <c r="F558" s="3" t="s">
        <v>17334</v>
      </c>
      <c r="G558" s="3" t="s">
        <v>17335</v>
      </c>
      <c r="H558" s="3" t="s">
        <v>17336</v>
      </c>
    </row>
    <row r="559" spans="1:8" ht="43.5" x14ac:dyDescent="0.35">
      <c r="A559" s="4">
        <v>160759</v>
      </c>
      <c r="B559" s="1">
        <v>45203</v>
      </c>
      <c r="C559" s="2">
        <v>0.59114583333333337</v>
      </c>
      <c r="D559" s="3" t="s">
        <v>11248</v>
      </c>
      <c r="E559" s="3" t="s">
        <v>17340</v>
      </c>
      <c r="F559" s="3" t="s">
        <v>17338</v>
      </c>
      <c r="G559" s="3" t="s">
        <v>11519</v>
      </c>
      <c r="H559" s="3" t="s">
        <v>17339</v>
      </c>
    </row>
    <row r="560" spans="1:8" ht="43.5" x14ac:dyDescent="0.35">
      <c r="A560" s="4">
        <v>10104</v>
      </c>
      <c r="B560" s="1">
        <v>45203</v>
      </c>
      <c r="C560" s="2">
        <v>0.59465277777777781</v>
      </c>
      <c r="D560" s="3" t="s">
        <v>167</v>
      </c>
      <c r="E560" s="3" t="s">
        <v>17343</v>
      </c>
      <c r="F560" s="3" t="s">
        <v>17341</v>
      </c>
      <c r="G560" s="3" t="s">
        <v>276</v>
      </c>
      <c r="H560" s="3" t="s">
        <v>17342</v>
      </c>
    </row>
    <row r="561" spans="1:8" ht="29" x14ac:dyDescent="0.35">
      <c r="A561" s="4">
        <v>152632</v>
      </c>
      <c r="B561" s="1">
        <v>45203</v>
      </c>
      <c r="C561" s="2">
        <v>0.59513888888888888</v>
      </c>
      <c r="D561" s="3" t="s">
        <v>17344</v>
      </c>
      <c r="E561" s="3" t="s">
        <v>17347</v>
      </c>
      <c r="F561" s="3" t="s">
        <v>17345</v>
      </c>
      <c r="G561" s="3" t="s">
        <v>17346</v>
      </c>
      <c r="H561" s="3" t="s">
        <v>11712</v>
      </c>
    </row>
    <row r="562" spans="1:8" ht="29" x14ac:dyDescent="0.35">
      <c r="A562" s="4">
        <v>200434</v>
      </c>
      <c r="B562" s="1">
        <v>45203</v>
      </c>
      <c r="C562" s="2">
        <v>0.59638888888888886</v>
      </c>
      <c r="D562" s="3" t="s">
        <v>17348</v>
      </c>
      <c r="E562" s="3" t="s">
        <v>17352</v>
      </c>
      <c r="F562" s="3" t="s">
        <v>17349</v>
      </c>
      <c r="G562" s="3" t="s">
        <v>17350</v>
      </c>
      <c r="H562" s="3" t="s">
        <v>17351</v>
      </c>
    </row>
    <row r="563" spans="1:8" ht="130.5" x14ac:dyDescent="0.35">
      <c r="A563" s="4">
        <v>43991</v>
      </c>
      <c r="B563" s="1">
        <v>45203</v>
      </c>
      <c r="C563" s="2">
        <v>0.60106481481481489</v>
      </c>
      <c r="D563" s="3" t="s">
        <v>10916</v>
      </c>
      <c r="E563" s="3" t="s">
        <v>17355</v>
      </c>
      <c r="F563" s="3" t="s">
        <v>17353</v>
      </c>
      <c r="G563" s="3" t="s">
        <v>11519</v>
      </c>
      <c r="H563" s="3" t="s">
        <v>17354</v>
      </c>
    </row>
    <row r="564" spans="1:8" ht="58" x14ac:dyDescent="0.35">
      <c r="A564" s="4">
        <v>137502</v>
      </c>
      <c r="B564" s="1">
        <v>45203</v>
      </c>
      <c r="C564" s="2">
        <v>0.60417824074074067</v>
      </c>
      <c r="D564" s="3" t="s">
        <v>17356</v>
      </c>
      <c r="E564" s="3" t="s">
        <v>17359</v>
      </c>
      <c r="F564" s="3" t="s">
        <v>17357</v>
      </c>
      <c r="G564" s="3" t="s">
        <v>12716</v>
      </c>
      <c r="H564" s="3" t="s">
        <v>17358</v>
      </c>
    </row>
    <row r="565" spans="1:8" ht="275.5" x14ac:dyDescent="0.35">
      <c r="A565" s="4">
        <v>200854</v>
      </c>
      <c r="B565" s="1">
        <v>45203</v>
      </c>
      <c r="C565" s="2">
        <v>0.60560185185185189</v>
      </c>
      <c r="D565" s="3" t="s">
        <v>17360</v>
      </c>
      <c r="E565" s="3" t="s">
        <v>17362</v>
      </c>
      <c r="F565" s="3" t="s">
        <v>17361</v>
      </c>
      <c r="G565" s="3" t="s">
        <v>17362</v>
      </c>
      <c r="H565" s="3" t="s">
        <v>17363</v>
      </c>
    </row>
    <row r="566" spans="1:8" ht="58" x14ac:dyDescent="0.35">
      <c r="A566" s="4">
        <v>107014</v>
      </c>
      <c r="B566" s="1">
        <v>45203</v>
      </c>
      <c r="C566" s="2">
        <v>0.6063425925925926</v>
      </c>
      <c r="D566" s="3" t="s">
        <v>17364</v>
      </c>
      <c r="E566" s="3" t="s">
        <v>17367</v>
      </c>
      <c r="F566" s="3" t="s">
        <v>17365</v>
      </c>
      <c r="G566" s="3" t="s">
        <v>292</v>
      </c>
      <c r="H566" s="3" t="s">
        <v>17366</v>
      </c>
    </row>
    <row r="567" spans="1:8" ht="29" x14ac:dyDescent="0.35">
      <c r="A567" s="4">
        <v>196615</v>
      </c>
      <c r="B567" s="1">
        <v>45203</v>
      </c>
      <c r="C567" s="2">
        <v>0.6072453703703703</v>
      </c>
      <c r="D567" s="3" t="s">
        <v>497</v>
      </c>
      <c r="E567" s="3" t="s">
        <v>16948</v>
      </c>
      <c r="F567" s="3" t="s">
        <v>17368</v>
      </c>
      <c r="G567" s="3" t="s">
        <v>12544</v>
      </c>
      <c r="H567" s="3" t="s">
        <v>17369</v>
      </c>
    </row>
    <row r="568" spans="1:8" ht="43.5" x14ac:dyDescent="0.35">
      <c r="A568" s="4">
        <v>167432</v>
      </c>
      <c r="B568" s="1">
        <v>45203</v>
      </c>
      <c r="C568" s="2">
        <v>0.60729166666666667</v>
      </c>
      <c r="D568" s="3" t="s">
        <v>17370</v>
      </c>
      <c r="E568" s="3" t="s">
        <v>17373</v>
      </c>
      <c r="F568" s="3" t="s">
        <v>17371</v>
      </c>
      <c r="G568" s="3" t="s">
        <v>11904</v>
      </c>
      <c r="H568" s="3" t="s">
        <v>17372</v>
      </c>
    </row>
    <row r="569" spans="1:8" ht="87" x14ac:dyDescent="0.35">
      <c r="A569" s="4">
        <v>179516</v>
      </c>
      <c r="B569" s="1">
        <v>45203</v>
      </c>
      <c r="C569" s="2">
        <v>0.61098379629629629</v>
      </c>
      <c r="D569" s="3" t="s">
        <v>349</v>
      </c>
      <c r="E569" s="3" t="s">
        <v>15175</v>
      </c>
      <c r="F569" s="3" t="s">
        <v>17374</v>
      </c>
      <c r="G569" s="3" t="s">
        <v>17375</v>
      </c>
      <c r="H569" s="3" t="s">
        <v>17376</v>
      </c>
    </row>
    <row r="570" spans="1:8" ht="87" x14ac:dyDescent="0.35">
      <c r="A570" s="4">
        <v>35201</v>
      </c>
      <c r="B570" s="1">
        <v>45203</v>
      </c>
      <c r="C570" s="2">
        <v>0.6130092592592592</v>
      </c>
      <c r="D570" s="3" t="s">
        <v>10615</v>
      </c>
      <c r="E570" s="3" t="s">
        <v>17378</v>
      </c>
      <c r="F570" s="3" t="s">
        <v>17377</v>
      </c>
      <c r="G570" s="3" t="s">
        <v>10470</v>
      </c>
      <c r="H570" s="3" t="s">
        <v>12901</v>
      </c>
    </row>
    <row r="571" spans="1:8" ht="43.5" x14ac:dyDescent="0.35">
      <c r="A571" s="4">
        <v>200898</v>
      </c>
      <c r="B571" s="1">
        <v>45203</v>
      </c>
      <c r="C571" s="2">
        <v>0.61408564814814814</v>
      </c>
      <c r="D571" s="3" t="s">
        <v>17379</v>
      </c>
      <c r="E571" s="3" t="s">
        <v>13847</v>
      </c>
      <c r="F571" s="3" t="s">
        <v>17380</v>
      </c>
      <c r="G571" s="3" t="s">
        <v>17381</v>
      </c>
      <c r="H571" s="3" t="s">
        <v>17382</v>
      </c>
    </row>
    <row r="572" spans="1:8" x14ac:dyDescent="0.35">
      <c r="A572" s="4">
        <v>32882</v>
      </c>
      <c r="B572" s="1">
        <v>45203</v>
      </c>
      <c r="C572" s="2">
        <v>0.61659722222222224</v>
      </c>
      <c r="D572" s="3" t="s">
        <v>13638</v>
      </c>
      <c r="E572" s="3" t="s">
        <v>14402</v>
      </c>
      <c r="F572" s="3" t="s">
        <v>17383</v>
      </c>
      <c r="G572" s="3" t="s">
        <v>17384</v>
      </c>
      <c r="H572" s="3" t="s">
        <v>17385</v>
      </c>
    </row>
    <row r="573" spans="1:8" ht="188.5" x14ac:dyDescent="0.35">
      <c r="A573" s="4">
        <v>6941</v>
      </c>
      <c r="B573" s="1">
        <v>45203</v>
      </c>
      <c r="C573" s="2">
        <v>0.6181712962962963</v>
      </c>
      <c r="D573" s="3" t="s">
        <v>12485</v>
      </c>
      <c r="E573" s="3" t="s">
        <v>17389</v>
      </c>
      <c r="F573" s="3" t="s">
        <v>17386</v>
      </c>
      <c r="G573" s="3" t="s">
        <v>17387</v>
      </c>
      <c r="H573" s="3" t="s">
        <v>17388</v>
      </c>
    </row>
    <row r="574" spans="1:8" ht="116" x14ac:dyDescent="0.35">
      <c r="A574" s="4">
        <v>178288</v>
      </c>
      <c r="B574" s="1">
        <v>45203</v>
      </c>
      <c r="C574" s="2">
        <v>0.61858796296296303</v>
      </c>
      <c r="D574" s="3" t="s">
        <v>17390</v>
      </c>
      <c r="E574" s="3" t="s">
        <v>17393</v>
      </c>
      <c r="F574" s="3" t="s">
        <v>17391</v>
      </c>
      <c r="G574" s="3" t="s">
        <v>12537</v>
      </c>
      <c r="H574" s="3" t="s">
        <v>17392</v>
      </c>
    </row>
    <row r="575" spans="1:8" x14ac:dyDescent="0.35">
      <c r="A575" s="4">
        <v>183802</v>
      </c>
      <c r="B575" s="1">
        <v>45203</v>
      </c>
      <c r="C575" s="2">
        <v>0.61885416666666659</v>
      </c>
      <c r="D575" s="3" t="s">
        <v>17394</v>
      </c>
      <c r="E575" s="3" t="s">
        <v>17395</v>
      </c>
      <c r="F575" s="3" t="s">
        <v>11751</v>
      </c>
      <c r="G575" s="3" t="s">
        <v>10462</v>
      </c>
      <c r="H575" s="3" t="s">
        <v>10660</v>
      </c>
    </row>
    <row r="576" spans="1:8" ht="116" x14ac:dyDescent="0.35">
      <c r="A576" s="4">
        <v>178288</v>
      </c>
      <c r="B576" s="1">
        <v>45203</v>
      </c>
      <c r="C576" s="2">
        <v>0.62086805555555558</v>
      </c>
      <c r="D576" s="3" t="s">
        <v>17390</v>
      </c>
      <c r="E576" s="3" t="s">
        <v>17393</v>
      </c>
      <c r="F576" s="3" t="s">
        <v>17391</v>
      </c>
      <c r="G576" s="3" t="s">
        <v>17396</v>
      </c>
      <c r="H576" s="3" t="s">
        <v>17392</v>
      </c>
    </row>
    <row r="577" spans="1:8" ht="58" x14ac:dyDescent="0.35">
      <c r="A577" s="4">
        <v>83783</v>
      </c>
      <c r="B577" s="1">
        <v>45203</v>
      </c>
      <c r="C577" s="2">
        <v>0.62124999999999997</v>
      </c>
      <c r="D577" s="3" t="s">
        <v>17397</v>
      </c>
      <c r="E577" s="3" t="s">
        <v>17401</v>
      </c>
      <c r="F577" s="3" t="s">
        <v>17398</v>
      </c>
      <c r="G577" s="3" t="s">
        <v>17399</v>
      </c>
      <c r="H577" s="3" t="s">
        <v>17400</v>
      </c>
    </row>
    <row r="578" spans="1:8" ht="101.5" x14ac:dyDescent="0.35">
      <c r="A578" s="4">
        <v>70715</v>
      </c>
      <c r="B578" s="1">
        <v>45203</v>
      </c>
      <c r="C578" s="2">
        <v>0.62206018518518513</v>
      </c>
      <c r="D578" s="3" t="s">
        <v>17402</v>
      </c>
      <c r="E578" s="3" t="s">
        <v>17404</v>
      </c>
      <c r="F578" s="3" t="s">
        <v>17403</v>
      </c>
      <c r="G578" s="3" t="e">
        <f>-Improving.</f>
        <v>#NAME?</v>
      </c>
      <c r="H578" s="3" t="e">
        <f>-do Lipid profile</f>
        <v>#NAME?</v>
      </c>
    </row>
    <row r="579" spans="1:8" ht="29" x14ac:dyDescent="0.35">
      <c r="A579" s="4">
        <v>190890</v>
      </c>
      <c r="B579" s="1">
        <v>45203</v>
      </c>
      <c r="C579" s="2">
        <v>0.62289351851851849</v>
      </c>
      <c r="D579" s="3" t="s">
        <v>17405</v>
      </c>
      <c r="E579" s="3" t="s">
        <v>17408</v>
      </c>
      <c r="F579" s="3" t="s">
        <v>17406</v>
      </c>
      <c r="G579" s="3" t="s">
        <v>17407</v>
      </c>
      <c r="H579" s="3" t="s">
        <v>397</v>
      </c>
    </row>
    <row r="580" spans="1:8" ht="58" x14ac:dyDescent="0.35">
      <c r="A580" s="4">
        <v>35218</v>
      </c>
      <c r="B580" s="1">
        <v>45203</v>
      </c>
      <c r="C580" s="2">
        <v>0.62856481481481474</v>
      </c>
      <c r="D580" s="3" t="s">
        <v>349</v>
      </c>
      <c r="E580" s="3" t="s">
        <v>17412</v>
      </c>
      <c r="F580" s="3" t="s">
        <v>17409</v>
      </c>
      <c r="G580" s="3" t="s">
        <v>17410</v>
      </c>
      <c r="H580" s="3" t="s">
        <v>17411</v>
      </c>
    </row>
    <row r="581" spans="1:8" ht="87" x14ac:dyDescent="0.35">
      <c r="A581" s="4">
        <v>7181</v>
      </c>
      <c r="B581" s="1">
        <v>45203</v>
      </c>
      <c r="C581" s="2">
        <v>0.62887731481481479</v>
      </c>
      <c r="D581" s="3" t="s">
        <v>17413</v>
      </c>
      <c r="E581" s="3" t="s">
        <v>17417</v>
      </c>
      <c r="F581" s="3" t="s">
        <v>17414</v>
      </c>
      <c r="G581" s="3" t="s">
        <v>17415</v>
      </c>
      <c r="H581" s="3" t="s">
        <v>17416</v>
      </c>
    </row>
    <row r="582" spans="1:8" ht="72.5" x14ac:dyDescent="0.35">
      <c r="A582" s="4">
        <v>162949</v>
      </c>
      <c r="B582" s="1">
        <v>45203</v>
      </c>
      <c r="C582" s="2">
        <v>0.63261574074074078</v>
      </c>
      <c r="D582" s="3" t="s">
        <v>17418</v>
      </c>
      <c r="E582" s="3" t="s">
        <v>13230</v>
      </c>
      <c r="F582" s="3" t="s">
        <v>17419</v>
      </c>
      <c r="G582" s="3" t="e">
        <f>-Supratheraputic INR.</f>
        <v>#NAME?</v>
      </c>
      <c r="H582" s="3" t="s">
        <v>17420</v>
      </c>
    </row>
    <row r="583" spans="1:8" ht="87" x14ac:dyDescent="0.35">
      <c r="A583" s="4">
        <v>42037</v>
      </c>
      <c r="B583" s="1">
        <v>45203</v>
      </c>
      <c r="C583" s="2">
        <v>0.63365740740740739</v>
      </c>
      <c r="D583" s="3" t="s">
        <v>17421</v>
      </c>
      <c r="E583" s="3" t="s">
        <v>17424</v>
      </c>
      <c r="F583" s="3" t="s">
        <v>17422</v>
      </c>
      <c r="G583" s="3" t="s">
        <v>12724</v>
      </c>
      <c r="H583" s="3" t="s">
        <v>17423</v>
      </c>
    </row>
    <row r="584" spans="1:8" ht="159.5" x14ac:dyDescent="0.35">
      <c r="A584" s="4">
        <v>81698</v>
      </c>
      <c r="B584" s="1">
        <v>45203</v>
      </c>
      <c r="C584" s="2">
        <v>0.63381944444444438</v>
      </c>
      <c r="D584" s="3" t="s">
        <v>16980</v>
      </c>
      <c r="E584" s="3" t="s">
        <v>17428</v>
      </c>
      <c r="F584" s="3" t="s">
        <v>17425</v>
      </c>
      <c r="G584" s="3" t="s">
        <v>17426</v>
      </c>
      <c r="H584" s="3" t="s">
        <v>17427</v>
      </c>
    </row>
    <row r="585" spans="1:8" ht="58" x14ac:dyDescent="0.35">
      <c r="A585" s="4">
        <v>46248</v>
      </c>
      <c r="B585" s="1">
        <v>45203</v>
      </c>
      <c r="C585" s="2">
        <v>0.63700231481481484</v>
      </c>
      <c r="D585" s="3" t="s">
        <v>17429</v>
      </c>
      <c r="E585" s="3" t="s">
        <v>17431</v>
      </c>
      <c r="F585" s="3" t="s">
        <v>17430</v>
      </c>
      <c r="G585" s="3" t="s">
        <v>11524</v>
      </c>
      <c r="H585" s="3" t="s">
        <v>397</v>
      </c>
    </row>
    <row r="586" spans="1:8" ht="58" x14ac:dyDescent="0.35">
      <c r="A586" s="4">
        <v>44504</v>
      </c>
      <c r="B586" s="1">
        <v>45203</v>
      </c>
      <c r="C586" s="2">
        <v>0.63825231481481481</v>
      </c>
      <c r="D586" s="3" t="s">
        <v>17432</v>
      </c>
      <c r="E586" s="3" t="s">
        <v>17435</v>
      </c>
      <c r="F586" s="3" t="s">
        <v>17433</v>
      </c>
      <c r="G586" s="3" t="s">
        <v>11524</v>
      </c>
      <c r="H586" s="3" t="s">
        <v>17434</v>
      </c>
    </row>
    <row r="587" spans="1:8" ht="58" x14ac:dyDescent="0.35">
      <c r="A587" s="4">
        <v>29686</v>
      </c>
      <c r="B587" s="1">
        <v>45203</v>
      </c>
      <c r="C587" s="2">
        <v>0.63908564814814817</v>
      </c>
      <c r="D587" s="3" t="s">
        <v>1702</v>
      </c>
      <c r="E587" s="3" t="s">
        <v>14067</v>
      </c>
      <c r="F587" s="3" t="s">
        <v>17436</v>
      </c>
      <c r="G587" s="3" t="s">
        <v>11467</v>
      </c>
      <c r="H587" s="3" t="s">
        <v>17437</v>
      </c>
    </row>
    <row r="588" spans="1:8" ht="58" x14ac:dyDescent="0.35">
      <c r="A588" s="4">
        <v>196931</v>
      </c>
      <c r="B588" s="1">
        <v>45203</v>
      </c>
      <c r="C588" s="2">
        <v>0.63909722222222221</v>
      </c>
      <c r="D588" s="3" t="s">
        <v>17438</v>
      </c>
      <c r="E588" s="3" t="s">
        <v>17441</v>
      </c>
      <c r="F588" s="3" t="s">
        <v>17439</v>
      </c>
      <c r="G588" s="3" t="s">
        <v>11784</v>
      </c>
      <c r="H588" s="3" t="s">
        <v>17440</v>
      </c>
    </row>
    <row r="589" spans="1:8" ht="87" x14ac:dyDescent="0.35">
      <c r="A589" s="4">
        <v>18349</v>
      </c>
      <c r="B589" s="1">
        <v>45203</v>
      </c>
      <c r="C589" s="2">
        <v>0.64216435185185183</v>
      </c>
      <c r="D589" s="3" t="s">
        <v>167</v>
      </c>
      <c r="E589" s="3" t="s">
        <v>17443</v>
      </c>
      <c r="F589" s="3" t="s">
        <v>17442</v>
      </c>
      <c r="G589" s="3" t="s">
        <v>12935</v>
      </c>
      <c r="H589" s="3" t="s">
        <v>15433</v>
      </c>
    </row>
    <row r="590" spans="1:8" ht="29" x14ac:dyDescent="0.35">
      <c r="A590" s="4">
        <v>191880</v>
      </c>
      <c r="B590" s="1">
        <v>45203</v>
      </c>
      <c r="C590" s="2">
        <v>0.64253472222222219</v>
      </c>
      <c r="D590" s="3" t="s">
        <v>17444</v>
      </c>
      <c r="E590" s="3" t="s">
        <v>17446</v>
      </c>
      <c r="F590" s="3" t="s">
        <v>17445</v>
      </c>
      <c r="G590" s="3" t="e">
        <f>-good asthma control.</f>
        <v>#NAME?</v>
      </c>
      <c r="H590" s="3" t="e">
        <f>-continue medications.</f>
        <v>#NAME?</v>
      </c>
    </row>
    <row r="591" spans="1:8" ht="72.5" x14ac:dyDescent="0.35">
      <c r="A591" s="4">
        <v>166573</v>
      </c>
      <c r="B591" s="1">
        <v>45203</v>
      </c>
      <c r="C591" s="2">
        <v>0.64880787037037035</v>
      </c>
      <c r="D591" s="3" t="s">
        <v>349</v>
      </c>
      <c r="E591" s="3" t="s">
        <v>17450</v>
      </c>
      <c r="F591" s="3" t="s">
        <v>17447</v>
      </c>
      <c r="G591" s="3" t="s">
        <v>17448</v>
      </c>
      <c r="H591" s="3" t="s">
        <v>17449</v>
      </c>
    </row>
    <row r="592" spans="1:8" ht="58" x14ac:dyDescent="0.35">
      <c r="A592" s="4">
        <v>111856</v>
      </c>
      <c r="B592" s="1">
        <v>45203</v>
      </c>
      <c r="C592" s="2">
        <v>0.6489583333333333</v>
      </c>
      <c r="D592" s="3" t="s">
        <v>17451</v>
      </c>
      <c r="E592" s="3" t="s">
        <v>13888</v>
      </c>
      <c r="F592" s="3" t="s">
        <v>17452</v>
      </c>
      <c r="G592" s="3" t="e">
        <f>-HAS some improvement and good BP control.</f>
        <v>#NAME?</v>
      </c>
      <c r="H592" s="3" t="s">
        <v>17453</v>
      </c>
    </row>
    <row r="593" spans="1:8" ht="58" x14ac:dyDescent="0.35">
      <c r="A593" s="4">
        <v>200087</v>
      </c>
      <c r="B593" s="1">
        <v>45203</v>
      </c>
      <c r="C593" s="2">
        <v>0.64932870370370377</v>
      </c>
      <c r="D593" s="3" t="s">
        <v>450</v>
      </c>
      <c r="E593" s="3" t="s">
        <v>17457</v>
      </c>
      <c r="F593" s="3" t="s">
        <v>17454</v>
      </c>
      <c r="G593" s="3" t="s">
        <v>17455</v>
      </c>
      <c r="H593" s="3" t="s">
        <v>17456</v>
      </c>
    </row>
    <row r="594" spans="1:8" ht="159.5" x14ac:dyDescent="0.35">
      <c r="A594" s="4">
        <v>18575</v>
      </c>
      <c r="B594" s="1">
        <v>45203</v>
      </c>
      <c r="C594" s="2">
        <v>0.65141203703703698</v>
      </c>
      <c r="D594" s="3" t="s">
        <v>17458</v>
      </c>
      <c r="E594" s="3" t="s">
        <v>17462</v>
      </c>
      <c r="F594" s="3" t="s">
        <v>17459</v>
      </c>
      <c r="G594" s="3" t="s">
        <v>17460</v>
      </c>
      <c r="H594" s="3" t="s">
        <v>17461</v>
      </c>
    </row>
    <row r="595" spans="1:8" ht="58" x14ac:dyDescent="0.35">
      <c r="A595" s="4">
        <v>184515</v>
      </c>
      <c r="B595" s="1">
        <v>45203</v>
      </c>
      <c r="C595" s="2">
        <v>0.65714120370370377</v>
      </c>
      <c r="D595" s="3" t="s">
        <v>17463</v>
      </c>
      <c r="E595" s="3" t="s">
        <v>17466</v>
      </c>
      <c r="F595" s="3" t="s">
        <v>17464</v>
      </c>
      <c r="G595" s="3" t="s">
        <v>104</v>
      </c>
      <c r="H595" s="3" t="s">
        <v>17465</v>
      </c>
    </row>
    <row r="596" spans="1:8" ht="101.5" x14ac:dyDescent="0.35">
      <c r="A596" s="4">
        <v>185390</v>
      </c>
      <c r="B596" s="1">
        <v>45203</v>
      </c>
      <c r="C596" s="2">
        <v>0.65912037037037041</v>
      </c>
      <c r="D596" s="3" t="s">
        <v>10916</v>
      </c>
      <c r="E596" s="3" t="s">
        <v>17469</v>
      </c>
      <c r="F596" s="3" t="s">
        <v>17467</v>
      </c>
      <c r="G596" s="3" t="e">
        <f>-Subtheraputic INR.</f>
        <v>#NAME?</v>
      </c>
      <c r="H596" s="3" t="s">
        <v>17468</v>
      </c>
    </row>
    <row r="597" spans="1:8" ht="58" x14ac:dyDescent="0.35">
      <c r="A597" s="4">
        <v>68858</v>
      </c>
      <c r="B597" s="1">
        <v>45203</v>
      </c>
      <c r="C597" s="2">
        <v>0.66028935185185189</v>
      </c>
      <c r="D597" s="3" t="s">
        <v>17470</v>
      </c>
      <c r="E597" s="3" t="s">
        <v>17474</v>
      </c>
      <c r="F597" s="3" t="s">
        <v>17471</v>
      </c>
      <c r="G597" s="3" t="s">
        <v>17472</v>
      </c>
      <c r="H597" s="3" t="s">
        <v>17473</v>
      </c>
    </row>
    <row r="598" spans="1:8" ht="87" x14ac:dyDescent="0.35">
      <c r="A598" s="4">
        <v>200124</v>
      </c>
      <c r="B598" s="1">
        <v>45203</v>
      </c>
      <c r="C598" s="2">
        <v>0.6607291666666667</v>
      </c>
      <c r="D598" s="3" t="s">
        <v>17475</v>
      </c>
      <c r="E598" s="3" t="s">
        <v>17478</v>
      </c>
      <c r="F598" s="3" t="s">
        <v>17476</v>
      </c>
      <c r="G598" s="3" t="s">
        <v>11891</v>
      </c>
      <c r="H598" s="3" t="s">
        <v>17477</v>
      </c>
    </row>
    <row r="599" spans="1:8" ht="87" x14ac:dyDescent="0.35">
      <c r="A599" s="4">
        <v>200124</v>
      </c>
      <c r="B599" s="1">
        <v>45203</v>
      </c>
      <c r="C599" s="2">
        <v>0.66121527777777778</v>
      </c>
      <c r="D599" s="3" t="s">
        <v>17475</v>
      </c>
      <c r="E599" s="3" t="s">
        <v>17479</v>
      </c>
      <c r="F599" s="3" t="s">
        <v>17476</v>
      </c>
      <c r="G599" s="3" t="s">
        <v>11891</v>
      </c>
      <c r="H599" s="3" t="s">
        <v>17477</v>
      </c>
    </row>
    <row r="600" spans="1:8" ht="72.5" x14ac:dyDescent="0.35">
      <c r="A600" s="4">
        <v>181202</v>
      </c>
      <c r="B600" s="1">
        <v>45203</v>
      </c>
      <c r="C600" s="2">
        <v>0.66149305555555549</v>
      </c>
      <c r="D600" s="3" t="s">
        <v>14483</v>
      </c>
      <c r="E600" s="3" t="s">
        <v>17483</v>
      </c>
      <c r="F600" s="3" t="s">
        <v>17480</v>
      </c>
      <c r="G600" s="3" t="s">
        <v>17481</v>
      </c>
      <c r="H600" s="3" t="s">
        <v>17482</v>
      </c>
    </row>
    <row r="601" spans="1:8" ht="72.5" x14ac:dyDescent="0.35">
      <c r="A601" s="4">
        <v>51400</v>
      </c>
      <c r="B601" s="1">
        <v>45203</v>
      </c>
      <c r="C601" s="2">
        <v>0.66513888888888884</v>
      </c>
      <c r="D601" s="3" t="s">
        <v>17484</v>
      </c>
      <c r="E601" s="3" t="s">
        <v>14133</v>
      </c>
      <c r="F601" s="3" t="s">
        <v>17485</v>
      </c>
      <c r="G601" s="3" t="s">
        <v>102</v>
      </c>
      <c r="H601" s="3" t="s">
        <v>17486</v>
      </c>
    </row>
    <row r="602" spans="1:8" ht="43.5" x14ac:dyDescent="0.35">
      <c r="A602" s="4">
        <v>38375</v>
      </c>
      <c r="B602" s="1">
        <v>45203</v>
      </c>
      <c r="C602" s="2">
        <v>0.66674768518518512</v>
      </c>
      <c r="D602" s="3" t="s">
        <v>17487</v>
      </c>
      <c r="E602" s="3" t="s">
        <v>14418</v>
      </c>
      <c r="F602" s="3" t="s">
        <v>17488</v>
      </c>
      <c r="G602" s="3" t="s">
        <v>17489</v>
      </c>
      <c r="H602" s="3" t="s">
        <v>17490</v>
      </c>
    </row>
    <row r="603" spans="1:8" ht="29" x14ac:dyDescent="0.35">
      <c r="A603" s="4">
        <v>25285</v>
      </c>
      <c r="B603" s="1">
        <v>45203</v>
      </c>
      <c r="C603" s="2">
        <v>0.66940972222222228</v>
      </c>
      <c r="D603" s="3" t="s">
        <v>10916</v>
      </c>
      <c r="E603" s="3" t="s">
        <v>15174</v>
      </c>
      <c r="F603" s="3" t="s">
        <v>17491</v>
      </c>
      <c r="G603" s="3" t="e">
        <f>-Supratheraputuc INR.</f>
        <v>#NAME?</v>
      </c>
      <c r="H603" s="3" t="s">
        <v>17492</v>
      </c>
    </row>
    <row r="604" spans="1:8" ht="43.5" x14ac:dyDescent="0.35">
      <c r="A604" s="4">
        <v>115518</v>
      </c>
      <c r="B604" s="1">
        <v>45203</v>
      </c>
      <c r="C604" s="2">
        <v>0.6726967592592592</v>
      </c>
      <c r="D604" s="3" t="s">
        <v>17493</v>
      </c>
      <c r="E604" s="3" t="s">
        <v>17497</v>
      </c>
      <c r="F604" s="3" t="s">
        <v>17494</v>
      </c>
      <c r="G604" s="3" t="s">
        <v>17495</v>
      </c>
      <c r="H604" s="3" t="s">
        <v>17496</v>
      </c>
    </row>
    <row r="605" spans="1:8" ht="72.5" x14ac:dyDescent="0.35">
      <c r="A605" s="4">
        <v>102862</v>
      </c>
      <c r="B605" s="1">
        <v>45203</v>
      </c>
      <c r="C605" s="2">
        <v>0.67305555555555552</v>
      </c>
      <c r="D605" s="3" t="s">
        <v>17498</v>
      </c>
      <c r="E605" s="3" t="s">
        <v>17502</v>
      </c>
      <c r="F605" s="3" t="s">
        <v>17499</v>
      </c>
      <c r="G605" s="3" t="s">
        <v>17500</v>
      </c>
      <c r="H605" s="3" t="s">
        <v>17501</v>
      </c>
    </row>
    <row r="606" spans="1:8" ht="43.5" x14ac:dyDescent="0.35">
      <c r="A606" s="4">
        <v>200479</v>
      </c>
      <c r="B606" s="1">
        <v>45203</v>
      </c>
      <c r="C606" s="2">
        <v>0.6771759259259259</v>
      </c>
      <c r="D606" s="3" t="s">
        <v>17503</v>
      </c>
      <c r="E606" s="3" t="s">
        <v>17506</v>
      </c>
      <c r="F606" s="3" t="s">
        <v>17504</v>
      </c>
      <c r="G606" s="3" t="s">
        <v>100</v>
      </c>
      <c r="H606" s="3" t="s">
        <v>17505</v>
      </c>
    </row>
    <row r="607" spans="1:8" ht="43.5" x14ac:dyDescent="0.35">
      <c r="A607" s="4">
        <v>45456</v>
      </c>
      <c r="B607" s="1">
        <v>45203</v>
      </c>
      <c r="C607" s="2">
        <v>0.68287037037037035</v>
      </c>
      <c r="D607" s="3" t="s">
        <v>17507</v>
      </c>
      <c r="E607" s="3" t="s">
        <v>15375</v>
      </c>
      <c r="F607" s="3" t="s">
        <v>17508</v>
      </c>
      <c r="G607" s="3" t="s">
        <v>17509</v>
      </c>
      <c r="H607" s="3" t="s">
        <v>17510</v>
      </c>
    </row>
    <row r="608" spans="1:8" ht="101.5" x14ac:dyDescent="0.35">
      <c r="A608" s="4">
        <v>162422</v>
      </c>
      <c r="B608" s="1">
        <v>45203</v>
      </c>
      <c r="C608" s="2">
        <v>0.68315972222222221</v>
      </c>
      <c r="D608" s="3" t="s">
        <v>1436</v>
      </c>
      <c r="E608" s="3" t="s">
        <v>17514</v>
      </c>
      <c r="F608" s="3" t="s">
        <v>17511</v>
      </c>
      <c r="G608" s="3" t="s">
        <v>17512</v>
      </c>
      <c r="H608" s="3" t="s">
        <v>17513</v>
      </c>
    </row>
    <row r="609" spans="1:8" ht="87" x14ac:dyDescent="0.35">
      <c r="A609" s="4">
        <v>42635</v>
      </c>
      <c r="B609" s="1">
        <v>45203</v>
      </c>
      <c r="C609" s="2">
        <v>0.68415509259259266</v>
      </c>
      <c r="D609" s="3" t="s">
        <v>11210</v>
      </c>
      <c r="E609" s="3" t="s">
        <v>17517</v>
      </c>
      <c r="F609" s="3" t="s">
        <v>11210</v>
      </c>
      <c r="G609" s="3" t="s">
        <v>17515</v>
      </c>
      <c r="H609" s="3" t="s">
        <v>17516</v>
      </c>
    </row>
    <row r="610" spans="1:8" ht="72.5" x14ac:dyDescent="0.35">
      <c r="A610" s="4">
        <v>62229</v>
      </c>
      <c r="B610" s="1">
        <v>45203</v>
      </c>
      <c r="C610" s="2">
        <v>0.68538194444444445</v>
      </c>
      <c r="D610" s="3" t="s">
        <v>167</v>
      </c>
      <c r="E610" s="3" t="s">
        <v>17520</v>
      </c>
      <c r="F610" s="3" t="s">
        <v>17518</v>
      </c>
      <c r="G610" s="3" t="s">
        <v>1542</v>
      </c>
      <c r="H610" s="3" t="s">
        <v>17519</v>
      </c>
    </row>
    <row r="611" spans="1:8" ht="43.5" x14ac:dyDescent="0.35">
      <c r="A611" s="4">
        <v>111749</v>
      </c>
      <c r="B611" s="1">
        <v>45203</v>
      </c>
      <c r="C611" s="2">
        <v>0.68759259259259264</v>
      </c>
      <c r="D611" s="3" t="s">
        <v>17521</v>
      </c>
      <c r="E611" s="3" t="s">
        <v>17525</v>
      </c>
      <c r="F611" s="3" t="s">
        <v>17522</v>
      </c>
      <c r="G611" s="3" t="s">
        <v>17523</v>
      </c>
      <c r="H611" s="3" t="s">
        <v>17524</v>
      </c>
    </row>
    <row r="612" spans="1:8" ht="58" x14ac:dyDescent="0.35">
      <c r="A612" s="4">
        <v>35296</v>
      </c>
      <c r="B612" s="1">
        <v>45203</v>
      </c>
      <c r="C612" s="2">
        <v>0.69708333333333339</v>
      </c>
      <c r="D612" s="3" t="s">
        <v>10292</v>
      </c>
      <c r="E612" s="3" t="s">
        <v>14336</v>
      </c>
      <c r="F612" s="3" t="s">
        <v>17526</v>
      </c>
      <c r="G612" s="3" t="s">
        <v>17527</v>
      </c>
      <c r="H612" s="3" t="s">
        <v>17528</v>
      </c>
    </row>
    <row r="613" spans="1:8" ht="29" x14ac:dyDescent="0.35">
      <c r="A613" s="4">
        <v>198267</v>
      </c>
      <c r="B613" s="1">
        <v>45203</v>
      </c>
      <c r="C613" s="2">
        <v>0.6999305555555555</v>
      </c>
      <c r="D613" s="3" t="s">
        <v>12020</v>
      </c>
      <c r="E613" s="3" t="s">
        <v>17531</v>
      </c>
      <c r="F613" s="3" t="s">
        <v>17529</v>
      </c>
      <c r="G613" s="3" t="s">
        <v>11779</v>
      </c>
      <c r="H613" s="3" t="s">
        <v>17530</v>
      </c>
    </row>
    <row r="614" spans="1:8" ht="101.5" x14ac:dyDescent="0.35">
      <c r="A614" s="4">
        <v>16244</v>
      </c>
      <c r="B614" s="1">
        <v>45203</v>
      </c>
      <c r="C614" s="2">
        <v>0.75326388888888884</v>
      </c>
      <c r="D614" s="3" t="s">
        <v>17532</v>
      </c>
      <c r="E614" s="3" t="s">
        <v>17536</v>
      </c>
      <c r="F614" s="3" t="s">
        <v>17533</v>
      </c>
      <c r="G614" s="3" t="s">
        <v>17534</v>
      </c>
      <c r="H614" s="3" t="s">
        <v>17535</v>
      </c>
    </row>
    <row r="615" spans="1:8" ht="43.5" x14ac:dyDescent="0.35">
      <c r="A615" s="4">
        <v>201728</v>
      </c>
      <c r="B615" s="1">
        <v>45203</v>
      </c>
      <c r="C615" s="2">
        <v>0.7649421296296296</v>
      </c>
      <c r="D615" s="3" t="s">
        <v>17537</v>
      </c>
      <c r="E615" s="3" t="s">
        <v>17541</v>
      </c>
      <c r="F615" s="3" t="s">
        <v>17538</v>
      </c>
      <c r="G615" s="3" t="s">
        <v>17539</v>
      </c>
      <c r="H615" s="3" t="s">
        <v>17540</v>
      </c>
    </row>
    <row r="616" spans="1:8" ht="43.5" x14ac:dyDescent="0.35">
      <c r="A616" s="4">
        <v>201728</v>
      </c>
      <c r="B616" s="1">
        <v>45203</v>
      </c>
      <c r="C616" s="2">
        <v>0.76526620370370368</v>
      </c>
      <c r="D616" s="3" t="s">
        <v>17537</v>
      </c>
      <c r="E616" s="3" t="s">
        <v>17541</v>
      </c>
      <c r="F616" s="3" t="s">
        <v>17538</v>
      </c>
      <c r="G616" s="3" t="s">
        <v>17539</v>
      </c>
      <c r="H616" s="3" t="s">
        <v>17542</v>
      </c>
    </row>
    <row r="617" spans="1:8" x14ac:dyDescent="0.35">
      <c r="A617" s="4">
        <v>95740</v>
      </c>
      <c r="B617" s="1">
        <v>45204</v>
      </c>
      <c r="C617" s="2">
        <v>0.34173611111111107</v>
      </c>
      <c r="D617" s="3" t="s">
        <v>10328</v>
      </c>
      <c r="E617" s="3" t="s">
        <v>10359</v>
      </c>
      <c r="F617" s="3" t="s">
        <v>17543</v>
      </c>
      <c r="G617" s="3" t="s">
        <v>10359</v>
      </c>
      <c r="H617" s="3" t="s">
        <v>12868</v>
      </c>
    </row>
    <row r="618" spans="1:8" ht="29" x14ac:dyDescent="0.35">
      <c r="A618" s="4">
        <v>5447</v>
      </c>
      <c r="B618" s="1">
        <v>45204</v>
      </c>
      <c r="C618" s="2">
        <v>0.34542824074074074</v>
      </c>
      <c r="D618" s="3" t="s">
        <v>17544</v>
      </c>
      <c r="E618" s="3" t="s">
        <v>17546</v>
      </c>
      <c r="F618" s="3" t="s">
        <v>17545</v>
      </c>
      <c r="G618" s="3" t="s">
        <v>1185</v>
      </c>
      <c r="H618" s="3" t="s">
        <v>29</v>
      </c>
    </row>
    <row r="619" spans="1:8" x14ac:dyDescent="0.35">
      <c r="A619" s="4">
        <v>35868</v>
      </c>
      <c r="B619" s="1">
        <v>45204</v>
      </c>
      <c r="C619" s="2">
        <v>0.35045138888888888</v>
      </c>
      <c r="D619" s="3" t="s">
        <v>10317</v>
      </c>
      <c r="E619" s="3" t="s">
        <v>17547</v>
      </c>
      <c r="F619" s="3" t="s">
        <v>12830</v>
      </c>
      <c r="G619" s="3" t="s">
        <v>17547</v>
      </c>
      <c r="H619" s="3" t="s">
        <v>593</v>
      </c>
    </row>
    <row r="620" spans="1:8" ht="72.5" x14ac:dyDescent="0.35">
      <c r="A620" s="4">
        <v>122161</v>
      </c>
      <c r="B620" s="1">
        <v>45204</v>
      </c>
      <c r="C620" s="2">
        <v>0.35288194444444443</v>
      </c>
      <c r="D620" s="3" t="s">
        <v>985</v>
      </c>
      <c r="E620" s="3" t="s">
        <v>17551</v>
      </c>
      <c r="F620" s="3" t="s">
        <v>17548</v>
      </c>
      <c r="G620" s="3" t="s">
        <v>17549</v>
      </c>
      <c r="H620" s="3" t="s">
        <v>17550</v>
      </c>
    </row>
    <row r="621" spans="1:8" ht="43.5" x14ac:dyDescent="0.35">
      <c r="A621" s="4">
        <v>40529</v>
      </c>
      <c r="B621" s="1">
        <v>45204</v>
      </c>
      <c r="C621" s="2">
        <v>0.35350694444444447</v>
      </c>
      <c r="D621" s="3" t="s">
        <v>985</v>
      </c>
      <c r="E621" s="3" t="s">
        <v>17555</v>
      </c>
      <c r="F621" s="3" t="s">
        <v>17552</v>
      </c>
      <c r="G621" s="3" t="s">
        <v>17553</v>
      </c>
      <c r="H621" s="3" t="s">
        <v>17554</v>
      </c>
    </row>
    <row r="622" spans="1:8" x14ac:dyDescent="0.35">
      <c r="A622" s="4">
        <v>12727</v>
      </c>
      <c r="B622" s="1">
        <v>45204</v>
      </c>
      <c r="C622" s="2">
        <v>0.36021990740740745</v>
      </c>
      <c r="D622" s="3" t="s">
        <v>985</v>
      </c>
      <c r="E622" s="3" t="s">
        <v>1190</v>
      </c>
      <c r="F622" s="3" t="s">
        <v>17556</v>
      </c>
      <c r="G622" s="3" t="s">
        <v>10517</v>
      </c>
      <c r="H622" s="3" t="s">
        <v>10308</v>
      </c>
    </row>
    <row r="623" spans="1:8" ht="43.5" x14ac:dyDescent="0.35">
      <c r="A623" s="4">
        <v>23310</v>
      </c>
      <c r="B623" s="1">
        <v>45204</v>
      </c>
      <c r="C623" s="2">
        <v>0.36060185185185184</v>
      </c>
      <c r="D623" s="3" t="s">
        <v>17557</v>
      </c>
      <c r="E623" s="3" t="s">
        <v>17561</v>
      </c>
      <c r="F623" s="3" t="s">
        <v>17558</v>
      </c>
      <c r="G623" s="3" t="s">
        <v>17559</v>
      </c>
      <c r="H623" s="3" t="s">
        <v>17560</v>
      </c>
    </row>
    <row r="624" spans="1:8" x14ac:dyDescent="0.35">
      <c r="A624" s="4">
        <v>125010</v>
      </c>
      <c r="B624" s="1">
        <v>45204</v>
      </c>
      <c r="C624" s="2">
        <v>0.36207175925925927</v>
      </c>
      <c r="D624" s="3" t="s">
        <v>12112</v>
      </c>
      <c r="E624" s="3" t="s">
        <v>17562</v>
      </c>
      <c r="F624" s="3" t="s">
        <v>12484</v>
      </c>
      <c r="G624" s="3" t="s">
        <v>17562</v>
      </c>
      <c r="H624" s="3" t="s">
        <v>10659</v>
      </c>
    </row>
    <row r="625" spans="1:8" ht="43.5" x14ac:dyDescent="0.35">
      <c r="A625" s="4">
        <v>48395</v>
      </c>
      <c r="B625" s="1">
        <v>45204</v>
      </c>
      <c r="C625" s="2">
        <v>0.3621180555555556</v>
      </c>
      <c r="D625" s="3" t="s">
        <v>1288</v>
      </c>
      <c r="E625" s="3" t="s">
        <v>14438</v>
      </c>
      <c r="F625" s="3" t="s">
        <v>17563</v>
      </c>
      <c r="G625" s="3" t="s">
        <v>11122</v>
      </c>
      <c r="H625" s="3" t="s">
        <v>17564</v>
      </c>
    </row>
    <row r="626" spans="1:8" ht="29" x14ac:dyDescent="0.35">
      <c r="A626" s="4">
        <v>38054</v>
      </c>
      <c r="B626" s="1">
        <v>45204</v>
      </c>
      <c r="C626" s="2">
        <v>0.36375000000000002</v>
      </c>
      <c r="D626" s="3" t="s">
        <v>1436</v>
      </c>
      <c r="E626" s="3" t="s">
        <v>13194</v>
      </c>
      <c r="F626" s="3" t="s">
        <v>17565</v>
      </c>
      <c r="G626" s="3" t="s">
        <v>17566</v>
      </c>
      <c r="H626" s="3" t="s">
        <v>17567</v>
      </c>
    </row>
    <row r="627" spans="1:8" ht="29" x14ac:dyDescent="0.35">
      <c r="A627" s="4">
        <v>160759</v>
      </c>
      <c r="B627" s="1">
        <v>45204</v>
      </c>
      <c r="C627" s="2">
        <v>0.3671875</v>
      </c>
      <c r="D627" s="3" t="s">
        <v>11248</v>
      </c>
      <c r="E627" s="3" t="s">
        <v>17340</v>
      </c>
      <c r="F627" s="3" t="s">
        <v>17568</v>
      </c>
      <c r="G627" s="3" t="s">
        <v>11519</v>
      </c>
      <c r="H627" s="3" t="s">
        <v>17569</v>
      </c>
    </row>
    <row r="628" spans="1:8" x14ac:dyDescent="0.35">
      <c r="A628" s="4">
        <v>46551</v>
      </c>
      <c r="B628" s="1">
        <v>45204</v>
      </c>
      <c r="C628" s="2">
        <v>0.36755787037037035</v>
      </c>
      <c r="D628" s="3" t="s">
        <v>15194</v>
      </c>
      <c r="E628" s="3" t="s">
        <v>15194</v>
      </c>
      <c r="F628" s="3" t="s">
        <v>12830</v>
      </c>
      <c r="G628" s="3" t="s">
        <v>15194</v>
      </c>
      <c r="H628" s="3" t="s">
        <v>10659</v>
      </c>
    </row>
    <row r="629" spans="1:8" ht="43.5" x14ac:dyDescent="0.35">
      <c r="A629" s="4">
        <v>35620</v>
      </c>
      <c r="B629" s="1">
        <v>45204</v>
      </c>
      <c r="C629" s="2">
        <v>0.36850694444444443</v>
      </c>
      <c r="D629" s="3" t="s">
        <v>985</v>
      </c>
      <c r="E629" s="3" t="s">
        <v>17573</v>
      </c>
      <c r="F629" s="3" t="s">
        <v>17570</v>
      </c>
      <c r="G629" s="3" t="s">
        <v>17571</v>
      </c>
      <c r="H629" s="3" t="s">
        <v>17572</v>
      </c>
    </row>
    <row r="630" spans="1:8" ht="58" x14ac:dyDescent="0.35">
      <c r="A630" s="4">
        <v>80067</v>
      </c>
      <c r="B630" s="1">
        <v>45204</v>
      </c>
      <c r="C630" s="2">
        <v>0.36865740740740738</v>
      </c>
      <c r="D630" s="3" t="s">
        <v>17574</v>
      </c>
      <c r="E630" s="3" t="s">
        <v>13509</v>
      </c>
      <c r="F630" s="3" t="s">
        <v>17575</v>
      </c>
      <c r="G630" s="3" t="s">
        <v>17576</v>
      </c>
      <c r="H630" s="3" t="s">
        <v>17577</v>
      </c>
    </row>
    <row r="631" spans="1:8" x14ac:dyDescent="0.35">
      <c r="A631" s="4">
        <v>151602</v>
      </c>
      <c r="B631" s="1">
        <v>45204</v>
      </c>
      <c r="C631" s="2">
        <v>0.36916666666666664</v>
      </c>
      <c r="D631" s="3" t="s">
        <v>17578</v>
      </c>
      <c r="E631" s="3" t="s">
        <v>17581</v>
      </c>
      <c r="F631" s="3" t="s">
        <v>17579</v>
      </c>
      <c r="G631" s="3" t="s">
        <v>17580</v>
      </c>
      <c r="H631" s="3" t="s">
        <v>10895</v>
      </c>
    </row>
    <row r="632" spans="1:8" ht="58" x14ac:dyDescent="0.35">
      <c r="A632" s="4">
        <v>94184</v>
      </c>
      <c r="B632" s="1">
        <v>45204</v>
      </c>
      <c r="C632" s="2">
        <v>0.36965277777777777</v>
      </c>
      <c r="D632" s="3" t="s">
        <v>1702</v>
      </c>
      <c r="E632" s="3" t="s">
        <v>17584</v>
      </c>
      <c r="F632" s="3" t="s">
        <v>17582</v>
      </c>
      <c r="G632" s="3" t="s">
        <v>10636</v>
      </c>
      <c r="H632" s="3" t="s">
        <v>17583</v>
      </c>
    </row>
    <row r="633" spans="1:8" ht="43.5" x14ac:dyDescent="0.35">
      <c r="A633" s="4">
        <v>186976</v>
      </c>
      <c r="B633" s="1">
        <v>45204</v>
      </c>
      <c r="C633" s="2">
        <v>0.3721990740740741</v>
      </c>
      <c r="D633" s="3" t="s">
        <v>10275</v>
      </c>
      <c r="E633" s="3" t="s">
        <v>17587</v>
      </c>
      <c r="F633" s="3" t="s">
        <v>17585</v>
      </c>
      <c r="G633" s="3" t="s">
        <v>11707</v>
      </c>
      <c r="H633" s="3" t="s">
        <v>17586</v>
      </c>
    </row>
    <row r="634" spans="1:8" ht="72.5" x14ac:dyDescent="0.35">
      <c r="A634" s="4">
        <v>43221</v>
      </c>
      <c r="B634" s="1">
        <v>45204</v>
      </c>
      <c r="C634" s="2">
        <v>0.37471064814814814</v>
      </c>
      <c r="D634" s="3" t="s">
        <v>17588</v>
      </c>
      <c r="E634" s="3" t="s">
        <v>11461</v>
      </c>
      <c r="F634" s="3" t="s">
        <v>10449</v>
      </c>
      <c r="G634" s="3" t="s">
        <v>17589</v>
      </c>
      <c r="H634" s="3" t="s">
        <v>17590</v>
      </c>
    </row>
    <row r="635" spans="1:8" ht="58" x14ac:dyDescent="0.35">
      <c r="A635" s="4">
        <v>54056</v>
      </c>
      <c r="B635" s="1">
        <v>45204</v>
      </c>
      <c r="C635" s="2">
        <v>0.37484953703703705</v>
      </c>
      <c r="D635" s="3" t="s">
        <v>17591</v>
      </c>
      <c r="E635" s="3" t="s">
        <v>17592</v>
      </c>
      <c r="F635" s="3" t="s">
        <v>2012</v>
      </c>
      <c r="G635" s="3" t="s">
        <v>17592</v>
      </c>
      <c r="H635" s="3" t="s">
        <v>17593</v>
      </c>
    </row>
    <row r="636" spans="1:8" ht="43.5" x14ac:dyDescent="0.35">
      <c r="A636" s="4">
        <v>47550</v>
      </c>
      <c r="B636" s="1">
        <v>45204</v>
      </c>
      <c r="C636" s="2">
        <v>0.3756944444444445</v>
      </c>
      <c r="D636" s="3" t="e">
        <f>--intermittent epigastric BURNING sensation</f>
        <v>#NAME?</v>
      </c>
      <c r="E636" s="3" t="s">
        <v>14421</v>
      </c>
      <c r="F636" s="3" t="s">
        <v>17594</v>
      </c>
      <c r="G636" s="3" t="s">
        <v>17595</v>
      </c>
      <c r="H636" s="3" t="s">
        <v>17596</v>
      </c>
    </row>
    <row r="637" spans="1:8" ht="43.5" x14ac:dyDescent="0.35">
      <c r="A637" s="4">
        <v>201272</v>
      </c>
      <c r="B637" s="1">
        <v>45204</v>
      </c>
      <c r="C637" s="2">
        <v>0.37571759259259258</v>
      </c>
      <c r="D637" s="3" t="s">
        <v>17597</v>
      </c>
      <c r="E637" s="3" t="s">
        <v>17599</v>
      </c>
      <c r="F637" s="3" t="s">
        <v>17598</v>
      </c>
      <c r="G637" s="3" t="s">
        <v>17599</v>
      </c>
      <c r="H637" s="3" t="s">
        <v>17600</v>
      </c>
    </row>
    <row r="638" spans="1:8" ht="43.5" x14ac:dyDescent="0.35">
      <c r="A638" s="4">
        <v>187929</v>
      </c>
      <c r="B638" s="1">
        <v>45204</v>
      </c>
      <c r="C638" s="2">
        <v>0.37731481481481483</v>
      </c>
      <c r="D638" s="3" t="s">
        <v>1288</v>
      </c>
      <c r="E638" s="3" t="s">
        <v>17602</v>
      </c>
      <c r="F638" s="3" t="s">
        <v>17601</v>
      </c>
      <c r="G638" s="3" t="s">
        <v>10690</v>
      </c>
      <c r="H638" s="3" t="s">
        <v>10905</v>
      </c>
    </row>
    <row r="639" spans="1:8" ht="29" x14ac:dyDescent="0.35">
      <c r="A639" s="4">
        <v>34140</v>
      </c>
      <c r="B639" s="1">
        <v>45204</v>
      </c>
      <c r="C639" s="2">
        <v>0.37785879629629626</v>
      </c>
      <c r="D639" s="3" t="s">
        <v>17603</v>
      </c>
      <c r="E639" s="3" t="s">
        <v>13060</v>
      </c>
      <c r="F639" s="3" t="s">
        <v>17604</v>
      </c>
      <c r="G639" s="3" t="s">
        <v>14238</v>
      </c>
      <c r="H639" s="3" t="s">
        <v>10348</v>
      </c>
    </row>
    <row r="640" spans="1:8" x14ac:dyDescent="0.35">
      <c r="A640" s="4">
        <v>46414</v>
      </c>
      <c r="B640" s="1">
        <v>45204</v>
      </c>
      <c r="C640" s="2">
        <v>0.37809027777777776</v>
      </c>
      <c r="D640" s="3" t="s">
        <v>12295</v>
      </c>
      <c r="E640" s="3" t="s">
        <v>12584</v>
      </c>
      <c r="F640" s="3" t="s">
        <v>17605</v>
      </c>
      <c r="G640" s="3" t="s">
        <v>12584</v>
      </c>
      <c r="H640" s="3" t="s">
        <v>10659</v>
      </c>
    </row>
    <row r="641" spans="1:8" ht="101.5" x14ac:dyDescent="0.35">
      <c r="A641" s="4">
        <v>121495</v>
      </c>
      <c r="B641" s="1">
        <v>45204</v>
      </c>
      <c r="C641" s="2">
        <v>0.3793171296296296</v>
      </c>
      <c r="D641" s="3" t="s">
        <v>985</v>
      </c>
      <c r="E641" s="3" t="s">
        <v>17609</v>
      </c>
      <c r="F641" s="3" t="s">
        <v>17606</v>
      </c>
      <c r="G641" s="3" t="s">
        <v>17607</v>
      </c>
      <c r="H641" s="3" t="s">
        <v>17608</v>
      </c>
    </row>
    <row r="642" spans="1:8" ht="58" x14ac:dyDescent="0.35">
      <c r="A642" s="4">
        <v>79748</v>
      </c>
      <c r="B642" s="1">
        <v>45204</v>
      </c>
      <c r="C642" s="2">
        <v>0.38090277777777781</v>
      </c>
      <c r="D642" s="3" t="s">
        <v>17610</v>
      </c>
      <c r="E642" s="3" t="s">
        <v>17614</v>
      </c>
      <c r="F642" s="3" t="s">
        <v>17611</v>
      </c>
      <c r="G642" s="3" t="s">
        <v>17612</v>
      </c>
      <c r="H642" s="3" t="s">
        <v>17613</v>
      </c>
    </row>
    <row r="643" spans="1:8" ht="29" x14ac:dyDescent="0.35">
      <c r="A643" s="4">
        <v>40144</v>
      </c>
      <c r="B643" s="1">
        <v>45204</v>
      </c>
      <c r="C643" s="2">
        <v>0.38091435185185185</v>
      </c>
      <c r="D643" s="3" t="s">
        <v>1436</v>
      </c>
      <c r="E643" s="3" t="s">
        <v>14423</v>
      </c>
      <c r="F643" s="3" t="s">
        <v>17615</v>
      </c>
      <c r="G643" s="3" t="s">
        <v>17616</v>
      </c>
      <c r="H643" s="3" t="s">
        <v>17617</v>
      </c>
    </row>
    <row r="644" spans="1:8" ht="29" x14ac:dyDescent="0.35">
      <c r="A644" s="4">
        <v>185316</v>
      </c>
      <c r="B644" s="1">
        <v>45204</v>
      </c>
      <c r="C644" s="2">
        <v>0.38365740740740745</v>
      </c>
      <c r="D644" s="3" t="s">
        <v>17618</v>
      </c>
      <c r="E644" s="3" t="s">
        <v>17620</v>
      </c>
      <c r="F644" s="3" t="s">
        <v>14349</v>
      </c>
      <c r="G644" s="3" t="s">
        <v>12427</v>
      </c>
      <c r="H644" s="3" t="s">
        <v>17619</v>
      </c>
    </row>
    <row r="645" spans="1:8" ht="43.5" x14ac:dyDescent="0.35">
      <c r="A645" s="4">
        <v>64878</v>
      </c>
      <c r="B645" s="1">
        <v>45204</v>
      </c>
      <c r="C645" s="2">
        <v>0.38421296296296298</v>
      </c>
      <c r="D645" s="3" t="s">
        <v>10412</v>
      </c>
      <c r="E645" s="3" t="s">
        <v>17623</v>
      </c>
      <c r="F645" s="3" t="s">
        <v>17621</v>
      </c>
      <c r="G645" s="3" t="s">
        <v>17622</v>
      </c>
      <c r="H645" s="3" t="s">
        <v>10750</v>
      </c>
    </row>
    <row r="646" spans="1:8" ht="87" x14ac:dyDescent="0.35">
      <c r="A646" s="4">
        <v>27554</v>
      </c>
      <c r="B646" s="1">
        <v>45204</v>
      </c>
      <c r="C646" s="2">
        <v>0.38465277777777779</v>
      </c>
      <c r="D646" s="3" t="s">
        <v>17624</v>
      </c>
      <c r="E646" s="3" t="s">
        <v>17627</v>
      </c>
      <c r="F646" s="3" t="s">
        <v>17624</v>
      </c>
      <c r="G646" s="3" t="s">
        <v>17625</v>
      </c>
      <c r="H646" s="3" t="s">
        <v>17626</v>
      </c>
    </row>
    <row r="647" spans="1:8" ht="101.5" x14ac:dyDescent="0.35">
      <c r="A647" s="4">
        <v>51233</v>
      </c>
      <c r="B647" s="1">
        <v>45204</v>
      </c>
      <c r="C647" s="2">
        <v>0.38631944444444444</v>
      </c>
      <c r="D647" s="3" t="s">
        <v>17628</v>
      </c>
      <c r="E647" s="3" t="s">
        <v>17632</v>
      </c>
      <c r="F647" s="3" t="s">
        <v>17629</v>
      </c>
      <c r="G647" s="3" t="s">
        <v>17630</v>
      </c>
      <c r="H647" s="3" t="s">
        <v>17631</v>
      </c>
    </row>
    <row r="648" spans="1:8" x14ac:dyDescent="0.35">
      <c r="A648" s="4">
        <v>129952</v>
      </c>
      <c r="B648" s="1">
        <v>45204</v>
      </c>
      <c r="C648" s="2">
        <v>0.38644675925925925</v>
      </c>
      <c r="D648" s="3" t="s">
        <v>10317</v>
      </c>
      <c r="E648" s="3" t="s">
        <v>17633</v>
      </c>
      <c r="F648" s="3" t="s">
        <v>12780</v>
      </c>
      <c r="G648" s="3" t="s">
        <v>17633</v>
      </c>
      <c r="H648" s="3" t="s">
        <v>11368</v>
      </c>
    </row>
    <row r="649" spans="1:8" ht="29" x14ac:dyDescent="0.35">
      <c r="A649" s="4">
        <v>43347</v>
      </c>
      <c r="B649" s="1">
        <v>45204</v>
      </c>
      <c r="C649" s="2">
        <v>0.39355324074074072</v>
      </c>
      <c r="D649" s="3" t="s">
        <v>985</v>
      </c>
      <c r="E649" s="3" t="s">
        <v>13890</v>
      </c>
      <c r="F649" s="3" t="s">
        <v>17634</v>
      </c>
      <c r="G649" s="3" t="s">
        <v>10433</v>
      </c>
      <c r="H649" s="3" t="s">
        <v>4190</v>
      </c>
    </row>
    <row r="650" spans="1:8" x14ac:dyDescent="0.35">
      <c r="A650" s="4">
        <v>182431</v>
      </c>
      <c r="B650" s="1">
        <v>45204</v>
      </c>
      <c r="C650" s="2">
        <v>0.39578703703703705</v>
      </c>
      <c r="D650" s="3" t="s">
        <v>12833</v>
      </c>
      <c r="E650" s="3" t="s">
        <v>11850</v>
      </c>
      <c r="F650" s="3" t="s">
        <v>12751</v>
      </c>
      <c r="G650" s="3" t="s">
        <v>12018</v>
      </c>
      <c r="H650" s="3" t="s">
        <v>10659</v>
      </c>
    </row>
    <row r="651" spans="1:8" ht="87" x14ac:dyDescent="0.35">
      <c r="A651" s="4">
        <v>36094</v>
      </c>
      <c r="B651" s="1">
        <v>45204</v>
      </c>
      <c r="C651" s="2">
        <v>0.39696759259259262</v>
      </c>
      <c r="D651" s="3" t="s">
        <v>17635</v>
      </c>
      <c r="E651" s="3" t="s">
        <v>14439</v>
      </c>
      <c r="F651" s="3" t="s">
        <v>17636</v>
      </c>
      <c r="G651" s="3" t="s">
        <v>17637</v>
      </c>
      <c r="H651" s="3" t="s">
        <v>17638</v>
      </c>
    </row>
    <row r="652" spans="1:8" x14ac:dyDescent="0.35">
      <c r="A652" s="4">
        <v>40745</v>
      </c>
      <c r="B652" s="1">
        <v>45204</v>
      </c>
      <c r="C652" s="2">
        <v>0.39817129629629627</v>
      </c>
      <c r="D652" s="3" t="s">
        <v>12298</v>
      </c>
      <c r="E652" s="3" t="s">
        <v>11393</v>
      </c>
      <c r="F652" s="3" t="s">
        <v>12297</v>
      </c>
      <c r="G652" s="3" t="s">
        <v>12297</v>
      </c>
      <c r="H652" s="3" t="s">
        <v>11741</v>
      </c>
    </row>
    <row r="653" spans="1:8" ht="58" x14ac:dyDescent="0.35">
      <c r="A653" s="4">
        <v>47663</v>
      </c>
      <c r="B653" s="1">
        <v>45204</v>
      </c>
      <c r="C653" s="2">
        <v>0.39829861111111109</v>
      </c>
      <c r="D653" s="3" t="s">
        <v>17639</v>
      </c>
      <c r="E653" s="3" t="s">
        <v>11699</v>
      </c>
      <c r="F653" s="3" t="s">
        <v>17640</v>
      </c>
      <c r="G653" s="3" t="s">
        <v>17641</v>
      </c>
      <c r="H653" s="3" t="s">
        <v>17642</v>
      </c>
    </row>
    <row r="654" spans="1:8" ht="43.5" x14ac:dyDescent="0.35">
      <c r="A654" s="4">
        <v>185065</v>
      </c>
      <c r="B654" s="1">
        <v>45204</v>
      </c>
      <c r="C654" s="2">
        <v>0.40020833333333333</v>
      </c>
      <c r="D654" s="3" t="s">
        <v>985</v>
      </c>
      <c r="E654" s="3" t="s">
        <v>17645</v>
      </c>
      <c r="F654" s="3" t="s">
        <v>17643</v>
      </c>
      <c r="G654" s="3" t="s">
        <v>10447</v>
      </c>
      <c r="H654" s="3" t="s">
        <v>17644</v>
      </c>
    </row>
    <row r="655" spans="1:8" ht="43.5" x14ac:dyDescent="0.35">
      <c r="A655" s="4">
        <v>6147</v>
      </c>
      <c r="B655" s="1">
        <v>45204</v>
      </c>
      <c r="C655" s="2">
        <v>0.40059027777777773</v>
      </c>
      <c r="D655" s="3" t="s">
        <v>17646</v>
      </c>
      <c r="E655" s="3" t="s">
        <v>17650</v>
      </c>
      <c r="F655" s="3" t="s">
        <v>17647</v>
      </c>
      <c r="G655" s="3" t="s">
        <v>17648</v>
      </c>
      <c r="H655" s="3" t="s">
        <v>17649</v>
      </c>
    </row>
    <row r="656" spans="1:8" ht="72.5" x14ac:dyDescent="0.35">
      <c r="A656" s="4">
        <v>49386</v>
      </c>
      <c r="B656" s="1">
        <v>45204</v>
      </c>
      <c r="C656" s="2">
        <v>0.401400462962963</v>
      </c>
      <c r="D656" s="3" t="s">
        <v>1436</v>
      </c>
      <c r="E656" s="3" t="s">
        <v>17654</v>
      </c>
      <c r="F656" s="3" t="s">
        <v>17651</v>
      </c>
      <c r="G656" s="3" t="s">
        <v>17652</v>
      </c>
      <c r="H656" s="3" t="s">
        <v>17653</v>
      </c>
    </row>
    <row r="657" spans="1:8" ht="87" x14ac:dyDescent="0.35">
      <c r="A657" s="4">
        <v>172313</v>
      </c>
      <c r="B657" s="1">
        <v>45204</v>
      </c>
      <c r="C657" s="2">
        <v>0.40287037037037038</v>
      </c>
      <c r="D657" s="3" t="s">
        <v>10615</v>
      </c>
      <c r="E657" s="3" t="s">
        <v>17657</v>
      </c>
      <c r="F657" s="3" t="s">
        <v>17655</v>
      </c>
      <c r="G657" s="3" t="s">
        <v>11571</v>
      </c>
      <c r="H657" s="3" t="s">
        <v>17656</v>
      </c>
    </row>
    <row r="658" spans="1:8" ht="145" x14ac:dyDescent="0.35">
      <c r="A658" s="4">
        <v>46416</v>
      </c>
      <c r="B658" s="1">
        <v>45204</v>
      </c>
      <c r="C658" s="2">
        <v>0.40348379629629627</v>
      </c>
      <c r="D658" s="3" t="s">
        <v>17658</v>
      </c>
      <c r="E658" s="3" t="s">
        <v>12965</v>
      </c>
      <c r="F658" s="3" t="s">
        <v>13185</v>
      </c>
      <c r="G658" s="3" t="s">
        <v>12006</v>
      </c>
      <c r="H658" s="3" t="s">
        <v>17659</v>
      </c>
    </row>
    <row r="659" spans="1:8" ht="58" x14ac:dyDescent="0.35">
      <c r="A659" s="4">
        <v>154212</v>
      </c>
      <c r="B659" s="1">
        <v>45204</v>
      </c>
      <c r="C659" s="2">
        <v>0.40406249999999999</v>
      </c>
      <c r="D659" s="3" t="s">
        <v>10667</v>
      </c>
      <c r="E659" s="3" t="s">
        <v>17663</v>
      </c>
      <c r="F659" s="3" t="s">
        <v>17660</v>
      </c>
      <c r="G659" s="3" t="s">
        <v>17661</v>
      </c>
      <c r="H659" s="3" t="s">
        <v>17662</v>
      </c>
    </row>
    <row r="660" spans="1:8" ht="58" x14ac:dyDescent="0.35">
      <c r="A660" s="4">
        <v>32519</v>
      </c>
      <c r="B660" s="1">
        <v>45204</v>
      </c>
      <c r="C660" s="2">
        <v>0.40452546296296293</v>
      </c>
      <c r="D660" s="3" t="s">
        <v>17664</v>
      </c>
      <c r="E660" s="3" t="s">
        <v>13788</v>
      </c>
      <c r="F660" s="3" t="s">
        <v>17665</v>
      </c>
      <c r="G660" s="3" t="s">
        <v>17666</v>
      </c>
      <c r="H660" s="3" t="s">
        <v>17667</v>
      </c>
    </row>
    <row r="661" spans="1:8" ht="29" x14ac:dyDescent="0.35">
      <c r="A661" s="4">
        <v>43137</v>
      </c>
      <c r="B661" s="1">
        <v>45204</v>
      </c>
      <c r="C661" s="2">
        <v>0.40574074074074074</v>
      </c>
      <c r="D661" s="3" t="s">
        <v>1296</v>
      </c>
      <c r="E661" s="3" t="s">
        <v>17670</v>
      </c>
      <c r="F661" s="3" t="s">
        <v>17668</v>
      </c>
      <c r="G661" s="3" t="s">
        <v>11798</v>
      </c>
      <c r="H661" s="3" t="s">
        <v>17669</v>
      </c>
    </row>
    <row r="662" spans="1:8" ht="87" x14ac:dyDescent="0.35">
      <c r="A662" s="4">
        <v>82722</v>
      </c>
      <c r="B662" s="1">
        <v>45204</v>
      </c>
      <c r="C662" s="2">
        <v>0.4072453703703704</v>
      </c>
      <c r="D662" s="3" t="s">
        <v>892</v>
      </c>
      <c r="E662" s="3" t="s">
        <v>17673</v>
      </c>
      <c r="F662" s="3" t="s">
        <v>17671</v>
      </c>
      <c r="G662" s="3" t="s">
        <v>13272</v>
      </c>
      <c r="H662" s="3" t="s">
        <v>17672</v>
      </c>
    </row>
    <row r="663" spans="1:8" x14ac:dyDescent="0.35">
      <c r="A663" s="4">
        <v>37750</v>
      </c>
      <c r="B663" s="1">
        <v>45204</v>
      </c>
      <c r="C663" s="2">
        <v>0.40797453703703707</v>
      </c>
      <c r="D663" s="3" t="s">
        <v>12833</v>
      </c>
      <c r="E663" s="3" t="s">
        <v>12790</v>
      </c>
      <c r="F663" s="3" t="s">
        <v>17674</v>
      </c>
      <c r="G663" s="3" t="s">
        <v>12790</v>
      </c>
      <c r="H663" s="3" t="s">
        <v>13215</v>
      </c>
    </row>
    <row r="664" spans="1:8" ht="116" x14ac:dyDescent="0.35">
      <c r="A664" s="4">
        <v>30008</v>
      </c>
      <c r="B664" s="1">
        <v>45204</v>
      </c>
      <c r="C664" s="2">
        <v>0.40979166666666672</v>
      </c>
      <c r="D664" s="3" t="s">
        <v>17675</v>
      </c>
      <c r="E664" s="3" t="s">
        <v>17679</v>
      </c>
      <c r="F664" s="3" t="s">
        <v>17676</v>
      </c>
      <c r="G664" s="3" t="s">
        <v>17677</v>
      </c>
      <c r="H664" s="3" t="s">
        <v>17678</v>
      </c>
    </row>
    <row r="665" spans="1:8" ht="58" x14ac:dyDescent="0.35">
      <c r="A665" s="4">
        <v>48145</v>
      </c>
      <c r="B665" s="1">
        <v>45204</v>
      </c>
      <c r="C665" s="2">
        <v>0.41115740740740742</v>
      </c>
      <c r="D665" s="3" t="s">
        <v>1702</v>
      </c>
      <c r="E665" s="3" t="s">
        <v>17681</v>
      </c>
      <c r="F665" s="3" t="s">
        <v>17680</v>
      </c>
      <c r="G665" s="3" t="s">
        <v>10439</v>
      </c>
      <c r="H665" s="3" t="s">
        <v>10905</v>
      </c>
    </row>
    <row r="666" spans="1:8" ht="43.5" x14ac:dyDescent="0.35">
      <c r="A666" s="4">
        <v>64082</v>
      </c>
      <c r="B666" s="1">
        <v>45204</v>
      </c>
      <c r="C666" s="2">
        <v>0.41164351851851855</v>
      </c>
      <c r="D666" s="3" t="s">
        <v>14552</v>
      </c>
      <c r="E666" s="3" t="s">
        <v>17684</v>
      </c>
      <c r="F666" s="3" t="s">
        <v>11815</v>
      </c>
      <c r="G666" s="3" t="s">
        <v>17683</v>
      </c>
      <c r="H666" s="3" t="s">
        <v>10682</v>
      </c>
    </row>
    <row r="667" spans="1:8" ht="43.5" x14ac:dyDescent="0.35">
      <c r="A667" s="4">
        <v>13990</v>
      </c>
      <c r="B667" s="1">
        <v>45204</v>
      </c>
      <c r="C667" s="2">
        <v>0.41273148148148148</v>
      </c>
      <c r="D667" s="3" t="s">
        <v>17685</v>
      </c>
      <c r="E667" s="3" t="s">
        <v>17689</v>
      </c>
      <c r="F667" s="3" t="s">
        <v>17686</v>
      </c>
      <c r="G667" s="3" t="s">
        <v>17687</v>
      </c>
      <c r="H667" s="3" t="s">
        <v>17688</v>
      </c>
    </row>
    <row r="668" spans="1:8" ht="43.5" x14ac:dyDescent="0.35">
      <c r="A668" s="4">
        <v>37344</v>
      </c>
      <c r="B668" s="1">
        <v>45204</v>
      </c>
      <c r="C668" s="2">
        <v>0.41453703703703698</v>
      </c>
      <c r="D668" s="3" t="s">
        <v>892</v>
      </c>
      <c r="E668" s="3" t="s">
        <v>17691</v>
      </c>
      <c r="F668" s="3" t="s">
        <v>17690</v>
      </c>
      <c r="G668" s="3" t="s">
        <v>13364</v>
      </c>
      <c r="H668" s="3" t="s">
        <v>11777</v>
      </c>
    </row>
    <row r="669" spans="1:8" ht="29" x14ac:dyDescent="0.35">
      <c r="A669" s="4">
        <v>95690</v>
      </c>
      <c r="B669" s="1">
        <v>45204</v>
      </c>
      <c r="C669" s="2">
        <v>0.41513888888888889</v>
      </c>
      <c r="D669" s="3" t="s">
        <v>167</v>
      </c>
      <c r="E669" s="3" t="s">
        <v>13965</v>
      </c>
      <c r="F669" s="3" t="s">
        <v>17692</v>
      </c>
      <c r="G669" s="3" t="s">
        <v>1385</v>
      </c>
      <c r="H669" s="3" t="s">
        <v>12073</v>
      </c>
    </row>
    <row r="670" spans="1:8" ht="58" x14ac:dyDescent="0.35">
      <c r="A670" s="4">
        <v>48145</v>
      </c>
      <c r="B670" s="1">
        <v>45204</v>
      </c>
      <c r="C670" s="2">
        <v>0.41638888888888892</v>
      </c>
      <c r="D670" s="3" t="s">
        <v>1702</v>
      </c>
      <c r="E670" s="3" t="s">
        <v>17693</v>
      </c>
      <c r="F670" s="3" t="s">
        <v>17680</v>
      </c>
      <c r="G670" s="3" t="s">
        <v>10439</v>
      </c>
      <c r="H670" s="3" t="s">
        <v>10905</v>
      </c>
    </row>
    <row r="671" spans="1:8" ht="43.5" x14ac:dyDescent="0.35">
      <c r="A671" s="4">
        <v>44094</v>
      </c>
      <c r="B671" s="1">
        <v>45204</v>
      </c>
      <c r="C671" s="2">
        <v>0.41649305555555555</v>
      </c>
      <c r="D671" s="3" t="s">
        <v>1436</v>
      </c>
      <c r="E671" s="3" t="s">
        <v>14414</v>
      </c>
      <c r="F671" s="3" t="s">
        <v>17694</v>
      </c>
      <c r="G671" s="3" t="s">
        <v>17695</v>
      </c>
      <c r="H671" s="3" t="s">
        <v>17696</v>
      </c>
    </row>
    <row r="672" spans="1:8" ht="72.5" x14ac:dyDescent="0.35">
      <c r="A672" s="4">
        <v>43351</v>
      </c>
      <c r="B672" s="1">
        <v>45204</v>
      </c>
      <c r="C672" s="2">
        <v>0.4168055555555556</v>
      </c>
      <c r="D672" s="3" t="s">
        <v>1744</v>
      </c>
      <c r="E672" s="3" t="s">
        <v>17699</v>
      </c>
      <c r="F672" s="3" t="s">
        <v>17697</v>
      </c>
      <c r="G672" s="3" t="s">
        <v>11798</v>
      </c>
      <c r="H672" s="3" t="s">
        <v>17698</v>
      </c>
    </row>
    <row r="673" spans="1:8" x14ac:dyDescent="0.35">
      <c r="A673" s="4">
        <v>39736</v>
      </c>
      <c r="B673" s="1">
        <v>45204</v>
      </c>
      <c r="C673" s="2">
        <v>0.41693287037037036</v>
      </c>
      <c r="D673" s="3" t="s">
        <v>17700</v>
      </c>
      <c r="E673" s="3" t="s">
        <v>17704</v>
      </c>
      <c r="F673" s="3" t="s">
        <v>17701</v>
      </c>
      <c r="G673" s="3" t="s">
        <v>17702</v>
      </c>
      <c r="H673" s="3" t="s">
        <v>17703</v>
      </c>
    </row>
    <row r="674" spans="1:8" ht="58" x14ac:dyDescent="0.35">
      <c r="A674" s="4">
        <v>48145</v>
      </c>
      <c r="B674" s="1">
        <v>45204</v>
      </c>
      <c r="C674" s="2">
        <v>0.41706018518518517</v>
      </c>
      <c r="D674" s="3" t="s">
        <v>1702</v>
      </c>
      <c r="E674" s="3" t="s">
        <v>17705</v>
      </c>
      <c r="F674" s="3" t="s">
        <v>17680</v>
      </c>
      <c r="G674" s="3" t="s">
        <v>10439</v>
      </c>
      <c r="H674" s="3" t="s">
        <v>10905</v>
      </c>
    </row>
    <row r="675" spans="1:8" ht="58" x14ac:dyDescent="0.35">
      <c r="A675" s="4">
        <v>148973</v>
      </c>
      <c r="B675" s="1">
        <v>45204</v>
      </c>
      <c r="C675" s="2">
        <v>0.41828703703703707</v>
      </c>
      <c r="D675" s="3" t="s">
        <v>985</v>
      </c>
      <c r="E675" s="3" t="s">
        <v>17709</v>
      </c>
      <c r="F675" s="3" t="s">
        <v>17706</v>
      </c>
      <c r="G675" s="3" t="s">
        <v>17707</v>
      </c>
      <c r="H675" s="3" t="s">
        <v>17708</v>
      </c>
    </row>
    <row r="676" spans="1:8" x14ac:dyDescent="0.35">
      <c r="A676" s="4">
        <v>34083</v>
      </c>
      <c r="B676" s="1">
        <v>45204</v>
      </c>
      <c r="C676" s="2">
        <v>0.41946759259259259</v>
      </c>
      <c r="D676" s="3" t="s">
        <v>12833</v>
      </c>
      <c r="E676" s="3" t="s">
        <v>12554</v>
      </c>
      <c r="F676" s="3" t="s">
        <v>17710</v>
      </c>
      <c r="G676" s="3" t="s">
        <v>12554</v>
      </c>
      <c r="H676" s="3" t="s">
        <v>10659</v>
      </c>
    </row>
    <row r="677" spans="1:8" ht="58" x14ac:dyDescent="0.35">
      <c r="A677" s="4">
        <v>91333</v>
      </c>
      <c r="B677" s="1">
        <v>45204</v>
      </c>
      <c r="C677" s="2">
        <v>0.42033564814814817</v>
      </c>
      <c r="D677" s="3" t="s">
        <v>17711</v>
      </c>
      <c r="E677" s="3" t="s">
        <v>17713</v>
      </c>
      <c r="F677" s="3" t="s">
        <v>17712</v>
      </c>
      <c r="G677" s="3" t="s">
        <v>10454</v>
      </c>
      <c r="H677" s="3" t="s">
        <v>10349</v>
      </c>
    </row>
    <row r="678" spans="1:8" ht="29" x14ac:dyDescent="0.35">
      <c r="A678" s="4">
        <v>87228</v>
      </c>
      <c r="B678" s="1">
        <v>45204</v>
      </c>
      <c r="C678" s="2">
        <v>0.42179398148148151</v>
      </c>
      <c r="D678" s="3" t="s">
        <v>892</v>
      </c>
      <c r="E678" s="3" t="s">
        <v>14135</v>
      </c>
      <c r="F678" s="3" t="s">
        <v>17714</v>
      </c>
      <c r="G678" s="3" t="s">
        <v>15044</v>
      </c>
      <c r="H678" s="3" t="s">
        <v>11777</v>
      </c>
    </row>
    <row r="679" spans="1:8" ht="58" x14ac:dyDescent="0.35">
      <c r="A679" s="4">
        <v>90772</v>
      </c>
      <c r="B679" s="1">
        <v>45204</v>
      </c>
      <c r="C679" s="2">
        <v>0.42259259259259258</v>
      </c>
      <c r="D679" s="3" t="s">
        <v>17715</v>
      </c>
      <c r="E679" s="3" t="s">
        <v>17719</v>
      </c>
      <c r="F679" s="3" t="s">
        <v>17716</v>
      </c>
      <c r="G679" s="3" t="s">
        <v>17717</v>
      </c>
      <c r="H679" s="3" t="s">
        <v>17718</v>
      </c>
    </row>
    <row r="680" spans="1:8" x14ac:dyDescent="0.35">
      <c r="A680" s="4">
        <v>47844</v>
      </c>
      <c r="B680" s="1">
        <v>45204</v>
      </c>
      <c r="C680" s="2">
        <v>0.42501157407407408</v>
      </c>
      <c r="D680" s="3" t="s">
        <v>12833</v>
      </c>
      <c r="E680" s="3" t="s">
        <v>17721</v>
      </c>
      <c r="F680" s="3" t="s">
        <v>17720</v>
      </c>
      <c r="G680" s="3" t="s">
        <v>17721</v>
      </c>
      <c r="H680" s="3" t="s">
        <v>13042</v>
      </c>
    </row>
    <row r="681" spans="1:8" ht="29" x14ac:dyDescent="0.35">
      <c r="A681" s="4">
        <v>152190</v>
      </c>
      <c r="B681" s="1">
        <v>45204</v>
      </c>
      <c r="C681" s="2">
        <v>0.42520833333333335</v>
      </c>
      <c r="D681" s="3" t="e">
        <f>-intermittent dry cough SOB ON exertion / she WAS Told to have asthma previously -ntermittent leg SWELLING ,also HAS nasal congestion itching sneezing</f>
        <v>#NAME?</v>
      </c>
      <c r="E681" s="3" t="s">
        <v>17725</v>
      </c>
      <c r="F681" s="3" t="s">
        <v>17722</v>
      </c>
      <c r="G681" s="3" t="s">
        <v>17723</v>
      </c>
      <c r="H681" s="3" t="s">
        <v>17724</v>
      </c>
    </row>
    <row r="682" spans="1:8" ht="29" x14ac:dyDescent="0.35">
      <c r="A682" s="4">
        <v>41947</v>
      </c>
      <c r="B682" s="1">
        <v>45204</v>
      </c>
      <c r="C682" s="2">
        <v>0.4256597222222222</v>
      </c>
      <c r="D682" s="3" t="s">
        <v>10826</v>
      </c>
      <c r="E682" s="3" t="s">
        <v>4292</v>
      </c>
      <c r="F682" s="3" t="s">
        <v>17726</v>
      </c>
      <c r="G682" s="3" t="s">
        <v>1253</v>
      </c>
      <c r="H682" s="3" t="s">
        <v>12652</v>
      </c>
    </row>
    <row r="683" spans="1:8" ht="145" x14ac:dyDescent="0.35">
      <c r="A683" s="4">
        <v>41502</v>
      </c>
      <c r="B683" s="1">
        <v>45204</v>
      </c>
      <c r="C683" s="2">
        <v>0.42723379629629626</v>
      </c>
      <c r="D683" s="3" t="s">
        <v>17727</v>
      </c>
      <c r="E683" s="3" t="s">
        <v>12040</v>
      </c>
      <c r="F683" s="3" t="s">
        <v>17728</v>
      </c>
      <c r="G683" s="3" t="s">
        <v>17729</v>
      </c>
      <c r="H683" s="3" t="s">
        <v>17730</v>
      </c>
    </row>
    <row r="684" spans="1:8" x14ac:dyDescent="0.35">
      <c r="A684" s="4">
        <v>200817</v>
      </c>
      <c r="B684" s="1">
        <v>45204</v>
      </c>
      <c r="C684" s="2">
        <v>0.43018518518518517</v>
      </c>
      <c r="D684" s="3" t="s">
        <v>303</v>
      </c>
      <c r="E684" s="3" t="s">
        <v>724</v>
      </c>
      <c r="F684" s="3" t="s">
        <v>11895</v>
      </c>
      <c r="G684" s="3" t="s">
        <v>12431</v>
      </c>
      <c r="H684" s="3" t="s">
        <v>10327</v>
      </c>
    </row>
    <row r="685" spans="1:8" ht="87" x14ac:dyDescent="0.35">
      <c r="A685" s="4">
        <v>40686</v>
      </c>
      <c r="B685" s="1">
        <v>45204</v>
      </c>
      <c r="C685" s="2">
        <v>0.43081018518518516</v>
      </c>
      <c r="D685" s="3" t="s">
        <v>17731</v>
      </c>
      <c r="E685" s="3" t="s">
        <v>17735</v>
      </c>
      <c r="F685" s="3" t="s">
        <v>17732</v>
      </c>
      <c r="G685" s="3" t="s">
        <v>17733</v>
      </c>
      <c r="H685" s="3" t="s">
        <v>17734</v>
      </c>
    </row>
    <row r="686" spans="1:8" x14ac:dyDescent="0.35">
      <c r="A686" s="4">
        <v>185841</v>
      </c>
      <c r="B686" s="1">
        <v>45204</v>
      </c>
      <c r="C686" s="2">
        <v>0.43319444444444444</v>
      </c>
      <c r="D686" s="3" t="s">
        <v>892</v>
      </c>
      <c r="E686" s="3" t="s">
        <v>17737</v>
      </c>
      <c r="F686" s="3" t="s">
        <v>17736</v>
      </c>
      <c r="G686" s="3" t="s">
        <v>11021</v>
      </c>
      <c r="H686" s="3" t="s">
        <v>11777</v>
      </c>
    </row>
    <row r="687" spans="1:8" ht="72.5" x14ac:dyDescent="0.35">
      <c r="A687" s="4">
        <v>25400</v>
      </c>
      <c r="B687" s="1">
        <v>45204</v>
      </c>
      <c r="C687" s="2">
        <v>0.4354513888888889</v>
      </c>
      <c r="D687" s="3" t="s">
        <v>17738</v>
      </c>
      <c r="E687" s="3" t="s">
        <v>13894</v>
      </c>
      <c r="F687" s="3" t="s">
        <v>17739</v>
      </c>
      <c r="G687" s="3" t="s">
        <v>17740</v>
      </c>
      <c r="H687" s="3" t="s">
        <v>17741</v>
      </c>
    </row>
    <row r="688" spans="1:8" ht="43.5" x14ac:dyDescent="0.35">
      <c r="A688" s="4">
        <v>35804</v>
      </c>
      <c r="B688" s="1">
        <v>45204</v>
      </c>
      <c r="C688" s="2">
        <v>0.43563657407407402</v>
      </c>
      <c r="D688" s="3" t="s">
        <v>17742</v>
      </c>
      <c r="E688" s="3" t="s">
        <v>17744</v>
      </c>
      <c r="F688" s="3" t="s">
        <v>17743</v>
      </c>
      <c r="G688" s="3" t="s">
        <v>10408</v>
      </c>
      <c r="H688" s="3" t="s">
        <v>29</v>
      </c>
    </row>
    <row r="689" spans="1:8" ht="29" x14ac:dyDescent="0.35">
      <c r="A689" s="4">
        <v>7276</v>
      </c>
      <c r="B689" s="1">
        <v>45204</v>
      </c>
      <c r="C689" s="2">
        <v>0.4362847222222222</v>
      </c>
      <c r="D689" s="3" t="s">
        <v>892</v>
      </c>
      <c r="E689" s="3" t="s">
        <v>17746</v>
      </c>
      <c r="F689" s="3" t="s">
        <v>17745</v>
      </c>
      <c r="G689" s="3" t="s">
        <v>10514</v>
      </c>
      <c r="H689" s="3" t="s">
        <v>11777</v>
      </c>
    </row>
    <row r="690" spans="1:8" ht="29" x14ac:dyDescent="0.35">
      <c r="A690" s="4">
        <v>133800</v>
      </c>
      <c r="B690" s="1">
        <v>45204</v>
      </c>
      <c r="C690" s="2">
        <v>0.43667824074074074</v>
      </c>
      <c r="D690" s="3" t="s">
        <v>17747</v>
      </c>
      <c r="E690" s="3" t="s">
        <v>17751</v>
      </c>
      <c r="F690" s="3" t="s">
        <v>17748</v>
      </c>
      <c r="G690" s="3" t="s">
        <v>17749</v>
      </c>
      <c r="H690" s="3" t="s">
        <v>17750</v>
      </c>
    </row>
    <row r="691" spans="1:8" ht="58" x14ac:dyDescent="0.35">
      <c r="A691" s="4">
        <v>199142</v>
      </c>
      <c r="B691" s="1">
        <v>45204</v>
      </c>
      <c r="C691" s="2">
        <v>0.43718750000000001</v>
      </c>
      <c r="D691" s="3" t="s">
        <v>1403</v>
      </c>
      <c r="E691" s="3" t="s">
        <v>17755</v>
      </c>
      <c r="F691" s="3" t="s">
        <v>17752</v>
      </c>
      <c r="G691" s="3" t="s">
        <v>17753</v>
      </c>
      <c r="H691" s="3" t="s">
        <v>17754</v>
      </c>
    </row>
    <row r="692" spans="1:8" ht="58" x14ac:dyDescent="0.35">
      <c r="A692" s="4">
        <v>40690</v>
      </c>
      <c r="B692" s="1">
        <v>45204</v>
      </c>
      <c r="C692" s="2">
        <v>0.44028935185185186</v>
      </c>
      <c r="D692" s="3" t="s">
        <v>17756</v>
      </c>
      <c r="E692" s="3" t="s">
        <v>14971</v>
      </c>
      <c r="F692" s="3" t="s">
        <v>17757</v>
      </c>
      <c r="G692" s="3" t="s">
        <v>17758</v>
      </c>
      <c r="H692" s="3" t="s">
        <v>17759</v>
      </c>
    </row>
    <row r="693" spans="1:8" ht="159.5" x14ac:dyDescent="0.35">
      <c r="A693" s="4">
        <v>38457</v>
      </c>
      <c r="B693" s="1">
        <v>45204</v>
      </c>
      <c r="C693" s="2">
        <v>0.4417476851851852</v>
      </c>
      <c r="D693" s="3" t="s">
        <v>17760</v>
      </c>
      <c r="E693" s="3" t="s">
        <v>17764</v>
      </c>
      <c r="F693" s="3" t="s">
        <v>17761</v>
      </c>
      <c r="G693" s="3" t="s">
        <v>17762</v>
      </c>
      <c r="H693" s="3" t="s">
        <v>17763</v>
      </c>
    </row>
    <row r="694" spans="1:8" ht="29" x14ac:dyDescent="0.35">
      <c r="A694" s="4">
        <v>175475</v>
      </c>
      <c r="B694" s="1">
        <v>45204</v>
      </c>
      <c r="C694" s="2">
        <v>0.44224537037037037</v>
      </c>
      <c r="D694" s="3" t="s">
        <v>892</v>
      </c>
      <c r="E694" s="3" t="s">
        <v>17765</v>
      </c>
      <c r="F694" s="3" t="s">
        <v>13200</v>
      </c>
      <c r="G694" s="3" t="s">
        <v>11021</v>
      </c>
      <c r="H694" s="3" t="s">
        <v>12166</v>
      </c>
    </row>
    <row r="695" spans="1:8" ht="29" x14ac:dyDescent="0.35">
      <c r="A695" s="4">
        <v>22744</v>
      </c>
      <c r="B695" s="1">
        <v>45204</v>
      </c>
      <c r="C695" s="2">
        <v>0.44445601851851851</v>
      </c>
      <c r="D695" s="3" t="s">
        <v>17767</v>
      </c>
      <c r="E695" s="3" t="s">
        <v>17769</v>
      </c>
      <c r="F695" s="3" t="s">
        <v>17768</v>
      </c>
      <c r="G695" s="3" t="s">
        <v>17769</v>
      </c>
      <c r="H695" s="3" t="s">
        <v>404</v>
      </c>
    </row>
    <row r="696" spans="1:8" x14ac:dyDescent="0.35">
      <c r="A696" s="4">
        <v>63409</v>
      </c>
      <c r="B696" s="1">
        <v>45204</v>
      </c>
      <c r="C696" s="2">
        <v>0.44516203703703705</v>
      </c>
      <c r="D696" s="3" t="s">
        <v>985</v>
      </c>
      <c r="E696" s="3" t="s">
        <v>17771</v>
      </c>
      <c r="F696" s="3" t="s">
        <v>17770</v>
      </c>
      <c r="G696" s="3" t="s">
        <v>10851</v>
      </c>
      <c r="H696" s="3" t="s">
        <v>16506</v>
      </c>
    </row>
    <row r="697" spans="1:8" ht="87" x14ac:dyDescent="0.35">
      <c r="A697" s="4">
        <v>43219</v>
      </c>
      <c r="B697" s="1">
        <v>45204</v>
      </c>
      <c r="C697" s="2">
        <v>0.44563657407407403</v>
      </c>
      <c r="D697" s="3" t="s">
        <v>17772</v>
      </c>
      <c r="E697" s="3" t="s">
        <v>17776</v>
      </c>
      <c r="F697" s="3" t="s">
        <v>17773</v>
      </c>
      <c r="G697" s="3" t="s">
        <v>17774</v>
      </c>
      <c r="H697" s="3" t="s">
        <v>17775</v>
      </c>
    </row>
    <row r="698" spans="1:8" ht="159.5" x14ac:dyDescent="0.35">
      <c r="A698" s="4">
        <v>38457</v>
      </c>
      <c r="B698" s="1">
        <v>45204</v>
      </c>
      <c r="C698" s="2">
        <v>0.4458333333333333</v>
      </c>
      <c r="D698" s="3" t="s">
        <v>17760</v>
      </c>
      <c r="E698" s="3" t="s">
        <v>17764</v>
      </c>
      <c r="F698" s="3" t="s">
        <v>17761</v>
      </c>
      <c r="G698" s="3" t="s">
        <v>17762</v>
      </c>
      <c r="H698" s="3" t="s">
        <v>17777</v>
      </c>
    </row>
    <row r="699" spans="1:8" ht="130.5" x14ac:dyDescent="0.35">
      <c r="A699" s="4">
        <v>25165</v>
      </c>
      <c r="B699" s="1">
        <v>45204</v>
      </c>
      <c r="C699" s="2">
        <v>0.44859953703703703</v>
      </c>
      <c r="D699" s="3" t="s">
        <v>17778</v>
      </c>
      <c r="E699" s="3" t="s">
        <v>17782</v>
      </c>
      <c r="F699" s="3" t="s">
        <v>17779</v>
      </c>
      <c r="G699" s="3" t="s">
        <v>17780</v>
      </c>
      <c r="H699" s="3" t="s">
        <v>17781</v>
      </c>
    </row>
    <row r="700" spans="1:8" x14ac:dyDescent="0.35">
      <c r="A700" s="4">
        <v>22111</v>
      </c>
      <c r="B700" s="1">
        <v>45204</v>
      </c>
      <c r="C700" s="2">
        <v>0.44906249999999998</v>
      </c>
      <c r="D700" s="3" t="s">
        <v>10859</v>
      </c>
      <c r="E700" s="3" t="s">
        <v>17785</v>
      </c>
      <c r="F700" s="3" t="s">
        <v>17783</v>
      </c>
      <c r="G700" s="3" t="s">
        <v>17784</v>
      </c>
      <c r="H700" s="3" t="s">
        <v>10750</v>
      </c>
    </row>
    <row r="701" spans="1:8" ht="72.5" x14ac:dyDescent="0.35">
      <c r="A701" s="4">
        <v>97236</v>
      </c>
      <c r="B701" s="1">
        <v>45204</v>
      </c>
      <c r="C701" s="2">
        <v>0.4508449074074074</v>
      </c>
      <c r="D701" s="3" t="s">
        <v>985</v>
      </c>
      <c r="E701" s="3" t="s">
        <v>17789</v>
      </c>
      <c r="F701" s="3" t="s">
        <v>17786</v>
      </c>
      <c r="G701" s="3" t="s">
        <v>17787</v>
      </c>
      <c r="H701" s="3" t="s">
        <v>17788</v>
      </c>
    </row>
    <row r="702" spans="1:8" ht="145" x14ac:dyDescent="0.35">
      <c r="A702" s="4">
        <v>41034</v>
      </c>
      <c r="B702" s="1">
        <v>45204</v>
      </c>
      <c r="C702" s="2">
        <v>0.45170138888888894</v>
      </c>
      <c r="D702" s="3" t="s">
        <v>17790</v>
      </c>
      <c r="E702" s="3" t="s">
        <v>11176</v>
      </c>
      <c r="F702" s="3" t="s">
        <v>17791</v>
      </c>
      <c r="G702" s="3" t="s">
        <v>11794</v>
      </c>
      <c r="H702" s="3" t="s">
        <v>17792</v>
      </c>
    </row>
    <row r="703" spans="1:8" ht="29" x14ac:dyDescent="0.35">
      <c r="A703" s="4">
        <v>194722</v>
      </c>
      <c r="B703" s="1">
        <v>45204</v>
      </c>
      <c r="C703" s="2">
        <v>0.45284722222222223</v>
      </c>
      <c r="D703" s="3" t="s">
        <v>11079</v>
      </c>
      <c r="E703" s="3" t="s">
        <v>15159</v>
      </c>
      <c r="F703" s="3" t="s">
        <v>17793</v>
      </c>
      <c r="G703" s="3" t="s">
        <v>12354</v>
      </c>
      <c r="H703" s="3" t="s">
        <v>17794</v>
      </c>
    </row>
    <row r="704" spans="1:8" ht="72.5" x14ac:dyDescent="0.35">
      <c r="A704" s="4">
        <v>180146</v>
      </c>
      <c r="B704" s="1">
        <v>45204</v>
      </c>
      <c r="C704" s="2">
        <v>0.45420138888888889</v>
      </c>
      <c r="D704" s="3" t="s">
        <v>17795</v>
      </c>
      <c r="E704" s="3" t="s">
        <v>17799</v>
      </c>
      <c r="F704" s="3" t="s">
        <v>17796</v>
      </c>
      <c r="G704" s="3" t="s">
        <v>17797</v>
      </c>
      <c r="H704" s="3" t="s">
        <v>17798</v>
      </c>
    </row>
    <row r="705" spans="1:8" ht="87" x14ac:dyDescent="0.35">
      <c r="A705" s="4">
        <v>56552</v>
      </c>
      <c r="B705" s="1">
        <v>45204</v>
      </c>
      <c r="C705" s="2">
        <v>0.45439814814814811</v>
      </c>
      <c r="D705" s="3" t="s">
        <v>17800</v>
      </c>
      <c r="E705" s="3" t="s">
        <v>17804</v>
      </c>
      <c r="F705" s="3" t="s">
        <v>17801</v>
      </c>
      <c r="G705" s="3" t="s">
        <v>17802</v>
      </c>
      <c r="H705" s="3" t="s">
        <v>17803</v>
      </c>
    </row>
    <row r="706" spans="1:8" ht="29" x14ac:dyDescent="0.35">
      <c r="A706" s="4">
        <v>128356</v>
      </c>
      <c r="B706" s="1">
        <v>45204</v>
      </c>
      <c r="C706" s="2">
        <v>0.4568402777777778</v>
      </c>
      <c r="D706" s="3" t="s">
        <v>17805</v>
      </c>
      <c r="E706" s="3" t="s">
        <v>17807</v>
      </c>
      <c r="F706" s="3" t="s">
        <v>17806</v>
      </c>
      <c r="G706" s="3" t="s">
        <v>11378</v>
      </c>
      <c r="H706" s="3" t="s">
        <v>592</v>
      </c>
    </row>
    <row r="707" spans="1:8" x14ac:dyDescent="0.35">
      <c r="A707" s="4">
        <v>46436</v>
      </c>
      <c r="B707" s="1">
        <v>45204</v>
      </c>
      <c r="C707" s="2">
        <v>0.45697916666666666</v>
      </c>
      <c r="D707" s="3" t="s">
        <v>17808</v>
      </c>
      <c r="E707" s="3" t="s">
        <v>17811</v>
      </c>
      <c r="F707" s="3" t="s">
        <v>17809</v>
      </c>
      <c r="G707" s="3" t="s">
        <v>17810</v>
      </c>
      <c r="H707" s="3" t="s">
        <v>12593</v>
      </c>
    </row>
    <row r="708" spans="1:8" x14ac:dyDescent="0.35">
      <c r="A708" s="4">
        <v>38442</v>
      </c>
      <c r="B708" s="1">
        <v>45204</v>
      </c>
      <c r="C708" s="2">
        <v>0.45716435185185184</v>
      </c>
      <c r="D708" s="3" t="s">
        <v>12125</v>
      </c>
      <c r="E708" s="3" t="s">
        <v>13071</v>
      </c>
      <c r="F708" s="3" t="s">
        <v>13905</v>
      </c>
      <c r="G708" s="3" t="s">
        <v>13071</v>
      </c>
      <c r="H708" s="3" t="s">
        <v>15036</v>
      </c>
    </row>
    <row r="709" spans="1:8" ht="43.5" x14ac:dyDescent="0.35">
      <c r="A709" s="4">
        <v>156522</v>
      </c>
      <c r="B709" s="1">
        <v>45204</v>
      </c>
      <c r="C709" s="2">
        <v>0.45756944444444447</v>
      </c>
      <c r="D709" s="3" t="s">
        <v>985</v>
      </c>
      <c r="E709" s="3" t="s">
        <v>15158</v>
      </c>
      <c r="F709" s="3" t="s">
        <v>17812</v>
      </c>
      <c r="G709" s="3" t="s">
        <v>10433</v>
      </c>
      <c r="H709" s="3" t="s">
        <v>4190</v>
      </c>
    </row>
    <row r="710" spans="1:8" ht="130.5" x14ac:dyDescent="0.35">
      <c r="A710" s="4">
        <v>157007</v>
      </c>
      <c r="B710" s="1">
        <v>45204</v>
      </c>
      <c r="C710" s="2">
        <v>0.45781250000000001</v>
      </c>
      <c r="D710" s="3" t="s">
        <v>11426</v>
      </c>
      <c r="E710" s="3" t="s">
        <v>17814</v>
      </c>
      <c r="F710" s="3" t="s">
        <v>17813</v>
      </c>
      <c r="G710" s="3" t="s">
        <v>15470</v>
      </c>
      <c r="H710" s="3" t="s">
        <v>12898</v>
      </c>
    </row>
    <row r="711" spans="1:8" ht="130.5" x14ac:dyDescent="0.35">
      <c r="A711" s="4">
        <v>33542</v>
      </c>
      <c r="B711" s="1">
        <v>45204</v>
      </c>
      <c r="C711" s="2">
        <v>0.45858796296296295</v>
      </c>
      <c r="D711" s="3" t="s">
        <v>17815</v>
      </c>
      <c r="E711" s="3" t="s">
        <v>11008</v>
      </c>
      <c r="F711" s="3" t="s">
        <v>17816</v>
      </c>
      <c r="G711" s="3" t="s">
        <v>11938</v>
      </c>
      <c r="H711" s="3" t="s">
        <v>17817</v>
      </c>
    </row>
    <row r="712" spans="1:8" ht="43.5" x14ac:dyDescent="0.35">
      <c r="A712" s="4">
        <v>52415</v>
      </c>
      <c r="B712" s="1">
        <v>45204</v>
      </c>
      <c r="C712" s="2">
        <v>0.45879629629629631</v>
      </c>
      <c r="D712" s="3" t="s">
        <v>1436</v>
      </c>
      <c r="E712" s="3" t="s">
        <v>14431</v>
      </c>
      <c r="F712" s="3" t="s">
        <v>17818</v>
      </c>
      <c r="G712" s="3" t="s">
        <v>1173</v>
      </c>
      <c r="H712" s="3" t="s">
        <v>17819</v>
      </c>
    </row>
    <row r="713" spans="1:8" ht="29" x14ac:dyDescent="0.35">
      <c r="A713" s="4">
        <v>48405</v>
      </c>
      <c r="B713" s="1">
        <v>45204</v>
      </c>
      <c r="C713" s="2">
        <v>0.45947916666666666</v>
      </c>
      <c r="D713" s="3" t="s">
        <v>11006</v>
      </c>
      <c r="E713" s="3" t="s">
        <v>17821</v>
      </c>
      <c r="F713" s="3" t="s">
        <v>17820</v>
      </c>
      <c r="G713" s="3" t="s">
        <v>12108</v>
      </c>
      <c r="H713" s="3" t="s">
        <v>10750</v>
      </c>
    </row>
    <row r="714" spans="1:8" x14ac:dyDescent="0.35">
      <c r="A714" s="4">
        <v>36812</v>
      </c>
      <c r="B714" s="1">
        <v>45204</v>
      </c>
      <c r="C714" s="2">
        <v>0.46353009259259265</v>
      </c>
      <c r="D714" s="3" t="s">
        <v>12833</v>
      </c>
      <c r="E714" s="3" t="s">
        <v>12560</v>
      </c>
      <c r="F714" s="3" t="s">
        <v>12830</v>
      </c>
      <c r="G714" s="3" t="s">
        <v>12560</v>
      </c>
      <c r="H714" s="3" t="s">
        <v>10659</v>
      </c>
    </row>
    <row r="715" spans="1:8" ht="101.5" x14ac:dyDescent="0.35">
      <c r="A715" s="4">
        <v>31570</v>
      </c>
      <c r="B715" s="1">
        <v>45204</v>
      </c>
      <c r="C715" s="2">
        <v>0.46628472222222223</v>
      </c>
      <c r="D715" s="3" t="s">
        <v>17822</v>
      </c>
      <c r="E715" s="3" t="s">
        <v>17826</v>
      </c>
      <c r="F715" s="3" t="s">
        <v>17823</v>
      </c>
      <c r="G715" s="3" t="s">
        <v>17824</v>
      </c>
      <c r="H715" s="3" t="s">
        <v>17825</v>
      </c>
    </row>
    <row r="716" spans="1:8" ht="43.5" x14ac:dyDescent="0.35">
      <c r="A716" s="4">
        <v>191809</v>
      </c>
      <c r="B716" s="1">
        <v>45204</v>
      </c>
      <c r="C716" s="2">
        <v>0.46733796296296298</v>
      </c>
      <c r="D716" s="3" t="s">
        <v>12545</v>
      </c>
      <c r="E716" s="3" t="s">
        <v>17829</v>
      </c>
      <c r="F716" s="3" t="s">
        <v>17827</v>
      </c>
      <c r="G716" s="3" t="s">
        <v>12465</v>
      </c>
      <c r="H716" s="3" t="s">
        <v>17828</v>
      </c>
    </row>
    <row r="717" spans="1:8" ht="29" x14ac:dyDescent="0.35">
      <c r="A717" s="4">
        <v>5527</v>
      </c>
      <c r="B717" s="1">
        <v>45204</v>
      </c>
      <c r="C717" s="2">
        <v>0.46788194444444442</v>
      </c>
      <c r="D717" s="3" t="s">
        <v>17830</v>
      </c>
      <c r="E717" s="3" t="s">
        <v>17832</v>
      </c>
      <c r="F717" s="3" t="s">
        <v>17831</v>
      </c>
      <c r="G717" s="3" t="s">
        <v>10851</v>
      </c>
      <c r="H717" s="3" t="s">
        <v>10660</v>
      </c>
    </row>
    <row r="718" spans="1:8" ht="58" x14ac:dyDescent="0.35">
      <c r="A718" s="4">
        <v>201209</v>
      </c>
      <c r="B718" s="1">
        <v>45204</v>
      </c>
      <c r="C718" s="2">
        <v>0.46864583333333337</v>
      </c>
      <c r="D718" s="3" t="s">
        <v>17833</v>
      </c>
      <c r="E718" s="3" t="s">
        <v>17837</v>
      </c>
      <c r="F718" s="3" t="s">
        <v>17834</v>
      </c>
      <c r="G718" s="3" t="s">
        <v>17835</v>
      </c>
      <c r="H718" s="3" t="s">
        <v>17836</v>
      </c>
    </row>
    <row r="719" spans="1:8" x14ac:dyDescent="0.35">
      <c r="A719" s="4">
        <v>38469</v>
      </c>
      <c r="B719" s="1">
        <v>45204</v>
      </c>
      <c r="C719" s="2">
        <v>0.4692708333333333</v>
      </c>
      <c r="D719" s="3" t="s">
        <v>1473</v>
      </c>
      <c r="E719" s="3" t="s">
        <v>11724</v>
      </c>
      <c r="F719" s="3" t="s">
        <v>14305</v>
      </c>
      <c r="G719" s="3" t="s">
        <v>17838</v>
      </c>
      <c r="H719" s="3" t="s">
        <v>17839</v>
      </c>
    </row>
    <row r="720" spans="1:8" ht="29" x14ac:dyDescent="0.35">
      <c r="A720" s="4">
        <v>42036</v>
      </c>
      <c r="B720" s="1">
        <v>45204</v>
      </c>
      <c r="C720" s="2">
        <v>0.47373842592592591</v>
      </c>
      <c r="D720" s="3" t="s">
        <v>11985</v>
      </c>
      <c r="E720" s="3" t="s">
        <v>13869</v>
      </c>
      <c r="F720" s="3" t="s">
        <v>17840</v>
      </c>
      <c r="G720" s="3" t="s">
        <v>11789</v>
      </c>
      <c r="H720" s="3" t="s">
        <v>4190</v>
      </c>
    </row>
    <row r="721" spans="1:8" x14ac:dyDescent="0.35">
      <c r="A721" s="4">
        <v>102051</v>
      </c>
      <c r="B721" s="1">
        <v>45204</v>
      </c>
      <c r="C721" s="2">
        <v>0.47383101851851855</v>
      </c>
      <c r="D721" s="3" t="s">
        <v>12868</v>
      </c>
      <c r="E721" s="3" t="s">
        <v>13453</v>
      </c>
      <c r="F721" s="3" t="s">
        <v>17841</v>
      </c>
      <c r="G721" s="3" t="s">
        <v>13453</v>
      </c>
      <c r="H721" s="3" t="s">
        <v>593</v>
      </c>
    </row>
    <row r="722" spans="1:8" ht="101.5" x14ac:dyDescent="0.35">
      <c r="A722" s="4">
        <v>175913</v>
      </c>
      <c r="B722" s="1">
        <v>45204</v>
      </c>
      <c r="C722" s="2">
        <v>0.47425925925925921</v>
      </c>
      <c r="D722" s="3" t="s">
        <v>17842</v>
      </c>
      <c r="E722" s="3" t="s">
        <v>17846</v>
      </c>
      <c r="F722" s="3" t="s">
        <v>17843</v>
      </c>
      <c r="G722" s="3" t="s">
        <v>17844</v>
      </c>
      <c r="H722" s="3" t="s">
        <v>17845</v>
      </c>
    </row>
    <row r="723" spans="1:8" ht="58" x14ac:dyDescent="0.35">
      <c r="A723" s="4">
        <v>97127</v>
      </c>
      <c r="B723" s="1">
        <v>45204</v>
      </c>
      <c r="C723" s="2">
        <v>0.47509259259259262</v>
      </c>
      <c r="D723" s="3" t="s">
        <v>892</v>
      </c>
      <c r="E723" s="3" t="s">
        <v>17848</v>
      </c>
      <c r="F723" s="3" t="s">
        <v>17847</v>
      </c>
      <c r="G723" s="3" t="s">
        <v>1117</v>
      </c>
      <c r="H723" s="3" t="s">
        <v>13471</v>
      </c>
    </row>
    <row r="724" spans="1:8" ht="43.5" x14ac:dyDescent="0.35">
      <c r="A724" s="4">
        <v>116332</v>
      </c>
      <c r="B724" s="1">
        <v>45204</v>
      </c>
      <c r="C724" s="2">
        <v>0.4756481481481481</v>
      </c>
      <c r="D724" s="3" t="s">
        <v>17849</v>
      </c>
      <c r="E724" s="3" t="s">
        <v>17852</v>
      </c>
      <c r="F724" s="3" t="s">
        <v>17850</v>
      </c>
      <c r="G724" s="3" t="s">
        <v>11798</v>
      </c>
      <c r="H724" s="3" t="s">
        <v>17851</v>
      </c>
    </row>
    <row r="725" spans="1:8" ht="72.5" x14ac:dyDescent="0.35">
      <c r="A725" s="4">
        <v>34459</v>
      </c>
      <c r="B725" s="1">
        <v>45204</v>
      </c>
      <c r="C725" s="2">
        <v>0.47660879629629632</v>
      </c>
      <c r="D725" s="3" t="s">
        <v>11954</v>
      </c>
      <c r="E725" s="3" t="s">
        <v>17856</v>
      </c>
      <c r="F725" s="3" t="s">
        <v>17853</v>
      </c>
      <c r="G725" s="3" t="s">
        <v>17854</v>
      </c>
      <c r="H725" s="3" t="s">
        <v>17855</v>
      </c>
    </row>
    <row r="726" spans="1:8" ht="87" x14ac:dyDescent="0.35">
      <c r="A726" s="4">
        <v>176078</v>
      </c>
      <c r="B726" s="1">
        <v>45204</v>
      </c>
      <c r="C726" s="2">
        <v>0.47729166666666667</v>
      </c>
      <c r="D726" s="3" t="s">
        <v>13942</v>
      </c>
      <c r="E726" s="3" t="s">
        <v>17858</v>
      </c>
      <c r="F726" s="3" t="s">
        <v>17857</v>
      </c>
      <c r="G726" s="3" t="s">
        <v>10433</v>
      </c>
      <c r="H726" s="3" t="s">
        <v>10679</v>
      </c>
    </row>
    <row r="727" spans="1:8" ht="87" x14ac:dyDescent="0.35">
      <c r="A727" s="4">
        <v>108345</v>
      </c>
      <c r="B727" s="1">
        <v>45204</v>
      </c>
      <c r="C727" s="2">
        <v>0.47765046296296299</v>
      </c>
      <c r="D727" s="3" t="s">
        <v>11066</v>
      </c>
      <c r="E727" s="3" t="s">
        <v>15196</v>
      </c>
      <c r="F727" s="3" t="s">
        <v>17859</v>
      </c>
      <c r="G727" s="3" t="s">
        <v>12206</v>
      </c>
      <c r="H727" s="3" t="s">
        <v>17860</v>
      </c>
    </row>
    <row r="728" spans="1:8" x14ac:dyDescent="0.35">
      <c r="A728" s="4">
        <v>42363</v>
      </c>
      <c r="B728" s="1">
        <v>45204</v>
      </c>
      <c r="C728" s="2">
        <v>0.47837962962962965</v>
      </c>
      <c r="D728" s="3" t="s">
        <v>1582</v>
      </c>
      <c r="E728" s="3" t="s">
        <v>12931</v>
      </c>
      <c r="F728" s="3" t="s">
        <v>17861</v>
      </c>
      <c r="G728" s="3" t="s">
        <v>12931</v>
      </c>
      <c r="H728" s="3" t="s">
        <v>10659</v>
      </c>
    </row>
    <row r="729" spans="1:8" x14ac:dyDescent="0.35">
      <c r="A729" s="4">
        <v>32866</v>
      </c>
      <c r="B729" s="1">
        <v>45204</v>
      </c>
      <c r="C729" s="2">
        <v>0.47873842592592591</v>
      </c>
      <c r="D729" s="3" t="s">
        <v>892</v>
      </c>
      <c r="E729" s="3" t="s">
        <v>12072</v>
      </c>
      <c r="F729" s="3" t="s">
        <v>17862</v>
      </c>
      <c r="G729" s="3" t="s">
        <v>11378</v>
      </c>
      <c r="H729" s="3" t="s">
        <v>17863</v>
      </c>
    </row>
    <row r="730" spans="1:8" ht="101.5" x14ac:dyDescent="0.35">
      <c r="A730" s="4">
        <v>187198</v>
      </c>
      <c r="B730" s="1">
        <v>45204</v>
      </c>
      <c r="C730" s="2">
        <v>0.47960648148148149</v>
      </c>
      <c r="D730" s="3" t="s">
        <v>17864</v>
      </c>
      <c r="E730" s="3" t="s">
        <v>17867</v>
      </c>
      <c r="F730" s="3" t="s">
        <v>17865</v>
      </c>
      <c r="G730" s="3" t="s">
        <v>13487</v>
      </c>
      <c r="H730" s="3" t="s">
        <v>17866</v>
      </c>
    </row>
    <row r="731" spans="1:8" ht="43.5" x14ac:dyDescent="0.35">
      <c r="A731" s="4">
        <v>140050</v>
      </c>
      <c r="B731" s="1">
        <v>45204</v>
      </c>
      <c r="C731" s="2">
        <v>0.48045138888888889</v>
      </c>
      <c r="D731" s="3" t="s">
        <v>17868</v>
      </c>
      <c r="E731" s="3" t="s">
        <v>17869</v>
      </c>
      <c r="F731" s="3" t="s">
        <v>12986</v>
      </c>
      <c r="G731" s="3" t="s">
        <v>11798</v>
      </c>
      <c r="H731" s="3" t="s">
        <v>29</v>
      </c>
    </row>
    <row r="732" spans="1:8" ht="29" x14ac:dyDescent="0.35">
      <c r="A732" s="4">
        <v>47340</v>
      </c>
      <c r="B732" s="1">
        <v>45204</v>
      </c>
      <c r="C732" s="2">
        <v>0.48431712962962964</v>
      </c>
      <c r="D732" s="3" t="s">
        <v>11426</v>
      </c>
      <c r="E732" s="3" t="s">
        <v>17871</v>
      </c>
      <c r="F732" s="3" t="s">
        <v>17870</v>
      </c>
      <c r="G732" s="3" t="s">
        <v>10468</v>
      </c>
      <c r="H732" s="3" t="s">
        <v>12136</v>
      </c>
    </row>
    <row r="733" spans="1:8" x14ac:dyDescent="0.35">
      <c r="A733" s="4">
        <v>43118</v>
      </c>
      <c r="B733" s="1">
        <v>45204</v>
      </c>
      <c r="C733" s="2">
        <v>0.48444444444444446</v>
      </c>
      <c r="D733" s="3" t="s">
        <v>12868</v>
      </c>
      <c r="E733" s="3" t="s">
        <v>1315</v>
      </c>
      <c r="F733" s="3" t="s">
        <v>17872</v>
      </c>
      <c r="G733" s="3" t="s">
        <v>1315</v>
      </c>
      <c r="H733" s="3" t="s">
        <v>10659</v>
      </c>
    </row>
    <row r="734" spans="1:8" ht="58" x14ac:dyDescent="0.35">
      <c r="A734" s="4">
        <v>42101</v>
      </c>
      <c r="B734" s="1">
        <v>45204</v>
      </c>
      <c r="C734" s="2">
        <v>0.48697916666666669</v>
      </c>
      <c r="D734" s="3" t="s">
        <v>17873</v>
      </c>
      <c r="E734" s="3" t="s">
        <v>14425</v>
      </c>
      <c r="F734" s="3" t="s">
        <v>17874</v>
      </c>
      <c r="G734" s="3" t="s">
        <v>17875</v>
      </c>
      <c r="H734" s="3" t="s">
        <v>17876</v>
      </c>
    </row>
    <row r="735" spans="1:8" ht="58" x14ac:dyDescent="0.35">
      <c r="A735" s="4">
        <v>56772</v>
      </c>
      <c r="B735" s="1">
        <v>45204</v>
      </c>
      <c r="C735" s="2">
        <v>0.48718750000000005</v>
      </c>
      <c r="D735" s="3" t="s">
        <v>17877</v>
      </c>
      <c r="E735" s="3" t="s">
        <v>17881</v>
      </c>
      <c r="F735" s="3" t="s">
        <v>17878</v>
      </c>
      <c r="G735" s="3" t="s">
        <v>17879</v>
      </c>
      <c r="H735" s="3" t="s">
        <v>17880</v>
      </c>
    </row>
    <row r="736" spans="1:8" ht="87" x14ac:dyDescent="0.35">
      <c r="A736" s="4">
        <v>46433</v>
      </c>
      <c r="B736" s="1">
        <v>45204</v>
      </c>
      <c r="C736" s="2">
        <v>0.4893865740740741</v>
      </c>
      <c r="D736" s="3" t="s">
        <v>985</v>
      </c>
      <c r="E736" s="3" t="s">
        <v>17885</v>
      </c>
      <c r="F736" s="3" t="s">
        <v>17882</v>
      </c>
      <c r="G736" s="3" t="s">
        <v>17883</v>
      </c>
      <c r="H736" s="3" t="s">
        <v>17884</v>
      </c>
    </row>
    <row r="737" spans="1:8" x14ac:dyDescent="0.35">
      <c r="A737" s="4">
        <v>38224</v>
      </c>
      <c r="B737" s="1">
        <v>45204</v>
      </c>
      <c r="C737" s="2">
        <v>0.49035879629629631</v>
      </c>
      <c r="D737" s="3" t="s">
        <v>1627</v>
      </c>
      <c r="E737" s="3" t="s">
        <v>17887</v>
      </c>
      <c r="F737" s="3" t="s">
        <v>17886</v>
      </c>
      <c r="G737" s="3" t="s">
        <v>17887</v>
      </c>
      <c r="H737" s="3" t="s">
        <v>10659</v>
      </c>
    </row>
    <row r="738" spans="1:8" ht="43.5" x14ac:dyDescent="0.35">
      <c r="A738" s="4">
        <v>197772</v>
      </c>
      <c r="B738" s="1">
        <v>45204</v>
      </c>
      <c r="C738" s="2">
        <v>0.49549768518518517</v>
      </c>
      <c r="D738" s="3" t="s">
        <v>17888</v>
      </c>
      <c r="E738" s="3" t="s">
        <v>13262</v>
      </c>
      <c r="F738" s="3" t="s">
        <v>17889</v>
      </c>
      <c r="G738" s="3" t="s">
        <v>17890</v>
      </c>
      <c r="H738" s="3" t="s">
        <v>17891</v>
      </c>
    </row>
    <row r="739" spans="1:8" ht="43.5" x14ac:dyDescent="0.35">
      <c r="A739" s="4">
        <v>39914</v>
      </c>
      <c r="B739" s="1">
        <v>45204</v>
      </c>
      <c r="C739" s="2">
        <v>0.49784722222222227</v>
      </c>
      <c r="D739" s="3" t="s">
        <v>17892</v>
      </c>
      <c r="E739" s="3" t="s">
        <v>17896</v>
      </c>
      <c r="F739" s="3" t="s">
        <v>17893</v>
      </c>
      <c r="G739" s="3" t="s">
        <v>17894</v>
      </c>
      <c r="H739" s="3" t="s">
        <v>17895</v>
      </c>
    </row>
    <row r="740" spans="1:8" ht="43.5" x14ac:dyDescent="0.35">
      <c r="A740" s="4">
        <v>37388</v>
      </c>
      <c r="B740" s="1">
        <v>45204</v>
      </c>
      <c r="C740" s="2">
        <v>0.50039351851851854</v>
      </c>
      <c r="D740" s="3" t="s">
        <v>892</v>
      </c>
      <c r="E740" s="3" t="s">
        <v>13661</v>
      </c>
      <c r="F740" s="3" t="s">
        <v>17897</v>
      </c>
      <c r="G740" s="3" t="s">
        <v>1153</v>
      </c>
      <c r="H740" s="3" t="s">
        <v>11777</v>
      </c>
    </row>
    <row r="741" spans="1:8" ht="72.5" x14ac:dyDescent="0.35">
      <c r="A741" s="4">
        <v>115103</v>
      </c>
      <c r="B741" s="1">
        <v>45204</v>
      </c>
      <c r="C741" s="2">
        <v>0.50070601851851848</v>
      </c>
      <c r="D741" s="3" t="s">
        <v>1436</v>
      </c>
      <c r="E741" s="3" t="s">
        <v>17901</v>
      </c>
      <c r="F741" s="3" t="s">
        <v>17898</v>
      </c>
      <c r="G741" s="3" t="s">
        <v>17899</v>
      </c>
      <c r="H741" s="3" t="s">
        <v>17900</v>
      </c>
    </row>
    <row r="742" spans="1:8" ht="58" x14ac:dyDescent="0.35">
      <c r="A742" s="4">
        <v>42510</v>
      </c>
      <c r="B742" s="1">
        <v>45204</v>
      </c>
      <c r="C742" s="2">
        <v>0.50107638888888884</v>
      </c>
      <c r="D742" s="3" t="s">
        <v>12004</v>
      </c>
      <c r="E742" s="3" t="s">
        <v>17904</v>
      </c>
      <c r="F742" s="3" t="s">
        <v>17902</v>
      </c>
      <c r="G742" s="3" t="s">
        <v>17903</v>
      </c>
      <c r="H742" s="3" t="s">
        <v>4190</v>
      </c>
    </row>
    <row r="743" spans="1:8" ht="58" x14ac:dyDescent="0.35">
      <c r="A743" s="4">
        <v>46543</v>
      </c>
      <c r="B743" s="1">
        <v>45204</v>
      </c>
      <c r="C743" s="2">
        <v>0.50490740740740747</v>
      </c>
      <c r="D743" s="3" t="s">
        <v>1436</v>
      </c>
      <c r="E743" s="3" t="s">
        <v>17908</v>
      </c>
      <c r="F743" s="3" t="s">
        <v>17905</v>
      </c>
      <c r="G743" s="3" t="s">
        <v>17906</v>
      </c>
      <c r="H743" s="3" t="s">
        <v>17907</v>
      </c>
    </row>
    <row r="744" spans="1:8" x14ac:dyDescent="0.35">
      <c r="A744" s="4">
        <v>42823</v>
      </c>
      <c r="B744" s="1">
        <v>45204</v>
      </c>
      <c r="C744" s="2">
        <v>0.50587962962962962</v>
      </c>
      <c r="D744" s="3" t="s">
        <v>17909</v>
      </c>
      <c r="E744" s="3" t="s">
        <v>17911</v>
      </c>
      <c r="F744" s="3" t="s">
        <v>14349</v>
      </c>
      <c r="G744" s="3" t="s">
        <v>12322</v>
      </c>
      <c r="H744" s="3" t="s">
        <v>17910</v>
      </c>
    </row>
    <row r="745" spans="1:8" ht="87" x14ac:dyDescent="0.35">
      <c r="A745" s="4">
        <v>46543</v>
      </c>
      <c r="B745" s="1">
        <v>45204</v>
      </c>
      <c r="C745" s="2">
        <v>0.50915509259259262</v>
      </c>
      <c r="D745" s="3" t="s">
        <v>17912</v>
      </c>
      <c r="E745" s="3" t="s">
        <v>17908</v>
      </c>
      <c r="F745" s="3" t="s">
        <v>17905</v>
      </c>
      <c r="G745" s="3" t="s">
        <v>17913</v>
      </c>
      <c r="H745" s="3" t="s">
        <v>17914</v>
      </c>
    </row>
    <row r="746" spans="1:8" ht="29" x14ac:dyDescent="0.35">
      <c r="A746" s="4">
        <v>69931</v>
      </c>
      <c r="B746" s="1">
        <v>45204</v>
      </c>
      <c r="C746" s="2">
        <v>0.52312499999999995</v>
      </c>
      <c r="D746" s="3" t="s">
        <v>17915</v>
      </c>
      <c r="E746" s="3" t="s">
        <v>17918</v>
      </c>
      <c r="F746" s="3" t="s">
        <v>17916</v>
      </c>
      <c r="G746" s="3" t="s">
        <v>12346</v>
      </c>
      <c r="H746" s="3" t="s">
        <v>17917</v>
      </c>
    </row>
    <row r="747" spans="1:8" ht="43.5" x14ac:dyDescent="0.35">
      <c r="A747" s="4">
        <v>90433</v>
      </c>
      <c r="B747" s="1">
        <v>45204</v>
      </c>
      <c r="C747" s="2">
        <v>0.55218749999999994</v>
      </c>
      <c r="D747" s="3" t="s">
        <v>17919</v>
      </c>
      <c r="E747" s="3" t="s">
        <v>17922</v>
      </c>
      <c r="F747" s="3" t="s">
        <v>17920</v>
      </c>
      <c r="G747" s="3" t="s">
        <v>10732</v>
      </c>
      <c r="H747" s="3" t="s">
        <v>17921</v>
      </c>
    </row>
    <row r="748" spans="1:8" ht="43.5" x14ac:dyDescent="0.35">
      <c r="A748" s="4">
        <v>55362</v>
      </c>
      <c r="B748" s="1">
        <v>45204</v>
      </c>
      <c r="C748" s="2">
        <v>0.55940972222222218</v>
      </c>
      <c r="D748" s="3" t="s">
        <v>12735</v>
      </c>
      <c r="E748" s="3" t="s">
        <v>17925</v>
      </c>
      <c r="F748" s="3" t="s">
        <v>17923</v>
      </c>
      <c r="G748" s="3" t="s">
        <v>12448</v>
      </c>
      <c r="H748" s="3" t="s">
        <v>17924</v>
      </c>
    </row>
    <row r="749" spans="1:8" ht="29" x14ac:dyDescent="0.35">
      <c r="A749" s="4">
        <v>36138</v>
      </c>
      <c r="B749" s="1">
        <v>45204</v>
      </c>
      <c r="C749" s="2">
        <v>0.56187500000000001</v>
      </c>
      <c r="D749" s="3" t="s">
        <v>11085</v>
      </c>
      <c r="E749" s="3" t="s">
        <v>17929</v>
      </c>
      <c r="F749" s="3" t="s">
        <v>17926</v>
      </c>
      <c r="G749" s="3" t="s">
        <v>17927</v>
      </c>
      <c r="H749" s="3" t="s">
        <v>17928</v>
      </c>
    </row>
    <row r="750" spans="1:8" ht="29" x14ac:dyDescent="0.35">
      <c r="A750" s="4">
        <v>198883</v>
      </c>
      <c r="B750" s="1">
        <v>45204</v>
      </c>
      <c r="C750" s="2">
        <v>0.56640046296296298</v>
      </c>
      <c r="D750" s="3" t="s">
        <v>17930</v>
      </c>
      <c r="E750" s="3" t="s">
        <v>17932</v>
      </c>
      <c r="F750" s="3" t="s">
        <v>17931</v>
      </c>
      <c r="G750" s="3" t="s">
        <v>12431</v>
      </c>
      <c r="H750" s="3" t="s">
        <v>592</v>
      </c>
    </row>
    <row r="751" spans="1:8" ht="43.5" x14ac:dyDescent="0.35">
      <c r="A751" s="4">
        <v>51126</v>
      </c>
      <c r="B751" s="1">
        <v>45204</v>
      </c>
      <c r="C751" s="2">
        <v>0.56655092592592593</v>
      </c>
      <c r="D751" s="3" t="s">
        <v>17933</v>
      </c>
      <c r="E751" s="3" t="s">
        <v>13672</v>
      </c>
      <c r="F751" s="3" t="s">
        <v>17934</v>
      </c>
      <c r="G751" s="3" t="s">
        <v>12527</v>
      </c>
      <c r="H751" s="3" t="s">
        <v>17935</v>
      </c>
    </row>
    <row r="752" spans="1:8" ht="145" x14ac:dyDescent="0.35">
      <c r="A752" s="4">
        <v>160841</v>
      </c>
      <c r="B752" s="1">
        <v>45204</v>
      </c>
      <c r="C752" s="2">
        <v>0.56806712962962969</v>
      </c>
      <c r="D752" s="3" t="s">
        <v>10615</v>
      </c>
      <c r="E752" s="3" t="s">
        <v>17937</v>
      </c>
      <c r="F752" s="3" t="s">
        <v>17936</v>
      </c>
      <c r="G752" s="3" t="s">
        <v>11492</v>
      </c>
      <c r="H752" s="3" t="s">
        <v>11729</v>
      </c>
    </row>
    <row r="753" spans="1:8" ht="72.5" x14ac:dyDescent="0.35">
      <c r="A753" s="4">
        <v>158988</v>
      </c>
      <c r="B753" s="1">
        <v>45204</v>
      </c>
      <c r="C753" s="2">
        <v>0.57271990740740741</v>
      </c>
      <c r="D753" s="3" t="s">
        <v>17938</v>
      </c>
      <c r="E753" s="3" t="s">
        <v>17942</v>
      </c>
      <c r="F753" s="3" t="s">
        <v>17939</v>
      </c>
      <c r="G753" s="3" t="s">
        <v>17940</v>
      </c>
      <c r="H753" s="3" t="s">
        <v>17941</v>
      </c>
    </row>
    <row r="754" spans="1:8" ht="72.5" x14ac:dyDescent="0.35">
      <c r="A754" s="4">
        <v>12748</v>
      </c>
      <c r="B754" s="1">
        <v>45204</v>
      </c>
      <c r="C754" s="2">
        <v>0.57424768518518521</v>
      </c>
      <c r="D754" s="3" t="s">
        <v>17943</v>
      </c>
      <c r="E754" s="3" t="s">
        <v>17946</v>
      </c>
      <c r="F754" s="3" t="s">
        <v>17944</v>
      </c>
      <c r="G754" s="3" t="s">
        <v>12344</v>
      </c>
      <c r="H754" s="3" t="s">
        <v>17945</v>
      </c>
    </row>
    <row r="755" spans="1:8" ht="72.5" x14ac:dyDescent="0.35">
      <c r="A755" s="4">
        <v>51573</v>
      </c>
      <c r="B755" s="1">
        <v>45204</v>
      </c>
      <c r="C755" s="2">
        <v>0.57471064814814821</v>
      </c>
      <c r="D755" s="3" t="s">
        <v>17947</v>
      </c>
      <c r="E755" s="3" t="s">
        <v>17949</v>
      </c>
      <c r="F755" s="3" t="s">
        <v>17948</v>
      </c>
      <c r="G755" s="3" t="s">
        <v>1434</v>
      </c>
      <c r="H755" s="3" t="s">
        <v>592</v>
      </c>
    </row>
    <row r="756" spans="1:8" ht="43.5" x14ac:dyDescent="0.35">
      <c r="A756" s="4">
        <v>37150</v>
      </c>
      <c r="B756" s="1">
        <v>45204</v>
      </c>
      <c r="C756" s="2">
        <v>0.57577546296296289</v>
      </c>
      <c r="D756" s="3" t="s">
        <v>755</v>
      </c>
      <c r="E756" s="3" t="s">
        <v>17952</v>
      </c>
      <c r="F756" s="3" t="s">
        <v>17950</v>
      </c>
      <c r="G756" s="3" t="s">
        <v>17951</v>
      </c>
      <c r="H756" s="3" t="s">
        <v>12568</v>
      </c>
    </row>
    <row r="757" spans="1:8" ht="72.5" x14ac:dyDescent="0.35">
      <c r="A757" s="4">
        <v>169766</v>
      </c>
      <c r="B757" s="1">
        <v>45204</v>
      </c>
      <c r="C757" s="2">
        <v>0.5767592592592593</v>
      </c>
      <c r="D757" s="3" t="s">
        <v>17953</v>
      </c>
      <c r="E757" s="3" t="s">
        <v>17956</v>
      </c>
      <c r="F757" s="3" t="s">
        <v>17954</v>
      </c>
      <c r="G757" s="3" t="s">
        <v>10408</v>
      </c>
      <c r="H757" s="3" t="s">
        <v>17955</v>
      </c>
    </row>
    <row r="758" spans="1:8" x14ac:dyDescent="0.35">
      <c r="A758" s="4">
        <v>177764</v>
      </c>
      <c r="B758" s="1">
        <v>45204</v>
      </c>
      <c r="C758" s="2">
        <v>0.57785879629629633</v>
      </c>
      <c r="D758" s="3" t="s">
        <v>12833</v>
      </c>
      <c r="E758" s="3" t="s">
        <v>12560</v>
      </c>
      <c r="F758" s="3" t="s">
        <v>12830</v>
      </c>
      <c r="G758" s="3" t="s">
        <v>12560</v>
      </c>
      <c r="H758" s="3" t="s">
        <v>13626</v>
      </c>
    </row>
    <row r="759" spans="1:8" ht="116" x14ac:dyDescent="0.35">
      <c r="A759" s="4">
        <v>190078</v>
      </c>
      <c r="B759" s="1">
        <v>45204</v>
      </c>
      <c r="C759" s="2">
        <v>0.57824074074074072</v>
      </c>
      <c r="D759" s="3" t="s">
        <v>17957</v>
      </c>
      <c r="E759" s="3" t="s">
        <v>17960</v>
      </c>
      <c r="F759" s="3" t="s">
        <v>17958</v>
      </c>
      <c r="G759" s="3" t="s">
        <v>10697</v>
      </c>
      <c r="H759" s="3" t="s">
        <v>17959</v>
      </c>
    </row>
    <row r="760" spans="1:8" ht="116" x14ac:dyDescent="0.35">
      <c r="A760" s="4">
        <v>190078</v>
      </c>
      <c r="B760" s="1">
        <v>45204</v>
      </c>
      <c r="C760" s="2">
        <v>0.57996527777777784</v>
      </c>
      <c r="D760" s="3" t="s">
        <v>17957</v>
      </c>
      <c r="E760" s="3" t="s">
        <v>17960</v>
      </c>
      <c r="F760" s="3" t="s">
        <v>17958</v>
      </c>
      <c r="G760" s="3" t="s">
        <v>10697</v>
      </c>
      <c r="H760" s="3" t="s">
        <v>17959</v>
      </c>
    </row>
    <row r="761" spans="1:8" x14ac:dyDescent="0.35">
      <c r="A761" s="4">
        <v>151366</v>
      </c>
      <c r="B761" s="1">
        <v>45204</v>
      </c>
      <c r="C761" s="2">
        <v>0.58149305555555553</v>
      </c>
      <c r="D761" s="3" t="s">
        <v>12282</v>
      </c>
      <c r="E761" s="3" t="s">
        <v>17961</v>
      </c>
      <c r="F761" s="3" t="s">
        <v>12780</v>
      </c>
      <c r="G761" s="3" t="s">
        <v>17961</v>
      </c>
      <c r="H761" s="3" t="s">
        <v>13215</v>
      </c>
    </row>
    <row r="762" spans="1:8" ht="87" x14ac:dyDescent="0.35">
      <c r="A762" s="4">
        <v>181505</v>
      </c>
      <c r="B762" s="1">
        <v>45204</v>
      </c>
      <c r="C762" s="2">
        <v>0.58229166666666665</v>
      </c>
      <c r="D762" s="3" t="s">
        <v>17962</v>
      </c>
      <c r="E762" s="3" t="s">
        <v>17966</v>
      </c>
      <c r="F762" s="3" t="s">
        <v>17963</v>
      </c>
      <c r="G762" s="3" t="s">
        <v>17964</v>
      </c>
      <c r="H762" s="3" t="s">
        <v>17965</v>
      </c>
    </row>
    <row r="763" spans="1:8" ht="72.5" x14ac:dyDescent="0.35">
      <c r="A763" s="4">
        <v>84598</v>
      </c>
      <c r="B763" s="1">
        <v>45204</v>
      </c>
      <c r="C763" s="2">
        <v>0.58236111111111111</v>
      </c>
      <c r="D763" s="3" t="s">
        <v>497</v>
      </c>
      <c r="E763" s="3" t="s">
        <v>17970</v>
      </c>
      <c r="F763" s="3" t="s">
        <v>17967</v>
      </c>
      <c r="G763" s="3" t="s">
        <v>17968</v>
      </c>
      <c r="H763" s="3" t="s">
        <v>17969</v>
      </c>
    </row>
    <row r="764" spans="1:8" ht="43.5" x14ac:dyDescent="0.35">
      <c r="A764" s="4">
        <v>41204</v>
      </c>
      <c r="B764" s="1">
        <v>45204</v>
      </c>
      <c r="C764" s="2">
        <v>0.58515046296296302</v>
      </c>
      <c r="D764" s="3" t="s">
        <v>892</v>
      </c>
      <c r="E764" s="3" t="s">
        <v>13666</v>
      </c>
      <c r="F764" s="3" t="s">
        <v>17971</v>
      </c>
      <c r="G764" s="3" t="s">
        <v>11021</v>
      </c>
      <c r="H764" s="3" t="s">
        <v>11777</v>
      </c>
    </row>
    <row r="765" spans="1:8" ht="58" x14ac:dyDescent="0.35">
      <c r="A765" s="4">
        <v>39205</v>
      </c>
      <c r="B765" s="1">
        <v>45204</v>
      </c>
      <c r="C765" s="2">
        <v>0.58839120370370368</v>
      </c>
      <c r="D765" s="3" t="s">
        <v>10599</v>
      </c>
      <c r="E765" s="3" t="s">
        <v>17974</v>
      </c>
      <c r="F765" s="3" t="s">
        <v>17972</v>
      </c>
      <c r="G765" s="3" t="s">
        <v>17973</v>
      </c>
      <c r="H765" s="3" t="s">
        <v>10321</v>
      </c>
    </row>
    <row r="766" spans="1:8" ht="87" x14ac:dyDescent="0.35">
      <c r="A766" s="4">
        <v>104619</v>
      </c>
      <c r="B766" s="1">
        <v>45204</v>
      </c>
      <c r="C766" s="2">
        <v>0.58997685185185189</v>
      </c>
      <c r="D766" s="3" t="s">
        <v>1288</v>
      </c>
      <c r="E766" s="3" t="s">
        <v>17976</v>
      </c>
      <c r="F766" s="3" t="s">
        <v>17975</v>
      </c>
      <c r="G766" s="3" t="s">
        <v>11874</v>
      </c>
      <c r="H766" s="3" t="s">
        <v>10905</v>
      </c>
    </row>
    <row r="767" spans="1:8" ht="43.5" x14ac:dyDescent="0.35">
      <c r="A767" s="4">
        <v>50651</v>
      </c>
      <c r="B767" s="1">
        <v>45204</v>
      </c>
      <c r="C767" s="2">
        <v>0.59104166666666669</v>
      </c>
      <c r="D767" s="3" t="s">
        <v>12735</v>
      </c>
      <c r="E767" s="3" t="s">
        <v>17979</v>
      </c>
      <c r="F767" s="3" t="s">
        <v>17977</v>
      </c>
      <c r="G767" s="3" t="s">
        <v>15117</v>
      </c>
      <c r="H767" s="3" t="s">
        <v>17978</v>
      </c>
    </row>
    <row r="768" spans="1:8" ht="159.5" x14ac:dyDescent="0.35">
      <c r="A768" s="4">
        <v>43330</v>
      </c>
      <c r="B768" s="1">
        <v>45204</v>
      </c>
      <c r="C768" s="2">
        <v>0.59312500000000001</v>
      </c>
      <c r="D768" s="3" t="s">
        <v>17980</v>
      </c>
      <c r="E768" s="3" t="s">
        <v>17983</v>
      </c>
      <c r="F768" s="3" t="s">
        <v>17981</v>
      </c>
      <c r="G768" s="3" t="s">
        <v>12564</v>
      </c>
      <c r="H768" s="3" t="s">
        <v>17982</v>
      </c>
    </row>
    <row r="769" spans="1:8" ht="101.5" x14ac:dyDescent="0.35">
      <c r="A769" s="4">
        <v>111652</v>
      </c>
      <c r="B769" s="1">
        <v>45204</v>
      </c>
      <c r="C769" s="2">
        <v>0.59422453703703704</v>
      </c>
      <c r="D769" s="3" t="s">
        <v>17984</v>
      </c>
      <c r="E769" s="3" t="s">
        <v>17988</v>
      </c>
      <c r="F769" s="3" t="s">
        <v>17985</v>
      </c>
      <c r="G769" s="3" t="s">
        <v>17986</v>
      </c>
      <c r="H769" s="3" t="s">
        <v>17987</v>
      </c>
    </row>
    <row r="770" spans="1:8" ht="43.5" x14ac:dyDescent="0.35">
      <c r="A770" s="4">
        <v>113479</v>
      </c>
      <c r="B770" s="1">
        <v>45204</v>
      </c>
      <c r="C770" s="2">
        <v>0.59434027777777776</v>
      </c>
      <c r="D770" s="3" t="s">
        <v>1403</v>
      </c>
      <c r="E770" s="3" t="s">
        <v>17990</v>
      </c>
      <c r="F770" s="3" t="s">
        <v>17989</v>
      </c>
      <c r="G770" s="3" t="s">
        <v>10943</v>
      </c>
      <c r="H770" s="3" t="s">
        <v>10918</v>
      </c>
    </row>
    <row r="771" spans="1:8" x14ac:dyDescent="0.35">
      <c r="A771" s="4">
        <v>9593</v>
      </c>
      <c r="B771" s="1">
        <v>45204</v>
      </c>
      <c r="C771" s="2">
        <v>0.59435185185185191</v>
      </c>
      <c r="D771" s="3" t="s">
        <v>17991</v>
      </c>
      <c r="E771" s="3" t="s">
        <v>17992</v>
      </c>
      <c r="F771" s="3" t="s">
        <v>12785</v>
      </c>
      <c r="G771" s="3" t="s">
        <v>17992</v>
      </c>
      <c r="H771" s="3" t="s">
        <v>17993</v>
      </c>
    </row>
    <row r="772" spans="1:8" ht="43.5" x14ac:dyDescent="0.35">
      <c r="A772" s="4">
        <v>201046</v>
      </c>
      <c r="B772" s="1">
        <v>45204</v>
      </c>
      <c r="C772" s="2">
        <v>0.59854166666666664</v>
      </c>
      <c r="D772" s="3" t="s">
        <v>12501</v>
      </c>
      <c r="E772" s="3" t="s">
        <v>17996</v>
      </c>
      <c r="F772" s="3" t="s">
        <v>17994</v>
      </c>
      <c r="G772" s="3" t="s">
        <v>10851</v>
      </c>
      <c r="H772" s="3" t="s">
        <v>17995</v>
      </c>
    </row>
    <row r="773" spans="1:8" ht="29" x14ac:dyDescent="0.35">
      <c r="A773" s="4">
        <v>49683</v>
      </c>
      <c r="B773" s="1">
        <v>45204</v>
      </c>
      <c r="C773" s="2">
        <v>0.60056712962962966</v>
      </c>
      <c r="D773" s="3" t="s">
        <v>13638</v>
      </c>
      <c r="E773" s="3" t="s">
        <v>17998</v>
      </c>
      <c r="F773" s="3" t="s">
        <v>17997</v>
      </c>
      <c r="G773" s="3" t="s">
        <v>10927</v>
      </c>
      <c r="H773" s="3" t="s">
        <v>10326</v>
      </c>
    </row>
    <row r="774" spans="1:8" ht="43.5" x14ac:dyDescent="0.35">
      <c r="A774" s="4">
        <v>93469</v>
      </c>
      <c r="B774" s="1">
        <v>45204</v>
      </c>
      <c r="C774" s="2">
        <v>0.60201388888888896</v>
      </c>
      <c r="D774" s="3" t="s">
        <v>1933</v>
      </c>
      <c r="E774" s="3" t="s">
        <v>18001</v>
      </c>
      <c r="F774" s="3" t="s">
        <v>17999</v>
      </c>
      <c r="G774" s="3" t="s">
        <v>11786</v>
      </c>
      <c r="H774" s="3" t="s">
        <v>18000</v>
      </c>
    </row>
    <row r="775" spans="1:8" ht="43.5" x14ac:dyDescent="0.35">
      <c r="A775" s="4">
        <v>34945</v>
      </c>
      <c r="B775" s="1">
        <v>45204</v>
      </c>
      <c r="C775" s="2">
        <v>0.60212962962962957</v>
      </c>
      <c r="D775" s="3" t="s">
        <v>892</v>
      </c>
      <c r="E775" s="3" t="s">
        <v>18003</v>
      </c>
      <c r="F775" s="3" t="s">
        <v>18002</v>
      </c>
      <c r="G775" s="3" t="s">
        <v>11378</v>
      </c>
      <c r="H775" s="3" t="s">
        <v>11777</v>
      </c>
    </row>
    <row r="776" spans="1:8" ht="130.5" x14ac:dyDescent="0.35">
      <c r="A776" s="4">
        <v>201786</v>
      </c>
      <c r="B776" s="1">
        <v>45204</v>
      </c>
      <c r="C776" s="2">
        <v>0.60313657407407406</v>
      </c>
      <c r="D776" s="3" t="s">
        <v>18004</v>
      </c>
      <c r="E776" s="3" t="s">
        <v>18008</v>
      </c>
      <c r="F776" s="3" t="s">
        <v>18005</v>
      </c>
      <c r="G776" s="3" t="s">
        <v>18006</v>
      </c>
      <c r="H776" s="3" t="s">
        <v>18007</v>
      </c>
    </row>
    <row r="777" spans="1:8" ht="43.5" x14ac:dyDescent="0.35">
      <c r="A777" s="4">
        <v>93469</v>
      </c>
      <c r="B777" s="1">
        <v>45204</v>
      </c>
      <c r="C777" s="2">
        <v>0.60391203703703711</v>
      </c>
      <c r="D777" s="3" t="s">
        <v>1933</v>
      </c>
      <c r="E777" s="3" t="s">
        <v>18001</v>
      </c>
      <c r="F777" s="3" t="s">
        <v>17999</v>
      </c>
      <c r="G777" s="3" t="s">
        <v>11786</v>
      </c>
      <c r="H777" s="3" t="s">
        <v>18000</v>
      </c>
    </row>
    <row r="778" spans="1:8" ht="29" x14ac:dyDescent="0.35">
      <c r="A778" s="4">
        <v>147861</v>
      </c>
      <c r="B778" s="1">
        <v>45204</v>
      </c>
      <c r="C778" s="2">
        <v>0.60420138888888886</v>
      </c>
      <c r="D778" s="3" t="s">
        <v>1744</v>
      </c>
      <c r="E778" s="3" t="s">
        <v>18009</v>
      </c>
      <c r="F778" s="3" t="s">
        <v>10404</v>
      </c>
      <c r="G778" s="3" t="s">
        <v>1315</v>
      </c>
      <c r="H778" s="3" t="s">
        <v>10489</v>
      </c>
    </row>
    <row r="779" spans="1:8" ht="43.5" x14ac:dyDescent="0.35">
      <c r="A779" s="4">
        <v>35571</v>
      </c>
      <c r="B779" s="1">
        <v>45204</v>
      </c>
      <c r="C779" s="2">
        <v>0.60469907407407408</v>
      </c>
      <c r="D779" s="3" t="s">
        <v>985</v>
      </c>
      <c r="E779" s="3" t="s">
        <v>18013</v>
      </c>
      <c r="F779" s="3" t="s">
        <v>18010</v>
      </c>
      <c r="G779" s="3" t="s">
        <v>18011</v>
      </c>
      <c r="H779" s="3" t="s">
        <v>18012</v>
      </c>
    </row>
    <row r="780" spans="1:8" ht="29" x14ac:dyDescent="0.35">
      <c r="A780" s="4">
        <v>133864</v>
      </c>
      <c r="B780" s="1">
        <v>45204</v>
      </c>
      <c r="C780" s="2">
        <v>0.60677083333333337</v>
      </c>
      <c r="D780" s="3" t="s">
        <v>18014</v>
      </c>
      <c r="E780" s="3" t="s">
        <v>18018</v>
      </c>
      <c r="F780" s="3" t="s">
        <v>18015</v>
      </c>
      <c r="G780" s="3" t="s">
        <v>18016</v>
      </c>
      <c r="H780" s="3" t="s">
        <v>18017</v>
      </c>
    </row>
    <row r="781" spans="1:8" x14ac:dyDescent="0.35">
      <c r="A781" s="4">
        <v>34169</v>
      </c>
      <c r="B781" s="1">
        <v>45204</v>
      </c>
      <c r="C781" s="2">
        <v>0.60684027777777783</v>
      </c>
      <c r="D781" s="3" t="s">
        <v>10339</v>
      </c>
      <c r="E781" s="3" t="s">
        <v>18020</v>
      </c>
      <c r="F781" s="3" t="s">
        <v>18019</v>
      </c>
      <c r="G781" s="3" t="s">
        <v>10705</v>
      </c>
      <c r="H781" s="3" t="s">
        <v>11777</v>
      </c>
    </row>
    <row r="782" spans="1:8" ht="29" x14ac:dyDescent="0.35">
      <c r="A782" s="4">
        <v>49950</v>
      </c>
      <c r="B782" s="1">
        <v>45204</v>
      </c>
      <c r="C782" s="2">
        <v>0.60706018518518523</v>
      </c>
      <c r="D782" s="3" t="s">
        <v>14293</v>
      </c>
      <c r="E782" s="3" t="s">
        <v>13680</v>
      </c>
      <c r="F782" s="3" t="s">
        <v>18021</v>
      </c>
      <c r="G782" s="3" t="s">
        <v>11772</v>
      </c>
      <c r="H782" s="3" t="s">
        <v>15575</v>
      </c>
    </row>
    <row r="783" spans="1:8" ht="145" x14ac:dyDescent="0.35">
      <c r="A783" s="4">
        <v>102582</v>
      </c>
      <c r="B783" s="1">
        <v>45204</v>
      </c>
      <c r="C783" s="2">
        <v>0.60865740740740748</v>
      </c>
      <c r="D783" s="3" t="s">
        <v>18022</v>
      </c>
      <c r="E783" s="3" t="s">
        <v>18025</v>
      </c>
      <c r="F783" s="3" t="s">
        <v>18023</v>
      </c>
      <c r="G783" s="3" t="s">
        <v>11413</v>
      </c>
      <c r="H783" s="3" t="s">
        <v>18024</v>
      </c>
    </row>
    <row r="784" spans="1:8" ht="43.5" x14ac:dyDescent="0.35">
      <c r="A784" s="4">
        <v>95545</v>
      </c>
      <c r="B784" s="1">
        <v>45204</v>
      </c>
      <c r="C784" s="2">
        <v>0.60870370370370364</v>
      </c>
      <c r="D784" s="3" t="s">
        <v>18026</v>
      </c>
      <c r="E784" s="3" t="s">
        <v>18029</v>
      </c>
      <c r="F784" s="3" t="s">
        <v>18027</v>
      </c>
      <c r="G784" s="3" t="s">
        <v>12600</v>
      </c>
      <c r="H784" s="3" t="s">
        <v>18028</v>
      </c>
    </row>
    <row r="785" spans="1:8" x14ac:dyDescent="0.35">
      <c r="A785" s="4">
        <v>74140</v>
      </c>
      <c r="B785" s="1">
        <v>45204</v>
      </c>
      <c r="C785" s="2">
        <v>0.60892361111111104</v>
      </c>
      <c r="D785" s="3" t="s">
        <v>985</v>
      </c>
      <c r="E785" s="3" t="s">
        <v>49</v>
      </c>
      <c r="F785" s="3" t="s">
        <v>12830</v>
      </c>
      <c r="G785" s="3" t="s">
        <v>14478</v>
      </c>
      <c r="H785" s="3" t="s">
        <v>12136</v>
      </c>
    </row>
    <row r="786" spans="1:8" x14ac:dyDescent="0.35">
      <c r="A786" s="4">
        <v>105666</v>
      </c>
      <c r="B786" s="1">
        <v>45204</v>
      </c>
      <c r="C786" s="2">
        <v>0.61115740740740743</v>
      </c>
      <c r="D786" s="3" t="s">
        <v>574</v>
      </c>
      <c r="E786" s="3" t="s">
        <v>18030</v>
      </c>
      <c r="F786" s="3" t="s">
        <v>12785</v>
      </c>
      <c r="G786" s="3" t="s">
        <v>18030</v>
      </c>
      <c r="H786" s="3" t="s">
        <v>13479</v>
      </c>
    </row>
    <row r="787" spans="1:8" ht="87" x14ac:dyDescent="0.35">
      <c r="A787" s="4">
        <v>97740</v>
      </c>
      <c r="B787" s="1">
        <v>45204</v>
      </c>
      <c r="C787" s="2">
        <v>0.61262731481481481</v>
      </c>
      <c r="D787" s="3" t="s">
        <v>18031</v>
      </c>
      <c r="E787" s="3" t="s">
        <v>18035</v>
      </c>
      <c r="F787" s="3" t="s">
        <v>18032</v>
      </c>
      <c r="G787" s="3" t="s">
        <v>18033</v>
      </c>
      <c r="H787" s="3" t="s">
        <v>18034</v>
      </c>
    </row>
    <row r="788" spans="1:8" x14ac:dyDescent="0.35">
      <c r="A788" s="4">
        <v>197225</v>
      </c>
      <c r="B788" s="1">
        <v>45204</v>
      </c>
      <c r="C788" s="2">
        <v>0.61283564814814817</v>
      </c>
      <c r="D788" s="3" t="s">
        <v>18036</v>
      </c>
      <c r="E788" s="3" t="s">
        <v>10703</v>
      </c>
      <c r="F788" s="3" t="s">
        <v>12265</v>
      </c>
      <c r="G788" s="3" t="s">
        <v>11131</v>
      </c>
      <c r="H788" s="3" t="s">
        <v>11822</v>
      </c>
    </row>
    <row r="789" spans="1:8" ht="58" x14ac:dyDescent="0.35">
      <c r="A789" s="4">
        <v>150271</v>
      </c>
      <c r="B789" s="1">
        <v>45204</v>
      </c>
      <c r="C789" s="2">
        <v>0.61407407407407411</v>
      </c>
      <c r="D789" s="3" t="s">
        <v>95</v>
      </c>
      <c r="E789" s="3" t="s">
        <v>14459</v>
      </c>
      <c r="F789" s="3" t="s">
        <v>18037</v>
      </c>
      <c r="G789" s="3" t="s">
        <v>10392</v>
      </c>
      <c r="H789" s="3" t="s">
        <v>18038</v>
      </c>
    </row>
    <row r="790" spans="1:8" x14ac:dyDescent="0.35">
      <c r="A790" s="4">
        <v>44927</v>
      </c>
      <c r="B790" s="1">
        <v>45204</v>
      </c>
      <c r="C790" s="2">
        <v>0.61456018518518518</v>
      </c>
      <c r="D790" s="3" t="s">
        <v>12112</v>
      </c>
      <c r="E790" s="3" t="s">
        <v>13024</v>
      </c>
      <c r="F790" s="3" t="s">
        <v>10506</v>
      </c>
      <c r="G790" s="3" t="s">
        <v>13024</v>
      </c>
      <c r="H790" s="3" t="s">
        <v>13192</v>
      </c>
    </row>
    <row r="791" spans="1:8" ht="72.5" x14ac:dyDescent="0.35">
      <c r="A791" s="4">
        <v>82439</v>
      </c>
      <c r="B791" s="1">
        <v>45204</v>
      </c>
      <c r="C791" s="2">
        <v>0.61480324074074078</v>
      </c>
      <c r="D791" s="3" t="s">
        <v>18039</v>
      </c>
      <c r="E791" s="3" t="s">
        <v>18043</v>
      </c>
      <c r="F791" s="3" t="s">
        <v>18040</v>
      </c>
      <c r="G791" s="3" t="s">
        <v>18041</v>
      </c>
      <c r="H791" s="3" t="s">
        <v>18042</v>
      </c>
    </row>
    <row r="792" spans="1:8" ht="29" x14ac:dyDescent="0.35">
      <c r="A792" s="4">
        <v>32920</v>
      </c>
      <c r="B792" s="1">
        <v>45204</v>
      </c>
      <c r="C792" s="2">
        <v>0.61607638888888883</v>
      </c>
      <c r="D792" s="3" t="s">
        <v>18044</v>
      </c>
      <c r="E792" s="3" t="s">
        <v>18047</v>
      </c>
      <c r="F792" s="3" t="s">
        <v>18045</v>
      </c>
      <c r="G792" s="3" t="s">
        <v>10735</v>
      </c>
      <c r="H792" s="3" t="s">
        <v>18046</v>
      </c>
    </row>
    <row r="793" spans="1:8" ht="72.5" x14ac:dyDescent="0.35">
      <c r="A793" s="4">
        <v>174439</v>
      </c>
      <c r="B793" s="1">
        <v>45204</v>
      </c>
      <c r="C793" s="2">
        <v>0.61773148148148149</v>
      </c>
      <c r="D793" s="3" t="s">
        <v>18048</v>
      </c>
      <c r="E793" s="3" t="s">
        <v>18052</v>
      </c>
      <c r="F793" s="3" t="s">
        <v>18049</v>
      </c>
      <c r="G793" s="3" t="s">
        <v>18050</v>
      </c>
      <c r="H793" s="3" t="s">
        <v>18051</v>
      </c>
    </row>
    <row r="794" spans="1:8" x14ac:dyDescent="0.35">
      <c r="A794" s="4">
        <v>112993</v>
      </c>
      <c r="B794" s="1">
        <v>45204</v>
      </c>
      <c r="C794" s="2">
        <v>0.61839120370370371</v>
      </c>
      <c r="D794" s="3" t="s">
        <v>12833</v>
      </c>
      <c r="E794" s="3" t="s">
        <v>13138</v>
      </c>
      <c r="F794" s="3" t="s">
        <v>12830</v>
      </c>
      <c r="G794" s="3" t="s">
        <v>13138</v>
      </c>
      <c r="H794" s="3" t="s">
        <v>10891</v>
      </c>
    </row>
    <row r="795" spans="1:8" ht="43.5" x14ac:dyDescent="0.35">
      <c r="A795" s="4">
        <v>80480</v>
      </c>
      <c r="B795" s="1">
        <v>45204</v>
      </c>
      <c r="C795" s="2">
        <v>0.62101851851851853</v>
      </c>
      <c r="D795" s="3" t="s">
        <v>18053</v>
      </c>
      <c r="E795" s="3" t="s">
        <v>18056</v>
      </c>
      <c r="F795" s="3" t="s">
        <v>18054</v>
      </c>
      <c r="G795" s="3" t="s">
        <v>11857</v>
      </c>
      <c r="H795" s="3" t="s">
        <v>18055</v>
      </c>
    </row>
    <row r="796" spans="1:8" ht="43.5" x14ac:dyDescent="0.35">
      <c r="A796" s="4">
        <v>180169</v>
      </c>
      <c r="B796" s="1">
        <v>45204</v>
      </c>
      <c r="C796" s="2">
        <v>0.62177083333333327</v>
      </c>
      <c r="D796" s="3" t="s">
        <v>18057</v>
      </c>
      <c r="E796" s="3" t="s">
        <v>18061</v>
      </c>
      <c r="F796" s="3" t="s">
        <v>18058</v>
      </c>
      <c r="G796" s="3" t="s">
        <v>18059</v>
      </c>
      <c r="H796" s="3" t="s">
        <v>18060</v>
      </c>
    </row>
    <row r="797" spans="1:8" ht="43.5" x14ac:dyDescent="0.35">
      <c r="A797" s="4">
        <v>67117</v>
      </c>
      <c r="B797" s="1">
        <v>45204</v>
      </c>
      <c r="C797" s="2">
        <v>0.62260416666666674</v>
      </c>
      <c r="D797" s="3" t="s">
        <v>108</v>
      </c>
      <c r="E797" s="3" t="s">
        <v>18064</v>
      </c>
      <c r="F797" s="3" t="s">
        <v>18062</v>
      </c>
      <c r="G797" s="3" t="s">
        <v>14652</v>
      </c>
      <c r="H797" s="3" t="s">
        <v>18063</v>
      </c>
    </row>
    <row r="798" spans="1:8" x14ac:dyDescent="0.35">
      <c r="A798" s="4">
        <v>89822</v>
      </c>
      <c r="B798" s="1">
        <v>45204</v>
      </c>
      <c r="C798" s="2">
        <v>0.62400462962962966</v>
      </c>
      <c r="D798" s="3" t="s">
        <v>12868</v>
      </c>
      <c r="E798" s="3" t="s">
        <v>12584</v>
      </c>
      <c r="F798" s="3" t="s">
        <v>10506</v>
      </c>
      <c r="G798" s="3" t="s">
        <v>12584</v>
      </c>
      <c r="H798" s="3" t="s">
        <v>11368</v>
      </c>
    </row>
    <row r="799" spans="1:8" ht="203" x14ac:dyDescent="0.35">
      <c r="A799" s="4">
        <v>12960</v>
      </c>
      <c r="B799" s="1">
        <v>45204</v>
      </c>
      <c r="C799" s="2">
        <v>0.62408564814814815</v>
      </c>
      <c r="D799" s="3" t="s">
        <v>18065</v>
      </c>
      <c r="E799" s="3" t="s">
        <v>18068</v>
      </c>
      <c r="F799" s="3" t="s">
        <v>18066</v>
      </c>
      <c r="G799" s="3" t="s">
        <v>13151</v>
      </c>
      <c r="H799" s="3" t="s">
        <v>18067</v>
      </c>
    </row>
    <row r="800" spans="1:8" ht="29" x14ac:dyDescent="0.35">
      <c r="A800" s="4">
        <v>87728</v>
      </c>
      <c r="B800" s="1">
        <v>45204</v>
      </c>
      <c r="C800" s="2">
        <v>0.62408564814814815</v>
      </c>
      <c r="D800" s="3" t="s">
        <v>1403</v>
      </c>
      <c r="E800" s="3" t="s">
        <v>14154</v>
      </c>
      <c r="F800" s="3" t="s">
        <v>18069</v>
      </c>
      <c r="G800" s="3" t="s">
        <v>14154</v>
      </c>
      <c r="H800" s="3" t="s">
        <v>12596</v>
      </c>
    </row>
    <row r="801" spans="1:8" ht="43.5" x14ac:dyDescent="0.35">
      <c r="A801" s="4">
        <v>37134</v>
      </c>
      <c r="B801" s="1">
        <v>45204</v>
      </c>
      <c r="C801" s="2">
        <v>0.62430555555555556</v>
      </c>
      <c r="D801" s="3" t="s">
        <v>18070</v>
      </c>
      <c r="E801" s="3" t="s">
        <v>15049</v>
      </c>
      <c r="F801" s="3" t="s">
        <v>18071</v>
      </c>
      <c r="G801" s="3" t="s">
        <v>18072</v>
      </c>
      <c r="H801" s="3" t="s">
        <v>18073</v>
      </c>
    </row>
    <row r="802" spans="1:8" ht="43.5" x14ac:dyDescent="0.35">
      <c r="A802" s="4">
        <v>49779</v>
      </c>
      <c r="B802" s="1">
        <v>45204</v>
      </c>
      <c r="C802" s="2">
        <v>0.62663194444444448</v>
      </c>
      <c r="D802" s="3" t="s">
        <v>18074</v>
      </c>
      <c r="E802" s="3" t="s">
        <v>18078</v>
      </c>
      <c r="F802" s="3" t="s">
        <v>18075</v>
      </c>
      <c r="G802" s="3" t="s">
        <v>18076</v>
      </c>
      <c r="H802" s="3" t="s">
        <v>18077</v>
      </c>
    </row>
    <row r="803" spans="1:8" x14ac:dyDescent="0.35">
      <c r="A803" s="4">
        <v>39235</v>
      </c>
      <c r="B803" s="1">
        <v>45204</v>
      </c>
      <c r="C803" s="2">
        <v>0.62979166666666664</v>
      </c>
      <c r="D803" s="3" t="s">
        <v>1744</v>
      </c>
      <c r="E803" s="3" t="s">
        <v>11601</v>
      </c>
      <c r="F803" s="3" t="s">
        <v>18079</v>
      </c>
      <c r="G803" s="3" t="s">
        <v>292</v>
      </c>
      <c r="H803" s="3" t="s">
        <v>18080</v>
      </c>
    </row>
    <row r="804" spans="1:8" ht="29" x14ac:dyDescent="0.35">
      <c r="A804" s="4">
        <v>178257</v>
      </c>
      <c r="B804" s="1">
        <v>45204</v>
      </c>
      <c r="C804" s="2">
        <v>0.63157407407407407</v>
      </c>
      <c r="D804" s="3" t="s">
        <v>11085</v>
      </c>
      <c r="E804" s="3" t="s">
        <v>18083</v>
      </c>
      <c r="F804" s="3" t="s">
        <v>18081</v>
      </c>
      <c r="G804" s="3" t="s">
        <v>11524</v>
      </c>
      <c r="H804" s="3" t="s">
        <v>18082</v>
      </c>
    </row>
    <row r="805" spans="1:8" ht="43.5" x14ac:dyDescent="0.35">
      <c r="A805" s="4">
        <v>36178</v>
      </c>
      <c r="B805" s="1">
        <v>45204</v>
      </c>
      <c r="C805" s="2">
        <v>0.6326504629629629</v>
      </c>
      <c r="D805" s="3" t="s">
        <v>18084</v>
      </c>
      <c r="E805" s="3" t="s">
        <v>18088</v>
      </c>
      <c r="F805" s="3" t="s">
        <v>18085</v>
      </c>
      <c r="G805" s="3" t="s">
        <v>18086</v>
      </c>
      <c r="H805" s="3" t="s">
        <v>18087</v>
      </c>
    </row>
    <row r="806" spans="1:8" x14ac:dyDescent="0.35">
      <c r="A806" s="4">
        <v>137557</v>
      </c>
      <c r="B806" s="1">
        <v>45204</v>
      </c>
      <c r="C806" s="2">
        <v>0.63608796296296299</v>
      </c>
      <c r="D806" s="3" t="s">
        <v>14151</v>
      </c>
      <c r="E806" s="3" t="s">
        <v>18091</v>
      </c>
      <c r="F806" s="3" t="s">
        <v>18089</v>
      </c>
      <c r="G806" s="3" t="s">
        <v>12527</v>
      </c>
      <c r="H806" s="3" t="s">
        <v>18090</v>
      </c>
    </row>
    <row r="807" spans="1:8" x14ac:dyDescent="0.35">
      <c r="A807" s="4">
        <v>190565</v>
      </c>
      <c r="B807" s="1">
        <v>45204</v>
      </c>
      <c r="C807" s="2">
        <v>0.63622685185185179</v>
      </c>
      <c r="D807" s="3" t="s">
        <v>18092</v>
      </c>
      <c r="E807" s="3" t="s">
        <v>18093</v>
      </c>
      <c r="F807" s="3" t="s">
        <v>14612</v>
      </c>
      <c r="G807" s="3" t="s">
        <v>11786</v>
      </c>
      <c r="H807" s="3" t="s">
        <v>10660</v>
      </c>
    </row>
    <row r="808" spans="1:8" ht="43.5" x14ac:dyDescent="0.35">
      <c r="A808" s="4">
        <v>86233</v>
      </c>
      <c r="B808" s="1">
        <v>45204</v>
      </c>
      <c r="C808" s="2">
        <v>0.63792824074074073</v>
      </c>
      <c r="D808" s="3" t="s">
        <v>12492</v>
      </c>
      <c r="E808" s="3" t="s">
        <v>14457</v>
      </c>
      <c r="F808" s="3" t="s">
        <v>18094</v>
      </c>
      <c r="G808" s="3" t="s">
        <v>10436</v>
      </c>
      <c r="H808" s="3" t="s">
        <v>11280</v>
      </c>
    </row>
    <row r="809" spans="1:8" ht="87" x14ac:dyDescent="0.35">
      <c r="A809" s="4">
        <v>168912</v>
      </c>
      <c r="B809" s="1">
        <v>45204</v>
      </c>
      <c r="C809" s="2">
        <v>0.63861111111111113</v>
      </c>
      <c r="D809" s="3" t="s">
        <v>18095</v>
      </c>
      <c r="E809" s="3" t="s">
        <v>18099</v>
      </c>
      <c r="F809" s="3" t="s">
        <v>18096</v>
      </c>
      <c r="G809" s="3" t="s">
        <v>18097</v>
      </c>
      <c r="H809" s="3" t="s">
        <v>18098</v>
      </c>
    </row>
    <row r="810" spans="1:8" ht="43.5" x14ac:dyDescent="0.35">
      <c r="A810" s="4">
        <v>78081</v>
      </c>
      <c r="B810" s="1">
        <v>45204</v>
      </c>
      <c r="C810" s="2">
        <v>0.63918981481481485</v>
      </c>
      <c r="D810" s="3" t="s">
        <v>12735</v>
      </c>
      <c r="E810" s="3" t="s">
        <v>18101</v>
      </c>
      <c r="F810" s="3" t="s">
        <v>18100</v>
      </c>
      <c r="G810" s="3" t="s">
        <v>14097</v>
      </c>
      <c r="H810" s="3" t="s">
        <v>10489</v>
      </c>
    </row>
    <row r="811" spans="1:8" ht="217.5" x14ac:dyDescent="0.35">
      <c r="A811" s="4">
        <v>64440</v>
      </c>
      <c r="B811" s="1">
        <v>45204</v>
      </c>
      <c r="C811" s="2">
        <v>0.63920138888888889</v>
      </c>
      <c r="D811" s="3" t="s">
        <v>18102</v>
      </c>
      <c r="E811" s="3" t="s">
        <v>18106</v>
      </c>
      <c r="F811" s="3" t="s">
        <v>18103</v>
      </c>
      <c r="G811" s="3" t="s">
        <v>18104</v>
      </c>
      <c r="H811" s="3" t="s">
        <v>18105</v>
      </c>
    </row>
    <row r="812" spans="1:8" ht="72.5" x14ac:dyDescent="0.35">
      <c r="A812" s="4">
        <v>48848</v>
      </c>
      <c r="B812" s="1">
        <v>45204</v>
      </c>
      <c r="C812" s="2">
        <v>0.63947916666666671</v>
      </c>
      <c r="D812" s="3" t="s">
        <v>18107</v>
      </c>
      <c r="E812" s="3" t="s">
        <v>18110</v>
      </c>
      <c r="F812" s="3" t="s">
        <v>18108</v>
      </c>
      <c r="G812" s="3" t="s">
        <v>11798</v>
      </c>
      <c r="H812" s="3" t="s">
        <v>18109</v>
      </c>
    </row>
    <row r="813" spans="1:8" ht="174" x14ac:dyDescent="0.35">
      <c r="A813" s="4">
        <v>92703</v>
      </c>
      <c r="B813" s="1">
        <v>45204</v>
      </c>
      <c r="C813" s="2">
        <v>0.64216435185185183</v>
      </c>
      <c r="D813" s="3" t="s">
        <v>10339</v>
      </c>
      <c r="E813" s="3" t="s">
        <v>18113</v>
      </c>
      <c r="F813" s="3" t="s">
        <v>18111</v>
      </c>
      <c r="G813" s="3" t="s">
        <v>12564</v>
      </c>
      <c r="H813" s="3" t="s">
        <v>18112</v>
      </c>
    </row>
    <row r="814" spans="1:8" ht="87" x14ac:dyDescent="0.35">
      <c r="A814" s="4">
        <v>168912</v>
      </c>
      <c r="B814" s="1">
        <v>45204</v>
      </c>
      <c r="C814" s="2">
        <v>0.64292824074074073</v>
      </c>
      <c r="D814" s="3" t="s">
        <v>18095</v>
      </c>
      <c r="E814" s="3" t="s">
        <v>18099</v>
      </c>
      <c r="F814" s="3" t="s">
        <v>18096</v>
      </c>
      <c r="G814" s="3" t="s">
        <v>18097</v>
      </c>
      <c r="H814" s="3" t="s">
        <v>18114</v>
      </c>
    </row>
    <row r="815" spans="1:8" ht="29" x14ac:dyDescent="0.35">
      <c r="A815" s="4">
        <v>50214</v>
      </c>
      <c r="B815" s="1">
        <v>45204</v>
      </c>
      <c r="C815" s="2">
        <v>0.64340277777777777</v>
      </c>
      <c r="D815" s="3" t="s">
        <v>95</v>
      </c>
      <c r="E815" s="3" t="s">
        <v>12819</v>
      </c>
      <c r="F815" s="3" t="s">
        <v>18115</v>
      </c>
      <c r="G815" s="3" t="s">
        <v>10420</v>
      </c>
      <c r="H815" s="3" t="s">
        <v>18116</v>
      </c>
    </row>
    <row r="816" spans="1:8" ht="58" x14ac:dyDescent="0.35">
      <c r="A816" s="4">
        <v>44034</v>
      </c>
      <c r="B816" s="1">
        <v>45204</v>
      </c>
      <c r="C816" s="2">
        <v>0.64637731481481475</v>
      </c>
      <c r="D816" s="3" t="s">
        <v>985</v>
      </c>
      <c r="E816" s="3" t="s">
        <v>18119</v>
      </c>
      <c r="F816" s="3" t="s">
        <v>18117</v>
      </c>
      <c r="G816" s="3" t="s">
        <v>11798</v>
      </c>
      <c r="H816" s="3" t="s">
        <v>18118</v>
      </c>
    </row>
    <row r="817" spans="1:8" ht="29" x14ac:dyDescent="0.35">
      <c r="A817" s="4">
        <v>168282</v>
      </c>
      <c r="B817" s="1">
        <v>45204</v>
      </c>
      <c r="C817" s="2">
        <v>0.64870370370370367</v>
      </c>
      <c r="D817" s="3" t="s">
        <v>985</v>
      </c>
      <c r="E817" s="3" t="s">
        <v>13549</v>
      </c>
      <c r="F817" s="3" t="s">
        <v>18120</v>
      </c>
      <c r="G817" s="3" t="s">
        <v>18121</v>
      </c>
      <c r="H817" s="3" t="s">
        <v>10349</v>
      </c>
    </row>
    <row r="818" spans="1:8" ht="87" x14ac:dyDescent="0.35">
      <c r="A818" s="4">
        <v>89020</v>
      </c>
      <c r="B818" s="1">
        <v>45204</v>
      </c>
      <c r="C818" s="2">
        <v>0.65119212962962958</v>
      </c>
      <c r="D818" s="3" t="s">
        <v>10816</v>
      </c>
      <c r="E818" s="3" t="s">
        <v>18124</v>
      </c>
      <c r="F818" s="3" t="s">
        <v>18122</v>
      </c>
      <c r="G818" s="3" t="s">
        <v>12349</v>
      </c>
      <c r="H818" s="3" t="s">
        <v>18123</v>
      </c>
    </row>
    <row r="819" spans="1:8" ht="29" x14ac:dyDescent="0.35">
      <c r="A819" s="4">
        <v>51625</v>
      </c>
      <c r="B819" s="1">
        <v>45204</v>
      </c>
      <c r="C819" s="2">
        <v>0.65158564814814812</v>
      </c>
      <c r="D819" s="3" t="s">
        <v>95</v>
      </c>
      <c r="E819" s="3" t="s">
        <v>14422</v>
      </c>
      <c r="F819" s="3" t="s">
        <v>18125</v>
      </c>
      <c r="G819" s="3" t="s">
        <v>12074</v>
      </c>
      <c r="H819" s="3" t="s">
        <v>18126</v>
      </c>
    </row>
    <row r="820" spans="1:8" ht="101.5" x14ac:dyDescent="0.35">
      <c r="A820" s="4">
        <v>89020</v>
      </c>
      <c r="B820" s="1">
        <v>45204</v>
      </c>
      <c r="C820" s="2">
        <v>0.65209490740740739</v>
      </c>
      <c r="D820" s="3" t="s">
        <v>10816</v>
      </c>
      <c r="E820" s="3" t="s">
        <v>18129</v>
      </c>
      <c r="F820" s="3" t="s">
        <v>18127</v>
      </c>
      <c r="G820" s="3" t="s">
        <v>12349</v>
      </c>
      <c r="H820" s="3" t="s">
        <v>18128</v>
      </c>
    </row>
    <row r="821" spans="1:8" ht="29" x14ac:dyDescent="0.35">
      <c r="A821" s="4">
        <v>81185</v>
      </c>
      <c r="B821" s="1">
        <v>45204</v>
      </c>
      <c r="C821" s="2">
        <v>0.65241898148148147</v>
      </c>
      <c r="D821" s="3" t="s">
        <v>18130</v>
      </c>
      <c r="E821" s="3" t="s">
        <v>18131</v>
      </c>
      <c r="F821" s="3" t="s">
        <v>12751</v>
      </c>
      <c r="G821" s="3" t="s">
        <v>18131</v>
      </c>
      <c r="H821" s="3" t="s">
        <v>18132</v>
      </c>
    </row>
    <row r="822" spans="1:8" ht="101.5" x14ac:dyDescent="0.35">
      <c r="A822" s="4">
        <v>179170</v>
      </c>
      <c r="B822" s="1">
        <v>45204</v>
      </c>
      <c r="C822" s="2">
        <v>0.65260416666666665</v>
      </c>
      <c r="D822" s="3" t="s">
        <v>1288</v>
      </c>
      <c r="E822" s="3" t="s">
        <v>14361</v>
      </c>
      <c r="F822" s="3" t="s">
        <v>18133</v>
      </c>
      <c r="G822" s="3" t="s">
        <v>18134</v>
      </c>
      <c r="H822" s="3" t="s">
        <v>18135</v>
      </c>
    </row>
    <row r="823" spans="1:8" ht="87" x14ac:dyDescent="0.35">
      <c r="A823" s="4">
        <v>89020</v>
      </c>
      <c r="B823" s="1">
        <v>45204</v>
      </c>
      <c r="C823" s="2">
        <v>0.65440972222222216</v>
      </c>
      <c r="D823" s="3" t="s">
        <v>18136</v>
      </c>
      <c r="E823" s="3" t="s">
        <v>18124</v>
      </c>
      <c r="F823" s="3" t="s">
        <v>18122</v>
      </c>
      <c r="G823" s="3" t="s">
        <v>12349</v>
      </c>
      <c r="H823" s="3" t="s">
        <v>18123</v>
      </c>
    </row>
    <row r="824" spans="1:8" ht="101.5" x14ac:dyDescent="0.35">
      <c r="A824" s="4">
        <v>179170</v>
      </c>
      <c r="B824" s="1">
        <v>45204</v>
      </c>
      <c r="C824" s="2">
        <v>0.65451388888888895</v>
      </c>
      <c r="D824" s="3" t="s">
        <v>1288</v>
      </c>
      <c r="E824" s="3" t="s">
        <v>14361</v>
      </c>
      <c r="F824" s="3" t="s">
        <v>18133</v>
      </c>
      <c r="G824" s="3" t="s">
        <v>18134</v>
      </c>
      <c r="H824" s="3" t="s">
        <v>18137</v>
      </c>
    </row>
    <row r="825" spans="1:8" x14ac:dyDescent="0.35">
      <c r="A825" s="4">
        <v>46502</v>
      </c>
      <c r="B825" s="1">
        <v>45204</v>
      </c>
      <c r="C825" s="2">
        <v>0.65487268518518515</v>
      </c>
      <c r="D825" s="3" t="s">
        <v>12190</v>
      </c>
      <c r="E825" s="3" t="s">
        <v>12560</v>
      </c>
      <c r="F825" s="3" t="s">
        <v>12785</v>
      </c>
      <c r="G825" s="3" t="s">
        <v>12560</v>
      </c>
      <c r="H825" s="3" t="s">
        <v>10753</v>
      </c>
    </row>
    <row r="826" spans="1:8" ht="58" x14ac:dyDescent="0.35">
      <c r="A826" s="4">
        <v>121986</v>
      </c>
      <c r="B826" s="1">
        <v>45204</v>
      </c>
      <c r="C826" s="2">
        <v>0.65583333333333338</v>
      </c>
      <c r="D826" s="3" t="s">
        <v>18138</v>
      </c>
      <c r="E826" s="3" t="s">
        <v>18141</v>
      </c>
      <c r="F826" s="3" t="s">
        <v>18139</v>
      </c>
      <c r="G826" s="3" t="s">
        <v>12187</v>
      </c>
      <c r="H826" s="3" t="s">
        <v>18140</v>
      </c>
    </row>
    <row r="827" spans="1:8" ht="87" x14ac:dyDescent="0.35">
      <c r="A827" s="4">
        <v>121272</v>
      </c>
      <c r="B827" s="1">
        <v>45204</v>
      </c>
      <c r="C827" s="2">
        <v>0.65615740740740736</v>
      </c>
      <c r="D827" s="3" t="s">
        <v>18142</v>
      </c>
      <c r="E827" s="3" t="s">
        <v>15248</v>
      </c>
      <c r="F827" s="3" t="s">
        <v>18143</v>
      </c>
      <c r="G827" s="3" t="s">
        <v>18144</v>
      </c>
      <c r="H827" s="3" t="s">
        <v>18145</v>
      </c>
    </row>
    <row r="828" spans="1:8" ht="116" x14ac:dyDescent="0.35">
      <c r="A828" s="4">
        <v>34223</v>
      </c>
      <c r="B828" s="1">
        <v>45204</v>
      </c>
      <c r="C828" s="2">
        <v>0.66707175925925932</v>
      </c>
      <c r="D828" s="3" t="s">
        <v>985</v>
      </c>
      <c r="E828" s="3" t="s">
        <v>18149</v>
      </c>
      <c r="F828" s="3" t="s">
        <v>18146</v>
      </c>
      <c r="G828" s="3" t="s">
        <v>18147</v>
      </c>
      <c r="H828" s="3" t="s">
        <v>18148</v>
      </c>
    </row>
    <row r="829" spans="1:8" ht="43.5" x14ac:dyDescent="0.35">
      <c r="A829" s="4">
        <v>44302</v>
      </c>
      <c r="B829" s="1">
        <v>45204</v>
      </c>
      <c r="C829" s="2">
        <v>0.66708333333333336</v>
      </c>
      <c r="D829" s="3" t="s">
        <v>1403</v>
      </c>
      <c r="E829" s="3" t="s">
        <v>18152</v>
      </c>
      <c r="F829" s="3" t="s">
        <v>18150</v>
      </c>
      <c r="G829" s="3" t="s">
        <v>10546</v>
      </c>
      <c r="H829" s="3" t="s">
        <v>18151</v>
      </c>
    </row>
    <row r="830" spans="1:8" x14ac:dyDescent="0.35">
      <c r="A830" s="4">
        <v>22744</v>
      </c>
      <c r="B830" s="1">
        <v>45204</v>
      </c>
      <c r="C830" s="2">
        <v>0.66754629629629625</v>
      </c>
      <c r="D830" s="3" t="s">
        <v>12260</v>
      </c>
      <c r="E830" s="3" t="s">
        <v>12857</v>
      </c>
      <c r="F830" s="3" t="s">
        <v>12751</v>
      </c>
      <c r="G830" s="3" t="s">
        <v>12857</v>
      </c>
      <c r="H830" s="3" t="s">
        <v>10659</v>
      </c>
    </row>
    <row r="831" spans="1:8" ht="43.5" x14ac:dyDescent="0.35">
      <c r="A831" s="4">
        <v>98847</v>
      </c>
      <c r="B831" s="1">
        <v>45204</v>
      </c>
      <c r="C831" s="2">
        <v>0.67103009259259261</v>
      </c>
      <c r="D831" s="3" t="s">
        <v>18153</v>
      </c>
      <c r="E831" s="3" t="s">
        <v>18157</v>
      </c>
      <c r="F831" s="3" t="s">
        <v>18154</v>
      </c>
      <c r="G831" s="3" t="s">
        <v>18155</v>
      </c>
      <c r="H831" s="3" t="s">
        <v>18156</v>
      </c>
    </row>
    <row r="832" spans="1:8" ht="87" x14ac:dyDescent="0.35">
      <c r="A832" s="4">
        <v>201886</v>
      </c>
      <c r="B832" s="1">
        <v>45204</v>
      </c>
      <c r="C832" s="2">
        <v>0.75613425925925926</v>
      </c>
      <c r="D832" s="3" t="s">
        <v>18158</v>
      </c>
      <c r="E832" s="3" t="s">
        <v>18160</v>
      </c>
      <c r="F832" s="3" t="s">
        <v>18159</v>
      </c>
      <c r="G832" s="3" t="s">
        <v>18160</v>
      </c>
      <c r="H832" s="3" t="s">
        <v>18161</v>
      </c>
    </row>
    <row r="833" spans="1:8" ht="43.5" x14ac:dyDescent="0.35">
      <c r="A833" s="4">
        <v>193765</v>
      </c>
      <c r="B833" s="1">
        <v>45204</v>
      </c>
      <c r="C833" s="2">
        <v>0.77021990740740742</v>
      </c>
      <c r="D833" s="3" t="s">
        <v>18162</v>
      </c>
      <c r="E833" s="3" t="s">
        <v>18166</v>
      </c>
      <c r="F833" s="3" t="s">
        <v>18163</v>
      </c>
      <c r="G833" s="3" t="s">
        <v>18164</v>
      </c>
      <c r="H833" s="3" t="s">
        <v>18165</v>
      </c>
    </row>
    <row r="834" spans="1:8" ht="87" x14ac:dyDescent="0.35">
      <c r="A834" s="4">
        <v>113968</v>
      </c>
      <c r="B834" s="1">
        <v>45204</v>
      </c>
      <c r="C834" s="2">
        <v>0.79280092592592588</v>
      </c>
      <c r="D834" s="3" t="s">
        <v>18167</v>
      </c>
      <c r="E834" s="3" t="s">
        <v>18170</v>
      </c>
      <c r="F834" s="3" t="s">
        <v>1486</v>
      </c>
      <c r="G834" s="3" t="s">
        <v>18168</v>
      </c>
      <c r="H834" s="3" t="s">
        <v>18169</v>
      </c>
    </row>
    <row r="835" spans="1:8" ht="43.5" x14ac:dyDescent="0.35">
      <c r="A835" s="4">
        <v>43318</v>
      </c>
      <c r="B835" s="1">
        <v>45205</v>
      </c>
      <c r="C835" s="2">
        <v>0.33236111111111111</v>
      </c>
      <c r="D835" s="3" t="s">
        <v>1258</v>
      </c>
      <c r="E835" s="3" t="s">
        <v>18174</v>
      </c>
      <c r="F835" s="3" t="s">
        <v>18171</v>
      </c>
      <c r="G835" s="3" t="s">
        <v>18172</v>
      </c>
      <c r="H835" s="3" t="s">
        <v>18173</v>
      </c>
    </row>
    <row r="836" spans="1:8" ht="29" x14ac:dyDescent="0.35">
      <c r="A836" s="4">
        <v>176205</v>
      </c>
      <c r="B836" s="1">
        <v>45205</v>
      </c>
      <c r="C836" s="2">
        <v>0.33596064814814813</v>
      </c>
      <c r="D836" s="3" t="s">
        <v>18175</v>
      </c>
      <c r="E836" s="3" t="s">
        <v>680</v>
      </c>
      <c r="F836" s="3" t="s">
        <v>11751</v>
      </c>
      <c r="G836" s="3" t="s">
        <v>11874</v>
      </c>
      <c r="H836" s="3" t="s">
        <v>11790</v>
      </c>
    </row>
    <row r="837" spans="1:8" ht="29" x14ac:dyDescent="0.35">
      <c r="A837" s="4">
        <v>174639</v>
      </c>
      <c r="B837" s="1">
        <v>45205</v>
      </c>
      <c r="C837" s="2">
        <v>0.33710648148148148</v>
      </c>
      <c r="D837" s="3" t="s">
        <v>1258</v>
      </c>
      <c r="E837" s="3" t="s">
        <v>18178</v>
      </c>
      <c r="F837" s="3" t="s">
        <v>18176</v>
      </c>
      <c r="G837" s="3" t="s">
        <v>18177</v>
      </c>
      <c r="H837" s="3" t="s">
        <v>13166</v>
      </c>
    </row>
    <row r="838" spans="1:8" ht="29" x14ac:dyDescent="0.35">
      <c r="A838" s="4">
        <v>167962</v>
      </c>
      <c r="B838" s="1">
        <v>45205</v>
      </c>
      <c r="C838" s="2">
        <v>0.33886574074074072</v>
      </c>
      <c r="D838" s="3" t="s">
        <v>18179</v>
      </c>
      <c r="E838" s="3" t="s">
        <v>18182</v>
      </c>
      <c r="F838" s="3" t="s">
        <v>18180</v>
      </c>
      <c r="G838" s="3" t="s">
        <v>11781</v>
      </c>
      <c r="H838" s="3" t="s">
        <v>18181</v>
      </c>
    </row>
    <row r="839" spans="1:8" ht="43.5" x14ac:dyDescent="0.35">
      <c r="A839" s="4">
        <v>52394</v>
      </c>
      <c r="B839" s="1">
        <v>45205</v>
      </c>
      <c r="C839" s="2">
        <v>0.3404282407407408</v>
      </c>
      <c r="D839" s="3" t="s">
        <v>18183</v>
      </c>
      <c r="E839" s="3" t="s">
        <v>18187</v>
      </c>
      <c r="F839" s="3" t="s">
        <v>18184</v>
      </c>
      <c r="G839" s="3" t="s">
        <v>18185</v>
      </c>
      <c r="H839" s="3" t="s">
        <v>18186</v>
      </c>
    </row>
    <row r="840" spans="1:8" ht="29" x14ac:dyDescent="0.35">
      <c r="A840" s="4">
        <v>44312</v>
      </c>
      <c r="B840" s="1">
        <v>45205</v>
      </c>
      <c r="C840" s="2">
        <v>0.34221064814814817</v>
      </c>
      <c r="D840" s="3" t="s">
        <v>18188</v>
      </c>
      <c r="E840" s="3" t="s">
        <v>18192</v>
      </c>
      <c r="F840" s="3" t="s">
        <v>18189</v>
      </c>
      <c r="G840" s="3" t="s">
        <v>18190</v>
      </c>
      <c r="H840" s="3" t="s">
        <v>18191</v>
      </c>
    </row>
    <row r="841" spans="1:8" ht="29" x14ac:dyDescent="0.35">
      <c r="A841" s="4">
        <v>61033</v>
      </c>
      <c r="B841" s="1">
        <v>45205</v>
      </c>
      <c r="C841" s="2">
        <v>0.34278935185185189</v>
      </c>
      <c r="D841" s="3" t="s">
        <v>18193</v>
      </c>
      <c r="E841" s="3" t="s">
        <v>18196</v>
      </c>
      <c r="F841" s="3" t="s">
        <v>18194</v>
      </c>
      <c r="G841" s="3" t="s">
        <v>292</v>
      </c>
      <c r="H841" s="3" t="s">
        <v>18195</v>
      </c>
    </row>
    <row r="842" spans="1:8" ht="43.5" x14ac:dyDescent="0.35">
      <c r="A842" s="4">
        <v>38643</v>
      </c>
      <c r="B842" s="1">
        <v>45205</v>
      </c>
      <c r="C842" s="2">
        <v>0.34475694444444444</v>
      </c>
      <c r="D842" s="3" t="s">
        <v>1933</v>
      </c>
      <c r="E842" s="3" t="s">
        <v>18200</v>
      </c>
      <c r="F842" s="3" t="s">
        <v>18197</v>
      </c>
      <c r="G842" s="3" t="s">
        <v>18198</v>
      </c>
      <c r="H842" s="3" t="s">
        <v>18199</v>
      </c>
    </row>
    <row r="843" spans="1:8" ht="29" x14ac:dyDescent="0.35">
      <c r="A843" s="4">
        <v>46569</v>
      </c>
      <c r="B843" s="1">
        <v>45205</v>
      </c>
      <c r="C843" s="2">
        <v>0.3454976851851852</v>
      </c>
      <c r="D843" s="3" t="s">
        <v>18201</v>
      </c>
      <c r="E843" s="3" t="s">
        <v>13882</v>
      </c>
      <c r="F843" s="3" t="s">
        <v>18202</v>
      </c>
      <c r="G843" s="3" t="s">
        <v>10949</v>
      </c>
      <c r="H843" s="3" t="s">
        <v>18203</v>
      </c>
    </row>
    <row r="844" spans="1:8" ht="29" x14ac:dyDescent="0.35">
      <c r="A844" s="4">
        <v>27313</v>
      </c>
      <c r="B844" s="1">
        <v>45205</v>
      </c>
      <c r="C844" s="2">
        <v>0.34813657407407406</v>
      </c>
      <c r="D844" s="3" t="s">
        <v>18204</v>
      </c>
      <c r="E844" s="3" t="s">
        <v>13696</v>
      </c>
      <c r="F844" s="3" t="s">
        <v>18205</v>
      </c>
      <c r="G844" s="3" t="s">
        <v>18206</v>
      </c>
      <c r="H844" s="3" t="s">
        <v>18207</v>
      </c>
    </row>
    <row r="845" spans="1:8" x14ac:dyDescent="0.35">
      <c r="A845" s="4">
        <v>75879</v>
      </c>
      <c r="B845" s="1">
        <v>45205</v>
      </c>
      <c r="C845" s="2">
        <v>0.34949074074074077</v>
      </c>
      <c r="D845" s="3" t="s">
        <v>985</v>
      </c>
      <c r="E845" s="3" t="s">
        <v>18210</v>
      </c>
      <c r="F845" s="3" t="s">
        <v>12780</v>
      </c>
      <c r="G845" s="3" t="s">
        <v>18208</v>
      </c>
      <c r="H845" s="3" t="s">
        <v>18209</v>
      </c>
    </row>
    <row r="846" spans="1:8" ht="72.5" x14ac:dyDescent="0.35">
      <c r="A846" s="4">
        <v>153237</v>
      </c>
      <c r="B846" s="1">
        <v>45205</v>
      </c>
      <c r="C846" s="2">
        <v>0.35068287037037038</v>
      </c>
      <c r="D846" s="3" t="s">
        <v>14857</v>
      </c>
      <c r="E846" s="3" t="s">
        <v>18214</v>
      </c>
      <c r="F846" s="3" t="s">
        <v>18211</v>
      </c>
      <c r="G846" s="3" t="s">
        <v>18212</v>
      </c>
      <c r="H846" s="3" t="s">
        <v>18213</v>
      </c>
    </row>
    <row r="847" spans="1:8" ht="72.5" x14ac:dyDescent="0.35">
      <c r="A847" s="4">
        <v>192552</v>
      </c>
      <c r="B847" s="1">
        <v>45205</v>
      </c>
      <c r="C847" s="2">
        <v>0.35078703703703701</v>
      </c>
      <c r="D847" s="3" t="s">
        <v>18215</v>
      </c>
      <c r="E847" s="3" t="s">
        <v>18218</v>
      </c>
      <c r="F847" s="3" t="s">
        <v>18216</v>
      </c>
      <c r="G847" s="3" t="s">
        <v>10455</v>
      </c>
      <c r="H847" s="3" t="s">
        <v>18217</v>
      </c>
    </row>
    <row r="848" spans="1:8" ht="29" x14ac:dyDescent="0.35">
      <c r="A848" s="4">
        <v>45683</v>
      </c>
      <c r="B848" s="1">
        <v>45205</v>
      </c>
      <c r="C848" s="2">
        <v>0.3510300925925926</v>
      </c>
      <c r="D848" s="3" t="s">
        <v>1933</v>
      </c>
      <c r="E848" s="3" t="s">
        <v>18219</v>
      </c>
      <c r="F848" s="3" t="s">
        <v>14314</v>
      </c>
      <c r="G848" s="3" t="s">
        <v>14079</v>
      </c>
      <c r="H848" s="3" t="s">
        <v>10660</v>
      </c>
    </row>
    <row r="849" spans="1:8" ht="43.5" x14ac:dyDescent="0.35">
      <c r="A849" s="4">
        <v>78524</v>
      </c>
      <c r="B849" s="1">
        <v>45205</v>
      </c>
      <c r="C849" s="2">
        <v>0.35399305555555555</v>
      </c>
      <c r="D849" s="3" t="s">
        <v>18220</v>
      </c>
      <c r="E849" s="3" t="s">
        <v>14447</v>
      </c>
      <c r="F849" s="3" t="s">
        <v>18221</v>
      </c>
      <c r="G849" s="3" t="s">
        <v>18222</v>
      </c>
      <c r="H849" s="3" t="s">
        <v>18223</v>
      </c>
    </row>
    <row r="850" spans="1:8" ht="43.5" x14ac:dyDescent="0.35">
      <c r="A850" s="4">
        <v>78524</v>
      </c>
      <c r="B850" s="1">
        <v>45205</v>
      </c>
      <c r="C850" s="2">
        <v>0.35825231481481484</v>
      </c>
      <c r="D850" s="3" t="s">
        <v>18220</v>
      </c>
      <c r="E850" s="3" t="s">
        <v>18224</v>
      </c>
      <c r="F850" s="3" t="s">
        <v>18221</v>
      </c>
      <c r="G850" s="3" t="s">
        <v>18222</v>
      </c>
      <c r="H850" s="3" t="s">
        <v>18223</v>
      </c>
    </row>
    <row r="851" spans="1:8" ht="29" x14ac:dyDescent="0.35">
      <c r="A851" s="4">
        <v>65687</v>
      </c>
      <c r="B851" s="1">
        <v>45205</v>
      </c>
      <c r="C851" s="2">
        <v>0.36609953703703701</v>
      </c>
      <c r="D851" s="3" t="s">
        <v>1258</v>
      </c>
      <c r="E851" s="3" t="s">
        <v>18228</v>
      </c>
      <c r="F851" s="3" t="s">
        <v>18225</v>
      </c>
      <c r="G851" s="3" t="s">
        <v>18226</v>
      </c>
      <c r="H851" s="3" t="s">
        <v>18227</v>
      </c>
    </row>
    <row r="852" spans="1:8" ht="29" x14ac:dyDescent="0.35">
      <c r="A852" s="4">
        <v>182890</v>
      </c>
      <c r="B852" s="1">
        <v>45205</v>
      </c>
      <c r="C852" s="2">
        <v>0.36631944444444442</v>
      </c>
      <c r="D852" s="3" t="s">
        <v>15498</v>
      </c>
      <c r="E852" s="3" t="s">
        <v>18230</v>
      </c>
      <c r="F852" s="3" t="s">
        <v>12047</v>
      </c>
      <c r="G852" s="3" t="s">
        <v>18229</v>
      </c>
      <c r="H852" s="3" t="s">
        <v>12029</v>
      </c>
    </row>
    <row r="853" spans="1:8" ht="101.5" x14ac:dyDescent="0.35">
      <c r="A853" s="4">
        <v>122750</v>
      </c>
      <c r="B853" s="1">
        <v>45205</v>
      </c>
      <c r="C853" s="2">
        <v>0.36815972222222221</v>
      </c>
      <c r="D853" s="3" t="s">
        <v>18231</v>
      </c>
      <c r="E853" s="3" t="s">
        <v>18233</v>
      </c>
      <c r="F853" s="3" t="s">
        <v>10743</v>
      </c>
      <c r="G853" s="3" t="s">
        <v>12127</v>
      </c>
      <c r="H853" s="3" t="s">
        <v>18232</v>
      </c>
    </row>
    <row r="854" spans="1:8" ht="29" x14ac:dyDescent="0.35">
      <c r="A854" s="4">
        <v>65687</v>
      </c>
      <c r="B854" s="1">
        <v>45205</v>
      </c>
      <c r="C854" s="2">
        <v>0.36834490740740744</v>
      </c>
      <c r="D854" s="3" t="s">
        <v>12377</v>
      </c>
      <c r="E854" s="3" t="s">
        <v>18228</v>
      </c>
      <c r="F854" s="3" t="s">
        <v>18225</v>
      </c>
      <c r="G854" s="3" t="s">
        <v>18226</v>
      </c>
      <c r="H854" s="3" t="s">
        <v>18227</v>
      </c>
    </row>
    <row r="855" spans="1:8" ht="43.5" x14ac:dyDescent="0.35">
      <c r="A855" s="4">
        <v>6059</v>
      </c>
      <c r="B855" s="1">
        <v>45205</v>
      </c>
      <c r="C855" s="2">
        <v>0.3697685185185185</v>
      </c>
      <c r="D855" s="3" t="s">
        <v>1473</v>
      </c>
      <c r="E855" s="3" t="s">
        <v>18237</v>
      </c>
      <c r="F855" s="3" t="s">
        <v>18234</v>
      </c>
      <c r="G855" s="3" t="s">
        <v>18235</v>
      </c>
      <c r="H855" s="3" t="s">
        <v>18236</v>
      </c>
    </row>
    <row r="856" spans="1:8" ht="101.5" x14ac:dyDescent="0.35">
      <c r="A856" s="4">
        <v>45028</v>
      </c>
      <c r="B856" s="1">
        <v>45205</v>
      </c>
      <c r="C856" s="2">
        <v>0.3706712962962963</v>
      </c>
      <c r="D856" s="3" t="s">
        <v>18238</v>
      </c>
      <c r="E856" s="3" t="s">
        <v>18242</v>
      </c>
      <c r="F856" s="3" t="s">
        <v>18239</v>
      </c>
      <c r="G856" s="3" t="s">
        <v>18240</v>
      </c>
      <c r="H856" s="3" t="s">
        <v>18241</v>
      </c>
    </row>
    <row r="857" spans="1:8" ht="58" x14ac:dyDescent="0.35">
      <c r="A857" s="4">
        <v>105399</v>
      </c>
      <c r="B857" s="1">
        <v>45205</v>
      </c>
      <c r="C857" s="2">
        <v>0.37383101851851852</v>
      </c>
      <c r="D857" s="3" t="s">
        <v>18243</v>
      </c>
      <c r="E857" s="3" t="s">
        <v>11308</v>
      </c>
      <c r="F857" s="3" t="s">
        <v>18244</v>
      </c>
      <c r="G857" s="3" t="s">
        <v>11874</v>
      </c>
      <c r="H857" s="3" t="s">
        <v>18245</v>
      </c>
    </row>
    <row r="858" spans="1:8" x14ac:dyDescent="0.35">
      <c r="A858" s="4">
        <v>45807</v>
      </c>
      <c r="B858" s="1">
        <v>45205</v>
      </c>
      <c r="C858" s="2">
        <v>0.37576388888888884</v>
      </c>
      <c r="D858" s="3" t="s">
        <v>18246</v>
      </c>
      <c r="E858" s="3" t="s">
        <v>18250</v>
      </c>
      <c r="F858" s="3" t="s">
        <v>18247</v>
      </c>
      <c r="G858" s="3" t="s">
        <v>18248</v>
      </c>
      <c r="H858" s="3" t="s">
        <v>18249</v>
      </c>
    </row>
    <row r="859" spans="1:8" ht="43.5" x14ac:dyDescent="0.35">
      <c r="A859" s="4">
        <v>114414</v>
      </c>
      <c r="B859" s="1">
        <v>45205</v>
      </c>
      <c r="C859" s="2">
        <v>0.37607638888888889</v>
      </c>
      <c r="D859" s="3" t="s">
        <v>18251</v>
      </c>
      <c r="E859" s="3" t="s">
        <v>18255</v>
      </c>
      <c r="F859" s="3" t="s">
        <v>18252</v>
      </c>
      <c r="G859" s="3" t="s">
        <v>18253</v>
      </c>
      <c r="H859" s="3" t="s">
        <v>18254</v>
      </c>
    </row>
    <row r="860" spans="1:8" ht="58" x14ac:dyDescent="0.35">
      <c r="A860" s="4">
        <v>40991</v>
      </c>
      <c r="B860" s="1">
        <v>45205</v>
      </c>
      <c r="C860" s="2">
        <v>0.3765162037037037</v>
      </c>
      <c r="D860" s="3" t="s">
        <v>18256</v>
      </c>
      <c r="E860" s="3" t="s">
        <v>18260</v>
      </c>
      <c r="F860" s="3" t="s">
        <v>18257</v>
      </c>
      <c r="G860" s="3" t="s">
        <v>18258</v>
      </c>
      <c r="H860" s="3" t="s">
        <v>18259</v>
      </c>
    </row>
    <row r="861" spans="1:8" ht="58" x14ac:dyDescent="0.35">
      <c r="A861" s="4">
        <v>80426</v>
      </c>
      <c r="B861" s="1">
        <v>45205</v>
      </c>
      <c r="C861" s="2">
        <v>0.37797453703703704</v>
      </c>
      <c r="D861" s="3" t="s">
        <v>1258</v>
      </c>
      <c r="E861" s="3" t="s">
        <v>18264</v>
      </c>
      <c r="F861" s="3" t="s">
        <v>18261</v>
      </c>
      <c r="G861" s="3" t="s">
        <v>18262</v>
      </c>
      <c r="H861" s="3" t="s">
        <v>18263</v>
      </c>
    </row>
    <row r="862" spans="1:8" ht="29" x14ac:dyDescent="0.35">
      <c r="A862" s="4">
        <v>125965</v>
      </c>
      <c r="B862" s="1">
        <v>45205</v>
      </c>
      <c r="C862" s="2">
        <v>0.37835648148148149</v>
      </c>
      <c r="D862" s="3" t="s">
        <v>18265</v>
      </c>
      <c r="E862" s="3" t="s">
        <v>18268</v>
      </c>
      <c r="F862" s="3" t="s">
        <v>18266</v>
      </c>
      <c r="G862" s="3" t="s">
        <v>18267</v>
      </c>
      <c r="H862" s="3" t="s">
        <v>14163</v>
      </c>
    </row>
    <row r="863" spans="1:8" ht="58" x14ac:dyDescent="0.35">
      <c r="A863" s="4">
        <v>170930</v>
      </c>
      <c r="B863" s="1">
        <v>45205</v>
      </c>
      <c r="C863" s="2">
        <v>0.37940972222222219</v>
      </c>
      <c r="D863" s="3" t="s">
        <v>18269</v>
      </c>
      <c r="E863" s="3" t="s">
        <v>15227</v>
      </c>
      <c r="F863" s="3" t="s">
        <v>18270</v>
      </c>
      <c r="G863" s="3" t="s">
        <v>18271</v>
      </c>
      <c r="H863" s="3" t="s">
        <v>12244</v>
      </c>
    </row>
    <row r="864" spans="1:8" ht="29" x14ac:dyDescent="0.35">
      <c r="A864" s="4">
        <v>58250</v>
      </c>
      <c r="B864" s="1">
        <v>45205</v>
      </c>
      <c r="C864" s="2">
        <v>0.38074074074074077</v>
      </c>
      <c r="D864" s="3" t="s">
        <v>10438</v>
      </c>
      <c r="E864" s="3" t="s">
        <v>18274</v>
      </c>
      <c r="F864" s="3" t="s">
        <v>18272</v>
      </c>
      <c r="G864" s="3" t="s">
        <v>13820</v>
      </c>
      <c r="H864" s="3" t="s">
        <v>18273</v>
      </c>
    </row>
    <row r="865" spans="1:8" ht="29" x14ac:dyDescent="0.35">
      <c r="A865" s="4">
        <v>102074</v>
      </c>
      <c r="B865" s="1">
        <v>45205</v>
      </c>
      <c r="C865" s="2">
        <v>0.38108796296296293</v>
      </c>
      <c r="D865" s="3" t="s">
        <v>18275</v>
      </c>
      <c r="E865" s="3" t="s">
        <v>15221</v>
      </c>
      <c r="F865" s="3" t="s">
        <v>10555</v>
      </c>
      <c r="G865" s="3" t="s">
        <v>14097</v>
      </c>
      <c r="H865" s="3" t="s">
        <v>10660</v>
      </c>
    </row>
    <row r="866" spans="1:8" ht="43.5" x14ac:dyDescent="0.35">
      <c r="A866" s="4">
        <v>168331</v>
      </c>
      <c r="B866" s="1">
        <v>45205</v>
      </c>
      <c r="C866" s="2">
        <v>0.38305555555555554</v>
      </c>
      <c r="D866" s="3" t="s">
        <v>18276</v>
      </c>
      <c r="E866" s="3" t="s">
        <v>18279</v>
      </c>
      <c r="F866" s="3" t="s">
        <v>18277</v>
      </c>
      <c r="G866" s="3" t="s">
        <v>18278</v>
      </c>
      <c r="H866" s="3" t="s">
        <v>14059</v>
      </c>
    </row>
    <row r="867" spans="1:8" ht="101.5" x14ac:dyDescent="0.35">
      <c r="A867" s="4">
        <v>37368</v>
      </c>
      <c r="B867" s="1">
        <v>45205</v>
      </c>
      <c r="C867" s="2">
        <v>0.38465277777777779</v>
      </c>
      <c r="D867" s="3" t="s">
        <v>18280</v>
      </c>
      <c r="E867" s="3" t="s">
        <v>11267</v>
      </c>
      <c r="F867" s="3" t="s">
        <v>18281</v>
      </c>
      <c r="G867" s="3" t="s">
        <v>18282</v>
      </c>
      <c r="H867" s="3" t="s">
        <v>18283</v>
      </c>
    </row>
    <row r="868" spans="1:8" ht="58" x14ac:dyDescent="0.35">
      <c r="A868" s="4">
        <v>35372</v>
      </c>
      <c r="B868" s="1">
        <v>45205</v>
      </c>
      <c r="C868" s="2">
        <v>0.38533564814814819</v>
      </c>
      <c r="D868" s="3" t="s">
        <v>1933</v>
      </c>
      <c r="E868" s="3" t="s">
        <v>18287</v>
      </c>
      <c r="F868" s="3" t="s">
        <v>18284</v>
      </c>
      <c r="G868" s="3" t="s">
        <v>18285</v>
      </c>
      <c r="H868" s="3" t="s">
        <v>18286</v>
      </c>
    </row>
    <row r="869" spans="1:8" ht="58" x14ac:dyDescent="0.35">
      <c r="A869" s="4">
        <v>38133</v>
      </c>
      <c r="B869" s="1">
        <v>45205</v>
      </c>
      <c r="C869" s="2">
        <v>0.38554398148148145</v>
      </c>
      <c r="D869" s="3" t="s">
        <v>18288</v>
      </c>
      <c r="E869" s="3" t="s">
        <v>18292</v>
      </c>
      <c r="F869" s="3" t="s">
        <v>18289</v>
      </c>
      <c r="G869" s="3" t="s">
        <v>18290</v>
      </c>
      <c r="H869" s="3" t="s">
        <v>18291</v>
      </c>
    </row>
    <row r="870" spans="1:8" ht="29" x14ac:dyDescent="0.35">
      <c r="A870" s="4">
        <v>92651</v>
      </c>
      <c r="B870" s="1">
        <v>45205</v>
      </c>
      <c r="C870" s="2">
        <v>0.3862962962962963</v>
      </c>
      <c r="D870" s="3" t="s">
        <v>18293</v>
      </c>
      <c r="E870" s="3" t="s">
        <v>11682</v>
      </c>
      <c r="F870" s="3" t="s">
        <v>18294</v>
      </c>
      <c r="G870" s="3" t="s">
        <v>172</v>
      </c>
      <c r="H870" s="3" t="s">
        <v>18295</v>
      </c>
    </row>
    <row r="871" spans="1:8" ht="43.5" x14ac:dyDescent="0.35">
      <c r="A871" s="4">
        <v>7870</v>
      </c>
      <c r="B871" s="1">
        <v>45205</v>
      </c>
      <c r="C871" s="2">
        <v>0.3897106481481481</v>
      </c>
      <c r="D871" s="3" t="s">
        <v>18296</v>
      </c>
      <c r="E871" s="3" t="s">
        <v>18300</v>
      </c>
      <c r="F871" s="3" t="s">
        <v>18297</v>
      </c>
      <c r="G871" s="3" t="s">
        <v>18298</v>
      </c>
      <c r="H871" s="3" t="s">
        <v>18299</v>
      </c>
    </row>
    <row r="872" spans="1:8" ht="72.5" x14ac:dyDescent="0.35">
      <c r="A872" s="4">
        <v>47686</v>
      </c>
      <c r="B872" s="1">
        <v>45205</v>
      </c>
      <c r="C872" s="2">
        <v>0.39106481481481481</v>
      </c>
      <c r="D872" s="3" t="s">
        <v>10790</v>
      </c>
      <c r="E872" s="3" t="s">
        <v>18302</v>
      </c>
      <c r="F872" s="3" t="s">
        <v>18301</v>
      </c>
      <c r="G872" s="3" t="s">
        <v>10893</v>
      </c>
      <c r="H872" s="3" t="s">
        <v>10685</v>
      </c>
    </row>
    <row r="873" spans="1:8" ht="116" x14ac:dyDescent="0.35">
      <c r="A873" s="4">
        <v>65316</v>
      </c>
      <c r="B873" s="1">
        <v>45205</v>
      </c>
      <c r="C873" s="2">
        <v>0.3915393518518519</v>
      </c>
      <c r="D873" s="3" t="s">
        <v>18303</v>
      </c>
      <c r="E873" s="3" t="s">
        <v>18307</v>
      </c>
      <c r="F873" s="3" t="s">
        <v>18304</v>
      </c>
      <c r="G873" s="3" t="s">
        <v>18305</v>
      </c>
      <c r="H873" s="3" t="s">
        <v>18306</v>
      </c>
    </row>
    <row r="874" spans="1:8" ht="29" x14ac:dyDescent="0.35">
      <c r="A874" s="4">
        <v>17054</v>
      </c>
      <c r="B874" s="1">
        <v>45205</v>
      </c>
      <c r="C874" s="2">
        <v>0.39248842592592598</v>
      </c>
      <c r="D874" s="3" t="s">
        <v>15498</v>
      </c>
      <c r="E874" s="3" t="s">
        <v>18309</v>
      </c>
      <c r="F874" s="3" t="s">
        <v>15062</v>
      </c>
      <c r="G874" s="3" t="s">
        <v>14242</v>
      </c>
      <c r="H874" s="3" t="s">
        <v>18308</v>
      </c>
    </row>
    <row r="875" spans="1:8" ht="101.5" x14ac:dyDescent="0.35">
      <c r="A875" s="4">
        <v>26121</v>
      </c>
      <c r="B875" s="1">
        <v>45205</v>
      </c>
      <c r="C875" s="2">
        <v>0.39390046296296299</v>
      </c>
      <c r="D875" s="3" t="s">
        <v>18310</v>
      </c>
      <c r="E875" s="3" t="s">
        <v>13730</v>
      </c>
      <c r="F875" s="3" t="s">
        <v>18311</v>
      </c>
      <c r="G875" s="3" t="s">
        <v>11789</v>
      </c>
      <c r="H875" s="3" t="s">
        <v>18312</v>
      </c>
    </row>
    <row r="876" spans="1:8" ht="58" x14ac:dyDescent="0.35">
      <c r="A876" s="4">
        <v>197588</v>
      </c>
      <c r="B876" s="1">
        <v>45205</v>
      </c>
      <c r="C876" s="2">
        <v>0.39407407407407408</v>
      </c>
      <c r="D876" s="3" t="s">
        <v>18313</v>
      </c>
      <c r="E876" s="3" t="s">
        <v>18317</v>
      </c>
      <c r="F876" s="3" t="s">
        <v>18314</v>
      </c>
      <c r="G876" s="3" t="s">
        <v>18315</v>
      </c>
      <c r="H876" s="3" t="s">
        <v>18316</v>
      </c>
    </row>
    <row r="877" spans="1:8" ht="130.5" x14ac:dyDescent="0.35">
      <c r="A877" s="4">
        <v>1337</v>
      </c>
      <c r="B877" s="1">
        <v>45205</v>
      </c>
      <c r="C877" s="2">
        <v>0.39486111111111111</v>
      </c>
      <c r="D877" s="3" t="s">
        <v>18318</v>
      </c>
      <c r="E877" s="3" t="s">
        <v>11092</v>
      </c>
      <c r="F877" s="3" t="s">
        <v>13769</v>
      </c>
      <c r="G877" s="3" t="s">
        <v>18319</v>
      </c>
      <c r="H877" s="3" t="s">
        <v>18320</v>
      </c>
    </row>
    <row r="878" spans="1:8" ht="58" x14ac:dyDescent="0.35">
      <c r="A878" s="4">
        <v>34173</v>
      </c>
      <c r="B878" s="1">
        <v>45205</v>
      </c>
      <c r="C878" s="2">
        <v>0.39521990740740742</v>
      </c>
      <c r="D878" s="3" t="s">
        <v>18321</v>
      </c>
      <c r="E878" s="3" t="s">
        <v>18324</v>
      </c>
      <c r="F878" s="3" t="s">
        <v>18322</v>
      </c>
      <c r="G878" s="3" t="s">
        <v>1266</v>
      </c>
      <c r="H878" s="3" t="s">
        <v>18323</v>
      </c>
    </row>
    <row r="879" spans="1:8" ht="29" x14ac:dyDescent="0.35">
      <c r="A879" s="4">
        <v>167962</v>
      </c>
      <c r="B879" s="1">
        <v>45205</v>
      </c>
      <c r="C879" s="2">
        <v>0.39688657407407407</v>
      </c>
      <c r="D879" s="3" t="s">
        <v>18179</v>
      </c>
      <c r="E879" s="3" t="s">
        <v>18182</v>
      </c>
      <c r="F879" s="3" t="s">
        <v>18325</v>
      </c>
      <c r="G879" s="3" t="s">
        <v>11781</v>
      </c>
      <c r="H879" s="3" t="s">
        <v>18181</v>
      </c>
    </row>
    <row r="880" spans="1:8" ht="29" x14ac:dyDescent="0.35">
      <c r="A880" s="4">
        <v>65687</v>
      </c>
      <c r="B880" s="1">
        <v>45205</v>
      </c>
      <c r="C880" s="2">
        <v>0.39951388888888889</v>
      </c>
      <c r="D880" s="3" t="s">
        <v>18326</v>
      </c>
      <c r="E880" s="3" t="s">
        <v>18228</v>
      </c>
      <c r="F880" s="3" t="s">
        <v>18327</v>
      </c>
      <c r="G880" s="3" t="s">
        <v>12031</v>
      </c>
      <c r="H880" s="3" t="s">
        <v>18328</v>
      </c>
    </row>
    <row r="881" spans="1:8" ht="58" x14ac:dyDescent="0.35">
      <c r="A881" s="4">
        <v>51620</v>
      </c>
      <c r="B881" s="1">
        <v>45205</v>
      </c>
      <c r="C881" s="2">
        <v>0.4007175925925926</v>
      </c>
      <c r="D881" s="3" t="s">
        <v>13356</v>
      </c>
      <c r="E881" s="3" t="s">
        <v>18332</v>
      </c>
      <c r="F881" s="3" t="s">
        <v>18329</v>
      </c>
      <c r="G881" s="3" t="s">
        <v>18330</v>
      </c>
      <c r="H881" s="3" t="s">
        <v>18331</v>
      </c>
    </row>
    <row r="882" spans="1:8" ht="43.5" x14ac:dyDescent="0.35">
      <c r="A882" s="4">
        <v>191333</v>
      </c>
      <c r="B882" s="1">
        <v>45205</v>
      </c>
      <c r="C882" s="2">
        <v>0.40181712962962962</v>
      </c>
      <c r="D882" s="3" t="s">
        <v>18333</v>
      </c>
      <c r="E882" s="3" t="s">
        <v>18335</v>
      </c>
      <c r="F882" s="3" t="s">
        <v>18334</v>
      </c>
      <c r="G882" s="3" t="s">
        <v>11997</v>
      </c>
      <c r="H882" s="3" t="s">
        <v>14163</v>
      </c>
    </row>
    <row r="883" spans="1:8" ht="43.5" x14ac:dyDescent="0.35">
      <c r="A883" s="4">
        <v>193185</v>
      </c>
      <c r="B883" s="1">
        <v>45205</v>
      </c>
      <c r="C883" s="2">
        <v>0.40502314814814816</v>
      </c>
      <c r="D883" s="3" t="s">
        <v>18336</v>
      </c>
      <c r="E883" s="3" t="s">
        <v>18340</v>
      </c>
      <c r="F883" s="3" t="s">
        <v>18337</v>
      </c>
      <c r="G883" s="3" t="s">
        <v>18338</v>
      </c>
      <c r="H883" s="3" t="s">
        <v>18339</v>
      </c>
    </row>
    <row r="884" spans="1:8" ht="72.5" x14ac:dyDescent="0.35">
      <c r="A884" s="4">
        <v>48718</v>
      </c>
      <c r="B884" s="1">
        <v>45205</v>
      </c>
      <c r="C884" s="2">
        <v>0.40900462962962963</v>
      </c>
      <c r="D884" s="3" t="s">
        <v>18341</v>
      </c>
      <c r="E884" s="3" t="s">
        <v>18345</v>
      </c>
      <c r="F884" s="3" t="s">
        <v>18342</v>
      </c>
      <c r="G884" s="3" t="s">
        <v>18343</v>
      </c>
      <c r="H884" s="3" t="s">
        <v>18344</v>
      </c>
    </row>
    <row r="885" spans="1:8" ht="43.5" x14ac:dyDescent="0.35">
      <c r="A885" s="4">
        <v>181047</v>
      </c>
      <c r="B885" s="1">
        <v>45205</v>
      </c>
      <c r="C885" s="2">
        <v>0.40920138888888885</v>
      </c>
      <c r="D885" s="3" t="s">
        <v>18346</v>
      </c>
      <c r="E885" s="3" t="s">
        <v>18349</v>
      </c>
      <c r="F885" s="3" t="s">
        <v>18347</v>
      </c>
      <c r="G885" s="3" t="s">
        <v>12479</v>
      </c>
      <c r="H885" s="3" t="s">
        <v>18348</v>
      </c>
    </row>
    <row r="886" spans="1:8" ht="58" x14ac:dyDescent="0.35">
      <c r="A886" s="4">
        <v>15344</v>
      </c>
      <c r="B886" s="1">
        <v>45205</v>
      </c>
      <c r="C886" s="2">
        <v>0.4100462962962963</v>
      </c>
      <c r="D886" s="3" t="s">
        <v>11085</v>
      </c>
      <c r="E886" s="3" t="s">
        <v>18353</v>
      </c>
      <c r="F886" s="3" t="s">
        <v>18350</v>
      </c>
      <c r="G886" s="3" t="s">
        <v>18351</v>
      </c>
      <c r="H886" s="3" t="s">
        <v>18352</v>
      </c>
    </row>
    <row r="887" spans="1:8" ht="87" x14ac:dyDescent="0.35">
      <c r="A887" s="4">
        <v>5795</v>
      </c>
      <c r="B887" s="1">
        <v>45205</v>
      </c>
      <c r="C887" s="2">
        <v>0.4112615740740741</v>
      </c>
      <c r="D887" s="3" t="s">
        <v>10614</v>
      </c>
      <c r="E887" s="3" t="s">
        <v>15225</v>
      </c>
      <c r="F887" s="3" t="s">
        <v>15311</v>
      </c>
      <c r="G887" s="3" t="s">
        <v>18354</v>
      </c>
      <c r="H887" s="3" t="s">
        <v>18355</v>
      </c>
    </row>
    <row r="888" spans="1:8" ht="58" x14ac:dyDescent="0.35">
      <c r="A888" s="4">
        <v>15344</v>
      </c>
      <c r="B888" s="1">
        <v>45205</v>
      </c>
      <c r="C888" s="2">
        <v>0.41212962962962968</v>
      </c>
      <c r="D888" s="3" t="s">
        <v>11085</v>
      </c>
      <c r="E888" s="3" t="s">
        <v>18353</v>
      </c>
      <c r="F888" s="3" t="s">
        <v>18350</v>
      </c>
      <c r="G888" s="3" t="s">
        <v>18351</v>
      </c>
      <c r="H888" s="3" t="s">
        <v>18352</v>
      </c>
    </row>
    <row r="889" spans="1:8" ht="203" x14ac:dyDescent="0.35">
      <c r="A889" s="4">
        <v>30831</v>
      </c>
      <c r="B889" s="1">
        <v>45205</v>
      </c>
      <c r="C889" s="2">
        <v>0.41260416666666666</v>
      </c>
      <c r="D889" s="3" t="s">
        <v>11708</v>
      </c>
      <c r="E889" s="3" t="s">
        <v>18358</v>
      </c>
      <c r="F889" s="3" t="s">
        <v>18356</v>
      </c>
      <c r="G889" s="3" t="s">
        <v>13903</v>
      </c>
      <c r="H889" s="3" t="s">
        <v>18357</v>
      </c>
    </row>
    <row r="890" spans="1:8" ht="29" x14ac:dyDescent="0.35">
      <c r="A890" s="4">
        <v>61033</v>
      </c>
      <c r="B890" s="1">
        <v>45205</v>
      </c>
      <c r="C890" s="2">
        <v>0.41346064814814815</v>
      </c>
      <c r="D890" s="3" t="s">
        <v>18193</v>
      </c>
      <c r="E890" s="3" t="s">
        <v>18196</v>
      </c>
      <c r="F890" s="3" t="s">
        <v>18194</v>
      </c>
      <c r="G890" s="3" t="s">
        <v>292</v>
      </c>
      <c r="H890" s="3" t="s">
        <v>18195</v>
      </c>
    </row>
    <row r="891" spans="1:8" ht="101.5" x14ac:dyDescent="0.35">
      <c r="A891" s="4">
        <v>42338</v>
      </c>
      <c r="B891" s="1">
        <v>45205</v>
      </c>
      <c r="C891" s="2">
        <v>0.41446759259259264</v>
      </c>
      <c r="D891" s="3" t="s">
        <v>10494</v>
      </c>
      <c r="E891" s="3" t="s">
        <v>18362</v>
      </c>
      <c r="F891" s="3" t="s">
        <v>18359</v>
      </c>
      <c r="G891" s="3" t="s">
        <v>18360</v>
      </c>
      <c r="H891" s="3" t="s">
        <v>18361</v>
      </c>
    </row>
    <row r="892" spans="1:8" ht="29" x14ac:dyDescent="0.35">
      <c r="A892" s="4">
        <v>44883</v>
      </c>
      <c r="B892" s="1">
        <v>45205</v>
      </c>
      <c r="C892" s="2">
        <v>0.41545138888888888</v>
      </c>
      <c r="D892" s="3" t="s">
        <v>11085</v>
      </c>
      <c r="E892" s="3" t="s">
        <v>13198</v>
      </c>
      <c r="F892" s="3" t="s">
        <v>18363</v>
      </c>
      <c r="G892" s="3" t="s">
        <v>18364</v>
      </c>
      <c r="H892" s="3" t="s">
        <v>18365</v>
      </c>
    </row>
    <row r="893" spans="1:8" ht="43.5" x14ac:dyDescent="0.35">
      <c r="A893" s="4">
        <v>49623</v>
      </c>
      <c r="B893" s="1">
        <v>45205</v>
      </c>
      <c r="C893" s="2">
        <v>0.41711805555555559</v>
      </c>
      <c r="D893" s="3" t="s">
        <v>18366</v>
      </c>
      <c r="E893" s="3" t="s">
        <v>18370</v>
      </c>
      <c r="F893" s="3" t="s">
        <v>18367</v>
      </c>
      <c r="G893" s="3" t="s">
        <v>18368</v>
      </c>
      <c r="H893" s="3" t="s">
        <v>18369</v>
      </c>
    </row>
    <row r="894" spans="1:8" ht="159.5" x14ac:dyDescent="0.35">
      <c r="A894" s="4">
        <v>38466</v>
      </c>
      <c r="B894" s="1">
        <v>45205</v>
      </c>
      <c r="C894" s="2">
        <v>0.42144675925925923</v>
      </c>
      <c r="D894" s="3" t="s">
        <v>18371</v>
      </c>
      <c r="E894" s="3" t="s">
        <v>11314</v>
      </c>
      <c r="F894" s="3" t="s">
        <v>18372</v>
      </c>
      <c r="G894" s="3" t="s">
        <v>11732</v>
      </c>
      <c r="H894" s="3" t="s">
        <v>18373</v>
      </c>
    </row>
    <row r="895" spans="1:8" ht="58" x14ac:dyDescent="0.35">
      <c r="A895" s="4">
        <v>34173</v>
      </c>
      <c r="B895" s="1">
        <v>45205</v>
      </c>
      <c r="C895" s="2">
        <v>0.4228703703703704</v>
      </c>
      <c r="D895" s="3" t="s">
        <v>18321</v>
      </c>
      <c r="E895" s="3" t="s">
        <v>18324</v>
      </c>
      <c r="F895" s="3" t="s">
        <v>18375</v>
      </c>
      <c r="G895" s="3" t="s">
        <v>1266</v>
      </c>
      <c r="H895" s="3" t="s">
        <v>18323</v>
      </c>
    </row>
    <row r="896" spans="1:8" x14ac:dyDescent="0.35">
      <c r="A896" s="4">
        <v>201951</v>
      </c>
      <c r="B896" s="1">
        <v>45205</v>
      </c>
      <c r="C896" s="2">
        <v>0.42342592592592593</v>
      </c>
      <c r="D896" s="3" t="s">
        <v>18376</v>
      </c>
      <c r="E896" s="3" t="s">
        <v>18379</v>
      </c>
      <c r="F896" s="3" t="s">
        <v>12876</v>
      </c>
      <c r="G896" s="3" t="s">
        <v>18377</v>
      </c>
      <c r="H896" s="3" t="s">
        <v>18378</v>
      </c>
    </row>
    <row r="897" spans="1:8" ht="72.5" x14ac:dyDescent="0.35">
      <c r="A897" s="4">
        <v>42327</v>
      </c>
      <c r="B897" s="1">
        <v>45205</v>
      </c>
      <c r="C897" s="2">
        <v>0.42561342592592594</v>
      </c>
      <c r="D897" s="3" t="s">
        <v>1933</v>
      </c>
      <c r="E897" s="3" t="s">
        <v>18381</v>
      </c>
      <c r="F897" s="3" t="s">
        <v>18380</v>
      </c>
      <c r="G897" s="3" t="s">
        <v>11781</v>
      </c>
      <c r="H897" s="3" t="s">
        <v>10660</v>
      </c>
    </row>
    <row r="898" spans="1:8" ht="58" x14ac:dyDescent="0.35">
      <c r="A898" s="4">
        <v>105399</v>
      </c>
      <c r="B898" s="1">
        <v>45205</v>
      </c>
      <c r="C898" s="2">
        <v>0.42826388888888883</v>
      </c>
      <c r="D898" s="3" t="s">
        <v>18382</v>
      </c>
      <c r="E898" s="3" t="s">
        <v>18383</v>
      </c>
      <c r="F898" s="3" t="s">
        <v>18244</v>
      </c>
      <c r="G898" s="3" t="s">
        <v>11874</v>
      </c>
      <c r="H898" s="3" t="s">
        <v>18245</v>
      </c>
    </row>
    <row r="899" spans="1:8" ht="116" x14ac:dyDescent="0.35">
      <c r="A899" s="4">
        <v>119064</v>
      </c>
      <c r="B899" s="1">
        <v>45205</v>
      </c>
      <c r="C899" s="2">
        <v>0.42898148148148146</v>
      </c>
      <c r="D899" s="3" t="s">
        <v>18384</v>
      </c>
      <c r="E899" s="3" t="s">
        <v>14166</v>
      </c>
      <c r="F899" s="3" t="s">
        <v>18385</v>
      </c>
      <c r="G899" s="3" t="s">
        <v>13646</v>
      </c>
      <c r="H899" s="3" t="s">
        <v>18386</v>
      </c>
    </row>
    <row r="900" spans="1:8" ht="29" x14ac:dyDescent="0.35">
      <c r="A900" s="4">
        <v>46238</v>
      </c>
      <c r="B900" s="1">
        <v>45205</v>
      </c>
      <c r="C900" s="2">
        <v>0.43093749999999997</v>
      </c>
      <c r="D900" s="3" t="s">
        <v>985</v>
      </c>
      <c r="E900" s="3" t="s">
        <v>18389</v>
      </c>
      <c r="F900" s="3" t="s">
        <v>18387</v>
      </c>
      <c r="G900" s="3" t="s">
        <v>10851</v>
      </c>
      <c r="H900" s="3" t="s">
        <v>18388</v>
      </c>
    </row>
    <row r="901" spans="1:8" ht="43.5" x14ac:dyDescent="0.35">
      <c r="A901" s="4">
        <v>36849</v>
      </c>
      <c r="B901" s="1">
        <v>45205</v>
      </c>
      <c r="C901" s="2">
        <v>0.43148148148148152</v>
      </c>
      <c r="D901" s="3" t="s">
        <v>18390</v>
      </c>
      <c r="E901" s="3" t="s">
        <v>14437</v>
      </c>
      <c r="F901" s="3" t="s">
        <v>18391</v>
      </c>
      <c r="G901" s="3" t="s">
        <v>18392</v>
      </c>
      <c r="H901" s="3" t="s">
        <v>18393</v>
      </c>
    </row>
    <row r="902" spans="1:8" ht="116" x14ac:dyDescent="0.35">
      <c r="A902" s="4">
        <v>97941</v>
      </c>
      <c r="B902" s="1">
        <v>45205</v>
      </c>
      <c r="C902" s="2">
        <v>0.43231481481481482</v>
      </c>
      <c r="D902" s="3" t="s">
        <v>18394</v>
      </c>
      <c r="E902" s="3" t="s">
        <v>12040</v>
      </c>
      <c r="F902" s="3" t="s">
        <v>18395</v>
      </c>
      <c r="G902" s="3" t="s">
        <v>11732</v>
      </c>
      <c r="H902" s="3" t="s">
        <v>18396</v>
      </c>
    </row>
    <row r="903" spans="1:8" ht="101.5" x14ac:dyDescent="0.35">
      <c r="A903" s="4">
        <v>93991</v>
      </c>
      <c r="B903" s="1">
        <v>45205</v>
      </c>
      <c r="C903" s="2">
        <v>0.43681712962962965</v>
      </c>
      <c r="D903" s="3" t="s">
        <v>18397</v>
      </c>
      <c r="E903" s="3" t="s">
        <v>18401</v>
      </c>
      <c r="F903" s="3" t="s">
        <v>18398</v>
      </c>
      <c r="G903" s="3" t="s">
        <v>18399</v>
      </c>
      <c r="H903" s="3" t="s">
        <v>18400</v>
      </c>
    </row>
    <row r="904" spans="1:8" ht="58" x14ac:dyDescent="0.35">
      <c r="A904" s="4">
        <v>20980</v>
      </c>
      <c r="B904" s="1">
        <v>45205</v>
      </c>
      <c r="C904" s="2">
        <v>0.43797453703703698</v>
      </c>
      <c r="D904" s="3" t="s">
        <v>18402</v>
      </c>
      <c r="E904" s="3" t="s">
        <v>18405</v>
      </c>
      <c r="F904" s="3" t="s">
        <v>18403</v>
      </c>
      <c r="G904" s="3" t="s">
        <v>11732</v>
      </c>
      <c r="H904" s="3" t="s">
        <v>18404</v>
      </c>
    </row>
    <row r="905" spans="1:8" ht="29" x14ac:dyDescent="0.35">
      <c r="A905" s="4">
        <v>118654</v>
      </c>
      <c r="B905" s="1">
        <v>45205</v>
      </c>
      <c r="C905" s="2">
        <v>0.43891203703703702</v>
      </c>
      <c r="D905" s="3" t="s">
        <v>985</v>
      </c>
      <c r="E905" s="3" t="s">
        <v>18408</v>
      </c>
      <c r="F905" s="3" t="s">
        <v>18406</v>
      </c>
      <c r="G905" s="3" t="s">
        <v>11798</v>
      </c>
      <c r="H905" s="3" t="s">
        <v>18407</v>
      </c>
    </row>
    <row r="906" spans="1:8" ht="58" x14ac:dyDescent="0.35">
      <c r="A906" s="4">
        <v>109046</v>
      </c>
      <c r="B906" s="1">
        <v>45205</v>
      </c>
      <c r="C906" s="2">
        <v>0.44555555555555554</v>
      </c>
      <c r="D906" s="3" t="s">
        <v>18409</v>
      </c>
      <c r="E906" s="3" t="s">
        <v>18411</v>
      </c>
      <c r="F906" s="3" t="s">
        <v>11751</v>
      </c>
      <c r="G906" s="3" t="s">
        <v>11808</v>
      </c>
      <c r="H906" s="3" t="s">
        <v>18410</v>
      </c>
    </row>
    <row r="907" spans="1:8" ht="29" x14ac:dyDescent="0.35">
      <c r="A907" s="4">
        <v>198259</v>
      </c>
      <c r="B907" s="1">
        <v>45205</v>
      </c>
      <c r="C907" s="2">
        <v>0.44658564814814811</v>
      </c>
      <c r="D907" s="3" t="s">
        <v>10614</v>
      </c>
      <c r="E907" s="3" t="s">
        <v>18413</v>
      </c>
      <c r="F907" s="3" t="s">
        <v>13485</v>
      </c>
      <c r="G907" s="3" t="s">
        <v>12012</v>
      </c>
      <c r="H907" s="3" t="s">
        <v>18412</v>
      </c>
    </row>
    <row r="908" spans="1:8" ht="29" x14ac:dyDescent="0.35">
      <c r="A908" s="4">
        <v>41261</v>
      </c>
      <c r="B908" s="1">
        <v>45205</v>
      </c>
      <c r="C908" s="2">
        <v>0.44809027777777777</v>
      </c>
      <c r="D908" s="3" t="s">
        <v>18414</v>
      </c>
      <c r="E908" s="3" t="s">
        <v>11224</v>
      </c>
      <c r="F908" s="3" t="s">
        <v>18415</v>
      </c>
      <c r="G908" s="3" t="s">
        <v>18416</v>
      </c>
      <c r="H908" s="3" t="s">
        <v>10532</v>
      </c>
    </row>
    <row r="909" spans="1:8" ht="87" x14ac:dyDescent="0.35">
      <c r="A909" s="4">
        <v>39854</v>
      </c>
      <c r="B909" s="1">
        <v>45205</v>
      </c>
      <c r="C909" s="2">
        <v>0.44957175925925924</v>
      </c>
      <c r="D909" s="3" t="s">
        <v>18418</v>
      </c>
      <c r="E909" s="3" t="s">
        <v>18422</v>
      </c>
      <c r="F909" s="3" t="s">
        <v>18419</v>
      </c>
      <c r="G909" s="3" t="s">
        <v>18420</v>
      </c>
      <c r="H909" s="3" t="s">
        <v>18421</v>
      </c>
    </row>
    <row r="910" spans="1:8" ht="130.5" x14ac:dyDescent="0.35">
      <c r="A910" s="4">
        <v>11056</v>
      </c>
      <c r="B910" s="1">
        <v>45205</v>
      </c>
      <c r="C910" s="2">
        <v>0.44987268518518514</v>
      </c>
      <c r="D910" s="3" t="s">
        <v>18423</v>
      </c>
      <c r="E910" s="3" t="s">
        <v>12040</v>
      </c>
      <c r="F910" s="3" t="s">
        <v>14164</v>
      </c>
      <c r="G910" s="3" t="s">
        <v>11732</v>
      </c>
      <c r="H910" s="3" t="s">
        <v>18424</v>
      </c>
    </row>
    <row r="911" spans="1:8" ht="29" x14ac:dyDescent="0.35">
      <c r="A911" s="4">
        <v>146983</v>
      </c>
      <c r="B911" s="1">
        <v>45205</v>
      </c>
      <c r="C911" s="2">
        <v>0.45841435185185181</v>
      </c>
      <c r="D911" s="3" t="s">
        <v>18425</v>
      </c>
      <c r="E911" s="3" t="s">
        <v>18428</v>
      </c>
      <c r="F911" s="3" t="s">
        <v>1805</v>
      </c>
      <c r="G911" s="3" t="s">
        <v>18426</v>
      </c>
      <c r="H911" s="3" t="s">
        <v>18427</v>
      </c>
    </row>
    <row r="912" spans="1:8" ht="29" x14ac:dyDescent="0.35">
      <c r="A912" s="4">
        <v>190083</v>
      </c>
      <c r="B912" s="1">
        <v>45205</v>
      </c>
      <c r="C912" s="2">
        <v>0.45872685185185186</v>
      </c>
      <c r="D912" s="3" t="s">
        <v>985</v>
      </c>
      <c r="E912" s="3" t="s">
        <v>18431</v>
      </c>
      <c r="F912" s="3" t="s">
        <v>18429</v>
      </c>
      <c r="G912" s="3" t="s">
        <v>11016</v>
      </c>
      <c r="H912" s="3" t="s">
        <v>18430</v>
      </c>
    </row>
    <row r="913" spans="1:8" ht="58" x14ac:dyDescent="0.35">
      <c r="A913" s="4">
        <v>199673</v>
      </c>
      <c r="B913" s="1">
        <v>45205</v>
      </c>
      <c r="C913" s="2">
        <v>0.46032407407407411</v>
      </c>
      <c r="D913" s="3" t="s">
        <v>18432</v>
      </c>
      <c r="E913" s="3" t="s">
        <v>18436</v>
      </c>
      <c r="F913" s="3" t="s">
        <v>18433</v>
      </c>
      <c r="G913" s="3" t="s">
        <v>18434</v>
      </c>
      <c r="H913" s="3" t="s">
        <v>18435</v>
      </c>
    </row>
    <row r="914" spans="1:8" ht="43.5" x14ac:dyDescent="0.35">
      <c r="A914" s="4">
        <v>34417</v>
      </c>
      <c r="B914" s="1">
        <v>45205</v>
      </c>
      <c r="C914" s="2">
        <v>0.46033564814814815</v>
      </c>
      <c r="D914" s="3" t="s">
        <v>1258</v>
      </c>
      <c r="E914" s="3" t="s">
        <v>14444</v>
      </c>
      <c r="F914" s="3" t="s">
        <v>18437</v>
      </c>
      <c r="G914" s="3" t="s">
        <v>14259</v>
      </c>
      <c r="H914" s="3" t="s">
        <v>11897</v>
      </c>
    </row>
    <row r="915" spans="1:8" ht="58" x14ac:dyDescent="0.35">
      <c r="A915" s="4">
        <v>45662</v>
      </c>
      <c r="B915" s="1">
        <v>45205</v>
      </c>
      <c r="C915" s="2">
        <v>0.46097222222222217</v>
      </c>
      <c r="D915" s="3" t="s">
        <v>1933</v>
      </c>
      <c r="E915" s="3" t="s">
        <v>18441</v>
      </c>
      <c r="F915" s="3" t="s">
        <v>18438</v>
      </c>
      <c r="G915" s="3" t="s">
        <v>18439</v>
      </c>
      <c r="H915" s="3" t="s">
        <v>18440</v>
      </c>
    </row>
    <row r="916" spans="1:8" ht="29" x14ac:dyDescent="0.35">
      <c r="A916" s="4">
        <v>30361</v>
      </c>
      <c r="B916" s="1">
        <v>45205</v>
      </c>
      <c r="C916" s="2">
        <v>0.46331018518518513</v>
      </c>
      <c r="D916" s="3" t="s">
        <v>12735</v>
      </c>
      <c r="E916" s="3" t="s">
        <v>14442</v>
      </c>
      <c r="F916" s="3" t="s">
        <v>18442</v>
      </c>
      <c r="G916" s="3" t="s">
        <v>18443</v>
      </c>
      <c r="H916" s="3" t="s">
        <v>10660</v>
      </c>
    </row>
    <row r="917" spans="1:8" ht="58" x14ac:dyDescent="0.35">
      <c r="A917" s="4">
        <v>69946</v>
      </c>
      <c r="B917" s="1">
        <v>45205</v>
      </c>
      <c r="C917" s="2">
        <v>0.46349537037037036</v>
      </c>
      <c r="D917" s="3" t="s">
        <v>18444</v>
      </c>
      <c r="E917" s="3" t="s">
        <v>14417</v>
      </c>
      <c r="F917" s="3" t="s">
        <v>1926</v>
      </c>
      <c r="G917" s="3" t="s">
        <v>18445</v>
      </c>
      <c r="H917" s="3" t="s">
        <v>18446</v>
      </c>
    </row>
    <row r="918" spans="1:8" ht="43.5" x14ac:dyDescent="0.35">
      <c r="A918" s="4">
        <v>34417</v>
      </c>
      <c r="B918" s="1">
        <v>45205</v>
      </c>
      <c r="C918" s="2">
        <v>0.46410879629629626</v>
      </c>
      <c r="D918" s="3" t="s">
        <v>1258</v>
      </c>
      <c r="E918" s="3" t="s">
        <v>14444</v>
      </c>
      <c r="F918" s="3" t="s">
        <v>18437</v>
      </c>
      <c r="G918" s="3" t="s">
        <v>14259</v>
      </c>
      <c r="H918" s="3" t="s">
        <v>11897</v>
      </c>
    </row>
    <row r="919" spans="1:8" ht="116" x14ac:dyDescent="0.35">
      <c r="A919" s="4">
        <v>37716</v>
      </c>
      <c r="B919" s="1">
        <v>45205</v>
      </c>
      <c r="C919" s="2">
        <v>0.46638888888888891</v>
      </c>
      <c r="D919" s="3" t="s">
        <v>18447</v>
      </c>
      <c r="E919" s="3" t="s">
        <v>18450</v>
      </c>
      <c r="F919" s="3" t="s">
        <v>18448</v>
      </c>
      <c r="G919" s="3" t="s">
        <v>18449</v>
      </c>
      <c r="H919" s="3" t="s">
        <v>10942</v>
      </c>
    </row>
    <row r="920" spans="1:8" ht="43.5" x14ac:dyDescent="0.35">
      <c r="A920" s="4">
        <v>45093</v>
      </c>
      <c r="B920" s="1">
        <v>45205</v>
      </c>
      <c r="C920" s="2">
        <v>0.46709490740740739</v>
      </c>
      <c r="D920" s="3" t="s">
        <v>18451</v>
      </c>
      <c r="E920" s="3" t="s">
        <v>18455</v>
      </c>
      <c r="F920" s="3" t="s">
        <v>18452</v>
      </c>
      <c r="G920" s="3" t="s">
        <v>18453</v>
      </c>
      <c r="H920" s="3" t="s">
        <v>18454</v>
      </c>
    </row>
    <row r="921" spans="1:8" ht="43.5" x14ac:dyDescent="0.35">
      <c r="A921" s="4">
        <v>199207</v>
      </c>
      <c r="B921" s="1">
        <v>45205</v>
      </c>
      <c r="C921" s="2">
        <v>0.47127314814814819</v>
      </c>
      <c r="D921" s="3" t="s">
        <v>1933</v>
      </c>
      <c r="E921" s="3" t="s">
        <v>18459</v>
      </c>
      <c r="F921" s="3" t="s">
        <v>18456</v>
      </c>
      <c r="G921" s="3" t="s">
        <v>18457</v>
      </c>
      <c r="H921" s="3" t="s">
        <v>18458</v>
      </c>
    </row>
    <row r="922" spans="1:8" ht="43.5" x14ac:dyDescent="0.35">
      <c r="A922" s="4">
        <v>43726</v>
      </c>
      <c r="B922" s="1">
        <v>45205</v>
      </c>
      <c r="C922" s="2">
        <v>0.47292824074074075</v>
      </c>
      <c r="D922" s="3" t="s">
        <v>10438</v>
      </c>
      <c r="E922" s="3" t="s">
        <v>18463</v>
      </c>
      <c r="F922" s="3" t="s">
        <v>18460</v>
      </c>
      <c r="G922" s="3" t="s">
        <v>18461</v>
      </c>
      <c r="H922" s="3" t="s">
        <v>18462</v>
      </c>
    </row>
    <row r="923" spans="1:8" ht="43.5" x14ac:dyDescent="0.35">
      <c r="A923" s="4">
        <v>38518</v>
      </c>
      <c r="B923" s="1">
        <v>45205</v>
      </c>
      <c r="C923" s="2">
        <v>0.47314814814814815</v>
      </c>
      <c r="D923" s="3" t="s">
        <v>18464</v>
      </c>
      <c r="E923" s="3" t="s">
        <v>13681</v>
      </c>
      <c r="F923" s="3" t="s">
        <v>18465</v>
      </c>
      <c r="G923" s="3" t="s">
        <v>18466</v>
      </c>
      <c r="H923" s="3" t="s">
        <v>18467</v>
      </c>
    </row>
    <row r="924" spans="1:8" ht="58" x14ac:dyDescent="0.35">
      <c r="A924" s="4">
        <v>46454</v>
      </c>
      <c r="B924" s="1">
        <v>45205</v>
      </c>
      <c r="C924" s="2">
        <v>0.47655092592592596</v>
      </c>
      <c r="D924" s="3" t="s">
        <v>18468</v>
      </c>
      <c r="E924" s="3" t="s">
        <v>1555</v>
      </c>
      <c r="F924" s="3" t="s">
        <v>18469</v>
      </c>
      <c r="G924" s="3" t="s">
        <v>14917</v>
      </c>
      <c r="H924" s="3" t="s">
        <v>18470</v>
      </c>
    </row>
    <row r="925" spans="1:8" ht="43.5" x14ac:dyDescent="0.35">
      <c r="A925" s="4">
        <v>25211</v>
      </c>
      <c r="B925" s="1">
        <v>45205</v>
      </c>
      <c r="C925" s="2">
        <v>0.47774305555555552</v>
      </c>
      <c r="D925" s="3" t="s">
        <v>1933</v>
      </c>
      <c r="E925" s="3" t="s">
        <v>18473</v>
      </c>
      <c r="F925" s="3" t="s">
        <v>18471</v>
      </c>
      <c r="G925" s="3" t="s">
        <v>18472</v>
      </c>
      <c r="H925" s="3" t="s">
        <v>14369</v>
      </c>
    </row>
    <row r="926" spans="1:8" ht="29" x14ac:dyDescent="0.35">
      <c r="A926" s="4">
        <v>32739</v>
      </c>
      <c r="B926" s="1">
        <v>45205</v>
      </c>
      <c r="C926" s="2">
        <v>0.4815740740740741</v>
      </c>
      <c r="D926" s="3" t="s">
        <v>1744</v>
      </c>
      <c r="E926" s="3" t="s">
        <v>1555</v>
      </c>
      <c r="F926" s="3" t="s">
        <v>18474</v>
      </c>
      <c r="G926" s="3" t="s">
        <v>12560</v>
      </c>
      <c r="H926" s="3" t="s">
        <v>12454</v>
      </c>
    </row>
    <row r="927" spans="1:8" ht="116" x14ac:dyDescent="0.35">
      <c r="A927" s="4">
        <v>46366</v>
      </c>
      <c r="B927" s="1">
        <v>45205</v>
      </c>
      <c r="C927" s="2">
        <v>0.4841435185185185</v>
      </c>
      <c r="D927" s="3" t="s">
        <v>11085</v>
      </c>
      <c r="E927" s="3" t="s">
        <v>18478</v>
      </c>
      <c r="F927" s="3" t="s">
        <v>18475</v>
      </c>
      <c r="G927" s="3" t="s">
        <v>18476</v>
      </c>
      <c r="H927" s="3" t="s">
        <v>18477</v>
      </c>
    </row>
    <row r="928" spans="1:8" ht="43.5" x14ac:dyDescent="0.35">
      <c r="A928" s="4">
        <v>37365</v>
      </c>
      <c r="B928" s="1">
        <v>45205</v>
      </c>
      <c r="C928" s="2">
        <v>0.49349537037037039</v>
      </c>
      <c r="D928" s="3" t="s">
        <v>18479</v>
      </c>
      <c r="E928" s="3" t="s">
        <v>14076</v>
      </c>
      <c r="F928" s="3" t="s">
        <v>18480</v>
      </c>
      <c r="G928" s="3" t="s">
        <v>18481</v>
      </c>
      <c r="H928" s="3" t="s">
        <v>18482</v>
      </c>
    </row>
    <row r="929" spans="1:8" ht="43.5" x14ac:dyDescent="0.35">
      <c r="A929" s="4">
        <v>42414</v>
      </c>
      <c r="B929" s="1">
        <v>45205</v>
      </c>
      <c r="C929" s="2">
        <v>0.49412037037037032</v>
      </c>
      <c r="D929" s="3" t="s">
        <v>18483</v>
      </c>
      <c r="E929" s="3" t="s">
        <v>122</v>
      </c>
      <c r="F929" s="3" t="s">
        <v>18484</v>
      </c>
      <c r="G929" s="3" t="s">
        <v>18485</v>
      </c>
      <c r="H929" s="3" t="s">
        <v>18486</v>
      </c>
    </row>
    <row r="930" spans="1:8" ht="159.5" x14ac:dyDescent="0.35">
      <c r="A930" s="4">
        <v>186224</v>
      </c>
      <c r="B930" s="1">
        <v>45205</v>
      </c>
      <c r="C930" s="2">
        <v>0.49563657407407408</v>
      </c>
      <c r="D930" s="3" t="s">
        <v>18487</v>
      </c>
      <c r="E930" s="3" t="s">
        <v>18491</v>
      </c>
      <c r="F930" s="3" t="s">
        <v>18488</v>
      </c>
      <c r="G930" s="3" t="s">
        <v>18489</v>
      </c>
      <c r="H930" s="3" t="s">
        <v>18490</v>
      </c>
    </row>
    <row r="931" spans="1:8" ht="43.5" x14ac:dyDescent="0.35">
      <c r="A931" s="4">
        <v>68175</v>
      </c>
      <c r="B931" s="1">
        <v>45205</v>
      </c>
      <c r="C931" s="2">
        <v>0.49721064814814814</v>
      </c>
      <c r="D931" s="3" t="s">
        <v>18492</v>
      </c>
      <c r="E931" s="3" t="s">
        <v>14141</v>
      </c>
      <c r="F931" s="3" t="s">
        <v>18493</v>
      </c>
      <c r="G931" s="3" t="s">
        <v>18494</v>
      </c>
      <c r="H931" s="3" t="s">
        <v>18495</v>
      </c>
    </row>
    <row r="932" spans="1:8" ht="29" x14ac:dyDescent="0.35">
      <c r="A932" s="4">
        <v>2372</v>
      </c>
      <c r="B932" s="1">
        <v>45205</v>
      </c>
      <c r="C932" s="2">
        <v>0.49736111111111114</v>
      </c>
      <c r="D932" s="3" t="s">
        <v>18496</v>
      </c>
      <c r="E932" s="3" t="s">
        <v>18500</v>
      </c>
      <c r="F932" s="3" t="s">
        <v>18497</v>
      </c>
      <c r="G932" s="3" t="s">
        <v>18498</v>
      </c>
      <c r="H932" s="3" t="s">
        <v>18499</v>
      </c>
    </row>
    <row r="933" spans="1:8" ht="58" x14ac:dyDescent="0.35">
      <c r="A933" s="4">
        <v>185113</v>
      </c>
      <c r="B933" s="1">
        <v>45205</v>
      </c>
      <c r="C933" s="2">
        <v>0.50070601851851848</v>
      </c>
      <c r="D933" s="3" t="s">
        <v>11480</v>
      </c>
      <c r="E933" s="3" t="s">
        <v>18504</v>
      </c>
      <c r="F933" s="3" t="s">
        <v>18501</v>
      </c>
      <c r="G933" s="3" t="s">
        <v>18502</v>
      </c>
      <c r="H933" s="3" t="s">
        <v>18503</v>
      </c>
    </row>
    <row r="934" spans="1:8" ht="29" x14ac:dyDescent="0.35">
      <c r="A934" s="4">
        <v>82783</v>
      </c>
      <c r="B934" s="1">
        <v>45205</v>
      </c>
      <c r="C934" s="2">
        <v>0.50246527777777772</v>
      </c>
      <c r="D934" s="3" t="s">
        <v>1933</v>
      </c>
      <c r="E934" s="3" t="s">
        <v>18507</v>
      </c>
      <c r="F934" s="3" t="s">
        <v>18505</v>
      </c>
      <c r="G934" s="3" t="s">
        <v>13667</v>
      </c>
      <c r="H934" s="3" t="s">
        <v>18506</v>
      </c>
    </row>
    <row r="935" spans="1:8" ht="72.5" x14ac:dyDescent="0.35">
      <c r="A935" s="4">
        <v>35118</v>
      </c>
      <c r="B935" s="1">
        <v>45205</v>
      </c>
      <c r="C935" s="2">
        <v>0.5025115740740741</v>
      </c>
      <c r="D935" s="3" t="s">
        <v>18508</v>
      </c>
      <c r="E935" s="3" t="s">
        <v>14448</v>
      </c>
      <c r="F935" s="3" t="s">
        <v>18509</v>
      </c>
      <c r="G935" s="3" t="s">
        <v>18510</v>
      </c>
      <c r="H935" s="3" t="s">
        <v>18511</v>
      </c>
    </row>
    <row r="936" spans="1:8" x14ac:dyDescent="0.35">
      <c r="A936" s="4">
        <v>196857</v>
      </c>
      <c r="B936" s="1">
        <v>45205</v>
      </c>
      <c r="C936" s="2">
        <v>0.50976851851851845</v>
      </c>
      <c r="D936" s="3" t="s">
        <v>10576</v>
      </c>
      <c r="E936" s="3" t="s">
        <v>18512</v>
      </c>
      <c r="F936" s="3" t="s">
        <v>1780</v>
      </c>
      <c r="G936" s="3" t="s">
        <v>14246</v>
      </c>
      <c r="H936" s="3" t="s">
        <v>14397</v>
      </c>
    </row>
    <row r="937" spans="1:8" ht="101.5" x14ac:dyDescent="0.35">
      <c r="A937" s="4">
        <v>184701</v>
      </c>
      <c r="B937" s="1">
        <v>45205</v>
      </c>
      <c r="C937" s="2">
        <v>0.51366898148148155</v>
      </c>
      <c r="D937" s="3" t="s">
        <v>18513</v>
      </c>
      <c r="E937" s="3" t="s">
        <v>18515</v>
      </c>
      <c r="F937" s="3" t="s">
        <v>1800</v>
      </c>
      <c r="G937" s="3" t="s">
        <v>11335</v>
      </c>
      <c r="H937" s="3" t="s">
        <v>18514</v>
      </c>
    </row>
    <row r="938" spans="1:8" ht="29" x14ac:dyDescent="0.35">
      <c r="A938" s="4">
        <v>38145</v>
      </c>
      <c r="B938" s="1">
        <v>45205</v>
      </c>
      <c r="C938" s="2">
        <v>0.51752314814814815</v>
      </c>
      <c r="D938" s="3" t="s">
        <v>11518</v>
      </c>
      <c r="E938" s="3" t="s">
        <v>14086</v>
      </c>
      <c r="F938" s="3" t="s">
        <v>18516</v>
      </c>
      <c r="G938" s="3" t="s">
        <v>18517</v>
      </c>
      <c r="H938" s="3" t="s">
        <v>18518</v>
      </c>
    </row>
    <row r="939" spans="1:8" ht="29" x14ac:dyDescent="0.35">
      <c r="A939" s="4">
        <v>16775</v>
      </c>
      <c r="B939" s="1">
        <v>45205</v>
      </c>
      <c r="C939" s="2">
        <v>0.55178240740740747</v>
      </c>
      <c r="D939" s="3" t="s">
        <v>10904</v>
      </c>
      <c r="E939" s="3" t="s">
        <v>18519</v>
      </c>
      <c r="F939" s="3" t="s">
        <v>10842</v>
      </c>
      <c r="G939" s="3" t="s">
        <v>11798</v>
      </c>
      <c r="H939" s="3" t="s">
        <v>12238</v>
      </c>
    </row>
    <row r="940" spans="1:8" ht="159.5" x14ac:dyDescent="0.35">
      <c r="A940" s="4">
        <v>198271</v>
      </c>
      <c r="B940" s="1">
        <v>45205</v>
      </c>
      <c r="C940" s="2">
        <v>0.55494212962962963</v>
      </c>
      <c r="D940" s="3" t="s">
        <v>18520</v>
      </c>
      <c r="E940" s="3" t="s">
        <v>18524</v>
      </c>
      <c r="F940" s="3" t="s">
        <v>18521</v>
      </c>
      <c r="G940" s="3" t="s">
        <v>18522</v>
      </c>
      <c r="H940" s="3" t="s">
        <v>18523</v>
      </c>
    </row>
    <row r="941" spans="1:8" ht="58" x14ac:dyDescent="0.35">
      <c r="A941" s="4">
        <v>36563</v>
      </c>
      <c r="B941" s="1">
        <v>45205</v>
      </c>
      <c r="C941" s="2">
        <v>0.5596875</v>
      </c>
      <c r="D941" s="3" t="s">
        <v>18525</v>
      </c>
      <c r="E941" s="3" t="s">
        <v>18529</v>
      </c>
      <c r="F941" s="3" t="s">
        <v>18526</v>
      </c>
      <c r="G941" s="3" t="s">
        <v>18527</v>
      </c>
      <c r="H941" s="3" t="s">
        <v>18528</v>
      </c>
    </row>
    <row r="942" spans="1:8" ht="58" x14ac:dyDescent="0.35">
      <c r="A942" s="4">
        <v>35779</v>
      </c>
      <c r="B942" s="1">
        <v>45205</v>
      </c>
      <c r="C942" s="2">
        <v>0.56041666666666667</v>
      </c>
      <c r="D942" s="3" t="s">
        <v>985</v>
      </c>
      <c r="E942" s="3" t="s">
        <v>18533</v>
      </c>
      <c r="F942" s="3" t="s">
        <v>18530</v>
      </c>
      <c r="G942" s="3" t="s">
        <v>18531</v>
      </c>
      <c r="H942" s="3" t="s">
        <v>18532</v>
      </c>
    </row>
    <row r="943" spans="1:8" ht="72.5" x14ac:dyDescent="0.35">
      <c r="A943" s="4">
        <v>22746</v>
      </c>
      <c r="B943" s="1">
        <v>45205</v>
      </c>
      <c r="C943" s="2">
        <v>0.56248842592592596</v>
      </c>
      <c r="D943" s="3" t="s">
        <v>18534</v>
      </c>
      <c r="E943" s="3" t="s">
        <v>18538</v>
      </c>
      <c r="F943" s="3" t="s">
        <v>18535</v>
      </c>
      <c r="G943" s="3" t="s">
        <v>18536</v>
      </c>
      <c r="H943" s="3" t="s">
        <v>18537</v>
      </c>
    </row>
    <row r="944" spans="1:8" ht="58" x14ac:dyDescent="0.35">
      <c r="A944" s="4">
        <v>87950</v>
      </c>
      <c r="B944" s="1">
        <v>45205</v>
      </c>
      <c r="C944" s="2">
        <v>0.57413194444444449</v>
      </c>
      <c r="D944" s="3" t="s">
        <v>985</v>
      </c>
      <c r="E944" s="3" t="s">
        <v>18542</v>
      </c>
      <c r="F944" s="3" t="s">
        <v>18539</v>
      </c>
      <c r="G944" s="3" t="s">
        <v>18540</v>
      </c>
      <c r="H944" s="3" t="s">
        <v>18541</v>
      </c>
    </row>
    <row r="945" spans="1:8" ht="130.5" x14ac:dyDescent="0.35">
      <c r="A945" s="4">
        <v>199047</v>
      </c>
      <c r="B945" s="1">
        <v>45205</v>
      </c>
      <c r="C945" s="2">
        <v>0.57724537037037038</v>
      </c>
      <c r="D945" s="3" t="s">
        <v>1403</v>
      </c>
      <c r="E945" s="3" t="s">
        <v>18546</v>
      </c>
      <c r="F945" s="3" t="s">
        <v>18543</v>
      </c>
      <c r="G945" s="3" t="s">
        <v>18544</v>
      </c>
      <c r="H945" s="3" t="s">
        <v>18545</v>
      </c>
    </row>
    <row r="946" spans="1:8" ht="43.5" x14ac:dyDescent="0.35">
      <c r="A946" s="4">
        <v>176401</v>
      </c>
      <c r="B946" s="1">
        <v>45205</v>
      </c>
      <c r="C946" s="2">
        <v>0.58489583333333328</v>
      </c>
      <c r="D946" s="3" t="s">
        <v>18547</v>
      </c>
      <c r="E946" s="3" t="s">
        <v>18551</v>
      </c>
      <c r="F946" s="3" t="s">
        <v>18548</v>
      </c>
      <c r="G946" s="3" t="s">
        <v>18549</v>
      </c>
      <c r="H946" s="3" t="s">
        <v>18550</v>
      </c>
    </row>
    <row r="947" spans="1:8" ht="87" x14ac:dyDescent="0.35">
      <c r="A947" s="4">
        <v>62421</v>
      </c>
      <c r="B947" s="1">
        <v>45205</v>
      </c>
      <c r="C947" s="2">
        <v>0.59064814814814814</v>
      </c>
      <c r="D947" s="3" t="s">
        <v>18552</v>
      </c>
      <c r="E947" s="3" t="s">
        <v>18556</v>
      </c>
      <c r="F947" s="3" t="s">
        <v>18553</v>
      </c>
      <c r="G947" s="3" t="s">
        <v>18554</v>
      </c>
      <c r="H947" s="3" t="s">
        <v>18555</v>
      </c>
    </row>
    <row r="948" spans="1:8" ht="72.5" x14ac:dyDescent="0.35">
      <c r="A948" s="4">
        <v>189576</v>
      </c>
      <c r="B948" s="1">
        <v>45205</v>
      </c>
      <c r="C948" s="2">
        <v>0.59351851851851845</v>
      </c>
      <c r="D948" s="3" t="s">
        <v>216</v>
      </c>
      <c r="E948" s="3" t="s">
        <v>18559</v>
      </c>
      <c r="F948" s="3" t="s">
        <v>18557</v>
      </c>
      <c r="G948" s="3" t="s">
        <v>12133</v>
      </c>
      <c r="H948" s="3" t="s">
        <v>18558</v>
      </c>
    </row>
    <row r="949" spans="1:8" ht="174" x14ac:dyDescent="0.35">
      <c r="A949" s="4">
        <v>140468</v>
      </c>
      <c r="B949" s="1">
        <v>45205</v>
      </c>
      <c r="C949" s="2">
        <v>0.59431712962962957</v>
      </c>
      <c r="D949" s="3" t="s">
        <v>18560</v>
      </c>
      <c r="E949" s="3" t="s">
        <v>18564</v>
      </c>
      <c r="F949" s="3" t="s">
        <v>18561</v>
      </c>
      <c r="G949" s="3" t="s">
        <v>18562</v>
      </c>
      <c r="H949" s="3" t="s">
        <v>18563</v>
      </c>
    </row>
    <row r="950" spans="1:8" ht="43.5" x14ac:dyDescent="0.35">
      <c r="A950" s="4">
        <v>199808</v>
      </c>
      <c r="B950" s="1">
        <v>45205</v>
      </c>
      <c r="C950" s="2">
        <v>0.59952546296296294</v>
      </c>
      <c r="D950" s="3" t="s">
        <v>18565</v>
      </c>
      <c r="E950" s="3" t="s">
        <v>18567</v>
      </c>
      <c r="F950" s="3" t="s">
        <v>18566</v>
      </c>
      <c r="G950" s="3" t="s">
        <v>18567</v>
      </c>
      <c r="H950" s="3" t="s">
        <v>18568</v>
      </c>
    </row>
    <row r="951" spans="1:8" ht="145" x14ac:dyDescent="0.35">
      <c r="A951" s="4">
        <v>201102</v>
      </c>
      <c r="B951" s="1">
        <v>45205</v>
      </c>
      <c r="C951" s="2">
        <v>0.60028935185185184</v>
      </c>
      <c r="D951" s="3" t="s">
        <v>18569</v>
      </c>
      <c r="E951" s="3" t="s">
        <v>18572</v>
      </c>
      <c r="F951" s="3" t="s">
        <v>1800</v>
      </c>
      <c r="G951" s="3" t="s">
        <v>18570</v>
      </c>
      <c r="H951" s="3" t="s">
        <v>18571</v>
      </c>
    </row>
    <row r="952" spans="1:8" ht="58" x14ac:dyDescent="0.35">
      <c r="A952" s="4">
        <v>178262</v>
      </c>
      <c r="B952" s="1">
        <v>45205</v>
      </c>
      <c r="C952" s="2">
        <v>0.60543981481481479</v>
      </c>
      <c r="D952" s="3" t="s">
        <v>11097</v>
      </c>
      <c r="E952" s="3" t="s">
        <v>18576</v>
      </c>
      <c r="F952" s="3" t="s">
        <v>18573</v>
      </c>
      <c r="G952" s="3" t="s">
        <v>18574</v>
      </c>
      <c r="H952" s="3" t="s">
        <v>18575</v>
      </c>
    </row>
    <row r="953" spans="1:8" ht="58" x14ac:dyDescent="0.35">
      <c r="A953" s="4">
        <v>199158</v>
      </c>
      <c r="B953" s="1">
        <v>45205</v>
      </c>
      <c r="C953" s="2">
        <v>0.60755787037037035</v>
      </c>
      <c r="D953" s="3" t="s">
        <v>18577</v>
      </c>
      <c r="E953" s="3" t="s">
        <v>18579</v>
      </c>
      <c r="F953" s="3" t="s">
        <v>11647</v>
      </c>
      <c r="G953" s="3" t="s">
        <v>18578</v>
      </c>
      <c r="H953" s="3" t="s">
        <v>15551</v>
      </c>
    </row>
    <row r="954" spans="1:8" ht="116" x14ac:dyDescent="0.35">
      <c r="A954" s="4">
        <v>195832</v>
      </c>
      <c r="B954" s="1">
        <v>45205</v>
      </c>
      <c r="C954" s="2">
        <v>0.60894675925925923</v>
      </c>
      <c r="D954" s="3" t="s">
        <v>18580</v>
      </c>
      <c r="E954" s="3" t="s">
        <v>18582</v>
      </c>
      <c r="F954" s="3" t="s">
        <v>18581</v>
      </c>
      <c r="G954" s="3" t="s">
        <v>18582</v>
      </c>
      <c r="H954" s="3" t="s">
        <v>18583</v>
      </c>
    </row>
    <row r="955" spans="1:8" ht="130.5" x14ac:dyDescent="0.35">
      <c r="A955" s="4">
        <v>135054</v>
      </c>
      <c r="B955" s="1">
        <v>45205</v>
      </c>
      <c r="C955" s="2">
        <v>0.60925925925925928</v>
      </c>
      <c r="D955" s="3" t="s">
        <v>18584</v>
      </c>
      <c r="E955" s="3" t="s">
        <v>18588</v>
      </c>
      <c r="F955" s="3" t="s">
        <v>18585</v>
      </c>
      <c r="G955" s="3" t="s">
        <v>18586</v>
      </c>
      <c r="H955" s="3" t="s">
        <v>18587</v>
      </c>
    </row>
    <row r="956" spans="1:8" ht="116" x14ac:dyDescent="0.35">
      <c r="A956" s="4">
        <v>195832</v>
      </c>
      <c r="B956" s="1">
        <v>45205</v>
      </c>
      <c r="C956" s="2">
        <v>0.61239583333333336</v>
      </c>
      <c r="D956" s="3" t="s">
        <v>18589</v>
      </c>
      <c r="E956" s="3" t="s">
        <v>18591</v>
      </c>
      <c r="F956" s="3" t="s">
        <v>18590</v>
      </c>
      <c r="G956" s="3" t="s">
        <v>18591</v>
      </c>
      <c r="H956" s="3" t="s">
        <v>18583</v>
      </c>
    </row>
    <row r="957" spans="1:8" ht="29" x14ac:dyDescent="0.35">
      <c r="A957" s="4">
        <v>93165</v>
      </c>
      <c r="B957" s="1">
        <v>45205</v>
      </c>
      <c r="C957" s="2">
        <v>0.61690972222222229</v>
      </c>
      <c r="D957" s="3" t="s">
        <v>10352</v>
      </c>
      <c r="E957" s="3" t="s">
        <v>11196</v>
      </c>
      <c r="F957" s="3" t="s">
        <v>18592</v>
      </c>
      <c r="G957" s="3" t="s">
        <v>10537</v>
      </c>
      <c r="H957" s="3" t="s">
        <v>18593</v>
      </c>
    </row>
    <row r="958" spans="1:8" ht="29" x14ac:dyDescent="0.35">
      <c r="A958" s="4">
        <v>194182</v>
      </c>
      <c r="B958" s="1">
        <v>45205</v>
      </c>
      <c r="C958" s="2">
        <v>0.62035879629629631</v>
      </c>
      <c r="D958" s="3" t="s">
        <v>18594</v>
      </c>
      <c r="E958" s="3" t="s">
        <v>15226</v>
      </c>
      <c r="F958" s="3" t="s">
        <v>18595</v>
      </c>
      <c r="G958" s="3" t="s">
        <v>11798</v>
      </c>
      <c r="H958" s="3" t="s">
        <v>11221</v>
      </c>
    </row>
    <row r="959" spans="1:8" ht="72.5" x14ac:dyDescent="0.35">
      <c r="A959" s="4">
        <v>45529</v>
      </c>
      <c r="B959" s="1">
        <v>45205</v>
      </c>
      <c r="C959" s="2">
        <v>0.62266203703703704</v>
      </c>
      <c r="D959" s="3" t="s">
        <v>18596</v>
      </c>
      <c r="E959" s="3" t="s">
        <v>18600</v>
      </c>
      <c r="F959" s="3" t="s">
        <v>18597</v>
      </c>
      <c r="G959" s="3" t="s">
        <v>18598</v>
      </c>
      <c r="H959" s="3" t="s">
        <v>18599</v>
      </c>
    </row>
    <row r="960" spans="1:8" ht="43.5" x14ac:dyDescent="0.35">
      <c r="A960" s="4">
        <v>179708</v>
      </c>
      <c r="B960" s="1">
        <v>45205</v>
      </c>
      <c r="C960" s="2">
        <v>0.62377314814814822</v>
      </c>
      <c r="D960" s="3" t="s">
        <v>18601</v>
      </c>
      <c r="E960" s="3" t="s">
        <v>351</v>
      </c>
      <c r="F960" s="3" t="s">
        <v>18602</v>
      </c>
      <c r="G960" s="3" t="s">
        <v>10483</v>
      </c>
      <c r="H960" s="3" t="s">
        <v>18603</v>
      </c>
    </row>
    <row r="961" spans="1:8" ht="29" x14ac:dyDescent="0.35">
      <c r="A961" s="4">
        <v>139276</v>
      </c>
      <c r="B961" s="1">
        <v>45205</v>
      </c>
      <c r="C961" s="2">
        <v>0.62587962962962962</v>
      </c>
      <c r="D961" s="3" t="s">
        <v>18604</v>
      </c>
      <c r="E961" s="3" t="s">
        <v>18606</v>
      </c>
      <c r="F961" s="3" t="s">
        <v>12986</v>
      </c>
      <c r="G961" s="3" t="s">
        <v>11798</v>
      </c>
      <c r="H961" s="3" t="s">
        <v>18605</v>
      </c>
    </row>
    <row r="962" spans="1:8" ht="43.5" x14ac:dyDescent="0.35">
      <c r="A962" s="4">
        <v>179708</v>
      </c>
      <c r="B962" s="1">
        <v>45205</v>
      </c>
      <c r="C962" s="2">
        <v>0.62665509259259256</v>
      </c>
      <c r="D962" s="3" t="s">
        <v>18601</v>
      </c>
      <c r="E962" s="3" t="s">
        <v>351</v>
      </c>
      <c r="F962" s="3" t="s">
        <v>18602</v>
      </c>
      <c r="G962" s="3" t="s">
        <v>10483</v>
      </c>
      <c r="H962" s="3" t="s">
        <v>18603</v>
      </c>
    </row>
    <row r="963" spans="1:8" ht="43.5" x14ac:dyDescent="0.35">
      <c r="A963" s="4">
        <v>60698</v>
      </c>
      <c r="B963" s="1">
        <v>45205</v>
      </c>
      <c r="C963" s="2">
        <v>0.62893518518518521</v>
      </c>
      <c r="D963" s="3" t="s">
        <v>1436</v>
      </c>
      <c r="E963" s="3" t="s">
        <v>14149</v>
      </c>
      <c r="F963" s="3" t="s">
        <v>18607</v>
      </c>
      <c r="G963" s="3" t="s">
        <v>18608</v>
      </c>
      <c r="H963" s="3" t="s">
        <v>18609</v>
      </c>
    </row>
    <row r="964" spans="1:8" ht="58" x14ac:dyDescent="0.35">
      <c r="A964" s="4">
        <v>193513</v>
      </c>
      <c r="B964" s="1">
        <v>45205</v>
      </c>
      <c r="C964" s="2">
        <v>0.63009259259259254</v>
      </c>
      <c r="D964" s="3" t="s">
        <v>18610</v>
      </c>
      <c r="E964" s="3" t="s">
        <v>18614</v>
      </c>
      <c r="F964" s="3" t="s">
        <v>18611</v>
      </c>
      <c r="G964" s="3" t="s">
        <v>18612</v>
      </c>
      <c r="H964" s="3" t="s">
        <v>18613</v>
      </c>
    </row>
    <row r="965" spans="1:8" ht="72.5" x14ac:dyDescent="0.35">
      <c r="A965" s="4">
        <v>189259</v>
      </c>
      <c r="B965" s="1">
        <v>45205</v>
      </c>
      <c r="C965" s="2">
        <v>0.63160879629629629</v>
      </c>
      <c r="D965" s="3" t="s">
        <v>13380</v>
      </c>
      <c r="E965" s="3" t="s">
        <v>18618</v>
      </c>
      <c r="F965" s="3" t="s">
        <v>18615</v>
      </c>
      <c r="G965" s="3" t="s">
        <v>18616</v>
      </c>
      <c r="H965" s="3" t="s">
        <v>18617</v>
      </c>
    </row>
    <row r="966" spans="1:8" ht="72.5" x14ac:dyDescent="0.35">
      <c r="A966" s="4">
        <v>200719</v>
      </c>
      <c r="B966" s="1">
        <v>45205</v>
      </c>
      <c r="C966" s="2">
        <v>0.63427083333333334</v>
      </c>
      <c r="D966" s="3" t="s">
        <v>10352</v>
      </c>
      <c r="E966" s="3" t="s">
        <v>87</v>
      </c>
      <c r="F966" s="3" t="s">
        <v>18619</v>
      </c>
      <c r="G966" s="3" t="s">
        <v>18620</v>
      </c>
      <c r="H966" s="3" t="s">
        <v>18621</v>
      </c>
    </row>
    <row r="967" spans="1:8" ht="72.5" x14ac:dyDescent="0.35">
      <c r="A967" s="4">
        <v>189259</v>
      </c>
      <c r="B967" s="1">
        <v>45205</v>
      </c>
      <c r="C967" s="2">
        <v>0.63513888888888892</v>
      </c>
      <c r="D967" s="3" t="s">
        <v>13380</v>
      </c>
      <c r="E967" s="3" t="s">
        <v>18618</v>
      </c>
      <c r="F967" s="3" t="s">
        <v>18615</v>
      </c>
      <c r="G967" s="3" t="s">
        <v>18616</v>
      </c>
      <c r="H967" s="3" t="s">
        <v>18622</v>
      </c>
    </row>
    <row r="968" spans="1:8" ht="43.5" x14ac:dyDescent="0.35">
      <c r="A968" s="4">
        <v>100255</v>
      </c>
      <c r="B968" s="1">
        <v>45205</v>
      </c>
      <c r="C968" s="2">
        <v>0.63673611111111106</v>
      </c>
      <c r="D968" s="3" t="s">
        <v>1933</v>
      </c>
      <c r="E968" s="3" t="s">
        <v>11223</v>
      </c>
      <c r="F968" s="3" t="s">
        <v>18623</v>
      </c>
      <c r="G968" s="3" t="s">
        <v>10896</v>
      </c>
      <c r="H968" s="3" t="s">
        <v>18624</v>
      </c>
    </row>
    <row r="969" spans="1:8" ht="29" x14ac:dyDescent="0.35">
      <c r="A969" s="4">
        <v>172333</v>
      </c>
      <c r="B969" s="1">
        <v>45205</v>
      </c>
      <c r="C969" s="2">
        <v>0.6395601851851852</v>
      </c>
      <c r="D969" s="3" t="s">
        <v>11390</v>
      </c>
      <c r="E969" s="3" t="s">
        <v>12863</v>
      </c>
      <c r="F969" s="3" t="s">
        <v>18625</v>
      </c>
      <c r="G969" s="3" t="s">
        <v>18626</v>
      </c>
      <c r="H969" s="3" t="s">
        <v>18627</v>
      </c>
    </row>
    <row r="970" spans="1:8" ht="43.5" x14ac:dyDescent="0.35">
      <c r="A970" s="4">
        <v>146137</v>
      </c>
      <c r="B970" s="1">
        <v>45205</v>
      </c>
      <c r="C970" s="2">
        <v>0.64201388888888888</v>
      </c>
      <c r="D970" s="3" t="s">
        <v>12350</v>
      </c>
      <c r="E970" s="3" t="s">
        <v>18630</v>
      </c>
      <c r="F970" s="3" t="s">
        <v>18628</v>
      </c>
      <c r="G970" s="3" t="s">
        <v>10575</v>
      </c>
      <c r="H970" s="3" t="s">
        <v>18629</v>
      </c>
    </row>
    <row r="971" spans="1:8" ht="72.5" x14ac:dyDescent="0.35">
      <c r="A971" s="4">
        <v>180104</v>
      </c>
      <c r="B971" s="1">
        <v>45205</v>
      </c>
      <c r="C971" s="2">
        <v>0.64211805555555557</v>
      </c>
      <c r="D971" s="3" t="s">
        <v>18631</v>
      </c>
      <c r="E971" s="3" t="s">
        <v>18635</v>
      </c>
      <c r="F971" s="3" t="s">
        <v>18632</v>
      </c>
      <c r="G971" s="3" t="s">
        <v>18633</v>
      </c>
      <c r="H971" s="3" t="s">
        <v>18634</v>
      </c>
    </row>
    <row r="972" spans="1:8" x14ac:dyDescent="0.35">
      <c r="A972" s="4">
        <v>100255</v>
      </c>
      <c r="B972" s="1">
        <v>45205</v>
      </c>
      <c r="C972" s="2">
        <v>0.65026620370370369</v>
      </c>
      <c r="D972" s="3" t="s">
        <v>18636</v>
      </c>
      <c r="E972" s="3" t="s">
        <v>18637</v>
      </c>
      <c r="F972" s="3" t="s">
        <v>11821</v>
      </c>
      <c r="G972" s="3" t="s">
        <v>10606</v>
      </c>
      <c r="H972" s="3" t="s">
        <v>1325</v>
      </c>
    </row>
    <row r="973" spans="1:8" x14ac:dyDescent="0.35">
      <c r="A973" s="4">
        <v>42603</v>
      </c>
      <c r="B973" s="1">
        <v>45208</v>
      </c>
      <c r="C973" s="2">
        <v>0.3363888888888889</v>
      </c>
      <c r="D973" s="3" t="s">
        <v>18638</v>
      </c>
      <c r="E973" s="3" t="s">
        <v>12180</v>
      </c>
      <c r="F973" s="3" t="s">
        <v>18639</v>
      </c>
      <c r="G973" s="3" t="s">
        <v>18640</v>
      </c>
      <c r="H973" s="3" t="s">
        <v>10550</v>
      </c>
    </row>
    <row r="974" spans="1:8" x14ac:dyDescent="0.35">
      <c r="A974" s="4">
        <v>105261</v>
      </c>
      <c r="B974" s="1">
        <v>45208</v>
      </c>
      <c r="C974" s="2">
        <v>0.33701388888888889</v>
      </c>
      <c r="D974" s="3" t="s">
        <v>10317</v>
      </c>
      <c r="E974" s="3" t="s">
        <v>12560</v>
      </c>
      <c r="F974" s="3" t="s">
        <v>12484</v>
      </c>
      <c r="G974" s="3" t="s">
        <v>12560</v>
      </c>
      <c r="H974" s="3" t="s">
        <v>13626</v>
      </c>
    </row>
    <row r="975" spans="1:8" ht="72.5" x14ac:dyDescent="0.35">
      <c r="A975" s="4">
        <v>147944</v>
      </c>
      <c r="B975" s="1">
        <v>45208</v>
      </c>
      <c r="C975" s="2">
        <v>0.34020833333333328</v>
      </c>
      <c r="D975" s="3" t="s">
        <v>10960</v>
      </c>
      <c r="E975" s="3" t="s">
        <v>18642</v>
      </c>
      <c r="F975" s="3" t="s">
        <v>18641</v>
      </c>
      <c r="G975" s="3" t="s">
        <v>104</v>
      </c>
      <c r="H975" s="3" t="s">
        <v>4190</v>
      </c>
    </row>
    <row r="976" spans="1:8" ht="29" x14ac:dyDescent="0.35">
      <c r="A976" s="4">
        <v>46549</v>
      </c>
      <c r="B976" s="1">
        <v>45208</v>
      </c>
      <c r="C976" s="2">
        <v>0.34375</v>
      </c>
      <c r="D976" s="3" t="s">
        <v>18643</v>
      </c>
      <c r="E976" s="3" t="s">
        <v>18647</v>
      </c>
      <c r="F976" s="3" t="s">
        <v>18644</v>
      </c>
      <c r="G976" s="3" t="s">
        <v>18645</v>
      </c>
      <c r="H976" s="3" t="s">
        <v>18646</v>
      </c>
    </row>
    <row r="977" spans="1:8" ht="43.5" x14ac:dyDescent="0.35">
      <c r="A977" s="4">
        <v>17317</v>
      </c>
      <c r="B977" s="1">
        <v>45208</v>
      </c>
      <c r="C977" s="2">
        <v>0.34416666666666668</v>
      </c>
      <c r="D977" s="3" t="s">
        <v>18648</v>
      </c>
      <c r="E977" s="3" t="s">
        <v>18650</v>
      </c>
      <c r="F977" s="3" t="s">
        <v>18649</v>
      </c>
      <c r="G977" s="3" t="s">
        <v>12027</v>
      </c>
      <c r="H977" s="3" t="s">
        <v>254</v>
      </c>
    </row>
    <row r="978" spans="1:8" ht="29" x14ac:dyDescent="0.35">
      <c r="A978" s="4">
        <v>39508</v>
      </c>
      <c r="B978" s="1">
        <v>45208</v>
      </c>
      <c r="C978" s="2">
        <v>0.34900462962962964</v>
      </c>
      <c r="D978" s="3" t="s">
        <v>1933</v>
      </c>
      <c r="E978" s="3" t="s">
        <v>18653</v>
      </c>
      <c r="F978" s="3" t="s">
        <v>18651</v>
      </c>
      <c r="G978" s="3" t="s">
        <v>10431</v>
      </c>
      <c r="H978" s="3" t="s">
        <v>18652</v>
      </c>
    </row>
    <row r="979" spans="1:8" ht="87" x14ac:dyDescent="0.35">
      <c r="A979" s="4">
        <v>173588</v>
      </c>
      <c r="B979" s="1">
        <v>45208</v>
      </c>
      <c r="C979" s="2">
        <v>0.3520833333333333</v>
      </c>
      <c r="D979" s="3" t="s">
        <v>18654</v>
      </c>
      <c r="E979" s="3" t="s">
        <v>18658</v>
      </c>
      <c r="F979" s="3" t="s">
        <v>18655</v>
      </c>
      <c r="G979" s="3" t="s">
        <v>18656</v>
      </c>
      <c r="H979" s="3" t="s">
        <v>18657</v>
      </c>
    </row>
    <row r="980" spans="1:8" ht="58" x14ac:dyDescent="0.35">
      <c r="A980" s="4">
        <v>44881</v>
      </c>
      <c r="B980" s="1">
        <v>45208</v>
      </c>
      <c r="C980" s="2">
        <v>0.35311342592592593</v>
      </c>
      <c r="D980" s="3" t="s">
        <v>1933</v>
      </c>
      <c r="E980" s="3" t="s">
        <v>18660</v>
      </c>
      <c r="F980" s="3" t="s">
        <v>18659</v>
      </c>
      <c r="G980" s="3" t="s">
        <v>14173</v>
      </c>
      <c r="H980" s="3" t="s">
        <v>10660</v>
      </c>
    </row>
    <row r="981" spans="1:8" ht="87" x14ac:dyDescent="0.35">
      <c r="A981" s="4">
        <v>173588</v>
      </c>
      <c r="B981" s="1">
        <v>45208</v>
      </c>
      <c r="C981" s="2">
        <v>0.35312499999999997</v>
      </c>
      <c r="D981" s="3" t="s">
        <v>18654</v>
      </c>
      <c r="E981" s="3" t="s">
        <v>18658</v>
      </c>
      <c r="F981" s="3" t="s">
        <v>18655</v>
      </c>
      <c r="G981" s="3" t="s">
        <v>18661</v>
      </c>
      <c r="H981" s="3" t="s">
        <v>18657</v>
      </c>
    </row>
    <row r="982" spans="1:8" ht="43.5" x14ac:dyDescent="0.35">
      <c r="A982" s="4">
        <v>162127</v>
      </c>
      <c r="B982" s="1">
        <v>45208</v>
      </c>
      <c r="C982" s="2">
        <v>0.35743055555555553</v>
      </c>
      <c r="D982" s="3" t="s">
        <v>12102</v>
      </c>
      <c r="E982" s="3" t="s">
        <v>18664</v>
      </c>
      <c r="F982" s="3" t="s">
        <v>18662</v>
      </c>
      <c r="G982" s="3" t="s">
        <v>15336</v>
      </c>
      <c r="H982" s="3" t="s">
        <v>18663</v>
      </c>
    </row>
    <row r="983" spans="1:8" ht="72.5" x14ac:dyDescent="0.35">
      <c r="A983" s="4">
        <v>48178</v>
      </c>
      <c r="B983" s="1">
        <v>45208</v>
      </c>
      <c r="C983" s="2">
        <v>0.35849537037037038</v>
      </c>
      <c r="D983" s="3" t="s">
        <v>1288</v>
      </c>
      <c r="E983" s="3" t="s">
        <v>15535</v>
      </c>
      <c r="F983" s="3" t="s">
        <v>18665</v>
      </c>
      <c r="G983" s="3" t="s">
        <v>18666</v>
      </c>
      <c r="H983" s="3" t="s">
        <v>18667</v>
      </c>
    </row>
    <row r="984" spans="1:8" ht="58" x14ac:dyDescent="0.35">
      <c r="A984" s="4">
        <v>35107</v>
      </c>
      <c r="B984" s="1">
        <v>45208</v>
      </c>
      <c r="C984" s="2">
        <v>0.35980324074074077</v>
      </c>
      <c r="D984" s="3" t="s">
        <v>985</v>
      </c>
      <c r="E984" s="3" t="s">
        <v>18670</v>
      </c>
      <c r="F984" s="3" t="s">
        <v>18668</v>
      </c>
      <c r="G984" s="3" t="s">
        <v>228</v>
      </c>
      <c r="H984" s="3" t="s">
        <v>18669</v>
      </c>
    </row>
    <row r="985" spans="1:8" ht="58" x14ac:dyDescent="0.35">
      <c r="A985" s="4">
        <v>184362</v>
      </c>
      <c r="B985" s="1">
        <v>45208</v>
      </c>
      <c r="C985" s="2">
        <v>0.36413194444444441</v>
      </c>
      <c r="D985" s="3" t="s">
        <v>18671</v>
      </c>
      <c r="E985" s="3" t="s">
        <v>18674</v>
      </c>
      <c r="F985" s="3" t="s">
        <v>18672</v>
      </c>
      <c r="G985" s="3" t="s">
        <v>11951</v>
      </c>
      <c r="H985" s="3" t="s">
        <v>18673</v>
      </c>
    </row>
    <row r="986" spans="1:8" ht="72.5" x14ac:dyDescent="0.35">
      <c r="A986" s="4">
        <v>41826</v>
      </c>
      <c r="B986" s="1">
        <v>45208</v>
      </c>
      <c r="C986" s="2">
        <v>0.36472222222222223</v>
      </c>
      <c r="D986" s="3" t="s">
        <v>12493</v>
      </c>
      <c r="E986" s="3" t="s">
        <v>18678</v>
      </c>
      <c r="F986" s="3" t="s">
        <v>18675</v>
      </c>
      <c r="G986" s="3" t="s">
        <v>18676</v>
      </c>
      <c r="H986" s="3" t="s">
        <v>18677</v>
      </c>
    </row>
    <row r="987" spans="1:8" ht="29" x14ac:dyDescent="0.35">
      <c r="A987" s="4">
        <v>62188</v>
      </c>
      <c r="B987" s="1">
        <v>45208</v>
      </c>
      <c r="C987" s="2">
        <v>0.36537037037037035</v>
      </c>
      <c r="D987" s="3" t="s">
        <v>1933</v>
      </c>
      <c r="E987" s="3" t="s">
        <v>18681</v>
      </c>
      <c r="F987" s="3" t="s">
        <v>18679</v>
      </c>
      <c r="G987" s="3" t="s">
        <v>13679</v>
      </c>
      <c r="H987" s="3" t="s">
        <v>18680</v>
      </c>
    </row>
    <row r="988" spans="1:8" x14ac:dyDescent="0.35">
      <c r="A988" s="4">
        <v>46788</v>
      </c>
      <c r="B988" s="1">
        <v>45208</v>
      </c>
      <c r="C988" s="2">
        <v>0.36586805555555557</v>
      </c>
      <c r="D988" s="3" t="s">
        <v>18682</v>
      </c>
      <c r="E988" s="3" t="s">
        <v>18682</v>
      </c>
      <c r="F988" s="3" t="s">
        <v>12054</v>
      </c>
      <c r="G988" s="3" t="s">
        <v>18683</v>
      </c>
      <c r="H988" s="3" t="s">
        <v>18684</v>
      </c>
    </row>
    <row r="989" spans="1:8" ht="72.5" x14ac:dyDescent="0.35">
      <c r="A989" s="4">
        <v>33144</v>
      </c>
      <c r="B989" s="1">
        <v>45208</v>
      </c>
      <c r="C989" s="2">
        <v>0.36680555555555555</v>
      </c>
      <c r="D989" s="3" t="s">
        <v>1403</v>
      </c>
      <c r="E989" s="3" t="s">
        <v>13242</v>
      </c>
      <c r="F989" s="3" t="s">
        <v>18685</v>
      </c>
      <c r="G989" s="3" t="s">
        <v>11839</v>
      </c>
      <c r="H989" s="3" t="s">
        <v>14893</v>
      </c>
    </row>
    <row r="990" spans="1:8" ht="58" x14ac:dyDescent="0.35">
      <c r="A990" s="4">
        <v>111400</v>
      </c>
      <c r="B990" s="1">
        <v>45208</v>
      </c>
      <c r="C990" s="2">
        <v>0.36702546296296296</v>
      </c>
      <c r="D990" s="3" t="s">
        <v>18686</v>
      </c>
      <c r="E990" s="3" t="s">
        <v>18689</v>
      </c>
      <c r="F990" s="3" t="s">
        <v>11220</v>
      </c>
      <c r="G990" s="3" t="s">
        <v>18687</v>
      </c>
      <c r="H990" s="3" t="s">
        <v>18688</v>
      </c>
    </row>
    <row r="991" spans="1:8" ht="58" x14ac:dyDescent="0.35">
      <c r="A991" s="4">
        <v>33790</v>
      </c>
      <c r="B991" s="1">
        <v>45208</v>
      </c>
      <c r="C991" s="2">
        <v>0.37026620370370367</v>
      </c>
      <c r="D991" s="3" t="s">
        <v>18690</v>
      </c>
      <c r="E991" s="3" t="s">
        <v>18694</v>
      </c>
      <c r="F991" s="3" t="s">
        <v>18691</v>
      </c>
      <c r="G991" s="3" t="s">
        <v>18692</v>
      </c>
      <c r="H991" s="3" t="s">
        <v>18693</v>
      </c>
    </row>
    <row r="992" spans="1:8" ht="58" x14ac:dyDescent="0.35">
      <c r="A992" s="4">
        <v>45183</v>
      </c>
      <c r="B992" s="1">
        <v>45208</v>
      </c>
      <c r="C992" s="2">
        <v>0.37160879629629634</v>
      </c>
      <c r="D992" s="3" t="s">
        <v>14857</v>
      </c>
      <c r="E992" s="3" t="s">
        <v>13206</v>
      </c>
      <c r="F992" s="3" t="s">
        <v>18695</v>
      </c>
      <c r="G992" s="3" t="s">
        <v>18696</v>
      </c>
      <c r="H992" s="3" t="s">
        <v>18697</v>
      </c>
    </row>
    <row r="993" spans="1:8" ht="29" x14ac:dyDescent="0.35">
      <c r="A993" s="4">
        <v>83476</v>
      </c>
      <c r="B993" s="1">
        <v>45208</v>
      </c>
      <c r="C993" s="2">
        <v>0.37324074074074076</v>
      </c>
      <c r="D993" s="3" t="s">
        <v>12185</v>
      </c>
      <c r="E993" s="3" t="s">
        <v>18700</v>
      </c>
      <c r="F993" s="3" t="s">
        <v>18698</v>
      </c>
      <c r="G993" s="3" t="s">
        <v>18699</v>
      </c>
      <c r="H993" s="3" t="s">
        <v>11624</v>
      </c>
    </row>
    <row r="994" spans="1:8" ht="43.5" x14ac:dyDescent="0.35">
      <c r="A994" s="4">
        <v>41128</v>
      </c>
      <c r="B994" s="1">
        <v>45208</v>
      </c>
      <c r="C994" s="2">
        <v>0.37537037037037035</v>
      </c>
      <c r="D994" s="3" t="s">
        <v>1403</v>
      </c>
      <c r="E994" s="3" t="s">
        <v>13675</v>
      </c>
      <c r="F994" s="3" t="s">
        <v>18701</v>
      </c>
      <c r="G994" s="3" t="s">
        <v>11122</v>
      </c>
      <c r="H994" s="3" t="s">
        <v>18702</v>
      </c>
    </row>
    <row r="995" spans="1:8" x14ac:dyDescent="0.35">
      <c r="A995" s="4">
        <v>160966</v>
      </c>
      <c r="B995" s="1">
        <v>45208</v>
      </c>
      <c r="C995" s="2">
        <v>0.3755324074074074</v>
      </c>
      <c r="D995" s="3" t="s">
        <v>303</v>
      </c>
      <c r="E995" s="3" t="s">
        <v>18704</v>
      </c>
      <c r="F995" s="3" t="s">
        <v>12751</v>
      </c>
      <c r="G995" s="3" t="s">
        <v>18703</v>
      </c>
      <c r="H995" s="3" t="s">
        <v>10659</v>
      </c>
    </row>
    <row r="996" spans="1:8" ht="43.5" x14ac:dyDescent="0.35">
      <c r="A996" s="4">
        <v>35113</v>
      </c>
      <c r="B996" s="1">
        <v>45208</v>
      </c>
      <c r="C996" s="2">
        <v>0.37577546296296299</v>
      </c>
      <c r="D996" s="3" t="s">
        <v>18705</v>
      </c>
      <c r="E996" s="3" t="s">
        <v>18707</v>
      </c>
      <c r="F996" s="3" t="s">
        <v>18706</v>
      </c>
      <c r="G996" s="3" t="s">
        <v>14684</v>
      </c>
      <c r="H996" s="3" t="s">
        <v>29</v>
      </c>
    </row>
    <row r="997" spans="1:8" ht="58" x14ac:dyDescent="0.35">
      <c r="A997" s="4">
        <v>45183</v>
      </c>
      <c r="B997" s="1">
        <v>45208</v>
      </c>
      <c r="C997" s="2">
        <v>0.37880787037037034</v>
      </c>
      <c r="D997" s="3" t="s">
        <v>14857</v>
      </c>
      <c r="E997" s="3" t="s">
        <v>13206</v>
      </c>
      <c r="F997" s="3" t="s">
        <v>18695</v>
      </c>
      <c r="G997" s="3" t="s">
        <v>18696</v>
      </c>
      <c r="H997" s="3" t="s">
        <v>18697</v>
      </c>
    </row>
    <row r="998" spans="1:8" ht="87" x14ac:dyDescent="0.35">
      <c r="A998" s="4">
        <v>80407</v>
      </c>
      <c r="B998" s="1">
        <v>45208</v>
      </c>
      <c r="C998" s="2">
        <v>0.38041666666666668</v>
      </c>
      <c r="D998" s="3" t="s">
        <v>18708</v>
      </c>
      <c r="E998" s="3" t="s">
        <v>18711</v>
      </c>
      <c r="F998" s="3" t="s">
        <v>18709</v>
      </c>
      <c r="G998" s="3" t="s">
        <v>11781</v>
      </c>
      <c r="H998" s="3" t="s">
        <v>18710</v>
      </c>
    </row>
    <row r="999" spans="1:8" ht="72.5" x14ac:dyDescent="0.35">
      <c r="A999" s="4">
        <v>36131</v>
      </c>
      <c r="B999" s="1">
        <v>45208</v>
      </c>
      <c r="C999" s="2">
        <v>0.38417824074074075</v>
      </c>
      <c r="D999" s="3" t="s">
        <v>18712</v>
      </c>
      <c r="E999" s="3" t="s">
        <v>18716</v>
      </c>
      <c r="F999" s="3" t="s">
        <v>18713</v>
      </c>
      <c r="G999" s="3" t="s">
        <v>18714</v>
      </c>
      <c r="H999" s="3" t="s">
        <v>18715</v>
      </c>
    </row>
    <row r="1000" spans="1:8" ht="43.5" x14ac:dyDescent="0.35">
      <c r="A1000" s="4">
        <v>48137</v>
      </c>
      <c r="B1000" s="1">
        <v>45208</v>
      </c>
      <c r="C1000" s="2">
        <v>0.38460648148148152</v>
      </c>
      <c r="D1000" s="3" t="s">
        <v>12912</v>
      </c>
      <c r="E1000" s="3" t="s">
        <v>270</v>
      </c>
      <c r="F1000" s="3" t="s">
        <v>18717</v>
      </c>
      <c r="G1000" s="3" t="s">
        <v>14415</v>
      </c>
      <c r="H1000" s="3" t="s">
        <v>15347</v>
      </c>
    </row>
    <row r="1001" spans="1:8" ht="29" x14ac:dyDescent="0.35">
      <c r="A1001" s="4">
        <v>35382</v>
      </c>
      <c r="B1001" s="1">
        <v>45208</v>
      </c>
      <c r="C1001" s="2">
        <v>0.38542824074074072</v>
      </c>
      <c r="D1001" s="3" t="s">
        <v>12833</v>
      </c>
      <c r="E1001" s="3" t="s">
        <v>14298</v>
      </c>
      <c r="F1001" s="3" t="s">
        <v>18718</v>
      </c>
      <c r="G1001" s="3" t="s">
        <v>14298</v>
      </c>
      <c r="H1001" s="3" t="s">
        <v>13626</v>
      </c>
    </row>
    <row r="1002" spans="1:8" ht="87" x14ac:dyDescent="0.35">
      <c r="A1002" s="4">
        <v>39273</v>
      </c>
      <c r="B1002" s="1">
        <v>45208</v>
      </c>
      <c r="C1002" s="2">
        <v>0.38666666666666666</v>
      </c>
      <c r="D1002" s="3" t="s">
        <v>1403</v>
      </c>
      <c r="E1002" s="3" t="s">
        <v>18722</v>
      </c>
      <c r="F1002" s="3" t="s">
        <v>18719</v>
      </c>
      <c r="G1002" s="3" t="s">
        <v>18720</v>
      </c>
      <c r="H1002" s="3" t="s">
        <v>18721</v>
      </c>
    </row>
    <row r="1003" spans="1:8" ht="101.5" x14ac:dyDescent="0.35">
      <c r="A1003" s="4">
        <v>48842</v>
      </c>
      <c r="B1003" s="1">
        <v>45208</v>
      </c>
      <c r="C1003" s="2">
        <v>0.3893287037037037</v>
      </c>
      <c r="D1003" s="3" t="s">
        <v>18723</v>
      </c>
      <c r="E1003" s="3" t="s">
        <v>18727</v>
      </c>
      <c r="F1003" s="3" t="s">
        <v>18724</v>
      </c>
      <c r="G1003" s="3" t="s">
        <v>18725</v>
      </c>
      <c r="H1003" s="3" t="s">
        <v>18726</v>
      </c>
    </row>
    <row r="1004" spans="1:8" ht="72.5" x14ac:dyDescent="0.35">
      <c r="A1004" s="4">
        <v>194971</v>
      </c>
      <c r="B1004" s="1">
        <v>45208</v>
      </c>
      <c r="C1004" s="2">
        <v>0.3895717592592593</v>
      </c>
      <c r="D1004" s="3" t="s">
        <v>1933</v>
      </c>
      <c r="E1004" s="3" t="s">
        <v>18731</v>
      </c>
      <c r="F1004" s="3" t="s">
        <v>18728</v>
      </c>
      <c r="G1004" s="3" t="s">
        <v>18729</v>
      </c>
      <c r="H1004" s="3" t="s">
        <v>18730</v>
      </c>
    </row>
    <row r="1005" spans="1:8" ht="58" x14ac:dyDescent="0.35">
      <c r="A1005" s="4">
        <v>32624</v>
      </c>
      <c r="B1005" s="1">
        <v>45208</v>
      </c>
      <c r="C1005" s="2">
        <v>0.39136574074074071</v>
      </c>
      <c r="D1005" s="3" t="s">
        <v>18732</v>
      </c>
      <c r="E1005" s="3" t="s">
        <v>18735</v>
      </c>
      <c r="F1005" s="3" t="s">
        <v>18733</v>
      </c>
      <c r="G1005" s="3" t="s">
        <v>18734</v>
      </c>
      <c r="H1005" s="3" t="s">
        <v>11204</v>
      </c>
    </row>
    <row r="1006" spans="1:8" ht="43.5" x14ac:dyDescent="0.35">
      <c r="A1006" s="4">
        <v>128140</v>
      </c>
      <c r="B1006" s="1">
        <v>45208</v>
      </c>
      <c r="C1006" s="2">
        <v>0.39254629629629628</v>
      </c>
      <c r="D1006" s="3" t="s">
        <v>985</v>
      </c>
      <c r="E1006" s="3" t="s">
        <v>12829</v>
      </c>
      <c r="F1006" s="3" t="s">
        <v>18736</v>
      </c>
      <c r="G1006" s="3" t="s">
        <v>100</v>
      </c>
      <c r="H1006" s="3" t="s">
        <v>18737</v>
      </c>
    </row>
    <row r="1007" spans="1:8" x14ac:dyDescent="0.35">
      <c r="A1007" s="4">
        <v>162601</v>
      </c>
      <c r="B1007" s="1">
        <v>45208</v>
      </c>
      <c r="C1007" s="2">
        <v>0.39841435185185187</v>
      </c>
      <c r="D1007" s="3" t="s">
        <v>12260</v>
      </c>
      <c r="E1007" s="3" t="s">
        <v>15238</v>
      </c>
      <c r="F1007" s="3" t="s">
        <v>2012</v>
      </c>
      <c r="G1007" s="3" t="s">
        <v>15238</v>
      </c>
      <c r="H1007" s="3" t="s">
        <v>13566</v>
      </c>
    </row>
    <row r="1008" spans="1:8" ht="58" x14ac:dyDescent="0.35">
      <c r="A1008" s="4">
        <v>167628</v>
      </c>
      <c r="B1008" s="1">
        <v>45208</v>
      </c>
      <c r="C1008" s="2">
        <v>0.3987384259259259</v>
      </c>
      <c r="D1008" s="3" t="s">
        <v>18738</v>
      </c>
      <c r="E1008" s="3" t="s">
        <v>18742</v>
      </c>
      <c r="F1008" s="3" t="s">
        <v>18739</v>
      </c>
      <c r="G1008" s="3" t="s">
        <v>18740</v>
      </c>
      <c r="H1008" s="3" t="s">
        <v>18741</v>
      </c>
    </row>
    <row r="1009" spans="1:8" ht="72.5" x14ac:dyDescent="0.35">
      <c r="A1009" s="4">
        <v>32616</v>
      </c>
      <c r="B1009" s="1">
        <v>45208</v>
      </c>
      <c r="C1009" s="2">
        <v>0.39890046296296294</v>
      </c>
      <c r="D1009" s="3" t="s">
        <v>18743</v>
      </c>
      <c r="E1009" s="3" t="s">
        <v>18745</v>
      </c>
      <c r="F1009" s="3" t="s">
        <v>18744</v>
      </c>
      <c r="G1009" s="3" t="s">
        <v>10475</v>
      </c>
      <c r="H1009" s="3" t="s">
        <v>10302</v>
      </c>
    </row>
    <row r="1010" spans="1:8" ht="43.5" x14ac:dyDescent="0.35">
      <c r="A1010" s="4">
        <v>41212</v>
      </c>
      <c r="B1010" s="1">
        <v>45208</v>
      </c>
      <c r="C1010" s="2">
        <v>0.40125000000000005</v>
      </c>
      <c r="D1010" s="3" t="s">
        <v>985</v>
      </c>
      <c r="E1010" s="3" t="s">
        <v>18748</v>
      </c>
      <c r="F1010" s="3" t="s">
        <v>18746</v>
      </c>
      <c r="G1010" s="3" t="s">
        <v>11798</v>
      </c>
      <c r="H1010" s="3" t="s">
        <v>18747</v>
      </c>
    </row>
    <row r="1011" spans="1:8" ht="58" x14ac:dyDescent="0.35">
      <c r="A1011" s="4">
        <v>53775</v>
      </c>
      <c r="B1011" s="1">
        <v>45208</v>
      </c>
      <c r="C1011" s="2">
        <v>0.4013194444444444</v>
      </c>
      <c r="D1011" s="3" t="s">
        <v>985</v>
      </c>
      <c r="E1011" s="3" t="s">
        <v>18751</v>
      </c>
      <c r="F1011" s="3" t="s">
        <v>18749</v>
      </c>
      <c r="G1011" s="3" t="s">
        <v>10454</v>
      </c>
      <c r="H1011" s="3" t="s">
        <v>18750</v>
      </c>
    </row>
    <row r="1012" spans="1:8" ht="43.5" x14ac:dyDescent="0.35">
      <c r="A1012" s="4">
        <v>200100</v>
      </c>
      <c r="B1012" s="1">
        <v>45208</v>
      </c>
      <c r="C1012" s="2">
        <v>0.40318287037037037</v>
      </c>
      <c r="D1012" s="3" t="s">
        <v>18752</v>
      </c>
      <c r="E1012" s="3" t="s">
        <v>15868</v>
      </c>
      <c r="F1012" s="3" t="s">
        <v>18753</v>
      </c>
      <c r="G1012" s="3" t="s">
        <v>18754</v>
      </c>
      <c r="H1012" s="3" t="s">
        <v>18755</v>
      </c>
    </row>
    <row r="1013" spans="1:8" ht="43.5" x14ac:dyDescent="0.35">
      <c r="A1013" s="4">
        <v>200100</v>
      </c>
      <c r="B1013" s="1">
        <v>45208</v>
      </c>
      <c r="C1013" s="2">
        <v>0.40391203703703704</v>
      </c>
      <c r="D1013" s="3" t="s">
        <v>18752</v>
      </c>
      <c r="E1013" s="3" t="s">
        <v>15868</v>
      </c>
      <c r="F1013" s="3" t="s">
        <v>18756</v>
      </c>
      <c r="G1013" s="3" t="s">
        <v>18757</v>
      </c>
      <c r="H1013" s="3" t="s">
        <v>18755</v>
      </c>
    </row>
    <row r="1014" spans="1:8" ht="29" x14ac:dyDescent="0.35">
      <c r="A1014" s="4">
        <v>62188</v>
      </c>
      <c r="B1014" s="1">
        <v>45208</v>
      </c>
      <c r="C1014" s="2">
        <v>0.40520833333333334</v>
      </c>
      <c r="D1014" s="3" t="s">
        <v>1473</v>
      </c>
      <c r="E1014" s="3" t="s">
        <v>18681</v>
      </c>
      <c r="F1014" s="3" t="s">
        <v>1853</v>
      </c>
      <c r="G1014" s="3" t="s">
        <v>13679</v>
      </c>
      <c r="H1014" s="3" t="s">
        <v>12407</v>
      </c>
    </row>
    <row r="1015" spans="1:8" ht="145" x14ac:dyDescent="0.35">
      <c r="A1015" s="4">
        <v>46909</v>
      </c>
      <c r="B1015" s="1">
        <v>45208</v>
      </c>
      <c r="C1015" s="2">
        <v>0.40679398148148144</v>
      </c>
      <c r="D1015" s="3" t="s">
        <v>18758</v>
      </c>
      <c r="E1015" s="3" t="s">
        <v>13658</v>
      </c>
      <c r="F1015" s="3" t="s">
        <v>18759</v>
      </c>
      <c r="G1015" s="3" t="s">
        <v>18760</v>
      </c>
      <c r="H1015" s="3" t="s">
        <v>18761</v>
      </c>
    </row>
    <row r="1016" spans="1:8" ht="188.5" x14ac:dyDescent="0.35">
      <c r="A1016" s="4">
        <v>107574</v>
      </c>
      <c r="B1016" s="1">
        <v>45208</v>
      </c>
      <c r="C1016" s="2">
        <v>0.40680555555555559</v>
      </c>
      <c r="D1016" s="3" t="s">
        <v>18762</v>
      </c>
      <c r="E1016" s="3" t="s">
        <v>18765</v>
      </c>
      <c r="F1016" s="3" t="s">
        <v>11138</v>
      </c>
      <c r="G1016" s="3" t="s">
        <v>18763</v>
      </c>
      <c r="H1016" s="3" t="s">
        <v>18764</v>
      </c>
    </row>
    <row r="1017" spans="1:8" ht="130.5" x14ac:dyDescent="0.35">
      <c r="A1017" s="4">
        <v>156101</v>
      </c>
      <c r="B1017" s="1">
        <v>45208</v>
      </c>
      <c r="C1017" s="2">
        <v>0.40697916666666667</v>
      </c>
      <c r="D1017" s="3" t="s">
        <v>167</v>
      </c>
      <c r="E1017" s="3" t="s">
        <v>18769</v>
      </c>
      <c r="F1017" s="3" t="s">
        <v>18766</v>
      </c>
      <c r="G1017" s="3" t="s">
        <v>18767</v>
      </c>
      <c r="H1017" s="3" t="s">
        <v>18768</v>
      </c>
    </row>
    <row r="1018" spans="1:8" ht="29" x14ac:dyDescent="0.35">
      <c r="A1018" s="4">
        <v>119032</v>
      </c>
      <c r="B1018" s="1">
        <v>45208</v>
      </c>
      <c r="C1018" s="2">
        <v>0.40771990740740738</v>
      </c>
      <c r="D1018" s="3" t="s">
        <v>18770</v>
      </c>
      <c r="E1018" s="3" t="s">
        <v>18772</v>
      </c>
      <c r="F1018" s="3" t="s">
        <v>18771</v>
      </c>
      <c r="G1018" s="3" t="s">
        <v>11798</v>
      </c>
      <c r="H1018" s="3" t="s">
        <v>10426</v>
      </c>
    </row>
    <row r="1019" spans="1:8" ht="43.5" x14ac:dyDescent="0.35">
      <c r="A1019" s="4">
        <v>127413</v>
      </c>
      <c r="B1019" s="1">
        <v>45208</v>
      </c>
      <c r="C1019" s="2">
        <v>0.40797453703703707</v>
      </c>
      <c r="D1019" s="3" t="s">
        <v>985</v>
      </c>
      <c r="E1019" s="3" t="s">
        <v>18776</v>
      </c>
      <c r="F1019" s="3" t="s">
        <v>18773</v>
      </c>
      <c r="G1019" s="3" t="s">
        <v>18774</v>
      </c>
      <c r="H1019" s="3" t="s">
        <v>18775</v>
      </c>
    </row>
    <row r="1020" spans="1:8" ht="72.5" x14ac:dyDescent="0.35">
      <c r="A1020" s="4">
        <v>34732</v>
      </c>
      <c r="B1020" s="1">
        <v>45208</v>
      </c>
      <c r="C1020" s="2">
        <v>0.40929398148148149</v>
      </c>
      <c r="D1020" s="3" t="s">
        <v>755</v>
      </c>
      <c r="E1020" s="3" t="s">
        <v>15242</v>
      </c>
      <c r="F1020" s="3" t="s">
        <v>18777</v>
      </c>
      <c r="G1020" s="3" t="s">
        <v>10439</v>
      </c>
      <c r="H1020" s="3" t="s">
        <v>12092</v>
      </c>
    </row>
    <row r="1021" spans="1:8" x14ac:dyDescent="0.35">
      <c r="A1021" s="4">
        <v>54052</v>
      </c>
      <c r="B1021" s="1">
        <v>45208</v>
      </c>
      <c r="C1021" s="2">
        <v>0.41222222222222221</v>
      </c>
      <c r="D1021" s="3" t="s">
        <v>4557</v>
      </c>
      <c r="E1021" s="3" t="s">
        <v>18779</v>
      </c>
      <c r="F1021" s="3" t="s">
        <v>12780</v>
      </c>
      <c r="G1021" s="3" t="s">
        <v>18779</v>
      </c>
      <c r="H1021" s="3" t="s">
        <v>18780</v>
      </c>
    </row>
    <row r="1022" spans="1:8" ht="58" x14ac:dyDescent="0.35">
      <c r="A1022" s="4">
        <v>43192</v>
      </c>
      <c r="B1022" s="1">
        <v>45208</v>
      </c>
      <c r="C1022" s="2">
        <v>0.4147569444444445</v>
      </c>
      <c r="D1022" s="3" t="s">
        <v>18781</v>
      </c>
      <c r="E1022" s="3" t="s">
        <v>18785</v>
      </c>
      <c r="F1022" s="3" t="s">
        <v>18782</v>
      </c>
      <c r="G1022" s="3" t="s">
        <v>18783</v>
      </c>
      <c r="H1022" s="3" t="s">
        <v>18784</v>
      </c>
    </row>
    <row r="1023" spans="1:8" ht="87" x14ac:dyDescent="0.35">
      <c r="A1023" s="4">
        <v>41001</v>
      </c>
      <c r="B1023" s="1">
        <v>45208</v>
      </c>
      <c r="C1023" s="2">
        <v>0.41501157407407407</v>
      </c>
      <c r="D1023" s="3" t="s">
        <v>18786</v>
      </c>
      <c r="E1023" s="3" t="s">
        <v>18790</v>
      </c>
      <c r="F1023" s="3" t="s">
        <v>18787</v>
      </c>
      <c r="G1023" s="3" t="s">
        <v>18788</v>
      </c>
      <c r="H1023" s="3" t="s">
        <v>18789</v>
      </c>
    </row>
    <row r="1024" spans="1:8" ht="87" x14ac:dyDescent="0.35">
      <c r="A1024" s="4">
        <v>51403</v>
      </c>
      <c r="B1024" s="1">
        <v>45208</v>
      </c>
      <c r="C1024" s="2">
        <v>0.42071759259259256</v>
      </c>
      <c r="D1024" s="3" t="s">
        <v>12588</v>
      </c>
      <c r="E1024" s="3" t="s">
        <v>18793</v>
      </c>
      <c r="F1024" s="3" t="s">
        <v>18791</v>
      </c>
      <c r="G1024" s="3" t="s">
        <v>18792</v>
      </c>
      <c r="H1024" s="3" t="s">
        <v>12621</v>
      </c>
    </row>
    <row r="1025" spans="1:8" ht="159.5" x14ac:dyDescent="0.35">
      <c r="A1025" s="4">
        <v>49095</v>
      </c>
      <c r="B1025" s="1">
        <v>45208</v>
      </c>
      <c r="C1025" s="2">
        <v>0.42163194444444446</v>
      </c>
      <c r="D1025" s="3" t="s">
        <v>18794</v>
      </c>
      <c r="E1025" s="3" t="s">
        <v>10846</v>
      </c>
      <c r="F1025" s="3" t="s">
        <v>18795</v>
      </c>
      <c r="G1025" s="3" t="s">
        <v>18796</v>
      </c>
      <c r="H1025" s="3" t="s">
        <v>18797</v>
      </c>
    </row>
    <row r="1026" spans="1:8" ht="87" x14ac:dyDescent="0.35">
      <c r="A1026" s="4">
        <v>37724</v>
      </c>
      <c r="B1026" s="1">
        <v>45208</v>
      </c>
      <c r="C1026" s="2">
        <v>0.42186342592592596</v>
      </c>
      <c r="D1026" s="3" t="s">
        <v>12353</v>
      </c>
      <c r="E1026" s="3" t="s">
        <v>18801</v>
      </c>
      <c r="F1026" s="3" t="s">
        <v>18798</v>
      </c>
      <c r="G1026" s="3" t="s">
        <v>18799</v>
      </c>
      <c r="H1026" s="3" t="s">
        <v>18800</v>
      </c>
    </row>
    <row r="1027" spans="1:8" ht="72.5" x14ac:dyDescent="0.35">
      <c r="A1027" s="4">
        <v>75765</v>
      </c>
      <c r="B1027" s="1">
        <v>45208</v>
      </c>
      <c r="C1027" s="2">
        <v>0.42474537037037036</v>
      </c>
      <c r="D1027" s="3" t="s">
        <v>985</v>
      </c>
      <c r="E1027" s="3" t="s">
        <v>18803</v>
      </c>
      <c r="F1027" s="3" t="s">
        <v>18802</v>
      </c>
      <c r="G1027" s="3" t="s">
        <v>15450</v>
      </c>
      <c r="H1027" s="3" t="s">
        <v>10679</v>
      </c>
    </row>
    <row r="1028" spans="1:8" ht="58" x14ac:dyDescent="0.35">
      <c r="A1028" s="4">
        <v>155552</v>
      </c>
      <c r="B1028" s="1">
        <v>45208</v>
      </c>
      <c r="C1028" s="2">
        <v>0.42569444444444443</v>
      </c>
      <c r="D1028" s="3" t="s">
        <v>18804</v>
      </c>
      <c r="E1028" s="3" t="s">
        <v>18808</v>
      </c>
      <c r="F1028" s="3" t="s">
        <v>18805</v>
      </c>
      <c r="G1028" s="3" t="s">
        <v>18806</v>
      </c>
      <c r="H1028" s="3" t="s">
        <v>18807</v>
      </c>
    </row>
    <row r="1029" spans="1:8" ht="43.5" x14ac:dyDescent="0.35">
      <c r="A1029" s="4">
        <v>172579</v>
      </c>
      <c r="B1029" s="1">
        <v>45208</v>
      </c>
      <c r="C1029" s="2">
        <v>0.42700231481481482</v>
      </c>
      <c r="D1029" s="3" t="s">
        <v>18809</v>
      </c>
      <c r="E1029" s="3" t="s">
        <v>18813</v>
      </c>
      <c r="F1029" s="3" t="s">
        <v>18810</v>
      </c>
      <c r="G1029" s="3" t="s">
        <v>18811</v>
      </c>
      <c r="H1029" s="3" t="s">
        <v>18812</v>
      </c>
    </row>
    <row r="1030" spans="1:8" ht="58" x14ac:dyDescent="0.35">
      <c r="A1030" s="4">
        <v>45187</v>
      </c>
      <c r="B1030" s="1">
        <v>45208</v>
      </c>
      <c r="C1030" s="2">
        <v>0.42761574074074077</v>
      </c>
      <c r="D1030" s="3" t="s">
        <v>18814</v>
      </c>
      <c r="E1030" s="3" t="s">
        <v>18818</v>
      </c>
      <c r="F1030" s="3" t="s">
        <v>18815</v>
      </c>
      <c r="G1030" s="3" t="s">
        <v>18816</v>
      </c>
      <c r="H1030" s="3" t="s">
        <v>18817</v>
      </c>
    </row>
    <row r="1031" spans="1:8" ht="116" x14ac:dyDescent="0.35">
      <c r="A1031" s="4">
        <v>183480</v>
      </c>
      <c r="B1031" s="1">
        <v>45208</v>
      </c>
      <c r="C1031" s="2">
        <v>0.43351851851851847</v>
      </c>
      <c r="D1031" s="3" t="s">
        <v>349</v>
      </c>
      <c r="E1031" s="3" t="s">
        <v>18822</v>
      </c>
      <c r="F1031" s="3" t="s">
        <v>18819</v>
      </c>
      <c r="G1031" s="3" t="s">
        <v>18820</v>
      </c>
      <c r="H1031" s="3" t="s">
        <v>18821</v>
      </c>
    </row>
    <row r="1032" spans="1:8" ht="43.5" x14ac:dyDescent="0.35">
      <c r="A1032" s="4">
        <v>72381</v>
      </c>
      <c r="B1032" s="1">
        <v>45208</v>
      </c>
      <c r="C1032" s="2">
        <v>0.43608796296296298</v>
      </c>
      <c r="D1032" s="3" t="s">
        <v>18823</v>
      </c>
      <c r="E1032" s="3" t="s">
        <v>18827</v>
      </c>
      <c r="F1032" s="3" t="s">
        <v>18824</v>
      </c>
      <c r="G1032" s="3" t="s">
        <v>18825</v>
      </c>
      <c r="H1032" s="3" t="s">
        <v>18826</v>
      </c>
    </row>
    <row r="1033" spans="1:8" ht="145" x14ac:dyDescent="0.35">
      <c r="A1033" s="4">
        <v>47160</v>
      </c>
      <c r="B1033" s="1">
        <v>45208</v>
      </c>
      <c r="C1033" s="2">
        <v>0.43664351851851851</v>
      </c>
      <c r="D1033" s="3" t="s">
        <v>18828</v>
      </c>
      <c r="E1033" s="3" t="s">
        <v>18831</v>
      </c>
      <c r="F1033" s="3" t="s">
        <v>18829</v>
      </c>
      <c r="G1033" s="3" t="s">
        <v>11732</v>
      </c>
      <c r="H1033" s="3" t="s">
        <v>18830</v>
      </c>
    </row>
    <row r="1034" spans="1:8" ht="58" x14ac:dyDescent="0.35">
      <c r="A1034" s="4">
        <v>5010</v>
      </c>
      <c r="B1034" s="1">
        <v>45208</v>
      </c>
      <c r="C1034" s="2">
        <v>0.43710648148148151</v>
      </c>
      <c r="D1034" s="3" t="s">
        <v>1744</v>
      </c>
      <c r="E1034" s="3" t="s">
        <v>13217</v>
      </c>
      <c r="F1034" s="3" t="s">
        <v>18832</v>
      </c>
      <c r="G1034" s="3" t="s">
        <v>11798</v>
      </c>
      <c r="H1034" s="3" t="s">
        <v>18833</v>
      </c>
    </row>
    <row r="1035" spans="1:8" ht="29" x14ac:dyDescent="0.35">
      <c r="A1035" s="4">
        <v>64612</v>
      </c>
      <c r="B1035" s="1">
        <v>45208</v>
      </c>
      <c r="C1035" s="2">
        <v>0.43767361111111108</v>
      </c>
      <c r="D1035" s="3" t="s">
        <v>1933</v>
      </c>
      <c r="E1035" s="3" t="s">
        <v>13569</v>
      </c>
      <c r="F1035" s="3" t="s">
        <v>18834</v>
      </c>
      <c r="G1035" s="3" t="s">
        <v>18835</v>
      </c>
      <c r="H1035" s="3" t="s">
        <v>18836</v>
      </c>
    </row>
    <row r="1036" spans="1:8" ht="29" x14ac:dyDescent="0.35">
      <c r="A1036" s="4">
        <v>36175</v>
      </c>
      <c r="B1036" s="1">
        <v>45208</v>
      </c>
      <c r="C1036" s="2">
        <v>0.43844907407407407</v>
      </c>
      <c r="D1036" s="3" t="s">
        <v>18837</v>
      </c>
      <c r="E1036" s="3" t="s">
        <v>18841</v>
      </c>
      <c r="F1036" s="3" t="s">
        <v>18838</v>
      </c>
      <c r="G1036" s="3" t="s">
        <v>18839</v>
      </c>
      <c r="H1036" s="3" t="s">
        <v>18840</v>
      </c>
    </row>
    <row r="1037" spans="1:8" ht="72.5" x14ac:dyDescent="0.35">
      <c r="A1037" s="4">
        <v>173003</v>
      </c>
      <c r="B1037" s="1">
        <v>45208</v>
      </c>
      <c r="C1037" s="2">
        <v>0.43876157407407407</v>
      </c>
      <c r="D1037" s="3" t="s">
        <v>10339</v>
      </c>
      <c r="E1037" s="3" t="s">
        <v>18844</v>
      </c>
      <c r="F1037" s="3" t="s">
        <v>18842</v>
      </c>
      <c r="G1037" s="3" t="s">
        <v>11785</v>
      </c>
      <c r="H1037" s="3" t="s">
        <v>18843</v>
      </c>
    </row>
    <row r="1038" spans="1:8" ht="72.5" x14ac:dyDescent="0.35">
      <c r="A1038" s="4">
        <v>169560</v>
      </c>
      <c r="B1038" s="1">
        <v>45208</v>
      </c>
      <c r="C1038" s="2">
        <v>0.43892361111111106</v>
      </c>
      <c r="D1038" s="3" t="s">
        <v>985</v>
      </c>
      <c r="E1038" s="3" t="s">
        <v>18848</v>
      </c>
      <c r="F1038" s="3" t="s">
        <v>18845</v>
      </c>
      <c r="G1038" s="3" t="s">
        <v>18846</v>
      </c>
      <c r="H1038" s="3" t="s">
        <v>18847</v>
      </c>
    </row>
    <row r="1039" spans="1:8" ht="29" x14ac:dyDescent="0.35">
      <c r="A1039" s="4">
        <v>58204</v>
      </c>
      <c r="B1039" s="1">
        <v>45208</v>
      </c>
      <c r="C1039" s="2">
        <v>0.44093749999999998</v>
      </c>
      <c r="D1039" s="3" t="s">
        <v>18849</v>
      </c>
      <c r="E1039" s="3" t="s">
        <v>12936</v>
      </c>
      <c r="F1039" s="3" t="s">
        <v>11181</v>
      </c>
      <c r="G1039" s="3" t="s">
        <v>14794</v>
      </c>
      <c r="H1039" s="3" t="s">
        <v>14202</v>
      </c>
    </row>
    <row r="1040" spans="1:8" ht="58" x14ac:dyDescent="0.35">
      <c r="A1040" s="4">
        <v>138213</v>
      </c>
      <c r="B1040" s="1">
        <v>45208</v>
      </c>
      <c r="C1040" s="2">
        <v>0.44342592592592589</v>
      </c>
      <c r="D1040" s="3" t="s">
        <v>1933</v>
      </c>
      <c r="E1040" s="3" t="s">
        <v>18852</v>
      </c>
      <c r="F1040" s="3" t="s">
        <v>18850</v>
      </c>
      <c r="G1040" s="3" t="s">
        <v>18851</v>
      </c>
      <c r="H1040" s="3" t="s">
        <v>10685</v>
      </c>
    </row>
    <row r="1041" spans="1:8" ht="72.5" x14ac:dyDescent="0.35">
      <c r="A1041" s="4">
        <v>39119</v>
      </c>
      <c r="B1041" s="1">
        <v>45208</v>
      </c>
      <c r="C1041" s="2">
        <v>0.44383101851851853</v>
      </c>
      <c r="D1041" s="3" t="s">
        <v>1288</v>
      </c>
      <c r="E1041" s="3" t="s">
        <v>18854</v>
      </c>
      <c r="F1041" s="3" t="s">
        <v>12986</v>
      </c>
      <c r="G1041" s="3" t="s">
        <v>10851</v>
      </c>
      <c r="H1041" s="3" t="s">
        <v>18853</v>
      </c>
    </row>
    <row r="1042" spans="1:8" ht="43.5" x14ac:dyDescent="0.35">
      <c r="A1042" s="4">
        <v>44615</v>
      </c>
      <c r="B1042" s="1">
        <v>45208</v>
      </c>
      <c r="C1042" s="2">
        <v>0.44540509259259259</v>
      </c>
      <c r="D1042" s="3" t="s">
        <v>18855</v>
      </c>
      <c r="E1042" s="3" t="s">
        <v>14474</v>
      </c>
      <c r="F1042" s="3" t="s">
        <v>18856</v>
      </c>
      <c r="G1042" s="3" t="s">
        <v>18857</v>
      </c>
      <c r="H1042" s="3" t="s">
        <v>12487</v>
      </c>
    </row>
    <row r="1043" spans="1:8" x14ac:dyDescent="0.35">
      <c r="A1043" s="4">
        <v>83926</v>
      </c>
      <c r="B1043" s="1">
        <v>45208</v>
      </c>
      <c r="C1043" s="2">
        <v>0.44634259259259257</v>
      </c>
      <c r="D1043" s="3" t="s">
        <v>508</v>
      </c>
      <c r="E1043" s="3" t="s">
        <v>12607</v>
      </c>
      <c r="F1043" s="3" t="s">
        <v>18858</v>
      </c>
      <c r="G1043" s="3" t="s">
        <v>12607</v>
      </c>
      <c r="H1043" s="3" t="s">
        <v>18859</v>
      </c>
    </row>
    <row r="1044" spans="1:8" ht="72.5" x14ac:dyDescent="0.35">
      <c r="A1044" s="4">
        <v>34734</v>
      </c>
      <c r="B1044" s="1">
        <v>45208</v>
      </c>
      <c r="C1044" s="2">
        <v>0.4465277777777778</v>
      </c>
      <c r="D1044" s="3" t="s">
        <v>18860</v>
      </c>
      <c r="E1044" s="3" t="s">
        <v>18864</v>
      </c>
      <c r="F1044" s="3" t="s">
        <v>18861</v>
      </c>
      <c r="G1044" s="3" t="s">
        <v>18862</v>
      </c>
      <c r="H1044" s="3" t="s">
        <v>18863</v>
      </c>
    </row>
    <row r="1045" spans="1:8" ht="43.5" x14ac:dyDescent="0.35">
      <c r="A1045" s="4">
        <v>44615</v>
      </c>
      <c r="B1045" s="1">
        <v>45208</v>
      </c>
      <c r="C1045" s="2">
        <v>0.44953703703703707</v>
      </c>
      <c r="D1045" s="3" t="s">
        <v>18855</v>
      </c>
      <c r="E1045" s="3" t="s">
        <v>14474</v>
      </c>
      <c r="F1045" s="3" t="s">
        <v>18856</v>
      </c>
      <c r="G1045" s="3" t="s">
        <v>18857</v>
      </c>
      <c r="H1045" s="3" t="s">
        <v>12487</v>
      </c>
    </row>
    <row r="1046" spans="1:8" ht="29" x14ac:dyDescent="0.35">
      <c r="A1046" s="4">
        <v>150933</v>
      </c>
      <c r="B1046" s="1">
        <v>45208</v>
      </c>
      <c r="C1046" s="2">
        <v>0.45055555555555554</v>
      </c>
      <c r="D1046" s="3" t="s">
        <v>1288</v>
      </c>
      <c r="E1046" s="3" t="s">
        <v>18866</v>
      </c>
      <c r="F1046" s="3" t="s">
        <v>752</v>
      </c>
      <c r="G1046" s="3" t="s">
        <v>11798</v>
      </c>
      <c r="H1046" s="3" t="s">
        <v>18865</v>
      </c>
    </row>
    <row r="1047" spans="1:8" ht="58" x14ac:dyDescent="0.35">
      <c r="A1047" s="4">
        <v>26748</v>
      </c>
      <c r="B1047" s="1">
        <v>45208</v>
      </c>
      <c r="C1047" s="2">
        <v>0.45496527777777779</v>
      </c>
      <c r="D1047" s="3" t="s">
        <v>18867</v>
      </c>
      <c r="E1047" s="3" t="s">
        <v>18871</v>
      </c>
      <c r="F1047" s="3" t="s">
        <v>18868</v>
      </c>
      <c r="G1047" s="3" t="s">
        <v>18869</v>
      </c>
      <c r="H1047" s="3" t="s">
        <v>18870</v>
      </c>
    </row>
    <row r="1048" spans="1:8" ht="72.5" x14ac:dyDescent="0.35">
      <c r="A1048" s="4">
        <v>26748</v>
      </c>
      <c r="B1048" s="1">
        <v>45208</v>
      </c>
      <c r="C1048" s="2">
        <v>0.45569444444444446</v>
      </c>
      <c r="D1048" s="3" t="s">
        <v>18867</v>
      </c>
      <c r="E1048" s="3" t="s">
        <v>18871</v>
      </c>
      <c r="F1048" s="3" t="s">
        <v>18868</v>
      </c>
      <c r="G1048" s="3" t="s">
        <v>18869</v>
      </c>
      <c r="H1048" s="3" t="s">
        <v>18872</v>
      </c>
    </row>
    <row r="1049" spans="1:8" ht="29" x14ac:dyDescent="0.35">
      <c r="A1049" s="4">
        <v>39130</v>
      </c>
      <c r="B1049" s="1">
        <v>45208</v>
      </c>
      <c r="C1049" s="2">
        <v>0.45854166666666668</v>
      </c>
      <c r="D1049" s="3" t="s">
        <v>18873</v>
      </c>
      <c r="E1049" s="3" t="s">
        <v>14345</v>
      </c>
      <c r="F1049" s="3" t="s">
        <v>18874</v>
      </c>
      <c r="G1049" s="3" t="s">
        <v>10492</v>
      </c>
      <c r="H1049" s="3" t="s">
        <v>18875</v>
      </c>
    </row>
    <row r="1050" spans="1:8" ht="58" x14ac:dyDescent="0.35">
      <c r="A1050" s="4">
        <v>78374</v>
      </c>
      <c r="B1050" s="1">
        <v>45208</v>
      </c>
      <c r="C1050" s="2">
        <v>0.45928240740740739</v>
      </c>
      <c r="D1050" s="3" t="s">
        <v>18876</v>
      </c>
      <c r="E1050" s="3" t="s">
        <v>18879</v>
      </c>
      <c r="F1050" s="3" t="s">
        <v>18877</v>
      </c>
      <c r="G1050" s="3" t="s">
        <v>11798</v>
      </c>
      <c r="H1050" s="3" t="s">
        <v>18878</v>
      </c>
    </row>
    <row r="1051" spans="1:8" ht="58" x14ac:dyDescent="0.35">
      <c r="A1051" s="4">
        <v>23603</v>
      </c>
      <c r="B1051" s="1">
        <v>45208</v>
      </c>
      <c r="C1051" s="2">
        <v>0.46038194444444441</v>
      </c>
      <c r="D1051" s="3" t="s">
        <v>18880</v>
      </c>
      <c r="E1051" s="3" t="s">
        <v>18883</v>
      </c>
      <c r="F1051" s="3" t="s">
        <v>18881</v>
      </c>
      <c r="G1051" s="3" t="s">
        <v>104</v>
      </c>
      <c r="H1051" s="3" t="s">
        <v>18882</v>
      </c>
    </row>
    <row r="1052" spans="1:8" ht="29" x14ac:dyDescent="0.35">
      <c r="A1052" s="4">
        <v>34455</v>
      </c>
      <c r="B1052" s="1">
        <v>45208</v>
      </c>
      <c r="C1052" s="2">
        <v>0.4609375</v>
      </c>
      <c r="D1052" s="3" t="s">
        <v>10615</v>
      </c>
      <c r="E1052" s="3" t="s">
        <v>18885</v>
      </c>
      <c r="F1052" s="3" t="s">
        <v>18884</v>
      </c>
      <c r="G1052" s="3" t="s">
        <v>10415</v>
      </c>
      <c r="H1052" s="3" t="s">
        <v>12538</v>
      </c>
    </row>
    <row r="1053" spans="1:8" ht="58" x14ac:dyDescent="0.35">
      <c r="A1053" s="4">
        <v>34158</v>
      </c>
      <c r="B1053" s="1">
        <v>45208</v>
      </c>
      <c r="C1053" s="2">
        <v>0.46190972222222221</v>
      </c>
      <c r="D1053" s="3" t="s">
        <v>12079</v>
      </c>
      <c r="E1053" s="3" t="s">
        <v>18888</v>
      </c>
      <c r="F1053" s="3" t="s">
        <v>18886</v>
      </c>
      <c r="G1053" s="3" t="s">
        <v>18887</v>
      </c>
      <c r="H1053" s="3" t="s">
        <v>13061</v>
      </c>
    </row>
    <row r="1054" spans="1:8" ht="29" x14ac:dyDescent="0.35">
      <c r="A1054" s="4">
        <v>28197</v>
      </c>
      <c r="B1054" s="1">
        <v>45208</v>
      </c>
      <c r="C1054" s="2">
        <v>0.4619907407407407</v>
      </c>
      <c r="D1054" s="3" t="s">
        <v>14992</v>
      </c>
      <c r="E1054" s="3" t="s">
        <v>18892</v>
      </c>
      <c r="F1054" s="3" t="s">
        <v>18889</v>
      </c>
      <c r="G1054" s="3" t="s">
        <v>18890</v>
      </c>
      <c r="H1054" s="3" t="s">
        <v>18891</v>
      </c>
    </row>
    <row r="1055" spans="1:8" ht="145" x14ac:dyDescent="0.35">
      <c r="A1055" s="4">
        <v>16246</v>
      </c>
      <c r="B1055" s="1">
        <v>45208</v>
      </c>
      <c r="C1055" s="2">
        <v>0.46454861111111106</v>
      </c>
      <c r="D1055" s="3" t="s">
        <v>18893</v>
      </c>
      <c r="E1055" s="3" t="s">
        <v>18896</v>
      </c>
      <c r="F1055" s="3" t="s">
        <v>18894</v>
      </c>
      <c r="G1055" s="3" t="s">
        <v>11732</v>
      </c>
      <c r="H1055" s="3" t="s">
        <v>18895</v>
      </c>
    </row>
    <row r="1056" spans="1:8" ht="43.5" x14ac:dyDescent="0.35">
      <c r="A1056" s="4">
        <v>49589</v>
      </c>
      <c r="B1056" s="1">
        <v>45208</v>
      </c>
      <c r="C1056" s="2">
        <v>0.46501157407407406</v>
      </c>
      <c r="D1056" s="3" t="s">
        <v>10412</v>
      </c>
      <c r="E1056" s="3" t="s">
        <v>14728</v>
      </c>
      <c r="F1056" s="3" t="s">
        <v>18897</v>
      </c>
      <c r="G1056" s="3" t="s">
        <v>18898</v>
      </c>
      <c r="H1056" s="3" t="s">
        <v>18899</v>
      </c>
    </row>
    <row r="1057" spans="1:8" ht="43.5" x14ac:dyDescent="0.35">
      <c r="A1057" s="4">
        <v>43696</v>
      </c>
      <c r="B1057" s="1">
        <v>45208</v>
      </c>
      <c r="C1057" s="2">
        <v>0.4654861111111111</v>
      </c>
      <c r="D1057" s="3" t="s">
        <v>18900</v>
      </c>
      <c r="E1057" s="3" t="s">
        <v>12388</v>
      </c>
      <c r="F1057" s="3" t="s">
        <v>18901</v>
      </c>
      <c r="G1057" s="3" t="s">
        <v>18902</v>
      </c>
      <c r="H1057" s="3" t="s">
        <v>18903</v>
      </c>
    </row>
    <row r="1058" spans="1:8" ht="72.5" x14ac:dyDescent="0.35">
      <c r="A1058" s="4">
        <v>62490</v>
      </c>
      <c r="B1058" s="1">
        <v>45208</v>
      </c>
      <c r="C1058" s="2">
        <v>0.465787037037037</v>
      </c>
      <c r="D1058" s="3" t="s">
        <v>18904</v>
      </c>
      <c r="E1058" s="3" t="s">
        <v>12868</v>
      </c>
      <c r="F1058" s="3" t="s">
        <v>18905</v>
      </c>
      <c r="G1058" s="3" t="s">
        <v>14452</v>
      </c>
      <c r="H1058" s="3" t="s">
        <v>18906</v>
      </c>
    </row>
    <row r="1059" spans="1:8" ht="29" x14ac:dyDescent="0.35">
      <c r="A1059" s="4">
        <v>40192</v>
      </c>
      <c r="B1059" s="1">
        <v>45208</v>
      </c>
      <c r="C1059" s="2">
        <v>0.46918981481481481</v>
      </c>
      <c r="D1059" s="3" t="s">
        <v>985</v>
      </c>
      <c r="E1059" s="3" t="s">
        <v>18909</v>
      </c>
      <c r="F1059" s="3" t="s">
        <v>18907</v>
      </c>
      <c r="G1059" s="3" t="s">
        <v>10408</v>
      </c>
      <c r="H1059" s="3" t="s">
        <v>18908</v>
      </c>
    </row>
    <row r="1060" spans="1:8" ht="29" x14ac:dyDescent="0.35">
      <c r="A1060" s="4">
        <v>33599</v>
      </c>
      <c r="B1060" s="1">
        <v>45208</v>
      </c>
      <c r="C1060" s="2">
        <v>0.47339120370370374</v>
      </c>
      <c r="D1060" s="3" t="s">
        <v>18911</v>
      </c>
      <c r="E1060" s="3" t="s">
        <v>10622</v>
      </c>
      <c r="F1060" s="3" t="s">
        <v>18912</v>
      </c>
      <c r="G1060" s="3" t="s">
        <v>18913</v>
      </c>
      <c r="H1060" s="3" t="s">
        <v>18914</v>
      </c>
    </row>
    <row r="1061" spans="1:8" ht="29" x14ac:dyDescent="0.35">
      <c r="A1061" s="4">
        <v>111249</v>
      </c>
      <c r="B1061" s="1">
        <v>45208</v>
      </c>
      <c r="C1061" s="2">
        <v>0.47348379629629633</v>
      </c>
      <c r="D1061" s="3" t="s">
        <v>985</v>
      </c>
      <c r="E1061" s="3" t="s">
        <v>12675</v>
      </c>
      <c r="F1061" s="3" t="s">
        <v>18915</v>
      </c>
      <c r="G1061" s="3" t="s">
        <v>10433</v>
      </c>
      <c r="H1061" s="3" t="s">
        <v>4190</v>
      </c>
    </row>
    <row r="1062" spans="1:8" ht="43.5" x14ac:dyDescent="0.35">
      <c r="A1062" s="4">
        <v>73305</v>
      </c>
      <c r="B1062" s="1">
        <v>45208</v>
      </c>
      <c r="C1062" s="2">
        <v>0.47530092592592593</v>
      </c>
      <c r="D1062" s="3" t="s">
        <v>1403</v>
      </c>
      <c r="E1062" s="3" t="s">
        <v>18918</v>
      </c>
      <c r="F1062" s="3" t="s">
        <v>18916</v>
      </c>
      <c r="G1062" s="3" t="s">
        <v>18917</v>
      </c>
      <c r="H1062" s="3" t="s">
        <v>13389</v>
      </c>
    </row>
    <row r="1063" spans="1:8" ht="58" x14ac:dyDescent="0.35">
      <c r="A1063" s="4">
        <v>99388</v>
      </c>
      <c r="B1063" s="1">
        <v>45208</v>
      </c>
      <c r="C1063" s="2">
        <v>0.47693287037037035</v>
      </c>
      <c r="D1063" s="3" t="s">
        <v>11107</v>
      </c>
      <c r="E1063" s="3" t="s">
        <v>13226</v>
      </c>
      <c r="F1063" s="3" t="s">
        <v>18919</v>
      </c>
      <c r="G1063" s="3" t="s">
        <v>18920</v>
      </c>
      <c r="H1063" s="3" t="s">
        <v>18921</v>
      </c>
    </row>
    <row r="1064" spans="1:8" x14ac:dyDescent="0.35">
      <c r="A1064" s="4">
        <v>39151</v>
      </c>
      <c r="B1064" s="1">
        <v>45208</v>
      </c>
      <c r="C1064" s="2">
        <v>0.47839120370370369</v>
      </c>
      <c r="D1064" s="3" t="s">
        <v>12868</v>
      </c>
      <c r="E1064" s="3" t="s">
        <v>18922</v>
      </c>
      <c r="F1064" s="3" t="s">
        <v>12785</v>
      </c>
      <c r="G1064" s="3" t="s">
        <v>18922</v>
      </c>
      <c r="H1064" s="3" t="s">
        <v>10659</v>
      </c>
    </row>
    <row r="1065" spans="1:8" ht="43.5" x14ac:dyDescent="0.35">
      <c r="A1065" s="4">
        <v>38327</v>
      </c>
      <c r="B1065" s="1">
        <v>45208</v>
      </c>
      <c r="C1065" s="2">
        <v>0.47981481481481486</v>
      </c>
      <c r="D1065" s="3" t="s">
        <v>1403</v>
      </c>
      <c r="E1065" s="3" t="s">
        <v>18926</v>
      </c>
      <c r="F1065" s="3" t="s">
        <v>18923</v>
      </c>
      <c r="G1065" s="3" t="s">
        <v>18924</v>
      </c>
      <c r="H1065" s="3" t="s">
        <v>18925</v>
      </c>
    </row>
    <row r="1066" spans="1:8" ht="29" x14ac:dyDescent="0.35">
      <c r="A1066" s="4">
        <v>42569</v>
      </c>
      <c r="B1066" s="1">
        <v>45208</v>
      </c>
      <c r="C1066" s="2">
        <v>0.48040509259259262</v>
      </c>
      <c r="D1066" s="3" t="s">
        <v>1436</v>
      </c>
      <c r="E1066" s="3" t="s">
        <v>13247</v>
      </c>
      <c r="F1066" s="3" t="s">
        <v>18927</v>
      </c>
      <c r="G1066" s="3" t="s">
        <v>12011</v>
      </c>
      <c r="H1066" s="3" t="s">
        <v>12756</v>
      </c>
    </row>
    <row r="1067" spans="1:8" ht="29" x14ac:dyDescent="0.35">
      <c r="A1067" s="4">
        <v>191837</v>
      </c>
      <c r="B1067" s="1">
        <v>45208</v>
      </c>
      <c r="C1067" s="2">
        <v>0.48085648148148147</v>
      </c>
      <c r="D1067" s="3" t="s">
        <v>18928</v>
      </c>
      <c r="E1067" s="3" t="s">
        <v>18931</v>
      </c>
      <c r="F1067" s="3" t="s">
        <v>18929</v>
      </c>
      <c r="G1067" s="3" t="s">
        <v>11798</v>
      </c>
      <c r="H1067" s="3" t="s">
        <v>18930</v>
      </c>
    </row>
    <row r="1068" spans="1:8" ht="29" x14ac:dyDescent="0.35">
      <c r="A1068" s="4">
        <v>86673</v>
      </c>
      <c r="B1068" s="1">
        <v>45208</v>
      </c>
      <c r="C1068" s="2">
        <v>0.48148148148148145</v>
      </c>
      <c r="D1068" s="3" t="s">
        <v>10412</v>
      </c>
      <c r="E1068" s="3" t="s">
        <v>10622</v>
      </c>
      <c r="F1068" s="3" t="s">
        <v>18932</v>
      </c>
      <c r="G1068" s="3" t="s">
        <v>10623</v>
      </c>
      <c r="H1068" s="3" t="s">
        <v>18933</v>
      </c>
    </row>
    <row r="1069" spans="1:8" ht="72.5" x14ac:dyDescent="0.35">
      <c r="A1069" s="4">
        <v>183647</v>
      </c>
      <c r="B1069" s="1">
        <v>45208</v>
      </c>
      <c r="C1069" s="2">
        <v>0.48166666666666669</v>
      </c>
      <c r="D1069" s="3" t="s">
        <v>985</v>
      </c>
      <c r="E1069" s="3" t="s">
        <v>18934</v>
      </c>
      <c r="F1069" s="3" t="s">
        <v>10531</v>
      </c>
      <c r="G1069" s="3" t="s">
        <v>10408</v>
      </c>
      <c r="H1069" s="3" t="s">
        <v>15347</v>
      </c>
    </row>
    <row r="1070" spans="1:8" x14ac:dyDescent="0.35">
      <c r="A1070" s="4">
        <v>36172</v>
      </c>
      <c r="B1070" s="1">
        <v>45208</v>
      </c>
      <c r="C1070" s="2">
        <v>0.48231481481481481</v>
      </c>
      <c r="D1070" s="3" t="s">
        <v>12295</v>
      </c>
      <c r="E1070" s="3" t="s">
        <v>12625</v>
      </c>
      <c r="F1070" s="3" t="s">
        <v>14740</v>
      </c>
      <c r="G1070" s="3" t="s">
        <v>12625</v>
      </c>
      <c r="H1070" s="3" t="s">
        <v>593</v>
      </c>
    </row>
    <row r="1071" spans="1:8" ht="29" x14ac:dyDescent="0.35">
      <c r="A1071" s="4">
        <v>94243</v>
      </c>
      <c r="B1071" s="1">
        <v>45208</v>
      </c>
      <c r="C1071" s="2">
        <v>0.48532407407407407</v>
      </c>
      <c r="D1071" s="3" t="s">
        <v>18935</v>
      </c>
      <c r="E1071" s="3" t="s">
        <v>12814</v>
      </c>
      <c r="F1071" s="3" t="s">
        <v>18936</v>
      </c>
      <c r="G1071" s="3" t="s">
        <v>18937</v>
      </c>
      <c r="H1071" s="3" t="s">
        <v>18938</v>
      </c>
    </row>
    <row r="1072" spans="1:8" ht="29" x14ac:dyDescent="0.35">
      <c r="A1072" s="4">
        <v>32881</v>
      </c>
      <c r="B1072" s="1">
        <v>45208</v>
      </c>
      <c r="C1072" s="2">
        <v>0.48616898148148152</v>
      </c>
      <c r="D1072" s="3" t="s">
        <v>12450</v>
      </c>
      <c r="E1072" s="3" t="s">
        <v>18941</v>
      </c>
      <c r="F1072" s="3" t="s">
        <v>18939</v>
      </c>
      <c r="G1072" s="3" t="s">
        <v>1735</v>
      </c>
      <c r="H1072" s="3" t="s">
        <v>18940</v>
      </c>
    </row>
    <row r="1073" spans="1:8" ht="333.5" x14ac:dyDescent="0.35">
      <c r="A1073" s="4">
        <v>22746</v>
      </c>
      <c r="B1073" s="1">
        <v>45208</v>
      </c>
      <c r="C1073" s="2">
        <v>0.48649305555555555</v>
      </c>
      <c r="D1073" s="3" t="s">
        <v>18942</v>
      </c>
      <c r="E1073" s="3" t="s">
        <v>18946</v>
      </c>
      <c r="F1073" s="3" t="s">
        <v>18943</v>
      </c>
      <c r="G1073" s="3" t="s">
        <v>18944</v>
      </c>
      <c r="H1073" s="3" t="s">
        <v>18945</v>
      </c>
    </row>
    <row r="1074" spans="1:8" ht="43.5" x14ac:dyDescent="0.35">
      <c r="A1074" s="4">
        <v>73305</v>
      </c>
      <c r="B1074" s="1">
        <v>45208</v>
      </c>
      <c r="C1074" s="2">
        <v>0.48853009259259261</v>
      </c>
      <c r="D1074" s="3" t="s">
        <v>1403</v>
      </c>
      <c r="E1074" s="3" t="s">
        <v>18918</v>
      </c>
      <c r="F1074" s="3" t="s">
        <v>18916</v>
      </c>
      <c r="G1074" s="3" t="s">
        <v>18917</v>
      </c>
      <c r="H1074" s="3" t="s">
        <v>13389</v>
      </c>
    </row>
    <row r="1075" spans="1:8" ht="43.5" x14ac:dyDescent="0.35">
      <c r="A1075" s="4">
        <v>73305</v>
      </c>
      <c r="B1075" s="1">
        <v>45208</v>
      </c>
      <c r="C1075" s="2">
        <v>0.48878472222222219</v>
      </c>
      <c r="D1075" s="3" t="s">
        <v>1403</v>
      </c>
      <c r="E1075" s="3" t="s">
        <v>18918</v>
      </c>
      <c r="F1075" s="3" t="s">
        <v>18916</v>
      </c>
      <c r="G1075" s="3" t="s">
        <v>18917</v>
      </c>
      <c r="H1075" s="3" t="s">
        <v>13389</v>
      </c>
    </row>
    <row r="1076" spans="1:8" x14ac:dyDescent="0.35">
      <c r="A1076" s="4">
        <v>48008</v>
      </c>
      <c r="B1076" s="1">
        <v>45208</v>
      </c>
      <c r="C1076" s="2">
        <v>0.4913541666666667</v>
      </c>
      <c r="D1076" s="3" t="s">
        <v>12833</v>
      </c>
      <c r="E1076" s="3" t="s">
        <v>10359</v>
      </c>
      <c r="F1076" s="3" t="s">
        <v>13901</v>
      </c>
      <c r="G1076" s="3" t="s">
        <v>10359</v>
      </c>
      <c r="H1076" s="3" t="s">
        <v>15036</v>
      </c>
    </row>
    <row r="1077" spans="1:8" ht="29" x14ac:dyDescent="0.35">
      <c r="A1077" s="4">
        <v>195020</v>
      </c>
      <c r="B1077" s="1">
        <v>45208</v>
      </c>
      <c r="C1077" s="2">
        <v>0.49179398148148151</v>
      </c>
      <c r="D1077" s="3" t="s">
        <v>18947</v>
      </c>
      <c r="E1077" s="3" t="s">
        <v>18950</v>
      </c>
      <c r="F1077" s="3" t="s">
        <v>18948</v>
      </c>
      <c r="G1077" s="3" t="s">
        <v>11798</v>
      </c>
      <c r="H1077" s="3" t="s">
        <v>18949</v>
      </c>
    </row>
    <row r="1078" spans="1:8" ht="29" x14ac:dyDescent="0.35">
      <c r="A1078" s="4">
        <v>43327</v>
      </c>
      <c r="B1078" s="1">
        <v>45208</v>
      </c>
      <c r="C1078" s="2">
        <v>0.49472222222222223</v>
      </c>
      <c r="D1078" s="3" t="s">
        <v>18951</v>
      </c>
      <c r="E1078" s="3" t="s">
        <v>18953</v>
      </c>
      <c r="F1078" s="3" t="s">
        <v>12780</v>
      </c>
      <c r="G1078" s="3" t="s">
        <v>18952</v>
      </c>
      <c r="H1078" s="3" t="s">
        <v>12373</v>
      </c>
    </row>
    <row r="1079" spans="1:8" ht="203" x14ac:dyDescent="0.35">
      <c r="A1079" s="4">
        <v>168111</v>
      </c>
      <c r="B1079" s="1">
        <v>45208</v>
      </c>
      <c r="C1079" s="2">
        <v>0.49596064814814816</v>
      </c>
      <c r="D1079" s="3" t="s">
        <v>18954</v>
      </c>
      <c r="E1079" s="3" t="s">
        <v>18957</v>
      </c>
      <c r="F1079" s="3" t="s">
        <v>18955</v>
      </c>
      <c r="G1079" s="3" t="s">
        <v>11732</v>
      </c>
      <c r="H1079" s="3" t="s">
        <v>18956</v>
      </c>
    </row>
    <row r="1080" spans="1:8" ht="101.5" x14ac:dyDescent="0.35">
      <c r="A1080" s="4">
        <v>80144</v>
      </c>
      <c r="B1080" s="1">
        <v>45208</v>
      </c>
      <c r="C1080" s="2">
        <v>0.49813657407407402</v>
      </c>
      <c r="D1080" s="3" t="s">
        <v>13478</v>
      </c>
      <c r="E1080" s="3" t="s">
        <v>18961</v>
      </c>
      <c r="F1080" s="3" t="s">
        <v>18958</v>
      </c>
      <c r="G1080" s="3" t="s">
        <v>18959</v>
      </c>
      <c r="H1080" s="3" t="s">
        <v>18960</v>
      </c>
    </row>
    <row r="1081" spans="1:8" ht="29" x14ac:dyDescent="0.35">
      <c r="A1081" s="4">
        <v>199447</v>
      </c>
      <c r="B1081" s="1">
        <v>45208</v>
      </c>
      <c r="C1081" s="2">
        <v>0.50027777777777771</v>
      </c>
      <c r="D1081" s="3" t="s">
        <v>985</v>
      </c>
      <c r="E1081" s="3" t="s">
        <v>18963</v>
      </c>
      <c r="F1081" s="3" t="s">
        <v>18962</v>
      </c>
      <c r="G1081" s="3" t="s">
        <v>104</v>
      </c>
      <c r="H1081" s="3" t="s">
        <v>4190</v>
      </c>
    </row>
    <row r="1082" spans="1:8" ht="29" x14ac:dyDescent="0.35">
      <c r="A1082" s="4">
        <v>49822</v>
      </c>
      <c r="B1082" s="1">
        <v>45208</v>
      </c>
      <c r="C1082" s="2">
        <v>0.50403935185185189</v>
      </c>
      <c r="D1082" s="3" t="s">
        <v>12281</v>
      </c>
      <c r="E1082" s="3" t="s">
        <v>12555</v>
      </c>
      <c r="F1082" s="3" t="s">
        <v>18964</v>
      </c>
      <c r="G1082" s="3" t="s">
        <v>12555</v>
      </c>
      <c r="H1082" s="3" t="s">
        <v>18965</v>
      </c>
    </row>
    <row r="1083" spans="1:8" ht="58" x14ac:dyDescent="0.35">
      <c r="A1083" s="4">
        <v>38431</v>
      </c>
      <c r="B1083" s="1">
        <v>45208</v>
      </c>
      <c r="C1083" s="2">
        <v>0.50745370370370368</v>
      </c>
      <c r="D1083" s="3" t="s">
        <v>12562</v>
      </c>
      <c r="E1083" s="3" t="s">
        <v>18968</v>
      </c>
      <c r="F1083" s="3" t="s">
        <v>18966</v>
      </c>
      <c r="G1083" s="3" t="s">
        <v>13597</v>
      </c>
      <c r="H1083" s="3" t="s">
        <v>18967</v>
      </c>
    </row>
    <row r="1084" spans="1:8" ht="72.5" x14ac:dyDescent="0.35">
      <c r="A1084" s="4">
        <v>113866</v>
      </c>
      <c r="B1084" s="1">
        <v>45208</v>
      </c>
      <c r="C1084" s="2">
        <v>0.51128472222222221</v>
      </c>
      <c r="D1084" s="3" t="s">
        <v>1933</v>
      </c>
      <c r="E1084" s="3" t="s">
        <v>18971</v>
      </c>
      <c r="F1084" s="3" t="s">
        <v>18969</v>
      </c>
      <c r="G1084" s="3" t="s">
        <v>14799</v>
      </c>
      <c r="H1084" s="3" t="s">
        <v>18970</v>
      </c>
    </row>
    <row r="1085" spans="1:8" x14ac:dyDescent="0.35">
      <c r="A1085" s="4">
        <v>197228</v>
      </c>
      <c r="B1085" s="1">
        <v>45208</v>
      </c>
      <c r="C1085" s="2">
        <v>0.51511574074074074</v>
      </c>
      <c r="D1085" s="3" t="s">
        <v>18972</v>
      </c>
      <c r="E1085" s="3" t="s">
        <v>18974</v>
      </c>
      <c r="F1085" s="3" t="s">
        <v>18973</v>
      </c>
      <c r="G1085" s="3" t="s">
        <v>11554</v>
      </c>
      <c r="H1085" s="3" t="s">
        <v>13157</v>
      </c>
    </row>
    <row r="1086" spans="1:8" ht="29" x14ac:dyDescent="0.35">
      <c r="A1086" s="4">
        <v>32876</v>
      </c>
      <c r="B1086" s="1">
        <v>45208</v>
      </c>
      <c r="C1086" s="2">
        <v>0.56158564814814815</v>
      </c>
      <c r="D1086" s="3" t="s">
        <v>11085</v>
      </c>
      <c r="E1086" s="3" t="s">
        <v>18979</v>
      </c>
      <c r="F1086" s="3" t="s">
        <v>18976</v>
      </c>
      <c r="G1086" s="3" t="s">
        <v>18977</v>
      </c>
      <c r="H1086" s="3" t="s">
        <v>18978</v>
      </c>
    </row>
    <row r="1087" spans="1:8" ht="43.5" x14ac:dyDescent="0.35">
      <c r="A1087" s="4">
        <v>183443</v>
      </c>
      <c r="B1087" s="1">
        <v>45208</v>
      </c>
      <c r="C1087" s="2">
        <v>0.57174768518518515</v>
      </c>
      <c r="D1087" s="3" t="s">
        <v>18980</v>
      </c>
      <c r="E1087" s="3" t="s">
        <v>18983</v>
      </c>
      <c r="F1087" s="3" t="s">
        <v>15555</v>
      </c>
      <c r="G1087" s="3" t="s">
        <v>18981</v>
      </c>
      <c r="H1087" s="3" t="s">
        <v>18982</v>
      </c>
    </row>
    <row r="1088" spans="1:8" ht="29" x14ac:dyDescent="0.35">
      <c r="A1088" s="4">
        <v>196088</v>
      </c>
      <c r="B1088" s="1">
        <v>45208</v>
      </c>
      <c r="C1088" s="2">
        <v>0.57682870370370376</v>
      </c>
      <c r="D1088" s="3" t="s">
        <v>10611</v>
      </c>
      <c r="E1088" s="3" t="s">
        <v>18987</v>
      </c>
      <c r="F1088" s="3" t="s">
        <v>18984</v>
      </c>
      <c r="G1088" s="3" t="s">
        <v>18985</v>
      </c>
      <c r="H1088" s="3" t="s">
        <v>18986</v>
      </c>
    </row>
    <row r="1089" spans="1:8" ht="43.5" x14ac:dyDescent="0.35">
      <c r="A1089" s="4">
        <v>179369</v>
      </c>
      <c r="B1089" s="1">
        <v>45208</v>
      </c>
      <c r="C1089" s="2">
        <v>0.58351851851851855</v>
      </c>
      <c r="D1089" s="3" t="s">
        <v>18988</v>
      </c>
      <c r="E1089" s="3" t="s">
        <v>18992</v>
      </c>
      <c r="F1089" s="3" t="s">
        <v>18989</v>
      </c>
      <c r="G1089" s="3" t="s">
        <v>18990</v>
      </c>
      <c r="H1089" s="3" t="s">
        <v>18991</v>
      </c>
    </row>
    <row r="1090" spans="1:8" ht="58" x14ac:dyDescent="0.35">
      <c r="A1090" s="4">
        <v>62434</v>
      </c>
      <c r="B1090" s="1">
        <v>45208</v>
      </c>
      <c r="C1090" s="2">
        <v>0.58572916666666663</v>
      </c>
      <c r="D1090" s="3" t="s">
        <v>18993</v>
      </c>
      <c r="E1090" s="3" t="s">
        <v>18996</v>
      </c>
      <c r="F1090" s="3" t="s">
        <v>18994</v>
      </c>
      <c r="G1090" s="3" t="s">
        <v>11798</v>
      </c>
      <c r="H1090" s="3" t="s">
        <v>18995</v>
      </c>
    </row>
    <row r="1091" spans="1:8" ht="87" x14ac:dyDescent="0.35">
      <c r="A1091" s="4">
        <v>42335</v>
      </c>
      <c r="B1091" s="1">
        <v>45208</v>
      </c>
      <c r="C1091" s="2">
        <v>0.58770833333333339</v>
      </c>
      <c r="D1091" s="3" t="s">
        <v>985</v>
      </c>
      <c r="E1091" s="3" t="s">
        <v>14789</v>
      </c>
      <c r="F1091" s="3" t="s">
        <v>18997</v>
      </c>
      <c r="G1091" s="3" t="s">
        <v>14789</v>
      </c>
      <c r="H1091" s="3" t="s">
        <v>18998</v>
      </c>
    </row>
    <row r="1092" spans="1:8" ht="87" x14ac:dyDescent="0.35">
      <c r="A1092" s="4">
        <v>34360</v>
      </c>
      <c r="B1092" s="1">
        <v>45208</v>
      </c>
      <c r="C1092" s="2">
        <v>0.58934027777777775</v>
      </c>
      <c r="D1092" s="3" t="s">
        <v>1702</v>
      </c>
      <c r="E1092" s="3" t="s">
        <v>19001</v>
      </c>
      <c r="F1092" s="3" t="s">
        <v>18999</v>
      </c>
      <c r="G1092" s="3" t="s">
        <v>12118</v>
      </c>
      <c r="H1092" s="3" t="s">
        <v>19000</v>
      </c>
    </row>
    <row r="1093" spans="1:8" ht="43.5" x14ac:dyDescent="0.35">
      <c r="A1093" s="4">
        <v>32484</v>
      </c>
      <c r="B1093" s="1">
        <v>45208</v>
      </c>
      <c r="C1093" s="2">
        <v>0.59187500000000004</v>
      </c>
      <c r="D1093" s="3" t="s">
        <v>19002</v>
      </c>
      <c r="E1093" s="3" t="s">
        <v>19004</v>
      </c>
      <c r="F1093" s="3" t="s">
        <v>10458</v>
      </c>
      <c r="G1093" s="3" t="s">
        <v>19003</v>
      </c>
      <c r="H1093" s="3" t="s">
        <v>97</v>
      </c>
    </row>
    <row r="1094" spans="1:8" x14ac:dyDescent="0.35">
      <c r="A1094" s="4">
        <v>103142</v>
      </c>
      <c r="B1094" s="1">
        <v>45208</v>
      </c>
      <c r="C1094" s="2">
        <v>0.59210648148148148</v>
      </c>
      <c r="D1094" s="3" t="s">
        <v>19005</v>
      </c>
      <c r="E1094" s="3" t="s">
        <v>13662</v>
      </c>
      <c r="F1094" s="3" t="s">
        <v>19006</v>
      </c>
      <c r="G1094" s="3" t="s">
        <v>19007</v>
      </c>
      <c r="H1094" s="3" t="s">
        <v>19008</v>
      </c>
    </row>
    <row r="1095" spans="1:8" ht="43.5" x14ac:dyDescent="0.35">
      <c r="A1095" s="4">
        <v>76649</v>
      </c>
      <c r="B1095" s="1">
        <v>45208</v>
      </c>
      <c r="C1095" s="2">
        <v>0.59214120370370371</v>
      </c>
      <c r="D1095" s="3" t="s">
        <v>11841</v>
      </c>
      <c r="E1095" s="3" t="s">
        <v>19011</v>
      </c>
      <c r="F1095" s="3" t="s">
        <v>12197</v>
      </c>
      <c r="G1095" s="3" t="s">
        <v>19009</v>
      </c>
      <c r="H1095" s="3" t="s">
        <v>19010</v>
      </c>
    </row>
    <row r="1096" spans="1:8" ht="72.5" x14ac:dyDescent="0.35">
      <c r="A1096" s="4">
        <v>182799</v>
      </c>
      <c r="B1096" s="1">
        <v>45208</v>
      </c>
      <c r="C1096" s="2">
        <v>0.5935300925925926</v>
      </c>
      <c r="D1096" s="3" t="s">
        <v>985</v>
      </c>
      <c r="E1096" s="3" t="s">
        <v>19013</v>
      </c>
      <c r="F1096" s="3" t="s">
        <v>19012</v>
      </c>
      <c r="G1096" s="3" t="s">
        <v>10433</v>
      </c>
      <c r="H1096" s="3" t="s">
        <v>13794</v>
      </c>
    </row>
    <row r="1097" spans="1:8" ht="43.5" x14ac:dyDescent="0.35">
      <c r="A1097" s="4">
        <v>120882</v>
      </c>
      <c r="B1097" s="1">
        <v>45208</v>
      </c>
      <c r="C1097" s="2">
        <v>0.59377314814814819</v>
      </c>
      <c r="D1097" s="3" t="s">
        <v>19014</v>
      </c>
      <c r="E1097" s="3" t="s">
        <v>13155</v>
      </c>
      <c r="F1097" s="3" t="s">
        <v>19015</v>
      </c>
      <c r="G1097" s="3" t="s">
        <v>19016</v>
      </c>
      <c r="H1097" s="3" t="s">
        <v>19017</v>
      </c>
    </row>
    <row r="1098" spans="1:8" ht="29" x14ac:dyDescent="0.35">
      <c r="A1098" s="4">
        <v>129332</v>
      </c>
      <c r="B1098" s="1">
        <v>45208</v>
      </c>
      <c r="C1098" s="2">
        <v>0.59523148148148153</v>
      </c>
      <c r="D1098" s="3" t="s">
        <v>19018</v>
      </c>
      <c r="E1098" s="3" t="s">
        <v>19022</v>
      </c>
      <c r="F1098" s="3" t="s">
        <v>19019</v>
      </c>
      <c r="G1098" s="3" t="s">
        <v>19020</v>
      </c>
      <c r="H1098" s="3" t="s">
        <v>19021</v>
      </c>
    </row>
    <row r="1099" spans="1:8" ht="203" x14ac:dyDescent="0.35">
      <c r="A1099" s="4">
        <v>138827</v>
      </c>
      <c r="B1099" s="1">
        <v>45208</v>
      </c>
      <c r="C1099" s="2">
        <v>0.5977083333333334</v>
      </c>
      <c r="D1099" s="3" t="s">
        <v>19023</v>
      </c>
      <c r="E1099" s="3" t="s">
        <v>19027</v>
      </c>
      <c r="F1099" s="3" t="s">
        <v>19024</v>
      </c>
      <c r="G1099" s="3" t="s">
        <v>19025</v>
      </c>
      <c r="H1099" s="3" t="s">
        <v>19026</v>
      </c>
    </row>
    <row r="1100" spans="1:8" ht="72.5" x14ac:dyDescent="0.35">
      <c r="A1100" s="4">
        <v>167568</v>
      </c>
      <c r="B1100" s="1">
        <v>45208</v>
      </c>
      <c r="C1100" s="2">
        <v>0.59789351851851846</v>
      </c>
      <c r="D1100" s="3" t="s">
        <v>10904</v>
      </c>
      <c r="E1100" s="3" t="s">
        <v>15573</v>
      </c>
      <c r="F1100" s="3" t="s">
        <v>10842</v>
      </c>
      <c r="G1100" s="3" t="s">
        <v>19028</v>
      </c>
      <c r="H1100" s="3" t="s">
        <v>19029</v>
      </c>
    </row>
    <row r="1101" spans="1:8" x14ac:dyDescent="0.35">
      <c r="A1101" s="4">
        <v>151154</v>
      </c>
      <c r="B1101" s="1">
        <v>45208</v>
      </c>
      <c r="C1101" s="2">
        <v>0.59829861111111116</v>
      </c>
      <c r="D1101" s="3" t="s">
        <v>19030</v>
      </c>
      <c r="E1101" s="3" t="s">
        <v>19032</v>
      </c>
      <c r="F1101" s="3" t="s">
        <v>19031</v>
      </c>
      <c r="G1101" s="3" t="s">
        <v>12344</v>
      </c>
      <c r="H1101" s="3" t="s">
        <v>12179</v>
      </c>
    </row>
    <row r="1102" spans="1:8" ht="43.5" x14ac:dyDescent="0.35">
      <c r="A1102" s="4">
        <v>87772</v>
      </c>
      <c r="B1102" s="1">
        <v>45208</v>
      </c>
      <c r="C1102" s="2">
        <v>0.59979166666666661</v>
      </c>
      <c r="D1102" s="3" t="s">
        <v>985</v>
      </c>
      <c r="E1102" s="3" t="s">
        <v>19035</v>
      </c>
      <c r="F1102" s="3" t="s">
        <v>19033</v>
      </c>
      <c r="G1102" s="3" t="s">
        <v>100</v>
      </c>
      <c r="H1102" s="3" t="s">
        <v>19034</v>
      </c>
    </row>
    <row r="1103" spans="1:8" x14ac:dyDescent="0.35">
      <c r="A1103" s="4">
        <v>98353</v>
      </c>
      <c r="B1103" s="1">
        <v>45208</v>
      </c>
      <c r="C1103" s="2">
        <v>0.60199074074074077</v>
      </c>
      <c r="D1103" s="3" t="s">
        <v>1702</v>
      </c>
      <c r="E1103" s="3" t="s">
        <v>14069</v>
      </c>
      <c r="F1103" s="3" t="s">
        <v>19036</v>
      </c>
      <c r="G1103" s="3" t="s">
        <v>12515</v>
      </c>
      <c r="H1103" s="3" t="s">
        <v>11750</v>
      </c>
    </row>
    <row r="1104" spans="1:8" ht="58" x14ac:dyDescent="0.35">
      <c r="A1104" s="4">
        <v>135101</v>
      </c>
      <c r="B1104" s="1">
        <v>45208</v>
      </c>
      <c r="C1104" s="2">
        <v>0.60501157407407413</v>
      </c>
      <c r="D1104" s="3" t="s">
        <v>167</v>
      </c>
      <c r="E1104" s="3" t="s">
        <v>14492</v>
      </c>
      <c r="F1104" s="3" t="s">
        <v>19037</v>
      </c>
      <c r="G1104" s="3" t="s">
        <v>19038</v>
      </c>
      <c r="H1104" s="3" t="s">
        <v>19039</v>
      </c>
    </row>
    <row r="1105" spans="1:8" ht="43.5" x14ac:dyDescent="0.35">
      <c r="A1105" s="4">
        <v>43163</v>
      </c>
      <c r="B1105" s="1">
        <v>45208</v>
      </c>
      <c r="C1105" s="2">
        <v>0.60626157407407411</v>
      </c>
      <c r="D1105" s="3" t="s">
        <v>985</v>
      </c>
      <c r="E1105" s="3" t="s">
        <v>13727</v>
      </c>
      <c r="F1105" s="3" t="s">
        <v>19040</v>
      </c>
      <c r="G1105" s="3" t="s">
        <v>19041</v>
      </c>
      <c r="H1105" s="3" t="s">
        <v>19042</v>
      </c>
    </row>
    <row r="1106" spans="1:8" ht="87" x14ac:dyDescent="0.35">
      <c r="A1106" s="4">
        <v>200054</v>
      </c>
      <c r="B1106" s="1">
        <v>45208</v>
      </c>
      <c r="C1106" s="2">
        <v>0.60653935185185182</v>
      </c>
      <c r="D1106" s="3" t="s">
        <v>19043</v>
      </c>
      <c r="E1106" s="3" t="s">
        <v>19047</v>
      </c>
      <c r="F1106" s="3" t="s">
        <v>19044</v>
      </c>
      <c r="G1106" s="3" t="s">
        <v>19045</v>
      </c>
      <c r="H1106" s="3" t="s">
        <v>19046</v>
      </c>
    </row>
    <row r="1107" spans="1:8" ht="58" x14ac:dyDescent="0.35">
      <c r="A1107" s="4">
        <v>33523</v>
      </c>
      <c r="B1107" s="1">
        <v>45208</v>
      </c>
      <c r="C1107" s="2">
        <v>0.60736111111111113</v>
      </c>
      <c r="D1107" s="3" t="s">
        <v>19048</v>
      </c>
      <c r="E1107" s="3" t="s">
        <v>19052</v>
      </c>
      <c r="F1107" s="3" t="s">
        <v>19049</v>
      </c>
      <c r="G1107" s="3" t="s">
        <v>19050</v>
      </c>
      <c r="H1107" s="3" t="s">
        <v>19051</v>
      </c>
    </row>
    <row r="1108" spans="1:8" ht="130.5" x14ac:dyDescent="0.35">
      <c r="A1108" s="4">
        <v>199472</v>
      </c>
      <c r="B1108" s="1">
        <v>45208</v>
      </c>
      <c r="C1108" s="2">
        <v>0.60768518518518522</v>
      </c>
      <c r="D1108" s="3" t="s">
        <v>985</v>
      </c>
      <c r="E1108" s="3" t="s">
        <v>19056</v>
      </c>
      <c r="F1108" s="3" t="s">
        <v>19053</v>
      </c>
      <c r="G1108" s="3" t="s">
        <v>19054</v>
      </c>
      <c r="H1108" s="3" t="s">
        <v>19055</v>
      </c>
    </row>
    <row r="1109" spans="1:8" ht="58" x14ac:dyDescent="0.35">
      <c r="A1109" s="4">
        <v>87448</v>
      </c>
      <c r="B1109" s="1">
        <v>45208</v>
      </c>
      <c r="C1109" s="2">
        <v>0.61144675925925929</v>
      </c>
      <c r="D1109" s="3" t="s">
        <v>19057</v>
      </c>
      <c r="E1109" s="3" t="s">
        <v>19059</v>
      </c>
      <c r="F1109" s="3" t="s">
        <v>19058</v>
      </c>
      <c r="G1109" s="3" t="s">
        <v>10433</v>
      </c>
      <c r="H1109" s="3" t="s">
        <v>29</v>
      </c>
    </row>
    <row r="1110" spans="1:8" ht="43.5" x14ac:dyDescent="0.35">
      <c r="A1110" s="4">
        <v>202208</v>
      </c>
      <c r="B1110" s="1">
        <v>45208</v>
      </c>
      <c r="C1110" s="2">
        <v>0.61284722222222221</v>
      </c>
      <c r="D1110" s="3" t="s">
        <v>19060</v>
      </c>
      <c r="E1110" s="3" t="s">
        <v>19064</v>
      </c>
      <c r="F1110" s="3" t="s">
        <v>19061</v>
      </c>
      <c r="G1110" s="3" t="s">
        <v>19062</v>
      </c>
      <c r="H1110" s="3" t="s">
        <v>19063</v>
      </c>
    </row>
    <row r="1111" spans="1:8" x14ac:dyDescent="0.35">
      <c r="A1111" s="4">
        <v>21361</v>
      </c>
      <c r="B1111" s="1">
        <v>45208</v>
      </c>
      <c r="C1111" s="2">
        <v>0.61356481481481484</v>
      </c>
      <c r="D1111" s="3" t="s">
        <v>985</v>
      </c>
      <c r="E1111" s="3" t="s">
        <v>10940</v>
      </c>
      <c r="F1111" s="3" t="s">
        <v>19065</v>
      </c>
      <c r="G1111" s="3" t="s">
        <v>14592</v>
      </c>
      <c r="H1111" s="3" t="s">
        <v>11372</v>
      </c>
    </row>
    <row r="1112" spans="1:8" ht="87" x14ac:dyDescent="0.35">
      <c r="A1112" s="4">
        <v>194439</v>
      </c>
      <c r="B1112" s="1">
        <v>45208</v>
      </c>
      <c r="C1112" s="2">
        <v>0.61370370370370375</v>
      </c>
      <c r="D1112" s="3" t="s">
        <v>19066</v>
      </c>
      <c r="E1112" s="3" t="s">
        <v>19069</v>
      </c>
      <c r="F1112" s="3" t="s">
        <v>19067</v>
      </c>
      <c r="G1112" s="3" t="s">
        <v>10851</v>
      </c>
      <c r="H1112" s="3" t="s">
        <v>19068</v>
      </c>
    </row>
    <row r="1113" spans="1:8" ht="29" x14ac:dyDescent="0.35">
      <c r="A1113" s="4">
        <v>28769</v>
      </c>
      <c r="B1113" s="1">
        <v>45208</v>
      </c>
      <c r="C1113" s="2">
        <v>0.62024305555555559</v>
      </c>
      <c r="D1113" s="3" t="s">
        <v>985</v>
      </c>
      <c r="E1113" s="3" t="s">
        <v>14481</v>
      </c>
      <c r="F1113" s="3" t="s">
        <v>19070</v>
      </c>
      <c r="G1113" s="3" t="s">
        <v>10433</v>
      </c>
      <c r="H1113" s="3" t="s">
        <v>4190</v>
      </c>
    </row>
    <row r="1114" spans="1:8" ht="58" x14ac:dyDescent="0.35">
      <c r="A1114" s="4">
        <v>163035</v>
      </c>
      <c r="B1114" s="1">
        <v>45208</v>
      </c>
      <c r="C1114" s="2">
        <v>0.62047453703703703</v>
      </c>
      <c r="D1114" s="3" t="s">
        <v>19071</v>
      </c>
      <c r="E1114" s="3" t="s">
        <v>19074</v>
      </c>
      <c r="F1114" s="3" t="s">
        <v>19072</v>
      </c>
      <c r="G1114" s="3" t="s">
        <v>1539</v>
      </c>
      <c r="H1114" s="3" t="s">
        <v>19073</v>
      </c>
    </row>
    <row r="1115" spans="1:8" ht="58" x14ac:dyDescent="0.35">
      <c r="A1115" s="4">
        <v>121741</v>
      </c>
      <c r="B1115" s="1">
        <v>45208</v>
      </c>
      <c r="C1115" s="2">
        <v>0.62099537037037034</v>
      </c>
      <c r="D1115" s="3" t="s">
        <v>1744</v>
      </c>
      <c r="E1115" s="3" t="s">
        <v>19076</v>
      </c>
      <c r="F1115" s="3" t="s">
        <v>19075</v>
      </c>
      <c r="G1115" s="3" t="s">
        <v>11798</v>
      </c>
      <c r="H1115" s="3" t="s">
        <v>10660</v>
      </c>
    </row>
    <row r="1116" spans="1:8" ht="72.5" x14ac:dyDescent="0.35">
      <c r="A1116" s="4">
        <v>1299</v>
      </c>
      <c r="B1116" s="1">
        <v>45208</v>
      </c>
      <c r="C1116" s="2">
        <v>0.62193287037037037</v>
      </c>
      <c r="D1116" s="3" t="s">
        <v>1702</v>
      </c>
      <c r="E1116" s="3" t="s">
        <v>19080</v>
      </c>
      <c r="F1116" s="3" t="s">
        <v>19077</v>
      </c>
      <c r="G1116" s="3" t="s">
        <v>19078</v>
      </c>
      <c r="H1116" s="3" t="s">
        <v>19079</v>
      </c>
    </row>
    <row r="1117" spans="1:8" ht="87" x14ac:dyDescent="0.35">
      <c r="A1117" s="4">
        <v>182723</v>
      </c>
      <c r="B1117" s="1">
        <v>45208</v>
      </c>
      <c r="C1117" s="2">
        <v>0.62402777777777774</v>
      </c>
      <c r="D1117" s="3" t="s">
        <v>1702</v>
      </c>
      <c r="E1117" s="3" t="s">
        <v>19082</v>
      </c>
      <c r="F1117" s="3" t="s">
        <v>19081</v>
      </c>
      <c r="G1117" s="3" t="s">
        <v>12515</v>
      </c>
      <c r="H1117" s="3" t="s">
        <v>11750</v>
      </c>
    </row>
    <row r="1118" spans="1:8" ht="130.5" x14ac:dyDescent="0.35">
      <c r="A1118" s="4">
        <v>48823</v>
      </c>
      <c r="B1118" s="1">
        <v>45208</v>
      </c>
      <c r="C1118" s="2">
        <v>0.62559027777777776</v>
      </c>
      <c r="D1118" s="3" t="s">
        <v>19083</v>
      </c>
      <c r="E1118" s="3" t="s">
        <v>19087</v>
      </c>
      <c r="F1118" s="3" t="s">
        <v>19084</v>
      </c>
      <c r="G1118" s="3" t="s">
        <v>19085</v>
      </c>
      <c r="H1118" s="3" t="s">
        <v>19086</v>
      </c>
    </row>
    <row r="1119" spans="1:8" ht="87" x14ac:dyDescent="0.35">
      <c r="A1119" s="4">
        <v>195999</v>
      </c>
      <c r="B1119" s="1">
        <v>45208</v>
      </c>
      <c r="C1119" s="2">
        <v>0.62896990740740744</v>
      </c>
      <c r="D1119" s="3" t="s">
        <v>19088</v>
      </c>
      <c r="E1119" s="3" t="s">
        <v>19092</v>
      </c>
      <c r="F1119" s="3" t="s">
        <v>19089</v>
      </c>
      <c r="G1119" s="3" t="s">
        <v>19090</v>
      </c>
      <c r="H1119" s="3" t="s">
        <v>19091</v>
      </c>
    </row>
    <row r="1120" spans="1:8" ht="72.5" x14ac:dyDescent="0.35">
      <c r="A1120" s="4">
        <v>197913</v>
      </c>
      <c r="B1120" s="1">
        <v>45208</v>
      </c>
      <c r="C1120" s="2">
        <v>0.63217592592592597</v>
      </c>
      <c r="D1120" s="3" t="s">
        <v>12912</v>
      </c>
      <c r="E1120" s="3" t="s">
        <v>19095</v>
      </c>
      <c r="F1120" s="3" t="s">
        <v>19093</v>
      </c>
      <c r="G1120" s="3" t="s">
        <v>104</v>
      </c>
      <c r="H1120" s="3" t="s">
        <v>19094</v>
      </c>
    </row>
    <row r="1121" spans="1:8" ht="43.5" x14ac:dyDescent="0.35">
      <c r="A1121" s="4">
        <v>178632</v>
      </c>
      <c r="B1121" s="1">
        <v>45208</v>
      </c>
      <c r="C1121" s="2">
        <v>0.63223379629629628</v>
      </c>
      <c r="D1121" s="3" t="s">
        <v>19096</v>
      </c>
      <c r="E1121" s="3" t="s">
        <v>19100</v>
      </c>
      <c r="F1121" s="3" t="s">
        <v>19097</v>
      </c>
      <c r="G1121" s="3" t="s">
        <v>19098</v>
      </c>
      <c r="H1121" s="3" t="s">
        <v>19099</v>
      </c>
    </row>
    <row r="1122" spans="1:8" x14ac:dyDescent="0.35">
      <c r="A1122" s="4">
        <v>201865</v>
      </c>
      <c r="B1122" s="1">
        <v>45208</v>
      </c>
      <c r="C1122" s="2">
        <v>0.6334953703703704</v>
      </c>
      <c r="D1122" s="3" t="s">
        <v>1288</v>
      </c>
      <c r="E1122" s="3" t="s">
        <v>19103</v>
      </c>
      <c r="F1122" s="3" t="s">
        <v>10676</v>
      </c>
      <c r="G1122" s="3" t="s">
        <v>19101</v>
      </c>
      <c r="H1122" s="3" t="s">
        <v>19102</v>
      </c>
    </row>
    <row r="1123" spans="1:8" ht="29" x14ac:dyDescent="0.35">
      <c r="A1123" s="4">
        <v>134663</v>
      </c>
      <c r="B1123" s="1">
        <v>45208</v>
      </c>
      <c r="C1123" s="2">
        <v>0.63412037037037039</v>
      </c>
      <c r="D1123" s="3" t="s">
        <v>19104</v>
      </c>
      <c r="E1123" s="3" t="s">
        <v>14493</v>
      </c>
      <c r="F1123" s="3" t="s">
        <v>19105</v>
      </c>
      <c r="G1123" s="3" t="s">
        <v>19106</v>
      </c>
      <c r="H1123" s="3" t="s">
        <v>10750</v>
      </c>
    </row>
    <row r="1124" spans="1:8" ht="29" x14ac:dyDescent="0.35">
      <c r="A1124" s="4">
        <v>186137</v>
      </c>
      <c r="B1124" s="1">
        <v>45208</v>
      </c>
      <c r="C1124" s="2">
        <v>0.635625</v>
      </c>
      <c r="D1124" s="3" t="s">
        <v>19107</v>
      </c>
      <c r="E1124" s="3" t="s">
        <v>19109</v>
      </c>
      <c r="F1124" s="3" t="s">
        <v>10311</v>
      </c>
      <c r="G1124" s="3" t="s">
        <v>12240</v>
      </c>
      <c r="H1124" s="3" t="s">
        <v>19108</v>
      </c>
    </row>
    <row r="1125" spans="1:8" ht="72.5" x14ac:dyDescent="0.35">
      <c r="A1125" s="4">
        <v>193040</v>
      </c>
      <c r="B1125" s="1">
        <v>45208</v>
      </c>
      <c r="C1125" s="2">
        <v>0.63605324074074077</v>
      </c>
      <c r="D1125" s="3" t="s">
        <v>1702</v>
      </c>
      <c r="E1125" s="3" t="s">
        <v>19112</v>
      </c>
      <c r="F1125" s="3" t="s">
        <v>19110</v>
      </c>
      <c r="G1125" s="3" t="s">
        <v>11890</v>
      </c>
      <c r="H1125" s="3" t="s">
        <v>19111</v>
      </c>
    </row>
    <row r="1126" spans="1:8" ht="58" x14ac:dyDescent="0.35">
      <c r="A1126" s="4">
        <v>190712</v>
      </c>
      <c r="B1126" s="1">
        <v>45208</v>
      </c>
      <c r="C1126" s="2">
        <v>0.6385763888888889</v>
      </c>
      <c r="D1126" s="3" t="s">
        <v>19113</v>
      </c>
      <c r="E1126" s="3" t="s">
        <v>19116</v>
      </c>
      <c r="F1126" s="3" t="s">
        <v>14671</v>
      </c>
      <c r="G1126" s="3" t="s">
        <v>19114</v>
      </c>
      <c r="H1126" s="3" t="s">
        <v>19115</v>
      </c>
    </row>
    <row r="1127" spans="1:8" ht="43.5" x14ac:dyDescent="0.35">
      <c r="A1127" s="4">
        <v>197214</v>
      </c>
      <c r="B1127" s="1">
        <v>45208</v>
      </c>
      <c r="C1127" s="2">
        <v>0.64033564814814814</v>
      </c>
      <c r="D1127" s="3" t="s">
        <v>985</v>
      </c>
      <c r="E1127" s="3" t="s">
        <v>19119</v>
      </c>
      <c r="F1127" s="3" t="s">
        <v>19117</v>
      </c>
      <c r="G1127" s="3" t="s">
        <v>100</v>
      </c>
      <c r="H1127" s="3" t="s">
        <v>19118</v>
      </c>
    </row>
    <row r="1128" spans="1:8" ht="29" x14ac:dyDescent="0.35">
      <c r="A1128" s="4">
        <v>129934</v>
      </c>
      <c r="B1128" s="1">
        <v>45208</v>
      </c>
      <c r="C1128" s="2">
        <v>0.640625</v>
      </c>
      <c r="D1128" s="3" t="s">
        <v>1702</v>
      </c>
      <c r="E1128" s="3" t="s">
        <v>19121</v>
      </c>
      <c r="F1128" s="3" t="s">
        <v>13872</v>
      </c>
      <c r="G1128" s="3" t="s">
        <v>12331</v>
      </c>
      <c r="H1128" s="3" t="s">
        <v>19120</v>
      </c>
    </row>
    <row r="1129" spans="1:8" ht="43.5" x14ac:dyDescent="0.35">
      <c r="A1129" s="4">
        <v>185263</v>
      </c>
      <c r="B1129" s="1">
        <v>45208</v>
      </c>
      <c r="C1129" s="2">
        <v>0.64333333333333331</v>
      </c>
      <c r="D1129" s="3" t="s">
        <v>985</v>
      </c>
      <c r="E1129" s="3" t="s">
        <v>14118</v>
      </c>
      <c r="F1129" s="3" t="s">
        <v>19122</v>
      </c>
      <c r="G1129" s="3" t="s">
        <v>11912</v>
      </c>
      <c r="H1129" s="3" t="s">
        <v>4190</v>
      </c>
    </row>
    <row r="1130" spans="1:8" x14ac:dyDescent="0.35">
      <c r="A1130" s="4">
        <v>44022</v>
      </c>
      <c r="B1130" s="1">
        <v>45208</v>
      </c>
      <c r="C1130" s="2">
        <v>0.6436574074074074</v>
      </c>
      <c r="D1130" s="3" t="s">
        <v>1744</v>
      </c>
      <c r="E1130" s="3" t="s">
        <v>19123</v>
      </c>
      <c r="F1130" s="3" t="s">
        <v>752</v>
      </c>
      <c r="G1130" s="3" t="s">
        <v>11798</v>
      </c>
      <c r="H1130" s="3" t="s">
        <v>18833</v>
      </c>
    </row>
    <row r="1131" spans="1:8" ht="72.5" x14ac:dyDescent="0.35">
      <c r="A1131" s="4">
        <v>39298</v>
      </c>
      <c r="B1131" s="1">
        <v>45208</v>
      </c>
      <c r="C1131" s="2">
        <v>0.64768518518518514</v>
      </c>
      <c r="D1131" s="3" t="s">
        <v>19124</v>
      </c>
      <c r="E1131" s="3" t="s">
        <v>19128</v>
      </c>
      <c r="F1131" s="3" t="s">
        <v>19125</v>
      </c>
      <c r="G1131" s="3" t="s">
        <v>19126</v>
      </c>
      <c r="H1131" s="3" t="s">
        <v>19127</v>
      </c>
    </row>
    <row r="1132" spans="1:8" x14ac:dyDescent="0.35">
      <c r="A1132" s="4">
        <v>98362</v>
      </c>
      <c r="B1132" s="1">
        <v>45208</v>
      </c>
      <c r="C1132" s="2">
        <v>0.64770833333333333</v>
      </c>
      <c r="D1132" s="3" t="s">
        <v>1744</v>
      </c>
      <c r="E1132" s="3" t="s">
        <v>19130</v>
      </c>
      <c r="F1132" s="3" t="s">
        <v>19129</v>
      </c>
      <c r="G1132" s="3" t="s">
        <v>11798</v>
      </c>
      <c r="H1132" s="3" t="s">
        <v>18833</v>
      </c>
    </row>
    <row r="1133" spans="1:8" ht="58" x14ac:dyDescent="0.35">
      <c r="A1133" s="4">
        <v>170319</v>
      </c>
      <c r="B1133" s="1">
        <v>45208</v>
      </c>
      <c r="C1133" s="2">
        <v>0.6479166666666667</v>
      </c>
      <c r="D1133" s="3" t="s">
        <v>19131</v>
      </c>
      <c r="E1133" s="3" t="s">
        <v>19135</v>
      </c>
      <c r="F1133" s="3" t="s">
        <v>19132</v>
      </c>
      <c r="G1133" s="3" t="s">
        <v>19133</v>
      </c>
      <c r="H1133" s="3" t="s">
        <v>19134</v>
      </c>
    </row>
    <row r="1134" spans="1:8" ht="29" x14ac:dyDescent="0.35">
      <c r="A1134" s="4">
        <v>40203</v>
      </c>
      <c r="B1134" s="1">
        <v>45208</v>
      </c>
      <c r="C1134" s="2">
        <v>0.64986111111111111</v>
      </c>
      <c r="D1134" s="3" t="s">
        <v>985</v>
      </c>
      <c r="E1134" s="3" t="s">
        <v>19137</v>
      </c>
      <c r="F1134" s="3" t="s">
        <v>19136</v>
      </c>
      <c r="G1134" s="3" t="s">
        <v>10433</v>
      </c>
      <c r="H1134" s="3" t="s">
        <v>4190</v>
      </c>
    </row>
    <row r="1135" spans="1:8" ht="29" x14ac:dyDescent="0.35">
      <c r="A1135" s="4">
        <v>55092</v>
      </c>
      <c r="B1135" s="1">
        <v>45208</v>
      </c>
      <c r="C1135" s="2">
        <v>0.65370370370370368</v>
      </c>
      <c r="D1135" s="3" t="s">
        <v>19138</v>
      </c>
      <c r="E1135" s="3" t="s">
        <v>19141</v>
      </c>
      <c r="F1135" s="3" t="s">
        <v>1381</v>
      </c>
      <c r="G1135" s="3" t="s">
        <v>19139</v>
      </c>
      <c r="H1135" s="3" t="s">
        <v>19140</v>
      </c>
    </row>
    <row r="1136" spans="1:8" ht="29" x14ac:dyDescent="0.35">
      <c r="A1136" s="4">
        <v>34130</v>
      </c>
      <c r="B1136" s="1">
        <v>45208</v>
      </c>
      <c r="C1136" s="2">
        <v>0.65511574074074075</v>
      </c>
      <c r="D1136" s="3" t="s">
        <v>19142</v>
      </c>
      <c r="E1136" s="3" t="s">
        <v>19145</v>
      </c>
      <c r="F1136" s="3" t="s">
        <v>19143</v>
      </c>
      <c r="G1136" s="3" t="s">
        <v>19144</v>
      </c>
      <c r="H1136" s="3" t="s">
        <v>29</v>
      </c>
    </row>
    <row r="1137" spans="1:8" ht="72.5" x14ac:dyDescent="0.35">
      <c r="A1137" s="4">
        <v>29950</v>
      </c>
      <c r="B1137" s="1">
        <v>45208</v>
      </c>
      <c r="C1137" s="2">
        <v>0.65539351851851857</v>
      </c>
      <c r="D1137" s="3" t="s">
        <v>349</v>
      </c>
      <c r="E1137" s="3" t="s">
        <v>19149</v>
      </c>
      <c r="F1137" s="3" t="s">
        <v>19146</v>
      </c>
      <c r="G1137" s="3" t="s">
        <v>19147</v>
      </c>
      <c r="H1137" s="3" t="s">
        <v>19148</v>
      </c>
    </row>
    <row r="1138" spans="1:8" ht="58" x14ac:dyDescent="0.35">
      <c r="A1138" s="4">
        <v>90026</v>
      </c>
      <c r="B1138" s="1">
        <v>45208</v>
      </c>
      <c r="C1138" s="2">
        <v>0.65924768518518517</v>
      </c>
      <c r="D1138" s="3" t="s">
        <v>11085</v>
      </c>
      <c r="E1138" s="3" t="s">
        <v>19151</v>
      </c>
      <c r="F1138" s="3" t="s">
        <v>19150</v>
      </c>
      <c r="G1138" s="3" t="s">
        <v>14615</v>
      </c>
      <c r="H1138" s="3" t="s">
        <v>13490</v>
      </c>
    </row>
    <row r="1139" spans="1:8" ht="43.5" x14ac:dyDescent="0.35">
      <c r="A1139" s="4">
        <v>194182</v>
      </c>
      <c r="B1139" s="1">
        <v>45208</v>
      </c>
      <c r="C1139" s="2">
        <v>0.66015046296296298</v>
      </c>
      <c r="D1139" s="3" t="s">
        <v>3228</v>
      </c>
      <c r="E1139" s="3" t="s">
        <v>19154</v>
      </c>
      <c r="F1139" s="3" t="s">
        <v>19152</v>
      </c>
      <c r="G1139" s="3" t="s">
        <v>12299</v>
      </c>
      <c r="H1139" s="3" t="s">
        <v>19153</v>
      </c>
    </row>
    <row r="1140" spans="1:8" ht="58" x14ac:dyDescent="0.35">
      <c r="A1140" s="4">
        <v>90026</v>
      </c>
      <c r="B1140" s="1">
        <v>45208</v>
      </c>
      <c r="C1140" s="2">
        <v>0.66291666666666671</v>
      </c>
      <c r="D1140" s="3" t="s">
        <v>11085</v>
      </c>
      <c r="E1140" s="3" t="s">
        <v>19151</v>
      </c>
      <c r="F1140" s="3" t="s">
        <v>19150</v>
      </c>
      <c r="G1140" s="3" t="s">
        <v>14615</v>
      </c>
      <c r="H1140" s="3" t="s">
        <v>19155</v>
      </c>
    </row>
    <row r="1141" spans="1:8" ht="43.5" x14ac:dyDescent="0.35">
      <c r="A1141" s="4">
        <v>194182</v>
      </c>
      <c r="B1141" s="1">
        <v>45208</v>
      </c>
      <c r="C1141" s="2">
        <v>0.66467592592592595</v>
      </c>
      <c r="D1141" s="3" t="s">
        <v>3228</v>
      </c>
      <c r="E1141" s="3" t="s">
        <v>19154</v>
      </c>
      <c r="F1141" s="3" t="s">
        <v>19156</v>
      </c>
      <c r="G1141" s="3" t="s">
        <v>12299</v>
      </c>
      <c r="H1141" s="3" t="s">
        <v>19153</v>
      </c>
    </row>
    <row r="1142" spans="1:8" ht="43.5" x14ac:dyDescent="0.35">
      <c r="A1142" s="4">
        <v>11332</v>
      </c>
      <c r="B1142" s="1">
        <v>45208</v>
      </c>
      <c r="C1142" s="2">
        <v>0.66494212962962962</v>
      </c>
      <c r="D1142" s="3" t="s">
        <v>11590</v>
      </c>
      <c r="E1142" s="3" t="s">
        <v>19158</v>
      </c>
      <c r="F1142" s="3" t="s">
        <v>19157</v>
      </c>
      <c r="G1142" s="3" t="s">
        <v>10433</v>
      </c>
      <c r="H1142" s="3" t="s">
        <v>4190</v>
      </c>
    </row>
    <row r="1143" spans="1:8" ht="29" x14ac:dyDescent="0.35">
      <c r="A1143" s="4">
        <v>25814</v>
      </c>
      <c r="B1143" s="1">
        <v>45208</v>
      </c>
      <c r="C1143" s="2">
        <v>0.66599537037037038</v>
      </c>
      <c r="D1143" s="3" t="s">
        <v>19159</v>
      </c>
      <c r="E1143" s="3" t="s">
        <v>19163</v>
      </c>
      <c r="F1143" s="3" t="s">
        <v>19160</v>
      </c>
      <c r="G1143" s="3" t="s">
        <v>19161</v>
      </c>
      <c r="H1143" s="3" t="s">
        <v>19162</v>
      </c>
    </row>
    <row r="1144" spans="1:8" ht="43.5" x14ac:dyDescent="0.35">
      <c r="A1144" s="4">
        <v>44044</v>
      </c>
      <c r="B1144" s="1">
        <v>45208</v>
      </c>
      <c r="C1144" s="2">
        <v>0.66704861111111102</v>
      </c>
      <c r="D1144" s="3" t="s">
        <v>1702</v>
      </c>
      <c r="E1144" s="3" t="s">
        <v>19166</v>
      </c>
      <c r="F1144" s="3" t="s">
        <v>19164</v>
      </c>
      <c r="G1144" s="3" t="s">
        <v>12195</v>
      </c>
      <c r="H1144" s="3" t="s">
        <v>19165</v>
      </c>
    </row>
    <row r="1145" spans="1:8" ht="29" x14ac:dyDescent="0.35">
      <c r="A1145" s="4">
        <v>6436</v>
      </c>
      <c r="B1145" s="1">
        <v>45208</v>
      </c>
      <c r="C1145" s="2">
        <v>0.66711805555555559</v>
      </c>
      <c r="D1145" s="3" t="s">
        <v>985</v>
      </c>
      <c r="E1145" s="3" t="s">
        <v>19168</v>
      </c>
      <c r="F1145" s="3" t="s">
        <v>19167</v>
      </c>
      <c r="G1145" s="3" t="s">
        <v>104</v>
      </c>
      <c r="H1145" s="3" t="s">
        <v>4190</v>
      </c>
    </row>
    <row r="1146" spans="1:8" ht="43.5" x14ac:dyDescent="0.35">
      <c r="A1146" s="4">
        <v>201988</v>
      </c>
      <c r="B1146" s="1">
        <v>45208</v>
      </c>
      <c r="C1146" s="2">
        <v>0.66783564814814822</v>
      </c>
      <c r="D1146" s="3" t="s">
        <v>19169</v>
      </c>
      <c r="E1146" s="3" t="s">
        <v>19173</v>
      </c>
      <c r="F1146" s="3" t="s">
        <v>19170</v>
      </c>
      <c r="G1146" s="3" t="s">
        <v>19171</v>
      </c>
      <c r="H1146" s="3" t="s">
        <v>19172</v>
      </c>
    </row>
    <row r="1147" spans="1:8" x14ac:dyDescent="0.35">
      <c r="A1147" s="4">
        <v>43181</v>
      </c>
      <c r="B1147" s="1">
        <v>45208</v>
      </c>
      <c r="C1147" s="2">
        <v>0.66940972222222228</v>
      </c>
      <c r="D1147" s="3" t="s">
        <v>10928</v>
      </c>
      <c r="E1147" s="3" t="s">
        <v>19175</v>
      </c>
      <c r="F1147" s="3" t="s">
        <v>19174</v>
      </c>
      <c r="G1147" s="3" t="s">
        <v>11882</v>
      </c>
      <c r="H1147" s="3" t="s">
        <v>11764</v>
      </c>
    </row>
    <row r="1148" spans="1:8" ht="29" x14ac:dyDescent="0.35">
      <c r="A1148" s="4">
        <v>159192</v>
      </c>
      <c r="B1148" s="1">
        <v>45208</v>
      </c>
      <c r="C1148" s="2">
        <v>0.66991898148148143</v>
      </c>
      <c r="D1148" s="3" t="s">
        <v>11985</v>
      </c>
      <c r="E1148" s="3" t="s">
        <v>14495</v>
      </c>
      <c r="F1148" s="3" t="s">
        <v>19176</v>
      </c>
      <c r="G1148" s="3" t="s">
        <v>10433</v>
      </c>
      <c r="H1148" s="3" t="s">
        <v>4190</v>
      </c>
    </row>
    <row r="1149" spans="1:8" x14ac:dyDescent="0.35">
      <c r="A1149" s="4">
        <v>33517</v>
      </c>
      <c r="B1149" s="1">
        <v>45208</v>
      </c>
      <c r="C1149" s="2">
        <v>0.67091435185185189</v>
      </c>
      <c r="D1149" s="3" t="s">
        <v>985</v>
      </c>
      <c r="E1149" s="3" t="s">
        <v>19179</v>
      </c>
      <c r="F1149" s="3" t="s">
        <v>1022</v>
      </c>
      <c r="G1149" s="3" t="s">
        <v>19177</v>
      </c>
      <c r="H1149" s="3" t="s">
        <v>19178</v>
      </c>
    </row>
    <row r="1150" spans="1:8" x14ac:dyDescent="0.35">
      <c r="A1150" s="4">
        <v>165924</v>
      </c>
      <c r="B1150" s="1">
        <v>45208</v>
      </c>
      <c r="C1150" s="2">
        <v>0.67122685185185194</v>
      </c>
      <c r="D1150" s="3" t="s">
        <v>1288</v>
      </c>
      <c r="E1150" s="3" t="s">
        <v>19182</v>
      </c>
      <c r="F1150" s="3" t="s">
        <v>19180</v>
      </c>
      <c r="G1150" s="3" t="s">
        <v>11886</v>
      </c>
      <c r="H1150" s="3" t="s">
        <v>19181</v>
      </c>
    </row>
    <row r="1151" spans="1:8" ht="72.5" x14ac:dyDescent="0.35">
      <c r="A1151" s="4">
        <v>62727</v>
      </c>
      <c r="B1151" s="1">
        <v>45208</v>
      </c>
      <c r="C1151" s="2">
        <v>0.67237268518518523</v>
      </c>
      <c r="D1151" s="3" t="s">
        <v>11006</v>
      </c>
      <c r="E1151" s="3" t="s">
        <v>19186</v>
      </c>
      <c r="F1151" s="3" t="s">
        <v>19183</v>
      </c>
      <c r="G1151" s="3" t="s">
        <v>19184</v>
      </c>
      <c r="H1151" s="3" t="s">
        <v>19185</v>
      </c>
    </row>
    <row r="1152" spans="1:8" ht="29" x14ac:dyDescent="0.35">
      <c r="A1152" s="4">
        <v>201090</v>
      </c>
      <c r="B1152" s="1">
        <v>45208</v>
      </c>
      <c r="C1152" s="2">
        <v>0.67274305555555547</v>
      </c>
      <c r="D1152" s="3" t="s">
        <v>19187</v>
      </c>
      <c r="E1152" s="3" t="s">
        <v>19189</v>
      </c>
      <c r="F1152" s="3" t="s">
        <v>19188</v>
      </c>
      <c r="G1152" s="3" t="s">
        <v>11524</v>
      </c>
      <c r="H1152" s="3" t="s">
        <v>11172</v>
      </c>
    </row>
    <row r="1153" spans="1:8" ht="72.5" x14ac:dyDescent="0.35">
      <c r="A1153" s="4">
        <v>200883</v>
      </c>
      <c r="B1153" s="1">
        <v>45208</v>
      </c>
      <c r="C1153" s="2">
        <v>0.67555555555555558</v>
      </c>
      <c r="D1153" s="3" t="s">
        <v>19190</v>
      </c>
      <c r="E1153" s="3" t="s">
        <v>19193</v>
      </c>
      <c r="F1153" s="3" t="s">
        <v>19191</v>
      </c>
      <c r="G1153" s="3" t="s">
        <v>11789</v>
      </c>
      <c r="H1153" s="3" t="s">
        <v>19192</v>
      </c>
    </row>
    <row r="1154" spans="1:8" ht="29" x14ac:dyDescent="0.35">
      <c r="A1154" s="4">
        <v>55608</v>
      </c>
      <c r="B1154" s="1">
        <v>45208</v>
      </c>
      <c r="C1154" s="2">
        <v>0.67656250000000007</v>
      </c>
      <c r="D1154" s="3" t="s">
        <v>1702</v>
      </c>
      <c r="E1154" s="3" t="s">
        <v>19196</v>
      </c>
      <c r="F1154" s="3" t="s">
        <v>19194</v>
      </c>
      <c r="G1154" s="3" t="s">
        <v>11772</v>
      </c>
      <c r="H1154" s="3" t="s">
        <v>19195</v>
      </c>
    </row>
    <row r="1155" spans="1:8" ht="29" x14ac:dyDescent="0.35">
      <c r="A1155" s="4">
        <v>198424</v>
      </c>
      <c r="B1155" s="1">
        <v>45208</v>
      </c>
      <c r="C1155" s="2">
        <v>0.67714120370370379</v>
      </c>
      <c r="D1155" s="3" t="s">
        <v>1288</v>
      </c>
      <c r="E1155" s="3" t="s">
        <v>19200</v>
      </c>
      <c r="F1155" s="3" t="s">
        <v>19197</v>
      </c>
      <c r="G1155" s="3" t="s">
        <v>19198</v>
      </c>
      <c r="H1155" s="3" t="s">
        <v>19199</v>
      </c>
    </row>
    <row r="1156" spans="1:8" ht="58" x14ac:dyDescent="0.35">
      <c r="A1156" s="4">
        <v>50822</v>
      </c>
      <c r="B1156" s="1">
        <v>45208</v>
      </c>
      <c r="C1156" s="2">
        <v>0.67719907407407398</v>
      </c>
      <c r="D1156" s="3" t="s">
        <v>11581</v>
      </c>
      <c r="E1156" s="3" t="s">
        <v>19203</v>
      </c>
      <c r="F1156" s="3" t="s">
        <v>19201</v>
      </c>
      <c r="G1156" s="3" t="s">
        <v>11299</v>
      </c>
      <c r="H1156" s="3" t="s">
        <v>19202</v>
      </c>
    </row>
    <row r="1157" spans="1:8" ht="43.5" x14ac:dyDescent="0.35">
      <c r="A1157" s="4">
        <v>200688</v>
      </c>
      <c r="B1157" s="1">
        <v>45208</v>
      </c>
      <c r="C1157" s="2">
        <v>0.68092592592592593</v>
      </c>
      <c r="D1157" s="3" t="s">
        <v>19205</v>
      </c>
      <c r="E1157" s="3" t="s">
        <v>19208</v>
      </c>
      <c r="F1157" s="3" t="s">
        <v>19206</v>
      </c>
      <c r="G1157" s="3" t="s">
        <v>100</v>
      </c>
      <c r="H1157" s="3" t="s">
        <v>19207</v>
      </c>
    </row>
    <row r="1158" spans="1:8" ht="58" x14ac:dyDescent="0.35">
      <c r="A1158" s="4">
        <v>192604</v>
      </c>
      <c r="B1158" s="1">
        <v>45208</v>
      </c>
      <c r="C1158" s="2">
        <v>0.68314814814814817</v>
      </c>
      <c r="D1158" s="3" t="s">
        <v>19209</v>
      </c>
      <c r="E1158" s="3" t="s">
        <v>19210</v>
      </c>
      <c r="F1158" s="3" t="s">
        <v>12964</v>
      </c>
      <c r="G1158" s="3" t="s">
        <v>19210</v>
      </c>
      <c r="H1158" s="3" t="s">
        <v>19211</v>
      </c>
    </row>
    <row r="1159" spans="1:8" ht="29" x14ac:dyDescent="0.35">
      <c r="A1159" s="4">
        <v>12608</v>
      </c>
      <c r="B1159" s="1">
        <v>45208</v>
      </c>
      <c r="C1159" s="2">
        <v>0.68377314814814805</v>
      </c>
      <c r="D1159" s="3" t="s">
        <v>19212</v>
      </c>
      <c r="E1159" s="3" t="s">
        <v>11612</v>
      </c>
      <c r="F1159" s="3" t="s">
        <v>19213</v>
      </c>
      <c r="G1159" s="3" t="s">
        <v>10787</v>
      </c>
      <c r="H1159" s="3" t="s">
        <v>29</v>
      </c>
    </row>
    <row r="1160" spans="1:8" ht="43.5" x14ac:dyDescent="0.35">
      <c r="A1160" s="4">
        <v>50484</v>
      </c>
      <c r="B1160" s="1">
        <v>45208</v>
      </c>
      <c r="C1160" s="2">
        <v>0.68631944444444448</v>
      </c>
      <c r="D1160" s="3" t="s">
        <v>1258</v>
      </c>
      <c r="E1160" s="3" t="s">
        <v>19215</v>
      </c>
      <c r="F1160" s="3" t="s">
        <v>19214</v>
      </c>
      <c r="G1160" s="3" t="s">
        <v>14460</v>
      </c>
      <c r="H1160" s="3" t="s">
        <v>13182</v>
      </c>
    </row>
    <row r="1161" spans="1:8" ht="43.5" x14ac:dyDescent="0.35">
      <c r="A1161" s="4">
        <v>50484</v>
      </c>
      <c r="B1161" s="1">
        <v>45208</v>
      </c>
      <c r="C1161" s="2">
        <v>0.68710648148148146</v>
      </c>
      <c r="D1161" s="3" t="s">
        <v>19216</v>
      </c>
      <c r="E1161" s="3" t="s">
        <v>19215</v>
      </c>
      <c r="F1161" s="3" t="s">
        <v>19214</v>
      </c>
      <c r="G1161" s="3" t="s">
        <v>14460</v>
      </c>
      <c r="H1161" s="3" t="s">
        <v>19217</v>
      </c>
    </row>
    <row r="1162" spans="1:8" ht="43.5" x14ac:dyDescent="0.35">
      <c r="A1162" s="4">
        <v>154573</v>
      </c>
      <c r="B1162" s="1">
        <v>45208</v>
      </c>
      <c r="C1162" s="2">
        <v>0.6877199074074074</v>
      </c>
      <c r="D1162" s="3" t="s">
        <v>1288</v>
      </c>
      <c r="E1162" s="3" t="s">
        <v>19220</v>
      </c>
      <c r="F1162" s="3" t="s">
        <v>19218</v>
      </c>
      <c r="G1162" s="3" t="s">
        <v>12242</v>
      </c>
      <c r="H1162" s="3" t="s">
        <v>19219</v>
      </c>
    </row>
    <row r="1163" spans="1:8" ht="29" x14ac:dyDescent="0.35">
      <c r="A1163" s="4">
        <v>21763</v>
      </c>
      <c r="B1163" s="1">
        <v>45208</v>
      </c>
      <c r="C1163" s="2">
        <v>0.69028935185185192</v>
      </c>
      <c r="D1163" s="3" t="s">
        <v>432</v>
      </c>
      <c r="E1163" s="3" t="s">
        <v>19224</v>
      </c>
      <c r="F1163" s="3" t="s">
        <v>19221</v>
      </c>
      <c r="G1163" s="3" t="s">
        <v>19222</v>
      </c>
      <c r="H1163" s="3" t="s">
        <v>19223</v>
      </c>
    </row>
    <row r="1164" spans="1:8" ht="43.5" x14ac:dyDescent="0.35">
      <c r="A1164" s="4">
        <v>189525</v>
      </c>
      <c r="B1164" s="1">
        <v>45208</v>
      </c>
      <c r="C1164" s="2">
        <v>0.6915162037037037</v>
      </c>
      <c r="D1164" s="3" t="s">
        <v>1702</v>
      </c>
      <c r="E1164" s="3" t="s">
        <v>19227</v>
      </c>
      <c r="F1164" s="3" t="s">
        <v>19225</v>
      </c>
      <c r="G1164" s="3" t="s">
        <v>12011</v>
      </c>
      <c r="H1164" s="3" t="s">
        <v>19226</v>
      </c>
    </row>
    <row r="1165" spans="1:8" ht="29" x14ac:dyDescent="0.35">
      <c r="A1165" s="4">
        <v>42132</v>
      </c>
      <c r="B1165" s="1">
        <v>45208</v>
      </c>
      <c r="C1165" s="2">
        <v>0.69384259259259251</v>
      </c>
      <c r="D1165" s="3" t="s">
        <v>11387</v>
      </c>
      <c r="E1165" s="3" t="s">
        <v>15245</v>
      </c>
      <c r="F1165" s="3" t="s">
        <v>19228</v>
      </c>
      <c r="G1165" s="3" t="s">
        <v>12195</v>
      </c>
      <c r="H1165" s="3" t="s">
        <v>11750</v>
      </c>
    </row>
    <row r="1166" spans="1:8" ht="58" x14ac:dyDescent="0.35">
      <c r="A1166" s="4">
        <v>49140</v>
      </c>
      <c r="B1166" s="1">
        <v>45208</v>
      </c>
      <c r="C1166" s="2">
        <v>0.69679398148148142</v>
      </c>
      <c r="D1166" s="3" t="s">
        <v>1702</v>
      </c>
      <c r="E1166" s="3" t="s">
        <v>19230</v>
      </c>
      <c r="F1166" s="3" t="s">
        <v>19229</v>
      </c>
      <c r="G1166" s="3" t="s">
        <v>12009</v>
      </c>
      <c r="H1166" s="3" t="s">
        <v>11750</v>
      </c>
    </row>
    <row r="1167" spans="1:8" ht="43.5" x14ac:dyDescent="0.35">
      <c r="A1167" s="4">
        <v>199837</v>
      </c>
      <c r="B1167" s="1">
        <v>45208</v>
      </c>
      <c r="C1167" s="2">
        <v>0.69917824074074064</v>
      </c>
      <c r="D1167" s="3" t="s">
        <v>19231</v>
      </c>
      <c r="E1167" s="3" t="s">
        <v>19235</v>
      </c>
      <c r="F1167" s="3" t="s">
        <v>19232</v>
      </c>
      <c r="G1167" s="3" t="s">
        <v>19233</v>
      </c>
      <c r="H1167" s="3" t="s">
        <v>19234</v>
      </c>
    </row>
    <row r="1168" spans="1:8" x14ac:dyDescent="0.35">
      <c r="A1168" s="4">
        <v>33247</v>
      </c>
      <c r="B1168" s="1">
        <v>45208</v>
      </c>
      <c r="C1168" s="2">
        <v>0.69925925925925936</v>
      </c>
      <c r="D1168" s="3" t="s">
        <v>19236</v>
      </c>
      <c r="E1168" s="3" t="s">
        <v>19236</v>
      </c>
      <c r="F1168" s="3" t="s">
        <v>1486</v>
      </c>
      <c r="G1168" s="3" t="s">
        <v>19236</v>
      </c>
      <c r="H1168" s="3" t="s">
        <v>19237</v>
      </c>
    </row>
    <row r="1169" spans="1:8" ht="58" x14ac:dyDescent="0.35">
      <c r="A1169" s="4">
        <v>192716</v>
      </c>
      <c r="B1169" s="1">
        <v>45208</v>
      </c>
      <c r="C1169" s="2">
        <v>0.69934027777777785</v>
      </c>
      <c r="D1169" s="3" t="s">
        <v>1258</v>
      </c>
      <c r="E1169" s="3" t="s">
        <v>19241</v>
      </c>
      <c r="F1169" s="3" t="s">
        <v>19238</v>
      </c>
      <c r="G1169" s="3" t="s">
        <v>19239</v>
      </c>
      <c r="H1169" s="3" t="s">
        <v>19240</v>
      </c>
    </row>
    <row r="1170" spans="1:8" ht="29" x14ac:dyDescent="0.35">
      <c r="A1170" s="4">
        <v>49541</v>
      </c>
      <c r="B1170" s="1">
        <v>45208</v>
      </c>
      <c r="C1170" s="2">
        <v>0.69956018518518526</v>
      </c>
      <c r="D1170" s="3" t="s">
        <v>1702</v>
      </c>
      <c r="E1170" s="3" t="s">
        <v>19243</v>
      </c>
      <c r="F1170" s="3" t="s">
        <v>19242</v>
      </c>
      <c r="G1170" s="3" t="s">
        <v>11772</v>
      </c>
      <c r="H1170" s="3" t="s">
        <v>11750</v>
      </c>
    </row>
    <row r="1171" spans="1:8" ht="58" x14ac:dyDescent="0.35">
      <c r="A1171" s="4">
        <v>77862</v>
      </c>
      <c r="B1171" s="1">
        <v>45208</v>
      </c>
      <c r="C1171" s="2">
        <v>0.70734953703703696</v>
      </c>
      <c r="D1171" s="3" t="s">
        <v>19244</v>
      </c>
      <c r="E1171" s="3" t="s">
        <v>19248</v>
      </c>
      <c r="F1171" s="3" t="s">
        <v>19245</v>
      </c>
      <c r="G1171" s="3" t="s">
        <v>19246</v>
      </c>
      <c r="H1171" s="3" t="s">
        <v>19247</v>
      </c>
    </row>
    <row r="1172" spans="1:8" ht="29" x14ac:dyDescent="0.35">
      <c r="A1172" s="4">
        <v>183024</v>
      </c>
      <c r="B1172" s="1">
        <v>45208</v>
      </c>
      <c r="C1172" s="2">
        <v>0.72378472222222223</v>
      </c>
      <c r="D1172" s="3" t="s">
        <v>1258</v>
      </c>
      <c r="E1172" s="3" t="s">
        <v>19251</v>
      </c>
      <c r="F1172" s="3" t="s">
        <v>19249</v>
      </c>
      <c r="G1172" s="3" t="s">
        <v>11971</v>
      </c>
      <c r="H1172" s="3" t="s">
        <v>19250</v>
      </c>
    </row>
    <row r="1173" spans="1:8" ht="43.5" x14ac:dyDescent="0.35">
      <c r="A1173" s="4">
        <v>133267</v>
      </c>
      <c r="B1173" s="1">
        <v>45208</v>
      </c>
      <c r="C1173" s="2">
        <v>0.76427083333333334</v>
      </c>
      <c r="D1173" s="3" t="s">
        <v>19252</v>
      </c>
      <c r="E1173" s="3" t="s">
        <v>19254</v>
      </c>
      <c r="F1173" s="3" t="s">
        <v>19253</v>
      </c>
      <c r="G1173" s="3" t="s">
        <v>19254</v>
      </c>
      <c r="H1173" s="3" t="s">
        <v>19255</v>
      </c>
    </row>
    <row r="1174" spans="1:8" ht="101.5" x14ac:dyDescent="0.35">
      <c r="A1174" s="4">
        <v>202247</v>
      </c>
      <c r="B1174" s="1">
        <v>45208</v>
      </c>
      <c r="C1174" s="2">
        <v>0.78709490740740751</v>
      </c>
      <c r="D1174" s="3" t="s">
        <v>19256</v>
      </c>
      <c r="E1174" s="3" t="s">
        <v>19259</v>
      </c>
      <c r="F1174" s="3" t="s">
        <v>14213</v>
      </c>
      <c r="G1174" s="3" t="s">
        <v>19257</v>
      </c>
      <c r="H1174" s="3" t="s">
        <v>19258</v>
      </c>
    </row>
    <row r="1175" spans="1:8" ht="101.5" x14ac:dyDescent="0.35">
      <c r="A1175" s="4">
        <v>202251</v>
      </c>
      <c r="B1175" s="1">
        <v>45208</v>
      </c>
      <c r="C1175" s="2">
        <v>0.79920138888888881</v>
      </c>
      <c r="D1175" s="3" t="s">
        <v>19260</v>
      </c>
      <c r="E1175" s="3" t="s">
        <v>19264</v>
      </c>
      <c r="F1175" s="3" t="s">
        <v>19261</v>
      </c>
      <c r="G1175" s="3" t="s">
        <v>19262</v>
      </c>
      <c r="H1175" s="3" t="s">
        <v>19263</v>
      </c>
    </row>
    <row r="1176" spans="1:8" ht="58" x14ac:dyDescent="0.35">
      <c r="A1176" s="4">
        <v>186741</v>
      </c>
      <c r="B1176" s="1">
        <v>45208</v>
      </c>
      <c r="C1176" s="2">
        <v>0.80642361111111116</v>
      </c>
      <c r="D1176" s="3" t="s">
        <v>19265</v>
      </c>
      <c r="E1176" s="3" t="s">
        <v>19268</v>
      </c>
      <c r="F1176" s="3" t="s">
        <v>15417</v>
      </c>
      <c r="G1176" s="3" t="s">
        <v>19266</v>
      </c>
      <c r="H1176" s="3" t="s">
        <v>19267</v>
      </c>
    </row>
    <row r="1177" spans="1:8" ht="87" x14ac:dyDescent="0.35">
      <c r="A1177" s="4">
        <v>202234</v>
      </c>
      <c r="B1177" s="1">
        <v>45208</v>
      </c>
      <c r="C1177" s="2">
        <v>0.81422453703703701</v>
      </c>
      <c r="D1177" s="3" t="s">
        <v>19269</v>
      </c>
      <c r="E1177" s="3" t="s">
        <v>19271</v>
      </c>
      <c r="F1177" s="3" t="s">
        <v>19270</v>
      </c>
      <c r="G1177" s="3" t="s">
        <v>19271</v>
      </c>
      <c r="H1177" s="3" t="s">
        <v>19272</v>
      </c>
    </row>
    <row r="1178" spans="1:8" x14ac:dyDescent="0.35">
      <c r="A1178" s="4">
        <v>68811</v>
      </c>
      <c r="B1178" s="1">
        <v>45209</v>
      </c>
      <c r="C1178" s="2">
        <v>0.2994560185185185</v>
      </c>
      <c r="D1178" s="3" t="s">
        <v>167</v>
      </c>
      <c r="E1178" s="3" t="s">
        <v>153</v>
      </c>
      <c r="F1178" s="3" t="s">
        <v>13394</v>
      </c>
      <c r="G1178" s="3" t="s">
        <v>11779</v>
      </c>
      <c r="H1178" s="3" t="s">
        <v>1629</v>
      </c>
    </row>
    <row r="1179" spans="1:8" ht="29" x14ac:dyDescent="0.35">
      <c r="A1179" s="4">
        <v>118043</v>
      </c>
      <c r="B1179" s="1">
        <v>45209</v>
      </c>
      <c r="C1179" s="2">
        <v>0.33373842592592595</v>
      </c>
      <c r="D1179" s="3" t="s">
        <v>19273</v>
      </c>
      <c r="E1179" s="3" t="s">
        <v>19274</v>
      </c>
      <c r="F1179" s="3" t="s">
        <v>12484</v>
      </c>
      <c r="G1179" s="3" t="s">
        <v>19274</v>
      </c>
      <c r="H1179" s="3" t="s">
        <v>19275</v>
      </c>
    </row>
    <row r="1180" spans="1:8" ht="29" x14ac:dyDescent="0.35">
      <c r="A1180" s="4">
        <v>119839</v>
      </c>
      <c r="B1180" s="1">
        <v>45209</v>
      </c>
      <c r="C1180" s="2">
        <v>0.3439699074074074</v>
      </c>
      <c r="D1180" s="3" t="s">
        <v>19276</v>
      </c>
      <c r="E1180" s="3" t="s">
        <v>1063</v>
      </c>
      <c r="F1180" s="3" t="s">
        <v>2012</v>
      </c>
      <c r="G1180" s="3" t="s">
        <v>1063</v>
      </c>
      <c r="H1180" s="3" t="s">
        <v>19277</v>
      </c>
    </row>
    <row r="1181" spans="1:8" x14ac:dyDescent="0.35">
      <c r="A1181" s="4">
        <v>43129</v>
      </c>
      <c r="B1181" s="1">
        <v>45209</v>
      </c>
      <c r="C1181" s="2">
        <v>0.34785879629629629</v>
      </c>
      <c r="D1181" s="3" t="s">
        <v>12868</v>
      </c>
      <c r="E1181" s="3" t="s">
        <v>13823</v>
      </c>
      <c r="F1181" s="3" t="s">
        <v>12751</v>
      </c>
      <c r="G1181" s="3" t="s">
        <v>19278</v>
      </c>
      <c r="H1181" s="3" t="s">
        <v>13216</v>
      </c>
    </row>
    <row r="1182" spans="1:8" ht="29" x14ac:dyDescent="0.35">
      <c r="A1182" s="4">
        <v>74125</v>
      </c>
      <c r="B1182" s="1">
        <v>45209</v>
      </c>
      <c r="C1182" s="2">
        <v>0.35497685185185185</v>
      </c>
      <c r="D1182" s="3" t="s">
        <v>19279</v>
      </c>
      <c r="E1182" s="3" t="s">
        <v>19281</v>
      </c>
      <c r="F1182" s="3" t="s">
        <v>19280</v>
      </c>
      <c r="G1182" s="3" t="s">
        <v>19281</v>
      </c>
      <c r="H1182" s="3" t="s">
        <v>10659</v>
      </c>
    </row>
    <row r="1183" spans="1:8" ht="72.5" x14ac:dyDescent="0.35">
      <c r="A1183" s="4">
        <v>15127</v>
      </c>
      <c r="B1183" s="1">
        <v>45209</v>
      </c>
      <c r="C1183" s="2">
        <v>0.35577546296296297</v>
      </c>
      <c r="D1183" s="3" t="s">
        <v>985</v>
      </c>
      <c r="E1183" s="3" t="s">
        <v>19284</v>
      </c>
      <c r="F1183" s="3" t="s">
        <v>14671</v>
      </c>
      <c r="G1183" s="3" t="s">
        <v>19282</v>
      </c>
      <c r="H1183" s="3" t="s">
        <v>19283</v>
      </c>
    </row>
    <row r="1184" spans="1:8" x14ac:dyDescent="0.35">
      <c r="A1184" s="4">
        <v>45481</v>
      </c>
      <c r="B1184" s="1">
        <v>45209</v>
      </c>
      <c r="C1184" s="2">
        <v>0.35890046296296302</v>
      </c>
      <c r="D1184" s="3" t="s">
        <v>10317</v>
      </c>
      <c r="E1184" s="3" t="s">
        <v>19285</v>
      </c>
      <c r="F1184" s="3" t="s">
        <v>12484</v>
      </c>
      <c r="G1184" s="3" t="s">
        <v>19285</v>
      </c>
      <c r="H1184" s="3" t="s">
        <v>10891</v>
      </c>
    </row>
    <row r="1185" spans="1:8" ht="58" x14ac:dyDescent="0.35">
      <c r="A1185" s="4">
        <v>122316</v>
      </c>
      <c r="B1185" s="1">
        <v>45209</v>
      </c>
      <c r="C1185" s="2">
        <v>0.36027777777777775</v>
      </c>
      <c r="D1185" s="3" t="s">
        <v>1288</v>
      </c>
      <c r="E1185" s="3" t="s">
        <v>19287</v>
      </c>
      <c r="F1185" s="3" t="s">
        <v>12516</v>
      </c>
      <c r="G1185" s="3" t="s">
        <v>11789</v>
      </c>
      <c r="H1185" s="3" t="s">
        <v>19286</v>
      </c>
    </row>
    <row r="1186" spans="1:8" x14ac:dyDescent="0.35">
      <c r="A1186" s="4">
        <v>132871</v>
      </c>
      <c r="B1186" s="1">
        <v>45209</v>
      </c>
      <c r="C1186" s="2">
        <v>0.36435185185185182</v>
      </c>
      <c r="D1186" s="3" t="s">
        <v>13638</v>
      </c>
      <c r="E1186" s="3" t="s">
        <v>19291</v>
      </c>
      <c r="F1186" s="3" t="s">
        <v>19288</v>
      </c>
      <c r="G1186" s="3" t="s">
        <v>19289</v>
      </c>
      <c r="H1186" s="3" t="s">
        <v>19290</v>
      </c>
    </row>
    <row r="1187" spans="1:8" x14ac:dyDescent="0.35">
      <c r="A1187" s="4">
        <v>93238</v>
      </c>
      <c r="B1187" s="1">
        <v>45209</v>
      </c>
      <c r="C1187" s="2">
        <v>0.36604166666666665</v>
      </c>
      <c r="D1187" s="3" t="s">
        <v>10329</v>
      </c>
      <c r="E1187" s="3" t="s">
        <v>13353</v>
      </c>
      <c r="F1187" s="3" t="s">
        <v>12780</v>
      </c>
      <c r="G1187" s="3" t="s">
        <v>13353</v>
      </c>
      <c r="H1187" s="3" t="s">
        <v>10659</v>
      </c>
    </row>
    <row r="1188" spans="1:8" ht="58" x14ac:dyDescent="0.35">
      <c r="A1188" s="4">
        <v>39482</v>
      </c>
      <c r="B1188" s="1">
        <v>45209</v>
      </c>
      <c r="C1188" s="2">
        <v>0.37187500000000001</v>
      </c>
      <c r="D1188" s="3" t="s">
        <v>19292</v>
      </c>
      <c r="E1188" s="3" t="s">
        <v>19295</v>
      </c>
      <c r="F1188" s="3" t="s">
        <v>19293</v>
      </c>
      <c r="G1188" s="3" t="s">
        <v>963</v>
      </c>
      <c r="H1188" s="3" t="s">
        <v>19294</v>
      </c>
    </row>
    <row r="1189" spans="1:8" x14ac:dyDescent="0.35">
      <c r="A1189" s="4">
        <v>41494</v>
      </c>
      <c r="B1189" s="1">
        <v>45209</v>
      </c>
      <c r="C1189" s="2">
        <v>0.37196759259259254</v>
      </c>
      <c r="D1189" s="3" t="s">
        <v>12868</v>
      </c>
      <c r="E1189" s="3" t="s">
        <v>13466</v>
      </c>
      <c r="F1189" s="3" t="s">
        <v>12830</v>
      </c>
      <c r="G1189" s="3" t="s">
        <v>13466</v>
      </c>
      <c r="H1189" s="3" t="s">
        <v>11368</v>
      </c>
    </row>
    <row r="1190" spans="1:8" x14ac:dyDescent="0.35">
      <c r="A1190" s="4">
        <v>129316</v>
      </c>
      <c r="B1190" s="1">
        <v>45209</v>
      </c>
      <c r="C1190" s="2">
        <v>0.37703703703703706</v>
      </c>
      <c r="D1190" s="3" t="s">
        <v>12281</v>
      </c>
      <c r="E1190" s="3" t="s">
        <v>12789</v>
      </c>
      <c r="F1190" s="3" t="s">
        <v>19296</v>
      </c>
      <c r="G1190" s="3" t="s">
        <v>12789</v>
      </c>
      <c r="H1190" s="3" t="s">
        <v>10659</v>
      </c>
    </row>
    <row r="1191" spans="1:8" ht="58" x14ac:dyDescent="0.35">
      <c r="A1191" s="4">
        <v>32947</v>
      </c>
      <c r="B1191" s="1">
        <v>45209</v>
      </c>
      <c r="C1191" s="2">
        <v>0.38550925925925927</v>
      </c>
      <c r="D1191" s="3" t="s">
        <v>19297</v>
      </c>
      <c r="E1191" s="3" t="s">
        <v>12058</v>
      </c>
      <c r="F1191" s="3" t="s">
        <v>19298</v>
      </c>
      <c r="G1191" s="3" t="s">
        <v>19299</v>
      </c>
      <c r="H1191" s="3" t="s">
        <v>13596</v>
      </c>
    </row>
    <row r="1192" spans="1:8" ht="58" x14ac:dyDescent="0.35">
      <c r="A1192" s="4">
        <v>200917</v>
      </c>
      <c r="B1192" s="1">
        <v>45209</v>
      </c>
      <c r="C1192" s="2">
        <v>0.38612268518518517</v>
      </c>
      <c r="D1192" s="3" t="s">
        <v>19300</v>
      </c>
      <c r="E1192" s="3" t="s">
        <v>19304</v>
      </c>
      <c r="F1192" s="3" t="s">
        <v>19301</v>
      </c>
      <c r="G1192" s="3" t="s">
        <v>19302</v>
      </c>
      <c r="H1192" s="3" t="s">
        <v>19303</v>
      </c>
    </row>
    <row r="1193" spans="1:8" ht="203" x14ac:dyDescent="0.35">
      <c r="A1193" s="4">
        <v>142253</v>
      </c>
      <c r="B1193" s="1">
        <v>45209</v>
      </c>
      <c r="C1193" s="2">
        <v>0.38695601851851852</v>
      </c>
      <c r="D1193" s="3" t="s">
        <v>19305</v>
      </c>
      <c r="E1193" s="3" t="s">
        <v>19309</v>
      </c>
      <c r="F1193" s="3" t="s">
        <v>19306</v>
      </c>
      <c r="G1193" s="3" t="s">
        <v>19307</v>
      </c>
      <c r="H1193" s="3" t="s">
        <v>19308</v>
      </c>
    </row>
    <row r="1194" spans="1:8" ht="29" x14ac:dyDescent="0.35">
      <c r="A1194" s="4">
        <v>51064</v>
      </c>
      <c r="B1194" s="1">
        <v>45209</v>
      </c>
      <c r="C1194" s="2">
        <v>0.38893518518518522</v>
      </c>
      <c r="D1194" s="3" t="s">
        <v>19310</v>
      </c>
      <c r="E1194" s="3" t="s">
        <v>19313</v>
      </c>
      <c r="F1194" s="3" t="s">
        <v>19311</v>
      </c>
      <c r="G1194" s="3" t="s">
        <v>11331</v>
      </c>
      <c r="H1194" s="3" t="s">
        <v>19312</v>
      </c>
    </row>
    <row r="1195" spans="1:8" ht="58" x14ac:dyDescent="0.35">
      <c r="A1195" s="4">
        <v>42239</v>
      </c>
      <c r="B1195" s="1">
        <v>45209</v>
      </c>
      <c r="C1195" s="2">
        <v>0.39229166666666665</v>
      </c>
      <c r="D1195" s="3" t="s">
        <v>19314</v>
      </c>
      <c r="E1195" s="3" t="s">
        <v>14464</v>
      </c>
      <c r="F1195" s="3" t="s">
        <v>19315</v>
      </c>
      <c r="G1195" s="3" t="s">
        <v>19316</v>
      </c>
      <c r="H1195" s="3" t="s">
        <v>19317</v>
      </c>
    </row>
    <row r="1196" spans="1:8" ht="29" x14ac:dyDescent="0.35">
      <c r="A1196" s="4">
        <v>75797</v>
      </c>
      <c r="B1196" s="1">
        <v>45209</v>
      </c>
      <c r="C1196" s="2">
        <v>0.39271990740740742</v>
      </c>
      <c r="D1196" s="3" t="s">
        <v>19318</v>
      </c>
      <c r="E1196" s="3" t="s">
        <v>19320</v>
      </c>
      <c r="F1196" s="3" t="s">
        <v>2012</v>
      </c>
      <c r="G1196" s="3" t="s">
        <v>14794</v>
      </c>
      <c r="H1196" s="3" t="s">
        <v>19319</v>
      </c>
    </row>
    <row r="1197" spans="1:8" ht="43.5" x14ac:dyDescent="0.35">
      <c r="A1197" s="4">
        <v>198077</v>
      </c>
      <c r="B1197" s="1">
        <v>45209</v>
      </c>
      <c r="C1197" s="2">
        <v>0.39276620370370369</v>
      </c>
      <c r="D1197" s="3" t="s">
        <v>19321</v>
      </c>
      <c r="E1197" s="3" t="s">
        <v>17766</v>
      </c>
      <c r="F1197" s="3" t="s">
        <v>19322</v>
      </c>
      <c r="G1197" s="3" t="s">
        <v>17766</v>
      </c>
      <c r="H1197" s="3" t="s">
        <v>19323</v>
      </c>
    </row>
    <row r="1198" spans="1:8" ht="145" x14ac:dyDescent="0.35">
      <c r="A1198" s="4">
        <v>176222</v>
      </c>
      <c r="B1198" s="1">
        <v>45209</v>
      </c>
      <c r="C1198" s="2">
        <v>0.39422453703703703</v>
      </c>
      <c r="D1198" s="3" t="s">
        <v>19324</v>
      </c>
      <c r="E1198" s="3" t="s">
        <v>12058</v>
      </c>
      <c r="F1198" s="3" t="s">
        <v>19325</v>
      </c>
      <c r="G1198" s="3" t="s">
        <v>11732</v>
      </c>
      <c r="H1198" s="3" t="s">
        <v>19326</v>
      </c>
    </row>
    <row r="1199" spans="1:8" ht="29" x14ac:dyDescent="0.35">
      <c r="A1199" s="4">
        <v>40856</v>
      </c>
      <c r="B1199" s="1">
        <v>45209</v>
      </c>
      <c r="C1199" s="2">
        <v>0.40063657407407405</v>
      </c>
      <c r="D1199" s="3" t="s">
        <v>19327</v>
      </c>
      <c r="E1199" s="3" t="s">
        <v>19328</v>
      </c>
      <c r="F1199" s="3" t="s">
        <v>2012</v>
      </c>
      <c r="G1199" s="3" t="s">
        <v>19328</v>
      </c>
      <c r="H1199" s="3" t="s">
        <v>19329</v>
      </c>
    </row>
    <row r="1200" spans="1:8" ht="43.5" x14ac:dyDescent="0.35">
      <c r="A1200" s="4">
        <v>100965</v>
      </c>
      <c r="B1200" s="1">
        <v>45209</v>
      </c>
      <c r="C1200" s="2">
        <v>0.40247685185185184</v>
      </c>
      <c r="D1200" s="3" t="s">
        <v>19330</v>
      </c>
      <c r="E1200" s="3" t="s">
        <v>12704</v>
      </c>
      <c r="F1200" s="3" t="s">
        <v>19331</v>
      </c>
      <c r="G1200" s="3" t="s">
        <v>11285</v>
      </c>
      <c r="H1200" s="3" t="s">
        <v>19332</v>
      </c>
    </row>
    <row r="1201" spans="1:8" ht="29" x14ac:dyDescent="0.35">
      <c r="A1201" s="4">
        <v>40404</v>
      </c>
      <c r="B1201" s="1">
        <v>45209</v>
      </c>
      <c r="C1201" s="2">
        <v>0.40337962962962964</v>
      </c>
      <c r="D1201" s="3" t="s">
        <v>19333</v>
      </c>
      <c r="E1201" s="3" t="s">
        <v>1555</v>
      </c>
      <c r="F1201" s="3" t="s">
        <v>19334</v>
      </c>
      <c r="G1201" s="3" t="s">
        <v>19335</v>
      </c>
      <c r="H1201" s="3" t="s">
        <v>10348</v>
      </c>
    </row>
    <row r="1202" spans="1:8" ht="29" x14ac:dyDescent="0.35">
      <c r="A1202" s="4">
        <v>43380</v>
      </c>
      <c r="B1202" s="1">
        <v>45209</v>
      </c>
      <c r="C1202" s="2">
        <v>0.4036689814814815</v>
      </c>
      <c r="D1202" s="3" t="s">
        <v>1296</v>
      </c>
      <c r="E1202" s="3" t="s">
        <v>19337</v>
      </c>
      <c r="F1202" s="3" t="s">
        <v>752</v>
      </c>
      <c r="G1202" s="3" t="s">
        <v>11524</v>
      </c>
      <c r="H1202" s="3" t="s">
        <v>19336</v>
      </c>
    </row>
    <row r="1203" spans="1:8" ht="130.5" x14ac:dyDescent="0.35">
      <c r="A1203" s="4">
        <v>48749</v>
      </c>
      <c r="B1203" s="1">
        <v>45209</v>
      </c>
      <c r="C1203" s="2">
        <v>0.40430555555555553</v>
      </c>
      <c r="D1203" s="3" t="s">
        <v>19338</v>
      </c>
      <c r="E1203" s="3" t="s">
        <v>12954</v>
      </c>
      <c r="F1203" s="3" t="s">
        <v>19339</v>
      </c>
      <c r="G1203" s="3" t="s">
        <v>13267</v>
      </c>
      <c r="H1203" s="3" t="s">
        <v>19340</v>
      </c>
    </row>
    <row r="1204" spans="1:8" ht="58" x14ac:dyDescent="0.35">
      <c r="A1204" s="4">
        <v>59774</v>
      </c>
      <c r="B1204" s="1">
        <v>45209</v>
      </c>
      <c r="C1204" s="2">
        <v>0.40824074074074074</v>
      </c>
      <c r="D1204" s="3" t="s">
        <v>985</v>
      </c>
      <c r="E1204" s="3" t="s">
        <v>19344</v>
      </c>
      <c r="F1204" s="3" t="s">
        <v>19341</v>
      </c>
      <c r="G1204" s="3" t="s">
        <v>19342</v>
      </c>
      <c r="H1204" s="3" t="s">
        <v>19343</v>
      </c>
    </row>
    <row r="1205" spans="1:8" x14ac:dyDescent="0.35">
      <c r="A1205" s="4">
        <v>32978</v>
      </c>
      <c r="B1205" s="1">
        <v>45209</v>
      </c>
      <c r="C1205" s="2">
        <v>0.40923611111111113</v>
      </c>
      <c r="D1205" s="3" t="s">
        <v>10317</v>
      </c>
      <c r="E1205" s="3" t="s">
        <v>12790</v>
      </c>
      <c r="F1205" s="3" t="s">
        <v>12830</v>
      </c>
      <c r="G1205" s="3" t="s">
        <v>12790</v>
      </c>
      <c r="H1205" s="3" t="s">
        <v>593</v>
      </c>
    </row>
    <row r="1206" spans="1:8" ht="145" x14ac:dyDescent="0.35">
      <c r="A1206" s="4">
        <v>34178</v>
      </c>
      <c r="B1206" s="1">
        <v>45209</v>
      </c>
      <c r="C1206" s="2">
        <v>0.40976851851851853</v>
      </c>
      <c r="D1206" s="3" t="s">
        <v>19345</v>
      </c>
      <c r="E1206" s="3" t="s">
        <v>14827</v>
      </c>
      <c r="F1206" s="3" t="s">
        <v>19346</v>
      </c>
      <c r="G1206" s="3" t="s">
        <v>19347</v>
      </c>
      <c r="H1206" s="3" t="s">
        <v>19348</v>
      </c>
    </row>
    <row r="1207" spans="1:8" ht="101.5" x14ac:dyDescent="0.35">
      <c r="A1207" s="4">
        <v>199561</v>
      </c>
      <c r="B1207" s="1">
        <v>45209</v>
      </c>
      <c r="C1207" s="2">
        <v>0.41085648148148146</v>
      </c>
      <c r="D1207" s="3" t="s">
        <v>19349</v>
      </c>
      <c r="E1207" s="3" t="s">
        <v>19353</v>
      </c>
      <c r="F1207" s="3" t="s">
        <v>19350</v>
      </c>
      <c r="G1207" s="3" t="s">
        <v>19351</v>
      </c>
      <c r="H1207" s="3" t="s">
        <v>19352</v>
      </c>
    </row>
    <row r="1208" spans="1:8" ht="29" x14ac:dyDescent="0.35">
      <c r="A1208" s="4">
        <v>44094</v>
      </c>
      <c r="B1208" s="1">
        <v>45209</v>
      </c>
      <c r="C1208" s="2">
        <v>0.41151620370370368</v>
      </c>
      <c r="D1208" s="3" t="s">
        <v>1933</v>
      </c>
      <c r="E1208" s="3" t="s">
        <v>19357</v>
      </c>
      <c r="F1208" s="3" t="s">
        <v>19354</v>
      </c>
      <c r="G1208" s="3" t="s">
        <v>19355</v>
      </c>
      <c r="H1208" s="3" t="s">
        <v>19356</v>
      </c>
    </row>
    <row r="1209" spans="1:8" ht="101.5" x14ac:dyDescent="0.35">
      <c r="A1209" s="4">
        <v>7181</v>
      </c>
      <c r="B1209" s="1">
        <v>45209</v>
      </c>
      <c r="C1209" s="2">
        <v>0.41401620370370368</v>
      </c>
      <c r="D1209" s="3" t="s">
        <v>19358</v>
      </c>
      <c r="E1209" s="3" t="s">
        <v>17417</v>
      </c>
      <c r="F1209" s="3" t="s">
        <v>12514</v>
      </c>
      <c r="G1209" s="3" t="s">
        <v>19359</v>
      </c>
      <c r="H1209" s="3" t="s">
        <v>19360</v>
      </c>
    </row>
    <row r="1210" spans="1:8" x14ac:dyDescent="0.35">
      <c r="A1210" s="4">
        <v>27167</v>
      </c>
      <c r="B1210" s="1">
        <v>45209</v>
      </c>
      <c r="C1210" s="2">
        <v>0.41421296296296295</v>
      </c>
      <c r="D1210" s="3" t="s">
        <v>12015</v>
      </c>
      <c r="E1210" s="3" t="s">
        <v>13071</v>
      </c>
      <c r="F1210" s="3" t="s">
        <v>13319</v>
      </c>
      <c r="G1210" s="3" t="s">
        <v>13071</v>
      </c>
      <c r="H1210" s="3" t="s">
        <v>19361</v>
      </c>
    </row>
    <row r="1211" spans="1:8" ht="29" x14ac:dyDescent="0.35">
      <c r="A1211" s="4">
        <v>38585</v>
      </c>
      <c r="B1211" s="1">
        <v>45209</v>
      </c>
      <c r="C1211" s="2">
        <v>0.41521990740740744</v>
      </c>
      <c r="D1211" s="3" t="s">
        <v>1288</v>
      </c>
      <c r="E1211" s="3" t="s">
        <v>19364</v>
      </c>
      <c r="F1211" s="3" t="s">
        <v>19362</v>
      </c>
      <c r="G1211" s="3" t="s">
        <v>11524</v>
      </c>
      <c r="H1211" s="3" t="s">
        <v>19363</v>
      </c>
    </row>
    <row r="1212" spans="1:8" ht="145" x14ac:dyDescent="0.35">
      <c r="A1212" s="4">
        <v>48755</v>
      </c>
      <c r="B1212" s="1">
        <v>45209</v>
      </c>
      <c r="C1212" s="2">
        <v>0.41675925925925927</v>
      </c>
      <c r="D1212" s="3" t="s">
        <v>19365</v>
      </c>
      <c r="E1212" s="3" t="s">
        <v>12058</v>
      </c>
      <c r="F1212" s="3" t="s">
        <v>19366</v>
      </c>
      <c r="G1212" s="3" t="s">
        <v>19367</v>
      </c>
      <c r="H1212" s="3" t="s">
        <v>19368</v>
      </c>
    </row>
    <row r="1213" spans="1:8" x14ac:dyDescent="0.35">
      <c r="A1213" s="4">
        <v>39542</v>
      </c>
      <c r="B1213" s="1">
        <v>45209</v>
      </c>
      <c r="C1213" s="2">
        <v>0.41695601851851855</v>
      </c>
      <c r="D1213" s="3" t="s">
        <v>19369</v>
      </c>
      <c r="E1213" s="3" t="s">
        <v>14324</v>
      </c>
      <c r="F1213" s="3" t="s">
        <v>19370</v>
      </c>
      <c r="G1213" s="3" t="s">
        <v>19371</v>
      </c>
      <c r="H1213" s="3" t="s">
        <v>19372</v>
      </c>
    </row>
    <row r="1214" spans="1:8" ht="43.5" x14ac:dyDescent="0.35">
      <c r="A1214" s="4">
        <v>39095</v>
      </c>
      <c r="B1214" s="1">
        <v>45209</v>
      </c>
      <c r="C1214" s="2">
        <v>0.42025462962962962</v>
      </c>
      <c r="D1214" s="3" t="s">
        <v>11006</v>
      </c>
      <c r="E1214" s="3" t="s">
        <v>19376</v>
      </c>
      <c r="F1214" s="3" t="s">
        <v>19373</v>
      </c>
      <c r="G1214" s="3" t="s">
        <v>19374</v>
      </c>
      <c r="H1214" s="3" t="s">
        <v>19375</v>
      </c>
    </row>
    <row r="1215" spans="1:8" x14ac:dyDescent="0.35">
      <c r="A1215" s="4">
        <v>45242</v>
      </c>
      <c r="B1215" s="1">
        <v>45209</v>
      </c>
      <c r="C1215" s="2">
        <v>0.42355324074074074</v>
      </c>
      <c r="D1215" s="3" t="s">
        <v>193</v>
      </c>
      <c r="E1215" s="3" t="s">
        <v>19378</v>
      </c>
      <c r="F1215" s="3" t="s">
        <v>2012</v>
      </c>
      <c r="G1215" s="3" t="s">
        <v>12559</v>
      </c>
      <c r="H1215" s="3" t="s">
        <v>19377</v>
      </c>
    </row>
    <row r="1216" spans="1:8" ht="72.5" x14ac:dyDescent="0.35">
      <c r="A1216" s="4">
        <v>45191</v>
      </c>
      <c r="B1216" s="1">
        <v>45209</v>
      </c>
      <c r="C1216" s="2">
        <v>0.42385416666666664</v>
      </c>
      <c r="D1216" s="3" t="s">
        <v>19379</v>
      </c>
      <c r="E1216" s="3" t="s">
        <v>19381</v>
      </c>
      <c r="F1216" s="3" t="s">
        <v>752</v>
      </c>
      <c r="G1216" s="3" t="s">
        <v>11798</v>
      </c>
      <c r="H1216" s="3" t="s">
        <v>19380</v>
      </c>
    </row>
    <row r="1217" spans="1:8" ht="116" x14ac:dyDescent="0.35">
      <c r="A1217" s="4">
        <v>60110</v>
      </c>
      <c r="B1217" s="1">
        <v>45209</v>
      </c>
      <c r="C1217" s="2">
        <v>0.42418981481481483</v>
      </c>
      <c r="D1217" s="3" t="s">
        <v>19382</v>
      </c>
      <c r="E1217" s="3" t="s">
        <v>19386</v>
      </c>
      <c r="F1217" s="3" t="s">
        <v>19383</v>
      </c>
      <c r="G1217" s="3" t="s">
        <v>19384</v>
      </c>
      <c r="H1217" s="3" t="s">
        <v>19385</v>
      </c>
    </row>
    <row r="1218" spans="1:8" ht="145" x14ac:dyDescent="0.35">
      <c r="A1218" s="4">
        <v>42226</v>
      </c>
      <c r="B1218" s="1">
        <v>45209</v>
      </c>
      <c r="C1218" s="2">
        <v>0.42449074074074072</v>
      </c>
      <c r="D1218" s="3" t="s">
        <v>10990</v>
      </c>
      <c r="E1218" s="3" t="s">
        <v>19390</v>
      </c>
      <c r="F1218" s="3" t="s">
        <v>19387</v>
      </c>
      <c r="G1218" s="3" t="s">
        <v>19388</v>
      </c>
      <c r="H1218" s="3" t="s">
        <v>19389</v>
      </c>
    </row>
    <row r="1219" spans="1:8" ht="58" x14ac:dyDescent="0.35">
      <c r="A1219" s="4">
        <v>40954</v>
      </c>
      <c r="B1219" s="1">
        <v>45209</v>
      </c>
      <c r="C1219" s="2">
        <v>0.42618055555555556</v>
      </c>
      <c r="D1219" s="3" t="s">
        <v>19391</v>
      </c>
      <c r="E1219" s="3" t="s">
        <v>14485</v>
      </c>
      <c r="F1219" s="3" t="s">
        <v>19392</v>
      </c>
      <c r="G1219" s="3" t="s">
        <v>19393</v>
      </c>
      <c r="H1219" s="3" t="s">
        <v>19394</v>
      </c>
    </row>
    <row r="1220" spans="1:8" ht="29" x14ac:dyDescent="0.35">
      <c r="A1220" s="4">
        <v>186471</v>
      </c>
      <c r="B1220" s="1">
        <v>45209</v>
      </c>
      <c r="C1220" s="2">
        <v>0.42634259259259261</v>
      </c>
      <c r="D1220" s="3" t="s">
        <v>19395</v>
      </c>
      <c r="E1220" s="3" t="s">
        <v>14875</v>
      </c>
      <c r="F1220" s="3" t="s">
        <v>19396</v>
      </c>
      <c r="G1220" s="3" t="s">
        <v>11472</v>
      </c>
      <c r="H1220" s="3" t="s">
        <v>14874</v>
      </c>
    </row>
    <row r="1221" spans="1:8" ht="116" x14ac:dyDescent="0.35">
      <c r="A1221" s="4">
        <v>60110</v>
      </c>
      <c r="B1221" s="1">
        <v>45209</v>
      </c>
      <c r="C1221" s="2">
        <v>0.42821759259259262</v>
      </c>
      <c r="D1221" s="3" t="s">
        <v>19382</v>
      </c>
      <c r="E1221" s="3" t="s">
        <v>19386</v>
      </c>
      <c r="F1221" s="3" t="s">
        <v>19383</v>
      </c>
      <c r="G1221" s="3" t="s">
        <v>19384</v>
      </c>
      <c r="H1221" s="3" t="s">
        <v>19397</v>
      </c>
    </row>
    <row r="1222" spans="1:8" x14ac:dyDescent="0.35">
      <c r="A1222" s="4">
        <v>38474</v>
      </c>
      <c r="B1222" s="1">
        <v>45209</v>
      </c>
      <c r="C1222" s="2">
        <v>0.43059027777777775</v>
      </c>
      <c r="D1222" s="3" t="s">
        <v>19398</v>
      </c>
      <c r="E1222" s="3" t="s">
        <v>19399</v>
      </c>
      <c r="F1222" s="3" t="s">
        <v>12780</v>
      </c>
      <c r="G1222" s="3" t="s">
        <v>19399</v>
      </c>
      <c r="H1222" s="3" t="s">
        <v>19400</v>
      </c>
    </row>
    <row r="1223" spans="1:8" ht="43.5" x14ac:dyDescent="0.35">
      <c r="A1223" s="4">
        <v>119685</v>
      </c>
      <c r="B1223" s="1">
        <v>45209</v>
      </c>
      <c r="C1223" s="2">
        <v>0.43211805555555555</v>
      </c>
      <c r="D1223" s="3" t="s">
        <v>19401</v>
      </c>
      <c r="E1223" s="3" t="s">
        <v>19404</v>
      </c>
      <c r="F1223" s="3" t="s">
        <v>19402</v>
      </c>
      <c r="G1223" s="3" t="s">
        <v>10729</v>
      </c>
      <c r="H1223" s="3" t="s">
        <v>19403</v>
      </c>
    </row>
    <row r="1224" spans="1:8" ht="43.5" x14ac:dyDescent="0.35">
      <c r="A1224" s="4">
        <v>196699</v>
      </c>
      <c r="B1224" s="1">
        <v>45209</v>
      </c>
      <c r="C1224" s="2">
        <v>0.43421296296296297</v>
      </c>
      <c r="D1224" s="3" t="s">
        <v>19405</v>
      </c>
      <c r="E1224" s="3" t="s">
        <v>19409</v>
      </c>
      <c r="F1224" s="3" t="s">
        <v>19406</v>
      </c>
      <c r="G1224" s="3" t="s">
        <v>19407</v>
      </c>
      <c r="H1224" s="3" t="s">
        <v>19408</v>
      </c>
    </row>
    <row r="1225" spans="1:8" x14ac:dyDescent="0.35">
      <c r="A1225" s="4">
        <v>10583</v>
      </c>
      <c r="B1225" s="1">
        <v>45209</v>
      </c>
      <c r="C1225" s="2">
        <v>0.43587962962962962</v>
      </c>
      <c r="D1225" s="3" t="s">
        <v>10317</v>
      </c>
      <c r="E1225" s="3" t="s">
        <v>12814</v>
      </c>
      <c r="F1225" s="3" t="s">
        <v>19410</v>
      </c>
      <c r="G1225" s="3" t="s">
        <v>12814</v>
      </c>
      <c r="H1225" s="3" t="s">
        <v>10659</v>
      </c>
    </row>
    <row r="1226" spans="1:8" ht="72.5" x14ac:dyDescent="0.35">
      <c r="A1226" s="4">
        <v>120362</v>
      </c>
      <c r="B1226" s="1">
        <v>45209</v>
      </c>
      <c r="C1226" s="2">
        <v>0.43629629629629635</v>
      </c>
      <c r="D1226" s="3" t="s">
        <v>19411</v>
      </c>
      <c r="E1226" s="3" t="s">
        <v>19415</v>
      </c>
      <c r="F1226" s="3" t="s">
        <v>19412</v>
      </c>
      <c r="G1226" s="3" t="s">
        <v>19413</v>
      </c>
      <c r="H1226" s="3" t="s">
        <v>19414</v>
      </c>
    </row>
    <row r="1227" spans="1:8" ht="43.5" x14ac:dyDescent="0.35">
      <c r="A1227" s="4">
        <v>6946</v>
      </c>
      <c r="B1227" s="1">
        <v>45209</v>
      </c>
      <c r="C1227" s="2">
        <v>0.43677083333333333</v>
      </c>
      <c r="D1227" s="3" t="s">
        <v>19416</v>
      </c>
      <c r="E1227" s="3" t="s">
        <v>19420</v>
      </c>
      <c r="F1227" s="3" t="s">
        <v>19417</v>
      </c>
      <c r="G1227" s="3" t="s">
        <v>19418</v>
      </c>
      <c r="H1227" s="3" t="s">
        <v>19419</v>
      </c>
    </row>
    <row r="1228" spans="1:8" ht="43.5" x14ac:dyDescent="0.35">
      <c r="A1228" s="4">
        <v>201403</v>
      </c>
      <c r="B1228" s="1">
        <v>45209</v>
      </c>
      <c r="C1228" s="2">
        <v>0.43782407407407403</v>
      </c>
      <c r="D1228" s="3" t="s">
        <v>13638</v>
      </c>
      <c r="E1228" s="3" t="s">
        <v>19423</v>
      </c>
      <c r="F1228" s="3" t="s">
        <v>19421</v>
      </c>
      <c r="G1228" s="3" t="s">
        <v>292</v>
      </c>
      <c r="H1228" s="3" t="s">
        <v>19422</v>
      </c>
    </row>
    <row r="1229" spans="1:8" ht="43.5" x14ac:dyDescent="0.35">
      <c r="A1229" s="4">
        <v>42119</v>
      </c>
      <c r="B1229" s="1">
        <v>45209</v>
      </c>
      <c r="C1229" s="2">
        <v>0.4410648148148148</v>
      </c>
      <c r="D1229" s="3" t="s">
        <v>19424</v>
      </c>
      <c r="E1229" s="3" t="s">
        <v>13721</v>
      </c>
      <c r="F1229" s="3" t="s">
        <v>19425</v>
      </c>
      <c r="G1229" s="3" t="s">
        <v>19426</v>
      </c>
      <c r="H1229" s="3" t="s">
        <v>19427</v>
      </c>
    </row>
    <row r="1230" spans="1:8" x14ac:dyDescent="0.35">
      <c r="A1230" s="4">
        <v>187025</v>
      </c>
      <c r="B1230" s="1">
        <v>45209</v>
      </c>
      <c r="C1230" s="2">
        <v>0.44527777777777783</v>
      </c>
      <c r="D1230" s="3" t="s">
        <v>19428</v>
      </c>
      <c r="E1230" s="3" t="s">
        <v>19431</v>
      </c>
      <c r="F1230" s="3" t="s">
        <v>19429</v>
      </c>
      <c r="G1230" s="3" t="s">
        <v>14002</v>
      </c>
      <c r="H1230" s="3" t="s">
        <v>19430</v>
      </c>
    </row>
    <row r="1231" spans="1:8" ht="130.5" x14ac:dyDescent="0.35">
      <c r="A1231" s="4">
        <v>44061</v>
      </c>
      <c r="B1231" s="1">
        <v>45209</v>
      </c>
      <c r="C1231" s="2">
        <v>0.44638888888888889</v>
      </c>
      <c r="D1231" s="3" t="s">
        <v>19432</v>
      </c>
      <c r="E1231" s="3" t="s">
        <v>10869</v>
      </c>
      <c r="F1231" s="3" t="s">
        <v>19433</v>
      </c>
      <c r="G1231" s="3" t="s">
        <v>11732</v>
      </c>
      <c r="H1231" s="3" t="s">
        <v>19434</v>
      </c>
    </row>
    <row r="1232" spans="1:8" ht="29" x14ac:dyDescent="0.35">
      <c r="A1232" s="4">
        <v>46157</v>
      </c>
      <c r="B1232" s="1">
        <v>45209</v>
      </c>
      <c r="C1232" s="2">
        <v>0.44675925925925924</v>
      </c>
      <c r="D1232" s="3" t="s">
        <v>12260</v>
      </c>
      <c r="E1232" s="3" t="s">
        <v>19436</v>
      </c>
      <c r="F1232" s="3" t="s">
        <v>19435</v>
      </c>
      <c r="G1232" s="3" t="s">
        <v>19436</v>
      </c>
      <c r="H1232" s="3" t="s">
        <v>11368</v>
      </c>
    </row>
    <row r="1233" spans="1:8" ht="29" x14ac:dyDescent="0.35">
      <c r="A1233" s="4">
        <v>56468</v>
      </c>
      <c r="B1233" s="1">
        <v>45209</v>
      </c>
      <c r="C1233" s="2">
        <v>0.44744212962962965</v>
      </c>
      <c r="D1233" s="3" t="s">
        <v>19437</v>
      </c>
      <c r="E1233" s="3" t="s">
        <v>19441</v>
      </c>
      <c r="F1233" s="3" t="s">
        <v>19438</v>
      </c>
      <c r="G1233" s="3" t="s">
        <v>19439</v>
      </c>
      <c r="H1233" s="3" t="s">
        <v>19440</v>
      </c>
    </row>
    <row r="1234" spans="1:8" ht="101.5" x14ac:dyDescent="0.35">
      <c r="A1234" s="4">
        <v>193741</v>
      </c>
      <c r="B1234" s="1">
        <v>45209</v>
      </c>
      <c r="C1234" s="2">
        <v>0.4475925925925926</v>
      </c>
      <c r="D1234" s="3" t="s">
        <v>19442</v>
      </c>
      <c r="E1234" s="3" t="s">
        <v>19446</v>
      </c>
      <c r="F1234" s="3" t="s">
        <v>19443</v>
      </c>
      <c r="G1234" s="3" t="s">
        <v>19444</v>
      </c>
      <c r="H1234" s="3" t="s">
        <v>19445</v>
      </c>
    </row>
    <row r="1235" spans="1:8" ht="29" x14ac:dyDescent="0.35">
      <c r="A1235" s="4">
        <v>52036</v>
      </c>
      <c r="B1235" s="1">
        <v>45209</v>
      </c>
      <c r="C1235" s="2">
        <v>0.44843749999999999</v>
      </c>
      <c r="D1235" s="3" t="s">
        <v>1933</v>
      </c>
      <c r="E1235" s="3" t="s">
        <v>19448</v>
      </c>
      <c r="F1235" s="3" t="s">
        <v>19447</v>
      </c>
      <c r="G1235" s="3" t="s">
        <v>11905</v>
      </c>
      <c r="H1235" s="3" t="s">
        <v>11109</v>
      </c>
    </row>
    <row r="1236" spans="1:8" ht="58" x14ac:dyDescent="0.35">
      <c r="A1236" s="4">
        <v>65896</v>
      </c>
      <c r="B1236" s="1">
        <v>45209</v>
      </c>
      <c r="C1236" s="2">
        <v>0.4496296296296296</v>
      </c>
      <c r="D1236" s="3" t="s">
        <v>10471</v>
      </c>
      <c r="E1236" s="3" t="s">
        <v>19451</v>
      </c>
      <c r="F1236" s="3" t="s">
        <v>19449</v>
      </c>
      <c r="G1236" s="3" t="s">
        <v>11285</v>
      </c>
      <c r="H1236" s="3" t="s">
        <v>19450</v>
      </c>
    </row>
    <row r="1237" spans="1:8" ht="43.5" x14ac:dyDescent="0.35">
      <c r="A1237" s="4">
        <v>96669</v>
      </c>
      <c r="B1237" s="1">
        <v>45209</v>
      </c>
      <c r="C1237" s="2">
        <v>0.44990740740740742</v>
      </c>
      <c r="D1237" s="3" t="s">
        <v>19452</v>
      </c>
      <c r="E1237" s="3" t="s">
        <v>19456</v>
      </c>
      <c r="F1237" s="3" t="s">
        <v>19453</v>
      </c>
      <c r="G1237" s="3" t="s">
        <v>19454</v>
      </c>
      <c r="H1237" s="3" t="s">
        <v>19455</v>
      </c>
    </row>
    <row r="1238" spans="1:8" ht="29" x14ac:dyDescent="0.35">
      <c r="A1238" s="4">
        <v>38462</v>
      </c>
      <c r="B1238" s="1">
        <v>45209</v>
      </c>
      <c r="C1238" s="2">
        <v>0.4546412037037037</v>
      </c>
      <c r="D1238" s="3" t="s">
        <v>19457</v>
      </c>
      <c r="E1238" s="3" t="s">
        <v>19461</v>
      </c>
      <c r="F1238" s="3" t="s">
        <v>19458</v>
      </c>
      <c r="G1238" s="3" t="s">
        <v>19459</v>
      </c>
      <c r="H1238" s="3" t="s">
        <v>19460</v>
      </c>
    </row>
    <row r="1239" spans="1:8" ht="145" x14ac:dyDescent="0.35">
      <c r="A1239" s="4">
        <v>200362</v>
      </c>
      <c r="B1239" s="1">
        <v>45209</v>
      </c>
      <c r="C1239" s="2">
        <v>0.45537037037037037</v>
      </c>
      <c r="D1239" s="3" t="s">
        <v>19463</v>
      </c>
      <c r="E1239" s="3" t="s">
        <v>19467</v>
      </c>
      <c r="F1239" s="3" t="s">
        <v>19464</v>
      </c>
      <c r="G1239" s="3" t="s">
        <v>19465</v>
      </c>
      <c r="H1239" s="3" t="s">
        <v>19466</v>
      </c>
    </row>
    <row r="1240" spans="1:8" ht="58" x14ac:dyDescent="0.35">
      <c r="A1240" s="4">
        <v>120181</v>
      </c>
      <c r="B1240" s="1">
        <v>45209</v>
      </c>
      <c r="C1240" s="2">
        <v>0.45582175925925927</v>
      </c>
      <c r="D1240" s="3" t="s">
        <v>985</v>
      </c>
      <c r="E1240" s="3" t="s">
        <v>19471</v>
      </c>
      <c r="F1240" s="3" t="s">
        <v>19468</v>
      </c>
      <c r="G1240" s="3" t="s">
        <v>19469</v>
      </c>
      <c r="H1240" s="3" t="s">
        <v>19470</v>
      </c>
    </row>
    <row r="1241" spans="1:8" ht="58" x14ac:dyDescent="0.35">
      <c r="A1241" s="4">
        <v>34074</v>
      </c>
      <c r="B1241" s="1">
        <v>45209</v>
      </c>
      <c r="C1241" s="2">
        <v>0.4559259259259259</v>
      </c>
      <c r="D1241" s="3" t="s">
        <v>19472</v>
      </c>
      <c r="E1241" s="3" t="s">
        <v>19475</v>
      </c>
      <c r="F1241" s="3" t="s">
        <v>19473</v>
      </c>
      <c r="G1241" s="3" t="s">
        <v>19474</v>
      </c>
      <c r="H1241" s="3" t="s">
        <v>10348</v>
      </c>
    </row>
    <row r="1242" spans="1:8" ht="43.5" x14ac:dyDescent="0.35">
      <c r="A1242" s="4">
        <v>40509</v>
      </c>
      <c r="B1242" s="1">
        <v>45209</v>
      </c>
      <c r="C1242" s="2">
        <v>0.45782407407407405</v>
      </c>
      <c r="D1242" s="3" t="s">
        <v>19476</v>
      </c>
      <c r="E1242" s="3" t="s">
        <v>19480</v>
      </c>
      <c r="F1242" s="3" t="s">
        <v>19477</v>
      </c>
      <c r="G1242" s="3" t="s">
        <v>19478</v>
      </c>
      <c r="H1242" s="3" t="s">
        <v>19479</v>
      </c>
    </row>
    <row r="1243" spans="1:8" x14ac:dyDescent="0.35">
      <c r="A1243" s="4">
        <v>41024</v>
      </c>
      <c r="B1243" s="1">
        <v>45209</v>
      </c>
      <c r="C1243" s="2">
        <v>0.45851851851851855</v>
      </c>
      <c r="D1243" s="3" t="s">
        <v>10329</v>
      </c>
      <c r="E1243" s="3" t="s">
        <v>19482</v>
      </c>
      <c r="F1243" s="3" t="s">
        <v>19481</v>
      </c>
      <c r="G1243" s="3" t="s">
        <v>19482</v>
      </c>
      <c r="H1243" s="3" t="s">
        <v>10753</v>
      </c>
    </row>
    <row r="1244" spans="1:8" ht="29" x14ac:dyDescent="0.35">
      <c r="A1244" s="4">
        <v>73818</v>
      </c>
      <c r="B1244" s="1">
        <v>45209</v>
      </c>
      <c r="C1244" s="2">
        <v>0.46124999999999999</v>
      </c>
      <c r="D1244" s="3" t="s">
        <v>19483</v>
      </c>
      <c r="E1244" s="3" t="s">
        <v>11438</v>
      </c>
      <c r="F1244" s="3" t="s">
        <v>19484</v>
      </c>
      <c r="G1244" s="3" t="s">
        <v>19485</v>
      </c>
      <c r="H1244" s="3" t="s">
        <v>19486</v>
      </c>
    </row>
    <row r="1245" spans="1:8" ht="116" x14ac:dyDescent="0.35">
      <c r="A1245" s="4">
        <v>50181</v>
      </c>
      <c r="B1245" s="1">
        <v>45209</v>
      </c>
      <c r="C1245" s="2">
        <v>0.46234953703703702</v>
      </c>
      <c r="D1245" s="3" t="s">
        <v>19487</v>
      </c>
      <c r="E1245" s="3" t="s">
        <v>11267</v>
      </c>
      <c r="F1245" s="3" t="s">
        <v>19488</v>
      </c>
      <c r="G1245" s="3" t="s">
        <v>11732</v>
      </c>
      <c r="H1245" s="3" t="s">
        <v>19489</v>
      </c>
    </row>
    <row r="1246" spans="1:8" ht="43.5" x14ac:dyDescent="0.35">
      <c r="A1246" s="4">
        <v>129005</v>
      </c>
      <c r="B1246" s="1">
        <v>45209</v>
      </c>
      <c r="C1246" s="2">
        <v>0.46256944444444442</v>
      </c>
      <c r="D1246" s="3" t="s">
        <v>19490</v>
      </c>
      <c r="E1246" s="3" t="s">
        <v>11403</v>
      </c>
      <c r="F1246" s="3" t="s">
        <v>14612</v>
      </c>
      <c r="G1246" s="3" t="s">
        <v>11326</v>
      </c>
      <c r="H1246" s="3" t="s">
        <v>19491</v>
      </c>
    </row>
    <row r="1247" spans="1:8" ht="43.5" x14ac:dyDescent="0.35">
      <c r="A1247" s="4">
        <v>50443</v>
      </c>
      <c r="B1247" s="1">
        <v>45209</v>
      </c>
      <c r="C1247" s="2">
        <v>0.46309027777777773</v>
      </c>
      <c r="D1247" s="3" t="s">
        <v>19492</v>
      </c>
      <c r="E1247" s="3" t="s">
        <v>19496</v>
      </c>
      <c r="F1247" s="3" t="s">
        <v>19493</v>
      </c>
      <c r="G1247" s="3" t="s">
        <v>19494</v>
      </c>
      <c r="H1247" s="3" t="s">
        <v>19495</v>
      </c>
    </row>
    <row r="1248" spans="1:8" x14ac:dyDescent="0.35">
      <c r="A1248" s="4">
        <v>11395</v>
      </c>
      <c r="B1248" s="1">
        <v>45209</v>
      </c>
      <c r="C1248" s="2">
        <v>0.46379629629629626</v>
      </c>
      <c r="D1248" s="3" t="s">
        <v>12868</v>
      </c>
      <c r="E1248" s="3" t="s">
        <v>12554</v>
      </c>
      <c r="F1248" s="3" t="s">
        <v>19497</v>
      </c>
      <c r="G1248" s="3" t="s">
        <v>12554</v>
      </c>
      <c r="H1248" s="3" t="s">
        <v>10659</v>
      </c>
    </row>
    <row r="1249" spans="1:8" ht="72.5" x14ac:dyDescent="0.35">
      <c r="A1249" s="4">
        <v>34360</v>
      </c>
      <c r="B1249" s="1">
        <v>45209</v>
      </c>
      <c r="C1249" s="2">
        <v>0.46500000000000002</v>
      </c>
      <c r="D1249" s="3" t="s">
        <v>1436</v>
      </c>
      <c r="E1249" s="3" t="s">
        <v>19499</v>
      </c>
      <c r="F1249" s="3" t="s">
        <v>19498</v>
      </c>
      <c r="G1249" s="3" t="s">
        <v>102</v>
      </c>
      <c r="H1249" s="3" t="s">
        <v>11412</v>
      </c>
    </row>
    <row r="1250" spans="1:8" ht="72.5" x14ac:dyDescent="0.35">
      <c r="A1250" s="4">
        <v>6424</v>
      </c>
      <c r="B1250" s="1">
        <v>45209</v>
      </c>
      <c r="C1250" s="2">
        <v>0.46535879629629634</v>
      </c>
      <c r="D1250" s="3" t="s">
        <v>11006</v>
      </c>
      <c r="E1250" s="3" t="s">
        <v>19502</v>
      </c>
      <c r="F1250" s="3" t="s">
        <v>19500</v>
      </c>
      <c r="G1250" s="3" t="s">
        <v>19501</v>
      </c>
      <c r="H1250" s="3" t="s">
        <v>10348</v>
      </c>
    </row>
    <row r="1251" spans="1:8" ht="72.5" x14ac:dyDescent="0.35">
      <c r="A1251" s="4">
        <v>176940</v>
      </c>
      <c r="B1251" s="1">
        <v>45209</v>
      </c>
      <c r="C1251" s="2">
        <v>0.46630787037037041</v>
      </c>
      <c r="D1251" s="3" t="s">
        <v>985</v>
      </c>
      <c r="E1251" s="3" t="s">
        <v>19506</v>
      </c>
      <c r="F1251" s="3" t="s">
        <v>19503</v>
      </c>
      <c r="G1251" s="3" t="s">
        <v>19504</v>
      </c>
      <c r="H1251" s="3" t="s">
        <v>19505</v>
      </c>
    </row>
    <row r="1252" spans="1:8" ht="72.5" x14ac:dyDescent="0.35">
      <c r="A1252" s="4">
        <v>40502</v>
      </c>
      <c r="B1252" s="1">
        <v>45209</v>
      </c>
      <c r="C1252" s="2">
        <v>0.46768518518518515</v>
      </c>
      <c r="D1252" s="3" t="s">
        <v>19507</v>
      </c>
      <c r="E1252" s="3" t="s">
        <v>12058</v>
      </c>
      <c r="F1252" s="3" t="s">
        <v>13028</v>
      </c>
      <c r="G1252" s="3" t="s">
        <v>11732</v>
      </c>
      <c r="H1252" s="3" t="s">
        <v>19508</v>
      </c>
    </row>
    <row r="1253" spans="1:8" ht="29" x14ac:dyDescent="0.35">
      <c r="A1253" s="4">
        <v>72164</v>
      </c>
      <c r="B1253" s="1">
        <v>45209</v>
      </c>
      <c r="C1253" s="2">
        <v>0.46811342592592592</v>
      </c>
      <c r="D1253" s="3" t="s">
        <v>19509</v>
      </c>
      <c r="E1253" s="3" t="s">
        <v>19511</v>
      </c>
      <c r="F1253" s="3" t="s">
        <v>13916</v>
      </c>
      <c r="G1253" s="3" t="s">
        <v>15128</v>
      </c>
      <c r="H1253" s="3" t="s">
        <v>19510</v>
      </c>
    </row>
    <row r="1254" spans="1:8" ht="43.5" x14ac:dyDescent="0.35">
      <c r="A1254" s="4">
        <v>76971</v>
      </c>
      <c r="B1254" s="1">
        <v>45209</v>
      </c>
      <c r="C1254" s="2">
        <v>0.47057870370370369</v>
      </c>
      <c r="D1254" s="3" t="s">
        <v>11006</v>
      </c>
      <c r="E1254" s="3" t="s">
        <v>14484</v>
      </c>
      <c r="F1254" s="3" t="s">
        <v>19512</v>
      </c>
      <c r="G1254" s="3" t="s">
        <v>11409</v>
      </c>
      <c r="H1254" s="3" t="s">
        <v>10348</v>
      </c>
    </row>
    <row r="1255" spans="1:8" ht="58" x14ac:dyDescent="0.35">
      <c r="A1255" s="4">
        <v>37621</v>
      </c>
      <c r="B1255" s="1">
        <v>45209</v>
      </c>
      <c r="C1255" s="2">
        <v>0.47093750000000001</v>
      </c>
      <c r="D1255" s="3" t="s">
        <v>19513</v>
      </c>
      <c r="E1255" s="3" t="s">
        <v>11349</v>
      </c>
      <c r="F1255" s="3" t="s">
        <v>12068</v>
      </c>
      <c r="G1255" s="3" t="s">
        <v>11810</v>
      </c>
      <c r="H1255" s="3" t="s">
        <v>19514</v>
      </c>
    </row>
    <row r="1256" spans="1:8" ht="29" x14ac:dyDescent="0.35">
      <c r="A1256" s="4">
        <v>36462</v>
      </c>
      <c r="B1256" s="1">
        <v>45209</v>
      </c>
      <c r="C1256" s="2">
        <v>0.47174768518518517</v>
      </c>
      <c r="D1256" s="3" t="s">
        <v>11063</v>
      </c>
      <c r="E1256" s="3" t="s">
        <v>11244</v>
      </c>
      <c r="F1256" s="3" t="s">
        <v>19515</v>
      </c>
      <c r="G1256" s="3" t="s">
        <v>19516</v>
      </c>
      <c r="H1256" s="3" t="s">
        <v>19517</v>
      </c>
    </row>
    <row r="1257" spans="1:8" ht="43.5" x14ac:dyDescent="0.35">
      <c r="A1257" s="4">
        <v>56954</v>
      </c>
      <c r="B1257" s="1">
        <v>45209</v>
      </c>
      <c r="C1257" s="2">
        <v>0.47571759259259255</v>
      </c>
      <c r="D1257" s="3" t="s">
        <v>19518</v>
      </c>
      <c r="E1257" s="3" t="s">
        <v>13209</v>
      </c>
      <c r="F1257" s="3" t="s">
        <v>19519</v>
      </c>
      <c r="G1257" s="3" t="s">
        <v>19520</v>
      </c>
      <c r="H1257" s="3" t="s">
        <v>19521</v>
      </c>
    </row>
    <row r="1258" spans="1:8" ht="29" x14ac:dyDescent="0.35">
      <c r="A1258" s="4">
        <v>11477</v>
      </c>
      <c r="B1258" s="1">
        <v>45209</v>
      </c>
      <c r="C1258" s="2">
        <v>0.47650462962962964</v>
      </c>
      <c r="D1258" s="3" t="s">
        <v>19522</v>
      </c>
      <c r="E1258" s="3" t="s">
        <v>19525</v>
      </c>
      <c r="F1258" s="3" t="s">
        <v>10406</v>
      </c>
      <c r="G1258" s="3" t="s">
        <v>19523</v>
      </c>
      <c r="H1258" s="3" t="s">
        <v>19524</v>
      </c>
    </row>
    <row r="1259" spans="1:8" x14ac:dyDescent="0.35">
      <c r="A1259" s="4">
        <v>51139</v>
      </c>
      <c r="B1259" s="1">
        <v>45209</v>
      </c>
      <c r="C1259" s="2">
        <v>0.47718750000000004</v>
      </c>
      <c r="D1259" s="3" t="s">
        <v>13602</v>
      </c>
      <c r="E1259" s="3" t="s">
        <v>19527</v>
      </c>
      <c r="F1259" s="3" t="s">
        <v>19526</v>
      </c>
      <c r="G1259" s="3" t="s">
        <v>19527</v>
      </c>
      <c r="H1259" s="3" t="s">
        <v>10750</v>
      </c>
    </row>
    <row r="1260" spans="1:8" ht="58" x14ac:dyDescent="0.35">
      <c r="A1260" s="4">
        <v>192271</v>
      </c>
      <c r="B1260" s="1">
        <v>45209</v>
      </c>
      <c r="C1260" s="2">
        <v>0.47732638888888884</v>
      </c>
      <c r="D1260" s="3" t="s">
        <v>19528</v>
      </c>
      <c r="E1260" s="3" t="s">
        <v>19532</v>
      </c>
      <c r="F1260" s="3" t="s">
        <v>19529</v>
      </c>
      <c r="G1260" s="3" t="s">
        <v>19530</v>
      </c>
      <c r="H1260" s="3" t="s">
        <v>19531</v>
      </c>
    </row>
    <row r="1261" spans="1:8" ht="72.5" x14ac:dyDescent="0.35">
      <c r="A1261" s="4">
        <v>32200</v>
      </c>
      <c r="B1261" s="1">
        <v>45209</v>
      </c>
      <c r="C1261" s="2">
        <v>0.48070601851851852</v>
      </c>
      <c r="D1261" s="3" t="s">
        <v>19533</v>
      </c>
      <c r="E1261" s="3" t="s">
        <v>19537</v>
      </c>
      <c r="F1261" s="3" t="s">
        <v>19534</v>
      </c>
      <c r="G1261" s="3" t="s">
        <v>19535</v>
      </c>
      <c r="H1261" s="3" t="s">
        <v>19536</v>
      </c>
    </row>
    <row r="1262" spans="1:8" ht="43.5" x14ac:dyDescent="0.35">
      <c r="A1262" s="4">
        <v>45363</v>
      </c>
      <c r="B1262" s="1">
        <v>45209</v>
      </c>
      <c r="C1262" s="2">
        <v>0.48126157407407405</v>
      </c>
      <c r="D1262" s="3" t="s">
        <v>11063</v>
      </c>
      <c r="E1262" s="3" t="s">
        <v>19540</v>
      </c>
      <c r="F1262" s="3" t="s">
        <v>19538</v>
      </c>
      <c r="G1262" s="3" t="s">
        <v>11285</v>
      </c>
      <c r="H1262" s="3" t="s">
        <v>19539</v>
      </c>
    </row>
    <row r="1263" spans="1:8" ht="29" x14ac:dyDescent="0.35">
      <c r="A1263" s="4">
        <v>67883</v>
      </c>
      <c r="B1263" s="1">
        <v>45209</v>
      </c>
      <c r="C1263" s="2">
        <v>0.48155092592592591</v>
      </c>
      <c r="D1263" s="3" t="s">
        <v>10453</v>
      </c>
      <c r="E1263" s="3" t="s">
        <v>13859</v>
      </c>
      <c r="F1263" s="3" t="s">
        <v>19541</v>
      </c>
      <c r="G1263" s="3" t="s">
        <v>12867</v>
      </c>
      <c r="H1263" s="3" t="s">
        <v>19542</v>
      </c>
    </row>
    <row r="1264" spans="1:8" ht="29" x14ac:dyDescent="0.35">
      <c r="A1264" s="4">
        <v>191084</v>
      </c>
      <c r="B1264" s="1">
        <v>45209</v>
      </c>
      <c r="C1264" s="2">
        <v>0.48599537037037038</v>
      </c>
      <c r="D1264" s="3" t="s">
        <v>19543</v>
      </c>
      <c r="E1264" s="3" t="s">
        <v>19546</v>
      </c>
      <c r="F1264" s="3" t="s">
        <v>14603</v>
      </c>
      <c r="G1264" s="3" t="s">
        <v>19544</v>
      </c>
      <c r="H1264" s="3" t="s">
        <v>19545</v>
      </c>
    </row>
    <row r="1265" spans="1:8" ht="29" x14ac:dyDescent="0.35">
      <c r="A1265" s="4">
        <v>178718</v>
      </c>
      <c r="B1265" s="1">
        <v>45209</v>
      </c>
      <c r="C1265" s="2">
        <v>0.48616898148148152</v>
      </c>
      <c r="D1265" s="3" t="s">
        <v>19547</v>
      </c>
      <c r="E1265" s="3" t="s">
        <v>12168</v>
      </c>
      <c r="F1265" s="3" t="s">
        <v>19548</v>
      </c>
      <c r="G1265" s="3" t="s">
        <v>19549</v>
      </c>
      <c r="H1265" s="3" t="s">
        <v>19550</v>
      </c>
    </row>
    <row r="1266" spans="1:8" ht="43.5" x14ac:dyDescent="0.35">
      <c r="A1266" s="4">
        <v>51520</v>
      </c>
      <c r="B1266" s="1">
        <v>45209</v>
      </c>
      <c r="C1266" s="2">
        <v>0.48791666666666672</v>
      </c>
      <c r="D1266" s="3" t="s">
        <v>11330</v>
      </c>
      <c r="E1266" s="3" t="s">
        <v>19553</v>
      </c>
      <c r="F1266" s="3" t="s">
        <v>19551</v>
      </c>
      <c r="G1266" s="3" t="s">
        <v>15008</v>
      </c>
      <c r="H1266" s="3" t="s">
        <v>19552</v>
      </c>
    </row>
    <row r="1267" spans="1:8" ht="101.5" x14ac:dyDescent="0.35">
      <c r="A1267" s="4">
        <v>40391</v>
      </c>
      <c r="B1267" s="1">
        <v>45209</v>
      </c>
      <c r="C1267" s="2">
        <v>0.48825231481481479</v>
      </c>
      <c r="D1267" s="3" t="s">
        <v>19554</v>
      </c>
      <c r="E1267" s="3" t="s">
        <v>12865</v>
      </c>
      <c r="F1267" s="3" t="s">
        <v>19555</v>
      </c>
      <c r="G1267" s="3" t="s">
        <v>19556</v>
      </c>
      <c r="H1267" s="3" t="s">
        <v>19557</v>
      </c>
    </row>
    <row r="1268" spans="1:8" ht="29" x14ac:dyDescent="0.35">
      <c r="A1268" s="4">
        <v>6507</v>
      </c>
      <c r="B1268" s="1">
        <v>45209</v>
      </c>
      <c r="C1268" s="2">
        <v>0.48854166666666665</v>
      </c>
      <c r="D1268" s="3" t="s">
        <v>19558</v>
      </c>
      <c r="E1268" s="3" t="s">
        <v>19562</v>
      </c>
      <c r="F1268" s="3" t="s">
        <v>19559</v>
      </c>
      <c r="G1268" s="3" t="s">
        <v>19560</v>
      </c>
      <c r="H1268" s="3" t="s">
        <v>19561</v>
      </c>
    </row>
    <row r="1269" spans="1:8" ht="29" x14ac:dyDescent="0.35">
      <c r="A1269" s="4">
        <v>28054</v>
      </c>
      <c r="B1269" s="1">
        <v>45209</v>
      </c>
      <c r="C1269" s="2">
        <v>0.48924768518518519</v>
      </c>
      <c r="D1269" s="3" t="s">
        <v>19563</v>
      </c>
      <c r="E1269" s="3" t="s">
        <v>19567</v>
      </c>
      <c r="F1269" s="3" t="s">
        <v>19564</v>
      </c>
      <c r="G1269" s="3" t="s">
        <v>19565</v>
      </c>
      <c r="H1269" s="3" t="s">
        <v>19566</v>
      </c>
    </row>
    <row r="1270" spans="1:8" ht="145" x14ac:dyDescent="0.35">
      <c r="A1270" s="4">
        <v>137084</v>
      </c>
      <c r="B1270" s="1">
        <v>45209</v>
      </c>
      <c r="C1270" s="2">
        <v>0.49001157407407409</v>
      </c>
      <c r="D1270" s="3" t="s">
        <v>19568</v>
      </c>
      <c r="E1270" s="3" t="s">
        <v>19572</v>
      </c>
      <c r="F1270" s="3" t="s">
        <v>19569</v>
      </c>
      <c r="G1270" s="3" t="s">
        <v>19570</v>
      </c>
      <c r="H1270" s="3" t="s">
        <v>19571</v>
      </c>
    </row>
    <row r="1271" spans="1:8" ht="29" x14ac:dyDescent="0.35">
      <c r="A1271" s="4">
        <v>131115</v>
      </c>
      <c r="B1271" s="1">
        <v>45209</v>
      </c>
      <c r="C1271" s="2">
        <v>0.49219907407407404</v>
      </c>
      <c r="D1271" s="3" t="s">
        <v>13638</v>
      </c>
      <c r="E1271" s="3" t="s">
        <v>19574</v>
      </c>
      <c r="F1271" s="3" t="s">
        <v>19573</v>
      </c>
      <c r="G1271" s="3" t="s">
        <v>10964</v>
      </c>
      <c r="H1271" s="3" t="s">
        <v>10660</v>
      </c>
    </row>
    <row r="1272" spans="1:8" ht="72.5" x14ac:dyDescent="0.35">
      <c r="A1272" s="4">
        <v>47663</v>
      </c>
      <c r="B1272" s="1">
        <v>45209</v>
      </c>
      <c r="C1272" s="2">
        <v>0.49233796296296295</v>
      </c>
      <c r="D1272" s="3" t="s">
        <v>19575</v>
      </c>
      <c r="E1272" s="3" t="s">
        <v>19579</v>
      </c>
      <c r="F1272" s="3" t="s">
        <v>19576</v>
      </c>
      <c r="G1272" s="3" t="s">
        <v>19577</v>
      </c>
      <c r="H1272" s="3" t="s">
        <v>19578</v>
      </c>
    </row>
    <row r="1273" spans="1:8" ht="43.5" x14ac:dyDescent="0.35">
      <c r="A1273" s="4">
        <v>36547</v>
      </c>
      <c r="B1273" s="1">
        <v>45209</v>
      </c>
      <c r="C1273" s="2">
        <v>0.49339120370370365</v>
      </c>
      <c r="D1273" s="3" t="s">
        <v>15373</v>
      </c>
      <c r="E1273" s="3" t="s">
        <v>14197</v>
      </c>
      <c r="F1273" s="3" t="s">
        <v>19580</v>
      </c>
      <c r="G1273" s="3" t="s">
        <v>15008</v>
      </c>
      <c r="H1273" s="3" t="s">
        <v>19581</v>
      </c>
    </row>
    <row r="1274" spans="1:8" ht="188.5" x14ac:dyDescent="0.35">
      <c r="A1274" s="4">
        <v>174853</v>
      </c>
      <c r="B1274" s="1">
        <v>45209</v>
      </c>
      <c r="C1274" s="2">
        <v>0.49407407407407411</v>
      </c>
      <c r="D1274" s="3" t="s">
        <v>19582</v>
      </c>
      <c r="E1274" s="3" t="s">
        <v>19585</v>
      </c>
      <c r="F1274" s="3" t="s">
        <v>14671</v>
      </c>
      <c r="G1274" s="3" t="s">
        <v>19583</v>
      </c>
      <c r="H1274" s="3" t="s">
        <v>19584</v>
      </c>
    </row>
    <row r="1275" spans="1:8" ht="116" x14ac:dyDescent="0.35">
      <c r="A1275" s="4">
        <v>163645</v>
      </c>
      <c r="B1275" s="1">
        <v>45209</v>
      </c>
      <c r="C1275" s="2">
        <v>0.49587962962962967</v>
      </c>
      <c r="D1275" s="3" t="s">
        <v>19586</v>
      </c>
      <c r="E1275" s="3" t="s">
        <v>19589</v>
      </c>
      <c r="F1275" s="3" t="s">
        <v>19587</v>
      </c>
      <c r="G1275" s="3" t="s">
        <v>15032</v>
      </c>
      <c r="H1275" s="3" t="s">
        <v>19588</v>
      </c>
    </row>
    <row r="1276" spans="1:8" ht="43.5" x14ac:dyDescent="0.35">
      <c r="A1276" s="4">
        <v>58875</v>
      </c>
      <c r="B1276" s="1">
        <v>45209</v>
      </c>
      <c r="C1276" s="2">
        <v>0.49599537037037034</v>
      </c>
      <c r="D1276" s="3" t="s">
        <v>15333</v>
      </c>
      <c r="E1276" s="3" t="s">
        <v>13694</v>
      </c>
      <c r="F1276" s="3" t="s">
        <v>19590</v>
      </c>
      <c r="G1276" s="3" t="s">
        <v>11839</v>
      </c>
      <c r="H1276" s="3" t="s">
        <v>19591</v>
      </c>
    </row>
    <row r="1277" spans="1:8" ht="29" x14ac:dyDescent="0.35">
      <c r="A1277" s="4">
        <v>23312</v>
      </c>
      <c r="B1277" s="1">
        <v>45209</v>
      </c>
      <c r="C1277" s="2">
        <v>0.49806712962962968</v>
      </c>
      <c r="D1277" s="3" t="s">
        <v>19592</v>
      </c>
      <c r="E1277" s="3" t="s">
        <v>19593</v>
      </c>
      <c r="F1277" s="3" t="s">
        <v>2012</v>
      </c>
      <c r="G1277" s="3" t="s">
        <v>19593</v>
      </c>
      <c r="H1277" s="3" t="s">
        <v>19594</v>
      </c>
    </row>
    <row r="1278" spans="1:8" ht="43.5" x14ac:dyDescent="0.35">
      <c r="A1278" s="4">
        <v>45695</v>
      </c>
      <c r="B1278" s="1">
        <v>45209</v>
      </c>
      <c r="C1278" s="2">
        <v>0.49854166666666666</v>
      </c>
      <c r="D1278" s="3" t="s">
        <v>12735</v>
      </c>
      <c r="E1278" s="3" t="s">
        <v>19597</v>
      </c>
      <c r="F1278" s="3" t="s">
        <v>19595</v>
      </c>
      <c r="G1278" s="3" t="s">
        <v>19596</v>
      </c>
      <c r="H1278" s="3" t="s">
        <v>18017</v>
      </c>
    </row>
    <row r="1279" spans="1:8" ht="101.5" x14ac:dyDescent="0.35">
      <c r="A1279" s="4">
        <v>42932</v>
      </c>
      <c r="B1279" s="1">
        <v>45209</v>
      </c>
      <c r="C1279" s="2">
        <v>0.50099537037037034</v>
      </c>
      <c r="D1279" s="3" t="s">
        <v>19598</v>
      </c>
      <c r="E1279" s="3" t="s">
        <v>19602</v>
      </c>
      <c r="F1279" s="3" t="s">
        <v>19599</v>
      </c>
      <c r="G1279" s="3" t="s">
        <v>19600</v>
      </c>
      <c r="H1279" s="3" t="s">
        <v>19601</v>
      </c>
    </row>
    <row r="1280" spans="1:8" x14ac:dyDescent="0.35">
      <c r="A1280" s="4">
        <v>49763</v>
      </c>
      <c r="B1280" s="1">
        <v>45209</v>
      </c>
      <c r="C1280" s="2">
        <v>0.50365740740740739</v>
      </c>
      <c r="D1280" s="3" t="s">
        <v>12282</v>
      </c>
      <c r="E1280" s="3" t="s">
        <v>12584</v>
      </c>
      <c r="F1280" s="3" t="s">
        <v>12780</v>
      </c>
      <c r="G1280" s="3" t="s">
        <v>12584</v>
      </c>
      <c r="H1280" s="3" t="s">
        <v>13346</v>
      </c>
    </row>
    <row r="1281" spans="1:8" ht="29" x14ac:dyDescent="0.35">
      <c r="A1281" s="4">
        <v>171391</v>
      </c>
      <c r="B1281" s="1">
        <v>45209</v>
      </c>
      <c r="C1281" s="2">
        <v>0.50641203703703697</v>
      </c>
      <c r="D1281" s="3" t="s">
        <v>19603</v>
      </c>
      <c r="E1281" s="3" t="s">
        <v>19607</v>
      </c>
      <c r="F1281" s="3" t="s">
        <v>19604</v>
      </c>
      <c r="G1281" s="3" t="s">
        <v>19605</v>
      </c>
      <c r="H1281" s="3" t="s">
        <v>19606</v>
      </c>
    </row>
    <row r="1282" spans="1:8" ht="72.5" x14ac:dyDescent="0.35">
      <c r="A1282" s="4">
        <v>56547</v>
      </c>
      <c r="B1282" s="1">
        <v>45209</v>
      </c>
      <c r="C1282" s="2">
        <v>0.50665509259259256</v>
      </c>
      <c r="D1282" s="3" t="s">
        <v>19608</v>
      </c>
      <c r="E1282" s="3" t="s">
        <v>19612</v>
      </c>
      <c r="F1282" s="3" t="s">
        <v>19609</v>
      </c>
      <c r="G1282" s="3" t="s">
        <v>19610</v>
      </c>
      <c r="H1282" s="3" t="s">
        <v>19611</v>
      </c>
    </row>
    <row r="1283" spans="1:8" ht="58" x14ac:dyDescent="0.35">
      <c r="A1283" s="4">
        <v>58414</v>
      </c>
      <c r="B1283" s="1">
        <v>45209</v>
      </c>
      <c r="C1283" s="2">
        <v>0.5097800925925926</v>
      </c>
      <c r="D1283" s="3" t="s">
        <v>19613</v>
      </c>
      <c r="E1283" s="3" t="s">
        <v>11267</v>
      </c>
      <c r="F1283" s="3" t="s">
        <v>19614</v>
      </c>
      <c r="G1283" s="3" t="s">
        <v>19615</v>
      </c>
      <c r="H1283" s="3" t="s">
        <v>19616</v>
      </c>
    </row>
    <row r="1284" spans="1:8" ht="58" x14ac:dyDescent="0.35">
      <c r="A1284" s="4">
        <v>6479</v>
      </c>
      <c r="B1284" s="1">
        <v>45209</v>
      </c>
      <c r="C1284" s="2">
        <v>0.5097800925925926</v>
      </c>
      <c r="D1284" s="3" t="s">
        <v>10438</v>
      </c>
      <c r="E1284" s="3" t="s">
        <v>15229</v>
      </c>
      <c r="F1284" s="3" t="s">
        <v>19617</v>
      </c>
      <c r="G1284" s="3" t="s">
        <v>11889</v>
      </c>
      <c r="H1284" s="3" t="s">
        <v>10660</v>
      </c>
    </row>
    <row r="1285" spans="1:8" ht="43.5" x14ac:dyDescent="0.35">
      <c r="A1285" s="4">
        <v>148989</v>
      </c>
      <c r="B1285" s="1">
        <v>45209</v>
      </c>
      <c r="C1285" s="2">
        <v>0.51232638888888882</v>
      </c>
      <c r="D1285" s="3" t="s">
        <v>19618</v>
      </c>
      <c r="E1285" s="3" t="s">
        <v>14518</v>
      </c>
      <c r="F1285" s="3" t="s">
        <v>19619</v>
      </c>
      <c r="G1285" s="3" t="s">
        <v>19620</v>
      </c>
      <c r="H1285" s="3" t="s">
        <v>19621</v>
      </c>
    </row>
    <row r="1286" spans="1:8" ht="58" x14ac:dyDescent="0.35">
      <c r="A1286" s="4">
        <v>17664</v>
      </c>
      <c r="B1286" s="1">
        <v>45209</v>
      </c>
      <c r="C1286" s="2">
        <v>0.51517361111111104</v>
      </c>
      <c r="D1286" s="3" t="s">
        <v>19622</v>
      </c>
      <c r="E1286" s="3" t="s">
        <v>14199</v>
      </c>
      <c r="F1286" s="3" t="s">
        <v>19623</v>
      </c>
      <c r="G1286" s="3" t="s">
        <v>19624</v>
      </c>
      <c r="H1286" s="3" t="s">
        <v>19625</v>
      </c>
    </row>
    <row r="1287" spans="1:8" ht="101.5" x14ac:dyDescent="0.35">
      <c r="A1287" s="4">
        <v>35564</v>
      </c>
      <c r="B1287" s="1">
        <v>45209</v>
      </c>
      <c r="C1287" s="2">
        <v>0.51619212962962957</v>
      </c>
      <c r="D1287" s="3" t="s">
        <v>19626</v>
      </c>
      <c r="E1287" s="3" t="s">
        <v>11267</v>
      </c>
      <c r="F1287" s="3" t="s">
        <v>19627</v>
      </c>
      <c r="G1287" s="3" t="s">
        <v>19628</v>
      </c>
      <c r="H1287" s="3" t="s">
        <v>19629</v>
      </c>
    </row>
    <row r="1288" spans="1:8" ht="43.5" x14ac:dyDescent="0.35">
      <c r="A1288" s="4">
        <v>179784</v>
      </c>
      <c r="B1288" s="1">
        <v>45209</v>
      </c>
      <c r="C1288" s="2">
        <v>0.5207060185185185</v>
      </c>
      <c r="D1288" s="3" t="s">
        <v>19630</v>
      </c>
      <c r="E1288" s="3" t="s">
        <v>19634</v>
      </c>
      <c r="F1288" s="3" t="s">
        <v>19631</v>
      </c>
      <c r="G1288" s="3" t="s">
        <v>19632</v>
      </c>
      <c r="H1288" s="3" t="s">
        <v>19633</v>
      </c>
    </row>
    <row r="1289" spans="1:8" ht="58" x14ac:dyDescent="0.35">
      <c r="A1289" s="4">
        <v>149265</v>
      </c>
      <c r="B1289" s="1">
        <v>45209</v>
      </c>
      <c r="C1289" s="2">
        <v>0.52105324074074078</v>
      </c>
      <c r="D1289" s="3" t="s">
        <v>19635</v>
      </c>
      <c r="E1289" s="3" t="s">
        <v>14641</v>
      </c>
      <c r="F1289" s="3" t="s">
        <v>1973</v>
      </c>
      <c r="G1289" s="3" t="s">
        <v>19636</v>
      </c>
      <c r="H1289" s="3" t="s">
        <v>19637</v>
      </c>
    </row>
    <row r="1290" spans="1:8" ht="29" x14ac:dyDescent="0.35">
      <c r="A1290" s="4">
        <v>184341</v>
      </c>
      <c r="B1290" s="1">
        <v>45209</v>
      </c>
      <c r="C1290" s="2">
        <v>0.5214699074074074</v>
      </c>
      <c r="D1290" s="3" t="s">
        <v>1933</v>
      </c>
      <c r="E1290" s="3" t="s">
        <v>19639</v>
      </c>
      <c r="F1290" s="3" t="s">
        <v>19638</v>
      </c>
      <c r="G1290" s="3" t="s">
        <v>14490</v>
      </c>
      <c r="H1290" s="3" t="s">
        <v>10685</v>
      </c>
    </row>
    <row r="1291" spans="1:8" ht="101.5" x14ac:dyDescent="0.35">
      <c r="A1291" s="4">
        <v>34357</v>
      </c>
      <c r="B1291" s="1">
        <v>45209</v>
      </c>
      <c r="C1291" s="2">
        <v>0.52541666666666664</v>
      </c>
      <c r="D1291" s="3" t="s">
        <v>19640</v>
      </c>
      <c r="E1291" s="3" t="s">
        <v>11379</v>
      </c>
      <c r="F1291" s="3" t="s">
        <v>19641</v>
      </c>
      <c r="G1291" s="3" t="s">
        <v>19642</v>
      </c>
      <c r="H1291" s="3" t="s">
        <v>19643</v>
      </c>
    </row>
    <row r="1292" spans="1:8" ht="29" x14ac:dyDescent="0.35">
      <c r="A1292" s="4">
        <v>135637</v>
      </c>
      <c r="B1292" s="1">
        <v>45209</v>
      </c>
      <c r="C1292" s="2">
        <v>0.52578703703703711</v>
      </c>
      <c r="D1292" s="3" t="s">
        <v>11063</v>
      </c>
      <c r="E1292" s="3" t="s">
        <v>14198</v>
      </c>
      <c r="F1292" s="3" t="s">
        <v>19644</v>
      </c>
      <c r="G1292" s="3" t="s">
        <v>15008</v>
      </c>
      <c r="H1292" s="3" t="s">
        <v>13997</v>
      </c>
    </row>
    <row r="1293" spans="1:8" ht="29" x14ac:dyDescent="0.35">
      <c r="A1293" s="4">
        <v>43343</v>
      </c>
      <c r="B1293" s="1">
        <v>45209</v>
      </c>
      <c r="C1293" s="2">
        <v>0.52648148148148144</v>
      </c>
      <c r="D1293" s="3" t="s">
        <v>11029</v>
      </c>
      <c r="E1293" s="3" t="s">
        <v>13669</v>
      </c>
      <c r="F1293" s="3" t="s">
        <v>19645</v>
      </c>
      <c r="G1293" s="3" t="s">
        <v>10896</v>
      </c>
      <c r="H1293" s="3" t="s">
        <v>19646</v>
      </c>
    </row>
    <row r="1294" spans="1:8" x14ac:dyDescent="0.35">
      <c r="A1294" s="4">
        <v>43345</v>
      </c>
      <c r="B1294" s="1">
        <v>45209</v>
      </c>
      <c r="C1294" s="2">
        <v>0.52799768518518519</v>
      </c>
      <c r="D1294" s="3" t="s">
        <v>10328</v>
      </c>
      <c r="E1294" s="3" t="s">
        <v>10638</v>
      </c>
      <c r="F1294" s="3" t="s">
        <v>12480</v>
      </c>
      <c r="G1294" s="3" t="s">
        <v>10638</v>
      </c>
      <c r="H1294" s="3" t="s">
        <v>13192</v>
      </c>
    </row>
    <row r="1295" spans="1:8" ht="29" x14ac:dyDescent="0.35">
      <c r="A1295" s="4">
        <v>96452</v>
      </c>
      <c r="B1295" s="1">
        <v>45209</v>
      </c>
      <c r="C1295" s="2">
        <v>0.53165509259259258</v>
      </c>
      <c r="D1295" s="3" t="s">
        <v>11330</v>
      </c>
      <c r="E1295" s="3" t="s">
        <v>19649</v>
      </c>
      <c r="F1295" s="3" t="s">
        <v>19647</v>
      </c>
      <c r="G1295" s="3" t="s">
        <v>12374</v>
      </c>
      <c r="H1295" s="3" t="s">
        <v>19648</v>
      </c>
    </row>
    <row r="1296" spans="1:8" ht="87" x14ac:dyDescent="0.35">
      <c r="A1296" s="4">
        <v>35060</v>
      </c>
      <c r="B1296" s="1">
        <v>45209</v>
      </c>
      <c r="C1296" s="2">
        <v>0.53530092592592593</v>
      </c>
      <c r="D1296" s="3" t="s">
        <v>19650</v>
      </c>
      <c r="E1296" s="3" t="s">
        <v>13522</v>
      </c>
      <c r="F1296" s="3" t="s">
        <v>19651</v>
      </c>
      <c r="G1296" s="3" t="s">
        <v>11732</v>
      </c>
      <c r="H1296" s="3" t="s">
        <v>19652</v>
      </c>
    </row>
    <row r="1297" spans="1:8" ht="58" x14ac:dyDescent="0.35">
      <c r="A1297" s="4">
        <v>90957</v>
      </c>
      <c r="B1297" s="1">
        <v>45209</v>
      </c>
      <c r="C1297" s="2">
        <v>0.53586805555555561</v>
      </c>
      <c r="D1297" s="3" t="s">
        <v>10412</v>
      </c>
      <c r="E1297" s="3" t="s">
        <v>14506</v>
      </c>
      <c r="F1297" s="3" t="s">
        <v>19653</v>
      </c>
      <c r="G1297" s="3" t="s">
        <v>10623</v>
      </c>
      <c r="H1297" s="3" t="s">
        <v>19654</v>
      </c>
    </row>
    <row r="1298" spans="1:8" ht="43.5" x14ac:dyDescent="0.35">
      <c r="A1298" s="4">
        <v>41308</v>
      </c>
      <c r="B1298" s="1">
        <v>45209</v>
      </c>
      <c r="C1298" s="2">
        <v>0.53827546296296302</v>
      </c>
      <c r="D1298" s="3" t="s">
        <v>19655</v>
      </c>
      <c r="E1298" s="3" t="s">
        <v>12700</v>
      </c>
      <c r="F1298" s="3" t="s">
        <v>19656</v>
      </c>
      <c r="G1298" s="3" t="s">
        <v>19657</v>
      </c>
      <c r="H1298" s="3" t="s">
        <v>12699</v>
      </c>
    </row>
    <row r="1299" spans="1:8" ht="58" x14ac:dyDescent="0.35">
      <c r="A1299" s="4">
        <v>195244</v>
      </c>
      <c r="B1299" s="1">
        <v>45209</v>
      </c>
      <c r="C1299" s="2">
        <v>0.54314814814814816</v>
      </c>
      <c r="D1299" s="3" t="s">
        <v>15287</v>
      </c>
      <c r="E1299" s="3" t="s">
        <v>12058</v>
      </c>
      <c r="F1299" s="3" t="s">
        <v>19658</v>
      </c>
      <c r="G1299" s="3" t="s">
        <v>11732</v>
      </c>
      <c r="H1299" s="3" t="s">
        <v>19659</v>
      </c>
    </row>
    <row r="1300" spans="1:8" x14ac:dyDescent="0.35">
      <c r="A1300" s="4">
        <v>43146</v>
      </c>
      <c r="B1300" s="1">
        <v>45209</v>
      </c>
      <c r="C1300" s="2">
        <v>0.55324074074074081</v>
      </c>
      <c r="D1300" s="3" t="s">
        <v>1288</v>
      </c>
      <c r="E1300" s="3" t="s">
        <v>19662</v>
      </c>
      <c r="F1300" s="3" t="s">
        <v>19660</v>
      </c>
      <c r="G1300" s="3" t="s">
        <v>19661</v>
      </c>
      <c r="H1300" s="3" t="s">
        <v>10265</v>
      </c>
    </row>
    <row r="1301" spans="1:8" ht="58" x14ac:dyDescent="0.35">
      <c r="A1301" s="4">
        <v>199933</v>
      </c>
      <c r="B1301" s="1">
        <v>45209</v>
      </c>
      <c r="C1301" s="2">
        <v>0.55439814814814814</v>
      </c>
      <c r="D1301" s="3" t="s">
        <v>12372</v>
      </c>
      <c r="E1301" s="3" t="s">
        <v>19666</v>
      </c>
      <c r="F1301" s="3" t="s">
        <v>19663</v>
      </c>
      <c r="G1301" s="3" t="s">
        <v>19664</v>
      </c>
      <c r="H1301" s="3" t="s">
        <v>19665</v>
      </c>
    </row>
    <row r="1302" spans="1:8" ht="58" x14ac:dyDescent="0.35">
      <c r="A1302" s="4">
        <v>37996</v>
      </c>
      <c r="B1302" s="1">
        <v>45209</v>
      </c>
      <c r="C1302" s="2">
        <v>0.5554513888888889</v>
      </c>
      <c r="D1302" s="3" t="s">
        <v>19667</v>
      </c>
      <c r="E1302" s="3" t="s">
        <v>19671</v>
      </c>
      <c r="F1302" s="3" t="s">
        <v>19668</v>
      </c>
      <c r="G1302" s="3" t="s">
        <v>19669</v>
      </c>
      <c r="H1302" s="3" t="s">
        <v>19670</v>
      </c>
    </row>
    <row r="1303" spans="1:8" ht="58" x14ac:dyDescent="0.35">
      <c r="A1303" s="4">
        <v>37996</v>
      </c>
      <c r="B1303" s="1">
        <v>45209</v>
      </c>
      <c r="C1303" s="2">
        <v>0.55556712962962962</v>
      </c>
      <c r="D1303" s="3" t="s">
        <v>19672</v>
      </c>
      <c r="E1303" s="3" t="s">
        <v>19671</v>
      </c>
      <c r="F1303" s="3" t="s">
        <v>19668</v>
      </c>
      <c r="G1303" s="3" t="s">
        <v>19669</v>
      </c>
      <c r="H1303" s="3" t="s">
        <v>19670</v>
      </c>
    </row>
    <row r="1304" spans="1:8" ht="29" x14ac:dyDescent="0.35">
      <c r="A1304" s="4">
        <v>175935</v>
      </c>
      <c r="B1304" s="1">
        <v>45209</v>
      </c>
      <c r="C1304" s="2">
        <v>0.56325231481481486</v>
      </c>
      <c r="D1304" s="3" t="s">
        <v>13638</v>
      </c>
      <c r="E1304" s="3" t="s">
        <v>19674</v>
      </c>
      <c r="F1304" s="3" t="s">
        <v>19673</v>
      </c>
      <c r="G1304" s="3" t="s">
        <v>14097</v>
      </c>
      <c r="H1304" s="3" t="s">
        <v>10660</v>
      </c>
    </row>
    <row r="1305" spans="1:8" ht="58" x14ac:dyDescent="0.35">
      <c r="A1305" s="4">
        <v>201870</v>
      </c>
      <c r="B1305" s="1">
        <v>45209</v>
      </c>
      <c r="C1305" s="2">
        <v>0.56457175925925929</v>
      </c>
      <c r="D1305" s="3" t="s">
        <v>19675</v>
      </c>
      <c r="E1305" s="3" t="s">
        <v>19679</v>
      </c>
      <c r="F1305" s="3" t="s">
        <v>19676</v>
      </c>
      <c r="G1305" s="3" t="s">
        <v>19677</v>
      </c>
      <c r="H1305" s="3" t="s">
        <v>19678</v>
      </c>
    </row>
    <row r="1306" spans="1:8" ht="29" x14ac:dyDescent="0.35">
      <c r="A1306" s="4">
        <v>68459</v>
      </c>
      <c r="B1306" s="1">
        <v>45209</v>
      </c>
      <c r="C1306" s="2">
        <v>0.56465277777777778</v>
      </c>
      <c r="D1306" s="3" t="s">
        <v>11783</v>
      </c>
      <c r="E1306" s="3" t="s">
        <v>14323</v>
      </c>
      <c r="F1306" s="3" t="s">
        <v>19680</v>
      </c>
      <c r="G1306" s="3" t="s">
        <v>11331</v>
      </c>
      <c r="H1306" s="3" t="s">
        <v>14196</v>
      </c>
    </row>
    <row r="1307" spans="1:8" ht="72.5" x14ac:dyDescent="0.35">
      <c r="A1307" s="4">
        <v>11826</v>
      </c>
      <c r="B1307" s="1">
        <v>45209</v>
      </c>
      <c r="C1307" s="2">
        <v>0.56798611111111108</v>
      </c>
      <c r="D1307" s="3" t="s">
        <v>19681</v>
      </c>
      <c r="E1307" s="3" t="s">
        <v>19685</v>
      </c>
      <c r="F1307" s="3" t="s">
        <v>19682</v>
      </c>
      <c r="G1307" s="3" t="s">
        <v>19683</v>
      </c>
      <c r="H1307" s="3" t="s">
        <v>19684</v>
      </c>
    </row>
    <row r="1308" spans="1:8" ht="29" x14ac:dyDescent="0.35">
      <c r="A1308" s="4">
        <v>34156</v>
      </c>
      <c r="B1308" s="1">
        <v>45209</v>
      </c>
      <c r="C1308" s="2">
        <v>0.56991898148148146</v>
      </c>
      <c r="D1308" s="3" t="s">
        <v>109</v>
      </c>
      <c r="E1308" s="3" t="s">
        <v>19687</v>
      </c>
      <c r="F1308" s="3" t="s">
        <v>19686</v>
      </c>
      <c r="G1308" s="3" t="s">
        <v>19687</v>
      </c>
      <c r="H1308" s="3" t="s">
        <v>10659</v>
      </c>
    </row>
    <row r="1309" spans="1:8" ht="43.5" x14ac:dyDescent="0.35">
      <c r="A1309" s="4">
        <v>22741</v>
      </c>
      <c r="B1309" s="1">
        <v>45209</v>
      </c>
      <c r="C1309" s="2">
        <v>0.5721180555555555</v>
      </c>
      <c r="D1309" s="3" t="s">
        <v>10737</v>
      </c>
      <c r="E1309" s="3" t="s">
        <v>19690</v>
      </c>
      <c r="F1309" s="3" t="s">
        <v>19688</v>
      </c>
      <c r="G1309" s="3" t="s">
        <v>19689</v>
      </c>
      <c r="H1309" s="3" t="s">
        <v>12238</v>
      </c>
    </row>
    <row r="1310" spans="1:8" ht="29" x14ac:dyDescent="0.35">
      <c r="A1310" s="4">
        <v>37646</v>
      </c>
      <c r="B1310" s="1">
        <v>45209</v>
      </c>
      <c r="C1310" s="2">
        <v>0.57811342592592596</v>
      </c>
      <c r="D1310" s="3" t="s">
        <v>19691</v>
      </c>
      <c r="E1310" s="3" t="s">
        <v>19694</v>
      </c>
      <c r="F1310" s="3" t="s">
        <v>19692</v>
      </c>
      <c r="G1310" s="3" t="s">
        <v>11021</v>
      </c>
      <c r="H1310" s="3" t="s">
        <v>19693</v>
      </c>
    </row>
    <row r="1311" spans="1:8" ht="87" x14ac:dyDescent="0.35">
      <c r="A1311" s="4">
        <v>79232</v>
      </c>
      <c r="B1311" s="1">
        <v>45209</v>
      </c>
      <c r="C1311" s="2">
        <v>0.57927083333333329</v>
      </c>
      <c r="D1311" s="3" t="s">
        <v>985</v>
      </c>
      <c r="E1311" s="3" t="s">
        <v>19698</v>
      </c>
      <c r="F1311" s="3" t="s">
        <v>19695</v>
      </c>
      <c r="G1311" s="3" t="s">
        <v>19696</v>
      </c>
      <c r="H1311" s="3" t="s">
        <v>19697</v>
      </c>
    </row>
    <row r="1312" spans="1:8" ht="43.5" x14ac:dyDescent="0.35">
      <c r="A1312" s="4">
        <v>101233</v>
      </c>
      <c r="B1312" s="1">
        <v>45209</v>
      </c>
      <c r="C1312" s="2">
        <v>0.57944444444444443</v>
      </c>
      <c r="D1312" s="3" t="s">
        <v>19699</v>
      </c>
      <c r="E1312" s="3" t="s">
        <v>14700</v>
      </c>
      <c r="F1312" s="3" t="s">
        <v>19700</v>
      </c>
      <c r="G1312" s="3" t="s">
        <v>11808</v>
      </c>
      <c r="H1312" s="3" t="s">
        <v>19701</v>
      </c>
    </row>
    <row r="1313" spans="1:8" x14ac:dyDescent="0.35">
      <c r="A1313" s="4">
        <v>201590</v>
      </c>
      <c r="B1313" s="1">
        <v>45209</v>
      </c>
      <c r="C1313" s="2">
        <v>0.58304398148148151</v>
      </c>
      <c r="D1313" s="3" t="s">
        <v>19702</v>
      </c>
      <c r="E1313" s="3" t="s">
        <v>19703</v>
      </c>
      <c r="F1313" s="3" t="s">
        <v>2012</v>
      </c>
      <c r="G1313" s="3" t="s">
        <v>19703</v>
      </c>
      <c r="H1313" s="3" t="s">
        <v>19704</v>
      </c>
    </row>
    <row r="1314" spans="1:8" ht="58" x14ac:dyDescent="0.35">
      <c r="A1314" s="4">
        <v>177265</v>
      </c>
      <c r="B1314" s="1">
        <v>45209</v>
      </c>
      <c r="C1314" s="2">
        <v>0.58496527777777774</v>
      </c>
      <c r="D1314" s="3" t="s">
        <v>19705</v>
      </c>
      <c r="E1314" s="3" t="s">
        <v>19709</v>
      </c>
      <c r="F1314" s="3" t="s">
        <v>19706</v>
      </c>
      <c r="G1314" s="3" t="s">
        <v>19707</v>
      </c>
      <c r="H1314" s="3" t="s">
        <v>19708</v>
      </c>
    </row>
    <row r="1315" spans="1:8" ht="29" x14ac:dyDescent="0.35">
      <c r="A1315" s="4">
        <v>186786</v>
      </c>
      <c r="B1315" s="1">
        <v>45209</v>
      </c>
      <c r="C1315" s="2">
        <v>0.58729166666666666</v>
      </c>
      <c r="D1315" s="3" t="s">
        <v>19710</v>
      </c>
      <c r="E1315" s="3" t="s">
        <v>12759</v>
      </c>
      <c r="F1315" s="3" t="s">
        <v>19711</v>
      </c>
      <c r="G1315" s="3" t="s">
        <v>11569</v>
      </c>
      <c r="H1315" s="3" t="s">
        <v>19712</v>
      </c>
    </row>
    <row r="1316" spans="1:8" ht="87" x14ac:dyDescent="0.35">
      <c r="A1316" s="4">
        <v>185959</v>
      </c>
      <c r="B1316" s="1">
        <v>45209</v>
      </c>
      <c r="C1316" s="2">
        <v>0.58754629629629629</v>
      </c>
      <c r="D1316" s="3" t="s">
        <v>19713</v>
      </c>
      <c r="E1316" s="3" t="s">
        <v>19717</v>
      </c>
      <c r="F1316" s="3" t="s">
        <v>19714</v>
      </c>
      <c r="G1316" s="3" t="s">
        <v>19715</v>
      </c>
      <c r="H1316" s="3" t="s">
        <v>19716</v>
      </c>
    </row>
    <row r="1317" spans="1:8" ht="130.5" x14ac:dyDescent="0.35">
      <c r="A1317" s="4">
        <v>125415</v>
      </c>
      <c r="B1317" s="1">
        <v>45209</v>
      </c>
      <c r="C1317" s="2">
        <v>0.59067129629629633</v>
      </c>
      <c r="D1317" s="3" t="s">
        <v>19718</v>
      </c>
      <c r="E1317" s="3" t="s">
        <v>19721</v>
      </c>
      <c r="F1317" s="3" t="s">
        <v>11763</v>
      </c>
      <c r="G1317" s="3" t="s">
        <v>19719</v>
      </c>
      <c r="H1317" s="3" t="s">
        <v>19720</v>
      </c>
    </row>
    <row r="1318" spans="1:8" ht="72.5" x14ac:dyDescent="0.35">
      <c r="A1318" s="4">
        <v>77684</v>
      </c>
      <c r="B1318" s="1">
        <v>45209</v>
      </c>
      <c r="C1318" s="2">
        <v>0.5917013888888889</v>
      </c>
      <c r="D1318" s="3" t="s">
        <v>13059</v>
      </c>
      <c r="E1318" s="3" t="s">
        <v>19725</v>
      </c>
      <c r="F1318" s="3" t="s">
        <v>19722</v>
      </c>
      <c r="G1318" s="3" t="s">
        <v>19723</v>
      </c>
      <c r="H1318" s="3" t="s">
        <v>19724</v>
      </c>
    </row>
    <row r="1319" spans="1:8" ht="43.5" x14ac:dyDescent="0.35">
      <c r="A1319" s="4">
        <v>165267</v>
      </c>
      <c r="B1319" s="1">
        <v>45209</v>
      </c>
      <c r="C1319" s="2">
        <v>0.59309027777777779</v>
      </c>
      <c r="D1319" s="3" t="s">
        <v>892</v>
      </c>
      <c r="E1319" s="3" t="s">
        <v>19727</v>
      </c>
      <c r="F1319" s="3" t="s">
        <v>19726</v>
      </c>
      <c r="G1319" s="3" t="s">
        <v>13474</v>
      </c>
      <c r="H1319" s="3" t="s">
        <v>11777</v>
      </c>
    </row>
    <row r="1320" spans="1:8" ht="72.5" x14ac:dyDescent="0.35">
      <c r="A1320" s="4">
        <v>39946</v>
      </c>
      <c r="B1320" s="1">
        <v>45209</v>
      </c>
      <c r="C1320" s="2">
        <v>0.59475694444444438</v>
      </c>
      <c r="D1320" s="3" t="s">
        <v>1288</v>
      </c>
      <c r="E1320" s="3" t="s">
        <v>1456</v>
      </c>
      <c r="F1320" s="3" t="s">
        <v>19728</v>
      </c>
      <c r="G1320" s="3" t="s">
        <v>10823</v>
      </c>
      <c r="H1320" s="3" t="s">
        <v>12052</v>
      </c>
    </row>
    <row r="1321" spans="1:8" x14ac:dyDescent="0.35">
      <c r="A1321" s="4">
        <v>1460</v>
      </c>
      <c r="B1321" s="1">
        <v>45209</v>
      </c>
      <c r="C1321" s="2">
        <v>0.59612268518518519</v>
      </c>
      <c r="D1321" s="3" t="s">
        <v>15447</v>
      </c>
      <c r="E1321" s="3" t="s">
        <v>14850</v>
      </c>
      <c r="F1321" s="3" t="s">
        <v>12780</v>
      </c>
      <c r="G1321" s="3" t="s">
        <v>14850</v>
      </c>
      <c r="H1321" s="3" t="s">
        <v>19729</v>
      </c>
    </row>
    <row r="1322" spans="1:8" ht="72.5" x14ac:dyDescent="0.35">
      <c r="A1322" s="4">
        <v>158314</v>
      </c>
      <c r="B1322" s="1">
        <v>45209</v>
      </c>
      <c r="C1322" s="2">
        <v>0.59613425925925922</v>
      </c>
      <c r="D1322" s="3" t="s">
        <v>19730</v>
      </c>
      <c r="E1322" s="3" t="s">
        <v>19733</v>
      </c>
      <c r="F1322" s="3" t="s">
        <v>19731</v>
      </c>
      <c r="G1322" s="3" t="s">
        <v>11524</v>
      </c>
      <c r="H1322" s="3" t="s">
        <v>19732</v>
      </c>
    </row>
    <row r="1323" spans="1:8" ht="43.5" x14ac:dyDescent="0.35">
      <c r="A1323" s="4">
        <v>165267</v>
      </c>
      <c r="B1323" s="1">
        <v>45209</v>
      </c>
      <c r="C1323" s="2">
        <v>0.5970833333333333</v>
      </c>
      <c r="D1323" s="3" t="s">
        <v>892</v>
      </c>
      <c r="E1323" s="3" t="s">
        <v>19727</v>
      </c>
      <c r="F1323" s="3" t="s">
        <v>19726</v>
      </c>
      <c r="G1323" s="3" t="s">
        <v>13474</v>
      </c>
      <c r="H1323" s="3" t="s">
        <v>19734</v>
      </c>
    </row>
    <row r="1324" spans="1:8" x14ac:dyDescent="0.35">
      <c r="A1324" s="4">
        <v>45984</v>
      </c>
      <c r="B1324" s="1">
        <v>45209</v>
      </c>
      <c r="C1324" s="2">
        <v>0.60045138888888883</v>
      </c>
      <c r="D1324" s="3" t="s">
        <v>985</v>
      </c>
      <c r="E1324" s="3" t="s">
        <v>49</v>
      </c>
      <c r="F1324" s="3" t="s">
        <v>19735</v>
      </c>
      <c r="G1324" s="3" t="s">
        <v>14452</v>
      </c>
      <c r="H1324" s="3" t="s">
        <v>10726</v>
      </c>
    </row>
    <row r="1325" spans="1:8" ht="58" x14ac:dyDescent="0.35">
      <c r="A1325" s="4">
        <v>116844</v>
      </c>
      <c r="B1325" s="1">
        <v>45209</v>
      </c>
      <c r="C1325" s="2">
        <v>0.60061342592592593</v>
      </c>
      <c r="D1325" s="3" t="s">
        <v>985</v>
      </c>
      <c r="E1325" s="3" t="s">
        <v>19739</v>
      </c>
      <c r="F1325" s="3" t="s">
        <v>19736</v>
      </c>
      <c r="G1325" s="3" t="s">
        <v>19737</v>
      </c>
      <c r="H1325" s="3" t="s">
        <v>19738</v>
      </c>
    </row>
    <row r="1326" spans="1:8" ht="43.5" x14ac:dyDescent="0.35">
      <c r="A1326" s="4">
        <v>52225</v>
      </c>
      <c r="B1326" s="1">
        <v>45209</v>
      </c>
      <c r="C1326" s="2">
        <v>0.60085648148148152</v>
      </c>
      <c r="D1326" s="3" t="s">
        <v>19740</v>
      </c>
      <c r="E1326" s="3" t="s">
        <v>19743</v>
      </c>
      <c r="F1326" s="3" t="s">
        <v>19741</v>
      </c>
      <c r="G1326" s="3" t="s">
        <v>15117</v>
      </c>
      <c r="H1326" s="3" t="s">
        <v>19742</v>
      </c>
    </row>
    <row r="1327" spans="1:8" x14ac:dyDescent="0.35">
      <c r="A1327" s="4">
        <v>90751</v>
      </c>
      <c r="B1327" s="1">
        <v>45209</v>
      </c>
      <c r="C1327" s="2">
        <v>0.6010416666666667</v>
      </c>
      <c r="D1327" s="3" t="s">
        <v>12868</v>
      </c>
      <c r="E1327" s="3" t="s">
        <v>10564</v>
      </c>
      <c r="F1327" s="3" t="s">
        <v>12785</v>
      </c>
      <c r="G1327" s="3" t="s">
        <v>10564</v>
      </c>
      <c r="H1327" s="3" t="s">
        <v>593</v>
      </c>
    </row>
    <row r="1328" spans="1:8" ht="58" x14ac:dyDescent="0.35">
      <c r="A1328" s="4">
        <v>32994</v>
      </c>
      <c r="B1328" s="1">
        <v>45209</v>
      </c>
      <c r="C1328" s="2">
        <v>0.60129629629629633</v>
      </c>
      <c r="D1328" s="3" t="s">
        <v>10285</v>
      </c>
      <c r="E1328" s="3" t="s">
        <v>19747</v>
      </c>
      <c r="F1328" s="3" t="s">
        <v>19744</v>
      </c>
      <c r="G1328" s="3" t="s">
        <v>19745</v>
      </c>
      <c r="H1328" s="3" t="s">
        <v>19746</v>
      </c>
    </row>
    <row r="1329" spans="1:8" ht="58" x14ac:dyDescent="0.35">
      <c r="A1329" s="4">
        <v>112185</v>
      </c>
      <c r="B1329" s="1">
        <v>45209</v>
      </c>
      <c r="C1329" s="2">
        <v>0.60416666666666663</v>
      </c>
      <c r="D1329" s="3" t="s">
        <v>19748</v>
      </c>
      <c r="E1329" s="3" t="s">
        <v>14883</v>
      </c>
      <c r="F1329" s="3" t="s">
        <v>19749</v>
      </c>
      <c r="G1329" s="3" t="s">
        <v>19750</v>
      </c>
      <c r="H1329" s="3" t="s">
        <v>13463</v>
      </c>
    </row>
    <row r="1330" spans="1:8" ht="29" x14ac:dyDescent="0.35">
      <c r="A1330" s="4">
        <v>47917</v>
      </c>
      <c r="B1330" s="1">
        <v>45209</v>
      </c>
      <c r="C1330" s="2">
        <v>0.60425925925925927</v>
      </c>
      <c r="D1330" s="3" t="s">
        <v>10722</v>
      </c>
      <c r="E1330" s="3" t="s">
        <v>19754</v>
      </c>
      <c r="F1330" s="3" t="s">
        <v>19751</v>
      </c>
      <c r="G1330" s="3" t="s">
        <v>19752</v>
      </c>
      <c r="H1330" s="3" t="s">
        <v>19753</v>
      </c>
    </row>
    <row r="1331" spans="1:8" ht="72.5" x14ac:dyDescent="0.35">
      <c r="A1331" s="4">
        <v>95174</v>
      </c>
      <c r="B1331" s="1">
        <v>45209</v>
      </c>
      <c r="C1331" s="2">
        <v>0.60435185185185192</v>
      </c>
      <c r="D1331" s="3" t="s">
        <v>19755</v>
      </c>
      <c r="E1331" s="3" t="s">
        <v>19759</v>
      </c>
      <c r="F1331" s="3" t="s">
        <v>19756</v>
      </c>
      <c r="G1331" s="3" t="s">
        <v>19757</v>
      </c>
      <c r="H1331" s="3" t="s">
        <v>19758</v>
      </c>
    </row>
    <row r="1332" spans="1:8" ht="43.5" x14ac:dyDescent="0.35">
      <c r="A1332" s="4">
        <v>175727</v>
      </c>
      <c r="B1332" s="1">
        <v>45209</v>
      </c>
      <c r="C1332" s="2">
        <v>0.60537037037037034</v>
      </c>
      <c r="D1332" s="3" t="s">
        <v>19760</v>
      </c>
      <c r="E1332" s="3" t="s">
        <v>13685</v>
      </c>
      <c r="F1332" s="3" t="s">
        <v>19761</v>
      </c>
      <c r="G1332" s="3" t="s">
        <v>11812</v>
      </c>
      <c r="H1332" s="3" t="s">
        <v>10660</v>
      </c>
    </row>
    <row r="1333" spans="1:8" ht="29" x14ac:dyDescent="0.35">
      <c r="A1333" s="4">
        <v>183694</v>
      </c>
      <c r="B1333" s="1">
        <v>45209</v>
      </c>
      <c r="C1333" s="2">
        <v>0.60577546296296292</v>
      </c>
      <c r="D1333" s="3" t="s">
        <v>19762</v>
      </c>
      <c r="E1333" s="3" t="s">
        <v>19764</v>
      </c>
      <c r="F1333" s="3" t="s">
        <v>19763</v>
      </c>
      <c r="G1333" s="3" t="s">
        <v>11569</v>
      </c>
      <c r="H1333" s="3" t="s">
        <v>726</v>
      </c>
    </row>
    <row r="1334" spans="1:8" x14ac:dyDescent="0.35">
      <c r="A1334" s="4">
        <v>196543</v>
      </c>
      <c r="B1334" s="1">
        <v>45209</v>
      </c>
      <c r="C1334" s="2">
        <v>0.6065625</v>
      </c>
      <c r="D1334" s="3" t="s">
        <v>11875</v>
      </c>
      <c r="E1334" s="3" t="s">
        <v>19765</v>
      </c>
      <c r="F1334" s="3" t="s">
        <v>2012</v>
      </c>
      <c r="G1334" s="3" t="s">
        <v>19765</v>
      </c>
      <c r="H1334" s="3" t="s">
        <v>15031</v>
      </c>
    </row>
    <row r="1335" spans="1:8" x14ac:dyDescent="0.35">
      <c r="A1335" s="4">
        <v>135813</v>
      </c>
      <c r="B1335" s="1">
        <v>45209</v>
      </c>
      <c r="C1335" s="2">
        <v>0.60684027777777783</v>
      </c>
      <c r="D1335" s="3" t="s">
        <v>19766</v>
      </c>
      <c r="E1335" s="3" t="s">
        <v>19767</v>
      </c>
      <c r="F1335" s="3" t="s">
        <v>19766</v>
      </c>
      <c r="G1335" s="3" t="s">
        <v>19767</v>
      </c>
      <c r="H1335" s="3" t="s">
        <v>19768</v>
      </c>
    </row>
    <row r="1336" spans="1:8" x14ac:dyDescent="0.35">
      <c r="A1336" s="4">
        <v>76644</v>
      </c>
      <c r="B1336" s="1">
        <v>45209</v>
      </c>
      <c r="C1336" s="2">
        <v>0.61085648148148153</v>
      </c>
      <c r="D1336" s="3" t="s">
        <v>18975</v>
      </c>
      <c r="E1336" s="3" t="s">
        <v>19771</v>
      </c>
      <c r="F1336" s="3" t="s">
        <v>2012</v>
      </c>
      <c r="G1336" s="3" t="s">
        <v>19769</v>
      </c>
      <c r="H1336" s="3" t="s">
        <v>19770</v>
      </c>
    </row>
    <row r="1337" spans="1:8" ht="43.5" x14ac:dyDescent="0.35">
      <c r="A1337" s="4">
        <v>37797</v>
      </c>
      <c r="B1337" s="1">
        <v>45209</v>
      </c>
      <c r="C1337" s="2">
        <v>0.61230324074074072</v>
      </c>
      <c r="D1337" s="3" t="s">
        <v>19772</v>
      </c>
      <c r="E1337" s="3" t="s">
        <v>11550</v>
      </c>
      <c r="F1337" s="3" t="s">
        <v>19773</v>
      </c>
      <c r="G1337" s="3" t="s">
        <v>11524</v>
      </c>
      <c r="H1337" s="3" t="s">
        <v>19774</v>
      </c>
    </row>
    <row r="1338" spans="1:8" ht="87" x14ac:dyDescent="0.35">
      <c r="A1338" s="4">
        <v>118005</v>
      </c>
      <c r="B1338" s="1">
        <v>45209</v>
      </c>
      <c r="C1338" s="2">
        <v>0.61277777777777775</v>
      </c>
      <c r="D1338" s="3" t="s">
        <v>15065</v>
      </c>
      <c r="E1338" s="3" t="s">
        <v>19778</v>
      </c>
      <c r="F1338" s="3" t="s">
        <v>19775</v>
      </c>
      <c r="G1338" s="3" t="s">
        <v>19776</v>
      </c>
      <c r="H1338" s="3" t="s">
        <v>19777</v>
      </c>
    </row>
    <row r="1339" spans="1:8" x14ac:dyDescent="0.35">
      <c r="A1339" s="4">
        <v>86806</v>
      </c>
      <c r="B1339" s="1">
        <v>45209</v>
      </c>
      <c r="C1339" s="2">
        <v>0.61472222222222228</v>
      </c>
      <c r="D1339" s="3" t="s">
        <v>12868</v>
      </c>
      <c r="E1339" s="3" t="s">
        <v>11850</v>
      </c>
      <c r="F1339" s="3" t="s">
        <v>2012</v>
      </c>
      <c r="G1339" s="3" t="s">
        <v>11905</v>
      </c>
      <c r="H1339" s="3" t="s">
        <v>12423</v>
      </c>
    </row>
    <row r="1340" spans="1:8" ht="87" x14ac:dyDescent="0.35">
      <c r="A1340" s="4">
        <v>200380</v>
      </c>
      <c r="B1340" s="1">
        <v>45209</v>
      </c>
      <c r="C1340" s="2">
        <v>0.61853009259259262</v>
      </c>
      <c r="D1340" s="3" t="s">
        <v>19779</v>
      </c>
      <c r="E1340" s="3" t="s">
        <v>19783</v>
      </c>
      <c r="F1340" s="3" t="s">
        <v>19780</v>
      </c>
      <c r="G1340" s="3" t="s">
        <v>19781</v>
      </c>
      <c r="H1340" s="3" t="s">
        <v>19782</v>
      </c>
    </row>
    <row r="1341" spans="1:8" x14ac:dyDescent="0.35">
      <c r="A1341" s="4">
        <v>69438</v>
      </c>
      <c r="B1341" s="1">
        <v>45209</v>
      </c>
      <c r="C1341" s="2">
        <v>0.61898148148148147</v>
      </c>
      <c r="D1341" s="3" t="s">
        <v>19784</v>
      </c>
      <c r="E1341" s="3" t="s">
        <v>19785</v>
      </c>
      <c r="F1341" s="3" t="s">
        <v>12144</v>
      </c>
      <c r="G1341" s="3" t="s">
        <v>19785</v>
      </c>
      <c r="H1341" s="3" t="s">
        <v>10659</v>
      </c>
    </row>
    <row r="1342" spans="1:8" ht="87" x14ac:dyDescent="0.35">
      <c r="A1342" s="4">
        <v>188944</v>
      </c>
      <c r="B1342" s="1">
        <v>45209</v>
      </c>
      <c r="C1342" s="2">
        <v>0.61918981481481483</v>
      </c>
      <c r="D1342" s="3" t="s">
        <v>19786</v>
      </c>
      <c r="E1342" s="3" t="s">
        <v>19790</v>
      </c>
      <c r="F1342" s="3" t="s">
        <v>19787</v>
      </c>
      <c r="G1342" s="3" t="s">
        <v>19788</v>
      </c>
      <c r="H1342" s="3" t="s">
        <v>19789</v>
      </c>
    </row>
    <row r="1343" spans="1:8" ht="58" x14ac:dyDescent="0.35">
      <c r="A1343" s="4">
        <v>39154</v>
      </c>
      <c r="B1343" s="1">
        <v>45209</v>
      </c>
      <c r="C1343" s="2">
        <v>0.62214120370370374</v>
      </c>
      <c r="D1343" s="3" t="s">
        <v>19791</v>
      </c>
      <c r="E1343" s="3" t="s">
        <v>19794</v>
      </c>
      <c r="F1343" s="3" t="s">
        <v>19792</v>
      </c>
      <c r="G1343" s="3" t="s">
        <v>12737</v>
      </c>
      <c r="H1343" s="3" t="s">
        <v>19793</v>
      </c>
    </row>
    <row r="1344" spans="1:8" ht="101.5" x14ac:dyDescent="0.35">
      <c r="A1344" s="4">
        <v>130411</v>
      </c>
      <c r="B1344" s="1">
        <v>45209</v>
      </c>
      <c r="C1344" s="2">
        <v>0.62336805555555552</v>
      </c>
      <c r="D1344" s="3" t="s">
        <v>19795</v>
      </c>
      <c r="E1344" s="3" t="s">
        <v>14398</v>
      </c>
      <c r="F1344" s="3" t="s">
        <v>19796</v>
      </c>
      <c r="G1344" s="3" t="s">
        <v>19797</v>
      </c>
      <c r="H1344" s="3" t="s">
        <v>19798</v>
      </c>
    </row>
    <row r="1345" spans="1:8" x14ac:dyDescent="0.35">
      <c r="A1345" s="4">
        <v>80494</v>
      </c>
      <c r="B1345" s="1">
        <v>45209</v>
      </c>
      <c r="C1345" s="2">
        <v>0.62442129629629628</v>
      </c>
      <c r="D1345" s="3" t="s">
        <v>892</v>
      </c>
      <c r="E1345" s="3" t="s">
        <v>10780</v>
      </c>
      <c r="F1345" s="3" t="s">
        <v>19799</v>
      </c>
      <c r="G1345" s="3" t="s">
        <v>11021</v>
      </c>
      <c r="H1345" s="3" t="s">
        <v>11777</v>
      </c>
    </row>
    <row r="1346" spans="1:8" ht="101.5" x14ac:dyDescent="0.35">
      <c r="A1346" s="4">
        <v>97571</v>
      </c>
      <c r="B1346" s="1">
        <v>45209</v>
      </c>
      <c r="C1346" s="2">
        <v>0.62451388888888892</v>
      </c>
      <c r="D1346" s="3" t="s">
        <v>10627</v>
      </c>
      <c r="E1346" s="3" t="s">
        <v>19802</v>
      </c>
      <c r="F1346" s="3" t="s">
        <v>19800</v>
      </c>
      <c r="G1346" s="3" t="s">
        <v>11524</v>
      </c>
      <c r="H1346" s="3" t="s">
        <v>19801</v>
      </c>
    </row>
    <row r="1347" spans="1:8" ht="43.5" x14ac:dyDescent="0.35">
      <c r="A1347" s="4">
        <v>111660</v>
      </c>
      <c r="B1347" s="1">
        <v>45209</v>
      </c>
      <c r="C1347" s="2">
        <v>0.62729166666666669</v>
      </c>
      <c r="D1347" s="3" t="s">
        <v>1744</v>
      </c>
      <c r="E1347" s="3" t="s">
        <v>19805</v>
      </c>
      <c r="F1347" s="3" t="s">
        <v>19803</v>
      </c>
      <c r="G1347" s="3" t="s">
        <v>19804</v>
      </c>
      <c r="H1347" s="3" t="s">
        <v>10660</v>
      </c>
    </row>
    <row r="1348" spans="1:8" x14ac:dyDescent="0.35">
      <c r="A1348" s="4">
        <v>53011</v>
      </c>
      <c r="B1348" s="1">
        <v>45209</v>
      </c>
      <c r="C1348" s="2">
        <v>0.62744212962962964</v>
      </c>
      <c r="D1348" s="3" t="s">
        <v>19806</v>
      </c>
      <c r="E1348" s="3" t="s">
        <v>12895</v>
      </c>
      <c r="F1348" s="3" t="s">
        <v>19806</v>
      </c>
      <c r="G1348" s="3" t="s">
        <v>12895</v>
      </c>
      <c r="H1348" s="3" t="s">
        <v>1123</v>
      </c>
    </row>
    <row r="1349" spans="1:8" ht="29" x14ac:dyDescent="0.35">
      <c r="A1349" s="4">
        <v>31917</v>
      </c>
      <c r="B1349" s="1">
        <v>45209</v>
      </c>
      <c r="C1349" s="2">
        <v>0.63011574074074073</v>
      </c>
      <c r="D1349" s="3" t="s">
        <v>19807</v>
      </c>
      <c r="E1349" s="3" t="s">
        <v>19811</v>
      </c>
      <c r="F1349" s="3" t="s">
        <v>19808</v>
      </c>
      <c r="G1349" s="3" t="s">
        <v>19809</v>
      </c>
      <c r="H1349" s="3" t="s">
        <v>19810</v>
      </c>
    </row>
    <row r="1350" spans="1:8" x14ac:dyDescent="0.35">
      <c r="A1350" s="4">
        <v>44315</v>
      </c>
      <c r="B1350" s="1">
        <v>45209</v>
      </c>
      <c r="C1350" s="2">
        <v>0.63317129629629632</v>
      </c>
      <c r="D1350" s="3" t="s">
        <v>12015</v>
      </c>
      <c r="E1350" s="3" t="s">
        <v>19812</v>
      </c>
      <c r="F1350" s="3" t="s">
        <v>12751</v>
      </c>
      <c r="G1350" s="3" t="s">
        <v>19812</v>
      </c>
      <c r="H1350" s="3" t="s">
        <v>10659</v>
      </c>
    </row>
    <row r="1351" spans="1:8" ht="174" x14ac:dyDescent="0.35">
      <c r="A1351" s="4">
        <v>102892</v>
      </c>
      <c r="B1351" s="1">
        <v>45209</v>
      </c>
      <c r="C1351" s="2">
        <v>0.63476851851851845</v>
      </c>
      <c r="D1351" s="3" t="s">
        <v>1288</v>
      </c>
      <c r="E1351" s="3" t="s">
        <v>19814</v>
      </c>
      <c r="F1351" s="3" t="s">
        <v>19813</v>
      </c>
      <c r="G1351" s="3" t="s">
        <v>10439</v>
      </c>
      <c r="H1351" s="3" t="s">
        <v>12361</v>
      </c>
    </row>
    <row r="1352" spans="1:8" ht="145" x14ac:dyDescent="0.35">
      <c r="A1352" s="4">
        <v>200856</v>
      </c>
      <c r="B1352" s="1">
        <v>45209</v>
      </c>
      <c r="C1352" s="2">
        <v>0.63500000000000001</v>
      </c>
      <c r="D1352" s="3" t="s">
        <v>19815</v>
      </c>
      <c r="E1352" s="3" t="s">
        <v>19819</v>
      </c>
      <c r="F1352" s="3" t="s">
        <v>19816</v>
      </c>
      <c r="G1352" s="3" t="s">
        <v>19817</v>
      </c>
      <c r="H1352" s="3" t="s">
        <v>19818</v>
      </c>
    </row>
    <row r="1353" spans="1:8" ht="87" x14ac:dyDescent="0.35">
      <c r="A1353" s="4">
        <v>51351</v>
      </c>
      <c r="B1353" s="1">
        <v>45209</v>
      </c>
      <c r="C1353" s="2">
        <v>0.63622685185185179</v>
      </c>
      <c r="D1353" s="3" t="s">
        <v>19820</v>
      </c>
      <c r="E1353" s="3" t="s">
        <v>19824</v>
      </c>
      <c r="F1353" s="3" t="s">
        <v>19821</v>
      </c>
      <c r="G1353" s="3" t="s">
        <v>19822</v>
      </c>
      <c r="H1353" s="3" t="s">
        <v>19823</v>
      </c>
    </row>
    <row r="1354" spans="1:8" ht="43.5" x14ac:dyDescent="0.35">
      <c r="A1354" s="4">
        <v>69727</v>
      </c>
      <c r="B1354" s="1">
        <v>45209</v>
      </c>
      <c r="C1354" s="2">
        <v>0.63653935185185184</v>
      </c>
      <c r="D1354" s="3" t="s">
        <v>19825</v>
      </c>
      <c r="E1354" s="3" t="s">
        <v>11011</v>
      </c>
      <c r="F1354" s="3" t="s">
        <v>13193</v>
      </c>
      <c r="G1354" s="3" t="s">
        <v>11524</v>
      </c>
      <c r="H1354" s="3" t="s">
        <v>19826</v>
      </c>
    </row>
    <row r="1355" spans="1:8" x14ac:dyDescent="0.35">
      <c r="A1355" s="4">
        <v>173048</v>
      </c>
      <c r="B1355" s="1">
        <v>45209</v>
      </c>
      <c r="C1355" s="2">
        <v>0.63983796296296302</v>
      </c>
      <c r="D1355" s="3" t="s">
        <v>19827</v>
      </c>
      <c r="E1355" s="3" t="s">
        <v>1737</v>
      </c>
      <c r="F1355" s="3" t="s">
        <v>11751</v>
      </c>
      <c r="G1355" s="3" t="s">
        <v>13911</v>
      </c>
      <c r="H1355" s="3" t="s">
        <v>10660</v>
      </c>
    </row>
    <row r="1356" spans="1:8" ht="58" x14ac:dyDescent="0.35">
      <c r="A1356" s="4">
        <v>20713</v>
      </c>
      <c r="B1356" s="1">
        <v>45209</v>
      </c>
      <c r="C1356" s="2">
        <v>0.64068287037037031</v>
      </c>
      <c r="D1356" s="3" t="s">
        <v>19828</v>
      </c>
      <c r="E1356" s="3" t="s">
        <v>19831</v>
      </c>
      <c r="F1356" s="3" t="s">
        <v>19829</v>
      </c>
      <c r="G1356" s="3" t="s">
        <v>11524</v>
      </c>
      <c r="H1356" s="3" t="s">
        <v>19830</v>
      </c>
    </row>
    <row r="1357" spans="1:8" x14ac:dyDescent="0.35">
      <c r="A1357" s="4">
        <v>137271</v>
      </c>
      <c r="B1357" s="1">
        <v>45209</v>
      </c>
      <c r="C1357" s="2">
        <v>0.64186342592592593</v>
      </c>
      <c r="D1357" s="3" t="s">
        <v>349</v>
      </c>
      <c r="E1357" s="3" t="s">
        <v>19832</v>
      </c>
      <c r="F1357" s="3" t="s">
        <v>11931</v>
      </c>
      <c r="G1357" s="3" t="s">
        <v>19832</v>
      </c>
      <c r="H1357" s="3" t="s">
        <v>19833</v>
      </c>
    </row>
    <row r="1358" spans="1:8" ht="72.5" x14ac:dyDescent="0.35">
      <c r="A1358" s="4">
        <v>141553</v>
      </c>
      <c r="B1358" s="1">
        <v>45209</v>
      </c>
      <c r="C1358" s="2">
        <v>0.64627314814814818</v>
      </c>
      <c r="D1358" s="3" t="s">
        <v>19834</v>
      </c>
      <c r="E1358" s="3" t="s">
        <v>19838</v>
      </c>
      <c r="F1358" s="3" t="s">
        <v>19835</v>
      </c>
      <c r="G1358" s="3" t="s">
        <v>19836</v>
      </c>
      <c r="H1358" s="3" t="s">
        <v>19837</v>
      </c>
    </row>
    <row r="1359" spans="1:8" ht="101.5" x14ac:dyDescent="0.35">
      <c r="A1359" s="4">
        <v>31035</v>
      </c>
      <c r="B1359" s="1">
        <v>45209</v>
      </c>
      <c r="C1359" s="2">
        <v>0.6466319444444445</v>
      </c>
      <c r="D1359" s="3" t="s">
        <v>19839</v>
      </c>
      <c r="E1359" s="3" t="s">
        <v>19842</v>
      </c>
      <c r="F1359" s="3" t="s">
        <v>19840</v>
      </c>
      <c r="G1359" s="3" t="s">
        <v>10636</v>
      </c>
      <c r="H1359" s="3" t="s">
        <v>19841</v>
      </c>
    </row>
    <row r="1360" spans="1:8" ht="101.5" x14ac:dyDescent="0.35">
      <c r="A1360" s="4">
        <v>22074</v>
      </c>
      <c r="B1360" s="1">
        <v>45209</v>
      </c>
      <c r="C1360" s="2">
        <v>0.64680555555555552</v>
      </c>
      <c r="D1360" s="3" t="s">
        <v>19843</v>
      </c>
      <c r="E1360" s="3" t="s">
        <v>14204</v>
      </c>
      <c r="F1360" s="3" t="s">
        <v>19844</v>
      </c>
      <c r="G1360" s="3" t="s">
        <v>19845</v>
      </c>
      <c r="H1360" s="3" t="s">
        <v>19846</v>
      </c>
    </row>
    <row r="1361" spans="1:8" ht="43.5" x14ac:dyDescent="0.35">
      <c r="A1361" s="4">
        <v>6840</v>
      </c>
      <c r="B1361" s="1">
        <v>45209</v>
      </c>
      <c r="C1361" s="2">
        <v>0.64854166666666668</v>
      </c>
      <c r="D1361" s="3" t="s">
        <v>10737</v>
      </c>
      <c r="E1361" s="3" t="s">
        <v>13212</v>
      </c>
      <c r="F1361" s="3" t="s">
        <v>19847</v>
      </c>
      <c r="G1361" s="3" t="s">
        <v>11524</v>
      </c>
      <c r="H1361" s="3" t="s">
        <v>12288</v>
      </c>
    </row>
    <row r="1362" spans="1:8" ht="29" x14ac:dyDescent="0.35">
      <c r="A1362" s="4">
        <v>197480</v>
      </c>
      <c r="B1362" s="1">
        <v>45209</v>
      </c>
      <c r="C1362" s="2">
        <v>0.64856481481481476</v>
      </c>
      <c r="D1362" s="3" t="s">
        <v>19848</v>
      </c>
      <c r="E1362" s="3" t="s">
        <v>19851</v>
      </c>
      <c r="F1362" s="3" t="s">
        <v>14612</v>
      </c>
      <c r="G1362" s="3" t="s">
        <v>19849</v>
      </c>
      <c r="H1362" s="3" t="s">
        <v>19850</v>
      </c>
    </row>
    <row r="1363" spans="1:8" ht="29" x14ac:dyDescent="0.35">
      <c r="A1363" s="4">
        <v>5895</v>
      </c>
      <c r="B1363" s="1">
        <v>45209</v>
      </c>
      <c r="C1363" s="2">
        <v>0.65145833333333336</v>
      </c>
      <c r="D1363" s="3" t="s">
        <v>108</v>
      </c>
      <c r="E1363" s="3" t="s">
        <v>19853</v>
      </c>
      <c r="F1363" s="3" t="s">
        <v>19852</v>
      </c>
      <c r="G1363" s="3" t="s">
        <v>10664</v>
      </c>
      <c r="H1363" s="3" t="s">
        <v>13425</v>
      </c>
    </row>
    <row r="1364" spans="1:8" ht="58" x14ac:dyDescent="0.35">
      <c r="A1364" s="4">
        <v>105817</v>
      </c>
      <c r="B1364" s="1">
        <v>45209</v>
      </c>
      <c r="C1364" s="2">
        <v>0.6526157407407408</v>
      </c>
      <c r="D1364" s="3" t="s">
        <v>19854</v>
      </c>
      <c r="E1364" s="3" t="s">
        <v>19858</v>
      </c>
      <c r="F1364" s="3" t="s">
        <v>19855</v>
      </c>
      <c r="G1364" s="3" t="s">
        <v>19856</v>
      </c>
      <c r="H1364" s="3" t="s">
        <v>19857</v>
      </c>
    </row>
    <row r="1365" spans="1:8" ht="29" x14ac:dyDescent="0.35">
      <c r="A1365" s="4">
        <v>173048</v>
      </c>
      <c r="B1365" s="1">
        <v>45209</v>
      </c>
      <c r="C1365" s="2">
        <v>0.6542013888888889</v>
      </c>
      <c r="D1365" s="3" t="s">
        <v>349</v>
      </c>
      <c r="E1365" s="3" t="s">
        <v>19861</v>
      </c>
      <c r="F1365" s="3" t="s">
        <v>19859</v>
      </c>
      <c r="G1365" s="3" t="s">
        <v>19860</v>
      </c>
      <c r="H1365" s="3" t="s">
        <v>10679</v>
      </c>
    </row>
    <row r="1366" spans="1:8" ht="58" x14ac:dyDescent="0.35">
      <c r="A1366" s="4">
        <v>106679</v>
      </c>
      <c r="B1366" s="1">
        <v>45209</v>
      </c>
      <c r="C1366" s="2">
        <v>0.65531249999999996</v>
      </c>
      <c r="D1366" s="3" t="s">
        <v>19862</v>
      </c>
      <c r="E1366" s="3" t="s">
        <v>19865</v>
      </c>
      <c r="F1366" s="3" t="s">
        <v>19863</v>
      </c>
      <c r="G1366" s="3" t="s">
        <v>11798</v>
      </c>
      <c r="H1366" s="3" t="s">
        <v>19864</v>
      </c>
    </row>
    <row r="1367" spans="1:8" ht="43.5" x14ac:dyDescent="0.35">
      <c r="A1367" s="4">
        <v>198494</v>
      </c>
      <c r="B1367" s="1">
        <v>45209</v>
      </c>
      <c r="C1367" s="2">
        <v>0.65635416666666668</v>
      </c>
      <c r="D1367" s="3" t="s">
        <v>1403</v>
      </c>
      <c r="E1367" s="3" t="s">
        <v>19869</v>
      </c>
      <c r="F1367" s="3" t="s">
        <v>19866</v>
      </c>
      <c r="G1367" s="3" t="s">
        <v>19867</v>
      </c>
      <c r="H1367" s="3" t="s">
        <v>19868</v>
      </c>
    </row>
    <row r="1368" spans="1:8" ht="72.5" x14ac:dyDescent="0.35">
      <c r="A1368" s="4">
        <v>41783</v>
      </c>
      <c r="B1368" s="1">
        <v>45209</v>
      </c>
      <c r="C1368" s="2">
        <v>0.66006944444444449</v>
      </c>
      <c r="D1368" s="3" t="s">
        <v>19870</v>
      </c>
      <c r="E1368" s="3" t="s">
        <v>19873</v>
      </c>
      <c r="F1368" s="3" t="s">
        <v>19871</v>
      </c>
      <c r="G1368" s="3" t="s">
        <v>10783</v>
      </c>
      <c r="H1368" s="3" t="s">
        <v>19872</v>
      </c>
    </row>
    <row r="1369" spans="1:8" ht="43.5" x14ac:dyDescent="0.35">
      <c r="A1369" s="4">
        <v>132386</v>
      </c>
      <c r="B1369" s="1">
        <v>45209</v>
      </c>
      <c r="C1369" s="2">
        <v>0.66217592592592589</v>
      </c>
      <c r="D1369" s="3" t="s">
        <v>12937</v>
      </c>
      <c r="E1369" s="3" t="s">
        <v>19877</v>
      </c>
      <c r="F1369" s="3" t="s">
        <v>19874</v>
      </c>
      <c r="G1369" s="3" t="s">
        <v>19875</v>
      </c>
      <c r="H1369" s="3" t="s">
        <v>19876</v>
      </c>
    </row>
    <row r="1370" spans="1:8" ht="43.5" x14ac:dyDescent="0.35">
      <c r="A1370" s="4">
        <v>189735</v>
      </c>
      <c r="B1370" s="1">
        <v>45209</v>
      </c>
      <c r="C1370" s="2">
        <v>0.66538194444444443</v>
      </c>
      <c r="D1370" s="3" t="s">
        <v>19878</v>
      </c>
      <c r="E1370" s="3" t="s">
        <v>19882</v>
      </c>
      <c r="F1370" s="3" t="s">
        <v>19879</v>
      </c>
      <c r="G1370" s="3" t="s">
        <v>19880</v>
      </c>
      <c r="H1370" s="3" t="s">
        <v>19881</v>
      </c>
    </row>
    <row r="1371" spans="1:8" ht="58" x14ac:dyDescent="0.35">
      <c r="A1371" s="4">
        <v>196481</v>
      </c>
      <c r="B1371" s="1">
        <v>45209</v>
      </c>
      <c r="C1371" s="2">
        <v>0.68011574074074066</v>
      </c>
      <c r="D1371" s="3" t="s">
        <v>10737</v>
      </c>
      <c r="E1371" s="3" t="s">
        <v>19884</v>
      </c>
      <c r="F1371" s="3" t="s">
        <v>19883</v>
      </c>
      <c r="G1371" s="3" t="s">
        <v>10487</v>
      </c>
      <c r="H1371" s="3" t="s">
        <v>12288</v>
      </c>
    </row>
    <row r="1372" spans="1:8" ht="87" x14ac:dyDescent="0.35">
      <c r="A1372" s="4">
        <v>201890</v>
      </c>
      <c r="B1372" s="1">
        <v>45209</v>
      </c>
      <c r="C1372" s="2">
        <v>0.77760416666666676</v>
      </c>
      <c r="D1372" s="3" t="s">
        <v>19885</v>
      </c>
      <c r="E1372" s="3" t="s">
        <v>19888</v>
      </c>
      <c r="F1372" s="3" t="s">
        <v>19886</v>
      </c>
      <c r="G1372" s="3" t="s">
        <v>19887</v>
      </c>
      <c r="H1372" s="3" t="s">
        <v>11504</v>
      </c>
    </row>
    <row r="1373" spans="1:8" ht="43.5" x14ac:dyDescent="0.35">
      <c r="A1373" s="4">
        <v>96786</v>
      </c>
      <c r="B1373" s="1">
        <v>45209</v>
      </c>
      <c r="C1373" s="2">
        <v>0.78149305555555559</v>
      </c>
      <c r="D1373" s="3" t="s">
        <v>19889</v>
      </c>
      <c r="E1373" s="3" t="s">
        <v>10561</v>
      </c>
      <c r="F1373" s="3" t="s">
        <v>19890</v>
      </c>
      <c r="G1373" s="3" t="s">
        <v>10561</v>
      </c>
      <c r="H1373" s="3" t="s">
        <v>19891</v>
      </c>
    </row>
    <row r="1374" spans="1:8" ht="58" x14ac:dyDescent="0.35">
      <c r="A1374" s="4">
        <v>202436</v>
      </c>
      <c r="B1374" s="1">
        <v>45209</v>
      </c>
      <c r="C1374" s="2">
        <v>0.78645833333333337</v>
      </c>
      <c r="D1374" s="3" t="s">
        <v>19892</v>
      </c>
      <c r="E1374" s="3" t="s">
        <v>19894</v>
      </c>
      <c r="F1374" s="3" t="s">
        <v>19893</v>
      </c>
      <c r="G1374" s="3" t="s">
        <v>19894</v>
      </c>
      <c r="H1374" s="3" t="s">
        <v>19895</v>
      </c>
    </row>
    <row r="1375" spans="1:8" ht="72.5" x14ac:dyDescent="0.35">
      <c r="A1375" s="4">
        <v>57844</v>
      </c>
      <c r="B1375" s="1">
        <v>45209</v>
      </c>
      <c r="C1375" s="2">
        <v>0.78959490740740745</v>
      </c>
      <c r="D1375" s="3" t="s">
        <v>19896</v>
      </c>
      <c r="E1375" s="3" t="s">
        <v>1048</v>
      </c>
      <c r="F1375" s="3" t="s">
        <v>19897</v>
      </c>
      <c r="G1375" s="3" t="s">
        <v>1048</v>
      </c>
      <c r="H1375" s="3" t="s">
        <v>19898</v>
      </c>
    </row>
    <row r="1376" spans="1:8" ht="43.5" x14ac:dyDescent="0.35">
      <c r="A1376" s="4">
        <v>202438</v>
      </c>
      <c r="B1376" s="1">
        <v>45209</v>
      </c>
      <c r="C1376" s="2">
        <v>0.79612268518518514</v>
      </c>
      <c r="D1376" s="3" t="s">
        <v>19899</v>
      </c>
      <c r="E1376" s="3" t="s">
        <v>19903</v>
      </c>
      <c r="F1376" s="3" t="s">
        <v>19900</v>
      </c>
      <c r="G1376" s="3" t="s">
        <v>19901</v>
      </c>
      <c r="H1376" s="3" t="s">
        <v>19902</v>
      </c>
    </row>
    <row r="1377" spans="1:8" ht="58" x14ac:dyDescent="0.35">
      <c r="A1377" s="4">
        <v>202441</v>
      </c>
      <c r="B1377" s="1">
        <v>45209</v>
      </c>
      <c r="C1377" s="2">
        <v>0.80063657407407407</v>
      </c>
      <c r="D1377" s="3" t="s">
        <v>19904</v>
      </c>
      <c r="E1377" s="3" t="s">
        <v>19908</v>
      </c>
      <c r="F1377" s="3" t="s">
        <v>19905</v>
      </c>
      <c r="G1377" s="3" t="s">
        <v>19906</v>
      </c>
      <c r="H1377" s="3" t="s">
        <v>19907</v>
      </c>
    </row>
    <row r="1378" spans="1:8" ht="58" x14ac:dyDescent="0.35">
      <c r="A1378" s="4">
        <v>202448</v>
      </c>
      <c r="B1378" s="1">
        <v>45209</v>
      </c>
      <c r="C1378" s="2">
        <v>0.80747685185185192</v>
      </c>
      <c r="D1378" s="3" t="s">
        <v>19909</v>
      </c>
      <c r="E1378" s="3" t="s">
        <v>19913</v>
      </c>
      <c r="F1378" s="3" t="s">
        <v>19910</v>
      </c>
      <c r="G1378" s="3" t="s">
        <v>19911</v>
      </c>
      <c r="H1378" s="3" t="s">
        <v>19912</v>
      </c>
    </row>
    <row r="1379" spans="1:8" ht="29" x14ac:dyDescent="0.35">
      <c r="A1379" s="4">
        <v>63632</v>
      </c>
      <c r="B1379" s="1">
        <v>45210</v>
      </c>
      <c r="C1379" s="2">
        <v>0.33307870370370368</v>
      </c>
      <c r="D1379" s="3" t="s">
        <v>892</v>
      </c>
      <c r="E1379" s="3" t="s">
        <v>13159</v>
      </c>
      <c r="F1379" s="3" t="s">
        <v>19914</v>
      </c>
      <c r="G1379" s="3" t="s">
        <v>1117</v>
      </c>
      <c r="H1379" s="3" t="s">
        <v>11777</v>
      </c>
    </row>
    <row r="1380" spans="1:8" ht="43.5" x14ac:dyDescent="0.35">
      <c r="A1380" s="4">
        <v>73029</v>
      </c>
      <c r="B1380" s="1">
        <v>45210</v>
      </c>
      <c r="C1380" s="2">
        <v>0.33489583333333334</v>
      </c>
      <c r="D1380" s="3" t="s">
        <v>167</v>
      </c>
      <c r="E1380" s="3" t="s">
        <v>19916</v>
      </c>
      <c r="F1380" s="3" t="s">
        <v>19915</v>
      </c>
      <c r="G1380" s="3" t="s">
        <v>10433</v>
      </c>
      <c r="H1380" s="3" t="s">
        <v>4190</v>
      </c>
    </row>
    <row r="1381" spans="1:8" ht="58" x14ac:dyDescent="0.35">
      <c r="A1381" s="4">
        <v>101662</v>
      </c>
      <c r="B1381" s="1">
        <v>45210</v>
      </c>
      <c r="C1381" s="2">
        <v>0.33769675925925924</v>
      </c>
      <c r="D1381" s="3" t="s">
        <v>985</v>
      </c>
      <c r="E1381" s="3" t="s">
        <v>14505</v>
      </c>
      <c r="F1381" s="3" t="s">
        <v>19917</v>
      </c>
      <c r="G1381" s="3" t="s">
        <v>10408</v>
      </c>
      <c r="H1381" s="3" t="s">
        <v>15290</v>
      </c>
    </row>
    <row r="1382" spans="1:8" x14ac:dyDescent="0.35">
      <c r="A1382" s="4">
        <v>17361</v>
      </c>
      <c r="B1382" s="1">
        <v>45210</v>
      </c>
      <c r="C1382" s="2">
        <v>0.3384375</v>
      </c>
      <c r="D1382" s="3" t="s">
        <v>892</v>
      </c>
      <c r="E1382" s="3" t="s">
        <v>19919</v>
      </c>
      <c r="F1382" s="3" t="s">
        <v>19918</v>
      </c>
      <c r="G1382" s="3" t="s">
        <v>10760</v>
      </c>
      <c r="H1382" s="3" t="s">
        <v>12391</v>
      </c>
    </row>
    <row r="1383" spans="1:8" ht="58" x14ac:dyDescent="0.35">
      <c r="A1383" s="4">
        <v>184692</v>
      </c>
      <c r="B1383" s="1">
        <v>45210</v>
      </c>
      <c r="C1383" s="2">
        <v>0.3404861111111111</v>
      </c>
      <c r="D1383" s="3" t="s">
        <v>19920</v>
      </c>
      <c r="E1383" s="3" t="s">
        <v>19924</v>
      </c>
      <c r="F1383" s="3" t="s">
        <v>19921</v>
      </c>
      <c r="G1383" s="3" t="s">
        <v>19922</v>
      </c>
      <c r="H1383" s="3" t="s">
        <v>19923</v>
      </c>
    </row>
    <row r="1384" spans="1:8" ht="43.5" x14ac:dyDescent="0.35">
      <c r="A1384" s="4">
        <v>49911</v>
      </c>
      <c r="B1384" s="1">
        <v>45210</v>
      </c>
      <c r="C1384" s="2">
        <v>0.3478472222222222</v>
      </c>
      <c r="D1384" s="3" t="s">
        <v>892</v>
      </c>
      <c r="E1384" s="3" t="s">
        <v>13734</v>
      </c>
      <c r="F1384" s="3" t="s">
        <v>19925</v>
      </c>
      <c r="G1384" s="3" t="s">
        <v>10658</v>
      </c>
      <c r="H1384" s="3" t="s">
        <v>11776</v>
      </c>
    </row>
    <row r="1385" spans="1:8" ht="43.5" x14ac:dyDescent="0.35">
      <c r="A1385" s="4">
        <v>51319</v>
      </c>
      <c r="B1385" s="1">
        <v>45210</v>
      </c>
      <c r="C1385" s="2">
        <v>0.34905092592592596</v>
      </c>
      <c r="D1385" s="3" t="s">
        <v>1702</v>
      </c>
      <c r="E1385" s="3" t="s">
        <v>19927</v>
      </c>
      <c r="F1385" s="3" t="s">
        <v>19926</v>
      </c>
      <c r="G1385" s="3" t="s">
        <v>12127</v>
      </c>
      <c r="H1385" s="3" t="s">
        <v>11750</v>
      </c>
    </row>
    <row r="1386" spans="1:8" ht="174" x14ac:dyDescent="0.35">
      <c r="A1386" s="4">
        <v>72099</v>
      </c>
      <c r="B1386" s="1">
        <v>45210</v>
      </c>
      <c r="C1386" s="2">
        <v>0.35033564814814816</v>
      </c>
      <c r="D1386" s="3" t="s">
        <v>19928</v>
      </c>
      <c r="E1386" s="3" t="s">
        <v>19932</v>
      </c>
      <c r="F1386" s="3" t="s">
        <v>19929</v>
      </c>
      <c r="G1386" s="3" t="s">
        <v>19930</v>
      </c>
      <c r="H1386" s="3" t="s">
        <v>19931</v>
      </c>
    </row>
    <row r="1387" spans="1:8" ht="43.5" x14ac:dyDescent="0.35">
      <c r="A1387" s="4">
        <v>37385</v>
      </c>
      <c r="B1387" s="1">
        <v>45210</v>
      </c>
      <c r="C1387" s="2">
        <v>0.35190972222222222</v>
      </c>
      <c r="D1387" s="3" t="s">
        <v>985</v>
      </c>
      <c r="E1387" s="3" t="s">
        <v>19936</v>
      </c>
      <c r="F1387" s="3" t="s">
        <v>19933</v>
      </c>
      <c r="G1387" s="3" t="s">
        <v>19934</v>
      </c>
      <c r="H1387" s="3" t="s">
        <v>19935</v>
      </c>
    </row>
    <row r="1388" spans="1:8" ht="29" x14ac:dyDescent="0.35">
      <c r="A1388" s="4">
        <v>67750</v>
      </c>
      <c r="B1388" s="1">
        <v>45210</v>
      </c>
      <c r="C1388" s="2">
        <v>0.35342592592592598</v>
      </c>
      <c r="D1388" s="3" t="s">
        <v>985</v>
      </c>
      <c r="E1388" s="3" t="s">
        <v>12953</v>
      </c>
      <c r="F1388" s="3" t="s">
        <v>19937</v>
      </c>
      <c r="G1388" s="3" t="s">
        <v>10433</v>
      </c>
      <c r="H1388" s="3" t="s">
        <v>4190</v>
      </c>
    </row>
    <row r="1389" spans="1:8" ht="58" x14ac:dyDescent="0.35">
      <c r="A1389" s="4">
        <v>36601</v>
      </c>
      <c r="B1389" s="1">
        <v>45210</v>
      </c>
      <c r="C1389" s="2">
        <v>0.35576388888888894</v>
      </c>
      <c r="D1389" s="3" t="s">
        <v>985</v>
      </c>
      <c r="E1389" s="3" t="s">
        <v>19940</v>
      </c>
      <c r="F1389" s="3" t="s">
        <v>19938</v>
      </c>
      <c r="G1389" s="3" t="s">
        <v>102</v>
      </c>
      <c r="H1389" s="3" t="s">
        <v>19939</v>
      </c>
    </row>
    <row r="1390" spans="1:8" ht="29" x14ac:dyDescent="0.35">
      <c r="A1390" s="4">
        <v>48776</v>
      </c>
      <c r="B1390" s="1">
        <v>45210</v>
      </c>
      <c r="C1390" s="2">
        <v>0.35666666666666669</v>
      </c>
      <c r="D1390" s="3" t="s">
        <v>892</v>
      </c>
      <c r="E1390" s="3" t="s">
        <v>19944</v>
      </c>
      <c r="F1390" s="3" t="s">
        <v>19942</v>
      </c>
      <c r="G1390" s="3" t="s">
        <v>11404</v>
      </c>
      <c r="H1390" s="3" t="s">
        <v>19943</v>
      </c>
    </row>
    <row r="1391" spans="1:8" ht="72.5" x14ac:dyDescent="0.35">
      <c r="A1391" s="4">
        <v>130743</v>
      </c>
      <c r="B1391" s="1">
        <v>45210</v>
      </c>
      <c r="C1391" s="2">
        <v>0.36090277777777779</v>
      </c>
      <c r="D1391" s="3" t="s">
        <v>19945</v>
      </c>
      <c r="E1391" s="3" t="s">
        <v>19949</v>
      </c>
      <c r="F1391" s="3" t="s">
        <v>19946</v>
      </c>
      <c r="G1391" s="3" t="s">
        <v>19947</v>
      </c>
      <c r="H1391" s="3" t="s">
        <v>19948</v>
      </c>
    </row>
    <row r="1392" spans="1:8" ht="58" x14ac:dyDescent="0.35">
      <c r="A1392" s="4">
        <v>45081</v>
      </c>
      <c r="B1392" s="1">
        <v>45210</v>
      </c>
      <c r="C1392" s="2">
        <v>0.3616435185185185</v>
      </c>
      <c r="D1392" s="3" t="s">
        <v>1436</v>
      </c>
      <c r="E1392" s="3" t="s">
        <v>19953</v>
      </c>
      <c r="F1392" s="3" t="s">
        <v>19950</v>
      </c>
      <c r="G1392" s="3" t="s">
        <v>19951</v>
      </c>
      <c r="H1392" s="3" t="s">
        <v>19952</v>
      </c>
    </row>
    <row r="1393" spans="1:8" ht="43.5" x14ac:dyDescent="0.35">
      <c r="A1393" s="4">
        <v>46973</v>
      </c>
      <c r="B1393" s="1">
        <v>45210</v>
      </c>
      <c r="C1393" s="2">
        <v>0.36355324074074075</v>
      </c>
      <c r="D1393" s="3" t="s">
        <v>19954</v>
      </c>
      <c r="E1393" s="3" t="s">
        <v>19957</v>
      </c>
      <c r="F1393" s="3" t="s">
        <v>19955</v>
      </c>
      <c r="G1393" s="3" t="s">
        <v>10658</v>
      </c>
      <c r="H1393" s="3" t="s">
        <v>19956</v>
      </c>
    </row>
    <row r="1394" spans="1:8" ht="43.5" x14ac:dyDescent="0.35">
      <c r="A1394" s="4">
        <v>49938</v>
      </c>
      <c r="B1394" s="1">
        <v>45210</v>
      </c>
      <c r="C1394" s="2">
        <v>0.36390046296296297</v>
      </c>
      <c r="D1394" s="3" t="s">
        <v>985</v>
      </c>
      <c r="E1394" s="3" t="s">
        <v>13510</v>
      </c>
      <c r="F1394" s="3" t="s">
        <v>19958</v>
      </c>
      <c r="G1394" s="3" t="s">
        <v>104</v>
      </c>
      <c r="H1394" s="3" t="s">
        <v>19939</v>
      </c>
    </row>
    <row r="1395" spans="1:8" ht="29" x14ac:dyDescent="0.35">
      <c r="A1395" s="4">
        <v>40578</v>
      </c>
      <c r="B1395" s="1">
        <v>45210</v>
      </c>
      <c r="C1395" s="2">
        <v>0.36425925925925928</v>
      </c>
      <c r="D1395" s="3" t="s">
        <v>10843</v>
      </c>
      <c r="E1395" s="3" t="s">
        <v>19959</v>
      </c>
      <c r="F1395" s="3" t="s">
        <v>12780</v>
      </c>
      <c r="G1395" s="3" t="s">
        <v>14592</v>
      </c>
      <c r="H1395" s="3" t="s">
        <v>10679</v>
      </c>
    </row>
    <row r="1396" spans="1:8" ht="43.5" x14ac:dyDescent="0.35">
      <c r="A1396" s="4">
        <v>45845</v>
      </c>
      <c r="B1396" s="1">
        <v>45210</v>
      </c>
      <c r="C1396" s="2">
        <v>0.36674768518518519</v>
      </c>
      <c r="D1396" s="3" t="s">
        <v>985</v>
      </c>
      <c r="E1396" s="3" t="s">
        <v>14501</v>
      </c>
      <c r="F1396" s="3" t="s">
        <v>19960</v>
      </c>
      <c r="G1396" s="3" t="s">
        <v>100</v>
      </c>
      <c r="H1396" s="3" t="s">
        <v>19961</v>
      </c>
    </row>
    <row r="1397" spans="1:8" ht="159.5" x14ac:dyDescent="0.35">
      <c r="A1397" s="4">
        <v>5984</v>
      </c>
      <c r="B1397" s="1">
        <v>45210</v>
      </c>
      <c r="C1397" s="2">
        <v>0.36773148148148144</v>
      </c>
      <c r="D1397" s="3" t="s">
        <v>19962</v>
      </c>
      <c r="E1397" s="3" t="s">
        <v>19966</v>
      </c>
      <c r="F1397" s="3" t="s">
        <v>19963</v>
      </c>
      <c r="G1397" s="3" t="s">
        <v>19964</v>
      </c>
      <c r="H1397" s="3" t="s">
        <v>19965</v>
      </c>
    </row>
    <row r="1398" spans="1:8" ht="29" x14ac:dyDescent="0.35">
      <c r="A1398" s="4">
        <v>157922</v>
      </c>
      <c r="B1398" s="1">
        <v>45210</v>
      </c>
      <c r="C1398" s="2">
        <v>0.36832175925925931</v>
      </c>
      <c r="D1398" s="3" t="s">
        <v>11426</v>
      </c>
      <c r="E1398" s="3" t="s">
        <v>11260</v>
      </c>
      <c r="F1398" s="3" t="s">
        <v>19967</v>
      </c>
      <c r="G1398" s="3" t="s">
        <v>11260</v>
      </c>
      <c r="H1398" s="3" t="s">
        <v>10726</v>
      </c>
    </row>
    <row r="1399" spans="1:8" ht="43.5" x14ac:dyDescent="0.35">
      <c r="A1399" s="4">
        <v>7158</v>
      </c>
      <c r="B1399" s="1">
        <v>45210</v>
      </c>
      <c r="C1399" s="2">
        <v>0.36980324074074072</v>
      </c>
      <c r="D1399" s="3" t="s">
        <v>892</v>
      </c>
      <c r="E1399" s="3" t="s">
        <v>15236</v>
      </c>
      <c r="F1399" s="3" t="s">
        <v>19968</v>
      </c>
      <c r="G1399" s="3" t="s">
        <v>13417</v>
      </c>
      <c r="H1399" s="3" t="s">
        <v>11018</v>
      </c>
    </row>
    <row r="1400" spans="1:8" ht="29" x14ac:dyDescent="0.35">
      <c r="A1400" s="4">
        <v>152305</v>
      </c>
      <c r="B1400" s="1">
        <v>45210</v>
      </c>
      <c r="C1400" s="2">
        <v>0.37135416666666665</v>
      </c>
      <c r="D1400" s="3" t="s">
        <v>892</v>
      </c>
      <c r="E1400" s="3" t="s">
        <v>19969</v>
      </c>
      <c r="F1400" s="3" t="s">
        <v>13449</v>
      </c>
      <c r="G1400" s="3" t="s">
        <v>10658</v>
      </c>
      <c r="H1400" s="3" t="s">
        <v>11777</v>
      </c>
    </row>
    <row r="1401" spans="1:8" ht="72.5" x14ac:dyDescent="0.35">
      <c r="A1401" s="4">
        <v>30654</v>
      </c>
      <c r="B1401" s="1">
        <v>45210</v>
      </c>
      <c r="C1401" s="2">
        <v>0.37196759259259254</v>
      </c>
      <c r="D1401" s="3" t="s">
        <v>985</v>
      </c>
      <c r="E1401" s="3" t="s">
        <v>13755</v>
      </c>
      <c r="F1401" s="3" t="s">
        <v>19970</v>
      </c>
      <c r="G1401" s="3" t="s">
        <v>100</v>
      </c>
      <c r="H1401" s="3" t="s">
        <v>19971</v>
      </c>
    </row>
    <row r="1402" spans="1:8" x14ac:dyDescent="0.35">
      <c r="A1402" s="4">
        <v>68165</v>
      </c>
      <c r="B1402" s="1">
        <v>45210</v>
      </c>
      <c r="C1402" s="2">
        <v>0.37493055555555554</v>
      </c>
      <c r="D1402" s="3" t="s">
        <v>892</v>
      </c>
      <c r="E1402" s="3" t="s">
        <v>11184</v>
      </c>
      <c r="F1402" s="3" t="s">
        <v>19973</v>
      </c>
      <c r="G1402" s="3" t="s">
        <v>11404</v>
      </c>
      <c r="H1402" s="3" t="s">
        <v>12391</v>
      </c>
    </row>
    <row r="1403" spans="1:8" ht="58" x14ac:dyDescent="0.35">
      <c r="A1403" s="4">
        <v>38428</v>
      </c>
      <c r="B1403" s="1">
        <v>45210</v>
      </c>
      <c r="C1403" s="2">
        <v>0.37658564814814816</v>
      </c>
      <c r="D1403" s="3" t="s">
        <v>985</v>
      </c>
      <c r="E1403" s="3" t="s">
        <v>13233</v>
      </c>
      <c r="F1403" s="3" t="s">
        <v>19974</v>
      </c>
      <c r="G1403" s="3" t="s">
        <v>19975</v>
      </c>
      <c r="H1403" s="3" t="s">
        <v>19976</v>
      </c>
    </row>
    <row r="1404" spans="1:8" ht="43.5" x14ac:dyDescent="0.35">
      <c r="A1404" s="4">
        <v>86202</v>
      </c>
      <c r="B1404" s="1">
        <v>45210</v>
      </c>
      <c r="C1404" s="2">
        <v>0.37841435185185185</v>
      </c>
      <c r="D1404" s="3" t="s">
        <v>892</v>
      </c>
      <c r="E1404" s="3" t="s">
        <v>14479</v>
      </c>
      <c r="F1404" s="3" t="s">
        <v>19977</v>
      </c>
      <c r="G1404" s="3" t="s">
        <v>11021</v>
      </c>
      <c r="H1404" s="3" t="s">
        <v>11776</v>
      </c>
    </row>
    <row r="1405" spans="1:8" ht="43.5" x14ac:dyDescent="0.35">
      <c r="A1405" s="4">
        <v>45566</v>
      </c>
      <c r="B1405" s="1">
        <v>45210</v>
      </c>
      <c r="C1405" s="2">
        <v>0.38231481481481483</v>
      </c>
      <c r="D1405" s="3" t="s">
        <v>19978</v>
      </c>
      <c r="E1405" s="3" t="s">
        <v>19982</v>
      </c>
      <c r="F1405" s="3" t="s">
        <v>19979</v>
      </c>
      <c r="G1405" s="3" t="s">
        <v>19980</v>
      </c>
      <c r="H1405" s="3" t="s">
        <v>19981</v>
      </c>
    </row>
    <row r="1406" spans="1:8" ht="43.5" x14ac:dyDescent="0.35">
      <c r="A1406" s="4">
        <v>41037</v>
      </c>
      <c r="B1406" s="1">
        <v>45210</v>
      </c>
      <c r="C1406" s="2">
        <v>0.38244212962962965</v>
      </c>
      <c r="D1406" s="3" t="s">
        <v>19983</v>
      </c>
      <c r="E1406" s="3" t="s">
        <v>14502</v>
      </c>
      <c r="F1406" s="3" t="s">
        <v>19984</v>
      </c>
      <c r="G1406" s="3" t="s">
        <v>15266</v>
      </c>
      <c r="H1406" s="3" t="s">
        <v>19985</v>
      </c>
    </row>
    <row r="1407" spans="1:8" ht="29" x14ac:dyDescent="0.35">
      <c r="A1407" s="4">
        <v>49556</v>
      </c>
      <c r="B1407" s="1">
        <v>45210</v>
      </c>
      <c r="C1407" s="2">
        <v>0.38362268518518516</v>
      </c>
      <c r="D1407" s="3" t="s">
        <v>892</v>
      </c>
      <c r="E1407" s="3" t="s">
        <v>19988</v>
      </c>
      <c r="F1407" s="3" t="s">
        <v>19986</v>
      </c>
      <c r="G1407" s="3" t="s">
        <v>11021</v>
      </c>
      <c r="H1407" s="3" t="s">
        <v>19987</v>
      </c>
    </row>
    <row r="1408" spans="1:8" ht="116" x14ac:dyDescent="0.35">
      <c r="A1408" s="4">
        <v>34983</v>
      </c>
      <c r="B1408" s="1">
        <v>45210</v>
      </c>
      <c r="C1408" s="2">
        <v>0.3845486111111111</v>
      </c>
      <c r="D1408" s="3" t="s">
        <v>19989</v>
      </c>
      <c r="E1408" s="3" t="s">
        <v>19993</v>
      </c>
      <c r="F1408" s="3" t="s">
        <v>19990</v>
      </c>
      <c r="G1408" s="3" t="s">
        <v>19991</v>
      </c>
      <c r="H1408" s="3" t="s">
        <v>19992</v>
      </c>
    </row>
    <row r="1409" spans="1:8" ht="43.5" x14ac:dyDescent="0.35">
      <c r="A1409" s="4">
        <v>198273</v>
      </c>
      <c r="B1409" s="1">
        <v>45210</v>
      </c>
      <c r="C1409" s="2">
        <v>0.38717592592592592</v>
      </c>
      <c r="D1409" s="3" t="s">
        <v>1288</v>
      </c>
      <c r="E1409" s="3" t="s">
        <v>19996</v>
      </c>
      <c r="F1409" s="3" t="s">
        <v>19994</v>
      </c>
      <c r="G1409" s="3" t="s">
        <v>11829</v>
      </c>
      <c r="H1409" s="3" t="s">
        <v>19995</v>
      </c>
    </row>
    <row r="1410" spans="1:8" ht="43.5" x14ac:dyDescent="0.35">
      <c r="A1410" s="4">
        <v>46509</v>
      </c>
      <c r="B1410" s="1">
        <v>45210</v>
      </c>
      <c r="C1410" s="2">
        <v>0.38721064814814815</v>
      </c>
      <c r="D1410" s="3" t="s">
        <v>892</v>
      </c>
      <c r="E1410" s="3" t="s">
        <v>19998</v>
      </c>
      <c r="F1410" s="3" t="s">
        <v>19997</v>
      </c>
      <c r="G1410" s="3" t="s">
        <v>1168</v>
      </c>
      <c r="H1410" s="3" t="s">
        <v>12649</v>
      </c>
    </row>
    <row r="1411" spans="1:8" ht="43.5" x14ac:dyDescent="0.35">
      <c r="A1411" s="4">
        <v>40041</v>
      </c>
      <c r="B1411" s="1">
        <v>45210</v>
      </c>
      <c r="C1411" s="2">
        <v>0.38723379629629634</v>
      </c>
      <c r="D1411" s="3" t="s">
        <v>985</v>
      </c>
      <c r="E1411" s="3" t="s">
        <v>20000</v>
      </c>
      <c r="F1411" s="3" t="s">
        <v>19999</v>
      </c>
      <c r="G1411" s="3" t="s">
        <v>10475</v>
      </c>
      <c r="H1411" s="3" t="s">
        <v>19939</v>
      </c>
    </row>
    <row r="1412" spans="1:8" ht="58" x14ac:dyDescent="0.35">
      <c r="A1412" s="4">
        <v>43175</v>
      </c>
      <c r="B1412" s="1">
        <v>45210</v>
      </c>
      <c r="C1412" s="2">
        <v>0.39128472222222221</v>
      </c>
      <c r="D1412" s="3" t="s">
        <v>20001</v>
      </c>
      <c r="E1412" s="3" t="s">
        <v>20004</v>
      </c>
      <c r="F1412" s="3" t="s">
        <v>20002</v>
      </c>
      <c r="G1412" s="3" t="s">
        <v>20003</v>
      </c>
      <c r="H1412" s="3" t="s">
        <v>19981</v>
      </c>
    </row>
    <row r="1413" spans="1:8" ht="43.5" x14ac:dyDescent="0.35">
      <c r="A1413" s="4">
        <v>48634</v>
      </c>
      <c r="B1413" s="1">
        <v>45210</v>
      </c>
      <c r="C1413" s="2">
        <v>0.39150462962962962</v>
      </c>
      <c r="D1413" s="3" t="s">
        <v>985</v>
      </c>
      <c r="E1413" s="3" t="s">
        <v>13753</v>
      </c>
      <c r="F1413" s="3" t="s">
        <v>20005</v>
      </c>
      <c r="G1413" s="3" t="s">
        <v>10433</v>
      </c>
      <c r="H1413" s="3" t="s">
        <v>20006</v>
      </c>
    </row>
    <row r="1414" spans="1:8" ht="29" x14ac:dyDescent="0.35">
      <c r="A1414" s="4">
        <v>42442</v>
      </c>
      <c r="B1414" s="1">
        <v>45210</v>
      </c>
      <c r="C1414" s="2">
        <v>0.39251157407407405</v>
      </c>
      <c r="D1414" s="3" t="s">
        <v>1288</v>
      </c>
      <c r="E1414" s="3" t="s">
        <v>14526</v>
      </c>
      <c r="F1414" s="3" t="s">
        <v>20007</v>
      </c>
      <c r="G1414" s="3" t="s">
        <v>11875</v>
      </c>
      <c r="H1414" s="3" t="s">
        <v>10673</v>
      </c>
    </row>
    <row r="1415" spans="1:8" ht="43.5" x14ac:dyDescent="0.35">
      <c r="A1415" s="4">
        <v>39091</v>
      </c>
      <c r="B1415" s="1">
        <v>45210</v>
      </c>
      <c r="C1415" s="2">
        <v>0.39307870370370374</v>
      </c>
      <c r="D1415" s="3" t="s">
        <v>892</v>
      </c>
      <c r="E1415" s="3" t="s">
        <v>14504</v>
      </c>
      <c r="F1415" s="3" t="s">
        <v>20008</v>
      </c>
      <c r="G1415" s="3" t="s">
        <v>20009</v>
      </c>
      <c r="H1415" s="3" t="s">
        <v>11776</v>
      </c>
    </row>
    <row r="1416" spans="1:8" ht="72.5" x14ac:dyDescent="0.35">
      <c r="A1416" s="4">
        <v>12591</v>
      </c>
      <c r="B1416" s="1">
        <v>45210</v>
      </c>
      <c r="C1416" s="2">
        <v>0.39414351851851853</v>
      </c>
      <c r="D1416" s="3" t="s">
        <v>20010</v>
      </c>
      <c r="E1416" s="3" t="s">
        <v>20014</v>
      </c>
      <c r="F1416" s="3" t="s">
        <v>20011</v>
      </c>
      <c r="G1416" s="3" t="s">
        <v>20012</v>
      </c>
      <c r="H1416" s="3" t="s">
        <v>20013</v>
      </c>
    </row>
    <row r="1417" spans="1:8" ht="130.5" x14ac:dyDescent="0.35">
      <c r="A1417" s="4">
        <v>32190</v>
      </c>
      <c r="B1417" s="1">
        <v>45210</v>
      </c>
      <c r="C1417" s="2">
        <v>0.39512731481481483</v>
      </c>
      <c r="D1417" s="3" t="s">
        <v>20015</v>
      </c>
      <c r="E1417" s="3" t="s">
        <v>20019</v>
      </c>
      <c r="F1417" s="3" t="s">
        <v>20016</v>
      </c>
      <c r="G1417" s="3" t="s">
        <v>20017</v>
      </c>
      <c r="H1417" s="3" t="s">
        <v>20018</v>
      </c>
    </row>
    <row r="1418" spans="1:8" ht="87" x14ac:dyDescent="0.35">
      <c r="A1418" s="4">
        <v>200715</v>
      </c>
      <c r="B1418" s="1">
        <v>45210</v>
      </c>
      <c r="C1418" s="2">
        <v>0.39636574074074077</v>
      </c>
      <c r="D1418" s="3" t="s">
        <v>20020</v>
      </c>
      <c r="E1418" s="3" t="s">
        <v>20024</v>
      </c>
      <c r="F1418" s="3" t="s">
        <v>20021</v>
      </c>
      <c r="G1418" s="3" t="s">
        <v>20022</v>
      </c>
      <c r="H1418" s="3" t="s">
        <v>20023</v>
      </c>
    </row>
    <row r="1419" spans="1:8" ht="72.5" x14ac:dyDescent="0.35">
      <c r="A1419" s="4">
        <v>176830</v>
      </c>
      <c r="B1419" s="1">
        <v>45210</v>
      </c>
      <c r="C1419" s="2">
        <v>0.39658564814814817</v>
      </c>
      <c r="D1419" s="3" t="s">
        <v>1403</v>
      </c>
      <c r="E1419" s="3" t="s">
        <v>20026</v>
      </c>
      <c r="F1419" s="3" t="s">
        <v>20025</v>
      </c>
      <c r="G1419" s="3" t="s">
        <v>10690</v>
      </c>
      <c r="H1419" s="3" t="s">
        <v>16154</v>
      </c>
    </row>
    <row r="1420" spans="1:8" ht="58" x14ac:dyDescent="0.35">
      <c r="A1420" s="4">
        <v>35897</v>
      </c>
      <c r="B1420" s="1">
        <v>45210</v>
      </c>
      <c r="C1420" s="2">
        <v>0.39796296296296302</v>
      </c>
      <c r="D1420" s="3" t="s">
        <v>20027</v>
      </c>
      <c r="E1420" s="3" t="s">
        <v>20031</v>
      </c>
      <c r="F1420" s="3" t="s">
        <v>20028</v>
      </c>
      <c r="G1420" s="3" t="s">
        <v>20029</v>
      </c>
      <c r="H1420" s="3" t="s">
        <v>20030</v>
      </c>
    </row>
    <row r="1421" spans="1:8" ht="72.5" x14ac:dyDescent="0.35">
      <c r="A1421" s="4">
        <v>36543</v>
      </c>
      <c r="B1421" s="1">
        <v>45210</v>
      </c>
      <c r="C1421" s="2">
        <v>0.40343749999999995</v>
      </c>
      <c r="D1421" s="3" t="s">
        <v>167</v>
      </c>
      <c r="E1421" s="3" t="s">
        <v>20033</v>
      </c>
      <c r="F1421" s="3" t="s">
        <v>20032</v>
      </c>
      <c r="G1421" s="3" t="s">
        <v>20033</v>
      </c>
      <c r="H1421" s="3" t="s">
        <v>10660</v>
      </c>
    </row>
    <row r="1422" spans="1:8" ht="145" x14ac:dyDescent="0.35">
      <c r="A1422" s="4">
        <v>55597</v>
      </c>
      <c r="B1422" s="1">
        <v>45210</v>
      </c>
      <c r="C1422" s="2">
        <v>0.40373842592592596</v>
      </c>
      <c r="D1422" s="3" t="s">
        <v>20034</v>
      </c>
      <c r="E1422" s="3" t="s">
        <v>20038</v>
      </c>
      <c r="F1422" s="3" t="s">
        <v>20035</v>
      </c>
      <c r="G1422" s="3" t="s">
        <v>20036</v>
      </c>
      <c r="H1422" s="3" t="s">
        <v>20037</v>
      </c>
    </row>
    <row r="1423" spans="1:8" ht="72.5" x14ac:dyDescent="0.35">
      <c r="A1423" s="4">
        <v>163491</v>
      </c>
      <c r="B1423" s="1">
        <v>45210</v>
      </c>
      <c r="C1423" s="2">
        <v>0.40403935185185186</v>
      </c>
      <c r="D1423" s="3" t="s">
        <v>20039</v>
      </c>
      <c r="E1423" s="3" t="s">
        <v>20043</v>
      </c>
      <c r="F1423" s="3" t="s">
        <v>20040</v>
      </c>
      <c r="G1423" s="3" t="s">
        <v>20041</v>
      </c>
      <c r="H1423" s="3" t="s">
        <v>20042</v>
      </c>
    </row>
    <row r="1424" spans="1:8" ht="58" x14ac:dyDescent="0.35">
      <c r="A1424" s="4">
        <v>141617</v>
      </c>
      <c r="B1424" s="1">
        <v>45210</v>
      </c>
      <c r="C1424" s="2">
        <v>0.40434027777777781</v>
      </c>
      <c r="D1424" s="3" t="s">
        <v>985</v>
      </c>
      <c r="E1424" s="3" t="s">
        <v>20047</v>
      </c>
      <c r="F1424" s="3" t="s">
        <v>20044</v>
      </c>
      <c r="G1424" s="3" t="s">
        <v>20045</v>
      </c>
      <c r="H1424" s="3" t="s">
        <v>20046</v>
      </c>
    </row>
    <row r="1425" spans="1:8" ht="116" x14ac:dyDescent="0.35">
      <c r="A1425" s="4">
        <v>33361</v>
      </c>
      <c r="B1425" s="1">
        <v>45210</v>
      </c>
      <c r="C1425" s="2">
        <v>0.40442129629629631</v>
      </c>
      <c r="D1425" s="3" t="s">
        <v>20048</v>
      </c>
      <c r="E1425" s="3" t="s">
        <v>12058</v>
      </c>
      <c r="F1425" s="3" t="s">
        <v>20049</v>
      </c>
      <c r="G1425" s="3" t="s">
        <v>20050</v>
      </c>
      <c r="H1425" s="3" t="s">
        <v>20051</v>
      </c>
    </row>
    <row r="1426" spans="1:8" ht="43.5" x14ac:dyDescent="0.35">
      <c r="A1426" s="4">
        <v>71323</v>
      </c>
      <c r="B1426" s="1">
        <v>45210</v>
      </c>
      <c r="C1426" s="2">
        <v>0.40500000000000003</v>
      </c>
      <c r="D1426" s="3" t="s">
        <v>1436</v>
      </c>
      <c r="E1426" s="3" t="s">
        <v>20055</v>
      </c>
      <c r="F1426" s="3" t="s">
        <v>20052</v>
      </c>
      <c r="G1426" s="3" t="s">
        <v>20053</v>
      </c>
      <c r="H1426" s="3" t="s">
        <v>20054</v>
      </c>
    </row>
    <row r="1427" spans="1:8" ht="29" x14ac:dyDescent="0.35">
      <c r="A1427" s="4">
        <v>40151</v>
      </c>
      <c r="B1427" s="1">
        <v>45210</v>
      </c>
      <c r="C1427" s="2">
        <v>0.40960648148148149</v>
      </c>
      <c r="D1427" s="3" t="s">
        <v>985</v>
      </c>
      <c r="E1427" s="3" t="s">
        <v>20058</v>
      </c>
      <c r="F1427" s="3" t="s">
        <v>20056</v>
      </c>
      <c r="G1427" s="3" t="s">
        <v>11707</v>
      </c>
      <c r="H1427" s="3" t="s">
        <v>20057</v>
      </c>
    </row>
    <row r="1428" spans="1:8" x14ac:dyDescent="0.35">
      <c r="A1428" s="4">
        <v>120177</v>
      </c>
      <c r="B1428" s="1">
        <v>45210</v>
      </c>
      <c r="C1428" s="2">
        <v>0.41050925925925924</v>
      </c>
      <c r="D1428" s="3" t="s">
        <v>892</v>
      </c>
      <c r="E1428" s="3" t="s">
        <v>20061</v>
      </c>
      <c r="F1428" s="3" t="s">
        <v>20059</v>
      </c>
      <c r="G1428" s="3" t="s">
        <v>11021</v>
      </c>
      <c r="H1428" s="3" t="s">
        <v>20060</v>
      </c>
    </row>
    <row r="1429" spans="1:8" ht="87" x14ac:dyDescent="0.35">
      <c r="A1429" s="4">
        <v>84012</v>
      </c>
      <c r="B1429" s="1">
        <v>45210</v>
      </c>
      <c r="C1429" s="2">
        <v>0.41185185185185186</v>
      </c>
      <c r="D1429" s="3" t="s">
        <v>10339</v>
      </c>
      <c r="E1429" s="3" t="s">
        <v>15517</v>
      </c>
      <c r="F1429" s="3" t="s">
        <v>20062</v>
      </c>
      <c r="G1429" s="3" t="s">
        <v>20063</v>
      </c>
      <c r="H1429" s="3" t="s">
        <v>11822</v>
      </c>
    </row>
    <row r="1430" spans="1:8" ht="116" x14ac:dyDescent="0.35">
      <c r="A1430" s="4">
        <v>169123</v>
      </c>
      <c r="B1430" s="1">
        <v>45210</v>
      </c>
      <c r="C1430" s="2">
        <v>0.41214120370370372</v>
      </c>
      <c r="D1430" s="3" t="s">
        <v>349</v>
      </c>
      <c r="E1430" s="3" t="s">
        <v>20066</v>
      </c>
      <c r="F1430" s="3" t="s">
        <v>11138</v>
      </c>
      <c r="G1430" s="3" t="s">
        <v>20064</v>
      </c>
      <c r="H1430" s="3" t="s">
        <v>20065</v>
      </c>
    </row>
    <row r="1431" spans="1:8" ht="29" x14ac:dyDescent="0.35">
      <c r="A1431" s="4">
        <v>40393</v>
      </c>
      <c r="B1431" s="1">
        <v>45210</v>
      </c>
      <c r="C1431" s="2">
        <v>0.41500000000000004</v>
      </c>
      <c r="D1431" s="3" t="s">
        <v>985</v>
      </c>
      <c r="E1431" s="3" t="s">
        <v>20068</v>
      </c>
      <c r="F1431" s="3" t="s">
        <v>20067</v>
      </c>
      <c r="G1431" s="3" t="s">
        <v>104</v>
      </c>
      <c r="H1431" s="3" t="s">
        <v>4190</v>
      </c>
    </row>
    <row r="1432" spans="1:8" ht="29" x14ac:dyDescent="0.35">
      <c r="A1432" s="4">
        <v>130469</v>
      </c>
      <c r="B1432" s="1">
        <v>45210</v>
      </c>
      <c r="C1432" s="2">
        <v>0.41546296296296298</v>
      </c>
      <c r="D1432" s="3" t="s">
        <v>892</v>
      </c>
      <c r="E1432" s="3" t="s">
        <v>20070</v>
      </c>
      <c r="F1432" s="3" t="s">
        <v>20069</v>
      </c>
      <c r="G1432" s="3" t="s">
        <v>11404</v>
      </c>
      <c r="H1432" s="3" t="s">
        <v>11776</v>
      </c>
    </row>
    <row r="1433" spans="1:8" ht="43.5" x14ac:dyDescent="0.35">
      <c r="A1433" s="4">
        <v>37406</v>
      </c>
      <c r="B1433" s="1">
        <v>45210</v>
      </c>
      <c r="C1433" s="2">
        <v>0.41834490740740743</v>
      </c>
      <c r="D1433" s="3" t="s">
        <v>15582</v>
      </c>
      <c r="E1433" s="3" t="s">
        <v>20073</v>
      </c>
      <c r="F1433" s="3" t="s">
        <v>20071</v>
      </c>
      <c r="G1433" s="3" t="s">
        <v>102</v>
      </c>
      <c r="H1433" s="3" t="s">
        <v>20072</v>
      </c>
    </row>
    <row r="1434" spans="1:8" ht="43.5" x14ac:dyDescent="0.35">
      <c r="A1434" s="4">
        <v>42503</v>
      </c>
      <c r="B1434" s="1">
        <v>45210</v>
      </c>
      <c r="C1434" s="2">
        <v>0.4213541666666667</v>
      </c>
      <c r="D1434" s="3" t="s">
        <v>892</v>
      </c>
      <c r="E1434" s="3" t="s">
        <v>20075</v>
      </c>
      <c r="F1434" s="3" t="s">
        <v>20074</v>
      </c>
      <c r="G1434" s="3" t="s">
        <v>12706</v>
      </c>
      <c r="H1434" s="3" t="s">
        <v>12391</v>
      </c>
    </row>
    <row r="1435" spans="1:8" ht="43.5" x14ac:dyDescent="0.35">
      <c r="A1435" s="4">
        <v>185218</v>
      </c>
      <c r="B1435" s="1">
        <v>45210</v>
      </c>
      <c r="C1435" s="2">
        <v>0.4233912037037037</v>
      </c>
      <c r="D1435" s="3" t="s">
        <v>1436</v>
      </c>
      <c r="E1435" s="3" t="s">
        <v>14747</v>
      </c>
      <c r="F1435" s="3" t="s">
        <v>20076</v>
      </c>
      <c r="G1435" s="3" t="s">
        <v>20077</v>
      </c>
      <c r="H1435" s="3" t="s">
        <v>20078</v>
      </c>
    </row>
    <row r="1436" spans="1:8" ht="145" x14ac:dyDescent="0.35">
      <c r="A1436" s="4">
        <v>184087</v>
      </c>
      <c r="B1436" s="1">
        <v>45210</v>
      </c>
      <c r="C1436" s="2">
        <v>0.42347222222222225</v>
      </c>
      <c r="D1436" s="3" t="s">
        <v>167</v>
      </c>
      <c r="E1436" s="3" t="s">
        <v>20080</v>
      </c>
      <c r="F1436" s="3" t="s">
        <v>20079</v>
      </c>
      <c r="G1436" s="3" t="s">
        <v>20080</v>
      </c>
      <c r="H1436" s="3" t="s">
        <v>10695</v>
      </c>
    </row>
    <row r="1437" spans="1:8" ht="58" x14ac:dyDescent="0.35">
      <c r="A1437" s="4">
        <v>22322</v>
      </c>
      <c r="B1437" s="1">
        <v>45210</v>
      </c>
      <c r="C1437" s="2">
        <v>0.42651620370370374</v>
      </c>
      <c r="D1437" s="3" t="s">
        <v>892</v>
      </c>
      <c r="E1437" s="3" t="s">
        <v>20082</v>
      </c>
      <c r="F1437" s="3" t="s">
        <v>20081</v>
      </c>
      <c r="G1437" s="3" t="s">
        <v>13898</v>
      </c>
      <c r="H1437" s="3" t="s">
        <v>11776</v>
      </c>
    </row>
    <row r="1438" spans="1:8" ht="130.5" x14ac:dyDescent="0.35">
      <c r="A1438" s="4">
        <v>34414</v>
      </c>
      <c r="B1438" s="1">
        <v>45210</v>
      </c>
      <c r="C1438" s="2">
        <v>0.42684027777777778</v>
      </c>
      <c r="D1438" s="3" t="s">
        <v>20083</v>
      </c>
      <c r="E1438" s="3" t="s">
        <v>11691</v>
      </c>
      <c r="F1438" s="3" t="s">
        <v>20084</v>
      </c>
      <c r="G1438" s="3" t="s">
        <v>11732</v>
      </c>
      <c r="H1438" s="3" t="s">
        <v>20085</v>
      </c>
    </row>
    <row r="1439" spans="1:8" ht="43.5" x14ac:dyDescent="0.35">
      <c r="A1439" s="4">
        <v>152523</v>
      </c>
      <c r="B1439" s="1">
        <v>45210</v>
      </c>
      <c r="C1439" s="2">
        <v>0.4268865740740741</v>
      </c>
      <c r="D1439" s="3" t="s">
        <v>12912</v>
      </c>
      <c r="E1439" s="3" t="s">
        <v>20088</v>
      </c>
      <c r="F1439" s="3" t="s">
        <v>20086</v>
      </c>
      <c r="G1439" s="3" t="s">
        <v>100</v>
      </c>
      <c r="H1439" s="3" t="s">
        <v>20087</v>
      </c>
    </row>
    <row r="1440" spans="1:8" ht="29" x14ac:dyDescent="0.35">
      <c r="A1440" s="4">
        <v>117210</v>
      </c>
      <c r="B1440" s="1">
        <v>45210</v>
      </c>
      <c r="C1440" s="2">
        <v>0.42810185185185184</v>
      </c>
      <c r="D1440" s="3" t="s">
        <v>1436</v>
      </c>
      <c r="E1440" s="3" t="s">
        <v>14536</v>
      </c>
      <c r="F1440" s="3" t="s">
        <v>20089</v>
      </c>
      <c r="G1440" s="3" t="s">
        <v>20090</v>
      </c>
      <c r="H1440" s="3" t="s">
        <v>20091</v>
      </c>
    </row>
    <row r="1441" spans="1:8" ht="174" x14ac:dyDescent="0.35">
      <c r="A1441" s="4">
        <v>192727</v>
      </c>
      <c r="B1441" s="1">
        <v>45210</v>
      </c>
      <c r="C1441" s="2">
        <v>0.4306018518518519</v>
      </c>
      <c r="D1441" s="3" t="s">
        <v>20092</v>
      </c>
      <c r="E1441" s="3" t="s">
        <v>20096</v>
      </c>
      <c r="F1441" s="3" t="s">
        <v>20093</v>
      </c>
      <c r="G1441" s="3" t="s">
        <v>20094</v>
      </c>
      <c r="H1441" s="3" t="s">
        <v>20095</v>
      </c>
    </row>
    <row r="1442" spans="1:8" ht="43.5" x14ac:dyDescent="0.35">
      <c r="A1442" s="4">
        <v>48185</v>
      </c>
      <c r="B1442" s="1">
        <v>45210</v>
      </c>
      <c r="C1442" s="2">
        <v>0.43184027777777773</v>
      </c>
      <c r="D1442" s="3" t="s">
        <v>20097</v>
      </c>
      <c r="E1442" s="3" t="s">
        <v>14391</v>
      </c>
      <c r="F1442" s="3" t="s">
        <v>20098</v>
      </c>
      <c r="G1442" s="3" t="s">
        <v>20099</v>
      </c>
      <c r="H1442" s="3" t="s">
        <v>11750</v>
      </c>
    </row>
    <row r="1443" spans="1:8" ht="43.5" x14ac:dyDescent="0.35">
      <c r="A1443" s="4">
        <v>42144</v>
      </c>
      <c r="B1443" s="1">
        <v>45210</v>
      </c>
      <c r="C1443" s="2">
        <v>0.43194444444444446</v>
      </c>
      <c r="D1443" s="3" t="s">
        <v>20100</v>
      </c>
      <c r="E1443" s="3" t="s">
        <v>20102</v>
      </c>
      <c r="F1443" s="3" t="s">
        <v>20101</v>
      </c>
      <c r="G1443" s="3" t="s">
        <v>11798</v>
      </c>
      <c r="H1443" s="3" t="s">
        <v>12758</v>
      </c>
    </row>
    <row r="1444" spans="1:8" ht="58" x14ac:dyDescent="0.35">
      <c r="A1444" s="4">
        <v>33599</v>
      </c>
      <c r="B1444" s="1">
        <v>45210</v>
      </c>
      <c r="C1444" s="2">
        <v>0.4324884259259259</v>
      </c>
      <c r="D1444" s="3" t="s">
        <v>20103</v>
      </c>
      <c r="E1444" s="3" t="s">
        <v>20106</v>
      </c>
      <c r="F1444" s="3" t="s">
        <v>20104</v>
      </c>
      <c r="G1444" s="3" t="s">
        <v>11524</v>
      </c>
      <c r="H1444" s="3" t="s">
        <v>20105</v>
      </c>
    </row>
    <row r="1445" spans="1:8" ht="43.5" x14ac:dyDescent="0.35">
      <c r="A1445" s="4">
        <v>84848</v>
      </c>
      <c r="B1445" s="1">
        <v>45210</v>
      </c>
      <c r="C1445" s="2">
        <v>0.43288194444444444</v>
      </c>
      <c r="D1445" s="3" t="s">
        <v>985</v>
      </c>
      <c r="E1445" s="3" t="s">
        <v>20108</v>
      </c>
      <c r="F1445" s="3" t="s">
        <v>20107</v>
      </c>
      <c r="G1445" s="3" t="s">
        <v>15202</v>
      </c>
      <c r="H1445" s="3" t="s">
        <v>4190</v>
      </c>
    </row>
    <row r="1446" spans="1:8" ht="101.5" x14ac:dyDescent="0.35">
      <c r="A1446" s="4">
        <v>48653</v>
      </c>
      <c r="B1446" s="1">
        <v>45210</v>
      </c>
      <c r="C1446" s="2">
        <v>0.43465277777777778</v>
      </c>
      <c r="D1446" s="3" t="s">
        <v>20109</v>
      </c>
      <c r="E1446" s="3" t="s">
        <v>11401</v>
      </c>
      <c r="F1446" s="3" t="s">
        <v>20110</v>
      </c>
      <c r="G1446" s="3" t="s">
        <v>11732</v>
      </c>
      <c r="H1446" s="3" t="s">
        <v>20111</v>
      </c>
    </row>
    <row r="1447" spans="1:8" x14ac:dyDescent="0.35">
      <c r="A1447" s="4">
        <v>54227</v>
      </c>
      <c r="B1447" s="1">
        <v>45210</v>
      </c>
      <c r="C1447" s="2">
        <v>0.43503472222222223</v>
      </c>
      <c r="D1447" s="3" t="s">
        <v>892</v>
      </c>
      <c r="E1447" s="3" t="s">
        <v>20114</v>
      </c>
      <c r="F1447" s="3" t="s">
        <v>20112</v>
      </c>
      <c r="G1447" s="3" t="s">
        <v>11378</v>
      </c>
      <c r="H1447" s="3" t="s">
        <v>20113</v>
      </c>
    </row>
    <row r="1448" spans="1:8" ht="58" x14ac:dyDescent="0.35">
      <c r="A1448" s="4">
        <v>67968</v>
      </c>
      <c r="B1448" s="1">
        <v>45210</v>
      </c>
      <c r="C1448" s="2">
        <v>0.43848379629629625</v>
      </c>
      <c r="D1448" s="3" t="s">
        <v>20115</v>
      </c>
      <c r="E1448" s="3" t="s">
        <v>20118</v>
      </c>
      <c r="F1448" s="3" t="s">
        <v>20116</v>
      </c>
      <c r="G1448" s="3" t="s">
        <v>12296</v>
      </c>
      <c r="H1448" s="3" t="s">
        <v>20117</v>
      </c>
    </row>
    <row r="1449" spans="1:8" ht="72.5" x14ac:dyDescent="0.35">
      <c r="A1449" s="4">
        <v>168276</v>
      </c>
      <c r="B1449" s="1">
        <v>45210</v>
      </c>
      <c r="C1449" s="2">
        <v>0.43913194444444442</v>
      </c>
      <c r="D1449" s="3" t="s">
        <v>20119</v>
      </c>
      <c r="E1449" s="3" t="s">
        <v>20123</v>
      </c>
      <c r="F1449" s="3" t="s">
        <v>20120</v>
      </c>
      <c r="G1449" s="3" t="s">
        <v>20121</v>
      </c>
      <c r="H1449" s="3" t="s">
        <v>20122</v>
      </c>
    </row>
    <row r="1450" spans="1:8" ht="130.5" x14ac:dyDescent="0.35">
      <c r="A1450" s="4">
        <v>50966</v>
      </c>
      <c r="B1450" s="1">
        <v>45210</v>
      </c>
      <c r="C1450" s="2">
        <v>0.44162037037037033</v>
      </c>
      <c r="D1450" s="3" t="s">
        <v>20124</v>
      </c>
      <c r="E1450" s="3" t="s">
        <v>20128</v>
      </c>
      <c r="F1450" s="3" t="s">
        <v>20125</v>
      </c>
      <c r="G1450" s="3" t="s">
        <v>20126</v>
      </c>
      <c r="H1450" s="3" t="s">
        <v>20127</v>
      </c>
    </row>
    <row r="1451" spans="1:8" ht="116" x14ac:dyDescent="0.35">
      <c r="A1451" s="4">
        <v>97288</v>
      </c>
      <c r="B1451" s="1">
        <v>45210</v>
      </c>
      <c r="C1451" s="2">
        <v>0.44192129629629634</v>
      </c>
      <c r="D1451" s="3" t="s">
        <v>20129</v>
      </c>
      <c r="E1451" s="3" t="s">
        <v>13739</v>
      </c>
      <c r="F1451" s="3" t="s">
        <v>20130</v>
      </c>
      <c r="G1451" s="3" t="s">
        <v>11810</v>
      </c>
      <c r="H1451" s="3" t="s">
        <v>20131</v>
      </c>
    </row>
    <row r="1452" spans="1:8" ht="29" x14ac:dyDescent="0.35">
      <c r="A1452" s="4">
        <v>44035</v>
      </c>
      <c r="B1452" s="1">
        <v>45210</v>
      </c>
      <c r="C1452" s="2">
        <v>0.44491898148148151</v>
      </c>
      <c r="D1452" s="3" t="s">
        <v>1702</v>
      </c>
      <c r="E1452" s="3" t="s">
        <v>13174</v>
      </c>
      <c r="F1452" s="3" t="s">
        <v>20132</v>
      </c>
      <c r="G1452" s="3" t="s">
        <v>12127</v>
      </c>
      <c r="H1452" s="3" t="s">
        <v>20133</v>
      </c>
    </row>
    <row r="1453" spans="1:8" ht="29" x14ac:dyDescent="0.35">
      <c r="A1453" s="4">
        <v>142388</v>
      </c>
      <c r="B1453" s="1">
        <v>45210</v>
      </c>
      <c r="C1453" s="2">
        <v>0.44641203703703702</v>
      </c>
      <c r="D1453" s="3" t="s">
        <v>892</v>
      </c>
      <c r="E1453" s="3" t="s">
        <v>20136</v>
      </c>
      <c r="F1453" s="3" t="s">
        <v>20134</v>
      </c>
      <c r="G1453" s="3" t="s">
        <v>1117</v>
      </c>
      <c r="H1453" s="3" t="s">
        <v>20135</v>
      </c>
    </row>
    <row r="1454" spans="1:8" ht="43.5" x14ac:dyDescent="0.35">
      <c r="A1454" s="4">
        <v>23054</v>
      </c>
      <c r="B1454" s="1">
        <v>45210</v>
      </c>
      <c r="C1454" s="2">
        <v>0.44791666666666669</v>
      </c>
      <c r="D1454" s="3" t="s">
        <v>13942</v>
      </c>
      <c r="E1454" s="3" t="s">
        <v>20139</v>
      </c>
      <c r="F1454" s="3" t="s">
        <v>20137</v>
      </c>
      <c r="G1454" s="3" t="s">
        <v>11707</v>
      </c>
      <c r="H1454" s="3" t="s">
        <v>20138</v>
      </c>
    </row>
    <row r="1455" spans="1:8" ht="101.5" x14ac:dyDescent="0.35">
      <c r="A1455" s="4">
        <v>10152</v>
      </c>
      <c r="B1455" s="1">
        <v>45210</v>
      </c>
      <c r="C1455" s="2">
        <v>0.44815972222222222</v>
      </c>
      <c r="D1455" s="3" t="s">
        <v>20140</v>
      </c>
      <c r="E1455" s="3" t="s">
        <v>20144</v>
      </c>
      <c r="F1455" s="3" t="s">
        <v>20141</v>
      </c>
      <c r="G1455" s="3" t="s">
        <v>20142</v>
      </c>
      <c r="H1455" s="3" t="s">
        <v>20143</v>
      </c>
    </row>
    <row r="1456" spans="1:8" ht="29" x14ac:dyDescent="0.35">
      <c r="A1456" s="4">
        <v>158942</v>
      </c>
      <c r="B1456" s="1">
        <v>45210</v>
      </c>
      <c r="C1456" s="2">
        <v>0.4486342592592592</v>
      </c>
      <c r="D1456" s="3" t="s">
        <v>20145</v>
      </c>
      <c r="E1456" s="3" t="s">
        <v>20148</v>
      </c>
      <c r="F1456" s="3" t="s">
        <v>20146</v>
      </c>
      <c r="G1456" s="3" t="s">
        <v>10652</v>
      </c>
      <c r="H1456" s="3" t="s">
        <v>20147</v>
      </c>
    </row>
    <row r="1457" spans="1:8" ht="43.5" x14ac:dyDescent="0.35">
      <c r="A1457" s="4">
        <v>152650</v>
      </c>
      <c r="B1457" s="1">
        <v>45210</v>
      </c>
      <c r="C1457" s="2">
        <v>0.44871527777777781</v>
      </c>
      <c r="D1457" s="3" t="s">
        <v>167</v>
      </c>
      <c r="E1457" s="3" t="s">
        <v>20151</v>
      </c>
      <c r="F1457" s="3" t="s">
        <v>20149</v>
      </c>
      <c r="G1457" s="3" t="s">
        <v>20150</v>
      </c>
      <c r="H1457" s="3" t="s">
        <v>10695</v>
      </c>
    </row>
    <row r="1458" spans="1:8" ht="29" x14ac:dyDescent="0.35">
      <c r="A1458" s="4">
        <v>55184</v>
      </c>
      <c r="B1458" s="1">
        <v>45210</v>
      </c>
      <c r="C1458" s="2">
        <v>0.45006944444444441</v>
      </c>
      <c r="D1458" s="3" t="s">
        <v>20152</v>
      </c>
      <c r="E1458" s="3" t="s">
        <v>20155</v>
      </c>
      <c r="F1458" s="3" t="s">
        <v>20153</v>
      </c>
      <c r="G1458" s="3" t="s">
        <v>12127</v>
      </c>
      <c r="H1458" s="3" t="s">
        <v>20154</v>
      </c>
    </row>
    <row r="1459" spans="1:8" ht="72.5" x14ac:dyDescent="0.35">
      <c r="A1459" s="4">
        <v>37730</v>
      </c>
      <c r="B1459" s="1">
        <v>45210</v>
      </c>
      <c r="C1459" s="2">
        <v>0.45025462962962964</v>
      </c>
      <c r="D1459" s="3" t="s">
        <v>20156</v>
      </c>
      <c r="E1459" s="3" t="s">
        <v>20159</v>
      </c>
      <c r="F1459" s="3" t="s">
        <v>20157</v>
      </c>
      <c r="G1459" s="3" t="s">
        <v>20158</v>
      </c>
      <c r="H1459" s="3" t="s">
        <v>13327</v>
      </c>
    </row>
    <row r="1460" spans="1:8" ht="43.5" x14ac:dyDescent="0.35">
      <c r="A1460" s="4">
        <v>132377</v>
      </c>
      <c r="B1460" s="1">
        <v>45210</v>
      </c>
      <c r="C1460" s="2">
        <v>0.45393518518518516</v>
      </c>
      <c r="D1460" s="3" t="s">
        <v>985</v>
      </c>
      <c r="E1460" s="3" t="s">
        <v>20161</v>
      </c>
      <c r="F1460" s="3" t="s">
        <v>20160</v>
      </c>
      <c r="G1460" s="3" t="s">
        <v>10433</v>
      </c>
      <c r="H1460" s="3" t="s">
        <v>4190</v>
      </c>
    </row>
    <row r="1461" spans="1:8" ht="58" x14ac:dyDescent="0.35">
      <c r="A1461" s="4">
        <v>135667</v>
      </c>
      <c r="B1461" s="1">
        <v>45210</v>
      </c>
      <c r="C1461" s="2">
        <v>0.45472222222222225</v>
      </c>
      <c r="D1461" s="3" t="s">
        <v>20162</v>
      </c>
      <c r="E1461" s="3" t="s">
        <v>12800</v>
      </c>
      <c r="F1461" s="3" t="s">
        <v>20163</v>
      </c>
      <c r="G1461" s="3" t="s">
        <v>12800</v>
      </c>
      <c r="H1461" s="3" t="s">
        <v>11059</v>
      </c>
    </row>
    <row r="1462" spans="1:8" ht="58" x14ac:dyDescent="0.35">
      <c r="A1462" s="4">
        <v>163933</v>
      </c>
      <c r="B1462" s="1">
        <v>45210</v>
      </c>
      <c r="C1462" s="2">
        <v>0.4548611111111111</v>
      </c>
      <c r="D1462" s="3" t="s">
        <v>20164</v>
      </c>
      <c r="E1462" s="3" t="s">
        <v>14436</v>
      </c>
      <c r="F1462" s="3" t="s">
        <v>20165</v>
      </c>
      <c r="G1462" s="3" t="s">
        <v>20166</v>
      </c>
      <c r="H1462" s="3" t="s">
        <v>20167</v>
      </c>
    </row>
    <row r="1463" spans="1:8" ht="43.5" x14ac:dyDescent="0.35">
      <c r="A1463" s="4">
        <v>43163</v>
      </c>
      <c r="B1463" s="1">
        <v>45210</v>
      </c>
      <c r="C1463" s="2">
        <v>0.45510416666666664</v>
      </c>
      <c r="D1463" s="3" t="s">
        <v>892</v>
      </c>
      <c r="E1463" s="3" t="s">
        <v>20169</v>
      </c>
      <c r="F1463" s="3" t="s">
        <v>20168</v>
      </c>
      <c r="G1463" s="3" t="s">
        <v>12706</v>
      </c>
      <c r="H1463" s="3" t="s">
        <v>11776</v>
      </c>
    </row>
    <row r="1464" spans="1:8" ht="72.5" x14ac:dyDescent="0.35">
      <c r="A1464" s="4">
        <v>64224</v>
      </c>
      <c r="B1464" s="1">
        <v>45210</v>
      </c>
      <c r="C1464" s="2">
        <v>0.45818287037037037</v>
      </c>
      <c r="D1464" s="3" t="s">
        <v>20170</v>
      </c>
      <c r="E1464" s="3" t="s">
        <v>20174</v>
      </c>
      <c r="F1464" s="3" t="s">
        <v>20171</v>
      </c>
      <c r="G1464" s="3" t="s">
        <v>20172</v>
      </c>
      <c r="H1464" s="3" t="s">
        <v>20173</v>
      </c>
    </row>
    <row r="1465" spans="1:8" ht="87" x14ac:dyDescent="0.35">
      <c r="A1465" s="4">
        <v>117609</v>
      </c>
      <c r="B1465" s="1">
        <v>45210</v>
      </c>
      <c r="C1465" s="2">
        <v>0.45902777777777781</v>
      </c>
      <c r="D1465" s="3" t="s">
        <v>20175</v>
      </c>
      <c r="E1465" s="3" t="s">
        <v>20178</v>
      </c>
      <c r="F1465" s="3" t="s">
        <v>20176</v>
      </c>
      <c r="G1465" s="3" t="s">
        <v>10851</v>
      </c>
      <c r="H1465" s="3" t="s">
        <v>20177</v>
      </c>
    </row>
    <row r="1466" spans="1:8" ht="29" x14ac:dyDescent="0.35">
      <c r="A1466" s="4">
        <v>159829</v>
      </c>
      <c r="B1466" s="1">
        <v>45210</v>
      </c>
      <c r="C1466" s="2">
        <v>0.46012731481481484</v>
      </c>
      <c r="D1466" s="3" t="s">
        <v>1258</v>
      </c>
      <c r="E1466" s="3" t="s">
        <v>20181</v>
      </c>
      <c r="F1466" s="3" t="s">
        <v>20179</v>
      </c>
      <c r="G1466" s="3" t="s">
        <v>11524</v>
      </c>
      <c r="H1466" s="3" t="s">
        <v>20180</v>
      </c>
    </row>
    <row r="1467" spans="1:8" ht="130.5" x14ac:dyDescent="0.35">
      <c r="A1467" s="4">
        <v>157691</v>
      </c>
      <c r="B1467" s="1">
        <v>45210</v>
      </c>
      <c r="C1467" s="2">
        <v>0.46387731481481481</v>
      </c>
      <c r="D1467" s="3" t="s">
        <v>20182</v>
      </c>
      <c r="E1467" s="3" t="s">
        <v>20186</v>
      </c>
      <c r="F1467" s="3" t="s">
        <v>20183</v>
      </c>
      <c r="G1467" s="3" t="s">
        <v>20184</v>
      </c>
      <c r="H1467" s="3" t="s">
        <v>20185</v>
      </c>
    </row>
    <row r="1468" spans="1:8" ht="116" x14ac:dyDescent="0.35">
      <c r="A1468" s="4">
        <v>48585</v>
      </c>
      <c r="B1468" s="1">
        <v>45210</v>
      </c>
      <c r="C1468" s="2">
        <v>0.46444444444444444</v>
      </c>
      <c r="D1468" s="3" t="s">
        <v>20187</v>
      </c>
      <c r="E1468" s="3" t="s">
        <v>20191</v>
      </c>
      <c r="F1468" s="3" t="s">
        <v>20188</v>
      </c>
      <c r="G1468" s="3" t="s">
        <v>20189</v>
      </c>
      <c r="H1468" s="3" t="s">
        <v>20190</v>
      </c>
    </row>
    <row r="1469" spans="1:8" ht="29" x14ac:dyDescent="0.35">
      <c r="A1469" s="4">
        <v>185115</v>
      </c>
      <c r="B1469" s="1">
        <v>45210</v>
      </c>
      <c r="C1469" s="2">
        <v>0.4670023148148148</v>
      </c>
      <c r="D1469" s="3" t="s">
        <v>20192</v>
      </c>
      <c r="E1469" s="3" t="s">
        <v>20196</v>
      </c>
      <c r="F1469" s="3" t="s">
        <v>20193</v>
      </c>
      <c r="G1469" s="3" t="s">
        <v>20194</v>
      </c>
      <c r="H1469" s="3" t="s">
        <v>20195</v>
      </c>
    </row>
    <row r="1470" spans="1:8" ht="72.5" x14ac:dyDescent="0.35">
      <c r="A1470" s="4">
        <v>35311</v>
      </c>
      <c r="B1470" s="1">
        <v>45210</v>
      </c>
      <c r="C1470" s="2">
        <v>0.46901620370370373</v>
      </c>
      <c r="D1470" s="3" t="s">
        <v>1403</v>
      </c>
      <c r="E1470" s="3" t="s">
        <v>20198</v>
      </c>
      <c r="F1470" s="3" t="s">
        <v>20197</v>
      </c>
      <c r="G1470" s="3" t="s">
        <v>10474</v>
      </c>
      <c r="H1470" s="3" t="s">
        <v>11712</v>
      </c>
    </row>
    <row r="1471" spans="1:8" ht="217.5" x14ac:dyDescent="0.35">
      <c r="A1471" s="4">
        <v>186167</v>
      </c>
      <c r="B1471" s="1">
        <v>45210</v>
      </c>
      <c r="C1471" s="2">
        <v>0.46902777777777777</v>
      </c>
      <c r="D1471" s="3" t="s">
        <v>20199</v>
      </c>
      <c r="E1471" s="3" t="s">
        <v>20203</v>
      </c>
      <c r="F1471" s="3" t="s">
        <v>20200</v>
      </c>
      <c r="G1471" s="3" t="s">
        <v>20201</v>
      </c>
      <c r="H1471" s="3" t="s">
        <v>20202</v>
      </c>
    </row>
    <row r="1472" spans="1:8" ht="58" x14ac:dyDescent="0.35">
      <c r="A1472" s="4">
        <v>48181</v>
      </c>
      <c r="B1472" s="1">
        <v>45210</v>
      </c>
      <c r="C1472" s="2">
        <v>0.4695023148148148</v>
      </c>
      <c r="D1472" s="3" t="s">
        <v>167</v>
      </c>
      <c r="E1472" s="3" t="s">
        <v>12711</v>
      </c>
      <c r="F1472" s="3" t="s">
        <v>20204</v>
      </c>
      <c r="G1472" s="3" t="s">
        <v>12711</v>
      </c>
      <c r="H1472" s="3" t="s">
        <v>10812</v>
      </c>
    </row>
    <row r="1473" spans="1:8" ht="43.5" x14ac:dyDescent="0.35">
      <c r="A1473" s="4">
        <v>122942</v>
      </c>
      <c r="B1473" s="1">
        <v>45210</v>
      </c>
      <c r="C1473" s="2">
        <v>0.47490740740740739</v>
      </c>
      <c r="D1473" s="3" t="s">
        <v>20205</v>
      </c>
      <c r="E1473" s="3" t="s">
        <v>20207</v>
      </c>
      <c r="F1473" s="3" t="s">
        <v>1926</v>
      </c>
      <c r="G1473" s="3" t="s">
        <v>11524</v>
      </c>
      <c r="H1473" s="3" t="s">
        <v>20206</v>
      </c>
    </row>
    <row r="1474" spans="1:8" ht="43.5" x14ac:dyDescent="0.35">
      <c r="A1474" s="4">
        <v>62296</v>
      </c>
      <c r="B1474" s="1">
        <v>45210</v>
      </c>
      <c r="C1474" s="2">
        <v>0.47813657407407412</v>
      </c>
      <c r="D1474" s="3" t="s">
        <v>20208</v>
      </c>
      <c r="E1474" s="3" t="s">
        <v>15021</v>
      </c>
      <c r="F1474" s="3" t="s">
        <v>20209</v>
      </c>
      <c r="G1474" s="3" t="s">
        <v>20210</v>
      </c>
      <c r="H1474" s="3" t="s">
        <v>20211</v>
      </c>
    </row>
    <row r="1475" spans="1:8" ht="58" x14ac:dyDescent="0.35">
      <c r="A1475" s="4">
        <v>158012</v>
      </c>
      <c r="B1475" s="1">
        <v>45210</v>
      </c>
      <c r="C1475" s="2">
        <v>0.47891203703703705</v>
      </c>
      <c r="D1475" s="3" t="s">
        <v>20212</v>
      </c>
      <c r="E1475" s="3" t="s">
        <v>20216</v>
      </c>
      <c r="F1475" s="3" t="s">
        <v>20213</v>
      </c>
      <c r="G1475" s="3" t="s">
        <v>20214</v>
      </c>
      <c r="H1475" s="3" t="s">
        <v>20215</v>
      </c>
    </row>
    <row r="1476" spans="1:8" ht="29" x14ac:dyDescent="0.35">
      <c r="A1476" s="4">
        <v>199438</v>
      </c>
      <c r="B1476" s="1">
        <v>45210</v>
      </c>
      <c r="C1476" s="2">
        <v>0.48017361111111106</v>
      </c>
      <c r="D1476" s="3" t="s">
        <v>755</v>
      </c>
      <c r="E1476" s="3" t="s">
        <v>20220</v>
      </c>
      <c r="F1476" s="3" t="s">
        <v>20217</v>
      </c>
      <c r="G1476" s="3" t="s">
        <v>20218</v>
      </c>
      <c r="H1476" s="3" t="s">
        <v>20219</v>
      </c>
    </row>
    <row r="1477" spans="1:8" ht="43.5" x14ac:dyDescent="0.35">
      <c r="A1477" s="4">
        <v>32504</v>
      </c>
      <c r="B1477" s="1">
        <v>45210</v>
      </c>
      <c r="C1477" s="2">
        <v>0.4817939814814815</v>
      </c>
      <c r="D1477" s="3" t="s">
        <v>985</v>
      </c>
      <c r="E1477" s="3" t="s">
        <v>20223</v>
      </c>
      <c r="F1477" s="3" t="s">
        <v>20221</v>
      </c>
      <c r="G1477" s="3" t="s">
        <v>100</v>
      </c>
      <c r="H1477" s="3" t="s">
        <v>20222</v>
      </c>
    </row>
    <row r="1478" spans="1:8" ht="72.5" x14ac:dyDescent="0.35">
      <c r="A1478" s="4">
        <v>51230</v>
      </c>
      <c r="B1478" s="1">
        <v>45210</v>
      </c>
      <c r="C1478" s="2">
        <v>0.48556712962962961</v>
      </c>
      <c r="D1478" s="3" t="s">
        <v>20224</v>
      </c>
      <c r="E1478" s="3" t="s">
        <v>14424</v>
      </c>
      <c r="F1478" s="3" t="s">
        <v>20225</v>
      </c>
      <c r="G1478" s="3" t="s">
        <v>14424</v>
      </c>
      <c r="H1478" s="3" t="s">
        <v>10660</v>
      </c>
    </row>
    <row r="1479" spans="1:8" ht="43.5" x14ac:dyDescent="0.35">
      <c r="A1479" s="4">
        <v>37672</v>
      </c>
      <c r="B1479" s="1">
        <v>45210</v>
      </c>
      <c r="C1479" s="2">
        <v>0.48601851851851857</v>
      </c>
      <c r="D1479" s="3" t="s">
        <v>12541</v>
      </c>
      <c r="E1479" s="3" t="s">
        <v>11081</v>
      </c>
      <c r="F1479" s="3" t="s">
        <v>20226</v>
      </c>
      <c r="G1479" s="3" t="s">
        <v>20227</v>
      </c>
      <c r="H1479" s="3" t="s">
        <v>20228</v>
      </c>
    </row>
    <row r="1480" spans="1:8" ht="116" x14ac:dyDescent="0.35">
      <c r="A1480" s="4">
        <v>50472</v>
      </c>
      <c r="B1480" s="1">
        <v>45210</v>
      </c>
      <c r="C1480" s="2">
        <v>0.48907407407407405</v>
      </c>
      <c r="D1480" s="3" t="s">
        <v>20229</v>
      </c>
      <c r="E1480" s="3" t="s">
        <v>20233</v>
      </c>
      <c r="F1480" s="3" t="s">
        <v>20230</v>
      </c>
      <c r="G1480" s="3" t="s">
        <v>20231</v>
      </c>
      <c r="H1480" s="3" t="s">
        <v>20232</v>
      </c>
    </row>
    <row r="1481" spans="1:8" ht="58" x14ac:dyDescent="0.35">
      <c r="A1481" s="4">
        <v>39838</v>
      </c>
      <c r="B1481" s="1">
        <v>45210</v>
      </c>
      <c r="C1481" s="2">
        <v>0.48936342592592591</v>
      </c>
      <c r="D1481" s="3" t="s">
        <v>20234</v>
      </c>
      <c r="E1481" s="3" t="s">
        <v>20236</v>
      </c>
      <c r="F1481" s="3" t="s">
        <v>12986</v>
      </c>
      <c r="G1481" s="3" t="s">
        <v>10851</v>
      </c>
      <c r="H1481" s="3" t="s">
        <v>20235</v>
      </c>
    </row>
    <row r="1482" spans="1:8" ht="145" x14ac:dyDescent="0.35">
      <c r="A1482" s="4">
        <v>167488</v>
      </c>
      <c r="B1482" s="1">
        <v>45210</v>
      </c>
      <c r="C1482" s="2">
        <v>0.48972222222222223</v>
      </c>
      <c r="D1482" s="3" t="s">
        <v>20237</v>
      </c>
      <c r="E1482" s="3" t="s">
        <v>20240</v>
      </c>
      <c r="F1482" s="3" t="s">
        <v>20238</v>
      </c>
      <c r="G1482" s="3" t="s">
        <v>11732</v>
      </c>
      <c r="H1482" s="3" t="s">
        <v>20239</v>
      </c>
    </row>
    <row r="1483" spans="1:8" ht="58" x14ac:dyDescent="0.35">
      <c r="A1483" s="4">
        <v>117210</v>
      </c>
      <c r="B1483" s="1">
        <v>45210</v>
      </c>
      <c r="C1483" s="2">
        <v>0.49064814814814817</v>
      </c>
      <c r="D1483" s="3" t="s">
        <v>1436</v>
      </c>
      <c r="E1483" s="3" t="s">
        <v>14536</v>
      </c>
      <c r="F1483" s="3" t="s">
        <v>20089</v>
      </c>
      <c r="G1483" s="3" t="s">
        <v>20090</v>
      </c>
      <c r="H1483" s="3" t="s">
        <v>20241</v>
      </c>
    </row>
    <row r="1484" spans="1:8" ht="29" x14ac:dyDescent="0.35">
      <c r="A1484" s="4">
        <v>11316</v>
      </c>
      <c r="B1484" s="1">
        <v>45210</v>
      </c>
      <c r="C1484" s="2">
        <v>0.49607638888888889</v>
      </c>
      <c r="D1484" s="3" t="s">
        <v>20242</v>
      </c>
      <c r="E1484" s="3" t="s">
        <v>20243</v>
      </c>
      <c r="F1484" s="3" t="s">
        <v>11138</v>
      </c>
      <c r="G1484" s="3" t="s">
        <v>20243</v>
      </c>
      <c r="H1484" s="3" t="s">
        <v>20244</v>
      </c>
    </row>
    <row r="1485" spans="1:8" ht="87" x14ac:dyDescent="0.35">
      <c r="A1485" s="4">
        <v>134233</v>
      </c>
      <c r="B1485" s="1">
        <v>45210</v>
      </c>
      <c r="C1485" s="2">
        <v>0.49730324074074073</v>
      </c>
      <c r="D1485" s="3" t="s">
        <v>20245</v>
      </c>
      <c r="E1485" s="3" t="s">
        <v>20249</v>
      </c>
      <c r="F1485" s="3" t="s">
        <v>20246</v>
      </c>
      <c r="G1485" s="3" t="s">
        <v>20247</v>
      </c>
      <c r="H1485" s="3" t="s">
        <v>20248</v>
      </c>
    </row>
    <row r="1486" spans="1:8" ht="72.5" x14ac:dyDescent="0.35">
      <c r="A1486" s="4">
        <v>8450</v>
      </c>
      <c r="B1486" s="1">
        <v>45210</v>
      </c>
      <c r="C1486" s="2">
        <v>0.4987847222222222</v>
      </c>
      <c r="D1486" s="3" t="s">
        <v>20250</v>
      </c>
      <c r="E1486" s="3" t="s">
        <v>20254</v>
      </c>
      <c r="F1486" s="3" t="s">
        <v>20251</v>
      </c>
      <c r="G1486" s="3" t="s">
        <v>20252</v>
      </c>
      <c r="H1486" s="3" t="s">
        <v>20253</v>
      </c>
    </row>
    <row r="1487" spans="1:8" ht="43.5" x14ac:dyDescent="0.35">
      <c r="A1487" s="4">
        <v>33567</v>
      </c>
      <c r="B1487" s="1">
        <v>45210</v>
      </c>
      <c r="C1487" s="2">
        <v>0.49986111111111109</v>
      </c>
      <c r="D1487" s="3" t="s">
        <v>1288</v>
      </c>
      <c r="E1487" s="3" t="s">
        <v>14359</v>
      </c>
      <c r="F1487" s="3" t="s">
        <v>12067</v>
      </c>
      <c r="G1487" s="3" t="s">
        <v>11874</v>
      </c>
      <c r="H1487" s="3" t="s">
        <v>20255</v>
      </c>
    </row>
    <row r="1488" spans="1:8" ht="58" x14ac:dyDescent="0.35">
      <c r="A1488" s="4">
        <v>66283</v>
      </c>
      <c r="B1488" s="1">
        <v>45210</v>
      </c>
      <c r="C1488" s="2">
        <v>0.50387731481481479</v>
      </c>
      <c r="D1488" s="3" t="s">
        <v>20256</v>
      </c>
      <c r="E1488" s="3" t="s">
        <v>20259</v>
      </c>
      <c r="F1488" s="3" t="s">
        <v>20257</v>
      </c>
      <c r="G1488" s="3" t="s">
        <v>20258</v>
      </c>
      <c r="H1488" s="3" t="s">
        <v>97</v>
      </c>
    </row>
    <row r="1489" spans="1:8" ht="130.5" x14ac:dyDescent="0.35">
      <c r="A1489" s="4">
        <v>50980</v>
      </c>
      <c r="B1489" s="1">
        <v>45210</v>
      </c>
      <c r="C1489" s="2">
        <v>0.50739583333333338</v>
      </c>
      <c r="D1489" s="3" t="s">
        <v>20260</v>
      </c>
      <c r="E1489" s="3" t="s">
        <v>13107</v>
      </c>
      <c r="F1489" s="3" t="s">
        <v>20261</v>
      </c>
      <c r="G1489" s="3" t="s">
        <v>11732</v>
      </c>
      <c r="H1489" s="3" t="s">
        <v>20262</v>
      </c>
    </row>
    <row r="1490" spans="1:8" ht="87" x14ac:dyDescent="0.35">
      <c r="A1490" s="4">
        <v>68158</v>
      </c>
      <c r="B1490" s="1">
        <v>45210</v>
      </c>
      <c r="C1490" s="2">
        <v>0.5116087962962963</v>
      </c>
      <c r="D1490" s="3" t="s">
        <v>20263</v>
      </c>
      <c r="E1490" s="3" t="s">
        <v>20266</v>
      </c>
      <c r="F1490" s="3" t="s">
        <v>20264</v>
      </c>
      <c r="G1490" s="3" t="s">
        <v>11736</v>
      </c>
      <c r="H1490" s="3" t="s">
        <v>20265</v>
      </c>
    </row>
    <row r="1491" spans="1:8" x14ac:dyDescent="0.35">
      <c r="A1491" s="4">
        <v>8081</v>
      </c>
      <c r="B1491" s="1">
        <v>45210</v>
      </c>
      <c r="C1491" s="2">
        <v>0.51181712962962966</v>
      </c>
      <c r="D1491" s="3" t="s">
        <v>985</v>
      </c>
      <c r="E1491" s="3" t="s">
        <v>20267</v>
      </c>
      <c r="F1491" s="3" t="s">
        <v>10488</v>
      </c>
      <c r="G1491" s="3" t="s">
        <v>20267</v>
      </c>
      <c r="H1491" s="3" t="s">
        <v>11212</v>
      </c>
    </row>
    <row r="1492" spans="1:8" ht="43.5" x14ac:dyDescent="0.35">
      <c r="A1492" s="4">
        <v>33567</v>
      </c>
      <c r="B1492" s="1">
        <v>45210</v>
      </c>
      <c r="C1492" s="2">
        <v>0.5136574074074074</v>
      </c>
      <c r="D1492" s="3" t="s">
        <v>1288</v>
      </c>
      <c r="E1492" s="3" t="s">
        <v>14359</v>
      </c>
      <c r="F1492" s="3" t="s">
        <v>12067</v>
      </c>
      <c r="G1492" s="3" t="s">
        <v>11874</v>
      </c>
      <c r="H1492" s="3" t="s">
        <v>20268</v>
      </c>
    </row>
    <row r="1493" spans="1:8" ht="43.5" x14ac:dyDescent="0.35">
      <c r="A1493" s="4">
        <v>54056</v>
      </c>
      <c r="B1493" s="1">
        <v>45210</v>
      </c>
      <c r="C1493" s="2">
        <v>0.51615740740740745</v>
      </c>
      <c r="D1493" s="3" t="s">
        <v>11085</v>
      </c>
      <c r="E1493" s="3" t="s">
        <v>20271</v>
      </c>
      <c r="F1493" s="3" t="s">
        <v>20269</v>
      </c>
      <c r="G1493" s="3" t="s">
        <v>20270</v>
      </c>
      <c r="H1493" s="3" t="s">
        <v>11262</v>
      </c>
    </row>
    <row r="1494" spans="1:8" ht="43.5" x14ac:dyDescent="0.35">
      <c r="A1494" s="4">
        <v>141719</v>
      </c>
      <c r="B1494" s="1">
        <v>45210</v>
      </c>
      <c r="C1494" s="2">
        <v>0.51782407407407405</v>
      </c>
      <c r="D1494" s="3" t="s">
        <v>20272</v>
      </c>
      <c r="E1494" s="3" t="s">
        <v>20275</v>
      </c>
      <c r="F1494" s="3" t="s">
        <v>20273</v>
      </c>
      <c r="G1494" s="3" t="s">
        <v>12536</v>
      </c>
      <c r="H1494" s="3" t="s">
        <v>20274</v>
      </c>
    </row>
    <row r="1495" spans="1:8" ht="29" x14ac:dyDescent="0.35">
      <c r="A1495" s="4">
        <v>40553</v>
      </c>
      <c r="B1495" s="1">
        <v>45210</v>
      </c>
      <c r="C1495" s="2">
        <v>0.523900462962963</v>
      </c>
      <c r="D1495" s="3" t="s">
        <v>1258</v>
      </c>
      <c r="E1495" s="3" t="s">
        <v>20278</v>
      </c>
      <c r="F1495" s="3" t="s">
        <v>20276</v>
      </c>
      <c r="G1495" s="3" t="s">
        <v>20277</v>
      </c>
      <c r="H1495" s="3" t="s">
        <v>12791</v>
      </c>
    </row>
    <row r="1496" spans="1:8" ht="43.5" x14ac:dyDescent="0.35">
      <c r="A1496" s="4">
        <v>45667</v>
      </c>
      <c r="B1496" s="1">
        <v>45210</v>
      </c>
      <c r="C1496" s="2">
        <v>0.5516550925925926</v>
      </c>
      <c r="D1496" s="3" t="s">
        <v>20279</v>
      </c>
      <c r="E1496" s="3" t="s">
        <v>20283</v>
      </c>
      <c r="F1496" s="3" t="s">
        <v>20280</v>
      </c>
      <c r="G1496" s="3" t="s">
        <v>20281</v>
      </c>
      <c r="H1496" s="3" t="s">
        <v>20282</v>
      </c>
    </row>
    <row r="1497" spans="1:8" ht="58" x14ac:dyDescent="0.35">
      <c r="A1497" s="4">
        <v>35926</v>
      </c>
      <c r="B1497" s="1">
        <v>45210</v>
      </c>
      <c r="C1497" s="2">
        <v>0.55684027777777778</v>
      </c>
      <c r="D1497" s="3" t="s">
        <v>20284</v>
      </c>
      <c r="E1497" s="3" t="s">
        <v>20288</v>
      </c>
      <c r="F1497" s="3" t="s">
        <v>20285</v>
      </c>
      <c r="G1497" s="3" t="s">
        <v>20286</v>
      </c>
      <c r="H1497" s="3" t="s">
        <v>20287</v>
      </c>
    </row>
    <row r="1498" spans="1:8" ht="29" x14ac:dyDescent="0.35">
      <c r="A1498" s="4">
        <v>90941</v>
      </c>
      <c r="B1498" s="1">
        <v>45210</v>
      </c>
      <c r="C1498" s="2">
        <v>0.55939814814814814</v>
      </c>
      <c r="D1498" s="3" t="s">
        <v>12735</v>
      </c>
      <c r="E1498" s="3" t="s">
        <v>20290</v>
      </c>
      <c r="F1498" s="3" t="s">
        <v>20289</v>
      </c>
      <c r="G1498" s="3" t="s">
        <v>12560</v>
      </c>
      <c r="H1498" s="3" t="s">
        <v>10660</v>
      </c>
    </row>
    <row r="1499" spans="1:8" ht="58" x14ac:dyDescent="0.35">
      <c r="A1499" s="4">
        <v>62324</v>
      </c>
      <c r="B1499" s="1">
        <v>45210</v>
      </c>
      <c r="C1499" s="2">
        <v>0.56812499999999999</v>
      </c>
      <c r="D1499" s="3" t="s">
        <v>13883</v>
      </c>
      <c r="E1499" s="3" t="s">
        <v>20293</v>
      </c>
      <c r="F1499" s="3" t="s">
        <v>20291</v>
      </c>
      <c r="G1499" s="3" t="s">
        <v>20292</v>
      </c>
      <c r="H1499" s="3" t="s">
        <v>10113</v>
      </c>
    </row>
    <row r="1500" spans="1:8" ht="72.5" x14ac:dyDescent="0.35">
      <c r="A1500" s="4">
        <v>198954</v>
      </c>
      <c r="B1500" s="1">
        <v>45210</v>
      </c>
      <c r="C1500" s="2">
        <v>0.56991898148148146</v>
      </c>
      <c r="D1500" s="3" t="s">
        <v>20294</v>
      </c>
      <c r="E1500" s="3" t="s">
        <v>20297</v>
      </c>
      <c r="F1500" s="3" t="s">
        <v>20295</v>
      </c>
      <c r="G1500" s="3" t="s">
        <v>10500</v>
      </c>
      <c r="H1500" s="3" t="s">
        <v>20296</v>
      </c>
    </row>
    <row r="1501" spans="1:8" ht="72.5" x14ac:dyDescent="0.35">
      <c r="A1501" s="4">
        <v>119984</v>
      </c>
      <c r="B1501" s="1">
        <v>45210</v>
      </c>
      <c r="C1501" s="2">
        <v>0.56998842592592591</v>
      </c>
      <c r="D1501" s="3" t="s">
        <v>1933</v>
      </c>
      <c r="E1501" s="3" t="s">
        <v>20300</v>
      </c>
      <c r="F1501" s="3" t="s">
        <v>20298</v>
      </c>
      <c r="G1501" s="3" t="s">
        <v>11537</v>
      </c>
      <c r="H1501" s="3" t="s">
        <v>20299</v>
      </c>
    </row>
    <row r="1502" spans="1:8" ht="72.5" x14ac:dyDescent="0.35">
      <c r="A1502" s="4">
        <v>198954</v>
      </c>
      <c r="B1502" s="1">
        <v>45210</v>
      </c>
      <c r="C1502" s="2">
        <v>0.57269675925925922</v>
      </c>
      <c r="D1502" s="3" t="s">
        <v>20294</v>
      </c>
      <c r="E1502" s="3" t="s">
        <v>20297</v>
      </c>
      <c r="F1502" s="3" t="s">
        <v>20301</v>
      </c>
      <c r="G1502" s="3" t="s">
        <v>10500</v>
      </c>
      <c r="H1502" s="3" t="s">
        <v>20296</v>
      </c>
    </row>
    <row r="1503" spans="1:8" ht="58" x14ac:dyDescent="0.35">
      <c r="A1503" s="4">
        <v>9777</v>
      </c>
      <c r="B1503" s="1">
        <v>45210</v>
      </c>
      <c r="C1503" s="2">
        <v>0.57516203703703705</v>
      </c>
      <c r="D1503" s="3" t="s">
        <v>20302</v>
      </c>
      <c r="E1503" s="3" t="s">
        <v>15435</v>
      </c>
      <c r="F1503" s="3" t="s">
        <v>20303</v>
      </c>
      <c r="G1503" s="3" t="s">
        <v>12368</v>
      </c>
      <c r="H1503" s="3" t="s">
        <v>13777</v>
      </c>
    </row>
    <row r="1504" spans="1:8" ht="43.5" x14ac:dyDescent="0.35">
      <c r="A1504" s="4">
        <v>28833</v>
      </c>
      <c r="B1504" s="1">
        <v>45210</v>
      </c>
      <c r="C1504" s="2">
        <v>0.57644675925925926</v>
      </c>
      <c r="D1504" s="3" t="s">
        <v>20304</v>
      </c>
      <c r="E1504" s="3" t="s">
        <v>20307</v>
      </c>
      <c r="F1504" s="3" t="s">
        <v>20305</v>
      </c>
      <c r="G1504" s="3" t="s">
        <v>618</v>
      </c>
      <c r="H1504" s="3" t="s">
        <v>20306</v>
      </c>
    </row>
    <row r="1505" spans="1:8" ht="43.5" x14ac:dyDescent="0.35">
      <c r="A1505" s="4">
        <v>106002</v>
      </c>
      <c r="B1505" s="1">
        <v>45210</v>
      </c>
      <c r="C1505" s="2">
        <v>0.57936342592592593</v>
      </c>
      <c r="D1505" s="3" t="s">
        <v>1288</v>
      </c>
      <c r="E1505" s="3" t="s">
        <v>20311</v>
      </c>
      <c r="F1505" s="3" t="s">
        <v>20308</v>
      </c>
      <c r="G1505" s="3" t="s">
        <v>20309</v>
      </c>
      <c r="H1505" s="3" t="s">
        <v>20310</v>
      </c>
    </row>
    <row r="1506" spans="1:8" ht="29" x14ac:dyDescent="0.35">
      <c r="A1506" s="4">
        <v>112454</v>
      </c>
      <c r="B1506" s="1">
        <v>45210</v>
      </c>
      <c r="C1506" s="2">
        <v>0.57997685185185188</v>
      </c>
      <c r="D1506" s="3" t="s">
        <v>233</v>
      </c>
      <c r="E1506" s="3" t="s">
        <v>20314</v>
      </c>
      <c r="F1506" s="3" t="s">
        <v>20312</v>
      </c>
      <c r="G1506" s="3" t="s">
        <v>20313</v>
      </c>
      <c r="H1506" s="3" t="s">
        <v>12652</v>
      </c>
    </row>
    <row r="1507" spans="1:8" ht="87" x14ac:dyDescent="0.35">
      <c r="A1507" s="4">
        <v>180410</v>
      </c>
      <c r="B1507" s="1">
        <v>45210</v>
      </c>
      <c r="C1507" s="2">
        <v>0.58293981481481483</v>
      </c>
      <c r="D1507" s="3" t="s">
        <v>20315</v>
      </c>
      <c r="E1507" s="3" t="s">
        <v>20319</v>
      </c>
      <c r="F1507" s="3" t="s">
        <v>20316</v>
      </c>
      <c r="G1507" s="3" t="s">
        <v>20317</v>
      </c>
      <c r="H1507" s="3" t="s">
        <v>20318</v>
      </c>
    </row>
    <row r="1508" spans="1:8" ht="29" x14ac:dyDescent="0.35">
      <c r="A1508" s="4">
        <v>38127</v>
      </c>
      <c r="B1508" s="1">
        <v>45210</v>
      </c>
      <c r="C1508" s="2">
        <v>0.58399305555555558</v>
      </c>
      <c r="D1508" s="3" t="s">
        <v>1933</v>
      </c>
      <c r="E1508" s="3" t="s">
        <v>20321</v>
      </c>
      <c r="F1508" s="3" t="s">
        <v>20320</v>
      </c>
      <c r="G1508" s="3" t="s">
        <v>10552</v>
      </c>
      <c r="H1508" s="3" t="s">
        <v>10685</v>
      </c>
    </row>
    <row r="1509" spans="1:8" ht="43.5" x14ac:dyDescent="0.35">
      <c r="A1509" s="4">
        <v>95811</v>
      </c>
      <c r="B1509" s="1">
        <v>45210</v>
      </c>
      <c r="C1509" s="2">
        <v>0.58546296296296296</v>
      </c>
      <c r="D1509" s="3" t="s">
        <v>20322</v>
      </c>
      <c r="E1509" s="3" t="s">
        <v>20325</v>
      </c>
      <c r="F1509" s="3" t="s">
        <v>20323</v>
      </c>
      <c r="G1509" s="3" t="s">
        <v>11798</v>
      </c>
      <c r="H1509" s="3" t="s">
        <v>20324</v>
      </c>
    </row>
    <row r="1510" spans="1:8" ht="29" x14ac:dyDescent="0.35">
      <c r="A1510" s="4">
        <v>113856</v>
      </c>
      <c r="B1510" s="1">
        <v>45210</v>
      </c>
      <c r="C1510" s="2">
        <v>0.58745370370370364</v>
      </c>
      <c r="D1510" s="3" t="s">
        <v>233</v>
      </c>
      <c r="E1510" s="3" t="s">
        <v>1912</v>
      </c>
      <c r="F1510" s="3" t="s">
        <v>20326</v>
      </c>
      <c r="G1510" s="3" t="s">
        <v>20327</v>
      </c>
      <c r="H1510" s="3" t="s">
        <v>13373</v>
      </c>
    </row>
    <row r="1511" spans="1:8" ht="101.5" x14ac:dyDescent="0.35">
      <c r="A1511" s="4">
        <v>33530</v>
      </c>
      <c r="B1511" s="1">
        <v>45210</v>
      </c>
      <c r="C1511" s="2">
        <v>0.58887731481481487</v>
      </c>
      <c r="D1511" s="3" t="s">
        <v>10615</v>
      </c>
      <c r="E1511" s="3" t="s">
        <v>20329</v>
      </c>
      <c r="F1511" s="3" t="s">
        <v>20328</v>
      </c>
      <c r="G1511" s="3" t="s">
        <v>10636</v>
      </c>
      <c r="H1511" s="3" t="s">
        <v>12901</v>
      </c>
    </row>
    <row r="1512" spans="1:8" ht="29" x14ac:dyDescent="0.35">
      <c r="A1512" s="4">
        <v>67338</v>
      </c>
      <c r="B1512" s="1">
        <v>45210</v>
      </c>
      <c r="C1512" s="2">
        <v>0.58935185185185179</v>
      </c>
      <c r="D1512" s="3" t="s">
        <v>12843</v>
      </c>
      <c r="E1512" s="3" t="s">
        <v>20332</v>
      </c>
      <c r="F1512" s="3" t="s">
        <v>20330</v>
      </c>
      <c r="G1512" s="3" t="s">
        <v>20331</v>
      </c>
      <c r="H1512" s="3" t="s">
        <v>10660</v>
      </c>
    </row>
    <row r="1513" spans="1:8" ht="72.5" x14ac:dyDescent="0.35">
      <c r="A1513" s="4">
        <v>38536</v>
      </c>
      <c r="B1513" s="1">
        <v>45210</v>
      </c>
      <c r="C1513" s="2">
        <v>0.59104166666666669</v>
      </c>
      <c r="D1513" s="3" t="s">
        <v>13906</v>
      </c>
      <c r="E1513" s="3" t="s">
        <v>20336</v>
      </c>
      <c r="F1513" s="3" t="s">
        <v>20333</v>
      </c>
      <c r="G1513" s="3" t="s">
        <v>20334</v>
      </c>
      <c r="H1513" s="3" t="s">
        <v>20335</v>
      </c>
    </row>
    <row r="1514" spans="1:8" ht="58" x14ac:dyDescent="0.35">
      <c r="A1514" s="4">
        <v>45089</v>
      </c>
      <c r="B1514" s="1">
        <v>45210</v>
      </c>
      <c r="C1514" s="2">
        <v>0.59113425925925933</v>
      </c>
      <c r="D1514" s="3" t="s">
        <v>233</v>
      </c>
      <c r="E1514" s="3" t="s">
        <v>20338</v>
      </c>
      <c r="F1514" s="3" t="s">
        <v>20337</v>
      </c>
      <c r="G1514" s="3" t="s">
        <v>1253</v>
      </c>
      <c r="H1514" s="3" t="s">
        <v>12587</v>
      </c>
    </row>
    <row r="1515" spans="1:8" ht="43.5" x14ac:dyDescent="0.35">
      <c r="A1515" s="4">
        <v>131670</v>
      </c>
      <c r="B1515" s="1">
        <v>45210</v>
      </c>
      <c r="C1515" s="2">
        <v>0.59368055555555554</v>
      </c>
      <c r="D1515" s="3" t="s">
        <v>16471</v>
      </c>
      <c r="E1515" s="3" t="s">
        <v>13728</v>
      </c>
      <c r="F1515" s="3" t="s">
        <v>20339</v>
      </c>
      <c r="G1515" s="3" t="s">
        <v>800</v>
      </c>
      <c r="H1515" s="3" t="s">
        <v>20340</v>
      </c>
    </row>
    <row r="1516" spans="1:8" ht="58" x14ac:dyDescent="0.35">
      <c r="A1516" s="4">
        <v>92278</v>
      </c>
      <c r="B1516" s="1">
        <v>45210</v>
      </c>
      <c r="C1516" s="2">
        <v>0.59628472222222217</v>
      </c>
      <c r="D1516" s="3" t="s">
        <v>233</v>
      </c>
      <c r="E1516" s="3" t="s">
        <v>14520</v>
      </c>
      <c r="F1516" s="3" t="s">
        <v>20341</v>
      </c>
      <c r="G1516" s="3" t="s">
        <v>1268</v>
      </c>
      <c r="H1516" s="3" t="s">
        <v>13373</v>
      </c>
    </row>
    <row r="1517" spans="1:8" ht="58" x14ac:dyDescent="0.35">
      <c r="A1517" s="4">
        <v>137666</v>
      </c>
      <c r="B1517" s="1">
        <v>45210</v>
      </c>
      <c r="C1517" s="2">
        <v>0.59711805555555553</v>
      </c>
      <c r="D1517" s="3" t="s">
        <v>20342</v>
      </c>
      <c r="E1517" s="3" t="s">
        <v>20345</v>
      </c>
      <c r="F1517" s="3" t="s">
        <v>20343</v>
      </c>
      <c r="G1517" s="3" t="s">
        <v>20344</v>
      </c>
      <c r="H1517" s="3" t="s">
        <v>10660</v>
      </c>
    </row>
    <row r="1518" spans="1:8" ht="72.5" x14ac:dyDescent="0.35">
      <c r="A1518" s="4">
        <v>164392</v>
      </c>
      <c r="B1518" s="1">
        <v>45210</v>
      </c>
      <c r="C1518" s="2">
        <v>0.60130787037037037</v>
      </c>
      <c r="D1518" s="3" t="s">
        <v>20346</v>
      </c>
      <c r="E1518" s="3" t="s">
        <v>20350</v>
      </c>
      <c r="F1518" s="3" t="s">
        <v>20347</v>
      </c>
      <c r="G1518" s="3" t="s">
        <v>20348</v>
      </c>
      <c r="H1518" s="3" t="s">
        <v>20349</v>
      </c>
    </row>
    <row r="1519" spans="1:8" ht="72.5" x14ac:dyDescent="0.35">
      <c r="A1519" s="4">
        <v>104874</v>
      </c>
      <c r="B1519" s="1">
        <v>45210</v>
      </c>
      <c r="C1519" s="2">
        <v>0.60184027777777771</v>
      </c>
      <c r="D1519" s="3" t="s">
        <v>20351</v>
      </c>
      <c r="E1519" s="3" t="s">
        <v>20355</v>
      </c>
      <c r="F1519" s="3" t="s">
        <v>20352</v>
      </c>
      <c r="G1519" s="3" t="s">
        <v>20353</v>
      </c>
      <c r="H1519" s="3" t="s">
        <v>20354</v>
      </c>
    </row>
    <row r="1520" spans="1:8" ht="43.5" x14ac:dyDescent="0.35">
      <c r="A1520" s="4">
        <v>139149</v>
      </c>
      <c r="B1520" s="1">
        <v>45210</v>
      </c>
      <c r="C1520" s="2">
        <v>0.60328703703703701</v>
      </c>
      <c r="D1520" s="3" t="s">
        <v>20356</v>
      </c>
      <c r="E1520" s="3" t="s">
        <v>20359</v>
      </c>
      <c r="F1520" s="3" t="s">
        <v>20357</v>
      </c>
      <c r="G1520" s="3" t="s">
        <v>20358</v>
      </c>
      <c r="H1520" s="3" t="s">
        <v>12685</v>
      </c>
    </row>
    <row r="1521" spans="1:8" ht="58" x14ac:dyDescent="0.35">
      <c r="A1521" s="4">
        <v>143773</v>
      </c>
      <c r="B1521" s="1">
        <v>45210</v>
      </c>
      <c r="C1521" s="2">
        <v>0.60343749999999996</v>
      </c>
      <c r="D1521" s="3" t="s">
        <v>20360</v>
      </c>
      <c r="E1521" s="3" t="s">
        <v>14925</v>
      </c>
      <c r="F1521" s="3" t="s">
        <v>20361</v>
      </c>
      <c r="G1521" s="3" t="s">
        <v>20362</v>
      </c>
      <c r="H1521" s="3" t="s">
        <v>20363</v>
      </c>
    </row>
    <row r="1522" spans="1:8" ht="58" x14ac:dyDescent="0.35">
      <c r="A1522" s="4">
        <v>143773</v>
      </c>
      <c r="B1522" s="1">
        <v>45210</v>
      </c>
      <c r="C1522" s="2">
        <v>0.60450231481481487</v>
      </c>
      <c r="D1522" s="3" t="s">
        <v>20360</v>
      </c>
      <c r="E1522" s="3" t="s">
        <v>14925</v>
      </c>
      <c r="F1522" s="3" t="s">
        <v>20361</v>
      </c>
      <c r="G1522" s="3" t="s">
        <v>20362</v>
      </c>
      <c r="H1522" s="3" t="s">
        <v>20364</v>
      </c>
    </row>
    <row r="1523" spans="1:8" ht="29" x14ac:dyDescent="0.35">
      <c r="A1523" s="4">
        <v>2544</v>
      </c>
      <c r="B1523" s="1">
        <v>45210</v>
      </c>
      <c r="C1523" s="2">
        <v>0.60495370370370372</v>
      </c>
      <c r="D1523" s="3" t="s">
        <v>985</v>
      </c>
      <c r="E1523" s="3" t="s">
        <v>14532</v>
      </c>
      <c r="F1523" s="3" t="s">
        <v>12986</v>
      </c>
      <c r="G1523" s="3" t="s">
        <v>11798</v>
      </c>
      <c r="H1523" s="3" t="s">
        <v>20365</v>
      </c>
    </row>
    <row r="1524" spans="1:8" ht="116" x14ac:dyDescent="0.35">
      <c r="A1524" s="4">
        <v>14255</v>
      </c>
      <c r="B1524" s="1">
        <v>45210</v>
      </c>
      <c r="C1524" s="2">
        <v>0.60682870370370368</v>
      </c>
      <c r="D1524" s="3" t="s">
        <v>20366</v>
      </c>
      <c r="E1524" s="3" t="s">
        <v>20369</v>
      </c>
      <c r="F1524" s="3" t="s">
        <v>20367</v>
      </c>
      <c r="G1524" s="3" t="s">
        <v>11812</v>
      </c>
      <c r="H1524" s="3" t="s">
        <v>20368</v>
      </c>
    </row>
    <row r="1525" spans="1:8" ht="159.5" x14ac:dyDescent="0.35">
      <c r="A1525" s="4">
        <v>101315</v>
      </c>
      <c r="B1525" s="1">
        <v>45210</v>
      </c>
      <c r="C1525" s="2">
        <v>0.60689814814814813</v>
      </c>
      <c r="D1525" s="3" t="s">
        <v>20370</v>
      </c>
      <c r="E1525" s="3" t="s">
        <v>20374</v>
      </c>
      <c r="F1525" s="3" t="s">
        <v>20371</v>
      </c>
      <c r="G1525" s="3" t="s">
        <v>20372</v>
      </c>
      <c r="H1525" s="3" t="s">
        <v>20373</v>
      </c>
    </row>
    <row r="1526" spans="1:8" ht="29" x14ac:dyDescent="0.35">
      <c r="A1526" s="4">
        <v>48869</v>
      </c>
      <c r="B1526" s="1">
        <v>45210</v>
      </c>
      <c r="C1526" s="2">
        <v>0.60704861111111108</v>
      </c>
      <c r="D1526" s="3" t="s">
        <v>233</v>
      </c>
      <c r="E1526" s="3" t="s">
        <v>20376</v>
      </c>
      <c r="F1526" s="3" t="s">
        <v>20375</v>
      </c>
      <c r="G1526" s="3" t="s">
        <v>1268</v>
      </c>
      <c r="H1526" s="3" t="s">
        <v>12612</v>
      </c>
    </row>
    <row r="1527" spans="1:8" ht="72.5" x14ac:dyDescent="0.35">
      <c r="A1527" s="4">
        <v>53581</v>
      </c>
      <c r="B1527" s="1">
        <v>45210</v>
      </c>
      <c r="C1527" s="2">
        <v>0.61187500000000006</v>
      </c>
      <c r="D1527" s="3" t="s">
        <v>20377</v>
      </c>
      <c r="E1527" s="3" t="s">
        <v>20381</v>
      </c>
      <c r="F1527" s="3" t="s">
        <v>20378</v>
      </c>
      <c r="G1527" s="3" t="s">
        <v>20379</v>
      </c>
      <c r="H1527" s="3" t="s">
        <v>20380</v>
      </c>
    </row>
    <row r="1528" spans="1:8" ht="43.5" x14ac:dyDescent="0.35">
      <c r="A1528" s="4">
        <v>46486</v>
      </c>
      <c r="B1528" s="1">
        <v>45210</v>
      </c>
      <c r="C1528" s="2">
        <v>0.61225694444444445</v>
      </c>
      <c r="D1528" s="3" t="s">
        <v>1744</v>
      </c>
      <c r="E1528" s="3" t="s">
        <v>20383</v>
      </c>
      <c r="F1528" s="3" t="s">
        <v>20382</v>
      </c>
      <c r="G1528" s="3" t="s">
        <v>11798</v>
      </c>
      <c r="H1528" s="3" t="s">
        <v>12758</v>
      </c>
    </row>
    <row r="1529" spans="1:8" x14ac:dyDescent="0.35">
      <c r="A1529" s="4">
        <v>198680</v>
      </c>
      <c r="B1529" s="1">
        <v>45210</v>
      </c>
      <c r="C1529" s="2">
        <v>0.61370370370370375</v>
      </c>
      <c r="D1529" s="3" t="s">
        <v>233</v>
      </c>
      <c r="E1529" s="3" t="s">
        <v>20385</v>
      </c>
      <c r="F1529" s="3" t="s">
        <v>20384</v>
      </c>
      <c r="G1529" s="3" t="s">
        <v>1268</v>
      </c>
      <c r="H1529" s="3" t="s">
        <v>10316</v>
      </c>
    </row>
    <row r="1530" spans="1:8" ht="43.5" x14ac:dyDescent="0.35">
      <c r="A1530" s="4">
        <v>155998</v>
      </c>
      <c r="B1530" s="1">
        <v>45210</v>
      </c>
      <c r="C1530" s="2">
        <v>0.61637731481481484</v>
      </c>
      <c r="D1530" s="3" t="s">
        <v>1473</v>
      </c>
      <c r="E1530" s="3" t="s">
        <v>20387</v>
      </c>
      <c r="F1530" s="3" t="s">
        <v>20386</v>
      </c>
      <c r="G1530" s="3" t="s">
        <v>12536</v>
      </c>
      <c r="H1530" s="3" t="s">
        <v>13333</v>
      </c>
    </row>
    <row r="1531" spans="1:8" ht="87" x14ac:dyDescent="0.35">
      <c r="A1531" s="4">
        <v>38443</v>
      </c>
      <c r="B1531" s="1">
        <v>45210</v>
      </c>
      <c r="C1531" s="2">
        <v>0.61644675925925929</v>
      </c>
      <c r="D1531" s="3" t="s">
        <v>20388</v>
      </c>
      <c r="E1531" s="3" t="s">
        <v>20391</v>
      </c>
      <c r="F1531" s="3" t="s">
        <v>20389</v>
      </c>
      <c r="G1531" s="3" t="s">
        <v>11875</v>
      </c>
      <c r="H1531" s="3" t="s">
        <v>20390</v>
      </c>
    </row>
    <row r="1532" spans="1:8" ht="58" x14ac:dyDescent="0.35">
      <c r="A1532" s="4">
        <v>156970</v>
      </c>
      <c r="B1532" s="1">
        <v>45210</v>
      </c>
      <c r="C1532" s="2">
        <v>0.61651620370370364</v>
      </c>
      <c r="D1532" s="3" t="s">
        <v>20392</v>
      </c>
      <c r="E1532" s="3" t="s">
        <v>20395</v>
      </c>
      <c r="F1532" s="3" t="s">
        <v>20393</v>
      </c>
      <c r="G1532" s="3" t="s">
        <v>14531</v>
      </c>
      <c r="H1532" s="3" t="s">
        <v>20394</v>
      </c>
    </row>
    <row r="1533" spans="1:8" x14ac:dyDescent="0.35">
      <c r="A1533" s="4">
        <v>184793</v>
      </c>
      <c r="B1533" s="1">
        <v>45210</v>
      </c>
      <c r="C1533" s="2">
        <v>0.61667824074074074</v>
      </c>
      <c r="D1533" s="3" t="s">
        <v>233</v>
      </c>
      <c r="E1533" s="3" t="s">
        <v>11509</v>
      </c>
      <c r="F1533" s="3" t="s">
        <v>20396</v>
      </c>
      <c r="G1533" s="3" t="s">
        <v>11786</v>
      </c>
      <c r="H1533" s="3" t="s">
        <v>12614</v>
      </c>
    </row>
    <row r="1534" spans="1:8" ht="116" x14ac:dyDescent="0.35">
      <c r="A1534" s="4">
        <v>42446</v>
      </c>
      <c r="B1534" s="1">
        <v>45210</v>
      </c>
      <c r="C1534" s="2">
        <v>0.62224537037037042</v>
      </c>
      <c r="D1534" s="3" t="e">
        <f>- leg SWELLING HAS improved</f>
        <v>#NAME?</v>
      </c>
      <c r="E1534" s="3" t="s">
        <v>20399</v>
      </c>
      <c r="F1534" s="3" t="s">
        <v>20397</v>
      </c>
      <c r="G1534" s="3" t="s">
        <v>11122</v>
      </c>
      <c r="H1534" s="3" t="s">
        <v>20398</v>
      </c>
    </row>
    <row r="1535" spans="1:8" ht="58" x14ac:dyDescent="0.35">
      <c r="A1535" s="4">
        <v>36944</v>
      </c>
      <c r="B1535" s="1">
        <v>45210</v>
      </c>
      <c r="C1535" s="2">
        <v>0.6236342592592593</v>
      </c>
      <c r="D1535" s="3" t="s">
        <v>1403</v>
      </c>
      <c r="E1535" s="3" t="s">
        <v>14541</v>
      </c>
      <c r="F1535" s="3" t="s">
        <v>20400</v>
      </c>
      <c r="G1535" s="3" t="s">
        <v>20401</v>
      </c>
      <c r="H1535" s="3" t="s">
        <v>20402</v>
      </c>
    </row>
    <row r="1536" spans="1:8" ht="58" x14ac:dyDescent="0.35">
      <c r="A1536" s="4">
        <v>35308</v>
      </c>
      <c r="B1536" s="1">
        <v>45210</v>
      </c>
      <c r="C1536" s="2">
        <v>0.62572916666666667</v>
      </c>
      <c r="D1536" s="3" t="s">
        <v>985</v>
      </c>
      <c r="E1536" s="3" t="s">
        <v>20406</v>
      </c>
      <c r="F1536" s="3" t="s">
        <v>20403</v>
      </c>
      <c r="G1536" s="3" t="s">
        <v>20404</v>
      </c>
      <c r="H1536" s="3" t="s">
        <v>20405</v>
      </c>
    </row>
    <row r="1537" spans="1:8" ht="58" x14ac:dyDescent="0.35">
      <c r="A1537" s="4">
        <v>47903</v>
      </c>
      <c r="B1537" s="1">
        <v>45210</v>
      </c>
      <c r="C1537" s="2">
        <v>0.62795138888888891</v>
      </c>
      <c r="D1537" s="3" t="s">
        <v>20407</v>
      </c>
      <c r="E1537" s="3" t="s">
        <v>14535</v>
      </c>
      <c r="F1537" s="3" t="s">
        <v>20408</v>
      </c>
      <c r="G1537" s="3" t="s">
        <v>1581</v>
      </c>
      <c r="H1537" s="3" t="s">
        <v>12526</v>
      </c>
    </row>
    <row r="1538" spans="1:8" x14ac:dyDescent="0.35">
      <c r="A1538" s="4">
        <v>88213</v>
      </c>
      <c r="B1538" s="1">
        <v>45210</v>
      </c>
      <c r="C1538" s="2">
        <v>0.62940972222222225</v>
      </c>
      <c r="D1538" s="3" t="s">
        <v>11344</v>
      </c>
      <c r="E1538" s="3" t="s">
        <v>20410</v>
      </c>
      <c r="F1538" s="3" t="s">
        <v>20409</v>
      </c>
      <c r="G1538" s="3" t="s">
        <v>10439</v>
      </c>
      <c r="H1538" s="3" t="s">
        <v>11712</v>
      </c>
    </row>
    <row r="1539" spans="1:8" x14ac:dyDescent="0.35">
      <c r="A1539" s="4">
        <v>179589</v>
      </c>
      <c r="B1539" s="1">
        <v>45210</v>
      </c>
      <c r="C1539" s="2">
        <v>0.63148148148148142</v>
      </c>
      <c r="D1539" s="3" t="s">
        <v>20411</v>
      </c>
      <c r="E1539" s="3" t="s">
        <v>13698</v>
      </c>
      <c r="F1539" s="3" t="s">
        <v>20412</v>
      </c>
      <c r="G1539" s="3" t="s">
        <v>14804</v>
      </c>
      <c r="H1539" s="3" t="s">
        <v>10660</v>
      </c>
    </row>
    <row r="1540" spans="1:8" ht="43.5" x14ac:dyDescent="0.35">
      <c r="A1540" s="4">
        <v>55170</v>
      </c>
      <c r="B1540" s="1">
        <v>45210</v>
      </c>
      <c r="C1540" s="2">
        <v>0.63219907407407405</v>
      </c>
      <c r="D1540" s="3" t="s">
        <v>233</v>
      </c>
      <c r="E1540" s="3" t="s">
        <v>20414</v>
      </c>
      <c r="F1540" s="3" t="s">
        <v>20413</v>
      </c>
      <c r="G1540" s="3" t="s">
        <v>1253</v>
      </c>
      <c r="H1540" s="3" t="s">
        <v>12311</v>
      </c>
    </row>
    <row r="1541" spans="1:8" ht="130.5" x14ac:dyDescent="0.35">
      <c r="A1541" s="4">
        <v>200887</v>
      </c>
      <c r="B1541" s="1">
        <v>45210</v>
      </c>
      <c r="C1541" s="2">
        <v>0.632349537037037</v>
      </c>
      <c r="D1541" s="3" t="s">
        <v>985</v>
      </c>
      <c r="E1541" s="3" t="s">
        <v>20417</v>
      </c>
      <c r="F1541" s="3" t="s">
        <v>20415</v>
      </c>
      <c r="G1541" s="3" t="s">
        <v>20416</v>
      </c>
      <c r="H1541" s="3" t="s">
        <v>12046</v>
      </c>
    </row>
    <row r="1542" spans="1:8" ht="72.5" x14ac:dyDescent="0.35">
      <c r="A1542" s="4">
        <v>53581</v>
      </c>
      <c r="B1542" s="1">
        <v>45210</v>
      </c>
      <c r="C1542" s="2">
        <v>0.63291666666666668</v>
      </c>
      <c r="D1542" s="3" t="s">
        <v>20377</v>
      </c>
      <c r="E1542" s="3" t="s">
        <v>20381</v>
      </c>
      <c r="F1542" s="3" t="s">
        <v>20378</v>
      </c>
      <c r="G1542" s="3" t="s">
        <v>20379</v>
      </c>
      <c r="H1542" s="3" t="s">
        <v>20380</v>
      </c>
    </row>
    <row r="1543" spans="1:8" ht="29" x14ac:dyDescent="0.35">
      <c r="A1543" s="4">
        <v>52394</v>
      </c>
      <c r="B1543" s="1">
        <v>45210</v>
      </c>
      <c r="C1543" s="2">
        <v>0.63728009259259266</v>
      </c>
      <c r="D1543" s="3" t="s">
        <v>233</v>
      </c>
      <c r="E1543" s="3" t="s">
        <v>20419</v>
      </c>
      <c r="F1543" s="3" t="s">
        <v>20418</v>
      </c>
      <c r="G1543" s="3" t="s">
        <v>1498</v>
      </c>
      <c r="H1543" s="3" t="s">
        <v>12311</v>
      </c>
    </row>
    <row r="1544" spans="1:8" ht="72.5" x14ac:dyDescent="0.35">
      <c r="A1544" s="4">
        <v>152670</v>
      </c>
      <c r="B1544" s="1">
        <v>45210</v>
      </c>
      <c r="C1544" s="2">
        <v>0.63854166666666667</v>
      </c>
      <c r="D1544" s="3" t="s">
        <v>20420</v>
      </c>
      <c r="E1544" s="3" t="s">
        <v>20424</v>
      </c>
      <c r="F1544" s="3" t="s">
        <v>20421</v>
      </c>
      <c r="G1544" s="3" t="s">
        <v>20422</v>
      </c>
      <c r="H1544" s="3" t="s">
        <v>20423</v>
      </c>
    </row>
    <row r="1545" spans="1:8" ht="101.5" x14ac:dyDescent="0.35">
      <c r="A1545" s="4">
        <v>49853</v>
      </c>
      <c r="B1545" s="1">
        <v>45210</v>
      </c>
      <c r="C1545" s="2">
        <v>0.63962962962962966</v>
      </c>
      <c r="D1545" s="3" t="s">
        <v>20425</v>
      </c>
      <c r="E1545" s="3" t="s">
        <v>20429</v>
      </c>
      <c r="F1545" s="3" t="s">
        <v>20426</v>
      </c>
      <c r="G1545" s="3" t="s">
        <v>20427</v>
      </c>
      <c r="H1545" s="3" t="s">
        <v>20428</v>
      </c>
    </row>
    <row r="1546" spans="1:8" ht="87" x14ac:dyDescent="0.35">
      <c r="A1546" s="4">
        <v>191654</v>
      </c>
      <c r="B1546" s="1">
        <v>45210</v>
      </c>
      <c r="C1546" s="2">
        <v>0.64087962962962963</v>
      </c>
      <c r="D1546" s="3" t="s">
        <v>20430</v>
      </c>
      <c r="E1546" s="3" t="s">
        <v>20434</v>
      </c>
      <c r="F1546" s="3" t="s">
        <v>20431</v>
      </c>
      <c r="G1546" s="3" t="s">
        <v>20432</v>
      </c>
      <c r="H1546" s="3" t="s">
        <v>20433</v>
      </c>
    </row>
    <row r="1547" spans="1:8" ht="43.5" x14ac:dyDescent="0.35">
      <c r="A1547" s="4">
        <v>151590</v>
      </c>
      <c r="B1547" s="1">
        <v>45210</v>
      </c>
      <c r="C1547" s="2">
        <v>0.64150462962962962</v>
      </c>
      <c r="D1547" s="3" t="s">
        <v>20435</v>
      </c>
      <c r="E1547" s="3" t="s">
        <v>20439</v>
      </c>
      <c r="F1547" s="3" t="s">
        <v>20436</v>
      </c>
      <c r="G1547" s="3" t="s">
        <v>20437</v>
      </c>
      <c r="H1547" s="3" t="s">
        <v>20438</v>
      </c>
    </row>
    <row r="1548" spans="1:8" ht="58" x14ac:dyDescent="0.35">
      <c r="A1548" s="4">
        <v>43780</v>
      </c>
      <c r="B1548" s="1">
        <v>45210</v>
      </c>
      <c r="C1548" s="2">
        <v>0.64512731481481478</v>
      </c>
      <c r="D1548" s="3" t="s">
        <v>985</v>
      </c>
      <c r="E1548" s="3" t="s">
        <v>20443</v>
      </c>
      <c r="F1548" s="3" t="s">
        <v>20440</v>
      </c>
      <c r="G1548" s="3" t="s">
        <v>20441</v>
      </c>
      <c r="H1548" s="3" t="s">
        <v>20442</v>
      </c>
    </row>
    <row r="1549" spans="1:8" ht="101.5" x14ac:dyDescent="0.35">
      <c r="A1549" s="4">
        <v>98004</v>
      </c>
      <c r="B1549" s="1">
        <v>45210</v>
      </c>
      <c r="C1549" s="2">
        <v>0.65098379629629632</v>
      </c>
      <c r="D1549" s="3" t="s">
        <v>20444</v>
      </c>
      <c r="E1549" s="3" t="s">
        <v>20448</v>
      </c>
      <c r="F1549" s="3" t="s">
        <v>20445</v>
      </c>
      <c r="G1549" s="3" t="s">
        <v>20446</v>
      </c>
      <c r="H1549" s="3" t="s">
        <v>20447</v>
      </c>
    </row>
    <row r="1550" spans="1:8" ht="72.5" x14ac:dyDescent="0.35">
      <c r="A1550" s="4">
        <v>200866</v>
      </c>
      <c r="B1550" s="1">
        <v>45210</v>
      </c>
      <c r="C1550" s="2">
        <v>0.65265046296296292</v>
      </c>
      <c r="D1550" s="3" t="s">
        <v>985</v>
      </c>
      <c r="E1550" s="3" t="s">
        <v>20452</v>
      </c>
      <c r="F1550" s="3" t="s">
        <v>20449</v>
      </c>
      <c r="G1550" s="3" t="s">
        <v>20450</v>
      </c>
      <c r="H1550" s="3" t="s">
        <v>20451</v>
      </c>
    </row>
    <row r="1551" spans="1:8" ht="72.5" x14ac:dyDescent="0.35">
      <c r="A1551" s="4">
        <v>194547</v>
      </c>
      <c r="B1551" s="1">
        <v>45210</v>
      </c>
      <c r="C1551" s="2">
        <v>0.65500000000000003</v>
      </c>
      <c r="D1551" s="3" t="s">
        <v>20453</v>
      </c>
      <c r="E1551" s="3" t="s">
        <v>20456</v>
      </c>
      <c r="F1551" s="3" t="s">
        <v>20454</v>
      </c>
      <c r="G1551" s="3" t="s">
        <v>156</v>
      </c>
      <c r="H1551" s="3" t="s">
        <v>20455</v>
      </c>
    </row>
    <row r="1552" spans="1:8" ht="43.5" x14ac:dyDescent="0.35">
      <c r="A1552" s="4">
        <v>113623</v>
      </c>
      <c r="B1552" s="1">
        <v>45210</v>
      </c>
      <c r="C1552" s="2">
        <v>0.65520833333333328</v>
      </c>
      <c r="D1552" s="3" t="s">
        <v>20457</v>
      </c>
      <c r="E1552" s="3" t="s">
        <v>20460</v>
      </c>
      <c r="F1552" s="3" t="s">
        <v>20458</v>
      </c>
      <c r="G1552" s="3" t="s">
        <v>11798</v>
      </c>
      <c r="H1552" s="3" t="s">
        <v>20459</v>
      </c>
    </row>
    <row r="1553" spans="1:8" ht="43.5" x14ac:dyDescent="0.35">
      <c r="A1553" s="4">
        <v>58513</v>
      </c>
      <c r="B1553" s="1">
        <v>45210</v>
      </c>
      <c r="C1553" s="2">
        <v>0.6627777777777778</v>
      </c>
      <c r="D1553" s="3" t="s">
        <v>985</v>
      </c>
      <c r="E1553" s="3" t="s">
        <v>20464</v>
      </c>
      <c r="F1553" s="3" t="s">
        <v>20461</v>
      </c>
      <c r="G1553" s="3" t="s">
        <v>20462</v>
      </c>
      <c r="H1553" s="3" t="s">
        <v>20463</v>
      </c>
    </row>
    <row r="1554" spans="1:8" ht="43.5" x14ac:dyDescent="0.35">
      <c r="A1554" s="4">
        <v>43309</v>
      </c>
      <c r="B1554" s="1">
        <v>45210</v>
      </c>
      <c r="C1554" s="2">
        <v>0.66530092592592593</v>
      </c>
      <c r="D1554" s="3" t="s">
        <v>20465</v>
      </c>
      <c r="E1554" s="3" t="s">
        <v>20467</v>
      </c>
      <c r="F1554" s="3" t="s">
        <v>20466</v>
      </c>
      <c r="G1554" s="3" t="s">
        <v>12560</v>
      </c>
      <c r="H1554" s="3" t="s">
        <v>10660</v>
      </c>
    </row>
    <row r="1555" spans="1:8" ht="58" x14ac:dyDescent="0.35">
      <c r="A1555" s="4">
        <v>44116</v>
      </c>
      <c r="B1555" s="1">
        <v>45210</v>
      </c>
      <c r="C1555" s="2">
        <v>0.66626157407407405</v>
      </c>
      <c r="D1555" s="3" t="s">
        <v>985</v>
      </c>
      <c r="E1555" s="3" t="s">
        <v>15445</v>
      </c>
      <c r="F1555" s="3" t="s">
        <v>20468</v>
      </c>
      <c r="G1555" s="3" t="s">
        <v>20469</v>
      </c>
      <c r="H1555" s="3" t="s">
        <v>20470</v>
      </c>
    </row>
    <row r="1556" spans="1:8" ht="43.5" x14ac:dyDescent="0.35">
      <c r="A1556" s="4">
        <v>102949</v>
      </c>
      <c r="B1556" s="1">
        <v>45210</v>
      </c>
      <c r="C1556" s="2">
        <v>0.66828703703703696</v>
      </c>
      <c r="D1556" s="3" t="s">
        <v>20471</v>
      </c>
      <c r="E1556" s="3" t="s">
        <v>20475</v>
      </c>
      <c r="F1556" s="3" t="s">
        <v>20472</v>
      </c>
      <c r="G1556" s="3" t="s">
        <v>20473</v>
      </c>
      <c r="H1556" s="3" t="s">
        <v>20474</v>
      </c>
    </row>
    <row r="1557" spans="1:8" ht="29" x14ac:dyDescent="0.35">
      <c r="A1557" s="4">
        <v>29923</v>
      </c>
      <c r="B1557" s="1">
        <v>45210</v>
      </c>
      <c r="C1557" s="2">
        <v>0.66844907407407417</v>
      </c>
      <c r="D1557" s="3" t="s">
        <v>20476</v>
      </c>
      <c r="E1557" s="3" t="s">
        <v>13214</v>
      </c>
      <c r="F1557" s="3" t="s">
        <v>20477</v>
      </c>
      <c r="G1557" s="3" t="s">
        <v>402</v>
      </c>
      <c r="H1557" s="3" t="s">
        <v>20478</v>
      </c>
    </row>
    <row r="1558" spans="1:8" ht="29" x14ac:dyDescent="0.35">
      <c r="A1558" s="4">
        <v>14935</v>
      </c>
      <c r="B1558" s="1">
        <v>45210</v>
      </c>
      <c r="C1558" s="2">
        <v>0.6705902777777778</v>
      </c>
      <c r="D1558" s="3" t="s">
        <v>20479</v>
      </c>
      <c r="E1558" s="3" t="s">
        <v>13761</v>
      </c>
      <c r="F1558" s="3" t="s">
        <v>14290</v>
      </c>
      <c r="G1558" s="3" t="s">
        <v>1315</v>
      </c>
      <c r="H1558" s="3" t="s">
        <v>10660</v>
      </c>
    </row>
    <row r="1559" spans="1:8" x14ac:dyDescent="0.35">
      <c r="A1559" s="4">
        <v>41991</v>
      </c>
      <c r="B1559" s="1">
        <v>45210</v>
      </c>
      <c r="C1559" s="2">
        <v>0.67270833333333335</v>
      </c>
      <c r="D1559" s="3" t="s">
        <v>1933</v>
      </c>
      <c r="E1559" s="3" t="s">
        <v>20481</v>
      </c>
      <c r="F1559" s="3" t="s">
        <v>20480</v>
      </c>
      <c r="G1559" s="3" t="s">
        <v>617</v>
      </c>
      <c r="H1559" s="3" t="s">
        <v>10660</v>
      </c>
    </row>
    <row r="1560" spans="1:8" ht="43.5" x14ac:dyDescent="0.35">
      <c r="A1560" s="4">
        <v>91236</v>
      </c>
      <c r="B1560" s="1">
        <v>45210</v>
      </c>
      <c r="C1560" s="2">
        <v>0.67393518518518514</v>
      </c>
      <c r="D1560" s="3" t="s">
        <v>95</v>
      </c>
      <c r="E1560" s="3" t="s">
        <v>20485</v>
      </c>
      <c r="F1560" s="3" t="s">
        <v>20482</v>
      </c>
      <c r="G1560" s="3" t="s">
        <v>20483</v>
      </c>
      <c r="H1560" s="3" t="s">
        <v>20484</v>
      </c>
    </row>
    <row r="1561" spans="1:8" ht="43.5" x14ac:dyDescent="0.35">
      <c r="A1561" s="4">
        <v>38782</v>
      </c>
      <c r="B1561" s="1">
        <v>45210</v>
      </c>
      <c r="C1561" s="2">
        <v>0.67648148148148157</v>
      </c>
      <c r="D1561" s="3" t="s">
        <v>20486</v>
      </c>
      <c r="E1561" s="3" t="s">
        <v>14525</v>
      </c>
      <c r="F1561" s="3" t="s">
        <v>20487</v>
      </c>
      <c r="G1561" s="3" t="s">
        <v>20488</v>
      </c>
      <c r="H1561" s="3" t="s">
        <v>20489</v>
      </c>
    </row>
    <row r="1562" spans="1:8" ht="174" x14ac:dyDescent="0.35">
      <c r="A1562" s="4">
        <v>80849</v>
      </c>
      <c r="B1562" s="1">
        <v>45210</v>
      </c>
      <c r="C1562" s="2">
        <v>0.75114583333333329</v>
      </c>
      <c r="D1562" s="3" t="s">
        <v>20490</v>
      </c>
      <c r="E1562" s="3" t="s">
        <v>20492</v>
      </c>
      <c r="F1562" s="3" t="s">
        <v>20491</v>
      </c>
      <c r="G1562" s="3" t="s">
        <v>20492</v>
      </c>
      <c r="H1562" s="3" t="s">
        <v>20493</v>
      </c>
    </row>
    <row r="1563" spans="1:8" ht="174" x14ac:dyDescent="0.35">
      <c r="A1563" s="4">
        <v>80849</v>
      </c>
      <c r="B1563" s="1">
        <v>45210</v>
      </c>
      <c r="C1563" s="2">
        <v>0.75302083333333336</v>
      </c>
      <c r="D1563" s="3" t="s">
        <v>20490</v>
      </c>
      <c r="E1563" s="3" t="s">
        <v>20492</v>
      </c>
      <c r="F1563" s="3" t="s">
        <v>20491</v>
      </c>
      <c r="G1563" s="3" t="s">
        <v>20492</v>
      </c>
      <c r="H1563" s="3" t="s">
        <v>20494</v>
      </c>
    </row>
    <row r="1564" spans="1:8" ht="58" x14ac:dyDescent="0.35">
      <c r="A1564" s="4">
        <v>53912</v>
      </c>
      <c r="B1564" s="1">
        <v>45211</v>
      </c>
      <c r="C1564" s="2">
        <v>0.3283564814814815</v>
      </c>
      <c r="D1564" s="3" t="s">
        <v>233</v>
      </c>
      <c r="E1564" s="3" t="s">
        <v>20496</v>
      </c>
      <c r="F1564" s="3" t="s">
        <v>20495</v>
      </c>
      <c r="G1564" s="3" t="s">
        <v>13146</v>
      </c>
      <c r="H1564" s="3" t="s">
        <v>13777</v>
      </c>
    </row>
    <row r="1565" spans="1:8" ht="58" x14ac:dyDescent="0.35">
      <c r="A1565" s="4">
        <v>35608</v>
      </c>
      <c r="B1565" s="1">
        <v>45211</v>
      </c>
      <c r="C1565" s="2">
        <v>0.33293981481481483</v>
      </c>
      <c r="D1565" s="3" t="s">
        <v>233</v>
      </c>
      <c r="E1565" s="3" t="s">
        <v>14530</v>
      </c>
      <c r="F1565" s="3" t="s">
        <v>20497</v>
      </c>
      <c r="G1565" s="3" t="s">
        <v>1268</v>
      </c>
      <c r="H1565" s="3" t="s">
        <v>13757</v>
      </c>
    </row>
    <row r="1566" spans="1:8" ht="29" x14ac:dyDescent="0.35">
      <c r="A1566" s="4">
        <v>6205</v>
      </c>
      <c r="B1566" s="1">
        <v>45211</v>
      </c>
      <c r="C1566" s="2">
        <v>0.33975694444444443</v>
      </c>
      <c r="D1566" s="3" t="s">
        <v>20498</v>
      </c>
      <c r="E1566" s="3" t="s">
        <v>13834</v>
      </c>
      <c r="F1566" s="3" t="s">
        <v>20499</v>
      </c>
      <c r="G1566" s="3" t="s">
        <v>11404</v>
      </c>
      <c r="H1566" s="3" t="s">
        <v>20500</v>
      </c>
    </row>
    <row r="1567" spans="1:8" ht="43.5" x14ac:dyDescent="0.35">
      <c r="A1567" s="4">
        <v>129269</v>
      </c>
      <c r="B1567" s="1">
        <v>45211</v>
      </c>
      <c r="C1567" s="2">
        <v>0.34366898148148151</v>
      </c>
      <c r="D1567" s="3" t="s">
        <v>233</v>
      </c>
      <c r="E1567" s="3" t="s">
        <v>14533</v>
      </c>
      <c r="F1567" s="3" t="s">
        <v>20501</v>
      </c>
      <c r="G1567" s="3" t="s">
        <v>11061</v>
      </c>
      <c r="H1567" s="3" t="s">
        <v>12587</v>
      </c>
    </row>
    <row r="1568" spans="1:8" ht="43.5" x14ac:dyDescent="0.35">
      <c r="A1568" s="4">
        <v>37738</v>
      </c>
      <c r="B1568" s="1">
        <v>45211</v>
      </c>
      <c r="C1568" s="2">
        <v>0.34717592592592594</v>
      </c>
      <c r="D1568" s="3" t="s">
        <v>10292</v>
      </c>
      <c r="E1568" s="3" t="s">
        <v>20503</v>
      </c>
      <c r="F1568" s="3" t="s">
        <v>20502</v>
      </c>
      <c r="G1568" s="3" t="s">
        <v>1268</v>
      </c>
      <c r="H1568" s="3" t="s">
        <v>10975</v>
      </c>
    </row>
    <row r="1569" spans="1:8" ht="29" x14ac:dyDescent="0.35">
      <c r="A1569" s="4">
        <v>164347</v>
      </c>
      <c r="B1569" s="1">
        <v>45211</v>
      </c>
      <c r="C1569" s="2">
        <v>0.34994212962962962</v>
      </c>
      <c r="D1569" s="3" t="s">
        <v>233</v>
      </c>
      <c r="E1569" s="3" t="s">
        <v>20505</v>
      </c>
      <c r="F1569" s="3" t="s">
        <v>20504</v>
      </c>
      <c r="G1569" s="3" t="s">
        <v>1268</v>
      </c>
      <c r="H1569" s="3" t="s">
        <v>12614</v>
      </c>
    </row>
    <row r="1570" spans="1:8" ht="145" x14ac:dyDescent="0.35">
      <c r="A1570" s="4">
        <v>175827</v>
      </c>
      <c r="B1570" s="1">
        <v>45211</v>
      </c>
      <c r="C1570" s="2">
        <v>0.35163194444444446</v>
      </c>
      <c r="D1570" s="3" t="s">
        <v>20506</v>
      </c>
      <c r="E1570" s="3" t="s">
        <v>20508</v>
      </c>
      <c r="F1570" s="3" t="s">
        <v>20507</v>
      </c>
      <c r="G1570" s="3" t="s">
        <v>20508</v>
      </c>
      <c r="H1570" s="3" t="s">
        <v>20509</v>
      </c>
    </row>
    <row r="1571" spans="1:8" ht="43.5" x14ac:dyDescent="0.35">
      <c r="A1571" s="4">
        <v>58565</v>
      </c>
      <c r="B1571" s="1">
        <v>45211</v>
      </c>
      <c r="C1571" s="2">
        <v>0.35396990740740741</v>
      </c>
      <c r="D1571" s="3" t="s">
        <v>1403</v>
      </c>
      <c r="E1571" s="3" t="s">
        <v>20511</v>
      </c>
      <c r="F1571" s="3" t="s">
        <v>20510</v>
      </c>
      <c r="G1571" s="3" t="s">
        <v>10690</v>
      </c>
      <c r="H1571" s="3" t="s">
        <v>14426</v>
      </c>
    </row>
    <row r="1572" spans="1:8" ht="43.5" x14ac:dyDescent="0.35">
      <c r="A1572" s="4">
        <v>68811</v>
      </c>
      <c r="B1572" s="1">
        <v>45211</v>
      </c>
      <c r="C1572" s="2">
        <v>0.35484953703703703</v>
      </c>
      <c r="D1572" s="3" t="s">
        <v>20512</v>
      </c>
      <c r="E1572" s="3" t="s">
        <v>20516</v>
      </c>
      <c r="F1572" s="3" t="s">
        <v>20513</v>
      </c>
      <c r="G1572" s="3" t="s">
        <v>20514</v>
      </c>
      <c r="H1572" s="3" t="s">
        <v>20515</v>
      </c>
    </row>
    <row r="1573" spans="1:8" ht="43.5" x14ac:dyDescent="0.35">
      <c r="A1573" s="4">
        <v>73086</v>
      </c>
      <c r="B1573" s="1">
        <v>45211</v>
      </c>
      <c r="C1573" s="2">
        <v>0.35638888888888887</v>
      </c>
      <c r="D1573" s="3" t="s">
        <v>233</v>
      </c>
      <c r="E1573" s="3" t="s">
        <v>20518</v>
      </c>
      <c r="F1573" s="3" t="s">
        <v>20517</v>
      </c>
      <c r="G1573" s="3" t="s">
        <v>1268</v>
      </c>
      <c r="H1573" s="3" t="s">
        <v>13757</v>
      </c>
    </row>
    <row r="1574" spans="1:8" ht="29" x14ac:dyDescent="0.35">
      <c r="A1574" s="4">
        <v>164811</v>
      </c>
      <c r="B1574" s="1">
        <v>45211</v>
      </c>
      <c r="C1574" s="2">
        <v>0.35640046296296296</v>
      </c>
      <c r="D1574" s="3" t="s">
        <v>20519</v>
      </c>
      <c r="E1574" s="3" t="s">
        <v>20521</v>
      </c>
      <c r="F1574" s="3" t="s">
        <v>20520</v>
      </c>
      <c r="G1574" s="3" t="s">
        <v>20521</v>
      </c>
      <c r="H1574" s="3" t="s">
        <v>20522</v>
      </c>
    </row>
    <row r="1575" spans="1:8" x14ac:dyDescent="0.35">
      <c r="A1575" s="4">
        <v>119664</v>
      </c>
      <c r="B1575" s="1">
        <v>45211</v>
      </c>
      <c r="C1575" s="2">
        <v>0.35688657407407409</v>
      </c>
      <c r="D1575" s="3" t="s">
        <v>20523</v>
      </c>
      <c r="E1575" s="3" t="s">
        <v>12203</v>
      </c>
      <c r="F1575" s="3" t="s">
        <v>20524</v>
      </c>
      <c r="G1575" s="3" t="s">
        <v>11021</v>
      </c>
      <c r="H1575" s="3" t="s">
        <v>20525</v>
      </c>
    </row>
    <row r="1576" spans="1:8" ht="72.5" x14ac:dyDescent="0.35">
      <c r="A1576" s="4">
        <v>49559</v>
      </c>
      <c r="B1576" s="1">
        <v>45211</v>
      </c>
      <c r="C1576" s="2">
        <v>0.35887731481481483</v>
      </c>
      <c r="D1576" s="3" t="s">
        <v>167</v>
      </c>
      <c r="E1576" s="3" t="s">
        <v>20529</v>
      </c>
      <c r="F1576" s="3" t="s">
        <v>20526</v>
      </c>
      <c r="G1576" s="3" t="s">
        <v>20527</v>
      </c>
      <c r="H1576" s="3" t="s">
        <v>20528</v>
      </c>
    </row>
    <row r="1577" spans="1:8" ht="43.5" x14ac:dyDescent="0.35">
      <c r="A1577" s="4">
        <v>71924</v>
      </c>
      <c r="B1577" s="1">
        <v>45211</v>
      </c>
      <c r="C1577" s="2">
        <v>0.36262731481481486</v>
      </c>
      <c r="D1577" s="3" t="s">
        <v>233</v>
      </c>
      <c r="E1577" s="3" t="s">
        <v>13747</v>
      </c>
      <c r="F1577" s="3" t="s">
        <v>20530</v>
      </c>
      <c r="G1577" s="3" t="s">
        <v>1366</v>
      </c>
      <c r="H1577" s="3" t="s">
        <v>12617</v>
      </c>
    </row>
    <row r="1578" spans="1:8" ht="174" x14ac:dyDescent="0.35">
      <c r="A1578" s="4">
        <v>134187</v>
      </c>
      <c r="B1578" s="1">
        <v>45211</v>
      </c>
      <c r="C1578" s="2">
        <v>0.36332175925925925</v>
      </c>
      <c r="D1578" s="3" t="s">
        <v>20531</v>
      </c>
      <c r="E1578" s="3" t="s">
        <v>20535</v>
      </c>
      <c r="F1578" s="3" t="s">
        <v>20532</v>
      </c>
      <c r="G1578" s="3" t="s">
        <v>20533</v>
      </c>
      <c r="H1578" s="3" t="s">
        <v>20534</v>
      </c>
    </row>
    <row r="1579" spans="1:8" ht="87" x14ac:dyDescent="0.35">
      <c r="A1579" s="4">
        <v>5795</v>
      </c>
      <c r="B1579" s="1">
        <v>45211</v>
      </c>
      <c r="C1579" s="2">
        <v>0.36633101851851851</v>
      </c>
      <c r="D1579" s="3" t="s">
        <v>20536</v>
      </c>
      <c r="E1579" s="3" t="s">
        <v>20540</v>
      </c>
      <c r="F1579" s="3" t="s">
        <v>20537</v>
      </c>
      <c r="G1579" s="3" t="s">
        <v>20538</v>
      </c>
      <c r="H1579" s="3" t="s">
        <v>20539</v>
      </c>
    </row>
    <row r="1580" spans="1:8" ht="29" x14ac:dyDescent="0.35">
      <c r="A1580" s="4">
        <v>5577</v>
      </c>
      <c r="B1580" s="1">
        <v>45211</v>
      </c>
      <c r="C1580" s="2">
        <v>0.36715277777777783</v>
      </c>
      <c r="D1580" s="3" t="s">
        <v>233</v>
      </c>
      <c r="E1580" s="3" t="s">
        <v>20542</v>
      </c>
      <c r="F1580" s="3" t="s">
        <v>20541</v>
      </c>
      <c r="G1580" s="3" t="s">
        <v>1366</v>
      </c>
      <c r="H1580" s="3" t="s">
        <v>12617</v>
      </c>
    </row>
    <row r="1581" spans="1:8" ht="87" x14ac:dyDescent="0.35">
      <c r="A1581" s="4">
        <v>173817</v>
      </c>
      <c r="B1581" s="1">
        <v>45211</v>
      </c>
      <c r="C1581" s="2">
        <v>0.3704513888888889</v>
      </c>
      <c r="D1581" s="3" t="s">
        <v>167</v>
      </c>
      <c r="E1581" s="3" t="s">
        <v>20544</v>
      </c>
      <c r="F1581" s="3" t="s">
        <v>20543</v>
      </c>
      <c r="G1581" s="3" t="s">
        <v>11785</v>
      </c>
      <c r="H1581" s="3" t="s">
        <v>11212</v>
      </c>
    </row>
    <row r="1582" spans="1:8" ht="58" x14ac:dyDescent="0.35">
      <c r="A1582" s="4">
        <v>28500</v>
      </c>
      <c r="B1582" s="1">
        <v>45211</v>
      </c>
      <c r="C1582" s="2">
        <v>0.37063657407407408</v>
      </c>
      <c r="D1582" s="3" t="s">
        <v>20545</v>
      </c>
      <c r="E1582" s="3" t="s">
        <v>20549</v>
      </c>
      <c r="F1582" s="3" t="s">
        <v>20546</v>
      </c>
      <c r="G1582" s="3" t="s">
        <v>20547</v>
      </c>
      <c r="H1582" s="3" t="s">
        <v>20548</v>
      </c>
    </row>
    <row r="1583" spans="1:8" ht="43.5" x14ac:dyDescent="0.35">
      <c r="A1583" s="4">
        <v>41080</v>
      </c>
      <c r="B1583" s="1">
        <v>45211</v>
      </c>
      <c r="C1583" s="2">
        <v>0.37096064814814816</v>
      </c>
      <c r="D1583" s="3" t="s">
        <v>985</v>
      </c>
      <c r="E1583" s="3" t="s">
        <v>13962</v>
      </c>
      <c r="F1583" s="3" t="s">
        <v>20550</v>
      </c>
      <c r="G1583" s="3" t="s">
        <v>20551</v>
      </c>
      <c r="H1583" s="3" t="s">
        <v>20552</v>
      </c>
    </row>
    <row r="1584" spans="1:8" ht="43.5" x14ac:dyDescent="0.35">
      <c r="A1584" s="4">
        <v>82145</v>
      </c>
      <c r="B1584" s="1">
        <v>45211</v>
      </c>
      <c r="C1584" s="2">
        <v>0.37298611111111107</v>
      </c>
      <c r="D1584" s="3" t="s">
        <v>233</v>
      </c>
      <c r="E1584" s="3" t="s">
        <v>13754</v>
      </c>
      <c r="F1584" s="3" t="s">
        <v>20553</v>
      </c>
      <c r="G1584" s="3" t="s">
        <v>1253</v>
      </c>
      <c r="H1584" s="3" t="s">
        <v>12617</v>
      </c>
    </row>
    <row r="1585" spans="1:8" ht="29" x14ac:dyDescent="0.35">
      <c r="A1585" s="4">
        <v>144605</v>
      </c>
      <c r="B1585" s="1">
        <v>45211</v>
      </c>
      <c r="C1585" s="2">
        <v>0.37327546296296293</v>
      </c>
      <c r="D1585" s="3" t="s">
        <v>892</v>
      </c>
      <c r="E1585" s="3" t="s">
        <v>20556</v>
      </c>
      <c r="F1585" s="3" t="s">
        <v>20554</v>
      </c>
      <c r="G1585" s="3" t="s">
        <v>1067</v>
      </c>
      <c r="H1585" s="3" t="s">
        <v>20555</v>
      </c>
    </row>
    <row r="1586" spans="1:8" x14ac:dyDescent="0.35">
      <c r="A1586" s="4">
        <v>184729</v>
      </c>
      <c r="B1586" s="1">
        <v>45211</v>
      </c>
      <c r="C1586" s="2">
        <v>0.37457175925925923</v>
      </c>
      <c r="D1586" s="3" t="s">
        <v>10317</v>
      </c>
      <c r="E1586" s="3" t="s">
        <v>20557</v>
      </c>
      <c r="F1586" s="3" t="s">
        <v>12830</v>
      </c>
      <c r="G1586" s="3" t="s">
        <v>20557</v>
      </c>
      <c r="H1586" s="3" t="s">
        <v>13626</v>
      </c>
    </row>
    <row r="1587" spans="1:8" ht="116" x14ac:dyDescent="0.35">
      <c r="A1587" s="4">
        <v>45401</v>
      </c>
      <c r="B1587" s="1">
        <v>45211</v>
      </c>
      <c r="C1587" s="2">
        <v>0.37502314814814813</v>
      </c>
      <c r="D1587" s="3" t="s">
        <v>20558</v>
      </c>
      <c r="E1587" s="3" t="s">
        <v>20562</v>
      </c>
      <c r="F1587" s="3" t="s">
        <v>20559</v>
      </c>
      <c r="G1587" s="3" t="s">
        <v>20560</v>
      </c>
      <c r="H1587" s="3" t="s">
        <v>20561</v>
      </c>
    </row>
    <row r="1588" spans="1:8" ht="58" x14ac:dyDescent="0.35">
      <c r="A1588" s="4">
        <v>28500</v>
      </c>
      <c r="B1588" s="1">
        <v>45211</v>
      </c>
      <c r="C1588" s="2">
        <v>0.37730324074074079</v>
      </c>
      <c r="D1588" s="3" t="s">
        <v>20545</v>
      </c>
      <c r="E1588" s="3" t="s">
        <v>20565</v>
      </c>
      <c r="F1588" s="3" t="s">
        <v>20563</v>
      </c>
      <c r="G1588" s="3" t="s">
        <v>20547</v>
      </c>
      <c r="H1588" s="3" t="s">
        <v>20564</v>
      </c>
    </row>
    <row r="1589" spans="1:8" ht="87" x14ac:dyDescent="0.35">
      <c r="A1589" s="4">
        <v>40356</v>
      </c>
      <c r="B1589" s="1">
        <v>45211</v>
      </c>
      <c r="C1589" s="2">
        <v>0.37866898148148148</v>
      </c>
      <c r="D1589" s="3" t="s">
        <v>20566</v>
      </c>
      <c r="E1589" s="3" t="s">
        <v>20570</v>
      </c>
      <c r="F1589" s="3" t="s">
        <v>20567</v>
      </c>
      <c r="G1589" s="3" t="s">
        <v>20568</v>
      </c>
      <c r="H1589" s="3" t="s">
        <v>20569</v>
      </c>
    </row>
    <row r="1590" spans="1:8" ht="29" x14ac:dyDescent="0.35">
      <c r="A1590" s="4">
        <v>202193</v>
      </c>
      <c r="B1590" s="1">
        <v>45211</v>
      </c>
      <c r="C1590" s="2">
        <v>0.37956018518518514</v>
      </c>
      <c r="D1590" s="3" t="s">
        <v>20571</v>
      </c>
      <c r="E1590" s="3" t="s">
        <v>20572</v>
      </c>
      <c r="F1590" s="3" t="s">
        <v>12785</v>
      </c>
      <c r="G1590" s="3" t="s">
        <v>20572</v>
      </c>
      <c r="H1590" s="3" t="s">
        <v>20573</v>
      </c>
    </row>
    <row r="1591" spans="1:8" ht="58" x14ac:dyDescent="0.35">
      <c r="A1591" s="4">
        <v>106308</v>
      </c>
      <c r="B1591" s="1">
        <v>45211</v>
      </c>
      <c r="C1591" s="2">
        <v>0.37982638888888887</v>
      </c>
      <c r="D1591" s="3" t="s">
        <v>20574</v>
      </c>
      <c r="E1591" s="3" t="s">
        <v>20577</v>
      </c>
      <c r="F1591" s="3" t="s">
        <v>20575</v>
      </c>
      <c r="G1591" s="3" t="s">
        <v>20576</v>
      </c>
      <c r="H1591" s="3" t="s">
        <v>12685</v>
      </c>
    </row>
    <row r="1592" spans="1:8" ht="43.5" x14ac:dyDescent="0.35">
      <c r="A1592" s="4">
        <v>49393</v>
      </c>
      <c r="B1592" s="1">
        <v>45211</v>
      </c>
      <c r="C1592" s="2">
        <v>0.38482638888888893</v>
      </c>
      <c r="D1592" s="3" t="s">
        <v>233</v>
      </c>
      <c r="E1592" s="3" t="s">
        <v>20579</v>
      </c>
      <c r="F1592" s="3" t="s">
        <v>20578</v>
      </c>
      <c r="G1592" s="3" t="s">
        <v>11062</v>
      </c>
      <c r="H1592" s="3" t="s">
        <v>12962</v>
      </c>
    </row>
    <row r="1593" spans="1:8" ht="58" x14ac:dyDescent="0.35">
      <c r="A1593" s="4">
        <v>28500</v>
      </c>
      <c r="B1593" s="1">
        <v>45211</v>
      </c>
      <c r="C1593" s="2">
        <v>0.38491898148148151</v>
      </c>
      <c r="D1593" s="3" t="s">
        <v>20545</v>
      </c>
      <c r="E1593" s="3" t="s">
        <v>20549</v>
      </c>
      <c r="F1593" s="3" t="s">
        <v>20546</v>
      </c>
      <c r="G1593" s="3" t="s">
        <v>20547</v>
      </c>
      <c r="H1593" s="3" t="s">
        <v>20580</v>
      </c>
    </row>
    <row r="1594" spans="1:8" ht="87" x14ac:dyDescent="0.35">
      <c r="A1594" s="4">
        <v>70123</v>
      </c>
      <c r="B1594" s="1">
        <v>45211</v>
      </c>
      <c r="C1594" s="2">
        <v>0.38729166666666665</v>
      </c>
      <c r="D1594" s="3" t="s">
        <v>1403</v>
      </c>
      <c r="E1594" s="3" t="s">
        <v>13958</v>
      </c>
      <c r="F1594" s="3" t="s">
        <v>20581</v>
      </c>
      <c r="G1594" s="3" t="s">
        <v>11933</v>
      </c>
      <c r="H1594" s="3" t="s">
        <v>20582</v>
      </c>
    </row>
    <row r="1595" spans="1:8" x14ac:dyDescent="0.35">
      <c r="A1595" s="4">
        <v>157667</v>
      </c>
      <c r="B1595" s="1">
        <v>45211</v>
      </c>
      <c r="C1595" s="2">
        <v>0.38874999999999998</v>
      </c>
      <c r="D1595" s="3" t="s">
        <v>12015</v>
      </c>
      <c r="E1595" s="3" t="s">
        <v>20583</v>
      </c>
      <c r="F1595" s="3" t="s">
        <v>12830</v>
      </c>
      <c r="G1595" s="3" t="s">
        <v>20583</v>
      </c>
      <c r="H1595" s="3" t="s">
        <v>20584</v>
      </c>
    </row>
    <row r="1596" spans="1:8" ht="87" x14ac:dyDescent="0.35">
      <c r="A1596" s="4">
        <v>103362</v>
      </c>
      <c r="B1596" s="1">
        <v>45211</v>
      </c>
      <c r="C1596" s="2">
        <v>0.38890046296296293</v>
      </c>
      <c r="D1596" s="3" t="s">
        <v>20585</v>
      </c>
      <c r="E1596" s="3" t="s">
        <v>20589</v>
      </c>
      <c r="F1596" s="3" t="s">
        <v>20586</v>
      </c>
      <c r="G1596" s="3" t="s">
        <v>20587</v>
      </c>
      <c r="H1596" s="3" t="s">
        <v>20588</v>
      </c>
    </row>
    <row r="1597" spans="1:8" ht="72.5" x14ac:dyDescent="0.35">
      <c r="A1597" s="4">
        <v>46327</v>
      </c>
      <c r="B1597" s="1">
        <v>45211</v>
      </c>
      <c r="C1597" s="2">
        <v>0.39144675925925926</v>
      </c>
      <c r="D1597" s="3" t="s">
        <v>20590</v>
      </c>
      <c r="E1597" s="3" t="s">
        <v>20594</v>
      </c>
      <c r="F1597" s="3" t="s">
        <v>20591</v>
      </c>
      <c r="G1597" s="3" t="s">
        <v>20592</v>
      </c>
      <c r="H1597" s="3" t="s">
        <v>20593</v>
      </c>
    </row>
    <row r="1598" spans="1:8" ht="43.5" x14ac:dyDescent="0.35">
      <c r="A1598" s="4">
        <v>43953</v>
      </c>
      <c r="B1598" s="1">
        <v>45211</v>
      </c>
      <c r="C1598" s="2">
        <v>0.39244212962962965</v>
      </c>
      <c r="D1598" s="3" t="s">
        <v>20595</v>
      </c>
      <c r="E1598" s="3" t="s">
        <v>20599</v>
      </c>
      <c r="F1598" s="3" t="s">
        <v>20596</v>
      </c>
      <c r="G1598" s="3" t="s">
        <v>20597</v>
      </c>
      <c r="H1598" s="3" t="s">
        <v>20598</v>
      </c>
    </row>
    <row r="1599" spans="1:8" ht="130.5" x14ac:dyDescent="0.35">
      <c r="A1599" s="4">
        <v>83263</v>
      </c>
      <c r="B1599" s="1">
        <v>45211</v>
      </c>
      <c r="C1599" s="2">
        <v>0.39291666666666664</v>
      </c>
      <c r="D1599" s="3" t="s">
        <v>20600</v>
      </c>
      <c r="E1599" s="3" t="s">
        <v>20603</v>
      </c>
      <c r="F1599" s="3" t="s">
        <v>20601</v>
      </c>
      <c r="G1599" s="3" t="s">
        <v>12006</v>
      </c>
      <c r="H1599" s="3" t="s">
        <v>20602</v>
      </c>
    </row>
    <row r="1600" spans="1:8" ht="72.5" x14ac:dyDescent="0.35">
      <c r="A1600" s="4">
        <v>161689</v>
      </c>
      <c r="B1600" s="1">
        <v>45211</v>
      </c>
      <c r="C1600" s="2">
        <v>0.39398148148148149</v>
      </c>
      <c r="D1600" s="3" t="s">
        <v>20604</v>
      </c>
      <c r="E1600" s="3" t="s">
        <v>20608</v>
      </c>
      <c r="F1600" s="3" t="s">
        <v>20605</v>
      </c>
      <c r="G1600" s="3" t="s">
        <v>20606</v>
      </c>
      <c r="H1600" s="3" t="s">
        <v>20607</v>
      </c>
    </row>
    <row r="1601" spans="1:8" ht="29" x14ac:dyDescent="0.35">
      <c r="A1601" s="4">
        <v>117455</v>
      </c>
      <c r="B1601" s="1">
        <v>45211</v>
      </c>
      <c r="C1601" s="2">
        <v>0.39648148148148149</v>
      </c>
      <c r="D1601" s="3" t="s">
        <v>892</v>
      </c>
      <c r="E1601" s="3" t="s">
        <v>20610</v>
      </c>
      <c r="F1601" s="3" t="s">
        <v>20609</v>
      </c>
      <c r="G1601" s="3" t="s">
        <v>10592</v>
      </c>
      <c r="H1601" s="3" t="s">
        <v>12391</v>
      </c>
    </row>
    <row r="1602" spans="1:8" ht="29" x14ac:dyDescent="0.35">
      <c r="A1602" s="4">
        <v>117455</v>
      </c>
      <c r="B1602" s="1">
        <v>45211</v>
      </c>
      <c r="C1602" s="2">
        <v>0.39699074074074076</v>
      </c>
      <c r="D1602" s="3" t="s">
        <v>892</v>
      </c>
      <c r="E1602" s="3" t="s">
        <v>20611</v>
      </c>
      <c r="F1602" s="3" t="s">
        <v>20609</v>
      </c>
      <c r="G1602" s="3" t="s">
        <v>10592</v>
      </c>
      <c r="H1602" s="3" t="s">
        <v>12391</v>
      </c>
    </row>
    <row r="1603" spans="1:8" x14ac:dyDescent="0.35">
      <c r="A1603" s="4">
        <v>58000</v>
      </c>
      <c r="B1603" s="1">
        <v>45211</v>
      </c>
      <c r="C1603" s="2">
        <v>0.3976041666666667</v>
      </c>
      <c r="D1603" s="3" t="s">
        <v>12282</v>
      </c>
      <c r="E1603" s="3" t="s">
        <v>12584</v>
      </c>
      <c r="F1603" s="3" t="s">
        <v>20612</v>
      </c>
      <c r="G1603" s="3" t="s">
        <v>12584</v>
      </c>
      <c r="H1603" s="3" t="s">
        <v>20613</v>
      </c>
    </row>
    <row r="1604" spans="1:8" x14ac:dyDescent="0.35">
      <c r="A1604" s="4">
        <v>43758</v>
      </c>
      <c r="B1604" s="1">
        <v>45211</v>
      </c>
      <c r="C1604" s="2">
        <v>0.39829861111111109</v>
      </c>
      <c r="D1604" s="3" t="s">
        <v>985</v>
      </c>
      <c r="E1604" s="3" t="s">
        <v>20616</v>
      </c>
      <c r="F1604" s="3" t="s">
        <v>20614</v>
      </c>
      <c r="G1604" s="3" t="s">
        <v>20615</v>
      </c>
      <c r="H1604" s="3" t="s">
        <v>3017</v>
      </c>
    </row>
    <row r="1605" spans="1:8" ht="43.5" x14ac:dyDescent="0.35">
      <c r="A1605" s="4">
        <v>182102</v>
      </c>
      <c r="B1605" s="1">
        <v>45211</v>
      </c>
      <c r="C1605" s="2">
        <v>0.39874999999999999</v>
      </c>
      <c r="D1605" s="3" t="s">
        <v>20617</v>
      </c>
      <c r="E1605" s="3" t="s">
        <v>20621</v>
      </c>
      <c r="F1605" s="3" t="s">
        <v>20618</v>
      </c>
      <c r="G1605" s="3" t="s">
        <v>20619</v>
      </c>
      <c r="H1605" s="3" t="s">
        <v>20620</v>
      </c>
    </row>
    <row r="1606" spans="1:8" ht="43.5" x14ac:dyDescent="0.35">
      <c r="A1606" s="4">
        <v>42847</v>
      </c>
      <c r="B1606" s="1">
        <v>45211</v>
      </c>
      <c r="C1606" s="2">
        <v>0.40039351851851851</v>
      </c>
      <c r="D1606" s="3" t="s">
        <v>20622</v>
      </c>
      <c r="E1606" s="3" t="s">
        <v>20625</v>
      </c>
      <c r="F1606" s="3" t="s">
        <v>20623</v>
      </c>
      <c r="G1606" s="3" t="s">
        <v>10582</v>
      </c>
      <c r="H1606" s="3" t="s">
        <v>20624</v>
      </c>
    </row>
    <row r="1607" spans="1:8" ht="87" x14ac:dyDescent="0.35">
      <c r="A1607" s="4">
        <v>43225</v>
      </c>
      <c r="B1607" s="1">
        <v>45211</v>
      </c>
      <c r="C1607" s="2">
        <v>0.40054398148148151</v>
      </c>
      <c r="D1607" s="3" t="s">
        <v>20626</v>
      </c>
      <c r="E1607" s="3" t="s">
        <v>20630</v>
      </c>
      <c r="F1607" s="3" t="s">
        <v>20627</v>
      </c>
      <c r="G1607" s="3" t="s">
        <v>20628</v>
      </c>
      <c r="H1607" s="3" t="s">
        <v>20629</v>
      </c>
    </row>
    <row r="1608" spans="1:8" ht="29" x14ac:dyDescent="0.35">
      <c r="A1608" s="4">
        <v>155454</v>
      </c>
      <c r="B1608" s="1">
        <v>45211</v>
      </c>
      <c r="C1608" s="2">
        <v>0.40222222222222226</v>
      </c>
      <c r="D1608" s="3" t="s">
        <v>892</v>
      </c>
      <c r="E1608" s="3" t="s">
        <v>14165</v>
      </c>
      <c r="F1608" s="3" t="s">
        <v>20631</v>
      </c>
      <c r="G1608" s="3" t="s">
        <v>11404</v>
      </c>
      <c r="H1608" s="3" t="s">
        <v>11776</v>
      </c>
    </row>
    <row r="1609" spans="1:8" ht="29" x14ac:dyDescent="0.35">
      <c r="A1609" s="4">
        <v>155454</v>
      </c>
      <c r="B1609" s="1">
        <v>45211</v>
      </c>
      <c r="C1609" s="2">
        <v>0.40267361111111111</v>
      </c>
      <c r="D1609" s="3" t="s">
        <v>892</v>
      </c>
      <c r="E1609" s="3" t="s">
        <v>20632</v>
      </c>
      <c r="F1609" s="3" t="s">
        <v>20631</v>
      </c>
      <c r="G1609" s="3" t="s">
        <v>11404</v>
      </c>
      <c r="H1609" s="3" t="s">
        <v>11776</v>
      </c>
    </row>
    <row r="1610" spans="1:8" ht="43.5" x14ac:dyDescent="0.35">
      <c r="A1610" s="4">
        <v>125707</v>
      </c>
      <c r="B1610" s="1">
        <v>45211</v>
      </c>
      <c r="C1610" s="2">
        <v>0.40383101851851855</v>
      </c>
      <c r="D1610" s="3" t="s">
        <v>11006</v>
      </c>
      <c r="E1610" s="3" t="s">
        <v>20634</v>
      </c>
      <c r="F1610" s="3" t="s">
        <v>20633</v>
      </c>
      <c r="G1610" s="3" t="s">
        <v>12258</v>
      </c>
      <c r="H1610" s="3" t="s">
        <v>10348</v>
      </c>
    </row>
    <row r="1611" spans="1:8" ht="72.5" x14ac:dyDescent="0.35">
      <c r="A1611" s="4">
        <v>189682</v>
      </c>
      <c r="B1611" s="1">
        <v>45211</v>
      </c>
      <c r="C1611" s="2">
        <v>0.40512731481481484</v>
      </c>
      <c r="D1611" s="3" t="s">
        <v>985</v>
      </c>
      <c r="E1611" s="3" t="s">
        <v>20636</v>
      </c>
      <c r="F1611" s="3" t="s">
        <v>14671</v>
      </c>
      <c r="G1611" s="3" t="s">
        <v>10485</v>
      </c>
      <c r="H1611" s="3" t="s">
        <v>20635</v>
      </c>
    </row>
    <row r="1612" spans="1:8" ht="87" x14ac:dyDescent="0.35">
      <c r="A1612" s="4">
        <v>41842</v>
      </c>
      <c r="B1612" s="1">
        <v>45211</v>
      </c>
      <c r="C1612" s="2">
        <v>0.40680555555555559</v>
      </c>
      <c r="D1612" s="3" t="s">
        <v>985</v>
      </c>
      <c r="E1612" s="3" t="s">
        <v>14070</v>
      </c>
      <c r="F1612" s="3" t="s">
        <v>20637</v>
      </c>
      <c r="G1612" s="3" t="s">
        <v>10408</v>
      </c>
      <c r="H1612" s="3" t="s">
        <v>10489</v>
      </c>
    </row>
    <row r="1613" spans="1:8" x14ac:dyDescent="0.35">
      <c r="A1613" s="4">
        <v>39542</v>
      </c>
      <c r="B1613" s="1">
        <v>45211</v>
      </c>
      <c r="C1613" s="2">
        <v>0.40693287037037035</v>
      </c>
      <c r="D1613" s="3" t="s">
        <v>20638</v>
      </c>
      <c r="E1613" s="3" t="s">
        <v>14324</v>
      </c>
      <c r="F1613" s="3" t="s">
        <v>20639</v>
      </c>
      <c r="G1613" s="3" t="s">
        <v>20640</v>
      </c>
      <c r="H1613" s="3" t="s">
        <v>19372</v>
      </c>
    </row>
    <row r="1614" spans="1:8" ht="58" x14ac:dyDescent="0.35">
      <c r="A1614" s="4">
        <v>37476</v>
      </c>
      <c r="B1614" s="1">
        <v>45211</v>
      </c>
      <c r="C1614" s="2">
        <v>0.40885416666666669</v>
      </c>
      <c r="D1614" s="3" t="s">
        <v>11006</v>
      </c>
      <c r="E1614" s="3" t="s">
        <v>20644</v>
      </c>
      <c r="F1614" s="3" t="s">
        <v>20641</v>
      </c>
      <c r="G1614" s="3" t="s">
        <v>20642</v>
      </c>
      <c r="H1614" s="3" t="s">
        <v>20643</v>
      </c>
    </row>
    <row r="1615" spans="1:8" ht="43.5" x14ac:dyDescent="0.35">
      <c r="A1615" s="4">
        <v>139369</v>
      </c>
      <c r="B1615" s="1">
        <v>45211</v>
      </c>
      <c r="C1615" s="2">
        <v>0.41141203703703705</v>
      </c>
      <c r="D1615" s="3" t="s">
        <v>20645</v>
      </c>
      <c r="E1615" s="3" t="s">
        <v>20649</v>
      </c>
      <c r="F1615" s="3" t="s">
        <v>20646</v>
      </c>
      <c r="G1615" s="3" t="s">
        <v>20647</v>
      </c>
      <c r="H1615" s="3" t="s">
        <v>20648</v>
      </c>
    </row>
    <row r="1616" spans="1:8" ht="29" x14ac:dyDescent="0.35">
      <c r="A1616" s="4">
        <v>40384</v>
      </c>
      <c r="B1616" s="1">
        <v>45211</v>
      </c>
      <c r="C1616" s="2">
        <v>0.41430555555555554</v>
      </c>
      <c r="D1616" s="3" t="s">
        <v>11006</v>
      </c>
      <c r="E1616" s="3" t="s">
        <v>14720</v>
      </c>
      <c r="F1616" s="3" t="s">
        <v>20650</v>
      </c>
      <c r="G1616" s="3" t="s">
        <v>12258</v>
      </c>
      <c r="H1616" s="3" t="s">
        <v>20651</v>
      </c>
    </row>
    <row r="1617" spans="1:8" ht="29" x14ac:dyDescent="0.35">
      <c r="A1617" s="4">
        <v>202661</v>
      </c>
      <c r="B1617" s="1">
        <v>45211</v>
      </c>
      <c r="C1617" s="2">
        <v>0.41493055555555558</v>
      </c>
      <c r="D1617" s="3" t="s">
        <v>10285</v>
      </c>
      <c r="E1617" s="3" t="s">
        <v>20652</v>
      </c>
      <c r="F1617" s="3" t="s">
        <v>14931</v>
      </c>
      <c r="G1617" s="3" t="s">
        <v>20652</v>
      </c>
      <c r="H1617" s="3" t="s">
        <v>20653</v>
      </c>
    </row>
    <row r="1618" spans="1:8" ht="29" x14ac:dyDescent="0.35">
      <c r="A1618" s="4">
        <v>43580</v>
      </c>
      <c r="B1618" s="1">
        <v>45211</v>
      </c>
      <c r="C1618" s="2">
        <v>0.41541666666666671</v>
      </c>
      <c r="D1618" s="3" t="s">
        <v>12025</v>
      </c>
      <c r="E1618" s="3" t="s">
        <v>20657</v>
      </c>
      <c r="F1618" s="3" t="s">
        <v>20654</v>
      </c>
      <c r="G1618" s="3" t="s">
        <v>20655</v>
      </c>
      <c r="H1618" s="3" t="s">
        <v>20656</v>
      </c>
    </row>
    <row r="1619" spans="1:8" ht="43.5" x14ac:dyDescent="0.35">
      <c r="A1619" s="4">
        <v>43226</v>
      </c>
      <c r="B1619" s="1">
        <v>45211</v>
      </c>
      <c r="C1619" s="2">
        <v>0.41791666666666666</v>
      </c>
      <c r="D1619" s="3" t="s">
        <v>20658</v>
      </c>
      <c r="E1619" s="3" t="s">
        <v>20662</v>
      </c>
      <c r="F1619" s="3" t="s">
        <v>20659</v>
      </c>
      <c r="G1619" s="3" t="s">
        <v>20660</v>
      </c>
      <c r="H1619" s="3" t="s">
        <v>20661</v>
      </c>
    </row>
    <row r="1620" spans="1:8" ht="159.5" x14ac:dyDescent="0.35">
      <c r="A1620" s="4">
        <v>169423</v>
      </c>
      <c r="B1620" s="1">
        <v>45211</v>
      </c>
      <c r="C1620" s="2">
        <v>0.41967592592592595</v>
      </c>
      <c r="D1620" s="3" t="s">
        <v>20663</v>
      </c>
      <c r="E1620" s="3" t="s">
        <v>13299</v>
      </c>
      <c r="F1620" s="3" t="s">
        <v>20664</v>
      </c>
      <c r="G1620" s="3" t="s">
        <v>20665</v>
      </c>
      <c r="H1620" s="3" t="s">
        <v>20666</v>
      </c>
    </row>
    <row r="1621" spans="1:8" ht="58" x14ac:dyDescent="0.35">
      <c r="A1621" s="4">
        <v>100567</v>
      </c>
      <c r="B1621" s="1">
        <v>45211</v>
      </c>
      <c r="C1621" s="2">
        <v>0.41993055555555553</v>
      </c>
      <c r="D1621" s="3" t="s">
        <v>892</v>
      </c>
      <c r="E1621" s="3" t="s">
        <v>20668</v>
      </c>
      <c r="F1621" s="3" t="s">
        <v>20667</v>
      </c>
      <c r="G1621" s="3" t="s">
        <v>10760</v>
      </c>
      <c r="H1621" s="3" t="s">
        <v>12391</v>
      </c>
    </row>
    <row r="1622" spans="1:8" ht="72.5" x14ac:dyDescent="0.35">
      <c r="A1622" s="4">
        <v>24292</v>
      </c>
      <c r="B1622" s="1">
        <v>45211</v>
      </c>
      <c r="C1622" s="2">
        <v>0.42443287037037036</v>
      </c>
      <c r="D1622" s="3" t="s">
        <v>20669</v>
      </c>
      <c r="E1622" s="3" t="s">
        <v>13584</v>
      </c>
      <c r="F1622" s="3" t="s">
        <v>20670</v>
      </c>
      <c r="G1622" s="3" t="s">
        <v>20671</v>
      </c>
      <c r="H1622" s="3" t="s">
        <v>20672</v>
      </c>
    </row>
    <row r="1623" spans="1:8" ht="58" x14ac:dyDescent="0.35">
      <c r="A1623" s="4">
        <v>152343</v>
      </c>
      <c r="B1623" s="1">
        <v>45211</v>
      </c>
      <c r="C1623" s="2">
        <v>0.42936342592592597</v>
      </c>
      <c r="D1623" s="3" t="s">
        <v>20673</v>
      </c>
      <c r="E1623" s="3" t="s">
        <v>12761</v>
      </c>
      <c r="F1623" s="3" t="s">
        <v>20674</v>
      </c>
      <c r="G1623" s="3" t="s">
        <v>20675</v>
      </c>
      <c r="H1623" s="3" t="s">
        <v>20676</v>
      </c>
    </row>
    <row r="1624" spans="1:8" x14ac:dyDescent="0.35">
      <c r="A1624" s="4">
        <v>21803</v>
      </c>
      <c r="B1624" s="1">
        <v>45211</v>
      </c>
      <c r="C1624" s="2">
        <v>0.43210648148148145</v>
      </c>
      <c r="D1624" s="3" t="s">
        <v>12015</v>
      </c>
      <c r="E1624" s="3" t="s">
        <v>20677</v>
      </c>
      <c r="F1624" s="3" t="s">
        <v>12780</v>
      </c>
      <c r="G1624" s="3" t="s">
        <v>20677</v>
      </c>
      <c r="H1624" s="3" t="s">
        <v>593</v>
      </c>
    </row>
    <row r="1625" spans="1:8" ht="43.5" x14ac:dyDescent="0.35">
      <c r="A1625" s="4">
        <v>45501</v>
      </c>
      <c r="B1625" s="1">
        <v>45211</v>
      </c>
      <c r="C1625" s="2">
        <v>0.43219907407407404</v>
      </c>
      <c r="D1625" s="3" t="s">
        <v>20678</v>
      </c>
      <c r="E1625" s="3" t="s">
        <v>12757</v>
      </c>
      <c r="F1625" s="3" t="s">
        <v>20679</v>
      </c>
      <c r="G1625" s="3" t="s">
        <v>20680</v>
      </c>
      <c r="H1625" s="3" t="s">
        <v>20681</v>
      </c>
    </row>
    <row r="1626" spans="1:8" ht="58" x14ac:dyDescent="0.35">
      <c r="A1626" s="4">
        <v>42614</v>
      </c>
      <c r="B1626" s="1">
        <v>45211</v>
      </c>
      <c r="C1626" s="2">
        <v>0.43449074074074073</v>
      </c>
      <c r="D1626" s="3" t="s">
        <v>233</v>
      </c>
      <c r="E1626" s="3" t="s">
        <v>20683</v>
      </c>
      <c r="F1626" s="3" t="s">
        <v>20682</v>
      </c>
      <c r="G1626" s="3" t="s">
        <v>11364</v>
      </c>
      <c r="H1626" s="3" t="s">
        <v>12665</v>
      </c>
    </row>
    <row r="1627" spans="1:8" ht="29" x14ac:dyDescent="0.35">
      <c r="A1627" s="4">
        <v>32334</v>
      </c>
      <c r="B1627" s="1">
        <v>45211</v>
      </c>
      <c r="C1627" s="2">
        <v>0.43561342592592595</v>
      </c>
      <c r="D1627" s="3" t="s">
        <v>11006</v>
      </c>
      <c r="E1627" s="3" t="s">
        <v>20686</v>
      </c>
      <c r="F1627" s="3" t="s">
        <v>20684</v>
      </c>
      <c r="G1627" s="3" t="s">
        <v>13440</v>
      </c>
      <c r="H1627" s="3" t="s">
        <v>20685</v>
      </c>
    </row>
    <row r="1628" spans="1:8" ht="29" x14ac:dyDescent="0.35">
      <c r="A1628" s="4">
        <v>40865</v>
      </c>
      <c r="B1628" s="1">
        <v>45211</v>
      </c>
      <c r="C1628" s="2">
        <v>0.43577546296296293</v>
      </c>
      <c r="D1628" s="3" t="s">
        <v>892</v>
      </c>
      <c r="E1628" s="3" t="s">
        <v>20688</v>
      </c>
      <c r="F1628" s="3" t="s">
        <v>20687</v>
      </c>
      <c r="G1628" s="3" t="s">
        <v>11021</v>
      </c>
      <c r="H1628" s="3" t="s">
        <v>12391</v>
      </c>
    </row>
    <row r="1629" spans="1:8" ht="130.5" x14ac:dyDescent="0.35">
      <c r="A1629" s="4">
        <v>27486</v>
      </c>
      <c r="B1629" s="1">
        <v>45211</v>
      </c>
      <c r="C1629" s="2">
        <v>0.43700231481481483</v>
      </c>
      <c r="D1629" s="3" t="s">
        <v>1403</v>
      </c>
      <c r="E1629" s="3" t="s">
        <v>20691</v>
      </c>
      <c r="F1629" s="3" t="s">
        <v>20689</v>
      </c>
      <c r="G1629" s="3" t="s">
        <v>14231</v>
      </c>
      <c r="H1629" s="3" t="s">
        <v>20690</v>
      </c>
    </row>
    <row r="1630" spans="1:8" ht="58" x14ac:dyDescent="0.35">
      <c r="A1630" s="4">
        <v>42525</v>
      </c>
      <c r="B1630" s="1">
        <v>45211</v>
      </c>
      <c r="C1630" s="2">
        <v>0.43822916666666667</v>
      </c>
      <c r="D1630" s="3" t="s">
        <v>985</v>
      </c>
      <c r="E1630" s="3" t="s">
        <v>20695</v>
      </c>
      <c r="F1630" s="3" t="s">
        <v>20692</v>
      </c>
      <c r="G1630" s="3" t="s">
        <v>20693</v>
      </c>
      <c r="H1630" s="3" t="s">
        <v>20694</v>
      </c>
    </row>
    <row r="1631" spans="1:8" ht="130.5" x14ac:dyDescent="0.35">
      <c r="A1631" s="4">
        <v>44898</v>
      </c>
      <c r="B1631" s="1">
        <v>45211</v>
      </c>
      <c r="C1631" s="2">
        <v>0.43981481481481483</v>
      </c>
      <c r="D1631" s="3" t="s">
        <v>20696</v>
      </c>
      <c r="E1631" s="3" t="s">
        <v>11267</v>
      </c>
      <c r="F1631" s="3" t="s">
        <v>20697</v>
      </c>
      <c r="G1631" s="3" t="s">
        <v>11732</v>
      </c>
      <c r="H1631" s="3" t="s">
        <v>20698</v>
      </c>
    </row>
    <row r="1632" spans="1:8" ht="58" x14ac:dyDescent="0.35">
      <c r="A1632" s="4">
        <v>192866</v>
      </c>
      <c r="B1632" s="1">
        <v>45211</v>
      </c>
      <c r="C1632" s="2">
        <v>0.44026620370370373</v>
      </c>
      <c r="D1632" s="3" t="s">
        <v>20699</v>
      </c>
      <c r="E1632" s="3" t="s">
        <v>20703</v>
      </c>
      <c r="F1632" s="3" t="s">
        <v>20700</v>
      </c>
      <c r="G1632" s="3" t="s">
        <v>20701</v>
      </c>
      <c r="H1632" s="3" t="s">
        <v>20702</v>
      </c>
    </row>
    <row r="1633" spans="1:8" ht="29" x14ac:dyDescent="0.35">
      <c r="A1633" s="4">
        <v>42559</v>
      </c>
      <c r="B1633" s="1">
        <v>45211</v>
      </c>
      <c r="C1633" s="2">
        <v>0.44165509259259261</v>
      </c>
      <c r="D1633" s="3" t="s">
        <v>233</v>
      </c>
      <c r="E1633" s="3" t="s">
        <v>20705</v>
      </c>
      <c r="F1633" s="3" t="s">
        <v>20704</v>
      </c>
      <c r="G1633" s="3" t="s">
        <v>1366</v>
      </c>
      <c r="H1633" s="3" t="s">
        <v>12612</v>
      </c>
    </row>
    <row r="1634" spans="1:8" ht="72.5" x14ac:dyDescent="0.35">
      <c r="A1634" s="4">
        <v>143960</v>
      </c>
      <c r="B1634" s="1">
        <v>45211</v>
      </c>
      <c r="C1634" s="2">
        <v>0.44201388888888887</v>
      </c>
      <c r="D1634" s="3" t="s">
        <v>985</v>
      </c>
      <c r="E1634" s="3" t="s">
        <v>20708</v>
      </c>
      <c r="F1634" s="3" t="s">
        <v>11346</v>
      </c>
      <c r="G1634" s="3" t="s">
        <v>20706</v>
      </c>
      <c r="H1634" s="3" t="s">
        <v>20707</v>
      </c>
    </row>
    <row r="1635" spans="1:8" ht="43.5" x14ac:dyDescent="0.35">
      <c r="A1635" s="4">
        <v>40113</v>
      </c>
      <c r="B1635" s="1">
        <v>45211</v>
      </c>
      <c r="C1635" s="2">
        <v>0.44300925925925921</v>
      </c>
      <c r="D1635" s="3" t="s">
        <v>20709</v>
      </c>
      <c r="E1635" s="3" t="s">
        <v>20713</v>
      </c>
      <c r="F1635" s="3" t="s">
        <v>20710</v>
      </c>
      <c r="G1635" s="3" t="s">
        <v>20711</v>
      </c>
      <c r="H1635" s="3" t="s">
        <v>20712</v>
      </c>
    </row>
    <row r="1636" spans="1:8" ht="58" x14ac:dyDescent="0.35">
      <c r="A1636" s="4">
        <v>28500</v>
      </c>
      <c r="B1636" s="1">
        <v>45211</v>
      </c>
      <c r="C1636" s="2">
        <v>0.44408564814814816</v>
      </c>
      <c r="D1636" s="3" t="s">
        <v>20545</v>
      </c>
      <c r="E1636" s="3" t="s">
        <v>20549</v>
      </c>
      <c r="F1636" s="3" t="s">
        <v>20546</v>
      </c>
      <c r="G1636" s="3" t="s">
        <v>20547</v>
      </c>
      <c r="H1636" s="3" t="s">
        <v>20714</v>
      </c>
    </row>
    <row r="1637" spans="1:8" x14ac:dyDescent="0.35">
      <c r="A1637" s="4">
        <v>205</v>
      </c>
      <c r="B1637" s="1">
        <v>45211</v>
      </c>
      <c r="C1637" s="2">
        <v>0.44417824074074069</v>
      </c>
      <c r="D1637" s="3" t="s">
        <v>10947</v>
      </c>
      <c r="E1637" s="3" t="s">
        <v>20717</v>
      </c>
      <c r="F1637" s="3" t="s">
        <v>20715</v>
      </c>
      <c r="G1637" s="3" t="s">
        <v>10632</v>
      </c>
      <c r="H1637" s="3" t="s">
        <v>20716</v>
      </c>
    </row>
    <row r="1638" spans="1:8" ht="116" x14ac:dyDescent="0.35">
      <c r="A1638" s="4">
        <v>56552</v>
      </c>
      <c r="B1638" s="1">
        <v>45211</v>
      </c>
      <c r="C1638" s="2">
        <v>0.44563657407407403</v>
      </c>
      <c r="D1638" s="3" t="s">
        <v>20718</v>
      </c>
      <c r="E1638" s="3" t="s">
        <v>17804</v>
      </c>
      <c r="F1638" s="3" t="s">
        <v>20719</v>
      </c>
      <c r="G1638" s="3" t="s">
        <v>20720</v>
      </c>
      <c r="H1638" s="3" t="s">
        <v>20721</v>
      </c>
    </row>
    <row r="1639" spans="1:8" x14ac:dyDescent="0.35">
      <c r="A1639" s="4">
        <v>46501</v>
      </c>
      <c r="B1639" s="1">
        <v>45211</v>
      </c>
      <c r="C1639" s="2">
        <v>0.4472800925925926</v>
      </c>
      <c r="D1639" s="3" t="s">
        <v>12190</v>
      </c>
      <c r="E1639" s="3" t="s">
        <v>10359</v>
      </c>
      <c r="F1639" s="3" t="s">
        <v>12484</v>
      </c>
      <c r="G1639" s="3" t="s">
        <v>10359</v>
      </c>
      <c r="H1639" s="3" t="s">
        <v>11368</v>
      </c>
    </row>
    <row r="1640" spans="1:8" ht="72.5" x14ac:dyDescent="0.35">
      <c r="A1640" s="4">
        <v>24445</v>
      </c>
      <c r="B1640" s="1">
        <v>45211</v>
      </c>
      <c r="C1640" s="2">
        <v>0.44765046296296296</v>
      </c>
      <c r="D1640" s="3" t="s">
        <v>755</v>
      </c>
      <c r="E1640" s="3" t="s">
        <v>20725</v>
      </c>
      <c r="F1640" s="3" t="s">
        <v>20722</v>
      </c>
      <c r="G1640" s="3" t="s">
        <v>20723</v>
      </c>
      <c r="H1640" s="3" t="s">
        <v>20724</v>
      </c>
    </row>
    <row r="1641" spans="1:8" ht="58" x14ac:dyDescent="0.35">
      <c r="A1641" s="4">
        <v>41216</v>
      </c>
      <c r="B1641" s="1">
        <v>45211</v>
      </c>
      <c r="C1641" s="2">
        <v>0.44791666666666669</v>
      </c>
      <c r="D1641" s="3" t="s">
        <v>20726</v>
      </c>
      <c r="E1641" s="3" t="s">
        <v>20728</v>
      </c>
      <c r="F1641" s="3" t="s">
        <v>20727</v>
      </c>
      <c r="G1641" s="3" t="s">
        <v>1366</v>
      </c>
      <c r="H1641" s="3" t="s">
        <v>13777</v>
      </c>
    </row>
    <row r="1642" spans="1:8" x14ac:dyDescent="0.35">
      <c r="A1642" s="4">
        <v>152871</v>
      </c>
      <c r="B1642" s="1">
        <v>45211</v>
      </c>
      <c r="C1642" s="2">
        <v>0.44821759259259258</v>
      </c>
      <c r="D1642" s="3" t="s">
        <v>985</v>
      </c>
      <c r="E1642" s="3" t="s">
        <v>1137</v>
      </c>
      <c r="F1642" s="3" t="s">
        <v>20729</v>
      </c>
      <c r="G1642" s="3" t="s">
        <v>20730</v>
      </c>
      <c r="H1642" s="3" t="s">
        <v>1939</v>
      </c>
    </row>
    <row r="1643" spans="1:8" x14ac:dyDescent="0.35">
      <c r="A1643" s="4">
        <v>46447</v>
      </c>
      <c r="B1643" s="1">
        <v>45211</v>
      </c>
      <c r="C1643" s="2">
        <v>0.45271990740740736</v>
      </c>
      <c r="D1643" s="3" t="s">
        <v>10859</v>
      </c>
      <c r="E1643" s="3" t="s">
        <v>13238</v>
      </c>
      <c r="F1643" s="3" t="s">
        <v>20731</v>
      </c>
      <c r="G1643" s="3" t="s">
        <v>1268</v>
      </c>
      <c r="H1643" s="3" t="s">
        <v>12665</v>
      </c>
    </row>
    <row r="1644" spans="1:8" ht="130.5" x14ac:dyDescent="0.35">
      <c r="A1644" s="4">
        <v>47947</v>
      </c>
      <c r="B1644" s="1">
        <v>45211</v>
      </c>
      <c r="C1644" s="2">
        <v>0.45356481481481481</v>
      </c>
      <c r="D1644" s="3" t="s">
        <v>20732</v>
      </c>
      <c r="E1644" s="3" t="s">
        <v>13873</v>
      </c>
      <c r="F1644" s="3" t="s">
        <v>20733</v>
      </c>
      <c r="G1644" s="3" t="s">
        <v>11732</v>
      </c>
      <c r="H1644" s="3" t="s">
        <v>20734</v>
      </c>
    </row>
    <row r="1645" spans="1:8" ht="72.5" x14ac:dyDescent="0.35">
      <c r="A1645" s="4">
        <v>12745</v>
      </c>
      <c r="B1645" s="1">
        <v>45211</v>
      </c>
      <c r="C1645" s="2">
        <v>0.45578703703703699</v>
      </c>
      <c r="D1645" s="3" t="s">
        <v>20735</v>
      </c>
      <c r="E1645" s="3" t="s">
        <v>20737</v>
      </c>
      <c r="F1645" s="3" t="s">
        <v>14223</v>
      </c>
      <c r="G1645" s="3" t="s">
        <v>13824</v>
      </c>
      <c r="H1645" s="3" t="s">
        <v>20736</v>
      </c>
    </row>
    <row r="1646" spans="1:8" ht="58" x14ac:dyDescent="0.35">
      <c r="A1646" s="4">
        <v>26659</v>
      </c>
      <c r="B1646" s="1">
        <v>45211</v>
      </c>
      <c r="C1646" s="2">
        <v>0.45981481481481484</v>
      </c>
      <c r="D1646" s="3" t="s">
        <v>20738</v>
      </c>
      <c r="E1646" s="3" t="s">
        <v>20742</v>
      </c>
      <c r="F1646" s="3" t="s">
        <v>20739</v>
      </c>
      <c r="G1646" s="3" t="s">
        <v>20740</v>
      </c>
      <c r="H1646" s="3" t="s">
        <v>20741</v>
      </c>
    </row>
    <row r="1647" spans="1:8" ht="58" x14ac:dyDescent="0.35">
      <c r="A1647" s="4">
        <v>37142</v>
      </c>
      <c r="B1647" s="1">
        <v>45211</v>
      </c>
      <c r="C1647" s="2">
        <v>0.4621527777777778</v>
      </c>
      <c r="D1647" s="3" t="s">
        <v>892</v>
      </c>
      <c r="E1647" s="3" t="s">
        <v>20744</v>
      </c>
      <c r="F1647" s="3" t="s">
        <v>20743</v>
      </c>
      <c r="G1647" s="3" t="s">
        <v>11021</v>
      </c>
      <c r="H1647" s="3" t="s">
        <v>12391</v>
      </c>
    </row>
    <row r="1648" spans="1:8" ht="29" x14ac:dyDescent="0.35">
      <c r="A1648" s="4">
        <v>49626</v>
      </c>
      <c r="B1648" s="1">
        <v>45211</v>
      </c>
      <c r="C1648" s="2">
        <v>0.46318287037037037</v>
      </c>
      <c r="D1648" s="3" t="s">
        <v>17610</v>
      </c>
      <c r="E1648" s="3" t="s">
        <v>11464</v>
      </c>
      <c r="F1648" s="3" t="s">
        <v>20745</v>
      </c>
      <c r="G1648" s="3" t="s">
        <v>20746</v>
      </c>
      <c r="H1648" s="3" t="s">
        <v>20747</v>
      </c>
    </row>
    <row r="1649" spans="1:8" ht="29" x14ac:dyDescent="0.35">
      <c r="A1649" s="4">
        <v>70194</v>
      </c>
      <c r="B1649" s="1">
        <v>45211</v>
      </c>
      <c r="C1649" s="2">
        <v>0.46953703703703703</v>
      </c>
      <c r="D1649" s="3" t="s">
        <v>1933</v>
      </c>
      <c r="E1649" s="3" t="s">
        <v>20749</v>
      </c>
      <c r="F1649" s="3" t="s">
        <v>20748</v>
      </c>
      <c r="G1649" s="3" t="s">
        <v>20749</v>
      </c>
      <c r="H1649" s="3" t="s">
        <v>10750</v>
      </c>
    </row>
    <row r="1650" spans="1:8" ht="174" x14ac:dyDescent="0.35">
      <c r="A1650" s="4">
        <v>537</v>
      </c>
      <c r="B1650" s="1">
        <v>45211</v>
      </c>
      <c r="C1650" s="2">
        <v>0.47053240740740737</v>
      </c>
      <c r="D1650" s="3" t="s">
        <v>20750</v>
      </c>
      <c r="E1650" s="3" t="s">
        <v>20753</v>
      </c>
      <c r="F1650" s="3" t="s">
        <v>20751</v>
      </c>
      <c r="G1650" s="3" t="s">
        <v>11732</v>
      </c>
      <c r="H1650" s="3" t="s">
        <v>20752</v>
      </c>
    </row>
    <row r="1651" spans="1:8" ht="290" x14ac:dyDescent="0.35">
      <c r="A1651" s="4">
        <v>89135</v>
      </c>
      <c r="B1651" s="1">
        <v>45211</v>
      </c>
      <c r="C1651" s="2">
        <v>0.47098379629629633</v>
      </c>
      <c r="D1651" s="3" t="s">
        <v>20754</v>
      </c>
      <c r="E1651" s="3" t="s">
        <v>20758</v>
      </c>
      <c r="F1651" s="3" t="s">
        <v>20755</v>
      </c>
      <c r="G1651" s="3" t="s">
        <v>20756</v>
      </c>
      <c r="H1651" s="3" t="s">
        <v>20757</v>
      </c>
    </row>
    <row r="1652" spans="1:8" ht="72.5" x14ac:dyDescent="0.35">
      <c r="A1652" s="4">
        <v>38385</v>
      </c>
      <c r="B1652" s="1">
        <v>45211</v>
      </c>
      <c r="C1652" s="2">
        <v>0.47109953703703705</v>
      </c>
      <c r="D1652" s="3" t="s">
        <v>20759</v>
      </c>
      <c r="E1652" s="3" t="s">
        <v>20763</v>
      </c>
      <c r="F1652" s="3" t="s">
        <v>20760</v>
      </c>
      <c r="G1652" s="3" t="s">
        <v>20761</v>
      </c>
      <c r="H1652" s="3" t="s">
        <v>20762</v>
      </c>
    </row>
    <row r="1653" spans="1:8" x14ac:dyDescent="0.35">
      <c r="A1653" s="4">
        <v>59498</v>
      </c>
      <c r="B1653" s="1">
        <v>45211</v>
      </c>
      <c r="C1653" s="2">
        <v>0.47358796296296296</v>
      </c>
      <c r="D1653" s="3" t="s">
        <v>10364</v>
      </c>
      <c r="E1653" s="3" t="s">
        <v>20764</v>
      </c>
      <c r="F1653" s="3" t="s">
        <v>12484</v>
      </c>
      <c r="G1653" s="3" t="s">
        <v>20764</v>
      </c>
      <c r="H1653" s="3" t="s">
        <v>20765</v>
      </c>
    </row>
    <row r="1654" spans="1:8" ht="58" x14ac:dyDescent="0.35">
      <c r="A1654" s="4">
        <v>70621</v>
      </c>
      <c r="B1654" s="1">
        <v>45211</v>
      </c>
      <c r="C1654" s="2">
        <v>0.47383101851851855</v>
      </c>
      <c r="D1654" s="3" t="s">
        <v>20766</v>
      </c>
      <c r="E1654" s="3" t="s">
        <v>11709</v>
      </c>
      <c r="F1654" s="3" t="s">
        <v>20767</v>
      </c>
      <c r="G1654" s="3" t="s">
        <v>20768</v>
      </c>
      <c r="H1654" s="3" t="s">
        <v>20769</v>
      </c>
    </row>
    <row r="1655" spans="1:8" ht="87" x14ac:dyDescent="0.35">
      <c r="A1655" s="4">
        <v>156167</v>
      </c>
      <c r="B1655" s="1">
        <v>45211</v>
      </c>
      <c r="C1655" s="2">
        <v>0.4748148148148148</v>
      </c>
      <c r="D1655" s="3" t="s">
        <v>11125</v>
      </c>
      <c r="E1655" s="3" t="s">
        <v>14713</v>
      </c>
      <c r="F1655" s="3" t="s">
        <v>10842</v>
      </c>
      <c r="G1655" s="3" t="s">
        <v>11798</v>
      </c>
      <c r="H1655" s="3" t="s">
        <v>12238</v>
      </c>
    </row>
    <row r="1656" spans="1:8" x14ac:dyDescent="0.35">
      <c r="A1656" s="4">
        <v>45551</v>
      </c>
      <c r="B1656" s="1">
        <v>45211</v>
      </c>
      <c r="C1656" s="2">
        <v>0.47751157407407407</v>
      </c>
      <c r="D1656" s="3" t="s">
        <v>10859</v>
      </c>
      <c r="E1656" s="3" t="s">
        <v>20771</v>
      </c>
      <c r="F1656" s="3" t="s">
        <v>20770</v>
      </c>
      <c r="G1656" s="3" t="s">
        <v>12153</v>
      </c>
      <c r="H1656" s="3" t="s">
        <v>10348</v>
      </c>
    </row>
    <row r="1657" spans="1:8" ht="130.5" x14ac:dyDescent="0.35">
      <c r="A1657" s="4">
        <v>89696</v>
      </c>
      <c r="B1657" s="1">
        <v>45211</v>
      </c>
      <c r="C1657" s="2">
        <v>0.4777777777777778</v>
      </c>
      <c r="D1657" s="3" t="s">
        <v>20772</v>
      </c>
      <c r="E1657" s="3" t="s">
        <v>13656</v>
      </c>
      <c r="F1657" s="3" t="s">
        <v>20773</v>
      </c>
      <c r="G1657" s="3" t="s">
        <v>11732</v>
      </c>
      <c r="H1657" s="3" t="s">
        <v>20774</v>
      </c>
    </row>
    <row r="1658" spans="1:8" ht="87" x14ac:dyDescent="0.35">
      <c r="A1658" s="4">
        <v>61171</v>
      </c>
      <c r="B1658" s="1">
        <v>45211</v>
      </c>
      <c r="C1658" s="2">
        <v>0.48120370370370374</v>
      </c>
      <c r="D1658" s="3" t="s">
        <v>20775</v>
      </c>
      <c r="E1658" s="3" t="s">
        <v>20779</v>
      </c>
      <c r="F1658" s="3" t="s">
        <v>20776</v>
      </c>
      <c r="G1658" s="3" t="s">
        <v>20777</v>
      </c>
      <c r="H1658" s="3" t="s">
        <v>20778</v>
      </c>
    </row>
    <row r="1659" spans="1:8" ht="29" x14ac:dyDescent="0.35">
      <c r="A1659" s="4">
        <v>40714</v>
      </c>
      <c r="B1659" s="1">
        <v>45211</v>
      </c>
      <c r="C1659" s="2">
        <v>0.48381944444444441</v>
      </c>
      <c r="D1659" s="3" t="s">
        <v>10614</v>
      </c>
      <c r="E1659" s="3" t="s">
        <v>20781</v>
      </c>
      <c r="F1659" s="3" t="s">
        <v>20780</v>
      </c>
      <c r="G1659" s="3" t="s">
        <v>10752</v>
      </c>
      <c r="H1659" s="3" t="s">
        <v>17759</v>
      </c>
    </row>
    <row r="1660" spans="1:8" ht="72.5" x14ac:dyDescent="0.35">
      <c r="A1660" s="4">
        <v>135665</v>
      </c>
      <c r="B1660" s="1">
        <v>45211</v>
      </c>
      <c r="C1660" s="2">
        <v>0.48408564814814814</v>
      </c>
      <c r="D1660" s="3" t="s">
        <v>20782</v>
      </c>
      <c r="E1660" s="3" t="s">
        <v>20786</v>
      </c>
      <c r="F1660" s="3" t="s">
        <v>20783</v>
      </c>
      <c r="G1660" s="3" t="s">
        <v>20784</v>
      </c>
      <c r="H1660" s="3" t="s">
        <v>20785</v>
      </c>
    </row>
    <row r="1661" spans="1:8" ht="58" x14ac:dyDescent="0.35">
      <c r="A1661" s="4">
        <v>180146</v>
      </c>
      <c r="B1661" s="1">
        <v>45211</v>
      </c>
      <c r="C1661" s="2">
        <v>0.48457175925925927</v>
      </c>
      <c r="D1661" s="3" t="s">
        <v>20787</v>
      </c>
      <c r="E1661" s="3" t="s">
        <v>20791</v>
      </c>
      <c r="F1661" s="3" t="s">
        <v>20788</v>
      </c>
      <c r="G1661" s="3" t="s">
        <v>20789</v>
      </c>
      <c r="H1661" s="3" t="s">
        <v>20790</v>
      </c>
    </row>
    <row r="1662" spans="1:8" ht="188.5" x14ac:dyDescent="0.35">
      <c r="A1662" s="4">
        <v>74545</v>
      </c>
      <c r="B1662" s="1">
        <v>45211</v>
      </c>
      <c r="C1662" s="2">
        <v>0.48744212962962963</v>
      </c>
      <c r="D1662" s="3" t="s">
        <v>20792</v>
      </c>
      <c r="E1662" s="3" t="s">
        <v>12058</v>
      </c>
      <c r="F1662" s="3" t="s">
        <v>20793</v>
      </c>
      <c r="G1662" s="3" t="s">
        <v>11732</v>
      </c>
      <c r="H1662" s="3" t="s">
        <v>20794</v>
      </c>
    </row>
    <row r="1663" spans="1:8" x14ac:dyDescent="0.35">
      <c r="A1663" s="4">
        <v>197375</v>
      </c>
      <c r="B1663" s="1">
        <v>45211</v>
      </c>
      <c r="C1663" s="2">
        <v>0.48841435185185184</v>
      </c>
      <c r="D1663" s="3" t="s">
        <v>10317</v>
      </c>
      <c r="E1663" s="3" t="s">
        <v>12790</v>
      </c>
      <c r="F1663" s="3" t="s">
        <v>12780</v>
      </c>
      <c r="G1663" s="3" t="s">
        <v>12790</v>
      </c>
      <c r="H1663" s="3" t="s">
        <v>20795</v>
      </c>
    </row>
    <row r="1664" spans="1:8" ht="87" x14ac:dyDescent="0.35">
      <c r="A1664" s="4">
        <v>39150</v>
      </c>
      <c r="B1664" s="1">
        <v>45211</v>
      </c>
      <c r="C1664" s="2">
        <v>0.48909722222222224</v>
      </c>
      <c r="D1664" s="3" t="s">
        <v>20796</v>
      </c>
      <c r="E1664" s="3" t="s">
        <v>20800</v>
      </c>
      <c r="F1664" s="3" t="s">
        <v>20797</v>
      </c>
      <c r="G1664" s="3" t="s">
        <v>20798</v>
      </c>
      <c r="H1664" s="3" t="s">
        <v>20799</v>
      </c>
    </row>
    <row r="1665" spans="1:8" x14ac:dyDescent="0.35">
      <c r="A1665" s="4">
        <v>195212</v>
      </c>
      <c r="B1665" s="1">
        <v>45211</v>
      </c>
      <c r="C1665" s="2">
        <v>0.49019675925925926</v>
      </c>
      <c r="D1665" s="3" t="s">
        <v>892</v>
      </c>
      <c r="E1665" s="3" t="s">
        <v>20802</v>
      </c>
      <c r="F1665" s="3" t="s">
        <v>20801</v>
      </c>
      <c r="G1665" s="3" t="s">
        <v>11536</v>
      </c>
      <c r="H1665" s="3" t="s">
        <v>11777</v>
      </c>
    </row>
    <row r="1666" spans="1:8" ht="130.5" x14ac:dyDescent="0.35">
      <c r="A1666" s="4">
        <v>146149</v>
      </c>
      <c r="B1666" s="1">
        <v>45211</v>
      </c>
      <c r="C1666" s="2">
        <v>0.49203703703703705</v>
      </c>
      <c r="D1666" s="3" t="s">
        <v>20803</v>
      </c>
      <c r="E1666" s="3" t="s">
        <v>20807</v>
      </c>
      <c r="F1666" s="3" t="s">
        <v>20804</v>
      </c>
      <c r="G1666" s="3" t="s">
        <v>20805</v>
      </c>
      <c r="H1666" s="3" t="s">
        <v>20806</v>
      </c>
    </row>
    <row r="1667" spans="1:8" ht="29" x14ac:dyDescent="0.35">
      <c r="A1667" s="4">
        <v>35857</v>
      </c>
      <c r="B1667" s="1">
        <v>45211</v>
      </c>
      <c r="C1667" s="2">
        <v>0.49206018518518518</v>
      </c>
      <c r="D1667" s="3" t="s">
        <v>11006</v>
      </c>
      <c r="E1667" s="3" t="s">
        <v>20810</v>
      </c>
      <c r="F1667" s="3" t="s">
        <v>20808</v>
      </c>
      <c r="G1667" s="3" t="s">
        <v>200</v>
      </c>
      <c r="H1667" s="3" t="s">
        <v>20809</v>
      </c>
    </row>
    <row r="1668" spans="1:8" ht="43.5" x14ac:dyDescent="0.35">
      <c r="A1668" s="4">
        <v>52096</v>
      </c>
      <c r="B1668" s="1">
        <v>45211</v>
      </c>
      <c r="C1668" s="2">
        <v>0.49224537037037036</v>
      </c>
      <c r="D1668" s="3" t="s">
        <v>20811</v>
      </c>
      <c r="E1668" s="3" t="s">
        <v>20815</v>
      </c>
      <c r="F1668" s="3" t="s">
        <v>20812</v>
      </c>
      <c r="G1668" s="3" t="s">
        <v>20813</v>
      </c>
      <c r="H1668" s="3" t="s">
        <v>20814</v>
      </c>
    </row>
    <row r="1669" spans="1:8" ht="101.5" x14ac:dyDescent="0.35">
      <c r="A1669" s="4">
        <v>171774</v>
      </c>
      <c r="B1669" s="1">
        <v>45211</v>
      </c>
      <c r="C1669" s="2">
        <v>0.49512731481481481</v>
      </c>
      <c r="D1669" s="3" t="s">
        <v>20816</v>
      </c>
      <c r="E1669" s="3" t="s">
        <v>20820</v>
      </c>
      <c r="F1669" s="3" t="s">
        <v>20817</v>
      </c>
      <c r="G1669" s="3" t="s">
        <v>20818</v>
      </c>
      <c r="H1669" s="3" t="s">
        <v>20819</v>
      </c>
    </row>
    <row r="1670" spans="1:8" ht="29" x14ac:dyDescent="0.35">
      <c r="A1670" s="4">
        <v>93621</v>
      </c>
      <c r="B1670" s="1">
        <v>45211</v>
      </c>
      <c r="C1670" s="2">
        <v>0.49655092592592592</v>
      </c>
      <c r="D1670" s="3" t="s">
        <v>11006</v>
      </c>
      <c r="E1670" s="3" t="s">
        <v>20822</v>
      </c>
      <c r="F1670" s="3" t="s">
        <v>20821</v>
      </c>
      <c r="G1670" s="3" t="s">
        <v>12575</v>
      </c>
      <c r="H1670" s="3" t="s">
        <v>10348</v>
      </c>
    </row>
    <row r="1671" spans="1:8" ht="29" x14ac:dyDescent="0.35">
      <c r="A1671" s="4">
        <v>26834</v>
      </c>
      <c r="B1671" s="1">
        <v>45211</v>
      </c>
      <c r="C1671" s="2">
        <v>0.49732638888888886</v>
      </c>
      <c r="D1671" s="3" t="s">
        <v>20823</v>
      </c>
      <c r="E1671" s="3" t="s">
        <v>20826</v>
      </c>
      <c r="F1671" s="3" t="s">
        <v>20824</v>
      </c>
      <c r="G1671" s="3" t="s">
        <v>739</v>
      </c>
      <c r="H1671" s="3" t="s">
        <v>20825</v>
      </c>
    </row>
    <row r="1672" spans="1:8" x14ac:dyDescent="0.35">
      <c r="A1672" s="4">
        <v>47701</v>
      </c>
      <c r="B1672" s="1">
        <v>45211</v>
      </c>
      <c r="C1672" s="2">
        <v>0.50037037037037035</v>
      </c>
      <c r="D1672" s="3" t="s">
        <v>11006</v>
      </c>
      <c r="E1672" s="3" t="s">
        <v>20828</v>
      </c>
      <c r="F1672" s="3" t="s">
        <v>20827</v>
      </c>
      <c r="G1672" s="3" t="s">
        <v>11806</v>
      </c>
      <c r="H1672" s="3" t="s">
        <v>10348</v>
      </c>
    </row>
    <row r="1673" spans="1:8" x14ac:dyDescent="0.35">
      <c r="A1673" s="4">
        <v>125794</v>
      </c>
      <c r="B1673" s="1">
        <v>45211</v>
      </c>
      <c r="C1673" s="2">
        <v>0.50277777777777777</v>
      </c>
      <c r="D1673" s="3" t="s">
        <v>12015</v>
      </c>
      <c r="E1673" s="3" t="s">
        <v>20829</v>
      </c>
      <c r="F1673" s="3" t="s">
        <v>12015</v>
      </c>
      <c r="G1673" s="3" t="s">
        <v>20829</v>
      </c>
      <c r="H1673" s="3" t="s">
        <v>20830</v>
      </c>
    </row>
    <row r="1674" spans="1:8" ht="43.5" x14ac:dyDescent="0.35">
      <c r="A1674" s="4">
        <v>48414</v>
      </c>
      <c r="B1674" s="1">
        <v>45211</v>
      </c>
      <c r="C1674" s="2">
        <v>0.50574074074074071</v>
      </c>
      <c r="D1674" s="3" t="s">
        <v>20831</v>
      </c>
      <c r="E1674" s="3" t="s">
        <v>20834</v>
      </c>
      <c r="F1674" s="3" t="s">
        <v>11469</v>
      </c>
      <c r="G1674" s="3" t="s">
        <v>20832</v>
      </c>
      <c r="H1674" s="3" t="s">
        <v>20833</v>
      </c>
    </row>
    <row r="1675" spans="1:8" ht="101.5" x14ac:dyDescent="0.35">
      <c r="A1675" s="4">
        <v>198348</v>
      </c>
      <c r="B1675" s="1">
        <v>45211</v>
      </c>
      <c r="C1675" s="2">
        <v>0.50591435185185185</v>
      </c>
      <c r="D1675" s="3" t="s">
        <v>20835</v>
      </c>
      <c r="E1675" s="3" t="s">
        <v>20839</v>
      </c>
      <c r="F1675" s="3" t="s">
        <v>20836</v>
      </c>
      <c r="G1675" s="3" t="s">
        <v>20837</v>
      </c>
      <c r="H1675" s="3" t="s">
        <v>20838</v>
      </c>
    </row>
    <row r="1676" spans="1:8" ht="58" x14ac:dyDescent="0.35">
      <c r="A1676" s="4">
        <v>121129</v>
      </c>
      <c r="B1676" s="1">
        <v>45211</v>
      </c>
      <c r="C1676" s="2">
        <v>0.50694444444444442</v>
      </c>
      <c r="D1676" s="3" t="s">
        <v>20840</v>
      </c>
      <c r="E1676" s="3" t="s">
        <v>20844</v>
      </c>
      <c r="F1676" s="3" t="s">
        <v>20841</v>
      </c>
      <c r="G1676" s="3" t="s">
        <v>20842</v>
      </c>
      <c r="H1676" s="3" t="s">
        <v>20843</v>
      </c>
    </row>
    <row r="1677" spans="1:8" x14ac:dyDescent="0.35">
      <c r="A1677" s="4">
        <v>166706</v>
      </c>
      <c r="B1677" s="1">
        <v>45211</v>
      </c>
      <c r="C1677" s="2">
        <v>0.50701388888888888</v>
      </c>
      <c r="D1677" s="3" t="s">
        <v>20845</v>
      </c>
      <c r="E1677" s="3" t="s">
        <v>20847</v>
      </c>
      <c r="F1677" s="3" t="s">
        <v>20846</v>
      </c>
      <c r="G1677" s="3" t="s">
        <v>1201</v>
      </c>
      <c r="H1677" s="3" t="s">
        <v>11777</v>
      </c>
    </row>
    <row r="1678" spans="1:8" ht="29" x14ac:dyDescent="0.35">
      <c r="A1678" s="4">
        <v>177549</v>
      </c>
      <c r="B1678" s="1">
        <v>45211</v>
      </c>
      <c r="C1678" s="2">
        <v>0.51069444444444445</v>
      </c>
      <c r="D1678" s="3" t="s">
        <v>892</v>
      </c>
      <c r="E1678" s="3" t="s">
        <v>20848</v>
      </c>
      <c r="F1678" s="3" t="s">
        <v>13749</v>
      </c>
      <c r="G1678" s="3" t="s">
        <v>11021</v>
      </c>
      <c r="H1678" s="3" t="s">
        <v>12267</v>
      </c>
    </row>
    <row r="1679" spans="1:8" ht="116" x14ac:dyDescent="0.35">
      <c r="A1679" s="4">
        <v>43227</v>
      </c>
      <c r="B1679" s="1">
        <v>45211</v>
      </c>
      <c r="C1679" s="2">
        <v>0.51555555555555554</v>
      </c>
      <c r="D1679" s="3" t="s">
        <v>20849</v>
      </c>
      <c r="E1679" s="3" t="s">
        <v>20853</v>
      </c>
      <c r="F1679" s="3" t="s">
        <v>20850</v>
      </c>
      <c r="G1679" s="3" t="s">
        <v>20851</v>
      </c>
      <c r="H1679" s="3" t="s">
        <v>20852</v>
      </c>
    </row>
    <row r="1680" spans="1:8" x14ac:dyDescent="0.35">
      <c r="A1680" s="4">
        <v>167218</v>
      </c>
      <c r="B1680" s="1">
        <v>45211</v>
      </c>
      <c r="C1680" s="2">
        <v>0.52012731481481478</v>
      </c>
      <c r="D1680" s="3" t="s">
        <v>303</v>
      </c>
      <c r="E1680" s="3" t="s">
        <v>20856</v>
      </c>
      <c r="F1680" s="3" t="s">
        <v>20854</v>
      </c>
      <c r="G1680" s="3" t="s">
        <v>10658</v>
      </c>
      <c r="H1680" s="3" t="s">
        <v>20855</v>
      </c>
    </row>
    <row r="1681" spans="1:8" ht="29" x14ac:dyDescent="0.35">
      <c r="A1681" s="4">
        <v>43697</v>
      </c>
      <c r="B1681" s="1">
        <v>45211</v>
      </c>
      <c r="C1681" s="2">
        <v>0.52306712962962965</v>
      </c>
      <c r="D1681" s="3" t="s">
        <v>20857</v>
      </c>
      <c r="E1681" s="3" t="s">
        <v>20858</v>
      </c>
      <c r="F1681" s="3" t="s">
        <v>14471</v>
      </c>
      <c r="G1681" s="3" t="s">
        <v>20858</v>
      </c>
      <c r="H1681" s="3" t="s">
        <v>20859</v>
      </c>
    </row>
    <row r="1682" spans="1:8" ht="29" x14ac:dyDescent="0.35">
      <c r="A1682" s="4">
        <v>199903</v>
      </c>
      <c r="B1682" s="1">
        <v>45211</v>
      </c>
      <c r="C1682" s="2">
        <v>0.53263888888888888</v>
      </c>
      <c r="D1682" s="3" t="s">
        <v>1403</v>
      </c>
      <c r="E1682" s="3" t="s">
        <v>20862</v>
      </c>
      <c r="F1682" s="3" t="s">
        <v>20860</v>
      </c>
      <c r="G1682" s="3" t="s">
        <v>14008</v>
      </c>
      <c r="H1682" s="3" t="s">
        <v>20861</v>
      </c>
    </row>
    <row r="1683" spans="1:8" ht="87" x14ac:dyDescent="0.35">
      <c r="A1683" s="4">
        <v>44120</v>
      </c>
      <c r="B1683" s="1">
        <v>45211</v>
      </c>
      <c r="C1683" s="2">
        <v>0.53887731481481482</v>
      </c>
      <c r="D1683" s="3" t="s">
        <v>1403</v>
      </c>
      <c r="E1683" s="3" t="s">
        <v>20866</v>
      </c>
      <c r="F1683" s="3" t="s">
        <v>20863</v>
      </c>
      <c r="G1683" s="3" t="s">
        <v>20864</v>
      </c>
      <c r="H1683" s="3" t="s">
        <v>20865</v>
      </c>
    </row>
    <row r="1684" spans="1:8" ht="116" x14ac:dyDescent="0.35">
      <c r="A1684" s="4">
        <v>35615</v>
      </c>
      <c r="B1684" s="1">
        <v>45211</v>
      </c>
      <c r="C1684" s="2">
        <v>0.54625000000000001</v>
      </c>
      <c r="D1684" s="3" t="s">
        <v>20867</v>
      </c>
      <c r="E1684" s="3" t="s">
        <v>20871</v>
      </c>
      <c r="F1684" s="3" t="s">
        <v>20868</v>
      </c>
      <c r="G1684" s="3" t="s">
        <v>20869</v>
      </c>
      <c r="H1684" s="3" t="s">
        <v>20870</v>
      </c>
    </row>
    <row r="1685" spans="1:8" x14ac:dyDescent="0.35">
      <c r="A1685" s="4">
        <v>183800</v>
      </c>
      <c r="B1685" s="1">
        <v>45211</v>
      </c>
      <c r="C1685" s="2">
        <v>0.55554398148148143</v>
      </c>
      <c r="D1685" s="3" t="s">
        <v>1627</v>
      </c>
      <c r="E1685" s="3" t="s">
        <v>20873</v>
      </c>
      <c r="F1685" s="3" t="s">
        <v>20872</v>
      </c>
      <c r="G1685" s="3" t="s">
        <v>12517</v>
      </c>
      <c r="H1685" s="3" t="s">
        <v>17935</v>
      </c>
    </row>
    <row r="1686" spans="1:8" ht="43.5" x14ac:dyDescent="0.35">
      <c r="A1686" s="4">
        <v>187883</v>
      </c>
      <c r="B1686" s="1">
        <v>45211</v>
      </c>
      <c r="C1686" s="2">
        <v>0.56260416666666668</v>
      </c>
      <c r="D1686" s="3" t="s">
        <v>20874</v>
      </c>
      <c r="E1686" s="3" t="s">
        <v>20876</v>
      </c>
      <c r="F1686" s="3" t="s">
        <v>20875</v>
      </c>
      <c r="G1686" s="3" t="s">
        <v>13359</v>
      </c>
      <c r="H1686" s="3" t="s">
        <v>29</v>
      </c>
    </row>
    <row r="1687" spans="1:8" x14ac:dyDescent="0.35">
      <c r="A1687" s="4">
        <v>179809</v>
      </c>
      <c r="B1687" s="1">
        <v>45211</v>
      </c>
      <c r="C1687" s="2">
        <v>0.5675</v>
      </c>
      <c r="D1687" s="3" t="s">
        <v>14233</v>
      </c>
      <c r="E1687" s="3" t="s">
        <v>20879</v>
      </c>
      <c r="F1687" s="3" t="s">
        <v>20877</v>
      </c>
      <c r="G1687" s="3" t="s">
        <v>20878</v>
      </c>
      <c r="H1687" s="3" t="s">
        <v>11165</v>
      </c>
    </row>
    <row r="1688" spans="1:8" x14ac:dyDescent="0.35">
      <c r="A1688" s="4">
        <v>98683</v>
      </c>
      <c r="B1688" s="1">
        <v>45211</v>
      </c>
      <c r="C1688" s="2">
        <v>0.57554398148148145</v>
      </c>
      <c r="D1688" s="3" t="s">
        <v>11085</v>
      </c>
      <c r="E1688" s="3" t="s">
        <v>11402</v>
      </c>
      <c r="F1688" s="3" t="s">
        <v>20880</v>
      </c>
      <c r="G1688" s="3" t="s">
        <v>14460</v>
      </c>
      <c r="H1688" s="3" t="s">
        <v>13706</v>
      </c>
    </row>
    <row r="1689" spans="1:8" ht="145" x14ac:dyDescent="0.35">
      <c r="A1689" s="4">
        <v>6853</v>
      </c>
      <c r="B1689" s="1">
        <v>45211</v>
      </c>
      <c r="C1689" s="2">
        <v>0.58048611111111115</v>
      </c>
      <c r="D1689" s="3" t="s">
        <v>20881</v>
      </c>
      <c r="E1689" s="3" t="s">
        <v>20885</v>
      </c>
      <c r="F1689" s="3" t="s">
        <v>20882</v>
      </c>
      <c r="G1689" s="3" t="s">
        <v>20883</v>
      </c>
      <c r="H1689" s="3" t="s">
        <v>20884</v>
      </c>
    </row>
    <row r="1690" spans="1:8" ht="29" x14ac:dyDescent="0.35">
      <c r="A1690" s="4">
        <v>21444</v>
      </c>
      <c r="B1690" s="1">
        <v>45211</v>
      </c>
      <c r="C1690" s="2">
        <v>0.58081018518518512</v>
      </c>
      <c r="D1690" s="3" t="s">
        <v>20886</v>
      </c>
      <c r="E1690" s="3" t="s">
        <v>20890</v>
      </c>
      <c r="F1690" s="3" t="s">
        <v>20887</v>
      </c>
      <c r="G1690" s="3" t="s">
        <v>20888</v>
      </c>
      <c r="H1690" s="3" t="s">
        <v>20889</v>
      </c>
    </row>
    <row r="1691" spans="1:8" ht="43.5" x14ac:dyDescent="0.35">
      <c r="A1691" s="4">
        <v>5612</v>
      </c>
      <c r="B1691" s="1">
        <v>45211</v>
      </c>
      <c r="C1691" s="2">
        <v>0.58246527777777779</v>
      </c>
      <c r="D1691" s="3" t="s">
        <v>20891</v>
      </c>
      <c r="E1691" s="3" t="s">
        <v>20893</v>
      </c>
      <c r="F1691" s="3" t="s">
        <v>20892</v>
      </c>
      <c r="G1691" s="3" t="s">
        <v>11798</v>
      </c>
      <c r="H1691" s="3" t="s">
        <v>97</v>
      </c>
    </row>
    <row r="1692" spans="1:8" ht="130.5" x14ac:dyDescent="0.35">
      <c r="A1692" s="4">
        <v>46429</v>
      </c>
      <c r="B1692" s="1">
        <v>45211</v>
      </c>
      <c r="C1692" s="2">
        <v>0.58248842592592587</v>
      </c>
      <c r="D1692" s="3" t="s">
        <v>20894</v>
      </c>
      <c r="E1692" s="3" t="s">
        <v>20897</v>
      </c>
      <c r="F1692" s="3" t="s">
        <v>20894</v>
      </c>
      <c r="G1692" s="3" t="s">
        <v>20895</v>
      </c>
      <c r="H1692" s="3" t="s">
        <v>20896</v>
      </c>
    </row>
    <row r="1693" spans="1:8" ht="58" x14ac:dyDescent="0.35">
      <c r="A1693" s="4">
        <v>41425</v>
      </c>
      <c r="B1693" s="1">
        <v>45211</v>
      </c>
      <c r="C1693" s="2">
        <v>0.58358796296296289</v>
      </c>
      <c r="D1693" s="3" t="s">
        <v>20898</v>
      </c>
      <c r="E1693" s="3" t="s">
        <v>20900</v>
      </c>
      <c r="F1693" s="3" t="s">
        <v>20899</v>
      </c>
      <c r="G1693" s="3" t="s">
        <v>745</v>
      </c>
      <c r="H1693" s="3" t="s">
        <v>13897</v>
      </c>
    </row>
    <row r="1694" spans="1:8" x14ac:dyDescent="0.35">
      <c r="A1694" s="4">
        <v>51922</v>
      </c>
      <c r="B1694" s="1">
        <v>45211</v>
      </c>
      <c r="C1694" s="2">
        <v>0.58440972222222221</v>
      </c>
      <c r="D1694" s="3" t="s">
        <v>1098</v>
      </c>
      <c r="E1694" s="3" t="s">
        <v>1098</v>
      </c>
      <c r="F1694" s="3" t="s">
        <v>1436</v>
      </c>
      <c r="G1694" s="3" t="s">
        <v>1098</v>
      </c>
      <c r="H1694" s="3" t="s">
        <v>20901</v>
      </c>
    </row>
    <row r="1695" spans="1:8" ht="116" x14ac:dyDescent="0.35">
      <c r="A1695" s="4">
        <v>51175</v>
      </c>
      <c r="B1695" s="1">
        <v>45211</v>
      </c>
      <c r="C1695" s="2">
        <v>0.5867013888888889</v>
      </c>
      <c r="D1695" s="3" t="s">
        <v>20902</v>
      </c>
      <c r="E1695" s="3" t="s">
        <v>20906</v>
      </c>
      <c r="F1695" s="3" t="s">
        <v>20903</v>
      </c>
      <c r="G1695" s="3" t="s">
        <v>20904</v>
      </c>
      <c r="H1695" s="3" t="s">
        <v>20905</v>
      </c>
    </row>
    <row r="1696" spans="1:8" ht="87" x14ac:dyDescent="0.35">
      <c r="A1696" s="4">
        <v>191408</v>
      </c>
      <c r="B1696" s="1">
        <v>45211</v>
      </c>
      <c r="C1696" s="2">
        <v>0.58914351851851854</v>
      </c>
      <c r="D1696" s="3" t="s">
        <v>20907</v>
      </c>
      <c r="E1696" s="3" t="s">
        <v>20911</v>
      </c>
      <c r="F1696" s="3" t="s">
        <v>20908</v>
      </c>
      <c r="G1696" s="3" t="s">
        <v>20909</v>
      </c>
      <c r="H1696" s="3" t="s">
        <v>20910</v>
      </c>
    </row>
    <row r="1697" spans="1:8" ht="43.5" x14ac:dyDescent="0.35">
      <c r="A1697" s="4">
        <v>120183</v>
      </c>
      <c r="B1697" s="1">
        <v>45211</v>
      </c>
      <c r="C1697" s="2">
        <v>0.58981481481481479</v>
      </c>
      <c r="D1697" s="3" t="s">
        <v>985</v>
      </c>
      <c r="E1697" s="3" t="s">
        <v>20914</v>
      </c>
      <c r="F1697" s="3" t="s">
        <v>20912</v>
      </c>
      <c r="G1697" s="3" t="s">
        <v>20913</v>
      </c>
      <c r="H1697" s="3" t="s">
        <v>4190</v>
      </c>
    </row>
    <row r="1698" spans="1:8" ht="72.5" x14ac:dyDescent="0.35">
      <c r="A1698" s="4">
        <v>179566</v>
      </c>
      <c r="B1698" s="1">
        <v>45211</v>
      </c>
      <c r="C1698" s="2">
        <v>0.59398148148148155</v>
      </c>
      <c r="D1698" s="3" t="s">
        <v>1403</v>
      </c>
      <c r="E1698" s="3" t="s">
        <v>20917</v>
      </c>
      <c r="F1698" s="3" t="s">
        <v>20915</v>
      </c>
      <c r="G1698" s="3" t="s">
        <v>20916</v>
      </c>
      <c r="H1698" s="3" t="s">
        <v>18702</v>
      </c>
    </row>
    <row r="1699" spans="1:8" ht="29" x14ac:dyDescent="0.35">
      <c r="A1699" s="4">
        <v>201980</v>
      </c>
      <c r="B1699" s="1">
        <v>45211</v>
      </c>
      <c r="C1699" s="2">
        <v>0.59406250000000005</v>
      </c>
      <c r="D1699" s="3" t="s">
        <v>14237</v>
      </c>
      <c r="E1699" s="3" t="s">
        <v>20920</v>
      </c>
      <c r="F1699" s="3" t="s">
        <v>20918</v>
      </c>
      <c r="G1699" s="3" t="s">
        <v>12346</v>
      </c>
      <c r="H1699" s="3" t="s">
        <v>20919</v>
      </c>
    </row>
    <row r="1700" spans="1:8" ht="246.5" x14ac:dyDescent="0.35">
      <c r="A1700" s="4">
        <v>3269</v>
      </c>
      <c r="B1700" s="1">
        <v>45211</v>
      </c>
      <c r="C1700" s="2">
        <v>0.59856481481481483</v>
      </c>
      <c r="D1700" s="3" t="s">
        <v>20921</v>
      </c>
      <c r="E1700" s="3" t="s">
        <v>20925</v>
      </c>
      <c r="F1700" s="3" t="s">
        <v>20922</v>
      </c>
      <c r="G1700" s="3" t="s">
        <v>20923</v>
      </c>
      <c r="H1700" s="3" t="s">
        <v>20924</v>
      </c>
    </row>
    <row r="1701" spans="1:8" ht="87" x14ac:dyDescent="0.35">
      <c r="A1701" s="4">
        <v>32907</v>
      </c>
      <c r="B1701" s="1">
        <v>45211</v>
      </c>
      <c r="C1701" s="2">
        <v>0.60048611111111116</v>
      </c>
      <c r="D1701" s="3" t="s">
        <v>20926</v>
      </c>
      <c r="E1701" s="3" t="s">
        <v>20929</v>
      </c>
      <c r="F1701" s="3" t="s">
        <v>20927</v>
      </c>
      <c r="G1701" s="3" t="s">
        <v>12870</v>
      </c>
      <c r="H1701" s="3" t="s">
        <v>20928</v>
      </c>
    </row>
    <row r="1702" spans="1:8" ht="58" x14ac:dyDescent="0.35">
      <c r="A1702" s="4">
        <v>183278</v>
      </c>
      <c r="B1702" s="1">
        <v>45211</v>
      </c>
      <c r="C1702" s="2">
        <v>0.60111111111111104</v>
      </c>
      <c r="D1702" s="3" t="s">
        <v>20930</v>
      </c>
      <c r="E1702" s="3" t="s">
        <v>20933</v>
      </c>
      <c r="F1702" s="3" t="s">
        <v>20931</v>
      </c>
      <c r="G1702" s="3" t="s">
        <v>401</v>
      </c>
      <c r="H1702" s="3" t="s">
        <v>20932</v>
      </c>
    </row>
    <row r="1703" spans="1:8" ht="87" x14ac:dyDescent="0.35">
      <c r="A1703" s="4">
        <v>167736</v>
      </c>
      <c r="B1703" s="1">
        <v>45211</v>
      </c>
      <c r="C1703" s="2">
        <v>0.60165509259259264</v>
      </c>
      <c r="D1703" s="3" t="s">
        <v>20934</v>
      </c>
      <c r="E1703" s="3" t="s">
        <v>20937</v>
      </c>
      <c r="F1703" s="3" t="s">
        <v>20935</v>
      </c>
      <c r="G1703" s="3" t="s">
        <v>11707</v>
      </c>
      <c r="H1703" s="3" t="s">
        <v>20936</v>
      </c>
    </row>
    <row r="1704" spans="1:8" ht="43.5" x14ac:dyDescent="0.35">
      <c r="A1704" s="4">
        <v>48816</v>
      </c>
      <c r="B1704" s="1">
        <v>45211</v>
      </c>
      <c r="C1704" s="2">
        <v>0.60340277777777784</v>
      </c>
      <c r="D1704" s="3" t="s">
        <v>1330</v>
      </c>
      <c r="E1704" s="3" t="s">
        <v>20941</v>
      </c>
      <c r="F1704" s="3" t="s">
        <v>20938</v>
      </c>
      <c r="G1704" s="3" t="s">
        <v>20939</v>
      </c>
      <c r="H1704" s="3" t="s">
        <v>20940</v>
      </c>
    </row>
    <row r="1705" spans="1:8" ht="29" x14ac:dyDescent="0.35">
      <c r="A1705" s="4">
        <v>87714</v>
      </c>
      <c r="B1705" s="1">
        <v>45211</v>
      </c>
      <c r="C1705" s="2">
        <v>0.60543981481481479</v>
      </c>
      <c r="D1705" s="3" t="s">
        <v>1744</v>
      </c>
      <c r="E1705" s="3" t="s">
        <v>13718</v>
      </c>
      <c r="F1705" s="3" t="s">
        <v>20942</v>
      </c>
      <c r="G1705" s="3" t="s">
        <v>10433</v>
      </c>
      <c r="H1705" s="3" t="s">
        <v>12421</v>
      </c>
    </row>
    <row r="1706" spans="1:8" ht="72.5" x14ac:dyDescent="0.35">
      <c r="A1706" s="4">
        <v>201416</v>
      </c>
      <c r="B1706" s="1">
        <v>45211</v>
      </c>
      <c r="C1706" s="2">
        <v>0.60569444444444442</v>
      </c>
      <c r="D1706" s="3" t="s">
        <v>20943</v>
      </c>
      <c r="E1706" s="3" t="s">
        <v>20946</v>
      </c>
      <c r="F1706" s="3" t="s">
        <v>20944</v>
      </c>
      <c r="G1706" s="3" t="s">
        <v>11798</v>
      </c>
      <c r="H1706" s="3" t="s">
        <v>20945</v>
      </c>
    </row>
    <row r="1707" spans="1:8" ht="29" x14ac:dyDescent="0.35">
      <c r="A1707" s="4">
        <v>82418</v>
      </c>
      <c r="B1707" s="1">
        <v>45211</v>
      </c>
      <c r="C1707" s="2">
        <v>0.60660879629629627</v>
      </c>
      <c r="D1707" s="3" t="s">
        <v>20947</v>
      </c>
      <c r="E1707" s="3" t="s">
        <v>13188</v>
      </c>
      <c r="F1707" s="3" t="s">
        <v>17283</v>
      </c>
      <c r="G1707" s="3" t="s">
        <v>11322</v>
      </c>
      <c r="H1707" s="3" t="s">
        <v>20948</v>
      </c>
    </row>
    <row r="1708" spans="1:8" ht="29" x14ac:dyDescent="0.35">
      <c r="A1708" s="4">
        <v>142346</v>
      </c>
      <c r="B1708" s="1">
        <v>45211</v>
      </c>
      <c r="C1708" s="2">
        <v>0.60752314814814812</v>
      </c>
      <c r="D1708" s="3" t="s">
        <v>985</v>
      </c>
      <c r="E1708" s="3" t="s">
        <v>13034</v>
      </c>
      <c r="F1708" s="3" t="s">
        <v>20949</v>
      </c>
      <c r="G1708" s="3" t="s">
        <v>15266</v>
      </c>
      <c r="H1708" s="3" t="s">
        <v>4190</v>
      </c>
    </row>
    <row r="1709" spans="1:8" ht="72.5" x14ac:dyDescent="0.35">
      <c r="A1709" s="4">
        <v>182630</v>
      </c>
      <c r="B1709" s="1">
        <v>45211</v>
      </c>
      <c r="C1709" s="2">
        <v>0.61199074074074067</v>
      </c>
      <c r="D1709" s="3" t="s">
        <v>20950</v>
      </c>
      <c r="E1709" s="3" t="s">
        <v>20954</v>
      </c>
      <c r="F1709" s="3" t="s">
        <v>20951</v>
      </c>
      <c r="G1709" s="3" t="s">
        <v>20952</v>
      </c>
      <c r="H1709" s="3" t="s">
        <v>20953</v>
      </c>
    </row>
    <row r="1710" spans="1:8" ht="72.5" x14ac:dyDescent="0.35">
      <c r="A1710" s="4">
        <v>48816</v>
      </c>
      <c r="B1710" s="1">
        <v>45211</v>
      </c>
      <c r="C1710" s="2">
        <v>0.61258101851851854</v>
      </c>
      <c r="D1710" s="3" t="s">
        <v>1330</v>
      </c>
      <c r="E1710" s="3" t="s">
        <v>20941</v>
      </c>
      <c r="F1710" s="3" t="s">
        <v>20938</v>
      </c>
      <c r="G1710" s="3" t="s">
        <v>20939</v>
      </c>
      <c r="H1710" s="3" t="s">
        <v>20955</v>
      </c>
    </row>
    <row r="1711" spans="1:8" x14ac:dyDescent="0.35">
      <c r="A1711" s="4">
        <v>114488</v>
      </c>
      <c r="B1711" s="1">
        <v>45211</v>
      </c>
      <c r="C1711" s="2">
        <v>0.61332175925925925</v>
      </c>
      <c r="D1711" s="3" t="s">
        <v>20956</v>
      </c>
      <c r="E1711" s="3" t="s">
        <v>20959</v>
      </c>
      <c r="F1711" s="3" t="s">
        <v>20957</v>
      </c>
      <c r="G1711" s="3" t="s">
        <v>12036</v>
      </c>
      <c r="H1711" s="3" t="s">
        <v>20958</v>
      </c>
    </row>
    <row r="1712" spans="1:8" ht="43.5" x14ac:dyDescent="0.35">
      <c r="A1712" s="4">
        <v>48816</v>
      </c>
      <c r="B1712" s="1">
        <v>45211</v>
      </c>
      <c r="C1712" s="2">
        <v>0.61392361111111116</v>
      </c>
      <c r="D1712" s="3" t="s">
        <v>1330</v>
      </c>
      <c r="E1712" s="3" t="s">
        <v>20941</v>
      </c>
      <c r="F1712" s="3" t="s">
        <v>20938</v>
      </c>
      <c r="G1712" s="3" t="s">
        <v>20939</v>
      </c>
      <c r="H1712" s="3" t="s">
        <v>20940</v>
      </c>
    </row>
    <row r="1713" spans="1:8" ht="43.5" x14ac:dyDescent="0.35">
      <c r="A1713" s="4">
        <v>48816</v>
      </c>
      <c r="B1713" s="1">
        <v>45211</v>
      </c>
      <c r="C1713" s="2">
        <v>0.6153819444444445</v>
      </c>
      <c r="D1713" s="3" t="s">
        <v>1330</v>
      </c>
      <c r="E1713" s="3" t="s">
        <v>20941</v>
      </c>
      <c r="F1713" s="3" t="s">
        <v>20938</v>
      </c>
      <c r="G1713" s="3" t="s">
        <v>20939</v>
      </c>
      <c r="H1713" s="3" t="s">
        <v>20940</v>
      </c>
    </row>
    <row r="1714" spans="1:8" x14ac:dyDescent="0.35">
      <c r="A1714" s="4">
        <v>43340</v>
      </c>
      <c r="B1714" s="1">
        <v>45211</v>
      </c>
      <c r="C1714" s="2">
        <v>0.62109953703703702</v>
      </c>
      <c r="D1714" s="3" t="s">
        <v>1436</v>
      </c>
      <c r="E1714" s="3" t="s">
        <v>1098</v>
      </c>
      <c r="F1714" s="3" t="s">
        <v>12941</v>
      </c>
      <c r="G1714" s="3" t="s">
        <v>13241</v>
      </c>
      <c r="H1714" s="3" t="s">
        <v>1939</v>
      </c>
    </row>
    <row r="1715" spans="1:8" ht="159.5" x14ac:dyDescent="0.35">
      <c r="A1715" s="4">
        <v>43625</v>
      </c>
      <c r="B1715" s="1">
        <v>45211</v>
      </c>
      <c r="C1715" s="2">
        <v>0.6212037037037037</v>
      </c>
      <c r="D1715" s="3" t="s">
        <v>20960</v>
      </c>
      <c r="E1715" s="3" t="s">
        <v>20964</v>
      </c>
      <c r="F1715" s="3" t="s">
        <v>20961</v>
      </c>
      <c r="G1715" s="3" t="s">
        <v>20962</v>
      </c>
      <c r="H1715" s="3" t="s">
        <v>20963</v>
      </c>
    </row>
    <row r="1716" spans="1:8" ht="43.5" x14ac:dyDescent="0.35">
      <c r="A1716" s="4">
        <v>34498</v>
      </c>
      <c r="B1716" s="1">
        <v>45211</v>
      </c>
      <c r="C1716" s="2">
        <v>0.62391203703703701</v>
      </c>
      <c r="D1716" s="3" t="s">
        <v>1296</v>
      </c>
      <c r="E1716" s="3" t="s">
        <v>20967</v>
      </c>
      <c r="F1716" s="3" t="s">
        <v>20965</v>
      </c>
      <c r="G1716" s="3" t="s">
        <v>11798</v>
      </c>
      <c r="H1716" s="3" t="s">
        <v>20966</v>
      </c>
    </row>
    <row r="1717" spans="1:8" ht="188.5" x14ac:dyDescent="0.35">
      <c r="A1717" s="4">
        <v>51876</v>
      </c>
      <c r="B1717" s="1">
        <v>45211</v>
      </c>
      <c r="C1717" s="2">
        <v>0.62456018518518519</v>
      </c>
      <c r="D1717" s="3" t="s">
        <v>985</v>
      </c>
      <c r="E1717" s="3" t="s">
        <v>20971</v>
      </c>
      <c r="F1717" s="3" t="s">
        <v>20968</v>
      </c>
      <c r="G1717" s="3" t="s">
        <v>20969</v>
      </c>
      <c r="H1717" s="3" t="s">
        <v>20970</v>
      </c>
    </row>
    <row r="1718" spans="1:8" ht="174" x14ac:dyDescent="0.35">
      <c r="A1718" s="4">
        <v>32903</v>
      </c>
      <c r="B1718" s="1">
        <v>45211</v>
      </c>
      <c r="C1718" s="2">
        <v>0.62577546296296294</v>
      </c>
      <c r="D1718" s="3" t="s">
        <v>20972</v>
      </c>
      <c r="E1718" s="3" t="s">
        <v>15295</v>
      </c>
      <c r="F1718" s="3" t="s">
        <v>20973</v>
      </c>
      <c r="G1718" s="3" t="s">
        <v>20974</v>
      </c>
      <c r="H1718" s="3" t="s">
        <v>20975</v>
      </c>
    </row>
    <row r="1719" spans="1:8" ht="43.5" x14ac:dyDescent="0.35">
      <c r="A1719" s="4">
        <v>199948</v>
      </c>
      <c r="B1719" s="1">
        <v>45211</v>
      </c>
      <c r="C1719" s="2">
        <v>0.62702546296296291</v>
      </c>
      <c r="D1719" s="3" t="s">
        <v>985</v>
      </c>
      <c r="E1719" s="3" t="s">
        <v>20978</v>
      </c>
      <c r="F1719" s="3" t="s">
        <v>20976</v>
      </c>
      <c r="G1719" s="3" t="s">
        <v>100</v>
      </c>
      <c r="H1719" s="3" t="s">
        <v>20977</v>
      </c>
    </row>
    <row r="1720" spans="1:8" ht="130.5" x14ac:dyDescent="0.35">
      <c r="A1720" s="4">
        <v>174833</v>
      </c>
      <c r="B1720" s="1">
        <v>45211</v>
      </c>
      <c r="C1720" s="2">
        <v>0.62981481481481483</v>
      </c>
      <c r="D1720" s="3" t="s">
        <v>11769</v>
      </c>
      <c r="E1720" s="3" t="s">
        <v>20982</v>
      </c>
      <c r="F1720" s="3" t="s">
        <v>20979</v>
      </c>
      <c r="G1720" s="3" t="s">
        <v>20980</v>
      </c>
      <c r="H1720" s="3" t="s">
        <v>20981</v>
      </c>
    </row>
    <row r="1721" spans="1:8" ht="72.5" x14ac:dyDescent="0.35">
      <c r="A1721" s="4">
        <v>32865</v>
      </c>
      <c r="B1721" s="1">
        <v>45211</v>
      </c>
      <c r="C1721" s="2">
        <v>0.63133101851851847</v>
      </c>
      <c r="D1721" s="3" t="s">
        <v>1744</v>
      </c>
      <c r="E1721" s="3" t="s">
        <v>15209</v>
      </c>
      <c r="F1721" s="3" t="s">
        <v>20983</v>
      </c>
      <c r="G1721" s="3" t="s">
        <v>20984</v>
      </c>
      <c r="H1721" s="3" t="s">
        <v>20985</v>
      </c>
    </row>
    <row r="1722" spans="1:8" ht="29" x14ac:dyDescent="0.35">
      <c r="A1722" s="4">
        <v>191192</v>
      </c>
      <c r="B1722" s="1">
        <v>45211</v>
      </c>
      <c r="C1722" s="2">
        <v>0.63706018518518526</v>
      </c>
      <c r="D1722" s="3" t="s">
        <v>1258</v>
      </c>
      <c r="E1722" s="3" t="s">
        <v>20988</v>
      </c>
      <c r="F1722" s="3" t="s">
        <v>20986</v>
      </c>
      <c r="G1722" s="3" t="s">
        <v>18364</v>
      </c>
      <c r="H1722" s="3" t="s">
        <v>20987</v>
      </c>
    </row>
    <row r="1723" spans="1:8" ht="72.5" x14ac:dyDescent="0.35">
      <c r="A1723" s="4">
        <v>34129</v>
      </c>
      <c r="B1723" s="1">
        <v>45211</v>
      </c>
      <c r="C1723" s="2">
        <v>0.6384143518518518</v>
      </c>
      <c r="D1723" s="3" t="s">
        <v>1403</v>
      </c>
      <c r="E1723" s="3" t="s">
        <v>20992</v>
      </c>
      <c r="F1723" s="3" t="s">
        <v>20989</v>
      </c>
      <c r="G1723" s="3" t="s">
        <v>20990</v>
      </c>
      <c r="H1723" s="3" t="s">
        <v>20991</v>
      </c>
    </row>
    <row r="1724" spans="1:8" ht="29" x14ac:dyDescent="0.35">
      <c r="A1724" s="4">
        <v>50230</v>
      </c>
      <c r="B1724" s="1">
        <v>45211</v>
      </c>
      <c r="C1724" s="2">
        <v>0.63899305555555552</v>
      </c>
      <c r="D1724" s="3" t="s">
        <v>985</v>
      </c>
      <c r="E1724" s="3" t="s">
        <v>20995</v>
      </c>
      <c r="F1724" s="3" t="s">
        <v>10755</v>
      </c>
      <c r="G1724" s="3" t="s">
        <v>20993</v>
      </c>
      <c r="H1724" s="3" t="s">
        <v>20994</v>
      </c>
    </row>
    <row r="1725" spans="1:8" ht="29" x14ac:dyDescent="0.35">
      <c r="A1725" s="4">
        <v>1677</v>
      </c>
      <c r="B1725" s="1">
        <v>45211</v>
      </c>
      <c r="C1725" s="2">
        <v>0.64254629629629634</v>
      </c>
      <c r="D1725" s="3" t="s">
        <v>1258</v>
      </c>
      <c r="E1725" s="3" t="s">
        <v>20998</v>
      </c>
      <c r="F1725" s="3" t="s">
        <v>20996</v>
      </c>
      <c r="G1725" s="3" t="s">
        <v>11798</v>
      </c>
      <c r="H1725" s="3" t="s">
        <v>20997</v>
      </c>
    </row>
    <row r="1726" spans="1:8" ht="145" x14ac:dyDescent="0.35">
      <c r="A1726" s="4">
        <v>75319</v>
      </c>
      <c r="B1726" s="1">
        <v>45211</v>
      </c>
      <c r="C1726" s="2">
        <v>0.64270833333333333</v>
      </c>
      <c r="D1726" s="3" t="s">
        <v>10339</v>
      </c>
      <c r="E1726" s="3" t="s">
        <v>21001</v>
      </c>
      <c r="F1726" s="3" t="s">
        <v>20999</v>
      </c>
      <c r="G1726" s="3" t="s">
        <v>13480</v>
      </c>
      <c r="H1726" s="3" t="s">
        <v>21000</v>
      </c>
    </row>
    <row r="1727" spans="1:8" ht="29" x14ac:dyDescent="0.35">
      <c r="A1727" s="4">
        <v>178549</v>
      </c>
      <c r="B1727" s="1">
        <v>45211</v>
      </c>
      <c r="C1727" s="2">
        <v>0.64285879629629628</v>
      </c>
      <c r="D1727" s="3" t="s">
        <v>15024</v>
      </c>
      <c r="E1727" s="3" t="s">
        <v>21004</v>
      </c>
      <c r="F1727" s="3" t="s">
        <v>21002</v>
      </c>
      <c r="G1727" s="3" t="s">
        <v>21003</v>
      </c>
      <c r="H1727" s="3" t="s">
        <v>13330</v>
      </c>
    </row>
    <row r="1728" spans="1:8" ht="43.5" x14ac:dyDescent="0.35">
      <c r="A1728" s="4">
        <v>72760</v>
      </c>
      <c r="B1728" s="1">
        <v>45211</v>
      </c>
      <c r="C1728" s="2">
        <v>0.64295138888888892</v>
      </c>
      <c r="D1728" s="3" t="s">
        <v>10339</v>
      </c>
      <c r="E1728" s="3" t="s">
        <v>21007</v>
      </c>
      <c r="F1728" s="3" t="s">
        <v>11238</v>
      </c>
      <c r="G1728" s="3" t="s">
        <v>21005</v>
      </c>
      <c r="H1728" s="3" t="s">
        <v>21006</v>
      </c>
    </row>
    <row r="1729" spans="1:8" ht="87" x14ac:dyDescent="0.35">
      <c r="A1729" s="4">
        <v>42030</v>
      </c>
      <c r="B1729" s="1">
        <v>45211</v>
      </c>
      <c r="C1729" s="2">
        <v>0.64810185185185187</v>
      </c>
      <c r="D1729" s="3" t="s">
        <v>1744</v>
      </c>
      <c r="E1729" s="3" t="s">
        <v>21011</v>
      </c>
      <c r="F1729" s="3" t="s">
        <v>21008</v>
      </c>
      <c r="G1729" s="3" t="s">
        <v>21009</v>
      </c>
      <c r="H1729" s="3" t="s">
        <v>21010</v>
      </c>
    </row>
    <row r="1730" spans="1:8" ht="43.5" x14ac:dyDescent="0.35">
      <c r="A1730" s="4">
        <v>39999</v>
      </c>
      <c r="B1730" s="1">
        <v>45211</v>
      </c>
      <c r="C1730" s="2">
        <v>0.6484375</v>
      </c>
      <c r="D1730" s="3" t="s">
        <v>1702</v>
      </c>
      <c r="E1730" s="3" t="s">
        <v>13720</v>
      </c>
      <c r="F1730" s="3" t="s">
        <v>21012</v>
      </c>
      <c r="G1730" s="3" t="s">
        <v>10479</v>
      </c>
      <c r="H1730" s="3" t="s">
        <v>11712</v>
      </c>
    </row>
    <row r="1731" spans="1:8" x14ac:dyDescent="0.35">
      <c r="A1731" s="4">
        <v>194038</v>
      </c>
      <c r="B1731" s="1">
        <v>45211</v>
      </c>
      <c r="C1731" s="2">
        <v>0.65012731481481478</v>
      </c>
      <c r="D1731" s="3" t="s">
        <v>21013</v>
      </c>
      <c r="E1731" s="3" t="s">
        <v>21017</v>
      </c>
      <c r="F1731" s="3" t="s">
        <v>21014</v>
      </c>
      <c r="G1731" s="3" t="s">
        <v>21015</v>
      </c>
      <c r="H1731" s="3" t="s">
        <v>21016</v>
      </c>
    </row>
    <row r="1732" spans="1:8" ht="159.5" x14ac:dyDescent="0.35">
      <c r="A1732" s="4">
        <v>145418</v>
      </c>
      <c r="B1732" s="1">
        <v>45211</v>
      </c>
      <c r="C1732" s="2">
        <v>0.6501851851851852</v>
      </c>
      <c r="D1732" s="3" t="s">
        <v>21018</v>
      </c>
      <c r="E1732" s="3" t="s">
        <v>21021</v>
      </c>
      <c r="F1732" s="3" t="s">
        <v>21019</v>
      </c>
      <c r="G1732" s="3" t="s">
        <v>12991</v>
      </c>
      <c r="H1732" s="3" t="s">
        <v>21020</v>
      </c>
    </row>
    <row r="1733" spans="1:8" ht="159.5" x14ac:dyDescent="0.35">
      <c r="A1733" s="4">
        <v>145418</v>
      </c>
      <c r="B1733" s="1">
        <v>45211</v>
      </c>
      <c r="C1733" s="2">
        <v>0.65061342592592586</v>
      </c>
      <c r="D1733" s="3" t="s">
        <v>21018</v>
      </c>
      <c r="E1733" s="3" t="s">
        <v>21022</v>
      </c>
      <c r="F1733" s="3" t="s">
        <v>21019</v>
      </c>
      <c r="G1733" s="3" t="s">
        <v>12991</v>
      </c>
      <c r="H1733" s="3" t="s">
        <v>21020</v>
      </c>
    </row>
    <row r="1734" spans="1:8" x14ac:dyDescent="0.35">
      <c r="A1734" s="4">
        <v>48855</v>
      </c>
      <c r="B1734" s="1">
        <v>45211</v>
      </c>
      <c r="C1734" s="2">
        <v>0.65334490740740747</v>
      </c>
      <c r="D1734" s="3" t="s">
        <v>1403</v>
      </c>
      <c r="E1734" s="3" t="s">
        <v>21024</v>
      </c>
      <c r="F1734" s="3" t="s">
        <v>21023</v>
      </c>
      <c r="G1734" s="3" t="s">
        <v>10397</v>
      </c>
      <c r="H1734" s="3" t="s">
        <v>14547</v>
      </c>
    </row>
    <row r="1735" spans="1:8" x14ac:dyDescent="0.35">
      <c r="A1735" s="4">
        <v>71788</v>
      </c>
      <c r="B1735" s="1">
        <v>45211</v>
      </c>
      <c r="C1735" s="2">
        <v>0.65474537037037039</v>
      </c>
      <c r="D1735" s="3" t="s">
        <v>21025</v>
      </c>
      <c r="E1735" s="3" t="s">
        <v>21027</v>
      </c>
      <c r="F1735" s="3" t="s">
        <v>21026</v>
      </c>
      <c r="G1735" s="3" t="s">
        <v>11859</v>
      </c>
      <c r="H1735" s="3" t="s">
        <v>11033</v>
      </c>
    </row>
    <row r="1736" spans="1:8" ht="116" x14ac:dyDescent="0.35">
      <c r="A1736" s="4">
        <v>158690</v>
      </c>
      <c r="B1736" s="1">
        <v>45211</v>
      </c>
      <c r="C1736" s="2">
        <v>0.65559027777777779</v>
      </c>
      <c r="D1736" s="3" t="s">
        <v>13906</v>
      </c>
      <c r="E1736" s="3" t="s">
        <v>21031</v>
      </c>
      <c r="F1736" s="3" t="s">
        <v>21028</v>
      </c>
      <c r="G1736" s="3" t="s">
        <v>21029</v>
      </c>
      <c r="H1736" s="3" t="s">
        <v>21030</v>
      </c>
    </row>
    <row r="1737" spans="1:8" ht="58" x14ac:dyDescent="0.35">
      <c r="A1737" s="4">
        <v>45236</v>
      </c>
      <c r="B1737" s="1">
        <v>45211</v>
      </c>
      <c r="C1737" s="2">
        <v>0.66486111111111112</v>
      </c>
      <c r="D1737" s="3" t="s">
        <v>21032</v>
      </c>
      <c r="E1737" s="3" t="s">
        <v>21035</v>
      </c>
      <c r="F1737" s="3" t="s">
        <v>21033</v>
      </c>
      <c r="G1737" s="3" t="s">
        <v>21034</v>
      </c>
      <c r="H1737" s="3" t="s">
        <v>10347</v>
      </c>
    </row>
    <row r="1738" spans="1:8" ht="159.5" x14ac:dyDescent="0.35">
      <c r="A1738" s="4">
        <v>88943</v>
      </c>
      <c r="B1738" s="1">
        <v>45211</v>
      </c>
      <c r="C1738" s="2">
        <v>0.66506944444444438</v>
      </c>
      <c r="D1738" s="3" t="s">
        <v>21036</v>
      </c>
      <c r="E1738" s="3" t="s">
        <v>21040</v>
      </c>
      <c r="F1738" s="3" t="s">
        <v>21037</v>
      </c>
      <c r="G1738" s="3" t="s">
        <v>21038</v>
      </c>
      <c r="H1738" s="3" t="s">
        <v>21039</v>
      </c>
    </row>
    <row r="1739" spans="1:8" ht="130.5" x14ac:dyDescent="0.35">
      <c r="A1739" s="4">
        <v>188324</v>
      </c>
      <c r="B1739" s="1">
        <v>45211</v>
      </c>
      <c r="C1739" s="2">
        <v>0.66562500000000002</v>
      </c>
      <c r="D1739" s="3" t="s">
        <v>21041</v>
      </c>
      <c r="E1739" s="3" t="s">
        <v>21045</v>
      </c>
      <c r="F1739" s="3" t="s">
        <v>21042</v>
      </c>
      <c r="G1739" s="3" t="s">
        <v>21043</v>
      </c>
      <c r="H1739" s="3" t="s">
        <v>21044</v>
      </c>
    </row>
    <row r="1740" spans="1:8" ht="72.5" x14ac:dyDescent="0.35">
      <c r="A1740" s="4">
        <v>201786</v>
      </c>
      <c r="B1740" s="1">
        <v>45211</v>
      </c>
      <c r="C1740" s="2">
        <v>0.66999999999999993</v>
      </c>
      <c r="D1740" s="3" t="s">
        <v>1744</v>
      </c>
      <c r="E1740" s="3" t="s">
        <v>21048</v>
      </c>
      <c r="F1740" s="3" t="s">
        <v>21046</v>
      </c>
      <c r="G1740" s="3" t="s">
        <v>1542</v>
      </c>
      <c r="H1740" s="3" t="s">
        <v>21047</v>
      </c>
    </row>
    <row r="1741" spans="1:8" ht="43.5" x14ac:dyDescent="0.35">
      <c r="A1741" s="4">
        <v>81152</v>
      </c>
      <c r="B1741" s="1">
        <v>45211</v>
      </c>
      <c r="C1741" s="2">
        <v>0.67178240740740736</v>
      </c>
      <c r="D1741" s="3" t="s">
        <v>21049</v>
      </c>
      <c r="E1741" s="3" t="s">
        <v>21052</v>
      </c>
      <c r="F1741" s="3" t="s">
        <v>752</v>
      </c>
      <c r="G1741" s="3" t="s">
        <v>21050</v>
      </c>
      <c r="H1741" s="3" t="s">
        <v>21051</v>
      </c>
    </row>
    <row r="1742" spans="1:8" ht="188.5" x14ac:dyDescent="0.35">
      <c r="A1742" s="4">
        <v>137534</v>
      </c>
      <c r="B1742" s="1">
        <v>45211</v>
      </c>
      <c r="C1742" s="2">
        <v>0.67592592592592593</v>
      </c>
      <c r="D1742" s="3" t="s">
        <v>21053</v>
      </c>
      <c r="E1742" s="3" t="s">
        <v>21056</v>
      </c>
      <c r="F1742" s="3" t="s">
        <v>21054</v>
      </c>
      <c r="G1742" s="3" t="s">
        <v>13308</v>
      </c>
      <c r="H1742" s="3" t="s">
        <v>21055</v>
      </c>
    </row>
    <row r="1743" spans="1:8" ht="188.5" x14ac:dyDescent="0.35">
      <c r="A1743" s="4">
        <v>137534</v>
      </c>
      <c r="B1743" s="1">
        <v>45211</v>
      </c>
      <c r="C1743" s="2">
        <v>0.67621527777777779</v>
      </c>
      <c r="D1743" s="3" t="s">
        <v>21053</v>
      </c>
      <c r="E1743" s="3" t="s">
        <v>21056</v>
      </c>
      <c r="F1743" s="3" t="s">
        <v>21057</v>
      </c>
      <c r="G1743" s="3" t="s">
        <v>13308</v>
      </c>
      <c r="H1743" s="3" t="s">
        <v>21055</v>
      </c>
    </row>
    <row r="1744" spans="1:8" ht="72.5" x14ac:dyDescent="0.35">
      <c r="A1744" s="4">
        <v>174648</v>
      </c>
      <c r="B1744" s="1">
        <v>45211</v>
      </c>
      <c r="C1744" s="2">
        <v>0.67640046296296286</v>
      </c>
      <c r="D1744" s="3" t="s">
        <v>21058</v>
      </c>
      <c r="E1744" s="3" t="s">
        <v>21062</v>
      </c>
      <c r="F1744" s="3" t="s">
        <v>21059</v>
      </c>
      <c r="G1744" s="3" t="s">
        <v>21060</v>
      </c>
      <c r="H1744" s="3" t="s">
        <v>21061</v>
      </c>
    </row>
    <row r="1745" spans="1:8" x14ac:dyDescent="0.35">
      <c r="A1745" s="4">
        <v>202479</v>
      </c>
      <c r="B1745" s="1">
        <v>45211</v>
      </c>
      <c r="C1745" s="2">
        <v>0.68677083333333344</v>
      </c>
      <c r="D1745" s="3" t="s">
        <v>12079</v>
      </c>
      <c r="E1745" s="3" t="s">
        <v>21065</v>
      </c>
      <c r="F1745" s="3" t="s">
        <v>21063</v>
      </c>
      <c r="G1745" s="3" t="s">
        <v>11812</v>
      </c>
      <c r="H1745" s="3" t="s">
        <v>21064</v>
      </c>
    </row>
    <row r="1746" spans="1:8" ht="87" x14ac:dyDescent="0.35">
      <c r="A1746" s="4">
        <v>32909</v>
      </c>
      <c r="B1746" s="1">
        <v>45211</v>
      </c>
      <c r="C1746" s="2">
        <v>0.68969907407407405</v>
      </c>
      <c r="D1746" s="3" t="s">
        <v>21066</v>
      </c>
      <c r="E1746" s="3" t="s">
        <v>21070</v>
      </c>
      <c r="F1746" s="3" t="s">
        <v>21067</v>
      </c>
      <c r="G1746" s="3" t="s">
        <v>21068</v>
      </c>
      <c r="H1746" s="3" t="s">
        <v>21069</v>
      </c>
    </row>
    <row r="1747" spans="1:8" ht="116" x14ac:dyDescent="0.35">
      <c r="A1747" s="4">
        <v>178129</v>
      </c>
      <c r="B1747" s="1">
        <v>45211</v>
      </c>
      <c r="C1747" s="2">
        <v>0.69438657407407411</v>
      </c>
      <c r="D1747" s="3" t="s">
        <v>21071</v>
      </c>
      <c r="E1747" s="3" t="s">
        <v>15250</v>
      </c>
      <c r="F1747" s="3" t="s">
        <v>21072</v>
      </c>
      <c r="G1747" s="3" t="s">
        <v>21073</v>
      </c>
      <c r="H1747" s="3" t="s">
        <v>21074</v>
      </c>
    </row>
    <row r="1748" spans="1:8" ht="145" x14ac:dyDescent="0.35">
      <c r="A1748" s="4">
        <v>202247</v>
      </c>
      <c r="B1748" s="1">
        <v>45211</v>
      </c>
      <c r="C1748" s="2">
        <v>0.76784722222222224</v>
      </c>
      <c r="D1748" s="3" t="s">
        <v>21075</v>
      </c>
      <c r="E1748" s="3" t="s">
        <v>21078</v>
      </c>
      <c r="F1748" s="3" t="s">
        <v>21076</v>
      </c>
      <c r="G1748" s="3" t="s">
        <v>10492</v>
      </c>
      <c r="H1748" s="3" t="s">
        <v>21077</v>
      </c>
    </row>
    <row r="1749" spans="1:8" ht="101.5" x14ac:dyDescent="0.35">
      <c r="A1749" s="4">
        <v>202793</v>
      </c>
      <c r="B1749" s="1">
        <v>45211</v>
      </c>
      <c r="C1749" s="2">
        <v>0.81797453703703704</v>
      </c>
      <c r="D1749" s="3" t="s">
        <v>21079</v>
      </c>
      <c r="E1749" s="3" t="s">
        <v>21083</v>
      </c>
      <c r="F1749" s="3" t="s">
        <v>21080</v>
      </c>
      <c r="G1749" s="3" t="s">
        <v>21081</v>
      </c>
      <c r="H1749" s="3" t="s">
        <v>21082</v>
      </c>
    </row>
    <row r="1750" spans="1:8" ht="87" x14ac:dyDescent="0.35">
      <c r="A1750" s="4">
        <v>45753</v>
      </c>
      <c r="B1750" s="1">
        <v>45212</v>
      </c>
      <c r="C1750" s="2">
        <v>0.34231481481481479</v>
      </c>
      <c r="D1750" s="3" t="e">
        <f>---palpitation and LIGH headedness</f>
        <v>#NAME?</v>
      </c>
      <c r="E1750" s="3" t="s">
        <v>21087</v>
      </c>
      <c r="F1750" s="3" t="s">
        <v>21084</v>
      </c>
      <c r="G1750" s="3" t="s">
        <v>21085</v>
      </c>
      <c r="H1750" s="3" t="s">
        <v>21086</v>
      </c>
    </row>
    <row r="1751" spans="1:8" ht="29" x14ac:dyDescent="0.35">
      <c r="A1751" s="4">
        <v>33022</v>
      </c>
      <c r="B1751" s="1">
        <v>45212</v>
      </c>
      <c r="C1751" s="2">
        <v>0.34313657407407411</v>
      </c>
      <c r="D1751" s="3" t="s">
        <v>1288</v>
      </c>
      <c r="E1751" s="3" t="s">
        <v>21090</v>
      </c>
      <c r="F1751" s="3" t="s">
        <v>21088</v>
      </c>
      <c r="G1751" s="3" t="s">
        <v>11812</v>
      </c>
      <c r="H1751" s="3" t="s">
        <v>21089</v>
      </c>
    </row>
    <row r="1752" spans="1:8" ht="29" x14ac:dyDescent="0.35">
      <c r="A1752" s="4">
        <v>202105</v>
      </c>
      <c r="B1752" s="1">
        <v>45212</v>
      </c>
      <c r="C1752" s="2">
        <v>0.34997685185185184</v>
      </c>
      <c r="D1752" s="3" t="s">
        <v>316</v>
      </c>
      <c r="E1752" s="3" t="s">
        <v>21093</v>
      </c>
      <c r="F1752" s="3" t="s">
        <v>21091</v>
      </c>
      <c r="G1752" s="3" t="s">
        <v>12344</v>
      </c>
      <c r="H1752" s="3" t="s">
        <v>21092</v>
      </c>
    </row>
    <row r="1753" spans="1:8" ht="29" x14ac:dyDescent="0.35">
      <c r="A1753" s="4">
        <v>120585</v>
      </c>
      <c r="B1753" s="1">
        <v>45212</v>
      </c>
      <c r="C1753" s="2">
        <v>0.35100694444444441</v>
      </c>
      <c r="D1753" s="3" t="s">
        <v>1436</v>
      </c>
      <c r="E1753" s="3" t="s">
        <v>11659</v>
      </c>
      <c r="F1753" s="3" t="s">
        <v>21094</v>
      </c>
      <c r="G1753" s="3" t="s">
        <v>14968</v>
      </c>
      <c r="H1753" s="3" t="s">
        <v>21095</v>
      </c>
    </row>
    <row r="1754" spans="1:8" ht="72.5" x14ac:dyDescent="0.35">
      <c r="A1754" s="4">
        <v>50311</v>
      </c>
      <c r="B1754" s="1">
        <v>45212</v>
      </c>
      <c r="C1754" s="2">
        <v>0.35347222222222219</v>
      </c>
      <c r="D1754" s="3" t="s">
        <v>11178</v>
      </c>
      <c r="E1754" s="3" t="s">
        <v>21099</v>
      </c>
      <c r="F1754" s="3" t="s">
        <v>21096</v>
      </c>
      <c r="G1754" s="3" t="s">
        <v>21097</v>
      </c>
      <c r="H1754" s="3" t="s">
        <v>21098</v>
      </c>
    </row>
    <row r="1755" spans="1:8" ht="116" x14ac:dyDescent="0.35">
      <c r="A1755" s="4">
        <v>159658</v>
      </c>
      <c r="B1755" s="1">
        <v>45212</v>
      </c>
      <c r="C1755" s="2">
        <v>0.35379629629629633</v>
      </c>
      <c r="D1755" s="3" t="s">
        <v>21100</v>
      </c>
      <c r="E1755" s="3" t="s">
        <v>21103</v>
      </c>
      <c r="F1755" s="3" t="s">
        <v>21101</v>
      </c>
      <c r="G1755" s="3" t="s">
        <v>14913</v>
      </c>
      <c r="H1755" s="3" t="s">
        <v>21102</v>
      </c>
    </row>
    <row r="1756" spans="1:8" ht="43.5" x14ac:dyDescent="0.35">
      <c r="A1756" s="4">
        <v>184313</v>
      </c>
      <c r="B1756" s="1">
        <v>45212</v>
      </c>
      <c r="C1756" s="2">
        <v>0.35447916666666668</v>
      </c>
      <c r="D1756" s="3" t="s">
        <v>1702</v>
      </c>
      <c r="E1756" s="3" t="s">
        <v>21106</v>
      </c>
      <c r="F1756" s="3" t="s">
        <v>21104</v>
      </c>
      <c r="G1756" s="3" t="s">
        <v>12294</v>
      </c>
      <c r="H1756" s="3" t="s">
        <v>21105</v>
      </c>
    </row>
    <row r="1757" spans="1:8" ht="29" x14ac:dyDescent="0.35">
      <c r="A1757" s="4">
        <v>50280</v>
      </c>
      <c r="B1757" s="1">
        <v>45212</v>
      </c>
      <c r="C1757" s="2">
        <v>0.35622685185185188</v>
      </c>
      <c r="D1757" s="3" t="s">
        <v>167</v>
      </c>
      <c r="E1757" s="3" t="s">
        <v>21109</v>
      </c>
      <c r="F1757" s="3" t="s">
        <v>21107</v>
      </c>
      <c r="G1757" s="3" t="s">
        <v>21108</v>
      </c>
      <c r="H1757" s="3" t="s">
        <v>15513</v>
      </c>
    </row>
    <row r="1758" spans="1:8" ht="116" x14ac:dyDescent="0.35">
      <c r="A1758" s="4">
        <v>159658</v>
      </c>
      <c r="B1758" s="1">
        <v>45212</v>
      </c>
      <c r="C1758" s="2">
        <v>0.36152777777777773</v>
      </c>
      <c r="D1758" s="3" t="s">
        <v>21100</v>
      </c>
      <c r="E1758" s="3" t="s">
        <v>21103</v>
      </c>
      <c r="F1758" s="3" t="s">
        <v>21101</v>
      </c>
      <c r="G1758" s="3" t="s">
        <v>14913</v>
      </c>
      <c r="H1758" s="3" t="s">
        <v>21102</v>
      </c>
    </row>
    <row r="1759" spans="1:8" ht="29" x14ac:dyDescent="0.35">
      <c r="A1759" s="4">
        <v>50280</v>
      </c>
      <c r="B1759" s="1">
        <v>45212</v>
      </c>
      <c r="C1759" s="2">
        <v>0.36252314814814812</v>
      </c>
      <c r="D1759" s="3" t="s">
        <v>167</v>
      </c>
      <c r="E1759" s="3" t="s">
        <v>21109</v>
      </c>
      <c r="F1759" s="3" t="s">
        <v>21107</v>
      </c>
      <c r="G1759" s="3" t="s">
        <v>21108</v>
      </c>
      <c r="H1759" s="3" t="s">
        <v>15513</v>
      </c>
    </row>
    <row r="1760" spans="1:8" ht="87" x14ac:dyDescent="0.35">
      <c r="A1760" s="4">
        <v>92205</v>
      </c>
      <c r="B1760" s="1">
        <v>45212</v>
      </c>
      <c r="C1760" s="2">
        <v>0.36579861111111112</v>
      </c>
      <c r="D1760" s="3" t="s">
        <v>21110</v>
      </c>
      <c r="E1760" s="3" t="s">
        <v>21113</v>
      </c>
      <c r="F1760" s="3" t="s">
        <v>21111</v>
      </c>
      <c r="G1760" s="3" t="s">
        <v>12262</v>
      </c>
      <c r="H1760" s="3" t="s">
        <v>21112</v>
      </c>
    </row>
    <row r="1761" spans="1:8" ht="29" x14ac:dyDescent="0.35">
      <c r="A1761" s="4">
        <v>110384</v>
      </c>
      <c r="B1761" s="1">
        <v>45212</v>
      </c>
      <c r="C1761" s="2">
        <v>0.3680208333333333</v>
      </c>
      <c r="D1761" s="3" t="s">
        <v>21114</v>
      </c>
      <c r="E1761" s="3" t="s">
        <v>21118</v>
      </c>
      <c r="F1761" s="3" t="s">
        <v>21115</v>
      </c>
      <c r="G1761" s="3" t="s">
        <v>21116</v>
      </c>
      <c r="H1761" s="3" t="s">
        <v>21117</v>
      </c>
    </row>
    <row r="1762" spans="1:8" ht="43.5" x14ac:dyDescent="0.35">
      <c r="A1762" s="4">
        <v>45805</v>
      </c>
      <c r="B1762" s="1">
        <v>45212</v>
      </c>
      <c r="C1762" s="2">
        <v>0.37074074074074076</v>
      </c>
      <c r="D1762" s="3" t="s">
        <v>1436</v>
      </c>
      <c r="E1762" s="3" t="s">
        <v>21121</v>
      </c>
      <c r="F1762" s="3" t="s">
        <v>21119</v>
      </c>
      <c r="G1762" s="3" t="s">
        <v>14783</v>
      </c>
      <c r="H1762" s="3" t="s">
        <v>21120</v>
      </c>
    </row>
    <row r="1763" spans="1:8" ht="29" x14ac:dyDescent="0.35">
      <c r="A1763" s="4">
        <v>54002</v>
      </c>
      <c r="B1763" s="1">
        <v>45212</v>
      </c>
      <c r="C1763" s="2">
        <v>0.37413194444444442</v>
      </c>
      <c r="D1763" s="3" t="s">
        <v>12295</v>
      </c>
      <c r="E1763" s="3" t="s">
        <v>14543</v>
      </c>
      <c r="F1763" s="3" t="s">
        <v>21122</v>
      </c>
      <c r="G1763" s="3" t="s">
        <v>11859</v>
      </c>
      <c r="H1763" s="3" t="s">
        <v>21123</v>
      </c>
    </row>
    <row r="1764" spans="1:8" ht="43.5" x14ac:dyDescent="0.35">
      <c r="A1764" s="4">
        <v>5288</v>
      </c>
      <c r="B1764" s="1">
        <v>45212</v>
      </c>
      <c r="C1764" s="2">
        <v>0.37450231481481483</v>
      </c>
      <c r="D1764" s="3" t="s">
        <v>1744</v>
      </c>
      <c r="E1764" s="3" t="s">
        <v>14529</v>
      </c>
      <c r="F1764" s="3" t="s">
        <v>21124</v>
      </c>
      <c r="G1764" s="3" t="s">
        <v>11933</v>
      </c>
      <c r="H1764" s="3" t="s">
        <v>10660</v>
      </c>
    </row>
    <row r="1765" spans="1:8" x14ac:dyDescent="0.35">
      <c r="A1765" s="4">
        <v>13624</v>
      </c>
      <c r="B1765" s="1">
        <v>45212</v>
      </c>
      <c r="C1765" s="2">
        <v>0.37732638888888892</v>
      </c>
      <c r="D1765" s="3" t="s">
        <v>1288</v>
      </c>
      <c r="E1765" s="3" t="s">
        <v>21126</v>
      </c>
      <c r="F1765" s="3" t="s">
        <v>21125</v>
      </c>
      <c r="G1765" s="3" t="s">
        <v>11785</v>
      </c>
      <c r="H1765" s="3" t="s">
        <v>11764</v>
      </c>
    </row>
    <row r="1766" spans="1:8" ht="87" x14ac:dyDescent="0.35">
      <c r="A1766" s="4">
        <v>42138</v>
      </c>
      <c r="B1766" s="1">
        <v>45212</v>
      </c>
      <c r="C1766" s="2">
        <v>0.3785648148148148</v>
      </c>
      <c r="D1766" s="3" t="s">
        <v>21127</v>
      </c>
      <c r="E1766" s="3" t="s">
        <v>21131</v>
      </c>
      <c r="F1766" s="3" t="s">
        <v>21128</v>
      </c>
      <c r="G1766" s="3" t="s">
        <v>21129</v>
      </c>
      <c r="H1766" s="3" t="s">
        <v>21130</v>
      </c>
    </row>
    <row r="1767" spans="1:8" ht="29" x14ac:dyDescent="0.35">
      <c r="A1767" s="4">
        <v>80741</v>
      </c>
      <c r="B1767" s="1">
        <v>45212</v>
      </c>
      <c r="C1767" s="2">
        <v>0.37866898148148148</v>
      </c>
      <c r="D1767" s="3" t="s">
        <v>21132</v>
      </c>
      <c r="E1767" s="3" t="s">
        <v>11441</v>
      </c>
      <c r="F1767" s="3" t="s">
        <v>21133</v>
      </c>
      <c r="G1767" s="3" t="s">
        <v>14097</v>
      </c>
      <c r="H1767" s="3" t="s">
        <v>21134</v>
      </c>
    </row>
    <row r="1768" spans="1:8" ht="43.5" x14ac:dyDescent="0.35">
      <c r="A1768" s="4">
        <v>41263</v>
      </c>
      <c r="B1768" s="1">
        <v>45212</v>
      </c>
      <c r="C1768" s="2">
        <v>0.38057870370370367</v>
      </c>
      <c r="D1768" s="3" t="s">
        <v>167</v>
      </c>
      <c r="E1768" s="3" t="s">
        <v>21138</v>
      </c>
      <c r="F1768" s="3" t="s">
        <v>21135</v>
      </c>
      <c r="G1768" s="3" t="s">
        <v>21136</v>
      </c>
      <c r="H1768" s="3" t="s">
        <v>21137</v>
      </c>
    </row>
    <row r="1769" spans="1:8" x14ac:dyDescent="0.35">
      <c r="A1769" s="4">
        <v>30442</v>
      </c>
      <c r="B1769" s="1">
        <v>45212</v>
      </c>
      <c r="C1769" s="2">
        <v>0.38092592592592589</v>
      </c>
      <c r="D1769" s="3" t="s">
        <v>11773</v>
      </c>
      <c r="E1769" s="3" t="s">
        <v>21142</v>
      </c>
      <c r="F1769" s="3" t="s">
        <v>21139</v>
      </c>
      <c r="G1769" s="3" t="s">
        <v>21140</v>
      </c>
      <c r="H1769" s="3" t="s">
        <v>21141</v>
      </c>
    </row>
    <row r="1770" spans="1:8" ht="87" x14ac:dyDescent="0.35">
      <c r="A1770" s="4">
        <v>42590</v>
      </c>
      <c r="B1770" s="1">
        <v>45212</v>
      </c>
      <c r="C1770" s="2">
        <v>0.38245370370370368</v>
      </c>
      <c r="D1770" s="3" t="s">
        <v>21143</v>
      </c>
      <c r="E1770" s="3" t="s">
        <v>21147</v>
      </c>
      <c r="F1770" s="3" t="s">
        <v>21144</v>
      </c>
      <c r="G1770" s="3" t="s">
        <v>21145</v>
      </c>
      <c r="H1770" s="3" t="s">
        <v>21146</v>
      </c>
    </row>
    <row r="1771" spans="1:8" ht="116" x14ac:dyDescent="0.35">
      <c r="A1771" s="4">
        <v>176043</v>
      </c>
      <c r="B1771" s="1">
        <v>45212</v>
      </c>
      <c r="C1771" s="2">
        <v>0.38586805555555559</v>
      </c>
      <c r="D1771" s="3" t="s">
        <v>21148</v>
      </c>
      <c r="E1771" s="3" t="s">
        <v>21151</v>
      </c>
      <c r="F1771" s="3" t="s">
        <v>21149</v>
      </c>
      <c r="G1771" s="3" t="s">
        <v>11879</v>
      </c>
      <c r="H1771" s="3" t="s">
        <v>21150</v>
      </c>
    </row>
    <row r="1772" spans="1:8" ht="43.5" x14ac:dyDescent="0.35">
      <c r="A1772" s="4">
        <v>41263</v>
      </c>
      <c r="B1772" s="1">
        <v>45212</v>
      </c>
      <c r="C1772" s="2">
        <v>0.38704861111111111</v>
      </c>
      <c r="D1772" s="3" t="s">
        <v>167</v>
      </c>
      <c r="E1772" s="3" t="s">
        <v>21138</v>
      </c>
      <c r="F1772" s="3" t="s">
        <v>21135</v>
      </c>
      <c r="G1772" s="3" t="s">
        <v>21136</v>
      </c>
      <c r="H1772" s="3" t="s">
        <v>21152</v>
      </c>
    </row>
    <row r="1773" spans="1:8" ht="72.5" x14ac:dyDescent="0.35">
      <c r="A1773" s="4">
        <v>1361</v>
      </c>
      <c r="B1773" s="1">
        <v>45212</v>
      </c>
      <c r="C1773" s="2">
        <v>0.38725694444444447</v>
      </c>
      <c r="D1773" s="3" t="s">
        <v>21153</v>
      </c>
      <c r="E1773" s="3" t="s">
        <v>21157</v>
      </c>
      <c r="F1773" s="3" t="s">
        <v>21154</v>
      </c>
      <c r="G1773" s="3" t="s">
        <v>21155</v>
      </c>
      <c r="H1773" s="3" t="s">
        <v>21156</v>
      </c>
    </row>
    <row r="1774" spans="1:8" ht="29" x14ac:dyDescent="0.35">
      <c r="A1774" s="4">
        <v>161639</v>
      </c>
      <c r="B1774" s="1">
        <v>45212</v>
      </c>
      <c r="C1774" s="2">
        <v>0.39090277777777777</v>
      </c>
      <c r="D1774" s="3" t="s">
        <v>12060</v>
      </c>
      <c r="E1774" s="3" t="s">
        <v>21161</v>
      </c>
      <c r="F1774" s="3" t="s">
        <v>21158</v>
      </c>
      <c r="G1774" s="3" t="s">
        <v>21159</v>
      </c>
      <c r="H1774" s="3" t="s">
        <v>21160</v>
      </c>
    </row>
    <row r="1775" spans="1:8" ht="29" x14ac:dyDescent="0.35">
      <c r="A1775" s="4">
        <v>39879</v>
      </c>
      <c r="B1775" s="1">
        <v>45212</v>
      </c>
      <c r="C1775" s="2">
        <v>0.39246527777777779</v>
      </c>
      <c r="D1775" s="3" t="s">
        <v>1436</v>
      </c>
      <c r="E1775" s="3" t="s">
        <v>14564</v>
      </c>
      <c r="F1775" s="3" t="s">
        <v>21162</v>
      </c>
      <c r="G1775" s="3" t="s">
        <v>21163</v>
      </c>
      <c r="H1775" s="3" t="s">
        <v>21164</v>
      </c>
    </row>
    <row r="1776" spans="1:8" ht="58" x14ac:dyDescent="0.35">
      <c r="A1776" s="4">
        <v>108205</v>
      </c>
      <c r="B1776" s="1">
        <v>45212</v>
      </c>
      <c r="C1776" s="2">
        <v>0.3933680555555556</v>
      </c>
      <c r="D1776" s="3" t="s">
        <v>985</v>
      </c>
      <c r="E1776" s="3" t="s">
        <v>21167</v>
      </c>
      <c r="F1776" s="3" t="s">
        <v>21165</v>
      </c>
      <c r="G1776" s="3" t="s">
        <v>21166</v>
      </c>
      <c r="H1776" s="3" t="s">
        <v>15513</v>
      </c>
    </row>
    <row r="1777" spans="1:8" ht="29" x14ac:dyDescent="0.35">
      <c r="A1777" s="4">
        <v>39879</v>
      </c>
      <c r="B1777" s="1">
        <v>45212</v>
      </c>
      <c r="C1777" s="2">
        <v>0.39473379629629629</v>
      </c>
      <c r="D1777" s="3" t="s">
        <v>1436</v>
      </c>
      <c r="E1777" s="3" t="s">
        <v>21169</v>
      </c>
      <c r="F1777" s="3" t="s">
        <v>21162</v>
      </c>
      <c r="G1777" s="3" t="s">
        <v>21163</v>
      </c>
      <c r="H1777" s="3" t="s">
        <v>21168</v>
      </c>
    </row>
    <row r="1778" spans="1:8" ht="43.5" x14ac:dyDescent="0.35">
      <c r="A1778" s="4">
        <v>200621</v>
      </c>
      <c r="B1778" s="1">
        <v>45212</v>
      </c>
      <c r="C1778" s="2">
        <v>0.39474537037037033</v>
      </c>
      <c r="D1778" s="3" t="s">
        <v>1702</v>
      </c>
      <c r="E1778" s="3" t="s">
        <v>21171</v>
      </c>
      <c r="F1778" s="3" t="s">
        <v>21170</v>
      </c>
      <c r="G1778" s="3" t="s">
        <v>12011</v>
      </c>
      <c r="H1778" s="3" t="s">
        <v>11750</v>
      </c>
    </row>
    <row r="1779" spans="1:8" ht="29" x14ac:dyDescent="0.35">
      <c r="A1779" s="4">
        <v>49389</v>
      </c>
      <c r="B1779" s="1">
        <v>45212</v>
      </c>
      <c r="C1779" s="2">
        <v>0.39510416666666665</v>
      </c>
      <c r="D1779" s="3" t="s">
        <v>13638</v>
      </c>
      <c r="E1779" s="3" t="s">
        <v>21173</v>
      </c>
      <c r="F1779" s="3" t="s">
        <v>21172</v>
      </c>
      <c r="G1779" s="3" t="s">
        <v>12518</v>
      </c>
      <c r="H1779" s="3" t="s">
        <v>12159</v>
      </c>
    </row>
    <row r="1780" spans="1:8" ht="43.5" x14ac:dyDescent="0.35">
      <c r="A1780" s="4">
        <v>4947</v>
      </c>
      <c r="B1780" s="1">
        <v>45212</v>
      </c>
      <c r="C1780" s="2">
        <v>0.39633101851851849</v>
      </c>
      <c r="D1780" s="3" t="s">
        <v>21174</v>
      </c>
      <c r="E1780" s="3" t="s">
        <v>21178</v>
      </c>
      <c r="F1780" s="3" t="s">
        <v>21175</v>
      </c>
      <c r="G1780" s="3" t="s">
        <v>21176</v>
      </c>
      <c r="H1780" s="3" t="s">
        <v>21177</v>
      </c>
    </row>
    <row r="1781" spans="1:8" x14ac:dyDescent="0.35">
      <c r="A1781" s="4">
        <v>111806</v>
      </c>
      <c r="B1781" s="1">
        <v>45212</v>
      </c>
      <c r="C1781" s="2">
        <v>0.39734953703703701</v>
      </c>
      <c r="D1781" s="3" t="s">
        <v>21179</v>
      </c>
      <c r="E1781" s="3" t="s">
        <v>21181</v>
      </c>
      <c r="F1781" s="3" t="s">
        <v>21180</v>
      </c>
      <c r="G1781" s="3" t="s">
        <v>11882</v>
      </c>
      <c r="H1781" s="3" t="s">
        <v>10660</v>
      </c>
    </row>
    <row r="1782" spans="1:8" ht="87" x14ac:dyDescent="0.35">
      <c r="A1782" s="4">
        <v>46348</v>
      </c>
      <c r="B1782" s="1">
        <v>45212</v>
      </c>
      <c r="C1782" s="2">
        <v>0.39800925925925923</v>
      </c>
      <c r="D1782" s="3" t="s">
        <v>1436</v>
      </c>
      <c r="E1782" s="3" t="s">
        <v>21185</v>
      </c>
      <c r="F1782" s="3" t="s">
        <v>21182</v>
      </c>
      <c r="G1782" s="3" t="s">
        <v>21183</v>
      </c>
      <c r="H1782" s="3" t="s">
        <v>21184</v>
      </c>
    </row>
    <row r="1783" spans="1:8" ht="29" x14ac:dyDescent="0.35">
      <c r="A1783" s="4">
        <v>104168</v>
      </c>
      <c r="B1783" s="1">
        <v>45212</v>
      </c>
      <c r="C1783" s="2">
        <v>0.40422453703703703</v>
      </c>
      <c r="D1783" s="3" t="s">
        <v>12113</v>
      </c>
      <c r="E1783" s="3" t="s">
        <v>14557</v>
      </c>
      <c r="F1783" s="3" t="s">
        <v>21186</v>
      </c>
      <c r="G1783" s="3" t="s">
        <v>11837</v>
      </c>
      <c r="H1783" s="3" t="s">
        <v>21187</v>
      </c>
    </row>
    <row r="1784" spans="1:8" ht="43.5" x14ac:dyDescent="0.35">
      <c r="A1784" s="4">
        <v>98437</v>
      </c>
      <c r="B1784" s="1">
        <v>45212</v>
      </c>
      <c r="C1784" s="2">
        <v>0.4064814814814815</v>
      </c>
      <c r="D1784" s="3" t="s">
        <v>21188</v>
      </c>
      <c r="E1784" s="3" t="s">
        <v>14555</v>
      </c>
      <c r="F1784" s="3" t="s">
        <v>21189</v>
      </c>
      <c r="G1784" s="3" t="s">
        <v>11920</v>
      </c>
      <c r="H1784" s="3" t="s">
        <v>21190</v>
      </c>
    </row>
    <row r="1785" spans="1:8" ht="72.5" x14ac:dyDescent="0.35">
      <c r="A1785" s="4">
        <v>52438</v>
      </c>
      <c r="B1785" s="1">
        <v>45212</v>
      </c>
      <c r="C1785" s="2">
        <v>0.40778935185185183</v>
      </c>
      <c r="D1785" s="3" t="s">
        <v>21191</v>
      </c>
      <c r="E1785" s="3" t="s">
        <v>21194</v>
      </c>
      <c r="F1785" s="3" t="s">
        <v>21192</v>
      </c>
      <c r="G1785" s="3" t="s">
        <v>11732</v>
      </c>
      <c r="H1785" s="3" t="s">
        <v>21193</v>
      </c>
    </row>
    <row r="1786" spans="1:8" ht="72.5" x14ac:dyDescent="0.35">
      <c r="A1786" s="4">
        <v>163384</v>
      </c>
      <c r="B1786" s="1">
        <v>45212</v>
      </c>
      <c r="C1786" s="2">
        <v>0.40891203703703699</v>
      </c>
      <c r="D1786" s="3" t="s">
        <v>21195</v>
      </c>
      <c r="E1786" s="3" t="s">
        <v>21199</v>
      </c>
      <c r="F1786" s="3" t="s">
        <v>21196</v>
      </c>
      <c r="G1786" s="3" t="s">
        <v>21197</v>
      </c>
      <c r="H1786" s="3" t="s">
        <v>21198</v>
      </c>
    </row>
    <row r="1787" spans="1:8" x14ac:dyDescent="0.35">
      <c r="A1787" s="4">
        <v>37684</v>
      </c>
      <c r="B1787" s="1">
        <v>45212</v>
      </c>
      <c r="C1787" s="2">
        <v>0.4090509259259259</v>
      </c>
      <c r="D1787" s="3" t="s">
        <v>12078</v>
      </c>
      <c r="E1787" s="3" t="s">
        <v>12158</v>
      </c>
      <c r="F1787" s="3" t="s">
        <v>21200</v>
      </c>
      <c r="G1787" s="3" t="s">
        <v>11784</v>
      </c>
      <c r="H1787" s="3" t="s">
        <v>21201</v>
      </c>
    </row>
    <row r="1788" spans="1:8" ht="58" x14ac:dyDescent="0.35">
      <c r="A1788" s="4">
        <v>46483</v>
      </c>
      <c r="B1788" s="1">
        <v>45212</v>
      </c>
      <c r="C1788" s="2">
        <v>0.40969907407407408</v>
      </c>
      <c r="D1788" s="3" t="s">
        <v>21202</v>
      </c>
      <c r="E1788" s="3" t="s">
        <v>21204</v>
      </c>
      <c r="F1788" s="3" t="s">
        <v>10419</v>
      </c>
      <c r="G1788" s="3" t="s">
        <v>21203</v>
      </c>
      <c r="H1788" s="3" t="s">
        <v>11034</v>
      </c>
    </row>
    <row r="1789" spans="1:8" ht="58" x14ac:dyDescent="0.35">
      <c r="A1789" s="4">
        <v>18579</v>
      </c>
      <c r="B1789" s="1">
        <v>45212</v>
      </c>
      <c r="C1789" s="2">
        <v>0.41100694444444441</v>
      </c>
      <c r="D1789" s="3" t="s">
        <v>985</v>
      </c>
      <c r="E1789" s="3" t="s">
        <v>21207</v>
      </c>
      <c r="F1789" s="3" t="s">
        <v>21205</v>
      </c>
      <c r="G1789" s="3" t="s">
        <v>11798</v>
      </c>
      <c r="H1789" s="3" t="s">
        <v>21206</v>
      </c>
    </row>
    <row r="1790" spans="1:8" ht="72.5" x14ac:dyDescent="0.35">
      <c r="A1790" s="4">
        <v>32930</v>
      </c>
      <c r="B1790" s="1">
        <v>45212</v>
      </c>
      <c r="C1790" s="2">
        <v>0.41335648148148146</v>
      </c>
      <c r="D1790" s="3" t="s">
        <v>21208</v>
      </c>
      <c r="E1790" s="3" t="s">
        <v>21211</v>
      </c>
      <c r="F1790" s="3" t="s">
        <v>21209</v>
      </c>
      <c r="G1790" s="3" t="s">
        <v>12294</v>
      </c>
      <c r="H1790" s="3" t="s">
        <v>21210</v>
      </c>
    </row>
    <row r="1791" spans="1:8" ht="58" x14ac:dyDescent="0.35">
      <c r="A1791" s="4">
        <v>152854</v>
      </c>
      <c r="B1791" s="1">
        <v>45212</v>
      </c>
      <c r="C1791" s="2">
        <v>0.41396990740740741</v>
      </c>
      <c r="D1791" s="3" t="s">
        <v>985</v>
      </c>
      <c r="E1791" s="3" t="s">
        <v>21214</v>
      </c>
      <c r="F1791" s="3" t="s">
        <v>21212</v>
      </c>
      <c r="G1791" s="3" t="s">
        <v>10487</v>
      </c>
      <c r="H1791" s="3" t="s">
        <v>21213</v>
      </c>
    </row>
    <row r="1792" spans="1:8" ht="58" x14ac:dyDescent="0.35">
      <c r="A1792" s="4">
        <v>145569</v>
      </c>
      <c r="B1792" s="1">
        <v>45212</v>
      </c>
      <c r="C1792" s="2">
        <v>0.41401620370370368</v>
      </c>
      <c r="D1792" s="3" t="s">
        <v>21215</v>
      </c>
      <c r="E1792" s="3" t="s">
        <v>21218</v>
      </c>
      <c r="F1792" s="3" t="s">
        <v>21216</v>
      </c>
      <c r="G1792" s="3" t="s">
        <v>343</v>
      </c>
      <c r="H1792" s="3" t="s">
        <v>21217</v>
      </c>
    </row>
    <row r="1793" spans="1:8" ht="43.5" x14ac:dyDescent="0.35">
      <c r="A1793" s="4">
        <v>182599</v>
      </c>
      <c r="B1793" s="1">
        <v>45212</v>
      </c>
      <c r="C1793" s="2">
        <v>0.41453703703703698</v>
      </c>
      <c r="D1793" s="3" t="s">
        <v>21219</v>
      </c>
      <c r="E1793" s="3" t="s">
        <v>21223</v>
      </c>
      <c r="F1793" s="3" t="s">
        <v>21220</v>
      </c>
      <c r="G1793" s="3" t="s">
        <v>21221</v>
      </c>
      <c r="H1793" s="3" t="s">
        <v>21222</v>
      </c>
    </row>
    <row r="1794" spans="1:8" x14ac:dyDescent="0.35">
      <c r="A1794" s="4">
        <v>48864</v>
      </c>
      <c r="B1794" s="1">
        <v>45212</v>
      </c>
      <c r="C1794" s="2">
        <v>0.41569444444444442</v>
      </c>
      <c r="D1794" s="3" t="s">
        <v>1627</v>
      </c>
      <c r="E1794" s="3" t="s">
        <v>13729</v>
      </c>
      <c r="F1794" s="3" t="s">
        <v>21224</v>
      </c>
      <c r="G1794" s="3" t="s">
        <v>11786</v>
      </c>
      <c r="H1794" s="3" t="s">
        <v>21187</v>
      </c>
    </row>
    <row r="1795" spans="1:8" ht="130.5" x14ac:dyDescent="0.35">
      <c r="A1795" s="4">
        <v>43168</v>
      </c>
      <c r="B1795" s="1">
        <v>45212</v>
      </c>
      <c r="C1795" s="2">
        <v>0.41722222222222222</v>
      </c>
      <c r="D1795" s="3" t="s">
        <v>21225</v>
      </c>
      <c r="E1795" s="3" t="s">
        <v>21227</v>
      </c>
      <c r="F1795" s="3" t="s">
        <v>13028</v>
      </c>
      <c r="G1795" s="3" t="s">
        <v>11732</v>
      </c>
      <c r="H1795" s="3" t="s">
        <v>21226</v>
      </c>
    </row>
    <row r="1796" spans="1:8" ht="43.5" x14ac:dyDescent="0.35">
      <c r="A1796" s="4">
        <v>46352</v>
      </c>
      <c r="B1796" s="1">
        <v>45212</v>
      </c>
      <c r="C1796" s="2">
        <v>0.41752314814814812</v>
      </c>
      <c r="D1796" s="3" t="s">
        <v>985</v>
      </c>
      <c r="E1796" s="3" t="s">
        <v>14562</v>
      </c>
      <c r="F1796" s="3" t="s">
        <v>21228</v>
      </c>
      <c r="G1796" s="3" t="s">
        <v>21229</v>
      </c>
      <c r="H1796" s="3" t="s">
        <v>21230</v>
      </c>
    </row>
    <row r="1797" spans="1:8" ht="58" x14ac:dyDescent="0.35">
      <c r="A1797" s="4">
        <v>52104</v>
      </c>
      <c r="B1797" s="1">
        <v>45212</v>
      </c>
      <c r="C1797" s="2">
        <v>0.4176273148148148</v>
      </c>
      <c r="D1797" s="3" t="s">
        <v>10599</v>
      </c>
      <c r="E1797" s="3" t="s">
        <v>21233</v>
      </c>
      <c r="F1797" s="3" t="s">
        <v>21231</v>
      </c>
      <c r="G1797" s="3" t="s">
        <v>10851</v>
      </c>
      <c r="H1797" s="3" t="s">
        <v>21232</v>
      </c>
    </row>
    <row r="1798" spans="1:8" x14ac:dyDescent="0.35">
      <c r="A1798" s="4">
        <v>109667</v>
      </c>
      <c r="B1798" s="1">
        <v>45212</v>
      </c>
      <c r="C1798" s="2">
        <v>0.42097222222222225</v>
      </c>
      <c r="D1798" s="3" t="s">
        <v>14898</v>
      </c>
      <c r="E1798" s="3" t="s">
        <v>32</v>
      </c>
      <c r="F1798" s="3" t="s">
        <v>21234</v>
      </c>
      <c r="G1798" s="3" t="s">
        <v>11837</v>
      </c>
      <c r="H1798" s="3" t="s">
        <v>12327</v>
      </c>
    </row>
    <row r="1799" spans="1:8" x14ac:dyDescent="0.35">
      <c r="A1799" s="4">
        <v>109667</v>
      </c>
      <c r="B1799" s="1">
        <v>45212</v>
      </c>
      <c r="C1799" s="2">
        <v>0.42214120370370373</v>
      </c>
      <c r="D1799" s="3" t="s">
        <v>14898</v>
      </c>
      <c r="E1799" s="3" t="s">
        <v>32</v>
      </c>
      <c r="F1799" s="3" t="s">
        <v>21234</v>
      </c>
      <c r="G1799" s="3" t="s">
        <v>11837</v>
      </c>
      <c r="H1799" s="3" t="s">
        <v>12327</v>
      </c>
    </row>
    <row r="1800" spans="1:8" ht="29" x14ac:dyDescent="0.35">
      <c r="A1800" s="4">
        <v>50299</v>
      </c>
      <c r="B1800" s="1">
        <v>45212</v>
      </c>
      <c r="C1800" s="2">
        <v>0.42378472222222219</v>
      </c>
      <c r="D1800" s="3" t="s">
        <v>985</v>
      </c>
      <c r="E1800" s="3" t="s">
        <v>12165</v>
      </c>
      <c r="F1800" s="3" t="s">
        <v>21235</v>
      </c>
      <c r="G1800" s="3" t="s">
        <v>12165</v>
      </c>
      <c r="H1800" s="3" t="s">
        <v>21236</v>
      </c>
    </row>
    <row r="1801" spans="1:8" ht="43.5" x14ac:dyDescent="0.35">
      <c r="A1801" s="4">
        <v>160882</v>
      </c>
      <c r="B1801" s="1">
        <v>45212</v>
      </c>
      <c r="C1801" s="2">
        <v>0.42530092592592594</v>
      </c>
      <c r="D1801" s="3" t="s">
        <v>21237</v>
      </c>
      <c r="E1801" s="3" t="s">
        <v>21238</v>
      </c>
      <c r="F1801" s="3" t="s">
        <v>11751</v>
      </c>
      <c r="G1801" s="3" t="s">
        <v>11755</v>
      </c>
      <c r="H1801" s="3" t="s">
        <v>10660</v>
      </c>
    </row>
    <row r="1802" spans="1:8" ht="87" x14ac:dyDescent="0.35">
      <c r="A1802" s="4">
        <v>15329</v>
      </c>
      <c r="B1802" s="1">
        <v>45212</v>
      </c>
      <c r="C1802" s="2">
        <v>0.426724537037037</v>
      </c>
      <c r="D1802" s="3" t="s">
        <v>21239</v>
      </c>
      <c r="E1802" s="3" t="s">
        <v>21242</v>
      </c>
      <c r="F1802" s="3" t="s">
        <v>21240</v>
      </c>
      <c r="G1802" s="3" t="s">
        <v>11732</v>
      </c>
      <c r="H1802" s="3" t="s">
        <v>21241</v>
      </c>
    </row>
    <row r="1803" spans="1:8" ht="87" x14ac:dyDescent="0.35">
      <c r="A1803" s="4">
        <v>48649</v>
      </c>
      <c r="B1803" s="1">
        <v>45212</v>
      </c>
      <c r="C1803" s="2">
        <v>0.4268865740740741</v>
      </c>
      <c r="D1803" s="3" t="s">
        <v>21243</v>
      </c>
      <c r="E1803" s="3" t="s">
        <v>21246</v>
      </c>
      <c r="F1803" s="3" t="s">
        <v>21244</v>
      </c>
      <c r="G1803" s="3" t="s">
        <v>1581</v>
      </c>
      <c r="H1803" s="3" t="s">
        <v>21245</v>
      </c>
    </row>
    <row r="1804" spans="1:8" ht="43.5" x14ac:dyDescent="0.35">
      <c r="A1804" s="4">
        <v>160882</v>
      </c>
      <c r="B1804" s="1">
        <v>45212</v>
      </c>
      <c r="C1804" s="2">
        <v>0.42706018518518518</v>
      </c>
      <c r="D1804" s="3" t="s">
        <v>21237</v>
      </c>
      <c r="E1804" s="3" t="s">
        <v>21238</v>
      </c>
      <c r="F1804" s="3" t="s">
        <v>21247</v>
      </c>
      <c r="G1804" s="3" t="s">
        <v>21248</v>
      </c>
      <c r="H1804" s="3" t="s">
        <v>21249</v>
      </c>
    </row>
    <row r="1805" spans="1:8" ht="43.5" x14ac:dyDescent="0.35">
      <c r="A1805" s="4">
        <v>4381</v>
      </c>
      <c r="B1805" s="1">
        <v>45212</v>
      </c>
      <c r="C1805" s="2">
        <v>0.43008101851851849</v>
      </c>
      <c r="D1805" s="3" t="s">
        <v>21250</v>
      </c>
      <c r="E1805" s="3" t="s">
        <v>21253</v>
      </c>
      <c r="F1805" s="3" t="s">
        <v>21251</v>
      </c>
      <c r="G1805" s="3" t="s">
        <v>11875</v>
      </c>
      <c r="H1805" s="3" t="s">
        <v>21252</v>
      </c>
    </row>
    <row r="1806" spans="1:8" ht="101.5" x14ac:dyDescent="0.35">
      <c r="A1806" s="4">
        <v>193185</v>
      </c>
      <c r="B1806" s="1">
        <v>45212</v>
      </c>
      <c r="C1806" s="2">
        <v>0.43027777777777776</v>
      </c>
      <c r="D1806" s="3" t="s">
        <v>12499</v>
      </c>
      <c r="E1806" s="3" t="s">
        <v>21257</v>
      </c>
      <c r="F1806" s="3" t="s">
        <v>21254</v>
      </c>
      <c r="G1806" s="3" t="s">
        <v>21255</v>
      </c>
      <c r="H1806" s="3" t="s">
        <v>21256</v>
      </c>
    </row>
    <row r="1807" spans="1:8" ht="29" x14ac:dyDescent="0.35">
      <c r="A1807" s="4">
        <v>55986</v>
      </c>
      <c r="B1807" s="1">
        <v>45212</v>
      </c>
      <c r="C1807" s="2">
        <v>0.43065972222222221</v>
      </c>
      <c r="D1807" s="3" t="s">
        <v>21258</v>
      </c>
      <c r="E1807" s="3" t="s">
        <v>21261</v>
      </c>
      <c r="F1807" s="3" t="s">
        <v>14612</v>
      </c>
      <c r="G1807" s="3" t="s">
        <v>21259</v>
      </c>
      <c r="H1807" s="3" t="s">
        <v>21260</v>
      </c>
    </row>
    <row r="1808" spans="1:8" ht="29" x14ac:dyDescent="0.35">
      <c r="A1808" s="4">
        <v>112769</v>
      </c>
      <c r="B1808" s="1">
        <v>45212</v>
      </c>
      <c r="C1808" s="2">
        <v>0.43245370370370373</v>
      </c>
      <c r="D1808" s="3" t="s">
        <v>21262</v>
      </c>
      <c r="E1808" s="3" t="s">
        <v>21266</v>
      </c>
      <c r="F1808" s="3" t="s">
        <v>21263</v>
      </c>
      <c r="G1808" s="3" t="s">
        <v>21264</v>
      </c>
      <c r="H1808" s="3" t="s">
        <v>21265</v>
      </c>
    </row>
    <row r="1809" spans="1:8" ht="43.5" x14ac:dyDescent="0.35">
      <c r="A1809" s="4">
        <v>54885</v>
      </c>
      <c r="B1809" s="1">
        <v>45212</v>
      </c>
      <c r="C1809" s="2">
        <v>0.43276620370370367</v>
      </c>
      <c r="D1809" s="3" t="s">
        <v>21267</v>
      </c>
      <c r="E1809" s="3" t="s">
        <v>21271</v>
      </c>
      <c r="F1809" s="3" t="s">
        <v>21268</v>
      </c>
      <c r="G1809" s="3" t="s">
        <v>21269</v>
      </c>
      <c r="H1809" s="3" t="s">
        <v>21270</v>
      </c>
    </row>
    <row r="1810" spans="1:8" ht="43.5" x14ac:dyDescent="0.35">
      <c r="A1810" s="4">
        <v>48154</v>
      </c>
      <c r="B1810" s="1">
        <v>45212</v>
      </c>
      <c r="C1810" s="2">
        <v>0.4343981481481482</v>
      </c>
      <c r="D1810" s="3" t="s">
        <v>10339</v>
      </c>
      <c r="E1810" s="3" t="s">
        <v>21274</v>
      </c>
      <c r="F1810" s="3" t="s">
        <v>21272</v>
      </c>
      <c r="G1810" s="3" t="s">
        <v>11798</v>
      </c>
      <c r="H1810" s="3" t="s">
        <v>21273</v>
      </c>
    </row>
    <row r="1811" spans="1:8" ht="101.5" x14ac:dyDescent="0.35">
      <c r="A1811" s="4">
        <v>43331</v>
      </c>
      <c r="B1811" s="1">
        <v>45212</v>
      </c>
      <c r="C1811" s="2">
        <v>0.43446759259259254</v>
      </c>
      <c r="D1811" s="3" t="s">
        <v>21275</v>
      </c>
      <c r="E1811" s="3" t="s">
        <v>21279</v>
      </c>
      <c r="F1811" s="3" t="s">
        <v>21276</v>
      </c>
      <c r="G1811" s="3" t="s">
        <v>21277</v>
      </c>
      <c r="H1811" s="3" t="s">
        <v>21278</v>
      </c>
    </row>
    <row r="1812" spans="1:8" ht="116" x14ac:dyDescent="0.35">
      <c r="A1812" s="4">
        <v>194402</v>
      </c>
      <c r="B1812" s="1">
        <v>45212</v>
      </c>
      <c r="C1812" s="2">
        <v>0.43579861111111112</v>
      </c>
      <c r="D1812" s="3" t="s">
        <v>21280</v>
      </c>
      <c r="E1812" s="3" t="s">
        <v>21283</v>
      </c>
      <c r="F1812" s="3" t="s">
        <v>21281</v>
      </c>
      <c r="G1812" s="3" t="s">
        <v>12041</v>
      </c>
      <c r="H1812" s="3" t="s">
        <v>21282</v>
      </c>
    </row>
    <row r="1813" spans="1:8" ht="174" x14ac:dyDescent="0.35">
      <c r="A1813" s="4">
        <v>33250</v>
      </c>
      <c r="B1813" s="1">
        <v>45212</v>
      </c>
      <c r="C1813" s="2">
        <v>0.43608796296296298</v>
      </c>
      <c r="D1813" s="3" t="s">
        <v>21284</v>
      </c>
      <c r="E1813" s="3" t="s">
        <v>13658</v>
      </c>
      <c r="F1813" s="3" t="s">
        <v>21285</v>
      </c>
      <c r="G1813" s="3" t="s">
        <v>11732</v>
      </c>
      <c r="H1813" s="3" t="s">
        <v>21286</v>
      </c>
    </row>
    <row r="1814" spans="1:8" ht="29" x14ac:dyDescent="0.35">
      <c r="A1814" s="4">
        <v>37175</v>
      </c>
      <c r="B1814" s="1">
        <v>45212</v>
      </c>
      <c r="C1814" s="2">
        <v>0.43837962962962962</v>
      </c>
      <c r="D1814" s="3" t="s">
        <v>95</v>
      </c>
      <c r="E1814" s="3" t="s">
        <v>21288</v>
      </c>
      <c r="F1814" s="3" t="s">
        <v>21287</v>
      </c>
      <c r="G1814" s="3" t="s">
        <v>10964</v>
      </c>
      <c r="H1814" s="3" t="s">
        <v>10660</v>
      </c>
    </row>
    <row r="1815" spans="1:8" ht="58" x14ac:dyDescent="0.35">
      <c r="A1815" s="4">
        <v>76056</v>
      </c>
      <c r="B1815" s="1">
        <v>45212</v>
      </c>
      <c r="C1815" s="2">
        <v>0.4384143518518519</v>
      </c>
      <c r="D1815" s="3" t="s">
        <v>21289</v>
      </c>
      <c r="E1815" s="3" t="s">
        <v>21293</v>
      </c>
      <c r="F1815" s="3" t="s">
        <v>21290</v>
      </c>
      <c r="G1815" s="3" t="s">
        <v>21291</v>
      </c>
      <c r="H1815" s="3" t="s">
        <v>21292</v>
      </c>
    </row>
    <row r="1816" spans="1:8" x14ac:dyDescent="0.35">
      <c r="A1816" s="4">
        <v>109667</v>
      </c>
      <c r="B1816" s="1">
        <v>45212</v>
      </c>
      <c r="C1816" s="2">
        <v>0.43883101851851852</v>
      </c>
      <c r="D1816" s="3" t="s">
        <v>14898</v>
      </c>
      <c r="E1816" s="3" t="s">
        <v>32</v>
      </c>
      <c r="F1816" s="3" t="s">
        <v>21294</v>
      </c>
      <c r="G1816" s="3" t="s">
        <v>11837</v>
      </c>
      <c r="H1816" s="3" t="s">
        <v>12327</v>
      </c>
    </row>
    <row r="1817" spans="1:8" ht="43.5" x14ac:dyDescent="0.35">
      <c r="A1817" s="4">
        <v>41577</v>
      </c>
      <c r="B1817" s="1">
        <v>45212</v>
      </c>
      <c r="C1817" s="2">
        <v>0.44171296296296297</v>
      </c>
      <c r="D1817" s="3" t="s">
        <v>21295</v>
      </c>
      <c r="E1817" s="3" t="s">
        <v>11613</v>
      </c>
      <c r="F1817" s="3" t="s">
        <v>21296</v>
      </c>
      <c r="G1817" s="3" t="s">
        <v>21297</v>
      </c>
      <c r="H1817" s="3" t="s">
        <v>21298</v>
      </c>
    </row>
    <row r="1818" spans="1:8" ht="58" x14ac:dyDescent="0.35">
      <c r="A1818" s="4">
        <v>46468</v>
      </c>
      <c r="B1818" s="1">
        <v>45212</v>
      </c>
      <c r="C1818" s="2">
        <v>0.44302083333333336</v>
      </c>
      <c r="D1818" s="3" t="s">
        <v>100</v>
      </c>
      <c r="E1818" s="3" t="s">
        <v>21301</v>
      </c>
      <c r="F1818" s="3" t="s">
        <v>21299</v>
      </c>
      <c r="G1818" s="3" t="s">
        <v>11477</v>
      </c>
      <c r="H1818" s="3" t="s">
        <v>21300</v>
      </c>
    </row>
    <row r="1819" spans="1:8" ht="101.5" x14ac:dyDescent="0.35">
      <c r="A1819" s="4">
        <v>49946</v>
      </c>
      <c r="B1819" s="1">
        <v>45212</v>
      </c>
      <c r="C1819" s="2">
        <v>0.44678240740740738</v>
      </c>
      <c r="D1819" s="3" t="s">
        <v>21302</v>
      </c>
      <c r="E1819" s="3" t="s">
        <v>21304</v>
      </c>
      <c r="F1819" s="3" t="s">
        <v>21303</v>
      </c>
      <c r="G1819" s="3" t="s">
        <v>11798</v>
      </c>
      <c r="H1819" s="3" t="s">
        <v>10660</v>
      </c>
    </row>
    <row r="1820" spans="1:8" x14ac:dyDescent="0.35">
      <c r="A1820" s="4">
        <v>55200</v>
      </c>
      <c r="B1820" s="1">
        <v>45212</v>
      </c>
      <c r="C1820" s="2">
        <v>0.44976851851851851</v>
      </c>
      <c r="D1820" s="3" t="s">
        <v>1436</v>
      </c>
      <c r="E1820" s="3" t="s">
        <v>13763</v>
      </c>
      <c r="F1820" s="3" t="s">
        <v>21305</v>
      </c>
      <c r="G1820" s="3" t="s">
        <v>21306</v>
      </c>
      <c r="H1820" s="3" t="s">
        <v>21307</v>
      </c>
    </row>
    <row r="1821" spans="1:8" ht="101.5" x14ac:dyDescent="0.35">
      <c r="A1821" s="4">
        <v>201994</v>
      </c>
      <c r="B1821" s="1">
        <v>45212</v>
      </c>
      <c r="C1821" s="2">
        <v>0.45149305555555558</v>
      </c>
      <c r="D1821" s="3" t="s">
        <v>1288</v>
      </c>
      <c r="E1821" s="3" t="s">
        <v>21310</v>
      </c>
      <c r="F1821" s="3" t="s">
        <v>21308</v>
      </c>
      <c r="G1821" s="3" t="s">
        <v>11924</v>
      </c>
      <c r="H1821" s="3" t="s">
        <v>21309</v>
      </c>
    </row>
    <row r="1822" spans="1:8" ht="29" x14ac:dyDescent="0.35">
      <c r="A1822" s="4">
        <v>46442</v>
      </c>
      <c r="B1822" s="1">
        <v>45212</v>
      </c>
      <c r="C1822" s="2">
        <v>0.45269675925925923</v>
      </c>
      <c r="D1822" s="3" t="s">
        <v>95</v>
      </c>
      <c r="E1822" s="3" t="s">
        <v>21312</v>
      </c>
      <c r="F1822" s="3" t="s">
        <v>1863</v>
      </c>
      <c r="G1822" s="3" t="s">
        <v>11524</v>
      </c>
      <c r="H1822" s="3" t="s">
        <v>21311</v>
      </c>
    </row>
    <row r="1823" spans="1:8" ht="43.5" x14ac:dyDescent="0.35">
      <c r="A1823" s="4">
        <v>154919</v>
      </c>
      <c r="B1823" s="1">
        <v>45212</v>
      </c>
      <c r="C1823" s="2">
        <v>0.45358796296296294</v>
      </c>
      <c r="D1823" s="3" t="s">
        <v>21313</v>
      </c>
      <c r="E1823" s="3" t="s">
        <v>21317</v>
      </c>
      <c r="F1823" s="3" t="s">
        <v>21314</v>
      </c>
      <c r="G1823" s="3" t="s">
        <v>21315</v>
      </c>
      <c r="H1823" s="3" t="s">
        <v>21316</v>
      </c>
    </row>
    <row r="1824" spans="1:8" ht="29" x14ac:dyDescent="0.35">
      <c r="A1824" s="4">
        <v>202688</v>
      </c>
      <c r="B1824" s="1">
        <v>45212</v>
      </c>
      <c r="C1824" s="2">
        <v>0.45359953703703698</v>
      </c>
      <c r="D1824" s="3" t="s">
        <v>1436</v>
      </c>
      <c r="E1824" s="3" t="s">
        <v>21320</v>
      </c>
      <c r="F1824" s="3" t="s">
        <v>21318</v>
      </c>
      <c r="G1824" s="3" t="s">
        <v>21108</v>
      </c>
      <c r="H1824" s="3" t="s">
        <v>21319</v>
      </c>
    </row>
    <row r="1825" spans="1:8" ht="29" x14ac:dyDescent="0.35">
      <c r="A1825" s="4">
        <v>89293</v>
      </c>
      <c r="B1825" s="1">
        <v>45212</v>
      </c>
      <c r="C1825" s="2">
        <v>0.45415509259259257</v>
      </c>
      <c r="D1825" s="3" t="s">
        <v>11851</v>
      </c>
      <c r="E1825" s="3" t="s">
        <v>21322</v>
      </c>
      <c r="F1825" s="3" t="s">
        <v>21321</v>
      </c>
      <c r="G1825" s="3" t="s">
        <v>11789</v>
      </c>
      <c r="H1825" s="3" t="s">
        <v>10586</v>
      </c>
    </row>
    <row r="1826" spans="1:8" ht="188.5" x14ac:dyDescent="0.35">
      <c r="A1826" s="4">
        <v>39433</v>
      </c>
      <c r="B1826" s="1">
        <v>45212</v>
      </c>
      <c r="C1826" s="2">
        <v>0.45682870370370371</v>
      </c>
      <c r="D1826" s="3" t="s">
        <v>21323</v>
      </c>
      <c r="E1826" s="3" t="s">
        <v>21327</v>
      </c>
      <c r="F1826" s="3" t="s">
        <v>21324</v>
      </c>
      <c r="G1826" s="3" t="s">
        <v>21325</v>
      </c>
      <c r="H1826" s="3" t="s">
        <v>21326</v>
      </c>
    </row>
    <row r="1827" spans="1:8" ht="43.5" x14ac:dyDescent="0.35">
      <c r="A1827" s="4">
        <v>66806</v>
      </c>
      <c r="B1827" s="1">
        <v>45212</v>
      </c>
      <c r="C1827" s="2">
        <v>0.45716435185185184</v>
      </c>
      <c r="D1827" s="3" t="s">
        <v>21328</v>
      </c>
      <c r="E1827" s="3" t="s">
        <v>14573</v>
      </c>
      <c r="F1827" s="3" t="s">
        <v>21329</v>
      </c>
      <c r="G1827" s="3" t="s">
        <v>14097</v>
      </c>
      <c r="H1827" s="3" t="s">
        <v>10660</v>
      </c>
    </row>
    <row r="1828" spans="1:8" ht="29" x14ac:dyDescent="0.35">
      <c r="A1828" s="4">
        <v>192600</v>
      </c>
      <c r="B1828" s="1">
        <v>45212</v>
      </c>
      <c r="C1828" s="2">
        <v>0.45725694444444448</v>
      </c>
      <c r="D1828" s="3" t="s">
        <v>1403</v>
      </c>
      <c r="E1828" s="3" t="s">
        <v>14922</v>
      </c>
      <c r="F1828" s="3" t="s">
        <v>21330</v>
      </c>
      <c r="G1828" s="3" t="s">
        <v>11808</v>
      </c>
      <c r="H1828" s="3" t="s">
        <v>11712</v>
      </c>
    </row>
    <row r="1829" spans="1:8" ht="188.5" x14ac:dyDescent="0.35">
      <c r="A1829" s="4">
        <v>36785</v>
      </c>
      <c r="B1829" s="1">
        <v>45212</v>
      </c>
      <c r="C1829" s="2">
        <v>0.45931712962962962</v>
      </c>
      <c r="D1829" s="3" t="s">
        <v>21331</v>
      </c>
      <c r="E1829" s="3" t="s">
        <v>463</v>
      </c>
      <c r="F1829" s="3" t="s">
        <v>12068</v>
      </c>
      <c r="G1829" s="3" t="s">
        <v>11732</v>
      </c>
      <c r="H1829" s="3" t="s">
        <v>21332</v>
      </c>
    </row>
    <row r="1830" spans="1:8" ht="58" x14ac:dyDescent="0.35">
      <c r="A1830" s="4">
        <v>32935</v>
      </c>
      <c r="B1830" s="1">
        <v>45212</v>
      </c>
      <c r="C1830" s="2">
        <v>0.45950231481481479</v>
      </c>
      <c r="D1830" s="3" t="s">
        <v>14891</v>
      </c>
      <c r="E1830" s="3" t="s">
        <v>21334</v>
      </c>
      <c r="F1830" s="3" t="s">
        <v>21333</v>
      </c>
      <c r="G1830" s="3" t="s">
        <v>13893</v>
      </c>
      <c r="H1830" s="3" t="s">
        <v>13917</v>
      </c>
    </row>
    <row r="1831" spans="1:8" ht="72.5" x14ac:dyDescent="0.35">
      <c r="A1831" s="4">
        <v>136273</v>
      </c>
      <c r="B1831" s="1">
        <v>45212</v>
      </c>
      <c r="C1831" s="2">
        <v>0.46140046296296294</v>
      </c>
      <c r="D1831" s="3" t="s">
        <v>21335</v>
      </c>
      <c r="E1831" s="3" t="s">
        <v>21338</v>
      </c>
      <c r="F1831" s="3" t="s">
        <v>21336</v>
      </c>
      <c r="G1831" s="3" t="s">
        <v>10851</v>
      </c>
      <c r="H1831" s="3" t="s">
        <v>21337</v>
      </c>
    </row>
    <row r="1832" spans="1:8" ht="145" x14ac:dyDescent="0.35">
      <c r="A1832" s="4">
        <v>39433</v>
      </c>
      <c r="B1832" s="1">
        <v>45212</v>
      </c>
      <c r="C1832" s="2">
        <v>0.46200231481481485</v>
      </c>
      <c r="D1832" s="3" t="s">
        <v>21323</v>
      </c>
      <c r="E1832" s="3" t="s">
        <v>21340</v>
      </c>
      <c r="F1832" s="3" t="s">
        <v>21324</v>
      </c>
      <c r="G1832" s="3" t="s">
        <v>21325</v>
      </c>
      <c r="H1832" s="3" t="s">
        <v>21339</v>
      </c>
    </row>
    <row r="1833" spans="1:8" ht="29" x14ac:dyDescent="0.35">
      <c r="A1833" s="4">
        <v>77073</v>
      </c>
      <c r="B1833" s="1">
        <v>45212</v>
      </c>
      <c r="C1833" s="2">
        <v>0.46283564814814815</v>
      </c>
      <c r="D1833" s="3" t="s">
        <v>985</v>
      </c>
      <c r="E1833" s="3" t="s">
        <v>13936</v>
      </c>
      <c r="F1833" s="3" t="s">
        <v>21341</v>
      </c>
      <c r="G1833" s="3" t="s">
        <v>21342</v>
      </c>
      <c r="H1833" s="3" t="s">
        <v>21343</v>
      </c>
    </row>
    <row r="1834" spans="1:8" ht="43.5" x14ac:dyDescent="0.35">
      <c r="A1834" s="4">
        <v>148565</v>
      </c>
      <c r="B1834" s="1">
        <v>45212</v>
      </c>
      <c r="C1834" s="2">
        <v>0.46291666666666664</v>
      </c>
      <c r="D1834" s="3" t="s">
        <v>1702</v>
      </c>
      <c r="E1834" s="3" t="s">
        <v>21345</v>
      </c>
      <c r="F1834" s="3" t="s">
        <v>21344</v>
      </c>
      <c r="G1834" s="3" t="s">
        <v>11804</v>
      </c>
      <c r="H1834" s="3" t="s">
        <v>11750</v>
      </c>
    </row>
    <row r="1835" spans="1:8" ht="101.5" x14ac:dyDescent="0.35">
      <c r="A1835" s="4">
        <v>33262</v>
      </c>
      <c r="B1835" s="1">
        <v>45212</v>
      </c>
      <c r="C1835" s="2">
        <v>0.46480324074074075</v>
      </c>
      <c r="D1835" s="3" t="s">
        <v>21346</v>
      </c>
      <c r="E1835" s="3" t="s">
        <v>21350</v>
      </c>
      <c r="F1835" s="3" t="s">
        <v>21347</v>
      </c>
      <c r="G1835" s="3" t="s">
        <v>21348</v>
      </c>
      <c r="H1835" s="3" t="s">
        <v>21349</v>
      </c>
    </row>
    <row r="1836" spans="1:8" ht="72.5" x14ac:dyDescent="0.35">
      <c r="A1836" s="4">
        <v>40441</v>
      </c>
      <c r="B1836" s="1">
        <v>45212</v>
      </c>
      <c r="C1836" s="2">
        <v>0.46506944444444448</v>
      </c>
      <c r="D1836" s="3" t="s">
        <v>21351</v>
      </c>
      <c r="E1836" s="3" t="s">
        <v>21354</v>
      </c>
      <c r="F1836" s="3" t="s">
        <v>21352</v>
      </c>
      <c r="G1836" s="3" t="s">
        <v>11779</v>
      </c>
      <c r="H1836" s="3" t="s">
        <v>21353</v>
      </c>
    </row>
    <row r="1837" spans="1:8" ht="58" x14ac:dyDescent="0.35">
      <c r="A1837" s="4">
        <v>11723</v>
      </c>
      <c r="B1837" s="1">
        <v>45212</v>
      </c>
      <c r="C1837" s="2">
        <v>0.46547453703703701</v>
      </c>
      <c r="D1837" s="3" t="s">
        <v>985</v>
      </c>
      <c r="E1837" s="3" t="s">
        <v>21357</v>
      </c>
      <c r="F1837" s="3" t="s">
        <v>21355</v>
      </c>
      <c r="G1837" s="3" t="s">
        <v>100</v>
      </c>
      <c r="H1837" s="3" t="s">
        <v>21356</v>
      </c>
    </row>
    <row r="1838" spans="1:8" ht="29" x14ac:dyDescent="0.35">
      <c r="A1838" s="4">
        <v>13663</v>
      </c>
      <c r="B1838" s="1">
        <v>45212</v>
      </c>
      <c r="C1838" s="2">
        <v>0.46655092592592595</v>
      </c>
      <c r="D1838" s="3" t="s">
        <v>1702</v>
      </c>
      <c r="E1838" s="3" t="s">
        <v>14175</v>
      </c>
      <c r="F1838" s="3" t="s">
        <v>21358</v>
      </c>
      <c r="G1838" s="3" t="s">
        <v>12527</v>
      </c>
      <c r="H1838" s="3" t="s">
        <v>21359</v>
      </c>
    </row>
    <row r="1839" spans="1:8" ht="58" x14ac:dyDescent="0.35">
      <c r="A1839" s="4">
        <v>45811</v>
      </c>
      <c r="B1839" s="1">
        <v>45212</v>
      </c>
      <c r="C1839" s="2">
        <v>0.47011574074074075</v>
      </c>
      <c r="D1839" s="3" t="s">
        <v>21360</v>
      </c>
      <c r="E1839" s="3" t="s">
        <v>21364</v>
      </c>
      <c r="F1839" s="3" t="s">
        <v>21361</v>
      </c>
      <c r="G1839" s="3" t="s">
        <v>21362</v>
      </c>
      <c r="H1839" s="3" t="s">
        <v>21363</v>
      </c>
    </row>
    <row r="1840" spans="1:8" ht="58" x14ac:dyDescent="0.35">
      <c r="A1840" s="4">
        <v>80575</v>
      </c>
      <c r="B1840" s="1">
        <v>45212</v>
      </c>
      <c r="C1840" s="2">
        <v>0.47099537037037037</v>
      </c>
      <c r="D1840" s="3" t="s">
        <v>985</v>
      </c>
      <c r="E1840" s="3" t="s">
        <v>21368</v>
      </c>
      <c r="F1840" s="3" t="s">
        <v>21365</v>
      </c>
      <c r="G1840" s="3" t="s">
        <v>21366</v>
      </c>
      <c r="H1840" s="3" t="s">
        <v>21367</v>
      </c>
    </row>
    <row r="1841" spans="1:8" ht="29" x14ac:dyDescent="0.35">
      <c r="A1841" s="4">
        <v>59327</v>
      </c>
      <c r="B1841" s="1">
        <v>45212</v>
      </c>
      <c r="C1841" s="2">
        <v>0.47440972222222227</v>
      </c>
      <c r="D1841" s="3" t="s">
        <v>1702</v>
      </c>
      <c r="E1841" s="3" t="s">
        <v>21371</v>
      </c>
      <c r="F1841" s="3" t="s">
        <v>21369</v>
      </c>
      <c r="G1841" s="3" t="s">
        <v>12127</v>
      </c>
      <c r="H1841" s="3" t="s">
        <v>21370</v>
      </c>
    </row>
    <row r="1842" spans="1:8" ht="43.5" x14ac:dyDescent="0.35">
      <c r="A1842" s="4">
        <v>95611</v>
      </c>
      <c r="B1842" s="1">
        <v>45212</v>
      </c>
      <c r="C1842" s="2">
        <v>0.47523148148148148</v>
      </c>
      <c r="D1842" s="3" t="s">
        <v>11758</v>
      </c>
      <c r="E1842" s="3" t="s">
        <v>21373</v>
      </c>
      <c r="F1842" s="3" t="s">
        <v>11751</v>
      </c>
      <c r="G1842" s="3" t="s">
        <v>12043</v>
      </c>
      <c r="H1842" s="3" t="s">
        <v>21372</v>
      </c>
    </row>
    <row r="1843" spans="1:8" ht="29" x14ac:dyDescent="0.35">
      <c r="A1843" s="4">
        <v>196462</v>
      </c>
      <c r="B1843" s="1">
        <v>45212</v>
      </c>
      <c r="C1843" s="2">
        <v>0.47578703703703701</v>
      </c>
      <c r="D1843" s="3" t="s">
        <v>14820</v>
      </c>
      <c r="E1843" s="3" t="s">
        <v>21376</v>
      </c>
      <c r="F1843" s="3" t="s">
        <v>21374</v>
      </c>
      <c r="G1843" s="3" t="s">
        <v>12546</v>
      </c>
      <c r="H1843" s="3" t="s">
        <v>21375</v>
      </c>
    </row>
    <row r="1844" spans="1:8" ht="43.5" x14ac:dyDescent="0.35">
      <c r="A1844" s="4">
        <v>158012</v>
      </c>
      <c r="B1844" s="1">
        <v>45212</v>
      </c>
      <c r="C1844" s="2">
        <v>0.47625000000000001</v>
      </c>
      <c r="D1844" s="3" t="s">
        <v>21377</v>
      </c>
      <c r="E1844" s="3" t="s">
        <v>21381</v>
      </c>
      <c r="F1844" s="3" t="s">
        <v>21378</v>
      </c>
      <c r="G1844" s="3" t="s">
        <v>21379</v>
      </c>
      <c r="H1844" s="3" t="s">
        <v>21380</v>
      </c>
    </row>
    <row r="1845" spans="1:8" ht="43.5" x14ac:dyDescent="0.35">
      <c r="A1845" s="4">
        <v>57738</v>
      </c>
      <c r="B1845" s="1">
        <v>45212</v>
      </c>
      <c r="C1845" s="2">
        <v>0.47658564814814813</v>
      </c>
      <c r="D1845" s="3" t="s">
        <v>1744</v>
      </c>
      <c r="E1845" s="3" t="s">
        <v>21384</v>
      </c>
      <c r="F1845" s="3" t="s">
        <v>1926</v>
      </c>
      <c r="G1845" s="3" t="s">
        <v>21382</v>
      </c>
      <c r="H1845" s="3" t="s">
        <v>21383</v>
      </c>
    </row>
    <row r="1846" spans="1:8" ht="43.5" x14ac:dyDescent="0.35">
      <c r="A1846" s="4">
        <v>6223</v>
      </c>
      <c r="B1846" s="1">
        <v>45212</v>
      </c>
      <c r="C1846" s="2">
        <v>0.47665509259259259</v>
      </c>
      <c r="D1846" s="3" t="s">
        <v>1436</v>
      </c>
      <c r="E1846" s="3" t="s">
        <v>21387</v>
      </c>
      <c r="F1846" s="3" t="s">
        <v>21385</v>
      </c>
      <c r="G1846" s="3" t="s">
        <v>10431</v>
      </c>
      <c r="H1846" s="3" t="s">
        <v>21386</v>
      </c>
    </row>
    <row r="1847" spans="1:8" ht="29" x14ac:dyDescent="0.35">
      <c r="A1847" s="4">
        <v>34656</v>
      </c>
      <c r="B1847" s="1">
        <v>45212</v>
      </c>
      <c r="C1847" s="2">
        <v>0.4773148148148148</v>
      </c>
      <c r="D1847" s="3" t="s">
        <v>985</v>
      </c>
      <c r="E1847" s="3" t="s">
        <v>14565</v>
      </c>
      <c r="F1847" s="3" t="s">
        <v>21388</v>
      </c>
      <c r="G1847" s="3" t="s">
        <v>14852</v>
      </c>
      <c r="H1847" s="3" t="s">
        <v>21389</v>
      </c>
    </row>
    <row r="1848" spans="1:8" ht="87" x14ac:dyDescent="0.35">
      <c r="A1848" s="4">
        <v>199410</v>
      </c>
      <c r="B1848" s="1">
        <v>45212</v>
      </c>
      <c r="C1848" s="2">
        <v>0.47876157407407405</v>
      </c>
      <c r="D1848" s="3" t="s">
        <v>10644</v>
      </c>
      <c r="E1848" s="3" t="s">
        <v>21393</v>
      </c>
      <c r="F1848" s="3" t="s">
        <v>21390</v>
      </c>
      <c r="G1848" s="3" t="s">
        <v>21391</v>
      </c>
      <c r="H1848" s="3" t="s">
        <v>21392</v>
      </c>
    </row>
    <row r="1849" spans="1:8" ht="29" x14ac:dyDescent="0.35">
      <c r="A1849" s="4">
        <v>36351</v>
      </c>
      <c r="B1849" s="1">
        <v>45212</v>
      </c>
      <c r="C1849" s="2">
        <v>0.47946759259259258</v>
      </c>
      <c r="D1849" s="3" t="s">
        <v>12670</v>
      </c>
      <c r="E1849" s="3" t="s">
        <v>14919</v>
      </c>
      <c r="F1849" s="3" t="s">
        <v>21394</v>
      </c>
      <c r="G1849" s="3" t="s">
        <v>10734</v>
      </c>
      <c r="H1849" s="3" t="s">
        <v>14068</v>
      </c>
    </row>
    <row r="1850" spans="1:8" ht="348" x14ac:dyDescent="0.35">
      <c r="A1850" s="4">
        <v>105726</v>
      </c>
      <c r="B1850" s="1">
        <v>45212</v>
      </c>
      <c r="C1850" s="2">
        <v>0.48098379629629634</v>
      </c>
      <c r="D1850" s="3" t="s">
        <v>21395</v>
      </c>
      <c r="E1850" s="3" t="s">
        <v>12865</v>
      </c>
      <c r="F1850" s="3" t="s">
        <v>21396</v>
      </c>
      <c r="G1850" s="3" t="s">
        <v>11732</v>
      </c>
      <c r="H1850" s="3" t="s">
        <v>21397</v>
      </c>
    </row>
    <row r="1851" spans="1:8" ht="43.5" x14ac:dyDescent="0.35">
      <c r="A1851" s="4">
        <v>33559</v>
      </c>
      <c r="B1851" s="1">
        <v>45212</v>
      </c>
      <c r="C1851" s="2">
        <v>0.48405092592592597</v>
      </c>
      <c r="D1851" s="3" t="s">
        <v>21398</v>
      </c>
      <c r="E1851" s="3" t="s">
        <v>21402</v>
      </c>
      <c r="F1851" s="3" t="s">
        <v>21399</v>
      </c>
      <c r="G1851" s="3" t="s">
        <v>21400</v>
      </c>
      <c r="H1851" s="3" t="s">
        <v>21401</v>
      </c>
    </row>
    <row r="1852" spans="1:8" ht="29" x14ac:dyDescent="0.35">
      <c r="A1852" s="4">
        <v>50782</v>
      </c>
      <c r="B1852" s="1">
        <v>45212</v>
      </c>
      <c r="C1852" s="2">
        <v>0.48502314814814818</v>
      </c>
      <c r="D1852" s="3" t="s">
        <v>13469</v>
      </c>
      <c r="E1852" s="3" t="s">
        <v>11512</v>
      </c>
      <c r="F1852" s="3" t="s">
        <v>21403</v>
      </c>
      <c r="G1852" s="3" t="s">
        <v>11982</v>
      </c>
      <c r="H1852" s="3" t="s">
        <v>21404</v>
      </c>
    </row>
    <row r="1853" spans="1:8" ht="43.5" x14ac:dyDescent="0.35">
      <c r="A1853" s="4">
        <v>41008</v>
      </c>
      <c r="B1853" s="1">
        <v>45212</v>
      </c>
      <c r="C1853" s="2">
        <v>0.48789351851851853</v>
      </c>
      <c r="D1853" s="3" t="s">
        <v>21405</v>
      </c>
      <c r="E1853" s="3" t="s">
        <v>21409</v>
      </c>
      <c r="F1853" s="3" t="s">
        <v>21406</v>
      </c>
      <c r="G1853" s="3" t="s">
        <v>21407</v>
      </c>
      <c r="H1853" s="3" t="s">
        <v>21408</v>
      </c>
    </row>
    <row r="1854" spans="1:8" ht="43.5" x14ac:dyDescent="0.35">
      <c r="A1854" s="4">
        <v>98432</v>
      </c>
      <c r="B1854" s="1">
        <v>45212</v>
      </c>
      <c r="C1854" s="2">
        <v>0.48792824074074076</v>
      </c>
      <c r="D1854" s="3" t="s">
        <v>985</v>
      </c>
      <c r="E1854" s="3" t="s">
        <v>21413</v>
      </c>
      <c r="F1854" s="3" t="s">
        <v>21410</v>
      </c>
      <c r="G1854" s="3" t="s">
        <v>21411</v>
      </c>
      <c r="H1854" s="3" t="s">
        <v>21412</v>
      </c>
    </row>
    <row r="1855" spans="1:8" ht="87" x14ac:dyDescent="0.35">
      <c r="A1855" s="4">
        <v>80044</v>
      </c>
      <c r="B1855" s="1">
        <v>45212</v>
      </c>
      <c r="C1855" s="2">
        <v>0.48796296296296293</v>
      </c>
      <c r="D1855" s="3" t="s">
        <v>21414</v>
      </c>
      <c r="E1855" s="3" t="s">
        <v>21416</v>
      </c>
      <c r="F1855" s="3" t="s">
        <v>21415</v>
      </c>
      <c r="G1855" s="3" t="s">
        <v>10851</v>
      </c>
      <c r="H1855" s="3" t="s">
        <v>592</v>
      </c>
    </row>
    <row r="1856" spans="1:8" ht="304.5" x14ac:dyDescent="0.35">
      <c r="A1856" s="4">
        <v>201858</v>
      </c>
      <c r="B1856" s="1">
        <v>45212</v>
      </c>
      <c r="C1856" s="2">
        <v>0.48920138888888887</v>
      </c>
      <c r="D1856" s="3" t="s">
        <v>10339</v>
      </c>
      <c r="E1856" s="3" t="s">
        <v>21419</v>
      </c>
      <c r="F1856" s="3" t="s">
        <v>14671</v>
      </c>
      <c r="G1856" s="3" t="s">
        <v>21417</v>
      </c>
      <c r="H1856" s="3" t="s">
        <v>21418</v>
      </c>
    </row>
    <row r="1857" spans="1:8" ht="29" x14ac:dyDescent="0.35">
      <c r="A1857" s="4">
        <v>18027</v>
      </c>
      <c r="B1857" s="1">
        <v>45212</v>
      </c>
      <c r="C1857" s="2">
        <v>0.49496527777777777</v>
      </c>
      <c r="D1857" s="3" t="s">
        <v>12148</v>
      </c>
      <c r="E1857" s="3" t="s">
        <v>21422</v>
      </c>
      <c r="F1857" s="3" t="s">
        <v>21420</v>
      </c>
      <c r="G1857" s="3" t="s">
        <v>12515</v>
      </c>
      <c r="H1857" s="3" t="s">
        <v>21421</v>
      </c>
    </row>
    <row r="1858" spans="1:8" ht="29" x14ac:dyDescent="0.35">
      <c r="A1858" s="4">
        <v>33295</v>
      </c>
      <c r="B1858" s="1">
        <v>45212</v>
      </c>
      <c r="C1858" s="2">
        <v>0.49700231481481483</v>
      </c>
      <c r="D1858" s="3" t="s">
        <v>21423</v>
      </c>
      <c r="E1858" s="3" t="s">
        <v>13764</v>
      </c>
      <c r="F1858" s="3" t="s">
        <v>21424</v>
      </c>
      <c r="G1858" s="3" t="s">
        <v>21425</v>
      </c>
      <c r="H1858" s="3" t="s">
        <v>1398</v>
      </c>
    </row>
    <row r="1859" spans="1:8" ht="29" x14ac:dyDescent="0.35">
      <c r="A1859" s="4">
        <v>33295</v>
      </c>
      <c r="B1859" s="1">
        <v>45212</v>
      </c>
      <c r="C1859" s="2">
        <v>0.49728009259259259</v>
      </c>
      <c r="D1859" s="3" t="s">
        <v>21423</v>
      </c>
      <c r="E1859" s="3" t="s">
        <v>13764</v>
      </c>
      <c r="F1859" s="3" t="s">
        <v>21424</v>
      </c>
      <c r="G1859" s="3" t="s">
        <v>21425</v>
      </c>
      <c r="H1859" s="3" t="s">
        <v>21426</v>
      </c>
    </row>
    <row r="1860" spans="1:8" ht="29" x14ac:dyDescent="0.35">
      <c r="A1860" s="4">
        <v>200903</v>
      </c>
      <c r="B1860" s="1">
        <v>45212</v>
      </c>
      <c r="C1860" s="2">
        <v>0.49913194444444442</v>
      </c>
      <c r="D1860" s="3" t="s">
        <v>21427</v>
      </c>
      <c r="E1860" s="3" t="s">
        <v>21429</v>
      </c>
      <c r="F1860" s="3" t="s">
        <v>13636</v>
      </c>
      <c r="G1860" s="3" t="s">
        <v>11753</v>
      </c>
      <c r="H1860" s="3" t="s">
        <v>21428</v>
      </c>
    </row>
    <row r="1861" spans="1:8" ht="43.5" x14ac:dyDescent="0.35">
      <c r="A1861" s="4">
        <v>45799</v>
      </c>
      <c r="B1861" s="1">
        <v>45212</v>
      </c>
      <c r="C1861" s="2">
        <v>0.49932870370370369</v>
      </c>
      <c r="D1861" s="3" t="s">
        <v>985</v>
      </c>
      <c r="E1861" s="3" t="s">
        <v>21433</v>
      </c>
      <c r="F1861" s="3" t="s">
        <v>21430</v>
      </c>
      <c r="G1861" s="3" t="s">
        <v>21431</v>
      </c>
      <c r="H1861" s="3" t="s">
        <v>21432</v>
      </c>
    </row>
    <row r="1862" spans="1:8" ht="43.5" x14ac:dyDescent="0.35">
      <c r="A1862" s="4">
        <v>16909</v>
      </c>
      <c r="B1862" s="1">
        <v>45212</v>
      </c>
      <c r="C1862" s="2">
        <v>0.50113425925925925</v>
      </c>
      <c r="D1862" s="3" t="s">
        <v>21434</v>
      </c>
      <c r="E1862" s="3" t="s">
        <v>11076</v>
      </c>
      <c r="F1862" s="3" t="s">
        <v>21435</v>
      </c>
      <c r="G1862" s="3" t="s">
        <v>21436</v>
      </c>
      <c r="H1862" s="3" t="s">
        <v>21437</v>
      </c>
    </row>
    <row r="1863" spans="1:8" ht="43.5" x14ac:dyDescent="0.35">
      <c r="A1863" s="4">
        <v>181841</v>
      </c>
      <c r="B1863" s="1">
        <v>45212</v>
      </c>
      <c r="C1863" s="2">
        <v>0.5056828703703703</v>
      </c>
      <c r="D1863" s="3" t="s">
        <v>21438</v>
      </c>
      <c r="E1863" s="3" t="s">
        <v>21442</v>
      </c>
      <c r="F1863" s="3" t="s">
        <v>21439</v>
      </c>
      <c r="G1863" s="3" t="s">
        <v>21440</v>
      </c>
      <c r="H1863" s="3" t="s">
        <v>21441</v>
      </c>
    </row>
    <row r="1864" spans="1:8" ht="29" x14ac:dyDescent="0.35">
      <c r="A1864" s="4">
        <v>94602</v>
      </c>
      <c r="B1864" s="1">
        <v>45212</v>
      </c>
      <c r="C1864" s="2">
        <v>0.50651620370370376</v>
      </c>
      <c r="D1864" s="3" t="s">
        <v>21443</v>
      </c>
      <c r="E1864" s="3" t="s">
        <v>13949</v>
      </c>
      <c r="F1864" s="3" t="s">
        <v>21444</v>
      </c>
      <c r="G1864" s="3" t="s">
        <v>21445</v>
      </c>
      <c r="H1864" s="3" t="s">
        <v>21446</v>
      </c>
    </row>
    <row r="1865" spans="1:8" ht="43.5" x14ac:dyDescent="0.35">
      <c r="A1865" s="4">
        <v>202857</v>
      </c>
      <c r="B1865" s="1">
        <v>45212</v>
      </c>
      <c r="C1865" s="2">
        <v>0.50659722222222225</v>
      </c>
      <c r="D1865" s="3" t="s">
        <v>21447</v>
      </c>
      <c r="E1865" s="3" t="s">
        <v>21450</v>
      </c>
      <c r="F1865" s="3" t="s">
        <v>21448</v>
      </c>
      <c r="G1865" s="3" t="s">
        <v>12009</v>
      </c>
      <c r="H1865" s="3" t="s">
        <v>21449</v>
      </c>
    </row>
    <row r="1866" spans="1:8" ht="58" x14ac:dyDescent="0.35">
      <c r="A1866" s="4">
        <v>11723</v>
      </c>
      <c r="B1866" s="1">
        <v>45212</v>
      </c>
      <c r="C1866" s="2">
        <v>0.50854166666666667</v>
      </c>
      <c r="D1866" s="3" t="s">
        <v>985</v>
      </c>
      <c r="E1866" s="3" t="s">
        <v>21451</v>
      </c>
      <c r="F1866" s="3" t="s">
        <v>21355</v>
      </c>
      <c r="G1866" s="3" t="s">
        <v>100</v>
      </c>
      <c r="H1866" s="3" t="s">
        <v>21356</v>
      </c>
    </row>
    <row r="1867" spans="1:8" x14ac:dyDescent="0.35">
      <c r="A1867" s="4">
        <v>39028</v>
      </c>
      <c r="B1867" s="1">
        <v>45212</v>
      </c>
      <c r="C1867" s="2">
        <v>0.51356481481481475</v>
      </c>
      <c r="D1867" s="3" t="s">
        <v>13130</v>
      </c>
      <c r="E1867" s="3" t="s">
        <v>49</v>
      </c>
      <c r="F1867" s="3" t="s">
        <v>21452</v>
      </c>
      <c r="G1867" s="3" t="s">
        <v>12011</v>
      </c>
      <c r="H1867" s="3" t="s">
        <v>14068</v>
      </c>
    </row>
    <row r="1868" spans="1:8" ht="29" x14ac:dyDescent="0.35">
      <c r="A1868" s="4">
        <v>42306</v>
      </c>
      <c r="B1868" s="1">
        <v>45212</v>
      </c>
      <c r="C1868" s="2">
        <v>0.51509259259259255</v>
      </c>
      <c r="D1868" s="3" t="e">
        <f>- no new COMPLAINT</f>
        <v>#NAME?</v>
      </c>
      <c r="E1868" s="3" t="s">
        <v>21454</v>
      </c>
      <c r="F1868" s="3" t="s">
        <v>21453</v>
      </c>
      <c r="G1868" s="3" t="s">
        <v>12515</v>
      </c>
      <c r="H1868" s="3" t="s">
        <v>12449</v>
      </c>
    </row>
    <row r="1869" spans="1:8" ht="29" x14ac:dyDescent="0.35">
      <c r="A1869" s="4">
        <v>46569</v>
      </c>
      <c r="B1869" s="1">
        <v>45212</v>
      </c>
      <c r="C1869" s="2">
        <v>0.53425925925925932</v>
      </c>
      <c r="D1869" s="3" t="s">
        <v>1933</v>
      </c>
      <c r="E1869" s="3" t="s">
        <v>13882</v>
      </c>
      <c r="F1869" s="3" t="s">
        <v>21455</v>
      </c>
      <c r="G1869" s="3" t="s">
        <v>21456</v>
      </c>
      <c r="H1869" s="3" t="s">
        <v>10750</v>
      </c>
    </row>
    <row r="1870" spans="1:8" ht="29" x14ac:dyDescent="0.35">
      <c r="A1870" s="4">
        <v>89902</v>
      </c>
      <c r="B1870" s="1">
        <v>45212</v>
      </c>
      <c r="C1870" s="2">
        <v>0.54895833333333333</v>
      </c>
      <c r="D1870" s="3" t="s">
        <v>1436</v>
      </c>
      <c r="E1870" s="3" t="s">
        <v>16150</v>
      </c>
      <c r="F1870" s="3" t="s">
        <v>21457</v>
      </c>
      <c r="G1870" s="3" t="s">
        <v>11951</v>
      </c>
      <c r="H1870" s="3" t="s">
        <v>11871</v>
      </c>
    </row>
    <row r="1871" spans="1:8" x14ac:dyDescent="0.35">
      <c r="A1871" s="4">
        <v>169093</v>
      </c>
      <c r="B1871" s="1">
        <v>45212</v>
      </c>
      <c r="C1871" s="2">
        <v>0.54961805555555554</v>
      </c>
      <c r="D1871" s="3" t="s">
        <v>12811</v>
      </c>
      <c r="E1871" s="3" t="s">
        <v>14950</v>
      </c>
      <c r="F1871" s="3" t="s">
        <v>21458</v>
      </c>
      <c r="G1871" s="3" t="s">
        <v>14950</v>
      </c>
      <c r="H1871" s="3" t="s">
        <v>21459</v>
      </c>
    </row>
    <row r="1872" spans="1:8" x14ac:dyDescent="0.35">
      <c r="A1872" s="4">
        <v>200618</v>
      </c>
      <c r="B1872" s="1">
        <v>45212</v>
      </c>
      <c r="C1872" s="2">
        <v>0.55530092592592595</v>
      </c>
      <c r="D1872" s="3" t="s">
        <v>12190</v>
      </c>
      <c r="E1872" s="3" t="s">
        <v>21463</v>
      </c>
      <c r="F1872" s="3" t="s">
        <v>21460</v>
      </c>
      <c r="G1872" s="3" t="s">
        <v>21461</v>
      </c>
      <c r="H1872" s="3" t="s">
        <v>21462</v>
      </c>
    </row>
    <row r="1873" spans="1:8" ht="58" x14ac:dyDescent="0.35">
      <c r="A1873" s="4">
        <v>201087</v>
      </c>
      <c r="B1873" s="1">
        <v>45212</v>
      </c>
      <c r="C1873" s="2">
        <v>0.55611111111111111</v>
      </c>
      <c r="D1873" s="3" t="s">
        <v>21464</v>
      </c>
      <c r="E1873" s="3" t="s">
        <v>21468</v>
      </c>
      <c r="F1873" s="3" t="s">
        <v>21465</v>
      </c>
      <c r="G1873" s="3" t="s">
        <v>21466</v>
      </c>
      <c r="H1873" s="3" t="s">
        <v>21467</v>
      </c>
    </row>
    <row r="1874" spans="1:8" ht="101.5" x14ac:dyDescent="0.35">
      <c r="A1874" s="4">
        <v>201742</v>
      </c>
      <c r="B1874" s="1">
        <v>45212</v>
      </c>
      <c r="C1874" s="2">
        <v>0.56283564814814813</v>
      </c>
      <c r="D1874" s="3" t="s">
        <v>1933</v>
      </c>
      <c r="E1874" s="3" t="s">
        <v>21472</v>
      </c>
      <c r="F1874" s="3" t="s">
        <v>21469</v>
      </c>
      <c r="G1874" s="3" t="s">
        <v>21470</v>
      </c>
      <c r="H1874" s="3" t="s">
        <v>21471</v>
      </c>
    </row>
    <row r="1875" spans="1:8" ht="29" x14ac:dyDescent="0.35">
      <c r="A1875" s="4">
        <v>149311</v>
      </c>
      <c r="B1875" s="1">
        <v>45212</v>
      </c>
      <c r="C1875" s="2">
        <v>0.56496527777777772</v>
      </c>
      <c r="D1875" s="3" t="s">
        <v>1403</v>
      </c>
      <c r="E1875" s="3" t="s">
        <v>13845</v>
      </c>
      <c r="F1875" s="3" t="s">
        <v>21473</v>
      </c>
      <c r="G1875" s="3" t="s">
        <v>10474</v>
      </c>
      <c r="H1875" s="3" t="s">
        <v>21474</v>
      </c>
    </row>
    <row r="1876" spans="1:8" ht="29" x14ac:dyDescent="0.35">
      <c r="A1876" s="4">
        <v>39478</v>
      </c>
      <c r="B1876" s="1">
        <v>45212</v>
      </c>
      <c r="C1876" s="2">
        <v>0.56652777777777774</v>
      </c>
      <c r="D1876" s="3" t="s">
        <v>10576</v>
      </c>
      <c r="E1876" s="3" t="s">
        <v>14433</v>
      </c>
      <c r="F1876" s="3" t="s">
        <v>21475</v>
      </c>
      <c r="G1876" s="3" t="s">
        <v>18212</v>
      </c>
      <c r="H1876" s="3" t="s">
        <v>21476</v>
      </c>
    </row>
    <row r="1877" spans="1:8" ht="116" x14ac:dyDescent="0.35">
      <c r="A1877" s="4">
        <v>202787</v>
      </c>
      <c r="B1877" s="1">
        <v>45212</v>
      </c>
      <c r="C1877" s="2">
        <v>0.56783564814814813</v>
      </c>
      <c r="D1877" s="3" t="s">
        <v>21477</v>
      </c>
      <c r="E1877" s="3" t="s">
        <v>21480</v>
      </c>
      <c r="F1877" s="3" t="s">
        <v>21478</v>
      </c>
      <c r="G1877" s="3" t="s">
        <v>21479</v>
      </c>
      <c r="H1877" s="3" t="e">
        <f>- CBC, CXR, VITAMIN D level, CMP, ECHO, ECG</f>
        <v>#NAME?</v>
      </c>
    </row>
    <row r="1878" spans="1:8" ht="72.5" x14ac:dyDescent="0.35">
      <c r="A1878" s="4">
        <v>187087</v>
      </c>
      <c r="B1878" s="1">
        <v>45212</v>
      </c>
      <c r="C1878" s="2">
        <v>0.57143518518518521</v>
      </c>
      <c r="D1878" s="3" t="s">
        <v>21481</v>
      </c>
      <c r="E1878" s="3" t="s">
        <v>21485</v>
      </c>
      <c r="F1878" s="3" t="s">
        <v>21482</v>
      </c>
      <c r="G1878" s="3" t="s">
        <v>21483</v>
      </c>
      <c r="H1878" s="3" t="s">
        <v>21484</v>
      </c>
    </row>
    <row r="1879" spans="1:8" ht="43.5" x14ac:dyDescent="0.35">
      <c r="A1879" s="4">
        <v>200097</v>
      </c>
      <c r="B1879" s="1">
        <v>45212</v>
      </c>
      <c r="C1879" s="2">
        <v>0.57417824074074075</v>
      </c>
      <c r="D1879" s="3" t="s">
        <v>21486</v>
      </c>
      <c r="E1879" s="3" t="s">
        <v>21489</v>
      </c>
      <c r="F1879" s="3" t="s">
        <v>21487</v>
      </c>
      <c r="G1879" s="3" t="s">
        <v>21488</v>
      </c>
      <c r="H1879" s="3" t="s">
        <v>29</v>
      </c>
    </row>
    <row r="1880" spans="1:8" ht="29" x14ac:dyDescent="0.35">
      <c r="A1880" s="4">
        <v>113274</v>
      </c>
      <c r="B1880" s="1">
        <v>45212</v>
      </c>
      <c r="C1880" s="2">
        <v>0.57693287037037033</v>
      </c>
      <c r="D1880" s="3" t="s">
        <v>21490</v>
      </c>
      <c r="E1880" s="3" t="s">
        <v>11494</v>
      </c>
      <c r="F1880" s="3" t="s">
        <v>21491</v>
      </c>
      <c r="G1880" s="3" t="s">
        <v>21492</v>
      </c>
      <c r="H1880" s="3" t="s">
        <v>21493</v>
      </c>
    </row>
    <row r="1881" spans="1:8" x14ac:dyDescent="0.35">
      <c r="A1881" s="4">
        <v>57504</v>
      </c>
      <c r="B1881" s="1">
        <v>45212</v>
      </c>
      <c r="C1881" s="2">
        <v>0.57813657407407404</v>
      </c>
      <c r="D1881" s="3" t="s">
        <v>12282</v>
      </c>
      <c r="E1881" s="3" t="s">
        <v>21494</v>
      </c>
      <c r="F1881" s="3" t="s">
        <v>12484</v>
      </c>
      <c r="G1881" s="3" t="s">
        <v>21494</v>
      </c>
      <c r="H1881" s="3" t="s">
        <v>13566</v>
      </c>
    </row>
    <row r="1882" spans="1:8" ht="87" x14ac:dyDescent="0.35">
      <c r="A1882" s="4">
        <v>126235</v>
      </c>
      <c r="B1882" s="1">
        <v>45212</v>
      </c>
      <c r="C1882" s="2">
        <v>0.58177083333333335</v>
      </c>
      <c r="D1882" s="3" t="s">
        <v>21495</v>
      </c>
      <c r="E1882" s="3" t="s">
        <v>12214</v>
      </c>
      <c r="F1882" s="3" t="s">
        <v>21496</v>
      </c>
      <c r="G1882" s="3" t="s">
        <v>11928</v>
      </c>
      <c r="H1882" s="3" t="s">
        <v>21497</v>
      </c>
    </row>
    <row r="1883" spans="1:8" ht="43.5" x14ac:dyDescent="0.35">
      <c r="A1883" s="4">
        <v>201082</v>
      </c>
      <c r="B1883" s="1">
        <v>45212</v>
      </c>
      <c r="C1883" s="2">
        <v>0.58707175925925925</v>
      </c>
      <c r="D1883" s="3" t="s">
        <v>21498</v>
      </c>
      <c r="E1883" s="3" t="s">
        <v>21502</v>
      </c>
      <c r="F1883" s="3" t="s">
        <v>21499</v>
      </c>
      <c r="G1883" s="3" t="s">
        <v>21500</v>
      </c>
      <c r="H1883" s="3" t="s">
        <v>21501</v>
      </c>
    </row>
    <row r="1884" spans="1:8" x14ac:dyDescent="0.35">
      <c r="A1884" s="4">
        <v>4807</v>
      </c>
      <c r="B1884" s="1">
        <v>45212</v>
      </c>
      <c r="C1884" s="2">
        <v>0.59020833333333333</v>
      </c>
      <c r="D1884" s="3" t="s">
        <v>10329</v>
      </c>
      <c r="E1884" s="3" t="s">
        <v>1315</v>
      </c>
      <c r="F1884" s="3" t="s">
        <v>21503</v>
      </c>
      <c r="G1884" s="3" t="s">
        <v>1315</v>
      </c>
      <c r="H1884" s="3" t="s">
        <v>21504</v>
      </c>
    </row>
    <row r="1885" spans="1:8" ht="29" x14ac:dyDescent="0.35">
      <c r="A1885" s="4">
        <v>13747</v>
      </c>
      <c r="B1885" s="1">
        <v>45212</v>
      </c>
      <c r="C1885" s="2">
        <v>0.59055555555555561</v>
      </c>
      <c r="D1885" s="3" t="s">
        <v>21505</v>
      </c>
      <c r="E1885" s="3" t="s">
        <v>21509</v>
      </c>
      <c r="F1885" s="3" t="s">
        <v>21506</v>
      </c>
      <c r="G1885" s="3" t="s">
        <v>21507</v>
      </c>
      <c r="H1885" s="3" t="s">
        <v>21508</v>
      </c>
    </row>
    <row r="1886" spans="1:8" ht="72.5" x14ac:dyDescent="0.35">
      <c r="A1886" s="4">
        <v>39112</v>
      </c>
      <c r="B1886" s="1">
        <v>45212</v>
      </c>
      <c r="C1886" s="2">
        <v>0.59381944444444446</v>
      </c>
      <c r="D1886" s="3" t="s">
        <v>21510</v>
      </c>
      <c r="E1886" s="3" t="s">
        <v>21514</v>
      </c>
      <c r="F1886" s="3" t="s">
        <v>21511</v>
      </c>
      <c r="G1886" s="3" t="s">
        <v>21512</v>
      </c>
      <c r="H1886" s="3" t="s">
        <v>21513</v>
      </c>
    </row>
    <row r="1887" spans="1:8" ht="101.5" x14ac:dyDescent="0.35">
      <c r="A1887" s="4">
        <v>201809</v>
      </c>
      <c r="B1887" s="1">
        <v>45212</v>
      </c>
      <c r="C1887" s="2">
        <v>0.59552083333333339</v>
      </c>
      <c r="D1887" s="3" t="s">
        <v>1933</v>
      </c>
      <c r="E1887" s="3" t="s">
        <v>21518</v>
      </c>
      <c r="F1887" s="3" t="s">
        <v>21515</v>
      </c>
      <c r="G1887" s="3" t="s">
        <v>21516</v>
      </c>
      <c r="H1887" s="3" t="s">
        <v>21517</v>
      </c>
    </row>
    <row r="1888" spans="1:8" ht="29" x14ac:dyDescent="0.35">
      <c r="A1888" s="4">
        <v>58</v>
      </c>
      <c r="B1888" s="1">
        <v>45212</v>
      </c>
      <c r="C1888" s="2">
        <v>0.59825231481481478</v>
      </c>
      <c r="D1888" s="3" t="s">
        <v>21519</v>
      </c>
      <c r="E1888" s="3" t="s">
        <v>21523</v>
      </c>
      <c r="F1888" s="3" t="s">
        <v>21520</v>
      </c>
      <c r="G1888" s="3" t="s">
        <v>21521</v>
      </c>
      <c r="H1888" s="3" t="s">
        <v>21522</v>
      </c>
    </row>
    <row r="1889" spans="1:8" ht="43.5" x14ac:dyDescent="0.35">
      <c r="A1889" s="4">
        <v>39234</v>
      </c>
      <c r="B1889" s="1">
        <v>45212</v>
      </c>
      <c r="C1889" s="2">
        <v>0.60291666666666666</v>
      </c>
      <c r="D1889" s="3" t="s">
        <v>10438</v>
      </c>
      <c r="E1889" s="3" t="s">
        <v>21525</v>
      </c>
      <c r="F1889" s="3" t="s">
        <v>21524</v>
      </c>
      <c r="G1889" s="3" t="s">
        <v>11874</v>
      </c>
      <c r="H1889" s="3" t="s">
        <v>13939</v>
      </c>
    </row>
    <row r="1890" spans="1:8" ht="43.5" x14ac:dyDescent="0.35">
      <c r="A1890" s="4">
        <v>137376</v>
      </c>
      <c r="B1890" s="1">
        <v>45212</v>
      </c>
      <c r="C1890" s="2">
        <v>0.60432870370370373</v>
      </c>
      <c r="D1890" s="3" t="s">
        <v>21526</v>
      </c>
      <c r="E1890" s="3" t="s">
        <v>21529</v>
      </c>
      <c r="F1890" s="3" t="s">
        <v>21527</v>
      </c>
      <c r="G1890" s="3" t="s">
        <v>11781</v>
      </c>
      <c r="H1890" s="3" t="s">
        <v>21528</v>
      </c>
    </row>
    <row r="1891" spans="1:8" ht="29" x14ac:dyDescent="0.35">
      <c r="A1891" s="4">
        <v>98432</v>
      </c>
      <c r="B1891" s="1">
        <v>45212</v>
      </c>
      <c r="C1891" s="2">
        <v>0.60515046296296293</v>
      </c>
      <c r="D1891" s="3" t="s">
        <v>21530</v>
      </c>
      <c r="E1891" s="3" t="s">
        <v>21413</v>
      </c>
      <c r="F1891" s="3" t="s">
        <v>1805</v>
      </c>
      <c r="G1891" s="3" t="s">
        <v>21531</v>
      </c>
      <c r="H1891" s="3" t="s">
        <v>21532</v>
      </c>
    </row>
    <row r="1892" spans="1:8" ht="43.5" x14ac:dyDescent="0.35">
      <c r="A1892" s="4">
        <v>45566</v>
      </c>
      <c r="B1892" s="1">
        <v>45212</v>
      </c>
      <c r="C1892" s="2">
        <v>0.60550925925925925</v>
      </c>
      <c r="D1892" s="3" t="s">
        <v>21533</v>
      </c>
      <c r="E1892" s="3" t="s">
        <v>21535</v>
      </c>
      <c r="F1892" s="3" t="s">
        <v>21534</v>
      </c>
      <c r="G1892" s="3" t="s">
        <v>11798</v>
      </c>
      <c r="H1892" s="3" t="s">
        <v>10777</v>
      </c>
    </row>
    <row r="1893" spans="1:8" ht="87" x14ac:dyDescent="0.35">
      <c r="A1893" s="4">
        <v>62421</v>
      </c>
      <c r="B1893" s="1">
        <v>45212</v>
      </c>
      <c r="C1893" s="2">
        <v>0.6055787037037037</v>
      </c>
      <c r="D1893" s="3" t="s">
        <v>21536</v>
      </c>
      <c r="E1893" s="3" t="s">
        <v>21538</v>
      </c>
      <c r="F1893" s="3" t="s">
        <v>21537</v>
      </c>
      <c r="G1893" s="3" t="s">
        <v>21538</v>
      </c>
      <c r="H1893" s="3" t="s">
        <v>21539</v>
      </c>
    </row>
    <row r="1894" spans="1:8" ht="72.5" x14ac:dyDescent="0.35">
      <c r="A1894" s="4">
        <v>35813</v>
      </c>
      <c r="B1894" s="1">
        <v>45212</v>
      </c>
      <c r="C1894" s="2">
        <v>0.60722222222222222</v>
      </c>
      <c r="D1894" s="3" t="s">
        <v>1933</v>
      </c>
      <c r="E1894" s="3" t="s">
        <v>21542</v>
      </c>
      <c r="F1894" s="3" t="s">
        <v>21540</v>
      </c>
      <c r="G1894" s="3" t="s">
        <v>21541</v>
      </c>
      <c r="H1894" s="3" t="s">
        <v>13650</v>
      </c>
    </row>
    <row r="1895" spans="1:8" x14ac:dyDescent="0.35">
      <c r="A1895" s="4">
        <v>87994</v>
      </c>
      <c r="B1895" s="1">
        <v>45212</v>
      </c>
      <c r="C1895" s="2">
        <v>0.61122685185185188</v>
      </c>
      <c r="D1895" s="3" t="s">
        <v>11085</v>
      </c>
      <c r="E1895" s="3" t="s">
        <v>12237</v>
      </c>
      <c r="F1895" s="3" t="s">
        <v>21543</v>
      </c>
      <c r="G1895" s="3" t="s">
        <v>21544</v>
      </c>
      <c r="H1895" s="3" t="s">
        <v>13706</v>
      </c>
    </row>
    <row r="1896" spans="1:8" x14ac:dyDescent="0.35">
      <c r="A1896" s="4">
        <v>100537</v>
      </c>
      <c r="B1896" s="1">
        <v>45212</v>
      </c>
      <c r="C1896" s="2">
        <v>0.6131712962962963</v>
      </c>
      <c r="D1896" s="3" t="s">
        <v>1473</v>
      </c>
      <c r="E1896" s="3" t="s">
        <v>21547</v>
      </c>
      <c r="F1896" s="3" t="s">
        <v>21545</v>
      </c>
      <c r="G1896" s="3" t="s">
        <v>11423</v>
      </c>
      <c r="H1896" s="3" t="s">
        <v>21546</v>
      </c>
    </row>
    <row r="1897" spans="1:8" x14ac:dyDescent="0.35">
      <c r="A1897" s="4">
        <v>87994</v>
      </c>
      <c r="B1897" s="1">
        <v>45212</v>
      </c>
      <c r="C1897" s="2">
        <v>0.61375000000000002</v>
      </c>
      <c r="D1897" s="3" t="s">
        <v>11085</v>
      </c>
      <c r="E1897" s="3" t="s">
        <v>12237</v>
      </c>
      <c r="F1897" s="3" t="s">
        <v>21543</v>
      </c>
      <c r="G1897" s="3" t="s">
        <v>21544</v>
      </c>
      <c r="H1897" s="3" t="s">
        <v>13706</v>
      </c>
    </row>
    <row r="1898" spans="1:8" ht="72.5" x14ac:dyDescent="0.35">
      <c r="A1898" s="4">
        <v>43864</v>
      </c>
      <c r="B1898" s="1">
        <v>45212</v>
      </c>
      <c r="C1898" s="2">
        <v>0.61568287037037039</v>
      </c>
      <c r="D1898" s="3" t="s">
        <v>89</v>
      </c>
      <c r="E1898" s="3" t="s">
        <v>21551</v>
      </c>
      <c r="F1898" s="3" t="s">
        <v>21548</v>
      </c>
      <c r="G1898" s="3" t="s">
        <v>21549</v>
      </c>
      <c r="H1898" s="3" t="s">
        <v>21550</v>
      </c>
    </row>
    <row r="1899" spans="1:8" ht="101.5" x14ac:dyDescent="0.35">
      <c r="A1899" s="4">
        <v>195832</v>
      </c>
      <c r="B1899" s="1">
        <v>45212</v>
      </c>
      <c r="C1899" s="2">
        <v>0.61704861111111109</v>
      </c>
      <c r="D1899" s="3" t="s">
        <v>10815</v>
      </c>
      <c r="E1899" s="3" t="s">
        <v>21553</v>
      </c>
      <c r="F1899" s="3" t="s">
        <v>21552</v>
      </c>
      <c r="G1899" s="3" t="s">
        <v>21553</v>
      </c>
      <c r="H1899" s="3" t="s">
        <v>21554</v>
      </c>
    </row>
    <row r="1900" spans="1:8" ht="29" x14ac:dyDescent="0.35">
      <c r="A1900" s="4">
        <v>196479</v>
      </c>
      <c r="B1900" s="1">
        <v>45212</v>
      </c>
      <c r="C1900" s="2">
        <v>0.62155092592592587</v>
      </c>
      <c r="D1900" s="3" t="s">
        <v>21555</v>
      </c>
      <c r="E1900" s="3" t="s">
        <v>13470</v>
      </c>
      <c r="F1900" s="3" t="s">
        <v>21556</v>
      </c>
      <c r="G1900" s="3" t="s">
        <v>11334</v>
      </c>
      <c r="H1900" s="3" t="s">
        <v>21557</v>
      </c>
    </row>
    <row r="1901" spans="1:8" ht="29" x14ac:dyDescent="0.35">
      <c r="A1901" s="4">
        <v>58</v>
      </c>
      <c r="B1901" s="1">
        <v>45212</v>
      </c>
      <c r="C1901" s="2">
        <v>0.6239351851851852</v>
      </c>
      <c r="D1901" s="3" t="s">
        <v>1258</v>
      </c>
      <c r="E1901" s="3" t="s">
        <v>21560</v>
      </c>
      <c r="F1901" s="3" t="s">
        <v>21558</v>
      </c>
      <c r="G1901" s="3" t="s">
        <v>21521</v>
      </c>
      <c r="H1901" s="3" t="s">
        <v>21559</v>
      </c>
    </row>
    <row r="1902" spans="1:8" ht="145" x14ac:dyDescent="0.35">
      <c r="A1902" s="4">
        <v>12885</v>
      </c>
      <c r="B1902" s="1">
        <v>45212</v>
      </c>
      <c r="C1902" s="2">
        <v>0.62443287037037043</v>
      </c>
      <c r="D1902" s="3" t="s">
        <v>21561</v>
      </c>
      <c r="E1902" s="3" t="s">
        <v>21565</v>
      </c>
      <c r="F1902" s="3" t="s">
        <v>21562</v>
      </c>
      <c r="G1902" s="3" t="s">
        <v>21563</v>
      </c>
      <c r="H1902" s="3" t="s">
        <v>21564</v>
      </c>
    </row>
    <row r="1903" spans="1:8" ht="58" x14ac:dyDescent="0.35">
      <c r="A1903" s="4">
        <v>162911</v>
      </c>
      <c r="B1903" s="1">
        <v>45212</v>
      </c>
      <c r="C1903" s="2">
        <v>0.62515046296296295</v>
      </c>
      <c r="D1903" s="3" t="s">
        <v>21566</v>
      </c>
      <c r="E1903" s="3" t="s">
        <v>21569</v>
      </c>
      <c r="F1903" s="3" t="s">
        <v>14671</v>
      </c>
      <c r="G1903" s="3" t="s">
        <v>21567</v>
      </c>
      <c r="H1903" s="3" t="s">
        <v>21568</v>
      </c>
    </row>
    <row r="1904" spans="1:8" ht="43.5" x14ac:dyDescent="0.35">
      <c r="A1904" s="4">
        <v>54068</v>
      </c>
      <c r="B1904" s="1">
        <v>45212</v>
      </c>
      <c r="C1904" s="2">
        <v>0.62532407407407409</v>
      </c>
      <c r="D1904" s="3" t="s">
        <v>21570</v>
      </c>
      <c r="E1904" s="3" t="s">
        <v>11254</v>
      </c>
      <c r="F1904" s="3" t="s">
        <v>21571</v>
      </c>
      <c r="G1904" s="3" t="s">
        <v>11007</v>
      </c>
      <c r="H1904" s="3" t="s">
        <v>21572</v>
      </c>
    </row>
    <row r="1905" spans="1:8" ht="29" x14ac:dyDescent="0.35">
      <c r="A1905" s="4">
        <v>197723</v>
      </c>
      <c r="B1905" s="1">
        <v>45212</v>
      </c>
      <c r="C1905" s="2">
        <v>0.62534722222222217</v>
      </c>
      <c r="D1905" s="3" t="s">
        <v>10818</v>
      </c>
      <c r="E1905" s="3" t="s">
        <v>21574</v>
      </c>
      <c r="F1905" s="3" t="s">
        <v>21573</v>
      </c>
      <c r="G1905" s="3" t="s">
        <v>21574</v>
      </c>
      <c r="H1905" s="3" t="s">
        <v>21575</v>
      </c>
    </row>
    <row r="1906" spans="1:8" ht="72.5" x14ac:dyDescent="0.35">
      <c r="A1906" s="4">
        <v>57930</v>
      </c>
      <c r="B1906" s="1">
        <v>45212</v>
      </c>
      <c r="C1906" s="2">
        <v>0.63288194444444446</v>
      </c>
      <c r="D1906" s="3" t="s">
        <v>21576</v>
      </c>
      <c r="E1906" s="3" t="s">
        <v>13190</v>
      </c>
      <c r="F1906" s="3" t="s">
        <v>21577</v>
      </c>
      <c r="G1906" s="3" t="s">
        <v>21578</v>
      </c>
      <c r="H1906" s="3" t="s">
        <v>21579</v>
      </c>
    </row>
    <row r="1907" spans="1:8" ht="29" x14ac:dyDescent="0.35">
      <c r="A1907" s="4">
        <v>49836</v>
      </c>
      <c r="B1907" s="1">
        <v>45212</v>
      </c>
      <c r="C1907" s="2">
        <v>0.63498842592592586</v>
      </c>
      <c r="D1907" s="3" t="s">
        <v>12868</v>
      </c>
      <c r="E1907" s="3" t="s">
        <v>21580</v>
      </c>
      <c r="F1907" s="3" t="s">
        <v>2012</v>
      </c>
      <c r="G1907" s="3" t="s">
        <v>21580</v>
      </c>
      <c r="H1907" s="3" t="s">
        <v>21581</v>
      </c>
    </row>
    <row r="1908" spans="1:8" ht="87" x14ac:dyDescent="0.35">
      <c r="A1908" s="4">
        <v>184477</v>
      </c>
      <c r="B1908" s="1">
        <v>45212</v>
      </c>
      <c r="C1908" s="2">
        <v>0.63525462962962964</v>
      </c>
      <c r="D1908" s="3" t="s">
        <v>21582</v>
      </c>
      <c r="E1908" s="3" t="s">
        <v>21585</v>
      </c>
      <c r="F1908" s="3" t="s">
        <v>21583</v>
      </c>
      <c r="G1908" s="3" t="s">
        <v>11799</v>
      </c>
      <c r="H1908" s="3" t="s">
        <v>21584</v>
      </c>
    </row>
    <row r="1909" spans="1:8" x14ac:dyDescent="0.35">
      <c r="A1909" s="4">
        <v>92651</v>
      </c>
      <c r="B1909" s="1">
        <v>45212</v>
      </c>
      <c r="C1909" s="2">
        <v>0.63574074074074072</v>
      </c>
      <c r="D1909" s="3" t="s">
        <v>21586</v>
      </c>
      <c r="E1909" s="3" t="s">
        <v>11682</v>
      </c>
      <c r="F1909" s="3" t="s">
        <v>21587</v>
      </c>
      <c r="G1909" s="3" t="s">
        <v>11524</v>
      </c>
      <c r="H1909" s="3" t="s">
        <v>21588</v>
      </c>
    </row>
    <row r="1910" spans="1:8" ht="130.5" x14ac:dyDescent="0.35">
      <c r="A1910" s="4">
        <v>188655</v>
      </c>
      <c r="B1910" s="1">
        <v>45212</v>
      </c>
      <c r="C1910" s="2">
        <v>0.64158564814814811</v>
      </c>
      <c r="D1910" s="3" t="s">
        <v>21589</v>
      </c>
      <c r="E1910" s="3" t="s">
        <v>21593</v>
      </c>
      <c r="F1910" s="3" t="s">
        <v>21590</v>
      </c>
      <c r="G1910" s="3" t="s">
        <v>21591</v>
      </c>
      <c r="H1910" s="3" t="s">
        <v>21592</v>
      </c>
    </row>
    <row r="1911" spans="1:8" ht="29" x14ac:dyDescent="0.35">
      <c r="A1911" s="4">
        <v>58</v>
      </c>
      <c r="B1911" s="1">
        <v>45212</v>
      </c>
      <c r="C1911" s="2">
        <v>0.64165509259259257</v>
      </c>
      <c r="D1911" s="3" t="s">
        <v>1258</v>
      </c>
      <c r="E1911" s="3" t="s">
        <v>21594</v>
      </c>
      <c r="F1911" s="3" t="s">
        <v>21520</v>
      </c>
      <c r="G1911" s="3" t="s">
        <v>21521</v>
      </c>
      <c r="H1911" s="3" t="s">
        <v>21522</v>
      </c>
    </row>
    <row r="1912" spans="1:8" x14ac:dyDescent="0.35">
      <c r="A1912" s="4">
        <v>201091</v>
      </c>
      <c r="B1912" s="1">
        <v>45212</v>
      </c>
      <c r="C1912" s="2">
        <v>0.64443287037037034</v>
      </c>
      <c r="D1912" s="3" t="s">
        <v>21595</v>
      </c>
      <c r="E1912" s="3" t="s">
        <v>21599</v>
      </c>
      <c r="F1912" s="3" t="s">
        <v>21596</v>
      </c>
      <c r="G1912" s="3" t="s">
        <v>21597</v>
      </c>
      <c r="H1912" s="3" t="s">
        <v>21598</v>
      </c>
    </row>
    <row r="1913" spans="1:8" ht="29" x14ac:dyDescent="0.35">
      <c r="A1913" s="4">
        <v>45962</v>
      </c>
      <c r="B1913" s="1">
        <v>45212</v>
      </c>
      <c r="C1913" s="2">
        <v>0.64495370370370375</v>
      </c>
      <c r="D1913" s="3" t="s">
        <v>21600</v>
      </c>
      <c r="E1913" s="3" t="s">
        <v>15608</v>
      </c>
      <c r="F1913" s="3" t="s">
        <v>1853</v>
      </c>
      <c r="G1913" s="3" t="s">
        <v>21601</v>
      </c>
      <c r="H1913" s="3" t="s">
        <v>21602</v>
      </c>
    </row>
    <row r="1914" spans="1:8" ht="58" x14ac:dyDescent="0.35">
      <c r="A1914" s="4">
        <v>55222</v>
      </c>
      <c r="B1914" s="1">
        <v>45212</v>
      </c>
      <c r="C1914" s="2">
        <v>0.64538194444444441</v>
      </c>
      <c r="D1914" s="3" t="s">
        <v>15374</v>
      </c>
      <c r="E1914" s="3" t="s">
        <v>21604</v>
      </c>
      <c r="F1914" s="3" t="s">
        <v>21603</v>
      </c>
      <c r="G1914" s="3" t="s">
        <v>10650</v>
      </c>
      <c r="H1914" s="3" t="s">
        <v>11787</v>
      </c>
    </row>
    <row r="1915" spans="1:8" x14ac:dyDescent="0.35">
      <c r="A1915" s="4">
        <v>201870</v>
      </c>
      <c r="B1915" s="1">
        <v>45212</v>
      </c>
      <c r="C1915" s="2">
        <v>0.64817129629629633</v>
      </c>
      <c r="D1915" s="3" t="s">
        <v>12282</v>
      </c>
      <c r="E1915" s="3" t="s">
        <v>10359</v>
      </c>
      <c r="F1915" s="3" t="s">
        <v>21605</v>
      </c>
      <c r="G1915" s="3" t="s">
        <v>10359</v>
      </c>
      <c r="H1915" s="3" t="s">
        <v>12248</v>
      </c>
    </row>
    <row r="1916" spans="1:8" ht="29" x14ac:dyDescent="0.35">
      <c r="A1916" s="4">
        <v>12493</v>
      </c>
      <c r="B1916" s="1">
        <v>45212</v>
      </c>
      <c r="C1916" s="2">
        <v>0.64833333333333332</v>
      </c>
      <c r="D1916" s="3" t="s">
        <v>21606</v>
      </c>
      <c r="E1916" s="3" t="s">
        <v>21610</v>
      </c>
      <c r="F1916" s="3" t="s">
        <v>21607</v>
      </c>
      <c r="G1916" s="3" t="s">
        <v>21608</v>
      </c>
      <c r="H1916" s="3" t="s">
        <v>21609</v>
      </c>
    </row>
    <row r="1917" spans="1:8" ht="72.5" x14ac:dyDescent="0.35">
      <c r="A1917" s="4">
        <v>57930</v>
      </c>
      <c r="B1917" s="1">
        <v>45212</v>
      </c>
      <c r="C1917" s="2">
        <v>0.64848379629629627</v>
      </c>
      <c r="D1917" s="3" t="s">
        <v>21611</v>
      </c>
      <c r="E1917" s="3" t="s">
        <v>13414</v>
      </c>
      <c r="F1917" s="3" t="s">
        <v>21612</v>
      </c>
      <c r="G1917" s="3" t="s">
        <v>21613</v>
      </c>
      <c r="H1917" s="3" t="s">
        <v>21614</v>
      </c>
    </row>
    <row r="1918" spans="1:8" x14ac:dyDescent="0.35">
      <c r="A1918" s="4">
        <v>149828</v>
      </c>
      <c r="B1918" s="1">
        <v>45212</v>
      </c>
      <c r="C1918" s="2">
        <v>0.65155092592592589</v>
      </c>
      <c r="D1918" s="3" t="s">
        <v>12281</v>
      </c>
      <c r="E1918" s="3" t="s">
        <v>21616</v>
      </c>
      <c r="F1918" s="3" t="s">
        <v>21615</v>
      </c>
      <c r="G1918" s="3" t="s">
        <v>21616</v>
      </c>
      <c r="H1918" s="3" t="s">
        <v>12648</v>
      </c>
    </row>
    <row r="1919" spans="1:8" x14ac:dyDescent="0.35">
      <c r="A1919" s="4">
        <v>49815</v>
      </c>
      <c r="B1919" s="1">
        <v>45212</v>
      </c>
      <c r="C1919" s="2">
        <v>0.65555555555555556</v>
      </c>
      <c r="D1919" s="3" t="s">
        <v>12281</v>
      </c>
      <c r="E1919" s="3" t="s">
        <v>21617</v>
      </c>
      <c r="F1919" s="3" t="s">
        <v>2012</v>
      </c>
      <c r="G1919" s="3" t="s">
        <v>21617</v>
      </c>
      <c r="H1919" s="3" t="s">
        <v>21618</v>
      </c>
    </row>
    <row r="1920" spans="1:8" ht="72.5" x14ac:dyDescent="0.35">
      <c r="A1920" s="4">
        <v>197711</v>
      </c>
      <c r="B1920" s="1">
        <v>45212</v>
      </c>
      <c r="C1920" s="2">
        <v>0.66177083333333331</v>
      </c>
      <c r="D1920" s="3" t="s">
        <v>21619</v>
      </c>
      <c r="E1920" s="3" t="s">
        <v>21623</v>
      </c>
      <c r="F1920" s="3" t="s">
        <v>21620</v>
      </c>
      <c r="G1920" s="3" t="s">
        <v>21621</v>
      </c>
      <c r="H1920" s="3" t="s">
        <v>21622</v>
      </c>
    </row>
    <row r="1921" spans="1:8" x14ac:dyDescent="0.35">
      <c r="A1921" s="4">
        <v>36130</v>
      </c>
      <c r="B1921" s="1">
        <v>45212</v>
      </c>
      <c r="C1921" s="2">
        <v>0.66374999999999995</v>
      </c>
      <c r="D1921" s="3" t="s">
        <v>985</v>
      </c>
      <c r="E1921" s="3" t="s">
        <v>1997</v>
      </c>
      <c r="F1921" s="3" t="s">
        <v>11953</v>
      </c>
      <c r="G1921" s="3" t="s">
        <v>1997</v>
      </c>
      <c r="H1921" s="3" t="s">
        <v>12234</v>
      </c>
    </row>
    <row r="1922" spans="1:8" x14ac:dyDescent="0.35">
      <c r="A1922" s="4">
        <v>200992</v>
      </c>
      <c r="B1922" s="1">
        <v>45212</v>
      </c>
      <c r="C1922" s="2">
        <v>0.664525462962963</v>
      </c>
      <c r="D1922" s="3" t="s">
        <v>21624</v>
      </c>
      <c r="E1922" s="3" t="s">
        <v>1172</v>
      </c>
      <c r="F1922" s="3" t="s">
        <v>21625</v>
      </c>
      <c r="G1922" s="3" t="s">
        <v>21626</v>
      </c>
      <c r="H1922" s="3" t="s">
        <v>21627</v>
      </c>
    </row>
    <row r="1923" spans="1:8" ht="29" x14ac:dyDescent="0.35">
      <c r="A1923" s="4">
        <v>55513</v>
      </c>
      <c r="B1923" s="1">
        <v>45212</v>
      </c>
      <c r="C1923" s="2">
        <v>0.66778935185185195</v>
      </c>
      <c r="D1923" s="3" t="s">
        <v>12020</v>
      </c>
      <c r="E1923" s="3" t="s">
        <v>21630</v>
      </c>
      <c r="F1923" s="3" t="s">
        <v>21628</v>
      </c>
      <c r="G1923" s="3" t="s">
        <v>11572</v>
      </c>
      <c r="H1923" s="3" t="s">
        <v>21629</v>
      </c>
    </row>
    <row r="1924" spans="1:8" x14ac:dyDescent="0.35">
      <c r="A1924" s="4">
        <v>172741</v>
      </c>
      <c r="B1924" s="1">
        <v>45212</v>
      </c>
      <c r="C1924" s="2">
        <v>0.66921296296296295</v>
      </c>
      <c r="D1924" s="3" t="s">
        <v>12295</v>
      </c>
      <c r="E1924" s="3" t="s">
        <v>11912</v>
      </c>
      <c r="F1924" s="3" t="s">
        <v>12751</v>
      </c>
      <c r="G1924" s="3" t="s">
        <v>11808</v>
      </c>
      <c r="H1924" s="3" t="s">
        <v>21631</v>
      </c>
    </row>
    <row r="1925" spans="1:8" ht="29" x14ac:dyDescent="0.35">
      <c r="A1925" s="4">
        <v>140091</v>
      </c>
      <c r="B1925" s="1">
        <v>45212</v>
      </c>
      <c r="C1925" s="2">
        <v>0.67025462962962967</v>
      </c>
      <c r="D1925" s="3" t="s">
        <v>10615</v>
      </c>
      <c r="E1925" s="3" t="s">
        <v>13975</v>
      </c>
      <c r="F1925" s="3" t="s">
        <v>21632</v>
      </c>
      <c r="G1925" s="3" t="s">
        <v>21633</v>
      </c>
      <c r="H1925" s="3" t="s">
        <v>12363</v>
      </c>
    </row>
    <row r="1926" spans="1:8" ht="29" x14ac:dyDescent="0.35">
      <c r="A1926" s="4">
        <v>149180</v>
      </c>
      <c r="B1926" s="1">
        <v>45212</v>
      </c>
      <c r="C1926" s="2">
        <v>0.67107638888888888</v>
      </c>
      <c r="D1926" s="3" t="s">
        <v>13478</v>
      </c>
      <c r="E1926" s="3" t="s">
        <v>21637</v>
      </c>
      <c r="F1926" s="3" t="s">
        <v>21634</v>
      </c>
      <c r="G1926" s="3" t="s">
        <v>21635</v>
      </c>
      <c r="H1926" s="3" t="s">
        <v>21636</v>
      </c>
    </row>
    <row r="1927" spans="1:8" ht="101.5" x14ac:dyDescent="0.35">
      <c r="A1927" s="4">
        <v>202246</v>
      </c>
      <c r="B1927" s="1">
        <v>45212</v>
      </c>
      <c r="C1927" s="2">
        <v>0.6761342592592593</v>
      </c>
      <c r="D1927" s="3" t="s">
        <v>21638</v>
      </c>
      <c r="E1927" s="3" t="s">
        <v>21640</v>
      </c>
      <c r="F1927" s="3" t="s">
        <v>21639</v>
      </c>
      <c r="G1927" s="3" t="s">
        <v>21640</v>
      </c>
      <c r="H1927" s="3" t="s">
        <v>21641</v>
      </c>
    </row>
    <row r="1928" spans="1:8" ht="58" x14ac:dyDescent="0.35">
      <c r="A1928" s="4">
        <v>1236</v>
      </c>
      <c r="B1928" s="1">
        <v>45212</v>
      </c>
      <c r="C1928" s="2">
        <v>0.67773148148148143</v>
      </c>
      <c r="D1928" s="3" t="s">
        <v>10615</v>
      </c>
      <c r="E1928" s="3" t="s">
        <v>21643</v>
      </c>
      <c r="F1928" s="3" t="s">
        <v>21642</v>
      </c>
      <c r="G1928" s="3" t="s">
        <v>10439</v>
      </c>
      <c r="H1928" s="3" t="s">
        <v>11729</v>
      </c>
    </row>
    <row r="1929" spans="1:8" ht="58" x14ac:dyDescent="0.35">
      <c r="A1929" s="4">
        <v>182524</v>
      </c>
      <c r="B1929" s="1">
        <v>45212</v>
      </c>
      <c r="C1929" s="2">
        <v>0.68001157407407409</v>
      </c>
      <c r="D1929" s="3" t="s">
        <v>10601</v>
      </c>
      <c r="E1929" s="3" t="s">
        <v>21647</v>
      </c>
      <c r="F1929" s="3" t="s">
        <v>21644</v>
      </c>
      <c r="G1929" s="3" t="s">
        <v>21645</v>
      </c>
      <c r="H1929" s="3" t="s">
        <v>21646</v>
      </c>
    </row>
    <row r="1930" spans="1:8" ht="29" x14ac:dyDescent="0.35">
      <c r="A1930" s="4">
        <v>9096</v>
      </c>
      <c r="B1930" s="1">
        <v>45212</v>
      </c>
      <c r="C1930" s="2">
        <v>0.68199074074074073</v>
      </c>
      <c r="D1930" s="3" t="s">
        <v>21648</v>
      </c>
      <c r="E1930" s="3" t="s">
        <v>14078</v>
      </c>
      <c r="F1930" s="3" t="s">
        <v>1518</v>
      </c>
      <c r="G1930" s="3" t="s">
        <v>21649</v>
      </c>
      <c r="H1930" s="3" t="s">
        <v>21650</v>
      </c>
    </row>
    <row r="1931" spans="1:8" ht="87" x14ac:dyDescent="0.35">
      <c r="A1931" s="4">
        <v>36854</v>
      </c>
      <c r="B1931" s="1">
        <v>45212</v>
      </c>
      <c r="C1931" s="2">
        <v>0.68311342592592583</v>
      </c>
      <c r="D1931" s="3" t="s">
        <v>21651</v>
      </c>
      <c r="E1931" s="3" t="s">
        <v>21653</v>
      </c>
      <c r="F1931" s="3" t="s">
        <v>21652</v>
      </c>
      <c r="G1931" s="3" t="s">
        <v>11781</v>
      </c>
      <c r="H1931" s="3" t="s">
        <v>11892</v>
      </c>
    </row>
    <row r="1932" spans="1:8" ht="43.5" x14ac:dyDescent="0.35">
      <c r="A1932" s="4">
        <v>23801</v>
      </c>
      <c r="B1932" s="1">
        <v>45212</v>
      </c>
      <c r="C1932" s="2">
        <v>0.68532407407407403</v>
      </c>
      <c r="D1932" s="3" t="s">
        <v>10642</v>
      </c>
      <c r="E1932" s="3" t="s">
        <v>14571</v>
      </c>
      <c r="F1932" s="3" t="s">
        <v>21654</v>
      </c>
      <c r="G1932" s="3" t="s">
        <v>10631</v>
      </c>
      <c r="H1932" s="3" t="s">
        <v>12922</v>
      </c>
    </row>
    <row r="1933" spans="1:8" ht="29" x14ac:dyDescent="0.35">
      <c r="A1933" s="4">
        <v>202729</v>
      </c>
      <c r="B1933" s="1">
        <v>45212</v>
      </c>
      <c r="C1933" s="2">
        <v>0.68622685185185184</v>
      </c>
      <c r="D1933" s="3" t="s">
        <v>12190</v>
      </c>
      <c r="E1933" s="3" t="s">
        <v>21655</v>
      </c>
      <c r="F1933" s="3" t="s">
        <v>12830</v>
      </c>
      <c r="G1933" s="3" t="s">
        <v>21655</v>
      </c>
      <c r="H1933" s="3" t="s">
        <v>593</v>
      </c>
    </row>
    <row r="1934" spans="1:8" ht="29" x14ac:dyDescent="0.35">
      <c r="A1934" s="4">
        <v>931</v>
      </c>
      <c r="B1934" s="1">
        <v>45212</v>
      </c>
      <c r="C1934" s="2">
        <v>0.6885648148148148</v>
      </c>
      <c r="D1934" s="3" t="s">
        <v>21656</v>
      </c>
      <c r="E1934" s="3" t="s">
        <v>21660</v>
      </c>
      <c r="F1934" s="3" t="s">
        <v>21657</v>
      </c>
      <c r="G1934" s="3" t="s">
        <v>21658</v>
      </c>
      <c r="H1934" s="3" t="s">
        <v>21659</v>
      </c>
    </row>
    <row r="1935" spans="1:8" x14ac:dyDescent="0.35">
      <c r="A1935" s="4">
        <v>69743</v>
      </c>
      <c r="B1935" s="1">
        <v>45212</v>
      </c>
      <c r="C1935" s="2">
        <v>0.6890856481481481</v>
      </c>
      <c r="D1935" s="3" t="s">
        <v>10615</v>
      </c>
      <c r="E1935" s="3" t="s">
        <v>608</v>
      </c>
      <c r="F1935" s="3" t="s">
        <v>21661</v>
      </c>
      <c r="G1935" s="3" t="s">
        <v>608</v>
      </c>
      <c r="H1935" s="3" t="s">
        <v>21662</v>
      </c>
    </row>
    <row r="1936" spans="1:8" ht="43.5" x14ac:dyDescent="0.35">
      <c r="A1936" s="4">
        <v>189737</v>
      </c>
      <c r="B1936" s="1">
        <v>45212</v>
      </c>
      <c r="C1936" s="2">
        <v>0.80372685185185189</v>
      </c>
      <c r="D1936" s="3" t="s">
        <v>21663</v>
      </c>
      <c r="E1936" s="3" t="s">
        <v>21665</v>
      </c>
      <c r="F1936" s="3" t="s">
        <v>21664</v>
      </c>
      <c r="G1936" s="3" t="s">
        <v>21665</v>
      </c>
      <c r="H1936" s="3" t="s">
        <v>21666</v>
      </c>
    </row>
    <row r="1937" spans="1:8" ht="130.5" x14ac:dyDescent="0.35">
      <c r="A1937" s="4">
        <v>57844</v>
      </c>
      <c r="B1937" s="1">
        <v>45212</v>
      </c>
      <c r="C1937" s="2">
        <v>0.81618055555555558</v>
      </c>
      <c r="D1937" s="3" t="s">
        <v>21667</v>
      </c>
      <c r="E1937" s="3" t="s">
        <v>21670</v>
      </c>
      <c r="F1937" s="3" t="s">
        <v>21668</v>
      </c>
      <c r="G1937" s="3" t="s">
        <v>21669</v>
      </c>
      <c r="H1937" s="3" t="e">
        <f>- link her to ER for inpatient work up</f>
        <v>#NAME?</v>
      </c>
    </row>
    <row r="1938" spans="1:8" ht="159.5" x14ac:dyDescent="0.35">
      <c r="A1938" s="4">
        <v>28550</v>
      </c>
      <c r="B1938" s="1">
        <v>45213</v>
      </c>
      <c r="C1938" s="2">
        <v>0.38946759259259256</v>
      </c>
      <c r="D1938" s="3" t="s">
        <v>21671</v>
      </c>
      <c r="E1938" s="3" t="s">
        <v>21673</v>
      </c>
      <c r="F1938" s="3" t="s">
        <v>21672</v>
      </c>
      <c r="G1938" s="3" t="s">
        <v>21673</v>
      </c>
      <c r="H1938" s="3" t="s">
        <v>21674</v>
      </c>
    </row>
    <row r="1939" spans="1:8" ht="130.5" x14ac:dyDescent="0.35">
      <c r="A1939" s="4">
        <v>154248</v>
      </c>
      <c r="B1939" s="1">
        <v>45213</v>
      </c>
      <c r="C1939" s="2">
        <v>0.47229166666666672</v>
      </c>
      <c r="D1939" s="3" t="s">
        <v>21675</v>
      </c>
      <c r="E1939" s="3" t="s">
        <v>21678</v>
      </c>
      <c r="F1939" s="3" t="s">
        <v>21676</v>
      </c>
      <c r="G1939" s="3" t="s">
        <v>21677</v>
      </c>
      <c r="H1939" s="3" t="e">
        <f>- urine analysis, us, CBC, Stool H.pylori</f>
        <v>#NAME?</v>
      </c>
    </row>
    <row r="1940" spans="1:8" ht="130.5" x14ac:dyDescent="0.35">
      <c r="A1940" s="4">
        <v>202969</v>
      </c>
      <c r="B1940" s="1">
        <v>45213</v>
      </c>
      <c r="C1940" s="2">
        <v>0.48984953703703704</v>
      </c>
      <c r="D1940" s="3" t="s">
        <v>21679</v>
      </c>
      <c r="E1940" s="3" t="s">
        <v>21683</v>
      </c>
      <c r="F1940" s="3" t="s">
        <v>21680</v>
      </c>
      <c r="G1940" s="3" t="s">
        <v>21681</v>
      </c>
      <c r="H1940" s="3" t="s">
        <v>21682</v>
      </c>
    </row>
    <row r="1941" spans="1:8" ht="58" x14ac:dyDescent="0.35">
      <c r="A1941" s="4">
        <v>116874</v>
      </c>
      <c r="B1941" s="1">
        <v>45215</v>
      </c>
      <c r="C1941" s="2">
        <v>0.33791666666666664</v>
      </c>
      <c r="D1941" s="3" t="s">
        <v>10816</v>
      </c>
      <c r="E1941" s="3" t="s">
        <v>21685</v>
      </c>
      <c r="F1941" s="3" t="s">
        <v>21684</v>
      </c>
      <c r="G1941" s="3" t="s">
        <v>10433</v>
      </c>
      <c r="H1941" s="3" t="s">
        <v>4190</v>
      </c>
    </row>
    <row r="1942" spans="1:8" ht="43.5" x14ac:dyDescent="0.35">
      <c r="A1942" s="4">
        <v>63234</v>
      </c>
      <c r="B1942" s="1">
        <v>45215</v>
      </c>
      <c r="C1942" s="2">
        <v>0.34138888888888891</v>
      </c>
      <c r="D1942" s="3" t="s">
        <v>985</v>
      </c>
      <c r="E1942" s="3" t="s">
        <v>14577</v>
      </c>
      <c r="F1942" s="3" t="s">
        <v>21686</v>
      </c>
      <c r="G1942" s="3" t="s">
        <v>11299</v>
      </c>
      <c r="H1942" s="3" t="s">
        <v>19939</v>
      </c>
    </row>
    <row r="1943" spans="1:8" ht="43.5" x14ac:dyDescent="0.35">
      <c r="A1943" s="4">
        <v>40965</v>
      </c>
      <c r="B1943" s="1">
        <v>45215</v>
      </c>
      <c r="C1943" s="2">
        <v>0.34391203703703704</v>
      </c>
      <c r="D1943" s="3" t="s">
        <v>985</v>
      </c>
      <c r="E1943" s="3" t="s">
        <v>15458</v>
      </c>
      <c r="F1943" s="3" t="s">
        <v>21687</v>
      </c>
      <c r="G1943" s="3" t="s">
        <v>11707</v>
      </c>
      <c r="H1943" s="3" t="s">
        <v>21688</v>
      </c>
    </row>
    <row r="1944" spans="1:8" ht="29" x14ac:dyDescent="0.35">
      <c r="A1944" s="4">
        <v>93830</v>
      </c>
      <c r="B1944" s="1">
        <v>45215</v>
      </c>
      <c r="C1944" s="2">
        <v>0.34907407407407409</v>
      </c>
      <c r="D1944" s="3" t="s">
        <v>11085</v>
      </c>
      <c r="E1944" s="3" t="s">
        <v>21691</v>
      </c>
      <c r="F1944" s="3" t="s">
        <v>21689</v>
      </c>
      <c r="G1944" s="3" t="s">
        <v>13516</v>
      </c>
      <c r="H1944" s="3" t="s">
        <v>21690</v>
      </c>
    </row>
    <row r="1945" spans="1:8" ht="43.5" x14ac:dyDescent="0.35">
      <c r="A1945" s="4">
        <v>38770</v>
      </c>
      <c r="B1945" s="1">
        <v>45215</v>
      </c>
      <c r="C1945" s="2">
        <v>0.35520833333333335</v>
      </c>
      <c r="D1945" s="3" t="s">
        <v>1258</v>
      </c>
      <c r="E1945" s="3" t="s">
        <v>13022</v>
      </c>
      <c r="F1945" s="3" t="s">
        <v>21692</v>
      </c>
      <c r="G1945" s="3" t="s">
        <v>21693</v>
      </c>
      <c r="H1945" s="3" t="s">
        <v>21694</v>
      </c>
    </row>
    <row r="1946" spans="1:8" ht="43.5" x14ac:dyDescent="0.35">
      <c r="A1946" s="4">
        <v>147816</v>
      </c>
      <c r="B1946" s="1">
        <v>45215</v>
      </c>
      <c r="C1946" s="2">
        <v>0.35796296296296298</v>
      </c>
      <c r="D1946" s="3" t="s">
        <v>985</v>
      </c>
      <c r="E1946" s="3" t="s">
        <v>21697</v>
      </c>
      <c r="F1946" s="3" t="s">
        <v>21695</v>
      </c>
      <c r="G1946" s="3" t="s">
        <v>11707</v>
      </c>
      <c r="H1946" s="3" t="s">
        <v>21696</v>
      </c>
    </row>
    <row r="1947" spans="1:8" ht="43.5" x14ac:dyDescent="0.35">
      <c r="A1947" s="4">
        <v>13032</v>
      </c>
      <c r="B1947" s="1">
        <v>45215</v>
      </c>
      <c r="C1947" s="2">
        <v>0.36129629629629628</v>
      </c>
      <c r="D1947" s="3" t="s">
        <v>1258</v>
      </c>
      <c r="E1947" s="3" t="s">
        <v>21700</v>
      </c>
      <c r="F1947" s="3" t="s">
        <v>21698</v>
      </c>
      <c r="G1947" s="3" t="s">
        <v>21699</v>
      </c>
      <c r="H1947" s="3" t="s">
        <v>11619</v>
      </c>
    </row>
    <row r="1948" spans="1:8" ht="43.5" x14ac:dyDescent="0.35">
      <c r="A1948" s="4">
        <v>39848</v>
      </c>
      <c r="B1948" s="1">
        <v>45215</v>
      </c>
      <c r="C1948" s="2">
        <v>0.36245370370370367</v>
      </c>
      <c r="D1948" s="3" t="s">
        <v>985</v>
      </c>
      <c r="E1948" s="3" t="s">
        <v>21703</v>
      </c>
      <c r="F1948" s="3" t="s">
        <v>21701</v>
      </c>
      <c r="G1948" s="3" t="s">
        <v>11707</v>
      </c>
      <c r="H1948" s="3" t="s">
        <v>21702</v>
      </c>
    </row>
    <row r="1949" spans="1:8" x14ac:dyDescent="0.35">
      <c r="A1949" s="4">
        <v>64174</v>
      </c>
      <c r="B1949" s="1">
        <v>45215</v>
      </c>
      <c r="C1949" s="2">
        <v>0.36670138888888887</v>
      </c>
      <c r="D1949" s="3" t="s">
        <v>21704</v>
      </c>
      <c r="E1949" s="3" t="s">
        <v>21708</v>
      </c>
      <c r="F1949" s="3" t="s">
        <v>21705</v>
      </c>
      <c r="G1949" s="3" t="s">
        <v>21706</v>
      </c>
      <c r="H1949" s="3" t="s">
        <v>21707</v>
      </c>
    </row>
    <row r="1950" spans="1:8" ht="58" x14ac:dyDescent="0.35">
      <c r="A1950" s="4">
        <v>5939</v>
      </c>
      <c r="B1950" s="1">
        <v>45215</v>
      </c>
      <c r="C1950" s="2">
        <v>0.36965277777777777</v>
      </c>
      <c r="D1950" s="3" t="s">
        <v>985</v>
      </c>
      <c r="E1950" s="3" t="s">
        <v>14578</v>
      </c>
      <c r="F1950" s="3" t="s">
        <v>21709</v>
      </c>
      <c r="G1950" s="3" t="s">
        <v>10408</v>
      </c>
      <c r="H1950" s="3" t="s">
        <v>21710</v>
      </c>
    </row>
    <row r="1951" spans="1:8" ht="101.5" x14ac:dyDescent="0.35">
      <c r="A1951" s="4">
        <v>88164</v>
      </c>
      <c r="B1951" s="1">
        <v>45215</v>
      </c>
      <c r="C1951" s="2">
        <v>0.36978009259259265</v>
      </c>
      <c r="D1951" s="3" t="s">
        <v>10615</v>
      </c>
      <c r="E1951" s="3" t="s">
        <v>21714</v>
      </c>
      <c r="F1951" s="3" t="s">
        <v>21711</v>
      </c>
      <c r="G1951" s="3" t="s">
        <v>21712</v>
      </c>
      <c r="H1951" s="3" t="s">
        <v>21713</v>
      </c>
    </row>
    <row r="1952" spans="1:8" ht="188.5" x14ac:dyDescent="0.35">
      <c r="A1952" s="4">
        <v>8663</v>
      </c>
      <c r="B1952" s="1">
        <v>45215</v>
      </c>
      <c r="C1952" s="2">
        <v>0.37130787037037033</v>
      </c>
      <c r="D1952" s="3" t="s">
        <v>167</v>
      </c>
      <c r="E1952" s="3" t="s">
        <v>21718</v>
      </c>
      <c r="F1952" s="3" t="s">
        <v>21715</v>
      </c>
      <c r="G1952" s="3" t="s">
        <v>21716</v>
      </c>
      <c r="H1952" s="3" t="s">
        <v>21717</v>
      </c>
    </row>
    <row r="1953" spans="1:8" ht="58" x14ac:dyDescent="0.35">
      <c r="A1953" s="4">
        <v>43645</v>
      </c>
      <c r="B1953" s="1">
        <v>45215</v>
      </c>
      <c r="C1953" s="2">
        <v>0.37138888888888894</v>
      </c>
      <c r="D1953" s="3" t="s">
        <v>21719</v>
      </c>
      <c r="E1953" s="3" t="s">
        <v>14990</v>
      </c>
      <c r="F1953" s="3" t="s">
        <v>21720</v>
      </c>
      <c r="G1953" s="3" t="s">
        <v>21721</v>
      </c>
      <c r="H1953" s="3" t="s">
        <v>21722</v>
      </c>
    </row>
    <row r="1954" spans="1:8" ht="43.5" x14ac:dyDescent="0.35">
      <c r="A1954" s="4">
        <v>64230</v>
      </c>
      <c r="B1954" s="1">
        <v>45215</v>
      </c>
      <c r="C1954" s="2">
        <v>0.37248842592592596</v>
      </c>
      <c r="D1954" s="3" t="s">
        <v>985</v>
      </c>
      <c r="E1954" s="3" t="s">
        <v>12897</v>
      </c>
      <c r="F1954" s="3" t="s">
        <v>21723</v>
      </c>
      <c r="G1954" s="3" t="s">
        <v>10433</v>
      </c>
      <c r="H1954" s="3" t="s">
        <v>4190</v>
      </c>
    </row>
    <row r="1955" spans="1:8" ht="188.5" x14ac:dyDescent="0.35">
      <c r="A1955" s="4">
        <v>8663</v>
      </c>
      <c r="B1955" s="1">
        <v>45215</v>
      </c>
      <c r="C1955" s="2">
        <v>0.37407407407407406</v>
      </c>
      <c r="D1955" s="3" t="s">
        <v>167</v>
      </c>
      <c r="E1955" s="3" t="s">
        <v>21725</v>
      </c>
      <c r="F1955" s="3" t="s">
        <v>21715</v>
      </c>
      <c r="G1955" s="3" t="s">
        <v>21716</v>
      </c>
      <c r="H1955" s="3" t="s">
        <v>21724</v>
      </c>
    </row>
    <row r="1956" spans="1:8" ht="29" x14ac:dyDescent="0.35">
      <c r="A1956" s="4">
        <v>66794</v>
      </c>
      <c r="B1956" s="1">
        <v>45215</v>
      </c>
      <c r="C1956" s="2">
        <v>0.37570601851851854</v>
      </c>
      <c r="D1956" s="3" t="s">
        <v>985</v>
      </c>
      <c r="E1956" s="3" t="s">
        <v>12503</v>
      </c>
      <c r="F1956" s="3" t="s">
        <v>21726</v>
      </c>
      <c r="G1956" s="3" t="s">
        <v>104</v>
      </c>
      <c r="H1956" s="3" t="s">
        <v>21727</v>
      </c>
    </row>
    <row r="1957" spans="1:8" x14ac:dyDescent="0.35">
      <c r="A1957" s="4">
        <v>34645</v>
      </c>
      <c r="B1957" s="1">
        <v>45215</v>
      </c>
      <c r="C1957" s="2">
        <v>0.37795138888888885</v>
      </c>
      <c r="D1957" s="3" t="s">
        <v>21728</v>
      </c>
      <c r="E1957" s="3" t="s">
        <v>12560</v>
      </c>
      <c r="F1957" s="3" t="s">
        <v>2012</v>
      </c>
      <c r="G1957" s="3" t="s">
        <v>12560</v>
      </c>
      <c r="H1957" s="3" t="s">
        <v>10659</v>
      </c>
    </row>
    <row r="1958" spans="1:8" ht="29" x14ac:dyDescent="0.35">
      <c r="A1958" s="4">
        <v>46579</v>
      </c>
      <c r="B1958" s="1">
        <v>45215</v>
      </c>
      <c r="C1958" s="2">
        <v>0.37939814814814815</v>
      </c>
      <c r="D1958" s="3" t="s">
        <v>985</v>
      </c>
      <c r="E1958" s="3" t="s">
        <v>12885</v>
      </c>
      <c r="F1958" s="3" t="s">
        <v>21729</v>
      </c>
      <c r="G1958" s="3" t="s">
        <v>104</v>
      </c>
      <c r="H1958" s="3" t="s">
        <v>4190</v>
      </c>
    </row>
    <row r="1959" spans="1:8" ht="58" x14ac:dyDescent="0.35">
      <c r="A1959" s="4">
        <v>33005</v>
      </c>
      <c r="B1959" s="1">
        <v>45215</v>
      </c>
      <c r="C1959" s="2">
        <v>0.37951388888888887</v>
      </c>
      <c r="D1959" s="3" t="s">
        <v>167</v>
      </c>
      <c r="E1959" s="3" t="s">
        <v>21733</v>
      </c>
      <c r="F1959" s="3" t="s">
        <v>21730</v>
      </c>
      <c r="G1959" s="3" t="s">
        <v>21731</v>
      </c>
      <c r="H1959" s="3" t="s">
        <v>21732</v>
      </c>
    </row>
    <row r="1960" spans="1:8" ht="58" x14ac:dyDescent="0.35">
      <c r="A1960" s="4">
        <v>35901</v>
      </c>
      <c r="B1960" s="1">
        <v>45215</v>
      </c>
      <c r="C1960" s="2">
        <v>0.38155092592592593</v>
      </c>
      <c r="D1960" s="3" t="s">
        <v>21734</v>
      </c>
      <c r="E1960" s="3" t="s">
        <v>14929</v>
      </c>
      <c r="F1960" s="3" t="s">
        <v>21735</v>
      </c>
      <c r="G1960" s="3" t="s">
        <v>21736</v>
      </c>
      <c r="H1960" s="3" t="s">
        <v>21737</v>
      </c>
    </row>
    <row r="1961" spans="1:8" ht="29" x14ac:dyDescent="0.35">
      <c r="A1961" s="4">
        <v>135799</v>
      </c>
      <c r="B1961" s="1">
        <v>45215</v>
      </c>
      <c r="C1961" s="2">
        <v>0.38157407407407407</v>
      </c>
      <c r="D1961" s="3" t="s">
        <v>1258</v>
      </c>
      <c r="E1961" s="3" t="s">
        <v>13787</v>
      </c>
      <c r="F1961" s="3" t="s">
        <v>21738</v>
      </c>
      <c r="G1961" s="3" t="s">
        <v>21739</v>
      </c>
      <c r="H1961" s="3" t="s">
        <v>21740</v>
      </c>
    </row>
    <row r="1962" spans="1:8" ht="87" x14ac:dyDescent="0.35">
      <c r="A1962" s="4">
        <v>37712</v>
      </c>
      <c r="B1962" s="1">
        <v>45215</v>
      </c>
      <c r="C1962" s="2">
        <v>0.38174768518518515</v>
      </c>
      <c r="D1962" s="3" t="s">
        <v>12255</v>
      </c>
      <c r="E1962" s="3" t="s">
        <v>21744</v>
      </c>
      <c r="F1962" s="3" t="s">
        <v>21741</v>
      </c>
      <c r="G1962" s="3" t="s">
        <v>21742</v>
      </c>
      <c r="H1962" s="3" t="s">
        <v>21743</v>
      </c>
    </row>
    <row r="1963" spans="1:8" ht="43.5" x14ac:dyDescent="0.35">
      <c r="A1963" s="4">
        <v>49378</v>
      </c>
      <c r="B1963" s="1">
        <v>45215</v>
      </c>
      <c r="C1963" s="2">
        <v>0.38328703703703698</v>
      </c>
      <c r="D1963" s="3" t="s">
        <v>985</v>
      </c>
      <c r="E1963" s="3" t="s">
        <v>21746</v>
      </c>
      <c r="F1963" s="3" t="s">
        <v>21745</v>
      </c>
      <c r="G1963" s="3" t="s">
        <v>10433</v>
      </c>
      <c r="H1963" s="3" t="s">
        <v>4190</v>
      </c>
    </row>
    <row r="1964" spans="1:8" x14ac:dyDescent="0.35">
      <c r="A1964" s="4">
        <v>130053</v>
      </c>
      <c r="B1964" s="1">
        <v>45215</v>
      </c>
      <c r="C1964" s="2">
        <v>0.38344907407407408</v>
      </c>
      <c r="D1964" s="3" t="s">
        <v>1376</v>
      </c>
      <c r="E1964" s="3" t="s">
        <v>21747</v>
      </c>
      <c r="F1964" s="3" t="s">
        <v>12751</v>
      </c>
      <c r="G1964" s="3" t="s">
        <v>21747</v>
      </c>
      <c r="H1964" s="3" t="s">
        <v>21748</v>
      </c>
    </row>
    <row r="1965" spans="1:8" ht="29" x14ac:dyDescent="0.35">
      <c r="A1965" s="4">
        <v>41956</v>
      </c>
      <c r="B1965" s="1">
        <v>45215</v>
      </c>
      <c r="C1965" s="2">
        <v>0.38650462962962967</v>
      </c>
      <c r="D1965" s="3" t="s">
        <v>11085</v>
      </c>
      <c r="E1965" s="3" t="s">
        <v>13245</v>
      </c>
      <c r="F1965" s="3" t="s">
        <v>21749</v>
      </c>
      <c r="G1965" s="3" t="s">
        <v>21750</v>
      </c>
      <c r="H1965" s="3" t="s">
        <v>21751</v>
      </c>
    </row>
    <row r="1966" spans="1:8" ht="43.5" x14ac:dyDescent="0.35">
      <c r="A1966" s="4">
        <v>45181</v>
      </c>
      <c r="B1966" s="1">
        <v>45215</v>
      </c>
      <c r="C1966" s="2">
        <v>0.3883564814814815</v>
      </c>
      <c r="D1966" s="3" t="s">
        <v>985</v>
      </c>
      <c r="E1966" s="3" t="s">
        <v>21754</v>
      </c>
      <c r="F1966" s="3" t="s">
        <v>21752</v>
      </c>
      <c r="G1966" s="3" t="s">
        <v>10433</v>
      </c>
      <c r="H1966" s="3" t="s">
        <v>21753</v>
      </c>
    </row>
    <row r="1967" spans="1:8" ht="43.5" x14ac:dyDescent="0.35">
      <c r="A1967" s="4">
        <v>198606</v>
      </c>
      <c r="B1967" s="1">
        <v>45215</v>
      </c>
      <c r="C1967" s="2">
        <v>0.3885763888888889</v>
      </c>
      <c r="D1967" s="3" t="s">
        <v>18569</v>
      </c>
      <c r="E1967" s="3" t="s">
        <v>21757</v>
      </c>
      <c r="F1967" s="3" t="s">
        <v>21755</v>
      </c>
      <c r="G1967" s="3" t="s">
        <v>11335</v>
      </c>
      <c r="H1967" s="3" t="s">
        <v>21756</v>
      </c>
    </row>
    <row r="1968" spans="1:8" ht="58" x14ac:dyDescent="0.35">
      <c r="A1968" s="4">
        <v>38781</v>
      </c>
      <c r="B1968" s="1">
        <v>45215</v>
      </c>
      <c r="C1968" s="2">
        <v>0.38945601851851852</v>
      </c>
      <c r="D1968" s="3" t="s">
        <v>1288</v>
      </c>
      <c r="E1968" s="3" t="s">
        <v>13234</v>
      </c>
      <c r="F1968" s="3" t="s">
        <v>21758</v>
      </c>
      <c r="G1968" s="3" t="s">
        <v>10823</v>
      </c>
      <c r="H1968" s="3" t="s">
        <v>12754</v>
      </c>
    </row>
    <row r="1969" spans="1:8" ht="29" x14ac:dyDescent="0.35">
      <c r="A1969" s="4">
        <v>41536</v>
      </c>
      <c r="B1969" s="1">
        <v>45215</v>
      </c>
      <c r="C1969" s="2">
        <v>0.39025462962962965</v>
      </c>
      <c r="D1969" s="3" t="s">
        <v>1933</v>
      </c>
      <c r="E1969" s="3" t="s">
        <v>21761</v>
      </c>
      <c r="F1969" s="3" t="s">
        <v>21759</v>
      </c>
      <c r="G1969" s="3" t="s">
        <v>800</v>
      </c>
      <c r="H1969" s="3" t="s">
        <v>21760</v>
      </c>
    </row>
    <row r="1970" spans="1:8" ht="174" x14ac:dyDescent="0.35">
      <c r="A1970" s="4">
        <v>42328</v>
      </c>
      <c r="B1970" s="1">
        <v>45215</v>
      </c>
      <c r="C1970" s="2">
        <v>0.39126157407407408</v>
      </c>
      <c r="D1970" s="3" t="s">
        <v>21762</v>
      </c>
      <c r="E1970" s="3" t="s">
        <v>21766</v>
      </c>
      <c r="F1970" s="3" t="s">
        <v>21763</v>
      </c>
      <c r="G1970" s="3" t="s">
        <v>21764</v>
      </c>
      <c r="H1970" s="3" t="s">
        <v>21765</v>
      </c>
    </row>
    <row r="1971" spans="1:8" ht="43.5" x14ac:dyDescent="0.35">
      <c r="A1971" s="4">
        <v>45840</v>
      </c>
      <c r="B1971" s="1">
        <v>45215</v>
      </c>
      <c r="C1971" s="2">
        <v>0.39207175925925924</v>
      </c>
      <c r="D1971" s="3" t="s">
        <v>1258</v>
      </c>
      <c r="E1971" s="3" t="s">
        <v>21770</v>
      </c>
      <c r="F1971" s="3" t="s">
        <v>21767</v>
      </c>
      <c r="G1971" s="3" t="s">
        <v>21768</v>
      </c>
      <c r="H1971" s="3" t="s">
        <v>21769</v>
      </c>
    </row>
    <row r="1972" spans="1:8" ht="43.5" x14ac:dyDescent="0.35">
      <c r="A1972" s="4">
        <v>42969</v>
      </c>
      <c r="B1972" s="1">
        <v>45215</v>
      </c>
      <c r="C1972" s="2">
        <v>0.39266203703703706</v>
      </c>
      <c r="D1972" s="3" t="s">
        <v>21771</v>
      </c>
      <c r="E1972" s="3" t="s">
        <v>12119</v>
      </c>
      <c r="F1972" s="3" t="s">
        <v>21772</v>
      </c>
      <c r="G1972" s="3" t="s">
        <v>10433</v>
      </c>
      <c r="H1972" s="3" t="s">
        <v>29</v>
      </c>
    </row>
    <row r="1973" spans="1:8" ht="43.5" x14ac:dyDescent="0.35">
      <c r="A1973" s="4">
        <v>32947</v>
      </c>
      <c r="B1973" s="1">
        <v>45215</v>
      </c>
      <c r="C1973" s="2">
        <v>0.39474537037037033</v>
      </c>
      <c r="D1973" s="3" t="s">
        <v>21773</v>
      </c>
      <c r="E1973" s="3" t="s">
        <v>21777</v>
      </c>
      <c r="F1973" s="3" t="s">
        <v>21774</v>
      </c>
      <c r="G1973" s="3" t="s">
        <v>21775</v>
      </c>
      <c r="H1973" s="3" t="s">
        <v>21776</v>
      </c>
    </row>
    <row r="1974" spans="1:8" ht="58" x14ac:dyDescent="0.35">
      <c r="A1974" s="4">
        <v>65064</v>
      </c>
      <c r="B1974" s="1">
        <v>45215</v>
      </c>
      <c r="C1974" s="2">
        <v>0.39755787037037038</v>
      </c>
      <c r="D1974" s="3" t="s">
        <v>21778</v>
      </c>
      <c r="E1974" s="3" t="s">
        <v>13784</v>
      </c>
      <c r="F1974" s="3" t="s">
        <v>21779</v>
      </c>
      <c r="G1974" s="3" t="s">
        <v>10408</v>
      </c>
      <c r="H1974" s="3" t="s">
        <v>29</v>
      </c>
    </row>
    <row r="1975" spans="1:8" ht="43.5" x14ac:dyDescent="0.35">
      <c r="A1975" s="4">
        <v>55004</v>
      </c>
      <c r="B1975" s="1">
        <v>45215</v>
      </c>
      <c r="C1975" s="2">
        <v>0.39811342592592597</v>
      </c>
      <c r="D1975" s="3" t="s">
        <v>21780</v>
      </c>
      <c r="E1975" s="3" t="s">
        <v>21784</v>
      </c>
      <c r="F1975" s="3" t="s">
        <v>21781</v>
      </c>
      <c r="G1975" s="3" t="s">
        <v>21782</v>
      </c>
      <c r="H1975" s="3" t="s">
        <v>21783</v>
      </c>
    </row>
    <row r="1976" spans="1:8" ht="29" x14ac:dyDescent="0.35">
      <c r="A1976" s="4">
        <v>36613</v>
      </c>
      <c r="B1976" s="1">
        <v>45215</v>
      </c>
      <c r="C1976" s="2">
        <v>0.39969907407407407</v>
      </c>
      <c r="D1976" s="3" t="s">
        <v>1258</v>
      </c>
      <c r="E1976" s="3" t="s">
        <v>11660</v>
      </c>
      <c r="F1976" s="3" t="s">
        <v>21785</v>
      </c>
      <c r="G1976" s="3" t="s">
        <v>21786</v>
      </c>
      <c r="H1976" s="3" t="s">
        <v>11037</v>
      </c>
    </row>
    <row r="1977" spans="1:8" ht="101.5" x14ac:dyDescent="0.35">
      <c r="A1977" s="4">
        <v>1299</v>
      </c>
      <c r="B1977" s="1">
        <v>45215</v>
      </c>
      <c r="C1977" s="2">
        <v>0.39979166666666671</v>
      </c>
      <c r="D1977" s="3" t="s">
        <v>21787</v>
      </c>
      <c r="E1977" s="3" t="s">
        <v>21791</v>
      </c>
      <c r="F1977" s="3" t="s">
        <v>21788</v>
      </c>
      <c r="G1977" s="3" t="s">
        <v>21789</v>
      </c>
      <c r="H1977" s="3" t="s">
        <v>21790</v>
      </c>
    </row>
    <row r="1978" spans="1:8" ht="43.5" x14ac:dyDescent="0.35">
      <c r="A1978" s="4">
        <v>162120</v>
      </c>
      <c r="B1978" s="1">
        <v>45215</v>
      </c>
      <c r="C1978" s="2">
        <v>0.40089120370370374</v>
      </c>
      <c r="D1978" s="3" t="s">
        <v>21792</v>
      </c>
      <c r="E1978" s="3" t="s">
        <v>15349</v>
      </c>
      <c r="F1978" s="3" t="s">
        <v>21793</v>
      </c>
      <c r="G1978" s="3" t="s">
        <v>21794</v>
      </c>
      <c r="H1978" s="3" t="s">
        <v>21795</v>
      </c>
    </row>
    <row r="1979" spans="1:8" x14ac:dyDescent="0.35">
      <c r="A1979" s="4">
        <v>40660</v>
      </c>
      <c r="B1979" s="1">
        <v>45215</v>
      </c>
      <c r="C1979" s="2">
        <v>0.40127314814814818</v>
      </c>
      <c r="D1979" s="3" t="s">
        <v>985</v>
      </c>
      <c r="E1979" s="3" t="s">
        <v>21796</v>
      </c>
      <c r="F1979" s="3" t="s">
        <v>11953</v>
      </c>
      <c r="G1979" s="3" t="s">
        <v>21796</v>
      </c>
      <c r="H1979" s="3" t="s">
        <v>10726</v>
      </c>
    </row>
    <row r="1980" spans="1:8" ht="130.5" x14ac:dyDescent="0.35">
      <c r="A1980" s="4">
        <v>35796</v>
      </c>
      <c r="B1980" s="1">
        <v>45215</v>
      </c>
      <c r="C1980" s="2">
        <v>0.401400462962963</v>
      </c>
      <c r="D1980" s="3" t="s">
        <v>21797</v>
      </c>
      <c r="E1980" s="3" t="s">
        <v>12058</v>
      </c>
      <c r="F1980" s="3" t="s">
        <v>21798</v>
      </c>
      <c r="G1980" s="3" t="s">
        <v>11732</v>
      </c>
      <c r="H1980" s="3" t="s">
        <v>21799</v>
      </c>
    </row>
    <row r="1981" spans="1:8" ht="58" x14ac:dyDescent="0.35">
      <c r="A1981" s="4">
        <v>32616</v>
      </c>
      <c r="B1981" s="1">
        <v>45215</v>
      </c>
      <c r="C1981" s="2">
        <v>0.40171296296296299</v>
      </c>
      <c r="D1981" s="3" t="s">
        <v>21800</v>
      </c>
      <c r="E1981" s="3" t="s">
        <v>21802</v>
      </c>
      <c r="F1981" s="3" t="s">
        <v>15497</v>
      </c>
      <c r="G1981" s="3" t="s">
        <v>21801</v>
      </c>
      <c r="H1981" s="3" t="s">
        <v>10340</v>
      </c>
    </row>
    <row r="1982" spans="1:8" x14ac:dyDescent="0.35">
      <c r="A1982" s="4">
        <v>98437</v>
      </c>
      <c r="B1982" s="1">
        <v>45215</v>
      </c>
      <c r="C1982" s="2">
        <v>0.40371527777777777</v>
      </c>
      <c r="D1982" s="3" t="s">
        <v>985</v>
      </c>
      <c r="E1982" s="3" t="s">
        <v>49</v>
      </c>
      <c r="F1982" s="3" t="s">
        <v>11953</v>
      </c>
      <c r="G1982" s="3" t="s">
        <v>49</v>
      </c>
      <c r="H1982" s="3" t="s">
        <v>10726</v>
      </c>
    </row>
    <row r="1983" spans="1:8" ht="43.5" x14ac:dyDescent="0.35">
      <c r="A1983" s="4">
        <v>196618</v>
      </c>
      <c r="B1983" s="1">
        <v>45215</v>
      </c>
      <c r="C1983" s="2">
        <v>0.40538194444444442</v>
      </c>
      <c r="D1983" s="3" t="s">
        <v>985</v>
      </c>
      <c r="E1983" s="3" t="s">
        <v>21804</v>
      </c>
      <c r="F1983" s="3" t="s">
        <v>21803</v>
      </c>
      <c r="G1983" s="3" t="s">
        <v>102</v>
      </c>
      <c r="H1983" s="3" t="s">
        <v>4190</v>
      </c>
    </row>
    <row r="1984" spans="1:8" ht="43.5" x14ac:dyDescent="0.35">
      <c r="A1984" s="4">
        <v>38770</v>
      </c>
      <c r="B1984" s="1">
        <v>45215</v>
      </c>
      <c r="C1984" s="2">
        <v>0.40567129629629628</v>
      </c>
      <c r="D1984" s="3" t="s">
        <v>1258</v>
      </c>
      <c r="E1984" s="3" t="s">
        <v>21806</v>
      </c>
      <c r="F1984" s="3" t="s">
        <v>21805</v>
      </c>
      <c r="G1984" s="3" t="s">
        <v>21693</v>
      </c>
      <c r="H1984" s="3" t="s">
        <v>21694</v>
      </c>
    </row>
    <row r="1985" spans="1:8" ht="145" x14ac:dyDescent="0.35">
      <c r="A1985" s="4">
        <v>40834</v>
      </c>
      <c r="B1985" s="1">
        <v>45215</v>
      </c>
      <c r="C1985" s="2">
        <v>0.40568287037037037</v>
      </c>
      <c r="D1985" s="3" t="s">
        <v>165</v>
      </c>
      <c r="E1985" s="3" t="s">
        <v>21810</v>
      </c>
      <c r="F1985" s="3" t="s">
        <v>21807</v>
      </c>
      <c r="G1985" s="3" t="s">
        <v>21808</v>
      </c>
      <c r="H1985" s="3" t="s">
        <v>21809</v>
      </c>
    </row>
    <row r="1986" spans="1:8" ht="29" x14ac:dyDescent="0.35">
      <c r="A1986" s="4">
        <v>37336</v>
      </c>
      <c r="B1986" s="1">
        <v>45215</v>
      </c>
      <c r="C1986" s="2">
        <v>0.4070023148148148</v>
      </c>
      <c r="D1986" s="3" t="s">
        <v>10663</v>
      </c>
      <c r="E1986" s="3" t="s">
        <v>21812</v>
      </c>
      <c r="F1986" s="3" t="s">
        <v>21811</v>
      </c>
      <c r="G1986" s="3" t="s">
        <v>10396</v>
      </c>
      <c r="H1986" s="3" t="s">
        <v>21737</v>
      </c>
    </row>
    <row r="1987" spans="1:8" x14ac:dyDescent="0.35">
      <c r="A1987" s="4">
        <v>64190</v>
      </c>
      <c r="B1987" s="1">
        <v>45215</v>
      </c>
      <c r="C1987" s="2">
        <v>0.40775462962962966</v>
      </c>
      <c r="D1987" s="3" t="s">
        <v>21813</v>
      </c>
      <c r="E1987" s="3" t="s">
        <v>21817</v>
      </c>
      <c r="F1987" s="3" t="s">
        <v>21814</v>
      </c>
      <c r="G1987" s="3" t="s">
        <v>21815</v>
      </c>
      <c r="H1987" s="3" t="s">
        <v>21816</v>
      </c>
    </row>
    <row r="1988" spans="1:8" ht="29" x14ac:dyDescent="0.35">
      <c r="A1988" s="4">
        <v>93367</v>
      </c>
      <c r="B1988" s="1">
        <v>45215</v>
      </c>
      <c r="C1988" s="2">
        <v>0.40914351851851855</v>
      </c>
      <c r="D1988" s="3" t="s">
        <v>985</v>
      </c>
      <c r="E1988" s="3" t="s">
        <v>13775</v>
      </c>
      <c r="F1988" s="3" t="s">
        <v>21818</v>
      </c>
      <c r="G1988" s="3" t="s">
        <v>21819</v>
      </c>
      <c r="H1988" s="3" t="s">
        <v>4190</v>
      </c>
    </row>
    <row r="1989" spans="1:8" ht="145" x14ac:dyDescent="0.35">
      <c r="A1989" s="4">
        <v>40834</v>
      </c>
      <c r="B1989" s="1">
        <v>45215</v>
      </c>
      <c r="C1989" s="2">
        <v>0.40934027777777776</v>
      </c>
      <c r="D1989" s="3" t="s">
        <v>165</v>
      </c>
      <c r="E1989" s="3" t="s">
        <v>21810</v>
      </c>
      <c r="F1989" s="3" t="s">
        <v>21807</v>
      </c>
      <c r="G1989" s="3" t="s">
        <v>21820</v>
      </c>
      <c r="H1989" s="3" t="s">
        <v>21809</v>
      </c>
    </row>
    <row r="1990" spans="1:8" ht="43.5" x14ac:dyDescent="0.35">
      <c r="A1990" s="4">
        <v>105914</v>
      </c>
      <c r="B1990" s="1">
        <v>45215</v>
      </c>
      <c r="C1990" s="2">
        <v>0.4095138888888889</v>
      </c>
      <c r="D1990" s="3" t="s">
        <v>10438</v>
      </c>
      <c r="E1990" s="3" t="s">
        <v>21822</v>
      </c>
      <c r="F1990" s="3" t="s">
        <v>13621</v>
      </c>
      <c r="G1990" s="3" t="s">
        <v>14173</v>
      </c>
      <c r="H1990" s="3" t="s">
        <v>21821</v>
      </c>
    </row>
    <row r="1991" spans="1:8" x14ac:dyDescent="0.35">
      <c r="A1991" s="4">
        <v>64190</v>
      </c>
      <c r="B1991" s="1">
        <v>45215</v>
      </c>
      <c r="C1991" s="2">
        <v>0.40968749999999998</v>
      </c>
      <c r="D1991" s="3" t="s">
        <v>21813</v>
      </c>
      <c r="E1991" s="3" t="s">
        <v>21817</v>
      </c>
      <c r="F1991" s="3" t="s">
        <v>21814</v>
      </c>
      <c r="G1991" s="3" t="s">
        <v>21815</v>
      </c>
      <c r="H1991" s="3" t="s">
        <v>21816</v>
      </c>
    </row>
    <row r="1992" spans="1:8" ht="72.5" x14ac:dyDescent="0.35">
      <c r="A1992" s="4">
        <v>24077</v>
      </c>
      <c r="B1992" s="1">
        <v>45215</v>
      </c>
      <c r="C1992" s="2">
        <v>0.41005787037037034</v>
      </c>
      <c r="D1992" s="3" t="s">
        <v>12212</v>
      </c>
      <c r="E1992" s="3" t="s">
        <v>21825</v>
      </c>
      <c r="F1992" s="3" t="s">
        <v>21823</v>
      </c>
      <c r="G1992" s="3" t="s">
        <v>11755</v>
      </c>
      <c r="H1992" s="3" t="s">
        <v>21824</v>
      </c>
    </row>
    <row r="1993" spans="1:8" ht="159.5" x14ac:dyDescent="0.35">
      <c r="A1993" s="4">
        <v>37410</v>
      </c>
      <c r="B1993" s="1">
        <v>45215</v>
      </c>
      <c r="C1993" s="2">
        <v>0.41075231481481483</v>
      </c>
      <c r="D1993" s="3" t="s">
        <v>21826</v>
      </c>
      <c r="E1993" s="3" t="s">
        <v>12273</v>
      </c>
      <c r="F1993" s="3" t="s">
        <v>21827</v>
      </c>
      <c r="G1993" s="3" t="s">
        <v>21828</v>
      </c>
      <c r="H1993" s="3" t="s">
        <v>21829</v>
      </c>
    </row>
    <row r="1994" spans="1:8" ht="58" x14ac:dyDescent="0.35">
      <c r="A1994" s="4">
        <v>37092</v>
      </c>
      <c r="B1994" s="1">
        <v>45215</v>
      </c>
      <c r="C1994" s="2">
        <v>0.41267361111111112</v>
      </c>
      <c r="D1994" s="3" t="s">
        <v>21830</v>
      </c>
      <c r="E1994" s="3" t="s">
        <v>21834</v>
      </c>
      <c r="F1994" s="3" t="s">
        <v>21831</v>
      </c>
      <c r="G1994" s="3" t="s">
        <v>21832</v>
      </c>
      <c r="H1994" s="3" t="s">
        <v>21833</v>
      </c>
    </row>
    <row r="1995" spans="1:8" ht="72.5" x14ac:dyDescent="0.35">
      <c r="A1995" s="4">
        <v>24036</v>
      </c>
      <c r="B1995" s="1">
        <v>45215</v>
      </c>
      <c r="C1995" s="2">
        <v>0.4127662037037037</v>
      </c>
      <c r="D1995" s="3" t="s">
        <v>1403</v>
      </c>
      <c r="E1995" s="3" t="s">
        <v>21836</v>
      </c>
      <c r="F1995" s="3" t="s">
        <v>21835</v>
      </c>
      <c r="G1995" s="3" t="s">
        <v>10433</v>
      </c>
      <c r="H1995" s="3" t="s">
        <v>11712</v>
      </c>
    </row>
    <row r="1996" spans="1:8" ht="58" x14ac:dyDescent="0.35">
      <c r="A1996" s="4">
        <v>43856</v>
      </c>
      <c r="B1996" s="1">
        <v>45215</v>
      </c>
      <c r="C1996" s="2">
        <v>0.41444444444444445</v>
      </c>
      <c r="D1996" s="3" t="s">
        <v>985</v>
      </c>
      <c r="E1996" s="3" t="s">
        <v>21840</v>
      </c>
      <c r="F1996" s="3" t="s">
        <v>21837</v>
      </c>
      <c r="G1996" s="3" t="s">
        <v>21838</v>
      </c>
      <c r="H1996" s="3" t="s">
        <v>21839</v>
      </c>
    </row>
    <row r="1997" spans="1:8" ht="58" x14ac:dyDescent="0.35">
      <c r="A1997" s="4">
        <v>45757</v>
      </c>
      <c r="B1997" s="1">
        <v>45215</v>
      </c>
      <c r="C1997" s="2">
        <v>0.41445601851851849</v>
      </c>
      <c r="D1997" s="3" t="s">
        <v>985</v>
      </c>
      <c r="E1997" s="3" t="s">
        <v>21841</v>
      </c>
      <c r="F1997" s="3" t="s">
        <v>1806</v>
      </c>
      <c r="G1997" s="3" t="s">
        <v>11798</v>
      </c>
      <c r="H1997" s="3" t="s">
        <v>20206</v>
      </c>
    </row>
    <row r="1998" spans="1:8" ht="72.5" x14ac:dyDescent="0.35">
      <c r="A1998" s="4">
        <v>56227</v>
      </c>
      <c r="B1998" s="1">
        <v>45215</v>
      </c>
      <c r="C1998" s="2">
        <v>0.41495370370370371</v>
      </c>
      <c r="D1998" s="3" t="s">
        <v>10442</v>
      </c>
      <c r="E1998" s="3" t="s">
        <v>21843</v>
      </c>
      <c r="F1998" s="3" t="s">
        <v>21842</v>
      </c>
      <c r="G1998" s="3" t="s">
        <v>11489</v>
      </c>
      <c r="H1998" s="3" t="s">
        <v>13050</v>
      </c>
    </row>
    <row r="1999" spans="1:8" ht="29" x14ac:dyDescent="0.35">
      <c r="A1999" s="4">
        <v>56875</v>
      </c>
      <c r="B1999" s="1">
        <v>45215</v>
      </c>
      <c r="C1999" s="2">
        <v>0.41562499999999997</v>
      </c>
      <c r="D1999" s="3" t="s">
        <v>21844</v>
      </c>
      <c r="E1999" s="3" t="s">
        <v>12120</v>
      </c>
      <c r="F1999" s="3" t="s">
        <v>21845</v>
      </c>
      <c r="G1999" s="3" t="s">
        <v>21846</v>
      </c>
      <c r="H1999" s="3" t="s">
        <v>21847</v>
      </c>
    </row>
    <row r="2000" spans="1:8" x14ac:dyDescent="0.35">
      <c r="A2000" s="4">
        <v>45926</v>
      </c>
      <c r="B2000" s="1">
        <v>45215</v>
      </c>
      <c r="C2000" s="2">
        <v>0.41655092592592591</v>
      </c>
      <c r="D2000" s="3" t="s">
        <v>10867</v>
      </c>
      <c r="E2000" s="3" t="s">
        <v>21848</v>
      </c>
      <c r="F2000" s="3" t="s">
        <v>11469</v>
      </c>
      <c r="G2000" s="3" t="s">
        <v>353</v>
      </c>
      <c r="H2000" s="3" t="s">
        <v>198</v>
      </c>
    </row>
    <row r="2001" spans="1:8" ht="159.5" x14ac:dyDescent="0.35">
      <c r="A2001" s="4">
        <v>57844</v>
      </c>
      <c r="B2001" s="1">
        <v>45215</v>
      </c>
      <c r="C2001" s="2">
        <v>0.41947916666666668</v>
      </c>
      <c r="D2001" s="3" t="s">
        <v>21849</v>
      </c>
      <c r="E2001" s="3" t="s">
        <v>21852</v>
      </c>
      <c r="F2001" s="3" t="s">
        <v>21850</v>
      </c>
      <c r="G2001" s="3" t="s">
        <v>10664</v>
      </c>
      <c r="H2001" s="3" t="s">
        <v>21851</v>
      </c>
    </row>
    <row r="2002" spans="1:8" ht="43.5" x14ac:dyDescent="0.35">
      <c r="A2002" s="4">
        <v>200830</v>
      </c>
      <c r="B2002" s="1">
        <v>45215</v>
      </c>
      <c r="C2002" s="2">
        <v>0.42043981481481479</v>
      </c>
      <c r="D2002" s="3" t="s">
        <v>21853</v>
      </c>
      <c r="E2002" s="3" t="s">
        <v>21857</v>
      </c>
      <c r="F2002" s="3" t="s">
        <v>21854</v>
      </c>
      <c r="G2002" s="3" t="s">
        <v>21855</v>
      </c>
      <c r="H2002" s="3" t="s">
        <v>21856</v>
      </c>
    </row>
    <row r="2003" spans="1:8" x14ac:dyDescent="0.35">
      <c r="A2003" s="4">
        <v>37260</v>
      </c>
      <c r="B2003" s="1">
        <v>45215</v>
      </c>
      <c r="C2003" s="2">
        <v>0.42083333333333334</v>
      </c>
      <c r="D2003" s="3" t="s">
        <v>985</v>
      </c>
      <c r="E2003" s="3" t="s">
        <v>13502</v>
      </c>
      <c r="F2003" s="3" t="s">
        <v>11469</v>
      </c>
      <c r="G2003" s="3" t="s">
        <v>13502</v>
      </c>
      <c r="H2003" s="3" t="s">
        <v>21858</v>
      </c>
    </row>
    <row r="2004" spans="1:8" ht="43.5" x14ac:dyDescent="0.35">
      <c r="A2004" s="4">
        <v>201752</v>
      </c>
      <c r="B2004" s="1">
        <v>45215</v>
      </c>
      <c r="C2004" s="2">
        <v>0.42097222222222225</v>
      </c>
      <c r="D2004" s="3" t="s">
        <v>21859</v>
      </c>
      <c r="E2004" s="3" t="s">
        <v>21863</v>
      </c>
      <c r="F2004" s="3" t="s">
        <v>21860</v>
      </c>
      <c r="G2004" s="3" t="s">
        <v>21861</v>
      </c>
      <c r="H2004" s="3" t="s">
        <v>21862</v>
      </c>
    </row>
    <row r="2005" spans="1:8" ht="58" x14ac:dyDescent="0.35">
      <c r="A2005" s="4">
        <v>45770</v>
      </c>
      <c r="B2005" s="1">
        <v>45215</v>
      </c>
      <c r="C2005" s="2">
        <v>0.42113425925925929</v>
      </c>
      <c r="D2005" s="3" t="s">
        <v>985</v>
      </c>
      <c r="E2005" s="3" t="s">
        <v>14567</v>
      </c>
      <c r="F2005" s="3" t="s">
        <v>21864</v>
      </c>
      <c r="G2005" s="3" t="s">
        <v>21865</v>
      </c>
      <c r="H2005" s="3" t="s">
        <v>21866</v>
      </c>
    </row>
    <row r="2006" spans="1:8" ht="43.5" x14ac:dyDescent="0.35">
      <c r="A2006" s="4">
        <v>36184</v>
      </c>
      <c r="B2006" s="1">
        <v>45215</v>
      </c>
      <c r="C2006" s="2">
        <v>0.42259259259259258</v>
      </c>
      <c r="D2006" s="3" t="s">
        <v>21867</v>
      </c>
      <c r="E2006" s="3" t="s">
        <v>21871</v>
      </c>
      <c r="F2006" s="3" t="s">
        <v>21868</v>
      </c>
      <c r="G2006" s="3" t="s">
        <v>21869</v>
      </c>
      <c r="H2006" s="3" t="s">
        <v>21870</v>
      </c>
    </row>
    <row r="2007" spans="1:8" ht="58" x14ac:dyDescent="0.35">
      <c r="A2007" s="4">
        <v>77757</v>
      </c>
      <c r="B2007" s="1">
        <v>45215</v>
      </c>
      <c r="C2007" s="2">
        <v>0.42354166666666665</v>
      </c>
      <c r="D2007" s="3" t="s">
        <v>21872</v>
      </c>
      <c r="E2007" s="3" t="s">
        <v>21876</v>
      </c>
      <c r="F2007" s="3" t="s">
        <v>21873</v>
      </c>
      <c r="G2007" s="3" t="s">
        <v>21874</v>
      </c>
      <c r="H2007" s="3" t="s">
        <v>21875</v>
      </c>
    </row>
    <row r="2008" spans="1:8" ht="203" x14ac:dyDescent="0.35">
      <c r="A2008" s="4">
        <v>35899</v>
      </c>
      <c r="B2008" s="1">
        <v>45215</v>
      </c>
      <c r="C2008" s="2">
        <v>0.42505787037037041</v>
      </c>
      <c r="D2008" s="3" t="s">
        <v>21877</v>
      </c>
      <c r="E2008" s="3" t="s">
        <v>21881</v>
      </c>
      <c r="F2008" s="3" t="s">
        <v>21878</v>
      </c>
      <c r="G2008" s="3" t="s">
        <v>21879</v>
      </c>
      <c r="H2008" s="3" t="s">
        <v>21880</v>
      </c>
    </row>
    <row r="2009" spans="1:8" ht="29" x14ac:dyDescent="0.35">
      <c r="A2009" s="4">
        <v>189531</v>
      </c>
      <c r="B2009" s="1">
        <v>45215</v>
      </c>
      <c r="C2009" s="2">
        <v>0.42725694444444445</v>
      </c>
      <c r="D2009" s="3" t="s">
        <v>21882</v>
      </c>
      <c r="E2009" s="3" t="s">
        <v>21884</v>
      </c>
      <c r="F2009" s="3" t="s">
        <v>21883</v>
      </c>
      <c r="G2009" s="3" t="s">
        <v>14549</v>
      </c>
      <c r="H2009" s="3" t="s">
        <v>11712</v>
      </c>
    </row>
    <row r="2010" spans="1:8" ht="72.5" x14ac:dyDescent="0.35">
      <c r="A2010" s="4">
        <v>195633</v>
      </c>
      <c r="B2010" s="1">
        <v>45215</v>
      </c>
      <c r="C2010" s="2">
        <v>0.4279513888888889</v>
      </c>
      <c r="D2010" s="3" t="s">
        <v>1933</v>
      </c>
      <c r="E2010" s="3" t="s">
        <v>21887</v>
      </c>
      <c r="F2010" s="3" t="s">
        <v>21885</v>
      </c>
      <c r="G2010" s="3" t="s">
        <v>21886</v>
      </c>
      <c r="H2010" s="3" t="s">
        <v>12196</v>
      </c>
    </row>
    <row r="2011" spans="1:8" ht="203" x14ac:dyDescent="0.35">
      <c r="A2011" s="4">
        <v>35899</v>
      </c>
      <c r="B2011" s="1">
        <v>45215</v>
      </c>
      <c r="C2011" s="2">
        <v>0.42866898148148147</v>
      </c>
      <c r="D2011" s="3" t="s">
        <v>21877</v>
      </c>
      <c r="E2011" s="3" t="s">
        <v>21888</v>
      </c>
      <c r="F2011" s="3" t="s">
        <v>21878</v>
      </c>
      <c r="G2011" s="3" t="s">
        <v>21879</v>
      </c>
      <c r="H2011" s="3" t="s">
        <v>21880</v>
      </c>
    </row>
    <row r="2012" spans="1:8" ht="72.5" x14ac:dyDescent="0.35">
      <c r="A2012" s="4">
        <v>195633</v>
      </c>
      <c r="B2012" s="1">
        <v>45215</v>
      </c>
      <c r="C2012" s="2">
        <v>0.4296875</v>
      </c>
      <c r="D2012" s="3" t="s">
        <v>1933</v>
      </c>
      <c r="E2012" s="3" t="s">
        <v>21887</v>
      </c>
      <c r="F2012" s="3" t="s">
        <v>21889</v>
      </c>
      <c r="G2012" s="3" t="s">
        <v>21890</v>
      </c>
      <c r="H2012" s="3" t="s">
        <v>21891</v>
      </c>
    </row>
    <row r="2013" spans="1:8" ht="43.5" x14ac:dyDescent="0.35">
      <c r="A2013" s="4">
        <v>34438</v>
      </c>
      <c r="B2013" s="1">
        <v>45215</v>
      </c>
      <c r="C2013" s="2">
        <v>0.43128472222222225</v>
      </c>
      <c r="D2013" s="3" t="s">
        <v>21892</v>
      </c>
      <c r="E2013" s="3" t="s">
        <v>11925</v>
      </c>
      <c r="F2013" s="3" t="s">
        <v>21893</v>
      </c>
      <c r="G2013" s="3" t="s">
        <v>21894</v>
      </c>
      <c r="H2013" s="3" t="s">
        <v>21895</v>
      </c>
    </row>
    <row r="2014" spans="1:8" ht="29" x14ac:dyDescent="0.35">
      <c r="A2014" s="4">
        <v>33245</v>
      </c>
      <c r="B2014" s="1">
        <v>45215</v>
      </c>
      <c r="C2014" s="2">
        <v>0.43402777777777773</v>
      </c>
      <c r="D2014" s="3" t="s">
        <v>985</v>
      </c>
      <c r="E2014" s="3" t="s">
        <v>14580</v>
      </c>
      <c r="F2014" s="3" t="s">
        <v>21896</v>
      </c>
      <c r="G2014" s="3" t="s">
        <v>104</v>
      </c>
      <c r="H2014" s="3" t="s">
        <v>4190</v>
      </c>
    </row>
    <row r="2015" spans="1:8" ht="72.5" x14ac:dyDescent="0.35">
      <c r="A2015" s="4">
        <v>50764</v>
      </c>
      <c r="B2015" s="1">
        <v>45215</v>
      </c>
      <c r="C2015" s="2">
        <v>0.43565972222222221</v>
      </c>
      <c r="D2015" s="3" t="s">
        <v>21897</v>
      </c>
      <c r="E2015" s="3" t="s">
        <v>21899</v>
      </c>
      <c r="F2015" s="3" t="s">
        <v>21898</v>
      </c>
      <c r="G2015" s="3" t="s">
        <v>10985</v>
      </c>
      <c r="H2015" s="3" t="s">
        <v>97</v>
      </c>
    </row>
    <row r="2016" spans="1:8" ht="29" x14ac:dyDescent="0.35">
      <c r="A2016" s="4">
        <v>100706</v>
      </c>
      <c r="B2016" s="1">
        <v>45215</v>
      </c>
      <c r="C2016" s="2">
        <v>0.43909722222222225</v>
      </c>
      <c r="D2016" s="3" t="s">
        <v>21900</v>
      </c>
      <c r="E2016" s="3" t="s">
        <v>21903</v>
      </c>
      <c r="F2016" s="3" t="s">
        <v>21901</v>
      </c>
      <c r="G2016" s="3" t="s">
        <v>12010</v>
      </c>
      <c r="H2016" s="3" t="s">
        <v>21902</v>
      </c>
    </row>
    <row r="2017" spans="1:8" ht="101.5" x14ac:dyDescent="0.35">
      <c r="A2017" s="4">
        <v>47772</v>
      </c>
      <c r="B2017" s="1">
        <v>45215</v>
      </c>
      <c r="C2017" s="2">
        <v>0.43918981481481478</v>
      </c>
      <c r="D2017" s="3" t="s">
        <v>21904</v>
      </c>
      <c r="E2017" s="3" t="s">
        <v>21907</v>
      </c>
      <c r="F2017" s="3" t="s">
        <v>21905</v>
      </c>
      <c r="G2017" s="3" t="s">
        <v>11732</v>
      </c>
      <c r="H2017" s="3" t="s">
        <v>21906</v>
      </c>
    </row>
    <row r="2018" spans="1:8" ht="58" x14ac:dyDescent="0.35">
      <c r="A2018" s="4">
        <v>10394</v>
      </c>
      <c r="B2018" s="1">
        <v>45215</v>
      </c>
      <c r="C2018" s="2">
        <v>0.43944444444444447</v>
      </c>
      <c r="D2018" s="3" t="s">
        <v>985</v>
      </c>
      <c r="E2018" s="3" t="s">
        <v>21909</v>
      </c>
      <c r="F2018" s="3" t="s">
        <v>21908</v>
      </c>
      <c r="G2018" s="3" t="s">
        <v>104</v>
      </c>
      <c r="H2018" s="3" t="s">
        <v>4190</v>
      </c>
    </row>
    <row r="2019" spans="1:8" ht="43.5" x14ac:dyDescent="0.35">
      <c r="A2019" s="4">
        <v>162489</v>
      </c>
      <c r="B2019" s="1">
        <v>45215</v>
      </c>
      <c r="C2019" s="2">
        <v>0.44237268518518519</v>
      </c>
      <c r="D2019" s="3" t="s">
        <v>985</v>
      </c>
      <c r="E2019" s="3" t="s">
        <v>15332</v>
      </c>
      <c r="F2019" s="3" t="s">
        <v>11953</v>
      </c>
      <c r="G2019" s="3" t="s">
        <v>12904</v>
      </c>
      <c r="H2019" s="3" t="s">
        <v>10726</v>
      </c>
    </row>
    <row r="2020" spans="1:8" ht="43.5" x14ac:dyDescent="0.35">
      <c r="A2020" s="4">
        <v>34432</v>
      </c>
      <c r="B2020" s="1">
        <v>45215</v>
      </c>
      <c r="C2020" s="2">
        <v>0.44270833333333331</v>
      </c>
      <c r="D2020" s="3" t="s">
        <v>985</v>
      </c>
      <c r="E2020" s="3" t="s">
        <v>21911</v>
      </c>
      <c r="F2020" s="3" t="s">
        <v>1805</v>
      </c>
      <c r="G2020" s="3" t="s">
        <v>11798</v>
      </c>
      <c r="H2020" s="3" t="s">
        <v>21910</v>
      </c>
    </row>
    <row r="2021" spans="1:8" ht="43.5" x14ac:dyDescent="0.35">
      <c r="A2021" s="4">
        <v>46795</v>
      </c>
      <c r="B2021" s="1">
        <v>45215</v>
      </c>
      <c r="C2021" s="2">
        <v>0.4448611111111111</v>
      </c>
      <c r="D2021" s="3" t="s">
        <v>21912</v>
      </c>
      <c r="E2021" s="3" t="s">
        <v>21916</v>
      </c>
      <c r="F2021" s="3" t="s">
        <v>21913</v>
      </c>
      <c r="G2021" s="3" t="s">
        <v>21914</v>
      </c>
      <c r="H2021" s="3" t="s">
        <v>21915</v>
      </c>
    </row>
    <row r="2022" spans="1:8" ht="72.5" x14ac:dyDescent="0.35">
      <c r="A2022" s="4">
        <v>167276</v>
      </c>
      <c r="B2022" s="1">
        <v>45215</v>
      </c>
      <c r="C2022" s="2">
        <v>0.44488425925925923</v>
      </c>
      <c r="D2022" s="3" t="s">
        <v>21917</v>
      </c>
      <c r="E2022" s="3" t="s">
        <v>21919</v>
      </c>
      <c r="F2022" s="3" t="s">
        <v>21918</v>
      </c>
      <c r="G2022" s="3" t="s">
        <v>10433</v>
      </c>
      <c r="H2022" s="3" t="s">
        <v>4190</v>
      </c>
    </row>
    <row r="2023" spans="1:8" x14ac:dyDescent="0.35">
      <c r="A2023" s="4">
        <v>42894</v>
      </c>
      <c r="B2023" s="1">
        <v>45215</v>
      </c>
      <c r="C2023" s="2">
        <v>0.44596064814814818</v>
      </c>
      <c r="D2023" s="3" t="s">
        <v>10317</v>
      </c>
      <c r="E2023" s="3" t="s">
        <v>21921</v>
      </c>
      <c r="F2023" s="3" t="s">
        <v>21920</v>
      </c>
      <c r="G2023" s="3" t="s">
        <v>21921</v>
      </c>
      <c r="H2023" s="3" t="s">
        <v>12231</v>
      </c>
    </row>
    <row r="2024" spans="1:8" ht="72.5" x14ac:dyDescent="0.35">
      <c r="A2024" s="4">
        <v>202274</v>
      </c>
      <c r="B2024" s="1">
        <v>45215</v>
      </c>
      <c r="C2024" s="2">
        <v>0.44681712962962966</v>
      </c>
      <c r="D2024" s="3" t="s">
        <v>1091</v>
      </c>
      <c r="E2024" s="3" t="s">
        <v>21925</v>
      </c>
      <c r="F2024" s="3" t="s">
        <v>21922</v>
      </c>
      <c r="G2024" s="3" t="s">
        <v>21923</v>
      </c>
      <c r="H2024" s="3" t="s">
        <v>21924</v>
      </c>
    </row>
    <row r="2025" spans="1:8" ht="29" x14ac:dyDescent="0.35">
      <c r="A2025" s="4">
        <v>41956</v>
      </c>
      <c r="B2025" s="1">
        <v>45215</v>
      </c>
      <c r="C2025" s="2">
        <v>0.44770833333333332</v>
      </c>
      <c r="D2025" s="3" t="s">
        <v>21926</v>
      </c>
      <c r="E2025" s="3" t="s">
        <v>13245</v>
      </c>
      <c r="F2025" s="3" t="s">
        <v>21749</v>
      </c>
      <c r="G2025" s="3" t="s">
        <v>14451</v>
      </c>
      <c r="H2025" s="3" t="s">
        <v>21927</v>
      </c>
    </row>
    <row r="2026" spans="1:8" x14ac:dyDescent="0.35">
      <c r="A2026" s="4">
        <v>183908</v>
      </c>
      <c r="B2026" s="1">
        <v>45215</v>
      </c>
      <c r="C2026" s="2">
        <v>0.44806712962962963</v>
      </c>
      <c r="D2026" s="3" t="s">
        <v>21928</v>
      </c>
      <c r="E2026" s="3" t="s">
        <v>692</v>
      </c>
      <c r="F2026" s="3" t="s">
        <v>12899</v>
      </c>
      <c r="G2026" s="3" t="s">
        <v>692</v>
      </c>
      <c r="H2026" s="3" t="s">
        <v>21929</v>
      </c>
    </row>
    <row r="2027" spans="1:8" ht="130.5" x14ac:dyDescent="0.35">
      <c r="A2027" s="4">
        <v>49924</v>
      </c>
      <c r="B2027" s="1">
        <v>45215</v>
      </c>
      <c r="C2027" s="2">
        <v>0.44896990740740739</v>
      </c>
      <c r="D2027" s="3" t="s">
        <v>21930</v>
      </c>
      <c r="E2027" s="3" t="s">
        <v>21932</v>
      </c>
      <c r="F2027" s="3" t="s">
        <v>12455</v>
      </c>
      <c r="G2027" s="3" t="s">
        <v>11732</v>
      </c>
      <c r="H2027" s="3" t="s">
        <v>21931</v>
      </c>
    </row>
    <row r="2028" spans="1:8" ht="72.5" x14ac:dyDescent="0.35">
      <c r="A2028" s="4">
        <v>200633</v>
      </c>
      <c r="B2028" s="1">
        <v>45215</v>
      </c>
      <c r="C2028" s="2">
        <v>0.4490277777777778</v>
      </c>
      <c r="D2028" s="3" t="s">
        <v>21933</v>
      </c>
      <c r="E2028" s="3" t="s">
        <v>21937</v>
      </c>
      <c r="F2028" s="3" t="s">
        <v>21934</v>
      </c>
      <c r="G2028" s="3" t="s">
        <v>21935</v>
      </c>
      <c r="H2028" s="3" t="s">
        <v>21936</v>
      </c>
    </row>
    <row r="2029" spans="1:8" ht="29" x14ac:dyDescent="0.35">
      <c r="A2029" s="4">
        <v>41956</v>
      </c>
      <c r="B2029" s="1">
        <v>45215</v>
      </c>
      <c r="C2029" s="2">
        <v>0.44924768518518521</v>
      </c>
      <c r="D2029" s="3" t="s">
        <v>21926</v>
      </c>
      <c r="E2029" s="3" t="s">
        <v>13245</v>
      </c>
      <c r="F2029" s="3" t="s">
        <v>21749</v>
      </c>
      <c r="G2029" s="3" t="s">
        <v>14451</v>
      </c>
      <c r="H2029" s="3" t="s">
        <v>21927</v>
      </c>
    </row>
    <row r="2030" spans="1:8" ht="116" x14ac:dyDescent="0.35">
      <c r="A2030" s="4">
        <v>95407</v>
      </c>
      <c r="B2030" s="1">
        <v>45215</v>
      </c>
      <c r="C2030" s="2">
        <v>0.44925925925925925</v>
      </c>
      <c r="D2030" s="3" t="s">
        <v>21938</v>
      </c>
      <c r="E2030" s="3" t="s">
        <v>21942</v>
      </c>
      <c r="F2030" s="3" t="s">
        <v>21939</v>
      </c>
      <c r="G2030" s="3" t="s">
        <v>21940</v>
      </c>
      <c r="H2030" s="3" t="s">
        <v>21941</v>
      </c>
    </row>
    <row r="2031" spans="1:8" ht="43.5" x14ac:dyDescent="0.35">
      <c r="A2031" s="4">
        <v>119011</v>
      </c>
      <c r="B2031" s="1">
        <v>45215</v>
      </c>
      <c r="C2031" s="2">
        <v>0.44981481481481483</v>
      </c>
      <c r="D2031" s="3" t="s">
        <v>21943</v>
      </c>
      <c r="E2031" s="3" t="s">
        <v>21946</v>
      </c>
      <c r="F2031" s="3" t="s">
        <v>1855</v>
      </c>
      <c r="G2031" s="3" t="s">
        <v>21944</v>
      </c>
      <c r="H2031" s="3" t="s">
        <v>21945</v>
      </c>
    </row>
    <row r="2032" spans="1:8" ht="43.5" x14ac:dyDescent="0.35">
      <c r="A2032" s="4">
        <v>119654</v>
      </c>
      <c r="B2032" s="1">
        <v>45215</v>
      </c>
      <c r="C2032" s="2">
        <v>0.45015046296296296</v>
      </c>
      <c r="D2032" s="3" t="s">
        <v>985</v>
      </c>
      <c r="E2032" s="3" t="s">
        <v>21948</v>
      </c>
      <c r="F2032" s="3" t="s">
        <v>21947</v>
      </c>
      <c r="G2032" s="3" t="s">
        <v>100</v>
      </c>
      <c r="H2032" s="3" t="s">
        <v>10302</v>
      </c>
    </row>
    <row r="2033" spans="1:8" ht="29" x14ac:dyDescent="0.35">
      <c r="A2033" s="4">
        <v>163055</v>
      </c>
      <c r="B2033" s="1">
        <v>45215</v>
      </c>
      <c r="C2033" s="2">
        <v>0.45126157407407402</v>
      </c>
      <c r="D2033" s="3" t="s">
        <v>21949</v>
      </c>
      <c r="E2033" s="3" t="s">
        <v>12560</v>
      </c>
      <c r="F2033" s="3" t="s">
        <v>21950</v>
      </c>
      <c r="G2033" s="3" t="s">
        <v>12560</v>
      </c>
      <c r="H2033" s="3" t="s">
        <v>21951</v>
      </c>
    </row>
    <row r="2034" spans="1:8" ht="43.5" x14ac:dyDescent="0.35">
      <c r="A2034" s="4">
        <v>37629</v>
      </c>
      <c r="B2034" s="1">
        <v>45215</v>
      </c>
      <c r="C2034" s="2">
        <v>0.45248842592592592</v>
      </c>
      <c r="D2034" s="3" t="s">
        <v>1258</v>
      </c>
      <c r="E2034" s="3" t="s">
        <v>14511</v>
      </c>
      <c r="F2034" s="3" t="s">
        <v>21952</v>
      </c>
      <c r="G2034" s="3" t="s">
        <v>21953</v>
      </c>
      <c r="H2034" s="3" t="s">
        <v>13166</v>
      </c>
    </row>
    <row r="2035" spans="1:8" ht="43.5" x14ac:dyDescent="0.35">
      <c r="A2035" s="4">
        <v>193704</v>
      </c>
      <c r="B2035" s="1">
        <v>45215</v>
      </c>
      <c r="C2035" s="2">
        <v>0.45457175925925924</v>
      </c>
      <c r="D2035" s="3" t="s">
        <v>21954</v>
      </c>
      <c r="E2035" s="3" t="s">
        <v>14642</v>
      </c>
      <c r="F2035" s="3" t="s">
        <v>11953</v>
      </c>
      <c r="G2035" s="3" t="s">
        <v>14642</v>
      </c>
      <c r="H2035" s="3" t="s">
        <v>10726</v>
      </c>
    </row>
    <row r="2036" spans="1:8" ht="29" x14ac:dyDescent="0.35">
      <c r="A2036" s="4">
        <v>72381</v>
      </c>
      <c r="B2036" s="1">
        <v>45215</v>
      </c>
      <c r="C2036" s="2">
        <v>0.45462962962962966</v>
      </c>
      <c r="D2036" s="3" t="s">
        <v>21955</v>
      </c>
      <c r="E2036" s="3" t="s">
        <v>21958</v>
      </c>
      <c r="F2036" s="3" t="s">
        <v>1780</v>
      </c>
      <c r="G2036" s="3" t="s">
        <v>21956</v>
      </c>
      <c r="H2036" s="3" t="s">
        <v>21957</v>
      </c>
    </row>
    <row r="2037" spans="1:8" ht="87" x14ac:dyDescent="0.35">
      <c r="A2037" s="4">
        <v>16092</v>
      </c>
      <c r="B2037" s="1">
        <v>45215</v>
      </c>
      <c r="C2037" s="2">
        <v>0.4559259259259259</v>
      </c>
      <c r="D2037" s="3" t="s">
        <v>10947</v>
      </c>
      <c r="E2037" s="3" t="s">
        <v>21959</v>
      </c>
      <c r="F2037" s="3" t="s">
        <v>10947</v>
      </c>
      <c r="G2037" s="3" t="s">
        <v>11874</v>
      </c>
      <c r="H2037" s="3" t="s">
        <v>12596</v>
      </c>
    </row>
    <row r="2038" spans="1:8" ht="29" x14ac:dyDescent="0.35">
      <c r="A2038" s="4">
        <v>195217</v>
      </c>
      <c r="B2038" s="1">
        <v>45215</v>
      </c>
      <c r="C2038" s="2">
        <v>0.45681712962962967</v>
      </c>
      <c r="D2038" s="3" t="s">
        <v>985</v>
      </c>
      <c r="E2038" s="3" t="s">
        <v>21962</v>
      </c>
      <c r="F2038" s="3" t="s">
        <v>21960</v>
      </c>
      <c r="G2038" s="3" t="s">
        <v>10851</v>
      </c>
      <c r="H2038" s="3" t="s">
        <v>21961</v>
      </c>
    </row>
    <row r="2039" spans="1:8" ht="58" x14ac:dyDescent="0.35">
      <c r="A2039" s="4">
        <v>166669</v>
      </c>
      <c r="B2039" s="1">
        <v>45215</v>
      </c>
      <c r="C2039" s="2">
        <v>0.45762731481481483</v>
      </c>
      <c r="D2039" s="3" t="s">
        <v>21963</v>
      </c>
      <c r="E2039" s="3" t="s">
        <v>21966</v>
      </c>
      <c r="F2039" s="3" t="s">
        <v>21964</v>
      </c>
      <c r="G2039" s="3" t="s">
        <v>11997</v>
      </c>
      <c r="H2039" s="3" t="s">
        <v>21965</v>
      </c>
    </row>
    <row r="2040" spans="1:8" ht="130.5" x14ac:dyDescent="0.35">
      <c r="A2040" s="4">
        <v>171284</v>
      </c>
      <c r="B2040" s="1">
        <v>45215</v>
      </c>
      <c r="C2040" s="2">
        <v>0.45768518518518514</v>
      </c>
      <c r="D2040" s="3" t="s">
        <v>21967</v>
      </c>
      <c r="E2040" s="3" t="s">
        <v>11314</v>
      </c>
      <c r="F2040" s="3" t="s">
        <v>21968</v>
      </c>
      <c r="G2040" s="3" t="s">
        <v>21969</v>
      </c>
      <c r="H2040" s="3" t="s">
        <v>21970</v>
      </c>
    </row>
    <row r="2041" spans="1:8" ht="101.5" x14ac:dyDescent="0.35">
      <c r="A2041" s="4">
        <v>43153</v>
      </c>
      <c r="B2041" s="1">
        <v>45215</v>
      </c>
      <c r="C2041" s="2">
        <v>0.45908564814814817</v>
      </c>
      <c r="D2041" s="3" t="s">
        <v>10947</v>
      </c>
      <c r="E2041" s="3" t="s">
        <v>14243</v>
      </c>
      <c r="F2041" s="3" t="s">
        <v>10947</v>
      </c>
      <c r="G2041" s="3" t="s">
        <v>11837</v>
      </c>
      <c r="H2041" s="3" t="s">
        <v>12401</v>
      </c>
    </row>
    <row r="2042" spans="1:8" ht="29" x14ac:dyDescent="0.35">
      <c r="A2042" s="4">
        <v>35617</v>
      </c>
      <c r="B2042" s="1">
        <v>45215</v>
      </c>
      <c r="C2042" s="2">
        <v>0.45922453703703708</v>
      </c>
      <c r="D2042" s="3" t="s">
        <v>11085</v>
      </c>
      <c r="E2042" s="3" t="s">
        <v>21974</v>
      </c>
      <c r="F2042" s="3" t="s">
        <v>21971</v>
      </c>
      <c r="G2042" s="3" t="s">
        <v>21972</v>
      </c>
      <c r="H2042" s="3" t="s">
        <v>21973</v>
      </c>
    </row>
    <row r="2043" spans="1:8" ht="145" x14ac:dyDescent="0.35">
      <c r="A2043" s="4">
        <v>161367</v>
      </c>
      <c r="B2043" s="1">
        <v>45215</v>
      </c>
      <c r="C2043" s="2">
        <v>0.4644212962962963</v>
      </c>
      <c r="D2043" s="3" t="s">
        <v>21975</v>
      </c>
      <c r="E2043" s="3" t="s">
        <v>21979</v>
      </c>
      <c r="F2043" s="3" t="s">
        <v>21976</v>
      </c>
      <c r="G2043" s="3" t="s">
        <v>21977</v>
      </c>
      <c r="H2043" s="3" t="s">
        <v>21978</v>
      </c>
    </row>
    <row r="2044" spans="1:8" ht="72.5" x14ac:dyDescent="0.35">
      <c r="A2044" s="4">
        <v>162004</v>
      </c>
      <c r="B2044" s="1">
        <v>45215</v>
      </c>
      <c r="C2044" s="2">
        <v>0.46640046296296295</v>
      </c>
      <c r="D2044" s="3" t="s">
        <v>167</v>
      </c>
      <c r="E2044" s="3" t="s">
        <v>21982</v>
      </c>
      <c r="F2044" s="3" t="s">
        <v>21980</v>
      </c>
      <c r="G2044" s="3" t="s">
        <v>21981</v>
      </c>
      <c r="H2044" s="3" t="s">
        <v>11712</v>
      </c>
    </row>
    <row r="2045" spans="1:8" ht="145" x14ac:dyDescent="0.35">
      <c r="A2045" s="4">
        <v>34746</v>
      </c>
      <c r="B2045" s="1">
        <v>45215</v>
      </c>
      <c r="C2045" s="2">
        <v>0.4670138888888889</v>
      </c>
      <c r="D2045" s="3" t="s">
        <v>21983</v>
      </c>
      <c r="E2045" s="3" t="s">
        <v>654</v>
      </c>
      <c r="F2045" s="3" t="s">
        <v>21984</v>
      </c>
      <c r="G2045" s="3" t="s">
        <v>21985</v>
      </c>
      <c r="H2045" s="3" t="s">
        <v>21986</v>
      </c>
    </row>
    <row r="2046" spans="1:8" ht="58" x14ac:dyDescent="0.35">
      <c r="A2046" s="4">
        <v>198607</v>
      </c>
      <c r="B2046" s="1">
        <v>45215</v>
      </c>
      <c r="C2046" s="2">
        <v>0.4672337962962963</v>
      </c>
      <c r="D2046" s="3" t="s">
        <v>10438</v>
      </c>
      <c r="E2046" s="3" t="s">
        <v>21988</v>
      </c>
      <c r="F2046" s="3" t="s">
        <v>21987</v>
      </c>
      <c r="G2046" s="3" t="s">
        <v>10717</v>
      </c>
      <c r="H2046" s="3" t="s">
        <v>10999</v>
      </c>
    </row>
    <row r="2047" spans="1:8" ht="72.5" x14ac:dyDescent="0.35">
      <c r="A2047" s="4">
        <v>44170</v>
      </c>
      <c r="B2047" s="1">
        <v>45215</v>
      </c>
      <c r="C2047" s="2">
        <v>0.4698032407407407</v>
      </c>
      <c r="D2047" s="3" t="s">
        <v>1744</v>
      </c>
      <c r="E2047" s="3" t="s">
        <v>21989</v>
      </c>
      <c r="F2047" s="3" t="s">
        <v>1519</v>
      </c>
      <c r="G2047" s="3" t="s">
        <v>10851</v>
      </c>
      <c r="H2047" s="3" t="s">
        <v>11589</v>
      </c>
    </row>
    <row r="2048" spans="1:8" ht="43.5" x14ac:dyDescent="0.35">
      <c r="A2048" s="4">
        <v>44060</v>
      </c>
      <c r="B2048" s="1">
        <v>45215</v>
      </c>
      <c r="C2048" s="2">
        <v>0.4710300925925926</v>
      </c>
      <c r="D2048" s="3" t="s">
        <v>21990</v>
      </c>
      <c r="E2048" s="3" t="s">
        <v>12058</v>
      </c>
      <c r="F2048" s="3" t="s">
        <v>21991</v>
      </c>
      <c r="G2048" s="3" t="s">
        <v>14694</v>
      </c>
      <c r="H2048" s="3" t="s">
        <v>21992</v>
      </c>
    </row>
    <row r="2049" spans="1:8" ht="43.5" x14ac:dyDescent="0.35">
      <c r="A2049" s="4">
        <v>35617</v>
      </c>
      <c r="B2049" s="1">
        <v>45215</v>
      </c>
      <c r="C2049" s="2">
        <v>0.47196759259259258</v>
      </c>
      <c r="D2049" s="3" t="s">
        <v>11085</v>
      </c>
      <c r="E2049" s="3" t="s">
        <v>21994</v>
      </c>
      <c r="F2049" s="3" t="s">
        <v>21971</v>
      </c>
      <c r="G2049" s="3" t="s">
        <v>21972</v>
      </c>
      <c r="H2049" s="3" t="s">
        <v>21993</v>
      </c>
    </row>
    <row r="2050" spans="1:8" ht="43.5" x14ac:dyDescent="0.35">
      <c r="A2050" s="4">
        <v>183572</v>
      </c>
      <c r="B2050" s="1">
        <v>45215</v>
      </c>
      <c r="C2050" s="2">
        <v>0.47269675925925925</v>
      </c>
      <c r="D2050" s="3" t="s">
        <v>21995</v>
      </c>
      <c r="E2050" s="3" t="s">
        <v>21997</v>
      </c>
      <c r="F2050" s="3" t="s">
        <v>21996</v>
      </c>
      <c r="G2050" s="3" t="s">
        <v>21997</v>
      </c>
      <c r="H2050" s="3" t="s">
        <v>21998</v>
      </c>
    </row>
    <row r="2051" spans="1:8" ht="87" x14ac:dyDescent="0.35">
      <c r="A2051" s="4">
        <v>41213</v>
      </c>
      <c r="B2051" s="1">
        <v>45215</v>
      </c>
      <c r="C2051" s="2">
        <v>0.47332175925925929</v>
      </c>
      <c r="D2051" s="3" t="s">
        <v>21999</v>
      </c>
      <c r="E2051" s="3" t="s">
        <v>22003</v>
      </c>
      <c r="F2051" s="3" t="s">
        <v>22000</v>
      </c>
      <c r="G2051" s="3" t="s">
        <v>22001</v>
      </c>
      <c r="H2051" s="3" t="s">
        <v>22002</v>
      </c>
    </row>
    <row r="2052" spans="1:8" x14ac:dyDescent="0.35">
      <c r="A2052" s="4">
        <v>195987</v>
      </c>
      <c r="B2052" s="1">
        <v>45215</v>
      </c>
      <c r="C2052" s="2">
        <v>0.47400462962962964</v>
      </c>
      <c r="D2052" s="3" t="s">
        <v>10328</v>
      </c>
      <c r="E2052" s="3" t="s">
        <v>13258</v>
      </c>
      <c r="F2052" s="3" t="s">
        <v>12260</v>
      </c>
      <c r="G2052" s="3" t="s">
        <v>13258</v>
      </c>
      <c r="H2052" s="3" t="s">
        <v>13626</v>
      </c>
    </row>
    <row r="2053" spans="1:8" ht="29" x14ac:dyDescent="0.35">
      <c r="A2053" s="4">
        <v>114857</v>
      </c>
      <c r="B2053" s="1">
        <v>45215</v>
      </c>
      <c r="C2053" s="2">
        <v>0.47420138888888891</v>
      </c>
      <c r="D2053" s="3" t="s">
        <v>1744</v>
      </c>
      <c r="E2053" s="3" t="s">
        <v>22005</v>
      </c>
      <c r="F2053" s="3" t="s">
        <v>22004</v>
      </c>
      <c r="G2053" s="3" t="s">
        <v>11798</v>
      </c>
      <c r="H2053" s="3" t="s">
        <v>29</v>
      </c>
    </row>
    <row r="2054" spans="1:8" ht="29" x14ac:dyDescent="0.35">
      <c r="A2054" s="4">
        <v>195455</v>
      </c>
      <c r="B2054" s="1">
        <v>45215</v>
      </c>
      <c r="C2054" s="2">
        <v>0.47513888888888883</v>
      </c>
      <c r="D2054" s="3" t="s">
        <v>985</v>
      </c>
      <c r="E2054" s="3" t="s">
        <v>15960</v>
      </c>
      <c r="F2054" s="3" t="s">
        <v>22006</v>
      </c>
      <c r="G2054" s="3" t="s">
        <v>10408</v>
      </c>
      <c r="H2054" s="3" t="s">
        <v>15347</v>
      </c>
    </row>
    <row r="2055" spans="1:8" ht="29" x14ac:dyDescent="0.35">
      <c r="A2055" s="4">
        <v>14848</v>
      </c>
      <c r="B2055" s="1">
        <v>45215</v>
      </c>
      <c r="C2055" s="2">
        <v>0.47712962962962963</v>
      </c>
      <c r="D2055" s="3" t="s">
        <v>22007</v>
      </c>
      <c r="E2055" s="3" t="s">
        <v>22010</v>
      </c>
      <c r="F2055" s="3" t="s">
        <v>22008</v>
      </c>
      <c r="G2055" s="3" t="s">
        <v>22009</v>
      </c>
      <c r="H2055" s="3" t="s">
        <v>11342</v>
      </c>
    </row>
    <row r="2056" spans="1:8" ht="87" x14ac:dyDescent="0.35">
      <c r="A2056" s="4">
        <v>123817</v>
      </c>
      <c r="B2056" s="1">
        <v>45215</v>
      </c>
      <c r="C2056" s="2">
        <v>0.48</v>
      </c>
      <c r="D2056" s="3" t="s">
        <v>22011</v>
      </c>
      <c r="E2056" s="3" t="s">
        <v>22013</v>
      </c>
      <c r="F2056" s="3" t="s">
        <v>22012</v>
      </c>
      <c r="G2056" s="3" t="s">
        <v>11798</v>
      </c>
      <c r="H2056" s="3" t="s">
        <v>11774</v>
      </c>
    </row>
    <row r="2057" spans="1:8" ht="29" x14ac:dyDescent="0.35">
      <c r="A2057" s="4">
        <v>199570</v>
      </c>
      <c r="B2057" s="1">
        <v>45215</v>
      </c>
      <c r="C2057" s="2">
        <v>0.48317129629629635</v>
      </c>
      <c r="D2057" s="3" t="s">
        <v>1933</v>
      </c>
      <c r="E2057" s="3" t="s">
        <v>22015</v>
      </c>
      <c r="F2057" s="3" t="s">
        <v>22014</v>
      </c>
      <c r="G2057" s="3" t="s">
        <v>10776</v>
      </c>
      <c r="H2057" s="3" t="s">
        <v>14342</v>
      </c>
    </row>
    <row r="2058" spans="1:8" ht="29" x14ac:dyDescent="0.35">
      <c r="A2058" s="4">
        <v>155072</v>
      </c>
      <c r="B2058" s="1">
        <v>45215</v>
      </c>
      <c r="C2058" s="2">
        <v>0.4950694444444444</v>
      </c>
      <c r="D2058" s="3" t="s">
        <v>1933</v>
      </c>
      <c r="E2058" s="3" t="s">
        <v>22017</v>
      </c>
      <c r="F2058" s="3" t="s">
        <v>22016</v>
      </c>
      <c r="G2058" s="3" t="s">
        <v>10836</v>
      </c>
      <c r="H2058" s="3" t="s">
        <v>13265</v>
      </c>
    </row>
    <row r="2059" spans="1:8" x14ac:dyDescent="0.35">
      <c r="A2059" s="4">
        <v>135041</v>
      </c>
      <c r="B2059" s="1">
        <v>45215</v>
      </c>
      <c r="C2059" s="2">
        <v>0.49784722222222227</v>
      </c>
      <c r="D2059" s="3" t="s">
        <v>22018</v>
      </c>
      <c r="E2059" s="3" t="s">
        <v>15267</v>
      </c>
      <c r="F2059" s="3" t="s">
        <v>12785</v>
      </c>
      <c r="G2059" s="3" t="s">
        <v>15267</v>
      </c>
      <c r="H2059" s="3" t="s">
        <v>22019</v>
      </c>
    </row>
    <row r="2060" spans="1:8" ht="43.5" x14ac:dyDescent="0.35">
      <c r="A2060" s="4">
        <v>199314</v>
      </c>
      <c r="B2060" s="1">
        <v>45215</v>
      </c>
      <c r="C2060" s="2">
        <v>0.50048611111111108</v>
      </c>
      <c r="D2060" s="3" t="s">
        <v>22020</v>
      </c>
      <c r="E2060" s="3" t="s">
        <v>22024</v>
      </c>
      <c r="F2060" s="3" t="s">
        <v>22021</v>
      </c>
      <c r="G2060" s="3" t="s">
        <v>22022</v>
      </c>
      <c r="H2060" s="3" t="s">
        <v>22023</v>
      </c>
    </row>
    <row r="2061" spans="1:8" x14ac:dyDescent="0.35">
      <c r="A2061" s="4">
        <v>53195</v>
      </c>
      <c r="B2061" s="1">
        <v>45215</v>
      </c>
      <c r="C2061" s="2">
        <v>0.50484953703703705</v>
      </c>
      <c r="D2061" s="3" t="s">
        <v>22025</v>
      </c>
      <c r="E2061" s="3" t="s">
        <v>13138</v>
      </c>
      <c r="F2061" s="3" t="s">
        <v>12480</v>
      </c>
      <c r="G2061" s="3" t="s">
        <v>13138</v>
      </c>
      <c r="H2061" s="3" t="s">
        <v>13626</v>
      </c>
    </row>
    <row r="2062" spans="1:8" ht="29" x14ac:dyDescent="0.35">
      <c r="A2062" s="4">
        <v>46147</v>
      </c>
      <c r="B2062" s="1">
        <v>45215</v>
      </c>
      <c r="C2062" s="2">
        <v>0.51145833333333335</v>
      </c>
      <c r="D2062" s="3" t="s">
        <v>22026</v>
      </c>
      <c r="E2062" s="3" t="s">
        <v>22030</v>
      </c>
      <c r="F2062" s="3" t="s">
        <v>22027</v>
      </c>
      <c r="G2062" s="3" t="s">
        <v>22028</v>
      </c>
      <c r="H2062" s="3" t="s">
        <v>22029</v>
      </c>
    </row>
    <row r="2063" spans="1:8" x14ac:dyDescent="0.35">
      <c r="A2063" s="4">
        <v>35267</v>
      </c>
      <c r="B2063" s="1">
        <v>45215</v>
      </c>
      <c r="C2063" s="2">
        <v>0.51554398148148151</v>
      </c>
      <c r="D2063" s="3" t="s">
        <v>12281</v>
      </c>
      <c r="E2063" s="3" t="s">
        <v>14127</v>
      </c>
      <c r="F2063" s="3" t="s">
        <v>2012</v>
      </c>
      <c r="G2063" s="3" t="s">
        <v>14127</v>
      </c>
      <c r="H2063" s="3" t="s">
        <v>10659</v>
      </c>
    </row>
    <row r="2064" spans="1:8" x14ac:dyDescent="0.35">
      <c r="A2064" s="4">
        <v>49764</v>
      </c>
      <c r="B2064" s="1">
        <v>45215</v>
      </c>
      <c r="C2064" s="2">
        <v>0.51695601851851858</v>
      </c>
      <c r="D2064" s="3" t="s">
        <v>11085</v>
      </c>
      <c r="E2064" s="3" t="s">
        <v>13283</v>
      </c>
      <c r="F2064" s="3" t="s">
        <v>11245</v>
      </c>
      <c r="G2064" s="3" t="s">
        <v>22031</v>
      </c>
      <c r="H2064" s="3" t="s">
        <v>13181</v>
      </c>
    </row>
    <row r="2065" spans="1:8" ht="58" x14ac:dyDescent="0.35">
      <c r="A2065" s="4">
        <v>122748</v>
      </c>
      <c r="B2065" s="1">
        <v>45215</v>
      </c>
      <c r="C2065" s="2">
        <v>0.51878472222222227</v>
      </c>
      <c r="D2065" s="3" t="s">
        <v>22032</v>
      </c>
      <c r="E2065" s="3" t="s">
        <v>14761</v>
      </c>
      <c r="F2065" s="3" t="s">
        <v>1520</v>
      </c>
      <c r="G2065" s="3" t="s">
        <v>22033</v>
      </c>
      <c r="H2065" s="3" t="s">
        <v>22034</v>
      </c>
    </row>
    <row r="2066" spans="1:8" x14ac:dyDescent="0.35">
      <c r="A2066" s="4">
        <v>197179</v>
      </c>
      <c r="B2066" s="1">
        <v>45215</v>
      </c>
      <c r="C2066" s="2">
        <v>0.52042824074074068</v>
      </c>
      <c r="D2066" s="3" t="s">
        <v>10317</v>
      </c>
      <c r="E2066" s="3" t="s">
        <v>10359</v>
      </c>
      <c r="F2066" s="3" t="s">
        <v>22035</v>
      </c>
      <c r="G2066" s="3" t="s">
        <v>10359</v>
      </c>
      <c r="H2066" s="3" t="s">
        <v>593</v>
      </c>
    </row>
    <row r="2067" spans="1:8" ht="29" x14ac:dyDescent="0.35">
      <c r="A2067" s="4">
        <v>4742</v>
      </c>
      <c r="B2067" s="1">
        <v>45215</v>
      </c>
      <c r="C2067" s="2">
        <v>0.52188657407407402</v>
      </c>
      <c r="D2067" s="3" t="s">
        <v>12729</v>
      </c>
      <c r="E2067" s="3" t="s">
        <v>22037</v>
      </c>
      <c r="F2067" s="3" t="s">
        <v>12128</v>
      </c>
      <c r="G2067" s="3" t="s">
        <v>12494</v>
      </c>
      <c r="H2067" s="3" t="s">
        <v>22036</v>
      </c>
    </row>
    <row r="2068" spans="1:8" ht="29" x14ac:dyDescent="0.35">
      <c r="A2068" s="4">
        <v>169963</v>
      </c>
      <c r="B2068" s="1">
        <v>45215</v>
      </c>
      <c r="C2068" s="2">
        <v>0.52557870370370374</v>
      </c>
      <c r="D2068" s="3" t="s">
        <v>10412</v>
      </c>
      <c r="E2068" s="3" t="s">
        <v>22040</v>
      </c>
      <c r="F2068" s="3" t="s">
        <v>22038</v>
      </c>
      <c r="G2068" s="3" t="s">
        <v>11335</v>
      </c>
      <c r="H2068" s="3" t="s">
        <v>22039</v>
      </c>
    </row>
    <row r="2069" spans="1:8" ht="29" x14ac:dyDescent="0.35">
      <c r="A2069" s="4">
        <v>202386</v>
      </c>
      <c r="B2069" s="1">
        <v>45215</v>
      </c>
      <c r="C2069" s="2">
        <v>0.52559027777777778</v>
      </c>
      <c r="D2069" s="3" t="s">
        <v>1258</v>
      </c>
      <c r="E2069" s="3" t="s">
        <v>22044</v>
      </c>
      <c r="F2069" s="3" t="s">
        <v>22041</v>
      </c>
      <c r="G2069" s="3" t="s">
        <v>22042</v>
      </c>
      <c r="H2069" s="3" t="s">
        <v>22043</v>
      </c>
    </row>
    <row r="2070" spans="1:8" x14ac:dyDescent="0.35">
      <c r="A2070" s="4">
        <v>197906</v>
      </c>
      <c r="B2070" s="1">
        <v>45215</v>
      </c>
      <c r="C2070" s="2">
        <v>0.52634259259259253</v>
      </c>
      <c r="D2070" s="3" t="s">
        <v>937</v>
      </c>
      <c r="E2070" s="3" t="s">
        <v>22045</v>
      </c>
      <c r="F2070" s="3" t="s">
        <v>12054</v>
      </c>
      <c r="G2070" s="3" t="s">
        <v>22045</v>
      </c>
      <c r="H2070" s="3" t="s">
        <v>12604</v>
      </c>
    </row>
    <row r="2071" spans="1:8" ht="29" x14ac:dyDescent="0.35">
      <c r="A2071" s="4">
        <v>87427</v>
      </c>
      <c r="B2071" s="1">
        <v>45215</v>
      </c>
      <c r="C2071" s="2">
        <v>0.5290393518518518</v>
      </c>
      <c r="D2071" s="3" t="s">
        <v>11085</v>
      </c>
      <c r="E2071" s="3" t="s">
        <v>12175</v>
      </c>
      <c r="F2071" s="3" t="s">
        <v>22046</v>
      </c>
      <c r="G2071" s="3" t="s">
        <v>13878</v>
      </c>
      <c r="H2071" s="3" t="s">
        <v>13706</v>
      </c>
    </row>
    <row r="2072" spans="1:8" x14ac:dyDescent="0.35">
      <c r="A2072" s="4">
        <v>195754</v>
      </c>
      <c r="B2072" s="1">
        <v>45215</v>
      </c>
      <c r="C2072" s="2">
        <v>0.53270833333333334</v>
      </c>
      <c r="D2072" s="3" t="s">
        <v>266</v>
      </c>
      <c r="E2072" s="3" t="s">
        <v>266</v>
      </c>
      <c r="F2072" s="3" t="s">
        <v>12780</v>
      </c>
      <c r="G2072" s="3" t="s">
        <v>22047</v>
      </c>
      <c r="H2072" s="3" t="s">
        <v>22048</v>
      </c>
    </row>
    <row r="2073" spans="1:8" ht="58" x14ac:dyDescent="0.35">
      <c r="A2073" s="4">
        <v>40077</v>
      </c>
      <c r="B2073" s="1">
        <v>45215</v>
      </c>
      <c r="C2073" s="2">
        <v>0.53281250000000002</v>
      </c>
      <c r="D2073" s="3" t="s">
        <v>1473</v>
      </c>
      <c r="E2073" s="3" t="s">
        <v>22052</v>
      </c>
      <c r="F2073" s="3" t="s">
        <v>22049</v>
      </c>
      <c r="G2073" s="3" t="s">
        <v>22050</v>
      </c>
      <c r="H2073" s="3" t="s">
        <v>22051</v>
      </c>
    </row>
    <row r="2074" spans="1:8" ht="58" x14ac:dyDescent="0.35">
      <c r="A2074" s="4">
        <v>202119</v>
      </c>
      <c r="B2074" s="1">
        <v>45215</v>
      </c>
      <c r="C2074" s="2">
        <v>0.5700925925925926</v>
      </c>
      <c r="D2074" s="3" t="s">
        <v>22053</v>
      </c>
      <c r="E2074" s="3" t="s">
        <v>22057</v>
      </c>
      <c r="F2074" s="3" t="s">
        <v>22054</v>
      </c>
      <c r="G2074" s="3" t="s">
        <v>22055</v>
      </c>
      <c r="H2074" s="3" t="s">
        <v>22056</v>
      </c>
    </row>
    <row r="2075" spans="1:8" ht="58" x14ac:dyDescent="0.35">
      <c r="A2075" s="4">
        <v>202119</v>
      </c>
      <c r="B2075" s="1">
        <v>45215</v>
      </c>
      <c r="C2075" s="2">
        <v>0.57151620370370371</v>
      </c>
      <c r="D2075" s="3" t="s">
        <v>22053</v>
      </c>
      <c r="E2075" s="3" t="s">
        <v>22058</v>
      </c>
      <c r="F2075" s="3" t="s">
        <v>22054</v>
      </c>
      <c r="G2075" s="3" t="s">
        <v>22055</v>
      </c>
      <c r="H2075" s="3" t="s">
        <v>22056</v>
      </c>
    </row>
    <row r="2076" spans="1:8" ht="29" x14ac:dyDescent="0.35">
      <c r="A2076" s="4">
        <v>188614</v>
      </c>
      <c r="B2076" s="1">
        <v>45215</v>
      </c>
      <c r="C2076" s="2">
        <v>0.57800925925925928</v>
      </c>
      <c r="D2076" s="3" t="s">
        <v>1288</v>
      </c>
      <c r="E2076" s="3" t="s">
        <v>22062</v>
      </c>
      <c r="F2076" s="3" t="s">
        <v>22059</v>
      </c>
      <c r="G2076" s="3" t="s">
        <v>22060</v>
      </c>
      <c r="H2076" s="3" t="s">
        <v>22061</v>
      </c>
    </row>
    <row r="2077" spans="1:8" x14ac:dyDescent="0.35">
      <c r="A2077" s="4">
        <v>173048</v>
      </c>
      <c r="B2077" s="1">
        <v>45215</v>
      </c>
      <c r="C2077" s="2">
        <v>0.57953703703703707</v>
      </c>
      <c r="D2077" s="3" t="s">
        <v>1403</v>
      </c>
      <c r="E2077" s="3" t="s">
        <v>1737</v>
      </c>
      <c r="F2077" s="3" t="s">
        <v>22063</v>
      </c>
      <c r="G2077" s="3" t="s">
        <v>1568</v>
      </c>
      <c r="H2077" s="3" t="s">
        <v>22064</v>
      </c>
    </row>
    <row r="2078" spans="1:8" ht="58" x14ac:dyDescent="0.35">
      <c r="A2078" s="4">
        <v>64710</v>
      </c>
      <c r="B2078" s="1">
        <v>45215</v>
      </c>
      <c r="C2078" s="2">
        <v>0.57995370370370369</v>
      </c>
      <c r="D2078" s="3" t="s">
        <v>22065</v>
      </c>
      <c r="E2078" s="3" t="s">
        <v>14585</v>
      </c>
      <c r="F2078" s="3" t="s">
        <v>22066</v>
      </c>
      <c r="G2078" s="3" t="s">
        <v>19009</v>
      </c>
      <c r="H2078" s="3" t="s">
        <v>22067</v>
      </c>
    </row>
    <row r="2079" spans="1:8" ht="58" x14ac:dyDescent="0.35">
      <c r="A2079" s="4">
        <v>39746</v>
      </c>
      <c r="B2079" s="1">
        <v>45215</v>
      </c>
      <c r="C2079" s="2">
        <v>0.58137731481481481</v>
      </c>
      <c r="D2079" s="3" t="s">
        <v>233</v>
      </c>
      <c r="E2079" s="3" t="s">
        <v>22069</v>
      </c>
      <c r="F2079" s="3" t="s">
        <v>22068</v>
      </c>
      <c r="G2079" s="3" t="s">
        <v>11275</v>
      </c>
      <c r="H2079" s="3" t="s">
        <v>11155</v>
      </c>
    </row>
    <row r="2080" spans="1:8" ht="87" x14ac:dyDescent="0.35">
      <c r="A2080" s="4">
        <v>37147</v>
      </c>
      <c r="B2080" s="1">
        <v>45215</v>
      </c>
      <c r="C2080" s="2">
        <v>0.58444444444444443</v>
      </c>
      <c r="D2080" s="3" t="s">
        <v>985</v>
      </c>
      <c r="E2080" s="3" t="s">
        <v>22071</v>
      </c>
      <c r="F2080" s="3" t="s">
        <v>22070</v>
      </c>
      <c r="G2080" s="3" t="s">
        <v>102</v>
      </c>
      <c r="H2080" s="3" t="s">
        <v>4190</v>
      </c>
    </row>
    <row r="2081" spans="1:8" ht="87" x14ac:dyDescent="0.35">
      <c r="A2081" s="4">
        <v>123817</v>
      </c>
      <c r="B2081" s="1">
        <v>45215</v>
      </c>
      <c r="C2081" s="2">
        <v>0.58648148148148149</v>
      </c>
      <c r="D2081" s="3" t="s">
        <v>1436</v>
      </c>
      <c r="E2081" s="3" t="s">
        <v>22073</v>
      </c>
      <c r="F2081" s="3" t="s">
        <v>11953</v>
      </c>
      <c r="G2081" s="3" t="s">
        <v>22072</v>
      </c>
      <c r="H2081" s="3" t="s">
        <v>10726</v>
      </c>
    </row>
    <row r="2082" spans="1:8" ht="43.5" x14ac:dyDescent="0.35">
      <c r="A2082" s="4">
        <v>185282</v>
      </c>
      <c r="B2082" s="1">
        <v>45215</v>
      </c>
      <c r="C2082" s="2">
        <v>0.58711805555555563</v>
      </c>
      <c r="D2082" s="3" t="s">
        <v>1288</v>
      </c>
      <c r="E2082" s="3" t="s">
        <v>22075</v>
      </c>
      <c r="F2082" s="3" t="s">
        <v>22074</v>
      </c>
      <c r="G2082" s="3" t="s">
        <v>22075</v>
      </c>
      <c r="H2082" s="3" t="s">
        <v>22076</v>
      </c>
    </row>
    <row r="2083" spans="1:8" ht="87" x14ac:dyDescent="0.35">
      <c r="A2083" s="4">
        <v>46361</v>
      </c>
      <c r="B2083" s="1">
        <v>45215</v>
      </c>
      <c r="C2083" s="2">
        <v>0.58962962962962961</v>
      </c>
      <c r="D2083" s="3" t="s">
        <v>22077</v>
      </c>
      <c r="E2083" s="3" t="s">
        <v>15360</v>
      </c>
      <c r="F2083" s="3" t="s">
        <v>22078</v>
      </c>
      <c r="G2083" s="3" t="s">
        <v>22079</v>
      </c>
      <c r="H2083" s="3" t="s">
        <v>22080</v>
      </c>
    </row>
    <row r="2084" spans="1:8" x14ac:dyDescent="0.35">
      <c r="A2084" s="4">
        <v>137423</v>
      </c>
      <c r="B2084" s="1">
        <v>45215</v>
      </c>
      <c r="C2084" s="2">
        <v>0.59603009259259265</v>
      </c>
      <c r="D2084" s="3" t="s">
        <v>1288</v>
      </c>
      <c r="E2084" s="3" t="s">
        <v>22082</v>
      </c>
      <c r="F2084" s="3" t="s">
        <v>22081</v>
      </c>
      <c r="G2084" s="3" t="s">
        <v>22082</v>
      </c>
      <c r="H2084" s="3" t="s">
        <v>10881</v>
      </c>
    </row>
    <row r="2085" spans="1:8" ht="72.5" x14ac:dyDescent="0.35">
      <c r="A2085" s="4">
        <v>19780</v>
      </c>
      <c r="B2085" s="1">
        <v>45215</v>
      </c>
      <c r="C2085" s="2">
        <v>0.59613425925925922</v>
      </c>
      <c r="D2085" s="3" t="s">
        <v>11431</v>
      </c>
      <c r="E2085" s="3" t="s">
        <v>22085</v>
      </c>
      <c r="F2085" s="3" t="s">
        <v>22083</v>
      </c>
      <c r="G2085" s="3" t="s">
        <v>11168</v>
      </c>
      <c r="H2085" s="3" t="s">
        <v>22084</v>
      </c>
    </row>
    <row r="2086" spans="1:8" ht="29" x14ac:dyDescent="0.35">
      <c r="A2086" s="4">
        <v>39223</v>
      </c>
      <c r="B2086" s="1">
        <v>45215</v>
      </c>
      <c r="C2086" s="2">
        <v>0.59947916666666667</v>
      </c>
      <c r="D2086" s="3" t="s">
        <v>1288</v>
      </c>
      <c r="E2086" s="3" t="s">
        <v>22087</v>
      </c>
      <c r="F2086" s="3" t="s">
        <v>22086</v>
      </c>
      <c r="G2086" s="3" t="s">
        <v>22087</v>
      </c>
      <c r="H2086" s="3" t="s">
        <v>22088</v>
      </c>
    </row>
    <row r="2087" spans="1:8" ht="101.5" x14ac:dyDescent="0.35">
      <c r="A2087" s="4">
        <v>203042</v>
      </c>
      <c r="B2087" s="1">
        <v>45215</v>
      </c>
      <c r="C2087" s="2">
        <v>0.60085648148148152</v>
      </c>
      <c r="D2087" s="3" t="s">
        <v>22089</v>
      </c>
      <c r="E2087" s="3" t="s">
        <v>22092</v>
      </c>
      <c r="F2087" s="3" t="s">
        <v>22090</v>
      </c>
      <c r="G2087" s="3" t="s">
        <v>1193</v>
      </c>
      <c r="H2087" s="3" t="s">
        <v>22091</v>
      </c>
    </row>
    <row r="2088" spans="1:8" ht="29" x14ac:dyDescent="0.35">
      <c r="A2088" s="4">
        <v>169346</v>
      </c>
      <c r="B2088" s="1">
        <v>45215</v>
      </c>
      <c r="C2088" s="2">
        <v>0.60255787037037034</v>
      </c>
      <c r="D2088" s="3" t="s">
        <v>10890</v>
      </c>
      <c r="E2088" s="3" t="s">
        <v>15362</v>
      </c>
      <c r="F2088" s="3" t="s">
        <v>22093</v>
      </c>
      <c r="G2088" s="3" t="s">
        <v>22094</v>
      </c>
      <c r="H2088" s="3" t="s">
        <v>22095</v>
      </c>
    </row>
    <row r="2089" spans="1:8" ht="72.5" x14ac:dyDescent="0.35">
      <c r="A2089" s="4">
        <v>2418</v>
      </c>
      <c r="B2089" s="1">
        <v>45215</v>
      </c>
      <c r="C2089" s="2">
        <v>0.60288194444444443</v>
      </c>
      <c r="D2089" s="3" t="s">
        <v>233</v>
      </c>
      <c r="E2089" s="3" t="s">
        <v>14253</v>
      </c>
      <c r="F2089" s="3" t="s">
        <v>22096</v>
      </c>
      <c r="G2089" s="3" t="s">
        <v>12444</v>
      </c>
      <c r="H2089" s="3" t="s">
        <v>13373</v>
      </c>
    </row>
    <row r="2090" spans="1:8" ht="101.5" x14ac:dyDescent="0.35">
      <c r="A2090" s="4">
        <v>203042</v>
      </c>
      <c r="B2090" s="1">
        <v>45215</v>
      </c>
      <c r="C2090" s="2">
        <v>0.60401620370370368</v>
      </c>
      <c r="D2090" s="3" t="s">
        <v>22089</v>
      </c>
      <c r="E2090" s="3" t="s">
        <v>22092</v>
      </c>
      <c r="F2090" s="3" t="s">
        <v>22090</v>
      </c>
      <c r="G2090" s="3" t="s">
        <v>1193</v>
      </c>
      <c r="H2090" s="3" t="s">
        <v>22091</v>
      </c>
    </row>
    <row r="2091" spans="1:8" ht="43.5" x14ac:dyDescent="0.35">
      <c r="A2091" s="4">
        <v>43138</v>
      </c>
      <c r="B2091" s="1">
        <v>45215</v>
      </c>
      <c r="C2091" s="2">
        <v>0.60894675925925923</v>
      </c>
      <c r="D2091" s="3" t="s">
        <v>1288</v>
      </c>
      <c r="E2091" s="3" t="s">
        <v>22098</v>
      </c>
      <c r="F2091" s="3" t="s">
        <v>22097</v>
      </c>
      <c r="G2091" s="3" t="s">
        <v>22098</v>
      </c>
      <c r="H2091" s="3" t="s">
        <v>22099</v>
      </c>
    </row>
    <row r="2092" spans="1:8" ht="29" x14ac:dyDescent="0.35">
      <c r="A2092" s="4">
        <v>18595</v>
      </c>
      <c r="B2092" s="1">
        <v>45215</v>
      </c>
      <c r="C2092" s="2">
        <v>0.61081018518518515</v>
      </c>
      <c r="D2092" s="3" t="s">
        <v>22100</v>
      </c>
      <c r="E2092" s="3" t="s">
        <v>22103</v>
      </c>
      <c r="F2092" s="3" t="s">
        <v>22101</v>
      </c>
      <c r="G2092" s="3" t="s">
        <v>11786</v>
      </c>
      <c r="H2092" s="3" t="s">
        <v>22102</v>
      </c>
    </row>
    <row r="2093" spans="1:8" ht="43.5" x14ac:dyDescent="0.35">
      <c r="A2093" s="4">
        <v>60227</v>
      </c>
      <c r="B2093" s="1">
        <v>45215</v>
      </c>
      <c r="C2093" s="2">
        <v>0.6111805555555555</v>
      </c>
      <c r="D2093" s="3" t="s">
        <v>1478</v>
      </c>
      <c r="E2093" s="3" t="s">
        <v>22106</v>
      </c>
      <c r="F2093" s="3" t="s">
        <v>22104</v>
      </c>
      <c r="G2093" s="3" t="s">
        <v>11755</v>
      </c>
      <c r="H2093" s="3" t="s">
        <v>22105</v>
      </c>
    </row>
    <row r="2094" spans="1:8" ht="29" x14ac:dyDescent="0.35">
      <c r="A2094" s="4">
        <v>11768</v>
      </c>
      <c r="B2094" s="1">
        <v>45215</v>
      </c>
      <c r="C2094" s="2">
        <v>0.61447916666666669</v>
      </c>
      <c r="D2094" s="3" t="s">
        <v>10816</v>
      </c>
      <c r="E2094" s="3" t="s">
        <v>22107</v>
      </c>
      <c r="F2094" s="3" t="s">
        <v>15522</v>
      </c>
      <c r="G2094" s="3" t="s">
        <v>10433</v>
      </c>
      <c r="H2094" s="3" t="s">
        <v>4190</v>
      </c>
    </row>
    <row r="2095" spans="1:8" ht="43.5" x14ac:dyDescent="0.35">
      <c r="A2095" s="4">
        <v>120639</v>
      </c>
      <c r="B2095" s="1">
        <v>45215</v>
      </c>
      <c r="C2095" s="2">
        <v>0.61671296296296296</v>
      </c>
      <c r="D2095" s="3" t="s">
        <v>22108</v>
      </c>
      <c r="E2095" s="3" t="s">
        <v>22111</v>
      </c>
      <c r="F2095" s="3" t="s">
        <v>22109</v>
      </c>
      <c r="G2095" s="3" t="s">
        <v>22110</v>
      </c>
      <c r="H2095" s="3" t="s">
        <v>13323</v>
      </c>
    </row>
    <row r="2096" spans="1:8" ht="29" x14ac:dyDescent="0.35">
      <c r="A2096" s="4">
        <v>42159</v>
      </c>
      <c r="B2096" s="1">
        <v>45215</v>
      </c>
      <c r="C2096" s="2">
        <v>0.61767361111111108</v>
      </c>
      <c r="D2096" s="3" t="s">
        <v>1288</v>
      </c>
      <c r="E2096" s="3" t="s">
        <v>22114</v>
      </c>
      <c r="F2096" s="3" t="s">
        <v>22112</v>
      </c>
      <c r="G2096" s="3" t="s">
        <v>785</v>
      </c>
      <c r="H2096" s="3" t="s">
        <v>22113</v>
      </c>
    </row>
    <row r="2097" spans="1:8" ht="43.5" x14ac:dyDescent="0.35">
      <c r="A2097" s="4">
        <v>191634</v>
      </c>
      <c r="B2097" s="1">
        <v>45215</v>
      </c>
      <c r="C2097" s="2">
        <v>0.62115740740740744</v>
      </c>
      <c r="D2097" s="3" t="s">
        <v>10416</v>
      </c>
      <c r="E2097" s="3" t="s">
        <v>22117</v>
      </c>
      <c r="F2097" s="3" t="s">
        <v>22115</v>
      </c>
      <c r="G2097" s="3" t="s">
        <v>11799</v>
      </c>
      <c r="H2097" s="3" t="s">
        <v>22116</v>
      </c>
    </row>
    <row r="2098" spans="1:8" ht="43.5" x14ac:dyDescent="0.35">
      <c r="A2098" s="4">
        <v>16166</v>
      </c>
      <c r="B2098" s="1">
        <v>45215</v>
      </c>
      <c r="C2098" s="2">
        <v>0.6213657407407408</v>
      </c>
      <c r="D2098" s="3" t="s">
        <v>233</v>
      </c>
      <c r="E2098" s="3" t="s">
        <v>22119</v>
      </c>
      <c r="F2098" s="3" t="s">
        <v>22118</v>
      </c>
      <c r="G2098" s="3" t="s">
        <v>11784</v>
      </c>
      <c r="H2098" s="3" t="s">
        <v>13261</v>
      </c>
    </row>
    <row r="2099" spans="1:8" ht="58" x14ac:dyDescent="0.35">
      <c r="A2099" s="4">
        <v>163359</v>
      </c>
      <c r="B2099" s="1">
        <v>45215</v>
      </c>
      <c r="C2099" s="2">
        <v>0.62388888888888883</v>
      </c>
      <c r="D2099" s="3" t="s">
        <v>10292</v>
      </c>
      <c r="E2099" s="3" t="s">
        <v>14228</v>
      </c>
      <c r="F2099" s="3" t="s">
        <v>22120</v>
      </c>
      <c r="G2099" s="3" t="s">
        <v>22121</v>
      </c>
      <c r="H2099" s="3" t="s">
        <v>10316</v>
      </c>
    </row>
    <row r="2100" spans="1:8" ht="58" x14ac:dyDescent="0.35">
      <c r="A2100" s="4">
        <v>154276</v>
      </c>
      <c r="B2100" s="1">
        <v>45215</v>
      </c>
      <c r="C2100" s="2">
        <v>0.62545138888888896</v>
      </c>
      <c r="D2100" s="3" t="s">
        <v>22122</v>
      </c>
      <c r="E2100" s="3" t="s">
        <v>14587</v>
      </c>
      <c r="F2100" s="3" t="s">
        <v>22123</v>
      </c>
      <c r="G2100" s="3" t="s">
        <v>22124</v>
      </c>
      <c r="H2100" s="3" t="s">
        <v>22125</v>
      </c>
    </row>
    <row r="2101" spans="1:8" ht="87" x14ac:dyDescent="0.35">
      <c r="A2101" s="4">
        <v>81082</v>
      </c>
      <c r="B2101" s="1">
        <v>45215</v>
      </c>
      <c r="C2101" s="2">
        <v>0.63171296296296298</v>
      </c>
      <c r="D2101" s="3" t="s">
        <v>1403</v>
      </c>
      <c r="E2101" s="3" t="s">
        <v>22128</v>
      </c>
      <c r="F2101" s="3" t="s">
        <v>22126</v>
      </c>
      <c r="G2101" s="3" t="s">
        <v>12048</v>
      </c>
      <c r="H2101" s="3" t="s">
        <v>22127</v>
      </c>
    </row>
    <row r="2102" spans="1:8" ht="29" x14ac:dyDescent="0.35">
      <c r="A2102" s="4">
        <v>10119</v>
      </c>
      <c r="B2102" s="1">
        <v>45215</v>
      </c>
      <c r="C2102" s="2">
        <v>0.63258101851851845</v>
      </c>
      <c r="D2102" s="3" t="s">
        <v>22129</v>
      </c>
      <c r="E2102" s="3" t="s">
        <v>22131</v>
      </c>
      <c r="F2102" s="3" t="s">
        <v>14671</v>
      </c>
      <c r="G2102" s="3" t="s">
        <v>10579</v>
      </c>
      <c r="H2102" s="3" t="s">
        <v>22130</v>
      </c>
    </row>
    <row r="2103" spans="1:8" ht="72.5" x14ac:dyDescent="0.35">
      <c r="A2103" s="4">
        <v>198586</v>
      </c>
      <c r="B2103" s="1">
        <v>45215</v>
      </c>
      <c r="C2103" s="2">
        <v>0.63334490740740745</v>
      </c>
      <c r="D2103" s="3" t="s">
        <v>22132</v>
      </c>
      <c r="E2103" s="3" t="s">
        <v>22136</v>
      </c>
      <c r="F2103" s="3" t="s">
        <v>22133</v>
      </c>
      <c r="G2103" s="3" t="s">
        <v>22134</v>
      </c>
      <c r="H2103" s="3" t="s">
        <v>22135</v>
      </c>
    </row>
    <row r="2104" spans="1:8" ht="43.5" x14ac:dyDescent="0.35">
      <c r="A2104" s="4">
        <v>157783</v>
      </c>
      <c r="B2104" s="1">
        <v>45215</v>
      </c>
      <c r="C2104" s="2">
        <v>0.63366898148148143</v>
      </c>
      <c r="D2104" s="3" t="s">
        <v>233</v>
      </c>
      <c r="E2104" s="3" t="s">
        <v>22138</v>
      </c>
      <c r="F2104" s="3" t="s">
        <v>22137</v>
      </c>
      <c r="G2104" s="3" t="s">
        <v>1313</v>
      </c>
      <c r="H2104" s="3" t="s">
        <v>13375</v>
      </c>
    </row>
    <row r="2105" spans="1:8" ht="29" x14ac:dyDescent="0.35">
      <c r="A2105" s="4">
        <v>172409</v>
      </c>
      <c r="B2105" s="1">
        <v>45215</v>
      </c>
      <c r="C2105" s="2">
        <v>0.64049768518518524</v>
      </c>
      <c r="D2105" s="3" t="s">
        <v>22139</v>
      </c>
      <c r="E2105" s="3" t="s">
        <v>22142</v>
      </c>
      <c r="F2105" s="3" t="s">
        <v>22140</v>
      </c>
      <c r="G2105" s="3" t="s">
        <v>12094</v>
      </c>
      <c r="H2105" s="3" t="s">
        <v>22141</v>
      </c>
    </row>
    <row r="2106" spans="1:8" ht="29" x14ac:dyDescent="0.35">
      <c r="A2106" s="4">
        <v>196048</v>
      </c>
      <c r="B2106" s="1">
        <v>45215</v>
      </c>
      <c r="C2106" s="2">
        <v>0.64359953703703698</v>
      </c>
      <c r="D2106" s="3" t="s">
        <v>22143</v>
      </c>
      <c r="E2106" s="3" t="s">
        <v>22147</v>
      </c>
      <c r="F2106" s="3" t="s">
        <v>22144</v>
      </c>
      <c r="G2106" s="3" t="s">
        <v>22145</v>
      </c>
      <c r="H2106" s="3" t="s">
        <v>22146</v>
      </c>
    </row>
    <row r="2107" spans="1:8" ht="43.5" x14ac:dyDescent="0.35">
      <c r="A2107" s="4">
        <v>154175</v>
      </c>
      <c r="B2107" s="1">
        <v>45215</v>
      </c>
      <c r="C2107" s="2">
        <v>0.64487268518518526</v>
      </c>
      <c r="D2107" s="3" t="s">
        <v>22148</v>
      </c>
      <c r="E2107" s="3" t="s">
        <v>22152</v>
      </c>
      <c r="F2107" s="3" t="s">
        <v>22149</v>
      </c>
      <c r="G2107" s="3" t="s">
        <v>22150</v>
      </c>
      <c r="H2107" s="3" t="s">
        <v>22151</v>
      </c>
    </row>
    <row r="2108" spans="1:8" ht="29" x14ac:dyDescent="0.35">
      <c r="A2108" s="4">
        <v>41084</v>
      </c>
      <c r="B2108" s="1">
        <v>45215</v>
      </c>
      <c r="C2108" s="2">
        <v>0.64714120370370376</v>
      </c>
      <c r="D2108" s="3" t="s">
        <v>22153</v>
      </c>
      <c r="E2108" s="3" t="s">
        <v>22157</v>
      </c>
      <c r="F2108" s="3" t="s">
        <v>22154</v>
      </c>
      <c r="G2108" s="3" t="s">
        <v>22155</v>
      </c>
      <c r="H2108" s="3" t="s">
        <v>22156</v>
      </c>
    </row>
    <row r="2109" spans="1:8" ht="58" x14ac:dyDescent="0.35">
      <c r="A2109" s="4">
        <v>8054</v>
      </c>
      <c r="B2109" s="1">
        <v>45215</v>
      </c>
      <c r="C2109" s="2">
        <v>0.64910879629629636</v>
      </c>
      <c r="D2109" s="3" t="s">
        <v>22158</v>
      </c>
      <c r="E2109" s="3" t="s">
        <v>22161</v>
      </c>
      <c r="F2109" s="3" t="s">
        <v>22159</v>
      </c>
      <c r="G2109" s="3" t="s">
        <v>10508</v>
      </c>
      <c r="H2109" s="3" t="s">
        <v>22160</v>
      </c>
    </row>
    <row r="2110" spans="1:8" ht="58" x14ac:dyDescent="0.35">
      <c r="A2110" s="4">
        <v>25375</v>
      </c>
      <c r="B2110" s="1">
        <v>45215</v>
      </c>
      <c r="C2110" s="2">
        <v>0.64916666666666667</v>
      </c>
      <c r="D2110" s="3" t="s">
        <v>22162</v>
      </c>
      <c r="E2110" s="3" t="s">
        <v>22164</v>
      </c>
      <c r="F2110" s="3" t="s">
        <v>12197</v>
      </c>
      <c r="G2110" s="3" t="s">
        <v>22163</v>
      </c>
      <c r="H2110" s="3" t="s">
        <v>11900</v>
      </c>
    </row>
    <row r="2111" spans="1:8" ht="29" x14ac:dyDescent="0.35">
      <c r="A2111" s="4">
        <v>199225</v>
      </c>
      <c r="B2111" s="1">
        <v>45215</v>
      </c>
      <c r="C2111" s="2">
        <v>0.65384259259259259</v>
      </c>
      <c r="D2111" s="3" t="s">
        <v>22165</v>
      </c>
      <c r="E2111" s="3" t="s">
        <v>15546</v>
      </c>
      <c r="F2111" s="3" t="s">
        <v>22166</v>
      </c>
      <c r="G2111" s="3" t="s">
        <v>14043</v>
      </c>
      <c r="H2111" s="3" t="s">
        <v>10366</v>
      </c>
    </row>
    <row r="2112" spans="1:8" ht="43.5" x14ac:dyDescent="0.35">
      <c r="A2112" s="4">
        <v>18388</v>
      </c>
      <c r="B2112" s="1">
        <v>45215</v>
      </c>
      <c r="C2112" s="2">
        <v>0.65702546296296294</v>
      </c>
      <c r="D2112" s="3" t="s">
        <v>22167</v>
      </c>
      <c r="E2112" s="3" t="s">
        <v>13371</v>
      </c>
      <c r="F2112" s="3" t="s">
        <v>22168</v>
      </c>
      <c r="G2112" s="3" t="s">
        <v>11808</v>
      </c>
      <c r="H2112" s="3" t="s">
        <v>29</v>
      </c>
    </row>
    <row r="2113" spans="1:8" ht="43.5" x14ac:dyDescent="0.35">
      <c r="A2113" s="4">
        <v>190829</v>
      </c>
      <c r="B2113" s="1">
        <v>45215</v>
      </c>
      <c r="C2113" s="2">
        <v>0.65892361111111108</v>
      </c>
      <c r="D2113" s="3" t="s">
        <v>22169</v>
      </c>
      <c r="E2113" s="3" t="s">
        <v>15363</v>
      </c>
      <c r="F2113" s="3" t="s">
        <v>22170</v>
      </c>
      <c r="G2113" s="3" t="s">
        <v>857</v>
      </c>
      <c r="H2113" s="3" t="s">
        <v>22171</v>
      </c>
    </row>
    <row r="2114" spans="1:8" ht="58" x14ac:dyDescent="0.35">
      <c r="A2114" s="4">
        <v>80489</v>
      </c>
      <c r="B2114" s="1">
        <v>45215</v>
      </c>
      <c r="C2114" s="2">
        <v>0.65965277777777775</v>
      </c>
      <c r="D2114" s="3" t="s">
        <v>985</v>
      </c>
      <c r="E2114" s="3" t="s">
        <v>13457</v>
      </c>
      <c r="F2114" s="3" t="s">
        <v>22172</v>
      </c>
      <c r="G2114" s="3" t="s">
        <v>100</v>
      </c>
      <c r="H2114" s="3" t="s">
        <v>22173</v>
      </c>
    </row>
    <row r="2115" spans="1:8" ht="43.5" x14ac:dyDescent="0.35">
      <c r="A2115" s="4">
        <v>102323</v>
      </c>
      <c r="B2115" s="1">
        <v>45215</v>
      </c>
      <c r="C2115" s="2">
        <v>0.66071759259259266</v>
      </c>
      <c r="D2115" s="3" t="s">
        <v>22174</v>
      </c>
      <c r="E2115" s="3" t="s">
        <v>22177</v>
      </c>
      <c r="F2115" s="3" t="s">
        <v>22175</v>
      </c>
      <c r="G2115" s="3" t="s">
        <v>12473</v>
      </c>
      <c r="H2115" s="3" t="s">
        <v>22176</v>
      </c>
    </row>
    <row r="2116" spans="1:8" ht="43.5" x14ac:dyDescent="0.35">
      <c r="A2116" s="4">
        <v>118940</v>
      </c>
      <c r="B2116" s="1">
        <v>45215</v>
      </c>
      <c r="C2116" s="2">
        <v>0.66085648148148146</v>
      </c>
      <c r="D2116" s="3" t="s">
        <v>22178</v>
      </c>
      <c r="E2116" s="3" t="s">
        <v>22182</v>
      </c>
      <c r="F2116" s="3" t="s">
        <v>22179</v>
      </c>
      <c r="G2116" s="3" t="s">
        <v>22180</v>
      </c>
      <c r="H2116" s="3" t="s">
        <v>22181</v>
      </c>
    </row>
    <row r="2117" spans="1:8" ht="29" x14ac:dyDescent="0.35">
      <c r="A2117" s="4">
        <v>47132</v>
      </c>
      <c r="B2117" s="1">
        <v>45215</v>
      </c>
      <c r="C2117" s="2">
        <v>0.66365740740740742</v>
      </c>
      <c r="D2117" s="3" t="s">
        <v>22183</v>
      </c>
      <c r="E2117" s="3" t="s">
        <v>15361</v>
      </c>
      <c r="F2117" s="3" t="s">
        <v>22184</v>
      </c>
      <c r="G2117" s="3" t="s">
        <v>12174</v>
      </c>
      <c r="H2117" s="3" t="s">
        <v>22185</v>
      </c>
    </row>
    <row r="2118" spans="1:8" ht="29" x14ac:dyDescent="0.35">
      <c r="A2118" s="4">
        <v>46057</v>
      </c>
      <c r="B2118" s="1">
        <v>45215</v>
      </c>
      <c r="C2118" s="2">
        <v>0.66947916666666663</v>
      </c>
      <c r="D2118" s="3" t="s">
        <v>22186</v>
      </c>
      <c r="E2118" s="3" t="s">
        <v>13075</v>
      </c>
      <c r="F2118" s="3" t="s">
        <v>22187</v>
      </c>
      <c r="G2118" s="3" t="s">
        <v>14356</v>
      </c>
      <c r="H2118" s="3" t="s">
        <v>29</v>
      </c>
    </row>
    <row r="2119" spans="1:8" ht="87" x14ac:dyDescent="0.35">
      <c r="A2119" s="4">
        <v>37515</v>
      </c>
      <c r="B2119" s="1">
        <v>45215</v>
      </c>
      <c r="C2119" s="2">
        <v>0.67159722222222218</v>
      </c>
      <c r="D2119" s="3" t="s">
        <v>1436</v>
      </c>
      <c r="E2119" s="3" t="s">
        <v>22191</v>
      </c>
      <c r="F2119" s="3" t="s">
        <v>22188</v>
      </c>
      <c r="G2119" s="3" t="s">
        <v>22189</v>
      </c>
      <c r="H2119" s="3" t="s">
        <v>22190</v>
      </c>
    </row>
    <row r="2120" spans="1:8" ht="43.5" x14ac:dyDescent="0.35">
      <c r="A2120" s="4">
        <v>171122</v>
      </c>
      <c r="B2120" s="1">
        <v>45215</v>
      </c>
      <c r="C2120" s="2">
        <v>0.6725578703703704</v>
      </c>
      <c r="D2120" s="3" t="s">
        <v>12912</v>
      </c>
      <c r="E2120" s="3" t="s">
        <v>22193</v>
      </c>
      <c r="F2120" s="3" t="s">
        <v>22192</v>
      </c>
      <c r="G2120" s="3" t="s">
        <v>610</v>
      </c>
      <c r="H2120" s="3" t="s">
        <v>15347</v>
      </c>
    </row>
    <row r="2121" spans="1:8" ht="43.5" x14ac:dyDescent="0.35">
      <c r="A2121" s="4">
        <v>41084</v>
      </c>
      <c r="B2121" s="1">
        <v>45215</v>
      </c>
      <c r="C2121" s="2">
        <v>0.67599537037037039</v>
      </c>
      <c r="D2121" s="3" t="s">
        <v>22194</v>
      </c>
      <c r="E2121" s="3" t="s">
        <v>22198</v>
      </c>
      <c r="F2121" s="3" t="s">
        <v>22195</v>
      </c>
      <c r="G2121" s="3" t="s">
        <v>22196</v>
      </c>
      <c r="H2121" s="3" t="s">
        <v>22197</v>
      </c>
    </row>
    <row r="2122" spans="1:8" ht="29" x14ac:dyDescent="0.35">
      <c r="A2122" s="4">
        <v>95842</v>
      </c>
      <c r="B2122" s="1">
        <v>45215</v>
      </c>
      <c r="C2122" s="2">
        <v>0.68238425925925927</v>
      </c>
      <c r="D2122" s="3" t="s">
        <v>432</v>
      </c>
      <c r="E2122" s="3" t="s">
        <v>22200</v>
      </c>
      <c r="F2122" s="3" t="s">
        <v>22199</v>
      </c>
      <c r="G2122" s="3" t="s">
        <v>11785</v>
      </c>
      <c r="H2122" s="3" t="s">
        <v>10660</v>
      </c>
    </row>
    <row r="2123" spans="1:8" ht="87" x14ac:dyDescent="0.35">
      <c r="A2123" s="4">
        <v>199908</v>
      </c>
      <c r="B2123" s="1">
        <v>45215</v>
      </c>
      <c r="C2123" s="2">
        <v>0.7009953703703703</v>
      </c>
      <c r="D2123" s="3" t="s">
        <v>1436</v>
      </c>
      <c r="E2123" s="3" t="s">
        <v>22204</v>
      </c>
      <c r="F2123" s="3" t="s">
        <v>22201</v>
      </c>
      <c r="G2123" s="3" t="s">
        <v>22202</v>
      </c>
      <c r="H2123" s="3" t="s">
        <v>22203</v>
      </c>
    </row>
    <row r="2124" spans="1:8" x14ac:dyDescent="0.35">
      <c r="A2124" s="4">
        <v>124911</v>
      </c>
      <c r="B2124" s="1">
        <v>45215</v>
      </c>
      <c r="C2124" s="2">
        <v>0.70635416666666673</v>
      </c>
      <c r="D2124" s="3" t="s">
        <v>1436</v>
      </c>
      <c r="E2124" s="3" t="s">
        <v>10612</v>
      </c>
      <c r="F2124" s="3" t="s">
        <v>22205</v>
      </c>
      <c r="G2124" s="3" t="s">
        <v>14823</v>
      </c>
      <c r="H2124" s="3" t="s">
        <v>22206</v>
      </c>
    </row>
    <row r="2125" spans="1:8" ht="101.5" x14ac:dyDescent="0.35">
      <c r="A2125" s="4">
        <v>203203</v>
      </c>
      <c r="B2125" s="1">
        <v>45215</v>
      </c>
      <c r="C2125" s="2">
        <v>0.76967592592592593</v>
      </c>
      <c r="D2125" s="3" t="s">
        <v>22207</v>
      </c>
      <c r="E2125" s="3" t="s">
        <v>22210</v>
      </c>
      <c r="F2125" s="3" t="s">
        <v>22208</v>
      </c>
      <c r="G2125" s="3" t="s">
        <v>22209</v>
      </c>
      <c r="H2125" s="3" t="e">
        <f>- CBC, urine, OFT, us, HGBA1c, Lipid profile, Uric acid</f>
        <v>#NAME?</v>
      </c>
    </row>
    <row r="2126" spans="1:8" ht="130.5" x14ac:dyDescent="0.35">
      <c r="A2126" s="4">
        <v>203199</v>
      </c>
      <c r="B2126" s="1">
        <v>45215</v>
      </c>
      <c r="C2126" s="2">
        <v>0.78070601851851851</v>
      </c>
      <c r="D2126" s="3" t="e">
        <f>--FLANK PAIN  other wise no chronic medical illness,no vx DISCHARGE or BLEEDING  no cough SOB or Chest PAIN</f>
        <v>#NAME?</v>
      </c>
      <c r="E2126" s="3" t="s">
        <v>22214</v>
      </c>
      <c r="F2126" s="3" t="s">
        <v>22211</v>
      </c>
      <c r="G2126" s="3" t="s">
        <v>22212</v>
      </c>
      <c r="H2126" s="3" t="s">
        <v>22213</v>
      </c>
    </row>
    <row r="2127" spans="1:8" ht="145" x14ac:dyDescent="0.35">
      <c r="A2127" s="4">
        <v>203212</v>
      </c>
      <c r="B2127" s="1">
        <v>45215</v>
      </c>
      <c r="C2127" s="2">
        <v>0.81476851851851861</v>
      </c>
      <c r="D2127" s="3" t="s">
        <v>22215</v>
      </c>
      <c r="E2127" s="3" t="s">
        <v>22219</v>
      </c>
      <c r="F2127" s="3" t="s">
        <v>22216</v>
      </c>
      <c r="G2127" s="3" t="s">
        <v>22217</v>
      </c>
      <c r="H2127" s="3" t="s">
        <v>22218</v>
      </c>
    </row>
    <row r="2128" spans="1:8" ht="29" x14ac:dyDescent="0.35">
      <c r="A2128" s="4">
        <v>181042</v>
      </c>
      <c r="B2128" s="1">
        <v>45215</v>
      </c>
      <c r="C2128" s="2">
        <v>0.85364583333333333</v>
      </c>
      <c r="D2128" s="3" t="s">
        <v>22220</v>
      </c>
      <c r="E2128" s="3" t="s">
        <v>22224</v>
      </c>
      <c r="F2128" s="3" t="s">
        <v>22221</v>
      </c>
      <c r="G2128" s="3" t="s">
        <v>22222</v>
      </c>
      <c r="H2128" s="3" t="s">
        <v>22223</v>
      </c>
    </row>
    <row r="2129" spans="1:8" ht="29" x14ac:dyDescent="0.35">
      <c r="A2129" s="4">
        <v>173265</v>
      </c>
      <c r="B2129" s="1">
        <v>45216</v>
      </c>
      <c r="C2129" s="2">
        <v>0.34068287037037037</v>
      </c>
      <c r="D2129" s="3" t="s">
        <v>233</v>
      </c>
      <c r="E2129" s="3" t="s">
        <v>22226</v>
      </c>
      <c r="F2129" s="3" t="s">
        <v>22225</v>
      </c>
      <c r="G2129" s="3" t="s">
        <v>1268</v>
      </c>
      <c r="H2129" s="3" t="s">
        <v>10295</v>
      </c>
    </row>
    <row r="2130" spans="1:8" ht="58" x14ac:dyDescent="0.35">
      <c r="A2130" s="4">
        <v>48820</v>
      </c>
      <c r="B2130" s="1">
        <v>45216</v>
      </c>
      <c r="C2130" s="2">
        <v>0.34577546296296297</v>
      </c>
      <c r="D2130" s="3" t="s">
        <v>1436</v>
      </c>
      <c r="E2130" s="3" t="s">
        <v>13100</v>
      </c>
      <c r="F2130" s="3" t="s">
        <v>22227</v>
      </c>
      <c r="G2130" s="3" t="s">
        <v>22228</v>
      </c>
      <c r="H2130" s="3" t="s">
        <v>22229</v>
      </c>
    </row>
    <row r="2131" spans="1:8" ht="58" x14ac:dyDescent="0.35">
      <c r="A2131" s="4">
        <v>48151</v>
      </c>
      <c r="B2131" s="1">
        <v>45216</v>
      </c>
      <c r="C2131" s="2">
        <v>0.34599537037037037</v>
      </c>
      <c r="D2131" s="3" t="s">
        <v>22230</v>
      </c>
      <c r="E2131" s="3" t="s">
        <v>22232</v>
      </c>
      <c r="F2131" s="3" t="s">
        <v>22231</v>
      </c>
      <c r="G2131" s="3" t="s">
        <v>1558</v>
      </c>
      <c r="H2131" s="3" t="s">
        <v>12614</v>
      </c>
    </row>
    <row r="2132" spans="1:8" ht="29" x14ac:dyDescent="0.35">
      <c r="A2132" s="4">
        <v>102497</v>
      </c>
      <c r="B2132" s="1">
        <v>45216</v>
      </c>
      <c r="C2132" s="2">
        <v>0.35011574074074076</v>
      </c>
      <c r="D2132" s="3" t="s">
        <v>233</v>
      </c>
      <c r="E2132" s="3" t="s">
        <v>22234</v>
      </c>
      <c r="F2132" s="3" t="s">
        <v>22233</v>
      </c>
      <c r="G2132" s="3" t="s">
        <v>12653</v>
      </c>
      <c r="H2132" s="3" t="s">
        <v>12587</v>
      </c>
    </row>
    <row r="2133" spans="1:8" ht="29" x14ac:dyDescent="0.35">
      <c r="A2133" s="4">
        <v>47513</v>
      </c>
      <c r="B2133" s="1">
        <v>45216</v>
      </c>
      <c r="C2133" s="2">
        <v>0.35282407407407407</v>
      </c>
      <c r="D2133" s="3" t="s">
        <v>233</v>
      </c>
      <c r="E2133" s="3" t="s">
        <v>13279</v>
      </c>
      <c r="F2133" s="3" t="s">
        <v>22235</v>
      </c>
      <c r="G2133" s="3" t="s">
        <v>1253</v>
      </c>
      <c r="H2133" s="3" t="s">
        <v>12614</v>
      </c>
    </row>
    <row r="2134" spans="1:8" ht="43.5" x14ac:dyDescent="0.35">
      <c r="A2134" s="4">
        <v>46430</v>
      </c>
      <c r="B2134" s="1">
        <v>45216</v>
      </c>
      <c r="C2134" s="2">
        <v>0.35378472222222218</v>
      </c>
      <c r="D2134" s="3" t="s">
        <v>1436</v>
      </c>
      <c r="E2134" s="3" t="s">
        <v>13812</v>
      </c>
      <c r="F2134" s="3" t="s">
        <v>22236</v>
      </c>
      <c r="G2134" s="3" t="s">
        <v>22237</v>
      </c>
      <c r="H2134" s="3" t="s">
        <v>22238</v>
      </c>
    </row>
    <row r="2135" spans="1:8" ht="58" x14ac:dyDescent="0.35">
      <c r="A2135" s="4">
        <v>199497</v>
      </c>
      <c r="B2135" s="1">
        <v>45216</v>
      </c>
      <c r="C2135" s="2">
        <v>0.35655092592592591</v>
      </c>
      <c r="D2135" s="3" t="s">
        <v>22239</v>
      </c>
      <c r="E2135" s="3" t="s">
        <v>22243</v>
      </c>
      <c r="F2135" s="3" t="s">
        <v>22240</v>
      </c>
      <c r="G2135" s="3" t="s">
        <v>22241</v>
      </c>
      <c r="H2135" s="3" t="s">
        <v>22242</v>
      </c>
    </row>
    <row r="2136" spans="1:8" x14ac:dyDescent="0.35">
      <c r="A2136" s="4">
        <v>50308</v>
      </c>
      <c r="B2136" s="1">
        <v>45216</v>
      </c>
      <c r="C2136" s="2">
        <v>0.35704861111111108</v>
      </c>
      <c r="D2136" s="3" t="s">
        <v>233</v>
      </c>
      <c r="E2136" s="3" t="s">
        <v>265</v>
      </c>
      <c r="F2136" s="3" t="s">
        <v>22244</v>
      </c>
      <c r="G2136" s="3" t="s">
        <v>1268</v>
      </c>
      <c r="H2136" s="3" t="s">
        <v>11877</v>
      </c>
    </row>
    <row r="2137" spans="1:8" ht="116" x14ac:dyDescent="0.35">
      <c r="A2137" s="4">
        <v>189759</v>
      </c>
      <c r="B2137" s="1">
        <v>45216</v>
      </c>
      <c r="C2137" s="2">
        <v>0.35847222222222225</v>
      </c>
      <c r="D2137" s="3" t="s">
        <v>22245</v>
      </c>
      <c r="E2137" s="3" t="s">
        <v>22249</v>
      </c>
      <c r="F2137" s="3" t="s">
        <v>22246</v>
      </c>
      <c r="G2137" s="3" t="s">
        <v>22247</v>
      </c>
      <c r="H2137" s="3" t="s">
        <v>22248</v>
      </c>
    </row>
    <row r="2138" spans="1:8" x14ac:dyDescent="0.35">
      <c r="A2138" s="4">
        <v>157342</v>
      </c>
      <c r="B2138" s="1">
        <v>45216</v>
      </c>
      <c r="C2138" s="2">
        <v>0.36008101851851854</v>
      </c>
      <c r="D2138" s="3" t="s">
        <v>10494</v>
      </c>
      <c r="E2138" s="3" t="s">
        <v>22251</v>
      </c>
      <c r="F2138" s="3" t="s">
        <v>22250</v>
      </c>
      <c r="G2138" s="3" t="s">
        <v>10964</v>
      </c>
      <c r="H2138" s="3" t="s">
        <v>10660</v>
      </c>
    </row>
    <row r="2139" spans="1:8" ht="29" x14ac:dyDescent="0.35">
      <c r="A2139" s="4">
        <v>166101</v>
      </c>
      <c r="B2139" s="1">
        <v>45216</v>
      </c>
      <c r="C2139" s="2">
        <v>0.36015046296296299</v>
      </c>
      <c r="D2139" s="3" t="s">
        <v>233</v>
      </c>
      <c r="E2139" s="3" t="s">
        <v>22254</v>
      </c>
      <c r="F2139" s="3" t="s">
        <v>22252</v>
      </c>
      <c r="G2139" s="3" t="s">
        <v>22253</v>
      </c>
      <c r="H2139" s="3" t="s">
        <v>12311</v>
      </c>
    </row>
    <row r="2140" spans="1:8" ht="58" x14ac:dyDescent="0.35">
      <c r="A2140" s="4">
        <v>43349</v>
      </c>
      <c r="B2140" s="1">
        <v>45216</v>
      </c>
      <c r="C2140" s="2">
        <v>0.36027777777777775</v>
      </c>
      <c r="D2140" s="3" t="s">
        <v>22255</v>
      </c>
      <c r="E2140" s="3" t="s">
        <v>13779</v>
      </c>
      <c r="F2140" s="3" t="s">
        <v>22256</v>
      </c>
      <c r="G2140" s="3" t="s">
        <v>22257</v>
      </c>
      <c r="H2140" s="3" t="s">
        <v>22258</v>
      </c>
    </row>
    <row r="2141" spans="1:8" ht="87" x14ac:dyDescent="0.35">
      <c r="A2141" s="4">
        <v>44935</v>
      </c>
      <c r="B2141" s="1">
        <v>45216</v>
      </c>
      <c r="C2141" s="2">
        <v>0.36480324074074072</v>
      </c>
      <c r="D2141" s="3" t="s">
        <v>12803</v>
      </c>
      <c r="E2141" s="3" t="s">
        <v>22262</v>
      </c>
      <c r="F2141" s="3" t="s">
        <v>22259</v>
      </c>
      <c r="G2141" s="3" t="s">
        <v>22260</v>
      </c>
      <c r="H2141" s="3" t="s">
        <v>22261</v>
      </c>
    </row>
    <row r="2142" spans="1:8" ht="29" x14ac:dyDescent="0.35">
      <c r="A2142" s="4">
        <v>116437</v>
      </c>
      <c r="B2142" s="1">
        <v>45216</v>
      </c>
      <c r="C2142" s="2">
        <v>0.36537037037037035</v>
      </c>
      <c r="D2142" s="3" t="s">
        <v>233</v>
      </c>
      <c r="E2142" s="3" t="s">
        <v>14606</v>
      </c>
      <c r="F2142" s="3" t="s">
        <v>22263</v>
      </c>
      <c r="G2142" s="3" t="s">
        <v>22264</v>
      </c>
      <c r="H2142" s="3" t="s">
        <v>12472</v>
      </c>
    </row>
    <row r="2143" spans="1:8" ht="87" x14ac:dyDescent="0.35">
      <c r="A2143" s="4">
        <v>32078</v>
      </c>
      <c r="B2143" s="1">
        <v>45216</v>
      </c>
      <c r="C2143" s="2">
        <v>0.36542824074074076</v>
      </c>
      <c r="D2143" s="3" t="s">
        <v>22265</v>
      </c>
      <c r="E2143" s="3" t="s">
        <v>22269</v>
      </c>
      <c r="F2143" s="3" t="s">
        <v>22266</v>
      </c>
      <c r="G2143" s="3" t="s">
        <v>22267</v>
      </c>
      <c r="H2143" s="3" t="s">
        <v>22268</v>
      </c>
    </row>
    <row r="2144" spans="1:8" ht="43.5" x14ac:dyDescent="0.35">
      <c r="A2144" s="4">
        <v>8310</v>
      </c>
      <c r="B2144" s="1">
        <v>45216</v>
      </c>
      <c r="C2144" s="2">
        <v>0.36583333333333329</v>
      </c>
      <c r="D2144" s="3" t="s">
        <v>22270</v>
      </c>
      <c r="E2144" s="3" t="s">
        <v>22273</v>
      </c>
      <c r="F2144" s="3" t="s">
        <v>22271</v>
      </c>
      <c r="G2144" s="3" t="s">
        <v>11920</v>
      </c>
      <c r="H2144" s="3" t="s">
        <v>22272</v>
      </c>
    </row>
    <row r="2145" spans="1:8" ht="101.5" x14ac:dyDescent="0.35">
      <c r="A2145" s="4">
        <v>43171</v>
      </c>
      <c r="B2145" s="1">
        <v>45216</v>
      </c>
      <c r="C2145" s="2">
        <v>0.36671296296296302</v>
      </c>
      <c r="D2145" s="3" t="s">
        <v>22274</v>
      </c>
      <c r="E2145" s="3" t="s">
        <v>15365</v>
      </c>
      <c r="F2145" s="3" t="s">
        <v>22275</v>
      </c>
      <c r="G2145" s="3" t="s">
        <v>22276</v>
      </c>
      <c r="H2145" s="3" t="s">
        <v>22277</v>
      </c>
    </row>
    <row r="2146" spans="1:8" ht="29" x14ac:dyDescent="0.35">
      <c r="A2146" s="4">
        <v>47541</v>
      </c>
      <c r="B2146" s="1">
        <v>45216</v>
      </c>
      <c r="C2146" s="2">
        <v>0.36734953703703704</v>
      </c>
      <c r="D2146" s="3" t="s">
        <v>1436</v>
      </c>
      <c r="E2146" s="3" t="s">
        <v>22280</v>
      </c>
      <c r="F2146" s="3" t="s">
        <v>22278</v>
      </c>
      <c r="G2146" s="3" t="s">
        <v>21163</v>
      </c>
      <c r="H2146" s="3" t="s">
        <v>22279</v>
      </c>
    </row>
    <row r="2147" spans="1:8" ht="29" x14ac:dyDescent="0.35">
      <c r="A2147" s="4">
        <v>46463</v>
      </c>
      <c r="B2147" s="1">
        <v>45216</v>
      </c>
      <c r="C2147" s="2">
        <v>0.36969907407407404</v>
      </c>
      <c r="D2147" s="3" t="s">
        <v>22281</v>
      </c>
      <c r="E2147" s="3" t="s">
        <v>11319</v>
      </c>
      <c r="F2147" s="3" t="s">
        <v>22282</v>
      </c>
      <c r="G2147" s="3" t="s">
        <v>1268</v>
      </c>
      <c r="H2147" s="3" t="s">
        <v>12652</v>
      </c>
    </row>
    <row r="2148" spans="1:8" ht="43.5" x14ac:dyDescent="0.35">
      <c r="A2148" s="4">
        <v>172294</v>
      </c>
      <c r="B2148" s="1">
        <v>45216</v>
      </c>
      <c r="C2148" s="2">
        <v>0.37141203703703707</v>
      </c>
      <c r="D2148" s="3" t="s">
        <v>10502</v>
      </c>
      <c r="E2148" s="3" t="s">
        <v>22285</v>
      </c>
      <c r="F2148" s="3" t="s">
        <v>22283</v>
      </c>
      <c r="G2148" s="3" t="s">
        <v>14981</v>
      </c>
      <c r="H2148" s="3" t="s">
        <v>22284</v>
      </c>
    </row>
    <row r="2149" spans="1:8" ht="159.5" x14ac:dyDescent="0.35">
      <c r="A2149" s="4">
        <v>125192</v>
      </c>
      <c r="B2149" s="1">
        <v>45216</v>
      </c>
      <c r="C2149" s="2">
        <v>0.3716782407407408</v>
      </c>
      <c r="D2149" s="3" t="s">
        <v>12918</v>
      </c>
      <c r="E2149" s="3" t="s">
        <v>22286</v>
      </c>
      <c r="F2149" s="3" t="s">
        <v>985</v>
      </c>
      <c r="G2149" s="3" t="s">
        <v>846</v>
      </c>
      <c r="H2149" s="3" t="s">
        <v>3017</v>
      </c>
    </row>
    <row r="2150" spans="1:8" x14ac:dyDescent="0.35">
      <c r="A2150" s="4">
        <v>178724</v>
      </c>
      <c r="B2150" s="1">
        <v>45216</v>
      </c>
      <c r="C2150" s="2">
        <v>0.37342592592592588</v>
      </c>
      <c r="D2150" s="3" t="s">
        <v>10644</v>
      </c>
      <c r="E2150" s="3" t="s">
        <v>22288</v>
      </c>
      <c r="F2150" s="3" t="s">
        <v>22287</v>
      </c>
      <c r="G2150" s="3" t="s">
        <v>17001</v>
      </c>
      <c r="H2150" s="3" t="s">
        <v>11712</v>
      </c>
    </row>
    <row r="2151" spans="1:8" x14ac:dyDescent="0.35">
      <c r="A2151" s="4">
        <v>43077</v>
      </c>
      <c r="B2151" s="1">
        <v>45216</v>
      </c>
      <c r="C2151" s="2">
        <v>0.37480324074074073</v>
      </c>
      <c r="D2151" s="3" t="s">
        <v>985</v>
      </c>
      <c r="E2151" s="3" t="s">
        <v>846</v>
      </c>
      <c r="F2151" s="3" t="s">
        <v>12918</v>
      </c>
      <c r="G2151" s="3" t="s">
        <v>846</v>
      </c>
      <c r="H2151" s="3" t="s">
        <v>3017</v>
      </c>
    </row>
    <row r="2152" spans="1:8" ht="58" x14ac:dyDescent="0.35">
      <c r="A2152" s="4">
        <v>39220</v>
      </c>
      <c r="B2152" s="1">
        <v>45216</v>
      </c>
      <c r="C2152" s="2">
        <v>0.3757523148148148</v>
      </c>
      <c r="D2152" s="3" t="s">
        <v>233</v>
      </c>
      <c r="E2152" s="3" t="s">
        <v>22290</v>
      </c>
      <c r="F2152" s="3" t="s">
        <v>22289</v>
      </c>
      <c r="G2152" s="3" t="s">
        <v>1268</v>
      </c>
      <c r="H2152" s="3" t="s">
        <v>12531</v>
      </c>
    </row>
    <row r="2153" spans="1:8" ht="72.5" x14ac:dyDescent="0.35">
      <c r="A2153" s="4">
        <v>169539</v>
      </c>
      <c r="B2153" s="1">
        <v>45216</v>
      </c>
      <c r="C2153" s="2">
        <v>0.37678240740740737</v>
      </c>
      <c r="D2153" s="3" t="s">
        <v>22291</v>
      </c>
      <c r="E2153" s="3" t="s">
        <v>22295</v>
      </c>
      <c r="F2153" s="3" t="s">
        <v>22292</v>
      </c>
      <c r="G2153" s="3" t="s">
        <v>22293</v>
      </c>
      <c r="H2153" s="3" t="s">
        <v>22294</v>
      </c>
    </row>
    <row r="2154" spans="1:8" x14ac:dyDescent="0.35">
      <c r="A2154" s="4">
        <v>174039</v>
      </c>
      <c r="B2154" s="1">
        <v>45216</v>
      </c>
      <c r="C2154" s="2">
        <v>0.37707175925925923</v>
      </c>
      <c r="D2154" s="3" t="s">
        <v>22296</v>
      </c>
      <c r="E2154" s="3" t="s">
        <v>14598</v>
      </c>
      <c r="F2154" s="3" t="s">
        <v>11751</v>
      </c>
      <c r="G2154" s="3" t="s">
        <v>10462</v>
      </c>
      <c r="H2154" s="3" t="s">
        <v>10660</v>
      </c>
    </row>
    <row r="2155" spans="1:8" x14ac:dyDescent="0.35">
      <c r="A2155" s="4">
        <v>144509</v>
      </c>
      <c r="B2155" s="1">
        <v>45216</v>
      </c>
      <c r="C2155" s="2">
        <v>0.37759259259259265</v>
      </c>
      <c r="D2155" s="3" t="s">
        <v>985</v>
      </c>
      <c r="E2155" s="3" t="s">
        <v>846</v>
      </c>
      <c r="F2155" s="3" t="s">
        <v>12918</v>
      </c>
      <c r="G2155" s="3" t="s">
        <v>846</v>
      </c>
      <c r="H2155" s="3" t="s">
        <v>3017</v>
      </c>
    </row>
    <row r="2156" spans="1:8" ht="43.5" x14ac:dyDescent="0.35">
      <c r="A2156" s="4">
        <v>185891</v>
      </c>
      <c r="B2156" s="1">
        <v>45216</v>
      </c>
      <c r="C2156" s="2">
        <v>0.37991898148148145</v>
      </c>
      <c r="D2156" s="3" t="s">
        <v>1403</v>
      </c>
      <c r="E2156" s="3" t="s">
        <v>22300</v>
      </c>
      <c r="F2156" s="3" t="s">
        <v>22297</v>
      </c>
      <c r="G2156" s="3" t="s">
        <v>22298</v>
      </c>
      <c r="H2156" s="3" t="s">
        <v>22299</v>
      </c>
    </row>
    <row r="2157" spans="1:8" ht="29" x14ac:dyDescent="0.35">
      <c r="A2157" s="4">
        <v>96494</v>
      </c>
      <c r="B2157" s="1">
        <v>45216</v>
      </c>
      <c r="C2157" s="2">
        <v>0.38013888888888886</v>
      </c>
      <c r="D2157" s="3" t="s">
        <v>233</v>
      </c>
      <c r="E2157" s="3" t="s">
        <v>14593</v>
      </c>
      <c r="F2157" s="3" t="s">
        <v>22301</v>
      </c>
      <c r="G2157" s="3" t="s">
        <v>1313</v>
      </c>
      <c r="H2157" s="3" t="s">
        <v>10295</v>
      </c>
    </row>
    <row r="2158" spans="1:8" ht="58" x14ac:dyDescent="0.35">
      <c r="A2158" s="4">
        <v>35361</v>
      </c>
      <c r="B2158" s="1">
        <v>45216</v>
      </c>
      <c r="C2158" s="2">
        <v>0.38030092592592596</v>
      </c>
      <c r="D2158" s="3" t="s">
        <v>1436</v>
      </c>
      <c r="E2158" s="3" t="s">
        <v>22305</v>
      </c>
      <c r="F2158" s="3" t="s">
        <v>22302</v>
      </c>
      <c r="G2158" s="3" t="s">
        <v>22303</v>
      </c>
      <c r="H2158" s="3" t="s">
        <v>22304</v>
      </c>
    </row>
    <row r="2159" spans="1:8" ht="87" x14ac:dyDescent="0.35">
      <c r="A2159" s="4">
        <v>194409</v>
      </c>
      <c r="B2159" s="1">
        <v>45216</v>
      </c>
      <c r="C2159" s="2">
        <v>0.38091435185185185</v>
      </c>
      <c r="D2159" s="3" t="s">
        <v>22306</v>
      </c>
      <c r="E2159" s="3" t="s">
        <v>22310</v>
      </c>
      <c r="F2159" s="3" t="s">
        <v>22307</v>
      </c>
      <c r="G2159" s="3" t="s">
        <v>22308</v>
      </c>
      <c r="H2159" s="3" t="s">
        <v>22309</v>
      </c>
    </row>
    <row r="2160" spans="1:8" ht="58" x14ac:dyDescent="0.35">
      <c r="A2160" s="4">
        <v>80897</v>
      </c>
      <c r="B2160" s="1">
        <v>45216</v>
      </c>
      <c r="C2160" s="2">
        <v>0.38699074074074075</v>
      </c>
      <c r="D2160" s="3" t="s">
        <v>1436</v>
      </c>
      <c r="E2160" s="3" t="s">
        <v>14604</v>
      </c>
      <c r="F2160" s="3" t="s">
        <v>22311</v>
      </c>
      <c r="G2160" s="3" t="s">
        <v>22312</v>
      </c>
      <c r="H2160" s="3" t="s">
        <v>22313</v>
      </c>
    </row>
    <row r="2161" spans="1:8" ht="43.5" x14ac:dyDescent="0.35">
      <c r="A2161" s="4">
        <v>116385</v>
      </c>
      <c r="B2161" s="1">
        <v>45216</v>
      </c>
      <c r="C2161" s="2">
        <v>0.38721064814814815</v>
      </c>
      <c r="D2161" s="3" t="s">
        <v>11495</v>
      </c>
      <c r="E2161" s="3" t="s">
        <v>22315</v>
      </c>
      <c r="F2161" s="3" t="s">
        <v>22314</v>
      </c>
      <c r="G2161" s="3" t="s">
        <v>1253</v>
      </c>
      <c r="H2161" s="3" t="s">
        <v>12311</v>
      </c>
    </row>
    <row r="2162" spans="1:8" ht="29" x14ac:dyDescent="0.35">
      <c r="A2162" s="4">
        <v>199027</v>
      </c>
      <c r="B2162" s="1">
        <v>45216</v>
      </c>
      <c r="C2162" s="2">
        <v>0.38732638888888887</v>
      </c>
      <c r="D2162" s="3" t="s">
        <v>22316</v>
      </c>
      <c r="E2162" s="3" t="s">
        <v>22320</v>
      </c>
      <c r="F2162" s="3" t="s">
        <v>22317</v>
      </c>
      <c r="G2162" s="3" t="s">
        <v>22318</v>
      </c>
      <c r="H2162" s="3" t="s">
        <v>22319</v>
      </c>
    </row>
    <row r="2163" spans="1:8" ht="101.5" x14ac:dyDescent="0.35">
      <c r="A2163" s="4">
        <v>19749</v>
      </c>
      <c r="B2163" s="1">
        <v>45216</v>
      </c>
      <c r="C2163" s="2">
        <v>0.38781249999999995</v>
      </c>
      <c r="D2163" s="3" t="s">
        <v>1933</v>
      </c>
      <c r="E2163" s="3" t="s">
        <v>22322</v>
      </c>
      <c r="F2163" s="3" t="s">
        <v>22321</v>
      </c>
      <c r="G2163" s="3" t="s">
        <v>12601</v>
      </c>
      <c r="H2163" s="3" t="s">
        <v>15327</v>
      </c>
    </row>
    <row r="2164" spans="1:8" ht="101.5" x14ac:dyDescent="0.35">
      <c r="A2164" s="4">
        <v>183480</v>
      </c>
      <c r="B2164" s="1">
        <v>45216</v>
      </c>
      <c r="C2164" s="2">
        <v>0.38872685185185185</v>
      </c>
      <c r="D2164" s="3" t="s">
        <v>22323</v>
      </c>
      <c r="E2164" s="3" t="s">
        <v>22326</v>
      </c>
      <c r="F2164" s="3" t="s">
        <v>14671</v>
      </c>
      <c r="G2164" s="3" t="s">
        <v>22324</v>
      </c>
      <c r="H2164" s="3" t="s">
        <v>22325</v>
      </c>
    </row>
    <row r="2165" spans="1:8" x14ac:dyDescent="0.35">
      <c r="A2165" s="4">
        <v>44328</v>
      </c>
      <c r="B2165" s="1">
        <v>45216</v>
      </c>
      <c r="C2165" s="2">
        <v>0.38975694444444442</v>
      </c>
      <c r="D2165" s="3" t="s">
        <v>10599</v>
      </c>
      <c r="E2165" s="3" t="s">
        <v>22329</v>
      </c>
      <c r="F2165" s="3" t="s">
        <v>22327</v>
      </c>
      <c r="G2165" s="3" t="s">
        <v>10964</v>
      </c>
      <c r="H2165" s="3" t="s">
        <v>22328</v>
      </c>
    </row>
    <row r="2166" spans="1:8" ht="29" x14ac:dyDescent="0.35">
      <c r="A2166" s="4">
        <v>33276</v>
      </c>
      <c r="B2166" s="1">
        <v>45216</v>
      </c>
      <c r="C2166" s="2">
        <v>0.39245370370370369</v>
      </c>
      <c r="D2166" s="3" t="s">
        <v>233</v>
      </c>
      <c r="E2166" s="3" t="s">
        <v>22332</v>
      </c>
      <c r="F2166" s="3" t="s">
        <v>22330</v>
      </c>
      <c r="G2166" s="3" t="s">
        <v>22331</v>
      </c>
      <c r="H2166" s="3" t="s">
        <v>10295</v>
      </c>
    </row>
    <row r="2167" spans="1:8" ht="58" x14ac:dyDescent="0.35">
      <c r="A2167" s="4">
        <v>182391</v>
      </c>
      <c r="B2167" s="1">
        <v>45216</v>
      </c>
      <c r="C2167" s="2">
        <v>0.39254629629629628</v>
      </c>
      <c r="D2167" s="3" t="s">
        <v>1933</v>
      </c>
      <c r="E2167" s="3" t="s">
        <v>22335</v>
      </c>
      <c r="F2167" s="3" t="s">
        <v>22333</v>
      </c>
      <c r="G2167" s="3" t="s">
        <v>15453</v>
      </c>
      <c r="H2167" s="3" t="s">
        <v>22334</v>
      </c>
    </row>
    <row r="2168" spans="1:8" ht="43.5" x14ac:dyDescent="0.35">
      <c r="A2168" s="4">
        <v>104544</v>
      </c>
      <c r="B2168" s="1">
        <v>45216</v>
      </c>
      <c r="C2168" s="2">
        <v>0.39364583333333331</v>
      </c>
      <c r="D2168" s="3" t="s">
        <v>1436</v>
      </c>
      <c r="E2168" s="3" t="s">
        <v>14590</v>
      </c>
      <c r="F2168" s="3" t="s">
        <v>22336</v>
      </c>
      <c r="G2168" s="3" t="s">
        <v>22337</v>
      </c>
      <c r="H2168" s="3" t="s">
        <v>22338</v>
      </c>
    </row>
    <row r="2169" spans="1:8" ht="43.5" x14ac:dyDescent="0.35">
      <c r="A2169" s="4">
        <v>104544</v>
      </c>
      <c r="B2169" s="1">
        <v>45216</v>
      </c>
      <c r="C2169" s="2">
        <v>0.39635416666666662</v>
      </c>
      <c r="D2169" s="3" t="s">
        <v>1436</v>
      </c>
      <c r="E2169" s="3" t="s">
        <v>14590</v>
      </c>
      <c r="F2169" s="3" t="s">
        <v>22336</v>
      </c>
      <c r="G2169" s="3" t="s">
        <v>22337</v>
      </c>
      <c r="H2169" s="3" t="s">
        <v>22338</v>
      </c>
    </row>
    <row r="2170" spans="1:8" ht="58" x14ac:dyDescent="0.35">
      <c r="A2170" s="4">
        <v>77721</v>
      </c>
      <c r="B2170" s="1">
        <v>45216</v>
      </c>
      <c r="C2170" s="2">
        <v>0.39680555555555558</v>
      </c>
      <c r="D2170" s="3" t="s">
        <v>22339</v>
      </c>
      <c r="E2170" s="3" t="s">
        <v>22343</v>
      </c>
      <c r="F2170" s="3" t="s">
        <v>22340</v>
      </c>
      <c r="G2170" s="3" t="s">
        <v>22341</v>
      </c>
      <c r="H2170" s="3" t="s">
        <v>22342</v>
      </c>
    </row>
    <row r="2171" spans="1:8" ht="87" x14ac:dyDescent="0.35">
      <c r="A2171" s="4">
        <v>186930</v>
      </c>
      <c r="B2171" s="1">
        <v>45216</v>
      </c>
      <c r="C2171" s="2">
        <v>0.39809027777777778</v>
      </c>
      <c r="D2171" s="3" t="s">
        <v>22344</v>
      </c>
      <c r="E2171" s="3" t="s">
        <v>22348</v>
      </c>
      <c r="F2171" s="3" t="s">
        <v>22345</v>
      </c>
      <c r="G2171" s="3" t="s">
        <v>22346</v>
      </c>
      <c r="H2171" s="3" t="s">
        <v>22347</v>
      </c>
    </row>
    <row r="2172" spans="1:8" ht="116" x14ac:dyDescent="0.35">
      <c r="A2172" s="4">
        <v>90758</v>
      </c>
      <c r="B2172" s="1">
        <v>45216</v>
      </c>
      <c r="C2172" s="2">
        <v>0.39876157407407403</v>
      </c>
      <c r="D2172" s="3" t="s">
        <v>22349</v>
      </c>
      <c r="E2172" s="3" t="s">
        <v>11919</v>
      </c>
      <c r="F2172" s="3" t="s">
        <v>22350</v>
      </c>
      <c r="G2172" s="3" t="s">
        <v>11732</v>
      </c>
      <c r="H2172" s="3" t="s">
        <v>22351</v>
      </c>
    </row>
    <row r="2173" spans="1:8" ht="43.5" x14ac:dyDescent="0.35">
      <c r="A2173" s="4">
        <v>190276</v>
      </c>
      <c r="B2173" s="1">
        <v>45216</v>
      </c>
      <c r="C2173" s="2">
        <v>0.40105324074074072</v>
      </c>
      <c r="D2173" s="3" t="s">
        <v>11279</v>
      </c>
      <c r="E2173" s="3" t="s">
        <v>22353</v>
      </c>
      <c r="F2173" s="3" t="s">
        <v>22352</v>
      </c>
      <c r="G2173" s="3" t="s">
        <v>11911</v>
      </c>
      <c r="H2173" s="3" t="s">
        <v>10660</v>
      </c>
    </row>
    <row r="2174" spans="1:8" ht="29" x14ac:dyDescent="0.35">
      <c r="A2174" s="4">
        <v>74378</v>
      </c>
      <c r="B2174" s="1">
        <v>45216</v>
      </c>
      <c r="C2174" s="2">
        <v>0.40189814814814812</v>
      </c>
      <c r="D2174" s="3" t="s">
        <v>11063</v>
      </c>
      <c r="E2174" s="3" t="s">
        <v>22357</v>
      </c>
      <c r="F2174" s="3" t="s">
        <v>22354</v>
      </c>
      <c r="G2174" s="3" t="s">
        <v>22355</v>
      </c>
      <c r="H2174" s="3" t="s">
        <v>22356</v>
      </c>
    </row>
    <row r="2175" spans="1:8" ht="43.5" x14ac:dyDescent="0.35">
      <c r="A2175" s="4">
        <v>44388</v>
      </c>
      <c r="B2175" s="1">
        <v>45216</v>
      </c>
      <c r="C2175" s="2">
        <v>0.40211805555555552</v>
      </c>
      <c r="D2175" s="3" t="s">
        <v>22358</v>
      </c>
      <c r="E2175" s="3" t="s">
        <v>22361</v>
      </c>
      <c r="F2175" s="3" t="s">
        <v>22359</v>
      </c>
      <c r="G2175" s="3" t="s">
        <v>22360</v>
      </c>
      <c r="H2175" s="3" t="s">
        <v>12471</v>
      </c>
    </row>
    <row r="2176" spans="1:8" ht="29" x14ac:dyDescent="0.35">
      <c r="A2176" s="4">
        <v>82977</v>
      </c>
      <c r="B2176" s="1">
        <v>45216</v>
      </c>
      <c r="C2176" s="2">
        <v>0.40221064814814816</v>
      </c>
      <c r="D2176" s="3" t="s">
        <v>1436</v>
      </c>
      <c r="E2176" s="3" t="s">
        <v>22365</v>
      </c>
      <c r="F2176" s="3" t="s">
        <v>22362</v>
      </c>
      <c r="G2176" s="3" t="s">
        <v>22363</v>
      </c>
      <c r="H2176" s="3" t="s">
        <v>22364</v>
      </c>
    </row>
    <row r="2177" spans="1:8" ht="58" x14ac:dyDescent="0.35">
      <c r="A2177" s="4">
        <v>203123</v>
      </c>
      <c r="B2177" s="1">
        <v>45216</v>
      </c>
      <c r="C2177" s="2">
        <v>0.40405092592592595</v>
      </c>
      <c r="D2177" s="3" t="s">
        <v>22366</v>
      </c>
      <c r="E2177" s="3" t="s">
        <v>22370</v>
      </c>
      <c r="F2177" s="3" t="s">
        <v>22367</v>
      </c>
      <c r="G2177" s="3" t="s">
        <v>22368</v>
      </c>
      <c r="H2177" s="3" t="s">
        <v>22369</v>
      </c>
    </row>
    <row r="2178" spans="1:8" ht="130.5" x14ac:dyDescent="0.35">
      <c r="A2178" s="4">
        <v>103904</v>
      </c>
      <c r="B2178" s="1">
        <v>45216</v>
      </c>
      <c r="C2178" s="2">
        <v>0.40456018518518522</v>
      </c>
      <c r="D2178" s="3" t="s">
        <v>985</v>
      </c>
      <c r="E2178" s="3" t="s">
        <v>22374</v>
      </c>
      <c r="F2178" s="3" t="s">
        <v>22371</v>
      </c>
      <c r="G2178" s="3" t="s">
        <v>22372</v>
      </c>
      <c r="H2178" s="3" t="s">
        <v>22373</v>
      </c>
    </row>
    <row r="2179" spans="1:8" ht="43.5" x14ac:dyDescent="0.35">
      <c r="A2179" s="4">
        <v>33551</v>
      </c>
      <c r="B2179" s="1">
        <v>45216</v>
      </c>
      <c r="C2179" s="2">
        <v>0.40475694444444449</v>
      </c>
      <c r="D2179" s="3" t="s">
        <v>1436</v>
      </c>
      <c r="E2179" s="3" t="s">
        <v>22378</v>
      </c>
      <c r="F2179" s="3" t="s">
        <v>22375</v>
      </c>
      <c r="G2179" s="3" t="s">
        <v>22376</v>
      </c>
      <c r="H2179" s="3" t="s">
        <v>22377</v>
      </c>
    </row>
    <row r="2180" spans="1:8" ht="43.5" x14ac:dyDescent="0.35">
      <c r="A2180" s="4">
        <v>45165</v>
      </c>
      <c r="B2180" s="1">
        <v>45216</v>
      </c>
      <c r="C2180" s="2">
        <v>0.40530092592592593</v>
      </c>
      <c r="D2180" s="3" t="s">
        <v>233</v>
      </c>
      <c r="E2180" s="3" t="s">
        <v>22381</v>
      </c>
      <c r="F2180" s="3" t="s">
        <v>22379</v>
      </c>
      <c r="G2180" s="3" t="s">
        <v>22380</v>
      </c>
      <c r="H2180" s="3" t="s">
        <v>10295</v>
      </c>
    </row>
    <row r="2181" spans="1:8" ht="72.5" x14ac:dyDescent="0.35">
      <c r="A2181" s="4">
        <v>163089</v>
      </c>
      <c r="B2181" s="1">
        <v>45216</v>
      </c>
      <c r="C2181" s="2">
        <v>0.40582175925925923</v>
      </c>
      <c r="D2181" s="3" t="s">
        <v>22382</v>
      </c>
      <c r="E2181" s="3" t="s">
        <v>13875</v>
      </c>
      <c r="F2181" s="3" t="s">
        <v>11587</v>
      </c>
      <c r="G2181" s="3" t="s">
        <v>22383</v>
      </c>
      <c r="H2181" s="3" t="s">
        <v>10781</v>
      </c>
    </row>
    <row r="2182" spans="1:8" ht="72.5" x14ac:dyDescent="0.35">
      <c r="A2182" s="4">
        <v>177097</v>
      </c>
      <c r="B2182" s="1">
        <v>45216</v>
      </c>
      <c r="C2182" s="2">
        <v>0.41186342592592595</v>
      </c>
      <c r="D2182" s="3" t="s">
        <v>22384</v>
      </c>
      <c r="E2182" s="3" t="s">
        <v>22386</v>
      </c>
      <c r="F2182" s="3" t="s">
        <v>22385</v>
      </c>
      <c r="G2182" s="3" t="s">
        <v>12074</v>
      </c>
      <c r="H2182" s="3" t="s">
        <v>11172</v>
      </c>
    </row>
    <row r="2183" spans="1:8" ht="159.5" x14ac:dyDescent="0.35">
      <c r="A2183" s="4">
        <v>15213</v>
      </c>
      <c r="B2183" s="1">
        <v>45216</v>
      </c>
      <c r="C2183" s="2">
        <v>0.41193287037037035</v>
      </c>
      <c r="D2183" s="3" t="s">
        <v>22387</v>
      </c>
      <c r="E2183" s="3" t="s">
        <v>22390</v>
      </c>
      <c r="F2183" s="3" t="s">
        <v>14967</v>
      </c>
      <c r="G2183" s="3" t="s">
        <v>22388</v>
      </c>
      <c r="H2183" s="3" t="s">
        <v>22389</v>
      </c>
    </row>
    <row r="2184" spans="1:8" ht="87" x14ac:dyDescent="0.35">
      <c r="A2184" s="4">
        <v>48470</v>
      </c>
      <c r="B2184" s="1">
        <v>45216</v>
      </c>
      <c r="C2184" s="2">
        <v>0.41253472222222221</v>
      </c>
      <c r="D2184" s="3" t="s">
        <v>1403</v>
      </c>
      <c r="E2184" s="3" t="s">
        <v>14602</v>
      </c>
      <c r="F2184" s="3" t="s">
        <v>22391</v>
      </c>
      <c r="G2184" s="3" t="s">
        <v>11837</v>
      </c>
      <c r="H2184" s="3" t="s">
        <v>22392</v>
      </c>
    </row>
    <row r="2185" spans="1:8" ht="43.5" x14ac:dyDescent="0.35">
      <c r="A2185" s="4">
        <v>192074</v>
      </c>
      <c r="B2185" s="1">
        <v>45216</v>
      </c>
      <c r="C2185" s="2">
        <v>0.41344907407407411</v>
      </c>
      <c r="D2185" s="3" t="s">
        <v>10599</v>
      </c>
      <c r="E2185" s="3" t="s">
        <v>22395</v>
      </c>
      <c r="F2185" s="3" t="s">
        <v>22393</v>
      </c>
      <c r="G2185" s="3" t="s">
        <v>15117</v>
      </c>
      <c r="H2185" s="3" t="s">
        <v>22394</v>
      </c>
    </row>
    <row r="2186" spans="1:8" ht="87" x14ac:dyDescent="0.35">
      <c r="A2186" s="4">
        <v>149816</v>
      </c>
      <c r="B2186" s="1">
        <v>45216</v>
      </c>
      <c r="C2186" s="2">
        <v>0.41373842592592597</v>
      </c>
      <c r="D2186" s="3" t="s">
        <v>233</v>
      </c>
      <c r="E2186" s="3" t="s">
        <v>22397</v>
      </c>
      <c r="F2186" s="3" t="s">
        <v>22396</v>
      </c>
      <c r="G2186" s="3" t="s">
        <v>11168</v>
      </c>
      <c r="H2186" s="3" t="s">
        <v>10295</v>
      </c>
    </row>
    <row r="2187" spans="1:8" ht="43.5" x14ac:dyDescent="0.35">
      <c r="A2187" s="4">
        <v>182624</v>
      </c>
      <c r="B2187" s="1">
        <v>45216</v>
      </c>
      <c r="C2187" s="2">
        <v>0.4143634259259259</v>
      </c>
      <c r="D2187" s="3" t="s">
        <v>1436</v>
      </c>
      <c r="E2187" s="3" t="s">
        <v>13289</v>
      </c>
      <c r="F2187" s="3" t="s">
        <v>22398</v>
      </c>
      <c r="G2187" s="3" t="s">
        <v>22399</v>
      </c>
      <c r="H2187" s="3" t="s">
        <v>22400</v>
      </c>
    </row>
    <row r="2188" spans="1:8" ht="43.5" x14ac:dyDescent="0.35">
      <c r="A2188" s="4">
        <v>46247</v>
      </c>
      <c r="B2188" s="1">
        <v>45216</v>
      </c>
      <c r="C2188" s="2">
        <v>0.41452546296296294</v>
      </c>
      <c r="D2188" s="3" t="s">
        <v>11365</v>
      </c>
      <c r="E2188" s="3" t="s">
        <v>22404</v>
      </c>
      <c r="F2188" s="3" t="s">
        <v>22401</v>
      </c>
      <c r="G2188" s="3" t="s">
        <v>22402</v>
      </c>
      <c r="H2188" s="3" t="s">
        <v>22403</v>
      </c>
    </row>
    <row r="2189" spans="1:8" ht="29" x14ac:dyDescent="0.35">
      <c r="A2189" s="4">
        <v>175174</v>
      </c>
      <c r="B2189" s="1">
        <v>45216</v>
      </c>
      <c r="C2189" s="2">
        <v>0.41549768518518521</v>
      </c>
      <c r="D2189" s="3" t="s">
        <v>1258</v>
      </c>
      <c r="E2189" s="3" t="s">
        <v>22407</v>
      </c>
      <c r="F2189" s="3" t="s">
        <v>22405</v>
      </c>
      <c r="G2189" s="3" t="s">
        <v>21768</v>
      </c>
      <c r="H2189" s="3" t="s">
        <v>22406</v>
      </c>
    </row>
    <row r="2190" spans="1:8" ht="101.5" x14ac:dyDescent="0.35">
      <c r="A2190" s="4">
        <v>154794</v>
      </c>
      <c r="B2190" s="1">
        <v>45216</v>
      </c>
      <c r="C2190" s="2">
        <v>0.41599537037037032</v>
      </c>
      <c r="D2190" s="3" t="s">
        <v>22408</v>
      </c>
      <c r="E2190" s="3" t="s">
        <v>22412</v>
      </c>
      <c r="F2190" s="3" t="s">
        <v>22409</v>
      </c>
      <c r="G2190" s="3" t="s">
        <v>22410</v>
      </c>
      <c r="H2190" s="3" t="s">
        <v>22411</v>
      </c>
    </row>
    <row r="2191" spans="1:8" ht="87" x14ac:dyDescent="0.35">
      <c r="A2191" s="4">
        <v>45835</v>
      </c>
      <c r="B2191" s="1">
        <v>45216</v>
      </c>
      <c r="C2191" s="2">
        <v>0.41869212962962959</v>
      </c>
      <c r="D2191" s="3" t="s">
        <v>22413</v>
      </c>
      <c r="E2191" s="3" t="s">
        <v>22415</v>
      </c>
      <c r="F2191" s="3" t="s">
        <v>22414</v>
      </c>
      <c r="G2191" s="3" t="s">
        <v>11798</v>
      </c>
      <c r="H2191" s="3" t="s">
        <v>97</v>
      </c>
    </row>
    <row r="2192" spans="1:8" ht="130.5" x14ac:dyDescent="0.35">
      <c r="A2192" s="4">
        <v>35670</v>
      </c>
      <c r="B2192" s="1">
        <v>45216</v>
      </c>
      <c r="C2192" s="2">
        <v>0.41996527777777781</v>
      </c>
      <c r="D2192" s="3" t="s">
        <v>22416</v>
      </c>
      <c r="E2192" s="3" t="s">
        <v>12057</v>
      </c>
      <c r="F2192" s="3" t="s">
        <v>13028</v>
      </c>
      <c r="G2192" s="3" t="s">
        <v>13118</v>
      </c>
      <c r="H2192" s="3" t="s">
        <v>22417</v>
      </c>
    </row>
    <row r="2193" spans="1:8" ht="29" x14ac:dyDescent="0.35">
      <c r="A2193" s="4">
        <v>41398</v>
      </c>
      <c r="B2193" s="1">
        <v>45216</v>
      </c>
      <c r="C2193" s="2">
        <v>0.42106481481481484</v>
      </c>
      <c r="D2193" s="3" t="s">
        <v>233</v>
      </c>
      <c r="E2193" s="3" t="s">
        <v>22419</v>
      </c>
      <c r="F2193" s="3" t="s">
        <v>22418</v>
      </c>
      <c r="G2193" s="3" t="s">
        <v>1268</v>
      </c>
      <c r="H2193" s="3" t="s">
        <v>12471</v>
      </c>
    </row>
    <row r="2194" spans="1:8" ht="29" x14ac:dyDescent="0.35">
      <c r="A2194" s="4">
        <v>33333</v>
      </c>
      <c r="B2194" s="1">
        <v>45216</v>
      </c>
      <c r="C2194" s="2">
        <v>0.42126157407407411</v>
      </c>
      <c r="D2194" s="3" t="s">
        <v>1702</v>
      </c>
      <c r="E2194" s="3" t="s">
        <v>14589</v>
      </c>
      <c r="F2194" s="3" t="s">
        <v>22420</v>
      </c>
      <c r="G2194" s="3" t="s">
        <v>22421</v>
      </c>
      <c r="H2194" s="3" t="s">
        <v>22422</v>
      </c>
    </row>
    <row r="2195" spans="1:8" ht="130.5" x14ac:dyDescent="0.35">
      <c r="A2195" s="4">
        <v>115254</v>
      </c>
      <c r="B2195" s="1">
        <v>45216</v>
      </c>
      <c r="C2195" s="2">
        <v>0.42281250000000004</v>
      </c>
      <c r="D2195" s="3" t="s">
        <v>1403</v>
      </c>
      <c r="E2195" s="3" t="s">
        <v>22425</v>
      </c>
      <c r="F2195" s="3" t="s">
        <v>22423</v>
      </c>
      <c r="G2195" s="3" t="s">
        <v>22424</v>
      </c>
      <c r="H2195" s="3" t="s">
        <v>11712</v>
      </c>
    </row>
    <row r="2196" spans="1:8" ht="72.5" x14ac:dyDescent="0.35">
      <c r="A2196" s="4">
        <v>5914</v>
      </c>
      <c r="B2196" s="1">
        <v>45216</v>
      </c>
      <c r="C2196" s="2">
        <v>0.42332175925925924</v>
      </c>
      <c r="D2196" s="3" t="s">
        <v>1258</v>
      </c>
      <c r="E2196" s="3" t="s">
        <v>13746</v>
      </c>
      <c r="F2196" s="3" t="s">
        <v>22426</v>
      </c>
      <c r="G2196" s="3" t="s">
        <v>11928</v>
      </c>
      <c r="H2196" s="3" t="s">
        <v>22427</v>
      </c>
    </row>
    <row r="2197" spans="1:8" ht="29" x14ac:dyDescent="0.35">
      <c r="A2197" s="4">
        <v>33863</v>
      </c>
      <c r="B2197" s="1">
        <v>45216</v>
      </c>
      <c r="C2197" s="2">
        <v>0.42457175925925927</v>
      </c>
      <c r="D2197" s="3" t="s">
        <v>1436</v>
      </c>
      <c r="E2197" s="3" t="s">
        <v>13285</v>
      </c>
      <c r="F2197" s="3" t="s">
        <v>22428</v>
      </c>
      <c r="G2197" s="3" t="s">
        <v>22429</v>
      </c>
      <c r="H2197" s="3" t="s">
        <v>22430</v>
      </c>
    </row>
    <row r="2198" spans="1:8" ht="58" x14ac:dyDescent="0.35">
      <c r="A2198" s="4">
        <v>44395</v>
      </c>
      <c r="B2198" s="1">
        <v>45216</v>
      </c>
      <c r="C2198" s="2">
        <v>0.42523148148148149</v>
      </c>
      <c r="D2198" s="3" t="s">
        <v>349</v>
      </c>
      <c r="E2198" s="3" t="s">
        <v>22433</v>
      </c>
      <c r="F2198" s="3" t="s">
        <v>22431</v>
      </c>
      <c r="G2198" s="3" t="s">
        <v>11563</v>
      </c>
      <c r="H2198" s="3" t="s">
        <v>22432</v>
      </c>
    </row>
    <row r="2199" spans="1:8" ht="29" x14ac:dyDescent="0.35">
      <c r="A2199" s="4">
        <v>42459</v>
      </c>
      <c r="B2199" s="1">
        <v>45216</v>
      </c>
      <c r="C2199" s="2">
        <v>0.42541666666666672</v>
      </c>
      <c r="D2199" s="3" t="s">
        <v>985</v>
      </c>
      <c r="E2199" s="3" t="s">
        <v>22436</v>
      </c>
      <c r="F2199" s="3" t="s">
        <v>22434</v>
      </c>
      <c r="G2199" s="3" t="s">
        <v>11798</v>
      </c>
      <c r="H2199" s="3" t="s">
        <v>22435</v>
      </c>
    </row>
    <row r="2200" spans="1:8" ht="58" x14ac:dyDescent="0.35">
      <c r="A2200" s="4">
        <v>115105</v>
      </c>
      <c r="B2200" s="1">
        <v>45216</v>
      </c>
      <c r="C2200" s="2">
        <v>0.42611111111111111</v>
      </c>
      <c r="D2200" s="3" t="s">
        <v>217</v>
      </c>
      <c r="E2200" s="3" t="s">
        <v>22439</v>
      </c>
      <c r="F2200" s="3" t="s">
        <v>22437</v>
      </c>
      <c r="G2200" s="3" t="s">
        <v>15453</v>
      </c>
      <c r="H2200" s="3" t="s">
        <v>22438</v>
      </c>
    </row>
    <row r="2201" spans="1:8" ht="58" x14ac:dyDescent="0.35">
      <c r="A2201" s="4">
        <v>115105</v>
      </c>
      <c r="B2201" s="1">
        <v>45216</v>
      </c>
      <c r="C2201" s="2">
        <v>0.42687499999999995</v>
      </c>
      <c r="D2201" s="3" t="s">
        <v>217</v>
      </c>
      <c r="E2201" s="3" t="s">
        <v>22439</v>
      </c>
      <c r="F2201" s="3" t="s">
        <v>22437</v>
      </c>
      <c r="G2201" s="3" t="s">
        <v>22440</v>
      </c>
      <c r="H2201" s="3" t="s">
        <v>22438</v>
      </c>
    </row>
    <row r="2202" spans="1:8" ht="43.5" x14ac:dyDescent="0.35">
      <c r="A2202" s="4">
        <v>50443</v>
      </c>
      <c r="B2202" s="1">
        <v>45216</v>
      </c>
      <c r="C2202" s="2">
        <v>0.42692129629629627</v>
      </c>
      <c r="D2202" s="3" t="s">
        <v>22441</v>
      </c>
      <c r="E2202" s="3" t="s">
        <v>19496</v>
      </c>
      <c r="F2202" s="3" t="s">
        <v>22442</v>
      </c>
      <c r="G2202" s="3" t="s">
        <v>22443</v>
      </c>
      <c r="H2202" s="3" t="s">
        <v>22444</v>
      </c>
    </row>
    <row r="2203" spans="1:8" ht="43.5" x14ac:dyDescent="0.35">
      <c r="A2203" s="4">
        <v>40029</v>
      </c>
      <c r="B2203" s="1">
        <v>45216</v>
      </c>
      <c r="C2203" s="2">
        <v>0.42739583333333336</v>
      </c>
      <c r="D2203" s="3" t="s">
        <v>233</v>
      </c>
      <c r="E2203" s="3" t="s">
        <v>22446</v>
      </c>
      <c r="F2203" s="3" t="s">
        <v>22445</v>
      </c>
      <c r="G2203" s="3" t="s">
        <v>1253</v>
      </c>
      <c r="H2203" s="3" t="s">
        <v>12587</v>
      </c>
    </row>
    <row r="2204" spans="1:8" ht="58" x14ac:dyDescent="0.35">
      <c r="A2204" s="4">
        <v>51623</v>
      </c>
      <c r="B2204" s="1">
        <v>45216</v>
      </c>
      <c r="C2204" s="2">
        <v>0.42887731481481484</v>
      </c>
      <c r="D2204" s="3" t="s">
        <v>22447</v>
      </c>
      <c r="E2204" s="3" t="s">
        <v>13256</v>
      </c>
      <c r="F2204" s="3" t="s">
        <v>22448</v>
      </c>
      <c r="G2204" s="3" t="s">
        <v>12560</v>
      </c>
      <c r="H2204" s="3" t="s">
        <v>22449</v>
      </c>
    </row>
    <row r="2205" spans="1:8" x14ac:dyDescent="0.35">
      <c r="A2205" s="4">
        <v>11361</v>
      </c>
      <c r="B2205" s="1">
        <v>45216</v>
      </c>
      <c r="C2205" s="2">
        <v>0.43153935185185183</v>
      </c>
      <c r="D2205" s="3" t="s">
        <v>233</v>
      </c>
      <c r="E2205" s="3" t="s">
        <v>14596</v>
      </c>
      <c r="F2205" s="3" t="s">
        <v>22450</v>
      </c>
      <c r="G2205" s="3" t="s">
        <v>1253</v>
      </c>
      <c r="H2205" s="3" t="s">
        <v>12587</v>
      </c>
    </row>
    <row r="2206" spans="1:8" ht="29" x14ac:dyDescent="0.35">
      <c r="A2206" s="4">
        <v>43121</v>
      </c>
      <c r="B2206" s="1">
        <v>45216</v>
      </c>
      <c r="C2206" s="2">
        <v>0.43425925925925929</v>
      </c>
      <c r="D2206" s="3" t="s">
        <v>233</v>
      </c>
      <c r="E2206" s="3" t="s">
        <v>22452</v>
      </c>
      <c r="F2206" s="3" t="s">
        <v>22451</v>
      </c>
      <c r="G2206" s="3" t="s">
        <v>1507</v>
      </c>
      <c r="H2206" s="3" t="s">
        <v>12311</v>
      </c>
    </row>
    <row r="2207" spans="1:8" ht="58" x14ac:dyDescent="0.35">
      <c r="A2207" s="4">
        <v>127766</v>
      </c>
      <c r="B2207" s="1">
        <v>45216</v>
      </c>
      <c r="C2207" s="2">
        <v>0.43554398148148149</v>
      </c>
      <c r="D2207" s="3" t="s">
        <v>1403</v>
      </c>
      <c r="E2207" s="3" t="s">
        <v>13993</v>
      </c>
      <c r="F2207" s="3" t="s">
        <v>22453</v>
      </c>
      <c r="G2207" s="3" t="s">
        <v>11837</v>
      </c>
      <c r="H2207" s="3" t="s">
        <v>12052</v>
      </c>
    </row>
    <row r="2208" spans="1:8" ht="72.5" x14ac:dyDescent="0.35">
      <c r="A2208" s="4">
        <v>149816</v>
      </c>
      <c r="B2208" s="1">
        <v>45216</v>
      </c>
      <c r="C2208" s="2">
        <v>0.43672453703703701</v>
      </c>
      <c r="D2208" s="3" t="s">
        <v>22454</v>
      </c>
      <c r="E2208" s="3" t="s">
        <v>22457</v>
      </c>
      <c r="F2208" s="3" t="s">
        <v>22455</v>
      </c>
      <c r="G2208" s="3" t="s">
        <v>22456</v>
      </c>
      <c r="H2208" s="3" t="s">
        <v>12531</v>
      </c>
    </row>
    <row r="2209" spans="1:8" ht="43.5" x14ac:dyDescent="0.35">
      <c r="A2209" s="4">
        <v>88031</v>
      </c>
      <c r="B2209" s="1">
        <v>45216</v>
      </c>
      <c r="C2209" s="2">
        <v>0.43776620370370373</v>
      </c>
      <c r="D2209" s="3" t="s">
        <v>1933</v>
      </c>
      <c r="E2209" s="3" t="s">
        <v>22459</v>
      </c>
      <c r="F2209" s="3" t="s">
        <v>22458</v>
      </c>
      <c r="G2209" s="3" t="s">
        <v>11911</v>
      </c>
      <c r="H2209" s="3" t="s">
        <v>12093</v>
      </c>
    </row>
    <row r="2210" spans="1:8" ht="43.5" x14ac:dyDescent="0.35">
      <c r="A2210" s="4">
        <v>89165</v>
      </c>
      <c r="B2210" s="1">
        <v>45216</v>
      </c>
      <c r="C2210" s="2">
        <v>0.44104166666666672</v>
      </c>
      <c r="D2210" s="3" t="s">
        <v>22460</v>
      </c>
      <c r="E2210" s="3" t="s">
        <v>22464</v>
      </c>
      <c r="F2210" s="3" t="s">
        <v>22461</v>
      </c>
      <c r="G2210" s="3" t="s">
        <v>22462</v>
      </c>
      <c r="H2210" s="3" t="s">
        <v>22463</v>
      </c>
    </row>
    <row r="2211" spans="1:8" x14ac:dyDescent="0.35">
      <c r="A2211" s="4">
        <v>38175</v>
      </c>
      <c r="B2211" s="1">
        <v>45216</v>
      </c>
      <c r="C2211" s="2">
        <v>0.44300925925925921</v>
      </c>
      <c r="D2211" s="3" t="s">
        <v>985</v>
      </c>
      <c r="E2211" s="3" t="s">
        <v>196</v>
      </c>
      <c r="F2211" s="3" t="s">
        <v>12918</v>
      </c>
      <c r="G2211" s="3" t="s">
        <v>196</v>
      </c>
      <c r="H2211" s="3" t="s">
        <v>3017</v>
      </c>
    </row>
    <row r="2212" spans="1:8" ht="29" x14ac:dyDescent="0.35">
      <c r="A2212" s="4">
        <v>148171</v>
      </c>
      <c r="B2212" s="1">
        <v>45216</v>
      </c>
      <c r="C2212" s="2">
        <v>0.44436342592592593</v>
      </c>
      <c r="D2212" s="3" t="s">
        <v>22465</v>
      </c>
      <c r="E2212" s="3" t="s">
        <v>14265</v>
      </c>
      <c r="F2212" s="3" t="s">
        <v>22466</v>
      </c>
      <c r="G2212" s="3" t="s">
        <v>22467</v>
      </c>
      <c r="H2212" s="3" t="s">
        <v>10682</v>
      </c>
    </row>
    <row r="2213" spans="1:8" ht="174" x14ac:dyDescent="0.35">
      <c r="A2213" s="4">
        <v>39522</v>
      </c>
      <c r="B2213" s="1">
        <v>45216</v>
      </c>
      <c r="C2213" s="2">
        <v>0.44450231481481484</v>
      </c>
      <c r="D2213" s="3" t="s">
        <v>22468</v>
      </c>
      <c r="E2213" s="3" t="s">
        <v>22472</v>
      </c>
      <c r="F2213" s="3" t="s">
        <v>22469</v>
      </c>
      <c r="G2213" s="3" t="s">
        <v>22470</v>
      </c>
      <c r="H2213" s="3" t="s">
        <v>22471</v>
      </c>
    </row>
    <row r="2214" spans="1:8" ht="246.5" x14ac:dyDescent="0.35">
      <c r="A2214" s="4">
        <v>33112</v>
      </c>
      <c r="B2214" s="1">
        <v>45216</v>
      </c>
      <c r="C2214" s="2">
        <v>0.44500000000000001</v>
      </c>
      <c r="D2214" s="3" t="s">
        <v>22473</v>
      </c>
      <c r="E2214" s="3" t="s">
        <v>10846</v>
      </c>
      <c r="F2214" s="3" t="s">
        <v>22474</v>
      </c>
      <c r="G2214" s="3" t="s">
        <v>11732</v>
      </c>
      <c r="H2214" s="3" t="s">
        <v>22475</v>
      </c>
    </row>
    <row r="2215" spans="1:8" x14ac:dyDescent="0.35">
      <c r="A2215" s="4">
        <v>77898</v>
      </c>
      <c r="B2215" s="1">
        <v>45216</v>
      </c>
      <c r="C2215" s="2">
        <v>0.44521990740740741</v>
      </c>
      <c r="D2215" s="3" t="s">
        <v>985</v>
      </c>
      <c r="E2215" s="3" t="s">
        <v>846</v>
      </c>
      <c r="F2215" s="3" t="s">
        <v>12918</v>
      </c>
      <c r="G2215" s="3" t="s">
        <v>1102</v>
      </c>
      <c r="H2215" s="3" t="s">
        <v>3017</v>
      </c>
    </row>
    <row r="2216" spans="1:8" ht="29" x14ac:dyDescent="0.35">
      <c r="A2216" s="4">
        <v>42334</v>
      </c>
      <c r="B2216" s="1">
        <v>45216</v>
      </c>
      <c r="C2216" s="2">
        <v>0.44582175925925926</v>
      </c>
      <c r="D2216" s="3" t="s">
        <v>1296</v>
      </c>
      <c r="E2216" s="3" t="s">
        <v>22478</v>
      </c>
      <c r="F2216" s="3" t="s">
        <v>22476</v>
      </c>
      <c r="G2216" s="3" t="s">
        <v>11798</v>
      </c>
      <c r="H2216" s="3" t="s">
        <v>22477</v>
      </c>
    </row>
    <row r="2217" spans="1:8" ht="43.5" x14ac:dyDescent="0.35">
      <c r="A2217" s="4">
        <v>50985</v>
      </c>
      <c r="B2217" s="1">
        <v>45216</v>
      </c>
      <c r="C2217" s="2">
        <v>0.44744212962962965</v>
      </c>
      <c r="D2217" s="3" t="s">
        <v>22479</v>
      </c>
      <c r="E2217" s="3" t="s">
        <v>14264</v>
      </c>
      <c r="F2217" s="3" t="s">
        <v>22480</v>
      </c>
      <c r="G2217" s="3" t="s">
        <v>22481</v>
      </c>
      <c r="H2217" s="3" t="s">
        <v>22482</v>
      </c>
    </row>
    <row r="2218" spans="1:8" ht="29" x14ac:dyDescent="0.35">
      <c r="A2218" s="4">
        <v>45821</v>
      </c>
      <c r="B2218" s="1">
        <v>45216</v>
      </c>
      <c r="C2218" s="2">
        <v>0.4494097222222222</v>
      </c>
      <c r="D2218" s="3" t="s">
        <v>1436</v>
      </c>
      <c r="E2218" s="3" t="s">
        <v>22486</v>
      </c>
      <c r="F2218" s="3" t="s">
        <v>22483</v>
      </c>
      <c r="G2218" s="3" t="s">
        <v>22484</v>
      </c>
      <c r="H2218" s="3" t="s">
        <v>22485</v>
      </c>
    </row>
    <row r="2219" spans="1:8" ht="58" x14ac:dyDescent="0.35">
      <c r="A2219" s="4">
        <v>48812</v>
      </c>
      <c r="B2219" s="1">
        <v>45216</v>
      </c>
      <c r="C2219" s="2">
        <v>0.45204861111111111</v>
      </c>
      <c r="D2219" s="3" t="s">
        <v>22487</v>
      </c>
      <c r="E2219" s="3" t="s">
        <v>22491</v>
      </c>
      <c r="F2219" s="3" t="s">
        <v>22488</v>
      </c>
      <c r="G2219" s="3" t="s">
        <v>22489</v>
      </c>
      <c r="H2219" s="3" t="s">
        <v>22490</v>
      </c>
    </row>
    <row r="2220" spans="1:8" ht="43.5" x14ac:dyDescent="0.35">
      <c r="A2220" s="4">
        <v>85495</v>
      </c>
      <c r="B2220" s="1">
        <v>45216</v>
      </c>
      <c r="C2220" s="2">
        <v>0.45297453703703705</v>
      </c>
      <c r="D2220" s="3" t="s">
        <v>22492</v>
      </c>
      <c r="E2220" s="3" t="s">
        <v>14599</v>
      </c>
      <c r="F2220" s="3" t="s">
        <v>22493</v>
      </c>
      <c r="G2220" s="3" t="s">
        <v>14099</v>
      </c>
      <c r="H2220" s="3" t="s">
        <v>22494</v>
      </c>
    </row>
    <row r="2221" spans="1:8" ht="58" x14ac:dyDescent="0.35">
      <c r="A2221" s="4">
        <v>46260</v>
      </c>
      <c r="B2221" s="1">
        <v>45216</v>
      </c>
      <c r="C2221" s="2">
        <v>0.45471064814814816</v>
      </c>
      <c r="D2221" s="3" t="s">
        <v>22495</v>
      </c>
      <c r="E2221" s="3" t="s">
        <v>22499</v>
      </c>
      <c r="F2221" s="3" t="s">
        <v>22496</v>
      </c>
      <c r="G2221" s="3" t="s">
        <v>22497</v>
      </c>
      <c r="H2221" s="3" t="s">
        <v>22498</v>
      </c>
    </row>
    <row r="2222" spans="1:8" x14ac:dyDescent="0.35">
      <c r="A2222" s="4">
        <v>183901</v>
      </c>
      <c r="B2222" s="1">
        <v>45216</v>
      </c>
      <c r="C2222" s="2">
        <v>0.45543981481481483</v>
      </c>
      <c r="D2222" s="3" t="s">
        <v>22500</v>
      </c>
      <c r="E2222" s="3" t="s">
        <v>14245</v>
      </c>
      <c r="F2222" s="3" t="s">
        <v>10488</v>
      </c>
      <c r="G2222" s="3" t="s">
        <v>11796</v>
      </c>
      <c r="H2222" s="3" t="s">
        <v>22501</v>
      </c>
    </row>
    <row r="2223" spans="1:8" ht="174" x14ac:dyDescent="0.35">
      <c r="A2223" s="4">
        <v>11013</v>
      </c>
      <c r="B2223" s="1">
        <v>45216</v>
      </c>
      <c r="C2223" s="2">
        <v>0.4558680555555556</v>
      </c>
      <c r="D2223" s="3" t="s">
        <v>22502</v>
      </c>
      <c r="E2223" s="3" t="s">
        <v>22505</v>
      </c>
      <c r="F2223" s="3" t="s">
        <v>12068</v>
      </c>
      <c r="G2223" s="3" t="s">
        <v>22503</v>
      </c>
      <c r="H2223" s="3" t="s">
        <v>22504</v>
      </c>
    </row>
    <row r="2224" spans="1:8" ht="116" x14ac:dyDescent="0.35">
      <c r="A2224" s="4">
        <v>42490</v>
      </c>
      <c r="B2224" s="1">
        <v>45216</v>
      </c>
      <c r="C2224" s="2">
        <v>0.45650462962962962</v>
      </c>
      <c r="D2224" s="3" t="s">
        <v>1403</v>
      </c>
      <c r="E2224" s="3" t="s">
        <v>22509</v>
      </c>
      <c r="F2224" s="3" t="s">
        <v>22506</v>
      </c>
      <c r="G2224" s="3" t="s">
        <v>22507</v>
      </c>
      <c r="H2224" s="3" t="s">
        <v>22508</v>
      </c>
    </row>
    <row r="2225" spans="1:8" ht="29" x14ac:dyDescent="0.35">
      <c r="A2225" s="4">
        <v>78902</v>
      </c>
      <c r="B2225" s="1">
        <v>45216</v>
      </c>
      <c r="C2225" s="2">
        <v>0.45711805555555557</v>
      </c>
      <c r="D2225" s="3" t="s">
        <v>22510</v>
      </c>
      <c r="E2225" s="3" t="s">
        <v>11778</v>
      </c>
      <c r="F2225" s="3" t="s">
        <v>22511</v>
      </c>
      <c r="G2225" s="3" t="s">
        <v>13208</v>
      </c>
      <c r="H2225" s="3" t="s">
        <v>22512</v>
      </c>
    </row>
    <row r="2226" spans="1:8" ht="43.5" x14ac:dyDescent="0.35">
      <c r="A2226" s="4">
        <v>185512</v>
      </c>
      <c r="B2226" s="1">
        <v>45216</v>
      </c>
      <c r="C2226" s="2">
        <v>0.46413194444444444</v>
      </c>
      <c r="D2226" s="3" t="s">
        <v>266</v>
      </c>
      <c r="E2226" s="3" t="s">
        <v>22516</v>
      </c>
      <c r="F2226" s="3" t="s">
        <v>22513</v>
      </c>
      <c r="G2226" s="3" t="s">
        <v>22514</v>
      </c>
      <c r="H2226" s="3" t="s">
        <v>22515</v>
      </c>
    </row>
    <row r="2227" spans="1:8" ht="58" x14ac:dyDescent="0.35">
      <c r="A2227" s="4">
        <v>65844</v>
      </c>
      <c r="B2227" s="1">
        <v>45216</v>
      </c>
      <c r="C2227" s="2">
        <v>0.4659490740740741</v>
      </c>
      <c r="D2227" s="3" t="s">
        <v>22517</v>
      </c>
      <c r="E2227" s="3" t="s">
        <v>22520</v>
      </c>
      <c r="F2227" s="3" t="s">
        <v>22518</v>
      </c>
      <c r="G2227" s="3" t="s">
        <v>11798</v>
      </c>
      <c r="H2227" s="3" t="s">
        <v>22519</v>
      </c>
    </row>
    <row r="2228" spans="1:8" x14ac:dyDescent="0.35">
      <c r="A2228" s="4">
        <v>150244</v>
      </c>
      <c r="B2228" s="1">
        <v>45216</v>
      </c>
      <c r="C2228" s="2">
        <v>0.46726851851851853</v>
      </c>
      <c r="D2228" s="3" t="s">
        <v>985</v>
      </c>
      <c r="E2228" s="3" t="s">
        <v>846</v>
      </c>
      <c r="F2228" s="3" t="s">
        <v>12918</v>
      </c>
      <c r="G2228" s="3" t="s">
        <v>846</v>
      </c>
      <c r="H2228" s="3" t="s">
        <v>985</v>
      </c>
    </row>
    <row r="2229" spans="1:8" ht="116" x14ac:dyDescent="0.35">
      <c r="A2229" s="4">
        <v>167736</v>
      </c>
      <c r="B2229" s="1">
        <v>45216</v>
      </c>
      <c r="C2229" s="2">
        <v>0.46885416666666663</v>
      </c>
      <c r="D2229" s="3" t="s">
        <v>22521</v>
      </c>
      <c r="E2229" s="3" t="s">
        <v>22524</v>
      </c>
      <c r="F2229" s="3" t="s">
        <v>10523</v>
      </c>
      <c r="G2229" s="3" t="s">
        <v>22522</v>
      </c>
      <c r="H2229" s="3" t="s">
        <v>22523</v>
      </c>
    </row>
    <row r="2230" spans="1:8" ht="29" x14ac:dyDescent="0.35">
      <c r="A2230" s="4">
        <v>42909</v>
      </c>
      <c r="B2230" s="1">
        <v>45216</v>
      </c>
      <c r="C2230" s="2">
        <v>0.46936342592592589</v>
      </c>
      <c r="D2230" s="3" t="s">
        <v>22525</v>
      </c>
      <c r="E2230" s="3" t="s">
        <v>14271</v>
      </c>
      <c r="F2230" s="3" t="s">
        <v>22526</v>
      </c>
      <c r="G2230" s="3" t="s">
        <v>22527</v>
      </c>
      <c r="H2230" s="3" t="s">
        <v>22528</v>
      </c>
    </row>
    <row r="2231" spans="1:8" ht="116" x14ac:dyDescent="0.35">
      <c r="A2231" s="4">
        <v>40465</v>
      </c>
      <c r="B2231" s="1">
        <v>45216</v>
      </c>
      <c r="C2231" s="2">
        <v>0.47084490740740742</v>
      </c>
      <c r="D2231" s="3" t="s">
        <v>12323</v>
      </c>
      <c r="E2231" s="3" t="s">
        <v>22530</v>
      </c>
      <c r="F2231" s="3" t="s">
        <v>12230</v>
      </c>
      <c r="G2231" s="3" t="s">
        <v>22529</v>
      </c>
      <c r="H2231" s="3" t="s">
        <v>1325</v>
      </c>
    </row>
    <row r="2232" spans="1:8" ht="159.5" x14ac:dyDescent="0.35">
      <c r="A2232" s="4">
        <v>177598</v>
      </c>
      <c r="B2232" s="1">
        <v>45216</v>
      </c>
      <c r="C2232" s="2">
        <v>0.47112268518518513</v>
      </c>
      <c r="D2232" s="3" t="s">
        <v>22531</v>
      </c>
      <c r="E2232" s="3" t="s">
        <v>11314</v>
      </c>
      <c r="F2232" s="3" t="s">
        <v>22532</v>
      </c>
      <c r="G2232" s="3" t="s">
        <v>11732</v>
      </c>
      <c r="H2232" s="3" t="s">
        <v>22533</v>
      </c>
    </row>
    <row r="2233" spans="1:8" ht="87" x14ac:dyDescent="0.35">
      <c r="A2233" s="4">
        <v>168786</v>
      </c>
      <c r="B2233" s="1">
        <v>45216</v>
      </c>
      <c r="C2233" s="2">
        <v>0.47190972222222222</v>
      </c>
      <c r="D2233" s="3" t="s">
        <v>22534</v>
      </c>
      <c r="E2233" s="3" t="s">
        <v>22538</v>
      </c>
      <c r="F2233" s="3" t="s">
        <v>22535</v>
      </c>
      <c r="G2233" s="3" t="s">
        <v>22536</v>
      </c>
      <c r="H2233" s="3" t="s">
        <v>22537</v>
      </c>
    </row>
    <row r="2234" spans="1:8" ht="58" x14ac:dyDescent="0.35">
      <c r="A2234" s="4">
        <v>127175</v>
      </c>
      <c r="B2234" s="1">
        <v>45216</v>
      </c>
      <c r="C2234" s="2">
        <v>0.4745949074074074</v>
      </c>
      <c r="D2234" s="3" t="s">
        <v>22539</v>
      </c>
      <c r="E2234" s="3" t="s">
        <v>22543</v>
      </c>
      <c r="F2234" s="3" t="s">
        <v>22540</v>
      </c>
      <c r="G2234" s="3" t="s">
        <v>22541</v>
      </c>
      <c r="H2234" s="3" t="s">
        <v>22542</v>
      </c>
    </row>
    <row r="2235" spans="1:8" x14ac:dyDescent="0.35">
      <c r="A2235" s="4">
        <v>39990</v>
      </c>
      <c r="B2235" s="1">
        <v>45216</v>
      </c>
      <c r="C2235" s="2">
        <v>0.47664351851851849</v>
      </c>
      <c r="D2235" s="3" t="s">
        <v>985</v>
      </c>
      <c r="E2235" s="3" t="s">
        <v>846</v>
      </c>
      <c r="F2235" s="3" t="s">
        <v>12918</v>
      </c>
      <c r="G2235" s="3" t="s">
        <v>846</v>
      </c>
      <c r="H2235" s="3" t="s">
        <v>3017</v>
      </c>
    </row>
    <row r="2236" spans="1:8" ht="43.5" x14ac:dyDescent="0.35">
      <c r="A2236" s="4">
        <v>29967</v>
      </c>
      <c r="B2236" s="1">
        <v>45216</v>
      </c>
      <c r="C2236" s="2">
        <v>0.47949074074074072</v>
      </c>
      <c r="D2236" s="3" t="s">
        <v>1258</v>
      </c>
      <c r="E2236" s="3" t="s">
        <v>22546</v>
      </c>
      <c r="F2236" s="3" t="s">
        <v>22544</v>
      </c>
      <c r="G2236" s="3" t="s">
        <v>11524</v>
      </c>
      <c r="H2236" s="3" t="s">
        <v>22545</v>
      </c>
    </row>
    <row r="2237" spans="1:8" x14ac:dyDescent="0.35">
      <c r="A2237" s="4">
        <v>41216</v>
      </c>
      <c r="B2237" s="1">
        <v>45216</v>
      </c>
      <c r="C2237" s="2">
        <v>0.47995370370370366</v>
      </c>
      <c r="D2237" s="3" t="s">
        <v>985</v>
      </c>
      <c r="E2237" s="3" t="s">
        <v>13173</v>
      </c>
      <c r="F2237" s="3" t="s">
        <v>12918</v>
      </c>
      <c r="G2237" s="3" t="s">
        <v>13173</v>
      </c>
      <c r="H2237" s="3" t="s">
        <v>22547</v>
      </c>
    </row>
    <row r="2238" spans="1:8" ht="58" x14ac:dyDescent="0.35">
      <c r="A2238" s="4">
        <v>165153</v>
      </c>
      <c r="B2238" s="1">
        <v>45216</v>
      </c>
      <c r="C2238" s="2">
        <v>0.48358796296296297</v>
      </c>
      <c r="D2238" s="3" t="s">
        <v>22548</v>
      </c>
      <c r="E2238" s="3" t="s">
        <v>22552</v>
      </c>
      <c r="F2238" s="3" t="s">
        <v>22549</v>
      </c>
      <c r="G2238" s="3" t="s">
        <v>22550</v>
      </c>
      <c r="H2238" s="3" t="s">
        <v>22551</v>
      </c>
    </row>
    <row r="2239" spans="1:8" ht="43.5" x14ac:dyDescent="0.35">
      <c r="A2239" s="4">
        <v>43738</v>
      </c>
      <c r="B2239" s="1">
        <v>45216</v>
      </c>
      <c r="C2239" s="2">
        <v>0.48480324074074077</v>
      </c>
      <c r="D2239" s="3" t="s">
        <v>22553</v>
      </c>
      <c r="E2239" s="3" t="s">
        <v>22557</v>
      </c>
      <c r="F2239" s="3" t="s">
        <v>22554</v>
      </c>
      <c r="G2239" s="3" t="s">
        <v>22555</v>
      </c>
      <c r="H2239" s="3" t="s">
        <v>22556</v>
      </c>
    </row>
    <row r="2240" spans="1:8" ht="101.5" x14ac:dyDescent="0.35">
      <c r="A2240" s="4">
        <v>163287</v>
      </c>
      <c r="B2240" s="1">
        <v>45216</v>
      </c>
      <c r="C2240" s="2">
        <v>0.48587962962962966</v>
      </c>
      <c r="D2240" s="3" t="s">
        <v>22558</v>
      </c>
      <c r="E2240" s="3" t="s">
        <v>22561</v>
      </c>
      <c r="F2240" s="3" t="s">
        <v>22559</v>
      </c>
      <c r="G2240" s="3" t="s">
        <v>11920</v>
      </c>
      <c r="H2240" s="3" t="s">
        <v>22560</v>
      </c>
    </row>
    <row r="2241" spans="1:8" x14ac:dyDescent="0.35">
      <c r="A2241" s="4">
        <v>174237</v>
      </c>
      <c r="B2241" s="1">
        <v>45216</v>
      </c>
      <c r="C2241" s="2">
        <v>0.49075231481481479</v>
      </c>
      <c r="D2241" s="3" t="s">
        <v>985</v>
      </c>
      <c r="E2241" s="3" t="s">
        <v>846</v>
      </c>
      <c r="F2241" s="3" t="s">
        <v>12918</v>
      </c>
      <c r="G2241" s="3" t="s">
        <v>846</v>
      </c>
      <c r="H2241" s="3" t="s">
        <v>10289</v>
      </c>
    </row>
    <row r="2242" spans="1:8" ht="43.5" x14ac:dyDescent="0.35">
      <c r="A2242" s="4">
        <v>40064</v>
      </c>
      <c r="B2242" s="1">
        <v>45216</v>
      </c>
      <c r="C2242" s="2">
        <v>0.49187500000000001</v>
      </c>
      <c r="D2242" s="3" t="s">
        <v>22562</v>
      </c>
      <c r="E2242" s="3" t="s">
        <v>22565</v>
      </c>
      <c r="F2242" s="3" t="s">
        <v>22563</v>
      </c>
      <c r="G2242" s="3" t="s">
        <v>10880</v>
      </c>
      <c r="H2242" s="3" t="s">
        <v>22564</v>
      </c>
    </row>
    <row r="2243" spans="1:8" ht="43.5" x14ac:dyDescent="0.35">
      <c r="A2243" s="4">
        <v>37791</v>
      </c>
      <c r="B2243" s="1">
        <v>45216</v>
      </c>
      <c r="C2243" s="2">
        <v>0.49337962962962961</v>
      </c>
      <c r="D2243" s="3" t="s">
        <v>1436</v>
      </c>
      <c r="E2243" s="3" t="s">
        <v>22569</v>
      </c>
      <c r="F2243" s="3" t="s">
        <v>22566</v>
      </c>
      <c r="G2243" s="3" t="s">
        <v>22567</v>
      </c>
      <c r="H2243" s="3" t="s">
        <v>22568</v>
      </c>
    </row>
    <row r="2244" spans="1:8" ht="43.5" x14ac:dyDescent="0.35">
      <c r="A2244" s="4">
        <v>169171</v>
      </c>
      <c r="B2244" s="1">
        <v>45216</v>
      </c>
      <c r="C2244" s="2">
        <v>0.49951388888888887</v>
      </c>
      <c r="D2244" s="3" t="s">
        <v>1258</v>
      </c>
      <c r="E2244" s="3" t="s">
        <v>22571</v>
      </c>
      <c r="F2244" s="3" t="s">
        <v>22570</v>
      </c>
      <c r="G2244" s="3" t="s">
        <v>18177</v>
      </c>
      <c r="H2244" s="3" t="s">
        <v>14061</v>
      </c>
    </row>
    <row r="2245" spans="1:8" ht="87" x14ac:dyDescent="0.35">
      <c r="A2245" s="4">
        <v>199758</v>
      </c>
      <c r="B2245" s="1">
        <v>45216</v>
      </c>
      <c r="C2245" s="2">
        <v>0.50133101851851858</v>
      </c>
      <c r="D2245" s="3" t="s">
        <v>12014</v>
      </c>
      <c r="E2245" s="3" t="s">
        <v>22575</v>
      </c>
      <c r="F2245" s="3" t="s">
        <v>22572</v>
      </c>
      <c r="G2245" s="3" t="s">
        <v>22573</v>
      </c>
      <c r="H2245" s="3" t="s">
        <v>22574</v>
      </c>
    </row>
    <row r="2246" spans="1:8" ht="43.5" x14ac:dyDescent="0.35">
      <c r="A2246" s="4">
        <v>158678</v>
      </c>
      <c r="B2246" s="1">
        <v>45216</v>
      </c>
      <c r="C2246" s="2">
        <v>0.50521990740740741</v>
      </c>
      <c r="D2246" s="3" t="s">
        <v>496</v>
      </c>
      <c r="E2246" s="3" t="s">
        <v>22579</v>
      </c>
      <c r="F2246" s="3" t="s">
        <v>22576</v>
      </c>
      <c r="G2246" s="3" t="s">
        <v>22577</v>
      </c>
      <c r="H2246" s="3" t="s">
        <v>22578</v>
      </c>
    </row>
    <row r="2247" spans="1:8" ht="58" x14ac:dyDescent="0.35">
      <c r="A2247" s="4">
        <v>182843</v>
      </c>
      <c r="B2247" s="1">
        <v>45216</v>
      </c>
      <c r="C2247" s="2">
        <v>0.50973379629629634</v>
      </c>
      <c r="D2247" s="3" t="s">
        <v>10822</v>
      </c>
      <c r="E2247" s="3" t="s">
        <v>22583</v>
      </c>
      <c r="F2247" s="3" t="s">
        <v>22580</v>
      </c>
      <c r="G2247" s="3" t="s">
        <v>22581</v>
      </c>
      <c r="H2247" s="3" t="s">
        <v>22582</v>
      </c>
    </row>
    <row r="2248" spans="1:8" x14ac:dyDescent="0.35">
      <c r="A2248" s="4">
        <v>184768</v>
      </c>
      <c r="B2248" s="1">
        <v>45216</v>
      </c>
      <c r="C2248" s="2">
        <v>0.51208333333333333</v>
      </c>
      <c r="D2248" s="3" t="s">
        <v>11329</v>
      </c>
      <c r="E2248" s="3" t="s">
        <v>22587</v>
      </c>
      <c r="F2248" s="3" t="s">
        <v>22584</v>
      </c>
      <c r="G2248" s="3" t="s">
        <v>22585</v>
      </c>
      <c r="H2248" s="3" t="s">
        <v>22586</v>
      </c>
    </row>
    <row r="2249" spans="1:8" ht="58" x14ac:dyDescent="0.35">
      <c r="A2249" s="4">
        <v>33618</v>
      </c>
      <c r="B2249" s="1">
        <v>45216</v>
      </c>
      <c r="C2249" s="2">
        <v>0.51869212962962963</v>
      </c>
      <c r="D2249" s="3" t="s">
        <v>22588</v>
      </c>
      <c r="E2249" s="3" t="s">
        <v>11562</v>
      </c>
      <c r="F2249" s="3" t="s">
        <v>22589</v>
      </c>
      <c r="G2249" s="3" t="s">
        <v>22590</v>
      </c>
      <c r="H2249" s="3" t="s">
        <v>14268</v>
      </c>
    </row>
    <row r="2250" spans="1:8" ht="58" x14ac:dyDescent="0.35">
      <c r="A2250" s="4">
        <v>69777</v>
      </c>
      <c r="B2250" s="1">
        <v>45216</v>
      </c>
      <c r="C2250" s="2">
        <v>0.52532407407407411</v>
      </c>
      <c r="D2250" s="3" t="s">
        <v>11085</v>
      </c>
      <c r="E2250" s="3" t="s">
        <v>14545</v>
      </c>
      <c r="F2250" s="3" t="s">
        <v>22591</v>
      </c>
      <c r="G2250" s="3" t="s">
        <v>13712</v>
      </c>
      <c r="H2250" s="3" t="s">
        <v>22592</v>
      </c>
    </row>
    <row r="2251" spans="1:8" ht="29" x14ac:dyDescent="0.35">
      <c r="A2251" s="4">
        <v>190849</v>
      </c>
      <c r="B2251" s="1">
        <v>45216</v>
      </c>
      <c r="C2251" s="2">
        <v>0.53300925925925924</v>
      </c>
      <c r="D2251" s="3" t="s">
        <v>12372</v>
      </c>
      <c r="E2251" s="3" t="s">
        <v>22595</v>
      </c>
      <c r="F2251" s="3" t="s">
        <v>22593</v>
      </c>
      <c r="G2251" s="3" t="s">
        <v>14320</v>
      </c>
      <c r="H2251" s="3" t="s">
        <v>22594</v>
      </c>
    </row>
    <row r="2252" spans="1:8" ht="58" x14ac:dyDescent="0.35">
      <c r="A2252" s="4">
        <v>9777</v>
      </c>
      <c r="B2252" s="1">
        <v>45216</v>
      </c>
      <c r="C2252" s="2">
        <v>0.53604166666666664</v>
      </c>
      <c r="D2252" s="3" t="s">
        <v>22596</v>
      </c>
      <c r="E2252" s="3" t="s">
        <v>15435</v>
      </c>
      <c r="F2252" s="3" t="s">
        <v>22597</v>
      </c>
      <c r="G2252" s="3" t="s">
        <v>22598</v>
      </c>
      <c r="H2252" s="3" t="s">
        <v>397</v>
      </c>
    </row>
    <row r="2253" spans="1:8" ht="29" x14ac:dyDescent="0.35">
      <c r="A2253" s="4">
        <v>188953</v>
      </c>
      <c r="B2253" s="1">
        <v>45216</v>
      </c>
      <c r="C2253" s="2">
        <v>0.5425578703703704</v>
      </c>
      <c r="D2253" s="3" t="s">
        <v>22599</v>
      </c>
      <c r="E2253" s="3" t="s">
        <v>22603</v>
      </c>
      <c r="F2253" s="3" t="s">
        <v>22600</v>
      </c>
      <c r="G2253" s="3" t="s">
        <v>22601</v>
      </c>
      <c r="H2253" s="3" t="s">
        <v>22602</v>
      </c>
    </row>
    <row r="2254" spans="1:8" ht="246.5" x14ac:dyDescent="0.35">
      <c r="A2254" s="4">
        <v>201812</v>
      </c>
      <c r="B2254" s="1">
        <v>45216</v>
      </c>
      <c r="C2254" s="2">
        <v>0.54667824074074078</v>
      </c>
      <c r="D2254" s="3" t="s">
        <v>22604</v>
      </c>
      <c r="E2254" s="3" t="s">
        <v>22608</v>
      </c>
      <c r="F2254" s="3" t="s">
        <v>22605</v>
      </c>
      <c r="G2254" s="3" t="s">
        <v>22606</v>
      </c>
      <c r="H2254" s="3" t="s">
        <v>22607</v>
      </c>
    </row>
    <row r="2255" spans="1:8" x14ac:dyDescent="0.35">
      <c r="A2255" s="4">
        <v>173003</v>
      </c>
      <c r="B2255" s="1">
        <v>45216</v>
      </c>
      <c r="C2255" s="2">
        <v>0.54918981481481477</v>
      </c>
      <c r="D2255" s="3" t="s">
        <v>14682</v>
      </c>
      <c r="E2255" s="3" t="s">
        <v>22609</v>
      </c>
      <c r="F2255" s="3" t="s">
        <v>687</v>
      </c>
      <c r="G2255" s="3" t="s">
        <v>22609</v>
      </c>
      <c r="H2255" s="3" t="s">
        <v>22610</v>
      </c>
    </row>
    <row r="2256" spans="1:8" ht="58" x14ac:dyDescent="0.35">
      <c r="A2256" s="4">
        <v>44031</v>
      </c>
      <c r="B2256" s="1">
        <v>45216</v>
      </c>
      <c r="C2256" s="2">
        <v>0.55707175925925922</v>
      </c>
      <c r="D2256" s="3" t="s">
        <v>22611</v>
      </c>
      <c r="E2256" s="3" t="s">
        <v>14605</v>
      </c>
      <c r="F2256" s="3" t="s">
        <v>22612</v>
      </c>
      <c r="G2256" s="3" t="s">
        <v>12724</v>
      </c>
      <c r="H2256" s="3" t="s">
        <v>22613</v>
      </c>
    </row>
    <row r="2257" spans="1:8" ht="101.5" x14ac:dyDescent="0.35">
      <c r="A2257" s="4">
        <v>203030</v>
      </c>
      <c r="B2257" s="1">
        <v>45216</v>
      </c>
      <c r="C2257" s="2">
        <v>0.56179398148148152</v>
      </c>
      <c r="D2257" s="3" t="s">
        <v>22614</v>
      </c>
      <c r="E2257" s="3" t="s">
        <v>22618</v>
      </c>
      <c r="F2257" s="3" t="s">
        <v>22615</v>
      </c>
      <c r="G2257" s="3" t="s">
        <v>22616</v>
      </c>
      <c r="H2257" s="3" t="s">
        <v>22617</v>
      </c>
    </row>
    <row r="2258" spans="1:8" ht="58" x14ac:dyDescent="0.35">
      <c r="A2258" s="4">
        <v>49920</v>
      </c>
      <c r="B2258" s="1">
        <v>45216</v>
      </c>
      <c r="C2258" s="2">
        <v>0.56738425925925928</v>
      </c>
      <c r="D2258" s="3" t="s">
        <v>1702</v>
      </c>
      <c r="E2258" s="3" t="s">
        <v>22620</v>
      </c>
      <c r="F2258" s="3" t="s">
        <v>22619</v>
      </c>
      <c r="G2258" s="3" t="s">
        <v>12009</v>
      </c>
      <c r="H2258" s="3" t="s">
        <v>11750</v>
      </c>
    </row>
    <row r="2259" spans="1:8" x14ac:dyDescent="0.35">
      <c r="A2259" s="4">
        <v>43687</v>
      </c>
      <c r="B2259" s="1">
        <v>45216</v>
      </c>
      <c r="C2259" s="2">
        <v>0.56827546296296294</v>
      </c>
      <c r="D2259" s="3" t="s">
        <v>10442</v>
      </c>
      <c r="E2259" s="3" t="s">
        <v>11631</v>
      </c>
      <c r="F2259" s="3" t="s">
        <v>22621</v>
      </c>
      <c r="G2259" s="3" t="s">
        <v>22622</v>
      </c>
      <c r="H2259" s="3" t="s">
        <v>10348</v>
      </c>
    </row>
    <row r="2260" spans="1:8" ht="29" x14ac:dyDescent="0.35">
      <c r="A2260" s="4">
        <v>16335</v>
      </c>
      <c r="B2260" s="1">
        <v>45216</v>
      </c>
      <c r="C2260" s="2">
        <v>0.57100694444444444</v>
      </c>
      <c r="D2260" s="3" t="s">
        <v>255</v>
      </c>
      <c r="E2260" s="3" t="s">
        <v>22625</v>
      </c>
      <c r="F2260" s="3" t="s">
        <v>22623</v>
      </c>
      <c r="G2260" s="3" t="s">
        <v>14853</v>
      </c>
      <c r="H2260" s="3" t="s">
        <v>22624</v>
      </c>
    </row>
    <row r="2261" spans="1:8" ht="58" x14ac:dyDescent="0.35">
      <c r="A2261" s="4">
        <v>141553</v>
      </c>
      <c r="B2261" s="1">
        <v>45216</v>
      </c>
      <c r="C2261" s="2">
        <v>0.57421296296296298</v>
      </c>
      <c r="D2261" s="3" t="s">
        <v>1702</v>
      </c>
      <c r="E2261" s="3" t="s">
        <v>22628</v>
      </c>
      <c r="F2261" s="3" t="s">
        <v>22626</v>
      </c>
      <c r="G2261" s="3" t="s">
        <v>12549</v>
      </c>
      <c r="H2261" s="3" t="s">
        <v>22627</v>
      </c>
    </row>
    <row r="2262" spans="1:8" ht="43.5" x14ac:dyDescent="0.35">
      <c r="A2262" s="4">
        <v>57415</v>
      </c>
      <c r="B2262" s="1">
        <v>45216</v>
      </c>
      <c r="C2262" s="2">
        <v>0.57576388888888885</v>
      </c>
      <c r="D2262" s="3" t="s">
        <v>12735</v>
      </c>
      <c r="E2262" s="3" t="s">
        <v>22632</v>
      </c>
      <c r="F2262" s="3" t="s">
        <v>22629</v>
      </c>
      <c r="G2262" s="3" t="s">
        <v>22630</v>
      </c>
      <c r="H2262" s="3" t="s">
        <v>22631</v>
      </c>
    </row>
    <row r="2263" spans="1:8" ht="72.5" x14ac:dyDescent="0.35">
      <c r="A2263" s="4">
        <v>59012</v>
      </c>
      <c r="B2263" s="1">
        <v>45216</v>
      </c>
      <c r="C2263" s="2">
        <v>0.57884259259259252</v>
      </c>
      <c r="D2263" s="3" t="s">
        <v>22633</v>
      </c>
      <c r="E2263" s="3" t="s">
        <v>22637</v>
      </c>
      <c r="F2263" s="3" t="s">
        <v>22634</v>
      </c>
      <c r="G2263" s="3" t="s">
        <v>22635</v>
      </c>
      <c r="H2263" s="3" t="s">
        <v>22636</v>
      </c>
    </row>
    <row r="2264" spans="1:8" ht="101.5" x14ac:dyDescent="0.35">
      <c r="A2264" s="4">
        <v>43053</v>
      </c>
      <c r="B2264" s="1">
        <v>45216</v>
      </c>
      <c r="C2264" s="2">
        <v>0.58304398148148151</v>
      </c>
      <c r="D2264" s="3" t="s">
        <v>22638</v>
      </c>
      <c r="E2264" s="3" t="s">
        <v>22642</v>
      </c>
      <c r="F2264" s="3" t="s">
        <v>22639</v>
      </c>
      <c r="G2264" s="3" t="s">
        <v>22640</v>
      </c>
      <c r="H2264" s="3" t="s">
        <v>22641</v>
      </c>
    </row>
    <row r="2265" spans="1:8" ht="58" x14ac:dyDescent="0.35">
      <c r="A2265" s="4">
        <v>121946</v>
      </c>
      <c r="B2265" s="1">
        <v>45216</v>
      </c>
      <c r="C2265" s="2">
        <v>0.58642361111111108</v>
      </c>
      <c r="D2265" s="3" t="s">
        <v>13776</v>
      </c>
      <c r="E2265" s="3" t="s">
        <v>22646</v>
      </c>
      <c r="F2265" s="3" t="s">
        <v>22643</v>
      </c>
      <c r="G2265" s="3" t="s">
        <v>22644</v>
      </c>
      <c r="H2265" s="3" t="s">
        <v>22645</v>
      </c>
    </row>
    <row r="2266" spans="1:8" ht="43.5" x14ac:dyDescent="0.35">
      <c r="A2266" s="4">
        <v>52315</v>
      </c>
      <c r="B2266" s="1">
        <v>45216</v>
      </c>
      <c r="C2266" s="2">
        <v>0.58714120370370371</v>
      </c>
      <c r="D2266" s="3" t="s">
        <v>22647</v>
      </c>
      <c r="E2266" s="3" t="s">
        <v>22650</v>
      </c>
      <c r="F2266" s="3" t="s">
        <v>22648</v>
      </c>
      <c r="G2266" s="3" t="s">
        <v>10885</v>
      </c>
      <c r="H2266" s="3" t="s">
        <v>22649</v>
      </c>
    </row>
    <row r="2267" spans="1:8" ht="72.5" x14ac:dyDescent="0.35">
      <c r="A2267" s="4">
        <v>182044</v>
      </c>
      <c r="B2267" s="1">
        <v>45216</v>
      </c>
      <c r="C2267" s="2">
        <v>0.58724537037037039</v>
      </c>
      <c r="D2267" s="3" t="s">
        <v>22651</v>
      </c>
      <c r="E2267" s="3" t="s">
        <v>22653</v>
      </c>
      <c r="F2267" s="3" t="s">
        <v>22652</v>
      </c>
      <c r="G2267" s="3" t="s">
        <v>11928</v>
      </c>
      <c r="H2267" s="3" t="s">
        <v>11499</v>
      </c>
    </row>
    <row r="2268" spans="1:8" ht="58" x14ac:dyDescent="0.35">
      <c r="A2268" s="4">
        <v>145799</v>
      </c>
      <c r="B2268" s="1">
        <v>45216</v>
      </c>
      <c r="C2268" s="2">
        <v>0.58763888888888893</v>
      </c>
      <c r="D2268" s="3" t="s">
        <v>22654</v>
      </c>
      <c r="E2268" s="3" t="s">
        <v>22657</v>
      </c>
      <c r="F2268" s="3" t="s">
        <v>22655</v>
      </c>
      <c r="G2268" s="3" t="s">
        <v>11857</v>
      </c>
      <c r="H2268" s="3" t="s">
        <v>22656</v>
      </c>
    </row>
    <row r="2269" spans="1:8" ht="29" x14ac:dyDescent="0.35">
      <c r="A2269" s="4">
        <v>135364</v>
      </c>
      <c r="B2269" s="1">
        <v>45216</v>
      </c>
      <c r="C2269" s="2">
        <v>0.58969907407407407</v>
      </c>
      <c r="D2269" s="3" t="s">
        <v>11006</v>
      </c>
      <c r="E2269" s="3" t="s">
        <v>22661</v>
      </c>
      <c r="F2269" s="3" t="s">
        <v>22658</v>
      </c>
      <c r="G2269" s="3" t="s">
        <v>22659</v>
      </c>
      <c r="H2269" s="3" t="s">
        <v>22660</v>
      </c>
    </row>
    <row r="2270" spans="1:8" ht="116" x14ac:dyDescent="0.35">
      <c r="A2270" s="4">
        <v>107845</v>
      </c>
      <c r="B2270" s="1">
        <v>45216</v>
      </c>
      <c r="C2270" s="2">
        <v>0.59039351851851851</v>
      </c>
      <c r="D2270" s="3" t="s">
        <v>985</v>
      </c>
      <c r="E2270" s="3" t="s">
        <v>22665</v>
      </c>
      <c r="F2270" s="3" t="s">
        <v>22662</v>
      </c>
      <c r="G2270" s="3" t="s">
        <v>22663</v>
      </c>
      <c r="H2270" s="3" t="s">
        <v>22664</v>
      </c>
    </row>
    <row r="2271" spans="1:8" ht="58" x14ac:dyDescent="0.35">
      <c r="A2271" s="4">
        <v>87579</v>
      </c>
      <c r="B2271" s="1">
        <v>45216</v>
      </c>
      <c r="C2271" s="2">
        <v>0.59163194444444445</v>
      </c>
      <c r="D2271" s="3" t="s">
        <v>10644</v>
      </c>
      <c r="E2271" s="3" t="s">
        <v>13259</v>
      </c>
      <c r="F2271" s="3" t="s">
        <v>22666</v>
      </c>
      <c r="G2271" s="3" t="s">
        <v>14173</v>
      </c>
      <c r="H2271" s="3" t="s">
        <v>22667</v>
      </c>
    </row>
    <row r="2272" spans="1:8" ht="43.5" x14ac:dyDescent="0.35">
      <c r="A2272" s="4">
        <v>14892</v>
      </c>
      <c r="B2272" s="1">
        <v>45216</v>
      </c>
      <c r="C2272" s="2">
        <v>0.59407407407407409</v>
      </c>
      <c r="D2272" s="3" t="s">
        <v>985</v>
      </c>
      <c r="E2272" s="3" t="s">
        <v>22671</v>
      </c>
      <c r="F2272" s="3" t="s">
        <v>22668</v>
      </c>
      <c r="G2272" s="3" t="s">
        <v>22669</v>
      </c>
      <c r="H2272" s="3" t="s">
        <v>22670</v>
      </c>
    </row>
    <row r="2273" spans="1:8" ht="58" x14ac:dyDescent="0.35">
      <c r="A2273" s="4">
        <v>41942</v>
      </c>
      <c r="B2273" s="1">
        <v>45216</v>
      </c>
      <c r="C2273" s="2">
        <v>0.59412037037037035</v>
      </c>
      <c r="D2273" s="3" t="s">
        <v>22672</v>
      </c>
      <c r="E2273" s="3" t="s">
        <v>22676</v>
      </c>
      <c r="F2273" s="3" t="s">
        <v>22673</v>
      </c>
      <c r="G2273" s="3" t="s">
        <v>22674</v>
      </c>
      <c r="H2273" s="3" t="s">
        <v>22675</v>
      </c>
    </row>
    <row r="2274" spans="1:8" ht="130.5" x14ac:dyDescent="0.35">
      <c r="A2274" s="4">
        <v>47658</v>
      </c>
      <c r="B2274" s="1">
        <v>45216</v>
      </c>
      <c r="C2274" s="2">
        <v>0.59454861111111112</v>
      </c>
      <c r="D2274" s="3" t="s">
        <v>22677</v>
      </c>
      <c r="E2274" s="3" t="s">
        <v>22680</v>
      </c>
      <c r="F2274" s="3" t="s">
        <v>22678</v>
      </c>
      <c r="G2274" s="3" t="s">
        <v>11524</v>
      </c>
      <c r="H2274" s="3" t="s">
        <v>22679</v>
      </c>
    </row>
    <row r="2275" spans="1:8" ht="116" x14ac:dyDescent="0.35">
      <c r="A2275" s="4">
        <v>28874</v>
      </c>
      <c r="B2275" s="1">
        <v>45216</v>
      </c>
      <c r="C2275" s="2">
        <v>0.59472222222222226</v>
      </c>
      <c r="D2275" s="3" t="s">
        <v>22681</v>
      </c>
      <c r="E2275" s="3" t="s">
        <v>22684</v>
      </c>
      <c r="F2275" s="3" t="s">
        <v>22682</v>
      </c>
      <c r="G2275" s="3" t="s">
        <v>11928</v>
      </c>
      <c r="H2275" s="3" t="s">
        <v>22683</v>
      </c>
    </row>
    <row r="2276" spans="1:8" ht="174" x14ac:dyDescent="0.35">
      <c r="A2276" s="4">
        <v>46337</v>
      </c>
      <c r="B2276" s="1">
        <v>45216</v>
      </c>
      <c r="C2276" s="2">
        <v>0.59651620370370373</v>
      </c>
      <c r="D2276" s="3" t="s">
        <v>1702</v>
      </c>
      <c r="E2276" s="3" t="s">
        <v>22686</v>
      </c>
      <c r="F2276" s="3" t="s">
        <v>22685</v>
      </c>
      <c r="G2276" s="3" t="s">
        <v>12549</v>
      </c>
      <c r="H2276" s="3" t="s">
        <v>11750</v>
      </c>
    </row>
    <row r="2277" spans="1:8" ht="43.5" x14ac:dyDescent="0.35">
      <c r="A2277" s="4">
        <v>198566</v>
      </c>
      <c r="B2277" s="1">
        <v>45216</v>
      </c>
      <c r="C2277" s="2">
        <v>0.5974652777777778</v>
      </c>
      <c r="D2277" s="3" t="s">
        <v>22687</v>
      </c>
      <c r="E2277" s="3" t="s">
        <v>22690</v>
      </c>
      <c r="F2277" s="3" t="s">
        <v>22688</v>
      </c>
      <c r="G2277" s="3" t="s">
        <v>11809</v>
      </c>
      <c r="H2277" s="3" t="s">
        <v>22689</v>
      </c>
    </row>
    <row r="2278" spans="1:8" ht="72.5" x14ac:dyDescent="0.35">
      <c r="A2278" s="4">
        <v>13577</v>
      </c>
      <c r="B2278" s="1">
        <v>45216</v>
      </c>
      <c r="C2278" s="2">
        <v>0.59918981481481481</v>
      </c>
      <c r="D2278" s="3" t="s">
        <v>22691</v>
      </c>
      <c r="E2278" s="3" t="s">
        <v>22695</v>
      </c>
      <c r="F2278" s="3" t="s">
        <v>22692</v>
      </c>
      <c r="G2278" s="3" t="s">
        <v>22693</v>
      </c>
      <c r="H2278" s="3" t="s">
        <v>22694</v>
      </c>
    </row>
    <row r="2279" spans="1:8" ht="72.5" x14ac:dyDescent="0.35">
      <c r="A2279" s="4">
        <v>203379</v>
      </c>
      <c r="B2279" s="1">
        <v>45216</v>
      </c>
      <c r="C2279" s="2">
        <v>0.59974537037037035</v>
      </c>
      <c r="D2279" s="3" t="s">
        <v>22696</v>
      </c>
      <c r="E2279" s="3" t="s">
        <v>22699</v>
      </c>
      <c r="F2279" s="3" t="s">
        <v>22697</v>
      </c>
      <c r="G2279" s="3" t="s">
        <v>11872</v>
      </c>
      <c r="H2279" s="3" t="s">
        <v>22698</v>
      </c>
    </row>
    <row r="2280" spans="1:8" x14ac:dyDescent="0.35">
      <c r="A2280" s="4">
        <v>131558</v>
      </c>
      <c r="B2280" s="1">
        <v>45216</v>
      </c>
      <c r="C2280" s="2">
        <v>0.60054398148148147</v>
      </c>
      <c r="D2280" s="3" t="s">
        <v>11006</v>
      </c>
      <c r="E2280" s="3" t="s">
        <v>22702</v>
      </c>
      <c r="F2280" s="3" t="s">
        <v>22700</v>
      </c>
      <c r="G2280" s="3" t="s">
        <v>22701</v>
      </c>
      <c r="H2280" s="3" t="s">
        <v>14034</v>
      </c>
    </row>
    <row r="2281" spans="1:8" ht="72.5" x14ac:dyDescent="0.35">
      <c r="A2281" s="4">
        <v>38063</v>
      </c>
      <c r="B2281" s="1">
        <v>45216</v>
      </c>
      <c r="C2281" s="2">
        <v>0.60542824074074075</v>
      </c>
      <c r="D2281" s="3" t="s">
        <v>10471</v>
      </c>
      <c r="E2281" s="3" t="s">
        <v>22706</v>
      </c>
      <c r="F2281" s="3" t="s">
        <v>22703</v>
      </c>
      <c r="G2281" s="3" t="s">
        <v>22704</v>
      </c>
      <c r="H2281" s="3" t="s">
        <v>22705</v>
      </c>
    </row>
    <row r="2282" spans="1:8" ht="29" x14ac:dyDescent="0.35">
      <c r="A2282" s="4">
        <v>185407</v>
      </c>
      <c r="B2282" s="1">
        <v>45216</v>
      </c>
      <c r="C2282" s="2">
        <v>0.60625000000000007</v>
      </c>
      <c r="D2282" s="3" t="s">
        <v>1744</v>
      </c>
      <c r="E2282" s="3" t="s">
        <v>22708</v>
      </c>
      <c r="F2282" s="3" t="s">
        <v>1519</v>
      </c>
      <c r="G2282" s="3" t="s">
        <v>11798</v>
      </c>
      <c r="H2282" s="3" t="s">
        <v>22707</v>
      </c>
    </row>
    <row r="2283" spans="1:8" x14ac:dyDescent="0.35">
      <c r="A2283" s="4">
        <v>158338</v>
      </c>
      <c r="B2283" s="1">
        <v>45216</v>
      </c>
      <c r="C2283" s="2">
        <v>0.6074074074074074</v>
      </c>
      <c r="D2283" s="3" t="s">
        <v>11006</v>
      </c>
      <c r="E2283" s="3" t="s">
        <v>14584</v>
      </c>
      <c r="F2283" s="3" t="s">
        <v>22709</v>
      </c>
      <c r="G2283" s="3" t="s">
        <v>12153</v>
      </c>
      <c r="H2283" s="3" t="s">
        <v>13302</v>
      </c>
    </row>
    <row r="2284" spans="1:8" ht="101.5" x14ac:dyDescent="0.35">
      <c r="A2284" s="4">
        <v>202144</v>
      </c>
      <c r="B2284" s="1">
        <v>45216</v>
      </c>
      <c r="C2284" s="2">
        <v>0.61091435185185183</v>
      </c>
      <c r="D2284" s="3" t="s">
        <v>22710</v>
      </c>
      <c r="E2284" s="3" t="s">
        <v>22714</v>
      </c>
      <c r="F2284" s="3" t="s">
        <v>22711</v>
      </c>
      <c r="G2284" s="3" t="s">
        <v>22712</v>
      </c>
      <c r="H2284" s="3" t="s">
        <v>22713</v>
      </c>
    </row>
    <row r="2285" spans="1:8" ht="87" x14ac:dyDescent="0.35">
      <c r="A2285" s="4">
        <v>5462</v>
      </c>
      <c r="B2285" s="1">
        <v>45216</v>
      </c>
      <c r="C2285" s="2">
        <v>0.61194444444444451</v>
      </c>
      <c r="D2285" s="3" t="s">
        <v>22715</v>
      </c>
      <c r="E2285" s="3" t="s">
        <v>22719</v>
      </c>
      <c r="F2285" s="3" t="s">
        <v>22716</v>
      </c>
      <c r="G2285" s="3" t="s">
        <v>22717</v>
      </c>
      <c r="H2285" s="3" t="s">
        <v>22718</v>
      </c>
    </row>
    <row r="2286" spans="1:8" ht="58" x14ac:dyDescent="0.35">
      <c r="A2286" s="4">
        <v>49597</v>
      </c>
      <c r="B2286" s="1">
        <v>45216</v>
      </c>
      <c r="C2286" s="2">
        <v>0.61942129629629628</v>
      </c>
      <c r="D2286" s="3" t="s">
        <v>22720</v>
      </c>
      <c r="E2286" s="3" t="s">
        <v>22723</v>
      </c>
      <c r="F2286" s="3" t="s">
        <v>22721</v>
      </c>
      <c r="G2286" s="3" t="s">
        <v>11798</v>
      </c>
      <c r="H2286" s="3" t="s">
        <v>22722</v>
      </c>
    </row>
    <row r="2287" spans="1:8" ht="58" x14ac:dyDescent="0.35">
      <c r="A2287" s="4">
        <v>45236</v>
      </c>
      <c r="B2287" s="1">
        <v>45216</v>
      </c>
      <c r="C2287" s="2">
        <v>0.61979166666666663</v>
      </c>
      <c r="D2287" s="3" t="s">
        <v>22724</v>
      </c>
      <c r="E2287" s="3" t="s">
        <v>21035</v>
      </c>
      <c r="F2287" s="3" t="s">
        <v>22725</v>
      </c>
      <c r="G2287" s="3" t="s">
        <v>22726</v>
      </c>
      <c r="H2287" s="3" t="s">
        <v>22727</v>
      </c>
    </row>
    <row r="2288" spans="1:8" ht="174" x14ac:dyDescent="0.35">
      <c r="A2288" s="4">
        <v>7126</v>
      </c>
      <c r="B2288" s="1">
        <v>45216</v>
      </c>
      <c r="C2288" s="2">
        <v>0.62053240740740734</v>
      </c>
      <c r="D2288" s="3" t="s">
        <v>22728</v>
      </c>
      <c r="E2288" s="3" t="s">
        <v>22732</v>
      </c>
      <c r="F2288" s="3" t="s">
        <v>22729</v>
      </c>
      <c r="G2288" s="3" t="s">
        <v>22730</v>
      </c>
      <c r="H2288" s="3" t="s">
        <v>22731</v>
      </c>
    </row>
    <row r="2289" spans="1:8" ht="87" x14ac:dyDescent="0.35">
      <c r="A2289" s="4">
        <v>178839</v>
      </c>
      <c r="B2289" s="1">
        <v>45216</v>
      </c>
      <c r="C2289" s="2">
        <v>0.62118055555555551</v>
      </c>
      <c r="D2289" s="3" t="s">
        <v>1403</v>
      </c>
      <c r="E2289" s="3" t="s">
        <v>15395</v>
      </c>
      <c r="F2289" s="3" t="s">
        <v>22733</v>
      </c>
      <c r="G2289" s="3" t="s">
        <v>22734</v>
      </c>
      <c r="H2289" s="3" t="s">
        <v>11712</v>
      </c>
    </row>
    <row r="2290" spans="1:8" ht="43.5" x14ac:dyDescent="0.35">
      <c r="A2290" s="4">
        <v>59226</v>
      </c>
      <c r="B2290" s="1">
        <v>45216</v>
      </c>
      <c r="C2290" s="2">
        <v>0.62123842592592593</v>
      </c>
      <c r="D2290" s="3" t="s">
        <v>1744</v>
      </c>
      <c r="E2290" s="3" t="s">
        <v>22736</v>
      </c>
      <c r="F2290" s="3" t="s">
        <v>22735</v>
      </c>
      <c r="G2290" s="3" t="s">
        <v>12765</v>
      </c>
      <c r="H2290" s="3" t="s">
        <v>12421</v>
      </c>
    </row>
    <row r="2291" spans="1:8" ht="87" x14ac:dyDescent="0.35">
      <c r="A2291" s="4">
        <v>180725</v>
      </c>
      <c r="B2291" s="1">
        <v>45216</v>
      </c>
      <c r="C2291" s="2">
        <v>0.62913194444444442</v>
      </c>
      <c r="D2291" s="3" t="s">
        <v>11681</v>
      </c>
      <c r="E2291" s="3" t="s">
        <v>22740</v>
      </c>
      <c r="F2291" s="3" t="s">
        <v>22737</v>
      </c>
      <c r="G2291" s="3" t="s">
        <v>22738</v>
      </c>
      <c r="H2291" s="3" t="s">
        <v>22739</v>
      </c>
    </row>
    <row r="2292" spans="1:8" ht="29" x14ac:dyDescent="0.35">
      <c r="A2292" s="4">
        <v>175639</v>
      </c>
      <c r="B2292" s="1">
        <v>45216</v>
      </c>
      <c r="C2292" s="2">
        <v>0.62924768518518526</v>
      </c>
      <c r="D2292" s="3" t="s">
        <v>985</v>
      </c>
      <c r="E2292" s="3" t="s">
        <v>22744</v>
      </c>
      <c r="F2292" s="3" t="s">
        <v>22741</v>
      </c>
      <c r="G2292" s="3" t="s">
        <v>22742</v>
      </c>
      <c r="H2292" s="3" t="s">
        <v>22743</v>
      </c>
    </row>
    <row r="2293" spans="1:8" ht="29" x14ac:dyDescent="0.35">
      <c r="A2293" s="4">
        <v>4726</v>
      </c>
      <c r="B2293" s="1">
        <v>45216</v>
      </c>
      <c r="C2293" s="2">
        <v>0.63011574074074073</v>
      </c>
      <c r="D2293" s="3" t="s">
        <v>22745</v>
      </c>
      <c r="E2293" s="3" t="s">
        <v>22747</v>
      </c>
      <c r="F2293" s="3" t="s">
        <v>1973</v>
      </c>
      <c r="G2293" s="3" t="s">
        <v>11524</v>
      </c>
      <c r="H2293" s="3" t="s">
        <v>22746</v>
      </c>
    </row>
    <row r="2294" spans="1:8" ht="29" x14ac:dyDescent="0.35">
      <c r="A2294" s="4">
        <v>175021</v>
      </c>
      <c r="B2294" s="1">
        <v>45216</v>
      </c>
      <c r="C2294" s="2">
        <v>0.63035879629629632</v>
      </c>
      <c r="D2294" s="3" t="s">
        <v>1403</v>
      </c>
      <c r="E2294" s="3" t="s">
        <v>22751</v>
      </c>
      <c r="F2294" s="3" t="s">
        <v>22748</v>
      </c>
      <c r="G2294" s="3" t="s">
        <v>22749</v>
      </c>
      <c r="H2294" s="3" t="s">
        <v>22750</v>
      </c>
    </row>
    <row r="2295" spans="1:8" ht="58" x14ac:dyDescent="0.35">
      <c r="A2295" s="4">
        <v>99213</v>
      </c>
      <c r="B2295" s="1">
        <v>45216</v>
      </c>
      <c r="C2295" s="2">
        <v>0.63206018518518514</v>
      </c>
      <c r="D2295" s="3" t="s">
        <v>1702</v>
      </c>
      <c r="E2295" s="3" t="s">
        <v>22755</v>
      </c>
      <c r="F2295" s="3" t="s">
        <v>22752</v>
      </c>
      <c r="G2295" s="3" t="s">
        <v>22753</v>
      </c>
      <c r="H2295" s="3" t="s">
        <v>22754</v>
      </c>
    </row>
    <row r="2296" spans="1:8" ht="43.5" x14ac:dyDescent="0.35">
      <c r="A2296" s="4">
        <v>38135</v>
      </c>
      <c r="B2296" s="1">
        <v>45216</v>
      </c>
      <c r="C2296" s="2">
        <v>0.63278935185185181</v>
      </c>
      <c r="D2296" s="3" t="s">
        <v>22756</v>
      </c>
      <c r="E2296" s="3" t="s">
        <v>22759</v>
      </c>
      <c r="F2296" s="3" t="s">
        <v>22757</v>
      </c>
      <c r="G2296" s="3" t="s">
        <v>11524</v>
      </c>
      <c r="H2296" s="3" t="s">
        <v>22758</v>
      </c>
    </row>
    <row r="2297" spans="1:8" ht="116" x14ac:dyDescent="0.35">
      <c r="A2297" s="4">
        <v>93548</v>
      </c>
      <c r="B2297" s="1">
        <v>45216</v>
      </c>
      <c r="C2297" s="2">
        <v>0.6349421296296297</v>
      </c>
      <c r="D2297" s="3" t="s">
        <v>22760</v>
      </c>
      <c r="E2297" s="3" t="s">
        <v>22764</v>
      </c>
      <c r="F2297" s="3" t="s">
        <v>22761</v>
      </c>
      <c r="G2297" s="3" t="s">
        <v>22762</v>
      </c>
      <c r="H2297" s="3" t="s">
        <v>22763</v>
      </c>
    </row>
    <row r="2298" spans="1:8" ht="29" x14ac:dyDescent="0.35">
      <c r="A2298" s="4">
        <v>189406</v>
      </c>
      <c r="B2298" s="1">
        <v>45216</v>
      </c>
      <c r="C2298" s="2">
        <v>0.63500000000000001</v>
      </c>
      <c r="D2298" s="3" t="s">
        <v>1744</v>
      </c>
      <c r="E2298" s="3" t="s">
        <v>22766</v>
      </c>
      <c r="F2298" s="3" t="s">
        <v>14612</v>
      </c>
      <c r="G2298" s="3" t="s">
        <v>11886</v>
      </c>
      <c r="H2298" s="3" t="s">
        <v>22765</v>
      </c>
    </row>
    <row r="2299" spans="1:8" ht="29" x14ac:dyDescent="0.35">
      <c r="A2299" s="4">
        <v>40137</v>
      </c>
      <c r="B2299" s="1">
        <v>45216</v>
      </c>
      <c r="C2299" s="2">
        <v>0.63738425925925923</v>
      </c>
      <c r="D2299" s="3" t="s">
        <v>95</v>
      </c>
      <c r="E2299" s="3" t="s">
        <v>22768</v>
      </c>
      <c r="F2299" s="3" t="s">
        <v>22767</v>
      </c>
      <c r="G2299" s="3" t="s">
        <v>10396</v>
      </c>
      <c r="H2299" s="3" t="s">
        <v>13741</v>
      </c>
    </row>
    <row r="2300" spans="1:8" ht="58" x14ac:dyDescent="0.35">
      <c r="A2300" s="4">
        <v>75519</v>
      </c>
      <c r="B2300" s="1">
        <v>45216</v>
      </c>
      <c r="C2300" s="2">
        <v>0.63884259259259257</v>
      </c>
      <c r="D2300" s="3" t="s">
        <v>10737</v>
      </c>
      <c r="E2300" s="3" t="s">
        <v>13697</v>
      </c>
      <c r="F2300" s="3" t="s">
        <v>22769</v>
      </c>
      <c r="G2300" s="3" t="s">
        <v>11524</v>
      </c>
      <c r="H2300" s="3" t="s">
        <v>12288</v>
      </c>
    </row>
    <row r="2301" spans="1:8" ht="29" x14ac:dyDescent="0.35">
      <c r="A2301" s="4">
        <v>200513</v>
      </c>
      <c r="B2301" s="1">
        <v>45216</v>
      </c>
      <c r="C2301" s="2">
        <v>0.63905092592592594</v>
      </c>
      <c r="D2301" s="3" t="s">
        <v>22770</v>
      </c>
      <c r="E2301" s="3" t="s">
        <v>22774</v>
      </c>
      <c r="F2301" s="3" t="s">
        <v>22771</v>
      </c>
      <c r="G2301" s="3" t="s">
        <v>22772</v>
      </c>
      <c r="H2301" s="3" t="s">
        <v>22773</v>
      </c>
    </row>
    <row r="2302" spans="1:8" ht="72.5" x14ac:dyDescent="0.35">
      <c r="A2302" s="4">
        <v>105623</v>
      </c>
      <c r="B2302" s="1">
        <v>45216</v>
      </c>
      <c r="C2302" s="2">
        <v>0.64133101851851848</v>
      </c>
      <c r="D2302" s="3" t="s">
        <v>268</v>
      </c>
      <c r="E2302" s="3" t="s">
        <v>15146</v>
      </c>
      <c r="F2302" s="3" t="s">
        <v>22775</v>
      </c>
      <c r="G2302" s="3" t="s">
        <v>22776</v>
      </c>
      <c r="H2302" s="3" t="s">
        <v>22777</v>
      </c>
    </row>
    <row r="2303" spans="1:8" ht="29" x14ac:dyDescent="0.35">
      <c r="A2303" s="4">
        <v>188116</v>
      </c>
      <c r="B2303" s="1">
        <v>45216</v>
      </c>
      <c r="C2303" s="2">
        <v>0.64224537037037044</v>
      </c>
      <c r="D2303" s="3" t="s">
        <v>1744</v>
      </c>
      <c r="E2303" s="3" t="s">
        <v>22779</v>
      </c>
      <c r="F2303" s="3" t="s">
        <v>22778</v>
      </c>
      <c r="G2303" s="3" t="s">
        <v>12188</v>
      </c>
      <c r="H2303" s="3" t="s">
        <v>11357</v>
      </c>
    </row>
    <row r="2304" spans="1:8" ht="29" x14ac:dyDescent="0.35">
      <c r="A2304" s="4">
        <v>188268</v>
      </c>
      <c r="B2304" s="1">
        <v>45216</v>
      </c>
      <c r="C2304" s="2">
        <v>0.64311342592592591</v>
      </c>
      <c r="D2304" s="3" t="s">
        <v>1296</v>
      </c>
      <c r="E2304" s="3" t="s">
        <v>22782</v>
      </c>
      <c r="F2304" s="3" t="s">
        <v>22780</v>
      </c>
      <c r="G2304" s="3" t="s">
        <v>11798</v>
      </c>
      <c r="H2304" s="3" t="s">
        <v>22781</v>
      </c>
    </row>
    <row r="2305" spans="1:8" ht="58" x14ac:dyDescent="0.35">
      <c r="A2305" s="4">
        <v>8858</v>
      </c>
      <c r="B2305" s="1">
        <v>45216</v>
      </c>
      <c r="C2305" s="2">
        <v>0.64311342592592591</v>
      </c>
      <c r="D2305" s="3" t="s">
        <v>10721</v>
      </c>
      <c r="E2305" s="3" t="s">
        <v>22786</v>
      </c>
      <c r="F2305" s="3" t="s">
        <v>22783</v>
      </c>
      <c r="G2305" s="3" t="s">
        <v>22784</v>
      </c>
      <c r="H2305" s="3" t="s">
        <v>22785</v>
      </c>
    </row>
    <row r="2306" spans="1:8" x14ac:dyDescent="0.35">
      <c r="A2306" s="4">
        <v>194474</v>
      </c>
      <c r="B2306" s="1">
        <v>45216</v>
      </c>
      <c r="C2306" s="2">
        <v>0.64554398148148151</v>
      </c>
      <c r="D2306" s="3" t="s">
        <v>11006</v>
      </c>
      <c r="E2306" s="3" t="s">
        <v>22787</v>
      </c>
      <c r="F2306" s="3" t="s">
        <v>14724</v>
      </c>
      <c r="G2306" s="3" t="s">
        <v>22787</v>
      </c>
      <c r="H2306" s="3" t="s">
        <v>10348</v>
      </c>
    </row>
    <row r="2307" spans="1:8" x14ac:dyDescent="0.35">
      <c r="A2307" s="4">
        <v>110382</v>
      </c>
      <c r="B2307" s="1">
        <v>45216</v>
      </c>
      <c r="C2307" s="2">
        <v>0.6463888888888889</v>
      </c>
      <c r="D2307" s="3" t="s">
        <v>985</v>
      </c>
      <c r="E2307" s="3" t="s">
        <v>1224</v>
      </c>
      <c r="F2307" s="3" t="s">
        <v>12918</v>
      </c>
      <c r="G2307" s="3" t="s">
        <v>22788</v>
      </c>
      <c r="H2307" s="3" t="s">
        <v>3017</v>
      </c>
    </row>
    <row r="2308" spans="1:8" ht="43.5" x14ac:dyDescent="0.35">
      <c r="A2308" s="4">
        <v>43241</v>
      </c>
      <c r="B2308" s="1">
        <v>45216</v>
      </c>
      <c r="C2308" s="2">
        <v>0.64790509259259255</v>
      </c>
      <c r="D2308" s="3" t="s">
        <v>223</v>
      </c>
      <c r="E2308" s="3" t="s">
        <v>22790</v>
      </c>
      <c r="F2308" s="3" t="s">
        <v>22789</v>
      </c>
      <c r="G2308" s="3" t="s">
        <v>11784</v>
      </c>
      <c r="H2308" s="3" t="s">
        <v>14863</v>
      </c>
    </row>
    <row r="2309" spans="1:8" ht="87" x14ac:dyDescent="0.35">
      <c r="A2309" s="4">
        <v>51108</v>
      </c>
      <c r="B2309" s="1">
        <v>45216</v>
      </c>
      <c r="C2309" s="2">
        <v>0.6479166666666667</v>
      </c>
      <c r="D2309" s="3" t="s">
        <v>22791</v>
      </c>
      <c r="E2309" s="3" t="s">
        <v>12749</v>
      </c>
      <c r="F2309" s="3" t="s">
        <v>22792</v>
      </c>
      <c r="G2309" s="3" t="s">
        <v>10468</v>
      </c>
      <c r="H2309" s="3" t="s">
        <v>22793</v>
      </c>
    </row>
    <row r="2310" spans="1:8" ht="58" x14ac:dyDescent="0.35">
      <c r="A2310" s="4">
        <v>84353</v>
      </c>
      <c r="B2310" s="1">
        <v>45216</v>
      </c>
      <c r="C2310" s="2">
        <v>0.65013888888888893</v>
      </c>
      <c r="D2310" s="3" t="s">
        <v>22794</v>
      </c>
      <c r="E2310" s="3" t="s">
        <v>16755</v>
      </c>
      <c r="F2310" s="3" t="s">
        <v>22795</v>
      </c>
      <c r="G2310" s="3" t="s">
        <v>22796</v>
      </c>
      <c r="H2310" s="3" t="s">
        <v>22797</v>
      </c>
    </row>
    <row r="2311" spans="1:8" ht="58" x14ac:dyDescent="0.35">
      <c r="A2311" s="4">
        <v>70917</v>
      </c>
      <c r="B2311" s="1">
        <v>45216</v>
      </c>
      <c r="C2311" s="2">
        <v>0.65078703703703711</v>
      </c>
      <c r="D2311" s="3" t="s">
        <v>22798</v>
      </c>
      <c r="E2311" s="3" t="s">
        <v>22802</v>
      </c>
      <c r="F2311" s="3" t="s">
        <v>22799</v>
      </c>
      <c r="G2311" s="3" t="s">
        <v>22800</v>
      </c>
      <c r="H2311" s="3" t="s">
        <v>22801</v>
      </c>
    </row>
    <row r="2312" spans="1:8" ht="29" x14ac:dyDescent="0.35">
      <c r="A2312" s="4">
        <v>181784</v>
      </c>
      <c r="B2312" s="1">
        <v>45216</v>
      </c>
      <c r="C2312" s="2">
        <v>0.6545023148148148</v>
      </c>
      <c r="D2312" s="3" t="s">
        <v>349</v>
      </c>
      <c r="E2312" s="3" t="s">
        <v>14945</v>
      </c>
      <c r="F2312" s="3" t="s">
        <v>14671</v>
      </c>
      <c r="G2312" s="3" t="s">
        <v>22803</v>
      </c>
      <c r="H2312" s="3" t="s">
        <v>11221</v>
      </c>
    </row>
    <row r="2313" spans="1:8" ht="29" x14ac:dyDescent="0.35">
      <c r="A2313" s="4">
        <v>45129</v>
      </c>
      <c r="B2313" s="1">
        <v>45216</v>
      </c>
      <c r="C2313" s="2">
        <v>0.65662037037037035</v>
      </c>
      <c r="D2313" s="3" t="s">
        <v>22804</v>
      </c>
      <c r="E2313" s="3" t="s">
        <v>13385</v>
      </c>
      <c r="F2313" s="3" t="s">
        <v>22805</v>
      </c>
      <c r="G2313" s="3" t="s">
        <v>12127</v>
      </c>
      <c r="H2313" s="3" t="s">
        <v>22806</v>
      </c>
    </row>
    <row r="2314" spans="1:8" ht="58" x14ac:dyDescent="0.35">
      <c r="A2314" s="4">
        <v>50932</v>
      </c>
      <c r="B2314" s="1">
        <v>45216</v>
      </c>
      <c r="C2314" s="2">
        <v>0.65777777777777779</v>
      </c>
      <c r="D2314" s="3" t="s">
        <v>22807</v>
      </c>
      <c r="E2314" s="3" t="s">
        <v>15230</v>
      </c>
      <c r="F2314" s="3" t="s">
        <v>22808</v>
      </c>
      <c r="G2314" s="3" t="s">
        <v>11524</v>
      </c>
      <c r="H2314" s="3" t="s">
        <v>22809</v>
      </c>
    </row>
    <row r="2315" spans="1:8" ht="43.5" x14ac:dyDescent="0.35">
      <c r="A2315" s="4">
        <v>99213</v>
      </c>
      <c r="B2315" s="1">
        <v>45216</v>
      </c>
      <c r="C2315" s="2">
        <v>0.65824074074074079</v>
      </c>
      <c r="D2315" s="3" t="s">
        <v>1702</v>
      </c>
      <c r="E2315" s="3" t="s">
        <v>22810</v>
      </c>
      <c r="F2315" s="3" t="s">
        <v>22752</v>
      </c>
      <c r="G2315" s="3" t="s">
        <v>22753</v>
      </c>
      <c r="H2315" s="3" t="s">
        <v>22754</v>
      </c>
    </row>
    <row r="2316" spans="1:8" x14ac:dyDescent="0.35">
      <c r="A2316" s="4">
        <v>39028</v>
      </c>
      <c r="B2316" s="1">
        <v>45216</v>
      </c>
      <c r="C2316" s="2">
        <v>0.65826388888888887</v>
      </c>
      <c r="D2316" s="3" t="s">
        <v>11964</v>
      </c>
      <c r="E2316" s="3" t="s">
        <v>49</v>
      </c>
      <c r="F2316" s="3" t="s">
        <v>21452</v>
      </c>
      <c r="G2316" s="3" t="s">
        <v>11837</v>
      </c>
      <c r="H2316" s="3" t="s">
        <v>11787</v>
      </c>
    </row>
    <row r="2317" spans="1:8" ht="72.5" x14ac:dyDescent="0.35">
      <c r="A2317" s="4">
        <v>110552</v>
      </c>
      <c r="B2317" s="1">
        <v>45216</v>
      </c>
      <c r="C2317" s="2">
        <v>0.6737037037037038</v>
      </c>
      <c r="D2317" s="3" t="s">
        <v>10859</v>
      </c>
      <c r="E2317" s="3" t="s">
        <v>13914</v>
      </c>
      <c r="F2317" s="3" t="s">
        <v>11126</v>
      </c>
      <c r="G2317" s="3" t="s">
        <v>22811</v>
      </c>
      <c r="H2317" s="3" t="s">
        <v>10750</v>
      </c>
    </row>
    <row r="2318" spans="1:8" ht="101.5" x14ac:dyDescent="0.35">
      <c r="A2318" s="4">
        <v>203401</v>
      </c>
      <c r="B2318" s="1">
        <v>45216</v>
      </c>
      <c r="C2318" s="2">
        <v>0.74585648148148154</v>
      </c>
      <c r="D2318" s="3" t="s">
        <v>22812</v>
      </c>
      <c r="E2318" s="3" t="s">
        <v>11213</v>
      </c>
      <c r="F2318" s="3" t="s">
        <v>22813</v>
      </c>
      <c r="G2318" s="3" t="s">
        <v>1412</v>
      </c>
      <c r="H2318" s="3" t="s">
        <v>22814</v>
      </c>
    </row>
    <row r="2319" spans="1:8" ht="130.5" x14ac:dyDescent="0.35">
      <c r="A2319" s="4">
        <v>202448</v>
      </c>
      <c r="B2319" s="1">
        <v>45216</v>
      </c>
      <c r="C2319" s="2">
        <v>0.75241898148148145</v>
      </c>
      <c r="D2319" s="3" t="s">
        <v>22815</v>
      </c>
      <c r="E2319" s="3" t="s">
        <v>22819</v>
      </c>
      <c r="F2319" s="3" t="s">
        <v>22816</v>
      </c>
      <c r="G2319" s="3" t="s">
        <v>22817</v>
      </c>
      <c r="H2319" s="3" t="s">
        <v>22818</v>
      </c>
    </row>
    <row r="2320" spans="1:8" ht="130.5" x14ac:dyDescent="0.35">
      <c r="A2320" s="4">
        <v>202448</v>
      </c>
      <c r="B2320" s="1">
        <v>45216</v>
      </c>
      <c r="C2320" s="2">
        <v>0.75443287037037043</v>
      </c>
      <c r="D2320" s="3" t="s">
        <v>22815</v>
      </c>
      <c r="E2320" s="3" t="s">
        <v>22819</v>
      </c>
      <c r="F2320" s="3" t="s">
        <v>22816</v>
      </c>
      <c r="G2320" s="3" t="s">
        <v>22817</v>
      </c>
      <c r="H2320" s="3" t="s">
        <v>22818</v>
      </c>
    </row>
    <row r="2321" spans="1:8" ht="101.5" x14ac:dyDescent="0.35">
      <c r="A2321" s="4">
        <v>203403</v>
      </c>
      <c r="B2321" s="1">
        <v>45216</v>
      </c>
      <c r="C2321" s="2">
        <v>0.77060185185185182</v>
      </c>
      <c r="D2321" s="3" t="s">
        <v>22820</v>
      </c>
      <c r="E2321" s="3" t="s">
        <v>22823</v>
      </c>
      <c r="F2321" s="3" t="s">
        <v>22821</v>
      </c>
      <c r="G2321" s="3" t="s">
        <v>22822</v>
      </c>
      <c r="H2321" s="3" t="e">
        <f>- lumbosacral MRI, urine analysis, RFT, FBS</f>
        <v>#NAME?</v>
      </c>
    </row>
    <row r="2322" spans="1:8" ht="58" x14ac:dyDescent="0.35">
      <c r="A2322" s="4">
        <v>203406</v>
      </c>
      <c r="B2322" s="1">
        <v>45216</v>
      </c>
      <c r="C2322" s="2">
        <v>0.77648148148148144</v>
      </c>
      <c r="D2322" s="3" t="s">
        <v>22824</v>
      </c>
      <c r="E2322" s="3" t="s">
        <v>22828</v>
      </c>
      <c r="F2322" s="3" t="s">
        <v>22825</v>
      </c>
      <c r="G2322" s="3" t="s">
        <v>22826</v>
      </c>
      <c r="H2322" s="3" t="s">
        <v>22827</v>
      </c>
    </row>
    <row r="2323" spans="1:8" ht="101.5" x14ac:dyDescent="0.35">
      <c r="A2323" s="4">
        <v>203410</v>
      </c>
      <c r="B2323" s="1">
        <v>45216</v>
      </c>
      <c r="C2323" s="2">
        <v>0.79530092592592594</v>
      </c>
      <c r="D2323" s="3" t="s">
        <v>22829</v>
      </c>
      <c r="E2323" s="3" t="s">
        <v>22832</v>
      </c>
      <c r="F2323" s="3" t="s">
        <v>22830</v>
      </c>
      <c r="G2323" s="3" t="s">
        <v>22831</v>
      </c>
      <c r="H2323" s="3" t="e">
        <f>- PICT (refused), abdominopelvic us, CBC</f>
        <v>#NAME?</v>
      </c>
    </row>
    <row r="2324" spans="1:8" ht="145" x14ac:dyDescent="0.35">
      <c r="A2324" s="4">
        <v>203413</v>
      </c>
      <c r="B2324" s="1">
        <v>45216</v>
      </c>
      <c r="C2324" s="2">
        <v>0.80125000000000002</v>
      </c>
      <c r="D2324" s="3" t="s">
        <v>22833</v>
      </c>
      <c r="E2324" s="3" t="s">
        <v>22837</v>
      </c>
      <c r="F2324" s="3" t="s">
        <v>22834</v>
      </c>
      <c r="G2324" s="3" t="s">
        <v>22835</v>
      </c>
      <c r="H2324" s="3" t="s">
        <v>22836</v>
      </c>
    </row>
    <row r="2325" spans="1:8" ht="116" x14ac:dyDescent="0.35">
      <c r="A2325" s="4">
        <v>203407</v>
      </c>
      <c r="B2325" s="1">
        <v>45216</v>
      </c>
      <c r="C2325" s="2">
        <v>0.83079861111111108</v>
      </c>
      <c r="D2325" s="3" t="s">
        <v>22838</v>
      </c>
      <c r="E2325" s="3" t="s">
        <v>22842</v>
      </c>
      <c r="F2325" s="3" t="s">
        <v>22839</v>
      </c>
      <c r="G2325" s="3" t="s">
        <v>22840</v>
      </c>
      <c r="H2325" s="3" t="s">
        <v>22841</v>
      </c>
    </row>
    <row r="2326" spans="1:8" x14ac:dyDescent="0.35">
      <c r="A2326" s="4">
        <v>47523</v>
      </c>
      <c r="B2326" s="1">
        <v>45217</v>
      </c>
      <c r="C2326" s="2">
        <v>0.33233796296296297</v>
      </c>
      <c r="D2326" s="3" t="s">
        <v>10317</v>
      </c>
      <c r="E2326" s="3" t="s">
        <v>10564</v>
      </c>
      <c r="F2326" s="3" t="s">
        <v>12830</v>
      </c>
      <c r="G2326" s="3" t="s">
        <v>10564</v>
      </c>
      <c r="H2326" s="3" t="s">
        <v>10659</v>
      </c>
    </row>
    <row r="2327" spans="1:8" ht="29" x14ac:dyDescent="0.35">
      <c r="A2327" s="4">
        <v>47969</v>
      </c>
      <c r="B2327" s="1">
        <v>45217</v>
      </c>
      <c r="C2327" s="2">
        <v>0.33694444444444444</v>
      </c>
      <c r="D2327" s="3" t="s">
        <v>10317</v>
      </c>
      <c r="E2327" s="3" t="s">
        <v>22844</v>
      </c>
      <c r="F2327" s="3" t="s">
        <v>22843</v>
      </c>
      <c r="G2327" s="3" t="s">
        <v>22844</v>
      </c>
      <c r="H2327" s="3" t="s">
        <v>11368</v>
      </c>
    </row>
    <row r="2328" spans="1:8" ht="43.5" x14ac:dyDescent="0.35">
      <c r="A2328" s="4">
        <v>48186</v>
      </c>
      <c r="B2328" s="1">
        <v>45217</v>
      </c>
      <c r="C2328" s="2">
        <v>0.34070601851851851</v>
      </c>
      <c r="D2328" s="3" t="s">
        <v>1702</v>
      </c>
      <c r="E2328" s="3" t="s">
        <v>22847</v>
      </c>
      <c r="F2328" s="3" t="s">
        <v>22845</v>
      </c>
      <c r="G2328" s="3" t="s">
        <v>12252</v>
      </c>
      <c r="H2328" s="3" t="s">
        <v>22846</v>
      </c>
    </row>
    <row r="2329" spans="1:8" x14ac:dyDescent="0.35">
      <c r="A2329" s="4">
        <v>177789</v>
      </c>
      <c r="B2329" s="1">
        <v>45217</v>
      </c>
      <c r="C2329" s="2">
        <v>0.3422337962962963</v>
      </c>
      <c r="D2329" s="3" t="s">
        <v>10329</v>
      </c>
      <c r="E2329" s="3" t="s">
        <v>12560</v>
      </c>
      <c r="F2329" s="3" t="s">
        <v>12830</v>
      </c>
      <c r="G2329" s="3" t="s">
        <v>12560</v>
      </c>
      <c r="H2329" s="3" t="s">
        <v>593</v>
      </c>
    </row>
    <row r="2330" spans="1:8" ht="58" x14ac:dyDescent="0.35">
      <c r="A2330" s="4">
        <v>78454</v>
      </c>
      <c r="B2330" s="1">
        <v>45217</v>
      </c>
      <c r="C2330" s="2">
        <v>0.34563657407407405</v>
      </c>
      <c r="D2330" s="3" t="s">
        <v>1702</v>
      </c>
      <c r="E2330" s="3" t="s">
        <v>22850</v>
      </c>
      <c r="F2330" s="3" t="s">
        <v>22848</v>
      </c>
      <c r="G2330" s="3" t="s">
        <v>12170</v>
      </c>
      <c r="H2330" s="3" t="s">
        <v>22849</v>
      </c>
    </row>
    <row r="2331" spans="1:8" x14ac:dyDescent="0.35">
      <c r="A2331" s="4">
        <v>48022</v>
      </c>
      <c r="B2331" s="1">
        <v>45217</v>
      </c>
      <c r="C2331" s="2">
        <v>0.34782407407407406</v>
      </c>
      <c r="D2331" s="3" t="s">
        <v>12295</v>
      </c>
      <c r="E2331" s="3" t="s">
        <v>12789</v>
      </c>
      <c r="F2331" s="3" t="s">
        <v>12785</v>
      </c>
      <c r="G2331" s="3" t="s">
        <v>12789</v>
      </c>
      <c r="H2331" s="3" t="s">
        <v>10659</v>
      </c>
    </row>
    <row r="2332" spans="1:8" ht="29" x14ac:dyDescent="0.35">
      <c r="A2332" s="4">
        <v>94954</v>
      </c>
      <c r="B2332" s="1">
        <v>45217</v>
      </c>
      <c r="C2332" s="2">
        <v>0.3518634259259259</v>
      </c>
      <c r="D2332" s="3" t="s">
        <v>22851</v>
      </c>
      <c r="E2332" s="3" t="s">
        <v>22855</v>
      </c>
      <c r="F2332" s="3" t="s">
        <v>22852</v>
      </c>
      <c r="G2332" s="3" t="s">
        <v>22853</v>
      </c>
      <c r="H2332" s="3" t="s">
        <v>22854</v>
      </c>
    </row>
    <row r="2333" spans="1:8" x14ac:dyDescent="0.35">
      <c r="A2333" s="4">
        <v>41266</v>
      </c>
      <c r="B2333" s="1">
        <v>45217</v>
      </c>
      <c r="C2333" s="2">
        <v>0.35670138888888886</v>
      </c>
      <c r="D2333" s="3" t="s">
        <v>12295</v>
      </c>
      <c r="E2333" s="3" t="s">
        <v>13625</v>
      </c>
      <c r="F2333" s="3" t="s">
        <v>12830</v>
      </c>
      <c r="G2333" s="3" t="s">
        <v>13625</v>
      </c>
      <c r="H2333" s="3" t="s">
        <v>12590</v>
      </c>
    </row>
    <row r="2334" spans="1:8" x14ac:dyDescent="0.35">
      <c r="A2334" s="4">
        <v>110146</v>
      </c>
      <c r="B2334" s="1">
        <v>45217</v>
      </c>
      <c r="C2334" s="2">
        <v>0.35981481481481481</v>
      </c>
      <c r="D2334" s="3" t="s">
        <v>12295</v>
      </c>
      <c r="E2334" s="3" t="s">
        <v>12560</v>
      </c>
      <c r="F2334" s="3" t="s">
        <v>22856</v>
      </c>
      <c r="G2334" s="3" t="s">
        <v>12560</v>
      </c>
      <c r="H2334" s="3" t="s">
        <v>593</v>
      </c>
    </row>
    <row r="2335" spans="1:8" ht="43.5" x14ac:dyDescent="0.35">
      <c r="A2335" s="4">
        <v>49401</v>
      </c>
      <c r="B2335" s="1">
        <v>45217</v>
      </c>
      <c r="C2335" s="2">
        <v>0.36017361111111112</v>
      </c>
      <c r="D2335" s="3" t="s">
        <v>1702</v>
      </c>
      <c r="E2335" s="3" t="s">
        <v>22859</v>
      </c>
      <c r="F2335" s="3" t="s">
        <v>22857</v>
      </c>
      <c r="G2335" s="3" t="s">
        <v>12544</v>
      </c>
      <c r="H2335" s="3" t="s">
        <v>22858</v>
      </c>
    </row>
    <row r="2336" spans="1:8" ht="58" x14ac:dyDescent="0.35">
      <c r="A2336" s="4">
        <v>45621</v>
      </c>
      <c r="B2336" s="1">
        <v>45217</v>
      </c>
      <c r="C2336" s="2">
        <v>0.36210648148148145</v>
      </c>
      <c r="D2336" s="3" t="s">
        <v>22860</v>
      </c>
      <c r="E2336" s="3" t="s">
        <v>22864</v>
      </c>
      <c r="F2336" s="3" t="s">
        <v>22861</v>
      </c>
      <c r="G2336" s="3" t="s">
        <v>22862</v>
      </c>
      <c r="H2336" s="3" t="s">
        <v>22863</v>
      </c>
    </row>
    <row r="2337" spans="1:8" ht="72.5" x14ac:dyDescent="0.35">
      <c r="A2337" s="4">
        <v>2325</v>
      </c>
      <c r="B2337" s="1">
        <v>45217</v>
      </c>
      <c r="C2337" s="2">
        <v>0.36224537037037036</v>
      </c>
      <c r="D2337" s="3" t="s">
        <v>167</v>
      </c>
      <c r="E2337" s="3" t="s">
        <v>22868</v>
      </c>
      <c r="F2337" s="3" t="s">
        <v>22865</v>
      </c>
      <c r="G2337" s="3" t="s">
        <v>22866</v>
      </c>
      <c r="H2337" s="3" t="s">
        <v>22867</v>
      </c>
    </row>
    <row r="2338" spans="1:8" ht="29" x14ac:dyDescent="0.35">
      <c r="A2338" s="4">
        <v>70832</v>
      </c>
      <c r="B2338" s="1">
        <v>45217</v>
      </c>
      <c r="C2338" s="2">
        <v>0.36295138888888889</v>
      </c>
      <c r="D2338" s="3" t="s">
        <v>22869</v>
      </c>
      <c r="E2338" s="3" t="s">
        <v>14276</v>
      </c>
      <c r="F2338" s="3" t="s">
        <v>11953</v>
      </c>
      <c r="G2338" s="3" t="s">
        <v>11228</v>
      </c>
      <c r="H2338" s="3" t="s">
        <v>10726</v>
      </c>
    </row>
    <row r="2339" spans="1:8" ht="58" x14ac:dyDescent="0.35">
      <c r="A2339" s="4">
        <v>174298</v>
      </c>
      <c r="B2339" s="1">
        <v>45217</v>
      </c>
      <c r="C2339" s="2">
        <v>0.36503472222222227</v>
      </c>
      <c r="D2339" s="3" t="s">
        <v>14434</v>
      </c>
      <c r="E2339" s="3" t="s">
        <v>22872</v>
      </c>
      <c r="F2339" s="3" t="s">
        <v>22870</v>
      </c>
      <c r="G2339" s="3" t="s">
        <v>22871</v>
      </c>
      <c r="H2339" s="3" t="s">
        <v>14962</v>
      </c>
    </row>
    <row r="2340" spans="1:8" x14ac:dyDescent="0.35">
      <c r="A2340" s="4">
        <v>116013</v>
      </c>
      <c r="B2340" s="1">
        <v>45217</v>
      </c>
      <c r="C2340" s="2">
        <v>0.36641203703703701</v>
      </c>
      <c r="D2340" s="3" t="s">
        <v>12295</v>
      </c>
      <c r="E2340" s="3" t="s">
        <v>1315</v>
      </c>
      <c r="F2340" s="3" t="s">
        <v>22873</v>
      </c>
      <c r="G2340" s="3" t="s">
        <v>1315</v>
      </c>
      <c r="H2340" s="3" t="s">
        <v>11368</v>
      </c>
    </row>
    <row r="2341" spans="1:8" ht="87" x14ac:dyDescent="0.35">
      <c r="A2341" s="4">
        <v>43358</v>
      </c>
      <c r="B2341" s="1">
        <v>45217</v>
      </c>
      <c r="C2341" s="2">
        <v>0.36784722222222221</v>
      </c>
      <c r="D2341" s="3" t="s">
        <v>22874</v>
      </c>
      <c r="E2341" s="3" t="s">
        <v>22878</v>
      </c>
      <c r="F2341" s="3" t="s">
        <v>22875</v>
      </c>
      <c r="G2341" s="3" t="s">
        <v>22876</v>
      </c>
      <c r="H2341" s="3" t="s">
        <v>22877</v>
      </c>
    </row>
    <row r="2342" spans="1:8" ht="101.5" x14ac:dyDescent="0.35">
      <c r="A2342" s="4">
        <v>26825</v>
      </c>
      <c r="B2342" s="1">
        <v>45217</v>
      </c>
      <c r="C2342" s="2">
        <v>0.36865740740740738</v>
      </c>
      <c r="D2342" s="3" t="s">
        <v>22879</v>
      </c>
      <c r="E2342" s="3" t="s">
        <v>14617</v>
      </c>
      <c r="F2342" s="3" t="s">
        <v>22880</v>
      </c>
      <c r="G2342" s="3" t="s">
        <v>22881</v>
      </c>
      <c r="H2342" s="3" t="s">
        <v>22882</v>
      </c>
    </row>
    <row r="2343" spans="1:8" ht="43.5" x14ac:dyDescent="0.35">
      <c r="A2343" s="4">
        <v>2023</v>
      </c>
      <c r="B2343" s="1">
        <v>45217</v>
      </c>
      <c r="C2343" s="2">
        <v>0.37287037037037035</v>
      </c>
      <c r="D2343" s="3" t="s">
        <v>1288</v>
      </c>
      <c r="E2343" s="3" t="s">
        <v>22884</v>
      </c>
      <c r="F2343" s="3" t="s">
        <v>22883</v>
      </c>
      <c r="G2343" s="3" t="s">
        <v>11997</v>
      </c>
      <c r="H2343" s="3" t="s">
        <v>11764</v>
      </c>
    </row>
    <row r="2344" spans="1:8" x14ac:dyDescent="0.35">
      <c r="A2344" s="4">
        <v>34167</v>
      </c>
      <c r="B2344" s="1">
        <v>45217</v>
      </c>
      <c r="C2344" s="2">
        <v>0.37390046296296298</v>
      </c>
      <c r="D2344" s="3" t="s">
        <v>11851</v>
      </c>
      <c r="E2344" s="3" t="s">
        <v>14177</v>
      </c>
      <c r="F2344" s="3" t="s">
        <v>12830</v>
      </c>
      <c r="G2344" s="3" t="s">
        <v>14177</v>
      </c>
      <c r="H2344" s="3" t="s">
        <v>22885</v>
      </c>
    </row>
    <row r="2345" spans="1:8" ht="116" x14ac:dyDescent="0.35">
      <c r="A2345" s="4">
        <v>184839</v>
      </c>
      <c r="B2345" s="1">
        <v>45217</v>
      </c>
      <c r="C2345" s="2">
        <v>0.37594907407407407</v>
      </c>
      <c r="D2345" s="3" t="s">
        <v>1403</v>
      </c>
      <c r="E2345" s="3" t="s">
        <v>22889</v>
      </c>
      <c r="F2345" s="3" t="s">
        <v>22886</v>
      </c>
      <c r="G2345" s="3" t="s">
        <v>22887</v>
      </c>
      <c r="H2345" s="3" t="s">
        <v>22888</v>
      </c>
    </row>
    <row r="2346" spans="1:8" ht="188.5" x14ac:dyDescent="0.35">
      <c r="A2346" s="4">
        <v>183164</v>
      </c>
      <c r="B2346" s="1">
        <v>45217</v>
      </c>
      <c r="C2346" s="2">
        <v>0.37868055555555552</v>
      </c>
      <c r="D2346" s="3" t="s">
        <v>22890</v>
      </c>
      <c r="E2346" s="3" t="s">
        <v>22892</v>
      </c>
      <c r="F2346" s="3" t="s">
        <v>22891</v>
      </c>
      <c r="G2346" s="3" t="s">
        <v>22892</v>
      </c>
      <c r="H2346" s="3" t="s">
        <v>22893</v>
      </c>
    </row>
    <row r="2347" spans="1:8" ht="29" x14ac:dyDescent="0.35">
      <c r="A2347" s="4">
        <v>1576</v>
      </c>
      <c r="B2347" s="1">
        <v>45217</v>
      </c>
      <c r="C2347" s="2">
        <v>0.38046296296296295</v>
      </c>
      <c r="D2347" s="3" t="s">
        <v>22894</v>
      </c>
      <c r="E2347" s="3" t="s">
        <v>14040</v>
      </c>
      <c r="F2347" s="3" t="s">
        <v>22895</v>
      </c>
      <c r="G2347" s="3" t="s">
        <v>22896</v>
      </c>
      <c r="H2347" s="3" t="s">
        <v>22897</v>
      </c>
    </row>
    <row r="2348" spans="1:8" ht="29" x14ac:dyDescent="0.35">
      <c r="A2348" s="4">
        <v>133531</v>
      </c>
      <c r="B2348" s="1">
        <v>45217</v>
      </c>
      <c r="C2348" s="2">
        <v>0.38190972222222225</v>
      </c>
      <c r="D2348" s="3" t="s">
        <v>12826</v>
      </c>
      <c r="E2348" s="3" t="s">
        <v>22900</v>
      </c>
      <c r="F2348" s="3" t="s">
        <v>22898</v>
      </c>
      <c r="G2348" s="3" t="s">
        <v>11020</v>
      </c>
      <c r="H2348" s="3" t="s">
        <v>22899</v>
      </c>
    </row>
    <row r="2349" spans="1:8" ht="58" x14ac:dyDescent="0.35">
      <c r="A2349" s="4">
        <v>83280</v>
      </c>
      <c r="B2349" s="1">
        <v>45217</v>
      </c>
      <c r="C2349" s="2">
        <v>0.38700231481481479</v>
      </c>
      <c r="D2349" s="3" t="s">
        <v>22901</v>
      </c>
      <c r="E2349" s="3" t="s">
        <v>14211</v>
      </c>
      <c r="F2349" s="3" t="s">
        <v>22902</v>
      </c>
      <c r="G2349" s="3" t="s">
        <v>11044</v>
      </c>
      <c r="H2349" s="3" t="s">
        <v>22903</v>
      </c>
    </row>
    <row r="2350" spans="1:8" x14ac:dyDescent="0.35">
      <c r="A2350" s="4">
        <v>54113</v>
      </c>
      <c r="B2350" s="1">
        <v>45217</v>
      </c>
      <c r="C2350" s="2">
        <v>0.38844907407407409</v>
      </c>
      <c r="D2350" s="3" t="s">
        <v>441</v>
      </c>
      <c r="E2350" s="3" t="s">
        <v>22904</v>
      </c>
      <c r="F2350" s="3" t="s">
        <v>12054</v>
      </c>
      <c r="G2350" s="3" t="s">
        <v>22904</v>
      </c>
      <c r="H2350" s="3" t="s">
        <v>22905</v>
      </c>
    </row>
    <row r="2351" spans="1:8" ht="130.5" x14ac:dyDescent="0.35">
      <c r="A2351" s="4">
        <v>59624</v>
      </c>
      <c r="B2351" s="1">
        <v>45217</v>
      </c>
      <c r="C2351" s="2">
        <v>0.38968749999999996</v>
      </c>
      <c r="D2351" s="3" t="s">
        <v>22906</v>
      </c>
      <c r="E2351" s="3" t="s">
        <v>10869</v>
      </c>
      <c r="F2351" s="3" t="s">
        <v>22907</v>
      </c>
      <c r="G2351" s="3" t="s">
        <v>11732</v>
      </c>
      <c r="H2351" s="3" t="s">
        <v>22908</v>
      </c>
    </row>
    <row r="2352" spans="1:8" ht="43.5" x14ac:dyDescent="0.35">
      <c r="A2352" s="4">
        <v>183236</v>
      </c>
      <c r="B2352" s="1">
        <v>45217</v>
      </c>
      <c r="C2352" s="2">
        <v>0.39005787037037037</v>
      </c>
      <c r="D2352" s="3" t="s">
        <v>22909</v>
      </c>
      <c r="E2352" s="3" t="s">
        <v>22913</v>
      </c>
      <c r="F2352" s="3" t="s">
        <v>22910</v>
      </c>
      <c r="G2352" s="3" t="s">
        <v>22911</v>
      </c>
      <c r="H2352" s="3" t="s">
        <v>22912</v>
      </c>
    </row>
    <row r="2353" spans="1:8" ht="232" x14ac:dyDescent="0.35">
      <c r="A2353" s="4">
        <v>127236</v>
      </c>
      <c r="B2353" s="1">
        <v>45217</v>
      </c>
      <c r="C2353" s="2">
        <v>0.39376157407407408</v>
      </c>
      <c r="D2353" s="3" t="s">
        <v>22914</v>
      </c>
      <c r="E2353" s="3" t="s">
        <v>22918</v>
      </c>
      <c r="F2353" s="3" t="s">
        <v>22915</v>
      </c>
      <c r="G2353" s="3" t="s">
        <v>22916</v>
      </c>
      <c r="H2353" s="3" t="s">
        <v>22917</v>
      </c>
    </row>
    <row r="2354" spans="1:8" ht="43.5" x14ac:dyDescent="0.35">
      <c r="A2354" s="4">
        <v>42254</v>
      </c>
      <c r="B2354" s="1">
        <v>45217</v>
      </c>
      <c r="C2354" s="2">
        <v>0.39498842592592592</v>
      </c>
      <c r="D2354" s="3" t="s">
        <v>10438</v>
      </c>
      <c r="E2354" s="3" t="s">
        <v>22921</v>
      </c>
      <c r="F2354" s="3" t="s">
        <v>22919</v>
      </c>
      <c r="G2354" s="3" t="s">
        <v>22920</v>
      </c>
      <c r="H2354" s="3" t="s">
        <v>10660</v>
      </c>
    </row>
    <row r="2355" spans="1:8" ht="116" x14ac:dyDescent="0.35">
      <c r="A2355" s="4">
        <v>40959</v>
      </c>
      <c r="B2355" s="1">
        <v>45217</v>
      </c>
      <c r="C2355" s="2">
        <v>0.39643518518518522</v>
      </c>
      <c r="D2355" s="3" t="s">
        <v>22922</v>
      </c>
      <c r="E2355" s="3" t="s">
        <v>12058</v>
      </c>
      <c r="F2355" s="3" t="s">
        <v>22923</v>
      </c>
      <c r="G2355" s="3" t="s">
        <v>22924</v>
      </c>
      <c r="H2355" s="3" t="s">
        <v>22925</v>
      </c>
    </row>
    <row r="2356" spans="1:8" x14ac:dyDescent="0.35">
      <c r="A2356" s="4">
        <v>41071</v>
      </c>
      <c r="B2356" s="1">
        <v>45217</v>
      </c>
      <c r="C2356" s="2">
        <v>0.39708333333333329</v>
      </c>
      <c r="D2356" s="3" t="s">
        <v>11754</v>
      </c>
      <c r="E2356" s="3" t="s">
        <v>22927</v>
      </c>
      <c r="F2356" s="3" t="s">
        <v>22926</v>
      </c>
      <c r="G2356" s="3" t="s">
        <v>22927</v>
      </c>
      <c r="H2356" s="3" t="s">
        <v>13626</v>
      </c>
    </row>
    <row r="2357" spans="1:8" ht="130.5" x14ac:dyDescent="0.35">
      <c r="A2357" s="4">
        <v>38433</v>
      </c>
      <c r="B2357" s="1">
        <v>45217</v>
      </c>
      <c r="C2357" s="2">
        <v>0.40315972222222224</v>
      </c>
      <c r="D2357" s="3" t="s">
        <v>22928</v>
      </c>
      <c r="E2357" s="3" t="s">
        <v>14282</v>
      </c>
      <c r="F2357" s="3" t="s">
        <v>22929</v>
      </c>
      <c r="G2357" s="3" t="s">
        <v>22930</v>
      </c>
      <c r="H2357" s="3" t="s">
        <v>22931</v>
      </c>
    </row>
    <row r="2358" spans="1:8" x14ac:dyDescent="0.35">
      <c r="A2358" s="4">
        <v>48357</v>
      </c>
      <c r="B2358" s="1">
        <v>45217</v>
      </c>
      <c r="C2358" s="2">
        <v>0.40327546296296296</v>
      </c>
      <c r="D2358" s="3" t="s">
        <v>22932</v>
      </c>
      <c r="E2358" s="3" t="s">
        <v>22933</v>
      </c>
      <c r="F2358" s="3" t="s">
        <v>12751</v>
      </c>
      <c r="G2358" s="3" t="s">
        <v>22933</v>
      </c>
      <c r="H2358" s="3" t="s">
        <v>593</v>
      </c>
    </row>
    <row r="2359" spans="1:8" ht="145" x14ac:dyDescent="0.35">
      <c r="A2359" s="4">
        <v>78918</v>
      </c>
      <c r="B2359" s="1">
        <v>45217</v>
      </c>
      <c r="C2359" s="2">
        <v>0.40339120370370374</v>
      </c>
      <c r="D2359" s="3" t="s">
        <v>22934</v>
      </c>
      <c r="E2359" s="3" t="s">
        <v>22938</v>
      </c>
      <c r="F2359" s="3" t="s">
        <v>22935</v>
      </c>
      <c r="G2359" s="3" t="s">
        <v>22936</v>
      </c>
      <c r="H2359" s="3" t="s">
        <v>22937</v>
      </c>
    </row>
    <row r="2360" spans="1:8" x14ac:dyDescent="0.35">
      <c r="A2360" s="4">
        <v>47520</v>
      </c>
      <c r="B2360" s="1">
        <v>45217</v>
      </c>
      <c r="C2360" s="2">
        <v>0.41083333333333333</v>
      </c>
      <c r="D2360" s="3" t="s">
        <v>10317</v>
      </c>
      <c r="E2360" s="3" t="s">
        <v>12789</v>
      </c>
      <c r="F2360" s="3" t="s">
        <v>22939</v>
      </c>
      <c r="G2360" s="3" t="s">
        <v>12789</v>
      </c>
      <c r="H2360" s="3" t="s">
        <v>10659</v>
      </c>
    </row>
    <row r="2361" spans="1:8" ht="29" x14ac:dyDescent="0.35">
      <c r="A2361" s="4">
        <v>51967</v>
      </c>
      <c r="B2361" s="1">
        <v>45217</v>
      </c>
      <c r="C2361" s="2">
        <v>0.41214120370370372</v>
      </c>
      <c r="D2361" s="3" t="s">
        <v>10871</v>
      </c>
      <c r="E2361" s="3" t="s">
        <v>22942</v>
      </c>
      <c r="F2361" s="3" t="s">
        <v>22940</v>
      </c>
      <c r="G2361" s="3" t="s">
        <v>12527</v>
      </c>
      <c r="H2361" s="3" t="s">
        <v>22941</v>
      </c>
    </row>
    <row r="2362" spans="1:8" ht="43.5" x14ac:dyDescent="0.35">
      <c r="A2362" s="4">
        <v>166035</v>
      </c>
      <c r="B2362" s="1">
        <v>45217</v>
      </c>
      <c r="C2362" s="2">
        <v>0.41405092592592596</v>
      </c>
      <c r="D2362" s="3" t="s">
        <v>10285</v>
      </c>
      <c r="E2362" s="3" t="s">
        <v>22945</v>
      </c>
      <c r="F2362" s="3" t="s">
        <v>11307</v>
      </c>
      <c r="G2362" s="3" t="s">
        <v>22943</v>
      </c>
      <c r="H2362" s="3" t="s">
        <v>22944</v>
      </c>
    </row>
    <row r="2363" spans="1:8" ht="72.5" x14ac:dyDescent="0.35">
      <c r="A2363" s="4">
        <v>183136</v>
      </c>
      <c r="B2363" s="1">
        <v>45217</v>
      </c>
      <c r="C2363" s="2">
        <v>0.41744212962962962</v>
      </c>
      <c r="D2363" s="3" t="e">
        <f>- fatigue</f>
        <v>#NAME?</v>
      </c>
      <c r="E2363" s="3" t="s">
        <v>22949</v>
      </c>
      <c r="F2363" s="3" t="s">
        <v>22946</v>
      </c>
      <c r="G2363" s="3" t="s">
        <v>22947</v>
      </c>
      <c r="H2363" s="3" t="s">
        <v>22948</v>
      </c>
    </row>
    <row r="2364" spans="1:8" ht="87" x14ac:dyDescent="0.35">
      <c r="A2364" s="4">
        <v>46498</v>
      </c>
      <c r="B2364" s="1">
        <v>45217</v>
      </c>
      <c r="C2364" s="2">
        <v>0.41756944444444444</v>
      </c>
      <c r="D2364" s="3" t="s">
        <v>22950</v>
      </c>
      <c r="E2364" s="3" t="s">
        <v>22954</v>
      </c>
      <c r="F2364" s="3" t="s">
        <v>22951</v>
      </c>
      <c r="G2364" s="3" t="s">
        <v>22952</v>
      </c>
      <c r="H2364" s="3" t="s">
        <v>22953</v>
      </c>
    </row>
    <row r="2365" spans="1:8" ht="159.5" x14ac:dyDescent="0.35">
      <c r="A2365" s="4">
        <v>198981</v>
      </c>
      <c r="B2365" s="1">
        <v>45217</v>
      </c>
      <c r="C2365" s="2">
        <v>0.42312499999999997</v>
      </c>
      <c r="D2365" s="3" t="s">
        <v>22955</v>
      </c>
      <c r="E2365" s="3" t="s">
        <v>22959</v>
      </c>
      <c r="F2365" s="3" t="s">
        <v>22956</v>
      </c>
      <c r="G2365" s="3" t="s">
        <v>22957</v>
      </c>
      <c r="H2365" s="3" t="s">
        <v>22958</v>
      </c>
    </row>
    <row r="2366" spans="1:8" ht="72.5" x14ac:dyDescent="0.35">
      <c r="A2366" s="4">
        <v>62175</v>
      </c>
      <c r="B2366" s="1">
        <v>45217</v>
      </c>
      <c r="C2366" s="2">
        <v>0.42371527777777779</v>
      </c>
      <c r="D2366" s="3" t="s">
        <v>1933</v>
      </c>
      <c r="E2366" s="3" t="s">
        <v>22962</v>
      </c>
      <c r="F2366" s="3" t="s">
        <v>22960</v>
      </c>
      <c r="G2366" s="3" t="s">
        <v>22961</v>
      </c>
      <c r="H2366" s="3" t="s">
        <v>10685</v>
      </c>
    </row>
    <row r="2367" spans="1:8" ht="29" x14ac:dyDescent="0.35">
      <c r="A2367" s="4">
        <v>46443</v>
      </c>
      <c r="B2367" s="1">
        <v>45217</v>
      </c>
      <c r="C2367" s="2">
        <v>0.42449074074074072</v>
      </c>
      <c r="D2367" s="3" t="s">
        <v>12281</v>
      </c>
      <c r="E2367" s="3" t="s">
        <v>22964</v>
      </c>
      <c r="F2367" s="3" t="s">
        <v>12830</v>
      </c>
      <c r="G2367" s="3" t="s">
        <v>22963</v>
      </c>
      <c r="H2367" s="3" t="s">
        <v>10823</v>
      </c>
    </row>
    <row r="2368" spans="1:8" ht="58" x14ac:dyDescent="0.35">
      <c r="A2368" s="4">
        <v>178455</v>
      </c>
      <c r="B2368" s="1">
        <v>45217</v>
      </c>
      <c r="C2368" s="2">
        <v>0.42449074074074072</v>
      </c>
      <c r="D2368" s="3" t="s">
        <v>10595</v>
      </c>
      <c r="E2368" s="3" t="s">
        <v>22968</v>
      </c>
      <c r="F2368" s="3" t="s">
        <v>22965</v>
      </c>
      <c r="G2368" s="3" t="s">
        <v>22966</v>
      </c>
      <c r="H2368" s="3" t="s">
        <v>22967</v>
      </c>
    </row>
    <row r="2369" spans="1:8" ht="116" x14ac:dyDescent="0.35">
      <c r="A2369" s="4">
        <v>46753</v>
      </c>
      <c r="B2369" s="1">
        <v>45217</v>
      </c>
      <c r="C2369" s="2">
        <v>0.42548611111111106</v>
      </c>
      <c r="D2369" s="3" t="s">
        <v>22969</v>
      </c>
      <c r="E2369" s="3" t="s">
        <v>22973</v>
      </c>
      <c r="F2369" s="3" t="s">
        <v>22970</v>
      </c>
      <c r="G2369" s="3" t="s">
        <v>22971</v>
      </c>
      <c r="H2369" s="3" t="s">
        <v>22972</v>
      </c>
    </row>
    <row r="2370" spans="1:8" ht="101.5" x14ac:dyDescent="0.35">
      <c r="A2370" s="4">
        <v>145230</v>
      </c>
      <c r="B2370" s="1">
        <v>45217</v>
      </c>
      <c r="C2370" s="2">
        <v>0.4265856481481482</v>
      </c>
      <c r="D2370" s="3" t="s">
        <v>22974</v>
      </c>
      <c r="E2370" s="3" t="s">
        <v>22978</v>
      </c>
      <c r="F2370" s="3" t="s">
        <v>22975</v>
      </c>
      <c r="G2370" s="3" t="s">
        <v>22976</v>
      </c>
      <c r="H2370" s="3" t="s">
        <v>22977</v>
      </c>
    </row>
    <row r="2371" spans="1:8" ht="58" x14ac:dyDescent="0.35">
      <c r="A2371" s="4">
        <v>33568</v>
      </c>
      <c r="B2371" s="1">
        <v>45217</v>
      </c>
      <c r="C2371" s="2">
        <v>0.42751157407407409</v>
      </c>
      <c r="D2371" s="3" t="s">
        <v>1933</v>
      </c>
      <c r="E2371" s="3" t="s">
        <v>22982</v>
      </c>
      <c r="F2371" s="3" t="s">
        <v>22979</v>
      </c>
      <c r="G2371" s="3" t="s">
        <v>22980</v>
      </c>
      <c r="H2371" s="3" t="s">
        <v>22981</v>
      </c>
    </row>
    <row r="2372" spans="1:8" ht="159.5" x14ac:dyDescent="0.35">
      <c r="A2372" s="4">
        <v>174885</v>
      </c>
      <c r="B2372" s="1">
        <v>45217</v>
      </c>
      <c r="C2372" s="2">
        <v>0.42767361111111107</v>
      </c>
      <c r="D2372" s="3" t="s">
        <v>22983</v>
      </c>
      <c r="E2372" s="3" t="s">
        <v>11267</v>
      </c>
      <c r="F2372" s="3" t="s">
        <v>22984</v>
      </c>
      <c r="G2372" s="3" t="s">
        <v>22985</v>
      </c>
      <c r="H2372" s="3" t="s">
        <v>22986</v>
      </c>
    </row>
    <row r="2373" spans="1:8" ht="58" x14ac:dyDescent="0.35">
      <c r="A2373" s="4">
        <v>194722</v>
      </c>
      <c r="B2373" s="1">
        <v>45217</v>
      </c>
      <c r="C2373" s="2">
        <v>0.42967592592592596</v>
      </c>
      <c r="D2373" s="3" t="s">
        <v>1933</v>
      </c>
      <c r="E2373" s="3" t="s">
        <v>22989</v>
      </c>
      <c r="F2373" s="3" t="s">
        <v>22987</v>
      </c>
      <c r="G2373" s="3" t="s">
        <v>11678</v>
      </c>
      <c r="H2373" s="3" t="s">
        <v>22988</v>
      </c>
    </row>
    <row r="2374" spans="1:8" ht="43.5" x14ac:dyDescent="0.35">
      <c r="A2374" s="4">
        <v>8665</v>
      </c>
      <c r="B2374" s="1">
        <v>45217</v>
      </c>
      <c r="C2374" s="2">
        <v>0.4314236111111111</v>
      </c>
      <c r="D2374" s="3" t="s">
        <v>1702</v>
      </c>
      <c r="E2374" s="3" t="s">
        <v>13762</v>
      </c>
      <c r="F2374" s="3" t="s">
        <v>22990</v>
      </c>
      <c r="G2374" s="3" t="s">
        <v>12515</v>
      </c>
      <c r="H2374" s="3" t="s">
        <v>22991</v>
      </c>
    </row>
    <row r="2375" spans="1:8" ht="145" x14ac:dyDescent="0.35">
      <c r="A2375" s="4">
        <v>172763</v>
      </c>
      <c r="B2375" s="1">
        <v>45217</v>
      </c>
      <c r="C2375" s="2">
        <v>0.43199074074074079</v>
      </c>
      <c r="D2375" s="3" t="e">
        <f>- no new compliant</f>
        <v>#NAME?</v>
      </c>
      <c r="E2375" s="3" t="s">
        <v>22994</v>
      </c>
      <c r="F2375" s="3" t="s">
        <v>22992</v>
      </c>
      <c r="G2375" s="3" t="s">
        <v>12242</v>
      </c>
      <c r="H2375" s="3" t="s">
        <v>22993</v>
      </c>
    </row>
    <row r="2376" spans="1:8" ht="43.5" x14ac:dyDescent="0.35">
      <c r="A2376" s="4">
        <v>181572</v>
      </c>
      <c r="B2376" s="1">
        <v>45217</v>
      </c>
      <c r="C2376" s="2">
        <v>0.43383101851851852</v>
      </c>
      <c r="D2376" s="3" t="s">
        <v>1744</v>
      </c>
      <c r="E2376" s="3" t="s">
        <v>14624</v>
      </c>
      <c r="F2376" s="3" t="s">
        <v>22995</v>
      </c>
      <c r="G2376" s="3" t="s">
        <v>22996</v>
      </c>
      <c r="H2376" s="3" t="s">
        <v>22997</v>
      </c>
    </row>
    <row r="2377" spans="1:8" ht="145" x14ac:dyDescent="0.35">
      <c r="A2377" s="4">
        <v>184400</v>
      </c>
      <c r="B2377" s="1">
        <v>45217</v>
      </c>
      <c r="C2377" s="2">
        <v>0.43609953703703702</v>
      </c>
      <c r="D2377" s="3" t="s">
        <v>22998</v>
      </c>
      <c r="E2377" s="3" t="s">
        <v>12058</v>
      </c>
      <c r="F2377" s="3" t="s">
        <v>14054</v>
      </c>
      <c r="G2377" s="3" t="s">
        <v>12058</v>
      </c>
      <c r="H2377" s="3" t="s">
        <v>22999</v>
      </c>
    </row>
    <row r="2378" spans="1:8" ht="116" x14ac:dyDescent="0.35">
      <c r="A2378" s="4">
        <v>202890</v>
      </c>
      <c r="B2378" s="1">
        <v>45217</v>
      </c>
      <c r="C2378" s="2">
        <v>0.43692129629629628</v>
      </c>
      <c r="D2378" s="3" t="s">
        <v>23000</v>
      </c>
      <c r="E2378" s="3" t="s">
        <v>23002</v>
      </c>
      <c r="F2378" s="3" t="s">
        <v>23001</v>
      </c>
      <c r="G2378" s="3" t="s">
        <v>11798</v>
      </c>
      <c r="H2378" s="3" t="s">
        <v>97</v>
      </c>
    </row>
    <row r="2379" spans="1:8" x14ac:dyDescent="0.35">
      <c r="A2379" s="4">
        <v>67519</v>
      </c>
      <c r="B2379" s="1">
        <v>45217</v>
      </c>
      <c r="C2379" s="2">
        <v>0.4380208333333333</v>
      </c>
      <c r="D2379" s="3" t="s">
        <v>23003</v>
      </c>
      <c r="E2379" s="3" t="s">
        <v>23004</v>
      </c>
      <c r="F2379" s="3" t="s">
        <v>2012</v>
      </c>
      <c r="G2379" s="3" t="s">
        <v>23004</v>
      </c>
      <c r="H2379" s="3" t="s">
        <v>593</v>
      </c>
    </row>
    <row r="2380" spans="1:8" ht="58" x14ac:dyDescent="0.35">
      <c r="A2380" s="4">
        <v>44038</v>
      </c>
      <c r="B2380" s="1">
        <v>45217</v>
      </c>
      <c r="C2380" s="2">
        <v>0.4387962962962963</v>
      </c>
      <c r="D2380" s="3" t="s">
        <v>23005</v>
      </c>
      <c r="E2380" s="3" t="s">
        <v>14261</v>
      </c>
      <c r="F2380" s="3" t="s">
        <v>23006</v>
      </c>
      <c r="G2380" s="3" t="s">
        <v>10828</v>
      </c>
      <c r="H2380" s="3" t="s">
        <v>23007</v>
      </c>
    </row>
    <row r="2381" spans="1:8" ht="58" x14ac:dyDescent="0.35">
      <c r="A2381" s="4">
        <v>35269</v>
      </c>
      <c r="B2381" s="1">
        <v>45217</v>
      </c>
      <c r="C2381" s="2">
        <v>0.43957175925925923</v>
      </c>
      <c r="D2381" s="3" t="s">
        <v>1702</v>
      </c>
      <c r="E2381" s="3" t="s">
        <v>23010</v>
      </c>
      <c r="F2381" s="3" t="s">
        <v>23008</v>
      </c>
      <c r="G2381" s="3" t="s">
        <v>11859</v>
      </c>
      <c r="H2381" s="3" t="s">
        <v>23009</v>
      </c>
    </row>
    <row r="2382" spans="1:8" ht="58" x14ac:dyDescent="0.35">
      <c r="A2382" s="4">
        <v>44038</v>
      </c>
      <c r="B2382" s="1">
        <v>45217</v>
      </c>
      <c r="C2382" s="2">
        <v>0.4397800925925926</v>
      </c>
      <c r="D2382" s="3" t="s">
        <v>23005</v>
      </c>
      <c r="E2382" s="3" t="s">
        <v>14261</v>
      </c>
      <c r="F2382" s="3" t="s">
        <v>23011</v>
      </c>
      <c r="G2382" s="3" t="s">
        <v>10828</v>
      </c>
      <c r="H2382" s="3" t="s">
        <v>23007</v>
      </c>
    </row>
    <row r="2383" spans="1:8" ht="116" x14ac:dyDescent="0.35">
      <c r="A2383" s="4">
        <v>202890</v>
      </c>
      <c r="B2383" s="1">
        <v>45217</v>
      </c>
      <c r="C2383" s="2">
        <v>0.44296296296296295</v>
      </c>
      <c r="D2383" s="3" t="s">
        <v>23000</v>
      </c>
      <c r="E2383" s="3" t="s">
        <v>23013</v>
      </c>
      <c r="F2383" s="3" t="s">
        <v>23001</v>
      </c>
      <c r="G2383" s="3" t="s">
        <v>11798</v>
      </c>
      <c r="H2383" s="3" t="s">
        <v>23012</v>
      </c>
    </row>
    <row r="2384" spans="1:8" ht="29" x14ac:dyDescent="0.35">
      <c r="A2384" s="4">
        <v>140248</v>
      </c>
      <c r="B2384" s="1">
        <v>45217</v>
      </c>
      <c r="C2384" s="2">
        <v>0.4430439814814815</v>
      </c>
      <c r="D2384" s="3" t="s">
        <v>23014</v>
      </c>
      <c r="E2384" s="3" t="s">
        <v>1530</v>
      </c>
      <c r="F2384" s="3" t="s">
        <v>1780</v>
      </c>
      <c r="G2384" s="3" t="s">
        <v>23015</v>
      </c>
      <c r="H2384" s="3" t="s">
        <v>23016</v>
      </c>
    </row>
    <row r="2385" spans="1:8" ht="72.5" x14ac:dyDescent="0.35">
      <c r="A2385" s="4">
        <v>115944</v>
      </c>
      <c r="B2385" s="1">
        <v>45217</v>
      </c>
      <c r="C2385" s="2">
        <v>0.44423611111111111</v>
      </c>
      <c r="D2385" s="3" t="s">
        <v>23017</v>
      </c>
      <c r="E2385" s="3" t="s">
        <v>23021</v>
      </c>
      <c r="F2385" s="3" t="s">
        <v>23018</v>
      </c>
      <c r="G2385" s="3" t="s">
        <v>23019</v>
      </c>
      <c r="H2385" s="3" t="s">
        <v>23020</v>
      </c>
    </row>
    <row r="2386" spans="1:8" ht="43.5" x14ac:dyDescent="0.35">
      <c r="A2386" s="4">
        <v>44784</v>
      </c>
      <c r="B2386" s="1">
        <v>45217</v>
      </c>
      <c r="C2386" s="2">
        <v>0.44689814814814816</v>
      </c>
      <c r="D2386" s="3" t="s">
        <v>23022</v>
      </c>
      <c r="E2386" s="3" t="s">
        <v>14621</v>
      </c>
      <c r="F2386" s="3" t="s">
        <v>23023</v>
      </c>
      <c r="G2386" s="3" t="s">
        <v>23024</v>
      </c>
      <c r="H2386" s="3" t="s">
        <v>23025</v>
      </c>
    </row>
    <row r="2387" spans="1:8" x14ac:dyDescent="0.35">
      <c r="A2387" s="4">
        <v>33552</v>
      </c>
      <c r="B2387" s="1">
        <v>45217</v>
      </c>
      <c r="C2387" s="2">
        <v>0.44707175925925924</v>
      </c>
      <c r="D2387" s="3" t="s">
        <v>386</v>
      </c>
      <c r="E2387" s="3" t="s">
        <v>12560</v>
      </c>
      <c r="F2387" s="3" t="s">
        <v>12484</v>
      </c>
      <c r="G2387" s="3" t="s">
        <v>12560</v>
      </c>
      <c r="H2387" s="3" t="s">
        <v>10659</v>
      </c>
    </row>
    <row r="2388" spans="1:8" x14ac:dyDescent="0.35">
      <c r="A2388" s="4">
        <v>125785</v>
      </c>
      <c r="B2388" s="1">
        <v>45217</v>
      </c>
      <c r="C2388" s="2">
        <v>0.45</v>
      </c>
      <c r="D2388" s="3" t="s">
        <v>12015</v>
      </c>
      <c r="E2388" s="3" t="s">
        <v>12866</v>
      </c>
      <c r="F2388" s="3" t="s">
        <v>12830</v>
      </c>
      <c r="G2388" s="3" t="s">
        <v>12866</v>
      </c>
      <c r="H2388" s="3" t="s">
        <v>10659</v>
      </c>
    </row>
    <row r="2389" spans="1:8" ht="116" x14ac:dyDescent="0.35">
      <c r="A2389" s="4">
        <v>41501</v>
      </c>
      <c r="B2389" s="1">
        <v>45217</v>
      </c>
      <c r="C2389" s="2">
        <v>0.45204861111111111</v>
      </c>
      <c r="D2389" s="3" t="s">
        <v>10429</v>
      </c>
      <c r="E2389" s="3" t="s">
        <v>23028</v>
      </c>
      <c r="F2389" s="3" t="s">
        <v>10813</v>
      </c>
      <c r="G2389" s="3" t="s">
        <v>23026</v>
      </c>
      <c r="H2389" s="3" t="s">
        <v>23027</v>
      </c>
    </row>
    <row r="2390" spans="1:8" ht="87" x14ac:dyDescent="0.35">
      <c r="A2390" s="4">
        <v>97797</v>
      </c>
      <c r="B2390" s="1">
        <v>45217</v>
      </c>
      <c r="C2390" s="2">
        <v>0.45226851851851851</v>
      </c>
      <c r="D2390" s="3" t="s">
        <v>23029</v>
      </c>
      <c r="E2390" s="3" t="s">
        <v>23032</v>
      </c>
      <c r="F2390" s="3" t="s">
        <v>23030</v>
      </c>
      <c r="G2390" s="3" t="s">
        <v>12346</v>
      </c>
      <c r="H2390" s="3" t="s">
        <v>23031</v>
      </c>
    </row>
    <row r="2391" spans="1:8" ht="43.5" x14ac:dyDescent="0.35">
      <c r="A2391" s="4">
        <v>5152</v>
      </c>
      <c r="B2391" s="1">
        <v>45217</v>
      </c>
      <c r="C2391" s="2">
        <v>0.45363425925925926</v>
      </c>
      <c r="D2391" s="3" t="s">
        <v>23033</v>
      </c>
      <c r="E2391" s="3" t="s">
        <v>14782</v>
      </c>
      <c r="F2391" s="3" t="s">
        <v>23034</v>
      </c>
      <c r="G2391" s="3" t="s">
        <v>23035</v>
      </c>
      <c r="H2391" s="3" t="s">
        <v>23036</v>
      </c>
    </row>
    <row r="2392" spans="1:8" x14ac:dyDescent="0.35">
      <c r="A2392" s="4">
        <v>116859</v>
      </c>
      <c r="B2392" s="1">
        <v>45217</v>
      </c>
      <c r="C2392" s="2">
        <v>0.45465277777777779</v>
      </c>
      <c r="D2392" s="3" t="s">
        <v>12868</v>
      </c>
      <c r="E2392" s="3" t="s">
        <v>12560</v>
      </c>
      <c r="F2392" s="3" t="s">
        <v>12751</v>
      </c>
      <c r="G2392" s="3" t="s">
        <v>12560</v>
      </c>
      <c r="H2392" s="3" t="s">
        <v>10891</v>
      </c>
    </row>
    <row r="2393" spans="1:8" ht="43.5" x14ac:dyDescent="0.35">
      <c r="A2393" s="4">
        <v>46575</v>
      </c>
      <c r="B2393" s="1">
        <v>45217</v>
      </c>
      <c r="C2393" s="2">
        <v>0.45814814814814814</v>
      </c>
      <c r="D2393" s="3" t="s">
        <v>1702</v>
      </c>
      <c r="E2393" s="3" t="s">
        <v>23039</v>
      </c>
      <c r="F2393" s="3" t="s">
        <v>23037</v>
      </c>
      <c r="G2393" s="3" t="s">
        <v>10857</v>
      </c>
      <c r="H2393" s="3" t="s">
        <v>23038</v>
      </c>
    </row>
    <row r="2394" spans="1:8" x14ac:dyDescent="0.35">
      <c r="A2394" s="4">
        <v>34154</v>
      </c>
      <c r="B2394" s="1">
        <v>45217</v>
      </c>
      <c r="C2394" s="2">
        <v>0.45900462962962968</v>
      </c>
      <c r="D2394" s="3" t="s">
        <v>12833</v>
      </c>
      <c r="E2394" s="3" t="s">
        <v>12560</v>
      </c>
      <c r="F2394" s="3" t="s">
        <v>2012</v>
      </c>
      <c r="G2394" s="3" t="s">
        <v>12560</v>
      </c>
      <c r="H2394" s="3" t="s">
        <v>593</v>
      </c>
    </row>
    <row r="2395" spans="1:8" ht="87" x14ac:dyDescent="0.35">
      <c r="A2395" s="4">
        <v>23496</v>
      </c>
      <c r="B2395" s="1">
        <v>45217</v>
      </c>
      <c r="C2395" s="2">
        <v>0.45951388888888894</v>
      </c>
      <c r="D2395" s="3" t="s">
        <v>23040</v>
      </c>
      <c r="E2395" s="3" t="s">
        <v>12058</v>
      </c>
      <c r="F2395" s="3" t="s">
        <v>23041</v>
      </c>
      <c r="G2395" s="3" t="s">
        <v>23042</v>
      </c>
      <c r="H2395" s="3" t="s">
        <v>23043</v>
      </c>
    </row>
    <row r="2396" spans="1:8" ht="72.5" x14ac:dyDescent="0.35">
      <c r="A2396" s="4">
        <v>58233</v>
      </c>
      <c r="B2396" s="1">
        <v>45217</v>
      </c>
      <c r="C2396" s="2">
        <v>0.4616319444444445</v>
      </c>
      <c r="D2396" s="3" t="s">
        <v>1174</v>
      </c>
      <c r="E2396" s="3" t="s">
        <v>23047</v>
      </c>
      <c r="F2396" s="3" t="s">
        <v>23044</v>
      </c>
      <c r="G2396" s="3" t="s">
        <v>23045</v>
      </c>
      <c r="H2396" s="3" t="s">
        <v>23046</v>
      </c>
    </row>
    <row r="2397" spans="1:8" ht="72.5" x14ac:dyDescent="0.35">
      <c r="A2397" s="4">
        <v>43863</v>
      </c>
      <c r="B2397" s="1">
        <v>45217</v>
      </c>
      <c r="C2397" s="2">
        <v>0.46380787037037036</v>
      </c>
      <c r="D2397" s="3" t="s">
        <v>23048</v>
      </c>
      <c r="E2397" s="3" t="s">
        <v>23051</v>
      </c>
      <c r="F2397" s="3" t="s">
        <v>1800</v>
      </c>
      <c r="G2397" s="3" t="s">
        <v>23049</v>
      </c>
      <c r="H2397" s="3" t="s">
        <v>23050</v>
      </c>
    </row>
    <row r="2398" spans="1:8" ht="58" x14ac:dyDescent="0.35">
      <c r="A2398" s="4">
        <v>2500</v>
      </c>
      <c r="B2398" s="1">
        <v>45217</v>
      </c>
      <c r="C2398" s="2">
        <v>0.46394675925925927</v>
      </c>
      <c r="D2398" s="3" t="s">
        <v>688</v>
      </c>
      <c r="E2398" s="3" t="s">
        <v>23054</v>
      </c>
      <c r="F2398" s="3" t="s">
        <v>23052</v>
      </c>
      <c r="G2398" s="3" t="s">
        <v>12518</v>
      </c>
      <c r="H2398" s="3" t="s">
        <v>23053</v>
      </c>
    </row>
    <row r="2399" spans="1:8" ht="58" x14ac:dyDescent="0.35">
      <c r="A2399" s="4">
        <v>44038</v>
      </c>
      <c r="B2399" s="1">
        <v>45217</v>
      </c>
      <c r="C2399" s="2">
        <v>0.46622685185185181</v>
      </c>
      <c r="D2399" s="3" t="s">
        <v>23005</v>
      </c>
      <c r="E2399" s="3" t="s">
        <v>14261</v>
      </c>
      <c r="F2399" s="3" t="s">
        <v>23055</v>
      </c>
      <c r="G2399" s="3" t="s">
        <v>10828</v>
      </c>
      <c r="H2399" s="3" t="s">
        <v>23007</v>
      </c>
    </row>
    <row r="2400" spans="1:8" ht="29" x14ac:dyDescent="0.35">
      <c r="A2400" s="4">
        <v>152450</v>
      </c>
      <c r="B2400" s="1">
        <v>45217</v>
      </c>
      <c r="C2400" s="2">
        <v>0.46916666666666668</v>
      </c>
      <c r="D2400" s="3" t="s">
        <v>1744</v>
      </c>
      <c r="E2400" s="3" t="s">
        <v>23057</v>
      </c>
      <c r="F2400" s="3" t="s">
        <v>1855</v>
      </c>
      <c r="G2400" s="3" t="s">
        <v>11798</v>
      </c>
      <c r="H2400" s="3" t="s">
        <v>23056</v>
      </c>
    </row>
    <row r="2401" spans="1:8" ht="58" x14ac:dyDescent="0.35">
      <c r="A2401" s="4">
        <v>32478</v>
      </c>
      <c r="B2401" s="1">
        <v>45217</v>
      </c>
      <c r="C2401" s="2">
        <v>0.47060185185185183</v>
      </c>
      <c r="D2401" s="3" t="s">
        <v>1702</v>
      </c>
      <c r="E2401" s="3" t="s">
        <v>23060</v>
      </c>
      <c r="F2401" s="3" t="s">
        <v>23058</v>
      </c>
      <c r="G2401" s="3" t="s">
        <v>12544</v>
      </c>
      <c r="H2401" s="3" t="s">
        <v>23059</v>
      </c>
    </row>
    <row r="2402" spans="1:8" ht="43.5" x14ac:dyDescent="0.35">
      <c r="A2402" s="4">
        <v>202189</v>
      </c>
      <c r="B2402" s="1">
        <v>45217</v>
      </c>
      <c r="C2402" s="2">
        <v>0.47181712962962963</v>
      </c>
      <c r="D2402" s="3" t="s">
        <v>23061</v>
      </c>
      <c r="E2402" s="3" t="s">
        <v>23064</v>
      </c>
      <c r="F2402" s="3" t="s">
        <v>23062</v>
      </c>
      <c r="G2402" s="3" t="s">
        <v>1347</v>
      </c>
      <c r="H2402" s="3" t="s">
        <v>23063</v>
      </c>
    </row>
    <row r="2403" spans="1:8" ht="58" x14ac:dyDescent="0.35">
      <c r="A2403" s="4">
        <v>36745</v>
      </c>
      <c r="B2403" s="1">
        <v>45217</v>
      </c>
      <c r="C2403" s="2">
        <v>0.47274305555555557</v>
      </c>
      <c r="D2403" s="3" t="s">
        <v>23065</v>
      </c>
      <c r="E2403" s="3" t="s">
        <v>23069</v>
      </c>
      <c r="F2403" s="3" t="s">
        <v>23066</v>
      </c>
      <c r="G2403" s="3" t="s">
        <v>23067</v>
      </c>
      <c r="H2403" s="3" t="s">
        <v>23068</v>
      </c>
    </row>
    <row r="2404" spans="1:8" ht="43.5" x14ac:dyDescent="0.35">
      <c r="A2404" s="4">
        <v>57507</v>
      </c>
      <c r="B2404" s="1">
        <v>45217</v>
      </c>
      <c r="C2404" s="2">
        <v>0.47523148148148148</v>
      </c>
      <c r="D2404" s="3" t="s">
        <v>1744</v>
      </c>
      <c r="E2404" s="3" t="s">
        <v>23072</v>
      </c>
      <c r="F2404" s="3" t="s">
        <v>23070</v>
      </c>
      <c r="G2404" s="3" t="s">
        <v>11784</v>
      </c>
      <c r="H2404" s="3" t="s">
        <v>23071</v>
      </c>
    </row>
    <row r="2405" spans="1:8" ht="43.5" x14ac:dyDescent="0.35">
      <c r="A2405" s="4">
        <v>46286</v>
      </c>
      <c r="B2405" s="1">
        <v>45217</v>
      </c>
      <c r="C2405" s="2">
        <v>0.47600694444444441</v>
      </c>
      <c r="D2405" s="3" t="s">
        <v>23073</v>
      </c>
      <c r="E2405" s="3" t="s">
        <v>23076</v>
      </c>
      <c r="F2405" s="3" t="s">
        <v>23074</v>
      </c>
      <c r="G2405" s="3" t="s">
        <v>11638</v>
      </c>
      <c r="H2405" s="3" t="s">
        <v>23075</v>
      </c>
    </row>
    <row r="2406" spans="1:8" ht="101.5" x14ac:dyDescent="0.35">
      <c r="A2406" s="4">
        <v>167432</v>
      </c>
      <c r="B2406" s="1">
        <v>45217</v>
      </c>
      <c r="C2406" s="2">
        <v>0.47738425925925926</v>
      </c>
      <c r="D2406" s="3" t="s">
        <v>23077</v>
      </c>
      <c r="E2406" s="3" t="s">
        <v>23080</v>
      </c>
      <c r="F2406" s="3" t="s">
        <v>23078</v>
      </c>
      <c r="G2406" s="3" t="s">
        <v>11795</v>
      </c>
      <c r="H2406" s="3" t="s">
        <v>23079</v>
      </c>
    </row>
    <row r="2407" spans="1:8" ht="58" x14ac:dyDescent="0.35">
      <c r="A2407" s="4">
        <v>45153</v>
      </c>
      <c r="B2407" s="1">
        <v>45217</v>
      </c>
      <c r="C2407" s="2">
        <v>0.47865740740740742</v>
      </c>
      <c r="D2407" s="3" t="s">
        <v>23081</v>
      </c>
      <c r="E2407" s="3" t="s">
        <v>23083</v>
      </c>
      <c r="F2407" s="3" t="s">
        <v>1805</v>
      </c>
      <c r="G2407" s="3" t="s">
        <v>11798</v>
      </c>
      <c r="H2407" s="3" t="s">
        <v>23082</v>
      </c>
    </row>
    <row r="2408" spans="1:8" ht="43.5" x14ac:dyDescent="0.35">
      <c r="A2408" s="4">
        <v>43986</v>
      </c>
      <c r="B2408" s="1">
        <v>45217</v>
      </c>
      <c r="C2408" s="2">
        <v>0.48041666666666666</v>
      </c>
      <c r="D2408" s="3" t="s">
        <v>23084</v>
      </c>
      <c r="E2408" s="3" t="s">
        <v>23087</v>
      </c>
      <c r="F2408" s="3" t="s">
        <v>23085</v>
      </c>
      <c r="G2408" s="3" t="s">
        <v>13282</v>
      </c>
      <c r="H2408" s="3" t="s">
        <v>23086</v>
      </c>
    </row>
    <row r="2409" spans="1:8" ht="116" x14ac:dyDescent="0.35">
      <c r="A2409" s="4">
        <v>202847</v>
      </c>
      <c r="B2409" s="1">
        <v>45217</v>
      </c>
      <c r="C2409" s="2">
        <v>0.4815740740740741</v>
      </c>
      <c r="D2409" s="3" t="s">
        <v>23088</v>
      </c>
      <c r="E2409" s="3" t="s">
        <v>23092</v>
      </c>
      <c r="F2409" s="3" t="s">
        <v>23089</v>
      </c>
      <c r="G2409" s="3" t="s">
        <v>23090</v>
      </c>
      <c r="H2409" s="3" t="s">
        <v>23091</v>
      </c>
    </row>
    <row r="2410" spans="1:8" ht="72.5" x14ac:dyDescent="0.35">
      <c r="A2410" s="4">
        <v>167066</v>
      </c>
      <c r="B2410" s="1">
        <v>45217</v>
      </c>
      <c r="C2410" s="2">
        <v>0.48339120370370375</v>
      </c>
      <c r="D2410" s="3" t="s">
        <v>23093</v>
      </c>
      <c r="E2410" s="3" t="s">
        <v>23097</v>
      </c>
      <c r="F2410" s="3" t="s">
        <v>23094</v>
      </c>
      <c r="G2410" s="3" t="s">
        <v>23095</v>
      </c>
      <c r="H2410" s="3" t="s">
        <v>23096</v>
      </c>
    </row>
    <row r="2411" spans="1:8" ht="116" x14ac:dyDescent="0.35">
      <c r="A2411" s="4">
        <v>194067</v>
      </c>
      <c r="B2411" s="1">
        <v>45217</v>
      </c>
      <c r="C2411" s="2">
        <v>0.48523148148148149</v>
      </c>
      <c r="D2411" s="3" t="e">
        <f>- intermittent joint PAIN</f>
        <v>#NAME?</v>
      </c>
      <c r="E2411" s="3" t="s">
        <v>23101</v>
      </c>
      <c r="F2411" s="3" t="s">
        <v>23098</v>
      </c>
      <c r="G2411" s="3" t="s">
        <v>23099</v>
      </c>
      <c r="H2411" s="3" t="s">
        <v>23100</v>
      </c>
    </row>
    <row r="2412" spans="1:8" ht="87" x14ac:dyDescent="0.35">
      <c r="A2412" s="4">
        <v>1361</v>
      </c>
      <c r="B2412" s="1">
        <v>45217</v>
      </c>
      <c r="C2412" s="2">
        <v>0.4854282407407407</v>
      </c>
      <c r="D2412" s="3" t="s">
        <v>1519</v>
      </c>
      <c r="E2412" s="3" t="s">
        <v>23102</v>
      </c>
      <c r="F2412" s="3" t="s">
        <v>1926</v>
      </c>
      <c r="G2412" s="3" t="s">
        <v>1926</v>
      </c>
      <c r="H2412" s="3" t="s">
        <v>11647</v>
      </c>
    </row>
    <row r="2413" spans="1:8" ht="58" x14ac:dyDescent="0.35">
      <c r="A2413" s="4">
        <v>7491</v>
      </c>
      <c r="B2413" s="1">
        <v>45217</v>
      </c>
      <c r="C2413" s="2">
        <v>0.48548611111111112</v>
      </c>
      <c r="D2413" s="3" t="s">
        <v>23103</v>
      </c>
      <c r="E2413" s="3" t="s">
        <v>23107</v>
      </c>
      <c r="F2413" s="3" t="s">
        <v>23104</v>
      </c>
      <c r="G2413" s="3" t="s">
        <v>23105</v>
      </c>
      <c r="H2413" s="3" t="s">
        <v>23106</v>
      </c>
    </row>
    <row r="2414" spans="1:8" ht="43.5" x14ac:dyDescent="0.35">
      <c r="A2414" s="4">
        <v>182755</v>
      </c>
      <c r="B2414" s="1">
        <v>45217</v>
      </c>
      <c r="C2414" s="2">
        <v>0.48712962962962963</v>
      </c>
      <c r="D2414" s="3" t="s">
        <v>23108</v>
      </c>
      <c r="E2414" s="3" t="s">
        <v>23111</v>
      </c>
      <c r="F2414" s="3" t="s">
        <v>23109</v>
      </c>
      <c r="G2414" s="3" t="s">
        <v>766</v>
      </c>
      <c r="H2414" s="3" t="s">
        <v>23110</v>
      </c>
    </row>
    <row r="2415" spans="1:8" ht="29" x14ac:dyDescent="0.35">
      <c r="A2415" s="4">
        <v>49965</v>
      </c>
      <c r="B2415" s="1">
        <v>45217</v>
      </c>
      <c r="C2415" s="2">
        <v>0.49056712962962962</v>
      </c>
      <c r="D2415" s="3" t="s">
        <v>23112</v>
      </c>
      <c r="E2415" s="3" t="s">
        <v>23116</v>
      </c>
      <c r="F2415" s="3" t="s">
        <v>23113</v>
      </c>
      <c r="G2415" s="3" t="s">
        <v>23114</v>
      </c>
      <c r="H2415" s="3" t="s">
        <v>23115</v>
      </c>
    </row>
    <row r="2416" spans="1:8" ht="43.5" x14ac:dyDescent="0.35">
      <c r="A2416" s="4">
        <v>54353</v>
      </c>
      <c r="B2416" s="1">
        <v>45217</v>
      </c>
      <c r="C2416" s="2">
        <v>0.49369212962962966</v>
      </c>
      <c r="D2416" s="3" t="s">
        <v>23117</v>
      </c>
      <c r="E2416" s="3" t="s">
        <v>23121</v>
      </c>
      <c r="F2416" s="3" t="s">
        <v>23118</v>
      </c>
      <c r="G2416" s="3" t="s">
        <v>23119</v>
      </c>
      <c r="H2416" s="3" t="s">
        <v>23120</v>
      </c>
    </row>
    <row r="2417" spans="1:8" ht="43.5" x14ac:dyDescent="0.35">
      <c r="A2417" s="4">
        <v>199055</v>
      </c>
      <c r="B2417" s="1">
        <v>45217</v>
      </c>
      <c r="C2417" s="2">
        <v>0.49547453703703703</v>
      </c>
      <c r="D2417" s="3" t="s">
        <v>23122</v>
      </c>
      <c r="E2417" s="3" t="s">
        <v>23126</v>
      </c>
      <c r="F2417" s="3" t="s">
        <v>23123</v>
      </c>
      <c r="G2417" s="3" t="s">
        <v>23124</v>
      </c>
      <c r="H2417" s="3" t="s">
        <v>23125</v>
      </c>
    </row>
    <row r="2418" spans="1:8" ht="58" x14ac:dyDescent="0.35">
      <c r="A2418" s="4">
        <v>21527</v>
      </c>
      <c r="B2418" s="1">
        <v>45217</v>
      </c>
      <c r="C2418" s="2">
        <v>0.49562499999999998</v>
      </c>
      <c r="D2418" s="3" t="s">
        <v>23127</v>
      </c>
      <c r="E2418" s="3" t="s">
        <v>23130</v>
      </c>
      <c r="F2418" s="3" t="s">
        <v>23128</v>
      </c>
      <c r="G2418" s="3" t="s">
        <v>11799</v>
      </c>
      <c r="H2418" s="3" t="s">
        <v>23129</v>
      </c>
    </row>
    <row r="2419" spans="1:8" ht="43.5" x14ac:dyDescent="0.35">
      <c r="A2419" s="4">
        <v>37447</v>
      </c>
      <c r="B2419" s="1">
        <v>45217</v>
      </c>
      <c r="C2419" s="2">
        <v>0.4957523148148148</v>
      </c>
      <c r="D2419" s="3" t="s">
        <v>1702</v>
      </c>
      <c r="E2419" s="3" t="s">
        <v>23133</v>
      </c>
      <c r="F2419" s="3" t="s">
        <v>23131</v>
      </c>
      <c r="G2419" s="3" t="s">
        <v>23132</v>
      </c>
      <c r="H2419" s="3" t="s">
        <v>11750</v>
      </c>
    </row>
    <row r="2420" spans="1:8" x14ac:dyDescent="0.35">
      <c r="A2420" s="4">
        <v>42316</v>
      </c>
      <c r="B2420" s="1">
        <v>45217</v>
      </c>
      <c r="C2420" s="2">
        <v>0.49594907407407413</v>
      </c>
      <c r="D2420" s="3" t="s">
        <v>10317</v>
      </c>
      <c r="E2420" s="3" t="s">
        <v>12560</v>
      </c>
      <c r="F2420" s="3" t="s">
        <v>2012</v>
      </c>
      <c r="G2420" s="3" t="s">
        <v>12560</v>
      </c>
      <c r="H2420" s="3" t="s">
        <v>11368</v>
      </c>
    </row>
    <row r="2421" spans="1:8" ht="72.5" x14ac:dyDescent="0.35">
      <c r="A2421" s="4">
        <v>179369</v>
      </c>
      <c r="B2421" s="1">
        <v>45217</v>
      </c>
      <c r="C2421" s="2">
        <v>0.49945601851851856</v>
      </c>
      <c r="D2421" s="3" t="s">
        <v>23134</v>
      </c>
      <c r="E2421" s="3" t="s">
        <v>23137</v>
      </c>
      <c r="F2421" s="3" t="s">
        <v>23135</v>
      </c>
      <c r="G2421" s="3" t="s">
        <v>11912</v>
      </c>
      <c r="H2421" s="3" t="s">
        <v>23136</v>
      </c>
    </row>
    <row r="2422" spans="1:8" ht="43.5" x14ac:dyDescent="0.35">
      <c r="A2422" s="4">
        <v>35392</v>
      </c>
      <c r="B2422" s="1">
        <v>45217</v>
      </c>
      <c r="C2422" s="2">
        <v>0.50015046296296295</v>
      </c>
      <c r="D2422" s="3" t="s">
        <v>23138</v>
      </c>
      <c r="E2422" s="3" t="s">
        <v>12139</v>
      </c>
      <c r="F2422" s="3" t="s">
        <v>23139</v>
      </c>
      <c r="G2422" s="3" t="s">
        <v>11890</v>
      </c>
      <c r="H2422" s="3" t="s">
        <v>23140</v>
      </c>
    </row>
    <row r="2423" spans="1:8" x14ac:dyDescent="0.35">
      <c r="A2423" s="4">
        <v>41539</v>
      </c>
      <c r="B2423" s="1">
        <v>45217</v>
      </c>
      <c r="C2423" s="2">
        <v>0.50112268518518521</v>
      </c>
      <c r="D2423" s="3" t="s">
        <v>12015</v>
      </c>
      <c r="E2423" s="3" t="s">
        <v>12789</v>
      </c>
      <c r="F2423" s="3" t="s">
        <v>10497</v>
      </c>
      <c r="G2423" s="3" t="s">
        <v>12789</v>
      </c>
      <c r="H2423" s="3" t="s">
        <v>10659</v>
      </c>
    </row>
    <row r="2424" spans="1:8" ht="29" x14ac:dyDescent="0.35">
      <c r="A2424" s="4">
        <v>202111</v>
      </c>
      <c r="B2424" s="1">
        <v>45217</v>
      </c>
      <c r="C2424" s="2">
        <v>0.50163194444444448</v>
      </c>
      <c r="D2424" s="3" t="s">
        <v>23141</v>
      </c>
      <c r="E2424" s="3" t="s">
        <v>23144</v>
      </c>
      <c r="F2424" s="3" t="s">
        <v>1521</v>
      </c>
      <c r="G2424" s="3" t="s">
        <v>23142</v>
      </c>
      <c r="H2424" s="3" t="s">
        <v>23143</v>
      </c>
    </row>
    <row r="2425" spans="1:8" ht="43.5" x14ac:dyDescent="0.35">
      <c r="A2425" s="4">
        <v>81143</v>
      </c>
      <c r="B2425" s="1">
        <v>45217</v>
      </c>
      <c r="C2425" s="2">
        <v>0.50391203703703702</v>
      </c>
      <c r="D2425" s="3" t="s">
        <v>1288</v>
      </c>
      <c r="E2425" s="3" t="s">
        <v>23147</v>
      </c>
      <c r="F2425" s="3" t="s">
        <v>23145</v>
      </c>
      <c r="G2425" s="3" t="s">
        <v>11933</v>
      </c>
      <c r="H2425" s="3" t="s">
        <v>23146</v>
      </c>
    </row>
    <row r="2426" spans="1:8" ht="29" x14ac:dyDescent="0.35">
      <c r="A2426" s="4">
        <v>179402</v>
      </c>
      <c r="B2426" s="1">
        <v>45217</v>
      </c>
      <c r="C2426" s="2">
        <v>0.50878472222222226</v>
      </c>
      <c r="D2426" s="3" t="s">
        <v>11029</v>
      </c>
      <c r="E2426" s="3" t="s">
        <v>23151</v>
      </c>
      <c r="F2426" s="3" t="s">
        <v>23148</v>
      </c>
      <c r="G2426" s="3" t="s">
        <v>23149</v>
      </c>
      <c r="H2426" s="3" t="s">
        <v>23150</v>
      </c>
    </row>
    <row r="2427" spans="1:8" ht="58" x14ac:dyDescent="0.35">
      <c r="A2427" s="4">
        <v>199645</v>
      </c>
      <c r="B2427" s="1">
        <v>45217</v>
      </c>
      <c r="C2427" s="2">
        <v>0.50924768518518515</v>
      </c>
      <c r="D2427" s="3" t="s">
        <v>23152</v>
      </c>
      <c r="E2427" s="3" t="s">
        <v>23155</v>
      </c>
      <c r="F2427" s="3" t="s">
        <v>23153</v>
      </c>
      <c r="G2427" s="3" t="s">
        <v>11850</v>
      </c>
      <c r="H2427" s="3" t="s">
        <v>23154</v>
      </c>
    </row>
    <row r="2428" spans="1:8" ht="58" x14ac:dyDescent="0.35">
      <c r="A2428" s="4">
        <v>488</v>
      </c>
      <c r="B2428" s="1">
        <v>45217</v>
      </c>
      <c r="C2428" s="2">
        <v>0.50950231481481478</v>
      </c>
      <c r="D2428" s="3" t="s">
        <v>1702</v>
      </c>
      <c r="E2428" s="3" t="s">
        <v>14619</v>
      </c>
      <c r="F2428" s="3" t="s">
        <v>23156</v>
      </c>
      <c r="G2428" s="3" t="s">
        <v>11826</v>
      </c>
      <c r="H2428" s="3" t="s">
        <v>23157</v>
      </c>
    </row>
    <row r="2429" spans="1:8" ht="43.5" x14ac:dyDescent="0.35">
      <c r="A2429" s="4">
        <v>57826</v>
      </c>
      <c r="B2429" s="1">
        <v>45217</v>
      </c>
      <c r="C2429" s="2">
        <v>0.51245370370370369</v>
      </c>
      <c r="D2429" s="3" t="s">
        <v>1933</v>
      </c>
      <c r="E2429" s="3" t="s">
        <v>23160</v>
      </c>
      <c r="F2429" s="3" t="s">
        <v>23158</v>
      </c>
      <c r="G2429" s="3" t="s">
        <v>23159</v>
      </c>
      <c r="H2429" s="3" t="s">
        <v>14467</v>
      </c>
    </row>
    <row r="2430" spans="1:8" x14ac:dyDescent="0.35">
      <c r="A2430" s="4">
        <v>201603</v>
      </c>
      <c r="B2430" s="1">
        <v>45217</v>
      </c>
      <c r="C2430" s="2">
        <v>0.55475694444444446</v>
      </c>
      <c r="D2430" s="3" t="s">
        <v>14293</v>
      </c>
      <c r="E2430" s="3" t="s">
        <v>371</v>
      </c>
      <c r="F2430" s="3" t="s">
        <v>23161</v>
      </c>
      <c r="G2430" s="3" t="s">
        <v>23162</v>
      </c>
      <c r="H2430" s="3" t="s">
        <v>23163</v>
      </c>
    </row>
    <row r="2431" spans="1:8" ht="29" x14ac:dyDescent="0.35">
      <c r="A2431" s="4">
        <v>130376</v>
      </c>
      <c r="B2431" s="1">
        <v>45217</v>
      </c>
      <c r="C2431" s="2">
        <v>0.5618171296296296</v>
      </c>
      <c r="D2431" s="3" t="s">
        <v>11006</v>
      </c>
      <c r="E2431" s="3" t="s">
        <v>23166</v>
      </c>
      <c r="F2431" s="3" t="s">
        <v>12510</v>
      </c>
      <c r="G2431" s="3" t="s">
        <v>23164</v>
      </c>
      <c r="H2431" s="3" t="s">
        <v>23165</v>
      </c>
    </row>
    <row r="2432" spans="1:8" ht="58" x14ac:dyDescent="0.35">
      <c r="A2432" s="4">
        <v>123258</v>
      </c>
      <c r="B2432" s="1">
        <v>45217</v>
      </c>
      <c r="C2432" s="2">
        <v>0.57011574074074078</v>
      </c>
      <c r="D2432" s="3" t="s">
        <v>23167</v>
      </c>
      <c r="E2432" s="3" t="s">
        <v>14583</v>
      </c>
      <c r="F2432" s="3" t="s">
        <v>23168</v>
      </c>
      <c r="G2432" s="3" t="s">
        <v>23169</v>
      </c>
      <c r="H2432" s="3" t="s">
        <v>14909</v>
      </c>
    </row>
    <row r="2433" spans="1:8" ht="29" x14ac:dyDescent="0.35">
      <c r="A2433" s="4">
        <v>40896</v>
      </c>
      <c r="B2433" s="1">
        <v>45217</v>
      </c>
      <c r="C2433" s="2">
        <v>0.57202546296296297</v>
      </c>
      <c r="D2433" s="3" t="s">
        <v>167</v>
      </c>
      <c r="E2433" s="3" t="s">
        <v>23172</v>
      </c>
      <c r="F2433" s="3" t="s">
        <v>23170</v>
      </c>
      <c r="G2433" s="3" t="s">
        <v>1286</v>
      </c>
      <c r="H2433" s="3" t="s">
        <v>23171</v>
      </c>
    </row>
    <row r="2434" spans="1:8" ht="72.5" x14ac:dyDescent="0.35">
      <c r="A2434" s="4">
        <v>100296</v>
      </c>
      <c r="B2434" s="1">
        <v>45217</v>
      </c>
      <c r="C2434" s="2">
        <v>0.5794907407407407</v>
      </c>
      <c r="D2434" s="3" t="s">
        <v>167</v>
      </c>
      <c r="E2434" s="3" t="s">
        <v>23174</v>
      </c>
      <c r="F2434" s="3" t="s">
        <v>23173</v>
      </c>
      <c r="G2434" s="3" t="s">
        <v>12935</v>
      </c>
      <c r="H2434" s="3" t="s">
        <v>15432</v>
      </c>
    </row>
    <row r="2435" spans="1:8" ht="58" x14ac:dyDescent="0.35">
      <c r="A2435" s="4">
        <v>48000</v>
      </c>
      <c r="B2435" s="1">
        <v>45217</v>
      </c>
      <c r="C2435" s="2">
        <v>0.58079861111111108</v>
      </c>
      <c r="D2435" s="3" t="s">
        <v>985</v>
      </c>
      <c r="E2435" s="3" t="s">
        <v>23178</v>
      </c>
      <c r="F2435" s="3" t="s">
        <v>23175</v>
      </c>
      <c r="G2435" s="3" t="s">
        <v>23176</v>
      </c>
      <c r="H2435" s="3" t="s">
        <v>23177</v>
      </c>
    </row>
    <row r="2436" spans="1:8" ht="319" x14ac:dyDescent="0.35">
      <c r="A2436" s="4">
        <v>6941</v>
      </c>
      <c r="B2436" s="1">
        <v>45217</v>
      </c>
      <c r="C2436" s="2">
        <v>0.58599537037037031</v>
      </c>
      <c r="D2436" s="3" t="s">
        <v>10429</v>
      </c>
      <c r="E2436" s="3" t="s">
        <v>23182</v>
      </c>
      <c r="F2436" s="3" t="s">
        <v>23179</v>
      </c>
      <c r="G2436" s="3" t="s">
        <v>23180</v>
      </c>
      <c r="H2436" s="3" t="s">
        <v>23181</v>
      </c>
    </row>
    <row r="2437" spans="1:8" ht="72.5" x14ac:dyDescent="0.35">
      <c r="A2437" s="4">
        <v>197396</v>
      </c>
      <c r="B2437" s="1">
        <v>45217</v>
      </c>
      <c r="C2437" s="2">
        <v>0.58796296296296291</v>
      </c>
      <c r="D2437" s="3" t="s">
        <v>23183</v>
      </c>
      <c r="E2437" s="3" t="s">
        <v>23187</v>
      </c>
      <c r="F2437" s="3" t="s">
        <v>23184</v>
      </c>
      <c r="G2437" s="3" t="s">
        <v>23185</v>
      </c>
      <c r="H2437" s="3" t="s">
        <v>23186</v>
      </c>
    </row>
    <row r="2438" spans="1:8" ht="43.5" x14ac:dyDescent="0.35">
      <c r="A2438" s="4">
        <v>94445</v>
      </c>
      <c r="B2438" s="1">
        <v>45217</v>
      </c>
      <c r="C2438" s="2">
        <v>0.58813657407407405</v>
      </c>
      <c r="D2438" s="3" t="s">
        <v>167</v>
      </c>
      <c r="E2438" s="3" t="s">
        <v>23189</v>
      </c>
      <c r="F2438" s="3" t="s">
        <v>23188</v>
      </c>
      <c r="G2438" s="3" t="s">
        <v>1542</v>
      </c>
      <c r="H2438" s="3" t="s">
        <v>15157</v>
      </c>
    </row>
    <row r="2439" spans="1:8" ht="43.5" x14ac:dyDescent="0.35">
      <c r="A2439" s="4">
        <v>33521</v>
      </c>
      <c r="B2439" s="1">
        <v>45217</v>
      </c>
      <c r="C2439" s="2">
        <v>0.59074074074074068</v>
      </c>
      <c r="D2439" s="3" t="s">
        <v>14293</v>
      </c>
      <c r="E2439" s="3" t="s">
        <v>23192</v>
      </c>
      <c r="F2439" s="3" t="s">
        <v>23190</v>
      </c>
      <c r="G2439" s="3" t="s">
        <v>12011</v>
      </c>
      <c r="H2439" s="3" t="s">
        <v>23191</v>
      </c>
    </row>
    <row r="2440" spans="1:8" x14ac:dyDescent="0.35">
      <c r="A2440" s="4">
        <v>64190</v>
      </c>
      <c r="B2440" s="1">
        <v>45217</v>
      </c>
      <c r="C2440" s="2">
        <v>0.59423611111111108</v>
      </c>
      <c r="D2440" s="3" t="s">
        <v>10339</v>
      </c>
      <c r="E2440" s="3" t="s">
        <v>21817</v>
      </c>
      <c r="F2440" s="3" t="s">
        <v>13982</v>
      </c>
      <c r="G2440" s="3" t="s">
        <v>12415</v>
      </c>
      <c r="H2440" s="3" t="s">
        <v>23193</v>
      </c>
    </row>
    <row r="2441" spans="1:8" ht="43.5" x14ac:dyDescent="0.35">
      <c r="A2441" s="4">
        <v>86642</v>
      </c>
      <c r="B2441" s="1">
        <v>45217</v>
      </c>
      <c r="C2441" s="2">
        <v>0.59613425925925922</v>
      </c>
      <c r="D2441" s="3" t="s">
        <v>892</v>
      </c>
      <c r="E2441" s="3" t="s">
        <v>14626</v>
      </c>
      <c r="F2441" s="3" t="s">
        <v>12768</v>
      </c>
      <c r="G2441" s="3" t="s">
        <v>11404</v>
      </c>
      <c r="H2441" s="3" t="s">
        <v>11777</v>
      </c>
    </row>
    <row r="2442" spans="1:8" ht="58" x14ac:dyDescent="0.35">
      <c r="A2442" s="4">
        <v>136358</v>
      </c>
      <c r="B2442" s="1">
        <v>45217</v>
      </c>
      <c r="C2442" s="2">
        <v>0.59809027777777779</v>
      </c>
      <c r="D2442" s="3" t="s">
        <v>23194</v>
      </c>
      <c r="E2442" s="3" t="s">
        <v>23197</v>
      </c>
      <c r="F2442" s="3" t="s">
        <v>23195</v>
      </c>
      <c r="G2442" s="3" t="s">
        <v>12164</v>
      </c>
      <c r="H2442" s="3" t="s">
        <v>23196</v>
      </c>
    </row>
    <row r="2443" spans="1:8" ht="145" x14ac:dyDescent="0.35">
      <c r="A2443" s="4">
        <v>202191</v>
      </c>
      <c r="B2443" s="1">
        <v>45217</v>
      </c>
      <c r="C2443" s="2">
        <v>0.60008101851851847</v>
      </c>
      <c r="D2443" s="3" t="s">
        <v>23198</v>
      </c>
      <c r="E2443" s="3" t="s">
        <v>23200</v>
      </c>
      <c r="F2443" s="3" t="s">
        <v>23199</v>
      </c>
      <c r="G2443" s="3" t="s">
        <v>23200</v>
      </c>
      <c r="H2443" s="3" t="s">
        <v>10348</v>
      </c>
    </row>
    <row r="2444" spans="1:8" ht="29" x14ac:dyDescent="0.35">
      <c r="A2444" s="4">
        <v>192483</v>
      </c>
      <c r="B2444" s="1">
        <v>45217</v>
      </c>
      <c r="C2444" s="2">
        <v>0.60009259259259262</v>
      </c>
      <c r="D2444" s="3" t="s">
        <v>13540</v>
      </c>
      <c r="E2444" s="3" t="s">
        <v>23204</v>
      </c>
      <c r="F2444" s="3" t="s">
        <v>23201</v>
      </c>
      <c r="G2444" s="3" t="s">
        <v>23202</v>
      </c>
      <c r="H2444" s="3" t="s">
        <v>23203</v>
      </c>
    </row>
    <row r="2445" spans="1:8" ht="116" x14ac:dyDescent="0.35">
      <c r="A2445" s="4">
        <v>154674</v>
      </c>
      <c r="B2445" s="1">
        <v>45217</v>
      </c>
      <c r="C2445" s="2">
        <v>0.60265046296296299</v>
      </c>
      <c r="D2445" s="3" t="s">
        <v>23205</v>
      </c>
      <c r="E2445" s="3" t="s">
        <v>23209</v>
      </c>
      <c r="F2445" s="3" t="s">
        <v>23206</v>
      </c>
      <c r="G2445" s="3" t="s">
        <v>23207</v>
      </c>
      <c r="H2445" s="3" t="s">
        <v>23208</v>
      </c>
    </row>
    <row r="2446" spans="1:8" ht="58" x14ac:dyDescent="0.35">
      <c r="A2446" s="4">
        <v>13187</v>
      </c>
      <c r="B2446" s="1">
        <v>45217</v>
      </c>
      <c r="C2446" s="2">
        <v>0.60376157407407405</v>
      </c>
      <c r="D2446" s="3" t="s">
        <v>23210</v>
      </c>
      <c r="E2446" s="3" t="s">
        <v>23214</v>
      </c>
      <c r="F2446" s="3" t="s">
        <v>23211</v>
      </c>
      <c r="G2446" s="3" t="s">
        <v>23212</v>
      </c>
      <c r="H2446" s="3" t="s">
        <v>23213</v>
      </c>
    </row>
    <row r="2447" spans="1:8" ht="58" x14ac:dyDescent="0.35">
      <c r="A2447" s="4">
        <v>13187</v>
      </c>
      <c r="B2447" s="1">
        <v>45217</v>
      </c>
      <c r="C2447" s="2">
        <v>0.60528935185185184</v>
      </c>
      <c r="D2447" s="3" t="s">
        <v>23210</v>
      </c>
      <c r="E2447" s="3" t="s">
        <v>23215</v>
      </c>
      <c r="F2447" s="3" t="s">
        <v>23211</v>
      </c>
      <c r="G2447" s="3" t="s">
        <v>23212</v>
      </c>
      <c r="H2447" s="3" t="s">
        <v>23213</v>
      </c>
    </row>
    <row r="2448" spans="1:8" ht="159.5" x14ac:dyDescent="0.35">
      <c r="A2448" s="4">
        <v>149798</v>
      </c>
      <c r="B2448" s="1">
        <v>45217</v>
      </c>
      <c r="C2448" s="2">
        <v>0.60593750000000002</v>
      </c>
      <c r="D2448" s="3" t="s">
        <v>1403</v>
      </c>
      <c r="E2448" s="3" t="s">
        <v>23217</v>
      </c>
      <c r="F2448" s="3" t="s">
        <v>1676</v>
      </c>
      <c r="G2448" s="3" t="s">
        <v>12795</v>
      </c>
      <c r="H2448" s="3" t="s">
        <v>23216</v>
      </c>
    </row>
    <row r="2449" spans="1:8" x14ac:dyDescent="0.35">
      <c r="A2449" s="4">
        <v>140997</v>
      </c>
      <c r="B2449" s="1">
        <v>45217</v>
      </c>
      <c r="C2449" s="2">
        <v>0.60708333333333331</v>
      </c>
      <c r="D2449" s="3" t="s">
        <v>1436</v>
      </c>
      <c r="E2449" s="3" t="s">
        <v>13008</v>
      </c>
      <c r="F2449" s="3" t="s">
        <v>11953</v>
      </c>
      <c r="G2449" s="3" t="s">
        <v>13008</v>
      </c>
      <c r="H2449" s="3" t="s">
        <v>12234</v>
      </c>
    </row>
    <row r="2450" spans="1:8" ht="43.5" x14ac:dyDescent="0.35">
      <c r="A2450" s="4">
        <v>176879</v>
      </c>
      <c r="B2450" s="1">
        <v>45217</v>
      </c>
      <c r="C2450" s="2">
        <v>0.60712962962962969</v>
      </c>
      <c r="D2450" s="3" t="s">
        <v>23218</v>
      </c>
      <c r="E2450" s="3" t="s">
        <v>14046</v>
      </c>
      <c r="F2450" s="3" t="s">
        <v>23219</v>
      </c>
      <c r="G2450" s="3" t="s">
        <v>23220</v>
      </c>
      <c r="H2450" s="3" t="s">
        <v>23221</v>
      </c>
    </row>
    <row r="2451" spans="1:8" x14ac:dyDescent="0.35">
      <c r="A2451" s="4">
        <v>34372</v>
      </c>
      <c r="B2451" s="1">
        <v>45217</v>
      </c>
      <c r="C2451" s="2">
        <v>0.61023148148148143</v>
      </c>
      <c r="D2451" s="3" t="s">
        <v>20886</v>
      </c>
      <c r="E2451" s="3" t="s">
        <v>12379</v>
      </c>
      <c r="F2451" s="3" t="s">
        <v>23222</v>
      </c>
      <c r="G2451" s="3" t="s">
        <v>12518</v>
      </c>
      <c r="H2451" s="3" t="s">
        <v>23223</v>
      </c>
    </row>
    <row r="2452" spans="1:8" ht="72.5" x14ac:dyDescent="0.35">
      <c r="A2452" s="4">
        <v>32868</v>
      </c>
      <c r="B2452" s="1">
        <v>45217</v>
      </c>
      <c r="C2452" s="2">
        <v>0.61109953703703701</v>
      </c>
      <c r="D2452" s="3" t="s">
        <v>167</v>
      </c>
      <c r="E2452" s="3" t="s">
        <v>23226</v>
      </c>
      <c r="F2452" s="3" t="s">
        <v>23224</v>
      </c>
      <c r="G2452" s="3" t="s">
        <v>104</v>
      </c>
      <c r="H2452" s="3" t="s">
        <v>23225</v>
      </c>
    </row>
    <row r="2453" spans="1:8" ht="72.5" x14ac:dyDescent="0.35">
      <c r="A2453" s="4">
        <v>102949</v>
      </c>
      <c r="B2453" s="1">
        <v>45217</v>
      </c>
      <c r="C2453" s="2">
        <v>0.61185185185185187</v>
      </c>
      <c r="D2453" s="3" t="s">
        <v>23227</v>
      </c>
      <c r="E2453" s="3" t="s">
        <v>23230</v>
      </c>
      <c r="F2453" s="3" t="s">
        <v>23228</v>
      </c>
      <c r="G2453" s="3" t="s">
        <v>10626</v>
      </c>
      <c r="H2453" s="3" t="s">
        <v>23229</v>
      </c>
    </row>
    <row r="2454" spans="1:8" ht="87" x14ac:dyDescent="0.35">
      <c r="A2454" s="4">
        <v>31113</v>
      </c>
      <c r="B2454" s="1">
        <v>45217</v>
      </c>
      <c r="C2454" s="2">
        <v>0.61274305555555553</v>
      </c>
      <c r="D2454" s="3" t="s">
        <v>349</v>
      </c>
      <c r="E2454" s="3" t="s">
        <v>23234</v>
      </c>
      <c r="F2454" s="3" t="s">
        <v>23231</v>
      </c>
      <c r="G2454" s="3" t="s">
        <v>23232</v>
      </c>
      <c r="H2454" s="3" t="s">
        <v>23233</v>
      </c>
    </row>
    <row r="2455" spans="1:8" ht="43.5" x14ac:dyDescent="0.35">
      <c r="A2455" s="4">
        <v>149810</v>
      </c>
      <c r="B2455" s="1">
        <v>45217</v>
      </c>
      <c r="C2455" s="2">
        <v>0.61341435185185189</v>
      </c>
      <c r="D2455" s="3" t="s">
        <v>15169</v>
      </c>
      <c r="E2455" s="3" t="s">
        <v>13693</v>
      </c>
      <c r="F2455" s="3" t="s">
        <v>23235</v>
      </c>
      <c r="G2455" s="3" t="s">
        <v>12527</v>
      </c>
      <c r="H2455" s="3" t="s">
        <v>23236</v>
      </c>
    </row>
    <row r="2456" spans="1:8" ht="29" x14ac:dyDescent="0.35">
      <c r="A2456" s="4">
        <v>5809</v>
      </c>
      <c r="B2456" s="1">
        <v>45217</v>
      </c>
      <c r="C2456" s="2">
        <v>0.61479166666666674</v>
      </c>
      <c r="D2456" s="3" t="s">
        <v>11006</v>
      </c>
      <c r="E2456" s="3" t="s">
        <v>23240</v>
      </c>
      <c r="F2456" s="3" t="s">
        <v>23237</v>
      </c>
      <c r="G2456" s="3" t="s">
        <v>23238</v>
      </c>
      <c r="H2456" s="3" t="s">
        <v>23239</v>
      </c>
    </row>
    <row r="2457" spans="1:8" ht="58" x14ac:dyDescent="0.35">
      <c r="A2457" s="4">
        <v>74852</v>
      </c>
      <c r="B2457" s="1">
        <v>45217</v>
      </c>
      <c r="C2457" s="2">
        <v>0.61490740740740735</v>
      </c>
      <c r="D2457" s="3" t="s">
        <v>1403</v>
      </c>
      <c r="E2457" s="3" t="s">
        <v>23243</v>
      </c>
      <c r="F2457" s="3" t="s">
        <v>23241</v>
      </c>
      <c r="G2457" s="3" t="s">
        <v>12452</v>
      </c>
      <c r="H2457" s="3" t="s">
        <v>23242</v>
      </c>
    </row>
    <row r="2458" spans="1:8" ht="58" x14ac:dyDescent="0.35">
      <c r="A2458" s="4">
        <v>65896</v>
      </c>
      <c r="B2458" s="1">
        <v>45217</v>
      </c>
      <c r="C2458" s="2">
        <v>0.61927083333333333</v>
      </c>
      <c r="D2458" s="3" t="s">
        <v>985</v>
      </c>
      <c r="E2458" s="3" t="s">
        <v>19451</v>
      </c>
      <c r="F2458" s="3" t="s">
        <v>11953</v>
      </c>
      <c r="G2458" s="3" t="e">
        <f>-chronic viral HEPATITIS ( HBV )</f>
        <v>#NAME?</v>
      </c>
      <c r="H2458" s="3" t="s">
        <v>10726</v>
      </c>
    </row>
    <row r="2459" spans="1:8" ht="29" x14ac:dyDescent="0.35">
      <c r="A2459" s="4">
        <v>40799</v>
      </c>
      <c r="B2459" s="1">
        <v>45217</v>
      </c>
      <c r="C2459" s="2">
        <v>0.62027777777777782</v>
      </c>
      <c r="D2459" s="3" t="s">
        <v>23244</v>
      </c>
      <c r="E2459" s="3" t="s">
        <v>14288</v>
      </c>
      <c r="F2459" s="3" t="s">
        <v>23245</v>
      </c>
      <c r="G2459" s="3" t="s">
        <v>23246</v>
      </c>
      <c r="H2459" s="3" t="s">
        <v>23247</v>
      </c>
    </row>
    <row r="2460" spans="1:8" ht="87" x14ac:dyDescent="0.35">
      <c r="A2460" s="4">
        <v>27797</v>
      </c>
      <c r="B2460" s="1">
        <v>45217</v>
      </c>
      <c r="C2460" s="2">
        <v>0.62091435185185184</v>
      </c>
      <c r="D2460" s="3" t="s">
        <v>23248</v>
      </c>
      <c r="E2460" s="3" t="s">
        <v>23252</v>
      </c>
      <c r="F2460" s="3" t="s">
        <v>23249</v>
      </c>
      <c r="G2460" s="3" t="s">
        <v>23250</v>
      </c>
      <c r="H2460" s="3" t="s">
        <v>23251</v>
      </c>
    </row>
    <row r="2461" spans="1:8" ht="130.5" x14ac:dyDescent="0.35">
      <c r="A2461" s="4">
        <v>5977</v>
      </c>
      <c r="B2461" s="1">
        <v>45217</v>
      </c>
      <c r="C2461" s="2">
        <v>0.62258101851851855</v>
      </c>
      <c r="D2461" s="3" t="s">
        <v>23253</v>
      </c>
      <c r="E2461" s="3" t="s">
        <v>23257</v>
      </c>
      <c r="F2461" s="3" t="s">
        <v>23254</v>
      </c>
      <c r="G2461" s="3" t="s">
        <v>23255</v>
      </c>
      <c r="H2461" s="3" t="s">
        <v>23256</v>
      </c>
    </row>
    <row r="2462" spans="1:8" ht="101.5" x14ac:dyDescent="0.35">
      <c r="A2462" s="4">
        <v>202131</v>
      </c>
      <c r="B2462" s="1">
        <v>45217</v>
      </c>
      <c r="C2462" s="2">
        <v>0.62407407407407411</v>
      </c>
      <c r="D2462" s="3" t="s">
        <v>23258</v>
      </c>
      <c r="E2462" s="3" t="s">
        <v>23262</v>
      </c>
      <c r="F2462" s="3" t="s">
        <v>23259</v>
      </c>
      <c r="G2462" s="3" t="s">
        <v>23260</v>
      </c>
      <c r="H2462" s="3" t="s">
        <v>23261</v>
      </c>
    </row>
    <row r="2463" spans="1:8" ht="58" x14ac:dyDescent="0.35">
      <c r="A2463" s="4">
        <v>61106</v>
      </c>
      <c r="B2463" s="1">
        <v>45217</v>
      </c>
      <c r="C2463" s="2">
        <v>0.62594907407407407</v>
      </c>
      <c r="D2463" s="3" t="s">
        <v>10615</v>
      </c>
      <c r="E2463" s="3" t="s">
        <v>14631</v>
      </c>
      <c r="F2463" s="3" t="s">
        <v>11084</v>
      </c>
      <c r="G2463" s="3" t="s">
        <v>23263</v>
      </c>
      <c r="H2463" s="3" t="s">
        <v>23264</v>
      </c>
    </row>
    <row r="2464" spans="1:8" x14ac:dyDescent="0.35">
      <c r="A2464" s="4">
        <v>54005</v>
      </c>
      <c r="B2464" s="1">
        <v>45217</v>
      </c>
      <c r="C2464" s="2">
        <v>0.62599537037037034</v>
      </c>
      <c r="D2464" s="3" t="s">
        <v>23265</v>
      </c>
      <c r="E2464" s="3" t="s">
        <v>14625</v>
      </c>
      <c r="F2464" s="3" t="s">
        <v>23266</v>
      </c>
      <c r="G2464" s="3" t="s">
        <v>23267</v>
      </c>
      <c r="H2464" s="3" t="s">
        <v>23268</v>
      </c>
    </row>
    <row r="2465" spans="1:8" ht="101.5" x14ac:dyDescent="0.35">
      <c r="A2465" s="4">
        <v>201616</v>
      </c>
      <c r="B2465" s="1">
        <v>45217</v>
      </c>
      <c r="C2465" s="2">
        <v>0.62607638888888884</v>
      </c>
      <c r="D2465" s="3" t="s">
        <v>985</v>
      </c>
      <c r="E2465" s="3" t="s">
        <v>23272</v>
      </c>
      <c r="F2465" s="3" t="s">
        <v>23269</v>
      </c>
      <c r="G2465" s="3" t="s">
        <v>23270</v>
      </c>
      <c r="H2465" s="3" t="s">
        <v>23271</v>
      </c>
    </row>
    <row r="2466" spans="1:8" x14ac:dyDescent="0.35">
      <c r="A2466" s="4">
        <v>97324</v>
      </c>
      <c r="B2466" s="1">
        <v>45217</v>
      </c>
      <c r="C2466" s="2">
        <v>0.62645833333333334</v>
      </c>
      <c r="D2466" s="3" t="s">
        <v>10435</v>
      </c>
      <c r="E2466" s="3" t="s">
        <v>11174</v>
      </c>
      <c r="F2466" s="3" t="s">
        <v>11953</v>
      </c>
      <c r="G2466" s="3" t="s">
        <v>11174</v>
      </c>
      <c r="H2466" s="3" t="s">
        <v>10726</v>
      </c>
    </row>
    <row r="2467" spans="1:8" x14ac:dyDescent="0.35">
      <c r="A2467" s="4">
        <v>92040</v>
      </c>
      <c r="B2467" s="1">
        <v>45217</v>
      </c>
      <c r="C2467" s="2">
        <v>0.62815972222222227</v>
      </c>
      <c r="D2467" s="3" t="s">
        <v>1436</v>
      </c>
      <c r="E2467" s="3" t="s">
        <v>23274</v>
      </c>
      <c r="F2467" s="3" t="s">
        <v>11953</v>
      </c>
      <c r="G2467" s="3" t="s">
        <v>23273</v>
      </c>
      <c r="H2467" s="3" t="s">
        <v>10726</v>
      </c>
    </row>
    <row r="2468" spans="1:8" ht="58" x14ac:dyDescent="0.35">
      <c r="A2468" s="4">
        <v>202903</v>
      </c>
      <c r="B2468" s="1">
        <v>45217</v>
      </c>
      <c r="C2468" s="2">
        <v>0.6286342592592592</v>
      </c>
      <c r="D2468" s="3" t="s">
        <v>23275</v>
      </c>
      <c r="E2468" s="3" t="s">
        <v>23278</v>
      </c>
      <c r="F2468" s="3" t="s">
        <v>23276</v>
      </c>
      <c r="G2468" s="3" t="s">
        <v>11798</v>
      </c>
      <c r="H2468" s="3" t="s">
        <v>23277</v>
      </c>
    </row>
    <row r="2469" spans="1:8" ht="101.5" x14ac:dyDescent="0.35">
      <c r="A2469" s="4">
        <v>201894</v>
      </c>
      <c r="B2469" s="1">
        <v>45217</v>
      </c>
      <c r="C2469" s="2">
        <v>0.63070601851851849</v>
      </c>
      <c r="D2469" s="3" t="s">
        <v>23279</v>
      </c>
      <c r="E2469" s="3" t="s">
        <v>23282</v>
      </c>
      <c r="F2469" s="3" t="s">
        <v>23280</v>
      </c>
      <c r="G2469" s="3" t="s">
        <v>11872</v>
      </c>
      <c r="H2469" s="3" t="s">
        <v>23281</v>
      </c>
    </row>
    <row r="2470" spans="1:8" ht="159.5" x14ac:dyDescent="0.35">
      <c r="A2470" s="4">
        <v>110781</v>
      </c>
      <c r="B2470" s="1">
        <v>45217</v>
      </c>
      <c r="C2470" s="2">
        <v>0.63160879629629629</v>
      </c>
      <c r="D2470" s="3" t="s">
        <v>1288</v>
      </c>
      <c r="E2470" s="3" t="s">
        <v>23286</v>
      </c>
      <c r="F2470" s="3" t="s">
        <v>23283</v>
      </c>
      <c r="G2470" s="3" t="s">
        <v>23284</v>
      </c>
      <c r="H2470" s="3" t="s">
        <v>23285</v>
      </c>
    </row>
    <row r="2471" spans="1:8" ht="58" x14ac:dyDescent="0.35">
      <c r="A2471" s="4">
        <v>33185</v>
      </c>
      <c r="B2471" s="1">
        <v>45217</v>
      </c>
      <c r="C2471" s="2">
        <v>0.6317476851851852</v>
      </c>
      <c r="D2471" s="3" t="s">
        <v>10615</v>
      </c>
      <c r="E2471" s="3" t="s">
        <v>23287</v>
      </c>
      <c r="F2471" s="3" t="s">
        <v>10423</v>
      </c>
      <c r="G2471" s="3" t="s">
        <v>14182</v>
      </c>
      <c r="H2471" s="3" t="s">
        <v>10918</v>
      </c>
    </row>
    <row r="2472" spans="1:8" ht="43.5" x14ac:dyDescent="0.35">
      <c r="A2472" s="4">
        <v>41337</v>
      </c>
      <c r="B2472" s="1">
        <v>45217</v>
      </c>
      <c r="C2472" s="2">
        <v>0.6320486111111111</v>
      </c>
      <c r="D2472" s="3" t="s">
        <v>13852</v>
      </c>
      <c r="E2472" s="3" t="s">
        <v>23290</v>
      </c>
      <c r="F2472" s="3" t="s">
        <v>23288</v>
      </c>
      <c r="G2472" s="3" t="s">
        <v>12703</v>
      </c>
      <c r="H2472" s="3" t="s">
        <v>23289</v>
      </c>
    </row>
    <row r="2473" spans="1:8" ht="43.5" x14ac:dyDescent="0.35">
      <c r="A2473" s="4">
        <v>63472</v>
      </c>
      <c r="B2473" s="1">
        <v>45217</v>
      </c>
      <c r="C2473" s="2">
        <v>0.6321296296296296</v>
      </c>
      <c r="D2473" s="3" t="s">
        <v>23291</v>
      </c>
      <c r="E2473" s="3" t="s">
        <v>14703</v>
      </c>
      <c r="F2473" s="3" t="s">
        <v>23292</v>
      </c>
      <c r="G2473" s="3" t="s">
        <v>14703</v>
      </c>
      <c r="H2473" s="3" t="s">
        <v>23293</v>
      </c>
    </row>
    <row r="2474" spans="1:8" ht="87" x14ac:dyDescent="0.35">
      <c r="A2474" s="4">
        <v>174010</v>
      </c>
      <c r="B2474" s="1">
        <v>45217</v>
      </c>
      <c r="C2474" s="2">
        <v>0.63471064814814815</v>
      </c>
      <c r="D2474" s="3" t="s">
        <v>23294</v>
      </c>
      <c r="E2474" s="3" t="s">
        <v>23298</v>
      </c>
      <c r="F2474" s="3" t="s">
        <v>23295</v>
      </c>
      <c r="G2474" s="3" t="s">
        <v>23296</v>
      </c>
      <c r="H2474" s="3" t="s">
        <v>23297</v>
      </c>
    </row>
    <row r="2475" spans="1:8" ht="87" x14ac:dyDescent="0.35">
      <c r="A2475" s="4">
        <v>199348</v>
      </c>
      <c r="B2475" s="1">
        <v>45217</v>
      </c>
      <c r="C2475" s="2">
        <v>0.63822916666666674</v>
      </c>
      <c r="D2475" s="3" t="s">
        <v>15586</v>
      </c>
      <c r="E2475" s="3" t="s">
        <v>23300</v>
      </c>
      <c r="F2475" s="3" t="s">
        <v>11452</v>
      </c>
      <c r="G2475" s="3" t="s">
        <v>13838</v>
      </c>
      <c r="H2475" s="3" t="s">
        <v>23299</v>
      </c>
    </row>
    <row r="2476" spans="1:8" ht="58" x14ac:dyDescent="0.35">
      <c r="A2476" s="4">
        <v>44985</v>
      </c>
      <c r="B2476" s="1">
        <v>45217</v>
      </c>
      <c r="C2476" s="2">
        <v>0.63943287037037033</v>
      </c>
      <c r="D2476" s="3" t="s">
        <v>23301</v>
      </c>
      <c r="E2476" s="3" t="s">
        <v>23305</v>
      </c>
      <c r="F2476" s="3" t="s">
        <v>23302</v>
      </c>
      <c r="G2476" s="3" t="s">
        <v>23303</v>
      </c>
      <c r="H2476" s="3" t="s">
        <v>23304</v>
      </c>
    </row>
    <row r="2477" spans="1:8" ht="29" x14ac:dyDescent="0.35">
      <c r="A2477" s="4">
        <v>61653</v>
      </c>
      <c r="B2477" s="1">
        <v>45217</v>
      </c>
      <c r="C2477" s="2">
        <v>0.64174768518518521</v>
      </c>
      <c r="D2477" s="3" t="s">
        <v>14237</v>
      </c>
      <c r="E2477" s="3" t="s">
        <v>23307</v>
      </c>
      <c r="F2477" s="3" t="s">
        <v>23306</v>
      </c>
      <c r="G2477" s="3" t="s">
        <v>11859</v>
      </c>
      <c r="H2477" s="3" t="s">
        <v>10767</v>
      </c>
    </row>
    <row r="2478" spans="1:8" ht="72.5" x14ac:dyDescent="0.35">
      <c r="A2478" s="4">
        <v>41583</v>
      </c>
      <c r="B2478" s="1">
        <v>45217</v>
      </c>
      <c r="C2478" s="2">
        <v>0.64320601851851855</v>
      </c>
      <c r="D2478" s="3" t="s">
        <v>11162</v>
      </c>
      <c r="E2478" s="3" t="s">
        <v>23308</v>
      </c>
      <c r="F2478" s="3" t="s">
        <v>11953</v>
      </c>
      <c r="G2478" s="3" t="s">
        <v>23308</v>
      </c>
      <c r="H2478" s="3" t="s">
        <v>11630</v>
      </c>
    </row>
    <row r="2479" spans="1:8" ht="116" x14ac:dyDescent="0.35">
      <c r="A2479" s="4">
        <v>18835</v>
      </c>
      <c r="B2479" s="1">
        <v>45217</v>
      </c>
      <c r="C2479" s="2">
        <v>0.6470717592592593</v>
      </c>
      <c r="D2479" s="3" t="e">
        <f>- no new COMPLAINT</f>
        <v>#NAME?</v>
      </c>
      <c r="E2479" s="3" t="s">
        <v>23311</v>
      </c>
      <c r="F2479" s="3" t="s">
        <v>23309</v>
      </c>
      <c r="G2479" s="3" t="s">
        <v>10424</v>
      </c>
      <c r="H2479" s="3" t="s">
        <v>23310</v>
      </c>
    </row>
    <row r="2480" spans="1:8" ht="29" x14ac:dyDescent="0.35">
      <c r="A2480" s="4">
        <v>43721</v>
      </c>
      <c r="B2480" s="1">
        <v>45217</v>
      </c>
      <c r="C2480" s="2">
        <v>0.64726851851851852</v>
      </c>
      <c r="D2480" s="3" t="s">
        <v>23312</v>
      </c>
      <c r="E2480" s="3" t="s">
        <v>23314</v>
      </c>
      <c r="F2480" s="3" t="s">
        <v>1520</v>
      </c>
      <c r="G2480" s="3" t="s">
        <v>10851</v>
      </c>
      <c r="H2480" s="3" t="s">
        <v>23313</v>
      </c>
    </row>
    <row r="2481" spans="1:8" ht="145" x14ac:dyDescent="0.35">
      <c r="A2481" s="4">
        <v>44382</v>
      </c>
      <c r="B2481" s="1">
        <v>45217</v>
      </c>
      <c r="C2481" s="2">
        <v>0.64806712962962965</v>
      </c>
      <c r="D2481" s="3" t="s">
        <v>349</v>
      </c>
      <c r="E2481" s="3" t="s">
        <v>23318</v>
      </c>
      <c r="F2481" s="3" t="s">
        <v>23315</v>
      </c>
      <c r="G2481" s="3" t="s">
        <v>23316</v>
      </c>
      <c r="H2481" s="3" t="s">
        <v>23317</v>
      </c>
    </row>
    <row r="2482" spans="1:8" ht="43.5" x14ac:dyDescent="0.35">
      <c r="A2482" s="4">
        <v>179066</v>
      </c>
      <c r="B2482" s="1">
        <v>45217</v>
      </c>
      <c r="C2482" s="2">
        <v>0.65039351851851845</v>
      </c>
      <c r="D2482" s="3" t="s">
        <v>167</v>
      </c>
      <c r="E2482" s="3" t="s">
        <v>23321</v>
      </c>
      <c r="F2482" s="3" t="s">
        <v>23319</v>
      </c>
      <c r="G2482" s="3" t="s">
        <v>1286</v>
      </c>
      <c r="H2482" s="3" t="s">
        <v>23320</v>
      </c>
    </row>
    <row r="2483" spans="1:8" x14ac:dyDescent="0.35">
      <c r="A2483" s="4">
        <v>58890</v>
      </c>
      <c r="B2483" s="1">
        <v>45217</v>
      </c>
      <c r="C2483" s="2">
        <v>0.65530092592592593</v>
      </c>
      <c r="D2483" s="3" t="s">
        <v>892</v>
      </c>
      <c r="E2483" s="3" t="s">
        <v>23324</v>
      </c>
      <c r="F2483" s="3" t="s">
        <v>23322</v>
      </c>
      <c r="G2483" s="3" t="s">
        <v>11378</v>
      </c>
      <c r="H2483" s="3" t="s">
        <v>23323</v>
      </c>
    </row>
    <row r="2484" spans="1:8" ht="58" x14ac:dyDescent="0.35">
      <c r="A2484" s="4">
        <v>61106</v>
      </c>
      <c r="B2484" s="1">
        <v>45217</v>
      </c>
      <c r="C2484" s="2">
        <v>0.65570601851851851</v>
      </c>
      <c r="D2484" s="3" t="s">
        <v>755</v>
      </c>
      <c r="E2484" s="3" t="s">
        <v>14631</v>
      </c>
      <c r="F2484" s="3" t="s">
        <v>1359</v>
      </c>
      <c r="G2484" s="3" t="s">
        <v>23325</v>
      </c>
      <c r="H2484" s="3" t="s">
        <v>23326</v>
      </c>
    </row>
    <row r="2485" spans="1:8" x14ac:dyDescent="0.35">
      <c r="A2485" s="4">
        <v>163499</v>
      </c>
      <c r="B2485" s="1">
        <v>45217</v>
      </c>
      <c r="C2485" s="2">
        <v>0.66236111111111107</v>
      </c>
      <c r="D2485" s="3" t="s">
        <v>892</v>
      </c>
      <c r="E2485" s="3" t="s">
        <v>776</v>
      </c>
      <c r="F2485" s="3" t="s">
        <v>23327</v>
      </c>
      <c r="G2485" s="3" t="s">
        <v>12415</v>
      </c>
      <c r="H2485" s="3" t="s">
        <v>23328</v>
      </c>
    </row>
    <row r="2486" spans="1:8" ht="217.5" x14ac:dyDescent="0.35">
      <c r="A2486" s="4">
        <v>101315</v>
      </c>
      <c r="B2486" s="1">
        <v>45217</v>
      </c>
      <c r="C2486" s="2">
        <v>0.66283564814814822</v>
      </c>
      <c r="D2486" s="3" t="s">
        <v>23329</v>
      </c>
      <c r="E2486" s="3" t="s">
        <v>23332</v>
      </c>
      <c r="F2486" s="3" t="s">
        <v>23330</v>
      </c>
      <c r="G2486" s="3" t="e">
        <f>- HTN WITH HHD + poor Glycemic control + VITAMIN D DEFICIENCY + NAFLD</f>
        <v>#NAME?</v>
      </c>
      <c r="H2486" s="3" t="s">
        <v>23331</v>
      </c>
    </row>
    <row r="2487" spans="1:8" ht="159.5" x14ac:dyDescent="0.35">
      <c r="A2487" s="4">
        <v>201717</v>
      </c>
      <c r="B2487" s="1">
        <v>45217</v>
      </c>
      <c r="C2487" s="2">
        <v>0.66491898148148143</v>
      </c>
      <c r="D2487" s="3" t="s">
        <v>23333</v>
      </c>
      <c r="E2487" s="3" t="s">
        <v>23337</v>
      </c>
      <c r="F2487" s="3" t="s">
        <v>23334</v>
      </c>
      <c r="G2487" s="3" t="s">
        <v>23335</v>
      </c>
      <c r="H2487" s="3" t="s">
        <v>23336</v>
      </c>
    </row>
    <row r="2488" spans="1:8" ht="159.5" x14ac:dyDescent="0.35">
      <c r="A2488" s="4">
        <v>201717</v>
      </c>
      <c r="B2488" s="1">
        <v>45217</v>
      </c>
      <c r="C2488" s="2">
        <v>0.66525462962962967</v>
      </c>
      <c r="D2488" s="3" t="s">
        <v>23333</v>
      </c>
      <c r="E2488" s="3" t="s">
        <v>23337</v>
      </c>
      <c r="F2488" s="3" t="s">
        <v>23334</v>
      </c>
      <c r="G2488" s="3" t="s">
        <v>23335</v>
      </c>
      <c r="H2488" s="3" t="s">
        <v>23338</v>
      </c>
    </row>
    <row r="2489" spans="1:8" ht="72.5" x14ac:dyDescent="0.35">
      <c r="A2489" s="4">
        <v>62175</v>
      </c>
      <c r="B2489" s="1">
        <v>45217</v>
      </c>
      <c r="C2489" s="2">
        <v>0.6653472222222222</v>
      </c>
      <c r="D2489" s="3" t="s">
        <v>12261</v>
      </c>
      <c r="E2489" s="3" t="s">
        <v>22962</v>
      </c>
      <c r="F2489" s="3" t="s">
        <v>14349</v>
      </c>
      <c r="G2489" s="3" t="s">
        <v>12075</v>
      </c>
      <c r="H2489" s="3" t="s">
        <v>23339</v>
      </c>
    </row>
    <row r="2490" spans="1:8" ht="116" x14ac:dyDescent="0.35">
      <c r="A2490" s="4">
        <v>49358</v>
      </c>
      <c r="B2490" s="1">
        <v>45217</v>
      </c>
      <c r="C2490" s="2">
        <v>0.66670138888888886</v>
      </c>
      <c r="D2490" s="3" t="s">
        <v>23340</v>
      </c>
      <c r="E2490" s="3" t="s">
        <v>23343</v>
      </c>
      <c r="F2490" s="3" t="s">
        <v>23341</v>
      </c>
      <c r="G2490" s="3" t="s">
        <v>14009</v>
      </c>
      <c r="H2490" s="3" t="s">
        <v>23342</v>
      </c>
    </row>
    <row r="2491" spans="1:8" ht="159.5" x14ac:dyDescent="0.35">
      <c r="A2491" s="4">
        <v>201717</v>
      </c>
      <c r="B2491" s="1">
        <v>45217</v>
      </c>
      <c r="C2491" s="2">
        <v>0.66712962962962974</v>
      </c>
      <c r="D2491" s="3" t="s">
        <v>23333</v>
      </c>
      <c r="E2491" s="3" t="s">
        <v>23337</v>
      </c>
      <c r="F2491" s="3" t="s">
        <v>23334</v>
      </c>
      <c r="G2491" s="3" t="s">
        <v>23335</v>
      </c>
      <c r="H2491" s="3" t="s">
        <v>23338</v>
      </c>
    </row>
    <row r="2492" spans="1:8" ht="72.5" x14ac:dyDescent="0.35">
      <c r="A2492" s="4">
        <v>33871</v>
      </c>
      <c r="B2492" s="1">
        <v>45217</v>
      </c>
      <c r="C2492" s="2">
        <v>0.67302083333333329</v>
      </c>
      <c r="D2492" s="3" t="s">
        <v>23344</v>
      </c>
      <c r="E2492" s="3" t="s">
        <v>13814</v>
      </c>
      <c r="F2492" s="3" t="s">
        <v>23345</v>
      </c>
      <c r="G2492" s="3" t="s">
        <v>23346</v>
      </c>
      <c r="H2492" s="3" t="s">
        <v>23347</v>
      </c>
    </row>
    <row r="2493" spans="1:8" ht="58" x14ac:dyDescent="0.35">
      <c r="A2493" s="4">
        <v>159393</v>
      </c>
      <c r="B2493" s="1">
        <v>45217</v>
      </c>
      <c r="C2493" s="2">
        <v>0.67339120370370376</v>
      </c>
      <c r="D2493" s="3" t="s">
        <v>23348</v>
      </c>
      <c r="E2493" s="3" t="s">
        <v>23351</v>
      </c>
      <c r="F2493" s="3" t="s">
        <v>1519</v>
      </c>
      <c r="G2493" s="3" t="s">
        <v>23349</v>
      </c>
      <c r="H2493" s="3" t="s">
        <v>23350</v>
      </c>
    </row>
    <row r="2494" spans="1:8" ht="116" x14ac:dyDescent="0.35">
      <c r="A2494" s="4">
        <v>77132</v>
      </c>
      <c r="B2494" s="1">
        <v>45217</v>
      </c>
      <c r="C2494" s="2">
        <v>0.67340277777777768</v>
      </c>
      <c r="D2494" s="3" t="s">
        <v>23352</v>
      </c>
      <c r="E2494" s="3" t="s">
        <v>23355</v>
      </c>
      <c r="F2494" s="3" t="s">
        <v>23353</v>
      </c>
      <c r="G2494" s="3" t="s">
        <v>14220</v>
      </c>
      <c r="H2494" s="3" t="s">
        <v>23354</v>
      </c>
    </row>
    <row r="2495" spans="1:8" x14ac:dyDescent="0.35">
      <c r="A2495" s="4">
        <v>114765</v>
      </c>
      <c r="B2495" s="1">
        <v>45217</v>
      </c>
      <c r="C2495" s="2">
        <v>0.67896990740740737</v>
      </c>
      <c r="D2495" s="3" t="s">
        <v>10859</v>
      </c>
      <c r="E2495" s="3" t="s">
        <v>23358</v>
      </c>
      <c r="F2495" s="3" t="s">
        <v>23356</v>
      </c>
      <c r="G2495" s="3" t="s">
        <v>23357</v>
      </c>
      <c r="H2495" s="3" t="s">
        <v>10750</v>
      </c>
    </row>
    <row r="2496" spans="1:8" ht="58" x14ac:dyDescent="0.35">
      <c r="A2496" s="4">
        <v>142253</v>
      </c>
      <c r="B2496" s="1">
        <v>45217</v>
      </c>
      <c r="C2496" s="2">
        <v>0.687962962962963</v>
      </c>
      <c r="D2496" s="3" t="s">
        <v>23359</v>
      </c>
      <c r="E2496" s="3" t="s">
        <v>23363</v>
      </c>
      <c r="F2496" s="3" t="s">
        <v>23360</v>
      </c>
      <c r="G2496" s="3" t="s">
        <v>23361</v>
      </c>
      <c r="H2496" s="3" t="s">
        <v>23362</v>
      </c>
    </row>
    <row r="2497" spans="1:8" ht="72.5" x14ac:dyDescent="0.35">
      <c r="A2497" s="4">
        <v>9788</v>
      </c>
      <c r="B2497" s="1">
        <v>45217</v>
      </c>
      <c r="C2497" s="2">
        <v>0.70384259259259263</v>
      </c>
      <c r="D2497" s="3" t="s">
        <v>1436</v>
      </c>
      <c r="E2497" s="3" t="s">
        <v>23367</v>
      </c>
      <c r="F2497" s="3" t="s">
        <v>23364</v>
      </c>
      <c r="G2497" s="3" t="s">
        <v>23365</v>
      </c>
      <c r="H2497" s="3" t="s">
        <v>23366</v>
      </c>
    </row>
    <row r="2498" spans="1:8" ht="58" x14ac:dyDescent="0.35">
      <c r="A2498" s="4">
        <v>13187</v>
      </c>
      <c r="B2498" s="1">
        <v>45217</v>
      </c>
      <c r="C2498" s="2">
        <v>0.70545138888888881</v>
      </c>
      <c r="D2498" s="3" t="s">
        <v>23210</v>
      </c>
      <c r="E2498" s="3" t="s">
        <v>23214</v>
      </c>
      <c r="F2498" s="3" t="s">
        <v>23211</v>
      </c>
      <c r="G2498" s="3" t="s">
        <v>23212</v>
      </c>
      <c r="H2498" s="3" t="s">
        <v>23368</v>
      </c>
    </row>
    <row r="2499" spans="1:8" ht="116" x14ac:dyDescent="0.35">
      <c r="A2499" s="4">
        <v>203582</v>
      </c>
      <c r="B2499" s="1">
        <v>45217</v>
      </c>
      <c r="C2499" s="2">
        <v>0.7506018518518518</v>
      </c>
      <c r="D2499" s="3" t="s">
        <v>23369</v>
      </c>
      <c r="E2499" s="3" t="s">
        <v>23373</v>
      </c>
      <c r="F2499" s="3" t="s">
        <v>23370</v>
      </c>
      <c r="G2499" s="3" t="s">
        <v>23371</v>
      </c>
      <c r="H2499" s="3" t="s">
        <v>23372</v>
      </c>
    </row>
    <row r="2500" spans="1:8" ht="101.5" x14ac:dyDescent="0.35">
      <c r="A2500" s="4">
        <v>203585</v>
      </c>
      <c r="B2500" s="1">
        <v>45217</v>
      </c>
      <c r="C2500" s="2">
        <v>0.77615740740740735</v>
      </c>
      <c r="D2500" s="3" t="s">
        <v>23374</v>
      </c>
      <c r="E2500" s="3" t="s">
        <v>23378</v>
      </c>
      <c r="F2500" s="3" t="s">
        <v>23375</v>
      </c>
      <c r="G2500" s="3" t="s">
        <v>23376</v>
      </c>
      <c r="H2500" s="3" t="s">
        <v>23377</v>
      </c>
    </row>
    <row r="2501" spans="1:8" ht="130.5" x14ac:dyDescent="0.35">
      <c r="A2501" s="4">
        <v>203213</v>
      </c>
      <c r="B2501" s="1">
        <v>45217</v>
      </c>
      <c r="C2501" s="2">
        <v>0.79885416666666664</v>
      </c>
      <c r="D2501" s="3" t="s">
        <v>23379</v>
      </c>
      <c r="E2501" s="3" t="s">
        <v>23381</v>
      </c>
      <c r="F2501" s="3" t="s">
        <v>23380</v>
      </c>
      <c r="G2501" s="3" t="s">
        <v>23381</v>
      </c>
      <c r="H2501" s="3" t="s">
        <v>23382</v>
      </c>
    </row>
    <row r="2502" spans="1:8" ht="58" x14ac:dyDescent="0.35">
      <c r="A2502" s="4">
        <v>47983</v>
      </c>
      <c r="B2502" s="1">
        <v>45218</v>
      </c>
      <c r="C2502" s="2">
        <v>0.33406249999999998</v>
      </c>
      <c r="D2502" s="3" t="s">
        <v>892</v>
      </c>
      <c r="E2502" s="3" t="s">
        <v>23383</v>
      </c>
      <c r="F2502" s="3" t="s">
        <v>12628</v>
      </c>
      <c r="G2502" s="3" t="s">
        <v>12890</v>
      </c>
      <c r="H2502" s="3" t="s">
        <v>12039</v>
      </c>
    </row>
    <row r="2503" spans="1:8" ht="29" x14ac:dyDescent="0.35">
      <c r="A2503" s="4">
        <v>40537</v>
      </c>
      <c r="B2503" s="1">
        <v>45218</v>
      </c>
      <c r="C2503" s="2">
        <v>0.3366319444444445</v>
      </c>
      <c r="D2503" s="3" t="s">
        <v>11543</v>
      </c>
      <c r="E2503" s="3" t="s">
        <v>23385</v>
      </c>
      <c r="F2503" s="3" t="s">
        <v>23384</v>
      </c>
      <c r="G2503" s="3" t="s">
        <v>10658</v>
      </c>
      <c r="H2503" s="3" t="s">
        <v>11777</v>
      </c>
    </row>
    <row r="2504" spans="1:8" ht="43.5" x14ac:dyDescent="0.35">
      <c r="A2504" s="4">
        <v>12936</v>
      </c>
      <c r="B2504" s="1">
        <v>45218</v>
      </c>
      <c r="C2504" s="2">
        <v>0.34358796296296296</v>
      </c>
      <c r="D2504" s="3" t="s">
        <v>23386</v>
      </c>
      <c r="E2504" s="3" t="s">
        <v>23389</v>
      </c>
      <c r="F2504" s="3" t="s">
        <v>23387</v>
      </c>
      <c r="G2504" s="3" t="s">
        <v>11825</v>
      </c>
      <c r="H2504" s="3" t="s">
        <v>23388</v>
      </c>
    </row>
    <row r="2505" spans="1:8" ht="72.5" x14ac:dyDescent="0.35">
      <c r="A2505" s="4">
        <v>45846</v>
      </c>
      <c r="B2505" s="1">
        <v>45218</v>
      </c>
      <c r="C2505" s="2">
        <v>0.34410879629629632</v>
      </c>
      <c r="D2505" s="3" t="s">
        <v>892</v>
      </c>
      <c r="E2505" s="3" t="s">
        <v>14632</v>
      </c>
      <c r="F2505" s="3" t="s">
        <v>11723</v>
      </c>
      <c r="G2505" s="3" t="s">
        <v>10658</v>
      </c>
      <c r="H2505" s="3" t="s">
        <v>12391</v>
      </c>
    </row>
    <row r="2506" spans="1:8" ht="29" x14ac:dyDescent="0.35">
      <c r="A2506" s="4">
        <v>48204</v>
      </c>
      <c r="B2506" s="1">
        <v>45218</v>
      </c>
      <c r="C2506" s="2">
        <v>0.35511574074074076</v>
      </c>
      <c r="D2506" s="3" t="s">
        <v>23390</v>
      </c>
      <c r="E2506" s="3" t="s">
        <v>23391</v>
      </c>
      <c r="F2506" s="3" t="s">
        <v>13513</v>
      </c>
      <c r="G2506" s="3" t="s">
        <v>1397</v>
      </c>
      <c r="H2506" s="3" t="s">
        <v>11777</v>
      </c>
    </row>
    <row r="2507" spans="1:8" ht="58" x14ac:dyDescent="0.35">
      <c r="A2507" s="4">
        <v>7109</v>
      </c>
      <c r="B2507" s="1">
        <v>45218</v>
      </c>
      <c r="C2507" s="2">
        <v>0.35711805555555554</v>
      </c>
      <c r="D2507" s="3" t="s">
        <v>167</v>
      </c>
      <c r="E2507" s="3" t="s">
        <v>23395</v>
      </c>
      <c r="F2507" s="3" t="s">
        <v>23392</v>
      </c>
      <c r="G2507" s="3" t="s">
        <v>23393</v>
      </c>
      <c r="H2507" s="3" t="s">
        <v>23394</v>
      </c>
    </row>
    <row r="2508" spans="1:8" ht="29" x14ac:dyDescent="0.35">
      <c r="A2508" s="4">
        <v>16504</v>
      </c>
      <c r="B2508" s="1">
        <v>45218</v>
      </c>
      <c r="C2508" s="2">
        <v>0.35994212962962963</v>
      </c>
      <c r="D2508" s="3" t="s">
        <v>23396</v>
      </c>
      <c r="E2508" s="3" t="s">
        <v>23398</v>
      </c>
      <c r="F2508" s="3" t="s">
        <v>23397</v>
      </c>
      <c r="G2508" s="3" t="s">
        <v>11404</v>
      </c>
      <c r="H2508" s="3" t="s">
        <v>12391</v>
      </c>
    </row>
    <row r="2509" spans="1:8" ht="29" x14ac:dyDescent="0.35">
      <c r="A2509" s="4">
        <v>132802</v>
      </c>
      <c r="B2509" s="1">
        <v>45218</v>
      </c>
      <c r="C2509" s="2">
        <v>0.36236111111111113</v>
      </c>
      <c r="D2509" s="3" t="s">
        <v>1403</v>
      </c>
      <c r="E2509" s="3" t="s">
        <v>14644</v>
      </c>
      <c r="F2509" s="3" t="s">
        <v>23399</v>
      </c>
      <c r="G2509" s="3" t="s">
        <v>10474</v>
      </c>
      <c r="H2509" s="3" t="s">
        <v>11712</v>
      </c>
    </row>
    <row r="2510" spans="1:8" ht="145" x14ac:dyDescent="0.35">
      <c r="A2510" s="4">
        <v>29178</v>
      </c>
      <c r="B2510" s="1">
        <v>45218</v>
      </c>
      <c r="C2510" s="2">
        <v>0.36340277777777774</v>
      </c>
      <c r="D2510" s="3" t="s">
        <v>23400</v>
      </c>
      <c r="E2510" s="3" t="s">
        <v>23404</v>
      </c>
      <c r="F2510" s="3" t="s">
        <v>23401</v>
      </c>
      <c r="G2510" s="3" t="s">
        <v>23402</v>
      </c>
      <c r="H2510" s="3" t="s">
        <v>23403</v>
      </c>
    </row>
    <row r="2511" spans="1:8" ht="87" x14ac:dyDescent="0.35">
      <c r="A2511" s="4">
        <v>33216</v>
      </c>
      <c r="B2511" s="1">
        <v>45218</v>
      </c>
      <c r="C2511" s="2">
        <v>0.36534722222222221</v>
      </c>
      <c r="D2511" s="3" t="s">
        <v>985</v>
      </c>
      <c r="E2511" s="3" t="s">
        <v>23406</v>
      </c>
      <c r="F2511" s="3" t="s">
        <v>11953</v>
      </c>
      <c r="G2511" s="3" t="s">
        <v>23405</v>
      </c>
      <c r="H2511" s="3" t="s">
        <v>10726</v>
      </c>
    </row>
    <row r="2512" spans="1:8" ht="29" x14ac:dyDescent="0.35">
      <c r="A2512" s="4">
        <v>40652</v>
      </c>
      <c r="B2512" s="1">
        <v>45218</v>
      </c>
      <c r="C2512" s="2">
        <v>0.36535879629629631</v>
      </c>
      <c r="D2512" s="3" t="s">
        <v>892</v>
      </c>
      <c r="E2512" s="3" t="s">
        <v>23407</v>
      </c>
      <c r="F2512" s="3" t="s">
        <v>12804</v>
      </c>
      <c r="G2512" s="3" t="s">
        <v>10760</v>
      </c>
      <c r="H2512" s="3" t="s">
        <v>12391</v>
      </c>
    </row>
    <row r="2513" spans="1:8" ht="58" x14ac:dyDescent="0.35">
      <c r="A2513" s="4">
        <v>61583</v>
      </c>
      <c r="B2513" s="1">
        <v>45218</v>
      </c>
      <c r="C2513" s="2">
        <v>0.36622685185185189</v>
      </c>
      <c r="D2513" s="3" t="s">
        <v>23408</v>
      </c>
      <c r="E2513" s="3" t="s">
        <v>14836</v>
      </c>
      <c r="F2513" s="3" t="s">
        <v>23409</v>
      </c>
      <c r="G2513" s="3" t="s">
        <v>228</v>
      </c>
      <c r="H2513" s="3" t="s">
        <v>23410</v>
      </c>
    </row>
    <row r="2514" spans="1:8" ht="58" x14ac:dyDescent="0.35">
      <c r="A2514" s="4">
        <v>49817</v>
      </c>
      <c r="B2514" s="1">
        <v>45218</v>
      </c>
      <c r="C2514" s="2">
        <v>0.36641203703703701</v>
      </c>
      <c r="D2514" s="3" t="s">
        <v>11985</v>
      </c>
      <c r="E2514" s="3" t="s">
        <v>14640</v>
      </c>
      <c r="F2514" s="3" t="s">
        <v>23411</v>
      </c>
      <c r="G2514" s="3" t="s">
        <v>11707</v>
      </c>
      <c r="H2514" s="3" t="s">
        <v>4190</v>
      </c>
    </row>
    <row r="2515" spans="1:8" x14ac:dyDescent="0.35">
      <c r="A2515" s="4">
        <v>101557</v>
      </c>
      <c r="B2515" s="1">
        <v>45218</v>
      </c>
      <c r="C2515" s="2">
        <v>0.36777777777777776</v>
      </c>
      <c r="D2515" s="3" t="s">
        <v>985</v>
      </c>
      <c r="E2515" s="3" t="s">
        <v>15414</v>
      </c>
      <c r="F2515" s="3" t="s">
        <v>11953</v>
      </c>
      <c r="G2515" s="3" t="s">
        <v>15414</v>
      </c>
      <c r="H2515" s="3" t="s">
        <v>12234</v>
      </c>
    </row>
    <row r="2516" spans="1:8" ht="43.5" x14ac:dyDescent="0.35">
      <c r="A2516" s="4">
        <v>121754</v>
      </c>
      <c r="B2516" s="1">
        <v>45218</v>
      </c>
      <c r="C2516" s="2">
        <v>0.36958333333333332</v>
      </c>
      <c r="D2516" s="3" t="s">
        <v>985</v>
      </c>
      <c r="E2516" s="3" t="s">
        <v>14254</v>
      </c>
      <c r="F2516" s="3" t="s">
        <v>23412</v>
      </c>
      <c r="G2516" s="3" t="s">
        <v>23413</v>
      </c>
      <c r="H2516" s="3" t="s">
        <v>4190</v>
      </c>
    </row>
    <row r="2517" spans="1:8" ht="116" x14ac:dyDescent="0.35">
      <c r="A2517" s="4">
        <v>26809</v>
      </c>
      <c r="B2517" s="1">
        <v>45218</v>
      </c>
      <c r="C2517" s="2">
        <v>0.37008101851851855</v>
      </c>
      <c r="D2517" s="3" t="s">
        <v>985</v>
      </c>
      <c r="E2517" s="3" t="s">
        <v>14229</v>
      </c>
      <c r="F2517" s="3" t="s">
        <v>11953</v>
      </c>
      <c r="G2517" s="3" t="s">
        <v>13227</v>
      </c>
      <c r="H2517" s="3" t="s">
        <v>10726</v>
      </c>
    </row>
    <row r="2518" spans="1:8" x14ac:dyDescent="0.35">
      <c r="A2518" s="4">
        <v>48184</v>
      </c>
      <c r="B2518" s="1">
        <v>45218</v>
      </c>
      <c r="C2518" s="2">
        <v>0.37142361111111111</v>
      </c>
      <c r="D2518" s="3" t="s">
        <v>892</v>
      </c>
      <c r="E2518" s="3" t="s">
        <v>23414</v>
      </c>
      <c r="F2518" s="3" t="s">
        <v>15571</v>
      </c>
      <c r="G2518" s="3" t="s">
        <v>11021</v>
      </c>
      <c r="H2518" s="3" t="s">
        <v>11776</v>
      </c>
    </row>
    <row r="2519" spans="1:8" ht="87" x14ac:dyDescent="0.35">
      <c r="A2519" s="4">
        <v>32400</v>
      </c>
      <c r="B2519" s="1">
        <v>45218</v>
      </c>
      <c r="C2519" s="2">
        <v>0.37324074074074076</v>
      </c>
      <c r="D2519" s="3" t="s">
        <v>985</v>
      </c>
      <c r="E2519" s="3" t="s">
        <v>23416</v>
      </c>
      <c r="F2519" s="3" t="s">
        <v>11953</v>
      </c>
      <c r="G2519" s="3" t="s">
        <v>23415</v>
      </c>
      <c r="H2519" s="3" t="s">
        <v>10726</v>
      </c>
    </row>
    <row r="2520" spans="1:8" ht="43.5" x14ac:dyDescent="0.35">
      <c r="A2520" s="4">
        <v>40977</v>
      </c>
      <c r="B2520" s="1">
        <v>45218</v>
      </c>
      <c r="C2520" s="2">
        <v>0.37423611111111116</v>
      </c>
      <c r="D2520" s="3" t="s">
        <v>985</v>
      </c>
      <c r="E2520" s="3" t="s">
        <v>23419</v>
      </c>
      <c r="F2520" s="3" t="s">
        <v>23417</v>
      </c>
      <c r="G2520" s="3" t="s">
        <v>617</v>
      </c>
      <c r="H2520" s="3" t="s">
        <v>23418</v>
      </c>
    </row>
    <row r="2521" spans="1:8" ht="101.5" x14ac:dyDescent="0.35">
      <c r="A2521" s="4">
        <v>150451</v>
      </c>
      <c r="B2521" s="1">
        <v>45218</v>
      </c>
      <c r="C2521" s="2">
        <v>0.3747800925925926</v>
      </c>
      <c r="D2521" s="3" t="s">
        <v>167</v>
      </c>
      <c r="E2521" s="3" t="s">
        <v>23423</v>
      </c>
      <c r="F2521" s="3" t="s">
        <v>23420</v>
      </c>
      <c r="G2521" s="3" t="s">
        <v>23421</v>
      </c>
      <c r="H2521" s="3" t="s">
        <v>23422</v>
      </c>
    </row>
    <row r="2522" spans="1:8" ht="72.5" x14ac:dyDescent="0.35">
      <c r="A2522" s="4">
        <v>111115</v>
      </c>
      <c r="B2522" s="1">
        <v>45218</v>
      </c>
      <c r="C2522" s="2">
        <v>0.37482638888888892</v>
      </c>
      <c r="D2522" s="3" t="s">
        <v>23424</v>
      </c>
      <c r="E2522" s="3" t="s">
        <v>23428</v>
      </c>
      <c r="F2522" s="3" t="s">
        <v>23425</v>
      </c>
      <c r="G2522" s="3" t="s">
        <v>23426</v>
      </c>
      <c r="H2522" s="3" t="s">
        <v>23427</v>
      </c>
    </row>
    <row r="2523" spans="1:8" ht="29" x14ac:dyDescent="0.35">
      <c r="A2523" s="4">
        <v>26304</v>
      </c>
      <c r="B2523" s="1">
        <v>45218</v>
      </c>
      <c r="C2523" s="2">
        <v>0.37600694444444444</v>
      </c>
      <c r="D2523" s="3" t="s">
        <v>1407</v>
      </c>
      <c r="E2523" s="3" t="s">
        <v>14638</v>
      </c>
      <c r="F2523" s="3" t="s">
        <v>23429</v>
      </c>
      <c r="G2523" s="3" t="s">
        <v>23430</v>
      </c>
      <c r="H2523" s="3" t="s">
        <v>23431</v>
      </c>
    </row>
    <row r="2524" spans="1:8" ht="58" x14ac:dyDescent="0.35">
      <c r="A2524" s="4">
        <v>96491</v>
      </c>
      <c r="B2524" s="1">
        <v>45218</v>
      </c>
      <c r="C2524" s="2">
        <v>0.37672453703703707</v>
      </c>
      <c r="D2524" s="3" t="s">
        <v>12217</v>
      </c>
      <c r="E2524" s="3" t="s">
        <v>23433</v>
      </c>
      <c r="F2524" s="3" t="s">
        <v>23432</v>
      </c>
      <c r="G2524" s="3" t="s">
        <v>12199</v>
      </c>
      <c r="H2524" s="3" t="s">
        <v>11750</v>
      </c>
    </row>
    <row r="2525" spans="1:8" ht="130.5" x14ac:dyDescent="0.35">
      <c r="A2525" s="4">
        <v>36098</v>
      </c>
      <c r="B2525" s="1">
        <v>45218</v>
      </c>
      <c r="C2525" s="2">
        <v>0.37854166666666672</v>
      </c>
      <c r="D2525" s="3" t="s">
        <v>23434</v>
      </c>
      <c r="E2525" s="3" t="s">
        <v>23436</v>
      </c>
      <c r="F2525" s="3" t="s">
        <v>14739</v>
      </c>
      <c r="G2525" s="3" t="s">
        <v>11732</v>
      </c>
      <c r="H2525" s="3" t="s">
        <v>23435</v>
      </c>
    </row>
    <row r="2526" spans="1:8" ht="72.5" x14ac:dyDescent="0.35">
      <c r="A2526" s="4">
        <v>194649</v>
      </c>
      <c r="B2526" s="1">
        <v>45218</v>
      </c>
      <c r="C2526" s="2">
        <v>0.37915509259259261</v>
      </c>
      <c r="D2526" s="3" t="s">
        <v>23437</v>
      </c>
      <c r="E2526" s="3" t="s">
        <v>23441</v>
      </c>
      <c r="F2526" s="3" t="s">
        <v>23438</v>
      </c>
      <c r="G2526" s="3" t="s">
        <v>23439</v>
      </c>
      <c r="H2526" s="3" t="s">
        <v>23440</v>
      </c>
    </row>
    <row r="2527" spans="1:8" ht="130.5" x14ac:dyDescent="0.35">
      <c r="A2527" s="4">
        <v>21082</v>
      </c>
      <c r="B2527" s="1">
        <v>45218</v>
      </c>
      <c r="C2527" s="2">
        <v>0.38393518518518516</v>
      </c>
      <c r="D2527" s="3" t="s">
        <v>11695</v>
      </c>
      <c r="E2527" s="3" t="s">
        <v>23445</v>
      </c>
      <c r="F2527" s="3" t="s">
        <v>23442</v>
      </c>
      <c r="G2527" s="3" t="s">
        <v>23443</v>
      </c>
      <c r="H2527" s="3" t="s">
        <v>23444</v>
      </c>
    </row>
    <row r="2528" spans="1:8" ht="58" x14ac:dyDescent="0.35">
      <c r="A2528" s="4">
        <v>42924</v>
      </c>
      <c r="B2528" s="1">
        <v>45218</v>
      </c>
      <c r="C2528" s="2">
        <v>0.38434027777777779</v>
      </c>
      <c r="D2528" s="3" t="s">
        <v>167</v>
      </c>
      <c r="E2528" s="3" t="s">
        <v>23448</v>
      </c>
      <c r="F2528" s="3" t="s">
        <v>23446</v>
      </c>
      <c r="G2528" s="3" t="s">
        <v>23447</v>
      </c>
      <c r="H2528" s="3" t="s">
        <v>15513</v>
      </c>
    </row>
    <row r="2529" spans="1:8" ht="43.5" x14ac:dyDescent="0.35">
      <c r="A2529" s="4">
        <v>33124</v>
      </c>
      <c r="B2529" s="1">
        <v>45218</v>
      </c>
      <c r="C2529" s="2">
        <v>0.38599537037037041</v>
      </c>
      <c r="D2529" s="3" t="s">
        <v>892</v>
      </c>
      <c r="E2529" s="3" t="s">
        <v>23450</v>
      </c>
      <c r="F2529" s="3" t="s">
        <v>23449</v>
      </c>
      <c r="G2529" s="3" t="s">
        <v>11404</v>
      </c>
      <c r="H2529" s="3" t="s">
        <v>11776</v>
      </c>
    </row>
    <row r="2530" spans="1:8" ht="58" x14ac:dyDescent="0.35">
      <c r="A2530" s="4">
        <v>42924</v>
      </c>
      <c r="B2530" s="1">
        <v>45218</v>
      </c>
      <c r="C2530" s="2">
        <v>0.38673611111111111</v>
      </c>
      <c r="D2530" s="3" t="s">
        <v>167</v>
      </c>
      <c r="E2530" s="3" t="s">
        <v>23448</v>
      </c>
      <c r="F2530" s="3" t="s">
        <v>23451</v>
      </c>
      <c r="G2530" s="3" t="s">
        <v>23452</v>
      </c>
      <c r="H2530" s="3" t="s">
        <v>15513</v>
      </c>
    </row>
    <row r="2531" spans="1:8" ht="43.5" x14ac:dyDescent="0.35">
      <c r="A2531" s="4">
        <v>45265</v>
      </c>
      <c r="B2531" s="1">
        <v>45218</v>
      </c>
      <c r="C2531" s="2">
        <v>0.38791666666666669</v>
      </c>
      <c r="D2531" s="3" t="s">
        <v>23453</v>
      </c>
      <c r="E2531" s="3" t="s">
        <v>23457</v>
      </c>
      <c r="F2531" s="3" t="s">
        <v>23454</v>
      </c>
      <c r="G2531" s="3" t="s">
        <v>23455</v>
      </c>
      <c r="H2531" s="3" t="s">
        <v>23456</v>
      </c>
    </row>
    <row r="2532" spans="1:8" ht="87" x14ac:dyDescent="0.35">
      <c r="A2532" s="4">
        <v>195947</v>
      </c>
      <c r="B2532" s="1">
        <v>45218</v>
      </c>
      <c r="C2532" s="2">
        <v>0.38825231481481487</v>
      </c>
      <c r="D2532" s="3" t="s">
        <v>1403</v>
      </c>
      <c r="E2532" s="3" t="s">
        <v>23460</v>
      </c>
      <c r="F2532" s="3" t="s">
        <v>23458</v>
      </c>
      <c r="G2532" s="3" t="s">
        <v>10552</v>
      </c>
      <c r="H2532" s="3" t="s">
        <v>23459</v>
      </c>
    </row>
    <row r="2533" spans="1:8" ht="145" x14ac:dyDescent="0.35">
      <c r="A2533" s="4">
        <v>179944</v>
      </c>
      <c r="B2533" s="1">
        <v>45218</v>
      </c>
      <c r="C2533" s="2">
        <v>0.38983796296296297</v>
      </c>
      <c r="D2533" s="3" t="s">
        <v>23461</v>
      </c>
      <c r="E2533" s="3" t="s">
        <v>23464</v>
      </c>
      <c r="F2533" s="3" t="s">
        <v>23462</v>
      </c>
      <c r="G2533" s="3" t="s">
        <v>11732</v>
      </c>
      <c r="H2533" s="3" t="s">
        <v>23463</v>
      </c>
    </row>
    <row r="2534" spans="1:8" ht="29" x14ac:dyDescent="0.35">
      <c r="A2534" s="4">
        <v>186794</v>
      </c>
      <c r="B2534" s="1">
        <v>45218</v>
      </c>
      <c r="C2534" s="2">
        <v>0.39175925925925931</v>
      </c>
      <c r="D2534" s="3" t="s">
        <v>23465</v>
      </c>
      <c r="E2534" s="3" t="s">
        <v>23469</v>
      </c>
      <c r="F2534" s="3" t="s">
        <v>23466</v>
      </c>
      <c r="G2534" s="3" t="s">
        <v>23467</v>
      </c>
      <c r="H2534" s="3" t="s">
        <v>23468</v>
      </c>
    </row>
    <row r="2535" spans="1:8" ht="101.5" x14ac:dyDescent="0.35">
      <c r="A2535" s="4">
        <v>44528</v>
      </c>
      <c r="B2535" s="1">
        <v>45218</v>
      </c>
      <c r="C2535" s="2">
        <v>0.39193287037037039</v>
      </c>
      <c r="D2535" s="3" t="s">
        <v>985</v>
      </c>
      <c r="E2535" s="3" t="s">
        <v>23471</v>
      </c>
      <c r="F2535" s="3" t="s">
        <v>11953</v>
      </c>
      <c r="G2535" s="3" t="s">
        <v>23470</v>
      </c>
      <c r="H2535" s="3" t="s">
        <v>10726</v>
      </c>
    </row>
    <row r="2536" spans="1:8" ht="58" x14ac:dyDescent="0.35">
      <c r="A2536" s="4">
        <v>47616</v>
      </c>
      <c r="B2536" s="1">
        <v>45218</v>
      </c>
      <c r="C2536" s="2">
        <v>0.39476851851851852</v>
      </c>
      <c r="D2536" s="3" t="s">
        <v>892</v>
      </c>
      <c r="E2536" s="3" t="s">
        <v>14636</v>
      </c>
      <c r="F2536" s="3" t="s">
        <v>23472</v>
      </c>
      <c r="G2536" s="3" t="s">
        <v>11378</v>
      </c>
      <c r="H2536" s="3" t="s">
        <v>23473</v>
      </c>
    </row>
    <row r="2537" spans="1:8" ht="72.5" x14ac:dyDescent="0.35">
      <c r="A2537" s="4">
        <v>32800</v>
      </c>
      <c r="B2537" s="1">
        <v>45218</v>
      </c>
      <c r="C2537" s="2">
        <v>0.39482638888888894</v>
      </c>
      <c r="D2537" s="3" t="s">
        <v>23474</v>
      </c>
      <c r="E2537" s="3" t="s">
        <v>23478</v>
      </c>
      <c r="F2537" s="3" t="s">
        <v>23475</v>
      </c>
      <c r="G2537" s="3" t="s">
        <v>23476</v>
      </c>
      <c r="H2537" s="3" t="s">
        <v>23477</v>
      </c>
    </row>
    <row r="2538" spans="1:8" ht="58" x14ac:dyDescent="0.35">
      <c r="A2538" s="4">
        <v>55769</v>
      </c>
      <c r="B2538" s="1">
        <v>45218</v>
      </c>
      <c r="C2538" s="2">
        <v>0.39725694444444443</v>
      </c>
      <c r="D2538" s="3" t="s">
        <v>217</v>
      </c>
      <c r="E2538" s="3" t="s">
        <v>23481</v>
      </c>
      <c r="F2538" s="3" t="s">
        <v>23479</v>
      </c>
      <c r="G2538" s="3" t="s">
        <v>11856</v>
      </c>
      <c r="H2538" s="3" t="s">
        <v>23480</v>
      </c>
    </row>
    <row r="2539" spans="1:8" ht="159.5" x14ac:dyDescent="0.35">
      <c r="A2539" s="4">
        <v>179738</v>
      </c>
      <c r="B2539" s="1">
        <v>45218</v>
      </c>
      <c r="C2539" s="2">
        <v>0.39839120370370368</v>
      </c>
      <c r="D2539" s="3" t="s">
        <v>23482</v>
      </c>
      <c r="E2539" s="3" t="s">
        <v>23486</v>
      </c>
      <c r="F2539" s="3" t="s">
        <v>23483</v>
      </c>
      <c r="G2539" s="3" t="s">
        <v>23484</v>
      </c>
      <c r="H2539" s="3" t="s">
        <v>23485</v>
      </c>
    </row>
    <row r="2540" spans="1:8" ht="87" x14ac:dyDescent="0.35">
      <c r="A2540" s="4">
        <v>101214</v>
      </c>
      <c r="B2540" s="1">
        <v>45218</v>
      </c>
      <c r="C2540" s="2">
        <v>0.3992708333333333</v>
      </c>
      <c r="D2540" s="3" t="s">
        <v>11902</v>
      </c>
      <c r="E2540" s="3" t="s">
        <v>15449</v>
      </c>
      <c r="F2540" s="3" t="s">
        <v>23487</v>
      </c>
      <c r="G2540" s="3" t="s">
        <v>11781</v>
      </c>
      <c r="H2540" s="3" t="s">
        <v>11712</v>
      </c>
    </row>
    <row r="2541" spans="1:8" ht="87" x14ac:dyDescent="0.35">
      <c r="A2541" s="4">
        <v>5849</v>
      </c>
      <c r="B2541" s="1">
        <v>45218</v>
      </c>
      <c r="C2541" s="2">
        <v>0.39942129629629625</v>
      </c>
      <c r="D2541" s="3" t="s">
        <v>11985</v>
      </c>
      <c r="E2541" s="3" t="s">
        <v>23490</v>
      </c>
      <c r="F2541" s="3" t="s">
        <v>23488</v>
      </c>
      <c r="G2541" s="3" t="s">
        <v>10433</v>
      </c>
      <c r="H2541" s="3" t="s">
        <v>23489</v>
      </c>
    </row>
    <row r="2542" spans="1:8" ht="58" x14ac:dyDescent="0.35">
      <c r="A2542" s="4">
        <v>38787</v>
      </c>
      <c r="B2542" s="1">
        <v>45218</v>
      </c>
      <c r="C2542" s="2">
        <v>0.40100694444444446</v>
      </c>
      <c r="D2542" s="3" t="s">
        <v>23491</v>
      </c>
      <c r="E2542" s="3" t="s">
        <v>23493</v>
      </c>
      <c r="F2542" s="3" t="s">
        <v>13750</v>
      </c>
      <c r="G2542" s="3" t="s">
        <v>11404</v>
      </c>
      <c r="H2542" s="3" t="s">
        <v>23492</v>
      </c>
    </row>
    <row r="2543" spans="1:8" ht="87" x14ac:dyDescent="0.35">
      <c r="A2543" s="4">
        <v>161689</v>
      </c>
      <c r="B2543" s="1">
        <v>45218</v>
      </c>
      <c r="C2543" s="2">
        <v>0.40177083333333335</v>
      </c>
      <c r="D2543" s="3" t="s">
        <v>23494</v>
      </c>
      <c r="E2543" s="3" t="s">
        <v>23498</v>
      </c>
      <c r="F2543" s="3" t="s">
        <v>23495</v>
      </c>
      <c r="G2543" s="3" t="s">
        <v>23496</v>
      </c>
      <c r="H2543" s="3" t="s">
        <v>23497</v>
      </c>
    </row>
    <row r="2544" spans="1:8" ht="29" x14ac:dyDescent="0.35">
      <c r="A2544" s="4">
        <v>202432</v>
      </c>
      <c r="B2544" s="1">
        <v>45218</v>
      </c>
      <c r="C2544" s="2">
        <v>0.40259259259259261</v>
      </c>
      <c r="D2544" s="3" t="s">
        <v>23499</v>
      </c>
      <c r="E2544" s="3" t="s">
        <v>23500</v>
      </c>
      <c r="F2544" s="3" t="s">
        <v>22166</v>
      </c>
      <c r="G2544" s="3" t="s">
        <v>12821</v>
      </c>
      <c r="H2544" s="3" t="s">
        <v>29</v>
      </c>
    </row>
    <row r="2545" spans="1:8" ht="29" x14ac:dyDescent="0.35">
      <c r="A2545" s="4">
        <v>156811</v>
      </c>
      <c r="B2545" s="1">
        <v>45218</v>
      </c>
      <c r="C2545" s="2">
        <v>0.40269675925925924</v>
      </c>
      <c r="D2545" s="3" t="s">
        <v>1288</v>
      </c>
      <c r="E2545" s="3" t="s">
        <v>23503</v>
      </c>
      <c r="F2545" s="3" t="s">
        <v>23501</v>
      </c>
      <c r="G2545" s="3" t="s">
        <v>11875</v>
      </c>
      <c r="H2545" s="3" t="s">
        <v>23502</v>
      </c>
    </row>
    <row r="2546" spans="1:8" ht="43.5" x14ac:dyDescent="0.35">
      <c r="A2546" s="4">
        <v>46555</v>
      </c>
      <c r="B2546" s="1">
        <v>45218</v>
      </c>
      <c r="C2546" s="2">
        <v>0.40270833333333328</v>
      </c>
      <c r="D2546" s="3" t="s">
        <v>985</v>
      </c>
      <c r="E2546" s="3" t="s">
        <v>23506</v>
      </c>
      <c r="F2546" s="3" t="s">
        <v>23504</v>
      </c>
      <c r="G2546" s="3" t="s">
        <v>10589</v>
      </c>
      <c r="H2546" s="3" t="s">
        <v>23505</v>
      </c>
    </row>
    <row r="2547" spans="1:8" ht="101.5" x14ac:dyDescent="0.35">
      <c r="A2547" s="4">
        <v>60927</v>
      </c>
      <c r="B2547" s="1">
        <v>45218</v>
      </c>
      <c r="C2547" s="2">
        <v>0.40518518518518515</v>
      </c>
      <c r="D2547" s="3" t="s">
        <v>23507</v>
      </c>
      <c r="E2547" s="3" t="s">
        <v>14651</v>
      </c>
      <c r="F2547" s="3" t="s">
        <v>23508</v>
      </c>
      <c r="G2547" s="3" t="s">
        <v>23509</v>
      </c>
      <c r="H2547" s="3" t="s">
        <v>23510</v>
      </c>
    </row>
    <row r="2548" spans="1:8" ht="43.5" x14ac:dyDescent="0.35">
      <c r="A2548" s="4">
        <v>139413</v>
      </c>
      <c r="B2548" s="1">
        <v>45218</v>
      </c>
      <c r="C2548" s="2">
        <v>0.4085300925925926</v>
      </c>
      <c r="D2548" s="3" t="s">
        <v>15416</v>
      </c>
      <c r="E2548" s="3" t="s">
        <v>12203</v>
      </c>
      <c r="F2548" s="3" t="s">
        <v>23511</v>
      </c>
      <c r="G2548" s="3" t="s">
        <v>12544</v>
      </c>
      <c r="H2548" s="3" t="s">
        <v>23512</v>
      </c>
    </row>
    <row r="2549" spans="1:8" ht="87" x14ac:dyDescent="0.35">
      <c r="A2549" s="4">
        <v>60927</v>
      </c>
      <c r="B2549" s="1">
        <v>45218</v>
      </c>
      <c r="C2549" s="2">
        <v>0.40854166666666664</v>
      </c>
      <c r="D2549" s="3" t="s">
        <v>23507</v>
      </c>
      <c r="E2549" s="3" t="s">
        <v>14651</v>
      </c>
      <c r="F2549" s="3" t="s">
        <v>23508</v>
      </c>
      <c r="G2549" s="3" t="s">
        <v>23509</v>
      </c>
      <c r="H2549" s="3" t="s">
        <v>23513</v>
      </c>
    </row>
    <row r="2550" spans="1:8" ht="58" x14ac:dyDescent="0.35">
      <c r="A2550" s="4">
        <v>129786</v>
      </c>
      <c r="B2550" s="1">
        <v>45218</v>
      </c>
      <c r="C2550" s="2">
        <v>0.41031250000000002</v>
      </c>
      <c r="D2550" s="3" t="s">
        <v>349</v>
      </c>
      <c r="E2550" s="3" t="s">
        <v>23517</v>
      </c>
      <c r="F2550" s="3" t="s">
        <v>23514</v>
      </c>
      <c r="G2550" s="3" t="s">
        <v>23515</v>
      </c>
      <c r="H2550" s="3" t="s">
        <v>23516</v>
      </c>
    </row>
    <row r="2551" spans="1:8" ht="43.5" x14ac:dyDescent="0.35">
      <c r="A2551" s="4">
        <v>182288</v>
      </c>
      <c r="B2551" s="1">
        <v>45218</v>
      </c>
      <c r="C2551" s="2">
        <v>0.41172453703703704</v>
      </c>
      <c r="D2551" s="3" t="s">
        <v>23518</v>
      </c>
      <c r="E2551" s="3" t="s">
        <v>23521</v>
      </c>
      <c r="F2551" s="3" t="s">
        <v>23519</v>
      </c>
      <c r="G2551" s="3" t="s">
        <v>11707</v>
      </c>
      <c r="H2551" s="3" t="s">
        <v>23520</v>
      </c>
    </row>
    <row r="2552" spans="1:8" ht="159.5" x14ac:dyDescent="0.35">
      <c r="A2552" s="4">
        <v>996</v>
      </c>
      <c r="B2552" s="1">
        <v>45218</v>
      </c>
      <c r="C2552" s="2">
        <v>0.41247685185185184</v>
      </c>
      <c r="D2552" s="3" t="s">
        <v>23522</v>
      </c>
      <c r="E2552" s="3" t="s">
        <v>23525</v>
      </c>
      <c r="F2552" s="3" t="s">
        <v>23523</v>
      </c>
      <c r="G2552" s="3" t="s">
        <v>11732</v>
      </c>
      <c r="H2552" s="3" t="s">
        <v>23524</v>
      </c>
    </row>
    <row r="2553" spans="1:8" ht="29" x14ac:dyDescent="0.35">
      <c r="A2553" s="4">
        <v>194429</v>
      </c>
      <c r="B2553" s="1">
        <v>45218</v>
      </c>
      <c r="C2553" s="2">
        <v>0.41450231481481481</v>
      </c>
      <c r="D2553" s="3" t="s">
        <v>1423</v>
      </c>
      <c r="E2553" s="3" t="s">
        <v>15114</v>
      </c>
      <c r="F2553" s="3" t="s">
        <v>23526</v>
      </c>
      <c r="G2553" s="3" t="s">
        <v>23527</v>
      </c>
      <c r="H2553" s="3" t="s">
        <v>23528</v>
      </c>
    </row>
    <row r="2554" spans="1:8" ht="58" x14ac:dyDescent="0.35">
      <c r="A2554" s="4">
        <v>101888</v>
      </c>
      <c r="B2554" s="1">
        <v>45218</v>
      </c>
      <c r="C2554" s="2">
        <v>0.41681712962962963</v>
      </c>
      <c r="D2554" s="3" t="s">
        <v>193</v>
      </c>
      <c r="E2554" s="3" t="s">
        <v>23531</v>
      </c>
      <c r="F2554" s="3" t="s">
        <v>23529</v>
      </c>
      <c r="G2554" s="3" t="s">
        <v>11508</v>
      </c>
      <c r="H2554" s="3" t="s">
        <v>23530</v>
      </c>
    </row>
    <row r="2555" spans="1:8" ht="43.5" x14ac:dyDescent="0.35">
      <c r="A2555" s="4">
        <v>41080</v>
      </c>
      <c r="B2555" s="1">
        <v>45218</v>
      </c>
      <c r="C2555" s="2">
        <v>0.41715277777777776</v>
      </c>
      <c r="D2555" s="3" t="s">
        <v>167</v>
      </c>
      <c r="E2555" s="3" t="s">
        <v>13962</v>
      </c>
      <c r="F2555" s="3" t="s">
        <v>23532</v>
      </c>
      <c r="G2555" s="3" t="s">
        <v>23533</v>
      </c>
      <c r="H2555" s="3" t="s">
        <v>23534</v>
      </c>
    </row>
    <row r="2556" spans="1:8" ht="130.5" x14ac:dyDescent="0.35">
      <c r="A2556" s="4">
        <v>32805</v>
      </c>
      <c r="B2556" s="1">
        <v>45218</v>
      </c>
      <c r="C2556" s="2">
        <v>0.41995370370370372</v>
      </c>
      <c r="D2556" s="3" t="s">
        <v>23535</v>
      </c>
      <c r="E2556" s="3" t="s">
        <v>23539</v>
      </c>
      <c r="F2556" s="3" t="s">
        <v>23536</v>
      </c>
      <c r="G2556" s="3" t="s">
        <v>23537</v>
      </c>
      <c r="H2556" s="3" t="s">
        <v>23538</v>
      </c>
    </row>
    <row r="2557" spans="1:8" x14ac:dyDescent="0.35">
      <c r="A2557" s="4">
        <v>41590</v>
      </c>
      <c r="B2557" s="1">
        <v>45218</v>
      </c>
      <c r="C2557" s="2">
        <v>0.42075231481481484</v>
      </c>
      <c r="D2557" s="3" t="s">
        <v>10339</v>
      </c>
      <c r="E2557" s="3" t="s">
        <v>23541</v>
      </c>
      <c r="F2557" s="3" t="s">
        <v>23540</v>
      </c>
      <c r="G2557" s="3" t="s">
        <v>1117</v>
      </c>
      <c r="H2557" s="3" t="s">
        <v>11777</v>
      </c>
    </row>
    <row r="2558" spans="1:8" x14ac:dyDescent="0.35">
      <c r="A2558" s="4">
        <v>41590</v>
      </c>
      <c r="B2558" s="1">
        <v>45218</v>
      </c>
      <c r="C2558" s="2">
        <v>0.42098379629629629</v>
      </c>
      <c r="D2558" s="3" t="s">
        <v>10339</v>
      </c>
      <c r="E2558" s="3" t="s">
        <v>23542</v>
      </c>
      <c r="F2558" s="3" t="s">
        <v>23540</v>
      </c>
      <c r="G2558" s="3" t="s">
        <v>1117</v>
      </c>
      <c r="H2558" s="3" t="s">
        <v>11777</v>
      </c>
    </row>
    <row r="2559" spans="1:8" ht="43.5" x14ac:dyDescent="0.35">
      <c r="A2559" s="4">
        <v>180984</v>
      </c>
      <c r="B2559" s="1">
        <v>45218</v>
      </c>
      <c r="C2559" s="2">
        <v>0.42166666666666663</v>
      </c>
      <c r="D2559" s="3" t="s">
        <v>23543</v>
      </c>
      <c r="E2559" s="3" t="s">
        <v>23547</v>
      </c>
      <c r="F2559" s="3" t="s">
        <v>23544</v>
      </c>
      <c r="G2559" s="3" t="s">
        <v>23545</v>
      </c>
      <c r="H2559" s="3" t="s">
        <v>23546</v>
      </c>
    </row>
    <row r="2560" spans="1:8" ht="58" x14ac:dyDescent="0.35">
      <c r="A2560" s="4">
        <v>41955</v>
      </c>
      <c r="B2560" s="1">
        <v>45218</v>
      </c>
      <c r="C2560" s="2">
        <v>0.4224074074074074</v>
      </c>
      <c r="D2560" s="3" t="s">
        <v>23548</v>
      </c>
      <c r="E2560" s="3" t="s">
        <v>23552</v>
      </c>
      <c r="F2560" s="3" t="s">
        <v>23549</v>
      </c>
      <c r="G2560" s="3" t="s">
        <v>23550</v>
      </c>
      <c r="H2560" s="3" t="s">
        <v>23551</v>
      </c>
    </row>
    <row r="2561" spans="1:8" ht="145" x14ac:dyDescent="0.35">
      <c r="A2561" s="4">
        <v>78510</v>
      </c>
      <c r="B2561" s="1">
        <v>45218</v>
      </c>
      <c r="C2561" s="2">
        <v>0.42243055555555559</v>
      </c>
      <c r="D2561" s="3" t="s">
        <v>23553</v>
      </c>
      <c r="E2561" s="3" t="s">
        <v>23556</v>
      </c>
      <c r="F2561" s="3" t="s">
        <v>23554</v>
      </c>
      <c r="G2561" s="3" t="s">
        <v>11732</v>
      </c>
      <c r="H2561" s="3" t="s">
        <v>23555</v>
      </c>
    </row>
    <row r="2562" spans="1:8" ht="58" x14ac:dyDescent="0.35">
      <c r="A2562" s="4">
        <v>75844</v>
      </c>
      <c r="B2562" s="1">
        <v>45218</v>
      </c>
      <c r="C2562" s="2">
        <v>0.42600694444444448</v>
      </c>
      <c r="D2562" s="3" t="s">
        <v>892</v>
      </c>
      <c r="E2562" s="3" t="s">
        <v>23558</v>
      </c>
      <c r="F2562" s="3" t="s">
        <v>23557</v>
      </c>
      <c r="G2562" s="3" t="s">
        <v>12687</v>
      </c>
      <c r="H2562" s="3" t="s">
        <v>12391</v>
      </c>
    </row>
    <row r="2563" spans="1:8" ht="43.5" x14ac:dyDescent="0.35">
      <c r="A2563" s="4">
        <v>42668</v>
      </c>
      <c r="B2563" s="1">
        <v>45218</v>
      </c>
      <c r="C2563" s="2">
        <v>0.42616898148148147</v>
      </c>
      <c r="D2563" s="3" t="s">
        <v>23559</v>
      </c>
      <c r="E2563" s="3" t="s">
        <v>23562</v>
      </c>
      <c r="F2563" s="3" t="s">
        <v>23560</v>
      </c>
      <c r="G2563" s="3" t="s">
        <v>15746</v>
      </c>
      <c r="H2563" s="3" t="s">
        <v>23561</v>
      </c>
    </row>
    <row r="2564" spans="1:8" ht="101.5" x14ac:dyDescent="0.35">
      <c r="A2564" s="4">
        <v>141600</v>
      </c>
      <c r="B2564" s="1">
        <v>45218</v>
      </c>
      <c r="C2564" s="2">
        <v>0.42631944444444447</v>
      </c>
      <c r="D2564" s="3" t="s">
        <v>23563</v>
      </c>
      <c r="E2564" s="3" t="s">
        <v>23566</v>
      </c>
      <c r="F2564" s="3" t="s">
        <v>23564</v>
      </c>
      <c r="G2564" s="3" t="s">
        <v>23565</v>
      </c>
      <c r="H2564" s="3" t="s">
        <v>593</v>
      </c>
    </row>
    <row r="2565" spans="1:8" ht="87" x14ac:dyDescent="0.35">
      <c r="A2565" s="4">
        <v>172313</v>
      </c>
      <c r="B2565" s="1">
        <v>45218</v>
      </c>
      <c r="C2565" s="2">
        <v>0.42725694444444445</v>
      </c>
      <c r="D2565" s="3" t="s">
        <v>1403</v>
      </c>
      <c r="E2565" s="3" t="s">
        <v>23569</v>
      </c>
      <c r="F2565" s="3" t="s">
        <v>23567</v>
      </c>
      <c r="G2565" s="3" t="s">
        <v>11571</v>
      </c>
      <c r="H2565" s="3" t="s">
        <v>23568</v>
      </c>
    </row>
    <row r="2566" spans="1:8" ht="58" x14ac:dyDescent="0.35">
      <c r="A2566" s="4">
        <v>161113</v>
      </c>
      <c r="B2566" s="1">
        <v>45218</v>
      </c>
      <c r="C2566" s="2">
        <v>0.42768518518518522</v>
      </c>
      <c r="D2566" s="3" t="s">
        <v>1436</v>
      </c>
      <c r="E2566" s="3" t="s">
        <v>23573</v>
      </c>
      <c r="F2566" s="3" t="s">
        <v>23570</v>
      </c>
      <c r="G2566" s="3" t="s">
        <v>23571</v>
      </c>
      <c r="H2566" s="3" t="s">
        <v>23572</v>
      </c>
    </row>
    <row r="2567" spans="1:8" ht="29" x14ac:dyDescent="0.35">
      <c r="A2567" s="4">
        <v>33112</v>
      </c>
      <c r="B2567" s="1">
        <v>45218</v>
      </c>
      <c r="C2567" s="2">
        <v>0.42791666666666667</v>
      </c>
      <c r="D2567" s="3" t="s">
        <v>23574</v>
      </c>
      <c r="E2567" s="3" t="s">
        <v>10846</v>
      </c>
      <c r="F2567" s="3" t="s">
        <v>14607</v>
      </c>
      <c r="G2567" s="3" t="s">
        <v>11732</v>
      </c>
      <c r="H2567" s="3" t="s">
        <v>23575</v>
      </c>
    </row>
    <row r="2568" spans="1:8" ht="43.5" x14ac:dyDescent="0.35">
      <c r="A2568" s="4">
        <v>47976</v>
      </c>
      <c r="B2568" s="1">
        <v>45218</v>
      </c>
      <c r="C2568" s="2">
        <v>0.43201388888888892</v>
      </c>
      <c r="D2568" s="3" t="s">
        <v>892</v>
      </c>
      <c r="E2568" s="3" t="s">
        <v>23577</v>
      </c>
      <c r="F2568" s="3" t="s">
        <v>23576</v>
      </c>
      <c r="G2568" s="3" t="s">
        <v>10592</v>
      </c>
      <c r="H2568" s="3" t="s">
        <v>12391</v>
      </c>
    </row>
    <row r="2569" spans="1:8" ht="29" x14ac:dyDescent="0.35">
      <c r="A2569" s="4">
        <v>41795</v>
      </c>
      <c r="B2569" s="1">
        <v>45218</v>
      </c>
      <c r="C2569" s="2">
        <v>0.43336805555555552</v>
      </c>
      <c r="D2569" s="3" t="s">
        <v>985</v>
      </c>
      <c r="E2569" s="3" t="s">
        <v>23580</v>
      </c>
      <c r="F2569" s="3" t="s">
        <v>23578</v>
      </c>
      <c r="G2569" s="3" t="s">
        <v>11156</v>
      </c>
      <c r="H2569" s="3" t="s">
        <v>23579</v>
      </c>
    </row>
    <row r="2570" spans="1:8" ht="72.5" x14ac:dyDescent="0.35">
      <c r="A2570" s="4">
        <v>49385</v>
      </c>
      <c r="B2570" s="1">
        <v>45218</v>
      </c>
      <c r="C2570" s="2">
        <v>0.4346180555555556</v>
      </c>
      <c r="D2570" s="3" t="s">
        <v>23581</v>
      </c>
      <c r="E2570" s="3" t="s">
        <v>23584</v>
      </c>
      <c r="F2570" s="3" t="s">
        <v>1806</v>
      </c>
      <c r="G2570" s="3" t="s">
        <v>23582</v>
      </c>
      <c r="H2570" s="3" t="s">
        <v>23583</v>
      </c>
    </row>
    <row r="2571" spans="1:8" ht="29" x14ac:dyDescent="0.35">
      <c r="A2571" s="4">
        <v>111698</v>
      </c>
      <c r="B2571" s="1">
        <v>45218</v>
      </c>
      <c r="C2571" s="2">
        <v>0.43468749999999995</v>
      </c>
      <c r="D2571" s="3" t="s">
        <v>13101</v>
      </c>
      <c r="E2571" s="3" t="s">
        <v>14722</v>
      </c>
      <c r="F2571" s="3" t="s">
        <v>11953</v>
      </c>
      <c r="G2571" s="3" t="s">
        <v>23585</v>
      </c>
      <c r="H2571" s="3" t="s">
        <v>23586</v>
      </c>
    </row>
    <row r="2572" spans="1:8" ht="58" x14ac:dyDescent="0.35">
      <c r="A2572" s="4">
        <v>198289</v>
      </c>
      <c r="B2572" s="1">
        <v>45218</v>
      </c>
      <c r="C2572" s="2">
        <v>0.43557870370370372</v>
      </c>
      <c r="D2572" s="3" t="s">
        <v>1288</v>
      </c>
      <c r="E2572" s="3" t="s">
        <v>23589</v>
      </c>
      <c r="F2572" s="3" t="s">
        <v>23587</v>
      </c>
      <c r="G2572" s="3" t="s">
        <v>11857</v>
      </c>
      <c r="H2572" s="3" t="s">
        <v>23588</v>
      </c>
    </row>
    <row r="2573" spans="1:8" ht="29" x14ac:dyDescent="0.35">
      <c r="A2573" s="4">
        <v>188241</v>
      </c>
      <c r="B2573" s="1">
        <v>45218</v>
      </c>
      <c r="C2573" s="2">
        <v>0.43578703703703708</v>
      </c>
      <c r="D2573" s="3" t="s">
        <v>14232</v>
      </c>
      <c r="E2573" s="3" t="s">
        <v>23593</v>
      </c>
      <c r="F2573" s="3" t="s">
        <v>23590</v>
      </c>
      <c r="G2573" s="3" t="s">
        <v>23591</v>
      </c>
      <c r="H2573" s="3" t="s">
        <v>23592</v>
      </c>
    </row>
    <row r="2574" spans="1:8" ht="58" x14ac:dyDescent="0.35">
      <c r="A2574" s="4">
        <v>198289</v>
      </c>
      <c r="B2574" s="1">
        <v>45218</v>
      </c>
      <c r="C2574" s="2">
        <v>0.43621527777777774</v>
      </c>
      <c r="D2574" s="3" t="s">
        <v>1288</v>
      </c>
      <c r="E2574" s="3" t="s">
        <v>23589</v>
      </c>
      <c r="F2574" s="3" t="s">
        <v>23594</v>
      </c>
      <c r="G2574" s="3" t="s">
        <v>11857</v>
      </c>
      <c r="H2574" s="3" t="s">
        <v>23588</v>
      </c>
    </row>
    <row r="2575" spans="1:8" ht="43.5" x14ac:dyDescent="0.35">
      <c r="A2575" s="4">
        <v>197706</v>
      </c>
      <c r="B2575" s="1">
        <v>45218</v>
      </c>
      <c r="C2575" s="2">
        <v>0.43630787037037039</v>
      </c>
      <c r="D2575" s="3" t="s">
        <v>1403</v>
      </c>
      <c r="E2575" s="3" t="s">
        <v>23596</v>
      </c>
      <c r="F2575" s="3" t="s">
        <v>23595</v>
      </c>
      <c r="G2575" s="3" t="s">
        <v>11020</v>
      </c>
      <c r="H2575" s="3" t="s">
        <v>13950</v>
      </c>
    </row>
    <row r="2576" spans="1:8" ht="145" x14ac:dyDescent="0.35">
      <c r="A2576" s="4">
        <v>167603</v>
      </c>
      <c r="B2576" s="1">
        <v>45218</v>
      </c>
      <c r="C2576" s="2">
        <v>0.43679398148148146</v>
      </c>
      <c r="D2576" s="3" t="s">
        <v>23597</v>
      </c>
      <c r="E2576" s="3" t="s">
        <v>23600</v>
      </c>
      <c r="F2576" s="3" t="s">
        <v>23598</v>
      </c>
      <c r="G2576" s="3" t="s">
        <v>12006</v>
      </c>
      <c r="H2576" s="3" t="s">
        <v>23599</v>
      </c>
    </row>
    <row r="2577" spans="1:8" ht="29" x14ac:dyDescent="0.35">
      <c r="A2577" s="4">
        <v>39117</v>
      </c>
      <c r="B2577" s="1">
        <v>45218</v>
      </c>
      <c r="C2577" s="2">
        <v>0.43813657407407408</v>
      </c>
      <c r="D2577" s="3" t="s">
        <v>985</v>
      </c>
      <c r="E2577" s="3" t="s">
        <v>15495</v>
      </c>
      <c r="F2577" s="3" t="s">
        <v>23601</v>
      </c>
      <c r="G2577" s="3" t="s">
        <v>102</v>
      </c>
      <c r="H2577" s="3" t="s">
        <v>11027</v>
      </c>
    </row>
    <row r="2578" spans="1:8" ht="43.5" x14ac:dyDescent="0.35">
      <c r="A2578" s="4">
        <v>56556</v>
      </c>
      <c r="B2578" s="1">
        <v>45218</v>
      </c>
      <c r="C2578" s="2">
        <v>0.43929398148148152</v>
      </c>
      <c r="D2578" s="3" t="s">
        <v>349</v>
      </c>
      <c r="E2578" s="3" t="s">
        <v>12949</v>
      </c>
      <c r="F2578" s="3" t="s">
        <v>23602</v>
      </c>
      <c r="G2578" s="3" t="s">
        <v>12948</v>
      </c>
      <c r="H2578" s="3" t="s">
        <v>23603</v>
      </c>
    </row>
    <row r="2579" spans="1:8" ht="72.5" x14ac:dyDescent="0.35">
      <c r="A2579" s="4">
        <v>153827</v>
      </c>
      <c r="B2579" s="1">
        <v>45218</v>
      </c>
      <c r="C2579" s="2">
        <v>0.43940972222222219</v>
      </c>
      <c r="D2579" s="3" t="s">
        <v>589</v>
      </c>
      <c r="E2579" s="3" t="s">
        <v>23606</v>
      </c>
      <c r="F2579" s="3" t="s">
        <v>23604</v>
      </c>
      <c r="G2579" s="3" t="s">
        <v>13450</v>
      </c>
      <c r="H2579" s="3" t="s">
        <v>23605</v>
      </c>
    </row>
    <row r="2580" spans="1:8" ht="43.5" x14ac:dyDescent="0.35">
      <c r="A2580" s="4">
        <v>154152</v>
      </c>
      <c r="B2580" s="1">
        <v>45218</v>
      </c>
      <c r="C2580" s="2">
        <v>0.44017361111111114</v>
      </c>
      <c r="D2580" s="3" t="s">
        <v>23607</v>
      </c>
      <c r="E2580" s="3" t="s">
        <v>23610</v>
      </c>
      <c r="F2580" s="3" t="s">
        <v>23608</v>
      </c>
      <c r="G2580" s="3" t="s">
        <v>11305</v>
      </c>
      <c r="H2580" s="3" t="s">
        <v>23609</v>
      </c>
    </row>
    <row r="2581" spans="1:8" ht="43.5" x14ac:dyDescent="0.35">
      <c r="A2581" s="4">
        <v>196466</v>
      </c>
      <c r="B2581" s="1">
        <v>45218</v>
      </c>
      <c r="C2581" s="2">
        <v>0.4419907407407408</v>
      </c>
      <c r="D2581" s="3" t="s">
        <v>1702</v>
      </c>
      <c r="E2581" s="3" t="s">
        <v>23613</v>
      </c>
      <c r="F2581" s="3" t="s">
        <v>23611</v>
      </c>
      <c r="G2581" s="3" t="s">
        <v>12294</v>
      </c>
      <c r="H2581" s="3" t="s">
        <v>23612</v>
      </c>
    </row>
    <row r="2582" spans="1:8" ht="29" x14ac:dyDescent="0.35">
      <c r="A2582" s="4">
        <v>80578</v>
      </c>
      <c r="B2582" s="1">
        <v>45218</v>
      </c>
      <c r="C2582" s="2">
        <v>0.44291666666666668</v>
      </c>
      <c r="D2582" s="3" t="s">
        <v>1436</v>
      </c>
      <c r="E2582" s="3" t="s">
        <v>23617</v>
      </c>
      <c r="F2582" s="3" t="s">
        <v>23614</v>
      </c>
      <c r="G2582" s="3" t="s">
        <v>23615</v>
      </c>
      <c r="H2582" s="3" t="s">
        <v>23616</v>
      </c>
    </row>
    <row r="2583" spans="1:8" x14ac:dyDescent="0.35">
      <c r="A2583" s="4">
        <v>105416</v>
      </c>
      <c r="B2583" s="1">
        <v>45218</v>
      </c>
      <c r="C2583" s="2">
        <v>0.44671296296296298</v>
      </c>
      <c r="D2583" s="3" t="s">
        <v>892</v>
      </c>
      <c r="E2583" s="3" t="s">
        <v>23620</v>
      </c>
      <c r="F2583" s="3" t="s">
        <v>23618</v>
      </c>
      <c r="G2583" s="3" t="s">
        <v>10705</v>
      </c>
      <c r="H2583" s="3" t="s">
        <v>23619</v>
      </c>
    </row>
    <row r="2584" spans="1:8" ht="29" x14ac:dyDescent="0.35">
      <c r="A2584" s="4">
        <v>198447</v>
      </c>
      <c r="B2584" s="1">
        <v>45218</v>
      </c>
      <c r="C2584" s="2">
        <v>0.44695601851851857</v>
      </c>
      <c r="D2584" s="3" t="s">
        <v>23621</v>
      </c>
      <c r="E2584" s="3" t="s">
        <v>23623</v>
      </c>
      <c r="F2584" s="3" t="s">
        <v>23622</v>
      </c>
      <c r="G2584" s="3" t="s">
        <v>1421</v>
      </c>
      <c r="H2584" s="3" t="s">
        <v>29</v>
      </c>
    </row>
    <row r="2585" spans="1:8" ht="43.5" x14ac:dyDescent="0.35">
      <c r="A2585" s="4">
        <v>110424</v>
      </c>
      <c r="B2585" s="1">
        <v>45218</v>
      </c>
      <c r="C2585" s="2">
        <v>0.45003472222222224</v>
      </c>
      <c r="D2585" s="3" t="s">
        <v>755</v>
      </c>
      <c r="E2585" s="3" t="s">
        <v>23626</v>
      </c>
      <c r="F2585" s="3" t="s">
        <v>23624</v>
      </c>
      <c r="G2585" s="3" t="s">
        <v>10672</v>
      </c>
      <c r="H2585" s="3" t="s">
        <v>23625</v>
      </c>
    </row>
    <row r="2586" spans="1:8" ht="43.5" x14ac:dyDescent="0.35">
      <c r="A2586" s="4">
        <v>50167</v>
      </c>
      <c r="B2586" s="1">
        <v>45218</v>
      </c>
      <c r="C2586" s="2">
        <v>0.45060185185185181</v>
      </c>
      <c r="D2586" s="3" t="s">
        <v>23627</v>
      </c>
      <c r="E2586" s="3" t="s">
        <v>23631</v>
      </c>
      <c r="F2586" s="3" t="s">
        <v>23628</v>
      </c>
      <c r="G2586" s="3" t="s">
        <v>23629</v>
      </c>
      <c r="H2586" s="3" t="s">
        <v>23630</v>
      </c>
    </row>
    <row r="2587" spans="1:8" ht="29" x14ac:dyDescent="0.35">
      <c r="A2587" s="4">
        <v>132594</v>
      </c>
      <c r="B2587" s="1">
        <v>45218</v>
      </c>
      <c r="C2587" s="2">
        <v>0.45134259259259263</v>
      </c>
      <c r="D2587" s="3" t="s">
        <v>985</v>
      </c>
      <c r="E2587" s="3" t="s">
        <v>23633</v>
      </c>
      <c r="F2587" s="3" t="s">
        <v>23632</v>
      </c>
      <c r="G2587" s="3" t="s">
        <v>11707</v>
      </c>
      <c r="H2587" s="3" t="s">
        <v>4190</v>
      </c>
    </row>
    <row r="2588" spans="1:8" ht="43.5" x14ac:dyDescent="0.35">
      <c r="A2588" s="4">
        <v>5808</v>
      </c>
      <c r="B2588" s="1">
        <v>45218</v>
      </c>
      <c r="C2588" s="2">
        <v>0.45386574074074071</v>
      </c>
      <c r="D2588" s="3" t="s">
        <v>892</v>
      </c>
      <c r="E2588" s="3" t="s">
        <v>11618</v>
      </c>
      <c r="F2588" s="3" t="s">
        <v>23634</v>
      </c>
      <c r="G2588" s="3" t="s">
        <v>11021</v>
      </c>
      <c r="H2588" s="3" t="s">
        <v>12561</v>
      </c>
    </row>
    <row r="2589" spans="1:8" ht="43.5" x14ac:dyDescent="0.35">
      <c r="A2589" s="4">
        <v>100706</v>
      </c>
      <c r="B2589" s="1">
        <v>45218</v>
      </c>
      <c r="C2589" s="2">
        <v>0.46136574074074077</v>
      </c>
      <c r="D2589" s="3" t="s">
        <v>167</v>
      </c>
      <c r="E2589" s="3" t="s">
        <v>21903</v>
      </c>
      <c r="F2589" s="3" t="s">
        <v>23635</v>
      </c>
      <c r="G2589" s="3" t="s">
        <v>12688</v>
      </c>
      <c r="H2589" s="3" t="s">
        <v>23636</v>
      </c>
    </row>
    <row r="2590" spans="1:8" ht="72.5" x14ac:dyDescent="0.35">
      <c r="A2590" s="4">
        <v>44926</v>
      </c>
      <c r="B2590" s="1">
        <v>45218</v>
      </c>
      <c r="C2590" s="2">
        <v>0.46310185185185188</v>
      </c>
      <c r="D2590" s="3" t="s">
        <v>23637</v>
      </c>
      <c r="E2590" s="3" t="s">
        <v>15015</v>
      </c>
      <c r="F2590" s="3" t="s">
        <v>23638</v>
      </c>
      <c r="G2590" s="3" t="s">
        <v>23639</v>
      </c>
      <c r="H2590" s="3" t="s">
        <v>23640</v>
      </c>
    </row>
    <row r="2591" spans="1:8" ht="72.5" x14ac:dyDescent="0.35">
      <c r="A2591" s="4">
        <v>202994</v>
      </c>
      <c r="B2591" s="1">
        <v>45218</v>
      </c>
      <c r="C2591" s="2">
        <v>0.46394675925925927</v>
      </c>
      <c r="D2591" s="3" t="s">
        <v>23641</v>
      </c>
      <c r="E2591" s="3" t="e">
        <f>-Known Hypertensive</f>
        <v>#NAME?</v>
      </c>
      <c r="F2591" s="3" t="s">
        <v>23642</v>
      </c>
      <c r="G2591" s="3" t="s">
        <v>10851</v>
      </c>
      <c r="H2591" s="3" t="s">
        <v>23643</v>
      </c>
    </row>
    <row r="2592" spans="1:8" ht="130.5" x14ac:dyDescent="0.35">
      <c r="A2592" s="4">
        <v>78517</v>
      </c>
      <c r="B2592" s="1">
        <v>45218</v>
      </c>
      <c r="C2592" s="2">
        <v>0.46399305555555559</v>
      </c>
      <c r="D2592" s="3" t="s">
        <v>23644</v>
      </c>
      <c r="E2592" s="3" t="s">
        <v>23648</v>
      </c>
      <c r="F2592" s="3" t="s">
        <v>23645</v>
      </c>
      <c r="G2592" s="3" t="s">
        <v>23646</v>
      </c>
      <c r="H2592" s="3" t="s">
        <v>23647</v>
      </c>
    </row>
    <row r="2593" spans="1:8" ht="29" x14ac:dyDescent="0.35">
      <c r="A2593" s="4">
        <v>40938</v>
      </c>
      <c r="B2593" s="1">
        <v>45218</v>
      </c>
      <c r="C2593" s="2">
        <v>0.46571759259259254</v>
      </c>
      <c r="D2593" s="3" t="s">
        <v>892</v>
      </c>
      <c r="E2593" s="3" t="s">
        <v>23649</v>
      </c>
      <c r="F2593" s="3" t="s">
        <v>12437</v>
      </c>
      <c r="G2593" s="3" t="s">
        <v>11153</v>
      </c>
      <c r="H2593" s="3" t="s">
        <v>11963</v>
      </c>
    </row>
    <row r="2594" spans="1:8" ht="72.5" x14ac:dyDescent="0.35">
      <c r="A2594" s="4">
        <v>52385</v>
      </c>
      <c r="B2594" s="1">
        <v>45218</v>
      </c>
      <c r="C2594" s="2">
        <v>0.46598379629629627</v>
      </c>
      <c r="D2594" s="3" t="s">
        <v>1288</v>
      </c>
      <c r="E2594" s="3" t="s">
        <v>23652</v>
      </c>
      <c r="F2594" s="3" t="s">
        <v>23650</v>
      </c>
      <c r="G2594" s="3" t="s">
        <v>11837</v>
      </c>
      <c r="H2594" s="3" t="s">
        <v>23651</v>
      </c>
    </row>
    <row r="2595" spans="1:8" ht="58" x14ac:dyDescent="0.35">
      <c r="A2595" s="4">
        <v>103885</v>
      </c>
      <c r="B2595" s="1">
        <v>45218</v>
      </c>
      <c r="C2595" s="2">
        <v>0.4689699074074074</v>
      </c>
      <c r="D2595" s="3" t="s">
        <v>1702</v>
      </c>
      <c r="E2595" s="3" t="s">
        <v>23654</v>
      </c>
      <c r="F2595" s="3" t="s">
        <v>23653</v>
      </c>
      <c r="G2595" s="3" t="s">
        <v>12294</v>
      </c>
      <c r="H2595" s="3" t="s">
        <v>11293</v>
      </c>
    </row>
    <row r="2596" spans="1:8" x14ac:dyDescent="0.35">
      <c r="A2596" s="4">
        <v>38107</v>
      </c>
      <c r="B2596" s="1">
        <v>45218</v>
      </c>
      <c r="C2596" s="2">
        <v>0.46932870370370372</v>
      </c>
      <c r="D2596" s="3" t="s">
        <v>892</v>
      </c>
      <c r="E2596" s="3" t="s">
        <v>23655</v>
      </c>
      <c r="F2596" s="3" t="s">
        <v>12640</v>
      </c>
      <c r="G2596" s="3" t="s">
        <v>10705</v>
      </c>
      <c r="H2596" s="3" t="s">
        <v>14297</v>
      </c>
    </row>
    <row r="2597" spans="1:8" ht="43.5" x14ac:dyDescent="0.35">
      <c r="A2597" s="4">
        <v>95819</v>
      </c>
      <c r="B2597" s="1">
        <v>45218</v>
      </c>
      <c r="C2597" s="2">
        <v>0.47054398148148152</v>
      </c>
      <c r="D2597" s="3" t="s">
        <v>985</v>
      </c>
      <c r="E2597" s="3" t="s">
        <v>23658</v>
      </c>
      <c r="F2597" s="3" t="s">
        <v>23656</v>
      </c>
      <c r="G2597" s="3" t="s">
        <v>10447</v>
      </c>
      <c r="H2597" s="3" t="s">
        <v>23657</v>
      </c>
    </row>
    <row r="2598" spans="1:8" ht="87" x14ac:dyDescent="0.35">
      <c r="A2598" s="4">
        <v>53543</v>
      </c>
      <c r="B2598" s="1">
        <v>45218</v>
      </c>
      <c r="C2598" s="2">
        <v>0.47127314814814819</v>
      </c>
      <c r="D2598" s="3" t="s">
        <v>23659</v>
      </c>
      <c r="E2598" s="3" t="s">
        <v>23661</v>
      </c>
      <c r="F2598" s="3" t="s">
        <v>1926</v>
      </c>
      <c r="G2598" s="3" t="s">
        <v>11798</v>
      </c>
      <c r="H2598" s="3" t="s">
        <v>23660</v>
      </c>
    </row>
    <row r="2599" spans="1:8" ht="43.5" x14ac:dyDescent="0.35">
      <c r="A2599" s="4">
        <v>52078</v>
      </c>
      <c r="B2599" s="1">
        <v>45218</v>
      </c>
      <c r="C2599" s="2">
        <v>0.47421296296296295</v>
      </c>
      <c r="D2599" s="3" t="s">
        <v>1702</v>
      </c>
      <c r="E2599" s="3" t="s">
        <v>23665</v>
      </c>
      <c r="F2599" s="3" t="s">
        <v>23662</v>
      </c>
      <c r="G2599" s="3" t="s">
        <v>23663</v>
      </c>
      <c r="H2599" s="3" t="s">
        <v>23664</v>
      </c>
    </row>
    <row r="2600" spans="1:8" ht="72.5" x14ac:dyDescent="0.35">
      <c r="A2600" s="4">
        <v>54681</v>
      </c>
      <c r="B2600" s="1">
        <v>45218</v>
      </c>
      <c r="C2600" s="2">
        <v>0.47569444444444442</v>
      </c>
      <c r="D2600" s="3" t="s">
        <v>985</v>
      </c>
      <c r="E2600" s="3" t="s">
        <v>23667</v>
      </c>
      <c r="F2600" s="3" t="s">
        <v>12441</v>
      </c>
      <c r="G2600" s="3" t="s">
        <v>23666</v>
      </c>
      <c r="H2600" s="3" t="s">
        <v>10726</v>
      </c>
    </row>
    <row r="2601" spans="1:8" ht="43.5" x14ac:dyDescent="0.35">
      <c r="A2601" s="4">
        <v>43157</v>
      </c>
      <c r="B2601" s="1">
        <v>45218</v>
      </c>
      <c r="C2601" s="2">
        <v>0.47748842592592594</v>
      </c>
      <c r="D2601" s="3" t="s">
        <v>23668</v>
      </c>
      <c r="E2601" s="3" t="s">
        <v>1315</v>
      </c>
      <c r="F2601" s="3" t="s">
        <v>23669</v>
      </c>
      <c r="G2601" s="3" t="s">
        <v>23670</v>
      </c>
      <c r="H2601" s="3" t="s">
        <v>23671</v>
      </c>
    </row>
    <row r="2602" spans="1:8" x14ac:dyDescent="0.35">
      <c r="A2602" s="4">
        <v>13708</v>
      </c>
      <c r="B2602" s="1">
        <v>45218</v>
      </c>
      <c r="C2602" s="2">
        <v>0.47841435185185183</v>
      </c>
      <c r="D2602" s="3" t="s">
        <v>985</v>
      </c>
      <c r="E2602" s="3" t="s">
        <v>13122</v>
      </c>
      <c r="F2602" s="3" t="s">
        <v>11953</v>
      </c>
      <c r="G2602" s="3" t="s">
        <v>13122</v>
      </c>
      <c r="H2602" s="3" t="s">
        <v>12234</v>
      </c>
    </row>
    <row r="2603" spans="1:8" ht="58" x14ac:dyDescent="0.35">
      <c r="A2603" s="4">
        <v>37733</v>
      </c>
      <c r="B2603" s="1">
        <v>45218</v>
      </c>
      <c r="C2603" s="2">
        <v>0.4793634259259259</v>
      </c>
      <c r="D2603" s="3" t="s">
        <v>23672</v>
      </c>
      <c r="E2603" s="3" t="s">
        <v>23676</v>
      </c>
      <c r="F2603" s="3" t="s">
        <v>23673</v>
      </c>
      <c r="G2603" s="3" t="s">
        <v>23674</v>
      </c>
      <c r="H2603" s="3" t="s">
        <v>23675</v>
      </c>
    </row>
    <row r="2604" spans="1:8" x14ac:dyDescent="0.35">
      <c r="A2604" s="4">
        <v>200800</v>
      </c>
      <c r="B2604" s="1">
        <v>45218</v>
      </c>
      <c r="C2604" s="2">
        <v>0.48010416666666672</v>
      </c>
      <c r="D2604" s="3" t="s">
        <v>1436</v>
      </c>
      <c r="E2604" s="3" t="s">
        <v>23677</v>
      </c>
      <c r="F2604" s="3" t="s">
        <v>11953</v>
      </c>
      <c r="G2604" s="3" t="s">
        <v>23677</v>
      </c>
      <c r="H2604" s="3" t="s">
        <v>10726</v>
      </c>
    </row>
    <row r="2605" spans="1:8" x14ac:dyDescent="0.35">
      <c r="A2605" s="4">
        <v>64145</v>
      </c>
      <c r="B2605" s="1">
        <v>45218</v>
      </c>
      <c r="C2605" s="2">
        <v>0.48116898148148146</v>
      </c>
      <c r="D2605" s="3" t="s">
        <v>892</v>
      </c>
      <c r="E2605" s="3" t="s">
        <v>11075</v>
      </c>
      <c r="F2605" s="3" t="s">
        <v>23678</v>
      </c>
      <c r="G2605" s="3" t="s">
        <v>11404</v>
      </c>
      <c r="H2605" s="3" t="s">
        <v>12391</v>
      </c>
    </row>
    <row r="2606" spans="1:8" x14ac:dyDescent="0.35">
      <c r="A2606" s="4">
        <v>1361</v>
      </c>
      <c r="B2606" s="1">
        <v>45218</v>
      </c>
      <c r="C2606" s="2">
        <v>0.48569444444444443</v>
      </c>
      <c r="D2606" s="3" t="s">
        <v>1473</v>
      </c>
      <c r="E2606" s="3" t="s">
        <v>23679</v>
      </c>
      <c r="F2606" s="3" t="s">
        <v>11953</v>
      </c>
      <c r="G2606" s="3" t="s">
        <v>23679</v>
      </c>
      <c r="H2606" s="3" t="s">
        <v>10726</v>
      </c>
    </row>
    <row r="2607" spans="1:8" ht="43.5" x14ac:dyDescent="0.35">
      <c r="A2607" s="4">
        <v>47993</v>
      </c>
      <c r="B2607" s="1">
        <v>45218</v>
      </c>
      <c r="C2607" s="2">
        <v>0.48635416666666664</v>
      </c>
      <c r="D2607" s="3" t="e">
        <f>-complains about hunger sensation, tremor and lightheadedness in the past couple OF days</f>
        <v>#NAME?</v>
      </c>
      <c r="E2607" s="3" t="s">
        <v>23683</v>
      </c>
      <c r="F2607" s="3" t="s">
        <v>23680</v>
      </c>
      <c r="G2607" s="3" t="s">
        <v>23681</v>
      </c>
      <c r="H2607" s="3" t="s">
        <v>23682</v>
      </c>
    </row>
    <row r="2608" spans="1:8" ht="58" x14ac:dyDescent="0.35">
      <c r="A2608" s="4">
        <v>37733</v>
      </c>
      <c r="B2608" s="1">
        <v>45218</v>
      </c>
      <c r="C2608" s="2">
        <v>0.48797453703703703</v>
      </c>
      <c r="D2608" s="3" t="s">
        <v>23672</v>
      </c>
      <c r="E2608" s="3" t="s">
        <v>23676</v>
      </c>
      <c r="F2608" s="3" t="s">
        <v>23673</v>
      </c>
      <c r="G2608" s="3" t="s">
        <v>23674</v>
      </c>
      <c r="H2608" s="3" t="s">
        <v>23675</v>
      </c>
    </row>
    <row r="2609" spans="1:8" ht="58" x14ac:dyDescent="0.35">
      <c r="A2609" s="4">
        <v>129072</v>
      </c>
      <c r="B2609" s="1">
        <v>45218</v>
      </c>
      <c r="C2609" s="2">
        <v>0.49068287037037034</v>
      </c>
      <c r="D2609" s="3" t="s">
        <v>985</v>
      </c>
      <c r="E2609" s="3" t="s">
        <v>12722</v>
      </c>
      <c r="F2609" s="3" t="s">
        <v>23684</v>
      </c>
      <c r="G2609" s="3" t="s">
        <v>11707</v>
      </c>
      <c r="H2609" s="3" t="s">
        <v>14114</v>
      </c>
    </row>
    <row r="2610" spans="1:8" ht="58" x14ac:dyDescent="0.35">
      <c r="A2610" s="4">
        <v>176797</v>
      </c>
      <c r="B2610" s="1">
        <v>45218</v>
      </c>
      <c r="C2610" s="2">
        <v>0.49159722222222224</v>
      </c>
      <c r="D2610" s="3" t="s">
        <v>23685</v>
      </c>
      <c r="E2610" s="3" t="s">
        <v>23688</v>
      </c>
      <c r="F2610" s="3" t="s">
        <v>23686</v>
      </c>
      <c r="G2610" s="3" t="s">
        <v>10633</v>
      </c>
      <c r="H2610" s="3" t="s">
        <v>23687</v>
      </c>
    </row>
    <row r="2611" spans="1:8" ht="43.5" x14ac:dyDescent="0.35">
      <c r="A2611" s="4">
        <v>108549</v>
      </c>
      <c r="B2611" s="1">
        <v>45218</v>
      </c>
      <c r="C2611" s="2">
        <v>0.49233796296296295</v>
      </c>
      <c r="D2611" s="3" t="s">
        <v>23689</v>
      </c>
      <c r="E2611" s="3" t="s">
        <v>23692</v>
      </c>
      <c r="F2611" s="3" t="s">
        <v>23690</v>
      </c>
      <c r="G2611" s="3" t="s">
        <v>12809</v>
      </c>
      <c r="H2611" s="3" t="s">
        <v>23691</v>
      </c>
    </row>
    <row r="2612" spans="1:8" ht="43.5" x14ac:dyDescent="0.35">
      <c r="A2612" s="4">
        <v>169197</v>
      </c>
      <c r="B2612" s="1">
        <v>45218</v>
      </c>
      <c r="C2612" s="2">
        <v>0.49317129629629625</v>
      </c>
      <c r="D2612" s="3" t="s">
        <v>985</v>
      </c>
      <c r="E2612" s="3" t="s">
        <v>13409</v>
      </c>
      <c r="F2612" s="3" t="s">
        <v>23693</v>
      </c>
      <c r="G2612" s="3" t="s">
        <v>23694</v>
      </c>
      <c r="H2612" s="3" t="s">
        <v>4190</v>
      </c>
    </row>
    <row r="2613" spans="1:8" x14ac:dyDescent="0.35">
      <c r="A2613" s="4">
        <v>67853</v>
      </c>
      <c r="B2613" s="1">
        <v>45218</v>
      </c>
      <c r="C2613" s="2">
        <v>0.50045138888888896</v>
      </c>
      <c r="D2613" s="3" t="s">
        <v>985</v>
      </c>
      <c r="E2613" s="3" t="s">
        <v>49</v>
      </c>
      <c r="F2613" s="3" t="s">
        <v>11953</v>
      </c>
      <c r="G2613" s="3" t="s">
        <v>49</v>
      </c>
      <c r="H2613" s="3" t="s">
        <v>12234</v>
      </c>
    </row>
    <row r="2614" spans="1:8" ht="43.5" x14ac:dyDescent="0.35">
      <c r="A2614" s="4">
        <v>201661</v>
      </c>
      <c r="B2614" s="1">
        <v>45218</v>
      </c>
      <c r="C2614" s="2">
        <v>0.50130787037037039</v>
      </c>
      <c r="D2614" s="3" t="s">
        <v>1744</v>
      </c>
      <c r="E2614" s="3" t="s">
        <v>23697</v>
      </c>
      <c r="F2614" s="3" t="s">
        <v>23695</v>
      </c>
      <c r="G2614" s="3" t="s">
        <v>11928</v>
      </c>
      <c r="H2614" s="3" t="s">
        <v>23696</v>
      </c>
    </row>
    <row r="2615" spans="1:8" ht="58" x14ac:dyDescent="0.35">
      <c r="A2615" s="4">
        <v>105054</v>
      </c>
      <c r="B2615" s="1">
        <v>45218</v>
      </c>
      <c r="C2615" s="2">
        <v>0.50160879629629629</v>
      </c>
      <c r="D2615" s="3" t="s">
        <v>23698</v>
      </c>
      <c r="E2615" s="3" t="s">
        <v>23701</v>
      </c>
      <c r="F2615" s="3" t="s">
        <v>23699</v>
      </c>
      <c r="G2615" s="3" t="s">
        <v>13431</v>
      </c>
      <c r="H2615" s="3" t="s">
        <v>23700</v>
      </c>
    </row>
    <row r="2616" spans="1:8" ht="87" x14ac:dyDescent="0.35">
      <c r="A2616" s="4">
        <v>81224</v>
      </c>
      <c r="B2616" s="1">
        <v>45218</v>
      </c>
      <c r="C2616" s="2">
        <v>0.50291666666666668</v>
      </c>
      <c r="D2616" s="3" t="s">
        <v>15476</v>
      </c>
      <c r="E2616" s="3" t="s">
        <v>23705</v>
      </c>
      <c r="F2616" s="3" t="s">
        <v>23702</v>
      </c>
      <c r="G2616" s="3" t="s">
        <v>23703</v>
      </c>
      <c r="H2616" s="3" t="s">
        <v>23704</v>
      </c>
    </row>
    <row r="2617" spans="1:8" ht="43.5" x14ac:dyDescent="0.35">
      <c r="A2617" s="4">
        <v>46758</v>
      </c>
      <c r="B2617" s="1">
        <v>45218</v>
      </c>
      <c r="C2617" s="2">
        <v>0.50487268518518513</v>
      </c>
      <c r="D2617" s="3" t="s">
        <v>985</v>
      </c>
      <c r="E2617" s="3" t="s">
        <v>14643</v>
      </c>
      <c r="F2617" s="3" t="s">
        <v>23706</v>
      </c>
      <c r="G2617" s="3" t="s">
        <v>23707</v>
      </c>
      <c r="H2617" s="3" t="s">
        <v>23708</v>
      </c>
    </row>
    <row r="2618" spans="1:8" ht="116" x14ac:dyDescent="0.35">
      <c r="A2618" s="4">
        <v>170677</v>
      </c>
      <c r="B2618" s="1">
        <v>45218</v>
      </c>
      <c r="C2618" s="2">
        <v>0.50960648148148147</v>
      </c>
      <c r="D2618" s="3" t="s">
        <v>12210</v>
      </c>
      <c r="E2618" s="3" t="s">
        <v>23712</v>
      </c>
      <c r="F2618" s="3" t="s">
        <v>23709</v>
      </c>
      <c r="G2618" s="3" t="s">
        <v>23710</v>
      </c>
      <c r="H2618" s="3" t="s">
        <v>23711</v>
      </c>
    </row>
    <row r="2619" spans="1:8" ht="29" x14ac:dyDescent="0.35">
      <c r="A2619" s="4">
        <v>40844</v>
      </c>
      <c r="B2619" s="1">
        <v>45218</v>
      </c>
      <c r="C2619" s="2">
        <v>0.5113657407407407</v>
      </c>
      <c r="D2619" s="3" t="s">
        <v>1288</v>
      </c>
      <c r="E2619" s="3" t="s">
        <v>23714</v>
      </c>
      <c r="F2619" s="3" t="s">
        <v>23713</v>
      </c>
      <c r="G2619" s="3" t="s">
        <v>11924</v>
      </c>
      <c r="H2619" s="3" t="s">
        <v>11358</v>
      </c>
    </row>
    <row r="2620" spans="1:8" ht="29" x14ac:dyDescent="0.35">
      <c r="A2620" s="4">
        <v>45831</v>
      </c>
      <c r="B2620" s="1">
        <v>45218</v>
      </c>
      <c r="C2620" s="2">
        <v>0.51275462962962959</v>
      </c>
      <c r="D2620" s="3" t="s">
        <v>985</v>
      </c>
      <c r="E2620" s="3" t="s">
        <v>11225</v>
      </c>
      <c r="F2620" s="3" t="s">
        <v>23715</v>
      </c>
      <c r="G2620" s="3" t="s">
        <v>10431</v>
      </c>
      <c r="H2620" s="3" t="s">
        <v>15513</v>
      </c>
    </row>
    <row r="2621" spans="1:8" ht="29" x14ac:dyDescent="0.35">
      <c r="A2621" s="4">
        <v>45714</v>
      </c>
      <c r="B2621" s="1">
        <v>45218</v>
      </c>
      <c r="C2621" s="2">
        <v>0.5153240740740741</v>
      </c>
      <c r="D2621" s="3" t="s">
        <v>1288</v>
      </c>
      <c r="E2621" s="3" t="s">
        <v>23718</v>
      </c>
      <c r="F2621" s="3" t="s">
        <v>23716</v>
      </c>
      <c r="G2621" s="3" t="s">
        <v>11781</v>
      </c>
      <c r="H2621" s="3" t="s">
        <v>23717</v>
      </c>
    </row>
    <row r="2622" spans="1:8" ht="29" x14ac:dyDescent="0.35">
      <c r="A2622" s="4">
        <v>45831</v>
      </c>
      <c r="B2622" s="1">
        <v>45218</v>
      </c>
      <c r="C2622" s="2">
        <v>0.52372685185185186</v>
      </c>
      <c r="D2622" s="3" t="s">
        <v>985</v>
      </c>
      <c r="E2622" s="3" t="s">
        <v>11225</v>
      </c>
      <c r="F2622" s="3" t="s">
        <v>23715</v>
      </c>
      <c r="G2622" s="3" t="s">
        <v>10431</v>
      </c>
      <c r="H2622" s="3" t="s">
        <v>15513</v>
      </c>
    </row>
    <row r="2623" spans="1:8" ht="58" x14ac:dyDescent="0.35">
      <c r="A2623" s="4">
        <v>199600</v>
      </c>
      <c r="B2623" s="1">
        <v>45218</v>
      </c>
      <c r="C2623" s="2">
        <v>0.52473379629629624</v>
      </c>
      <c r="D2623" s="3" t="s">
        <v>23719</v>
      </c>
      <c r="E2623" s="3" t="s">
        <v>23723</v>
      </c>
      <c r="F2623" s="3" t="s">
        <v>23720</v>
      </c>
      <c r="G2623" s="3" t="s">
        <v>23721</v>
      </c>
      <c r="H2623" s="3" t="s">
        <v>23722</v>
      </c>
    </row>
    <row r="2624" spans="1:8" x14ac:dyDescent="0.35">
      <c r="A2624" s="4">
        <v>68234</v>
      </c>
      <c r="B2624" s="1">
        <v>45218</v>
      </c>
      <c r="C2624" s="2">
        <v>0.54494212962962962</v>
      </c>
      <c r="D2624" s="3" t="s">
        <v>985</v>
      </c>
      <c r="E2624" s="3" t="s">
        <v>23726</v>
      </c>
      <c r="F2624" s="3" t="s">
        <v>23724</v>
      </c>
      <c r="G2624" s="3" t="s">
        <v>11106</v>
      </c>
      <c r="H2624" s="3" t="s">
        <v>23725</v>
      </c>
    </row>
    <row r="2625" spans="1:8" ht="43.5" x14ac:dyDescent="0.35">
      <c r="A2625" s="4">
        <v>6722</v>
      </c>
      <c r="B2625" s="1">
        <v>45218</v>
      </c>
      <c r="C2625" s="2">
        <v>0.54734953703703704</v>
      </c>
      <c r="D2625" s="3" t="s">
        <v>23727</v>
      </c>
      <c r="E2625" s="3" t="s">
        <v>23730</v>
      </c>
      <c r="F2625" s="3" t="s">
        <v>23728</v>
      </c>
      <c r="G2625" s="3" t="s">
        <v>12346</v>
      </c>
      <c r="H2625" s="3" t="s">
        <v>23729</v>
      </c>
    </row>
    <row r="2626" spans="1:8" ht="43.5" x14ac:dyDescent="0.35">
      <c r="A2626" s="4">
        <v>192449</v>
      </c>
      <c r="B2626" s="1">
        <v>45218</v>
      </c>
      <c r="C2626" s="2">
        <v>0.55988425925925933</v>
      </c>
      <c r="D2626" s="3" t="s">
        <v>23731</v>
      </c>
      <c r="E2626" s="3" t="s">
        <v>23735</v>
      </c>
      <c r="F2626" s="3" t="s">
        <v>23732</v>
      </c>
      <c r="G2626" s="3" t="s">
        <v>23733</v>
      </c>
      <c r="H2626" s="3" t="s">
        <v>23734</v>
      </c>
    </row>
    <row r="2627" spans="1:8" ht="58" x14ac:dyDescent="0.35">
      <c r="A2627" s="4">
        <v>203730</v>
      </c>
      <c r="B2627" s="1">
        <v>45218</v>
      </c>
      <c r="C2627" s="2">
        <v>0.56575231481481481</v>
      </c>
      <c r="D2627" s="3" t="s">
        <v>23736</v>
      </c>
      <c r="E2627" s="3" t="s">
        <v>23740</v>
      </c>
      <c r="F2627" s="3" t="s">
        <v>23737</v>
      </c>
      <c r="G2627" s="3" t="s">
        <v>23738</v>
      </c>
      <c r="H2627" s="3" t="s">
        <v>23739</v>
      </c>
    </row>
    <row r="2628" spans="1:8" x14ac:dyDescent="0.35">
      <c r="A2628" s="4">
        <v>30862</v>
      </c>
      <c r="B2628" s="1">
        <v>45218</v>
      </c>
      <c r="C2628" s="2">
        <v>0.56861111111111107</v>
      </c>
      <c r="D2628" s="3" t="s">
        <v>10317</v>
      </c>
      <c r="E2628" s="3" t="s">
        <v>23742</v>
      </c>
      <c r="F2628" s="3" t="s">
        <v>23741</v>
      </c>
      <c r="G2628" s="3" t="s">
        <v>23742</v>
      </c>
      <c r="H2628" s="3" t="s">
        <v>13966</v>
      </c>
    </row>
    <row r="2629" spans="1:8" ht="43.5" x14ac:dyDescent="0.35">
      <c r="A2629" s="4">
        <v>119685</v>
      </c>
      <c r="B2629" s="1">
        <v>45218</v>
      </c>
      <c r="C2629" s="2">
        <v>0.57658564814814817</v>
      </c>
      <c r="D2629" s="3" t="s">
        <v>12686</v>
      </c>
      <c r="E2629" s="3" t="s">
        <v>23745</v>
      </c>
      <c r="F2629" s="3" t="s">
        <v>23743</v>
      </c>
      <c r="G2629" s="3" t="s">
        <v>11784</v>
      </c>
      <c r="H2629" s="3" t="s">
        <v>23744</v>
      </c>
    </row>
    <row r="2630" spans="1:8" ht="43.5" x14ac:dyDescent="0.35">
      <c r="A2630" s="4">
        <v>119685</v>
      </c>
      <c r="B2630" s="1">
        <v>45218</v>
      </c>
      <c r="C2630" s="2">
        <v>0.5774421296296296</v>
      </c>
      <c r="D2630" s="3" t="s">
        <v>12686</v>
      </c>
      <c r="E2630" s="3" t="s">
        <v>23746</v>
      </c>
      <c r="F2630" s="3" t="s">
        <v>23743</v>
      </c>
      <c r="G2630" s="3" t="s">
        <v>11784</v>
      </c>
      <c r="H2630" s="3" t="s">
        <v>23744</v>
      </c>
    </row>
    <row r="2631" spans="1:8" ht="29" x14ac:dyDescent="0.35">
      <c r="A2631" s="4">
        <v>35136</v>
      </c>
      <c r="B2631" s="1">
        <v>45218</v>
      </c>
      <c r="C2631" s="2">
        <v>0.58134259259259258</v>
      </c>
      <c r="D2631" s="3" t="s">
        <v>1288</v>
      </c>
      <c r="E2631" s="3" t="s">
        <v>23748</v>
      </c>
      <c r="F2631" s="3" t="s">
        <v>23747</v>
      </c>
      <c r="G2631" s="3" t="s">
        <v>11786</v>
      </c>
      <c r="H2631" s="3" t="s">
        <v>11273</v>
      </c>
    </row>
    <row r="2632" spans="1:8" ht="72.5" x14ac:dyDescent="0.35">
      <c r="A2632" s="4">
        <v>61061</v>
      </c>
      <c r="B2632" s="1">
        <v>45218</v>
      </c>
      <c r="C2632" s="2">
        <v>0.58516203703703706</v>
      </c>
      <c r="D2632" s="3" t="s">
        <v>1933</v>
      </c>
      <c r="E2632" s="3" t="s">
        <v>14601</v>
      </c>
      <c r="F2632" s="3" t="s">
        <v>23749</v>
      </c>
      <c r="G2632" s="3" t="s">
        <v>23750</v>
      </c>
      <c r="H2632" s="3" t="s">
        <v>23751</v>
      </c>
    </row>
    <row r="2633" spans="1:8" ht="29" x14ac:dyDescent="0.35">
      <c r="A2633" s="4">
        <v>200094</v>
      </c>
      <c r="B2633" s="1">
        <v>45218</v>
      </c>
      <c r="C2633" s="2">
        <v>0.58731481481481485</v>
      </c>
      <c r="D2633" s="3" t="s">
        <v>23752</v>
      </c>
      <c r="E2633" s="3" t="s">
        <v>23755</v>
      </c>
      <c r="F2633" s="3" t="s">
        <v>23753</v>
      </c>
      <c r="G2633" s="3" t="s">
        <v>11804</v>
      </c>
      <c r="H2633" s="3" t="s">
        <v>23754</v>
      </c>
    </row>
    <row r="2634" spans="1:8" ht="72.5" x14ac:dyDescent="0.35">
      <c r="A2634" s="4">
        <v>193059</v>
      </c>
      <c r="B2634" s="1">
        <v>45218</v>
      </c>
      <c r="C2634" s="2">
        <v>0.58791666666666664</v>
      </c>
      <c r="D2634" s="3" t="s">
        <v>23756</v>
      </c>
      <c r="E2634" s="3" t="s">
        <v>23759</v>
      </c>
      <c r="F2634" s="3" t="s">
        <v>23757</v>
      </c>
      <c r="G2634" s="3" t="s">
        <v>23758</v>
      </c>
      <c r="H2634" s="3" t="s">
        <v>97</v>
      </c>
    </row>
    <row r="2635" spans="1:8" ht="58" x14ac:dyDescent="0.35">
      <c r="A2635" s="4">
        <v>184285</v>
      </c>
      <c r="B2635" s="1">
        <v>45218</v>
      </c>
      <c r="C2635" s="2">
        <v>0.59042824074074074</v>
      </c>
      <c r="D2635" s="3" t="s">
        <v>23760</v>
      </c>
      <c r="E2635" s="3" t="s">
        <v>23764</v>
      </c>
      <c r="F2635" s="3" t="s">
        <v>23761</v>
      </c>
      <c r="G2635" s="3" t="s">
        <v>23762</v>
      </c>
      <c r="H2635" s="3" t="s">
        <v>23763</v>
      </c>
    </row>
    <row r="2636" spans="1:8" ht="58" x14ac:dyDescent="0.35">
      <c r="A2636" s="4">
        <v>197561</v>
      </c>
      <c r="B2636" s="1">
        <v>45218</v>
      </c>
      <c r="C2636" s="2">
        <v>0.59086805555555555</v>
      </c>
      <c r="D2636" s="3" t="s">
        <v>23765</v>
      </c>
      <c r="E2636" s="3" t="s">
        <v>15480</v>
      </c>
      <c r="F2636" s="3" t="s">
        <v>23766</v>
      </c>
      <c r="G2636" s="3" t="s">
        <v>23767</v>
      </c>
      <c r="H2636" s="3" t="s">
        <v>23768</v>
      </c>
    </row>
    <row r="2637" spans="1:8" ht="174" x14ac:dyDescent="0.35">
      <c r="A2637" s="4">
        <v>63111</v>
      </c>
      <c r="B2637" s="1">
        <v>45218</v>
      </c>
      <c r="C2637" s="2">
        <v>0.59121527777777783</v>
      </c>
      <c r="D2637" s="3" t="s">
        <v>11107</v>
      </c>
      <c r="E2637" s="3" t="s">
        <v>13041</v>
      </c>
      <c r="F2637" s="3" t="s">
        <v>1805</v>
      </c>
      <c r="G2637" s="3" t="s">
        <v>23769</v>
      </c>
      <c r="H2637" s="3" t="s">
        <v>23770</v>
      </c>
    </row>
    <row r="2638" spans="1:8" ht="174" x14ac:dyDescent="0.35">
      <c r="A2638" s="4">
        <v>41561</v>
      </c>
      <c r="B2638" s="1">
        <v>45218</v>
      </c>
      <c r="C2638" s="2">
        <v>0.59231481481481485</v>
      </c>
      <c r="D2638" s="3" t="s">
        <v>23771</v>
      </c>
      <c r="E2638" s="3" t="s">
        <v>23775</v>
      </c>
      <c r="F2638" s="3" t="s">
        <v>23772</v>
      </c>
      <c r="G2638" s="3" t="s">
        <v>23773</v>
      </c>
      <c r="H2638" s="3" t="s">
        <v>23774</v>
      </c>
    </row>
    <row r="2639" spans="1:8" ht="87" x14ac:dyDescent="0.35">
      <c r="A2639" s="4">
        <v>27900</v>
      </c>
      <c r="B2639" s="1">
        <v>45218</v>
      </c>
      <c r="C2639" s="2">
        <v>0.59944444444444445</v>
      </c>
      <c r="D2639" s="3" t="s">
        <v>349</v>
      </c>
      <c r="E2639" s="3" t="s">
        <v>23779</v>
      </c>
      <c r="F2639" s="3" t="s">
        <v>23776</v>
      </c>
      <c r="G2639" s="3" t="s">
        <v>23777</v>
      </c>
      <c r="H2639" s="3" t="s">
        <v>23778</v>
      </c>
    </row>
    <row r="2640" spans="1:8" ht="101.5" x14ac:dyDescent="0.35">
      <c r="A2640" s="4">
        <v>97517</v>
      </c>
      <c r="B2640" s="1">
        <v>45218</v>
      </c>
      <c r="C2640" s="2">
        <v>0.60026620370370376</v>
      </c>
      <c r="D2640" s="3" t="s">
        <v>23780</v>
      </c>
      <c r="E2640" s="3" t="s">
        <v>15485</v>
      </c>
      <c r="F2640" s="3" t="s">
        <v>23781</v>
      </c>
      <c r="G2640" s="3" t="s">
        <v>23782</v>
      </c>
      <c r="H2640" s="3" t="s">
        <v>23783</v>
      </c>
    </row>
    <row r="2641" spans="1:8" ht="87" x14ac:dyDescent="0.35">
      <c r="A2641" s="4">
        <v>143807</v>
      </c>
      <c r="B2641" s="1">
        <v>45218</v>
      </c>
      <c r="C2641" s="2">
        <v>0.60059027777777774</v>
      </c>
      <c r="D2641" s="3" t="s">
        <v>1403</v>
      </c>
      <c r="E2641" s="3" t="s">
        <v>23786</v>
      </c>
      <c r="F2641" s="3" t="s">
        <v>23784</v>
      </c>
      <c r="G2641" s="3" t="s">
        <v>23785</v>
      </c>
      <c r="H2641" s="3" t="s">
        <v>11712</v>
      </c>
    </row>
    <row r="2642" spans="1:8" ht="43.5" x14ac:dyDescent="0.35">
      <c r="A2642" s="4">
        <v>180879</v>
      </c>
      <c r="B2642" s="1">
        <v>45218</v>
      </c>
      <c r="C2642" s="2">
        <v>0.60130787037037037</v>
      </c>
      <c r="D2642" s="3" t="s">
        <v>14856</v>
      </c>
      <c r="E2642" s="3" t="s">
        <v>23789</v>
      </c>
      <c r="F2642" s="3" t="s">
        <v>23787</v>
      </c>
      <c r="G2642" s="3" t="s">
        <v>23788</v>
      </c>
      <c r="H2642" s="3" t="s">
        <v>147</v>
      </c>
    </row>
    <row r="2643" spans="1:8" ht="43.5" x14ac:dyDescent="0.35">
      <c r="A2643" s="4">
        <v>83521</v>
      </c>
      <c r="B2643" s="1">
        <v>45218</v>
      </c>
      <c r="C2643" s="2">
        <v>0.60171296296296295</v>
      </c>
      <c r="D2643" s="3" t="s">
        <v>1258</v>
      </c>
      <c r="E2643" s="3" t="s">
        <v>23792</v>
      </c>
      <c r="F2643" s="3" t="s">
        <v>23790</v>
      </c>
      <c r="G2643" s="3" t="s">
        <v>11524</v>
      </c>
      <c r="H2643" s="3" t="s">
        <v>23791</v>
      </c>
    </row>
    <row r="2644" spans="1:8" ht="58" x14ac:dyDescent="0.35">
      <c r="A2644" s="4">
        <v>98634</v>
      </c>
      <c r="B2644" s="1">
        <v>45218</v>
      </c>
      <c r="C2644" s="2">
        <v>0.60585648148148141</v>
      </c>
      <c r="D2644" s="3" t="s">
        <v>23793</v>
      </c>
      <c r="E2644" s="3" t="s">
        <v>23797</v>
      </c>
      <c r="F2644" s="3" t="s">
        <v>23794</v>
      </c>
      <c r="G2644" s="3" t="s">
        <v>23795</v>
      </c>
      <c r="H2644" s="3" t="s">
        <v>23796</v>
      </c>
    </row>
    <row r="2645" spans="1:8" ht="43.5" x14ac:dyDescent="0.35">
      <c r="A2645" s="4">
        <v>69372</v>
      </c>
      <c r="B2645" s="1">
        <v>45218</v>
      </c>
      <c r="C2645" s="2">
        <v>0.60618055555555561</v>
      </c>
      <c r="D2645" s="3" t="s">
        <v>23798</v>
      </c>
      <c r="E2645" s="3" t="s">
        <v>23802</v>
      </c>
      <c r="F2645" s="3" t="s">
        <v>23799</v>
      </c>
      <c r="G2645" s="3" t="s">
        <v>23800</v>
      </c>
      <c r="H2645" s="3" t="s">
        <v>23801</v>
      </c>
    </row>
    <row r="2646" spans="1:8" ht="87" x14ac:dyDescent="0.35">
      <c r="A2646" s="4">
        <v>92684</v>
      </c>
      <c r="B2646" s="1">
        <v>45218</v>
      </c>
      <c r="C2646" s="2">
        <v>0.61335648148148147</v>
      </c>
      <c r="D2646" s="3" t="s">
        <v>23803</v>
      </c>
      <c r="E2646" s="3" t="s">
        <v>23806</v>
      </c>
      <c r="F2646" s="3" t="s">
        <v>23804</v>
      </c>
      <c r="G2646" s="3" t="s">
        <v>12564</v>
      </c>
      <c r="H2646" s="3" t="s">
        <v>23805</v>
      </c>
    </row>
    <row r="2647" spans="1:8" ht="409.5" x14ac:dyDescent="0.35">
      <c r="A2647" s="4">
        <v>188186</v>
      </c>
      <c r="B2647" s="1">
        <v>45218</v>
      </c>
      <c r="C2647" s="2">
        <v>0.61372685185185183</v>
      </c>
      <c r="D2647" s="3" t="s">
        <v>985</v>
      </c>
      <c r="E2647" s="3" t="s">
        <v>13122</v>
      </c>
      <c r="F2647" s="3" t="s">
        <v>11953</v>
      </c>
      <c r="G2647" s="3" t="s">
        <v>23807</v>
      </c>
      <c r="H2647" s="3" t="s">
        <v>10726</v>
      </c>
    </row>
    <row r="2648" spans="1:8" ht="72.5" x14ac:dyDescent="0.35">
      <c r="A2648" s="4">
        <v>52004</v>
      </c>
      <c r="B2648" s="1">
        <v>45218</v>
      </c>
      <c r="C2648" s="2">
        <v>0.61520833333333336</v>
      </c>
      <c r="D2648" s="3" t="s">
        <v>23808</v>
      </c>
      <c r="E2648" s="3" t="s">
        <v>15530</v>
      </c>
      <c r="F2648" s="3" t="s">
        <v>23809</v>
      </c>
      <c r="G2648" s="3" t="s">
        <v>23810</v>
      </c>
      <c r="H2648" s="3" t="s">
        <v>23811</v>
      </c>
    </row>
    <row r="2649" spans="1:8" ht="29" x14ac:dyDescent="0.35">
      <c r="A2649" s="4">
        <v>115600</v>
      </c>
      <c r="B2649" s="1">
        <v>45218</v>
      </c>
      <c r="C2649" s="2">
        <v>0.61630787037037038</v>
      </c>
      <c r="D2649" s="3" t="s">
        <v>1744</v>
      </c>
      <c r="E2649" s="3" t="s">
        <v>23813</v>
      </c>
      <c r="F2649" s="3" t="s">
        <v>23812</v>
      </c>
      <c r="G2649" s="3" t="s">
        <v>11798</v>
      </c>
      <c r="H2649" s="3" t="s">
        <v>18865</v>
      </c>
    </row>
    <row r="2650" spans="1:8" ht="116" x14ac:dyDescent="0.35">
      <c r="A2650" s="4">
        <v>92684</v>
      </c>
      <c r="B2650" s="1">
        <v>45218</v>
      </c>
      <c r="C2650" s="2">
        <v>0.6181712962962963</v>
      </c>
      <c r="D2650" s="3" t="s">
        <v>23803</v>
      </c>
      <c r="E2650" s="3" t="s">
        <v>23815</v>
      </c>
      <c r="F2650" s="3" t="s">
        <v>23804</v>
      </c>
      <c r="G2650" s="3" t="s">
        <v>23814</v>
      </c>
      <c r="H2650" s="3" t="s">
        <v>23805</v>
      </c>
    </row>
    <row r="2651" spans="1:8" ht="87" x14ac:dyDescent="0.35">
      <c r="A2651" s="4">
        <v>202237</v>
      </c>
      <c r="B2651" s="1">
        <v>45218</v>
      </c>
      <c r="C2651" s="2">
        <v>0.61854166666666666</v>
      </c>
      <c r="D2651" s="3" t="s">
        <v>23816</v>
      </c>
      <c r="E2651" s="3" t="s">
        <v>23820</v>
      </c>
      <c r="F2651" s="3" t="s">
        <v>23817</v>
      </c>
      <c r="G2651" s="3" t="s">
        <v>23818</v>
      </c>
      <c r="H2651" s="3" t="s">
        <v>23819</v>
      </c>
    </row>
    <row r="2652" spans="1:8" ht="101.5" x14ac:dyDescent="0.35">
      <c r="A2652" s="4">
        <v>152851</v>
      </c>
      <c r="B2652" s="1">
        <v>45218</v>
      </c>
      <c r="C2652" s="2">
        <v>0.62100694444444449</v>
      </c>
      <c r="D2652" s="3" t="s">
        <v>985</v>
      </c>
      <c r="E2652" s="3" t="s">
        <v>23823</v>
      </c>
      <c r="F2652" s="3" t="s">
        <v>23821</v>
      </c>
      <c r="G2652" s="3" t="s">
        <v>14455</v>
      </c>
      <c r="H2652" s="3" t="s">
        <v>23822</v>
      </c>
    </row>
    <row r="2653" spans="1:8" ht="130.5" x14ac:dyDescent="0.35">
      <c r="A2653" s="4">
        <v>17547</v>
      </c>
      <c r="B2653" s="1">
        <v>45218</v>
      </c>
      <c r="C2653" s="2">
        <v>0.62290509259259264</v>
      </c>
      <c r="D2653" s="3" t="s">
        <v>23824</v>
      </c>
      <c r="E2653" s="3" t="s">
        <v>23828</v>
      </c>
      <c r="F2653" s="3" t="s">
        <v>23825</v>
      </c>
      <c r="G2653" s="3" t="s">
        <v>23826</v>
      </c>
      <c r="H2653" s="3" t="s">
        <v>23827</v>
      </c>
    </row>
    <row r="2654" spans="1:8" ht="87" x14ac:dyDescent="0.35">
      <c r="A2654" s="4">
        <v>41468</v>
      </c>
      <c r="B2654" s="1">
        <v>45218</v>
      </c>
      <c r="C2654" s="2">
        <v>0.62370370370370376</v>
      </c>
      <c r="D2654" s="3" t="s">
        <v>1403</v>
      </c>
      <c r="E2654" s="3" t="s">
        <v>23831</v>
      </c>
      <c r="F2654" s="3" t="s">
        <v>23829</v>
      </c>
      <c r="G2654" s="3" t="s">
        <v>11571</v>
      </c>
      <c r="H2654" s="3" t="s">
        <v>23830</v>
      </c>
    </row>
    <row r="2655" spans="1:8" ht="58" x14ac:dyDescent="0.35">
      <c r="A2655" s="4">
        <v>22247</v>
      </c>
      <c r="B2655" s="1">
        <v>45218</v>
      </c>
      <c r="C2655" s="2">
        <v>0.62526620370370367</v>
      </c>
      <c r="D2655" s="3" t="s">
        <v>23832</v>
      </c>
      <c r="E2655" s="3" t="s">
        <v>23834</v>
      </c>
      <c r="F2655" s="3" t="s">
        <v>23833</v>
      </c>
      <c r="G2655" s="3" t="s">
        <v>800</v>
      </c>
      <c r="H2655" s="3" t="s">
        <v>97</v>
      </c>
    </row>
    <row r="2656" spans="1:8" ht="58" x14ac:dyDescent="0.35">
      <c r="A2656" s="4">
        <v>50191</v>
      </c>
      <c r="B2656" s="1">
        <v>45218</v>
      </c>
      <c r="C2656" s="2">
        <v>0.62862268518518516</v>
      </c>
      <c r="D2656" s="3" t="s">
        <v>23835</v>
      </c>
      <c r="E2656" s="3" t="s">
        <v>14104</v>
      </c>
      <c r="F2656" s="3" t="s">
        <v>23836</v>
      </c>
      <c r="G2656" s="3" t="s">
        <v>12703</v>
      </c>
      <c r="H2656" s="3" t="s">
        <v>23837</v>
      </c>
    </row>
    <row r="2657" spans="1:8" ht="29" x14ac:dyDescent="0.35">
      <c r="A2657" s="4">
        <v>37194</v>
      </c>
      <c r="B2657" s="1">
        <v>45218</v>
      </c>
      <c r="C2657" s="2">
        <v>0.6291782407407408</v>
      </c>
      <c r="D2657" s="3" t="s">
        <v>23838</v>
      </c>
      <c r="E2657" s="3" t="s">
        <v>14650</v>
      </c>
      <c r="F2657" s="3" t="s">
        <v>23839</v>
      </c>
      <c r="G2657" s="3" t="s">
        <v>23840</v>
      </c>
      <c r="H2657" s="3" t="s">
        <v>23841</v>
      </c>
    </row>
    <row r="2658" spans="1:8" x14ac:dyDescent="0.35">
      <c r="A2658" s="4">
        <v>38775</v>
      </c>
      <c r="B2658" s="1">
        <v>45218</v>
      </c>
      <c r="C2658" s="2">
        <v>0.62942129629629628</v>
      </c>
      <c r="D2658" s="3" t="s">
        <v>12833</v>
      </c>
      <c r="E2658" s="3" t="s">
        <v>23842</v>
      </c>
      <c r="F2658" s="3" t="s">
        <v>10556</v>
      </c>
      <c r="G2658" s="3" t="s">
        <v>23842</v>
      </c>
      <c r="H2658" s="3" t="s">
        <v>10891</v>
      </c>
    </row>
    <row r="2659" spans="1:8" ht="72.5" x14ac:dyDescent="0.35">
      <c r="A2659" s="4">
        <v>168806</v>
      </c>
      <c r="B2659" s="1">
        <v>45218</v>
      </c>
      <c r="C2659" s="2">
        <v>0.63230324074074074</v>
      </c>
      <c r="D2659" s="3" t="s">
        <v>23843</v>
      </c>
      <c r="E2659" s="3" t="s">
        <v>23846</v>
      </c>
      <c r="F2659" s="3" t="s">
        <v>23844</v>
      </c>
      <c r="G2659" s="3" t="s">
        <v>12066</v>
      </c>
      <c r="H2659" s="3" t="s">
        <v>23845</v>
      </c>
    </row>
    <row r="2660" spans="1:8" ht="43.5" x14ac:dyDescent="0.35">
      <c r="A2660" s="4">
        <v>198570</v>
      </c>
      <c r="B2660" s="1">
        <v>45218</v>
      </c>
      <c r="C2660" s="2">
        <v>0.63241898148148146</v>
      </c>
      <c r="D2660" s="3" t="s">
        <v>1702</v>
      </c>
      <c r="E2660" s="3" t="s">
        <v>23849</v>
      </c>
      <c r="F2660" s="3" t="s">
        <v>23847</v>
      </c>
      <c r="G2660" s="3" t="s">
        <v>12515</v>
      </c>
      <c r="H2660" s="3" t="s">
        <v>23848</v>
      </c>
    </row>
    <row r="2661" spans="1:8" ht="101.5" x14ac:dyDescent="0.35">
      <c r="A2661" s="4">
        <v>56073</v>
      </c>
      <c r="B2661" s="1">
        <v>45218</v>
      </c>
      <c r="C2661" s="2">
        <v>0.63509259259259265</v>
      </c>
      <c r="D2661" s="3" t="s">
        <v>23850</v>
      </c>
      <c r="E2661" s="3" t="s">
        <v>23854</v>
      </c>
      <c r="F2661" s="3" t="s">
        <v>23851</v>
      </c>
      <c r="G2661" s="3" t="s">
        <v>23852</v>
      </c>
      <c r="H2661" s="3" t="s">
        <v>23853</v>
      </c>
    </row>
    <row r="2662" spans="1:8" ht="188.5" x14ac:dyDescent="0.35">
      <c r="A2662" s="4">
        <v>188971</v>
      </c>
      <c r="B2662" s="1">
        <v>45218</v>
      </c>
      <c r="C2662" s="2">
        <v>0.63513888888888892</v>
      </c>
      <c r="D2662" s="3" t="s">
        <v>23855</v>
      </c>
      <c r="E2662" s="3" t="s">
        <v>23859</v>
      </c>
      <c r="F2662" s="3" t="s">
        <v>23856</v>
      </c>
      <c r="G2662" s="3" t="s">
        <v>23857</v>
      </c>
      <c r="H2662" s="3" t="s">
        <v>23858</v>
      </c>
    </row>
    <row r="2663" spans="1:8" ht="58" x14ac:dyDescent="0.35">
      <c r="A2663" s="4">
        <v>168992</v>
      </c>
      <c r="B2663" s="1">
        <v>45218</v>
      </c>
      <c r="C2663" s="2">
        <v>0.63718750000000002</v>
      </c>
      <c r="D2663" s="3" t="s">
        <v>985</v>
      </c>
      <c r="E2663" s="3" t="s">
        <v>23861</v>
      </c>
      <c r="F2663" s="3" t="s">
        <v>11953</v>
      </c>
      <c r="G2663" s="3" t="s">
        <v>23860</v>
      </c>
      <c r="H2663" s="3" t="s">
        <v>10726</v>
      </c>
    </row>
    <row r="2664" spans="1:8" x14ac:dyDescent="0.35">
      <c r="A2664" s="4">
        <v>44271</v>
      </c>
      <c r="B2664" s="1">
        <v>45218</v>
      </c>
      <c r="C2664" s="2">
        <v>0.63809027777777783</v>
      </c>
      <c r="D2664" s="3" t="s">
        <v>10317</v>
      </c>
      <c r="E2664" s="3" t="s">
        <v>12554</v>
      </c>
      <c r="F2664" s="3" t="s">
        <v>23862</v>
      </c>
      <c r="G2664" s="3" t="s">
        <v>12554</v>
      </c>
      <c r="H2664" s="3" t="s">
        <v>593</v>
      </c>
    </row>
    <row r="2665" spans="1:8" x14ac:dyDescent="0.35">
      <c r="A2665" s="4">
        <v>198527</v>
      </c>
      <c r="B2665" s="1">
        <v>45218</v>
      </c>
      <c r="C2665" s="2">
        <v>0.63877314814814812</v>
      </c>
      <c r="D2665" s="3" t="s">
        <v>11085</v>
      </c>
      <c r="E2665" s="3" t="s">
        <v>631</v>
      </c>
      <c r="F2665" s="3" t="s">
        <v>23863</v>
      </c>
      <c r="G2665" s="3" t="s">
        <v>11524</v>
      </c>
      <c r="H2665" s="3" t="s">
        <v>10758</v>
      </c>
    </row>
    <row r="2666" spans="1:8" ht="43.5" x14ac:dyDescent="0.35">
      <c r="A2666" s="4">
        <v>201999</v>
      </c>
      <c r="B2666" s="1">
        <v>45218</v>
      </c>
      <c r="C2666" s="2">
        <v>0.64075231481481476</v>
      </c>
      <c r="D2666" s="3" t="s">
        <v>23864</v>
      </c>
      <c r="E2666" s="3" t="s">
        <v>23867</v>
      </c>
      <c r="F2666" s="3" t="s">
        <v>23865</v>
      </c>
      <c r="G2666" s="3" t="s">
        <v>12063</v>
      </c>
      <c r="H2666" s="3" t="s">
        <v>23866</v>
      </c>
    </row>
    <row r="2667" spans="1:8" x14ac:dyDescent="0.35">
      <c r="A2667" s="4">
        <v>52273</v>
      </c>
      <c r="B2667" s="1">
        <v>45218</v>
      </c>
      <c r="C2667" s="2">
        <v>0.6408449074074074</v>
      </c>
      <c r="D2667" s="3" t="s">
        <v>1436</v>
      </c>
      <c r="E2667" s="3" t="s">
        <v>13008</v>
      </c>
      <c r="F2667" s="3" t="s">
        <v>12998</v>
      </c>
      <c r="G2667" s="3" t="s">
        <v>13008</v>
      </c>
      <c r="H2667" s="3" t="s">
        <v>12234</v>
      </c>
    </row>
    <row r="2668" spans="1:8" ht="29" x14ac:dyDescent="0.35">
      <c r="A2668" s="4">
        <v>4791</v>
      </c>
      <c r="B2668" s="1">
        <v>45218</v>
      </c>
      <c r="C2668" s="2">
        <v>0.64418981481481474</v>
      </c>
      <c r="D2668" s="3" t="s">
        <v>1702</v>
      </c>
      <c r="E2668" s="3" t="s">
        <v>23870</v>
      </c>
      <c r="F2668" s="3" t="s">
        <v>23868</v>
      </c>
      <c r="G2668" s="3" t="s">
        <v>12536</v>
      </c>
      <c r="H2668" s="3" t="s">
        <v>23869</v>
      </c>
    </row>
    <row r="2669" spans="1:8" ht="58" x14ac:dyDescent="0.35">
      <c r="A2669" s="4">
        <v>18679</v>
      </c>
      <c r="B2669" s="1">
        <v>45218</v>
      </c>
      <c r="C2669" s="2">
        <v>0.64666666666666661</v>
      </c>
      <c r="D2669" s="3" t="s">
        <v>23871</v>
      </c>
      <c r="E2669" s="3" t="s">
        <v>23875</v>
      </c>
      <c r="F2669" s="3" t="s">
        <v>23872</v>
      </c>
      <c r="G2669" s="3" t="s">
        <v>23873</v>
      </c>
      <c r="H2669" s="3" t="s">
        <v>23874</v>
      </c>
    </row>
    <row r="2670" spans="1:8" ht="29" x14ac:dyDescent="0.35">
      <c r="A2670" s="4">
        <v>203719</v>
      </c>
      <c r="B2670" s="1">
        <v>45218</v>
      </c>
      <c r="C2670" s="2">
        <v>0.64812499999999995</v>
      </c>
      <c r="D2670" s="3" t="s">
        <v>23876</v>
      </c>
      <c r="E2670" s="3" t="s">
        <v>23879</v>
      </c>
      <c r="F2670" s="3" t="s">
        <v>23877</v>
      </c>
      <c r="G2670" s="3" t="s">
        <v>11789</v>
      </c>
      <c r="H2670" s="3" t="s">
        <v>23878</v>
      </c>
    </row>
    <row r="2671" spans="1:8" ht="130.5" x14ac:dyDescent="0.35">
      <c r="A2671" s="4">
        <v>202048</v>
      </c>
      <c r="B2671" s="1">
        <v>45218</v>
      </c>
      <c r="C2671" s="2">
        <v>0.65098379629629632</v>
      </c>
      <c r="D2671" s="3" t="s">
        <v>10429</v>
      </c>
      <c r="E2671" s="3" t="s">
        <v>23883</v>
      </c>
      <c r="F2671" s="3" t="s">
        <v>23880</v>
      </c>
      <c r="G2671" s="3" t="s">
        <v>23881</v>
      </c>
      <c r="H2671" s="3" t="s">
        <v>23882</v>
      </c>
    </row>
    <row r="2672" spans="1:8" x14ac:dyDescent="0.35">
      <c r="A2672" s="4">
        <v>154739</v>
      </c>
      <c r="B2672" s="1">
        <v>45218</v>
      </c>
      <c r="C2672" s="2">
        <v>0.65159722222222227</v>
      </c>
      <c r="D2672" s="3" t="s">
        <v>1258</v>
      </c>
      <c r="E2672" s="3" t="s">
        <v>209</v>
      </c>
      <c r="F2672" s="3" t="s">
        <v>23884</v>
      </c>
      <c r="G2672" s="3" t="s">
        <v>11798</v>
      </c>
      <c r="H2672" s="3" t="s">
        <v>23885</v>
      </c>
    </row>
    <row r="2673" spans="1:8" x14ac:dyDescent="0.35">
      <c r="A2673" s="4">
        <v>44328</v>
      </c>
      <c r="B2673" s="1">
        <v>45218</v>
      </c>
      <c r="C2673" s="2">
        <v>0.65432870370370366</v>
      </c>
      <c r="D2673" s="3" t="s">
        <v>12281</v>
      </c>
      <c r="E2673" s="3" t="s">
        <v>23886</v>
      </c>
      <c r="F2673" s="3" t="s">
        <v>19559</v>
      </c>
      <c r="G2673" s="3" t="s">
        <v>23886</v>
      </c>
      <c r="H2673" s="3" t="s">
        <v>13192</v>
      </c>
    </row>
    <row r="2674" spans="1:8" ht="72.5" x14ac:dyDescent="0.35">
      <c r="A2674" s="4">
        <v>168556</v>
      </c>
      <c r="B2674" s="1">
        <v>45218</v>
      </c>
      <c r="C2674" s="2">
        <v>0.65571759259259255</v>
      </c>
      <c r="D2674" s="3" t="s">
        <v>23887</v>
      </c>
      <c r="E2674" s="3" t="s">
        <v>23891</v>
      </c>
      <c r="F2674" s="3" t="s">
        <v>23888</v>
      </c>
      <c r="G2674" s="3" t="s">
        <v>23889</v>
      </c>
      <c r="H2674" s="3" t="s">
        <v>23890</v>
      </c>
    </row>
    <row r="2675" spans="1:8" ht="43.5" x14ac:dyDescent="0.35">
      <c r="A2675" s="4">
        <v>181444</v>
      </c>
      <c r="B2675" s="1">
        <v>45218</v>
      </c>
      <c r="C2675" s="2">
        <v>0.65790509259259256</v>
      </c>
      <c r="D2675" s="3" t="s">
        <v>23892</v>
      </c>
      <c r="E2675" s="3" t="s">
        <v>23895</v>
      </c>
      <c r="F2675" s="3" t="s">
        <v>11647</v>
      </c>
      <c r="G2675" s="3" t="s">
        <v>23893</v>
      </c>
      <c r="H2675" s="3" t="s">
        <v>23894</v>
      </c>
    </row>
    <row r="2676" spans="1:8" x14ac:dyDescent="0.35">
      <c r="A2676" s="4">
        <v>201418</v>
      </c>
      <c r="B2676" s="1">
        <v>45218</v>
      </c>
      <c r="C2676" s="2">
        <v>0.66879629629629633</v>
      </c>
      <c r="D2676" s="3" t="s">
        <v>23896</v>
      </c>
      <c r="E2676" s="3" t="s">
        <v>23897</v>
      </c>
      <c r="F2676" s="3" t="s">
        <v>2012</v>
      </c>
      <c r="G2676" s="3" t="s">
        <v>23897</v>
      </c>
      <c r="H2676" s="3" t="s">
        <v>11146</v>
      </c>
    </row>
    <row r="2677" spans="1:8" ht="29" x14ac:dyDescent="0.35">
      <c r="A2677" s="4">
        <v>203429</v>
      </c>
      <c r="B2677" s="1">
        <v>45218</v>
      </c>
      <c r="C2677" s="2">
        <v>0.6696875000000001</v>
      </c>
      <c r="D2677" s="3" t="s">
        <v>23898</v>
      </c>
      <c r="E2677" s="3" t="s">
        <v>23902</v>
      </c>
      <c r="F2677" s="3" t="s">
        <v>23899</v>
      </c>
      <c r="G2677" s="3" t="s">
        <v>23900</v>
      </c>
      <c r="H2677" s="3" t="s">
        <v>23901</v>
      </c>
    </row>
    <row r="2678" spans="1:8" ht="58" x14ac:dyDescent="0.35">
      <c r="A2678" s="4">
        <v>32967</v>
      </c>
      <c r="B2678" s="1">
        <v>45218</v>
      </c>
      <c r="C2678" s="2">
        <v>0.67194444444444434</v>
      </c>
      <c r="D2678" s="3" t="s">
        <v>207</v>
      </c>
      <c r="E2678" s="3" t="s">
        <v>14033</v>
      </c>
      <c r="F2678" s="3" t="s">
        <v>23903</v>
      </c>
      <c r="G2678" s="3" t="s">
        <v>23904</v>
      </c>
      <c r="H2678" s="3" t="s">
        <v>23905</v>
      </c>
    </row>
    <row r="2679" spans="1:8" ht="29" x14ac:dyDescent="0.35">
      <c r="A2679" s="4">
        <v>161226</v>
      </c>
      <c r="B2679" s="1">
        <v>45218</v>
      </c>
      <c r="C2679" s="2">
        <v>0.72427083333333331</v>
      </c>
      <c r="D2679" s="3" t="s">
        <v>23907</v>
      </c>
      <c r="E2679" s="3" t="s">
        <v>23909</v>
      </c>
      <c r="F2679" s="3" t="s">
        <v>23908</v>
      </c>
      <c r="G2679" s="3" t="s">
        <v>23909</v>
      </c>
      <c r="H2679" s="3" t="s">
        <v>23910</v>
      </c>
    </row>
    <row r="2680" spans="1:8" ht="159.5" x14ac:dyDescent="0.35">
      <c r="A2680" s="4">
        <v>203752</v>
      </c>
      <c r="B2680" s="1">
        <v>45218</v>
      </c>
      <c r="C2680" s="2">
        <v>0.76422453703703708</v>
      </c>
      <c r="D2680" s="3" t="s">
        <v>12983</v>
      </c>
      <c r="E2680" s="3" t="s">
        <v>23914</v>
      </c>
      <c r="F2680" s="3" t="s">
        <v>23911</v>
      </c>
      <c r="G2680" s="3" t="s">
        <v>23912</v>
      </c>
      <c r="H2680" s="3" t="s">
        <v>23913</v>
      </c>
    </row>
    <row r="2681" spans="1:8" ht="87" x14ac:dyDescent="0.35">
      <c r="A2681" s="4">
        <v>203754</v>
      </c>
      <c r="B2681" s="1">
        <v>45218</v>
      </c>
      <c r="C2681" s="2">
        <v>0.77922453703703709</v>
      </c>
      <c r="D2681" s="3" t="s">
        <v>14201</v>
      </c>
      <c r="E2681" s="3" t="s">
        <v>23918</v>
      </c>
      <c r="F2681" s="3" t="s">
        <v>23915</v>
      </c>
      <c r="G2681" s="3" t="s">
        <v>23916</v>
      </c>
      <c r="H2681" s="3" t="s">
        <v>23917</v>
      </c>
    </row>
    <row r="2682" spans="1:8" ht="101.5" x14ac:dyDescent="0.35">
      <c r="A2682" s="4">
        <v>202247</v>
      </c>
      <c r="B2682" s="1">
        <v>45218</v>
      </c>
      <c r="C2682" s="2">
        <v>0.7804861111111111</v>
      </c>
      <c r="D2682" s="3" t="s">
        <v>23919</v>
      </c>
      <c r="E2682" s="3" t="s">
        <v>23923</v>
      </c>
      <c r="F2682" s="3" t="s">
        <v>23920</v>
      </c>
      <c r="G2682" s="3" t="s">
        <v>23921</v>
      </c>
      <c r="H2682" s="3" t="s">
        <v>23922</v>
      </c>
    </row>
    <row r="2683" spans="1:8" ht="43.5" x14ac:dyDescent="0.35">
      <c r="A2683" s="4">
        <v>46565</v>
      </c>
      <c r="B2683" s="1">
        <v>45219</v>
      </c>
      <c r="C2683" s="2">
        <v>0.33714120370370365</v>
      </c>
      <c r="D2683" s="3" t="s">
        <v>1288</v>
      </c>
      <c r="E2683" s="3" t="s">
        <v>23926</v>
      </c>
      <c r="F2683" s="3" t="s">
        <v>23924</v>
      </c>
      <c r="G2683" s="3" t="s">
        <v>11786</v>
      </c>
      <c r="H2683" s="3" t="s">
        <v>23925</v>
      </c>
    </row>
    <row r="2684" spans="1:8" ht="58" x14ac:dyDescent="0.35">
      <c r="A2684" s="4">
        <v>55296</v>
      </c>
      <c r="B2684" s="1">
        <v>45219</v>
      </c>
      <c r="C2684" s="2">
        <v>0.33993055555555557</v>
      </c>
      <c r="D2684" s="3" t="s">
        <v>23927</v>
      </c>
      <c r="E2684" s="3" t="s">
        <v>23930</v>
      </c>
      <c r="F2684" s="3" t="s">
        <v>23928</v>
      </c>
      <c r="G2684" s="3" t="s">
        <v>10715</v>
      </c>
      <c r="H2684" s="3" t="s">
        <v>23929</v>
      </c>
    </row>
    <row r="2685" spans="1:8" ht="29" x14ac:dyDescent="0.35">
      <c r="A2685" s="4">
        <v>159861</v>
      </c>
      <c r="B2685" s="1">
        <v>45219</v>
      </c>
      <c r="C2685" s="2">
        <v>0.34063657407407405</v>
      </c>
      <c r="D2685" s="3" t="s">
        <v>1933</v>
      </c>
      <c r="E2685" s="3" t="s">
        <v>14673</v>
      </c>
      <c r="F2685" s="3" t="s">
        <v>23931</v>
      </c>
      <c r="G2685" s="3" t="s">
        <v>14005</v>
      </c>
      <c r="H2685" s="3" t="s">
        <v>23932</v>
      </c>
    </row>
    <row r="2686" spans="1:8" ht="43.5" x14ac:dyDescent="0.35">
      <c r="A2686" s="4">
        <v>52407</v>
      </c>
      <c r="B2686" s="1">
        <v>45219</v>
      </c>
      <c r="C2686" s="2">
        <v>0.34069444444444441</v>
      </c>
      <c r="D2686" s="3" t="s">
        <v>1702</v>
      </c>
      <c r="E2686" s="3" t="s">
        <v>23934</v>
      </c>
      <c r="F2686" s="3" t="s">
        <v>23933</v>
      </c>
      <c r="G2686" s="3" t="s">
        <v>12544</v>
      </c>
      <c r="H2686" s="3" t="s">
        <v>13054</v>
      </c>
    </row>
    <row r="2687" spans="1:8" ht="29" x14ac:dyDescent="0.35">
      <c r="A2687" s="4">
        <v>179408</v>
      </c>
      <c r="B2687" s="1">
        <v>45219</v>
      </c>
      <c r="C2687" s="2">
        <v>0.34453703703703703</v>
      </c>
      <c r="D2687" s="3" t="s">
        <v>985</v>
      </c>
      <c r="E2687" s="3" t="s">
        <v>23936</v>
      </c>
      <c r="F2687" s="3" t="s">
        <v>23935</v>
      </c>
      <c r="G2687" s="3" t="s">
        <v>104</v>
      </c>
      <c r="H2687" s="3" t="s">
        <v>4190</v>
      </c>
    </row>
    <row r="2688" spans="1:8" ht="29" x14ac:dyDescent="0.35">
      <c r="A2688" s="4">
        <v>49124</v>
      </c>
      <c r="B2688" s="1">
        <v>45219</v>
      </c>
      <c r="C2688" s="2">
        <v>0.34494212962962961</v>
      </c>
      <c r="D2688" s="3" t="s">
        <v>10412</v>
      </c>
      <c r="E2688" s="3" t="s">
        <v>23938</v>
      </c>
      <c r="F2688" s="3" t="s">
        <v>23937</v>
      </c>
      <c r="G2688" s="3" t="s">
        <v>10919</v>
      </c>
      <c r="H2688" s="3" t="s">
        <v>12342</v>
      </c>
    </row>
    <row r="2689" spans="1:8" ht="43.5" x14ac:dyDescent="0.35">
      <c r="A2689" s="4">
        <v>47980</v>
      </c>
      <c r="B2689" s="1">
        <v>45219</v>
      </c>
      <c r="C2689" s="2">
        <v>0.3479976851851852</v>
      </c>
      <c r="D2689" s="3" t="s">
        <v>985</v>
      </c>
      <c r="E2689" s="3" t="s">
        <v>14661</v>
      </c>
      <c r="F2689" s="3" t="s">
        <v>23939</v>
      </c>
      <c r="G2689" s="3" t="s">
        <v>100</v>
      </c>
      <c r="H2689" s="3" t="s">
        <v>23657</v>
      </c>
    </row>
    <row r="2690" spans="1:8" x14ac:dyDescent="0.35">
      <c r="A2690" s="4">
        <v>36134</v>
      </c>
      <c r="B2690" s="1">
        <v>45219</v>
      </c>
      <c r="C2690" s="2">
        <v>0.34930555555555554</v>
      </c>
      <c r="D2690" s="3" t="s">
        <v>985</v>
      </c>
      <c r="E2690" s="3" t="s">
        <v>23940</v>
      </c>
      <c r="F2690" s="3" t="s">
        <v>12918</v>
      </c>
      <c r="G2690" s="3" t="s">
        <v>23940</v>
      </c>
      <c r="H2690" s="3" t="s">
        <v>23941</v>
      </c>
    </row>
    <row r="2691" spans="1:8" ht="58" x14ac:dyDescent="0.35">
      <c r="A2691" s="4">
        <v>132411</v>
      </c>
      <c r="B2691" s="1">
        <v>45219</v>
      </c>
      <c r="C2691" s="2">
        <v>0.35009259259259262</v>
      </c>
      <c r="D2691" s="3" t="s">
        <v>23942</v>
      </c>
      <c r="E2691" s="3" t="s">
        <v>23945</v>
      </c>
      <c r="F2691" s="3" t="s">
        <v>23943</v>
      </c>
      <c r="G2691" s="3" t="s">
        <v>13836</v>
      </c>
      <c r="H2691" s="3" t="s">
        <v>23944</v>
      </c>
    </row>
    <row r="2692" spans="1:8" ht="29" x14ac:dyDescent="0.35">
      <c r="A2692" s="4">
        <v>42476</v>
      </c>
      <c r="B2692" s="1">
        <v>45219</v>
      </c>
      <c r="C2692" s="2">
        <v>0.35148148148148151</v>
      </c>
      <c r="D2692" s="3" t="s">
        <v>23946</v>
      </c>
      <c r="E2692" s="3" t="s">
        <v>14667</v>
      </c>
      <c r="F2692" s="3" t="s">
        <v>23947</v>
      </c>
      <c r="G2692" s="3" t="s">
        <v>10939</v>
      </c>
      <c r="H2692" s="3" t="s">
        <v>23948</v>
      </c>
    </row>
    <row r="2693" spans="1:8" ht="58" x14ac:dyDescent="0.35">
      <c r="A2693" s="4">
        <v>70524</v>
      </c>
      <c r="B2693" s="1">
        <v>45219</v>
      </c>
      <c r="C2693" s="2">
        <v>0.35218750000000004</v>
      </c>
      <c r="D2693" s="3" t="s">
        <v>12912</v>
      </c>
      <c r="E2693" s="3" t="s">
        <v>23951</v>
      </c>
      <c r="F2693" s="3" t="s">
        <v>23949</v>
      </c>
      <c r="G2693" s="3" t="s">
        <v>10408</v>
      </c>
      <c r="H2693" s="3" t="s">
        <v>23950</v>
      </c>
    </row>
    <row r="2694" spans="1:8" x14ac:dyDescent="0.35">
      <c r="A2694" s="4">
        <v>41765</v>
      </c>
      <c r="B2694" s="1">
        <v>45219</v>
      </c>
      <c r="C2694" s="2">
        <v>0.35521990740740739</v>
      </c>
      <c r="D2694" s="3" t="s">
        <v>985</v>
      </c>
      <c r="E2694" s="3" t="s">
        <v>23953</v>
      </c>
      <c r="F2694" s="3" t="s">
        <v>23952</v>
      </c>
      <c r="G2694" s="3" t="s">
        <v>23953</v>
      </c>
      <c r="H2694" s="3" t="s">
        <v>3017</v>
      </c>
    </row>
    <row r="2695" spans="1:8" ht="58" x14ac:dyDescent="0.35">
      <c r="A2695" s="4">
        <v>43414</v>
      </c>
      <c r="B2695" s="1">
        <v>45219</v>
      </c>
      <c r="C2695" s="2">
        <v>0.35621527777777778</v>
      </c>
      <c r="D2695" s="3" t="s">
        <v>985</v>
      </c>
      <c r="E2695" s="3" t="s">
        <v>23957</v>
      </c>
      <c r="F2695" s="3" t="s">
        <v>23955</v>
      </c>
      <c r="G2695" s="3" t="s">
        <v>104</v>
      </c>
      <c r="H2695" s="3" t="s">
        <v>23956</v>
      </c>
    </row>
    <row r="2696" spans="1:8" ht="72.5" x14ac:dyDescent="0.35">
      <c r="A2696" s="4">
        <v>37643</v>
      </c>
      <c r="B2696" s="1">
        <v>45219</v>
      </c>
      <c r="C2696" s="2">
        <v>0.36121527777777779</v>
      </c>
      <c r="D2696" s="3" t="s">
        <v>892</v>
      </c>
      <c r="E2696" s="3" t="s">
        <v>23960</v>
      </c>
      <c r="F2696" s="3" t="s">
        <v>23958</v>
      </c>
      <c r="G2696" s="3" t="s">
        <v>12431</v>
      </c>
      <c r="H2696" s="3" t="s">
        <v>23959</v>
      </c>
    </row>
    <row r="2697" spans="1:8" ht="43.5" x14ac:dyDescent="0.35">
      <c r="A2697" s="4">
        <v>114415</v>
      </c>
      <c r="B2697" s="1">
        <v>45219</v>
      </c>
      <c r="C2697" s="2">
        <v>0.36137731481481478</v>
      </c>
      <c r="D2697" s="3" t="s">
        <v>985</v>
      </c>
      <c r="E2697" s="3" t="s">
        <v>14633</v>
      </c>
      <c r="F2697" s="3" t="s">
        <v>23961</v>
      </c>
      <c r="G2697" s="3" t="s">
        <v>100</v>
      </c>
      <c r="H2697" s="3" t="s">
        <v>182</v>
      </c>
    </row>
    <row r="2698" spans="1:8" ht="87" x14ac:dyDescent="0.35">
      <c r="A2698" s="4">
        <v>88499</v>
      </c>
      <c r="B2698" s="1">
        <v>45219</v>
      </c>
      <c r="C2698" s="2">
        <v>0.36270833333333335</v>
      </c>
      <c r="D2698" s="3" t="s">
        <v>23962</v>
      </c>
      <c r="E2698" s="3" t="s">
        <v>14582</v>
      </c>
      <c r="F2698" s="3" t="s">
        <v>1805</v>
      </c>
      <c r="G2698" s="3" t="s">
        <v>23963</v>
      </c>
      <c r="H2698" s="3" t="s">
        <v>23964</v>
      </c>
    </row>
    <row r="2699" spans="1:8" x14ac:dyDescent="0.35">
      <c r="A2699" s="4">
        <v>94498</v>
      </c>
      <c r="B2699" s="1">
        <v>45219</v>
      </c>
      <c r="C2699" s="2">
        <v>0.36318287037037034</v>
      </c>
      <c r="D2699" s="3" t="s">
        <v>985</v>
      </c>
      <c r="E2699" s="3" t="s">
        <v>1560</v>
      </c>
      <c r="F2699" s="3" t="s">
        <v>12918</v>
      </c>
      <c r="G2699" s="3" t="s">
        <v>1560</v>
      </c>
      <c r="H2699" s="3" t="s">
        <v>3017</v>
      </c>
    </row>
    <row r="2700" spans="1:8" ht="43.5" x14ac:dyDescent="0.35">
      <c r="A2700" s="4">
        <v>43853</v>
      </c>
      <c r="B2700" s="1">
        <v>45219</v>
      </c>
      <c r="C2700" s="2">
        <v>0.36451388888888886</v>
      </c>
      <c r="D2700" s="3" t="s">
        <v>14195</v>
      </c>
      <c r="E2700" s="3" t="s">
        <v>23967</v>
      </c>
      <c r="F2700" s="3" t="s">
        <v>23965</v>
      </c>
      <c r="G2700" s="3" t="s">
        <v>10433</v>
      </c>
      <c r="H2700" s="3" t="s">
        <v>23966</v>
      </c>
    </row>
    <row r="2701" spans="1:8" ht="58" x14ac:dyDescent="0.35">
      <c r="A2701" s="4">
        <v>202103</v>
      </c>
      <c r="B2701" s="1">
        <v>45219</v>
      </c>
      <c r="C2701" s="2">
        <v>0.36530092592592589</v>
      </c>
      <c r="D2701" s="3" t="s">
        <v>23968</v>
      </c>
      <c r="E2701" s="3" t="s">
        <v>23971</v>
      </c>
      <c r="F2701" s="3" t="s">
        <v>23969</v>
      </c>
      <c r="G2701" s="3" t="s">
        <v>12567</v>
      </c>
      <c r="H2701" s="3" t="s">
        <v>23970</v>
      </c>
    </row>
    <row r="2702" spans="1:8" x14ac:dyDescent="0.35">
      <c r="A2702" s="4">
        <v>46577</v>
      </c>
      <c r="B2702" s="1">
        <v>45219</v>
      </c>
      <c r="C2702" s="2">
        <v>0.36656249999999996</v>
      </c>
      <c r="D2702" s="3" t="s">
        <v>985</v>
      </c>
      <c r="E2702" s="3" t="s">
        <v>1190</v>
      </c>
      <c r="F2702" s="3" t="s">
        <v>12918</v>
      </c>
      <c r="G2702" s="3" t="s">
        <v>12919</v>
      </c>
      <c r="H2702" s="3" t="s">
        <v>3017</v>
      </c>
    </row>
    <row r="2703" spans="1:8" ht="43.5" x14ac:dyDescent="0.35">
      <c r="A2703" s="4">
        <v>42876</v>
      </c>
      <c r="B2703" s="1">
        <v>45219</v>
      </c>
      <c r="C2703" s="2">
        <v>0.36707175925925922</v>
      </c>
      <c r="D2703" s="3" t="s">
        <v>23972</v>
      </c>
      <c r="E2703" s="3" t="s">
        <v>23974</v>
      </c>
      <c r="F2703" s="3" t="s">
        <v>23973</v>
      </c>
      <c r="G2703" s="3" t="s">
        <v>10433</v>
      </c>
      <c r="H2703" s="3" t="s">
        <v>4190</v>
      </c>
    </row>
    <row r="2704" spans="1:8" ht="58" x14ac:dyDescent="0.35">
      <c r="A2704" s="4">
        <v>38438</v>
      </c>
      <c r="B2704" s="1">
        <v>45219</v>
      </c>
      <c r="C2704" s="2">
        <v>0.36929398148148151</v>
      </c>
      <c r="D2704" s="3" t="s">
        <v>1933</v>
      </c>
      <c r="E2704" s="3" t="s">
        <v>14662</v>
      </c>
      <c r="F2704" s="3" t="s">
        <v>23975</v>
      </c>
      <c r="G2704" s="3" t="s">
        <v>11334</v>
      </c>
      <c r="H2704" s="3" t="s">
        <v>23976</v>
      </c>
    </row>
    <row r="2705" spans="1:8" ht="43.5" x14ac:dyDescent="0.35">
      <c r="A2705" s="4">
        <v>7462</v>
      </c>
      <c r="B2705" s="1">
        <v>45219</v>
      </c>
      <c r="C2705" s="2">
        <v>0.37009259259259258</v>
      </c>
      <c r="D2705" s="3" t="s">
        <v>10339</v>
      </c>
      <c r="E2705" s="3" t="s">
        <v>15489</v>
      </c>
      <c r="F2705" s="3" t="s">
        <v>13645</v>
      </c>
      <c r="G2705" s="3" t="s">
        <v>11917</v>
      </c>
      <c r="H2705" s="3" t="s">
        <v>10361</v>
      </c>
    </row>
    <row r="2706" spans="1:8" ht="43.5" x14ac:dyDescent="0.35">
      <c r="A2706" s="4">
        <v>154915</v>
      </c>
      <c r="B2706" s="1">
        <v>45219</v>
      </c>
      <c r="C2706" s="2">
        <v>0.37019675925925927</v>
      </c>
      <c r="D2706" s="3" t="s">
        <v>985</v>
      </c>
      <c r="E2706" s="3" t="s">
        <v>13833</v>
      </c>
      <c r="F2706" s="3" t="s">
        <v>23977</v>
      </c>
      <c r="G2706" s="3" t="s">
        <v>100</v>
      </c>
      <c r="H2706" s="3" t="s">
        <v>23978</v>
      </c>
    </row>
    <row r="2707" spans="1:8" ht="58" x14ac:dyDescent="0.35">
      <c r="A2707" s="4">
        <v>47511</v>
      </c>
      <c r="B2707" s="1">
        <v>45219</v>
      </c>
      <c r="C2707" s="2">
        <v>0.37449074074074074</v>
      </c>
      <c r="D2707" s="3" t="s">
        <v>11985</v>
      </c>
      <c r="E2707" s="3" t="s">
        <v>23980</v>
      </c>
      <c r="F2707" s="3" t="s">
        <v>23979</v>
      </c>
      <c r="G2707" s="3" t="s">
        <v>10433</v>
      </c>
      <c r="H2707" s="3" t="s">
        <v>4190</v>
      </c>
    </row>
    <row r="2708" spans="1:8" ht="29" x14ac:dyDescent="0.35">
      <c r="A2708" s="4">
        <v>78384</v>
      </c>
      <c r="B2708" s="1">
        <v>45219</v>
      </c>
      <c r="C2708" s="2">
        <v>0.37623842592592593</v>
      </c>
      <c r="D2708" s="3" t="s">
        <v>1933</v>
      </c>
      <c r="E2708" s="3" t="s">
        <v>13305</v>
      </c>
      <c r="F2708" s="3" t="s">
        <v>23981</v>
      </c>
      <c r="G2708" s="3" t="s">
        <v>13817</v>
      </c>
      <c r="H2708" s="3" t="s">
        <v>23982</v>
      </c>
    </row>
    <row r="2709" spans="1:8" ht="29" x14ac:dyDescent="0.35">
      <c r="A2709" s="4">
        <v>25332</v>
      </c>
      <c r="B2709" s="1">
        <v>45219</v>
      </c>
      <c r="C2709" s="2">
        <v>0.37628472222222226</v>
      </c>
      <c r="D2709" s="3" t="s">
        <v>892</v>
      </c>
      <c r="E2709" s="3" t="s">
        <v>23984</v>
      </c>
      <c r="F2709" s="3" t="s">
        <v>23983</v>
      </c>
      <c r="G2709" s="3" t="s">
        <v>11021</v>
      </c>
      <c r="H2709" s="3" t="s">
        <v>11777</v>
      </c>
    </row>
    <row r="2710" spans="1:8" x14ac:dyDescent="0.35">
      <c r="A2710" s="4">
        <v>40618</v>
      </c>
      <c r="B2710" s="1">
        <v>45219</v>
      </c>
      <c r="C2710" s="2">
        <v>0.37649305555555551</v>
      </c>
      <c r="D2710" s="3" t="s">
        <v>1436</v>
      </c>
      <c r="E2710" s="3" t="s">
        <v>13044</v>
      </c>
      <c r="F2710" s="3" t="s">
        <v>12941</v>
      </c>
      <c r="G2710" s="3" t="s">
        <v>13044</v>
      </c>
      <c r="H2710" s="3" t="s">
        <v>1939</v>
      </c>
    </row>
    <row r="2711" spans="1:8" ht="43.5" x14ac:dyDescent="0.35">
      <c r="A2711" s="4">
        <v>92854</v>
      </c>
      <c r="B2711" s="1">
        <v>45219</v>
      </c>
      <c r="C2711" s="2">
        <v>0.3797106481481482</v>
      </c>
      <c r="D2711" s="3" t="s">
        <v>12912</v>
      </c>
      <c r="E2711" s="3" t="s">
        <v>13837</v>
      </c>
      <c r="F2711" s="3" t="s">
        <v>23985</v>
      </c>
      <c r="G2711" s="3" t="s">
        <v>19462</v>
      </c>
      <c r="H2711" s="3" t="s">
        <v>4190</v>
      </c>
    </row>
    <row r="2712" spans="1:8" ht="203" x14ac:dyDescent="0.35">
      <c r="A2712" s="4">
        <v>38133</v>
      </c>
      <c r="B2712" s="1">
        <v>45219</v>
      </c>
      <c r="C2712" s="2">
        <v>0.38297453703703704</v>
      </c>
      <c r="D2712" s="3" t="s">
        <v>23986</v>
      </c>
      <c r="E2712" s="3" t="s">
        <v>23990</v>
      </c>
      <c r="F2712" s="3" t="s">
        <v>23987</v>
      </c>
      <c r="G2712" s="3" t="s">
        <v>23988</v>
      </c>
      <c r="H2712" s="3" t="s">
        <v>23989</v>
      </c>
    </row>
    <row r="2713" spans="1:8" ht="43.5" x14ac:dyDescent="0.35">
      <c r="A2713" s="4">
        <v>47733</v>
      </c>
      <c r="B2713" s="1">
        <v>45219</v>
      </c>
      <c r="C2713" s="2">
        <v>0.38471064814814815</v>
      </c>
      <c r="D2713" s="3" t="s">
        <v>23991</v>
      </c>
      <c r="E2713" s="3" t="s">
        <v>23995</v>
      </c>
      <c r="F2713" s="3" t="s">
        <v>23992</v>
      </c>
      <c r="G2713" s="3" t="s">
        <v>23993</v>
      </c>
      <c r="H2713" s="3" t="s">
        <v>23994</v>
      </c>
    </row>
    <row r="2714" spans="1:8" ht="43.5" x14ac:dyDescent="0.35">
      <c r="A2714" s="4">
        <v>126968</v>
      </c>
      <c r="B2714" s="1">
        <v>45219</v>
      </c>
      <c r="C2714" s="2">
        <v>0.38674768518518521</v>
      </c>
      <c r="D2714" s="3" t="s">
        <v>23996</v>
      </c>
      <c r="E2714" s="3" t="s">
        <v>23999</v>
      </c>
      <c r="F2714" s="3" t="s">
        <v>23997</v>
      </c>
      <c r="G2714" s="3" t="s">
        <v>23998</v>
      </c>
      <c r="H2714" s="3" t="s">
        <v>1593</v>
      </c>
    </row>
    <row r="2715" spans="1:8" x14ac:dyDescent="0.35">
      <c r="A2715" s="4">
        <v>45626</v>
      </c>
      <c r="B2715" s="1">
        <v>45219</v>
      </c>
      <c r="C2715" s="2">
        <v>0.38797453703703705</v>
      </c>
      <c r="D2715" s="3" t="s">
        <v>12282</v>
      </c>
      <c r="E2715" s="3" t="s">
        <v>24001</v>
      </c>
      <c r="F2715" s="3" t="s">
        <v>24000</v>
      </c>
      <c r="G2715" s="3" t="s">
        <v>24001</v>
      </c>
      <c r="H2715" s="3" t="s">
        <v>24002</v>
      </c>
    </row>
    <row r="2716" spans="1:8" ht="58" x14ac:dyDescent="0.35">
      <c r="A2716" s="4">
        <v>197722</v>
      </c>
      <c r="B2716" s="1">
        <v>45219</v>
      </c>
      <c r="C2716" s="2">
        <v>0.38832175925925921</v>
      </c>
      <c r="D2716" s="3" t="s">
        <v>24003</v>
      </c>
      <c r="E2716" s="3" t="s">
        <v>24006</v>
      </c>
      <c r="F2716" s="3" t="s">
        <v>24004</v>
      </c>
      <c r="G2716" s="3" t="s">
        <v>12839</v>
      </c>
      <c r="H2716" s="3" t="s">
        <v>24005</v>
      </c>
    </row>
    <row r="2717" spans="1:8" ht="43.5" x14ac:dyDescent="0.35">
      <c r="A2717" s="4">
        <v>42433</v>
      </c>
      <c r="B2717" s="1">
        <v>45219</v>
      </c>
      <c r="C2717" s="2">
        <v>0.39057870370370368</v>
      </c>
      <c r="D2717" s="3" t="s">
        <v>985</v>
      </c>
      <c r="E2717" s="3" t="s">
        <v>24008</v>
      </c>
      <c r="F2717" s="3" t="s">
        <v>24007</v>
      </c>
      <c r="G2717" s="3" t="s">
        <v>10408</v>
      </c>
      <c r="H2717" s="3" t="s">
        <v>14559</v>
      </c>
    </row>
    <row r="2718" spans="1:8" ht="145" x14ac:dyDescent="0.35">
      <c r="A2718" s="4">
        <v>163279</v>
      </c>
      <c r="B2718" s="1">
        <v>45219</v>
      </c>
      <c r="C2718" s="2">
        <v>0.39325231481481482</v>
      </c>
      <c r="D2718" s="3" t="s">
        <v>24009</v>
      </c>
      <c r="E2718" s="3" t="s">
        <v>12040</v>
      </c>
      <c r="F2718" s="3" t="s">
        <v>24010</v>
      </c>
      <c r="G2718" s="3" t="s">
        <v>24011</v>
      </c>
      <c r="H2718" s="3" t="s">
        <v>24012</v>
      </c>
    </row>
    <row r="2719" spans="1:8" x14ac:dyDescent="0.35">
      <c r="A2719" s="4">
        <v>200285</v>
      </c>
      <c r="B2719" s="1">
        <v>45219</v>
      </c>
      <c r="C2719" s="2">
        <v>0.39347222222222222</v>
      </c>
      <c r="D2719" s="3" t="s">
        <v>24013</v>
      </c>
      <c r="E2719" s="3" t="s">
        <v>24015</v>
      </c>
      <c r="F2719" s="3" t="s">
        <v>24014</v>
      </c>
      <c r="G2719" s="3" t="s">
        <v>1117</v>
      </c>
      <c r="H2719" s="3" t="s">
        <v>11777</v>
      </c>
    </row>
    <row r="2720" spans="1:8" ht="29" x14ac:dyDescent="0.35">
      <c r="A2720" s="4">
        <v>40278</v>
      </c>
      <c r="B2720" s="1">
        <v>45219</v>
      </c>
      <c r="C2720" s="2">
        <v>0.3938888888888889</v>
      </c>
      <c r="D2720" s="3" t="s">
        <v>11450</v>
      </c>
      <c r="E2720" s="3" t="s">
        <v>12232</v>
      </c>
      <c r="F2720" s="3" t="s">
        <v>24016</v>
      </c>
      <c r="G2720" s="3" t="s">
        <v>10623</v>
      </c>
      <c r="H2720" s="3" t="s">
        <v>24017</v>
      </c>
    </row>
    <row r="2721" spans="1:8" ht="72.5" x14ac:dyDescent="0.35">
      <c r="A2721" s="4">
        <v>49474</v>
      </c>
      <c r="B2721" s="1">
        <v>45219</v>
      </c>
      <c r="C2721" s="2">
        <v>0.39439814814814816</v>
      </c>
      <c r="D2721" s="3" t="s">
        <v>12104</v>
      </c>
      <c r="E2721" s="3" t="s">
        <v>15681</v>
      </c>
      <c r="F2721" s="3" t="s">
        <v>12732</v>
      </c>
      <c r="G2721" s="3" t="s">
        <v>11798</v>
      </c>
      <c r="H2721" s="3" t="s">
        <v>24018</v>
      </c>
    </row>
    <row r="2722" spans="1:8" ht="87" x14ac:dyDescent="0.35">
      <c r="A2722" s="4">
        <v>56073</v>
      </c>
      <c r="B2722" s="1">
        <v>45219</v>
      </c>
      <c r="C2722" s="2">
        <v>0.39473379629629629</v>
      </c>
      <c r="D2722" s="3" t="s">
        <v>24019</v>
      </c>
      <c r="E2722" s="3" t="s">
        <v>24022</v>
      </c>
      <c r="F2722" s="3" t="s">
        <v>24020</v>
      </c>
      <c r="G2722" s="3" t="s">
        <v>23852</v>
      </c>
      <c r="H2722" s="3" t="s">
        <v>24021</v>
      </c>
    </row>
    <row r="2723" spans="1:8" ht="116" x14ac:dyDescent="0.35">
      <c r="A2723" s="4">
        <v>171577</v>
      </c>
      <c r="B2723" s="1">
        <v>45219</v>
      </c>
      <c r="C2723" s="2">
        <v>0.39486111111111111</v>
      </c>
      <c r="D2723" s="3" t="s">
        <v>985</v>
      </c>
      <c r="E2723" s="3" t="s">
        <v>24025</v>
      </c>
      <c r="F2723" s="3" t="s">
        <v>24023</v>
      </c>
      <c r="G2723" s="3" t="s">
        <v>11875</v>
      </c>
      <c r="H2723" s="3" t="s">
        <v>24024</v>
      </c>
    </row>
    <row r="2724" spans="1:8" ht="43.5" x14ac:dyDescent="0.35">
      <c r="A2724" s="4">
        <v>112901</v>
      </c>
      <c r="B2724" s="1">
        <v>45219</v>
      </c>
      <c r="C2724" s="2">
        <v>0.39783564814814815</v>
      </c>
      <c r="D2724" s="3" t="s">
        <v>13942</v>
      </c>
      <c r="E2724" s="3" t="s">
        <v>24028</v>
      </c>
      <c r="F2724" s="3" t="s">
        <v>24026</v>
      </c>
      <c r="G2724" s="3" t="s">
        <v>100</v>
      </c>
      <c r="H2724" s="3" t="s">
        <v>24027</v>
      </c>
    </row>
    <row r="2725" spans="1:8" ht="72.5" x14ac:dyDescent="0.35">
      <c r="A2725" s="4">
        <v>48820</v>
      </c>
      <c r="B2725" s="1">
        <v>45219</v>
      </c>
      <c r="C2725" s="2">
        <v>0.40332175925925928</v>
      </c>
      <c r="D2725" s="3" t="s">
        <v>24029</v>
      </c>
      <c r="E2725" s="3" t="s">
        <v>24033</v>
      </c>
      <c r="F2725" s="3" t="s">
        <v>24030</v>
      </c>
      <c r="G2725" s="3" t="s">
        <v>24031</v>
      </c>
      <c r="H2725" s="3" t="s">
        <v>24032</v>
      </c>
    </row>
    <row r="2726" spans="1:8" x14ac:dyDescent="0.35">
      <c r="A2726" s="4">
        <v>105399</v>
      </c>
      <c r="B2726" s="1">
        <v>45219</v>
      </c>
      <c r="C2726" s="2">
        <v>0.40370370370370368</v>
      </c>
      <c r="D2726" s="3" t="s">
        <v>12868</v>
      </c>
      <c r="E2726" s="3" t="s">
        <v>24035</v>
      </c>
      <c r="F2726" s="3" t="s">
        <v>24034</v>
      </c>
      <c r="G2726" s="3" t="s">
        <v>24035</v>
      </c>
      <c r="H2726" s="3" t="s">
        <v>24036</v>
      </c>
    </row>
    <row r="2727" spans="1:8" ht="159.5" x14ac:dyDescent="0.35">
      <c r="A2727" s="4">
        <v>172447</v>
      </c>
      <c r="B2727" s="1">
        <v>45219</v>
      </c>
      <c r="C2727" s="2">
        <v>0.40445601851851848</v>
      </c>
      <c r="D2727" s="3" t="s">
        <v>24037</v>
      </c>
      <c r="E2727" s="3" t="s">
        <v>11267</v>
      </c>
      <c r="F2727" s="3" t="s">
        <v>14015</v>
      </c>
      <c r="G2727" s="3" t="s">
        <v>24038</v>
      </c>
      <c r="H2727" s="3" t="s">
        <v>24039</v>
      </c>
    </row>
    <row r="2728" spans="1:8" ht="43.5" x14ac:dyDescent="0.35">
      <c r="A2728" s="4">
        <v>198488</v>
      </c>
      <c r="B2728" s="1">
        <v>45219</v>
      </c>
      <c r="C2728" s="2">
        <v>0.4045138888888889</v>
      </c>
      <c r="D2728" s="3" t="s">
        <v>24040</v>
      </c>
      <c r="E2728" s="3" t="s">
        <v>24043</v>
      </c>
      <c r="F2728" s="3" t="s">
        <v>24041</v>
      </c>
      <c r="G2728" s="3" t="s">
        <v>100</v>
      </c>
      <c r="H2728" s="3" t="s">
        <v>24042</v>
      </c>
    </row>
    <row r="2729" spans="1:8" ht="101.5" x14ac:dyDescent="0.35">
      <c r="A2729" s="4">
        <v>33217</v>
      </c>
      <c r="B2729" s="1">
        <v>45219</v>
      </c>
      <c r="C2729" s="2">
        <v>0.40826388888888893</v>
      </c>
      <c r="D2729" s="3" t="s">
        <v>24044</v>
      </c>
      <c r="E2729" s="3" t="s">
        <v>24048</v>
      </c>
      <c r="F2729" s="3" t="s">
        <v>24045</v>
      </c>
      <c r="G2729" s="3" t="s">
        <v>24046</v>
      </c>
      <c r="H2729" s="3" t="s">
        <v>24047</v>
      </c>
    </row>
    <row r="2730" spans="1:8" ht="43.5" x14ac:dyDescent="0.35">
      <c r="A2730" s="4">
        <v>48737</v>
      </c>
      <c r="B2730" s="1">
        <v>45219</v>
      </c>
      <c r="C2730" s="2">
        <v>0.40880787037037036</v>
      </c>
      <c r="D2730" s="3" t="s">
        <v>985</v>
      </c>
      <c r="E2730" s="3" t="s">
        <v>24051</v>
      </c>
      <c r="F2730" s="3" t="s">
        <v>24049</v>
      </c>
      <c r="G2730" s="3" t="s">
        <v>10408</v>
      </c>
      <c r="H2730" s="3" t="s">
        <v>24050</v>
      </c>
    </row>
    <row r="2731" spans="1:8" ht="43.5" x14ac:dyDescent="0.35">
      <c r="A2731" s="4">
        <v>199959</v>
      </c>
      <c r="B2731" s="1">
        <v>45219</v>
      </c>
      <c r="C2731" s="2">
        <v>0.41128472222222223</v>
      </c>
      <c r="D2731" s="3" t="s">
        <v>24052</v>
      </c>
      <c r="E2731" s="3" t="s">
        <v>24054</v>
      </c>
      <c r="F2731" s="3" t="s">
        <v>10523</v>
      </c>
      <c r="G2731" s="3" t="s">
        <v>24053</v>
      </c>
      <c r="H2731" s="3" t="s">
        <v>10660</v>
      </c>
    </row>
    <row r="2732" spans="1:8" ht="58" x14ac:dyDescent="0.35">
      <c r="A2732" s="4">
        <v>5093</v>
      </c>
      <c r="B2732" s="1">
        <v>45219</v>
      </c>
      <c r="C2732" s="2">
        <v>0.41143518518518518</v>
      </c>
      <c r="D2732" s="3" t="s">
        <v>10614</v>
      </c>
      <c r="E2732" s="3" t="s">
        <v>24056</v>
      </c>
      <c r="F2732" s="3" t="s">
        <v>12746</v>
      </c>
      <c r="G2732" s="3" t="s">
        <v>11893</v>
      </c>
      <c r="H2732" s="3" t="s">
        <v>24055</v>
      </c>
    </row>
    <row r="2733" spans="1:8" ht="58" x14ac:dyDescent="0.35">
      <c r="A2733" s="4">
        <v>55845</v>
      </c>
      <c r="B2733" s="1">
        <v>45219</v>
      </c>
      <c r="C2733" s="2">
        <v>0.41202546296296294</v>
      </c>
      <c r="D2733" s="3" t="s">
        <v>24057</v>
      </c>
      <c r="E2733" s="3" t="s">
        <v>14905</v>
      </c>
      <c r="F2733" s="3" t="s">
        <v>24058</v>
      </c>
      <c r="G2733" s="3" t="s">
        <v>12036</v>
      </c>
      <c r="H2733" s="3" t="s">
        <v>24059</v>
      </c>
    </row>
    <row r="2734" spans="1:8" ht="58" x14ac:dyDescent="0.35">
      <c r="A2734" s="4">
        <v>41525</v>
      </c>
      <c r="B2734" s="1">
        <v>45219</v>
      </c>
      <c r="C2734" s="2">
        <v>0.41224537037037035</v>
      </c>
      <c r="D2734" s="3" t="s">
        <v>985</v>
      </c>
      <c r="E2734" s="3" t="s">
        <v>14668</v>
      </c>
      <c r="F2734" s="3" t="s">
        <v>24060</v>
      </c>
      <c r="G2734" s="3" t="s">
        <v>10433</v>
      </c>
      <c r="H2734" s="3" t="s">
        <v>4190</v>
      </c>
    </row>
    <row r="2735" spans="1:8" x14ac:dyDescent="0.35">
      <c r="A2735" s="4">
        <v>55306</v>
      </c>
      <c r="B2735" s="1">
        <v>45219</v>
      </c>
      <c r="C2735" s="2">
        <v>0.41303240740740743</v>
      </c>
      <c r="D2735" s="3" t="s">
        <v>13781</v>
      </c>
      <c r="E2735" s="3" t="s">
        <v>13781</v>
      </c>
      <c r="F2735" s="3" t="s">
        <v>12830</v>
      </c>
      <c r="G2735" s="3" t="s">
        <v>13781</v>
      </c>
      <c r="H2735" s="3" t="s">
        <v>12231</v>
      </c>
    </row>
    <row r="2736" spans="1:8" ht="29" x14ac:dyDescent="0.35">
      <c r="A2736" s="4">
        <v>175637</v>
      </c>
      <c r="B2736" s="1">
        <v>45219</v>
      </c>
      <c r="C2736" s="2">
        <v>0.4168055555555556</v>
      </c>
      <c r="D2736" s="3" t="s">
        <v>892</v>
      </c>
      <c r="E2736" s="3" t="s">
        <v>24062</v>
      </c>
      <c r="F2736" s="3" t="s">
        <v>14349</v>
      </c>
      <c r="G2736" s="3" t="s">
        <v>12431</v>
      </c>
      <c r="H2736" s="3" t="s">
        <v>24061</v>
      </c>
    </row>
    <row r="2737" spans="1:8" ht="232" x14ac:dyDescent="0.35">
      <c r="A2737" s="4">
        <v>195701</v>
      </c>
      <c r="B2737" s="1">
        <v>45219</v>
      </c>
      <c r="C2737" s="2">
        <v>0.41708333333333331</v>
      </c>
      <c r="D2737" s="3" t="s">
        <v>24063</v>
      </c>
      <c r="E2737" s="3" t="s">
        <v>24067</v>
      </c>
      <c r="F2737" s="3" t="s">
        <v>24064</v>
      </c>
      <c r="G2737" s="3" t="s">
        <v>24065</v>
      </c>
      <c r="H2737" s="3" t="s">
        <v>24066</v>
      </c>
    </row>
    <row r="2738" spans="1:8" ht="58" x14ac:dyDescent="0.35">
      <c r="A2738" s="4">
        <v>203062</v>
      </c>
      <c r="B2738" s="1">
        <v>45219</v>
      </c>
      <c r="C2738" s="2">
        <v>0.42105324074074074</v>
      </c>
      <c r="D2738" s="3" t="s">
        <v>24068</v>
      </c>
      <c r="E2738" s="3" t="s">
        <v>24071</v>
      </c>
      <c r="F2738" s="3" t="s">
        <v>24069</v>
      </c>
      <c r="G2738" s="3" t="s">
        <v>24070</v>
      </c>
      <c r="H2738" s="3" t="s">
        <v>10472</v>
      </c>
    </row>
    <row r="2739" spans="1:8" x14ac:dyDescent="0.35">
      <c r="A2739" s="4">
        <v>102967</v>
      </c>
      <c r="B2739" s="1">
        <v>45219</v>
      </c>
      <c r="C2739" s="2">
        <v>0.42151620370370368</v>
      </c>
      <c r="D2739" s="3" t="s">
        <v>24072</v>
      </c>
      <c r="E2739" s="3" t="s">
        <v>14287</v>
      </c>
      <c r="F2739" s="3" t="s">
        <v>24073</v>
      </c>
      <c r="G2739" s="3" t="s">
        <v>24074</v>
      </c>
      <c r="H2739" s="3" t="s">
        <v>24075</v>
      </c>
    </row>
    <row r="2740" spans="1:8" ht="58" x14ac:dyDescent="0.35">
      <c r="A2740" s="4">
        <v>45370</v>
      </c>
      <c r="B2740" s="1">
        <v>45219</v>
      </c>
      <c r="C2740" s="2">
        <v>0.42402777777777773</v>
      </c>
      <c r="D2740" s="3" t="s">
        <v>24076</v>
      </c>
      <c r="E2740" s="3" t="s">
        <v>13989</v>
      </c>
      <c r="F2740" s="3" t="s">
        <v>24077</v>
      </c>
      <c r="G2740" s="3" t="s">
        <v>24078</v>
      </c>
      <c r="H2740" s="3" t="s">
        <v>24079</v>
      </c>
    </row>
    <row r="2741" spans="1:8" ht="29" x14ac:dyDescent="0.35">
      <c r="A2741" s="4">
        <v>164086</v>
      </c>
      <c r="B2741" s="1">
        <v>45219</v>
      </c>
      <c r="C2741" s="2">
        <v>0.42553240740740739</v>
      </c>
      <c r="D2741" s="3" t="s">
        <v>89</v>
      </c>
      <c r="E2741" s="3" t="s">
        <v>14983</v>
      </c>
      <c r="F2741" s="3" t="s">
        <v>11960</v>
      </c>
      <c r="G2741" s="3" t="s">
        <v>11812</v>
      </c>
      <c r="H2741" s="3" t="s">
        <v>11818</v>
      </c>
    </row>
    <row r="2742" spans="1:8" ht="116" x14ac:dyDescent="0.35">
      <c r="A2742" s="4">
        <v>186119</v>
      </c>
      <c r="B2742" s="1">
        <v>45219</v>
      </c>
      <c r="C2742" s="2">
        <v>0.42599537037037033</v>
      </c>
      <c r="D2742" s="3" t="s">
        <v>1436</v>
      </c>
      <c r="E2742" s="3" t="s">
        <v>24083</v>
      </c>
      <c r="F2742" s="3" t="s">
        <v>24080</v>
      </c>
      <c r="G2742" s="3" t="s">
        <v>24081</v>
      </c>
      <c r="H2742" s="3" t="s">
        <v>24082</v>
      </c>
    </row>
    <row r="2743" spans="1:8" ht="116" x14ac:dyDescent="0.35">
      <c r="A2743" s="4">
        <v>26273</v>
      </c>
      <c r="B2743" s="1">
        <v>45219</v>
      </c>
      <c r="C2743" s="2">
        <v>0.42702546296296301</v>
      </c>
      <c r="D2743" s="3" t="s">
        <v>24084</v>
      </c>
      <c r="E2743" s="3" t="s">
        <v>24088</v>
      </c>
      <c r="F2743" s="3" t="s">
        <v>24085</v>
      </c>
      <c r="G2743" s="3" t="s">
        <v>24086</v>
      </c>
      <c r="H2743" s="3" t="s">
        <v>24087</v>
      </c>
    </row>
    <row r="2744" spans="1:8" x14ac:dyDescent="0.35">
      <c r="A2744" s="4">
        <v>100561</v>
      </c>
      <c r="B2744" s="1">
        <v>45219</v>
      </c>
      <c r="C2744" s="2">
        <v>0.42857638888888888</v>
      </c>
      <c r="D2744" s="3" t="s">
        <v>12868</v>
      </c>
      <c r="E2744" s="3" t="s">
        <v>24089</v>
      </c>
      <c r="F2744" s="3" t="s">
        <v>12780</v>
      </c>
      <c r="G2744" s="3" t="s">
        <v>24089</v>
      </c>
      <c r="H2744" s="3" t="s">
        <v>16994</v>
      </c>
    </row>
    <row r="2745" spans="1:8" ht="58" x14ac:dyDescent="0.35">
      <c r="A2745" s="4">
        <v>3425</v>
      </c>
      <c r="B2745" s="1">
        <v>45219</v>
      </c>
      <c r="C2745" s="2">
        <v>0.43254629629629626</v>
      </c>
      <c r="D2745" s="3" t="s">
        <v>24090</v>
      </c>
      <c r="E2745" s="3" t="s">
        <v>24094</v>
      </c>
      <c r="F2745" s="3" t="s">
        <v>24091</v>
      </c>
      <c r="G2745" s="3" t="s">
        <v>24092</v>
      </c>
      <c r="H2745" s="3" t="s">
        <v>24093</v>
      </c>
    </row>
    <row r="2746" spans="1:8" ht="58" x14ac:dyDescent="0.35">
      <c r="A2746" s="4">
        <v>45529</v>
      </c>
      <c r="B2746" s="1">
        <v>45219</v>
      </c>
      <c r="C2746" s="2">
        <v>0.43322916666666672</v>
      </c>
      <c r="D2746" s="3" t="s">
        <v>24095</v>
      </c>
      <c r="E2746" s="3" t="s">
        <v>24096</v>
      </c>
      <c r="F2746" s="3" t="s">
        <v>12727</v>
      </c>
      <c r="G2746" s="3" t="s">
        <v>12256</v>
      </c>
      <c r="H2746" s="3" t="s">
        <v>13018</v>
      </c>
    </row>
    <row r="2747" spans="1:8" ht="87" x14ac:dyDescent="0.35">
      <c r="A2747" s="4">
        <v>158936</v>
      </c>
      <c r="B2747" s="1">
        <v>45219</v>
      </c>
      <c r="C2747" s="2">
        <v>0.43384259259259261</v>
      </c>
      <c r="D2747" s="3" t="s">
        <v>24097</v>
      </c>
      <c r="E2747" s="3" t="s">
        <v>24099</v>
      </c>
      <c r="F2747" s="3" t="s">
        <v>24098</v>
      </c>
      <c r="G2747" s="3" t="s">
        <v>11798</v>
      </c>
      <c r="H2747" s="3" t="s">
        <v>97</v>
      </c>
    </row>
    <row r="2748" spans="1:8" ht="43.5" x14ac:dyDescent="0.35">
      <c r="A2748" s="4">
        <v>32981</v>
      </c>
      <c r="B2748" s="1">
        <v>45219</v>
      </c>
      <c r="C2748" s="2">
        <v>0.43501157407407409</v>
      </c>
      <c r="D2748" s="3" t="s">
        <v>24100</v>
      </c>
      <c r="E2748" s="3" t="s">
        <v>24103</v>
      </c>
      <c r="F2748" s="3" t="s">
        <v>24101</v>
      </c>
      <c r="G2748" s="3" t="s">
        <v>11857</v>
      </c>
      <c r="H2748" s="3" t="s">
        <v>24102</v>
      </c>
    </row>
    <row r="2749" spans="1:8" ht="43.5" x14ac:dyDescent="0.35">
      <c r="A2749" s="4">
        <v>63133</v>
      </c>
      <c r="B2749" s="1">
        <v>45219</v>
      </c>
      <c r="C2749" s="2">
        <v>0.43693287037037037</v>
      </c>
      <c r="D2749" s="3" t="s">
        <v>985</v>
      </c>
      <c r="E2749" s="3" t="s">
        <v>13842</v>
      </c>
      <c r="F2749" s="3" t="s">
        <v>24104</v>
      </c>
      <c r="G2749" s="3" t="s">
        <v>102</v>
      </c>
      <c r="H2749" s="3" t="s">
        <v>4190</v>
      </c>
    </row>
    <row r="2750" spans="1:8" x14ac:dyDescent="0.35">
      <c r="A2750" s="4">
        <v>43108</v>
      </c>
      <c r="B2750" s="1">
        <v>45219</v>
      </c>
      <c r="C2750" s="2">
        <v>0.43865740740740744</v>
      </c>
      <c r="D2750" s="3" t="s">
        <v>12295</v>
      </c>
      <c r="E2750" s="3" t="s">
        <v>12789</v>
      </c>
      <c r="F2750" s="3" t="s">
        <v>24105</v>
      </c>
      <c r="G2750" s="3" t="s">
        <v>12789</v>
      </c>
      <c r="H2750" s="3" t="s">
        <v>10659</v>
      </c>
    </row>
    <row r="2751" spans="1:8" ht="174" x14ac:dyDescent="0.35">
      <c r="A2751" s="4">
        <v>34137</v>
      </c>
      <c r="B2751" s="1">
        <v>45219</v>
      </c>
      <c r="C2751" s="2">
        <v>0.43997685185185187</v>
      </c>
      <c r="D2751" s="3" t="s">
        <v>24106</v>
      </c>
      <c r="E2751" s="3" t="s">
        <v>24110</v>
      </c>
      <c r="F2751" s="3" t="s">
        <v>24107</v>
      </c>
      <c r="G2751" s="3" t="s">
        <v>24108</v>
      </c>
      <c r="H2751" s="3" t="s">
        <v>24109</v>
      </c>
    </row>
    <row r="2752" spans="1:8" ht="43.5" x14ac:dyDescent="0.35">
      <c r="A2752" s="4">
        <v>115006</v>
      </c>
      <c r="B2752" s="1">
        <v>45219</v>
      </c>
      <c r="C2752" s="2">
        <v>0.44269675925925928</v>
      </c>
      <c r="D2752" s="3" t="s">
        <v>24111</v>
      </c>
      <c r="E2752" s="3" t="s">
        <v>24114</v>
      </c>
      <c r="F2752" s="3" t="s">
        <v>24112</v>
      </c>
      <c r="G2752" s="3" t="s">
        <v>11920</v>
      </c>
      <c r="H2752" s="3" t="s">
        <v>24113</v>
      </c>
    </row>
    <row r="2753" spans="1:8" ht="58" x14ac:dyDescent="0.35">
      <c r="A2753" s="4">
        <v>115504</v>
      </c>
      <c r="B2753" s="1">
        <v>45219</v>
      </c>
      <c r="C2753" s="2">
        <v>0.44493055555555555</v>
      </c>
      <c r="D2753" s="3" t="s">
        <v>1436</v>
      </c>
      <c r="E2753" s="3" t="s">
        <v>24116</v>
      </c>
      <c r="F2753" s="3" t="s">
        <v>12941</v>
      </c>
      <c r="G2753" s="3" t="s">
        <v>24115</v>
      </c>
      <c r="H2753" s="3" t="s">
        <v>1939</v>
      </c>
    </row>
    <row r="2754" spans="1:8" ht="116" x14ac:dyDescent="0.35">
      <c r="A2754" s="4">
        <v>39237</v>
      </c>
      <c r="B2754" s="1">
        <v>45219</v>
      </c>
      <c r="C2754" s="2">
        <v>0.4450810185185185</v>
      </c>
      <c r="D2754" s="3" t="s">
        <v>24117</v>
      </c>
      <c r="E2754" s="3" t="s">
        <v>24121</v>
      </c>
      <c r="F2754" s="3" t="s">
        <v>24118</v>
      </c>
      <c r="G2754" s="3" t="s">
        <v>24119</v>
      </c>
      <c r="H2754" s="3" t="s">
        <v>24120</v>
      </c>
    </row>
    <row r="2755" spans="1:8" ht="58" x14ac:dyDescent="0.35">
      <c r="A2755" s="4">
        <v>85516</v>
      </c>
      <c r="B2755" s="1">
        <v>45219</v>
      </c>
      <c r="C2755" s="2">
        <v>0.44678240740740738</v>
      </c>
      <c r="D2755" s="3" t="s">
        <v>24122</v>
      </c>
      <c r="E2755" s="3" t="s">
        <v>24126</v>
      </c>
      <c r="F2755" s="3" t="s">
        <v>24123</v>
      </c>
      <c r="G2755" s="3" t="s">
        <v>24124</v>
      </c>
      <c r="H2755" s="3" t="s">
        <v>24125</v>
      </c>
    </row>
    <row r="2756" spans="1:8" x14ac:dyDescent="0.35">
      <c r="A2756" s="4">
        <v>29438</v>
      </c>
      <c r="B2756" s="1">
        <v>45219</v>
      </c>
      <c r="C2756" s="2">
        <v>0.44734953703703706</v>
      </c>
      <c r="D2756" s="3" t="s">
        <v>892</v>
      </c>
      <c r="E2756" s="3" t="s">
        <v>24127</v>
      </c>
      <c r="F2756" s="3" t="s">
        <v>15571</v>
      </c>
      <c r="G2756" s="3" t="s">
        <v>1153</v>
      </c>
      <c r="H2756" s="3" t="s">
        <v>11777</v>
      </c>
    </row>
    <row r="2757" spans="1:8" ht="43.5" x14ac:dyDescent="0.35">
      <c r="A2757" s="4">
        <v>39449</v>
      </c>
      <c r="B2757" s="1">
        <v>45219</v>
      </c>
      <c r="C2757" s="2">
        <v>0.44750000000000001</v>
      </c>
      <c r="D2757" s="3" t="s">
        <v>1436</v>
      </c>
      <c r="E2757" s="3" t="s">
        <v>1322</v>
      </c>
      <c r="F2757" s="3" t="s">
        <v>12941</v>
      </c>
      <c r="G2757" s="3" t="s">
        <v>24128</v>
      </c>
      <c r="H2757" s="3" t="s">
        <v>1939</v>
      </c>
    </row>
    <row r="2758" spans="1:8" x14ac:dyDescent="0.35">
      <c r="A2758" s="4">
        <v>87115</v>
      </c>
      <c r="B2758" s="1">
        <v>45219</v>
      </c>
      <c r="C2758" s="2">
        <v>0.44965277777777773</v>
      </c>
      <c r="D2758" s="3" t="s">
        <v>24129</v>
      </c>
      <c r="E2758" s="3" t="s">
        <v>24130</v>
      </c>
      <c r="F2758" s="3" t="s">
        <v>2012</v>
      </c>
      <c r="G2758" s="3" t="s">
        <v>24130</v>
      </c>
      <c r="H2758" s="3" t="s">
        <v>24131</v>
      </c>
    </row>
    <row r="2759" spans="1:8" ht="174" x14ac:dyDescent="0.35">
      <c r="A2759" s="4">
        <v>66072</v>
      </c>
      <c r="B2759" s="1">
        <v>45219</v>
      </c>
      <c r="C2759" s="2">
        <v>0.45074074074074072</v>
      </c>
      <c r="D2759" s="3" t="s">
        <v>24132</v>
      </c>
      <c r="E2759" s="3" t="s">
        <v>24136</v>
      </c>
      <c r="F2759" s="3" t="s">
        <v>24133</v>
      </c>
      <c r="G2759" s="3" t="s">
        <v>24134</v>
      </c>
      <c r="H2759" s="3" t="s">
        <v>24135</v>
      </c>
    </row>
    <row r="2760" spans="1:8" ht="29" x14ac:dyDescent="0.35">
      <c r="A2760" s="4">
        <v>159958</v>
      </c>
      <c r="B2760" s="1">
        <v>45219</v>
      </c>
      <c r="C2760" s="2">
        <v>0.45159722222222221</v>
      </c>
      <c r="D2760" s="3" t="s">
        <v>892</v>
      </c>
      <c r="E2760" s="3" t="s">
        <v>24139</v>
      </c>
      <c r="F2760" s="3" t="s">
        <v>24137</v>
      </c>
      <c r="G2760" s="3" t="s">
        <v>11021</v>
      </c>
      <c r="H2760" s="3" t="s">
        <v>24138</v>
      </c>
    </row>
    <row r="2761" spans="1:8" ht="43.5" x14ac:dyDescent="0.35">
      <c r="A2761" s="4">
        <v>188420</v>
      </c>
      <c r="B2761" s="1">
        <v>45219</v>
      </c>
      <c r="C2761" s="2">
        <v>0.45171296296296298</v>
      </c>
      <c r="D2761" s="3" t="s">
        <v>24140</v>
      </c>
      <c r="E2761" s="3" t="s">
        <v>24144</v>
      </c>
      <c r="F2761" s="3" t="s">
        <v>24141</v>
      </c>
      <c r="G2761" s="3" t="s">
        <v>24142</v>
      </c>
      <c r="H2761" s="3" t="s">
        <v>24143</v>
      </c>
    </row>
    <row r="2762" spans="1:8" ht="58" x14ac:dyDescent="0.35">
      <c r="A2762" s="4">
        <v>122576</v>
      </c>
      <c r="B2762" s="1">
        <v>45219</v>
      </c>
      <c r="C2762" s="2">
        <v>0.45188657407407407</v>
      </c>
      <c r="D2762" s="3" t="s">
        <v>1436</v>
      </c>
      <c r="E2762" s="3" t="s">
        <v>24145</v>
      </c>
      <c r="F2762" s="3" t="s">
        <v>12941</v>
      </c>
      <c r="G2762" s="3" t="s">
        <v>10744</v>
      </c>
      <c r="H2762" s="3" t="s">
        <v>1939</v>
      </c>
    </row>
    <row r="2763" spans="1:8" x14ac:dyDescent="0.35">
      <c r="A2763" s="4">
        <v>42549</v>
      </c>
      <c r="B2763" s="1">
        <v>45219</v>
      </c>
      <c r="C2763" s="2">
        <v>0.45245370370370369</v>
      </c>
      <c r="D2763" s="3" t="s">
        <v>10526</v>
      </c>
      <c r="E2763" s="3" t="s">
        <v>24147</v>
      </c>
      <c r="F2763" s="3" t="s">
        <v>24146</v>
      </c>
      <c r="G2763" s="3" t="s">
        <v>15062</v>
      </c>
      <c r="H2763" s="3" t="s">
        <v>12727</v>
      </c>
    </row>
    <row r="2764" spans="1:8" ht="43.5" x14ac:dyDescent="0.35">
      <c r="A2764" s="4">
        <v>48939</v>
      </c>
      <c r="B2764" s="1">
        <v>45219</v>
      </c>
      <c r="C2764" s="2">
        <v>0.45269675925925923</v>
      </c>
      <c r="D2764" s="3" t="s">
        <v>11029</v>
      </c>
      <c r="E2764" s="3" t="s">
        <v>24151</v>
      </c>
      <c r="F2764" s="3" t="s">
        <v>24148</v>
      </c>
      <c r="G2764" s="3" t="s">
        <v>24149</v>
      </c>
      <c r="H2764" s="3" t="s">
        <v>24150</v>
      </c>
    </row>
    <row r="2765" spans="1:8" ht="101.5" x14ac:dyDescent="0.35">
      <c r="A2765" s="4">
        <v>40961</v>
      </c>
      <c r="B2765" s="1">
        <v>45219</v>
      </c>
      <c r="C2765" s="2">
        <v>0.45313657407407404</v>
      </c>
      <c r="D2765" s="3" t="s">
        <v>24152</v>
      </c>
      <c r="E2765" s="3" t="s">
        <v>24155</v>
      </c>
      <c r="F2765" s="3" t="s">
        <v>24153</v>
      </c>
      <c r="G2765" s="3" t="s">
        <v>11786</v>
      </c>
      <c r="H2765" s="3" t="s">
        <v>24154</v>
      </c>
    </row>
    <row r="2766" spans="1:8" ht="72.5" x14ac:dyDescent="0.35">
      <c r="A2766" s="4">
        <v>57509</v>
      </c>
      <c r="B2766" s="1">
        <v>45219</v>
      </c>
      <c r="C2766" s="2">
        <v>0.45462962962962966</v>
      </c>
      <c r="D2766" s="3" t="s">
        <v>24156</v>
      </c>
      <c r="E2766" s="3" t="s">
        <v>24160</v>
      </c>
      <c r="F2766" s="3" t="s">
        <v>24157</v>
      </c>
      <c r="G2766" s="3" t="s">
        <v>24158</v>
      </c>
      <c r="H2766" s="3" t="s">
        <v>24159</v>
      </c>
    </row>
    <row r="2767" spans="1:8" ht="29" x14ac:dyDescent="0.35">
      <c r="A2767" s="4">
        <v>77320</v>
      </c>
      <c r="B2767" s="1">
        <v>45219</v>
      </c>
      <c r="C2767" s="2">
        <v>0.4548726851851852</v>
      </c>
      <c r="D2767" s="3" t="s">
        <v>892</v>
      </c>
      <c r="E2767" s="3" t="s">
        <v>24162</v>
      </c>
      <c r="F2767" s="3" t="s">
        <v>24161</v>
      </c>
      <c r="G2767" s="3" t="s">
        <v>12431</v>
      </c>
      <c r="H2767" s="3" t="s">
        <v>11777</v>
      </c>
    </row>
    <row r="2768" spans="1:8" x14ac:dyDescent="0.35">
      <c r="A2768" s="4">
        <v>183705</v>
      </c>
      <c r="B2768" s="1">
        <v>45219</v>
      </c>
      <c r="C2768" s="2">
        <v>0.45552083333333332</v>
      </c>
      <c r="D2768" s="3" t="s">
        <v>1436</v>
      </c>
      <c r="E2768" s="3" t="s">
        <v>24163</v>
      </c>
      <c r="F2768" s="3" t="s">
        <v>12941</v>
      </c>
      <c r="G2768" s="3" t="s">
        <v>24163</v>
      </c>
      <c r="H2768" s="3" t="s">
        <v>1939</v>
      </c>
    </row>
    <row r="2769" spans="1:8" x14ac:dyDescent="0.35">
      <c r="A2769" s="4">
        <v>137584</v>
      </c>
      <c r="B2769" s="1">
        <v>45219</v>
      </c>
      <c r="C2769" s="2">
        <v>0.45689814814814816</v>
      </c>
      <c r="D2769" s="3" t="s">
        <v>12015</v>
      </c>
      <c r="E2769" s="3" t="s">
        <v>10359</v>
      </c>
      <c r="F2769" s="3" t="s">
        <v>24164</v>
      </c>
      <c r="G2769" s="3" t="s">
        <v>10359</v>
      </c>
      <c r="H2769" s="3" t="s">
        <v>13626</v>
      </c>
    </row>
    <row r="2770" spans="1:8" ht="58" x14ac:dyDescent="0.35">
      <c r="A2770" s="4">
        <v>118978</v>
      </c>
      <c r="B2770" s="1">
        <v>45219</v>
      </c>
      <c r="C2770" s="2">
        <v>0.4581365740740741</v>
      </c>
      <c r="D2770" s="3" t="s">
        <v>24165</v>
      </c>
      <c r="E2770" s="3" t="s">
        <v>13983</v>
      </c>
      <c r="F2770" s="3" t="s">
        <v>24166</v>
      </c>
      <c r="G2770" s="3" t="s">
        <v>24167</v>
      </c>
      <c r="H2770" s="3" t="s">
        <v>24168</v>
      </c>
    </row>
    <row r="2771" spans="1:8" ht="58" x14ac:dyDescent="0.35">
      <c r="A2771" s="4">
        <v>42349</v>
      </c>
      <c r="B2771" s="1">
        <v>45219</v>
      </c>
      <c r="C2771" s="2">
        <v>0.45870370370370367</v>
      </c>
      <c r="D2771" s="3" t="s">
        <v>24169</v>
      </c>
      <c r="E2771" s="3" t="s">
        <v>24173</v>
      </c>
      <c r="F2771" s="3" t="s">
        <v>24170</v>
      </c>
      <c r="G2771" s="3" t="s">
        <v>24171</v>
      </c>
      <c r="H2771" s="3" t="s">
        <v>24172</v>
      </c>
    </row>
    <row r="2772" spans="1:8" ht="58" x14ac:dyDescent="0.35">
      <c r="A2772" s="4">
        <v>49651</v>
      </c>
      <c r="B2772" s="1">
        <v>45219</v>
      </c>
      <c r="C2772" s="2">
        <v>0.45916666666666667</v>
      </c>
      <c r="D2772" s="3" t="s">
        <v>193</v>
      </c>
      <c r="E2772" s="3" t="s">
        <v>24175</v>
      </c>
      <c r="F2772" s="3" t="s">
        <v>24174</v>
      </c>
      <c r="G2772" s="3" t="s">
        <v>13524</v>
      </c>
      <c r="H2772" s="3" t="s">
        <v>11777</v>
      </c>
    </row>
    <row r="2773" spans="1:8" ht="87" x14ac:dyDescent="0.35">
      <c r="A2773" s="4">
        <v>42349</v>
      </c>
      <c r="B2773" s="1">
        <v>45219</v>
      </c>
      <c r="C2773" s="2">
        <v>0.45935185185185184</v>
      </c>
      <c r="D2773" s="3" t="s">
        <v>24176</v>
      </c>
      <c r="E2773" s="3" t="s">
        <v>24173</v>
      </c>
      <c r="F2773" s="3" t="s">
        <v>24170</v>
      </c>
      <c r="G2773" s="3" t="s">
        <v>24171</v>
      </c>
      <c r="H2773" s="3" t="s">
        <v>24177</v>
      </c>
    </row>
    <row r="2774" spans="1:8" ht="72.5" x14ac:dyDescent="0.35">
      <c r="A2774" s="4">
        <v>161094</v>
      </c>
      <c r="B2774" s="1">
        <v>45219</v>
      </c>
      <c r="C2774" s="2">
        <v>0.45949074074074076</v>
      </c>
      <c r="D2774" s="3" t="s">
        <v>24178</v>
      </c>
      <c r="E2774" s="3" t="s">
        <v>1244</v>
      </c>
      <c r="F2774" s="3" t="s">
        <v>24179</v>
      </c>
      <c r="G2774" s="3" t="s">
        <v>11732</v>
      </c>
      <c r="H2774" s="3" t="s">
        <v>24180</v>
      </c>
    </row>
    <row r="2775" spans="1:8" ht="29" x14ac:dyDescent="0.35">
      <c r="A2775" s="4">
        <v>47061</v>
      </c>
      <c r="B2775" s="1">
        <v>45219</v>
      </c>
      <c r="C2775" s="2">
        <v>0.46224537037037039</v>
      </c>
      <c r="D2775" s="3" t="s">
        <v>24181</v>
      </c>
      <c r="E2775" s="3" t="s">
        <v>24184</v>
      </c>
      <c r="F2775" s="3" t="s">
        <v>24182</v>
      </c>
      <c r="G2775" s="3" t="s">
        <v>10851</v>
      </c>
      <c r="H2775" s="3" t="s">
        <v>24183</v>
      </c>
    </row>
    <row r="2776" spans="1:8" ht="58" x14ac:dyDescent="0.35">
      <c r="A2776" s="4">
        <v>26301</v>
      </c>
      <c r="B2776" s="1">
        <v>45219</v>
      </c>
      <c r="C2776" s="2">
        <v>0.46275462962962965</v>
      </c>
      <c r="D2776" s="3" t="s">
        <v>24185</v>
      </c>
      <c r="E2776" s="3" t="s">
        <v>24188</v>
      </c>
      <c r="F2776" s="3" t="s">
        <v>24186</v>
      </c>
      <c r="G2776" s="3" t="s">
        <v>12479</v>
      </c>
      <c r="H2776" s="3" t="s">
        <v>24187</v>
      </c>
    </row>
    <row r="2777" spans="1:8" ht="43.5" x14ac:dyDescent="0.35">
      <c r="A2777" s="4">
        <v>167979</v>
      </c>
      <c r="B2777" s="1">
        <v>45219</v>
      </c>
      <c r="C2777" s="2">
        <v>0.4629861111111111</v>
      </c>
      <c r="D2777" s="3" t="s">
        <v>24189</v>
      </c>
      <c r="E2777" s="3" t="s">
        <v>24193</v>
      </c>
      <c r="F2777" s="3" t="s">
        <v>24190</v>
      </c>
      <c r="G2777" s="3" t="s">
        <v>24191</v>
      </c>
      <c r="H2777" s="3" t="s">
        <v>24192</v>
      </c>
    </row>
    <row r="2778" spans="1:8" ht="43.5" x14ac:dyDescent="0.35">
      <c r="A2778" s="4">
        <v>46552</v>
      </c>
      <c r="B2778" s="1">
        <v>45219</v>
      </c>
      <c r="C2778" s="2">
        <v>0.46312500000000001</v>
      </c>
      <c r="D2778" s="3" t="s">
        <v>24194</v>
      </c>
      <c r="E2778" s="3" t="s">
        <v>12289</v>
      </c>
      <c r="F2778" s="3" t="s">
        <v>24195</v>
      </c>
      <c r="G2778" s="3" t="s">
        <v>10592</v>
      </c>
      <c r="H2778" s="3" t="s">
        <v>24196</v>
      </c>
    </row>
    <row r="2779" spans="1:8" x14ac:dyDescent="0.35">
      <c r="A2779" s="4">
        <v>46580</v>
      </c>
      <c r="B2779" s="1">
        <v>45219</v>
      </c>
      <c r="C2779" s="2">
        <v>0.46342592592592591</v>
      </c>
      <c r="D2779" s="3" t="s">
        <v>12868</v>
      </c>
      <c r="E2779" s="3" t="s">
        <v>12789</v>
      </c>
      <c r="F2779" s="3" t="s">
        <v>24197</v>
      </c>
      <c r="G2779" s="3" t="s">
        <v>12789</v>
      </c>
      <c r="H2779" s="3" t="s">
        <v>13626</v>
      </c>
    </row>
    <row r="2780" spans="1:8" ht="43.5" x14ac:dyDescent="0.35">
      <c r="A2780" s="4">
        <v>96535</v>
      </c>
      <c r="B2780" s="1">
        <v>45219</v>
      </c>
      <c r="C2780" s="2">
        <v>0.46385416666666668</v>
      </c>
      <c r="D2780" s="3" t="s">
        <v>985</v>
      </c>
      <c r="E2780" s="3" t="s">
        <v>24199</v>
      </c>
      <c r="F2780" s="3" t="s">
        <v>24198</v>
      </c>
      <c r="G2780" s="3" t="s">
        <v>10433</v>
      </c>
      <c r="H2780" s="3" t="s">
        <v>4190</v>
      </c>
    </row>
    <row r="2781" spans="1:8" ht="43.5" x14ac:dyDescent="0.35">
      <c r="A2781" s="4">
        <v>49915</v>
      </c>
      <c r="B2781" s="1">
        <v>45219</v>
      </c>
      <c r="C2781" s="2">
        <v>0.4647222222222222</v>
      </c>
      <c r="D2781" s="3" t="s">
        <v>985</v>
      </c>
      <c r="E2781" s="3" t="s">
        <v>925</v>
      </c>
      <c r="F2781" s="3" t="s">
        <v>12918</v>
      </c>
      <c r="G2781" s="3" t="s">
        <v>24200</v>
      </c>
      <c r="H2781" s="3" t="s">
        <v>3017</v>
      </c>
    </row>
    <row r="2782" spans="1:8" ht="29" x14ac:dyDescent="0.35">
      <c r="A2782" s="4">
        <v>36811</v>
      </c>
      <c r="B2782" s="1">
        <v>45219</v>
      </c>
      <c r="C2782" s="2">
        <v>0.46540509259259261</v>
      </c>
      <c r="D2782" s="3" t="s">
        <v>892</v>
      </c>
      <c r="E2782" s="3" t="s">
        <v>24202</v>
      </c>
      <c r="F2782" s="3" t="s">
        <v>24201</v>
      </c>
      <c r="G2782" s="3" t="s">
        <v>10760</v>
      </c>
      <c r="H2782" s="3" t="s">
        <v>12391</v>
      </c>
    </row>
    <row r="2783" spans="1:8" ht="29" x14ac:dyDescent="0.35">
      <c r="A2783" s="4">
        <v>167488</v>
      </c>
      <c r="B2783" s="1">
        <v>45219</v>
      </c>
      <c r="C2783" s="2">
        <v>0.46606481481481482</v>
      </c>
      <c r="D2783" s="3" t="s">
        <v>24203</v>
      </c>
      <c r="E2783" s="3" t="s">
        <v>24205</v>
      </c>
      <c r="F2783" s="3" t="s">
        <v>14607</v>
      </c>
      <c r="G2783" s="3" t="s">
        <v>11732</v>
      </c>
      <c r="H2783" s="3" t="s">
        <v>24204</v>
      </c>
    </row>
    <row r="2784" spans="1:8" x14ac:dyDescent="0.35">
      <c r="A2784" s="4">
        <v>42128</v>
      </c>
      <c r="B2784" s="1">
        <v>45219</v>
      </c>
      <c r="C2784" s="2">
        <v>0.46719907407407407</v>
      </c>
      <c r="D2784" s="3" t="s">
        <v>12833</v>
      </c>
      <c r="E2784" s="3" t="s">
        <v>24206</v>
      </c>
      <c r="F2784" s="3" t="s">
        <v>12480</v>
      </c>
      <c r="G2784" s="3" t="s">
        <v>24206</v>
      </c>
      <c r="H2784" s="3" t="s">
        <v>24207</v>
      </c>
    </row>
    <row r="2785" spans="1:8" ht="43.5" x14ac:dyDescent="0.35">
      <c r="A2785" s="4">
        <v>200896</v>
      </c>
      <c r="B2785" s="1">
        <v>45219</v>
      </c>
      <c r="C2785" s="2">
        <v>0.46907407407407403</v>
      </c>
      <c r="D2785" s="3" t="s">
        <v>10614</v>
      </c>
      <c r="E2785" s="3" t="s">
        <v>24208</v>
      </c>
      <c r="F2785" s="3" t="s">
        <v>11960</v>
      </c>
      <c r="G2785" s="3" t="s">
        <v>13370</v>
      </c>
      <c r="H2785" s="3" t="s">
        <v>14372</v>
      </c>
    </row>
    <row r="2786" spans="1:8" ht="29" x14ac:dyDescent="0.35">
      <c r="A2786" s="4">
        <v>202622</v>
      </c>
      <c r="B2786" s="1">
        <v>45219</v>
      </c>
      <c r="C2786" s="2">
        <v>0.4695833333333333</v>
      </c>
      <c r="D2786" s="3" t="s">
        <v>24209</v>
      </c>
      <c r="E2786" s="3" t="s">
        <v>24210</v>
      </c>
      <c r="F2786" s="3" t="s">
        <v>1863</v>
      </c>
      <c r="G2786" s="3" t="s">
        <v>10851</v>
      </c>
      <c r="H2786" s="3" t="s">
        <v>29</v>
      </c>
    </row>
    <row r="2787" spans="1:8" ht="43.5" x14ac:dyDescent="0.35">
      <c r="A2787" s="4">
        <v>133432</v>
      </c>
      <c r="B2787" s="1">
        <v>45219</v>
      </c>
      <c r="C2787" s="2">
        <v>0.4697453703703704</v>
      </c>
      <c r="D2787" s="3" t="s">
        <v>24211</v>
      </c>
      <c r="E2787" s="3" t="s">
        <v>24214</v>
      </c>
      <c r="F2787" s="3" t="s">
        <v>24212</v>
      </c>
      <c r="G2787" s="3" t="s">
        <v>10408</v>
      </c>
      <c r="H2787" s="3" t="s">
        <v>24213</v>
      </c>
    </row>
    <row r="2788" spans="1:8" x14ac:dyDescent="0.35">
      <c r="A2788" s="4">
        <v>45047</v>
      </c>
      <c r="B2788" s="1">
        <v>45219</v>
      </c>
      <c r="C2788" s="2">
        <v>0.47105324074074079</v>
      </c>
      <c r="D2788" s="3" t="s">
        <v>10317</v>
      </c>
      <c r="E2788" s="3" t="s">
        <v>12660</v>
      </c>
      <c r="F2788" s="3" t="s">
        <v>2012</v>
      </c>
      <c r="G2788" s="3" t="s">
        <v>12502</v>
      </c>
      <c r="H2788" s="3" t="s">
        <v>12248</v>
      </c>
    </row>
    <row r="2789" spans="1:8" ht="29" x14ac:dyDescent="0.35">
      <c r="A2789" s="4">
        <v>50586</v>
      </c>
      <c r="B2789" s="1">
        <v>45219</v>
      </c>
      <c r="C2789" s="2">
        <v>0.47127314814814819</v>
      </c>
      <c r="D2789" s="3" t="s">
        <v>24215</v>
      </c>
      <c r="E2789" s="3" t="s">
        <v>24217</v>
      </c>
      <c r="F2789" s="3" t="s">
        <v>24216</v>
      </c>
      <c r="G2789" s="3" t="s">
        <v>11021</v>
      </c>
      <c r="H2789" s="3" t="s">
        <v>11777</v>
      </c>
    </row>
    <row r="2790" spans="1:8" ht="29" x14ac:dyDescent="0.35">
      <c r="A2790" s="4">
        <v>193177</v>
      </c>
      <c r="B2790" s="1">
        <v>45219</v>
      </c>
      <c r="C2790" s="2">
        <v>0.4727662037037037</v>
      </c>
      <c r="D2790" s="3" t="s">
        <v>985</v>
      </c>
      <c r="E2790" s="3" t="s">
        <v>24218</v>
      </c>
      <c r="F2790" s="3" t="s">
        <v>16097</v>
      </c>
      <c r="G2790" s="3" t="s">
        <v>11781</v>
      </c>
      <c r="H2790" s="3" t="s">
        <v>10660</v>
      </c>
    </row>
    <row r="2791" spans="1:8" x14ac:dyDescent="0.35">
      <c r="A2791" s="4">
        <v>52690</v>
      </c>
      <c r="B2791" s="1">
        <v>45219</v>
      </c>
      <c r="C2791" s="2">
        <v>0.47431712962962963</v>
      </c>
      <c r="D2791" s="3" t="s">
        <v>985</v>
      </c>
      <c r="E2791" s="3" t="s">
        <v>12919</v>
      </c>
      <c r="F2791" s="3" t="s">
        <v>12918</v>
      </c>
      <c r="G2791" s="3" t="s">
        <v>12919</v>
      </c>
      <c r="H2791" s="3" t="s">
        <v>3017</v>
      </c>
    </row>
    <row r="2792" spans="1:8" ht="43.5" x14ac:dyDescent="0.35">
      <c r="A2792" s="4">
        <v>40380</v>
      </c>
      <c r="B2792" s="1">
        <v>45219</v>
      </c>
      <c r="C2792" s="2">
        <v>0.47560185185185189</v>
      </c>
      <c r="D2792" s="3" t="s">
        <v>985</v>
      </c>
      <c r="E2792" s="3" t="s">
        <v>24220</v>
      </c>
      <c r="F2792" s="3" t="s">
        <v>24219</v>
      </c>
      <c r="G2792" s="3" t="s">
        <v>10433</v>
      </c>
      <c r="H2792" s="3" t="s">
        <v>4190</v>
      </c>
    </row>
    <row r="2793" spans="1:8" ht="43.5" x14ac:dyDescent="0.35">
      <c r="A2793" s="4">
        <v>203444</v>
      </c>
      <c r="B2793" s="1">
        <v>45219</v>
      </c>
      <c r="C2793" s="2">
        <v>0.47723379629629631</v>
      </c>
      <c r="D2793" s="3" t="s">
        <v>985</v>
      </c>
      <c r="E2793" s="3" t="s">
        <v>24222</v>
      </c>
      <c r="F2793" s="3" t="s">
        <v>1973</v>
      </c>
      <c r="G2793" s="3" t="s">
        <v>11798</v>
      </c>
      <c r="H2793" s="3" t="s">
        <v>24221</v>
      </c>
    </row>
    <row r="2794" spans="1:8" ht="58" x14ac:dyDescent="0.35">
      <c r="A2794" s="4">
        <v>200931</v>
      </c>
      <c r="B2794" s="1">
        <v>45219</v>
      </c>
      <c r="C2794" s="2">
        <v>0.48</v>
      </c>
      <c r="D2794" s="3" t="s">
        <v>349</v>
      </c>
      <c r="E2794" s="3" t="s">
        <v>24226</v>
      </c>
      <c r="F2794" s="3" t="s">
        <v>24223</v>
      </c>
      <c r="G2794" s="3" t="s">
        <v>24224</v>
      </c>
      <c r="H2794" s="3" t="s">
        <v>24225</v>
      </c>
    </row>
    <row r="2795" spans="1:8" ht="319" x14ac:dyDescent="0.35">
      <c r="A2795" s="4">
        <v>120104</v>
      </c>
      <c r="B2795" s="1">
        <v>45219</v>
      </c>
      <c r="C2795" s="2">
        <v>0.48054398148148153</v>
      </c>
      <c r="D2795" s="3" t="s">
        <v>24227</v>
      </c>
      <c r="E2795" s="3" t="s">
        <v>24230</v>
      </c>
      <c r="F2795" s="3" t="s">
        <v>24228</v>
      </c>
      <c r="G2795" s="3" t="s">
        <v>11732</v>
      </c>
      <c r="H2795" s="3" t="s">
        <v>24229</v>
      </c>
    </row>
    <row r="2796" spans="1:8" ht="43.5" x14ac:dyDescent="0.35">
      <c r="A2796" s="4">
        <v>17621</v>
      </c>
      <c r="B2796" s="1">
        <v>45219</v>
      </c>
      <c r="C2796" s="2">
        <v>0.48070601851851852</v>
      </c>
      <c r="D2796" s="3" t="s">
        <v>892</v>
      </c>
      <c r="E2796" s="3" t="s">
        <v>24233</v>
      </c>
      <c r="F2796" s="3" t="s">
        <v>24231</v>
      </c>
      <c r="G2796" s="3" t="s">
        <v>13364</v>
      </c>
      <c r="H2796" s="3" t="s">
        <v>24232</v>
      </c>
    </row>
    <row r="2797" spans="1:8" ht="43.5" x14ac:dyDescent="0.35">
      <c r="A2797" s="4">
        <v>57509</v>
      </c>
      <c r="B2797" s="1">
        <v>45219</v>
      </c>
      <c r="C2797" s="2">
        <v>0.48268518518518522</v>
      </c>
      <c r="D2797" s="3" t="s">
        <v>24234</v>
      </c>
      <c r="E2797" s="3" t="s">
        <v>24237</v>
      </c>
      <c r="F2797" s="3" t="s">
        <v>24235</v>
      </c>
      <c r="G2797" s="3" t="s">
        <v>24158</v>
      </c>
      <c r="H2797" s="3" t="s">
        <v>24236</v>
      </c>
    </row>
    <row r="2798" spans="1:8" ht="43.5" x14ac:dyDescent="0.35">
      <c r="A2798" s="4">
        <v>201518</v>
      </c>
      <c r="B2798" s="1">
        <v>45219</v>
      </c>
      <c r="C2798" s="2">
        <v>0.48964120370370368</v>
      </c>
      <c r="D2798" s="3" t="s">
        <v>24238</v>
      </c>
      <c r="E2798" s="3" t="s">
        <v>24241</v>
      </c>
      <c r="F2798" s="3" t="s">
        <v>24239</v>
      </c>
      <c r="G2798" s="3" t="s">
        <v>11789</v>
      </c>
      <c r="H2798" s="3" t="s">
        <v>24240</v>
      </c>
    </row>
    <row r="2799" spans="1:8" x14ac:dyDescent="0.35">
      <c r="A2799" s="4">
        <v>132198</v>
      </c>
      <c r="B2799" s="1">
        <v>45219</v>
      </c>
      <c r="C2799" s="2">
        <v>0.49276620370370372</v>
      </c>
      <c r="D2799" s="3" t="s">
        <v>892</v>
      </c>
      <c r="E2799" s="3" t="s">
        <v>24244</v>
      </c>
      <c r="F2799" s="3" t="s">
        <v>24242</v>
      </c>
      <c r="G2799" s="3" t="s">
        <v>12427</v>
      </c>
      <c r="H2799" s="3" t="s">
        <v>24243</v>
      </c>
    </row>
    <row r="2800" spans="1:8" ht="29" x14ac:dyDescent="0.35">
      <c r="A2800" s="4">
        <v>103991</v>
      </c>
      <c r="B2800" s="1">
        <v>45219</v>
      </c>
      <c r="C2800" s="2">
        <v>0.49341435185185184</v>
      </c>
      <c r="D2800" s="3" t="s">
        <v>1744</v>
      </c>
      <c r="E2800" s="3" t="s">
        <v>14648</v>
      </c>
      <c r="F2800" s="3" t="s">
        <v>24245</v>
      </c>
      <c r="G2800" s="3" t="s">
        <v>12560</v>
      </c>
      <c r="H2800" s="3" t="s">
        <v>10660</v>
      </c>
    </row>
    <row r="2801" spans="1:8" ht="29" x14ac:dyDescent="0.35">
      <c r="A2801" s="4">
        <v>39800</v>
      </c>
      <c r="B2801" s="1">
        <v>45219</v>
      </c>
      <c r="C2801" s="2">
        <v>0.4934837962962963</v>
      </c>
      <c r="D2801" s="3" t="s">
        <v>985</v>
      </c>
      <c r="E2801" s="3" t="s">
        <v>1292</v>
      </c>
      <c r="F2801" s="3" t="s">
        <v>12918</v>
      </c>
      <c r="G2801" s="3" t="s">
        <v>1292</v>
      </c>
      <c r="H2801" s="3" t="s">
        <v>3017</v>
      </c>
    </row>
    <row r="2802" spans="1:8" x14ac:dyDescent="0.35">
      <c r="A2802" s="4">
        <v>190375</v>
      </c>
      <c r="B2802" s="1">
        <v>45219</v>
      </c>
      <c r="C2802" s="2">
        <v>0.49574074074074076</v>
      </c>
      <c r="D2802" s="3" t="s">
        <v>24246</v>
      </c>
      <c r="E2802" s="3" t="s">
        <v>24247</v>
      </c>
      <c r="F2802" s="3" t="s">
        <v>12785</v>
      </c>
      <c r="G2802" s="3" t="s">
        <v>24247</v>
      </c>
      <c r="H2802" s="3" t="s">
        <v>24248</v>
      </c>
    </row>
    <row r="2803" spans="1:8" ht="29" x14ac:dyDescent="0.35">
      <c r="A2803" s="4">
        <v>192789</v>
      </c>
      <c r="B2803" s="1">
        <v>45219</v>
      </c>
      <c r="C2803" s="2">
        <v>0.49739583333333331</v>
      </c>
      <c r="D2803" s="3" t="s">
        <v>1744</v>
      </c>
      <c r="E2803" s="3" t="s">
        <v>24251</v>
      </c>
      <c r="F2803" s="3" t="s">
        <v>24249</v>
      </c>
      <c r="G2803" s="3" t="s">
        <v>11912</v>
      </c>
      <c r="H2803" s="3" t="s">
        <v>24250</v>
      </c>
    </row>
    <row r="2804" spans="1:8" x14ac:dyDescent="0.35">
      <c r="A2804" s="4">
        <v>187831</v>
      </c>
      <c r="B2804" s="1">
        <v>45219</v>
      </c>
      <c r="C2804" s="2">
        <v>0.49767361111111108</v>
      </c>
      <c r="D2804" s="3" t="s">
        <v>892</v>
      </c>
      <c r="E2804" s="3" t="s">
        <v>24253</v>
      </c>
      <c r="F2804" s="3" t="s">
        <v>14092</v>
      </c>
      <c r="G2804" s="3" t="s">
        <v>12427</v>
      </c>
      <c r="H2804" s="3" t="s">
        <v>24252</v>
      </c>
    </row>
    <row r="2805" spans="1:8" ht="43.5" x14ac:dyDescent="0.35">
      <c r="A2805" s="4">
        <v>13098</v>
      </c>
      <c r="B2805" s="1">
        <v>45219</v>
      </c>
      <c r="C2805" s="2">
        <v>0.50142361111111111</v>
      </c>
      <c r="D2805" s="3" t="s">
        <v>24254</v>
      </c>
      <c r="E2805" s="3" t="s">
        <v>24257</v>
      </c>
      <c r="F2805" s="3" t="s">
        <v>1800</v>
      </c>
      <c r="G2805" s="3" t="s">
        <v>24255</v>
      </c>
      <c r="H2805" s="3" t="s">
        <v>24256</v>
      </c>
    </row>
    <row r="2806" spans="1:8" ht="72.5" x14ac:dyDescent="0.35">
      <c r="A2806" s="4">
        <v>122636</v>
      </c>
      <c r="B2806" s="1">
        <v>45219</v>
      </c>
      <c r="C2806" s="2">
        <v>0.50231481481481477</v>
      </c>
      <c r="D2806" s="3" t="s">
        <v>11798</v>
      </c>
      <c r="E2806" s="3" t="s">
        <v>24258</v>
      </c>
      <c r="F2806" s="3" t="s">
        <v>11138</v>
      </c>
      <c r="G2806" s="3" t="s">
        <v>11798</v>
      </c>
      <c r="H2806" s="3" t="s">
        <v>12145</v>
      </c>
    </row>
    <row r="2807" spans="1:8" ht="29" x14ac:dyDescent="0.35">
      <c r="A2807" s="4">
        <v>133309</v>
      </c>
      <c r="B2807" s="1">
        <v>45219</v>
      </c>
      <c r="C2807" s="2">
        <v>0.50427083333333333</v>
      </c>
      <c r="D2807" s="3" t="s">
        <v>24259</v>
      </c>
      <c r="E2807" s="3" t="s">
        <v>24262</v>
      </c>
      <c r="F2807" s="3" t="s">
        <v>24260</v>
      </c>
      <c r="G2807" s="3" t="s">
        <v>24261</v>
      </c>
      <c r="H2807" s="3" t="s">
        <v>13395</v>
      </c>
    </row>
    <row r="2808" spans="1:8" ht="72.5" x14ac:dyDescent="0.35">
      <c r="A2808" s="4">
        <v>94261</v>
      </c>
      <c r="B2808" s="1">
        <v>45219</v>
      </c>
      <c r="C2808" s="2">
        <v>0.5056018518518518</v>
      </c>
      <c r="D2808" s="3" t="s">
        <v>24263</v>
      </c>
      <c r="E2808" s="3" t="s">
        <v>24264</v>
      </c>
      <c r="F2808" s="3" t="s">
        <v>14273</v>
      </c>
      <c r="G2808" s="3" t="s">
        <v>11781</v>
      </c>
      <c r="H2808" s="3" t="s">
        <v>11790</v>
      </c>
    </row>
    <row r="2809" spans="1:8" ht="58" x14ac:dyDescent="0.35">
      <c r="A2809" s="4">
        <v>135494</v>
      </c>
      <c r="B2809" s="1">
        <v>45219</v>
      </c>
      <c r="C2809" s="2">
        <v>0.5138194444444445</v>
      </c>
      <c r="D2809" s="3" t="s">
        <v>24265</v>
      </c>
      <c r="E2809" s="3" t="s">
        <v>14300</v>
      </c>
      <c r="F2809" s="3" t="s">
        <v>24266</v>
      </c>
      <c r="G2809" s="3" t="s">
        <v>24267</v>
      </c>
      <c r="H2809" s="3" t="s">
        <v>24268</v>
      </c>
    </row>
    <row r="2810" spans="1:8" x14ac:dyDescent="0.35">
      <c r="A2810" s="4">
        <v>87783</v>
      </c>
      <c r="B2810" s="1">
        <v>45219</v>
      </c>
      <c r="C2810" s="2">
        <v>0.51400462962962956</v>
      </c>
      <c r="D2810" s="3" t="s">
        <v>985</v>
      </c>
      <c r="E2810" s="3" t="s">
        <v>24269</v>
      </c>
      <c r="F2810" s="3" t="s">
        <v>12918</v>
      </c>
      <c r="G2810" s="3" t="s">
        <v>1424</v>
      </c>
      <c r="H2810" s="3" t="s">
        <v>3017</v>
      </c>
    </row>
    <row r="2811" spans="1:8" ht="43.5" x14ac:dyDescent="0.35">
      <c r="A2811" s="4">
        <v>199534</v>
      </c>
      <c r="B2811" s="1">
        <v>45219</v>
      </c>
      <c r="C2811" s="2">
        <v>0.55668981481481483</v>
      </c>
      <c r="D2811" s="3" t="s">
        <v>24270</v>
      </c>
      <c r="E2811" s="3" t="s">
        <v>24274</v>
      </c>
      <c r="F2811" s="3" t="s">
        <v>24271</v>
      </c>
      <c r="G2811" s="3" t="s">
        <v>24272</v>
      </c>
      <c r="H2811" s="3" t="s">
        <v>24273</v>
      </c>
    </row>
    <row r="2812" spans="1:8" ht="29" x14ac:dyDescent="0.35">
      <c r="A2812" s="4">
        <v>199520</v>
      </c>
      <c r="B2812" s="1">
        <v>45219</v>
      </c>
      <c r="C2812" s="2">
        <v>0.55733796296296301</v>
      </c>
      <c r="D2812" s="3" t="s">
        <v>1933</v>
      </c>
      <c r="E2812" s="3" t="s">
        <v>24276</v>
      </c>
      <c r="F2812" s="3" t="s">
        <v>24275</v>
      </c>
      <c r="G2812" s="3" t="s">
        <v>11807</v>
      </c>
      <c r="H2812" s="3" t="s">
        <v>10348</v>
      </c>
    </row>
    <row r="2813" spans="1:8" x14ac:dyDescent="0.35">
      <c r="A2813" s="4">
        <v>46445</v>
      </c>
      <c r="B2813" s="1">
        <v>45219</v>
      </c>
      <c r="C2813" s="2">
        <v>0.56319444444444444</v>
      </c>
      <c r="D2813" s="3" t="s">
        <v>11006</v>
      </c>
      <c r="E2813" s="3" t="s">
        <v>14663</v>
      </c>
      <c r="F2813" s="3" t="s">
        <v>24277</v>
      </c>
      <c r="G2813" s="3" t="s">
        <v>11813</v>
      </c>
      <c r="H2813" s="3" t="s">
        <v>10348</v>
      </c>
    </row>
    <row r="2814" spans="1:8" ht="29" x14ac:dyDescent="0.35">
      <c r="A2814" s="4">
        <v>191608</v>
      </c>
      <c r="B2814" s="1">
        <v>45219</v>
      </c>
      <c r="C2814" s="2">
        <v>0.5723611111111111</v>
      </c>
      <c r="D2814" s="3" t="s">
        <v>24278</v>
      </c>
      <c r="E2814" s="3" t="s">
        <v>24280</v>
      </c>
      <c r="F2814" s="3" t="s">
        <v>24279</v>
      </c>
      <c r="G2814" s="3" t="s">
        <v>24280</v>
      </c>
      <c r="H2814" s="3" t="s">
        <v>24281</v>
      </c>
    </row>
    <row r="2815" spans="1:8" ht="87" x14ac:dyDescent="0.35">
      <c r="A2815" s="4">
        <v>48072</v>
      </c>
      <c r="B2815" s="1">
        <v>45219</v>
      </c>
      <c r="C2815" s="2">
        <v>0.57773148148148146</v>
      </c>
      <c r="D2815" s="3" t="s">
        <v>24282</v>
      </c>
      <c r="E2815" s="3" t="s">
        <v>24285</v>
      </c>
      <c r="F2815" s="3" t="s">
        <v>24283</v>
      </c>
      <c r="G2815" s="3" t="s">
        <v>13116</v>
      </c>
      <c r="H2815" s="3" t="s">
        <v>24284</v>
      </c>
    </row>
    <row r="2816" spans="1:8" ht="43.5" x14ac:dyDescent="0.35">
      <c r="A2816" s="4">
        <v>195897</v>
      </c>
      <c r="B2816" s="1">
        <v>45219</v>
      </c>
      <c r="C2816" s="2">
        <v>0.58006944444444442</v>
      </c>
      <c r="D2816" s="3" t="s">
        <v>24286</v>
      </c>
      <c r="E2816" s="3" t="s">
        <v>24290</v>
      </c>
      <c r="F2816" s="3" t="s">
        <v>24287</v>
      </c>
      <c r="G2816" s="3" t="s">
        <v>24288</v>
      </c>
      <c r="H2816" s="3" t="s">
        <v>24289</v>
      </c>
    </row>
    <row r="2817" spans="1:8" x14ac:dyDescent="0.35">
      <c r="A2817" s="4">
        <v>202434</v>
      </c>
      <c r="B2817" s="1">
        <v>45219</v>
      </c>
      <c r="C2817" s="2">
        <v>0.58091435185185192</v>
      </c>
      <c r="D2817" s="3" t="s">
        <v>892</v>
      </c>
      <c r="E2817" s="3" t="s">
        <v>11441</v>
      </c>
      <c r="F2817" s="3" t="s">
        <v>24291</v>
      </c>
      <c r="G2817" s="3" t="s">
        <v>11021</v>
      </c>
      <c r="H2817" s="3" t="s">
        <v>12267</v>
      </c>
    </row>
    <row r="2818" spans="1:8" x14ac:dyDescent="0.35">
      <c r="A2818" s="4">
        <v>125513</v>
      </c>
      <c r="B2818" s="1">
        <v>45219</v>
      </c>
      <c r="C2818" s="2">
        <v>0.59329861111111104</v>
      </c>
      <c r="D2818" s="3" t="s">
        <v>1436</v>
      </c>
      <c r="E2818" s="3" t="s">
        <v>10371</v>
      </c>
      <c r="F2818" s="3" t="s">
        <v>12941</v>
      </c>
      <c r="G2818" s="3" t="s">
        <v>10371</v>
      </c>
      <c r="H2818" s="3" t="s">
        <v>1939</v>
      </c>
    </row>
    <row r="2819" spans="1:8" ht="87" x14ac:dyDescent="0.35">
      <c r="A2819" s="4">
        <v>200213</v>
      </c>
      <c r="B2819" s="1">
        <v>45219</v>
      </c>
      <c r="C2819" s="2">
        <v>0.59659722222222222</v>
      </c>
      <c r="D2819" s="3" t="s">
        <v>24292</v>
      </c>
      <c r="E2819" s="3" t="s">
        <v>24296</v>
      </c>
      <c r="F2819" s="3" t="s">
        <v>24293</v>
      </c>
      <c r="G2819" s="3" t="s">
        <v>24294</v>
      </c>
      <c r="H2819" s="3" t="s">
        <v>24295</v>
      </c>
    </row>
    <row r="2820" spans="1:8" ht="43.5" x14ac:dyDescent="0.35">
      <c r="A2820" s="4">
        <v>159408</v>
      </c>
      <c r="B2820" s="1">
        <v>45219</v>
      </c>
      <c r="C2820" s="2">
        <v>0.60180555555555559</v>
      </c>
      <c r="D2820" s="3" t="s">
        <v>24297</v>
      </c>
      <c r="E2820" s="3" t="s">
        <v>24299</v>
      </c>
      <c r="F2820" s="3" t="s">
        <v>10835</v>
      </c>
      <c r="G2820" s="3" t="s">
        <v>11798</v>
      </c>
      <c r="H2820" s="3" t="s">
        <v>24298</v>
      </c>
    </row>
    <row r="2821" spans="1:8" ht="159.5" x14ac:dyDescent="0.35">
      <c r="A2821" s="4">
        <v>203760</v>
      </c>
      <c r="B2821" s="1">
        <v>45219</v>
      </c>
      <c r="C2821" s="2">
        <v>0.60334490740740743</v>
      </c>
      <c r="D2821" s="3" t="s">
        <v>24300</v>
      </c>
      <c r="E2821" s="3" t="s">
        <v>24304</v>
      </c>
      <c r="F2821" s="3" t="s">
        <v>24301</v>
      </c>
      <c r="G2821" s="3" t="s">
        <v>24302</v>
      </c>
      <c r="H2821" s="3" t="s">
        <v>24303</v>
      </c>
    </row>
    <row r="2822" spans="1:8" ht="101.5" x14ac:dyDescent="0.35">
      <c r="A2822" s="4">
        <v>37214</v>
      </c>
      <c r="B2822" s="1">
        <v>45219</v>
      </c>
      <c r="C2822" s="2">
        <v>0.60458333333333336</v>
      </c>
      <c r="D2822" s="3" t="s">
        <v>349</v>
      </c>
      <c r="E2822" s="3" t="s">
        <v>24308</v>
      </c>
      <c r="F2822" s="3" t="s">
        <v>24305</v>
      </c>
      <c r="G2822" s="3" t="s">
        <v>24306</v>
      </c>
      <c r="H2822" s="3" t="s">
        <v>24307</v>
      </c>
    </row>
    <row r="2823" spans="1:8" x14ac:dyDescent="0.35">
      <c r="A2823" s="4">
        <v>36446</v>
      </c>
      <c r="B2823" s="1">
        <v>45219</v>
      </c>
      <c r="C2823" s="2">
        <v>0.60469907407407408</v>
      </c>
      <c r="D2823" s="3" t="s">
        <v>1436</v>
      </c>
      <c r="E2823" s="3" t="s">
        <v>12755</v>
      </c>
      <c r="F2823" s="3" t="s">
        <v>12941</v>
      </c>
      <c r="G2823" s="3" t="s">
        <v>836</v>
      </c>
      <c r="H2823" s="3" t="s">
        <v>1939</v>
      </c>
    </row>
    <row r="2824" spans="1:8" ht="43.5" x14ac:dyDescent="0.35">
      <c r="A2824" s="4">
        <v>201347</v>
      </c>
      <c r="B2824" s="1">
        <v>45219</v>
      </c>
      <c r="C2824" s="2">
        <v>0.6051967592592592</v>
      </c>
      <c r="D2824" s="3" t="s">
        <v>24309</v>
      </c>
      <c r="E2824" s="3" t="s">
        <v>24311</v>
      </c>
      <c r="F2824" s="3" t="s">
        <v>24310</v>
      </c>
      <c r="G2824" s="3" t="s">
        <v>24311</v>
      </c>
      <c r="H2824" s="3" t="s">
        <v>24312</v>
      </c>
    </row>
    <row r="2825" spans="1:8" ht="130.5" x14ac:dyDescent="0.35">
      <c r="A2825" s="4">
        <v>201091</v>
      </c>
      <c r="B2825" s="1">
        <v>45219</v>
      </c>
      <c r="C2825" s="2">
        <v>0.61480324074074078</v>
      </c>
      <c r="D2825" s="3" t="s">
        <v>24313</v>
      </c>
      <c r="E2825" s="3" t="s">
        <v>24315</v>
      </c>
      <c r="F2825" s="3" t="s">
        <v>24314</v>
      </c>
      <c r="G2825" s="3" t="s">
        <v>21597</v>
      </c>
      <c r="H2825" s="3" t="s">
        <v>10656</v>
      </c>
    </row>
    <row r="2826" spans="1:8" ht="29" x14ac:dyDescent="0.35">
      <c r="A2826" s="4">
        <v>33876</v>
      </c>
      <c r="B2826" s="1">
        <v>45219</v>
      </c>
      <c r="C2826" s="2">
        <v>0.61618055555555562</v>
      </c>
      <c r="D2826" s="3" t="s">
        <v>10352</v>
      </c>
      <c r="E2826" s="3" t="s">
        <v>24317</v>
      </c>
      <c r="F2826" s="3" t="s">
        <v>24316</v>
      </c>
      <c r="G2826" s="3" t="s">
        <v>24317</v>
      </c>
      <c r="H2826" s="3" t="s">
        <v>24318</v>
      </c>
    </row>
    <row r="2827" spans="1:8" ht="58" x14ac:dyDescent="0.35">
      <c r="A2827" s="4">
        <v>37733</v>
      </c>
      <c r="B2827" s="1">
        <v>45219</v>
      </c>
      <c r="C2827" s="2">
        <v>0.61712962962962969</v>
      </c>
      <c r="D2827" s="3" t="s">
        <v>24319</v>
      </c>
      <c r="E2827" s="3" t="s">
        <v>24322</v>
      </c>
      <c r="F2827" s="3" t="s">
        <v>752</v>
      </c>
      <c r="G2827" s="3" t="s">
        <v>24320</v>
      </c>
      <c r="H2827" s="3" t="s">
        <v>24321</v>
      </c>
    </row>
    <row r="2828" spans="1:8" x14ac:dyDescent="0.35">
      <c r="A2828" s="4">
        <v>45017</v>
      </c>
      <c r="B2828" s="1">
        <v>45219</v>
      </c>
      <c r="C2828" s="2">
        <v>0.61993055555555554</v>
      </c>
      <c r="D2828" s="3" t="s">
        <v>1436</v>
      </c>
      <c r="E2828" s="3" t="s">
        <v>24323</v>
      </c>
      <c r="F2828" s="3" t="s">
        <v>12941</v>
      </c>
      <c r="G2828" s="3" t="s">
        <v>24323</v>
      </c>
      <c r="H2828" s="3" t="s">
        <v>1939</v>
      </c>
    </row>
    <row r="2829" spans="1:8" ht="43.5" x14ac:dyDescent="0.35">
      <c r="A2829" s="4">
        <v>85516</v>
      </c>
      <c r="B2829" s="1">
        <v>45219</v>
      </c>
      <c r="C2829" s="2">
        <v>0.62046296296296299</v>
      </c>
      <c r="D2829" s="3" t="s">
        <v>892</v>
      </c>
      <c r="E2829" s="3" t="s">
        <v>24126</v>
      </c>
      <c r="F2829" s="3" t="s">
        <v>15172</v>
      </c>
      <c r="G2829" s="3" t="s">
        <v>12430</v>
      </c>
      <c r="H2829" s="3" t="s">
        <v>13574</v>
      </c>
    </row>
    <row r="2830" spans="1:8" ht="72.5" x14ac:dyDescent="0.35">
      <c r="A2830" s="4">
        <v>200719</v>
      </c>
      <c r="B2830" s="1">
        <v>45219</v>
      </c>
      <c r="C2830" s="2">
        <v>0.62320601851851853</v>
      </c>
      <c r="D2830" s="3" t="s">
        <v>349</v>
      </c>
      <c r="E2830" s="3" t="s">
        <v>24327</v>
      </c>
      <c r="F2830" s="3" t="s">
        <v>24324</v>
      </c>
      <c r="G2830" s="3" t="s">
        <v>24325</v>
      </c>
      <c r="H2830" s="3" t="s">
        <v>24326</v>
      </c>
    </row>
    <row r="2831" spans="1:8" ht="72.5" x14ac:dyDescent="0.35">
      <c r="A2831" s="4">
        <v>5476</v>
      </c>
      <c r="B2831" s="1">
        <v>45219</v>
      </c>
      <c r="C2831" s="2">
        <v>0.62355324074074081</v>
      </c>
      <c r="D2831" s="3" t="s">
        <v>10834</v>
      </c>
      <c r="E2831" s="3" t="s">
        <v>24329</v>
      </c>
      <c r="F2831" s="3" t="s">
        <v>24328</v>
      </c>
      <c r="G2831" s="3" t="s">
        <v>13711</v>
      </c>
      <c r="H2831" s="3" t="s">
        <v>12763</v>
      </c>
    </row>
    <row r="2832" spans="1:8" ht="43.5" x14ac:dyDescent="0.35">
      <c r="A2832" s="4">
        <v>178452</v>
      </c>
      <c r="B2832" s="1">
        <v>45219</v>
      </c>
      <c r="C2832" s="2">
        <v>0.62618055555555563</v>
      </c>
      <c r="D2832" s="3" t="s">
        <v>10352</v>
      </c>
      <c r="E2832" s="3" t="s">
        <v>24331</v>
      </c>
      <c r="F2832" s="3" t="s">
        <v>24330</v>
      </c>
      <c r="G2832" s="3" t="s">
        <v>24331</v>
      </c>
      <c r="H2832" s="3" t="s">
        <v>24332</v>
      </c>
    </row>
    <row r="2833" spans="1:8" ht="29" x14ac:dyDescent="0.35">
      <c r="A2833" s="4">
        <v>193410</v>
      </c>
      <c r="B2833" s="1">
        <v>45219</v>
      </c>
      <c r="C2833" s="2">
        <v>0.62656250000000002</v>
      </c>
      <c r="D2833" s="3" t="s">
        <v>24333</v>
      </c>
      <c r="E2833" s="3" t="s">
        <v>24335</v>
      </c>
      <c r="F2833" s="3" t="s">
        <v>24334</v>
      </c>
      <c r="G2833" s="3" t="s">
        <v>12430</v>
      </c>
      <c r="H2833" s="3" t="s">
        <v>14609</v>
      </c>
    </row>
    <row r="2834" spans="1:8" ht="232" x14ac:dyDescent="0.35">
      <c r="A2834" s="4">
        <v>193404</v>
      </c>
      <c r="B2834" s="1">
        <v>45219</v>
      </c>
      <c r="C2834" s="2">
        <v>0.62811342592592589</v>
      </c>
      <c r="D2834" s="3" t="s">
        <v>24336</v>
      </c>
      <c r="E2834" s="3" t="s">
        <v>24339</v>
      </c>
      <c r="F2834" s="3" t="s">
        <v>24337</v>
      </c>
      <c r="G2834" s="3" t="s">
        <v>11571</v>
      </c>
      <c r="H2834" s="3" t="s">
        <v>24338</v>
      </c>
    </row>
    <row r="2835" spans="1:8" ht="43.5" x14ac:dyDescent="0.35">
      <c r="A2835" s="4">
        <v>202783</v>
      </c>
      <c r="B2835" s="1">
        <v>45219</v>
      </c>
      <c r="C2835" s="2">
        <v>0.63517361111111115</v>
      </c>
      <c r="D2835" s="3" t="s">
        <v>24340</v>
      </c>
      <c r="E2835" s="3" t="s">
        <v>24342</v>
      </c>
      <c r="F2835" s="3" t="s">
        <v>24341</v>
      </c>
      <c r="G2835" s="3" t="s">
        <v>24342</v>
      </c>
      <c r="H2835" s="3" t="s">
        <v>24343</v>
      </c>
    </row>
    <row r="2836" spans="1:8" x14ac:dyDescent="0.35">
      <c r="A2836" s="4">
        <v>182482</v>
      </c>
      <c r="B2836" s="1">
        <v>45219</v>
      </c>
      <c r="C2836" s="2">
        <v>0.63646990740740739</v>
      </c>
      <c r="D2836" s="3" t="s">
        <v>892</v>
      </c>
      <c r="E2836" s="3" t="s">
        <v>24345</v>
      </c>
      <c r="F2836" s="3" t="s">
        <v>24344</v>
      </c>
      <c r="G2836" s="3" t="s">
        <v>12160</v>
      </c>
      <c r="H2836" s="3" t="s">
        <v>13595</v>
      </c>
    </row>
    <row r="2837" spans="1:8" ht="58" x14ac:dyDescent="0.35">
      <c r="A2837" s="4">
        <v>112312</v>
      </c>
      <c r="B2837" s="1">
        <v>45219</v>
      </c>
      <c r="C2837" s="2">
        <v>0.63803240740740741</v>
      </c>
      <c r="D2837" s="3" t="s">
        <v>892</v>
      </c>
      <c r="E2837" s="3" t="s">
        <v>14554</v>
      </c>
      <c r="F2837" s="3" t="s">
        <v>24346</v>
      </c>
      <c r="G2837" s="3" t="s">
        <v>11131</v>
      </c>
      <c r="H2837" s="3" t="s">
        <v>11487</v>
      </c>
    </row>
    <row r="2838" spans="1:8" ht="116" x14ac:dyDescent="0.35">
      <c r="A2838" s="4">
        <v>154487</v>
      </c>
      <c r="B2838" s="1">
        <v>45219</v>
      </c>
      <c r="C2838" s="2">
        <v>0.63922453703703697</v>
      </c>
      <c r="D2838" s="3" t="s">
        <v>24347</v>
      </c>
      <c r="E2838" s="3" t="s">
        <v>24351</v>
      </c>
      <c r="F2838" s="3" t="s">
        <v>24348</v>
      </c>
      <c r="G2838" s="3" t="s">
        <v>24349</v>
      </c>
      <c r="H2838" s="3" t="s">
        <v>24350</v>
      </c>
    </row>
    <row r="2839" spans="1:8" ht="58" x14ac:dyDescent="0.35">
      <c r="A2839" s="4">
        <v>189359</v>
      </c>
      <c r="B2839" s="1">
        <v>45219</v>
      </c>
      <c r="C2839" s="2">
        <v>0.640162037037037</v>
      </c>
      <c r="D2839" s="3" t="s">
        <v>24352</v>
      </c>
      <c r="E2839" s="3" t="s">
        <v>24355</v>
      </c>
      <c r="F2839" s="3" t="s">
        <v>24353</v>
      </c>
      <c r="G2839" s="3" t="s">
        <v>11257</v>
      </c>
      <c r="H2839" s="3" t="s">
        <v>24354</v>
      </c>
    </row>
    <row r="2840" spans="1:8" ht="29" x14ac:dyDescent="0.35">
      <c r="A2840" s="4">
        <v>33876</v>
      </c>
      <c r="B2840" s="1">
        <v>45219</v>
      </c>
      <c r="C2840" s="2">
        <v>0.641087962962963</v>
      </c>
      <c r="D2840" s="3" t="s">
        <v>10599</v>
      </c>
      <c r="E2840" s="3" t="s">
        <v>24357</v>
      </c>
      <c r="F2840" s="3" t="s">
        <v>24356</v>
      </c>
      <c r="G2840" s="3" t="s">
        <v>24357</v>
      </c>
      <c r="H2840" s="3" t="s">
        <v>24318</v>
      </c>
    </row>
    <row r="2841" spans="1:8" ht="101.5" x14ac:dyDescent="0.35">
      <c r="A2841" s="4">
        <v>41561</v>
      </c>
      <c r="B2841" s="1">
        <v>45219</v>
      </c>
      <c r="C2841" s="2">
        <v>0.64546296296296302</v>
      </c>
      <c r="D2841" s="3" t="s">
        <v>24358</v>
      </c>
      <c r="E2841" s="3" t="s">
        <v>24361</v>
      </c>
      <c r="F2841" s="3" t="s">
        <v>10947</v>
      </c>
      <c r="G2841" s="3" t="s">
        <v>24359</v>
      </c>
      <c r="H2841" s="3" t="s">
        <v>24360</v>
      </c>
    </row>
    <row r="2842" spans="1:8" ht="29" x14ac:dyDescent="0.35">
      <c r="A2842" s="4">
        <v>203257</v>
      </c>
      <c r="B2842" s="1">
        <v>45219</v>
      </c>
      <c r="C2842" s="2">
        <v>0.64629629629629626</v>
      </c>
      <c r="D2842" s="3" t="s">
        <v>243</v>
      </c>
      <c r="E2842" s="3" t="s">
        <v>24364</v>
      </c>
      <c r="F2842" s="3" t="s">
        <v>24362</v>
      </c>
      <c r="G2842" s="3" t="s">
        <v>12322</v>
      </c>
      <c r="H2842" s="3" t="s">
        <v>24363</v>
      </c>
    </row>
    <row r="2843" spans="1:8" ht="58" x14ac:dyDescent="0.35">
      <c r="A2843" s="4">
        <v>14585</v>
      </c>
      <c r="B2843" s="1">
        <v>45219</v>
      </c>
      <c r="C2843" s="2">
        <v>0.64781250000000001</v>
      </c>
      <c r="D2843" s="3" t="s">
        <v>24365</v>
      </c>
      <c r="E2843" s="3" t="s">
        <v>24367</v>
      </c>
      <c r="F2843" s="3" t="s">
        <v>24366</v>
      </c>
      <c r="G2843" s="3" t="s">
        <v>14158</v>
      </c>
      <c r="H2843" s="3" t="s">
        <v>10660</v>
      </c>
    </row>
    <row r="2844" spans="1:8" ht="29" x14ac:dyDescent="0.35">
      <c r="A2844" s="4">
        <v>199047</v>
      </c>
      <c r="B2844" s="1">
        <v>45219</v>
      </c>
      <c r="C2844" s="2">
        <v>0.64869212962962963</v>
      </c>
      <c r="D2844" s="3" t="s">
        <v>747</v>
      </c>
      <c r="E2844" s="3" t="s">
        <v>24371</v>
      </c>
      <c r="F2844" s="3" t="s">
        <v>24368</v>
      </c>
      <c r="G2844" s="3" t="s">
        <v>24369</v>
      </c>
      <c r="H2844" s="3" t="s">
        <v>24370</v>
      </c>
    </row>
    <row r="2845" spans="1:8" ht="29" x14ac:dyDescent="0.35">
      <c r="A2845" s="4">
        <v>203207</v>
      </c>
      <c r="B2845" s="1">
        <v>45219</v>
      </c>
      <c r="C2845" s="2">
        <v>0.65413194444444445</v>
      </c>
      <c r="D2845" s="3" t="s">
        <v>24372</v>
      </c>
      <c r="E2845" s="3" t="s">
        <v>12542</v>
      </c>
      <c r="F2845" s="3" t="s">
        <v>24373</v>
      </c>
      <c r="G2845" s="3" t="s">
        <v>24374</v>
      </c>
      <c r="H2845" s="3" t="s">
        <v>24375</v>
      </c>
    </row>
    <row r="2846" spans="1:8" ht="72.5" x14ac:dyDescent="0.35">
      <c r="A2846" s="4">
        <v>198167</v>
      </c>
      <c r="B2846" s="1">
        <v>45219</v>
      </c>
      <c r="C2846" s="2">
        <v>0.65696759259259252</v>
      </c>
      <c r="D2846" s="3" t="s">
        <v>24376</v>
      </c>
      <c r="E2846" s="3" t="s">
        <v>15219</v>
      </c>
      <c r="F2846" s="3" t="s">
        <v>24377</v>
      </c>
      <c r="G2846" s="3" t="s">
        <v>24378</v>
      </c>
      <c r="H2846" s="3" t="s">
        <v>24379</v>
      </c>
    </row>
    <row r="2847" spans="1:8" ht="101.5" x14ac:dyDescent="0.35">
      <c r="A2847" s="4">
        <v>198364</v>
      </c>
      <c r="B2847" s="1">
        <v>45219</v>
      </c>
      <c r="C2847" s="2">
        <v>0.65707175925925931</v>
      </c>
      <c r="D2847" s="3" t="s">
        <v>24380</v>
      </c>
      <c r="E2847" s="3" t="s">
        <v>24384</v>
      </c>
      <c r="F2847" s="3" t="s">
        <v>24381</v>
      </c>
      <c r="G2847" s="3" t="s">
        <v>24382</v>
      </c>
      <c r="H2847" s="3" t="s">
        <v>24383</v>
      </c>
    </row>
    <row r="2848" spans="1:8" ht="43.5" x14ac:dyDescent="0.35">
      <c r="A2848" s="4">
        <v>46552</v>
      </c>
      <c r="B2848" s="1">
        <v>45219</v>
      </c>
      <c r="C2848" s="2">
        <v>0.66005787037037034</v>
      </c>
      <c r="D2848" s="3" t="s">
        <v>11157</v>
      </c>
      <c r="E2848" s="3" t="s">
        <v>12289</v>
      </c>
      <c r="F2848" s="3" t="s">
        <v>24385</v>
      </c>
      <c r="G2848" s="3" t="s">
        <v>12575</v>
      </c>
      <c r="H2848" s="3" t="s">
        <v>10348</v>
      </c>
    </row>
    <row r="2849" spans="1:8" ht="43.5" x14ac:dyDescent="0.35">
      <c r="A2849" s="4">
        <v>14585</v>
      </c>
      <c r="B2849" s="1">
        <v>45219</v>
      </c>
      <c r="C2849" s="2">
        <v>0.66027777777777774</v>
      </c>
      <c r="D2849" s="3" t="s">
        <v>24386</v>
      </c>
      <c r="E2849" s="3" t="s">
        <v>24367</v>
      </c>
      <c r="F2849" s="3" t="s">
        <v>24387</v>
      </c>
      <c r="G2849" s="3" t="s">
        <v>12792</v>
      </c>
      <c r="H2849" s="3" t="s">
        <v>10660</v>
      </c>
    </row>
    <row r="2850" spans="1:8" ht="58" x14ac:dyDescent="0.35">
      <c r="A2850" s="4">
        <v>114415</v>
      </c>
      <c r="B2850" s="1">
        <v>45219</v>
      </c>
      <c r="C2850" s="2">
        <v>0.66130787037037042</v>
      </c>
      <c r="D2850" s="3" t="s">
        <v>11085</v>
      </c>
      <c r="E2850" s="3" t="s">
        <v>24390</v>
      </c>
      <c r="F2850" s="3" t="s">
        <v>24388</v>
      </c>
      <c r="G2850" s="3" t="s">
        <v>13393</v>
      </c>
      <c r="H2850" s="3" t="s">
        <v>24389</v>
      </c>
    </row>
    <row r="2851" spans="1:8" ht="43.5" x14ac:dyDescent="0.35">
      <c r="A2851" s="4">
        <v>131222</v>
      </c>
      <c r="B2851" s="1">
        <v>45219</v>
      </c>
      <c r="C2851" s="2">
        <v>0.66152777777777783</v>
      </c>
      <c r="D2851" s="3" t="s">
        <v>24391</v>
      </c>
      <c r="E2851" s="3" t="s">
        <v>24394</v>
      </c>
      <c r="F2851" s="3" t="s">
        <v>24392</v>
      </c>
      <c r="G2851" s="3" t="s">
        <v>13607</v>
      </c>
      <c r="H2851" s="3" t="s">
        <v>24393</v>
      </c>
    </row>
    <row r="2852" spans="1:8" ht="174" x14ac:dyDescent="0.35">
      <c r="A2852" s="4">
        <v>203909</v>
      </c>
      <c r="B2852" s="1">
        <v>45219</v>
      </c>
      <c r="C2852" s="2">
        <v>0.76921296296296304</v>
      </c>
      <c r="D2852" s="3" t="s">
        <v>24395</v>
      </c>
      <c r="E2852" s="3" t="s">
        <v>24399</v>
      </c>
      <c r="F2852" s="3" t="s">
        <v>24396</v>
      </c>
      <c r="G2852" s="3" t="s">
        <v>24397</v>
      </c>
      <c r="H2852" s="3" t="s">
        <v>24398</v>
      </c>
    </row>
    <row r="2853" spans="1:8" ht="72.5" x14ac:dyDescent="0.35">
      <c r="A2853" s="4">
        <v>192587</v>
      </c>
      <c r="B2853" s="1">
        <v>45219</v>
      </c>
      <c r="C2853" s="2">
        <v>0.78041666666666665</v>
      </c>
      <c r="D2853" s="3" t="s">
        <v>24400</v>
      </c>
      <c r="E2853" s="3" t="s">
        <v>24404</v>
      </c>
      <c r="F2853" s="3" t="s">
        <v>24401</v>
      </c>
      <c r="G2853" s="3" t="s">
        <v>24402</v>
      </c>
      <c r="H2853" s="3" t="s">
        <v>24403</v>
      </c>
    </row>
    <row r="2854" spans="1:8" ht="87" x14ac:dyDescent="0.35">
      <c r="A2854" s="4">
        <v>166581</v>
      </c>
      <c r="B2854" s="1">
        <v>45219</v>
      </c>
      <c r="C2854" s="2">
        <v>0.79269675925925931</v>
      </c>
      <c r="D2854" s="3" t="s">
        <v>24405</v>
      </c>
      <c r="E2854" s="3" t="s">
        <v>1364</v>
      </c>
      <c r="F2854" s="3" t="s">
        <v>24406</v>
      </c>
      <c r="G2854" s="3" t="s">
        <v>1280</v>
      </c>
      <c r="H2854" s="3" t="s">
        <v>24407</v>
      </c>
    </row>
    <row r="2855" spans="1:8" ht="58" x14ac:dyDescent="0.35">
      <c r="A2855" s="4">
        <v>203910</v>
      </c>
      <c r="B2855" s="1">
        <v>45219</v>
      </c>
      <c r="C2855" s="2">
        <v>0.8094675925925926</v>
      </c>
      <c r="D2855" s="3" t="s">
        <v>167</v>
      </c>
      <c r="E2855" s="3" t="s">
        <v>24410</v>
      </c>
      <c r="F2855" s="3" t="s">
        <v>24408</v>
      </c>
      <c r="G2855" s="3" t="s">
        <v>100</v>
      </c>
      <c r="H2855" s="3" t="s">
        <v>24409</v>
      </c>
    </row>
    <row r="2856" spans="1:8" ht="43.5" x14ac:dyDescent="0.35">
      <c r="A2856" s="4">
        <v>192578</v>
      </c>
      <c r="B2856" s="1">
        <v>45220</v>
      </c>
      <c r="C2856" s="2">
        <v>0.44672453703703702</v>
      </c>
      <c r="D2856" s="3" t="s">
        <v>10352</v>
      </c>
      <c r="E2856" s="3" t="s">
        <v>24414</v>
      </c>
      <c r="F2856" s="3" t="s">
        <v>24411</v>
      </c>
      <c r="G2856" s="3" t="s">
        <v>24412</v>
      </c>
      <c r="H2856" s="3" t="s">
        <v>24413</v>
      </c>
    </row>
    <row r="2857" spans="1:8" ht="43.5" x14ac:dyDescent="0.35">
      <c r="A2857" s="4">
        <v>158397</v>
      </c>
      <c r="B2857" s="1">
        <v>45220</v>
      </c>
      <c r="C2857" s="2">
        <v>0.45883101851851849</v>
      </c>
      <c r="D2857" s="3" t="s">
        <v>24415</v>
      </c>
      <c r="E2857" s="3" t="s">
        <v>24417</v>
      </c>
      <c r="F2857" s="3" t="s">
        <v>24416</v>
      </c>
      <c r="G2857" s="3" t="s">
        <v>24417</v>
      </c>
      <c r="H2857" s="3" t="s">
        <v>24418</v>
      </c>
    </row>
    <row r="2858" spans="1:8" ht="29" x14ac:dyDescent="0.35">
      <c r="A2858" s="4">
        <v>77301</v>
      </c>
      <c r="B2858" s="1">
        <v>45222</v>
      </c>
      <c r="C2858" s="2">
        <v>0.34105324074074073</v>
      </c>
      <c r="D2858" s="3" t="s">
        <v>985</v>
      </c>
      <c r="E2858" s="3" t="s">
        <v>1555</v>
      </c>
      <c r="F2858" s="3" t="s">
        <v>24419</v>
      </c>
      <c r="G2858" s="3" t="s">
        <v>15006</v>
      </c>
      <c r="H2858" s="3" t="s">
        <v>24420</v>
      </c>
    </row>
    <row r="2859" spans="1:8" x14ac:dyDescent="0.35">
      <c r="A2859" s="4">
        <v>79540</v>
      </c>
      <c r="B2859" s="1">
        <v>45222</v>
      </c>
      <c r="C2859" s="2">
        <v>0.34131944444444445</v>
      </c>
      <c r="D2859" s="3" t="s">
        <v>24421</v>
      </c>
      <c r="E2859" s="3" t="s">
        <v>14690</v>
      </c>
      <c r="F2859" s="3" t="s">
        <v>24422</v>
      </c>
      <c r="G2859" s="3" t="s">
        <v>24423</v>
      </c>
      <c r="H2859" s="3" t="s">
        <v>24424</v>
      </c>
    </row>
    <row r="2860" spans="1:8" ht="72.5" x14ac:dyDescent="0.35">
      <c r="A2860" s="4">
        <v>32996</v>
      </c>
      <c r="B2860" s="1">
        <v>45222</v>
      </c>
      <c r="C2860" s="2">
        <v>0.34134259259259259</v>
      </c>
      <c r="D2860" s="3" t="s">
        <v>985</v>
      </c>
      <c r="E2860" s="3" t="s">
        <v>15533</v>
      </c>
      <c r="F2860" s="3" t="s">
        <v>11953</v>
      </c>
      <c r="G2860" s="3" t="s">
        <v>24425</v>
      </c>
      <c r="H2860" s="3" t="s">
        <v>10726</v>
      </c>
    </row>
    <row r="2861" spans="1:8" ht="29" x14ac:dyDescent="0.35">
      <c r="A2861" s="4">
        <v>17179</v>
      </c>
      <c r="B2861" s="1">
        <v>45222</v>
      </c>
      <c r="C2861" s="2">
        <v>0.34410879629629632</v>
      </c>
      <c r="D2861" s="3" t="s">
        <v>24426</v>
      </c>
      <c r="E2861" s="3" t="s">
        <v>15540</v>
      </c>
      <c r="F2861" s="3" t="s">
        <v>24427</v>
      </c>
      <c r="G2861" s="3" t="s">
        <v>15540</v>
      </c>
      <c r="H2861" s="3" t="s">
        <v>10726</v>
      </c>
    </row>
    <row r="2862" spans="1:8" ht="43.5" x14ac:dyDescent="0.35">
      <c r="A2862" s="4">
        <v>21131</v>
      </c>
      <c r="B2862" s="1">
        <v>45222</v>
      </c>
      <c r="C2862" s="2">
        <v>0.34704861111111113</v>
      </c>
      <c r="D2862" s="3" t="s">
        <v>985</v>
      </c>
      <c r="E2862" s="3" t="s">
        <v>24431</v>
      </c>
      <c r="F2862" s="3" t="s">
        <v>24428</v>
      </c>
      <c r="G2862" s="3" t="s">
        <v>24429</v>
      </c>
      <c r="H2862" s="3" t="s">
        <v>24430</v>
      </c>
    </row>
    <row r="2863" spans="1:8" ht="43.5" x14ac:dyDescent="0.35">
      <c r="A2863" s="4">
        <v>21131</v>
      </c>
      <c r="B2863" s="1">
        <v>45222</v>
      </c>
      <c r="C2863" s="2">
        <v>0.3480787037037037</v>
      </c>
      <c r="D2863" s="3" t="s">
        <v>985</v>
      </c>
      <c r="E2863" s="3" t="s">
        <v>24431</v>
      </c>
      <c r="F2863" s="3" t="s">
        <v>24428</v>
      </c>
      <c r="G2863" s="3" t="s">
        <v>24429</v>
      </c>
      <c r="H2863" s="3" t="s">
        <v>24430</v>
      </c>
    </row>
    <row r="2864" spans="1:8" ht="29" x14ac:dyDescent="0.35">
      <c r="A2864" s="4">
        <v>78092</v>
      </c>
      <c r="B2864" s="1">
        <v>45222</v>
      </c>
      <c r="C2864" s="2">
        <v>0.35379629629629633</v>
      </c>
      <c r="D2864" s="3" t="s">
        <v>24432</v>
      </c>
      <c r="E2864" s="3" t="s">
        <v>24435</v>
      </c>
      <c r="F2864" s="3" t="s">
        <v>24433</v>
      </c>
      <c r="G2864" s="3" t="s">
        <v>14759</v>
      </c>
      <c r="H2864" s="3" t="s">
        <v>24434</v>
      </c>
    </row>
    <row r="2865" spans="1:8" ht="72.5" x14ac:dyDescent="0.35">
      <c r="A2865" s="4">
        <v>41665</v>
      </c>
      <c r="B2865" s="1">
        <v>45222</v>
      </c>
      <c r="C2865" s="2">
        <v>0.35503472222222227</v>
      </c>
      <c r="D2865" s="3" t="s">
        <v>24436</v>
      </c>
      <c r="E2865" s="3" t="s">
        <v>24440</v>
      </c>
      <c r="F2865" s="3" t="s">
        <v>24437</v>
      </c>
      <c r="G2865" s="3" t="s">
        <v>24438</v>
      </c>
      <c r="H2865" s="3" t="s">
        <v>24439</v>
      </c>
    </row>
    <row r="2866" spans="1:8" ht="72.5" x14ac:dyDescent="0.35">
      <c r="A2866" s="4">
        <v>36166</v>
      </c>
      <c r="B2866" s="1">
        <v>45222</v>
      </c>
      <c r="C2866" s="2">
        <v>0.35614583333333333</v>
      </c>
      <c r="D2866" s="3" t="s">
        <v>1403</v>
      </c>
      <c r="E2866" s="3" t="s">
        <v>24442</v>
      </c>
      <c r="F2866" s="3" t="s">
        <v>24441</v>
      </c>
      <c r="G2866" s="3" t="s">
        <v>10690</v>
      </c>
      <c r="H2866" s="3" t="s">
        <v>10905</v>
      </c>
    </row>
    <row r="2867" spans="1:8" ht="174" x14ac:dyDescent="0.35">
      <c r="A2867" s="4">
        <v>40068</v>
      </c>
      <c r="B2867" s="1">
        <v>45222</v>
      </c>
      <c r="C2867" s="2">
        <v>0.36094907407407412</v>
      </c>
      <c r="D2867" s="3" t="e">
        <f>- BURNING sensation ON the Lt hand and arm</f>
        <v>#NAME?</v>
      </c>
      <c r="E2867" s="3" t="s">
        <v>24446</v>
      </c>
      <c r="F2867" s="3" t="s">
        <v>24443</v>
      </c>
      <c r="G2867" s="3" t="s">
        <v>24444</v>
      </c>
      <c r="H2867" s="3" t="s">
        <v>24445</v>
      </c>
    </row>
    <row r="2868" spans="1:8" ht="72.5" x14ac:dyDescent="0.35">
      <c r="A2868" s="4">
        <v>44988</v>
      </c>
      <c r="B2868" s="1">
        <v>45222</v>
      </c>
      <c r="C2868" s="2">
        <v>0.36107638888888888</v>
      </c>
      <c r="D2868" s="3" t="e">
        <f>--GENERALIZED BURNING and tingling sensation</f>
        <v>#NAME?</v>
      </c>
      <c r="E2868" s="3" t="s">
        <v>24449</v>
      </c>
      <c r="F2868" s="3" t="s">
        <v>24447</v>
      </c>
      <c r="G2868" s="3" t="s">
        <v>24448</v>
      </c>
      <c r="H2868" s="3" t="s">
        <v>29</v>
      </c>
    </row>
    <row r="2869" spans="1:8" ht="58" x14ac:dyDescent="0.35">
      <c r="A2869" s="4">
        <v>102733</v>
      </c>
      <c r="B2869" s="1">
        <v>45222</v>
      </c>
      <c r="C2869" s="2">
        <v>0.36417824074074073</v>
      </c>
      <c r="D2869" s="3" t="s">
        <v>1933</v>
      </c>
      <c r="E2869" s="3" t="s">
        <v>24452</v>
      </c>
      <c r="F2869" s="3" t="s">
        <v>24450</v>
      </c>
      <c r="G2869" s="3" t="s">
        <v>10939</v>
      </c>
      <c r="H2869" s="3" t="s">
        <v>24451</v>
      </c>
    </row>
    <row r="2870" spans="1:8" ht="58" x14ac:dyDescent="0.35">
      <c r="A2870" s="4">
        <v>39246</v>
      </c>
      <c r="B2870" s="1">
        <v>45222</v>
      </c>
      <c r="C2870" s="2">
        <v>0.36439814814814814</v>
      </c>
      <c r="D2870" s="3" t="s">
        <v>1403</v>
      </c>
      <c r="E2870" s="3" t="s">
        <v>24456</v>
      </c>
      <c r="F2870" s="3" t="s">
        <v>24453</v>
      </c>
      <c r="G2870" s="3" t="s">
        <v>24454</v>
      </c>
      <c r="H2870" s="3" t="s">
        <v>24455</v>
      </c>
    </row>
    <row r="2871" spans="1:8" ht="58" x14ac:dyDescent="0.35">
      <c r="A2871" s="4">
        <v>37111</v>
      </c>
      <c r="B2871" s="1">
        <v>45222</v>
      </c>
      <c r="C2871" s="2">
        <v>0.36623842592592593</v>
      </c>
      <c r="D2871" s="3" t="s">
        <v>985</v>
      </c>
      <c r="E2871" s="3" t="s">
        <v>24458</v>
      </c>
      <c r="F2871" s="3" t="s">
        <v>11953</v>
      </c>
      <c r="G2871" s="3" t="s">
        <v>24457</v>
      </c>
      <c r="H2871" s="3" t="s">
        <v>10726</v>
      </c>
    </row>
    <row r="2872" spans="1:8" ht="58" x14ac:dyDescent="0.35">
      <c r="A2872" s="4">
        <v>141380</v>
      </c>
      <c r="B2872" s="1">
        <v>45222</v>
      </c>
      <c r="C2872" s="2">
        <v>0.36761574074074077</v>
      </c>
      <c r="D2872" s="3" t="s">
        <v>1436</v>
      </c>
      <c r="E2872" s="3" t="s">
        <v>24462</v>
      </c>
      <c r="F2872" s="3" t="s">
        <v>24459</v>
      </c>
      <c r="G2872" s="3" t="s">
        <v>24460</v>
      </c>
      <c r="H2872" s="3" t="s">
        <v>24461</v>
      </c>
    </row>
    <row r="2873" spans="1:8" ht="43.5" x14ac:dyDescent="0.35">
      <c r="A2873" s="4">
        <v>51392</v>
      </c>
      <c r="B2873" s="1">
        <v>45222</v>
      </c>
      <c r="C2873" s="2">
        <v>0.36862268518518521</v>
      </c>
      <c r="D2873" s="3" t="s">
        <v>24463</v>
      </c>
      <c r="E2873" s="3" t="s">
        <v>14678</v>
      </c>
      <c r="F2873" s="3" t="s">
        <v>24464</v>
      </c>
      <c r="G2873" s="3" t="s">
        <v>10636</v>
      </c>
      <c r="H2873" s="3" t="s">
        <v>12718</v>
      </c>
    </row>
    <row r="2874" spans="1:8" x14ac:dyDescent="0.35">
      <c r="A2874" s="4">
        <v>50305</v>
      </c>
      <c r="B2874" s="1">
        <v>45222</v>
      </c>
      <c r="C2874" s="2">
        <v>0.37496527777777783</v>
      </c>
      <c r="D2874" s="3" t="s">
        <v>1210</v>
      </c>
      <c r="E2874" s="3" t="s">
        <v>24467</v>
      </c>
      <c r="F2874" s="3" t="s">
        <v>24465</v>
      </c>
      <c r="G2874" s="3" t="s">
        <v>24466</v>
      </c>
      <c r="H2874" s="3" t="s">
        <v>397</v>
      </c>
    </row>
    <row r="2875" spans="1:8" ht="174" x14ac:dyDescent="0.35">
      <c r="A2875" s="4">
        <v>40846</v>
      </c>
      <c r="B2875" s="1">
        <v>45222</v>
      </c>
      <c r="C2875" s="2">
        <v>0.37667824074074074</v>
      </c>
      <c r="D2875" s="3" t="s">
        <v>24468</v>
      </c>
      <c r="E2875" s="3" t="s">
        <v>24472</v>
      </c>
      <c r="F2875" s="3" t="s">
        <v>24469</v>
      </c>
      <c r="G2875" s="3" t="s">
        <v>24470</v>
      </c>
      <c r="H2875" s="3" t="s">
        <v>24471</v>
      </c>
    </row>
    <row r="2876" spans="1:8" ht="58" x14ac:dyDescent="0.35">
      <c r="A2876" s="4">
        <v>139362</v>
      </c>
      <c r="B2876" s="1">
        <v>45222</v>
      </c>
      <c r="C2876" s="2">
        <v>0.37709490740740742</v>
      </c>
      <c r="D2876" s="3" t="s">
        <v>24473</v>
      </c>
      <c r="E2876" s="3" t="s">
        <v>13325</v>
      </c>
      <c r="F2876" s="3" t="s">
        <v>24474</v>
      </c>
      <c r="G2876" s="3" t="s">
        <v>13737</v>
      </c>
      <c r="H2876" s="3" t="s">
        <v>24475</v>
      </c>
    </row>
    <row r="2877" spans="1:8" ht="72.5" x14ac:dyDescent="0.35">
      <c r="A2877" s="4">
        <v>183647</v>
      </c>
      <c r="B2877" s="1">
        <v>45222</v>
      </c>
      <c r="C2877" s="2">
        <v>0.37755787037037036</v>
      </c>
      <c r="D2877" s="3" t="s">
        <v>24476</v>
      </c>
      <c r="E2877" s="3" t="s">
        <v>24480</v>
      </c>
      <c r="F2877" s="3" t="s">
        <v>24477</v>
      </c>
      <c r="G2877" s="3" t="s">
        <v>24478</v>
      </c>
      <c r="H2877" s="3" t="s">
        <v>24479</v>
      </c>
    </row>
    <row r="2878" spans="1:8" ht="43.5" x14ac:dyDescent="0.35">
      <c r="A2878" s="4">
        <v>197968</v>
      </c>
      <c r="B2878" s="1">
        <v>45222</v>
      </c>
      <c r="C2878" s="2">
        <v>0.37793981481481481</v>
      </c>
      <c r="D2878" s="3" t="s">
        <v>24481</v>
      </c>
      <c r="E2878" s="3" t="s">
        <v>24485</v>
      </c>
      <c r="F2878" s="3" t="s">
        <v>24482</v>
      </c>
      <c r="G2878" s="3" t="s">
        <v>24483</v>
      </c>
      <c r="H2878" s="3" t="s">
        <v>24484</v>
      </c>
    </row>
    <row r="2879" spans="1:8" ht="101.5" x14ac:dyDescent="0.35">
      <c r="A2879" s="4">
        <v>38895</v>
      </c>
      <c r="B2879" s="1">
        <v>45222</v>
      </c>
      <c r="C2879" s="2">
        <v>0.37812499999999999</v>
      </c>
      <c r="D2879" s="3" t="s">
        <v>24486</v>
      </c>
      <c r="E2879" s="3" t="s">
        <v>14681</v>
      </c>
      <c r="F2879" s="3" t="s">
        <v>24487</v>
      </c>
      <c r="G2879" s="3" t="s">
        <v>24488</v>
      </c>
      <c r="H2879" s="3" t="s">
        <v>24489</v>
      </c>
    </row>
    <row r="2880" spans="1:8" x14ac:dyDescent="0.35">
      <c r="A2880" s="4">
        <v>4742</v>
      </c>
      <c r="B2880" s="1">
        <v>45222</v>
      </c>
      <c r="C2880" s="2">
        <v>0.37934027777777773</v>
      </c>
      <c r="D2880" s="3" t="s">
        <v>892</v>
      </c>
      <c r="E2880" s="3" t="s">
        <v>24492</v>
      </c>
      <c r="F2880" s="3" t="s">
        <v>24490</v>
      </c>
      <c r="G2880" s="3" t="s">
        <v>1117</v>
      </c>
      <c r="H2880" s="3" t="s">
        <v>24491</v>
      </c>
    </row>
    <row r="2881" spans="1:8" ht="58" x14ac:dyDescent="0.35">
      <c r="A2881" s="4">
        <v>138583</v>
      </c>
      <c r="B2881" s="1">
        <v>45222</v>
      </c>
      <c r="C2881" s="2">
        <v>0.37961805555555556</v>
      </c>
      <c r="D2881" s="3" t="s">
        <v>985</v>
      </c>
      <c r="E2881" s="3" t="s">
        <v>15490</v>
      </c>
      <c r="F2881" s="3" t="s">
        <v>11953</v>
      </c>
      <c r="G2881" s="3" t="s">
        <v>15490</v>
      </c>
      <c r="H2881" s="3" t="s">
        <v>12234</v>
      </c>
    </row>
    <row r="2882" spans="1:8" ht="43.5" x14ac:dyDescent="0.35">
      <c r="A2882" s="4">
        <v>42354</v>
      </c>
      <c r="B2882" s="1">
        <v>45222</v>
      </c>
      <c r="C2882" s="2">
        <v>0.38188657407407406</v>
      </c>
      <c r="D2882" s="3" t="s">
        <v>24493</v>
      </c>
      <c r="E2882" s="3" t="s">
        <v>24497</v>
      </c>
      <c r="F2882" s="3" t="s">
        <v>24494</v>
      </c>
      <c r="G2882" s="3" t="s">
        <v>24495</v>
      </c>
      <c r="H2882" s="3" t="s">
        <v>24496</v>
      </c>
    </row>
    <row r="2883" spans="1:8" ht="58" x14ac:dyDescent="0.35">
      <c r="A2883" s="4">
        <v>65064</v>
      </c>
      <c r="B2883" s="1">
        <v>45222</v>
      </c>
      <c r="C2883" s="2">
        <v>0.38291666666666663</v>
      </c>
      <c r="D2883" s="3" t="s">
        <v>24498</v>
      </c>
      <c r="E2883" s="3" t="s">
        <v>13784</v>
      </c>
      <c r="F2883" s="3" t="s">
        <v>15172</v>
      </c>
      <c r="G2883" s="3" t="s">
        <v>12430</v>
      </c>
      <c r="H2883" s="3" t="s">
        <v>24499</v>
      </c>
    </row>
    <row r="2884" spans="1:8" ht="101.5" x14ac:dyDescent="0.35">
      <c r="A2884" s="4">
        <v>34747</v>
      </c>
      <c r="B2884" s="1">
        <v>45222</v>
      </c>
      <c r="C2884" s="2">
        <v>0.38332175925925926</v>
      </c>
      <c r="D2884" s="3" t="s">
        <v>985</v>
      </c>
      <c r="E2884" s="3" t="s">
        <v>15504</v>
      </c>
      <c r="F2884" s="3" t="s">
        <v>11953</v>
      </c>
      <c r="G2884" s="3" t="s">
        <v>24500</v>
      </c>
      <c r="H2884" s="3" t="s">
        <v>10726</v>
      </c>
    </row>
    <row r="2885" spans="1:8" ht="43.5" x14ac:dyDescent="0.35">
      <c r="A2885" s="4">
        <v>49327</v>
      </c>
      <c r="B2885" s="1">
        <v>45222</v>
      </c>
      <c r="C2885" s="2">
        <v>0.38398148148148148</v>
      </c>
      <c r="D2885" s="3" t="s">
        <v>10296</v>
      </c>
      <c r="E2885" s="3" t="s">
        <v>24503</v>
      </c>
      <c r="F2885" s="3" t="s">
        <v>24501</v>
      </c>
      <c r="G2885" s="3" t="s">
        <v>24502</v>
      </c>
      <c r="H2885" s="3" t="s">
        <v>397</v>
      </c>
    </row>
    <row r="2886" spans="1:8" ht="130.5" x14ac:dyDescent="0.35">
      <c r="A2886" s="4">
        <v>172579</v>
      </c>
      <c r="B2886" s="1">
        <v>45222</v>
      </c>
      <c r="C2886" s="2">
        <v>0.38572916666666668</v>
      </c>
      <c r="D2886" s="3" t="s">
        <v>24504</v>
      </c>
      <c r="E2886" s="3" t="s">
        <v>24507</v>
      </c>
      <c r="F2886" s="3" t="s">
        <v>14671</v>
      </c>
      <c r="G2886" s="3" t="s">
        <v>24505</v>
      </c>
      <c r="H2886" s="3" t="s">
        <v>24506</v>
      </c>
    </row>
    <row r="2887" spans="1:8" ht="101.5" x14ac:dyDescent="0.35">
      <c r="A2887" s="4">
        <v>44727</v>
      </c>
      <c r="B2887" s="1">
        <v>45222</v>
      </c>
      <c r="C2887" s="2">
        <v>0.38638888888888889</v>
      </c>
      <c r="D2887" s="3" t="s">
        <v>14308</v>
      </c>
      <c r="E2887" s="3" t="s">
        <v>24509</v>
      </c>
      <c r="F2887" s="3" t="s">
        <v>24508</v>
      </c>
      <c r="G2887" s="3" t="s">
        <v>1315</v>
      </c>
      <c r="H2887" s="3" t="s">
        <v>12610</v>
      </c>
    </row>
    <row r="2888" spans="1:8" ht="130.5" x14ac:dyDescent="0.35">
      <c r="A2888" s="4">
        <v>182371</v>
      </c>
      <c r="B2888" s="1">
        <v>45222</v>
      </c>
      <c r="C2888" s="2">
        <v>0.38650462962962967</v>
      </c>
      <c r="D2888" s="3" t="s">
        <v>24510</v>
      </c>
      <c r="E2888" s="3" t="s">
        <v>24514</v>
      </c>
      <c r="F2888" s="3" t="s">
        <v>24511</v>
      </c>
      <c r="G2888" s="3" t="s">
        <v>24512</v>
      </c>
      <c r="H2888" s="3" t="s">
        <v>24513</v>
      </c>
    </row>
    <row r="2889" spans="1:8" ht="145" x14ac:dyDescent="0.35">
      <c r="A2889" s="4">
        <v>182371</v>
      </c>
      <c r="B2889" s="1">
        <v>45222</v>
      </c>
      <c r="C2889" s="2">
        <v>0.3878819444444444</v>
      </c>
      <c r="D2889" s="3" t="s">
        <v>24510</v>
      </c>
      <c r="E2889" s="3" t="s">
        <v>24517</v>
      </c>
      <c r="F2889" s="3" t="s">
        <v>24511</v>
      </c>
      <c r="G2889" s="3" t="s">
        <v>24515</v>
      </c>
      <c r="H2889" s="3" t="s">
        <v>24516</v>
      </c>
    </row>
    <row r="2890" spans="1:8" x14ac:dyDescent="0.35">
      <c r="A2890" s="4">
        <v>10327</v>
      </c>
      <c r="B2890" s="1">
        <v>45222</v>
      </c>
      <c r="C2890" s="2">
        <v>0.38858796296296294</v>
      </c>
      <c r="D2890" s="3" t="s">
        <v>24518</v>
      </c>
      <c r="E2890" s="3" t="s">
        <v>49</v>
      </c>
      <c r="F2890" s="3" t="s">
        <v>24519</v>
      </c>
      <c r="G2890" s="3" t="s">
        <v>24520</v>
      </c>
      <c r="H2890" s="3" t="s">
        <v>10726</v>
      </c>
    </row>
    <row r="2891" spans="1:8" ht="72.5" x14ac:dyDescent="0.35">
      <c r="A2891" s="4">
        <v>188491</v>
      </c>
      <c r="B2891" s="1">
        <v>45222</v>
      </c>
      <c r="C2891" s="2">
        <v>0.39030092592592597</v>
      </c>
      <c r="D2891" s="3" t="s">
        <v>349</v>
      </c>
      <c r="E2891" s="3" t="s">
        <v>24524</v>
      </c>
      <c r="F2891" s="3" t="s">
        <v>24521</v>
      </c>
      <c r="G2891" s="3" t="s">
        <v>24522</v>
      </c>
      <c r="H2891" s="3" t="s">
        <v>24523</v>
      </c>
    </row>
    <row r="2892" spans="1:8" x14ac:dyDescent="0.35">
      <c r="A2892" s="4">
        <v>197214</v>
      </c>
      <c r="B2892" s="1">
        <v>45222</v>
      </c>
      <c r="C2892" s="2">
        <v>0.39065972222222217</v>
      </c>
      <c r="D2892" s="3" t="s">
        <v>892</v>
      </c>
      <c r="E2892" s="3" t="s">
        <v>14316</v>
      </c>
      <c r="F2892" s="3" t="s">
        <v>24525</v>
      </c>
      <c r="G2892" s="3" t="s">
        <v>1117</v>
      </c>
      <c r="H2892" s="3" t="s">
        <v>24526</v>
      </c>
    </row>
    <row r="2893" spans="1:8" ht="58" x14ac:dyDescent="0.35">
      <c r="A2893" s="4">
        <v>49137</v>
      </c>
      <c r="B2893" s="1">
        <v>45222</v>
      </c>
      <c r="C2893" s="2">
        <v>0.39135416666666667</v>
      </c>
      <c r="D2893" s="3" t="s">
        <v>1436</v>
      </c>
      <c r="E2893" s="3" t="s">
        <v>11539</v>
      </c>
      <c r="F2893" s="3" t="s">
        <v>24527</v>
      </c>
      <c r="G2893" s="3" t="s">
        <v>10511</v>
      </c>
      <c r="H2893" s="3" t="s">
        <v>24528</v>
      </c>
    </row>
    <row r="2894" spans="1:8" ht="29" x14ac:dyDescent="0.35">
      <c r="A2894" s="4">
        <v>75090</v>
      </c>
      <c r="B2894" s="1">
        <v>45222</v>
      </c>
      <c r="C2894" s="2">
        <v>0.39152777777777775</v>
      </c>
      <c r="D2894" s="3" t="s">
        <v>24529</v>
      </c>
      <c r="E2894" s="3" t="s">
        <v>24530</v>
      </c>
      <c r="F2894" s="3" t="s">
        <v>11953</v>
      </c>
      <c r="G2894" s="3" t="s">
        <v>24530</v>
      </c>
      <c r="H2894" s="3" t="s">
        <v>24531</v>
      </c>
    </row>
    <row r="2895" spans="1:8" ht="29" x14ac:dyDescent="0.35">
      <c r="A2895" s="4">
        <v>180888</v>
      </c>
      <c r="B2895" s="1">
        <v>45222</v>
      </c>
      <c r="C2895" s="2">
        <v>0.39206018518518521</v>
      </c>
      <c r="D2895" s="3" t="s">
        <v>24532</v>
      </c>
      <c r="E2895" s="3" t="s">
        <v>24534</v>
      </c>
      <c r="F2895" s="3" t="s">
        <v>15073</v>
      </c>
      <c r="G2895" s="3" t="s">
        <v>24533</v>
      </c>
      <c r="H2895" s="3" t="s">
        <v>29</v>
      </c>
    </row>
    <row r="2896" spans="1:8" x14ac:dyDescent="0.35">
      <c r="A2896" s="4">
        <v>199953</v>
      </c>
      <c r="B2896" s="1">
        <v>45222</v>
      </c>
      <c r="C2896" s="2">
        <v>0.39351851851851855</v>
      </c>
      <c r="D2896" s="3" t="s">
        <v>11292</v>
      </c>
      <c r="E2896" s="3" t="s">
        <v>24537</v>
      </c>
      <c r="F2896" s="3" t="s">
        <v>1800</v>
      </c>
      <c r="G2896" s="3" t="s">
        <v>24535</v>
      </c>
      <c r="H2896" s="3" t="s">
        <v>24536</v>
      </c>
    </row>
    <row r="2897" spans="1:8" x14ac:dyDescent="0.35">
      <c r="A2897" s="4">
        <v>35321</v>
      </c>
      <c r="B2897" s="1">
        <v>45222</v>
      </c>
      <c r="C2897" s="2">
        <v>0.39443287037037034</v>
      </c>
      <c r="D2897" s="3" t="s">
        <v>1436</v>
      </c>
      <c r="E2897" s="3" t="s">
        <v>13008</v>
      </c>
      <c r="F2897" s="3" t="s">
        <v>11953</v>
      </c>
      <c r="G2897" s="3" t="s">
        <v>13008</v>
      </c>
      <c r="H2897" s="3" t="s">
        <v>12234</v>
      </c>
    </row>
    <row r="2898" spans="1:8" ht="29" x14ac:dyDescent="0.35">
      <c r="A2898" s="4">
        <v>203879</v>
      </c>
      <c r="B2898" s="1">
        <v>45222</v>
      </c>
      <c r="C2898" s="2">
        <v>0.39474537037037033</v>
      </c>
      <c r="D2898" s="3" t="s">
        <v>24538</v>
      </c>
      <c r="E2898" s="3" t="s">
        <v>24541</v>
      </c>
      <c r="F2898" s="3" t="s">
        <v>24539</v>
      </c>
      <c r="G2898" s="3" t="s">
        <v>11905</v>
      </c>
      <c r="H2898" s="3" t="s">
        <v>24540</v>
      </c>
    </row>
    <row r="2899" spans="1:8" ht="58" x14ac:dyDescent="0.35">
      <c r="A2899" s="4">
        <v>38101</v>
      </c>
      <c r="B2899" s="1">
        <v>45222</v>
      </c>
      <c r="C2899" s="2">
        <v>0.3959375</v>
      </c>
      <c r="D2899" s="3" t="s">
        <v>12912</v>
      </c>
      <c r="E2899" s="3" t="s">
        <v>14974</v>
      </c>
      <c r="F2899" s="3" t="s">
        <v>24542</v>
      </c>
      <c r="G2899" s="3" t="s">
        <v>12059</v>
      </c>
      <c r="H2899" s="3" t="s">
        <v>4190</v>
      </c>
    </row>
    <row r="2900" spans="1:8" ht="29" x14ac:dyDescent="0.35">
      <c r="A2900" s="4">
        <v>26508</v>
      </c>
      <c r="B2900" s="1">
        <v>45222</v>
      </c>
      <c r="C2900" s="2">
        <v>0.39734953703703701</v>
      </c>
      <c r="D2900" s="3" t="s">
        <v>1436</v>
      </c>
      <c r="E2900" s="3" t="s">
        <v>24545</v>
      </c>
      <c r="F2900" s="3" t="s">
        <v>24543</v>
      </c>
      <c r="G2900" s="3" t="s">
        <v>608</v>
      </c>
      <c r="H2900" s="3" t="s">
        <v>24544</v>
      </c>
    </row>
    <row r="2901" spans="1:8" ht="58" x14ac:dyDescent="0.35">
      <c r="A2901" s="4">
        <v>43530</v>
      </c>
      <c r="B2901" s="1">
        <v>45222</v>
      </c>
      <c r="C2901" s="2">
        <v>0.39775462962962965</v>
      </c>
      <c r="D2901" s="3" t="s">
        <v>24546</v>
      </c>
      <c r="E2901" s="3" t="s">
        <v>24549</v>
      </c>
      <c r="F2901" s="3" t="s">
        <v>24547</v>
      </c>
      <c r="G2901" s="3" t="s">
        <v>15241</v>
      </c>
      <c r="H2901" s="3" t="s">
        <v>24548</v>
      </c>
    </row>
    <row r="2902" spans="1:8" ht="101.5" x14ac:dyDescent="0.35">
      <c r="A2902" s="4">
        <v>51378</v>
      </c>
      <c r="B2902" s="1">
        <v>45222</v>
      </c>
      <c r="C2902" s="2">
        <v>0.39824074074074073</v>
      </c>
      <c r="D2902" s="3" t="s">
        <v>985</v>
      </c>
      <c r="E2902" s="3" t="s">
        <v>24553</v>
      </c>
      <c r="F2902" s="3" t="s">
        <v>24550</v>
      </c>
      <c r="G2902" s="3" t="s">
        <v>24551</v>
      </c>
      <c r="H2902" s="3" t="s">
        <v>24552</v>
      </c>
    </row>
    <row r="2903" spans="1:8" ht="43.5" x14ac:dyDescent="0.35">
      <c r="A2903" s="4">
        <v>65430</v>
      </c>
      <c r="B2903" s="1">
        <v>45222</v>
      </c>
      <c r="C2903" s="2">
        <v>0.40089120370370374</v>
      </c>
      <c r="D2903" s="3" t="s">
        <v>1403</v>
      </c>
      <c r="E2903" s="3" t="s">
        <v>14677</v>
      </c>
      <c r="F2903" s="3" t="s">
        <v>24554</v>
      </c>
      <c r="G2903" s="3" t="s">
        <v>13082</v>
      </c>
      <c r="H2903" s="3" t="s">
        <v>24555</v>
      </c>
    </row>
    <row r="2904" spans="1:8" ht="29" x14ac:dyDescent="0.35">
      <c r="A2904" s="4">
        <v>129537</v>
      </c>
      <c r="B2904" s="1">
        <v>45222</v>
      </c>
      <c r="C2904" s="2">
        <v>0.40157407407407408</v>
      </c>
      <c r="D2904" s="3" t="s">
        <v>24556</v>
      </c>
      <c r="E2904" s="3" t="s">
        <v>23954</v>
      </c>
      <c r="F2904" s="3" t="s">
        <v>24557</v>
      </c>
      <c r="G2904" s="3" t="s">
        <v>11829</v>
      </c>
      <c r="H2904" s="3" t="s">
        <v>29</v>
      </c>
    </row>
    <row r="2905" spans="1:8" ht="43.5" x14ac:dyDescent="0.35">
      <c r="A2905" s="4">
        <v>2970</v>
      </c>
      <c r="B2905" s="1">
        <v>45222</v>
      </c>
      <c r="C2905" s="2">
        <v>0.40217592592592594</v>
      </c>
      <c r="D2905" s="3" t="s">
        <v>24558</v>
      </c>
      <c r="E2905" s="3" t="s">
        <v>24561</v>
      </c>
      <c r="F2905" s="3" t="s">
        <v>24559</v>
      </c>
      <c r="G2905" s="3" t="s">
        <v>10851</v>
      </c>
      <c r="H2905" s="3" t="s">
        <v>24560</v>
      </c>
    </row>
    <row r="2906" spans="1:8" ht="43.5" x14ac:dyDescent="0.35">
      <c r="A2906" s="4">
        <v>194971</v>
      </c>
      <c r="B2906" s="1">
        <v>45222</v>
      </c>
      <c r="C2906" s="2">
        <v>0.40269675925925924</v>
      </c>
      <c r="D2906" s="3" t="s">
        <v>892</v>
      </c>
      <c r="E2906" s="3" t="s">
        <v>24563</v>
      </c>
      <c r="F2906" s="3" t="s">
        <v>24562</v>
      </c>
      <c r="G2906" s="3" t="s">
        <v>11021</v>
      </c>
      <c r="H2906" s="3" t="s">
        <v>11777</v>
      </c>
    </row>
    <row r="2907" spans="1:8" ht="43.5" x14ac:dyDescent="0.35">
      <c r="A2907" s="4">
        <v>46210</v>
      </c>
      <c r="B2907" s="1">
        <v>45222</v>
      </c>
      <c r="C2907" s="2">
        <v>0.40289351851851851</v>
      </c>
      <c r="D2907" s="3" t="s">
        <v>983</v>
      </c>
      <c r="E2907" s="3" t="s">
        <v>24567</v>
      </c>
      <c r="F2907" s="3" t="s">
        <v>24564</v>
      </c>
      <c r="G2907" s="3" t="s">
        <v>24565</v>
      </c>
      <c r="H2907" s="3" t="s">
        <v>24566</v>
      </c>
    </row>
    <row r="2908" spans="1:8" ht="29" x14ac:dyDescent="0.35">
      <c r="A2908" s="4">
        <v>47536</v>
      </c>
      <c r="B2908" s="1">
        <v>45222</v>
      </c>
      <c r="C2908" s="2">
        <v>0.40416666666666662</v>
      </c>
      <c r="D2908" s="3" t="s">
        <v>985</v>
      </c>
      <c r="E2908" s="3" t="s">
        <v>24569</v>
      </c>
      <c r="F2908" s="3" t="s">
        <v>24568</v>
      </c>
      <c r="G2908" s="3" t="s">
        <v>10433</v>
      </c>
      <c r="H2908" s="3" t="s">
        <v>4190</v>
      </c>
    </row>
    <row r="2909" spans="1:8" ht="116" x14ac:dyDescent="0.35">
      <c r="A2909" s="4">
        <v>37198</v>
      </c>
      <c r="B2909" s="1">
        <v>45222</v>
      </c>
      <c r="C2909" s="2">
        <v>0.40481481481481479</v>
      </c>
      <c r="D2909" s="3" t="e">
        <f>- no new compliant</f>
        <v>#NAME?</v>
      </c>
      <c r="E2909" s="3" t="s">
        <v>24573</v>
      </c>
      <c r="F2909" s="3" t="s">
        <v>24570</v>
      </c>
      <c r="G2909" s="3" t="s">
        <v>24571</v>
      </c>
      <c r="H2909" s="3" t="s">
        <v>24572</v>
      </c>
    </row>
    <row r="2910" spans="1:8" ht="29" x14ac:dyDescent="0.35">
      <c r="A2910" s="4">
        <v>49315</v>
      </c>
      <c r="B2910" s="1">
        <v>45222</v>
      </c>
      <c r="C2910" s="2">
        <v>0.40734953703703702</v>
      </c>
      <c r="D2910" s="3" t="s">
        <v>10412</v>
      </c>
      <c r="E2910" s="3" t="s">
        <v>14687</v>
      </c>
      <c r="F2910" s="3" t="s">
        <v>24574</v>
      </c>
      <c r="G2910" s="3" t="s">
        <v>10623</v>
      </c>
      <c r="H2910" s="3" t="s">
        <v>12189</v>
      </c>
    </row>
    <row r="2911" spans="1:8" ht="58" x14ac:dyDescent="0.35">
      <c r="A2911" s="4">
        <v>12306</v>
      </c>
      <c r="B2911" s="1">
        <v>45222</v>
      </c>
      <c r="C2911" s="2">
        <v>0.40743055555555557</v>
      </c>
      <c r="D2911" s="3" t="s">
        <v>985</v>
      </c>
      <c r="E2911" s="3" t="s">
        <v>24576</v>
      </c>
      <c r="F2911" s="3" t="s">
        <v>24575</v>
      </c>
      <c r="G2911" s="3" t="s">
        <v>12252</v>
      </c>
      <c r="H2911" s="3" t="s">
        <v>13900</v>
      </c>
    </row>
    <row r="2912" spans="1:8" x14ac:dyDescent="0.35">
      <c r="A2912" s="4">
        <v>192303</v>
      </c>
      <c r="B2912" s="1">
        <v>45222</v>
      </c>
      <c r="C2912" s="2">
        <v>0.40756944444444443</v>
      </c>
      <c r="D2912" s="3" t="s">
        <v>1933</v>
      </c>
      <c r="E2912" s="3" t="s">
        <v>24578</v>
      </c>
      <c r="F2912" s="3" t="s">
        <v>24577</v>
      </c>
      <c r="G2912" s="3" t="s">
        <v>13610</v>
      </c>
      <c r="H2912" s="3" t="s">
        <v>12457</v>
      </c>
    </row>
    <row r="2913" spans="1:8" ht="43.5" x14ac:dyDescent="0.35">
      <c r="A2913" s="4">
        <v>102733</v>
      </c>
      <c r="B2913" s="1">
        <v>45222</v>
      </c>
      <c r="C2913" s="2">
        <v>0.40877314814814819</v>
      </c>
      <c r="D2913" s="3" t="s">
        <v>10412</v>
      </c>
      <c r="E2913" s="3" t="s">
        <v>24579</v>
      </c>
      <c r="F2913" s="3" t="s">
        <v>1800</v>
      </c>
      <c r="G2913" s="3" t="s">
        <v>10919</v>
      </c>
      <c r="H2913" s="3" t="s">
        <v>12189</v>
      </c>
    </row>
    <row r="2914" spans="1:8" ht="29" x14ac:dyDescent="0.35">
      <c r="A2914" s="4">
        <v>188668</v>
      </c>
      <c r="B2914" s="1">
        <v>45222</v>
      </c>
      <c r="C2914" s="2">
        <v>0.41144675925925928</v>
      </c>
      <c r="D2914" s="3" t="s">
        <v>24580</v>
      </c>
      <c r="E2914" s="3" t="s">
        <v>24583</v>
      </c>
      <c r="F2914" s="3" t="s">
        <v>24581</v>
      </c>
      <c r="G2914" s="3" t="s">
        <v>11596</v>
      </c>
      <c r="H2914" s="3" t="s">
        <v>24582</v>
      </c>
    </row>
    <row r="2915" spans="1:8" ht="72.5" x14ac:dyDescent="0.35">
      <c r="A2915" s="4">
        <v>20098</v>
      </c>
      <c r="B2915" s="1">
        <v>45222</v>
      </c>
      <c r="C2915" s="2">
        <v>0.4120949074074074</v>
      </c>
      <c r="D2915" s="3" t="s">
        <v>24584</v>
      </c>
      <c r="E2915" s="3" t="s">
        <v>24588</v>
      </c>
      <c r="F2915" s="3" t="s">
        <v>24585</v>
      </c>
      <c r="G2915" s="3" t="s">
        <v>24586</v>
      </c>
      <c r="H2915" s="3" t="s">
        <v>24587</v>
      </c>
    </row>
    <row r="2916" spans="1:8" ht="29" x14ac:dyDescent="0.35">
      <c r="A2916" s="4">
        <v>151684</v>
      </c>
      <c r="B2916" s="1">
        <v>45222</v>
      </c>
      <c r="C2916" s="2">
        <v>0.41251157407407407</v>
      </c>
      <c r="D2916" s="3" t="s">
        <v>24589</v>
      </c>
      <c r="E2916" s="3" t="s">
        <v>24593</v>
      </c>
      <c r="F2916" s="3" t="s">
        <v>24590</v>
      </c>
      <c r="G2916" s="3" t="s">
        <v>24591</v>
      </c>
      <c r="H2916" s="3" t="s">
        <v>24592</v>
      </c>
    </row>
    <row r="2917" spans="1:8" ht="58" x14ac:dyDescent="0.35">
      <c r="A2917" s="4">
        <v>159629</v>
      </c>
      <c r="B2917" s="1">
        <v>45222</v>
      </c>
      <c r="C2917" s="2">
        <v>0.41326388888888888</v>
      </c>
      <c r="D2917" s="3" t="s">
        <v>24594</v>
      </c>
      <c r="E2917" s="3" t="s">
        <v>24598</v>
      </c>
      <c r="F2917" s="3" t="s">
        <v>24595</v>
      </c>
      <c r="G2917" s="3" t="s">
        <v>24596</v>
      </c>
      <c r="H2917" s="3" t="s">
        <v>24597</v>
      </c>
    </row>
    <row r="2918" spans="1:8" ht="29" x14ac:dyDescent="0.35">
      <c r="A2918" s="4">
        <v>46766</v>
      </c>
      <c r="B2918" s="1">
        <v>45222</v>
      </c>
      <c r="C2918" s="2">
        <v>0.41482638888888884</v>
      </c>
      <c r="D2918" s="3" t="s">
        <v>24599</v>
      </c>
      <c r="E2918" s="3" t="s">
        <v>13291</v>
      </c>
      <c r="F2918" s="3" t="s">
        <v>24600</v>
      </c>
      <c r="G2918" s="3" t="s">
        <v>14002</v>
      </c>
      <c r="H2918" s="3" t="s">
        <v>24601</v>
      </c>
    </row>
    <row r="2919" spans="1:8" ht="58" x14ac:dyDescent="0.35">
      <c r="A2919" s="4">
        <v>38194</v>
      </c>
      <c r="B2919" s="1">
        <v>45222</v>
      </c>
      <c r="C2919" s="2">
        <v>0.41502314814814811</v>
      </c>
      <c r="D2919" s="3" t="s">
        <v>11985</v>
      </c>
      <c r="E2919" s="3" t="s">
        <v>24603</v>
      </c>
      <c r="F2919" s="3" t="s">
        <v>24602</v>
      </c>
      <c r="G2919" s="3" t="s">
        <v>10433</v>
      </c>
      <c r="H2919" s="3" t="s">
        <v>4190</v>
      </c>
    </row>
    <row r="2920" spans="1:8" ht="43.5" x14ac:dyDescent="0.35">
      <c r="A2920" s="4">
        <v>191897</v>
      </c>
      <c r="B2920" s="1">
        <v>45222</v>
      </c>
      <c r="C2920" s="2">
        <v>0.41872685185185188</v>
      </c>
      <c r="D2920" s="3" t="s">
        <v>11985</v>
      </c>
      <c r="E2920" s="3" t="s">
        <v>15012</v>
      </c>
      <c r="F2920" s="3" t="s">
        <v>24604</v>
      </c>
      <c r="G2920" s="3" t="s">
        <v>102</v>
      </c>
      <c r="H2920" s="3" t="s">
        <v>4190</v>
      </c>
    </row>
    <row r="2921" spans="1:8" x14ac:dyDescent="0.35">
      <c r="A2921" s="4">
        <v>123657</v>
      </c>
      <c r="B2921" s="1">
        <v>45222</v>
      </c>
      <c r="C2921" s="2">
        <v>0.42028935185185184</v>
      </c>
      <c r="D2921" s="3" t="s">
        <v>985</v>
      </c>
      <c r="E2921" s="3" t="s">
        <v>24606</v>
      </c>
      <c r="F2921" s="3" t="s">
        <v>11383</v>
      </c>
      <c r="G2921" s="3" t="s">
        <v>24605</v>
      </c>
      <c r="H2921" s="3" t="s">
        <v>12234</v>
      </c>
    </row>
    <row r="2922" spans="1:8" x14ac:dyDescent="0.35">
      <c r="A2922" s="4">
        <v>167695</v>
      </c>
      <c r="B2922" s="1">
        <v>45222</v>
      </c>
      <c r="C2922" s="2">
        <v>0.4216435185185185</v>
      </c>
      <c r="D2922" s="3" t="s">
        <v>24607</v>
      </c>
      <c r="E2922" s="3" t="s">
        <v>13029</v>
      </c>
      <c r="F2922" s="3" t="s">
        <v>24608</v>
      </c>
      <c r="G2922" s="3" t="s">
        <v>13029</v>
      </c>
      <c r="H2922" s="3" t="s">
        <v>12234</v>
      </c>
    </row>
    <row r="2923" spans="1:8" ht="29" x14ac:dyDescent="0.35">
      <c r="A2923" s="4">
        <v>46289</v>
      </c>
      <c r="B2923" s="1">
        <v>45222</v>
      </c>
      <c r="C2923" s="2">
        <v>0.42260416666666667</v>
      </c>
      <c r="D2923" s="3" t="s">
        <v>1933</v>
      </c>
      <c r="E2923" s="3" t="s">
        <v>24612</v>
      </c>
      <c r="F2923" s="3" t="s">
        <v>24609</v>
      </c>
      <c r="G2923" s="3" t="s">
        <v>24610</v>
      </c>
      <c r="H2923" s="3" t="s">
        <v>24611</v>
      </c>
    </row>
    <row r="2924" spans="1:8" x14ac:dyDescent="0.35">
      <c r="A2924" s="4">
        <v>88701</v>
      </c>
      <c r="B2924" s="1">
        <v>45222</v>
      </c>
      <c r="C2924" s="2">
        <v>0.42326388888888888</v>
      </c>
      <c r="D2924" s="3" t="s">
        <v>985</v>
      </c>
      <c r="E2924" s="3" t="s">
        <v>11614</v>
      </c>
      <c r="F2924" s="3" t="s">
        <v>11953</v>
      </c>
      <c r="G2924" s="3" t="s">
        <v>11614</v>
      </c>
      <c r="H2924" s="3" t="s">
        <v>12234</v>
      </c>
    </row>
    <row r="2925" spans="1:8" ht="43.5" x14ac:dyDescent="0.35">
      <c r="A2925" s="4">
        <v>45477</v>
      </c>
      <c r="B2925" s="1">
        <v>45222</v>
      </c>
      <c r="C2925" s="2">
        <v>0.42517361111111113</v>
      </c>
      <c r="D2925" s="3" t="s">
        <v>15915</v>
      </c>
      <c r="E2925" s="3" t="s">
        <v>24616</v>
      </c>
      <c r="F2925" s="3" t="s">
        <v>24613</v>
      </c>
      <c r="G2925" s="3" t="s">
        <v>24614</v>
      </c>
      <c r="H2925" s="3" t="s">
        <v>24615</v>
      </c>
    </row>
    <row r="2926" spans="1:8" ht="43.5" x14ac:dyDescent="0.35">
      <c r="A2926" s="4">
        <v>19573</v>
      </c>
      <c r="B2926" s="1">
        <v>45222</v>
      </c>
      <c r="C2926" s="2">
        <v>0.42761574074074077</v>
      </c>
      <c r="D2926" s="3" t="s">
        <v>12004</v>
      </c>
      <c r="E2926" s="3" t="s">
        <v>24619</v>
      </c>
      <c r="F2926" s="3" t="s">
        <v>24617</v>
      </c>
      <c r="G2926" s="3" t="s">
        <v>11799</v>
      </c>
      <c r="H2926" s="3" t="s">
        <v>24618</v>
      </c>
    </row>
    <row r="2927" spans="1:8" ht="43.5" x14ac:dyDescent="0.35">
      <c r="A2927" s="4">
        <v>59760</v>
      </c>
      <c r="B2927" s="1">
        <v>45222</v>
      </c>
      <c r="C2927" s="2">
        <v>0.42798611111111112</v>
      </c>
      <c r="D2927" s="3" t="s">
        <v>24620</v>
      </c>
      <c r="E2927" s="3" t="s">
        <v>12122</v>
      </c>
      <c r="F2927" s="3" t="s">
        <v>24621</v>
      </c>
      <c r="G2927" s="3" t="s">
        <v>10787</v>
      </c>
      <c r="H2927" s="3" t="s">
        <v>592</v>
      </c>
    </row>
    <row r="2928" spans="1:8" ht="174" x14ac:dyDescent="0.35">
      <c r="A2928" s="4">
        <v>105387</v>
      </c>
      <c r="B2928" s="1">
        <v>45222</v>
      </c>
      <c r="C2928" s="2">
        <v>0.42815972222222221</v>
      </c>
      <c r="D2928" s="3" t="s">
        <v>24622</v>
      </c>
      <c r="E2928" s="3" t="s">
        <v>24626</v>
      </c>
      <c r="F2928" s="3" t="s">
        <v>24623</v>
      </c>
      <c r="G2928" s="3" t="s">
        <v>24624</v>
      </c>
      <c r="H2928" s="3" t="s">
        <v>24625</v>
      </c>
    </row>
    <row r="2929" spans="1:8" x14ac:dyDescent="0.35">
      <c r="A2929" s="4">
        <v>119032</v>
      </c>
      <c r="B2929" s="1">
        <v>45222</v>
      </c>
      <c r="C2929" s="2">
        <v>0.42995370370370373</v>
      </c>
      <c r="D2929" s="3" t="s">
        <v>1436</v>
      </c>
      <c r="E2929" s="3" t="s">
        <v>24627</v>
      </c>
      <c r="F2929" s="3" t="s">
        <v>11953</v>
      </c>
      <c r="G2929" s="3" t="s">
        <v>24627</v>
      </c>
      <c r="H2929" s="3" t="s">
        <v>10726</v>
      </c>
    </row>
    <row r="2930" spans="1:8" ht="72.5" x14ac:dyDescent="0.35">
      <c r="A2930" s="4">
        <v>5074</v>
      </c>
      <c r="B2930" s="1">
        <v>45222</v>
      </c>
      <c r="C2930" s="2">
        <v>0.43076388888888889</v>
      </c>
      <c r="D2930" s="3" t="s">
        <v>24628</v>
      </c>
      <c r="E2930" s="3" t="s">
        <v>15553</v>
      </c>
      <c r="F2930" s="3" t="s">
        <v>24629</v>
      </c>
      <c r="G2930" s="3" t="s">
        <v>104</v>
      </c>
      <c r="H2930" s="3" t="s">
        <v>4190</v>
      </c>
    </row>
    <row r="2931" spans="1:8" ht="72.5" x14ac:dyDescent="0.35">
      <c r="A2931" s="4">
        <v>180379</v>
      </c>
      <c r="B2931" s="1">
        <v>45222</v>
      </c>
      <c r="C2931" s="2">
        <v>0.43107638888888888</v>
      </c>
      <c r="D2931" s="3" t="s">
        <v>1933</v>
      </c>
      <c r="E2931" s="3" t="s">
        <v>24631</v>
      </c>
      <c r="F2931" s="3" t="s">
        <v>24630</v>
      </c>
      <c r="G2931" s="3" t="s">
        <v>11905</v>
      </c>
      <c r="H2931" s="3" t="s">
        <v>13860</v>
      </c>
    </row>
    <row r="2932" spans="1:8" x14ac:dyDescent="0.35">
      <c r="A2932" s="4">
        <v>199048</v>
      </c>
      <c r="B2932" s="1">
        <v>45222</v>
      </c>
      <c r="C2932" s="2">
        <v>0.43179398148148151</v>
      </c>
      <c r="D2932" s="3" t="s">
        <v>985</v>
      </c>
      <c r="E2932" s="3" t="s">
        <v>24627</v>
      </c>
      <c r="F2932" s="3" t="s">
        <v>12899</v>
      </c>
      <c r="G2932" s="3" t="s">
        <v>24627</v>
      </c>
      <c r="H2932" s="3" t="s">
        <v>12234</v>
      </c>
    </row>
    <row r="2933" spans="1:8" ht="43.5" x14ac:dyDescent="0.35">
      <c r="A2933" s="4">
        <v>113335</v>
      </c>
      <c r="B2933" s="1">
        <v>45222</v>
      </c>
      <c r="C2933" s="2">
        <v>0.4334027777777778</v>
      </c>
      <c r="D2933" s="3" t="s">
        <v>1744</v>
      </c>
      <c r="E2933" s="3" t="s">
        <v>24633</v>
      </c>
      <c r="F2933" s="3" t="s">
        <v>12986</v>
      </c>
      <c r="G2933" s="3" t="s">
        <v>11798</v>
      </c>
      <c r="H2933" s="3" t="s">
        <v>24632</v>
      </c>
    </row>
    <row r="2934" spans="1:8" ht="43.5" x14ac:dyDescent="0.35">
      <c r="A2934" s="4">
        <v>33153</v>
      </c>
      <c r="B2934" s="1">
        <v>45222</v>
      </c>
      <c r="C2934" s="2">
        <v>0.43568287037037035</v>
      </c>
      <c r="D2934" s="3" t="s">
        <v>10339</v>
      </c>
      <c r="E2934" s="3" t="s">
        <v>24636</v>
      </c>
      <c r="F2934" s="3" t="s">
        <v>24634</v>
      </c>
      <c r="G2934" s="3" t="s">
        <v>14688</v>
      </c>
      <c r="H2934" s="3" t="s">
        <v>24635</v>
      </c>
    </row>
    <row r="2935" spans="1:8" ht="29" x14ac:dyDescent="0.35">
      <c r="A2935" s="4">
        <v>112645</v>
      </c>
      <c r="B2935" s="1">
        <v>45222</v>
      </c>
      <c r="C2935" s="2">
        <v>0.43898148148148147</v>
      </c>
      <c r="D2935" s="3" t="s">
        <v>15168</v>
      </c>
      <c r="E2935" s="3" t="s">
        <v>14674</v>
      </c>
      <c r="F2935" s="3" t="s">
        <v>24637</v>
      </c>
      <c r="G2935" s="3" t="s">
        <v>10939</v>
      </c>
      <c r="H2935" s="3" t="s">
        <v>24638</v>
      </c>
    </row>
    <row r="2936" spans="1:8" ht="29" x14ac:dyDescent="0.35">
      <c r="A2936" s="4">
        <v>33190</v>
      </c>
      <c r="B2936" s="1">
        <v>45222</v>
      </c>
      <c r="C2936" s="2">
        <v>0.43995370370370374</v>
      </c>
      <c r="D2936" s="3" t="s">
        <v>892</v>
      </c>
      <c r="E2936" s="3" t="s">
        <v>24640</v>
      </c>
      <c r="F2936" s="3" t="s">
        <v>24639</v>
      </c>
      <c r="G2936" s="3" t="s">
        <v>11021</v>
      </c>
      <c r="H2936" s="3" t="s">
        <v>11776</v>
      </c>
    </row>
    <row r="2937" spans="1:8" x14ac:dyDescent="0.35">
      <c r="A2937" s="4">
        <v>42517</v>
      </c>
      <c r="B2937" s="1">
        <v>45222</v>
      </c>
      <c r="C2937" s="2">
        <v>0.44006944444444446</v>
      </c>
      <c r="D2937" s="3" t="s">
        <v>985</v>
      </c>
      <c r="E2937" s="3" t="s">
        <v>1997</v>
      </c>
      <c r="F2937" s="3" t="s">
        <v>11953</v>
      </c>
      <c r="G2937" s="3" t="s">
        <v>1997</v>
      </c>
      <c r="H2937" s="3" t="s">
        <v>10726</v>
      </c>
    </row>
    <row r="2938" spans="1:8" ht="174" x14ac:dyDescent="0.35">
      <c r="A2938" s="4">
        <v>119340</v>
      </c>
      <c r="B2938" s="1">
        <v>45222</v>
      </c>
      <c r="C2938" s="2">
        <v>0.4409953703703704</v>
      </c>
      <c r="D2938" s="3" t="s">
        <v>24641</v>
      </c>
      <c r="E2938" s="3" t="s">
        <v>24645</v>
      </c>
      <c r="F2938" s="3" t="s">
        <v>24642</v>
      </c>
      <c r="G2938" s="3" t="s">
        <v>24643</v>
      </c>
      <c r="H2938" s="3" t="s">
        <v>24644</v>
      </c>
    </row>
    <row r="2939" spans="1:8" ht="43.5" x14ac:dyDescent="0.35">
      <c r="A2939" s="4">
        <v>142253</v>
      </c>
      <c r="B2939" s="1">
        <v>45222</v>
      </c>
      <c r="C2939" s="2">
        <v>0.44149305555555557</v>
      </c>
      <c r="D2939" s="3" t="s">
        <v>13263</v>
      </c>
      <c r="E2939" s="3" t="s">
        <v>23363</v>
      </c>
      <c r="F2939" s="3" t="s">
        <v>24646</v>
      </c>
      <c r="G2939" s="3" t="s">
        <v>24647</v>
      </c>
      <c r="H2939" s="3" t="s">
        <v>24648</v>
      </c>
    </row>
    <row r="2940" spans="1:8" ht="29" x14ac:dyDescent="0.35">
      <c r="A2940" s="4">
        <v>114739</v>
      </c>
      <c r="B2940" s="1">
        <v>45222</v>
      </c>
      <c r="C2940" s="2">
        <v>0.44262731481481482</v>
      </c>
      <c r="D2940" s="3" t="s">
        <v>11985</v>
      </c>
      <c r="E2940" s="3" t="s">
        <v>24650</v>
      </c>
      <c r="F2940" s="3" t="s">
        <v>24649</v>
      </c>
      <c r="G2940" s="3" t="s">
        <v>11799</v>
      </c>
      <c r="H2940" s="3" t="s">
        <v>4190</v>
      </c>
    </row>
    <row r="2941" spans="1:8" ht="43.5" x14ac:dyDescent="0.35">
      <c r="A2941" s="4">
        <v>39118</v>
      </c>
      <c r="B2941" s="1">
        <v>45222</v>
      </c>
      <c r="C2941" s="2">
        <v>0.44287037037037041</v>
      </c>
      <c r="D2941" s="3" t="s">
        <v>24651</v>
      </c>
      <c r="E2941" s="3" t="s">
        <v>24654</v>
      </c>
      <c r="F2941" s="3" t="s">
        <v>24652</v>
      </c>
      <c r="G2941" s="3" t="s">
        <v>24653</v>
      </c>
      <c r="H2941" s="3" t="s">
        <v>13036</v>
      </c>
    </row>
    <row r="2942" spans="1:8" ht="58" x14ac:dyDescent="0.35">
      <c r="A2942" s="4">
        <v>48444</v>
      </c>
      <c r="B2942" s="1">
        <v>45222</v>
      </c>
      <c r="C2942" s="2">
        <v>0.44482638888888887</v>
      </c>
      <c r="D2942" s="3" t="s">
        <v>24655</v>
      </c>
      <c r="E2942" s="3" t="s">
        <v>24659</v>
      </c>
      <c r="F2942" s="3" t="s">
        <v>24656</v>
      </c>
      <c r="G2942" s="3" t="s">
        <v>24657</v>
      </c>
      <c r="H2942" s="3" t="s">
        <v>24658</v>
      </c>
    </row>
    <row r="2943" spans="1:8" ht="72.5" x14ac:dyDescent="0.35">
      <c r="A2943" s="4">
        <v>57930</v>
      </c>
      <c r="B2943" s="1">
        <v>45222</v>
      </c>
      <c r="C2943" s="2">
        <v>0.44535879629629632</v>
      </c>
      <c r="D2943" s="3" t="s">
        <v>24660</v>
      </c>
      <c r="E2943" s="3" t="s">
        <v>24663</v>
      </c>
      <c r="F2943" s="3" t="s">
        <v>24661</v>
      </c>
      <c r="G2943" s="3" t="s">
        <v>11755</v>
      </c>
      <c r="H2943" s="3" t="s">
        <v>24662</v>
      </c>
    </row>
    <row r="2944" spans="1:8" x14ac:dyDescent="0.35">
      <c r="A2944" s="4">
        <v>114226</v>
      </c>
      <c r="B2944" s="1">
        <v>45222</v>
      </c>
      <c r="C2944" s="2">
        <v>0.44570601851851849</v>
      </c>
      <c r="D2944" s="3" t="s">
        <v>985</v>
      </c>
      <c r="E2944" s="3" t="s">
        <v>24664</v>
      </c>
      <c r="F2944" s="3" t="s">
        <v>11953</v>
      </c>
      <c r="G2944" s="3" t="s">
        <v>24664</v>
      </c>
      <c r="H2944" s="3" t="s">
        <v>12234</v>
      </c>
    </row>
    <row r="2945" spans="1:8" ht="29" x14ac:dyDescent="0.35">
      <c r="A2945" s="4">
        <v>40805</v>
      </c>
      <c r="B2945" s="1">
        <v>45222</v>
      </c>
      <c r="C2945" s="2">
        <v>0.44732638888888893</v>
      </c>
      <c r="D2945" s="3" t="s">
        <v>985</v>
      </c>
      <c r="E2945" s="3" t="s">
        <v>14676</v>
      </c>
      <c r="F2945" s="3" t="s">
        <v>24665</v>
      </c>
      <c r="G2945" s="3" t="s">
        <v>14313</v>
      </c>
      <c r="H2945" s="3" t="s">
        <v>24666</v>
      </c>
    </row>
    <row r="2946" spans="1:8" ht="72.5" x14ac:dyDescent="0.35">
      <c r="A2946" s="4">
        <v>150504</v>
      </c>
      <c r="B2946" s="1">
        <v>45222</v>
      </c>
      <c r="C2946" s="2">
        <v>0.44806712962962963</v>
      </c>
      <c r="D2946" s="3" t="s">
        <v>14932</v>
      </c>
      <c r="E2946" s="3" t="s">
        <v>24668</v>
      </c>
      <c r="F2946" s="3" t="s">
        <v>24667</v>
      </c>
      <c r="G2946" s="3" t="s">
        <v>10433</v>
      </c>
      <c r="H2946" s="3" t="s">
        <v>4190</v>
      </c>
    </row>
    <row r="2947" spans="1:8" ht="58" x14ac:dyDescent="0.35">
      <c r="A2947" s="4">
        <v>56800</v>
      </c>
      <c r="B2947" s="1">
        <v>45222</v>
      </c>
      <c r="C2947" s="2">
        <v>0.45</v>
      </c>
      <c r="D2947" s="3" t="s">
        <v>24669</v>
      </c>
      <c r="E2947" s="3" t="s">
        <v>24671</v>
      </c>
      <c r="F2947" s="3" t="s">
        <v>24670</v>
      </c>
      <c r="G2947" s="3" t="s">
        <v>14208</v>
      </c>
      <c r="H2947" s="3" t="s">
        <v>11001</v>
      </c>
    </row>
    <row r="2948" spans="1:8" ht="58" x14ac:dyDescent="0.35">
      <c r="A2948" s="4">
        <v>37664</v>
      </c>
      <c r="B2948" s="1">
        <v>45222</v>
      </c>
      <c r="C2948" s="2">
        <v>0.4513888888888889</v>
      </c>
      <c r="D2948" s="3" t="s">
        <v>985</v>
      </c>
      <c r="E2948" s="3" t="s">
        <v>24674</v>
      </c>
      <c r="F2948" s="3" t="s">
        <v>24672</v>
      </c>
      <c r="G2948" s="3" t="s">
        <v>1275</v>
      </c>
      <c r="H2948" s="3" t="s">
        <v>24673</v>
      </c>
    </row>
    <row r="2949" spans="1:8" ht="29" x14ac:dyDescent="0.35">
      <c r="A2949" s="4">
        <v>187025</v>
      </c>
      <c r="B2949" s="1">
        <v>45222</v>
      </c>
      <c r="C2949" s="2">
        <v>0.45167824074074076</v>
      </c>
      <c r="D2949" s="3" t="s">
        <v>11985</v>
      </c>
      <c r="E2949" s="3" t="s">
        <v>24676</v>
      </c>
      <c r="F2949" s="3" t="s">
        <v>24675</v>
      </c>
      <c r="G2949" s="3" t="s">
        <v>10433</v>
      </c>
      <c r="H2949" s="3" t="s">
        <v>4190</v>
      </c>
    </row>
    <row r="2950" spans="1:8" ht="72.5" x14ac:dyDescent="0.35">
      <c r="A2950" s="4">
        <v>59672</v>
      </c>
      <c r="B2950" s="1">
        <v>45222</v>
      </c>
      <c r="C2950" s="2">
        <v>0.45244212962962965</v>
      </c>
      <c r="D2950" s="3" t="s">
        <v>24677</v>
      </c>
      <c r="E2950" s="3" t="s">
        <v>24681</v>
      </c>
      <c r="F2950" s="3" t="s">
        <v>24678</v>
      </c>
      <c r="G2950" s="3" t="s">
        <v>24679</v>
      </c>
      <c r="H2950" s="3" t="s">
        <v>24680</v>
      </c>
    </row>
    <row r="2951" spans="1:8" ht="43.5" x14ac:dyDescent="0.35">
      <c r="A2951" s="4">
        <v>42474</v>
      </c>
      <c r="B2951" s="1">
        <v>45222</v>
      </c>
      <c r="C2951" s="2">
        <v>0.4526736111111111</v>
      </c>
      <c r="D2951" s="3" t="s">
        <v>24682</v>
      </c>
      <c r="E2951" s="3" t="s">
        <v>12788</v>
      </c>
      <c r="F2951" s="3" t="s">
        <v>24683</v>
      </c>
      <c r="G2951" s="3" t="s">
        <v>11890</v>
      </c>
      <c r="H2951" s="3" t="s">
        <v>12754</v>
      </c>
    </row>
    <row r="2952" spans="1:8" x14ac:dyDescent="0.35">
      <c r="A2952" s="4">
        <v>37324</v>
      </c>
      <c r="B2952" s="1">
        <v>45222</v>
      </c>
      <c r="C2952" s="2">
        <v>0.45427083333333335</v>
      </c>
      <c r="D2952" s="3" t="s">
        <v>985</v>
      </c>
      <c r="E2952" s="3" t="s">
        <v>24684</v>
      </c>
      <c r="F2952" s="3" t="s">
        <v>12916</v>
      </c>
      <c r="G2952" s="3" t="s">
        <v>24684</v>
      </c>
      <c r="H2952" s="3" t="s">
        <v>12234</v>
      </c>
    </row>
    <row r="2953" spans="1:8" x14ac:dyDescent="0.35">
      <c r="A2953" s="4">
        <v>50148</v>
      </c>
      <c r="B2953" s="1">
        <v>45222</v>
      </c>
      <c r="C2953" s="2">
        <v>0.45494212962962965</v>
      </c>
      <c r="D2953" s="3" t="s">
        <v>985</v>
      </c>
      <c r="E2953" s="3" t="s">
        <v>14664</v>
      </c>
      <c r="F2953" s="3" t="s">
        <v>24685</v>
      </c>
      <c r="G2953" s="3" t="s">
        <v>24686</v>
      </c>
      <c r="H2953" s="3" t="s">
        <v>24687</v>
      </c>
    </row>
    <row r="2954" spans="1:8" ht="72.5" x14ac:dyDescent="0.35">
      <c r="A2954" s="4">
        <v>23221</v>
      </c>
      <c r="B2954" s="1">
        <v>45222</v>
      </c>
      <c r="C2954" s="2">
        <v>0.45938657407407407</v>
      </c>
      <c r="D2954" s="3" t="s">
        <v>1933</v>
      </c>
      <c r="E2954" s="3" t="s">
        <v>24691</v>
      </c>
      <c r="F2954" s="3" t="s">
        <v>24688</v>
      </c>
      <c r="G2954" s="3" t="s">
        <v>24689</v>
      </c>
      <c r="H2954" s="3" t="s">
        <v>24690</v>
      </c>
    </row>
    <row r="2955" spans="1:8" x14ac:dyDescent="0.35">
      <c r="A2955" s="4">
        <v>49923</v>
      </c>
      <c r="B2955" s="1">
        <v>45222</v>
      </c>
      <c r="C2955" s="2">
        <v>0.45998842592592593</v>
      </c>
      <c r="D2955" s="3" t="s">
        <v>1436</v>
      </c>
      <c r="E2955" s="3" t="s">
        <v>13008</v>
      </c>
      <c r="F2955" s="3" t="s">
        <v>24692</v>
      </c>
      <c r="G2955" s="3" t="s">
        <v>13008</v>
      </c>
      <c r="H2955" s="3" t="s">
        <v>10726</v>
      </c>
    </row>
    <row r="2956" spans="1:8" x14ac:dyDescent="0.35">
      <c r="A2956" s="4">
        <v>138688</v>
      </c>
      <c r="B2956" s="1">
        <v>45222</v>
      </c>
      <c r="C2956" s="2">
        <v>0.46127314814814818</v>
      </c>
      <c r="D2956" s="3" t="s">
        <v>1436</v>
      </c>
      <c r="E2956" s="3" t="s">
        <v>13008</v>
      </c>
      <c r="F2956" s="3" t="s">
        <v>12840</v>
      </c>
      <c r="G2956" s="3" t="s">
        <v>13008</v>
      </c>
      <c r="H2956" s="3" t="s">
        <v>12234</v>
      </c>
    </row>
    <row r="2957" spans="1:8" ht="58" x14ac:dyDescent="0.35">
      <c r="A2957" s="4">
        <v>2165</v>
      </c>
      <c r="B2957" s="1">
        <v>45222</v>
      </c>
      <c r="C2957" s="2">
        <v>0.46181712962962962</v>
      </c>
      <c r="D2957" s="3" t="s">
        <v>24693</v>
      </c>
      <c r="E2957" s="3" t="s">
        <v>14550</v>
      </c>
      <c r="F2957" s="3" t="s">
        <v>24694</v>
      </c>
      <c r="G2957" s="3" t="s">
        <v>24695</v>
      </c>
      <c r="H2957" s="3" t="s">
        <v>24696</v>
      </c>
    </row>
    <row r="2958" spans="1:8" x14ac:dyDescent="0.35">
      <c r="A2958" s="4">
        <v>196048</v>
      </c>
      <c r="B2958" s="1">
        <v>45222</v>
      </c>
      <c r="C2958" s="2">
        <v>0.46238425925925924</v>
      </c>
      <c r="D2958" s="3" t="s">
        <v>892</v>
      </c>
      <c r="E2958" s="3" t="s">
        <v>10967</v>
      </c>
      <c r="F2958" s="3" t="s">
        <v>13477</v>
      </c>
      <c r="G2958" s="3" t="s">
        <v>11378</v>
      </c>
      <c r="H2958" s="3" t="s">
        <v>24697</v>
      </c>
    </row>
    <row r="2959" spans="1:8" ht="58" x14ac:dyDescent="0.35">
      <c r="A2959" s="4">
        <v>2165</v>
      </c>
      <c r="B2959" s="1">
        <v>45222</v>
      </c>
      <c r="C2959" s="2">
        <v>0.46255787037037038</v>
      </c>
      <c r="D2959" s="3" t="s">
        <v>24693</v>
      </c>
      <c r="E2959" s="3" t="s">
        <v>14550</v>
      </c>
      <c r="F2959" s="3" t="s">
        <v>24698</v>
      </c>
      <c r="G2959" s="3" t="s">
        <v>24695</v>
      </c>
      <c r="H2959" s="3" t="s">
        <v>24696</v>
      </c>
    </row>
    <row r="2960" spans="1:8" ht="43.5" x14ac:dyDescent="0.35">
      <c r="A2960" s="4">
        <v>109009</v>
      </c>
      <c r="B2960" s="1">
        <v>45222</v>
      </c>
      <c r="C2960" s="2">
        <v>0.46260416666666665</v>
      </c>
      <c r="D2960" s="3" t="s">
        <v>24699</v>
      </c>
      <c r="E2960" s="3" t="s">
        <v>13112</v>
      </c>
      <c r="F2960" s="3" t="s">
        <v>24700</v>
      </c>
      <c r="G2960" s="3" t="s">
        <v>10474</v>
      </c>
      <c r="H2960" s="3" t="s">
        <v>24701</v>
      </c>
    </row>
    <row r="2961" spans="1:8" ht="29" x14ac:dyDescent="0.35">
      <c r="A2961" s="4">
        <v>130037</v>
      </c>
      <c r="B2961" s="1">
        <v>45222</v>
      </c>
      <c r="C2961" s="2">
        <v>0.46491898148148153</v>
      </c>
      <c r="D2961" s="3" t="s">
        <v>13744</v>
      </c>
      <c r="E2961" s="3" t="s">
        <v>24703</v>
      </c>
      <c r="F2961" s="3" t="s">
        <v>24702</v>
      </c>
      <c r="G2961" s="3" t="s">
        <v>14804</v>
      </c>
      <c r="H2961" s="3" t="s">
        <v>10660</v>
      </c>
    </row>
    <row r="2962" spans="1:8" ht="29" x14ac:dyDescent="0.35">
      <c r="A2962" s="4">
        <v>199861</v>
      </c>
      <c r="B2962" s="1">
        <v>45222</v>
      </c>
      <c r="C2962" s="2">
        <v>0.46680555555555553</v>
      </c>
      <c r="D2962" s="3" t="s">
        <v>15582</v>
      </c>
      <c r="E2962" s="3" t="s">
        <v>785</v>
      </c>
      <c r="F2962" s="3" t="s">
        <v>24704</v>
      </c>
      <c r="G2962" s="3" t="s">
        <v>11912</v>
      </c>
      <c r="H2962" s="3" t="s">
        <v>4190</v>
      </c>
    </row>
    <row r="2963" spans="1:8" ht="43.5" x14ac:dyDescent="0.35">
      <c r="A2963" s="4">
        <v>110482</v>
      </c>
      <c r="B2963" s="1">
        <v>45222</v>
      </c>
      <c r="C2963" s="2">
        <v>0.46714120370370371</v>
      </c>
      <c r="D2963" s="3" t="s">
        <v>24705</v>
      </c>
      <c r="E2963" s="3" t="s">
        <v>24707</v>
      </c>
      <c r="F2963" s="3" t="s">
        <v>1853</v>
      </c>
      <c r="G2963" s="3" t="s">
        <v>11928</v>
      </c>
      <c r="H2963" s="3" t="s">
        <v>24706</v>
      </c>
    </row>
    <row r="2964" spans="1:8" ht="58" x14ac:dyDescent="0.35">
      <c r="A2964" s="4">
        <v>67567</v>
      </c>
      <c r="B2964" s="1">
        <v>45222</v>
      </c>
      <c r="C2964" s="2">
        <v>0.46750000000000003</v>
      </c>
      <c r="D2964" s="3" t="s">
        <v>892</v>
      </c>
      <c r="E2964" s="3" t="s">
        <v>24709</v>
      </c>
      <c r="F2964" s="3" t="s">
        <v>24708</v>
      </c>
      <c r="G2964" s="3" t="s">
        <v>10658</v>
      </c>
      <c r="H2964" s="3" t="s">
        <v>13574</v>
      </c>
    </row>
    <row r="2965" spans="1:8" ht="58" x14ac:dyDescent="0.35">
      <c r="A2965" s="4">
        <v>2165</v>
      </c>
      <c r="B2965" s="1">
        <v>45222</v>
      </c>
      <c r="C2965" s="2">
        <v>0.46754629629629635</v>
      </c>
      <c r="D2965" s="3" t="s">
        <v>24693</v>
      </c>
      <c r="E2965" s="3" t="s">
        <v>14550</v>
      </c>
      <c r="F2965" s="3" t="s">
        <v>24710</v>
      </c>
      <c r="G2965" s="3" t="s">
        <v>24711</v>
      </c>
      <c r="H2965" s="3" t="s">
        <v>24696</v>
      </c>
    </row>
    <row r="2966" spans="1:8" x14ac:dyDescent="0.35">
      <c r="A2966" s="4">
        <v>193185</v>
      </c>
      <c r="B2966" s="1">
        <v>45222</v>
      </c>
      <c r="C2966" s="2">
        <v>0.46774305555555556</v>
      </c>
      <c r="D2966" s="3" t="s">
        <v>985</v>
      </c>
      <c r="E2966" s="3" t="s">
        <v>24713</v>
      </c>
      <c r="F2966" s="3" t="s">
        <v>24712</v>
      </c>
      <c r="G2966" s="3" t="s">
        <v>24713</v>
      </c>
      <c r="H2966" s="3" t="s">
        <v>10726</v>
      </c>
    </row>
    <row r="2967" spans="1:8" x14ac:dyDescent="0.35">
      <c r="A2967" s="4">
        <v>196705</v>
      </c>
      <c r="B2967" s="1">
        <v>45222</v>
      </c>
      <c r="C2967" s="2">
        <v>0.46931712962962963</v>
      </c>
      <c r="D2967" s="3" t="s">
        <v>1933</v>
      </c>
      <c r="E2967" s="3" t="s">
        <v>24715</v>
      </c>
      <c r="F2967" s="3" t="s">
        <v>24714</v>
      </c>
      <c r="G2967" s="3" t="s">
        <v>11905</v>
      </c>
      <c r="H2967" s="3" t="s">
        <v>10685</v>
      </c>
    </row>
    <row r="2968" spans="1:8" ht="43.5" x14ac:dyDescent="0.35">
      <c r="A2968" s="4">
        <v>53215</v>
      </c>
      <c r="B2968" s="1">
        <v>45222</v>
      </c>
      <c r="C2968" s="2">
        <v>0.47078703703703706</v>
      </c>
      <c r="D2968" s="3" t="s">
        <v>892</v>
      </c>
      <c r="E2968" s="3" t="s">
        <v>24716</v>
      </c>
      <c r="F2968" s="3" t="s">
        <v>13909</v>
      </c>
      <c r="G2968" s="3" t="s">
        <v>1153</v>
      </c>
      <c r="H2968" s="3" t="s">
        <v>11777</v>
      </c>
    </row>
    <row r="2969" spans="1:8" x14ac:dyDescent="0.35">
      <c r="A2969" s="4">
        <v>25678</v>
      </c>
      <c r="B2969" s="1">
        <v>45222</v>
      </c>
      <c r="C2969" s="2">
        <v>0.47425925925925921</v>
      </c>
      <c r="D2969" s="3" t="s">
        <v>985</v>
      </c>
      <c r="E2969" s="3" t="s">
        <v>24664</v>
      </c>
      <c r="F2969" s="3" t="s">
        <v>11953</v>
      </c>
      <c r="G2969" s="3" t="s">
        <v>24664</v>
      </c>
      <c r="H2969" s="3" t="s">
        <v>10726</v>
      </c>
    </row>
    <row r="2970" spans="1:8" x14ac:dyDescent="0.35">
      <c r="A2970" s="4">
        <v>37738</v>
      </c>
      <c r="B2970" s="1">
        <v>45222</v>
      </c>
      <c r="C2970" s="2">
        <v>0.47732638888888884</v>
      </c>
      <c r="D2970" s="3" t="s">
        <v>11765</v>
      </c>
      <c r="E2970" s="3" t="s">
        <v>24717</v>
      </c>
      <c r="F2970" s="3" t="s">
        <v>11953</v>
      </c>
      <c r="G2970" s="3" t="s">
        <v>24717</v>
      </c>
      <c r="H2970" s="3" t="s">
        <v>12234</v>
      </c>
    </row>
    <row r="2971" spans="1:8" ht="29" x14ac:dyDescent="0.35">
      <c r="A2971" s="4">
        <v>53524</v>
      </c>
      <c r="B2971" s="1">
        <v>45222</v>
      </c>
      <c r="C2971" s="2">
        <v>0.4793634259259259</v>
      </c>
      <c r="D2971" s="3" t="s">
        <v>24718</v>
      </c>
      <c r="E2971" s="3" t="s">
        <v>14916</v>
      </c>
      <c r="F2971" s="3" t="s">
        <v>1853</v>
      </c>
      <c r="G2971" s="3" t="s">
        <v>11524</v>
      </c>
      <c r="H2971" s="3" t="s">
        <v>24719</v>
      </c>
    </row>
    <row r="2972" spans="1:8" ht="29" x14ac:dyDescent="0.35">
      <c r="A2972" s="4">
        <v>22880</v>
      </c>
      <c r="B2972" s="1">
        <v>45222</v>
      </c>
      <c r="C2972" s="2">
        <v>0.48289351851851853</v>
      </c>
      <c r="D2972" s="3" t="s">
        <v>24720</v>
      </c>
      <c r="E2972" s="3" t="s">
        <v>24722</v>
      </c>
      <c r="F2972" s="3" t="s">
        <v>10524</v>
      </c>
      <c r="G2972" s="3" t="s">
        <v>24721</v>
      </c>
      <c r="H2972" s="3" t="s">
        <v>1035</v>
      </c>
    </row>
    <row r="2973" spans="1:8" ht="29" x14ac:dyDescent="0.35">
      <c r="A2973" s="4">
        <v>115644</v>
      </c>
      <c r="B2973" s="1">
        <v>45222</v>
      </c>
      <c r="C2973" s="2">
        <v>0.48292824074074076</v>
      </c>
      <c r="D2973" s="3" t="s">
        <v>1744</v>
      </c>
      <c r="E2973" s="3" t="s">
        <v>24724</v>
      </c>
      <c r="F2973" s="3" t="s">
        <v>24723</v>
      </c>
      <c r="G2973" s="3" t="s">
        <v>11798</v>
      </c>
      <c r="H2973" s="3" t="s">
        <v>12758</v>
      </c>
    </row>
    <row r="2974" spans="1:8" ht="29" x14ac:dyDescent="0.35">
      <c r="A2974" s="4">
        <v>22880</v>
      </c>
      <c r="B2974" s="1">
        <v>45222</v>
      </c>
      <c r="C2974" s="2">
        <v>0.48398148148148151</v>
      </c>
      <c r="D2974" s="3" t="s">
        <v>24720</v>
      </c>
      <c r="E2974" s="3" t="s">
        <v>24722</v>
      </c>
      <c r="F2974" s="3" t="s">
        <v>10524</v>
      </c>
      <c r="G2974" s="3" t="s">
        <v>24721</v>
      </c>
      <c r="H2974" s="3" t="s">
        <v>1035</v>
      </c>
    </row>
    <row r="2975" spans="1:8" ht="174" x14ac:dyDescent="0.35">
      <c r="A2975" s="4">
        <v>129015</v>
      </c>
      <c r="B2975" s="1">
        <v>45222</v>
      </c>
      <c r="C2975" s="2">
        <v>0.4846064814814815</v>
      </c>
      <c r="D2975" s="3" t="s">
        <v>24725</v>
      </c>
      <c r="E2975" s="3" t="s">
        <v>24729</v>
      </c>
      <c r="F2975" s="3" t="s">
        <v>24726</v>
      </c>
      <c r="G2975" s="3" t="s">
        <v>24727</v>
      </c>
      <c r="H2975" s="3" t="s">
        <v>24728</v>
      </c>
    </row>
    <row r="2976" spans="1:8" ht="58" x14ac:dyDescent="0.35">
      <c r="A2976" s="4">
        <v>122748</v>
      </c>
      <c r="B2976" s="1">
        <v>45222</v>
      </c>
      <c r="C2976" s="2">
        <v>0.48540509259259257</v>
      </c>
      <c r="D2976" s="3" t="s">
        <v>24730</v>
      </c>
      <c r="E2976" s="3" t="s">
        <v>14761</v>
      </c>
      <c r="F2976" s="3" t="s">
        <v>24731</v>
      </c>
      <c r="G2976" s="3" t="s">
        <v>24732</v>
      </c>
      <c r="H2976" s="3" t="s">
        <v>24733</v>
      </c>
    </row>
    <row r="2977" spans="1:8" ht="58" x14ac:dyDescent="0.35">
      <c r="A2977" s="4">
        <v>36164</v>
      </c>
      <c r="B2977" s="1">
        <v>45222</v>
      </c>
      <c r="C2977" s="2">
        <v>0.49480324074074072</v>
      </c>
      <c r="D2977" s="3" t="s">
        <v>1403</v>
      </c>
      <c r="E2977" s="3" t="s">
        <v>14689</v>
      </c>
      <c r="F2977" s="3" t="s">
        <v>24734</v>
      </c>
      <c r="G2977" s="3" t="s">
        <v>10459</v>
      </c>
      <c r="H2977" s="3" t="s">
        <v>10905</v>
      </c>
    </row>
    <row r="2978" spans="1:8" ht="72.5" x14ac:dyDescent="0.35">
      <c r="A2978" s="4">
        <v>176245</v>
      </c>
      <c r="B2978" s="1">
        <v>45222</v>
      </c>
      <c r="C2978" s="2">
        <v>0.49607638888888889</v>
      </c>
      <c r="D2978" s="3" t="s">
        <v>985</v>
      </c>
      <c r="E2978" s="3" t="s">
        <v>14680</v>
      </c>
      <c r="F2978" s="3" t="s">
        <v>24735</v>
      </c>
      <c r="G2978" s="3" t="s">
        <v>24736</v>
      </c>
      <c r="H2978" s="3" t="s">
        <v>24737</v>
      </c>
    </row>
    <row r="2979" spans="1:8" ht="29" x14ac:dyDescent="0.35">
      <c r="A2979" s="4">
        <v>202617</v>
      </c>
      <c r="B2979" s="1">
        <v>45222</v>
      </c>
      <c r="C2979" s="2">
        <v>0.49709490740740742</v>
      </c>
      <c r="D2979" s="3" t="s">
        <v>13942</v>
      </c>
      <c r="E2979" s="3" t="s">
        <v>24740</v>
      </c>
      <c r="F2979" s="3" t="s">
        <v>24738</v>
      </c>
      <c r="G2979" s="3" t="s">
        <v>11874</v>
      </c>
      <c r="H2979" s="3" t="s">
        <v>24739</v>
      </c>
    </row>
    <row r="2980" spans="1:8" ht="58" x14ac:dyDescent="0.35">
      <c r="A2980" s="4">
        <v>98315</v>
      </c>
      <c r="B2980" s="1">
        <v>45222</v>
      </c>
      <c r="C2980" s="2">
        <v>0.5005208333333333</v>
      </c>
      <c r="D2980" s="3" t="s">
        <v>892</v>
      </c>
      <c r="E2980" s="3" t="s">
        <v>24742</v>
      </c>
      <c r="F2980" s="3" t="s">
        <v>24741</v>
      </c>
      <c r="G2980" s="3" t="s">
        <v>11378</v>
      </c>
      <c r="H2980" s="3" t="s">
        <v>11777</v>
      </c>
    </row>
    <row r="2981" spans="1:8" ht="72.5" x14ac:dyDescent="0.35">
      <c r="A2981" s="4">
        <v>67992</v>
      </c>
      <c r="B2981" s="1">
        <v>45222</v>
      </c>
      <c r="C2981" s="2">
        <v>0.50231481481481477</v>
      </c>
      <c r="D2981" s="3" t="s">
        <v>1403</v>
      </c>
      <c r="E2981" s="3" t="s">
        <v>24746</v>
      </c>
      <c r="F2981" s="3" t="s">
        <v>24743</v>
      </c>
      <c r="G2981" s="3" t="s">
        <v>24744</v>
      </c>
      <c r="H2981" s="3" t="s">
        <v>24745</v>
      </c>
    </row>
    <row r="2982" spans="1:8" ht="87" x14ac:dyDescent="0.35">
      <c r="A2982" s="4">
        <v>203475</v>
      </c>
      <c r="B2982" s="1">
        <v>45222</v>
      </c>
      <c r="C2982" s="2">
        <v>0.50278935185185192</v>
      </c>
      <c r="D2982" s="3" t="s">
        <v>1744</v>
      </c>
      <c r="E2982" s="3" t="s">
        <v>24749</v>
      </c>
      <c r="F2982" s="3" t="s">
        <v>24747</v>
      </c>
      <c r="G2982" s="3" t="s">
        <v>10851</v>
      </c>
      <c r="H2982" s="3" t="s">
        <v>24748</v>
      </c>
    </row>
    <row r="2983" spans="1:8" ht="87" x14ac:dyDescent="0.35">
      <c r="A2983" s="4">
        <v>203475</v>
      </c>
      <c r="B2983" s="1">
        <v>45222</v>
      </c>
      <c r="C2983" s="2">
        <v>0.50314814814814812</v>
      </c>
      <c r="D2983" s="3" t="s">
        <v>1744</v>
      </c>
      <c r="E2983" s="3" t="s">
        <v>24749</v>
      </c>
      <c r="F2983" s="3" t="s">
        <v>24747</v>
      </c>
      <c r="G2983" s="3" t="s">
        <v>10851</v>
      </c>
      <c r="H2983" s="3" t="s">
        <v>24750</v>
      </c>
    </row>
    <row r="2984" spans="1:8" ht="43.5" x14ac:dyDescent="0.35">
      <c r="A2984" s="4">
        <v>53742</v>
      </c>
      <c r="B2984" s="1">
        <v>45222</v>
      </c>
      <c r="C2984" s="2">
        <v>0.50380787037037034</v>
      </c>
      <c r="D2984" s="3" t="s">
        <v>985</v>
      </c>
      <c r="E2984" s="3" t="s">
        <v>24752</v>
      </c>
      <c r="F2984" s="3" t="s">
        <v>11953</v>
      </c>
      <c r="G2984" s="3" t="s">
        <v>24751</v>
      </c>
      <c r="H2984" s="3" t="s">
        <v>12234</v>
      </c>
    </row>
    <row r="2985" spans="1:8" ht="43.5" x14ac:dyDescent="0.35">
      <c r="A2985" s="4">
        <v>202580</v>
      </c>
      <c r="B2985" s="1">
        <v>45222</v>
      </c>
      <c r="C2985" s="2">
        <v>0.50472222222222218</v>
      </c>
      <c r="D2985" s="3" t="s">
        <v>24753</v>
      </c>
      <c r="E2985" s="3" t="s">
        <v>24756</v>
      </c>
      <c r="F2985" s="3" t="s">
        <v>11138</v>
      </c>
      <c r="G2985" s="3" t="s">
        <v>24754</v>
      </c>
      <c r="H2985" s="3" t="s">
        <v>24755</v>
      </c>
    </row>
    <row r="2986" spans="1:8" ht="246.5" x14ac:dyDescent="0.35">
      <c r="A2986" s="4">
        <v>202994</v>
      </c>
      <c r="B2986" s="1">
        <v>45222</v>
      </c>
      <c r="C2986" s="2">
        <v>0.50503472222222223</v>
      </c>
      <c r="D2986" s="3" t="s">
        <v>24757</v>
      </c>
      <c r="E2986" s="3" t="s">
        <v>24761</v>
      </c>
      <c r="F2986" s="3" t="s">
        <v>24758</v>
      </c>
      <c r="G2986" s="3" t="s">
        <v>24759</v>
      </c>
      <c r="H2986" s="3" t="s">
        <v>24760</v>
      </c>
    </row>
    <row r="2987" spans="1:8" ht="72.5" x14ac:dyDescent="0.35">
      <c r="A2987" s="4">
        <v>97105</v>
      </c>
      <c r="B2987" s="1">
        <v>45222</v>
      </c>
      <c r="C2987" s="2">
        <v>0.50547453703703704</v>
      </c>
      <c r="D2987" s="3" t="s">
        <v>24762</v>
      </c>
      <c r="E2987" s="3" t="s">
        <v>24766</v>
      </c>
      <c r="F2987" s="3" t="s">
        <v>24763</v>
      </c>
      <c r="G2987" s="3" t="s">
        <v>24764</v>
      </c>
      <c r="H2987" s="3" t="s">
        <v>24765</v>
      </c>
    </row>
    <row r="2988" spans="1:8" ht="72.5" x14ac:dyDescent="0.35">
      <c r="A2988" s="4">
        <v>203033</v>
      </c>
      <c r="B2988" s="1">
        <v>45222</v>
      </c>
      <c r="C2988" s="2">
        <v>0.50774305555555554</v>
      </c>
      <c r="D2988" s="3" t="s">
        <v>1436</v>
      </c>
      <c r="E2988" s="3" t="s">
        <v>24770</v>
      </c>
      <c r="F2988" s="3" t="s">
        <v>24767</v>
      </c>
      <c r="G2988" s="3" t="s">
        <v>24768</v>
      </c>
      <c r="H2988" s="3" t="s">
        <v>24769</v>
      </c>
    </row>
    <row r="2989" spans="1:8" ht="58" x14ac:dyDescent="0.35">
      <c r="A2989" s="4">
        <v>57744</v>
      </c>
      <c r="B2989" s="1">
        <v>45222</v>
      </c>
      <c r="C2989" s="2">
        <v>0.51315972222222228</v>
      </c>
      <c r="D2989" s="3" t="s">
        <v>24771</v>
      </c>
      <c r="E2989" s="3" t="s">
        <v>13322</v>
      </c>
      <c r="F2989" s="3" t="s">
        <v>24772</v>
      </c>
      <c r="G2989" s="3" t="s">
        <v>24773</v>
      </c>
      <c r="H2989" s="3" t="s">
        <v>10281</v>
      </c>
    </row>
    <row r="2990" spans="1:8" ht="29" x14ac:dyDescent="0.35">
      <c r="A2990" s="4">
        <v>35621</v>
      </c>
      <c r="B2990" s="1">
        <v>45222</v>
      </c>
      <c r="C2990" s="2">
        <v>0.51478009259259261</v>
      </c>
      <c r="D2990" s="3" t="s">
        <v>24774</v>
      </c>
      <c r="E2990" s="3" t="s">
        <v>24777</v>
      </c>
      <c r="F2990" s="3" t="s">
        <v>24775</v>
      </c>
      <c r="G2990" s="3" t="s">
        <v>14222</v>
      </c>
      <c r="H2990" s="3" t="s">
        <v>24776</v>
      </c>
    </row>
    <row r="2991" spans="1:8" ht="43.5" x14ac:dyDescent="0.35">
      <c r="A2991" s="4">
        <v>182483</v>
      </c>
      <c r="B2991" s="1">
        <v>45222</v>
      </c>
      <c r="C2991" s="2">
        <v>0.5195833333333334</v>
      </c>
      <c r="D2991" s="3" t="s">
        <v>24778</v>
      </c>
      <c r="E2991" s="3" t="s">
        <v>24781</v>
      </c>
      <c r="F2991" s="3" t="s">
        <v>14180</v>
      </c>
      <c r="G2991" s="3" t="s">
        <v>24779</v>
      </c>
      <c r="H2991" s="3" t="s">
        <v>24780</v>
      </c>
    </row>
    <row r="2992" spans="1:8" ht="72.5" x14ac:dyDescent="0.35">
      <c r="A2992" s="4">
        <v>79910</v>
      </c>
      <c r="B2992" s="1">
        <v>45222</v>
      </c>
      <c r="C2992" s="2">
        <v>0.52172453703703703</v>
      </c>
      <c r="D2992" s="3" t="s">
        <v>24782</v>
      </c>
      <c r="E2992" s="3" t="s">
        <v>24785</v>
      </c>
      <c r="F2992" s="3" t="s">
        <v>24783</v>
      </c>
      <c r="G2992" s="3" t="s">
        <v>24031</v>
      </c>
      <c r="H2992" s="3" t="s">
        <v>24784</v>
      </c>
    </row>
    <row r="2993" spans="1:8" ht="29" x14ac:dyDescent="0.35">
      <c r="A2993" s="4">
        <v>199070</v>
      </c>
      <c r="B2993" s="1">
        <v>45222</v>
      </c>
      <c r="C2993" s="2">
        <v>0.52814814814814814</v>
      </c>
      <c r="D2993" s="3" t="s">
        <v>24786</v>
      </c>
      <c r="E2993" s="3" t="s">
        <v>24789</v>
      </c>
      <c r="F2993" s="3" t="s">
        <v>24787</v>
      </c>
      <c r="G2993" s="3" t="s">
        <v>11335</v>
      </c>
      <c r="H2993" s="3" t="s">
        <v>24788</v>
      </c>
    </row>
    <row r="2994" spans="1:8" ht="43.5" x14ac:dyDescent="0.35">
      <c r="A2994" s="4">
        <v>11179</v>
      </c>
      <c r="B2994" s="1">
        <v>45222</v>
      </c>
      <c r="C2994" s="2">
        <v>0.52840277777777778</v>
      </c>
      <c r="D2994" s="3" t="s">
        <v>24790</v>
      </c>
      <c r="E2994" s="3" t="s">
        <v>24794</v>
      </c>
      <c r="F2994" s="3" t="s">
        <v>24791</v>
      </c>
      <c r="G2994" s="3" t="s">
        <v>24792</v>
      </c>
      <c r="H2994" s="3" t="s">
        <v>24793</v>
      </c>
    </row>
    <row r="2995" spans="1:8" ht="29" x14ac:dyDescent="0.35">
      <c r="A2995" s="4">
        <v>50306</v>
      </c>
      <c r="B2995" s="1">
        <v>45222</v>
      </c>
      <c r="C2995" s="2">
        <v>0.53307870370370369</v>
      </c>
      <c r="D2995" s="3" t="s">
        <v>1436</v>
      </c>
      <c r="E2995" s="3" t="s">
        <v>14679</v>
      </c>
      <c r="F2995" s="3" t="s">
        <v>24795</v>
      </c>
      <c r="G2995" s="3" t="s">
        <v>24796</v>
      </c>
      <c r="H2995" s="3" t="s">
        <v>24797</v>
      </c>
    </row>
    <row r="2996" spans="1:8" ht="29" x14ac:dyDescent="0.35">
      <c r="A2996" s="4">
        <v>33962</v>
      </c>
      <c r="B2996" s="1">
        <v>45222</v>
      </c>
      <c r="C2996" s="2">
        <v>0.54025462962962967</v>
      </c>
      <c r="D2996" s="3" t="s">
        <v>1436</v>
      </c>
      <c r="E2996" s="3" t="s">
        <v>14675</v>
      </c>
      <c r="F2996" s="3" t="s">
        <v>24798</v>
      </c>
      <c r="G2996" s="3" t="s">
        <v>24799</v>
      </c>
      <c r="H2996" s="3" t="s">
        <v>24800</v>
      </c>
    </row>
    <row r="2997" spans="1:8" ht="58" x14ac:dyDescent="0.35">
      <c r="A2997" s="4">
        <v>50999</v>
      </c>
      <c r="B2997" s="1">
        <v>45222</v>
      </c>
      <c r="C2997" s="2">
        <v>0.54718750000000005</v>
      </c>
      <c r="D2997" s="3" t="s">
        <v>1436</v>
      </c>
      <c r="E2997" s="3" t="s">
        <v>24804</v>
      </c>
      <c r="F2997" s="3" t="s">
        <v>24801</v>
      </c>
      <c r="G2997" s="3" t="s">
        <v>24802</v>
      </c>
      <c r="H2997" s="3" t="s">
        <v>24803</v>
      </c>
    </row>
    <row r="2998" spans="1:8" ht="43.5" x14ac:dyDescent="0.35">
      <c r="A2998" s="4">
        <v>44086</v>
      </c>
      <c r="B2998" s="1">
        <v>45222</v>
      </c>
      <c r="C2998" s="2">
        <v>0.55469907407407404</v>
      </c>
      <c r="D2998" s="3" t="s">
        <v>892</v>
      </c>
      <c r="E2998" s="3" t="s">
        <v>24806</v>
      </c>
      <c r="F2998" s="3" t="s">
        <v>14801</v>
      </c>
      <c r="G2998" s="3" t="s">
        <v>11021</v>
      </c>
      <c r="H2998" s="3" t="s">
        <v>24805</v>
      </c>
    </row>
    <row r="2999" spans="1:8" ht="29" x14ac:dyDescent="0.35">
      <c r="A2999" s="4">
        <v>153199</v>
      </c>
      <c r="B2999" s="1">
        <v>45222</v>
      </c>
      <c r="C2999" s="2">
        <v>0.56574074074074077</v>
      </c>
      <c r="D2999" s="3" t="s">
        <v>24807</v>
      </c>
      <c r="E2999" s="3" t="s">
        <v>24810</v>
      </c>
      <c r="F2999" s="3" t="s">
        <v>24808</v>
      </c>
      <c r="G2999" s="3" t="s">
        <v>12103</v>
      </c>
      <c r="H2999" s="3" t="s">
        <v>24809</v>
      </c>
    </row>
    <row r="3000" spans="1:8" ht="58" x14ac:dyDescent="0.35">
      <c r="A3000" s="4">
        <v>153237</v>
      </c>
      <c r="B3000" s="1">
        <v>45222</v>
      </c>
      <c r="C3000" s="2">
        <v>0.56783564814814813</v>
      </c>
      <c r="D3000" s="3" t="s">
        <v>985</v>
      </c>
      <c r="E3000" s="3" t="s">
        <v>24812</v>
      </c>
      <c r="F3000" s="3" t="s">
        <v>24811</v>
      </c>
      <c r="G3000" s="3" t="s">
        <v>102</v>
      </c>
      <c r="H3000" s="3" t="s">
        <v>4190</v>
      </c>
    </row>
    <row r="3001" spans="1:8" x14ac:dyDescent="0.35">
      <c r="A3001" s="4">
        <v>200688</v>
      </c>
      <c r="B3001" s="1">
        <v>45222</v>
      </c>
      <c r="C3001" s="2">
        <v>0.5725810185185185</v>
      </c>
      <c r="D3001" s="3" t="s">
        <v>892</v>
      </c>
      <c r="E3001" s="3" t="s">
        <v>24815</v>
      </c>
      <c r="F3001" s="3" t="s">
        <v>24813</v>
      </c>
      <c r="G3001" s="3" t="s">
        <v>1067</v>
      </c>
      <c r="H3001" s="3" t="s">
        <v>24814</v>
      </c>
    </row>
    <row r="3002" spans="1:8" ht="29" x14ac:dyDescent="0.35">
      <c r="A3002" s="4">
        <v>166914</v>
      </c>
      <c r="B3002" s="1">
        <v>45222</v>
      </c>
      <c r="C3002" s="2">
        <v>0.5786458333333333</v>
      </c>
      <c r="D3002" s="3" t="s">
        <v>985</v>
      </c>
      <c r="E3002" s="3" t="s">
        <v>13857</v>
      </c>
      <c r="F3002" s="3" t="s">
        <v>24816</v>
      </c>
      <c r="G3002" s="3" t="s">
        <v>12613</v>
      </c>
      <c r="H3002" s="3" t="s">
        <v>4190</v>
      </c>
    </row>
    <row r="3003" spans="1:8" ht="29" x14ac:dyDescent="0.35">
      <c r="A3003" s="4">
        <v>120825</v>
      </c>
      <c r="B3003" s="1">
        <v>45222</v>
      </c>
      <c r="C3003" s="2">
        <v>0.57894675925925931</v>
      </c>
      <c r="D3003" s="3" t="s">
        <v>11411</v>
      </c>
      <c r="E3003" s="3" t="s">
        <v>24817</v>
      </c>
      <c r="F3003" s="3" t="s">
        <v>11953</v>
      </c>
      <c r="G3003" s="3" t="s">
        <v>49</v>
      </c>
      <c r="H3003" s="3" t="s">
        <v>985</v>
      </c>
    </row>
    <row r="3004" spans="1:8" ht="101.5" x14ac:dyDescent="0.35">
      <c r="A3004" s="4">
        <v>143116</v>
      </c>
      <c r="B3004" s="1">
        <v>45222</v>
      </c>
      <c r="C3004" s="2">
        <v>0.58019675925925929</v>
      </c>
      <c r="D3004" s="3" t="s">
        <v>24818</v>
      </c>
      <c r="E3004" s="3" t="s">
        <v>24820</v>
      </c>
      <c r="F3004" s="3" t="s">
        <v>15102</v>
      </c>
      <c r="G3004" s="3" t="s">
        <v>11906</v>
      </c>
      <c r="H3004" s="3" t="s">
        <v>24819</v>
      </c>
    </row>
    <row r="3005" spans="1:8" x14ac:dyDescent="0.35">
      <c r="A3005" s="4">
        <v>58000</v>
      </c>
      <c r="B3005" s="1">
        <v>45222</v>
      </c>
      <c r="C3005" s="2">
        <v>0.58091435185185192</v>
      </c>
      <c r="D3005" s="3" t="s">
        <v>985</v>
      </c>
      <c r="E3005" s="3" t="s">
        <v>13077</v>
      </c>
      <c r="F3005" s="3" t="s">
        <v>12899</v>
      </c>
      <c r="G3005" s="3" t="s">
        <v>13077</v>
      </c>
      <c r="H3005" s="3" t="s">
        <v>10726</v>
      </c>
    </row>
    <row r="3006" spans="1:8" ht="58" x14ac:dyDescent="0.35">
      <c r="A3006" s="4">
        <v>1808</v>
      </c>
      <c r="B3006" s="1">
        <v>45222</v>
      </c>
      <c r="C3006" s="2">
        <v>0.58697916666666672</v>
      </c>
      <c r="D3006" s="3" t="s">
        <v>24821</v>
      </c>
      <c r="E3006" s="3" t="s">
        <v>24824</v>
      </c>
      <c r="F3006" s="3" t="s">
        <v>24822</v>
      </c>
      <c r="G3006" s="3" t="s">
        <v>1397</v>
      </c>
      <c r="H3006" s="3" t="s">
        <v>24823</v>
      </c>
    </row>
    <row r="3007" spans="1:8" ht="72.5" x14ac:dyDescent="0.35">
      <c r="A3007" s="4">
        <v>101929</v>
      </c>
      <c r="B3007" s="1">
        <v>45222</v>
      </c>
      <c r="C3007" s="2">
        <v>0.58731481481481485</v>
      </c>
      <c r="D3007" s="3" t="s">
        <v>24825</v>
      </c>
      <c r="E3007" s="3" t="s">
        <v>24829</v>
      </c>
      <c r="F3007" s="3" t="s">
        <v>24826</v>
      </c>
      <c r="G3007" s="3" t="s">
        <v>24827</v>
      </c>
      <c r="H3007" s="3" t="s">
        <v>24828</v>
      </c>
    </row>
    <row r="3008" spans="1:8" ht="29" x14ac:dyDescent="0.35">
      <c r="A3008" s="4">
        <v>160827</v>
      </c>
      <c r="B3008" s="1">
        <v>45222</v>
      </c>
      <c r="C3008" s="2">
        <v>0.58815972222222224</v>
      </c>
      <c r="D3008" s="3" t="s">
        <v>1288</v>
      </c>
      <c r="E3008" s="3" t="s">
        <v>24831</v>
      </c>
      <c r="F3008" s="3" t="s">
        <v>24830</v>
      </c>
      <c r="G3008" s="3" t="s">
        <v>24831</v>
      </c>
      <c r="H3008" s="3" t="s">
        <v>24832</v>
      </c>
    </row>
    <row r="3009" spans="1:8" ht="29" x14ac:dyDescent="0.35">
      <c r="A3009" s="4">
        <v>53524</v>
      </c>
      <c r="B3009" s="1">
        <v>45222</v>
      </c>
      <c r="C3009" s="2">
        <v>0.58993055555555551</v>
      </c>
      <c r="D3009" s="3" t="s">
        <v>24718</v>
      </c>
      <c r="E3009" s="3" t="s">
        <v>14916</v>
      </c>
      <c r="F3009" s="3" t="s">
        <v>1853</v>
      </c>
      <c r="G3009" s="3" t="s">
        <v>11524</v>
      </c>
      <c r="H3009" s="3" t="s">
        <v>24833</v>
      </c>
    </row>
    <row r="3010" spans="1:8" ht="72.5" x14ac:dyDescent="0.35">
      <c r="A3010" s="4">
        <v>61631</v>
      </c>
      <c r="B3010" s="1">
        <v>45222</v>
      </c>
      <c r="C3010" s="2">
        <v>0.59083333333333332</v>
      </c>
      <c r="D3010" s="3" t="s">
        <v>24834</v>
      </c>
      <c r="E3010" s="3" t="s">
        <v>24837</v>
      </c>
      <c r="F3010" s="3" t="s">
        <v>24835</v>
      </c>
      <c r="G3010" s="3" t="s">
        <v>24836</v>
      </c>
      <c r="H3010" s="3" t="s">
        <v>11283</v>
      </c>
    </row>
    <row r="3011" spans="1:8" ht="290" x14ac:dyDescent="0.35">
      <c r="A3011" s="4">
        <v>201335</v>
      </c>
      <c r="B3011" s="1">
        <v>45222</v>
      </c>
      <c r="C3011" s="2">
        <v>0.5917824074074074</v>
      </c>
      <c r="D3011" s="3" t="s">
        <v>10412</v>
      </c>
      <c r="E3011" s="3" t="s">
        <v>24841</v>
      </c>
      <c r="F3011" s="3" t="s">
        <v>24838</v>
      </c>
      <c r="G3011" s="3" t="s">
        <v>24839</v>
      </c>
      <c r="H3011" s="3" t="s">
        <v>24840</v>
      </c>
    </row>
    <row r="3012" spans="1:8" ht="29" x14ac:dyDescent="0.35">
      <c r="A3012" s="4">
        <v>39471</v>
      </c>
      <c r="B3012" s="1">
        <v>45222</v>
      </c>
      <c r="C3012" s="2">
        <v>0.59233796296296293</v>
      </c>
      <c r="D3012" s="3" t="s">
        <v>985</v>
      </c>
      <c r="E3012" s="3" t="s">
        <v>15133</v>
      </c>
      <c r="F3012" s="3" t="s">
        <v>24842</v>
      </c>
      <c r="G3012" s="3" t="s">
        <v>104</v>
      </c>
      <c r="H3012" s="3" t="s">
        <v>4190</v>
      </c>
    </row>
    <row r="3013" spans="1:8" ht="72.5" x14ac:dyDescent="0.35">
      <c r="A3013" s="4">
        <v>175027</v>
      </c>
      <c r="B3013" s="1">
        <v>45222</v>
      </c>
      <c r="C3013" s="2">
        <v>0.59520833333333334</v>
      </c>
      <c r="D3013" s="3" t="s">
        <v>11072</v>
      </c>
      <c r="E3013" s="3" t="s">
        <v>24846</v>
      </c>
      <c r="F3013" s="3" t="s">
        <v>24843</v>
      </c>
      <c r="G3013" s="3" t="s">
        <v>24844</v>
      </c>
      <c r="H3013" s="3" t="s">
        <v>24845</v>
      </c>
    </row>
    <row r="3014" spans="1:8" ht="72.5" x14ac:dyDescent="0.35">
      <c r="A3014" s="4">
        <v>100259</v>
      </c>
      <c r="B3014" s="1">
        <v>45222</v>
      </c>
      <c r="C3014" s="2">
        <v>0.5976041666666666</v>
      </c>
      <c r="D3014" s="3" t="s">
        <v>985</v>
      </c>
      <c r="E3014" s="3" t="s">
        <v>24848</v>
      </c>
      <c r="F3014" s="3" t="s">
        <v>11953</v>
      </c>
      <c r="G3014" s="3" t="s">
        <v>24847</v>
      </c>
      <c r="H3014" s="3" t="s">
        <v>10726</v>
      </c>
    </row>
    <row r="3015" spans="1:8" x14ac:dyDescent="0.35">
      <c r="A3015" s="4">
        <v>46004</v>
      </c>
      <c r="B3015" s="1">
        <v>45222</v>
      </c>
      <c r="C3015" s="2">
        <v>0.60005787037037039</v>
      </c>
      <c r="D3015" s="3" t="s">
        <v>985</v>
      </c>
      <c r="E3015" s="3" t="s">
        <v>11310</v>
      </c>
      <c r="F3015" s="3" t="s">
        <v>11953</v>
      </c>
      <c r="G3015" s="3" t="s">
        <v>11310</v>
      </c>
      <c r="H3015" s="3" t="s">
        <v>11630</v>
      </c>
    </row>
    <row r="3016" spans="1:8" ht="29" x14ac:dyDescent="0.35">
      <c r="A3016" s="4">
        <v>53524</v>
      </c>
      <c r="B3016" s="1">
        <v>45222</v>
      </c>
      <c r="C3016" s="2">
        <v>0.60185185185185186</v>
      </c>
      <c r="D3016" s="3" t="s">
        <v>24718</v>
      </c>
      <c r="E3016" s="3" t="s">
        <v>14916</v>
      </c>
      <c r="F3016" s="3" t="s">
        <v>1853</v>
      </c>
      <c r="G3016" s="3" t="s">
        <v>11524</v>
      </c>
      <c r="H3016" s="3" t="s">
        <v>10668</v>
      </c>
    </row>
    <row r="3017" spans="1:8" ht="116" x14ac:dyDescent="0.35">
      <c r="A3017" s="4">
        <v>28908</v>
      </c>
      <c r="B3017" s="1">
        <v>45222</v>
      </c>
      <c r="C3017" s="2">
        <v>0.6026273148148148</v>
      </c>
      <c r="D3017" s="3" t="s">
        <v>24849</v>
      </c>
      <c r="E3017" s="3" t="s">
        <v>24853</v>
      </c>
      <c r="F3017" s="3" t="s">
        <v>24850</v>
      </c>
      <c r="G3017" s="3" t="s">
        <v>24851</v>
      </c>
      <c r="H3017" s="3" t="s">
        <v>24852</v>
      </c>
    </row>
    <row r="3018" spans="1:8" ht="43.5" x14ac:dyDescent="0.35">
      <c r="A3018" s="4">
        <v>133801</v>
      </c>
      <c r="B3018" s="1">
        <v>45222</v>
      </c>
      <c r="C3018" s="2">
        <v>0.60346064814814815</v>
      </c>
      <c r="D3018" s="3" t="s">
        <v>24854</v>
      </c>
      <c r="E3018" s="3" t="s">
        <v>14499</v>
      </c>
      <c r="F3018" s="3" t="s">
        <v>24855</v>
      </c>
      <c r="G3018" s="3" t="s">
        <v>11021</v>
      </c>
      <c r="H3018" s="3" t="s">
        <v>11777</v>
      </c>
    </row>
    <row r="3019" spans="1:8" ht="43.5" x14ac:dyDescent="0.35">
      <c r="A3019" s="4">
        <v>203016</v>
      </c>
      <c r="B3019" s="1">
        <v>45222</v>
      </c>
      <c r="C3019" s="2">
        <v>0.60355324074074079</v>
      </c>
      <c r="D3019" s="3" t="s">
        <v>24856</v>
      </c>
      <c r="E3019" s="3" t="s">
        <v>24860</v>
      </c>
      <c r="F3019" s="3" t="s">
        <v>24857</v>
      </c>
      <c r="G3019" s="3" t="s">
        <v>24858</v>
      </c>
      <c r="H3019" s="3" t="s">
        <v>24859</v>
      </c>
    </row>
    <row r="3020" spans="1:8" ht="29" x14ac:dyDescent="0.35">
      <c r="A3020" s="4">
        <v>184477</v>
      </c>
      <c r="B3020" s="1">
        <v>45222</v>
      </c>
      <c r="C3020" s="2">
        <v>0.60425925925925927</v>
      </c>
      <c r="D3020" s="3" t="s">
        <v>1288</v>
      </c>
      <c r="E3020" s="3" t="s">
        <v>24862</v>
      </c>
      <c r="F3020" s="3" t="s">
        <v>24861</v>
      </c>
      <c r="G3020" s="3" t="s">
        <v>24862</v>
      </c>
      <c r="H3020" s="3" t="s">
        <v>24863</v>
      </c>
    </row>
    <row r="3021" spans="1:8" ht="29" x14ac:dyDescent="0.35">
      <c r="A3021" s="4">
        <v>197338</v>
      </c>
      <c r="B3021" s="1">
        <v>45222</v>
      </c>
      <c r="C3021" s="2">
        <v>0.60445601851851849</v>
      </c>
      <c r="D3021" s="3" t="s">
        <v>985</v>
      </c>
      <c r="E3021" s="3" t="s">
        <v>24865</v>
      </c>
      <c r="F3021" s="3" t="s">
        <v>24864</v>
      </c>
      <c r="G3021" s="3" t="s">
        <v>104</v>
      </c>
      <c r="H3021" s="3" t="s">
        <v>13829</v>
      </c>
    </row>
    <row r="3022" spans="1:8" ht="43.5" x14ac:dyDescent="0.35">
      <c r="A3022" s="4">
        <v>133801</v>
      </c>
      <c r="B3022" s="1">
        <v>45222</v>
      </c>
      <c r="C3022" s="2">
        <v>0.60460648148148144</v>
      </c>
      <c r="D3022" s="3" t="s">
        <v>24854</v>
      </c>
      <c r="E3022" s="3" t="s">
        <v>14499</v>
      </c>
      <c r="F3022" s="3" t="s">
        <v>24855</v>
      </c>
      <c r="G3022" s="3" t="s">
        <v>11021</v>
      </c>
      <c r="H3022" s="3" t="s">
        <v>11777</v>
      </c>
    </row>
    <row r="3023" spans="1:8" ht="29" x14ac:dyDescent="0.35">
      <c r="A3023" s="4">
        <v>197338</v>
      </c>
      <c r="B3023" s="1">
        <v>45222</v>
      </c>
      <c r="C3023" s="2">
        <v>0.61048611111111117</v>
      </c>
      <c r="D3023" s="3" t="s">
        <v>1604</v>
      </c>
      <c r="E3023" s="3" t="s">
        <v>24868</v>
      </c>
      <c r="F3023" s="3" t="s">
        <v>24866</v>
      </c>
      <c r="G3023" s="3" t="s">
        <v>104</v>
      </c>
      <c r="H3023" s="3" t="s">
        <v>24867</v>
      </c>
    </row>
    <row r="3024" spans="1:8" ht="116" x14ac:dyDescent="0.35">
      <c r="A3024" s="4">
        <v>14255</v>
      </c>
      <c r="B3024" s="1">
        <v>45222</v>
      </c>
      <c r="C3024" s="2">
        <v>0.61313657407407407</v>
      </c>
      <c r="D3024" s="3" t="s">
        <v>1436</v>
      </c>
      <c r="E3024" s="3" t="s">
        <v>20369</v>
      </c>
      <c r="F3024" s="3" t="s">
        <v>11953</v>
      </c>
      <c r="G3024" s="3" t="s">
        <v>24869</v>
      </c>
      <c r="H3024" s="3" t="s">
        <v>10726</v>
      </c>
    </row>
    <row r="3025" spans="1:8" x14ac:dyDescent="0.35">
      <c r="A3025" s="4">
        <v>53183</v>
      </c>
      <c r="B3025" s="1">
        <v>45222</v>
      </c>
      <c r="C3025" s="2">
        <v>0.61328703703703702</v>
      </c>
      <c r="D3025" s="3" t="s">
        <v>1933</v>
      </c>
      <c r="E3025" s="3" t="s">
        <v>24872</v>
      </c>
      <c r="F3025" s="3" t="s">
        <v>24870</v>
      </c>
      <c r="G3025" s="3" t="s">
        <v>11334</v>
      </c>
      <c r="H3025" s="3" t="s">
        <v>24871</v>
      </c>
    </row>
    <row r="3026" spans="1:8" ht="43.5" x14ac:dyDescent="0.35">
      <c r="A3026" s="4">
        <v>151118</v>
      </c>
      <c r="B3026" s="1">
        <v>45222</v>
      </c>
      <c r="C3026" s="2">
        <v>0.61332175925925925</v>
      </c>
      <c r="D3026" s="3" t="s">
        <v>985</v>
      </c>
      <c r="E3026" s="3" t="s">
        <v>24876</v>
      </c>
      <c r="F3026" s="3" t="s">
        <v>24873</v>
      </c>
      <c r="G3026" s="3" t="s">
        <v>24874</v>
      </c>
      <c r="H3026" s="3" t="s">
        <v>24875</v>
      </c>
    </row>
    <row r="3027" spans="1:8" ht="29" x14ac:dyDescent="0.35">
      <c r="A3027" s="4">
        <v>162875</v>
      </c>
      <c r="B3027" s="1">
        <v>45222</v>
      </c>
      <c r="C3027" s="2">
        <v>0.61417824074074068</v>
      </c>
      <c r="D3027" s="3" t="s">
        <v>1288</v>
      </c>
      <c r="E3027" s="3" t="s">
        <v>24878</v>
      </c>
      <c r="F3027" s="3" t="s">
        <v>24877</v>
      </c>
      <c r="G3027" s="3" t="s">
        <v>24878</v>
      </c>
      <c r="H3027" s="3" t="s">
        <v>10881</v>
      </c>
    </row>
    <row r="3028" spans="1:8" ht="43.5" x14ac:dyDescent="0.35">
      <c r="A3028" s="4">
        <v>196156</v>
      </c>
      <c r="B3028" s="1">
        <v>45222</v>
      </c>
      <c r="C3028" s="2">
        <v>0.6150578703703703</v>
      </c>
      <c r="D3028" s="3" t="s">
        <v>985</v>
      </c>
      <c r="E3028" s="3" t="s">
        <v>24880</v>
      </c>
      <c r="F3028" s="3" t="s">
        <v>24879</v>
      </c>
      <c r="G3028" s="3" t="s">
        <v>102</v>
      </c>
      <c r="H3028" s="3" t="s">
        <v>4190</v>
      </c>
    </row>
    <row r="3029" spans="1:8" ht="29" x14ac:dyDescent="0.35">
      <c r="A3029" s="4">
        <v>122838</v>
      </c>
      <c r="B3029" s="1">
        <v>45222</v>
      </c>
      <c r="C3029" s="2">
        <v>0.61715277777777777</v>
      </c>
      <c r="D3029" s="3" t="s">
        <v>349</v>
      </c>
      <c r="E3029" s="3" t="s">
        <v>13026</v>
      </c>
      <c r="F3029" s="3" t="s">
        <v>11143</v>
      </c>
      <c r="G3029" s="3" t="s">
        <v>13026</v>
      </c>
      <c r="H3029" s="3" t="s">
        <v>10726</v>
      </c>
    </row>
    <row r="3030" spans="1:8" x14ac:dyDescent="0.35">
      <c r="A3030" s="4">
        <v>38840</v>
      </c>
      <c r="B3030" s="1">
        <v>45222</v>
      </c>
      <c r="C3030" s="2">
        <v>0.6174884259259259</v>
      </c>
      <c r="D3030" s="3" t="s">
        <v>892</v>
      </c>
      <c r="E3030" s="3" t="s">
        <v>14755</v>
      </c>
      <c r="F3030" s="3" t="s">
        <v>24881</v>
      </c>
      <c r="G3030" s="3" t="s">
        <v>10658</v>
      </c>
      <c r="H3030" s="3" t="s">
        <v>24882</v>
      </c>
    </row>
    <row r="3031" spans="1:8" ht="43.5" x14ac:dyDescent="0.35">
      <c r="A3031" s="4">
        <v>167807</v>
      </c>
      <c r="B3031" s="1">
        <v>45222</v>
      </c>
      <c r="C3031" s="2">
        <v>0.6177083333333333</v>
      </c>
      <c r="D3031" s="3" t="s">
        <v>1933</v>
      </c>
      <c r="E3031" s="3" t="s">
        <v>24886</v>
      </c>
      <c r="F3031" s="3" t="s">
        <v>24883</v>
      </c>
      <c r="G3031" s="3" t="s">
        <v>24884</v>
      </c>
      <c r="H3031" s="3" t="s">
        <v>24885</v>
      </c>
    </row>
    <row r="3032" spans="1:8" x14ac:dyDescent="0.35">
      <c r="A3032" s="4">
        <v>85097</v>
      </c>
      <c r="B3032" s="1">
        <v>45222</v>
      </c>
      <c r="C3032" s="2">
        <v>0.61964120370370368</v>
      </c>
      <c r="D3032" s="3" t="s">
        <v>14947</v>
      </c>
      <c r="E3032" s="3" t="s">
        <v>11315</v>
      </c>
      <c r="F3032" s="3" t="s">
        <v>24887</v>
      </c>
      <c r="G3032" s="3" t="s">
        <v>11021</v>
      </c>
      <c r="H3032" s="3" t="s">
        <v>12318</v>
      </c>
    </row>
    <row r="3033" spans="1:8" ht="43.5" x14ac:dyDescent="0.35">
      <c r="A3033" s="4">
        <v>126900</v>
      </c>
      <c r="B3033" s="1">
        <v>45222</v>
      </c>
      <c r="C3033" s="2">
        <v>0.61996527777777777</v>
      </c>
      <c r="D3033" s="3" t="s">
        <v>1288</v>
      </c>
      <c r="E3033" s="3" t="s">
        <v>1717</v>
      </c>
      <c r="F3033" s="3" t="s">
        <v>24888</v>
      </c>
      <c r="G3033" s="3" t="s">
        <v>1717</v>
      </c>
      <c r="H3033" s="3" t="s">
        <v>11384</v>
      </c>
    </row>
    <row r="3034" spans="1:8" ht="58" x14ac:dyDescent="0.35">
      <c r="A3034" s="4">
        <v>39276</v>
      </c>
      <c r="B3034" s="1">
        <v>45222</v>
      </c>
      <c r="C3034" s="2">
        <v>0.62038194444444439</v>
      </c>
      <c r="D3034" s="3" t="s">
        <v>985</v>
      </c>
      <c r="E3034" s="3" t="s">
        <v>13287</v>
      </c>
      <c r="F3034" s="3" t="s">
        <v>11953</v>
      </c>
      <c r="G3034" s="3" t="s">
        <v>13287</v>
      </c>
      <c r="H3034" s="3" t="s">
        <v>12234</v>
      </c>
    </row>
    <row r="3035" spans="1:8" ht="72.5" x14ac:dyDescent="0.35">
      <c r="A3035" s="4">
        <v>195560</v>
      </c>
      <c r="B3035" s="1">
        <v>45222</v>
      </c>
      <c r="C3035" s="2">
        <v>0.62087962962962961</v>
      </c>
      <c r="D3035" s="3" t="s">
        <v>24889</v>
      </c>
      <c r="E3035" s="3" t="s">
        <v>24891</v>
      </c>
      <c r="F3035" s="3" t="s">
        <v>24873</v>
      </c>
      <c r="G3035" s="3" t="s">
        <v>15556</v>
      </c>
      <c r="H3035" s="3" t="s">
        <v>24890</v>
      </c>
    </row>
    <row r="3036" spans="1:8" ht="29" x14ac:dyDescent="0.35">
      <c r="A3036" s="4">
        <v>193059</v>
      </c>
      <c r="B3036" s="1">
        <v>45222</v>
      </c>
      <c r="C3036" s="2">
        <v>0.62245370370370368</v>
      </c>
      <c r="D3036" s="3" t="s">
        <v>24892</v>
      </c>
      <c r="E3036" s="3" t="s">
        <v>24894</v>
      </c>
      <c r="F3036" s="3" t="s">
        <v>24893</v>
      </c>
      <c r="G3036" s="3" t="s">
        <v>13324</v>
      </c>
      <c r="H3036" s="3" t="s">
        <v>1325</v>
      </c>
    </row>
    <row r="3037" spans="1:8" ht="130.5" x14ac:dyDescent="0.35">
      <c r="A3037" s="4">
        <v>170325</v>
      </c>
      <c r="B3037" s="1">
        <v>45222</v>
      </c>
      <c r="C3037" s="2">
        <v>0.62271990740740735</v>
      </c>
      <c r="D3037" s="3" t="s">
        <v>11985</v>
      </c>
      <c r="E3037" s="3" t="s">
        <v>24897</v>
      </c>
      <c r="F3037" s="3" t="s">
        <v>24895</v>
      </c>
      <c r="G3037" s="3" t="s">
        <v>10433</v>
      </c>
      <c r="H3037" s="3" t="s">
        <v>24896</v>
      </c>
    </row>
    <row r="3038" spans="1:8" x14ac:dyDescent="0.35">
      <c r="A3038" s="4">
        <v>183382</v>
      </c>
      <c r="B3038" s="1">
        <v>45222</v>
      </c>
      <c r="C3038" s="2">
        <v>0.62332175925925926</v>
      </c>
      <c r="D3038" s="3" t="s">
        <v>892</v>
      </c>
      <c r="E3038" s="3" t="s">
        <v>24899</v>
      </c>
      <c r="F3038" s="3" t="s">
        <v>13714</v>
      </c>
      <c r="G3038" s="3" t="s">
        <v>11569</v>
      </c>
      <c r="H3038" s="3" t="s">
        <v>24898</v>
      </c>
    </row>
    <row r="3039" spans="1:8" ht="43.5" x14ac:dyDescent="0.35">
      <c r="A3039" s="4">
        <v>197044</v>
      </c>
      <c r="B3039" s="1">
        <v>45222</v>
      </c>
      <c r="C3039" s="2">
        <v>0.62456018518518519</v>
      </c>
      <c r="D3039" s="3" t="s">
        <v>24900</v>
      </c>
      <c r="E3039" s="3" t="s">
        <v>24902</v>
      </c>
      <c r="F3039" s="3" t="s">
        <v>1520</v>
      </c>
      <c r="G3039" s="3" t="s">
        <v>11798</v>
      </c>
      <c r="H3039" s="3" t="s">
        <v>24901</v>
      </c>
    </row>
    <row r="3040" spans="1:8" ht="29" x14ac:dyDescent="0.35">
      <c r="A3040" s="4">
        <v>193059</v>
      </c>
      <c r="B3040" s="1">
        <v>45222</v>
      </c>
      <c r="C3040" s="2">
        <v>0.62706018518518525</v>
      </c>
      <c r="D3040" s="3" t="s">
        <v>24892</v>
      </c>
      <c r="E3040" s="3" t="s">
        <v>24894</v>
      </c>
      <c r="F3040" s="3" t="s">
        <v>24893</v>
      </c>
      <c r="G3040" s="3" t="s">
        <v>13324</v>
      </c>
      <c r="H3040" s="3" t="s">
        <v>1325</v>
      </c>
    </row>
    <row r="3041" spans="1:8" ht="116" x14ac:dyDescent="0.35">
      <c r="A3041" s="4">
        <v>187719</v>
      </c>
      <c r="B3041" s="1">
        <v>45222</v>
      </c>
      <c r="C3041" s="2">
        <v>0.63203703703703706</v>
      </c>
      <c r="D3041" s="3" t="s">
        <v>985</v>
      </c>
      <c r="E3041" s="3" t="s">
        <v>24905</v>
      </c>
      <c r="F3041" s="3" t="s">
        <v>14671</v>
      </c>
      <c r="G3041" s="3" t="s">
        <v>24903</v>
      </c>
      <c r="H3041" s="3" t="s">
        <v>24904</v>
      </c>
    </row>
    <row r="3042" spans="1:8" ht="29" x14ac:dyDescent="0.35">
      <c r="A3042" s="4">
        <v>49280</v>
      </c>
      <c r="B3042" s="1">
        <v>45222</v>
      </c>
      <c r="C3042" s="2">
        <v>0.63686342592592593</v>
      </c>
      <c r="D3042" s="3" t="s">
        <v>892</v>
      </c>
      <c r="E3042" s="3" t="s">
        <v>14610</v>
      </c>
      <c r="F3042" s="3" t="s">
        <v>24906</v>
      </c>
      <c r="G3042" s="3" t="s">
        <v>14315</v>
      </c>
      <c r="H3042" s="3" t="s">
        <v>12267</v>
      </c>
    </row>
    <row r="3043" spans="1:8" ht="43.5" x14ac:dyDescent="0.35">
      <c r="A3043" s="4">
        <v>202502</v>
      </c>
      <c r="B3043" s="1">
        <v>45222</v>
      </c>
      <c r="C3043" s="2">
        <v>0.63834490740740735</v>
      </c>
      <c r="D3043" s="3" t="s">
        <v>985</v>
      </c>
      <c r="E3043" s="3" t="s">
        <v>24909</v>
      </c>
      <c r="F3043" s="3" t="s">
        <v>24907</v>
      </c>
      <c r="G3043" s="3" t="s">
        <v>104</v>
      </c>
      <c r="H3043" s="3" t="s">
        <v>24908</v>
      </c>
    </row>
    <row r="3044" spans="1:8" ht="29" x14ac:dyDescent="0.35">
      <c r="A3044" s="4">
        <v>101916</v>
      </c>
      <c r="B3044" s="1">
        <v>45222</v>
      </c>
      <c r="C3044" s="2">
        <v>0.63847222222222222</v>
      </c>
      <c r="D3044" s="3" t="s">
        <v>985</v>
      </c>
      <c r="E3044" s="3" t="s">
        <v>24911</v>
      </c>
      <c r="F3044" s="3" t="s">
        <v>11304</v>
      </c>
      <c r="G3044" s="3" t="s">
        <v>11016</v>
      </c>
      <c r="H3044" s="3" t="s">
        <v>24910</v>
      </c>
    </row>
    <row r="3045" spans="1:8" x14ac:dyDescent="0.35">
      <c r="A3045" s="4">
        <v>171692</v>
      </c>
      <c r="B3045" s="1">
        <v>45222</v>
      </c>
      <c r="C3045" s="2">
        <v>0.64203703703703707</v>
      </c>
      <c r="D3045" s="3" t="s">
        <v>985</v>
      </c>
      <c r="E3045" s="3" t="s">
        <v>24915</v>
      </c>
      <c r="F3045" s="3" t="s">
        <v>24912</v>
      </c>
      <c r="G3045" s="3" t="s">
        <v>24913</v>
      </c>
      <c r="H3045" s="3" t="s">
        <v>24914</v>
      </c>
    </row>
    <row r="3046" spans="1:8" ht="87" x14ac:dyDescent="0.35">
      <c r="A3046" s="4">
        <v>39253</v>
      </c>
      <c r="B3046" s="1">
        <v>45222</v>
      </c>
      <c r="C3046" s="2">
        <v>0.6422106481481481</v>
      </c>
      <c r="D3046" s="3" t="s">
        <v>24916</v>
      </c>
      <c r="E3046" s="3" t="s">
        <v>24919</v>
      </c>
      <c r="F3046" s="3" t="s">
        <v>24917</v>
      </c>
      <c r="G3046" s="3" t="s">
        <v>10851</v>
      </c>
      <c r="H3046" s="3" t="s">
        <v>24918</v>
      </c>
    </row>
    <row r="3047" spans="1:8" ht="29" x14ac:dyDescent="0.35">
      <c r="A3047" s="4">
        <v>124925</v>
      </c>
      <c r="B3047" s="1">
        <v>45222</v>
      </c>
      <c r="C3047" s="2">
        <v>0.64260416666666664</v>
      </c>
      <c r="D3047" s="3" t="s">
        <v>11985</v>
      </c>
      <c r="E3047" s="3" t="s">
        <v>14698</v>
      </c>
      <c r="F3047" s="3" t="s">
        <v>24920</v>
      </c>
      <c r="G3047" s="3" t="s">
        <v>11829</v>
      </c>
      <c r="H3047" s="3" t="s">
        <v>4190</v>
      </c>
    </row>
    <row r="3048" spans="1:8" ht="29" x14ac:dyDescent="0.35">
      <c r="A3048" s="4">
        <v>200067</v>
      </c>
      <c r="B3048" s="1">
        <v>45222</v>
      </c>
      <c r="C3048" s="2">
        <v>0.65170138888888884</v>
      </c>
      <c r="D3048" s="3" t="s">
        <v>24921</v>
      </c>
      <c r="E3048" s="3" t="s">
        <v>24924</v>
      </c>
      <c r="F3048" s="3" t="s">
        <v>24922</v>
      </c>
      <c r="G3048" s="3" t="s">
        <v>12603</v>
      </c>
      <c r="H3048" s="3" t="s">
        <v>24923</v>
      </c>
    </row>
    <row r="3049" spans="1:8" ht="29" x14ac:dyDescent="0.35">
      <c r="A3049" s="4">
        <v>41506</v>
      </c>
      <c r="B3049" s="1">
        <v>45222</v>
      </c>
      <c r="C3049" s="2">
        <v>0.65228009259259256</v>
      </c>
      <c r="D3049" s="3" t="s">
        <v>167</v>
      </c>
      <c r="E3049" s="3" t="s">
        <v>24926</v>
      </c>
      <c r="F3049" s="3" t="s">
        <v>11931</v>
      </c>
      <c r="G3049" s="3" t="s">
        <v>24925</v>
      </c>
      <c r="H3049" s="3" t="s">
        <v>11071</v>
      </c>
    </row>
    <row r="3050" spans="1:8" ht="43.5" x14ac:dyDescent="0.35">
      <c r="A3050" s="4">
        <v>48971</v>
      </c>
      <c r="B3050" s="1">
        <v>45222</v>
      </c>
      <c r="C3050" s="2">
        <v>0.65443287037037035</v>
      </c>
      <c r="D3050" s="3" t="s">
        <v>24927</v>
      </c>
      <c r="E3050" s="3" t="s">
        <v>15536</v>
      </c>
      <c r="F3050" s="3" t="s">
        <v>24928</v>
      </c>
      <c r="G3050" s="3" t="s">
        <v>11253</v>
      </c>
      <c r="H3050" s="3" t="s">
        <v>12409</v>
      </c>
    </row>
    <row r="3051" spans="1:8" ht="58" x14ac:dyDescent="0.35">
      <c r="A3051" s="4">
        <v>29363</v>
      </c>
      <c r="B3051" s="1">
        <v>45222</v>
      </c>
      <c r="C3051" s="2">
        <v>0.65601851851851845</v>
      </c>
      <c r="D3051" s="3" t="s">
        <v>12104</v>
      </c>
      <c r="E3051" s="3" t="s">
        <v>24931</v>
      </c>
      <c r="F3051" s="3" t="s">
        <v>24929</v>
      </c>
      <c r="G3051" s="3" t="s">
        <v>11855</v>
      </c>
      <c r="H3051" s="3" t="s">
        <v>24930</v>
      </c>
    </row>
    <row r="3052" spans="1:8" ht="43.5" x14ac:dyDescent="0.35">
      <c r="A3052" s="4">
        <v>45130</v>
      </c>
      <c r="B3052" s="1">
        <v>45222</v>
      </c>
      <c r="C3052" s="2">
        <v>0.65850694444444446</v>
      </c>
      <c r="D3052" s="3" t="s">
        <v>11985</v>
      </c>
      <c r="E3052" s="3" t="s">
        <v>12193</v>
      </c>
      <c r="F3052" s="3" t="s">
        <v>24932</v>
      </c>
      <c r="G3052" s="3" t="s">
        <v>10433</v>
      </c>
      <c r="H3052" s="3" t="s">
        <v>4190</v>
      </c>
    </row>
    <row r="3053" spans="1:8" ht="43.5" x14ac:dyDescent="0.35">
      <c r="A3053" s="4">
        <v>156534</v>
      </c>
      <c r="B3053" s="1">
        <v>45222</v>
      </c>
      <c r="C3053" s="2">
        <v>0.65891203703703705</v>
      </c>
      <c r="D3053" s="3" t="s">
        <v>24933</v>
      </c>
      <c r="E3053" s="3" t="s">
        <v>24935</v>
      </c>
      <c r="F3053" s="3" t="s">
        <v>24934</v>
      </c>
      <c r="G3053" s="3" t="s">
        <v>13278</v>
      </c>
      <c r="H3053" s="3" t="s">
        <v>11422</v>
      </c>
    </row>
    <row r="3054" spans="1:8" ht="43.5" x14ac:dyDescent="0.35">
      <c r="A3054" s="4">
        <v>130382</v>
      </c>
      <c r="B3054" s="1">
        <v>45222</v>
      </c>
      <c r="C3054" s="2">
        <v>0.66113425925925928</v>
      </c>
      <c r="D3054" s="3" t="s">
        <v>985</v>
      </c>
      <c r="E3054" s="3" t="s">
        <v>24937</v>
      </c>
      <c r="F3054" s="3" t="s">
        <v>24936</v>
      </c>
      <c r="G3054" s="3" t="s">
        <v>10433</v>
      </c>
      <c r="H3054" s="3" t="s">
        <v>4190</v>
      </c>
    </row>
    <row r="3055" spans="1:8" ht="29" x14ac:dyDescent="0.35">
      <c r="A3055" s="4">
        <v>170412</v>
      </c>
      <c r="B3055" s="1">
        <v>45222</v>
      </c>
      <c r="C3055" s="2">
        <v>0.66369212962962965</v>
      </c>
      <c r="D3055" s="3" t="s">
        <v>10647</v>
      </c>
      <c r="E3055" s="3" t="s">
        <v>24940</v>
      </c>
      <c r="F3055" s="3" t="s">
        <v>24938</v>
      </c>
      <c r="G3055" s="3" t="s">
        <v>24939</v>
      </c>
      <c r="H3055" s="3" t="s">
        <v>1325</v>
      </c>
    </row>
    <row r="3056" spans="1:8" x14ac:dyDescent="0.35">
      <c r="A3056" s="4">
        <v>182804</v>
      </c>
      <c r="B3056" s="1">
        <v>45222</v>
      </c>
      <c r="C3056" s="2">
        <v>0.66516203703703702</v>
      </c>
      <c r="D3056" s="3" t="s">
        <v>24941</v>
      </c>
      <c r="E3056" s="3" t="s">
        <v>24944</v>
      </c>
      <c r="F3056" s="3" t="s">
        <v>24942</v>
      </c>
      <c r="G3056" s="3" t="s">
        <v>11378</v>
      </c>
      <c r="H3056" s="3" t="s">
        <v>24943</v>
      </c>
    </row>
    <row r="3057" spans="1:8" ht="43.5" x14ac:dyDescent="0.35">
      <c r="A3057" s="4">
        <v>195810</v>
      </c>
      <c r="B3057" s="1">
        <v>45222</v>
      </c>
      <c r="C3057" s="2">
        <v>0.66572916666666659</v>
      </c>
      <c r="D3057" s="3" t="s">
        <v>167</v>
      </c>
      <c r="E3057" s="3" t="s">
        <v>24946</v>
      </c>
      <c r="F3057" s="3" t="s">
        <v>24945</v>
      </c>
      <c r="G3057" s="3" t="s">
        <v>10831</v>
      </c>
      <c r="H3057" s="3" t="s">
        <v>11071</v>
      </c>
    </row>
    <row r="3058" spans="1:8" ht="43.5" x14ac:dyDescent="0.35">
      <c r="A3058" s="4">
        <v>22504</v>
      </c>
      <c r="B3058" s="1">
        <v>45222</v>
      </c>
      <c r="C3058" s="2">
        <v>0.6667939814814815</v>
      </c>
      <c r="D3058" s="3" t="s">
        <v>892</v>
      </c>
      <c r="E3058" s="3" t="s">
        <v>24950</v>
      </c>
      <c r="F3058" s="3" t="s">
        <v>24947</v>
      </c>
      <c r="G3058" s="3" t="s">
        <v>24948</v>
      </c>
      <c r="H3058" s="3" t="s">
        <v>24949</v>
      </c>
    </row>
    <row r="3059" spans="1:8" ht="29" x14ac:dyDescent="0.35">
      <c r="A3059" s="4">
        <v>182804</v>
      </c>
      <c r="B3059" s="1">
        <v>45222</v>
      </c>
      <c r="C3059" s="2">
        <v>0.66879629629629633</v>
      </c>
      <c r="D3059" s="3" t="s">
        <v>24951</v>
      </c>
      <c r="E3059" s="3" t="s">
        <v>24944</v>
      </c>
      <c r="F3059" s="3" t="s">
        <v>24942</v>
      </c>
      <c r="G3059" s="3" t="s">
        <v>11378</v>
      </c>
      <c r="H3059" s="3" t="s">
        <v>24952</v>
      </c>
    </row>
    <row r="3060" spans="1:8" ht="29" x14ac:dyDescent="0.35">
      <c r="A3060" s="4">
        <v>143118</v>
      </c>
      <c r="B3060" s="1">
        <v>45222</v>
      </c>
      <c r="C3060" s="2">
        <v>0.67019675925925926</v>
      </c>
      <c r="D3060" s="3" t="s">
        <v>14682</v>
      </c>
      <c r="E3060" s="3" t="s">
        <v>12675</v>
      </c>
      <c r="F3060" s="3" t="s">
        <v>24953</v>
      </c>
      <c r="G3060" s="3" t="s">
        <v>104</v>
      </c>
      <c r="H3060" s="3" t="s">
        <v>4190</v>
      </c>
    </row>
    <row r="3061" spans="1:8" ht="29" x14ac:dyDescent="0.35">
      <c r="A3061" s="4">
        <v>35858</v>
      </c>
      <c r="B3061" s="1">
        <v>45222</v>
      </c>
      <c r="C3061" s="2">
        <v>0.67292824074074076</v>
      </c>
      <c r="D3061" s="3" t="s">
        <v>167</v>
      </c>
      <c r="E3061" s="3" t="s">
        <v>24956</v>
      </c>
      <c r="F3061" s="3" t="s">
        <v>24954</v>
      </c>
      <c r="G3061" s="3" t="s">
        <v>24955</v>
      </c>
      <c r="H3061" s="3" t="s">
        <v>11941</v>
      </c>
    </row>
    <row r="3062" spans="1:8" ht="29" x14ac:dyDescent="0.35">
      <c r="A3062" s="4">
        <v>157341</v>
      </c>
      <c r="B3062" s="1">
        <v>45222</v>
      </c>
      <c r="C3062" s="2">
        <v>0.67609953703703696</v>
      </c>
      <c r="D3062" s="3" t="s">
        <v>24957</v>
      </c>
      <c r="E3062" s="3" t="s">
        <v>24960</v>
      </c>
      <c r="F3062" s="3" t="s">
        <v>1800</v>
      </c>
      <c r="G3062" s="3" t="s">
        <v>24958</v>
      </c>
      <c r="H3062" s="3" t="s">
        <v>24959</v>
      </c>
    </row>
    <row r="3063" spans="1:8" x14ac:dyDescent="0.35">
      <c r="A3063" s="4">
        <v>203819</v>
      </c>
      <c r="B3063" s="1">
        <v>45222</v>
      </c>
      <c r="C3063" s="2">
        <v>0.67778935185185185</v>
      </c>
      <c r="D3063" s="3" t="s">
        <v>24961</v>
      </c>
      <c r="E3063" s="3" t="s">
        <v>24963</v>
      </c>
      <c r="F3063" s="3" t="s">
        <v>24962</v>
      </c>
      <c r="G3063" s="3" t="s">
        <v>24963</v>
      </c>
      <c r="H3063" s="3" t="s">
        <v>24964</v>
      </c>
    </row>
    <row r="3064" spans="1:8" ht="29" x14ac:dyDescent="0.35">
      <c r="A3064" s="4">
        <v>48773</v>
      </c>
      <c r="B3064" s="1">
        <v>45222</v>
      </c>
      <c r="C3064" s="2">
        <v>0.67884259259259261</v>
      </c>
      <c r="D3064" s="3" t="s">
        <v>167</v>
      </c>
      <c r="E3064" s="3" t="s">
        <v>24966</v>
      </c>
      <c r="F3064" s="3" t="s">
        <v>24965</v>
      </c>
      <c r="G3064" s="3" t="s">
        <v>24955</v>
      </c>
      <c r="H3064" s="3" t="s">
        <v>11921</v>
      </c>
    </row>
    <row r="3065" spans="1:8" ht="43.5" x14ac:dyDescent="0.35">
      <c r="A3065" s="4">
        <v>99942</v>
      </c>
      <c r="B3065" s="1">
        <v>45222</v>
      </c>
      <c r="C3065" s="2">
        <v>0.68175925925925929</v>
      </c>
      <c r="D3065" s="3" t="s">
        <v>482</v>
      </c>
      <c r="E3065" s="3" t="s">
        <v>24969</v>
      </c>
      <c r="F3065" s="3" t="s">
        <v>24967</v>
      </c>
      <c r="G3065" s="3" t="s">
        <v>11933</v>
      </c>
      <c r="H3065" s="3" t="s">
        <v>24968</v>
      </c>
    </row>
    <row r="3066" spans="1:8" x14ac:dyDescent="0.35">
      <c r="A3066" s="4">
        <v>171801</v>
      </c>
      <c r="B3066" s="1">
        <v>45222</v>
      </c>
      <c r="C3066" s="2">
        <v>0.68598379629629624</v>
      </c>
      <c r="D3066" s="3" t="s">
        <v>985</v>
      </c>
      <c r="E3066" s="3" t="s">
        <v>24972</v>
      </c>
      <c r="F3066" s="3" t="s">
        <v>24970</v>
      </c>
      <c r="G3066" s="3" t="s">
        <v>24971</v>
      </c>
      <c r="H3066" s="3" t="s">
        <v>182</v>
      </c>
    </row>
    <row r="3067" spans="1:8" ht="58" x14ac:dyDescent="0.35">
      <c r="A3067" s="4">
        <v>115266</v>
      </c>
      <c r="B3067" s="1">
        <v>45222</v>
      </c>
      <c r="C3067" s="2">
        <v>0.68842592592592589</v>
      </c>
      <c r="D3067" s="3" t="s">
        <v>24973</v>
      </c>
      <c r="E3067" s="3" t="s">
        <v>24976</v>
      </c>
      <c r="F3067" s="3" t="s">
        <v>11931</v>
      </c>
      <c r="G3067" s="3" t="s">
        <v>24974</v>
      </c>
      <c r="H3067" s="3" t="s">
        <v>24975</v>
      </c>
    </row>
    <row r="3068" spans="1:8" ht="29" x14ac:dyDescent="0.35">
      <c r="A3068" s="4">
        <v>1241</v>
      </c>
      <c r="B3068" s="1">
        <v>45222</v>
      </c>
      <c r="C3068" s="2">
        <v>0.69390046296296293</v>
      </c>
      <c r="D3068" s="3" t="s">
        <v>1403</v>
      </c>
      <c r="E3068" s="3" t="s">
        <v>24980</v>
      </c>
      <c r="F3068" s="3" t="s">
        <v>24977</v>
      </c>
      <c r="G3068" s="3" t="s">
        <v>24978</v>
      </c>
      <c r="H3068" s="3" t="s">
        <v>24979</v>
      </c>
    </row>
    <row r="3069" spans="1:8" ht="29" x14ac:dyDescent="0.35">
      <c r="A3069" s="4">
        <v>120177</v>
      </c>
      <c r="B3069" s="1">
        <v>45222</v>
      </c>
      <c r="C3069" s="2">
        <v>0.70141203703703703</v>
      </c>
      <c r="D3069" s="3" t="s">
        <v>167</v>
      </c>
      <c r="E3069" s="3" t="s">
        <v>24983</v>
      </c>
      <c r="F3069" s="3" t="s">
        <v>24981</v>
      </c>
      <c r="G3069" s="3" t="s">
        <v>11781</v>
      </c>
      <c r="H3069" s="3" t="s">
        <v>24982</v>
      </c>
    </row>
    <row r="3070" spans="1:8" ht="29" x14ac:dyDescent="0.35">
      <c r="A3070" s="4">
        <v>204171</v>
      </c>
      <c r="B3070" s="1">
        <v>45222</v>
      </c>
      <c r="C3070" s="2">
        <v>0.75725694444444447</v>
      </c>
      <c r="D3070" s="3" t="s">
        <v>24984</v>
      </c>
      <c r="E3070" s="3" t="s">
        <v>24986</v>
      </c>
      <c r="F3070" s="3" t="s">
        <v>12876</v>
      </c>
      <c r="G3070" s="3" t="s">
        <v>11856</v>
      </c>
      <c r="H3070" s="3" t="s">
        <v>24985</v>
      </c>
    </row>
    <row r="3071" spans="1:8" ht="29" x14ac:dyDescent="0.35">
      <c r="A3071" s="4">
        <v>204173</v>
      </c>
      <c r="B3071" s="1">
        <v>45222</v>
      </c>
      <c r="C3071" s="2">
        <v>0.76646990740740739</v>
      </c>
      <c r="D3071" s="3" t="s">
        <v>24987</v>
      </c>
      <c r="E3071" s="3" t="s">
        <v>10809</v>
      </c>
      <c r="F3071" s="3" t="s">
        <v>12398</v>
      </c>
      <c r="G3071" s="3" t="s">
        <v>12544</v>
      </c>
      <c r="H3071" s="3" t="s">
        <v>24988</v>
      </c>
    </row>
    <row r="3072" spans="1:8" x14ac:dyDescent="0.35">
      <c r="A3072" s="4">
        <v>204174</v>
      </c>
      <c r="B3072" s="1">
        <v>45222</v>
      </c>
      <c r="C3072" s="2">
        <v>0.77148148148148143</v>
      </c>
      <c r="D3072" s="3" t="s">
        <v>24989</v>
      </c>
      <c r="E3072" s="3" t="s">
        <v>24991</v>
      </c>
      <c r="F3072" s="3" t="s">
        <v>11818</v>
      </c>
      <c r="G3072" s="3" t="s">
        <v>11924</v>
      </c>
      <c r="H3072" s="3" t="s">
        <v>24990</v>
      </c>
    </row>
    <row r="3073" spans="1:8" ht="58" x14ac:dyDescent="0.35">
      <c r="A3073" s="4">
        <v>204179</v>
      </c>
      <c r="B3073" s="1">
        <v>45222</v>
      </c>
      <c r="C3073" s="2">
        <v>0.77704861111111112</v>
      </c>
      <c r="D3073" s="3" t="s">
        <v>24992</v>
      </c>
      <c r="E3073" s="3" t="s">
        <v>24994</v>
      </c>
      <c r="F3073" s="3" t="s">
        <v>12334</v>
      </c>
      <c r="G3073" s="3" t="s">
        <v>11781</v>
      </c>
      <c r="H3073" s="3" t="s">
        <v>24993</v>
      </c>
    </row>
    <row r="3074" spans="1:8" ht="43.5" x14ac:dyDescent="0.35">
      <c r="A3074" s="4">
        <v>51563</v>
      </c>
      <c r="B3074" s="1">
        <v>45223</v>
      </c>
      <c r="C3074" s="2">
        <v>0.33640046296296294</v>
      </c>
      <c r="D3074" s="3" t="s">
        <v>233</v>
      </c>
      <c r="E3074" s="3" t="s">
        <v>14704</v>
      </c>
      <c r="F3074" s="3" t="s">
        <v>24995</v>
      </c>
      <c r="G3074" s="3" t="s">
        <v>24996</v>
      </c>
      <c r="H3074" s="3" t="s">
        <v>12587</v>
      </c>
    </row>
    <row r="3075" spans="1:8" x14ac:dyDescent="0.35">
      <c r="A3075" s="4">
        <v>18925</v>
      </c>
      <c r="B3075" s="1">
        <v>45223</v>
      </c>
      <c r="C3075" s="2">
        <v>0.33659722222222221</v>
      </c>
      <c r="D3075" s="3" t="s">
        <v>1288</v>
      </c>
      <c r="E3075" s="3" t="s">
        <v>24998</v>
      </c>
      <c r="F3075" s="3" t="s">
        <v>24997</v>
      </c>
      <c r="G3075" s="3" t="s">
        <v>11812</v>
      </c>
      <c r="H3075" s="3" t="s">
        <v>11764</v>
      </c>
    </row>
    <row r="3076" spans="1:8" ht="29" x14ac:dyDescent="0.35">
      <c r="A3076" s="4">
        <v>163468</v>
      </c>
      <c r="B3076" s="1">
        <v>45223</v>
      </c>
      <c r="C3076" s="2">
        <v>0.34155092592592595</v>
      </c>
      <c r="D3076" s="3" t="s">
        <v>233</v>
      </c>
      <c r="E3076" s="3" t="s">
        <v>25000</v>
      </c>
      <c r="F3076" s="3" t="s">
        <v>24999</v>
      </c>
      <c r="G3076" s="3" t="s">
        <v>11333</v>
      </c>
      <c r="H3076" s="3" t="s">
        <v>12587</v>
      </c>
    </row>
    <row r="3077" spans="1:8" ht="58" x14ac:dyDescent="0.35">
      <c r="A3077" s="4">
        <v>131384</v>
      </c>
      <c r="B3077" s="1">
        <v>45223</v>
      </c>
      <c r="C3077" s="2">
        <v>0.34449074074074071</v>
      </c>
      <c r="D3077" s="3" t="s">
        <v>1288</v>
      </c>
      <c r="E3077" s="3" t="s">
        <v>25003</v>
      </c>
      <c r="F3077" s="3" t="s">
        <v>25001</v>
      </c>
      <c r="G3077" s="3" t="s">
        <v>12827</v>
      </c>
      <c r="H3077" s="3" t="s">
        <v>25002</v>
      </c>
    </row>
    <row r="3078" spans="1:8" ht="43.5" x14ac:dyDescent="0.35">
      <c r="A3078" s="4">
        <v>60722</v>
      </c>
      <c r="B3078" s="1">
        <v>45223</v>
      </c>
      <c r="C3078" s="2">
        <v>0.34546296296296292</v>
      </c>
      <c r="D3078" s="3" t="s">
        <v>25004</v>
      </c>
      <c r="E3078" s="3" t="s">
        <v>25008</v>
      </c>
      <c r="F3078" s="3" t="s">
        <v>25005</v>
      </c>
      <c r="G3078" s="3" t="s">
        <v>25006</v>
      </c>
      <c r="H3078" s="3" t="s">
        <v>25007</v>
      </c>
    </row>
    <row r="3079" spans="1:8" ht="87" x14ac:dyDescent="0.35">
      <c r="A3079" s="4">
        <v>75760</v>
      </c>
      <c r="B3079" s="1">
        <v>45223</v>
      </c>
      <c r="C3079" s="2">
        <v>0.34761574074074075</v>
      </c>
      <c r="D3079" s="3" t="s">
        <v>1933</v>
      </c>
      <c r="E3079" s="3" t="s">
        <v>25011</v>
      </c>
      <c r="F3079" s="3" t="s">
        <v>25009</v>
      </c>
      <c r="G3079" s="3" t="s">
        <v>25010</v>
      </c>
      <c r="H3079" s="3" t="s">
        <v>10660</v>
      </c>
    </row>
    <row r="3080" spans="1:8" ht="43.5" x14ac:dyDescent="0.35">
      <c r="A3080" s="4">
        <v>68074</v>
      </c>
      <c r="B3080" s="1">
        <v>45223</v>
      </c>
      <c r="C3080" s="2">
        <v>0.34887731481481482</v>
      </c>
      <c r="D3080" s="3" t="s">
        <v>10788</v>
      </c>
      <c r="E3080" s="3" t="s">
        <v>25014</v>
      </c>
      <c r="F3080" s="3" t="s">
        <v>25012</v>
      </c>
      <c r="G3080" s="3" t="s">
        <v>12252</v>
      </c>
      <c r="H3080" s="3" t="s">
        <v>25013</v>
      </c>
    </row>
    <row r="3081" spans="1:8" x14ac:dyDescent="0.35">
      <c r="A3081" s="4">
        <v>36815</v>
      </c>
      <c r="B3081" s="1">
        <v>45223</v>
      </c>
      <c r="C3081" s="2">
        <v>0.35120370370370368</v>
      </c>
      <c r="D3081" s="3" t="s">
        <v>233</v>
      </c>
      <c r="E3081" s="3" t="s">
        <v>25016</v>
      </c>
      <c r="F3081" s="3" t="s">
        <v>25015</v>
      </c>
      <c r="G3081" s="3" t="s">
        <v>1268</v>
      </c>
      <c r="H3081" s="3" t="s">
        <v>10316</v>
      </c>
    </row>
    <row r="3082" spans="1:8" x14ac:dyDescent="0.35">
      <c r="A3082" s="4">
        <v>47607</v>
      </c>
      <c r="B3082" s="1">
        <v>45223</v>
      </c>
      <c r="C3082" s="2">
        <v>0.35315972222222225</v>
      </c>
      <c r="D3082" s="3" t="s">
        <v>1436</v>
      </c>
      <c r="E3082" s="3" t="s">
        <v>14999</v>
      </c>
      <c r="F3082" s="3" t="s">
        <v>12830</v>
      </c>
      <c r="G3082" s="3" t="s">
        <v>14381</v>
      </c>
      <c r="H3082" s="3" t="s">
        <v>11412</v>
      </c>
    </row>
    <row r="3083" spans="1:8" ht="29" x14ac:dyDescent="0.35">
      <c r="A3083" s="4">
        <v>47985</v>
      </c>
      <c r="B3083" s="1">
        <v>45223</v>
      </c>
      <c r="C3083" s="2">
        <v>0.35396990740740741</v>
      </c>
      <c r="D3083" s="3" t="s">
        <v>233</v>
      </c>
      <c r="E3083" s="3" t="s">
        <v>25018</v>
      </c>
      <c r="F3083" s="3" t="s">
        <v>25017</v>
      </c>
      <c r="G3083" s="3" t="s">
        <v>1253</v>
      </c>
      <c r="H3083" s="3" t="s">
        <v>12612</v>
      </c>
    </row>
    <row r="3084" spans="1:8" ht="87" x14ac:dyDescent="0.35">
      <c r="A3084" s="4">
        <v>62818</v>
      </c>
      <c r="B3084" s="1">
        <v>45223</v>
      </c>
      <c r="C3084" s="2">
        <v>0.35621527777777778</v>
      </c>
      <c r="D3084" s="3" t="s">
        <v>1933</v>
      </c>
      <c r="E3084" s="3" t="s">
        <v>25021</v>
      </c>
      <c r="F3084" s="3" t="s">
        <v>25019</v>
      </c>
      <c r="G3084" s="3" t="s">
        <v>10650</v>
      </c>
      <c r="H3084" s="3" t="s">
        <v>25020</v>
      </c>
    </row>
    <row r="3085" spans="1:8" ht="29" x14ac:dyDescent="0.35">
      <c r="A3085" s="4">
        <v>33265</v>
      </c>
      <c r="B3085" s="1">
        <v>45223</v>
      </c>
      <c r="C3085" s="2">
        <v>0.35909722222222223</v>
      </c>
      <c r="D3085" s="3" t="s">
        <v>25022</v>
      </c>
      <c r="E3085" s="3" t="s">
        <v>25025</v>
      </c>
      <c r="F3085" s="3" t="s">
        <v>25023</v>
      </c>
      <c r="G3085" s="3" t="s">
        <v>25024</v>
      </c>
      <c r="H3085" s="3" t="s">
        <v>12614</v>
      </c>
    </row>
    <row r="3086" spans="1:8" ht="29" x14ac:dyDescent="0.35">
      <c r="A3086" s="4">
        <v>49390</v>
      </c>
      <c r="B3086" s="1">
        <v>45223</v>
      </c>
      <c r="C3086" s="2">
        <v>0.36157407407407405</v>
      </c>
      <c r="D3086" s="3" t="s">
        <v>10438</v>
      </c>
      <c r="E3086" s="3" t="s">
        <v>25028</v>
      </c>
      <c r="F3086" s="3" t="s">
        <v>25026</v>
      </c>
      <c r="G3086" s="3" t="s">
        <v>25027</v>
      </c>
      <c r="H3086" s="3" t="s">
        <v>11774</v>
      </c>
    </row>
    <row r="3087" spans="1:8" ht="87" x14ac:dyDescent="0.35">
      <c r="A3087" s="4">
        <v>167159</v>
      </c>
      <c r="B3087" s="1">
        <v>45223</v>
      </c>
      <c r="C3087" s="2">
        <v>0.36207175925925927</v>
      </c>
      <c r="D3087" s="3" t="s">
        <v>25029</v>
      </c>
      <c r="E3087" s="3" t="s">
        <v>25033</v>
      </c>
      <c r="F3087" s="3" t="s">
        <v>25030</v>
      </c>
      <c r="G3087" s="3" t="s">
        <v>25031</v>
      </c>
      <c r="H3087" s="3" t="s">
        <v>25032</v>
      </c>
    </row>
    <row r="3088" spans="1:8" ht="58" x14ac:dyDescent="0.35">
      <c r="A3088" s="4">
        <v>36533</v>
      </c>
      <c r="B3088" s="1">
        <v>45223</v>
      </c>
      <c r="C3088" s="2">
        <v>0.36260416666666667</v>
      </c>
      <c r="D3088" s="3" t="s">
        <v>11426</v>
      </c>
      <c r="E3088" s="3" t="s">
        <v>14322</v>
      </c>
      <c r="F3088" s="3" t="s">
        <v>25034</v>
      </c>
      <c r="G3088" s="3" t="s">
        <v>14452</v>
      </c>
      <c r="H3088" s="3" t="s">
        <v>10679</v>
      </c>
    </row>
    <row r="3089" spans="1:8" ht="58" x14ac:dyDescent="0.35">
      <c r="A3089" s="4">
        <v>56077</v>
      </c>
      <c r="B3089" s="1">
        <v>45223</v>
      </c>
      <c r="C3089" s="2">
        <v>0.36320601851851847</v>
      </c>
      <c r="D3089" s="3" t="s">
        <v>233</v>
      </c>
      <c r="E3089" s="3" t="s">
        <v>14712</v>
      </c>
      <c r="F3089" s="3" t="s">
        <v>25035</v>
      </c>
      <c r="G3089" s="3" t="s">
        <v>13146</v>
      </c>
      <c r="H3089" s="3" t="s">
        <v>12612</v>
      </c>
    </row>
    <row r="3090" spans="1:8" ht="43.5" x14ac:dyDescent="0.35">
      <c r="A3090" s="4">
        <v>48730</v>
      </c>
      <c r="B3090" s="1">
        <v>45223</v>
      </c>
      <c r="C3090" s="2">
        <v>0.36710648148148151</v>
      </c>
      <c r="D3090" s="3" t="s">
        <v>1189</v>
      </c>
      <c r="E3090" s="3" t="s">
        <v>25039</v>
      </c>
      <c r="F3090" s="3" t="s">
        <v>25036</v>
      </c>
      <c r="G3090" s="3" t="s">
        <v>25037</v>
      </c>
      <c r="H3090" s="3" t="s">
        <v>25038</v>
      </c>
    </row>
    <row r="3091" spans="1:8" ht="29" x14ac:dyDescent="0.35">
      <c r="A3091" s="4">
        <v>186431</v>
      </c>
      <c r="B3091" s="1">
        <v>45223</v>
      </c>
      <c r="C3091" s="2">
        <v>0.36732638888888891</v>
      </c>
      <c r="D3091" s="3" t="s">
        <v>1403</v>
      </c>
      <c r="E3091" s="3" t="s">
        <v>25042</v>
      </c>
      <c r="F3091" s="3" t="s">
        <v>25040</v>
      </c>
      <c r="G3091" s="3" t="s">
        <v>25041</v>
      </c>
      <c r="H3091" s="3" t="s">
        <v>11036</v>
      </c>
    </row>
    <row r="3092" spans="1:8" ht="58" x14ac:dyDescent="0.35">
      <c r="A3092" s="4">
        <v>135329</v>
      </c>
      <c r="B3092" s="1">
        <v>45223</v>
      </c>
      <c r="C3092" s="2">
        <v>0.3674884259259259</v>
      </c>
      <c r="D3092" s="3" t="s">
        <v>11085</v>
      </c>
      <c r="E3092" s="3" t="s">
        <v>25045</v>
      </c>
      <c r="F3092" s="3" t="s">
        <v>25043</v>
      </c>
      <c r="G3092" s="3" t="s">
        <v>10773</v>
      </c>
      <c r="H3092" s="3" t="s">
        <v>25044</v>
      </c>
    </row>
    <row r="3093" spans="1:8" ht="58" x14ac:dyDescent="0.35">
      <c r="A3093" s="4">
        <v>42520</v>
      </c>
      <c r="B3093" s="1">
        <v>45223</v>
      </c>
      <c r="C3093" s="2">
        <v>0.36856481481481485</v>
      </c>
      <c r="D3093" s="3" t="s">
        <v>233</v>
      </c>
      <c r="E3093" s="3" t="s">
        <v>14705</v>
      </c>
      <c r="F3093" s="3" t="s">
        <v>25046</v>
      </c>
      <c r="G3093" s="3" t="s">
        <v>1477</v>
      </c>
      <c r="H3093" s="3" t="s">
        <v>10316</v>
      </c>
    </row>
    <row r="3094" spans="1:8" x14ac:dyDescent="0.35">
      <c r="A3094" s="4">
        <v>43193</v>
      </c>
      <c r="B3094" s="1">
        <v>45223</v>
      </c>
      <c r="C3094" s="2">
        <v>0.37009259259259258</v>
      </c>
      <c r="D3094" s="3" t="s">
        <v>25047</v>
      </c>
      <c r="E3094" s="3" t="s">
        <v>15467</v>
      </c>
      <c r="F3094" s="3" t="s">
        <v>25048</v>
      </c>
      <c r="G3094" s="3" t="s">
        <v>14478</v>
      </c>
      <c r="H3094" s="3" t="s">
        <v>11412</v>
      </c>
    </row>
    <row r="3095" spans="1:8" ht="29" x14ac:dyDescent="0.35">
      <c r="A3095" s="4">
        <v>112795</v>
      </c>
      <c r="B3095" s="1">
        <v>45223</v>
      </c>
      <c r="C3095" s="2">
        <v>0.37126157407407406</v>
      </c>
      <c r="D3095" s="3" t="s">
        <v>25049</v>
      </c>
      <c r="E3095" s="3" t="s">
        <v>25051</v>
      </c>
      <c r="F3095" s="3" t="s">
        <v>25050</v>
      </c>
      <c r="G3095" s="3" t="s">
        <v>14219</v>
      </c>
      <c r="H3095" s="3" t="s">
        <v>22261</v>
      </c>
    </row>
    <row r="3096" spans="1:8" ht="72.5" x14ac:dyDescent="0.35">
      <c r="A3096" s="4">
        <v>170372</v>
      </c>
      <c r="B3096" s="1">
        <v>45223</v>
      </c>
      <c r="C3096" s="2">
        <v>0.37261574074074072</v>
      </c>
      <c r="D3096" s="3" t="s">
        <v>25052</v>
      </c>
      <c r="E3096" s="3" t="s">
        <v>25055</v>
      </c>
      <c r="F3096" s="3" t="s">
        <v>25053</v>
      </c>
      <c r="G3096" s="3" t="s">
        <v>11982</v>
      </c>
      <c r="H3096" s="3" t="s">
        <v>25054</v>
      </c>
    </row>
    <row r="3097" spans="1:8" ht="58" x14ac:dyDescent="0.35">
      <c r="A3097" s="4">
        <v>45952</v>
      </c>
      <c r="B3097" s="1">
        <v>45223</v>
      </c>
      <c r="C3097" s="2">
        <v>0.37289351851851849</v>
      </c>
      <c r="D3097" s="3" t="s">
        <v>25056</v>
      </c>
      <c r="E3097" s="3" t="s">
        <v>15578</v>
      </c>
      <c r="F3097" s="3" t="s">
        <v>25057</v>
      </c>
      <c r="G3097" s="3" t="s">
        <v>12549</v>
      </c>
      <c r="H3097" s="3" t="s">
        <v>25058</v>
      </c>
    </row>
    <row r="3098" spans="1:8" ht="116" x14ac:dyDescent="0.35">
      <c r="A3098" s="4">
        <v>120110</v>
      </c>
      <c r="B3098" s="1">
        <v>45223</v>
      </c>
      <c r="C3098" s="2">
        <v>0.37328703703703708</v>
      </c>
      <c r="D3098" s="3" t="s">
        <v>349</v>
      </c>
      <c r="E3098" s="3" t="s">
        <v>25062</v>
      </c>
      <c r="F3098" s="3" t="s">
        <v>25059</v>
      </c>
      <c r="G3098" s="3" t="s">
        <v>25060</v>
      </c>
      <c r="H3098" s="3" t="s">
        <v>25061</v>
      </c>
    </row>
    <row r="3099" spans="1:8" ht="29" x14ac:dyDescent="0.35">
      <c r="A3099" s="4">
        <v>33168</v>
      </c>
      <c r="B3099" s="1">
        <v>45223</v>
      </c>
      <c r="C3099" s="2">
        <v>0.3737847222222222</v>
      </c>
      <c r="D3099" s="3" t="s">
        <v>25063</v>
      </c>
      <c r="E3099" s="3" t="s">
        <v>25065</v>
      </c>
      <c r="F3099" s="3" t="s">
        <v>25064</v>
      </c>
      <c r="G3099" s="3" t="s">
        <v>1253</v>
      </c>
      <c r="H3099" s="3" t="s">
        <v>13052</v>
      </c>
    </row>
    <row r="3100" spans="1:8" ht="58" x14ac:dyDescent="0.35">
      <c r="A3100" s="4">
        <v>18057</v>
      </c>
      <c r="B3100" s="1">
        <v>45223</v>
      </c>
      <c r="C3100" s="2">
        <v>0.37393518518518515</v>
      </c>
      <c r="D3100" s="3" t="s">
        <v>1403</v>
      </c>
      <c r="E3100" s="3" t="s">
        <v>13604</v>
      </c>
      <c r="F3100" s="3" t="s">
        <v>25066</v>
      </c>
      <c r="G3100" s="3" t="s">
        <v>11874</v>
      </c>
      <c r="H3100" s="3" t="s">
        <v>11712</v>
      </c>
    </row>
    <row r="3101" spans="1:8" ht="43.5" x14ac:dyDescent="0.35">
      <c r="A3101" s="4">
        <v>204232</v>
      </c>
      <c r="B3101" s="1">
        <v>45223</v>
      </c>
      <c r="C3101" s="2">
        <v>0.37556712962962963</v>
      </c>
      <c r="D3101" s="3" t="s">
        <v>25067</v>
      </c>
      <c r="E3101" s="3" t="s">
        <v>25070</v>
      </c>
      <c r="F3101" s="3" t="s">
        <v>25068</v>
      </c>
      <c r="G3101" s="3" t="s">
        <v>11920</v>
      </c>
      <c r="H3101" s="3" t="s">
        <v>25069</v>
      </c>
    </row>
    <row r="3102" spans="1:8" ht="72.5" x14ac:dyDescent="0.35">
      <c r="A3102" s="4">
        <v>46249</v>
      </c>
      <c r="B3102" s="1">
        <v>45223</v>
      </c>
      <c r="C3102" s="2">
        <v>0.37690972222222219</v>
      </c>
      <c r="D3102" s="3" t="s">
        <v>1933</v>
      </c>
      <c r="E3102" s="3" t="s">
        <v>25074</v>
      </c>
      <c r="F3102" s="3" t="s">
        <v>25071</v>
      </c>
      <c r="G3102" s="3" t="s">
        <v>25072</v>
      </c>
      <c r="H3102" s="3" t="s">
        <v>25073</v>
      </c>
    </row>
    <row r="3103" spans="1:8" ht="58" x14ac:dyDescent="0.35">
      <c r="A3103" s="4">
        <v>46587</v>
      </c>
      <c r="B3103" s="1">
        <v>45223</v>
      </c>
      <c r="C3103" s="2">
        <v>0.38015046296296301</v>
      </c>
      <c r="D3103" s="3" t="s">
        <v>233</v>
      </c>
      <c r="E3103" s="3" t="s">
        <v>25076</v>
      </c>
      <c r="F3103" s="3" t="s">
        <v>25075</v>
      </c>
      <c r="G3103" s="3" t="s">
        <v>1268</v>
      </c>
      <c r="H3103" s="3" t="s">
        <v>11877</v>
      </c>
    </row>
    <row r="3104" spans="1:8" ht="87" x14ac:dyDescent="0.35">
      <c r="A3104" s="4">
        <v>201184</v>
      </c>
      <c r="B3104" s="1">
        <v>45223</v>
      </c>
      <c r="C3104" s="2">
        <v>0.38075231481481481</v>
      </c>
      <c r="D3104" s="3" t="s">
        <v>25077</v>
      </c>
      <c r="E3104" s="3" t="s">
        <v>25081</v>
      </c>
      <c r="F3104" s="3" t="s">
        <v>25078</v>
      </c>
      <c r="G3104" s="3" t="s">
        <v>25079</v>
      </c>
      <c r="H3104" s="3" t="s">
        <v>25080</v>
      </c>
    </row>
    <row r="3105" spans="1:8" ht="43.5" x14ac:dyDescent="0.35">
      <c r="A3105" s="4">
        <v>134669</v>
      </c>
      <c r="B3105" s="1">
        <v>45223</v>
      </c>
      <c r="C3105" s="2">
        <v>0.38291666666666663</v>
      </c>
      <c r="D3105" s="3" t="s">
        <v>25082</v>
      </c>
      <c r="E3105" s="3" t="s">
        <v>25086</v>
      </c>
      <c r="F3105" s="3" t="s">
        <v>25083</v>
      </c>
      <c r="G3105" s="3" t="s">
        <v>25084</v>
      </c>
      <c r="H3105" s="3" t="s">
        <v>25085</v>
      </c>
    </row>
    <row r="3106" spans="1:8" x14ac:dyDescent="0.35">
      <c r="A3106" s="4">
        <v>37684</v>
      </c>
      <c r="B3106" s="1">
        <v>45223</v>
      </c>
      <c r="C3106" s="2">
        <v>0.38329861111111113</v>
      </c>
      <c r="D3106" s="3" t="s">
        <v>13141</v>
      </c>
      <c r="E3106" s="3" t="s">
        <v>12158</v>
      </c>
      <c r="F3106" s="3" t="s">
        <v>21200</v>
      </c>
      <c r="G3106" s="3" t="s">
        <v>11870</v>
      </c>
      <c r="H3106" s="3" t="s">
        <v>12366</v>
      </c>
    </row>
    <row r="3107" spans="1:8" ht="43.5" x14ac:dyDescent="0.35">
      <c r="A3107" s="4">
        <v>134669</v>
      </c>
      <c r="B3107" s="1">
        <v>45223</v>
      </c>
      <c r="C3107" s="2">
        <v>0.38347222222222221</v>
      </c>
      <c r="D3107" s="3" t="s">
        <v>25082</v>
      </c>
      <c r="E3107" s="3" t="s">
        <v>25086</v>
      </c>
      <c r="F3107" s="3" t="s">
        <v>25083</v>
      </c>
      <c r="G3107" s="3" t="s">
        <v>25087</v>
      </c>
      <c r="H3107" s="3" t="s">
        <v>25085</v>
      </c>
    </row>
    <row r="3108" spans="1:8" ht="29" x14ac:dyDescent="0.35">
      <c r="A3108" s="4">
        <v>46230</v>
      </c>
      <c r="B3108" s="1">
        <v>45223</v>
      </c>
      <c r="C3108" s="2">
        <v>0.38378472222222221</v>
      </c>
      <c r="D3108" s="3" t="s">
        <v>233</v>
      </c>
      <c r="E3108" s="3" t="s">
        <v>14709</v>
      </c>
      <c r="F3108" s="3" t="s">
        <v>25088</v>
      </c>
      <c r="G3108" s="3" t="s">
        <v>1219</v>
      </c>
      <c r="H3108" s="3" t="s">
        <v>12614</v>
      </c>
    </row>
    <row r="3109" spans="1:8" ht="72.5" x14ac:dyDescent="0.35">
      <c r="A3109" s="4">
        <v>201988</v>
      </c>
      <c r="B3109" s="1">
        <v>45223</v>
      </c>
      <c r="C3109" s="2">
        <v>0.38527777777777777</v>
      </c>
      <c r="D3109" s="3" t="s">
        <v>1702</v>
      </c>
      <c r="E3109" s="3" t="s">
        <v>25091</v>
      </c>
      <c r="F3109" s="3" t="s">
        <v>25089</v>
      </c>
      <c r="G3109" s="3" t="s">
        <v>11825</v>
      </c>
      <c r="H3109" s="3" t="s">
        <v>25090</v>
      </c>
    </row>
    <row r="3110" spans="1:8" ht="43.5" x14ac:dyDescent="0.35">
      <c r="A3110" s="4">
        <v>42591</v>
      </c>
      <c r="B3110" s="1">
        <v>45223</v>
      </c>
      <c r="C3110" s="2">
        <v>0.38643518518518521</v>
      </c>
      <c r="D3110" s="3" t="s">
        <v>985</v>
      </c>
      <c r="E3110" s="3" t="s">
        <v>15542</v>
      </c>
      <c r="F3110" s="3" t="s">
        <v>12751</v>
      </c>
      <c r="G3110" s="3" t="s">
        <v>14370</v>
      </c>
      <c r="H3110" s="3" t="s">
        <v>10467</v>
      </c>
    </row>
    <row r="3111" spans="1:8" ht="130.5" x14ac:dyDescent="0.35">
      <c r="A3111" s="4">
        <v>159667</v>
      </c>
      <c r="B3111" s="1">
        <v>45223</v>
      </c>
      <c r="C3111" s="2">
        <v>0.38743055555555556</v>
      </c>
      <c r="D3111" s="3" t="s">
        <v>1403</v>
      </c>
      <c r="E3111" s="3" t="s">
        <v>25095</v>
      </c>
      <c r="F3111" s="3" t="s">
        <v>25092</v>
      </c>
      <c r="G3111" s="3" t="s">
        <v>25093</v>
      </c>
      <c r="H3111" s="3" t="s">
        <v>25094</v>
      </c>
    </row>
    <row r="3112" spans="1:8" ht="43.5" x14ac:dyDescent="0.35">
      <c r="A3112" s="4">
        <v>46516</v>
      </c>
      <c r="B3112" s="1">
        <v>45223</v>
      </c>
      <c r="C3112" s="2">
        <v>0.38761574074074073</v>
      </c>
      <c r="D3112" s="3" t="s">
        <v>25096</v>
      </c>
      <c r="E3112" s="3" t="s">
        <v>14711</v>
      </c>
      <c r="F3112" s="3" t="s">
        <v>25097</v>
      </c>
      <c r="G3112" s="3" t="s">
        <v>25098</v>
      </c>
      <c r="H3112" s="3" t="s">
        <v>25099</v>
      </c>
    </row>
    <row r="3113" spans="1:8" ht="43.5" x14ac:dyDescent="0.35">
      <c r="A3113" s="4">
        <v>42701</v>
      </c>
      <c r="B3113" s="1">
        <v>45223</v>
      </c>
      <c r="C3113" s="2">
        <v>0.38776620370370374</v>
      </c>
      <c r="D3113" s="3" t="s">
        <v>25100</v>
      </c>
      <c r="E3113" s="3" t="s">
        <v>15072</v>
      </c>
      <c r="F3113" s="3" t="s">
        <v>25101</v>
      </c>
      <c r="G3113" s="3" t="s">
        <v>25102</v>
      </c>
      <c r="H3113" s="3" t="s">
        <v>25103</v>
      </c>
    </row>
    <row r="3114" spans="1:8" ht="87" x14ac:dyDescent="0.35">
      <c r="A3114" s="4">
        <v>89182</v>
      </c>
      <c r="B3114" s="1">
        <v>45223</v>
      </c>
      <c r="C3114" s="2">
        <v>0.38937500000000003</v>
      </c>
      <c r="D3114" s="3" t="s">
        <v>25104</v>
      </c>
      <c r="E3114" s="3" t="s">
        <v>25107</v>
      </c>
      <c r="F3114" s="3" t="s">
        <v>25105</v>
      </c>
      <c r="G3114" s="3" t="s">
        <v>25106</v>
      </c>
      <c r="H3114" s="3" t="s">
        <v>10316</v>
      </c>
    </row>
    <row r="3115" spans="1:8" ht="29" x14ac:dyDescent="0.35">
      <c r="A3115" s="4">
        <v>111698</v>
      </c>
      <c r="B3115" s="1">
        <v>45223</v>
      </c>
      <c r="C3115" s="2">
        <v>0.39078703703703704</v>
      </c>
      <c r="D3115" s="3" t="s">
        <v>25108</v>
      </c>
      <c r="E3115" s="3" t="s">
        <v>14722</v>
      </c>
      <c r="F3115" s="3" t="s">
        <v>14612</v>
      </c>
      <c r="G3115" s="3" t="s">
        <v>25109</v>
      </c>
      <c r="H3115" s="3" t="s">
        <v>10660</v>
      </c>
    </row>
    <row r="3116" spans="1:8" ht="72.5" x14ac:dyDescent="0.35">
      <c r="A3116" s="4">
        <v>46421</v>
      </c>
      <c r="B3116" s="1">
        <v>45223</v>
      </c>
      <c r="C3116" s="2">
        <v>0.39199074074074075</v>
      </c>
      <c r="D3116" s="3" t="s">
        <v>10438</v>
      </c>
      <c r="E3116" s="3" t="s">
        <v>25112</v>
      </c>
      <c r="F3116" s="3" t="s">
        <v>25110</v>
      </c>
      <c r="G3116" s="3" t="s">
        <v>25111</v>
      </c>
      <c r="H3116" s="3" t="s">
        <v>10660</v>
      </c>
    </row>
    <row r="3117" spans="1:8" ht="29" x14ac:dyDescent="0.35">
      <c r="A3117" s="4">
        <v>142694</v>
      </c>
      <c r="B3117" s="1">
        <v>45223</v>
      </c>
      <c r="C3117" s="2">
        <v>0.39324074074074072</v>
      </c>
      <c r="D3117" s="3" t="s">
        <v>1436</v>
      </c>
      <c r="E3117" s="3" t="s">
        <v>15412</v>
      </c>
      <c r="F3117" s="3" t="s">
        <v>12780</v>
      </c>
      <c r="G3117" s="3" t="s">
        <v>14503</v>
      </c>
      <c r="H3117" s="3" t="s">
        <v>11372</v>
      </c>
    </row>
    <row r="3118" spans="1:8" ht="43.5" x14ac:dyDescent="0.35">
      <c r="A3118" s="4">
        <v>198664</v>
      </c>
      <c r="B3118" s="1">
        <v>45223</v>
      </c>
      <c r="C3118" s="2">
        <v>0.3946412037037037</v>
      </c>
      <c r="D3118" s="3" t="s">
        <v>25113</v>
      </c>
      <c r="E3118" s="3" t="s">
        <v>25116</v>
      </c>
      <c r="F3118" s="3" t="s">
        <v>25114</v>
      </c>
      <c r="G3118" s="3" t="s">
        <v>12346</v>
      </c>
      <c r="H3118" s="3" t="s">
        <v>25115</v>
      </c>
    </row>
    <row r="3119" spans="1:8" x14ac:dyDescent="0.35">
      <c r="A3119" s="4">
        <v>184707</v>
      </c>
      <c r="B3119" s="1">
        <v>45223</v>
      </c>
      <c r="C3119" s="2">
        <v>0.39469907407407406</v>
      </c>
      <c r="D3119" s="3" t="s">
        <v>18092</v>
      </c>
      <c r="E3119" s="3" t="s">
        <v>680</v>
      </c>
      <c r="F3119" s="3" t="s">
        <v>11751</v>
      </c>
      <c r="G3119" s="3" t="s">
        <v>11875</v>
      </c>
      <c r="H3119" s="3" t="s">
        <v>10660</v>
      </c>
    </row>
    <row r="3120" spans="1:8" ht="145" x14ac:dyDescent="0.35">
      <c r="A3120" s="4">
        <v>47841</v>
      </c>
      <c r="B3120" s="1">
        <v>45223</v>
      </c>
      <c r="C3120" s="2">
        <v>0.39550925925925928</v>
      </c>
      <c r="D3120" s="3" t="s">
        <v>25117</v>
      </c>
      <c r="E3120" s="3" t="s">
        <v>25121</v>
      </c>
      <c r="F3120" s="3" t="s">
        <v>25118</v>
      </c>
      <c r="G3120" s="3" t="s">
        <v>25119</v>
      </c>
      <c r="H3120" s="3" t="s">
        <v>25120</v>
      </c>
    </row>
    <row r="3121" spans="1:8" ht="72.5" x14ac:dyDescent="0.35">
      <c r="A3121" s="4">
        <v>37218</v>
      </c>
      <c r="B3121" s="1">
        <v>45223</v>
      </c>
      <c r="C3121" s="2">
        <v>0.39623842592592595</v>
      </c>
      <c r="D3121" s="3" t="s">
        <v>10955</v>
      </c>
      <c r="E3121" s="3" t="s">
        <v>25122</v>
      </c>
      <c r="F3121" s="3" t="s">
        <v>12751</v>
      </c>
      <c r="G3121" s="3" t="s">
        <v>14478</v>
      </c>
      <c r="H3121" s="3" t="s">
        <v>11412</v>
      </c>
    </row>
    <row r="3122" spans="1:8" ht="58" x14ac:dyDescent="0.35">
      <c r="A3122" s="4">
        <v>166428</v>
      </c>
      <c r="B3122" s="1">
        <v>45223</v>
      </c>
      <c r="C3122" s="2">
        <v>0.39979166666666671</v>
      </c>
      <c r="D3122" s="3" t="s">
        <v>985</v>
      </c>
      <c r="E3122" s="3" t="s">
        <v>25124</v>
      </c>
      <c r="F3122" s="3" t="s">
        <v>25123</v>
      </c>
      <c r="G3122" s="3" t="s">
        <v>15450</v>
      </c>
      <c r="H3122" s="3" t="s">
        <v>10679</v>
      </c>
    </row>
    <row r="3123" spans="1:8" ht="43.5" x14ac:dyDescent="0.35">
      <c r="A3123" s="4">
        <v>76789</v>
      </c>
      <c r="B3123" s="1">
        <v>45223</v>
      </c>
      <c r="C3123" s="2">
        <v>0.40010416666666665</v>
      </c>
      <c r="D3123" s="3" t="s">
        <v>11085</v>
      </c>
      <c r="E3123" s="3" t="s">
        <v>25126</v>
      </c>
      <c r="F3123" s="3" t="s">
        <v>25125</v>
      </c>
      <c r="G3123" s="3" t="s">
        <v>11524</v>
      </c>
      <c r="H3123" s="3" t="s">
        <v>11918</v>
      </c>
    </row>
    <row r="3124" spans="1:8" ht="58" x14ac:dyDescent="0.35">
      <c r="A3124" s="4">
        <v>39840</v>
      </c>
      <c r="B3124" s="1">
        <v>45223</v>
      </c>
      <c r="C3124" s="2">
        <v>0.40060185185185188</v>
      </c>
      <c r="D3124" s="3" t="s">
        <v>1933</v>
      </c>
      <c r="E3124" s="3" t="s">
        <v>25130</v>
      </c>
      <c r="F3124" s="3" t="s">
        <v>25127</v>
      </c>
      <c r="G3124" s="3" t="s">
        <v>25128</v>
      </c>
      <c r="H3124" s="3" t="s">
        <v>25129</v>
      </c>
    </row>
    <row r="3125" spans="1:8" ht="43.5" x14ac:dyDescent="0.35">
      <c r="A3125" s="4">
        <v>76789</v>
      </c>
      <c r="B3125" s="1">
        <v>45223</v>
      </c>
      <c r="C3125" s="2">
        <v>0.40172453703703703</v>
      </c>
      <c r="D3125" s="3" t="s">
        <v>11085</v>
      </c>
      <c r="E3125" s="3" t="s">
        <v>25131</v>
      </c>
      <c r="F3125" s="3" t="s">
        <v>25125</v>
      </c>
      <c r="G3125" s="3" t="s">
        <v>11524</v>
      </c>
      <c r="H3125" s="3" t="s">
        <v>11918</v>
      </c>
    </row>
    <row r="3126" spans="1:8" x14ac:dyDescent="0.35">
      <c r="A3126" s="4">
        <v>153368</v>
      </c>
      <c r="B3126" s="1">
        <v>45223</v>
      </c>
      <c r="C3126" s="2">
        <v>0.40211805555555552</v>
      </c>
      <c r="D3126" s="3" t="s">
        <v>233</v>
      </c>
      <c r="E3126" s="3" t="s">
        <v>25133</v>
      </c>
      <c r="F3126" s="3" t="s">
        <v>25132</v>
      </c>
      <c r="G3126" s="3" t="s">
        <v>11119</v>
      </c>
      <c r="H3126" s="3" t="s">
        <v>11733</v>
      </c>
    </row>
    <row r="3127" spans="1:8" ht="72.5" x14ac:dyDescent="0.35">
      <c r="A3127" s="4">
        <v>195211</v>
      </c>
      <c r="B3127" s="1">
        <v>45223</v>
      </c>
      <c r="C3127" s="2">
        <v>0.40431712962962968</v>
      </c>
      <c r="D3127" s="3" t="s">
        <v>12181</v>
      </c>
      <c r="E3127" s="3" t="s">
        <v>25137</v>
      </c>
      <c r="F3127" s="3" t="s">
        <v>25134</v>
      </c>
      <c r="G3127" s="3" t="s">
        <v>25135</v>
      </c>
      <c r="H3127" s="3" t="s">
        <v>25136</v>
      </c>
    </row>
    <row r="3128" spans="1:8" ht="87" x14ac:dyDescent="0.35">
      <c r="A3128" s="4">
        <v>202029</v>
      </c>
      <c r="B3128" s="1">
        <v>45223</v>
      </c>
      <c r="C3128" s="2">
        <v>0.40475694444444449</v>
      </c>
      <c r="D3128" s="3" t="s">
        <v>1702</v>
      </c>
      <c r="E3128" s="3" t="s">
        <v>25140</v>
      </c>
      <c r="F3128" s="3" t="s">
        <v>25138</v>
      </c>
      <c r="G3128" s="3" t="s">
        <v>14890</v>
      </c>
      <c r="H3128" s="3" t="s">
        <v>25139</v>
      </c>
    </row>
    <row r="3129" spans="1:8" ht="58" x14ac:dyDescent="0.35">
      <c r="A3129" s="4">
        <v>139404</v>
      </c>
      <c r="B3129" s="1">
        <v>45223</v>
      </c>
      <c r="C3129" s="2">
        <v>0.40518518518518515</v>
      </c>
      <c r="D3129" s="3" t="s">
        <v>25141</v>
      </c>
      <c r="E3129" s="3" t="s">
        <v>25144</v>
      </c>
      <c r="F3129" s="3" t="s">
        <v>14671</v>
      </c>
      <c r="G3129" s="3" t="s">
        <v>25142</v>
      </c>
      <c r="H3129" s="3" t="s">
        <v>25143</v>
      </c>
    </row>
    <row r="3130" spans="1:8" ht="130.5" x14ac:dyDescent="0.35">
      <c r="A3130" s="4">
        <v>187746</v>
      </c>
      <c r="B3130" s="1">
        <v>45223</v>
      </c>
      <c r="C3130" s="2">
        <v>0.4067824074074074</v>
      </c>
      <c r="D3130" s="3" t="s">
        <v>1403</v>
      </c>
      <c r="E3130" s="3" t="s">
        <v>25148</v>
      </c>
      <c r="F3130" s="3" t="s">
        <v>25145</v>
      </c>
      <c r="G3130" s="3" t="s">
        <v>25146</v>
      </c>
      <c r="H3130" s="3" t="s">
        <v>25147</v>
      </c>
    </row>
    <row r="3131" spans="1:8" ht="58" x14ac:dyDescent="0.35">
      <c r="A3131" s="4">
        <v>43128</v>
      </c>
      <c r="B3131" s="1">
        <v>45223</v>
      </c>
      <c r="C3131" s="2">
        <v>0.40736111111111112</v>
      </c>
      <c r="D3131" s="3" t="s">
        <v>25149</v>
      </c>
      <c r="E3131" s="3" t="s">
        <v>14702</v>
      </c>
      <c r="F3131" s="3" t="s">
        <v>25150</v>
      </c>
      <c r="G3131" s="3" t="s">
        <v>1366</v>
      </c>
      <c r="H3131" s="3" t="s">
        <v>13052</v>
      </c>
    </row>
    <row r="3132" spans="1:8" ht="29" x14ac:dyDescent="0.35">
      <c r="A3132" s="4">
        <v>46576</v>
      </c>
      <c r="B3132" s="1">
        <v>45223</v>
      </c>
      <c r="C3132" s="2">
        <v>0.40751157407407407</v>
      </c>
      <c r="D3132" s="3" t="s">
        <v>1197</v>
      </c>
      <c r="E3132" s="3" t="s">
        <v>25154</v>
      </c>
      <c r="F3132" s="3" t="s">
        <v>25151</v>
      </c>
      <c r="G3132" s="3" t="s">
        <v>25152</v>
      </c>
      <c r="H3132" s="3" t="s">
        <v>25153</v>
      </c>
    </row>
    <row r="3133" spans="1:8" ht="29" x14ac:dyDescent="0.35">
      <c r="A3133" s="4">
        <v>2685</v>
      </c>
      <c r="B3133" s="1">
        <v>45223</v>
      </c>
      <c r="C3133" s="2">
        <v>0.40812500000000002</v>
      </c>
      <c r="D3133" s="3" t="s">
        <v>1258</v>
      </c>
      <c r="E3133" s="3" t="s">
        <v>13856</v>
      </c>
      <c r="F3133" s="3" t="s">
        <v>25155</v>
      </c>
      <c r="G3133" s="3" t="s">
        <v>14451</v>
      </c>
      <c r="H3133" s="3" t="s">
        <v>13706</v>
      </c>
    </row>
    <row r="3134" spans="1:8" ht="29" x14ac:dyDescent="0.35">
      <c r="A3134" s="4">
        <v>147387</v>
      </c>
      <c r="B3134" s="1">
        <v>45223</v>
      </c>
      <c r="C3134" s="2">
        <v>0.40950231481481486</v>
      </c>
      <c r="D3134" s="3" t="s">
        <v>11104</v>
      </c>
      <c r="E3134" s="3" t="s">
        <v>25157</v>
      </c>
      <c r="F3134" s="3" t="s">
        <v>25156</v>
      </c>
      <c r="G3134" s="3" t="s">
        <v>12972</v>
      </c>
      <c r="H3134" s="3" t="s">
        <v>13997</v>
      </c>
    </row>
    <row r="3135" spans="1:8" ht="29" x14ac:dyDescent="0.35">
      <c r="A3135" s="4">
        <v>48869</v>
      </c>
      <c r="B3135" s="1">
        <v>45223</v>
      </c>
      <c r="C3135" s="2">
        <v>0.41225694444444444</v>
      </c>
      <c r="D3135" s="3" t="s">
        <v>233</v>
      </c>
      <c r="E3135" s="3" t="s">
        <v>20376</v>
      </c>
      <c r="F3135" s="3" t="s">
        <v>20375</v>
      </c>
      <c r="G3135" s="3" t="s">
        <v>1268</v>
      </c>
      <c r="H3135" s="3" t="s">
        <v>13375</v>
      </c>
    </row>
    <row r="3136" spans="1:8" ht="130.5" x14ac:dyDescent="0.35">
      <c r="A3136" s="4">
        <v>152610</v>
      </c>
      <c r="B3136" s="1">
        <v>45223</v>
      </c>
      <c r="C3136" s="2">
        <v>0.41291666666666665</v>
      </c>
      <c r="D3136" s="3" t="s">
        <v>12111</v>
      </c>
      <c r="E3136" s="3" t="s">
        <v>25161</v>
      </c>
      <c r="F3136" s="3" t="s">
        <v>25158</v>
      </c>
      <c r="G3136" s="3" t="s">
        <v>25159</v>
      </c>
      <c r="H3136" s="3" t="s">
        <v>25160</v>
      </c>
    </row>
    <row r="3137" spans="1:8" ht="29" x14ac:dyDescent="0.35">
      <c r="A3137" s="4">
        <v>52381</v>
      </c>
      <c r="B3137" s="1">
        <v>45223</v>
      </c>
      <c r="C3137" s="2">
        <v>0.41447916666666668</v>
      </c>
      <c r="D3137" s="3" t="s">
        <v>15007</v>
      </c>
      <c r="E3137" s="3" t="s">
        <v>13311</v>
      </c>
      <c r="F3137" s="3" t="s">
        <v>25162</v>
      </c>
      <c r="G3137" s="3" t="s">
        <v>25163</v>
      </c>
      <c r="H3137" s="3" t="s">
        <v>12617</v>
      </c>
    </row>
    <row r="3138" spans="1:8" ht="43.5" x14ac:dyDescent="0.35">
      <c r="A3138" s="4">
        <v>33229</v>
      </c>
      <c r="B3138" s="1">
        <v>45223</v>
      </c>
      <c r="C3138" s="2">
        <v>0.41643518518518513</v>
      </c>
      <c r="D3138" s="3" t="s">
        <v>1933</v>
      </c>
      <c r="E3138" s="3" t="s">
        <v>25166</v>
      </c>
      <c r="F3138" s="3" t="s">
        <v>25164</v>
      </c>
      <c r="G3138" s="3" t="s">
        <v>13154</v>
      </c>
      <c r="H3138" s="3" t="s">
        <v>25165</v>
      </c>
    </row>
    <row r="3139" spans="1:8" x14ac:dyDescent="0.35">
      <c r="A3139" s="4">
        <v>37640</v>
      </c>
      <c r="B3139" s="1">
        <v>45223</v>
      </c>
      <c r="C3139" s="2">
        <v>0.41681712962962963</v>
      </c>
      <c r="D3139" s="3" t="s">
        <v>1744</v>
      </c>
      <c r="E3139" s="3" t="s">
        <v>14660</v>
      </c>
      <c r="F3139" s="3" t="s">
        <v>25167</v>
      </c>
      <c r="G3139" s="3" t="s">
        <v>14097</v>
      </c>
      <c r="H3139" s="3" t="s">
        <v>10660</v>
      </c>
    </row>
    <row r="3140" spans="1:8" ht="43.5" x14ac:dyDescent="0.35">
      <c r="A3140" s="4">
        <v>6266</v>
      </c>
      <c r="B3140" s="1">
        <v>45223</v>
      </c>
      <c r="C3140" s="2">
        <v>0.4169444444444444</v>
      </c>
      <c r="D3140" s="3" t="s">
        <v>25168</v>
      </c>
      <c r="E3140" s="3" t="s">
        <v>12446</v>
      </c>
      <c r="F3140" s="3" t="s">
        <v>25169</v>
      </c>
      <c r="G3140" s="3" t="s">
        <v>25170</v>
      </c>
      <c r="H3140" s="3" t="s">
        <v>10950</v>
      </c>
    </row>
    <row r="3141" spans="1:8" ht="72.5" x14ac:dyDescent="0.35">
      <c r="A3141" s="4">
        <v>148259</v>
      </c>
      <c r="B3141" s="1">
        <v>45223</v>
      </c>
      <c r="C3141" s="2">
        <v>0.41987268518518522</v>
      </c>
      <c r="D3141" s="3" t="s">
        <v>11758</v>
      </c>
      <c r="E3141" s="3" t="s">
        <v>25172</v>
      </c>
      <c r="F3141" s="3" t="s">
        <v>25171</v>
      </c>
      <c r="G3141" s="3" t="s">
        <v>11781</v>
      </c>
      <c r="H3141" s="3" t="s">
        <v>10660</v>
      </c>
    </row>
    <row r="3142" spans="1:8" ht="43.5" x14ac:dyDescent="0.35">
      <c r="A3142" s="4">
        <v>35033</v>
      </c>
      <c r="B3142" s="1">
        <v>45223</v>
      </c>
      <c r="C3142" s="2">
        <v>0.42138888888888887</v>
      </c>
      <c r="D3142" s="3" t="s">
        <v>25173</v>
      </c>
      <c r="E3142" s="3" t="s">
        <v>13458</v>
      </c>
      <c r="F3142" s="3" t="s">
        <v>25174</v>
      </c>
      <c r="G3142" s="3" t="s">
        <v>25175</v>
      </c>
      <c r="H3142" s="3" t="s">
        <v>25176</v>
      </c>
    </row>
    <row r="3143" spans="1:8" ht="72.5" x14ac:dyDescent="0.35">
      <c r="A3143" s="4">
        <v>204222</v>
      </c>
      <c r="B3143" s="1">
        <v>45223</v>
      </c>
      <c r="C3143" s="2">
        <v>0.42156250000000001</v>
      </c>
      <c r="D3143" s="3" t="s">
        <v>1702</v>
      </c>
      <c r="E3143" s="3" t="s">
        <v>25179</v>
      </c>
      <c r="F3143" s="3" t="s">
        <v>25177</v>
      </c>
      <c r="G3143" s="3" t="s">
        <v>12331</v>
      </c>
      <c r="H3143" s="3" t="s">
        <v>25178</v>
      </c>
    </row>
    <row r="3144" spans="1:8" x14ac:dyDescent="0.35">
      <c r="A3144" s="4">
        <v>33275</v>
      </c>
      <c r="B3144" s="1">
        <v>45223</v>
      </c>
      <c r="C3144" s="2">
        <v>0.42166666666666663</v>
      </c>
      <c r="D3144" s="3" t="s">
        <v>233</v>
      </c>
      <c r="E3144" s="3" t="s">
        <v>25181</v>
      </c>
      <c r="F3144" s="3" t="s">
        <v>25180</v>
      </c>
      <c r="G3144" s="3" t="s">
        <v>1253</v>
      </c>
      <c r="H3144" s="3" t="s">
        <v>13375</v>
      </c>
    </row>
    <row r="3145" spans="1:8" ht="29" x14ac:dyDescent="0.35">
      <c r="A3145" s="4">
        <v>44036</v>
      </c>
      <c r="B3145" s="1">
        <v>45223</v>
      </c>
      <c r="C3145" s="2">
        <v>0.42329861111111117</v>
      </c>
      <c r="D3145" s="3" t="s">
        <v>25182</v>
      </c>
      <c r="E3145" s="3" t="s">
        <v>25186</v>
      </c>
      <c r="F3145" s="3" t="s">
        <v>25183</v>
      </c>
      <c r="G3145" s="3" t="s">
        <v>25184</v>
      </c>
      <c r="H3145" s="3" t="s">
        <v>25185</v>
      </c>
    </row>
    <row r="3146" spans="1:8" ht="29" x14ac:dyDescent="0.35">
      <c r="A3146" s="4">
        <v>46363</v>
      </c>
      <c r="B3146" s="1">
        <v>45223</v>
      </c>
      <c r="C3146" s="2">
        <v>0.42347222222222225</v>
      </c>
      <c r="D3146" s="3" t="s">
        <v>1744</v>
      </c>
      <c r="E3146" s="3" t="s">
        <v>25188</v>
      </c>
      <c r="F3146" s="3" t="s">
        <v>25187</v>
      </c>
      <c r="G3146" s="3" t="s">
        <v>402</v>
      </c>
      <c r="H3146" s="3" t="s">
        <v>10660</v>
      </c>
    </row>
    <row r="3147" spans="1:8" ht="72.5" x14ac:dyDescent="0.35">
      <c r="A3147" s="4">
        <v>57207</v>
      </c>
      <c r="B3147" s="1">
        <v>45223</v>
      </c>
      <c r="C3147" s="2">
        <v>0.42371527777777779</v>
      </c>
      <c r="D3147" s="3" t="s">
        <v>25189</v>
      </c>
      <c r="E3147" s="3" t="s">
        <v>25193</v>
      </c>
      <c r="F3147" s="3" t="s">
        <v>25190</v>
      </c>
      <c r="G3147" s="3" t="s">
        <v>25191</v>
      </c>
      <c r="H3147" s="3" t="s">
        <v>25192</v>
      </c>
    </row>
    <row r="3148" spans="1:8" ht="174" x14ac:dyDescent="0.35">
      <c r="A3148" s="4">
        <v>192727</v>
      </c>
      <c r="B3148" s="1">
        <v>45223</v>
      </c>
      <c r="C3148" s="2">
        <v>0.42390046296296297</v>
      </c>
      <c r="D3148" s="3" t="s">
        <v>18092</v>
      </c>
      <c r="E3148" s="3" t="s">
        <v>25196</v>
      </c>
      <c r="F3148" s="3" t="s">
        <v>25194</v>
      </c>
      <c r="G3148" s="3" t="s">
        <v>20094</v>
      </c>
      <c r="H3148" s="3" t="s">
        <v>25195</v>
      </c>
    </row>
    <row r="3149" spans="1:8" ht="29" x14ac:dyDescent="0.35">
      <c r="A3149" s="4">
        <v>53629</v>
      </c>
      <c r="B3149" s="1">
        <v>45223</v>
      </c>
      <c r="C3149" s="2">
        <v>0.42453703703703699</v>
      </c>
      <c r="D3149" s="3" t="s">
        <v>25197</v>
      </c>
      <c r="E3149" s="3" t="s">
        <v>25201</v>
      </c>
      <c r="F3149" s="3" t="s">
        <v>25198</v>
      </c>
      <c r="G3149" s="3" t="s">
        <v>25199</v>
      </c>
      <c r="H3149" s="3" t="s">
        <v>25200</v>
      </c>
    </row>
    <row r="3150" spans="1:8" ht="43.5" x14ac:dyDescent="0.35">
      <c r="A3150" s="4">
        <v>197824</v>
      </c>
      <c r="B3150" s="1">
        <v>45223</v>
      </c>
      <c r="C3150" s="2">
        <v>0.42457175925925927</v>
      </c>
      <c r="D3150" s="3" t="s">
        <v>25202</v>
      </c>
      <c r="E3150" s="3" t="s">
        <v>25204</v>
      </c>
      <c r="F3150" s="3" t="s">
        <v>25203</v>
      </c>
      <c r="G3150" s="3" t="s">
        <v>25204</v>
      </c>
      <c r="H3150" s="3" t="s">
        <v>25205</v>
      </c>
    </row>
    <row r="3151" spans="1:8" ht="87" x14ac:dyDescent="0.35">
      <c r="A3151" s="4">
        <v>62937</v>
      </c>
      <c r="B3151" s="1">
        <v>45223</v>
      </c>
      <c r="C3151" s="2">
        <v>0.42542824074074076</v>
      </c>
      <c r="D3151" s="3" t="s">
        <v>25206</v>
      </c>
      <c r="E3151" s="3" t="s">
        <v>15550</v>
      </c>
      <c r="F3151" s="3" t="s">
        <v>25207</v>
      </c>
      <c r="G3151" s="3" t="s">
        <v>100</v>
      </c>
      <c r="H3151" s="3" t="s">
        <v>25208</v>
      </c>
    </row>
    <row r="3152" spans="1:8" ht="43.5" x14ac:dyDescent="0.35">
      <c r="A3152" s="4">
        <v>97451</v>
      </c>
      <c r="B3152" s="1">
        <v>45223</v>
      </c>
      <c r="C3152" s="2">
        <v>0.42781249999999998</v>
      </c>
      <c r="D3152" s="3" t="s">
        <v>349</v>
      </c>
      <c r="E3152" s="3" t="s">
        <v>25212</v>
      </c>
      <c r="F3152" s="3" t="s">
        <v>25209</v>
      </c>
      <c r="G3152" s="3" t="s">
        <v>25210</v>
      </c>
      <c r="H3152" s="3" t="s">
        <v>25211</v>
      </c>
    </row>
    <row r="3153" spans="1:8" ht="29" x14ac:dyDescent="0.35">
      <c r="A3153" s="4">
        <v>163964</v>
      </c>
      <c r="B3153" s="1">
        <v>45223</v>
      </c>
      <c r="C3153" s="2">
        <v>0.42959490740740741</v>
      </c>
      <c r="D3153" s="3" t="s">
        <v>25213</v>
      </c>
      <c r="E3153" s="3" t="s">
        <v>25215</v>
      </c>
      <c r="F3153" s="3" t="s">
        <v>13405</v>
      </c>
      <c r="G3153" s="3" t="s">
        <v>11786</v>
      </c>
      <c r="H3153" s="3" t="s">
        <v>25214</v>
      </c>
    </row>
    <row r="3154" spans="1:8" ht="29" x14ac:dyDescent="0.35">
      <c r="A3154" s="4">
        <v>19151</v>
      </c>
      <c r="B3154" s="1">
        <v>45223</v>
      </c>
      <c r="C3154" s="2">
        <v>0.43050925925925926</v>
      </c>
      <c r="D3154" s="3" t="s">
        <v>1460</v>
      </c>
      <c r="E3154" s="3" t="s">
        <v>25216</v>
      </c>
      <c r="F3154" s="3" t="s">
        <v>12780</v>
      </c>
      <c r="G3154" s="3" t="s">
        <v>14382</v>
      </c>
      <c r="H3154" s="3" t="s">
        <v>10679</v>
      </c>
    </row>
    <row r="3155" spans="1:8" ht="29" x14ac:dyDescent="0.35">
      <c r="A3155" s="4">
        <v>124195</v>
      </c>
      <c r="B3155" s="1">
        <v>45223</v>
      </c>
      <c r="C3155" s="2">
        <v>0.43134259259259261</v>
      </c>
      <c r="D3155" s="3" t="s">
        <v>13493</v>
      </c>
      <c r="E3155" s="3" t="s">
        <v>16301</v>
      </c>
      <c r="F3155" s="3" t="s">
        <v>25217</v>
      </c>
      <c r="G3155" s="3" t="s">
        <v>25218</v>
      </c>
      <c r="H3155" s="3" t="s">
        <v>25219</v>
      </c>
    </row>
    <row r="3156" spans="1:8" ht="43.5" x14ac:dyDescent="0.35">
      <c r="A3156" s="4">
        <v>174791</v>
      </c>
      <c r="B3156" s="1">
        <v>45223</v>
      </c>
      <c r="C3156" s="2">
        <v>0.43197916666666664</v>
      </c>
      <c r="D3156" s="3" t="s">
        <v>11246</v>
      </c>
      <c r="E3156" s="3" t="s">
        <v>14050</v>
      </c>
      <c r="F3156" s="3" t="s">
        <v>25220</v>
      </c>
      <c r="G3156" s="3" t="s">
        <v>14050</v>
      </c>
      <c r="H3156" s="3" t="s">
        <v>25221</v>
      </c>
    </row>
    <row r="3157" spans="1:8" ht="87" x14ac:dyDescent="0.35">
      <c r="A3157" s="4">
        <v>118032</v>
      </c>
      <c r="B3157" s="1">
        <v>45223</v>
      </c>
      <c r="C3157" s="2">
        <v>0.43623842592592593</v>
      </c>
      <c r="D3157" s="3" t="s">
        <v>1258</v>
      </c>
      <c r="E3157" s="3" t="s">
        <v>25225</v>
      </c>
      <c r="F3157" s="3" t="s">
        <v>25222</v>
      </c>
      <c r="G3157" s="3" t="s">
        <v>25223</v>
      </c>
      <c r="H3157" s="3" t="s">
        <v>25224</v>
      </c>
    </row>
    <row r="3158" spans="1:8" ht="58" x14ac:dyDescent="0.35">
      <c r="A3158" s="4">
        <v>123834</v>
      </c>
      <c r="B3158" s="1">
        <v>45223</v>
      </c>
      <c r="C3158" s="2">
        <v>0.44092592592592594</v>
      </c>
      <c r="D3158" s="3" t="s">
        <v>25226</v>
      </c>
      <c r="E3158" s="3" t="s">
        <v>25230</v>
      </c>
      <c r="F3158" s="3" t="s">
        <v>25227</v>
      </c>
      <c r="G3158" s="3" t="s">
        <v>25228</v>
      </c>
      <c r="H3158" s="3" t="s">
        <v>25229</v>
      </c>
    </row>
    <row r="3159" spans="1:8" x14ac:dyDescent="0.35">
      <c r="A3159" s="4">
        <v>186292</v>
      </c>
      <c r="B3159" s="1">
        <v>45223</v>
      </c>
      <c r="C3159" s="2">
        <v>0.44282407407407409</v>
      </c>
      <c r="D3159" s="3" t="s">
        <v>233</v>
      </c>
      <c r="E3159" s="3" t="s">
        <v>25232</v>
      </c>
      <c r="F3159" s="3" t="s">
        <v>25231</v>
      </c>
      <c r="G3159" s="3" t="s">
        <v>1253</v>
      </c>
      <c r="H3159" s="3" t="s">
        <v>12311</v>
      </c>
    </row>
    <row r="3160" spans="1:8" ht="87" x14ac:dyDescent="0.35">
      <c r="A3160" s="4">
        <v>161367</v>
      </c>
      <c r="B3160" s="1">
        <v>45223</v>
      </c>
      <c r="C3160" s="2">
        <v>0.44384259259259262</v>
      </c>
      <c r="D3160" s="3" t="s">
        <v>25233</v>
      </c>
      <c r="E3160" s="3" t="s">
        <v>25236</v>
      </c>
      <c r="F3160" s="3" t="s">
        <v>25234</v>
      </c>
      <c r="G3160" s="3" t="s">
        <v>12250</v>
      </c>
      <c r="H3160" s="3" t="s">
        <v>25235</v>
      </c>
    </row>
    <row r="3161" spans="1:8" ht="43.5" x14ac:dyDescent="0.35">
      <c r="A3161" s="4">
        <v>203928</v>
      </c>
      <c r="B3161" s="1">
        <v>45223</v>
      </c>
      <c r="C3161" s="2">
        <v>0.44502314814814814</v>
      </c>
      <c r="D3161" s="3" t="s">
        <v>25237</v>
      </c>
      <c r="E3161" s="3" t="s">
        <v>25240</v>
      </c>
      <c r="F3161" s="3" t="s">
        <v>25238</v>
      </c>
      <c r="G3161" s="3" t="s">
        <v>13264</v>
      </c>
      <c r="H3161" s="3" t="s">
        <v>25239</v>
      </c>
    </row>
    <row r="3162" spans="1:8" ht="29" x14ac:dyDescent="0.35">
      <c r="A3162" s="4">
        <v>45113</v>
      </c>
      <c r="B3162" s="1">
        <v>45223</v>
      </c>
      <c r="C3162" s="2">
        <v>0.44589120370370372</v>
      </c>
      <c r="D3162" s="3" t="s">
        <v>233</v>
      </c>
      <c r="E3162" s="3" t="s">
        <v>25242</v>
      </c>
      <c r="F3162" s="3" t="s">
        <v>25241</v>
      </c>
      <c r="G3162" s="3" t="s">
        <v>1268</v>
      </c>
      <c r="H3162" s="3" t="s">
        <v>13052</v>
      </c>
    </row>
    <row r="3163" spans="1:8" ht="29" x14ac:dyDescent="0.35">
      <c r="A3163" s="4">
        <v>161368</v>
      </c>
      <c r="B3163" s="1">
        <v>45223</v>
      </c>
      <c r="C3163" s="2">
        <v>0.44611111111111112</v>
      </c>
      <c r="D3163" s="3" t="s">
        <v>25243</v>
      </c>
      <c r="E3163" s="3" t="s">
        <v>25246</v>
      </c>
      <c r="F3163" s="3" t="s">
        <v>25244</v>
      </c>
      <c r="G3163" s="3" t="s">
        <v>10462</v>
      </c>
      <c r="H3163" s="3" t="s">
        <v>25245</v>
      </c>
    </row>
    <row r="3164" spans="1:8" ht="29" x14ac:dyDescent="0.35">
      <c r="A3164" s="4">
        <v>41325</v>
      </c>
      <c r="B3164" s="1">
        <v>45223</v>
      </c>
      <c r="C3164" s="2">
        <v>0.44651620370370365</v>
      </c>
      <c r="D3164" s="3" t="s">
        <v>25247</v>
      </c>
      <c r="E3164" s="3" t="s">
        <v>11313</v>
      </c>
      <c r="F3164" s="3" t="s">
        <v>25248</v>
      </c>
      <c r="G3164" s="3" t="s">
        <v>25249</v>
      </c>
      <c r="H3164" s="3" t="s">
        <v>14325</v>
      </c>
    </row>
    <row r="3165" spans="1:8" ht="29" x14ac:dyDescent="0.35">
      <c r="A3165" s="4">
        <v>161368</v>
      </c>
      <c r="B3165" s="1">
        <v>45223</v>
      </c>
      <c r="C3165" s="2">
        <v>0.44754629629629633</v>
      </c>
      <c r="D3165" s="3" t="s">
        <v>25243</v>
      </c>
      <c r="E3165" s="3" t="s">
        <v>25246</v>
      </c>
      <c r="F3165" s="3" t="s">
        <v>25244</v>
      </c>
      <c r="G3165" s="3" t="s">
        <v>10462</v>
      </c>
      <c r="H3165" s="3" t="s">
        <v>25250</v>
      </c>
    </row>
    <row r="3166" spans="1:8" ht="174" x14ac:dyDescent="0.35">
      <c r="A3166" s="4">
        <v>32616</v>
      </c>
      <c r="B3166" s="1">
        <v>45223</v>
      </c>
      <c r="C3166" s="2">
        <v>0.44807870370370373</v>
      </c>
      <c r="D3166" s="3" t="s">
        <v>25251</v>
      </c>
      <c r="E3166" s="3" t="s">
        <v>25255</v>
      </c>
      <c r="F3166" s="3" t="s">
        <v>25252</v>
      </c>
      <c r="G3166" s="3" t="s">
        <v>25253</v>
      </c>
      <c r="H3166" s="3" t="s">
        <v>25254</v>
      </c>
    </row>
    <row r="3167" spans="1:8" x14ac:dyDescent="0.35">
      <c r="A3167" s="4">
        <v>44298</v>
      </c>
      <c r="B3167" s="1">
        <v>45223</v>
      </c>
      <c r="C3167" s="2">
        <v>0.450625</v>
      </c>
      <c r="D3167" s="3" t="s">
        <v>25256</v>
      </c>
      <c r="E3167" s="3" t="s">
        <v>25259</v>
      </c>
      <c r="F3167" s="3" t="s">
        <v>25257</v>
      </c>
      <c r="G3167" s="3" t="s">
        <v>25258</v>
      </c>
      <c r="H3167" s="3" t="s">
        <v>13323</v>
      </c>
    </row>
    <row r="3168" spans="1:8" ht="58" x14ac:dyDescent="0.35">
      <c r="A3168" s="4">
        <v>187087</v>
      </c>
      <c r="B3168" s="1">
        <v>45223</v>
      </c>
      <c r="C3168" s="2">
        <v>0.45146990740740739</v>
      </c>
      <c r="D3168" s="3" t="s">
        <v>25260</v>
      </c>
      <c r="E3168" s="3" t="s">
        <v>25264</v>
      </c>
      <c r="F3168" s="3" t="s">
        <v>25261</v>
      </c>
      <c r="G3168" s="3" t="s">
        <v>25262</v>
      </c>
      <c r="H3168" s="3" t="s">
        <v>25263</v>
      </c>
    </row>
    <row r="3169" spans="1:8" x14ac:dyDescent="0.35">
      <c r="A3169" s="4">
        <v>204289</v>
      </c>
      <c r="B3169" s="1">
        <v>45223</v>
      </c>
      <c r="C3169" s="2">
        <v>0.45241898148148146</v>
      </c>
      <c r="D3169" s="3" t="s">
        <v>25265</v>
      </c>
      <c r="E3169" s="3" t="s">
        <v>25268</v>
      </c>
      <c r="F3169" s="3" t="s">
        <v>10588</v>
      </c>
      <c r="G3169" s="3" t="s">
        <v>25266</v>
      </c>
      <c r="H3169" s="3" t="s">
        <v>25267</v>
      </c>
    </row>
    <row r="3170" spans="1:8" x14ac:dyDescent="0.35">
      <c r="A3170" s="4">
        <v>45985</v>
      </c>
      <c r="B3170" s="1">
        <v>45223</v>
      </c>
      <c r="C3170" s="2">
        <v>0.45325231481481482</v>
      </c>
      <c r="D3170" s="3" t="s">
        <v>233</v>
      </c>
      <c r="E3170" s="3" t="s">
        <v>25270</v>
      </c>
      <c r="F3170" s="3" t="s">
        <v>25269</v>
      </c>
      <c r="G3170" s="3" t="s">
        <v>1268</v>
      </c>
      <c r="H3170" s="3" t="s">
        <v>13052</v>
      </c>
    </row>
    <row r="3171" spans="1:8" ht="72.5" x14ac:dyDescent="0.35">
      <c r="A3171" s="4">
        <v>187498</v>
      </c>
      <c r="B3171" s="1">
        <v>45223</v>
      </c>
      <c r="C3171" s="2">
        <v>0.45351851851851849</v>
      </c>
      <c r="D3171" s="3" t="s">
        <v>1258</v>
      </c>
      <c r="E3171" s="3" t="s">
        <v>25274</v>
      </c>
      <c r="F3171" s="3" t="s">
        <v>25271</v>
      </c>
      <c r="G3171" s="3" t="s">
        <v>25272</v>
      </c>
      <c r="H3171" s="3" t="s">
        <v>25273</v>
      </c>
    </row>
    <row r="3172" spans="1:8" ht="58" x14ac:dyDescent="0.35">
      <c r="A3172" s="4">
        <v>56554</v>
      </c>
      <c r="B3172" s="1">
        <v>45223</v>
      </c>
      <c r="C3172" s="2">
        <v>0.45629629629629626</v>
      </c>
      <c r="D3172" s="3" t="s">
        <v>25275</v>
      </c>
      <c r="E3172" s="3" t="s">
        <v>25279</v>
      </c>
      <c r="F3172" s="3" t="s">
        <v>25276</v>
      </c>
      <c r="G3172" s="3" t="s">
        <v>25277</v>
      </c>
      <c r="H3172" s="3" t="s">
        <v>25278</v>
      </c>
    </row>
    <row r="3173" spans="1:8" ht="29" x14ac:dyDescent="0.35">
      <c r="A3173" s="4">
        <v>43738</v>
      </c>
      <c r="B3173" s="1">
        <v>45223</v>
      </c>
      <c r="C3173" s="2">
        <v>0.45653935185185185</v>
      </c>
      <c r="D3173" s="3" t="s">
        <v>25280</v>
      </c>
      <c r="E3173" s="3" t="s">
        <v>22557</v>
      </c>
      <c r="F3173" s="3" t="s">
        <v>25281</v>
      </c>
      <c r="G3173" s="3" t="s">
        <v>22555</v>
      </c>
      <c r="H3173" s="3" t="s">
        <v>25282</v>
      </c>
    </row>
    <row r="3174" spans="1:8" ht="87" x14ac:dyDescent="0.35">
      <c r="A3174" s="4">
        <v>60110</v>
      </c>
      <c r="B3174" s="1">
        <v>45223</v>
      </c>
      <c r="C3174" s="2">
        <v>0.45715277777777774</v>
      </c>
      <c r="D3174" s="3" t="s">
        <v>25283</v>
      </c>
      <c r="E3174" s="3" t="s">
        <v>25287</v>
      </c>
      <c r="F3174" s="3" t="s">
        <v>25284</v>
      </c>
      <c r="G3174" s="3" t="s">
        <v>25285</v>
      </c>
      <c r="H3174" s="3" t="s">
        <v>25286</v>
      </c>
    </row>
    <row r="3175" spans="1:8" ht="43.5" x14ac:dyDescent="0.35">
      <c r="A3175" s="4">
        <v>37342</v>
      </c>
      <c r="B3175" s="1">
        <v>45223</v>
      </c>
      <c r="C3175" s="2">
        <v>0.46710648148148143</v>
      </c>
      <c r="D3175" s="3" t="s">
        <v>10442</v>
      </c>
      <c r="E3175" s="3" t="s">
        <v>25290</v>
      </c>
      <c r="F3175" s="3" t="s">
        <v>25289</v>
      </c>
      <c r="G3175" s="3" t="s">
        <v>11599</v>
      </c>
      <c r="H3175" s="3" t="s">
        <v>13050</v>
      </c>
    </row>
    <row r="3176" spans="1:8" ht="43.5" x14ac:dyDescent="0.35">
      <c r="A3176" s="4">
        <v>197957</v>
      </c>
      <c r="B3176" s="1">
        <v>45223</v>
      </c>
      <c r="C3176" s="2">
        <v>0.46785879629629629</v>
      </c>
      <c r="D3176" s="3" t="s">
        <v>12372</v>
      </c>
      <c r="E3176" s="3" t="s">
        <v>25294</v>
      </c>
      <c r="F3176" s="3" t="s">
        <v>25291</v>
      </c>
      <c r="G3176" s="3" t="s">
        <v>25292</v>
      </c>
      <c r="H3176" s="3" t="s">
        <v>25293</v>
      </c>
    </row>
    <row r="3177" spans="1:8" ht="43.5" x14ac:dyDescent="0.35">
      <c r="A3177" s="4">
        <v>197957</v>
      </c>
      <c r="B3177" s="1">
        <v>45223</v>
      </c>
      <c r="C3177" s="2">
        <v>0.46837962962962965</v>
      </c>
      <c r="D3177" s="3" t="s">
        <v>12372</v>
      </c>
      <c r="E3177" s="3" t="s">
        <v>25294</v>
      </c>
      <c r="F3177" s="3" t="s">
        <v>25291</v>
      </c>
      <c r="G3177" s="3" t="s">
        <v>25292</v>
      </c>
      <c r="H3177" s="3" t="s">
        <v>25293</v>
      </c>
    </row>
    <row r="3178" spans="1:8" ht="43.5" x14ac:dyDescent="0.35">
      <c r="A3178" s="4">
        <v>76157</v>
      </c>
      <c r="B3178" s="1">
        <v>45223</v>
      </c>
      <c r="C3178" s="2">
        <v>0.4695833333333333</v>
      </c>
      <c r="D3178" s="3" t="s">
        <v>233</v>
      </c>
      <c r="E3178" s="3" t="s">
        <v>25295</v>
      </c>
      <c r="F3178" s="3" t="s">
        <v>11600</v>
      </c>
      <c r="G3178" s="3" t="s">
        <v>1268</v>
      </c>
      <c r="H3178" s="3" t="s">
        <v>12614</v>
      </c>
    </row>
    <row r="3179" spans="1:8" x14ac:dyDescent="0.35">
      <c r="A3179" s="4">
        <v>172916</v>
      </c>
      <c r="B3179" s="1">
        <v>45223</v>
      </c>
      <c r="C3179" s="2">
        <v>0.47052083333333333</v>
      </c>
      <c r="D3179" s="3" t="s">
        <v>25296</v>
      </c>
      <c r="E3179" s="3" t="s">
        <v>14338</v>
      </c>
      <c r="F3179" s="3" t="s">
        <v>25297</v>
      </c>
      <c r="G3179" s="3" t="s">
        <v>12199</v>
      </c>
      <c r="H3179" s="3" t="s">
        <v>11212</v>
      </c>
    </row>
    <row r="3180" spans="1:8" ht="409.5" x14ac:dyDescent="0.35">
      <c r="A3180" s="4">
        <v>200362</v>
      </c>
      <c r="B3180" s="1">
        <v>45223</v>
      </c>
      <c r="C3180" s="2">
        <v>0.47055555555555556</v>
      </c>
      <c r="D3180" s="3" t="s">
        <v>11120</v>
      </c>
      <c r="E3180" s="3" t="s">
        <v>25301</v>
      </c>
      <c r="F3180" s="3" t="s">
        <v>25298</v>
      </c>
      <c r="G3180" s="3" t="s">
        <v>25299</v>
      </c>
      <c r="H3180" s="3" t="s">
        <v>25300</v>
      </c>
    </row>
    <row r="3181" spans="1:8" ht="29" x14ac:dyDescent="0.35">
      <c r="A3181" s="4">
        <v>71898</v>
      </c>
      <c r="B3181" s="1">
        <v>45223</v>
      </c>
      <c r="C3181" s="2">
        <v>0.47232638888888889</v>
      </c>
      <c r="D3181" s="3" t="s">
        <v>233</v>
      </c>
      <c r="E3181" s="3" t="s">
        <v>25303</v>
      </c>
      <c r="F3181" s="3" t="s">
        <v>25302</v>
      </c>
      <c r="G3181" s="3" t="s">
        <v>1313</v>
      </c>
      <c r="H3181" s="3" t="s">
        <v>12652</v>
      </c>
    </row>
    <row r="3182" spans="1:8" ht="87" x14ac:dyDescent="0.35">
      <c r="A3182" s="4">
        <v>103154</v>
      </c>
      <c r="B3182" s="1">
        <v>45223</v>
      </c>
      <c r="C3182" s="2">
        <v>0.47431712962962963</v>
      </c>
      <c r="D3182" s="3" t="s">
        <v>25304</v>
      </c>
      <c r="E3182" s="3" t="s">
        <v>25306</v>
      </c>
      <c r="F3182" s="3" t="s">
        <v>1973</v>
      </c>
      <c r="G3182" s="3" t="s">
        <v>24031</v>
      </c>
      <c r="H3182" s="3" t="s">
        <v>25305</v>
      </c>
    </row>
    <row r="3183" spans="1:8" ht="43.5" x14ac:dyDescent="0.35">
      <c r="A3183" s="4">
        <v>163756</v>
      </c>
      <c r="B3183" s="1">
        <v>45223</v>
      </c>
      <c r="C3183" s="2">
        <v>0.47480324074074076</v>
      </c>
      <c r="D3183" s="3" t="s">
        <v>167</v>
      </c>
      <c r="E3183" s="3" t="s">
        <v>25308</v>
      </c>
      <c r="F3183" s="3" t="s">
        <v>12785</v>
      </c>
      <c r="G3183" s="3" t="s">
        <v>14381</v>
      </c>
      <c r="H3183" s="3" t="s">
        <v>25307</v>
      </c>
    </row>
    <row r="3184" spans="1:8" ht="58" x14ac:dyDescent="0.35">
      <c r="A3184" s="4">
        <v>199561</v>
      </c>
      <c r="B3184" s="1">
        <v>45223</v>
      </c>
      <c r="C3184" s="2">
        <v>0.4758680555555555</v>
      </c>
      <c r="D3184" s="3" t="s">
        <v>25309</v>
      </c>
      <c r="E3184" s="3" t="s">
        <v>25313</v>
      </c>
      <c r="F3184" s="3" t="s">
        <v>25310</v>
      </c>
      <c r="G3184" s="3" t="s">
        <v>25311</v>
      </c>
      <c r="H3184" s="3" t="s">
        <v>25312</v>
      </c>
    </row>
    <row r="3185" spans="1:8" ht="29" x14ac:dyDescent="0.35">
      <c r="A3185" s="4">
        <v>148007</v>
      </c>
      <c r="B3185" s="1">
        <v>45223</v>
      </c>
      <c r="C3185" s="2">
        <v>0.48026620370370371</v>
      </c>
      <c r="D3185" s="3" t="s">
        <v>11104</v>
      </c>
      <c r="E3185" s="3" t="s">
        <v>14329</v>
      </c>
      <c r="F3185" s="3" t="s">
        <v>25314</v>
      </c>
      <c r="G3185" s="3" t="s">
        <v>12972</v>
      </c>
      <c r="H3185" s="3" t="s">
        <v>25315</v>
      </c>
    </row>
    <row r="3186" spans="1:8" ht="72.5" x14ac:dyDescent="0.35">
      <c r="A3186" s="4">
        <v>44152</v>
      </c>
      <c r="B3186" s="1">
        <v>45223</v>
      </c>
      <c r="C3186" s="2">
        <v>0.48077546296296297</v>
      </c>
      <c r="D3186" s="3" t="s">
        <v>167</v>
      </c>
      <c r="E3186" s="3" t="s">
        <v>14729</v>
      </c>
      <c r="F3186" s="3" t="s">
        <v>25316</v>
      </c>
      <c r="G3186" s="3" t="s">
        <v>11875</v>
      </c>
      <c r="H3186" s="3" t="s">
        <v>25317</v>
      </c>
    </row>
    <row r="3187" spans="1:8" ht="29" x14ac:dyDescent="0.35">
      <c r="A3187" s="4">
        <v>200777</v>
      </c>
      <c r="B3187" s="1">
        <v>45223</v>
      </c>
      <c r="C3187" s="2">
        <v>0.4834606481481481</v>
      </c>
      <c r="D3187" s="3" t="s">
        <v>25318</v>
      </c>
      <c r="E3187" s="3" t="s">
        <v>25321</v>
      </c>
      <c r="F3187" s="3" t="s">
        <v>25319</v>
      </c>
      <c r="G3187" s="3" t="s">
        <v>12254</v>
      </c>
      <c r="H3187" s="3" t="s">
        <v>25320</v>
      </c>
    </row>
    <row r="3188" spans="1:8" ht="72.5" x14ac:dyDescent="0.35">
      <c r="A3188" s="4">
        <v>187498</v>
      </c>
      <c r="B3188" s="1">
        <v>45223</v>
      </c>
      <c r="C3188" s="2">
        <v>0.48379629629629628</v>
      </c>
      <c r="D3188" s="3" t="s">
        <v>25322</v>
      </c>
      <c r="E3188" s="3" t="s">
        <v>25274</v>
      </c>
      <c r="F3188" s="3" t="s">
        <v>25323</v>
      </c>
      <c r="G3188" s="3" t="s">
        <v>21768</v>
      </c>
      <c r="H3188" s="3" t="s">
        <v>25273</v>
      </c>
    </row>
    <row r="3189" spans="1:8" ht="29" x14ac:dyDescent="0.35">
      <c r="A3189" s="4">
        <v>189910</v>
      </c>
      <c r="B3189" s="1">
        <v>45223</v>
      </c>
      <c r="C3189" s="2">
        <v>0.48997685185185186</v>
      </c>
      <c r="D3189" s="3" t="s">
        <v>1702</v>
      </c>
      <c r="E3189" s="3" t="s">
        <v>25326</v>
      </c>
      <c r="F3189" s="3" t="s">
        <v>25324</v>
      </c>
      <c r="G3189" s="3" t="s">
        <v>12544</v>
      </c>
      <c r="H3189" s="3" t="s">
        <v>25325</v>
      </c>
    </row>
    <row r="3190" spans="1:8" x14ac:dyDescent="0.35">
      <c r="A3190" s="4">
        <v>37684</v>
      </c>
      <c r="B3190" s="1">
        <v>45223</v>
      </c>
      <c r="C3190" s="2">
        <v>0.49068287037037034</v>
      </c>
      <c r="D3190" s="3" t="s">
        <v>1744</v>
      </c>
      <c r="E3190" s="3" t="s">
        <v>12158</v>
      </c>
      <c r="F3190" s="3" t="s">
        <v>1627</v>
      </c>
      <c r="G3190" s="3" t="s">
        <v>11808</v>
      </c>
      <c r="H3190" s="3" t="s">
        <v>12081</v>
      </c>
    </row>
    <row r="3191" spans="1:8" ht="130.5" x14ac:dyDescent="0.35">
      <c r="A3191" s="4">
        <v>46429</v>
      </c>
      <c r="B3191" s="1">
        <v>45223</v>
      </c>
      <c r="C3191" s="2">
        <v>0.49078703703703702</v>
      </c>
      <c r="D3191" s="3" t="s">
        <v>10428</v>
      </c>
      <c r="E3191" s="3" t="s">
        <v>25327</v>
      </c>
      <c r="F3191" s="3" t="s">
        <v>10428</v>
      </c>
      <c r="G3191" s="3" t="s">
        <v>14382</v>
      </c>
      <c r="H3191" s="3" t="s">
        <v>20896</v>
      </c>
    </row>
    <row r="3192" spans="1:8" ht="43.5" x14ac:dyDescent="0.35">
      <c r="A3192" s="4">
        <v>35618</v>
      </c>
      <c r="B3192" s="1">
        <v>45223</v>
      </c>
      <c r="C3192" s="2">
        <v>0.4949305555555556</v>
      </c>
      <c r="D3192" s="3" t="s">
        <v>1702</v>
      </c>
      <c r="E3192" s="3" t="s">
        <v>25330</v>
      </c>
      <c r="F3192" s="3" t="s">
        <v>25328</v>
      </c>
      <c r="G3192" s="3" t="s">
        <v>11825</v>
      </c>
      <c r="H3192" s="3" t="s">
        <v>25329</v>
      </c>
    </row>
    <row r="3193" spans="1:8" ht="29" x14ac:dyDescent="0.35">
      <c r="A3193" s="4">
        <v>182821</v>
      </c>
      <c r="B3193" s="1">
        <v>45223</v>
      </c>
      <c r="C3193" s="2">
        <v>0.49521990740740746</v>
      </c>
      <c r="D3193" s="3" t="s">
        <v>25331</v>
      </c>
      <c r="E3193" s="3" t="s">
        <v>25335</v>
      </c>
      <c r="F3193" s="3" t="s">
        <v>25332</v>
      </c>
      <c r="G3193" s="3" t="s">
        <v>25333</v>
      </c>
      <c r="H3193" s="3" t="s">
        <v>25334</v>
      </c>
    </row>
    <row r="3194" spans="1:8" ht="29" x14ac:dyDescent="0.35">
      <c r="A3194" s="4">
        <v>86417</v>
      </c>
      <c r="B3194" s="1">
        <v>45223</v>
      </c>
      <c r="C3194" s="2">
        <v>0.49600694444444443</v>
      </c>
      <c r="D3194" s="3" t="s">
        <v>25336</v>
      </c>
      <c r="E3194" s="3" t="s">
        <v>25338</v>
      </c>
      <c r="F3194" s="3" t="s">
        <v>11751</v>
      </c>
      <c r="G3194" s="3" t="s">
        <v>11786</v>
      </c>
      <c r="H3194" s="3" t="s">
        <v>25337</v>
      </c>
    </row>
    <row r="3195" spans="1:8" ht="58" x14ac:dyDescent="0.35">
      <c r="A3195" s="4">
        <v>177866</v>
      </c>
      <c r="B3195" s="1">
        <v>45223</v>
      </c>
      <c r="C3195" s="2">
        <v>0.49751157407407409</v>
      </c>
      <c r="D3195" s="3" t="s">
        <v>12372</v>
      </c>
      <c r="E3195" s="3" t="s">
        <v>25342</v>
      </c>
      <c r="F3195" s="3" t="s">
        <v>25339</v>
      </c>
      <c r="G3195" s="3" t="s">
        <v>25340</v>
      </c>
      <c r="H3195" s="3" t="s">
        <v>25341</v>
      </c>
    </row>
    <row r="3196" spans="1:8" ht="29" x14ac:dyDescent="0.35">
      <c r="A3196" s="4">
        <v>39930</v>
      </c>
      <c r="B3196" s="1">
        <v>45223</v>
      </c>
      <c r="C3196" s="2">
        <v>0.49834490740740739</v>
      </c>
      <c r="D3196" s="3" t="s">
        <v>25343</v>
      </c>
      <c r="E3196" s="3" t="s">
        <v>11359</v>
      </c>
      <c r="F3196" s="3" t="s">
        <v>25344</v>
      </c>
      <c r="G3196" s="3" t="s">
        <v>12544</v>
      </c>
      <c r="H3196" s="3" t="s">
        <v>25345</v>
      </c>
    </row>
    <row r="3197" spans="1:8" ht="43.5" x14ac:dyDescent="0.35">
      <c r="A3197" s="4">
        <v>102576</v>
      </c>
      <c r="B3197" s="1">
        <v>45223</v>
      </c>
      <c r="C3197" s="2">
        <v>0.49868055555555557</v>
      </c>
      <c r="D3197" s="3" t="s">
        <v>13660</v>
      </c>
      <c r="E3197" s="3" t="s">
        <v>25348</v>
      </c>
      <c r="F3197" s="3" t="s">
        <v>25346</v>
      </c>
      <c r="G3197" s="3" t="s">
        <v>25347</v>
      </c>
      <c r="H3197" s="3" t="s">
        <v>10668</v>
      </c>
    </row>
    <row r="3198" spans="1:8" ht="58" x14ac:dyDescent="0.35">
      <c r="A3198" s="4">
        <v>45843</v>
      </c>
      <c r="B3198" s="1">
        <v>45223</v>
      </c>
      <c r="C3198" s="2">
        <v>0.5021296296296297</v>
      </c>
      <c r="D3198" s="3" t="s">
        <v>1258</v>
      </c>
      <c r="E3198" s="3" t="s">
        <v>25351</v>
      </c>
      <c r="F3198" s="3" t="s">
        <v>25349</v>
      </c>
      <c r="G3198" s="3" t="s">
        <v>14500</v>
      </c>
      <c r="H3198" s="3" t="s">
        <v>25350</v>
      </c>
    </row>
    <row r="3199" spans="1:8" ht="29" x14ac:dyDescent="0.35">
      <c r="A3199" s="4">
        <v>43738</v>
      </c>
      <c r="B3199" s="1">
        <v>45223</v>
      </c>
      <c r="C3199" s="2">
        <v>0.50814814814814813</v>
      </c>
      <c r="D3199" s="3" t="s">
        <v>25280</v>
      </c>
      <c r="E3199" s="3" t="s">
        <v>22557</v>
      </c>
      <c r="F3199" s="3" t="s">
        <v>25352</v>
      </c>
      <c r="G3199" s="3" t="s">
        <v>22555</v>
      </c>
      <c r="H3199" s="3" t="s">
        <v>25353</v>
      </c>
    </row>
    <row r="3200" spans="1:8" ht="43.5" x14ac:dyDescent="0.35">
      <c r="A3200" s="4">
        <v>107060</v>
      </c>
      <c r="B3200" s="1">
        <v>45223</v>
      </c>
      <c r="C3200" s="2">
        <v>0.50895833333333329</v>
      </c>
      <c r="D3200" s="3" t="s">
        <v>1258</v>
      </c>
      <c r="E3200" s="3" t="s">
        <v>25356</v>
      </c>
      <c r="F3200" s="3" t="s">
        <v>25354</v>
      </c>
      <c r="G3200" s="3" t="s">
        <v>10851</v>
      </c>
      <c r="H3200" s="3" t="s">
        <v>25355</v>
      </c>
    </row>
    <row r="3201" spans="1:8" x14ac:dyDescent="0.35">
      <c r="A3201" s="4">
        <v>170397</v>
      </c>
      <c r="B3201" s="1">
        <v>45223</v>
      </c>
      <c r="C3201" s="2">
        <v>0.50984953703703706</v>
      </c>
      <c r="D3201" s="3" t="s">
        <v>25357</v>
      </c>
      <c r="E3201" s="3" t="s">
        <v>25359</v>
      </c>
      <c r="F3201" s="3" t="s">
        <v>11646</v>
      </c>
      <c r="G3201" s="3" t="s">
        <v>1006</v>
      </c>
      <c r="H3201" s="3" t="s">
        <v>25358</v>
      </c>
    </row>
    <row r="3202" spans="1:8" ht="29" x14ac:dyDescent="0.35">
      <c r="A3202" s="4">
        <v>89165</v>
      </c>
      <c r="B3202" s="1">
        <v>45223</v>
      </c>
      <c r="C3202" s="2">
        <v>0.51937500000000003</v>
      </c>
      <c r="D3202" s="3" t="s">
        <v>25360</v>
      </c>
      <c r="E3202" s="3" t="s">
        <v>25363</v>
      </c>
      <c r="F3202" s="3" t="s">
        <v>25361</v>
      </c>
      <c r="G3202" s="3" t="s">
        <v>25362</v>
      </c>
      <c r="H3202" s="3" t="s">
        <v>12977</v>
      </c>
    </row>
    <row r="3203" spans="1:8" ht="43.5" x14ac:dyDescent="0.35">
      <c r="A3203" s="4">
        <v>197957</v>
      </c>
      <c r="B3203" s="1">
        <v>45223</v>
      </c>
      <c r="C3203" s="2">
        <v>0.52475694444444443</v>
      </c>
      <c r="D3203" s="3" t="s">
        <v>1473</v>
      </c>
      <c r="E3203" s="3" t="s">
        <v>25365</v>
      </c>
      <c r="F3203" s="3" t="s">
        <v>11646</v>
      </c>
      <c r="G3203" s="3" t="s">
        <v>10799</v>
      </c>
      <c r="H3203" s="3" t="s">
        <v>25364</v>
      </c>
    </row>
    <row r="3204" spans="1:8" ht="29" x14ac:dyDescent="0.35">
      <c r="A3204" s="4">
        <v>33620</v>
      </c>
      <c r="B3204" s="1">
        <v>45223</v>
      </c>
      <c r="C3204" s="2">
        <v>0.52749999999999997</v>
      </c>
      <c r="D3204" s="3" t="s">
        <v>25366</v>
      </c>
      <c r="E3204" s="3" t="s">
        <v>11051</v>
      </c>
      <c r="F3204" s="3" t="s">
        <v>25367</v>
      </c>
      <c r="G3204" s="3" t="s">
        <v>10533</v>
      </c>
      <c r="H3204" s="3" t="s">
        <v>14330</v>
      </c>
    </row>
    <row r="3205" spans="1:8" ht="72.5" x14ac:dyDescent="0.35">
      <c r="A3205" s="4">
        <v>156522</v>
      </c>
      <c r="B3205" s="1">
        <v>45223</v>
      </c>
      <c r="C3205" s="2">
        <v>0.54541666666666666</v>
      </c>
      <c r="D3205" s="3" t="s">
        <v>25368</v>
      </c>
      <c r="E3205" s="3" t="s">
        <v>25372</v>
      </c>
      <c r="F3205" s="3" t="s">
        <v>25369</v>
      </c>
      <c r="G3205" s="3" t="s">
        <v>25370</v>
      </c>
      <c r="H3205" s="3" t="s">
        <v>25371</v>
      </c>
    </row>
    <row r="3206" spans="1:8" ht="29" x14ac:dyDescent="0.35">
      <c r="A3206" s="4">
        <v>80634</v>
      </c>
      <c r="B3206" s="1">
        <v>45223</v>
      </c>
      <c r="C3206" s="2">
        <v>0.55531249999999999</v>
      </c>
      <c r="D3206" s="3" t="s">
        <v>11005</v>
      </c>
      <c r="E3206" s="3" t="s">
        <v>25376</v>
      </c>
      <c r="F3206" s="3" t="s">
        <v>25373</v>
      </c>
      <c r="G3206" s="3" t="s">
        <v>25374</v>
      </c>
      <c r="H3206" s="3" t="s">
        <v>25375</v>
      </c>
    </row>
    <row r="3207" spans="1:8" ht="87" x14ac:dyDescent="0.35">
      <c r="A3207" s="4">
        <v>120601</v>
      </c>
      <c r="B3207" s="1">
        <v>45223</v>
      </c>
      <c r="C3207" s="2">
        <v>0.55994212962962964</v>
      </c>
      <c r="D3207" s="3" t="s">
        <v>10285</v>
      </c>
      <c r="E3207" s="3" t="s">
        <v>25379</v>
      </c>
      <c r="F3207" s="3" t="s">
        <v>25377</v>
      </c>
      <c r="G3207" s="3" t="s">
        <v>10958</v>
      </c>
      <c r="H3207" s="3" t="s">
        <v>25378</v>
      </c>
    </row>
    <row r="3208" spans="1:8" ht="87" x14ac:dyDescent="0.35">
      <c r="A3208" s="4">
        <v>114640</v>
      </c>
      <c r="B3208" s="1">
        <v>45223</v>
      </c>
      <c r="C3208" s="2">
        <v>0.56005787037037036</v>
      </c>
      <c r="D3208" s="3" t="s">
        <v>25380</v>
      </c>
      <c r="E3208" s="3" t="s">
        <v>25384</v>
      </c>
      <c r="F3208" s="3" t="s">
        <v>25381</v>
      </c>
      <c r="G3208" s="3" t="s">
        <v>25382</v>
      </c>
      <c r="H3208" s="3" t="s">
        <v>25383</v>
      </c>
    </row>
    <row r="3209" spans="1:8" ht="87" x14ac:dyDescent="0.35">
      <c r="A3209" s="4">
        <v>120601</v>
      </c>
      <c r="B3209" s="1">
        <v>45223</v>
      </c>
      <c r="C3209" s="2">
        <v>0.56077546296296299</v>
      </c>
      <c r="D3209" s="3" t="s">
        <v>10285</v>
      </c>
      <c r="E3209" s="3" t="s">
        <v>25385</v>
      </c>
      <c r="F3209" s="3" t="s">
        <v>25377</v>
      </c>
      <c r="G3209" s="3" t="s">
        <v>10958</v>
      </c>
      <c r="H3209" s="3" t="s">
        <v>25378</v>
      </c>
    </row>
    <row r="3210" spans="1:8" ht="29" x14ac:dyDescent="0.35">
      <c r="A3210" s="4">
        <v>59530</v>
      </c>
      <c r="B3210" s="1">
        <v>45223</v>
      </c>
      <c r="C3210" s="2">
        <v>0.56129629629629629</v>
      </c>
      <c r="D3210" s="3" t="s">
        <v>25386</v>
      </c>
      <c r="E3210" s="3" t="s">
        <v>25390</v>
      </c>
      <c r="F3210" s="3" t="s">
        <v>25387</v>
      </c>
      <c r="G3210" s="3" t="s">
        <v>25388</v>
      </c>
      <c r="H3210" s="3" t="s">
        <v>25389</v>
      </c>
    </row>
    <row r="3211" spans="1:8" x14ac:dyDescent="0.35">
      <c r="A3211" s="4">
        <v>78802</v>
      </c>
      <c r="B3211" s="1">
        <v>45223</v>
      </c>
      <c r="C3211" s="2">
        <v>0.56692129629629628</v>
      </c>
      <c r="D3211" s="3" t="s">
        <v>12735</v>
      </c>
      <c r="E3211" s="3" t="s">
        <v>11296</v>
      </c>
      <c r="F3211" s="3" t="s">
        <v>25391</v>
      </c>
      <c r="G3211" s="3" t="s">
        <v>14973</v>
      </c>
      <c r="H3211" s="3" t="s">
        <v>10660</v>
      </c>
    </row>
    <row r="3212" spans="1:8" ht="116" x14ac:dyDescent="0.35">
      <c r="A3212" s="4">
        <v>90049</v>
      </c>
      <c r="B3212" s="1">
        <v>45223</v>
      </c>
      <c r="C3212" s="2">
        <v>0.57335648148148144</v>
      </c>
      <c r="D3212" s="3" t="s">
        <v>25392</v>
      </c>
      <c r="E3212" s="3" t="s">
        <v>25396</v>
      </c>
      <c r="F3212" s="3" t="s">
        <v>25393</v>
      </c>
      <c r="G3212" s="3" t="s">
        <v>25394</v>
      </c>
      <c r="H3212" s="3" t="s">
        <v>25395</v>
      </c>
    </row>
    <row r="3213" spans="1:8" ht="58" x14ac:dyDescent="0.35">
      <c r="A3213" s="4">
        <v>130171</v>
      </c>
      <c r="B3213" s="1">
        <v>45223</v>
      </c>
      <c r="C3213" s="2">
        <v>0.57489583333333327</v>
      </c>
      <c r="D3213" s="3" t="s">
        <v>1389</v>
      </c>
      <c r="E3213" s="3" t="s">
        <v>25399</v>
      </c>
      <c r="F3213" s="3" t="s">
        <v>25397</v>
      </c>
      <c r="G3213" s="3" t="s">
        <v>13535</v>
      </c>
      <c r="H3213" s="3" t="s">
        <v>25398</v>
      </c>
    </row>
    <row r="3214" spans="1:8" ht="29" x14ac:dyDescent="0.35">
      <c r="A3214" s="4">
        <v>203108</v>
      </c>
      <c r="B3214" s="1">
        <v>45223</v>
      </c>
      <c r="C3214" s="2">
        <v>0.57501157407407411</v>
      </c>
      <c r="D3214" s="3" t="s">
        <v>25400</v>
      </c>
      <c r="E3214" s="3" t="s">
        <v>25404</v>
      </c>
      <c r="F3214" s="3" t="s">
        <v>25401</v>
      </c>
      <c r="G3214" s="3" t="s">
        <v>25402</v>
      </c>
      <c r="H3214" s="3" t="s">
        <v>25403</v>
      </c>
    </row>
    <row r="3215" spans="1:8" ht="58" x14ac:dyDescent="0.35">
      <c r="A3215" s="4">
        <v>81523</v>
      </c>
      <c r="B3215" s="1">
        <v>45223</v>
      </c>
      <c r="C3215" s="2">
        <v>0.57644675925925926</v>
      </c>
      <c r="D3215" s="3" t="s">
        <v>25405</v>
      </c>
      <c r="E3215" s="3" t="s">
        <v>25409</v>
      </c>
      <c r="F3215" s="3" t="s">
        <v>25406</v>
      </c>
      <c r="G3215" s="3" t="s">
        <v>25407</v>
      </c>
      <c r="H3215" s="3" t="s">
        <v>25408</v>
      </c>
    </row>
    <row r="3216" spans="1:8" ht="101.5" x14ac:dyDescent="0.35">
      <c r="A3216" s="4">
        <v>73758</v>
      </c>
      <c r="B3216" s="1">
        <v>45223</v>
      </c>
      <c r="C3216" s="2">
        <v>0.57729166666666665</v>
      </c>
      <c r="D3216" s="3" t="s">
        <v>1403</v>
      </c>
      <c r="E3216" s="3" t="s">
        <v>25412</v>
      </c>
      <c r="F3216" s="3" t="s">
        <v>25410</v>
      </c>
      <c r="G3216" s="3" t="s">
        <v>10851</v>
      </c>
      <c r="H3216" s="3" t="s">
        <v>25411</v>
      </c>
    </row>
    <row r="3217" spans="1:8" ht="43.5" x14ac:dyDescent="0.35">
      <c r="A3217" s="4">
        <v>173770</v>
      </c>
      <c r="B3217" s="1">
        <v>45223</v>
      </c>
      <c r="C3217" s="2">
        <v>0.57785879629629633</v>
      </c>
      <c r="D3217" s="3" t="s">
        <v>25413</v>
      </c>
      <c r="E3217" s="3" t="s">
        <v>25417</v>
      </c>
      <c r="F3217" s="3" t="s">
        <v>25414</v>
      </c>
      <c r="G3217" s="3" t="s">
        <v>25415</v>
      </c>
      <c r="H3217" s="3" t="s">
        <v>25416</v>
      </c>
    </row>
    <row r="3218" spans="1:8" ht="116" x14ac:dyDescent="0.35">
      <c r="A3218" s="4">
        <v>117975</v>
      </c>
      <c r="B3218" s="1">
        <v>45223</v>
      </c>
      <c r="C3218" s="2">
        <v>0.58114583333333336</v>
      </c>
      <c r="D3218" s="3" t="s">
        <v>892</v>
      </c>
      <c r="E3218" s="3" t="s">
        <v>14072</v>
      </c>
      <c r="F3218" s="3" t="s">
        <v>25418</v>
      </c>
      <c r="G3218" s="3" t="s">
        <v>25419</v>
      </c>
      <c r="H3218" s="3" t="s">
        <v>25420</v>
      </c>
    </row>
    <row r="3219" spans="1:8" ht="43.5" x14ac:dyDescent="0.35">
      <c r="A3219" s="4">
        <v>44695</v>
      </c>
      <c r="B3219" s="1">
        <v>45223</v>
      </c>
      <c r="C3219" s="2">
        <v>0.58247685185185183</v>
      </c>
      <c r="D3219" s="3" t="s">
        <v>1403</v>
      </c>
      <c r="E3219" s="3" t="s">
        <v>14723</v>
      </c>
      <c r="F3219" s="3" t="s">
        <v>25421</v>
      </c>
      <c r="G3219" s="3" t="s">
        <v>11786</v>
      </c>
      <c r="H3219" s="3" t="s">
        <v>10905</v>
      </c>
    </row>
    <row r="3220" spans="1:8" ht="43.5" x14ac:dyDescent="0.35">
      <c r="A3220" s="4">
        <v>105868</v>
      </c>
      <c r="B3220" s="1">
        <v>45223</v>
      </c>
      <c r="C3220" s="2">
        <v>0.58545138888888892</v>
      </c>
      <c r="D3220" s="3" t="s">
        <v>25422</v>
      </c>
      <c r="E3220" s="3" t="s">
        <v>25426</v>
      </c>
      <c r="F3220" s="3" t="s">
        <v>25423</v>
      </c>
      <c r="G3220" s="3" t="s">
        <v>25424</v>
      </c>
      <c r="H3220" s="3" t="s">
        <v>25425</v>
      </c>
    </row>
    <row r="3221" spans="1:8" ht="72.5" x14ac:dyDescent="0.35">
      <c r="A3221" s="4">
        <v>13678</v>
      </c>
      <c r="B3221" s="1">
        <v>45223</v>
      </c>
      <c r="C3221" s="2">
        <v>0.58570601851851845</v>
      </c>
      <c r="D3221" s="3" t="s">
        <v>25427</v>
      </c>
      <c r="E3221" s="3" t="s">
        <v>25431</v>
      </c>
      <c r="F3221" s="3" t="s">
        <v>25428</v>
      </c>
      <c r="G3221" s="3" t="s">
        <v>25429</v>
      </c>
      <c r="H3221" s="3" t="s">
        <v>25430</v>
      </c>
    </row>
    <row r="3222" spans="1:8" ht="58" x14ac:dyDescent="0.35">
      <c r="A3222" s="4">
        <v>158694</v>
      </c>
      <c r="B3222" s="1">
        <v>45223</v>
      </c>
      <c r="C3222" s="2">
        <v>0.58678240740740739</v>
      </c>
      <c r="D3222" s="3" t="s">
        <v>25432</v>
      </c>
      <c r="E3222" s="3" t="s">
        <v>25435</v>
      </c>
      <c r="F3222" s="3" t="s">
        <v>25433</v>
      </c>
      <c r="G3222" s="3" t="s">
        <v>11798</v>
      </c>
      <c r="H3222" s="3" t="s">
        <v>25434</v>
      </c>
    </row>
    <row r="3223" spans="1:8" ht="29" x14ac:dyDescent="0.35">
      <c r="A3223" s="4">
        <v>76522</v>
      </c>
      <c r="B3223" s="1">
        <v>45223</v>
      </c>
      <c r="C3223" s="2">
        <v>0.58770833333333339</v>
      </c>
      <c r="D3223" s="3" t="s">
        <v>12735</v>
      </c>
      <c r="E3223" s="3" t="s">
        <v>14693</v>
      </c>
      <c r="F3223" s="3" t="s">
        <v>25436</v>
      </c>
      <c r="G3223" s="3" t="s">
        <v>11799</v>
      </c>
      <c r="H3223" s="3" t="s">
        <v>25437</v>
      </c>
    </row>
    <row r="3224" spans="1:8" ht="72.5" x14ac:dyDescent="0.35">
      <c r="A3224" s="4">
        <v>55196</v>
      </c>
      <c r="B3224" s="1">
        <v>45223</v>
      </c>
      <c r="C3224" s="2">
        <v>0.58807870370370374</v>
      </c>
      <c r="D3224" s="3" t="s">
        <v>25438</v>
      </c>
      <c r="E3224" s="3" t="s">
        <v>25441</v>
      </c>
      <c r="F3224" s="3" t="s">
        <v>25439</v>
      </c>
      <c r="G3224" s="3" t="s">
        <v>11110</v>
      </c>
      <c r="H3224" s="3" t="s">
        <v>25440</v>
      </c>
    </row>
    <row r="3225" spans="1:8" ht="43.5" x14ac:dyDescent="0.35">
      <c r="A3225" s="4">
        <v>87938</v>
      </c>
      <c r="B3225" s="1">
        <v>45223</v>
      </c>
      <c r="C3225" s="2">
        <v>0.59348379629629633</v>
      </c>
      <c r="D3225" s="3" t="s">
        <v>10688</v>
      </c>
      <c r="E3225" s="3" t="s">
        <v>25445</v>
      </c>
      <c r="F3225" s="3" t="s">
        <v>25442</v>
      </c>
      <c r="G3225" s="3" t="s">
        <v>25443</v>
      </c>
      <c r="H3225" s="3" t="s">
        <v>25444</v>
      </c>
    </row>
    <row r="3226" spans="1:8" ht="29" x14ac:dyDescent="0.35">
      <c r="A3226" s="4">
        <v>35263</v>
      </c>
      <c r="B3226" s="1">
        <v>45223</v>
      </c>
      <c r="C3226" s="2">
        <v>0.59479166666666672</v>
      </c>
      <c r="D3226" s="3" t="s">
        <v>1933</v>
      </c>
      <c r="E3226" s="3" t="s">
        <v>13760</v>
      </c>
      <c r="F3226" s="3" t="s">
        <v>25446</v>
      </c>
      <c r="G3226" s="3" t="s">
        <v>10445</v>
      </c>
      <c r="H3226" s="3" t="s">
        <v>10348</v>
      </c>
    </row>
    <row r="3227" spans="1:8" ht="101.5" x14ac:dyDescent="0.35">
      <c r="A3227" s="4">
        <v>199515</v>
      </c>
      <c r="B3227" s="1">
        <v>45223</v>
      </c>
      <c r="C3227" s="2">
        <v>0.59592592592592586</v>
      </c>
      <c r="D3227" s="3" t="s">
        <v>25447</v>
      </c>
      <c r="E3227" s="3" t="s">
        <v>25451</v>
      </c>
      <c r="F3227" s="3" t="s">
        <v>25448</v>
      </c>
      <c r="G3227" s="3" t="s">
        <v>25449</v>
      </c>
      <c r="H3227" s="3" t="s">
        <v>25450</v>
      </c>
    </row>
    <row r="3228" spans="1:8" ht="72.5" x14ac:dyDescent="0.35">
      <c r="A3228" s="4">
        <v>141802</v>
      </c>
      <c r="B3228" s="1">
        <v>45223</v>
      </c>
      <c r="C3228" s="2">
        <v>0.59667824074074072</v>
      </c>
      <c r="D3228" s="3" t="s">
        <v>25452</v>
      </c>
      <c r="E3228" s="3" t="s">
        <v>25455</v>
      </c>
      <c r="F3228" s="3" t="s">
        <v>25453</v>
      </c>
      <c r="G3228" s="3" t="s">
        <v>11798</v>
      </c>
      <c r="H3228" s="3" t="s">
        <v>25454</v>
      </c>
    </row>
    <row r="3229" spans="1:8" ht="58" x14ac:dyDescent="0.35">
      <c r="A3229" s="4">
        <v>200085</v>
      </c>
      <c r="B3229" s="1">
        <v>45223</v>
      </c>
      <c r="C3229" s="2">
        <v>0.59674768518518517</v>
      </c>
      <c r="D3229" s="3" t="s">
        <v>25456</v>
      </c>
      <c r="E3229" s="3" t="s">
        <v>25457</v>
      </c>
      <c r="F3229" s="3" t="s">
        <v>12383</v>
      </c>
      <c r="G3229" s="3" t="s">
        <v>10844</v>
      </c>
      <c r="H3229" s="3" t="s">
        <v>14998</v>
      </c>
    </row>
    <row r="3230" spans="1:8" ht="101.5" x14ac:dyDescent="0.35">
      <c r="A3230" s="4">
        <v>199515</v>
      </c>
      <c r="B3230" s="1">
        <v>45223</v>
      </c>
      <c r="C3230" s="2">
        <v>0.59739583333333335</v>
      </c>
      <c r="D3230" s="3" t="s">
        <v>25447</v>
      </c>
      <c r="E3230" s="3" t="s">
        <v>25451</v>
      </c>
      <c r="F3230" s="3" t="s">
        <v>25448</v>
      </c>
      <c r="G3230" s="3" t="s">
        <v>25449</v>
      </c>
      <c r="H3230" s="3" t="s">
        <v>25450</v>
      </c>
    </row>
    <row r="3231" spans="1:8" ht="87" x14ac:dyDescent="0.35">
      <c r="A3231" s="4">
        <v>184701</v>
      </c>
      <c r="B3231" s="1">
        <v>45223</v>
      </c>
      <c r="C3231" s="2">
        <v>0.59940972222222222</v>
      </c>
      <c r="D3231" s="3" t="s">
        <v>25458</v>
      </c>
      <c r="E3231" s="3" t="s">
        <v>25462</v>
      </c>
      <c r="F3231" s="3" t="s">
        <v>25459</v>
      </c>
      <c r="G3231" s="3" t="s">
        <v>25460</v>
      </c>
      <c r="H3231" s="3" t="s">
        <v>25461</v>
      </c>
    </row>
    <row r="3232" spans="1:8" ht="29" x14ac:dyDescent="0.35">
      <c r="A3232" s="4">
        <v>46761</v>
      </c>
      <c r="B3232" s="1">
        <v>45223</v>
      </c>
      <c r="C3232" s="2">
        <v>0.60003472222222221</v>
      </c>
      <c r="D3232" s="3" t="s">
        <v>1744</v>
      </c>
      <c r="E3232" s="3" t="s">
        <v>25464</v>
      </c>
      <c r="F3232" s="3" t="s">
        <v>25463</v>
      </c>
      <c r="G3232" s="3" t="s">
        <v>102</v>
      </c>
      <c r="H3232" s="3" t="s">
        <v>21273</v>
      </c>
    </row>
    <row r="3233" spans="1:8" ht="101.5" x14ac:dyDescent="0.35">
      <c r="A3233" s="4">
        <v>193646</v>
      </c>
      <c r="B3233" s="1">
        <v>45223</v>
      </c>
      <c r="C3233" s="2">
        <v>0.60085648148148152</v>
      </c>
      <c r="D3233" s="3" t="s">
        <v>25465</v>
      </c>
      <c r="E3233" s="3" t="s">
        <v>25469</v>
      </c>
      <c r="F3233" s="3" t="s">
        <v>25466</v>
      </c>
      <c r="G3233" s="3" t="s">
        <v>25467</v>
      </c>
      <c r="H3233" s="3" t="s">
        <v>25468</v>
      </c>
    </row>
    <row r="3234" spans="1:8" ht="58" x14ac:dyDescent="0.35">
      <c r="A3234" s="4">
        <v>187889</v>
      </c>
      <c r="B3234" s="1">
        <v>45223</v>
      </c>
      <c r="C3234" s="2">
        <v>0.60155092592592596</v>
      </c>
      <c r="D3234" s="3" t="s">
        <v>25470</v>
      </c>
      <c r="E3234" s="3" t="s">
        <v>25474</v>
      </c>
      <c r="F3234" s="3" t="s">
        <v>25471</v>
      </c>
      <c r="G3234" s="3" t="s">
        <v>25472</v>
      </c>
      <c r="H3234" s="3" t="s">
        <v>25473</v>
      </c>
    </row>
    <row r="3235" spans="1:8" ht="43.5" x14ac:dyDescent="0.35">
      <c r="A3235" s="4">
        <v>10905</v>
      </c>
      <c r="B3235" s="1">
        <v>45223</v>
      </c>
      <c r="C3235" s="2">
        <v>0.60396990740740741</v>
      </c>
      <c r="D3235" s="3" t="s">
        <v>1744</v>
      </c>
      <c r="E3235" s="3" t="s">
        <v>11367</v>
      </c>
      <c r="F3235" s="3" t="s">
        <v>25475</v>
      </c>
      <c r="G3235" s="3" t="s">
        <v>25476</v>
      </c>
      <c r="H3235" s="3" t="s">
        <v>25477</v>
      </c>
    </row>
    <row r="3236" spans="1:8" ht="29" x14ac:dyDescent="0.35">
      <c r="A3236" s="4">
        <v>196900</v>
      </c>
      <c r="B3236" s="1">
        <v>45223</v>
      </c>
      <c r="C3236" s="2">
        <v>0.60462962962962963</v>
      </c>
      <c r="D3236" s="3" t="s">
        <v>25478</v>
      </c>
      <c r="E3236" s="3" t="s">
        <v>25482</v>
      </c>
      <c r="F3236" s="3" t="s">
        <v>25479</v>
      </c>
      <c r="G3236" s="3" t="s">
        <v>25480</v>
      </c>
      <c r="H3236" s="3" t="s">
        <v>25481</v>
      </c>
    </row>
    <row r="3237" spans="1:8" ht="87" x14ac:dyDescent="0.35">
      <c r="A3237" s="4">
        <v>187889</v>
      </c>
      <c r="B3237" s="1">
        <v>45223</v>
      </c>
      <c r="C3237" s="2">
        <v>0.60469907407407408</v>
      </c>
      <c r="D3237" s="3" t="s">
        <v>25470</v>
      </c>
      <c r="E3237" s="3" t="s">
        <v>25484</v>
      </c>
      <c r="F3237" s="3" t="s">
        <v>25471</v>
      </c>
      <c r="G3237" s="3" t="s">
        <v>25472</v>
      </c>
      <c r="H3237" s="3" t="s">
        <v>25483</v>
      </c>
    </row>
    <row r="3238" spans="1:8" ht="58" x14ac:dyDescent="0.35">
      <c r="A3238" s="4">
        <v>187889</v>
      </c>
      <c r="B3238" s="1">
        <v>45223</v>
      </c>
      <c r="C3238" s="2">
        <v>0.60513888888888889</v>
      </c>
      <c r="D3238" s="3" t="s">
        <v>25470</v>
      </c>
      <c r="E3238" s="3" t="s">
        <v>25474</v>
      </c>
      <c r="F3238" s="3" t="s">
        <v>25471</v>
      </c>
      <c r="G3238" s="3" t="s">
        <v>25472</v>
      </c>
      <c r="H3238" s="3" t="s">
        <v>25473</v>
      </c>
    </row>
    <row r="3239" spans="1:8" ht="29" x14ac:dyDescent="0.35">
      <c r="A3239" s="4">
        <v>196900</v>
      </c>
      <c r="B3239" s="1">
        <v>45223</v>
      </c>
      <c r="C3239" s="2">
        <v>0.60559027777777774</v>
      </c>
      <c r="D3239" s="3" t="s">
        <v>25478</v>
      </c>
      <c r="E3239" s="3" t="s">
        <v>25482</v>
      </c>
      <c r="F3239" s="3" t="s">
        <v>25479</v>
      </c>
      <c r="G3239" s="3" t="s">
        <v>25480</v>
      </c>
      <c r="H3239" s="3" t="s">
        <v>25485</v>
      </c>
    </row>
    <row r="3240" spans="1:8" ht="58" x14ac:dyDescent="0.35">
      <c r="A3240" s="4">
        <v>118296</v>
      </c>
      <c r="B3240" s="1">
        <v>45223</v>
      </c>
      <c r="C3240" s="2">
        <v>0.60799768518518515</v>
      </c>
      <c r="D3240" s="3" t="s">
        <v>25486</v>
      </c>
      <c r="E3240" s="3" t="s">
        <v>25490</v>
      </c>
      <c r="F3240" s="3" t="s">
        <v>25487</v>
      </c>
      <c r="G3240" s="3" t="s">
        <v>25488</v>
      </c>
      <c r="H3240" s="3" t="s">
        <v>25489</v>
      </c>
    </row>
    <row r="3241" spans="1:8" ht="87" x14ac:dyDescent="0.35">
      <c r="A3241" s="4">
        <v>196172</v>
      </c>
      <c r="B3241" s="1">
        <v>45223</v>
      </c>
      <c r="C3241" s="2">
        <v>0.60849537037037038</v>
      </c>
      <c r="D3241" s="3" t="s">
        <v>25491</v>
      </c>
      <c r="E3241" s="3" t="s">
        <v>25495</v>
      </c>
      <c r="F3241" s="3" t="s">
        <v>25492</v>
      </c>
      <c r="G3241" s="3" t="s">
        <v>25493</v>
      </c>
      <c r="H3241" s="3" t="s">
        <v>25494</v>
      </c>
    </row>
    <row r="3242" spans="1:8" ht="130.5" x14ac:dyDescent="0.35">
      <c r="A3242" s="4">
        <v>125415</v>
      </c>
      <c r="B3242" s="1">
        <v>45223</v>
      </c>
      <c r="C3242" s="2">
        <v>0.60908564814814814</v>
      </c>
      <c r="D3242" s="3" t="s">
        <v>25496</v>
      </c>
      <c r="E3242" s="3" t="s">
        <v>25498</v>
      </c>
      <c r="F3242" s="3" t="s">
        <v>21996</v>
      </c>
      <c r="G3242" s="3" t="s">
        <v>19719</v>
      </c>
      <c r="H3242" s="3" t="s">
        <v>25497</v>
      </c>
    </row>
    <row r="3243" spans="1:8" ht="43.5" x14ac:dyDescent="0.35">
      <c r="A3243" s="4">
        <v>119551</v>
      </c>
      <c r="B3243" s="1">
        <v>45223</v>
      </c>
      <c r="C3243" s="2">
        <v>0.61103009259259256</v>
      </c>
      <c r="D3243" s="3" t="s">
        <v>25499</v>
      </c>
      <c r="E3243" s="3" t="s">
        <v>25503</v>
      </c>
      <c r="F3243" s="3" t="s">
        <v>25500</v>
      </c>
      <c r="G3243" s="3" t="s">
        <v>25501</v>
      </c>
      <c r="H3243" s="3" t="s">
        <v>25502</v>
      </c>
    </row>
    <row r="3244" spans="1:8" ht="58" x14ac:dyDescent="0.35">
      <c r="A3244" s="4">
        <v>149265</v>
      </c>
      <c r="B3244" s="1">
        <v>45223</v>
      </c>
      <c r="C3244" s="2">
        <v>0.61503472222222222</v>
      </c>
      <c r="D3244" s="3" t="s">
        <v>10412</v>
      </c>
      <c r="E3244" s="3" t="s">
        <v>14641</v>
      </c>
      <c r="F3244" s="3" t="s">
        <v>25504</v>
      </c>
      <c r="G3244" s="3" t="s">
        <v>25505</v>
      </c>
      <c r="H3244" s="3" t="s">
        <v>10348</v>
      </c>
    </row>
    <row r="3245" spans="1:8" ht="116" x14ac:dyDescent="0.35">
      <c r="A3245" s="4">
        <v>200336</v>
      </c>
      <c r="B3245" s="1">
        <v>45223</v>
      </c>
      <c r="C3245" s="2">
        <v>0.61552083333333341</v>
      </c>
      <c r="D3245" s="3" t="s">
        <v>25506</v>
      </c>
      <c r="E3245" s="3" t="s">
        <v>25509</v>
      </c>
      <c r="F3245" s="3" t="s">
        <v>25507</v>
      </c>
      <c r="G3245" s="3" t="s">
        <v>16758</v>
      </c>
      <c r="H3245" s="3" t="s">
        <v>25508</v>
      </c>
    </row>
    <row r="3246" spans="1:8" ht="116" x14ac:dyDescent="0.35">
      <c r="A3246" s="4">
        <v>62155</v>
      </c>
      <c r="B3246" s="1">
        <v>45223</v>
      </c>
      <c r="C3246" s="2">
        <v>0.61586805555555557</v>
      </c>
      <c r="D3246" s="3" t="s">
        <v>25510</v>
      </c>
      <c r="E3246" s="3" t="s">
        <v>25513</v>
      </c>
      <c r="F3246" s="3" t="s">
        <v>25511</v>
      </c>
      <c r="G3246" s="3" t="s">
        <v>10851</v>
      </c>
      <c r="H3246" s="3" t="s">
        <v>25512</v>
      </c>
    </row>
    <row r="3247" spans="1:8" ht="58" x14ac:dyDescent="0.35">
      <c r="A3247" s="4">
        <v>24586</v>
      </c>
      <c r="B3247" s="1">
        <v>45223</v>
      </c>
      <c r="C3247" s="2">
        <v>0.61641203703703706</v>
      </c>
      <c r="D3247" s="3" t="s">
        <v>25514</v>
      </c>
      <c r="E3247" s="3" t="s">
        <v>13300</v>
      </c>
      <c r="F3247" s="3" t="s">
        <v>25515</v>
      </c>
      <c r="G3247" s="3" t="s">
        <v>25516</v>
      </c>
      <c r="H3247" s="3" t="s">
        <v>25517</v>
      </c>
    </row>
    <row r="3248" spans="1:8" ht="87" x14ac:dyDescent="0.35">
      <c r="A3248" s="4">
        <v>152535</v>
      </c>
      <c r="B3248" s="1">
        <v>45223</v>
      </c>
      <c r="C3248" s="2">
        <v>0.61834490740740744</v>
      </c>
      <c r="D3248" s="3" t="s">
        <v>25518</v>
      </c>
      <c r="E3248" s="3" t="s">
        <v>25522</v>
      </c>
      <c r="F3248" s="3" t="s">
        <v>25519</v>
      </c>
      <c r="G3248" s="3" t="s">
        <v>25520</v>
      </c>
      <c r="H3248" s="3" t="s">
        <v>25521</v>
      </c>
    </row>
    <row r="3249" spans="1:8" ht="43.5" x14ac:dyDescent="0.35">
      <c r="A3249" s="4">
        <v>202286</v>
      </c>
      <c r="B3249" s="1">
        <v>45223</v>
      </c>
      <c r="C3249" s="2">
        <v>0.62010416666666668</v>
      </c>
      <c r="D3249" s="3" t="s">
        <v>25523</v>
      </c>
      <c r="E3249" s="3" t="s">
        <v>25526</v>
      </c>
      <c r="F3249" s="3" t="s">
        <v>25524</v>
      </c>
      <c r="G3249" s="3" t="s">
        <v>11914</v>
      </c>
      <c r="H3249" s="3" t="s">
        <v>25525</v>
      </c>
    </row>
    <row r="3250" spans="1:8" ht="130.5" x14ac:dyDescent="0.35">
      <c r="A3250" s="4">
        <v>203664</v>
      </c>
      <c r="B3250" s="1">
        <v>45223</v>
      </c>
      <c r="C3250" s="2">
        <v>0.62152777777777779</v>
      </c>
      <c r="D3250" s="3" t="s">
        <v>25527</v>
      </c>
      <c r="E3250" s="3" t="s">
        <v>25531</v>
      </c>
      <c r="F3250" s="3" t="s">
        <v>25528</v>
      </c>
      <c r="G3250" s="3" t="s">
        <v>25529</v>
      </c>
      <c r="H3250" s="3" t="s">
        <v>25530</v>
      </c>
    </row>
    <row r="3251" spans="1:8" ht="72.5" x14ac:dyDescent="0.35">
      <c r="A3251" s="4">
        <v>52240</v>
      </c>
      <c r="B3251" s="1">
        <v>45223</v>
      </c>
      <c r="C3251" s="2">
        <v>0.62167824074074074</v>
      </c>
      <c r="D3251" s="3" t="s">
        <v>25532</v>
      </c>
      <c r="E3251" s="3" t="s">
        <v>25535</v>
      </c>
      <c r="F3251" s="3" t="s">
        <v>25533</v>
      </c>
      <c r="G3251" s="3" t="s">
        <v>13321</v>
      </c>
      <c r="H3251" s="3" t="s">
        <v>25534</v>
      </c>
    </row>
    <row r="3252" spans="1:8" ht="58" x14ac:dyDescent="0.35">
      <c r="A3252" s="4">
        <v>8816</v>
      </c>
      <c r="B3252" s="1">
        <v>45223</v>
      </c>
      <c r="C3252" s="2">
        <v>0.62306712962962962</v>
      </c>
      <c r="D3252" s="3" t="s">
        <v>25536</v>
      </c>
      <c r="E3252" s="3" t="s">
        <v>25540</v>
      </c>
      <c r="F3252" s="3" t="s">
        <v>25537</v>
      </c>
      <c r="G3252" s="3" t="s">
        <v>25538</v>
      </c>
      <c r="H3252" s="3" t="s">
        <v>25539</v>
      </c>
    </row>
    <row r="3253" spans="1:8" ht="58" x14ac:dyDescent="0.35">
      <c r="A3253" s="4">
        <v>14081</v>
      </c>
      <c r="B3253" s="1">
        <v>45223</v>
      </c>
      <c r="C3253" s="2">
        <v>0.62466435185185187</v>
      </c>
      <c r="D3253" s="3" t="s">
        <v>1436</v>
      </c>
      <c r="E3253" s="3" t="s">
        <v>13381</v>
      </c>
      <c r="F3253" s="3" t="s">
        <v>14760</v>
      </c>
      <c r="G3253" s="3" t="s">
        <v>25541</v>
      </c>
      <c r="H3253" s="3" t="s">
        <v>10679</v>
      </c>
    </row>
    <row r="3254" spans="1:8" ht="29" x14ac:dyDescent="0.35">
      <c r="A3254" s="4">
        <v>127566</v>
      </c>
      <c r="B3254" s="1">
        <v>45223</v>
      </c>
      <c r="C3254" s="2">
        <v>0.62559027777777776</v>
      </c>
      <c r="D3254" s="3" t="s">
        <v>1403</v>
      </c>
      <c r="E3254" s="3" t="s">
        <v>25543</v>
      </c>
      <c r="F3254" s="3" t="s">
        <v>25542</v>
      </c>
      <c r="G3254" s="3" t="s">
        <v>10690</v>
      </c>
      <c r="H3254" s="3" t="s">
        <v>13069</v>
      </c>
    </row>
    <row r="3255" spans="1:8" ht="29" x14ac:dyDescent="0.35">
      <c r="A3255" s="4">
        <v>190270</v>
      </c>
      <c r="B3255" s="1">
        <v>45223</v>
      </c>
      <c r="C3255" s="2">
        <v>0.62659722222222225</v>
      </c>
      <c r="D3255" s="3" t="s">
        <v>25544</v>
      </c>
      <c r="E3255" s="3" t="s">
        <v>25546</v>
      </c>
      <c r="F3255" s="3" t="s">
        <v>1855</v>
      </c>
      <c r="G3255" s="3" t="s">
        <v>11928</v>
      </c>
      <c r="H3255" s="3" t="s">
        <v>25545</v>
      </c>
    </row>
    <row r="3256" spans="1:8" ht="58" x14ac:dyDescent="0.35">
      <c r="A3256" s="4">
        <v>51592</v>
      </c>
      <c r="B3256" s="1">
        <v>45223</v>
      </c>
      <c r="C3256" s="2">
        <v>0.62740740740740741</v>
      </c>
      <c r="D3256" s="3" t="s">
        <v>25547</v>
      </c>
      <c r="E3256" s="3" t="s">
        <v>25551</v>
      </c>
      <c r="F3256" s="3" t="s">
        <v>25548</v>
      </c>
      <c r="G3256" s="3" t="s">
        <v>25549</v>
      </c>
      <c r="H3256" s="3" t="s">
        <v>25550</v>
      </c>
    </row>
    <row r="3257" spans="1:8" ht="43.5" x14ac:dyDescent="0.35">
      <c r="A3257" s="4">
        <v>135410</v>
      </c>
      <c r="B3257" s="1">
        <v>45223</v>
      </c>
      <c r="C3257" s="2">
        <v>0.63006944444444446</v>
      </c>
      <c r="D3257" s="3" t="s">
        <v>25552</v>
      </c>
      <c r="E3257" s="3" t="s">
        <v>25555</v>
      </c>
      <c r="F3257" s="3" t="s">
        <v>12656</v>
      </c>
      <c r="G3257" s="3" t="s">
        <v>25553</v>
      </c>
      <c r="H3257" s="3" t="s">
        <v>25554</v>
      </c>
    </row>
    <row r="3258" spans="1:8" ht="43.5" x14ac:dyDescent="0.35">
      <c r="A3258" s="4">
        <v>148834</v>
      </c>
      <c r="B3258" s="1">
        <v>45223</v>
      </c>
      <c r="C3258" s="2">
        <v>0.63013888888888892</v>
      </c>
      <c r="D3258" s="3" t="s">
        <v>25556</v>
      </c>
      <c r="E3258" s="3" t="s">
        <v>25558</v>
      </c>
      <c r="F3258" s="3" t="s">
        <v>10720</v>
      </c>
      <c r="G3258" s="3" t="s">
        <v>11524</v>
      </c>
      <c r="H3258" s="3" t="s">
        <v>25557</v>
      </c>
    </row>
    <row r="3259" spans="1:8" ht="29" x14ac:dyDescent="0.35">
      <c r="A3259" s="4">
        <v>83074</v>
      </c>
      <c r="B3259" s="1">
        <v>45223</v>
      </c>
      <c r="C3259" s="2">
        <v>0.63042824074074078</v>
      </c>
      <c r="D3259" s="3" t="s">
        <v>25559</v>
      </c>
      <c r="E3259" s="3" t="s">
        <v>25562</v>
      </c>
      <c r="F3259" s="3" t="s">
        <v>25560</v>
      </c>
      <c r="G3259" s="3" t="s">
        <v>12549</v>
      </c>
      <c r="H3259" s="3" t="s">
        <v>25561</v>
      </c>
    </row>
    <row r="3260" spans="1:8" ht="43.5" x14ac:dyDescent="0.35">
      <c r="A3260" s="4">
        <v>192166</v>
      </c>
      <c r="B3260" s="1">
        <v>45223</v>
      </c>
      <c r="C3260" s="2">
        <v>0.63047453703703704</v>
      </c>
      <c r="D3260" s="3" t="s">
        <v>25563</v>
      </c>
      <c r="E3260" s="3" t="s">
        <v>25566</v>
      </c>
      <c r="F3260" s="3" t="s">
        <v>11138</v>
      </c>
      <c r="G3260" s="3" t="s">
        <v>25564</v>
      </c>
      <c r="H3260" s="3" t="s">
        <v>25565</v>
      </c>
    </row>
    <row r="3261" spans="1:8" ht="58" x14ac:dyDescent="0.35">
      <c r="A3261" s="4">
        <v>38111</v>
      </c>
      <c r="B3261" s="1">
        <v>45223</v>
      </c>
      <c r="C3261" s="2">
        <v>0.63171296296296298</v>
      </c>
      <c r="D3261" s="3" t="s">
        <v>1436</v>
      </c>
      <c r="E3261" s="3" t="s">
        <v>25570</v>
      </c>
      <c r="F3261" s="3" t="s">
        <v>25567</v>
      </c>
      <c r="G3261" s="3" t="s">
        <v>25568</v>
      </c>
      <c r="H3261" s="3" t="s">
        <v>25569</v>
      </c>
    </row>
    <row r="3262" spans="1:8" ht="58" x14ac:dyDescent="0.35">
      <c r="A3262" s="4">
        <v>184450</v>
      </c>
      <c r="B3262" s="1">
        <v>45223</v>
      </c>
      <c r="C3262" s="2">
        <v>0.63228009259259255</v>
      </c>
      <c r="D3262" s="3" t="s">
        <v>10599</v>
      </c>
      <c r="E3262" s="3" t="s">
        <v>25572</v>
      </c>
      <c r="F3262" s="3" t="s">
        <v>1926</v>
      </c>
      <c r="G3262" s="3" t="s">
        <v>11928</v>
      </c>
      <c r="H3262" s="3" t="s">
        <v>25571</v>
      </c>
    </row>
    <row r="3263" spans="1:8" ht="87" x14ac:dyDescent="0.35">
      <c r="A3263" s="4">
        <v>191124</v>
      </c>
      <c r="B3263" s="1">
        <v>45223</v>
      </c>
      <c r="C3263" s="2">
        <v>0.63425925925925919</v>
      </c>
      <c r="D3263" s="3" t="s">
        <v>25573</v>
      </c>
      <c r="E3263" s="3" t="s">
        <v>25576</v>
      </c>
      <c r="F3263" s="3" t="s">
        <v>25574</v>
      </c>
      <c r="G3263" s="3" t="s">
        <v>11340</v>
      </c>
      <c r="H3263" s="3" t="s">
        <v>25575</v>
      </c>
    </row>
    <row r="3264" spans="1:8" ht="72.5" x14ac:dyDescent="0.35">
      <c r="A3264" s="4">
        <v>43135</v>
      </c>
      <c r="B3264" s="1">
        <v>45223</v>
      </c>
      <c r="C3264" s="2">
        <v>0.63542824074074067</v>
      </c>
      <c r="D3264" s="3" t="s">
        <v>10995</v>
      </c>
      <c r="E3264" s="3" t="s">
        <v>25579</v>
      </c>
      <c r="F3264" s="3" t="s">
        <v>25577</v>
      </c>
      <c r="G3264" s="3" t="s">
        <v>25578</v>
      </c>
      <c r="H3264" s="3" t="s">
        <v>11822</v>
      </c>
    </row>
    <row r="3265" spans="1:8" ht="29" x14ac:dyDescent="0.35">
      <c r="A3265" s="4">
        <v>49810</v>
      </c>
      <c r="B3265" s="1">
        <v>45223</v>
      </c>
      <c r="C3265" s="2">
        <v>0.63855324074074071</v>
      </c>
      <c r="D3265" s="3" t="s">
        <v>349</v>
      </c>
      <c r="E3265" s="3" t="s">
        <v>25583</v>
      </c>
      <c r="F3265" s="3" t="s">
        <v>25580</v>
      </c>
      <c r="G3265" s="3" t="s">
        <v>25581</v>
      </c>
      <c r="H3265" s="3" t="s">
        <v>25582</v>
      </c>
    </row>
    <row r="3266" spans="1:8" ht="72.5" x14ac:dyDescent="0.35">
      <c r="A3266" s="4">
        <v>48431</v>
      </c>
      <c r="B3266" s="1">
        <v>45223</v>
      </c>
      <c r="C3266" s="2">
        <v>0.63869212962962962</v>
      </c>
      <c r="D3266" s="3" t="s">
        <v>25584</v>
      </c>
      <c r="E3266" s="3" t="s">
        <v>25586</v>
      </c>
      <c r="F3266" s="3" t="s">
        <v>25585</v>
      </c>
      <c r="G3266" s="3" t="s">
        <v>11524</v>
      </c>
      <c r="H3266" s="3" t="s">
        <v>12288</v>
      </c>
    </row>
    <row r="3267" spans="1:8" ht="43.5" x14ac:dyDescent="0.35">
      <c r="A3267" s="4">
        <v>203569</v>
      </c>
      <c r="B3267" s="1">
        <v>45223</v>
      </c>
      <c r="C3267" s="2">
        <v>0.64195601851851858</v>
      </c>
      <c r="D3267" s="3" t="s">
        <v>25587</v>
      </c>
      <c r="E3267" s="3" t="s">
        <v>25590</v>
      </c>
      <c r="F3267" s="3" t="s">
        <v>25588</v>
      </c>
      <c r="G3267" s="3" t="s">
        <v>1496</v>
      </c>
      <c r="H3267" s="3" t="s">
        <v>25589</v>
      </c>
    </row>
    <row r="3268" spans="1:8" ht="43.5" x14ac:dyDescent="0.35">
      <c r="A3268" s="4">
        <v>171358</v>
      </c>
      <c r="B3268" s="1">
        <v>45223</v>
      </c>
      <c r="C3268" s="2">
        <v>0.64284722222222224</v>
      </c>
      <c r="D3268" s="3" t="s">
        <v>10428</v>
      </c>
      <c r="E3268" s="3" t="s">
        <v>25593</v>
      </c>
      <c r="F3268" s="3" t="s">
        <v>10428</v>
      </c>
      <c r="G3268" s="3" t="s">
        <v>25591</v>
      </c>
      <c r="H3268" s="3" t="s">
        <v>25592</v>
      </c>
    </row>
    <row r="3269" spans="1:8" x14ac:dyDescent="0.35">
      <c r="A3269" s="4">
        <v>111767</v>
      </c>
      <c r="B3269" s="1">
        <v>45223</v>
      </c>
      <c r="C3269" s="2">
        <v>0.64353009259259253</v>
      </c>
      <c r="D3269" s="3" t="s">
        <v>25594</v>
      </c>
      <c r="E3269" s="3" t="s">
        <v>25597</v>
      </c>
      <c r="F3269" s="3" t="s">
        <v>25595</v>
      </c>
      <c r="G3269" s="3" t="s">
        <v>19934</v>
      </c>
      <c r="H3269" s="3" t="s">
        <v>25596</v>
      </c>
    </row>
    <row r="3270" spans="1:8" ht="58" x14ac:dyDescent="0.35">
      <c r="A3270" s="4">
        <v>104752</v>
      </c>
      <c r="B3270" s="1">
        <v>45223</v>
      </c>
      <c r="C3270" s="2">
        <v>0.64393518518518522</v>
      </c>
      <c r="D3270" s="3" t="s">
        <v>25598</v>
      </c>
      <c r="E3270" s="3" t="s">
        <v>25600</v>
      </c>
      <c r="F3270" s="3" t="s">
        <v>25599</v>
      </c>
      <c r="G3270" s="3" t="s">
        <v>25600</v>
      </c>
      <c r="H3270" s="3" t="s">
        <v>11407</v>
      </c>
    </row>
    <row r="3271" spans="1:8" ht="43.5" x14ac:dyDescent="0.35">
      <c r="A3271" s="4">
        <v>115979</v>
      </c>
      <c r="B3271" s="1">
        <v>45223</v>
      </c>
      <c r="C3271" s="2">
        <v>0.64578703703703699</v>
      </c>
      <c r="D3271" s="3" t="s">
        <v>10339</v>
      </c>
      <c r="E3271" s="3" t="s">
        <v>25603</v>
      </c>
      <c r="F3271" s="3" t="s">
        <v>25601</v>
      </c>
      <c r="G3271" s="3" t="s">
        <v>25602</v>
      </c>
      <c r="H3271" s="3" t="s">
        <v>11822</v>
      </c>
    </row>
    <row r="3272" spans="1:8" ht="159.5" x14ac:dyDescent="0.35">
      <c r="A3272" s="4">
        <v>201423</v>
      </c>
      <c r="B3272" s="1">
        <v>45223</v>
      </c>
      <c r="C3272" s="2">
        <v>0.65061342592592586</v>
      </c>
      <c r="D3272" s="3" t="s">
        <v>25604</v>
      </c>
      <c r="E3272" s="3" t="s">
        <v>25608</v>
      </c>
      <c r="F3272" s="3" t="s">
        <v>25605</v>
      </c>
      <c r="G3272" s="3" t="s">
        <v>25606</v>
      </c>
      <c r="H3272" s="3" t="s">
        <v>25607</v>
      </c>
    </row>
    <row r="3273" spans="1:8" ht="58" x14ac:dyDescent="0.35">
      <c r="A3273" s="4">
        <v>99009</v>
      </c>
      <c r="B3273" s="1">
        <v>45223</v>
      </c>
      <c r="C3273" s="2">
        <v>0.65366898148148145</v>
      </c>
      <c r="D3273" s="3" t="s">
        <v>160</v>
      </c>
      <c r="E3273" s="3" t="s">
        <v>25611</v>
      </c>
      <c r="F3273" s="3" t="s">
        <v>25609</v>
      </c>
      <c r="G3273" s="3" t="s">
        <v>11933</v>
      </c>
      <c r="H3273" s="3" t="s">
        <v>25610</v>
      </c>
    </row>
    <row r="3274" spans="1:8" ht="29" x14ac:dyDescent="0.35">
      <c r="A3274" s="4">
        <v>124168</v>
      </c>
      <c r="B3274" s="1">
        <v>45223</v>
      </c>
      <c r="C3274" s="2">
        <v>0.65600694444444441</v>
      </c>
      <c r="D3274" s="3" t="s">
        <v>25612</v>
      </c>
      <c r="E3274" s="3" t="s">
        <v>13987</v>
      </c>
      <c r="F3274" s="3" t="s">
        <v>25613</v>
      </c>
      <c r="G3274" s="3" t="s">
        <v>10616</v>
      </c>
      <c r="H3274" s="3" t="s">
        <v>25614</v>
      </c>
    </row>
    <row r="3275" spans="1:8" ht="116" x14ac:dyDescent="0.35">
      <c r="A3275" s="4">
        <v>83913</v>
      </c>
      <c r="B3275" s="1">
        <v>45223</v>
      </c>
      <c r="C3275" s="2">
        <v>0.65651620370370367</v>
      </c>
      <c r="D3275" s="3" t="s">
        <v>25615</v>
      </c>
      <c r="E3275" s="3" t="s">
        <v>25616</v>
      </c>
      <c r="F3275" s="3" t="s">
        <v>25615</v>
      </c>
      <c r="G3275" s="3" t="s">
        <v>25616</v>
      </c>
      <c r="H3275" s="3" t="s">
        <v>25617</v>
      </c>
    </row>
    <row r="3276" spans="1:8" ht="116" x14ac:dyDescent="0.35">
      <c r="A3276" s="4">
        <v>46724</v>
      </c>
      <c r="B3276" s="1">
        <v>45223</v>
      </c>
      <c r="C3276" s="2">
        <v>0.66356481481481489</v>
      </c>
      <c r="D3276" s="3" t="s">
        <v>10955</v>
      </c>
      <c r="E3276" s="3" t="s">
        <v>25619</v>
      </c>
      <c r="F3276" s="3" t="s">
        <v>25618</v>
      </c>
      <c r="G3276" s="3" t="s">
        <v>14382</v>
      </c>
      <c r="H3276" s="3" t="s">
        <v>10660</v>
      </c>
    </row>
    <row r="3277" spans="1:8" ht="58" x14ac:dyDescent="0.35">
      <c r="A3277" s="4">
        <v>193682</v>
      </c>
      <c r="B3277" s="1">
        <v>45223</v>
      </c>
      <c r="C3277" s="2">
        <v>0.66667824074074078</v>
      </c>
      <c r="D3277" s="3" t="s">
        <v>1403</v>
      </c>
      <c r="E3277" s="3" t="s">
        <v>25623</v>
      </c>
      <c r="F3277" s="3" t="s">
        <v>25620</v>
      </c>
      <c r="G3277" s="3" t="s">
        <v>25621</v>
      </c>
      <c r="H3277" s="3" t="s">
        <v>25622</v>
      </c>
    </row>
    <row r="3278" spans="1:8" ht="72.5" x14ac:dyDescent="0.35">
      <c r="A3278" s="4">
        <v>33648</v>
      </c>
      <c r="B3278" s="1">
        <v>45223</v>
      </c>
      <c r="C3278" s="2">
        <v>0.67325231481481485</v>
      </c>
      <c r="D3278" s="3" t="s">
        <v>25624</v>
      </c>
      <c r="E3278" s="3" t="s">
        <v>25627</v>
      </c>
      <c r="F3278" s="3" t="s">
        <v>25625</v>
      </c>
      <c r="G3278" s="3" t="s">
        <v>11094</v>
      </c>
      <c r="H3278" s="3" t="s">
        <v>25626</v>
      </c>
    </row>
    <row r="3279" spans="1:8" ht="43.5" x14ac:dyDescent="0.35">
      <c r="A3279" s="4">
        <v>111538</v>
      </c>
      <c r="B3279" s="1">
        <v>45223</v>
      </c>
      <c r="C3279" s="2">
        <v>0.6743055555555556</v>
      </c>
      <c r="D3279" s="3" t="s">
        <v>25628</v>
      </c>
      <c r="E3279" s="3" t="s">
        <v>25632</v>
      </c>
      <c r="F3279" s="3" t="s">
        <v>25629</v>
      </c>
      <c r="G3279" s="3" t="s">
        <v>25630</v>
      </c>
      <c r="H3279" s="3" t="s">
        <v>25631</v>
      </c>
    </row>
    <row r="3280" spans="1:8" ht="87" x14ac:dyDescent="0.35">
      <c r="A3280" s="4">
        <v>203030</v>
      </c>
      <c r="B3280" s="1">
        <v>45223</v>
      </c>
      <c r="C3280" s="2">
        <v>0.67458333333333342</v>
      </c>
      <c r="D3280" s="3" t="s">
        <v>25633</v>
      </c>
      <c r="E3280" s="3" t="s">
        <v>25637</v>
      </c>
      <c r="F3280" s="3" t="s">
        <v>25634</v>
      </c>
      <c r="G3280" s="3" t="s">
        <v>25635</v>
      </c>
      <c r="H3280" s="3" t="s">
        <v>25636</v>
      </c>
    </row>
    <row r="3281" spans="1:8" ht="72.5" x14ac:dyDescent="0.35">
      <c r="A3281" s="4">
        <v>204392</v>
      </c>
      <c r="B3281" s="1">
        <v>45223</v>
      </c>
      <c r="C3281" s="2">
        <v>0.77593749999999995</v>
      </c>
      <c r="D3281" s="3" t="s">
        <v>25638</v>
      </c>
      <c r="E3281" s="3" t="s">
        <v>25642</v>
      </c>
      <c r="F3281" s="3" t="s">
        <v>25639</v>
      </c>
      <c r="G3281" s="3" t="s">
        <v>25640</v>
      </c>
      <c r="H3281" s="3" t="s">
        <v>25641</v>
      </c>
    </row>
    <row r="3282" spans="1:8" ht="43.5" x14ac:dyDescent="0.35">
      <c r="A3282" s="4">
        <v>49172</v>
      </c>
      <c r="B3282" s="1">
        <v>45224</v>
      </c>
      <c r="C3282" s="2">
        <v>0.33394675925925926</v>
      </c>
      <c r="D3282" s="3" t="s">
        <v>1288</v>
      </c>
      <c r="E3282" s="3" t="s">
        <v>14706</v>
      </c>
      <c r="F3282" s="3" t="s">
        <v>25643</v>
      </c>
      <c r="G3282" s="3" t="s">
        <v>11812</v>
      </c>
      <c r="H3282" s="3" t="s">
        <v>25644</v>
      </c>
    </row>
    <row r="3283" spans="1:8" ht="29" x14ac:dyDescent="0.35">
      <c r="A3283" s="4">
        <v>66329</v>
      </c>
      <c r="B3283" s="1">
        <v>45224</v>
      </c>
      <c r="C3283" s="2">
        <v>0.34285879629629629</v>
      </c>
      <c r="D3283" s="3" t="s">
        <v>11085</v>
      </c>
      <c r="E3283" s="3" t="s">
        <v>25647</v>
      </c>
      <c r="F3283" s="3" t="s">
        <v>25645</v>
      </c>
      <c r="G3283" s="3" t="s">
        <v>11524</v>
      </c>
      <c r="H3283" s="3" t="s">
        <v>25646</v>
      </c>
    </row>
    <row r="3284" spans="1:8" ht="29" x14ac:dyDescent="0.35">
      <c r="A3284" s="4">
        <v>156522</v>
      </c>
      <c r="B3284" s="1">
        <v>45224</v>
      </c>
      <c r="C3284" s="2">
        <v>0.34795138888888894</v>
      </c>
      <c r="D3284" s="3" t="s">
        <v>10799</v>
      </c>
      <c r="E3284" s="3" t="s">
        <v>25649</v>
      </c>
      <c r="F3284" s="3" t="s">
        <v>10588</v>
      </c>
      <c r="G3284" s="3" t="s">
        <v>10799</v>
      </c>
      <c r="H3284" s="3" t="s">
        <v>25648</v>
      </c>
    </row>
    <row r="3285" spans="1:8" ht="29" x14ac:dyDescent="0.35">
      <c r="A3285" s="4">
        <v>34495</v>
      </c>
      <c r="B3285" s="1">
        <v>45224</v>
      </c>
      <c r="C3285" s="2">
        <v>0.34922453703703704</v>
      </c>
      <c r="D3285" s="3" t="s">
        <v>1702</v>
      </c>
      <c r="E3285" s="3" t="s">
        <v>25652</v>
      </c>
      <c r="F3285" s="3" t="s">
        <v>25650</v>
      </c>
      <c r="G3285" s="3" t="s">
        <v>12252</v>
      </c>
      <c r="H3285" s="3" t="s">
        <v>25651</v>
      </c>
    </row>
    <row r="3286" spans="1:8" ht="72.5" x14ac:dyDescent="0.35">
      <c r="A3286" s="4">
        <v>115953</v>
      </c>
      <c r="B3286" s="1">
        <v>45224</v>
      </c>
      <c r="C3286" s="2">
        <v>0.35089120370370369</v>
      </c>
      <c r="D3286" s="3" t="s">
        <v>11085</v>
      </c>
      <c r="E3286" s="3" t="s">
        <v>25656</v>
      </c>
      <c r="F3286" s="3" t="s">
        <v>25653</v>
      </c>
      <c r="G3286" s="3" t="s">
        <v>25654</v>
      </c>
      <c r="H3286" s="3" t="s">
        <v>25655</v>
      </c>
    </row>
    <row r="3287" spans="1:8" ht="29" x14ac:dyDescent="0.35">
      <c r="A3287" s="4">
        <v>176059</v>
      </c>
      <c r="B3287" s="1">
        <v>45224</v>
      </c>
      <c r="C3287" s="2">
        <v>0.35218750000000004</v>
      </c>
      <c r="D3287" s="3" t="s">
        <v>1702</v>
      </c>
      <c r="E3287" s="3" t="s">
        <v>25659</v>
      </c>
      <c r="F3287" s="3" t="s">
        <v>25657</v>
      </c>
      <c r="G3287" s="3" t="s">
        <v>11890</v>
      </c>
      <c r="H3287" s="3" t="s">
        <v>25658</v>
      </c>
    </row>
    <row r="3288" spans="1:8" ht="159.5" x14ac:dyDescent="0.35">
      <c r="A3288" s="4">
        <v>44943</v>
      </c>
      <c r="B3288" s="1">
        <v>45224</v>
      </c>
      <c r="C3288" s="2">
        <v>0.35921296296296296</v>
      </c>
      <c r="D3288" s="3" t="s">
        <v>25660</v>
      </c>
      <c r="E3288" s="3" t="s">
        <v>25664</v>
      </c>
      <c r="F3288" s="3" t="s">
        <v>25661</v>
      </c>
      <c r="G3288" s="3" t="s">
        <v>25662</v>
      </c>
      <c r="H3288" s="3" t="s">
        <v>25663</v>
      </c>
    </row>
    <row r="3289" spans="1:8" x14ac:dyDescent="0.35">
      <c r="A3289" s="4">
        <v>13187</v>
      </c>
      <c r="B3289" s="1">
        <v>45224</v>
      </c>
      <c r="C3289" s="2">
        <v>0.35978009259259264</v>
      </c>
      <c r="D3289" s="3" t="s">
        <v>12015</v>
      </c>
      <c r="E3289" s="3" t="s">
        <v>25665</v>
      </c>
      <c r="F3289" s="3" t="s">
        <v>21615</v>
      </c>
      <c r="G3289" s="3" t="s">
        <v>25665</v>
      </c>
      <c r="H3289" s="3" t="s">
        <v>25666</v>
      </c>
    </row>
    <row r="3290" spans="1:8" ht="29" x14ac:dyDescent="0.35">
      <c r="A3290" s="4">
        <v>177563</v>
      </c>
      <c r="B3290" s="1">
        <v>45224</v>
      </c>
      <c r="C3290" s="2">
        <v>0.36083333333333334</v>
      </c>
      <c r="D3290" s="3" t="s">
        <v>1288</v>
      </c>
      <c r="E3290" s="3" t="s">
        <v>25668</v>
      </c>
      <c r="F3290" s="3" t="s">
        <v>25667</v>
      </c>
      <c r="G3290" s="3" t="s">
        <v>11933</v>
      </c>
      <c r="H3290" s="3" t="s">
        <v>15183</v>
      </c>
    </row>
    <row r="3291" spans="1:8" x14ac:dyDescent="0.35">
      <c r="A3291" s="4">
        <v>46547</v>
      </c>
      <c r="B3291" s="1">
        <v>45224</v>
      </c>
      <c r="C3291" s="2">
        <v>0.36228009259259258</v>
      </c>
      <c r="D3291" s="3" t="s">
        <v>12295</v>
      </c>
      <c r="E3291" s="3" t="s">
        <v>12789</v>
      </c>
      <c r="F3291" s="3" t="s">
        <v>25669</v>
      </c>
      <c r="G3291" s="3" t="s">
        <v>12789</v>
      </c>
      <c r="H3291" s="3" t="s">
        <v>25670</v>
      </c>
    </row>
    <row r="3292" spans="1:8" ht="29" x14ac:dyDescent="0.35">
      <c r="A3292" s="4">
        <v>37402</v>
      </c>
      <c r="B3292" s="1">
        <v>45224</v>
      </c>
      <c r="C3292" s="2">
        <v>0.36443287037037037</v>
      </c>
      <c r="D3292" s="3" t="s">
        <v>1288</v>
      </c>
      <c r="E3292" s="3" t="s">
        <v>25673</v>
      </c>
      <c r="F3292" s="3" t="s">
        <v>25671</v>
      </c>
      <c r="G3292" s="3" t="s">
        <v>11812</v>
      </c>
      <c r="H3292" s="3" t="s">
        <v>25672</v>
      </c>
    </row>
    <row r="3293" spans="1:8" ht="43.5" x14ac:dyDescent="0.35">
      <c r="A3293" s="4">
        <v>199939</v>
      </c>
      <c r="B3293" s="1">
        <v>45224</v>
      </c>
      <c r="C3293" s="2">
        <v>0.36538194444444444</v>
      </c>
      <c r="D3293" s="3" t="s">
        <v>25674</v>
      </c>
      <c r="E3293" s="3" t="s">
        <v>25678</v>
      </c>
      <c r="F3293" s="3" t="s">
        <v>25675</v>
      </c>
      <c r="G3293" s="3" t="s">
        <v>25676</v>
      </c>
      <c r="H3293" s="3" t="s">
        <v>25677</v>
      </c>
    </row>
    <row r="3294" spans="1:8" ht="87" x14ac:dyDescent="0.35">
      <c r="A3294" s="4">
        <v>166078</v>
      </c>
      <c r="B3294" s="1">
        <v>45224</v>
      </c>
      <c r="C3294" s="2">
        <v>0.36795138888888884</v>
      </c>
      <c r="D3294" s="3" t="s">
        <v>25679</v>
      </c>
      <c r="E3294" s="3" t="s">
        <v>25683</v>
      </c>
      <c r="F3294" s="3" t="s">
        <v>25680</v>
      </c>
      <c r="G3294" s="3" t="s">
        <v>25681</v>
      </c>
      <c r="H3294" s="3" t="s">
        <v>25682</v>
      </c>
    </row>
    <row r="3295" spans="1:8" x14ac:dyDescent="0.35">
      <c r="A3295" s="4">
        <v>202875</v>
      </c>
      <c r="B3295" s="1">
        <v>45224</v>
      </c>
      <c r="C3295" s="2">
        <v>0.36961805555555555</v>
      </c>
      <c r="D3295" s="3" t="s">
        <v>25684</v>
      </c>
      <c r="E3295" s="3" t="s">
        <v>25686</v>
      </c>
      <c r="F3295" s="3" t="s">
        <v>25685</v>
      </c>
      <c r="G3295" s="3" t="s">
        <v>25686</v>
      </c>
      <c r="H3295" s="3" t="s">
        <v>25687</v>
      </c>
    </row>
    <row r="3296" spans="1:8" x14ac:dyDescent="0.35">
      <c r="A3296" s="4">
        <v>202875</v>
      </c>
      <c r="B3296" s="1">
        <v>45224</v>
      </c>
      <c r="C3296" s="2">
        <v>0.37039351851851854</v>
      </c>
      <c r="D3296" s="3" t="s">
        <v>25684</v>
      </c>
      <c r="E3296" s="3" t="s">
        <v>25686</v>
      </c>
      <c r="F3296" s="3" t="s">
        <v>25685</v>
      </c>
      <c r="G3296" s="3" t="s">
        <v>25688</v>
      </c>
      <c r="H3296" s="3" t="s">
        <v>25687</v>
      </c>
    </row>
    <row r="3297" spans="1:8" ht="43.5" x14ac:dyDescent="0.35">
      <c r="A3297" s="4">
        <v>187907</v>
      </c>
      <c r="B3297" s="1">
        <v>45224</v>
      </c>
      <c r="C3297" s="2">
        <v>0.3707523148148148</v>
      </c>
      <c r="D3297" s="3" t="s">
        <v>25689</v>
      </c>
      <c r="E3297" s="3" t="s">
        <v>25693</v>
      </c>
      <c r="F3297" s="3" t="s">
        <v>25690</v>
      </c>
      <c r="G3297" s="3" t="s">
        <v>25691</v>
      </c>
      <c r="H3297" s="3" t="s">
        <v>25692</v>
      </c>
    </row>
    <row r="3298" spans="1:8" ht="116" x14ac:dyDescent="0.35">
      <c r="A3298" s="4">
        <v>48221</v>
      </c>
      <c r="B3298" s="1">
        <v>45224</v>
      </c>
      <c r="C3298" s="2">
        <v>0.37223379629629627</v>
      </c>
      <c r="D3298" s="3" t="s">
        <v>25694</v>
      </c>
      <c r="E3298" s="3" t="s">
        <v>25697</v>
      </c>
      <c r="F3298" s="3" t="s">
        <v>25695</v>
      </c>
      <c r="G3298" s="3" t="s">
        <v>12403</v>
      </c>
      <c r="H3298" s="3" t="s">
        <v>25696</v>
      </c>
    </row>
    <row r="3299" spans="1:8" ht="29" x14ac:dyDescent="0.35">
      <c r="A3299" s="4">
        <v>201442</v>
      </c>
      <c r="B3299" s="1">
        <v>45224</v>
      </c>
      <c r="C3299" s="2">
        <v>0.37598379629629625</v>
      </c>
      <c r="D3299" s="3" t="s">
        <v>233</v>
      </c>
      <c r="E3299" s="3" t="s">
        <v>25699</v>
      </c>
      <c r="F3299" s="3" t="s">
        <v>25698</v>
      </c>
      <c r="G3299" s="3" t="s">
        <v>11812</v>
      </c>
      <c r="H3299" s="3" t="s">
        <v>12490</v>
      </c>
    </row>
    <row r="3300" spans="1:8" ht="130.5" x14ac:dyDescent="0.35">
      <c r="A3300" s="4">
        <v>73120</v>
      </c>
      <c r="B3300" s="1">
        <v>45224</v>
      </c>
      <c r="C3300" s="2">
        <v>0.37600694444444444</v>
      </c>
      <c r="D3300" s="3" t="s">
        <v>13518</v>
      </c>
      <c r="E3300" s="3" t="s">
        <v>25703</v>
      </c>
      <c r="F3300" s="3" t="s">
        <v>25700</v>
      </c>
      <c r="G3300" s="3" t="s">
        <v>25701</v>
      </c>
      <c r="H3300" s="3" t="s">
        <v>25702</v>
      </c>
    </row>
    <row r="3301" spans="1:8" ht="29" x14ac:dyDescent="0.35">
      <c r="A3301" s="4">
        <v>24663</v>
      </c>
      <c r="B3301" s="1">
        <v>45224</v>
      </c>
      <c r="C3301" s="2">
        <v>0.37947916666666665</v>
      </c>
      <c r="D3301" s="3" t="s">
        <v>1288</v>
      </c>
      <c r="E3301" s="3" t="s">
        <v>25706</v>
      </c>
      <c r="F3301" s="3" t="s">
        <v>25704</v>
      </c>
      <c r="G3301" s="3" t="s">
        <v>11784</v>
      </c>
      <c r="H3301" s="3" t="s">
        <v>25705</v>
      </c>
    </row>
    <row r="3302" spans="1:8" ht="43.5" x14ac:dyDescent="0.35">
      <c r="A3302" s="4">
        <v>168901</v>
      </c>
      <c r="B3302" s="1">
        <v>45224</v>
      </c>
      <c r="C3302" s="2">
        <v>0.38043981481481487</v>
      </c>
      <c r="D3302" s="3" t="s">
        <v>25707</v>
      </c>
      <c r="E3302" s="3" t="s">
        <v>25711</v>
      </c>
      <c r="F3302" s="3" t="s">
        <v>25708</v>
      </c>
      <c r="G3302" s="3" t="s">
        <v>25709</v>
      </c>
      <c r="H3302" s="3" t="s">
        <v>25710</v>
      </c>
    </row>
    <row r="3303" spans="1:8" ht="43.5" x14ac:dyDescent="0.35">
      <c r="A3303" s="4">
        <v>48147</v>
      </c>
      <c r="B3303" s="1">
        <v>45224</v>
      </c>
      <c r="C3303" s="2">
        <v>0.38353009259259258</v>
      </c>
      <c r="D3303" s="3" t="s">
        <v>1288</v>
      </c>
      <c r="E3303" s="3" t="s">
        <v>25714</v>
      </c>
      <c r="F3303" s="3" t="s">
        <v>25712</v>
      </c>
      <c r="G3303" s="3" t="s">
        <v>11874</v>
      </c>
      <c r="H3303" s="3" t="s">
        <v>25713</v>
      </c>
    </row>
    <row r="3304" spans="1:8" ht="130.5" x14ac:dyDescent="0.35">
      <c r="A3304" s="4">
        <v>73120</v>
      </c>
      <c r="B3304" s="1">
        <v>45224</v>
      </c>
      <c r="C3304" s="2">
        <v>0.38354166666666667</v>
      </c>
      <c r="D3304" s="3" t="s">
        <v>13518</v>
      </c>
      <c r="E3304" s="3" t="s">
        <v>25703</v>
      </c>
      <c r="F3304" s="3" t="s">
        <v>25700</v>
      </c>
      <c r="G3304" s="3" t="s">
        <v>25701</v>
      </c>
      <c r="H3304" s="3" t="s">
        <v>25715</v>
      </c>
    </row>
    <row r="3305" spans="1:8" x14ac:dyDescent="0.35">
      <c r="A3305" s="4">
        <v>202660</v>
      </c>
      <c r="B3305" s="1">
        <v>45224</v>
      </c>
      <c r="C3305" s="2">
        <v>0.38354166666666667</v>
      </c>
      <c r="D3305" s="3" t="s">
        <v>25716</v>
      </c>
      <c r="E3305" s="3" t="s">
        <v>25719</v>
      </c>
      <c r="F3305" s="3" t="s">
        <v>25717</v>
      </c>
      <c r="G3305" s="3" t="s">
        <v>11812</v>
      </c>
      <c r="H3305" s="3" t="s">
        <v>25718</v>
      </c>
    </row>
    <row r="3306" spans="1:8" ht="130.5" x14ac:dyDescent="0.35">
      <c r="A3306" s="4">
        <v>73120</v>
      </c>
      <c r="B3306" s="1">
        <v>45224</v>
      </c>
      <c r="C3306" s="2">
        <v>0.38405092592592593</v>
      </c>
      <c r="D3306" s="3" t="s">
        <v>13518</v>
      </c>
      <c r="E3306" s="3" t="s">
        <v>25703</v>
      </c>
      <c r="F3306" s="3" t="s">
        <v>25700</v>
      </c>
      <c r="G3306" s="3" t="s">
        <v>25701</v>
      </c>
      <c r="H3306" s="3" t="s">
        <v>25720</v>
      </c>
    </row>
    <row r="3307" spans="1:8" ht="217.5" x14ac:dyDescent="0.35">
      <c r="A3307" s="4">
        <v>177011</v>
      </c>
      <c r="B3307" s="1">
        <v>45224</v>
      </c>
      <c r="C3307" s="2">
        <v>0.38568287037037036</v>
      </c>
      <c r="D3307" s="3" t="s">
        <v>25721</v>
      </c>
      <c r="E3307" s="3" t="s">
        <v>25725</v>
      </c>
      <c r="F3307" s="3" t="s">
        <v>25722</v>
      </c>
      <c r="G3307" s="3" t="s">
        <v>25723</v>
      </c>
      <c r="H3307" s="3" t="s">
        <v>25724</v>
      </c>
    </row>
    <row r="3308" spans="1:8" ht="29" x14ac:dyDescent="0.35">
      <c r="A3308" s="4">
        <v>107839</v>
      </c>
      <c r="B3308" s="1">
        <v>45224</v>
      </c>
      <c r="C3308" s="2">
        <v>0.38680555555555557</v>
      </c>
      <c r="D3308" s="3" t="s">
        <v>1288</v>
      </c>
      <c r="E3308" s="3" t="s">
        <v>25728</v>
      </c>
      <c r="F3308" s="3" t="s">
        <v>25726</v>
      </c>
      <c r="G3308" s="3" t="s">
        <v>12639</v>
      </c>
      <c r="H3308" s="3" t="s">
        <v>25727</v>
      </c>
    </row>
    <row r="3309" spans="1:8" ht="116" x14ac:dyDescent="0.35">
      <c r="A3309" s="4">
        <v>38336</v>
      </c>
      <c r="B3309" s="1">
        <v>45224</v>
      </c>
      <c r="C3309" s="2">
        <v>0.3870601851851852</v>
      </c>
      <c r="D3309" s="3" t="s">
        <v>8637</v>
      </c>
      <c r="E3309" s="3" t="s">
        <v>25731</v>
      </c>
      <c r="F3309" s="3" t="s">
        <v>25729</v>
      </c>
      <c r="G3309" s="3" t="s">
        <v>25730</v>
      </c>
      <c r="H3309" s="3" t="s">
        <v>10660</v>
      </c>
    </row>
    <row r="3310" spans="1:8" ht="188.5" x14ac:dyDescent="0.35">
      <c r="A3310" s="4">
        <v>62751</v>
      </c>
      <c r="B3310" s="1">
        <v>45224</v>
      </c>
      <c r="C3310" s="2">
        <v>0.38795138888888886</v>
      </c>
      <c r="D3310" s="3" t="s">
        <v>25732</v>
      </c>
      <c r="E3310" s="3" t="s">
        <v>25736</v>
      </c>
      <c r="F3310" s="3" t="s">
        <v>25733</v>
      </c>
      <c r="G3310" s="3" t="s">
        <v>25734</v>
      </c>
      <c r="H3310" s="3" t="s">
        <v>25735</v>
      </c>
    </row>
    <row r="3311" spans="1:8" ht="29" x14ac:dyDescent="0.35">
      <c r="A3311" s="4">
        <v>173345</v>
      </c>
      <c r="B3311" s="1">
        <v>45224</v>
      </c>
      <c r="C3311" s="2">
        <v>0.38907407407407407</v>
      </c>
      <c r="D3311" s="3" t="s">
        <v>10859</v>
      </c>
      <c r="E3311" s="3" t="s">
        <v>14708</v>
      </c>
      <c r="F3311" s="3" t="s">
        <v>25737</v>
      </c>
      <c r="G3311" s="3" t="s">
        <v>14537</v>
      </c>
      <c r="H3311" s="3" t="s">
        <v>25738</v>
      </c>
    </row>
    <row r="3312" spans="1:8" ht="72.5" x14ac:dyDescent="0.35">
      <c r="A3312" s="4">
        <v>115953</v>
      </c>
      <c r="B3312" s="1">
        <v>45224</v>
      </c>
      <c r="C3312" s="2">
        <v>0.3900925925925926</v>
      </c>
      <c r="D3312" s="3" t="s">
        <v>11085</v>
      </c>
      <c r="E3312" s="3" t="s">
        <v>25656</v>
      </c>
      <c r="F3312" s="3" t="s">
        <v>25653</v>
      </c>
      <c r="G3312" s="3" t="s">
        <v>25654</v>
      </c>
      <c r="H3312" s="3" t="s">
        <v>25655</v>
      </c>
    </row>
    <row r="3313" spans="1:8" ht="58" x14ac:dyDescent="0.35">
      <c r="A3313" s="4">
        <v>131281</v>
      </c>
      <c r="B3313" s="1">
        <v>45224</v>
      </c>
      <c r="C3313" s="2">
        <v>0.3918402777777778</v>
      </c>
      <c r="D3313" s="3" t="s">
        <v>233</v>
      </c>
      <c r="E3313" s="3" t="s">
        <v>25740</v>
      </c>
      <c r="F3313" s="3" t="s">
        <v>25739</v>
      </c>
      <c r="G3313" s="3" t="s">
        <v>1583</v>
      </c>
      <c r="H3313" s="3" t="s">
        <v>12652</v>
      </c>
    </row>
    <row r="3314" spans="1:8" ht="58" x14ac:dyDescent="0.35">
      <c r="A3314" s="4">
        <v>99048</v>
      </c>
      <c r="B3314" s="1">
        <v>45224</v>
      </c>
      <c r="C3314" s="2">
        <v>0.39524305555555556</v>
      </c>
      <c r="D3314" s="3" t="s">
        <v>25741</v>
      </c>
      <c r="E3314" s="3" t="s">
        <v>25741</v>
      </c>
      <c r="F3314" s="3" t="s">
        <v>25742</v>
      </c>
      <c r="G3314" s="3" t="s">
        <v>25743</v>
      </c>
      <c r="H3314" s="3" t="s">
        <v>10926</v>
      </c>
    </row>
    <row r="3315" spans="1:8" ht="29" x14ac:dyDescent="0.35">
      <c r="A3315" s="4">
        <v>36444</v>
      </c>
      <c r="B3315" s="1">
        <v>45224</v>
      </c>
      <c r="C3315" s="2">
        <v>0.3982060185185185</v>
      </c>
      <c r="D3315" s="3" t="s">
        <v>1288</v>
      </c>
      <c r="E3315" s="3" t="s">
        <v>25745</v>
      </c>
      <c r="F3315" s="3" t="s">
        <v>25744</v>
      </c>
      <c r="G3315" s="3" t="s">
        <v>11785</v>
      </c>
      <c r="H3315" s="3" t="s">
        <v>11764</v>
      </c>
    </row>
    <row r="3316" spans="1:8" ht="72.5" x14ac:dyDescent="0.35">
      <c r="A3316" s="4">
        <v>58039</v>
      </c>
      <c r="B3316" s="1">
        <v>45224</v>
      </c>
      <c r="C3316" s="2">
        <v>0.39942129629629625</v>
      </c>
      <c r="D3316" s="3" t="s">
        <v>1403</v>
      </c>
      <c r="E3316" s="3" t="s">
        <v>25749</v>
      </c>
      <c r="F3316" s="3" t="s">
        <v>25746</v>
      </c>
      <c r="G3316" s="3" t="s">
        <v>25747</v>
      </c>
      <c r="H3316" s="3" t="s">
        <v>25748</v>
      </c>
    </row>
    <row r="3317" spans="1:8" x14ac:dyDescent="0.35">
      <c r="A3317" s="4">
        <v>98322</v>
      </c>
      <c r="B3317" s="1">
        <v>45224</v>
      </c>
      <c r="C3317" s="2">
        <v>0.40032407407407411</v>
      </c>
      <c r="D3317" s="3" t="s">
        <v>11133</v>
      </c>
      <c r="E3317" s="3" t="s">
        <v>11574</v>
      </c>
      <c r="F3317" s="3" t="s">
        <v>12751</v>
      </c>
      <c r="G3317" s="3" t="s">
        <v>11574</v>
      </c>
      <c r="H3317" s="3" t="s">
        <v>25750</v>
      </c>
    </row>
    <row r="3318" spans="1:8" ht="101.5" x14ac:dyDescent="0.35">
      <c r="A3318" s="4">
        <v>35280</v>
      </c>
      <c r="B3318" s="1">
        <v>45224</v>
      </c>
      <c r="C3318" s="2">
        <v>0.40173611111111113</v>
      </c>
      <c r="D3318" s="3" t="s">
        <v>25751</v>
      </c>
      <c r="E3318" s="3" t="s">
        <v>25755</v>
      </c>
      <c r="F3318" s="3" t="s">
        <v>25752</v>
      </c>
      <c r="G3318" s="3" t="s">
        <v>25753</v>
      </c>
      <c r="H3318" s="3" t="s">
        <v>25754</v>
      </c>
    </row>
    <row r="3319" spans="1:8" ht="43.5" x14ac:dyDescent="0.35">
      <c r="A3319" s="4">
        <v>50362</v>
      </c>
      <c r="B3319" s="1">
        <v>45224</v>
      </c>
      <c r="C3319" s="2">
        <v>0.40254629629629629</v>
      </c>
      <c r="D3319" s="3" t="s">
        <v>25756</v>
      </c>
      <c r="E3319" s="3" t="s">
        <v>25760</v>
      </c>
      <c r="F3319" s="3" t="s">
        <v>25757</v>
      </c>
      <c r="G3319" s="3" t="s">
        <v>25758</v>
      </c>
      <c r="H3319" s="3" t="s">
        <v>25759</v>
      </c>
    </row>
    <row r="3320" spans="1:8" ht="43.5" x14ac:dyDescent="0.35">
      <c r="A3320" s="4">
        <v>49131</v>
      </c>
      <c r="B3320" s="1">
        <v>45224</v>
      </c>
      <c r="C3320" s="2">
        <v>0.40556712962962965</v>
      </c>
      <c r="D3320" s="3" t="s">
        <v>1288</v>
      </c>
      <c r="E3320" s="3" t="s">
        <v>25763</v>
      </c>
      <c r="F3320" s="3" t="s">
        <v>25761</v>
      </c>
      <c r="G3320" s="3" t="s">
        <v>11786</v>
      </c>
      <c r="H3320" s="3" t="s">
        <v>25762</v>
      </c>
    </row>
    <row r="3321" spans="1:8" ht="43.5" x14ac:dyDescent="0.35">
      <c r="A3321" s="4">
        <v>32504</v>
      </c>
      <c r="B3321" s="1">
        <v>45224</v>
      </c>
      <c r="C3321" s="2">
        <v>0.40783564814814816</v>
      </c>
      <c r="D3321" s="3" t="s">
        <v>25764</v>
      </c>
      <c r="E3321" s="3" t="s">
        <v>25768</v>
      </c>
      <c r="F3321" s="3" t="s">
        <v>25765</v>
      </c>
      <c r="G3321" s="3" t="s">
        <v>25766</v>
      </c>
      <c r="H3321" s="3" t="s">
        <v>25767</v>
      </c>
    </row>
    <row r="3322" spans="1:8" ht="87" x14ac:dyDescent="0.35">
      <c r="A3322" s="4">
        <v>49049</v>
      </c>
      <c r="B3322" s="1">
        <v>45224</v>
      </c>
      <c r="C3322" s="2">
        <v>0.40885416666666669</v>
      </c>
      <c r="D3322" s="3" t="s">
        <v>450</v>
      </c>
      <c r="E3322" s="3" t="s">
        <v>25772</v>
      </c>
      <c r="F3322" s="3" t="s">
        <v>25769</v>
      </c>
      <c r="G3322" s="3" t="s">
        <v>25770</v>
      </c>
      <c r="H3322" s="3" t="s">
        <v>25771</v>
      </c>
    </row>
    <row r="3323" spans="1:8" ht="159.5" x14ac:dyDescent="0.35">
      <c r="A3323" s="4">
        <v>190211</v>
      </c>
      <c r="B3323" s="1">
        <v>45224</v>
      </c>
      <c r="C3323" s="2">
        <v>0.41267361111111112</v>
      </c>
      <c r="D3323" s="3" t="s">
        <v>413</v>
      </c>
      <c r="E3323" s="3" t="s">
        <v>14400</v>
      </c>
      <c r="F3323" s="3" t="s">
        <v>25773</v>
      </c>
      <c r="G3323" s="3" t="s">
        <v>25774</v>
      </c>
      <c r="H3323" s="3" t="s">
        <v>25775</v>
      </c>
    </row>
    <row r="3324" spans="1:8" ht="29" x14ac:dyDescent="0.35">
      <c r="A3324" s="4">
        <v>38091</v>
      </c>
      <c r="B3324" s="1">
        <v>45224</v>
      </c>
      <c r="C3324" s="2">
        <v>0.41273148148148148</v>
      </c>
      <c r="D3324" s="3" t="s">
        <v>12833</v>
      </c>
      <c r="E3324" s="3" t="s">
        <v>12559</v>
      </c>
      <c r="F3324" s="3" t="s">
        <v>25776</v>
      </c>
      <c r="G3324" s="3" t="s">
        <v>25777</v>
      </c>
      <c r="H3324" s="3" t="s">
        <v>10659</v>
      </c>
    </row>
    <row r="3325" spans="1:8" ht="188.5" x14ac:dyDescent="0.35">
      <c r="A3325" s="4">
        <v>135910</v>
      </c>
      <c r="B3325" s="1">
        <v>45224</v>
      </c>
      <c r="C3325" s="2">
        <v>0.41416666666666663</v>
      </c>
      <c r="D3325" s="3" t="s">
        <v>25778</v>
      </c>
      <c r="E3325" s="3" t="s">
        <v>12844</v>
      </c>
      <c r="F3325" s="3" t="s">
        <v>13185</v>
      </c>
      <c r="G3325" s="3" t="s">
        <v>11732</v>
      </c>
      <c r="H3325" s="3" t="s">
        <v>25779</v>
      </c>
    </row>
    <row r="3326" spans="1:8" ht="261" x14ac:dyDescent="0.35">
      <c r="A3326" s="4">
        <v>201996</v>
      </c>
      <c r="B3326" s="1">
        <v>45224</v>
      </c>
      <c r="C3326" s="2">
        <v>0.41454861111111113</v>
      </c>
      <c r="D3326" s="3" t="s">
        <v>25780</v>
      </c>
      <c r="E3326" s="3" t="s">
        <v>25784</v>
      </c>
      <c r="F3326" s="3" t="s">
        <v>25781</v>
      </c>
      <c r="G3326" s="3" t="s">
        <v>25782</v>
      </c>
      <c r="H3326" s="3" t="s">
        <v>25783</v>
      </c>
    </row>
    <row r="3327" spans="1:8" ht="58" x14ac:dyDescent="0.35">
      <c r="A3327" s="4">
        <v>201373</v>
      </c>
      <c r="B3327" s="1">
        <v>45224</v>
      </c>
      <c r="C3327" s="2">
        <v>0.4148958333333333</v>
      </c>
      <c r="D3327" s="3" t="s">
        <v>25785</v>
      </c>
      <c r="E3327" s="3" t="s">
        <v>25789</v>
      </c>
      <c r="F3327" s="3" t="s">
        <v>25786</v>
      </c>
      <c r="G3327" s="3" t="s">
        <v>25787</v>
      </c>
      <c r="H3327" s="3" t="s">
        <v>25788</v>
      </c>
    </row>
    <row r="3328" spans="1:8" ht="58" x14ac:dyDescent="0.35">
      <c r="A3328" s="4">
        <v>201486</v>
      </c>
      <c r="B3328" s="1">
        <v>45224</v>
      </c>
      <c r="C3328" s="2">
        <v>0.41556712962962966</v>
      </c>
      <c r="D3328" s="3" t="s">
        <v>25790</v>
      </c>
      <c r="E3328" s="3" t="s">
        <v>25793</v>
      </c>
      <c r="F3328" s="3" t="s">
        <v>25791</v>
      </c>
      <c r="G3328" s="3" t="s">
        <v>25792</v>
      </c>
      <c r="H3328" s="3" t="s">
        <v>12612</v>
      </c>
    </row>
    <row r="3329" spans="1:8" ht="261" x14ac:dyDescent="0.35">
      <c r="A3329" s="4">
        <v>201996</v>
      </c>
      <c r="B3329" s="1">
        <v>45224</v>
      </c>
      <c r="C3329" s="2">
        <v>0.41863425925925929</v>
      </c>
      <c r="D3329" s="3" t="s">
        <v>25780</v>
      </c>
      <c r="E3329" s="3" t="s">
        <v>25784</v>
      </c>
      <c r="F3329" s="3" t="s">
        <v>25781</v>
      </c>
      <c r="G3329" s="3" t="s">
        <v>25782</v>
      </c>
      <c r="H3329" s="3" t="s">
        <v>25794</v>
      </c>
    </row>
    <row r="3330" spans="1:8" ht="29" x14ac:dyDescent="0.35">
      <c r="A3330" s="4">
        <v>34461</v>
      </c>
      <c r="B3330" s="1">
        <v>45224</v>
      </c>
      <c r="C3330" s="2">
        <v>0.41900462962962964</v>
      </c>
      <c r="D3330" s="3" t="s">
        <v>11085</v>
      </c>
      <c r="E3330" s="3" t="s">
        <v>25797</v>
      </c>
      <c r="F3330" s="3" t="s">
        <v>25795</v>
      </c>
      <c r="G3330" s="3" t="s">
        <v>25796</v>
      </c>
      <c r="H3330" s="3" t="s">
        <v>13565</v>
      </c>
    </row>
    <row r="3331" spans="1:8" ht="29" x14ac:dyDescent="0.35">
      <c r="A3331" s="4">
        <v>34143</v>
      </c>
      <c r="B3331" s="1">
        <v>45224</v>
      </c>
      <c r="C3331" s="2">
        <v>0.41993055555555553</v>
      </c>
      <c r="D3331" s="3" t="s">
        <v>1473</v>
      </c>
      <c r="E3331" s="3" t="s">
        <v>15496</v>
      </c>
      <c r="F3331" s="3" t="s">
        <v>12303</v>
      </c>
      <c r="G3331" s="3" t="s">
        <v>25798</v>
      </c>
      <c r="H3331" s="3" t="s">
        <v>25799</v>
      </c>
    </row>
    <row r="3332" spans="1:8" ht="43.5" x14ac:dyDescent="0.35">
      <c r="A3332" s="4">
        <v>37158</v>
      </c>
      <c r="B3332" s="1">
        <v>45224</v>
      </c>
      <c r="C3332" s="2">
        <v>0.42042824074074076</v>
      </c>
      <c r="D3332" s="3" t="s">
        <v>25800</v>
      </c>
      <c r="E3332" s="3" t="s">
        <v>13328</v>
      </c>
      <c r="F3332" s="3" t="s">
        <v>25801</v>
      </c>
      <c r="G3332" s="3" t="s">
        <v>25802</v>
      </c>
      <c r="H3332" s="3" t="s">
        <v>25803</v>
      </c>
    </row>
    <row r="3333" spans="1:8" ht="72.5" x14ac:dyDescent="0.35">
      <c r="A3333" s="4">
        <v>114028</v>
      </c>
      <c r="B3333" s="1">
        <v>45224</v>
      </c>
      <c r="C3333" s="2">
        <v>0.42297453703703702</v>
      </c>
      <c r="D3333" s="3" t="s">
        <v>1460</v>
      </c>
      <c r="E3333" s="3" t="s">
        <v>25805</v>
      </c>
      <c r="F3333" s="3" t="s">
        <v>10588</v>
      </c>
      <c r="G3333" s="3" t="s">
        <v>25804</v>
      </c>
      <c r="H3333" s="3" t="s">
        <v>1325</v>
      </c>
    </row>
    <row r="3334" spans="1:8" ht="58" x14ac:dyDescent="0.35">
      <c r="A3334" s="4">
        <v>122890</v>
      </c>
      <c r="B3334" s="1">
        <v>45224</v>
      </c>
      <c r="C3334" s="2">
        <v>0.42410879629629633</v>
      </c>
      <c r="D3334" s="3" t="s">
        <v>25806</v>
      </c>
      <c r="E3334" s="3" t="s">
        <v>25810</v>
      </c>
      <c r="F3334" s="3" t="s">
        <v>25807</v>
      </c>
      <c r="G3334" s="3" t="s">
        <v>25808</v>
      </c>
      <c r="H3334" s="3" t="s">
        <v>25809</v>
      </c>
    </row>
    <row r="3335" spans="1:8" ht="43.5" x14ac:dyDescent="0.35">
      <c r="A3335" s="4">
        <v>46453</v>
      </c>
      <c r="B3335" s="1">
        <v>45224</v>
      </c>
      <c r="C3335" s="2">
        <v>0.42447916666666669</v>
      </c>
      <c r="D3335" s="3" t="s">
        <v>1702</v>
      </c>
      <c r="E3335" s="3" t="s">
        <v>25813</v>
      </c>
      <c r="F3335" s="3" t="s">
        <v>25811</v>
      </c>
      <c r="G3335" s="3" t="s">
        <v>11890</v>
      </c>
      <c r="H3335" s="3" t="s">
        <v>25812</v>
      </c>
    </row>
    <row r="3336" spans="1:8" ht="29" x14ac:dyDescent="0.35">
      <c r="A3336" s="4">
        <v>42838</v>
      </c>
      <c r="B3336" s="1">
        <v>45224</v>
      </c>
      <c r="C3336" s="2">
        <v>0.42496527777777776</v>
      </c>
      <c r="D3336" s="3" t="s">
        <v>1556</v>
      </c>
      <c r="E3336" s="3" t="s">
        <v>25816</v>
      </c>
      <c r="F3336" s="3" t="s">
        <v>25814</v>
      </c>
      <c r="G3336" s="3" t="s">
        <v>25815</v>
      </c>
      <c r="H3336" s="3" t="s">
        <v>11354</v>
      </c>
    </row>
    <row r="3337" spans="1:8" ht="72.5" x14ac:dyDescent="0.35">
      <c r="A3337" s="4">
        <v>39878</v>
      </c>
      <c r="B3337" s="1">
        <v>45224</v>
      </c>
      <c r="C3337" s="2">
        <v>0.42563657407407413</v>
      </c>
      <c r="D3337" s="3" t="s">
        <v>11006</v>
      </c>
      <c r="E3337" s="3" t="s">
        <v>25819</v>
      </c>
      <c r="F3337" s="3" t="s">
        <v>25817</v>
      </c>
      <c r="G3337" s="3" t="s">
        <v>12258</v>
      </c>
      <c r="H3337" s="3" t="s">
        <v>25818</v>
      </c>
    </row>
    <row r="3338" spans="1:8" ht="101.5" x14ac:dyDescent="0.35">
      <c r="A3338" s="4">
        <v>138978</v>
      </c>
      <c r="B3338" s="1">
        <v>45224</v>
      </c>
      <c r="C3338" s="2">
        <v>0.42644675925925929</v>
      </c>
      <c r="D3338" s="3" t="s">
        <v>10957</v>
      </c>
      <c r="E3338" s="3" t="s">
        <v>25821</v>
      </c>
      <c r="F3338" s="3" t="s">
        <v>25820</v>
      </c>
      <c r="G3338" s="3" t="s">
        <v>25821</v>
      </c>
      <c r="H3338" s="3" t="s">
        <v>25822</v>
      </c>
    </row>
    <row r="3339" spans="1:8" ht="43.5" x14ac:dyDescent="0.35">
      <c r="A3339" s="4">
        <v>46755</v>
      </c>
      <c r="B3339" s="1">
        <v>45224</v>
      </c>
      <c r="C3339" s="2">
        <v>0.42646990740740742</v>
      </c>
      <c r="D3339" s="3" t="s">
        <v>25823</v>
      </c>
      <c r="E3339" s="3" t="s">
        <v>13772</v>
      </c>
      <c r="F3339" s="3" t="s">
        <v>25824</v>
      </c>
      <c r="G3339" s="3" t="s">
        <v>25825</v>
      </c>
      <c r="H3339" s="3" t="s">
        <v>25826</v>
      </c>
    </row>
    <row r="3340" spans="1:8" ht="261" x14ac:dyDescent="0.35">
      <c r="A3340" s="4">
        <v>201996</v>
      </c>
      <c r="B3340" s="1">
        <v>45224</v>
      </c>
      <c r="C3340" s="2">
        <v>0.42704861111111114</v>
      </c>
      <c r="D3340" s="3" t="s">
        <v>25780</v>
      </c>
      <c r="E3340" s="3" t="s">
        <v>25784</v>
      </c>
      <c r="F3340" s="3" t="s">
        <v>25781</v>
      </c>
      <c r="G3340" s="3" t="s">
        <v>25782</v>
      </c>
      <c r="H3340" s="3" t="s">
        <v>25794</v>
      </c>
    </row>
    <row r="3341" spans="1:8" x14ac:dyDescent="0.35">
      <c r="A3341" s="4">
        <v>15766</v>
      </c>
      <c r="B3341" s="1">
        <v>45224</v>
      </c>
      <c r="C3341" s="2">
        <v>0.42878472222222225</v>
      </c>
      <c r="D3341" s="3" t="s">
        <v>25827</v>
      </c>
      <c r="E3341" s="3" t="s">
        <v>552</v>
      </c>
      <c r="F3341" s="3" t="s">
        <v>25828</v>
      </c>
      <c r="G3341" s="3" t="s">
        <v>25829</v>
      </c>
      <c r="H3341" s="3" t="s">
        <v>10280</v>
      </c>
    </row>
    <row r="3342" spans="1:8" ht="43.5" x14ac:dyDescent="0.35">
      <c r="A3342" s="4">
        <v>77536</v>
      </c>
      <c r="B3342" s="1">
        <v>45224</v>
      </c>
      <c r="C3342" s="2">
        <v>0.42906249999999996</v>
      </c>
      <c r="D3342" s="3" t="s">
        <v>1702</v>
      </c>
      <c r="E3342" s="3" t="s">
        <v>25831</v>
      </c>
      <c r="F3342" s="3" t="s">
        <v>25830</v>
      </c>
      <c r="G3342" s="3" t="s">
        <v>11825</v>
      </c>
      <c r="H3342" s="3" t="s">
        <v>13177</v>
      </c>
    </row>
    <row r="3343" spans="1:8" ht="43.5" x14ac:dyDescent="0.35">
      <c r="A3343" s="4">
        <v>46755</v>
      </c>
      <c r="B3343" s="1">
        <v>45224</v>
      </c>
      <c r="C3343" s="2">
        <v>0.42920138888888887</v>
      </c>
      <c r="D3343" s="3" t="s">
        <v>25823</v>
      </c>
      <c r="E3343" s="3" t="s">
        <v>13772</v>
      </c>
      <c r="F3343" s="3" t="s">
        <v>25824</v>
      </c>
      <c r="G3343" s="3" t="s">
        <v>25825</v>
      </c>
      <c r="H3343" s="3" t="s">
        <v>25832</v>
      </c>
    </row>
    <row r="3344" spans="1:8" ht="72.5" x14ac:dyDescent="0.35">
      <c r="A3344" s="4">
        <v>53412</v>
      </c>
      <c r="B3344" s="1">
        <v>45224</v>
      </c>
      <c r="C3344" s="2">
        <v>0.42995370370370373</v>
      </c>
      <c r="D3344" s="3" t="s">
        <v>25833</v>
      </c>
      <c r="E3344" s="3" t="s">
        <v>11337</v>
      </c>
      <c r="F3344" s="3" t="s">
        <v>12637</v>
      </c>
      <c r="G3344" s="3" t="s">
        <v>11732</v>
      </c>
      <c r="H3344" s="3" t="s">
        <v>25834</v>
      </c>
    </row>
    <row r="3345" spans="1:8" ht="29" x14ac:dyDescent="0.35">
      <c r="A3345" s="4">
        <v>14937</v>
      </c>
      <c r="B3345" s="1">
        <v>45224</v>
      </c>
      <c r="C3345" s="2">
        <v>0.43304398148148149</v>
      </c>
      <c r="D3345" s="3" t="s">
        <v>25835</v>
      </c>
      <c r="E3345" s="3" t="s">
        <v>25837</v>
      </c>
      <c r="F3345" s="3" t="s">
        <v>25836</v>
      </c>
      <c r="G3345" s="3" t="s">
        <v>11781</v>
      </c>
      <c r="H3345" s="3" t="s">
        <v>12471</v>
      </c>
    </row>
    <row r="3346" spans="1:8" ht="72.5" x14ac:dyDescent="0.35">
      <c r="A3346" s="4">
        <v>55645</v>
      </c>
      <c r="B3346" s="1">
        <v>45224</v>
      </c>
      <c r="C3346" s="2">
        <v>0.43445601851851851</v>
      </c>
      <c r="D3346" s="3" t="s">
        <v>25838</v>
      </c>
      <c r="E3346" s="3" t="s">
        <v>12058</v>
      </c>
      <c r="F3346" s="3" t="s">
        <v>25839</v>
      </c>
      <c r="G3346" s="3" t="s">
        <v>11732</v>
      </c>
      <c r="H3346" s="3" t="s">
        <v>25840</v>
      </c>
    </row>
    <row r="3347" spans="1:8" ht="87" x14ac:dyDescent="0.35">
      <c r="A3347" s="4">
        <v>61171</v>
      </c>
      <c r="B3347" s="1">
        <v>45224</v>
      </c>
      <c r="C3347" s="2">
        <v>0.43537037037037035</v>
      </c>
      <c r="D3347" s="3" t="s">
        <v>167</v>
      </c>
      <c r="E3347" s="3" t="s">
        <v>25843</v>
      </c>
      <c r="F3347" s="3" t="s">
        <v>25841</v>
      </c>
      <c r="G3347" s="3" t="s">
        <v>25842</v>
      </c>
      <c r="H3347" s="3" t="s">
        <v>11034</v>
      </c>
    </row>
    <row r="3348" spans="1:8" ht="43.5" x14ac:dyDescent="0.35">
      <c r="A3348" s="4">
        <v>57985</v>
      </c>
      <c r="B3348" s="1">
        <v>45224</v>
      </c>
      <c r="C3348" s="2">
        <v>0.43593750000000003</v>
      </c>
      <c r="D3348" s="3" t="s">
        <v>25844</v>
      </c>
      <c r="E3348" s="3" t="s">
        <v>13946</v>
      </c>
      <c r="F3348" s="3" t="s">
        <v>25845</v>
      </c>
      <c r="G3348" s="3" t="s">
        <v>11920</v>
      </c>
      <c r="H3348" s="3" t="s">
        <v>25846</v>
      </c>
    </row>
    <row r="3349" spans="1:8" ht="43.5" x14ac:dyDescent="0.35">
      <c r="A3349" s="4">
        <v>46437</v>
      </c>
      <c r="B3349" s="1">
        <v>45224</v>
      </c>
      <c r="C3349" s="2">
        <v>0.43616898148148148</v>
      </c>
      <c r="D3349" s="3" t="s">
        <v>1258</v>
      </c>
      <c r="E3349" s="3" t="s">
        <v>25850</v>
      </c>
      <c r="F3349" s="3" t="s">
        <v>25847</v>
      </c>
      <c r="G3349" s="3" t="s">
        <v>25848</v>
      </c>
      <c r="H3349" s="3" t="s">
        <v>25849</v>
      </c>
    </row>
    <row r="3350" spans="1:8" ht="72.5" x14ac:dyDescent="0.35">
      <c r="A3350" s="4">
        <v>40982</v>
      </c>
      <c r="B3350" s="1">
        <v>45224</v>
      </c>
      <c r="C3350" s="2">
        <v>0.43743055555555554</v>
      </c>
      <c r="D3350" s="3" t="s">
        <v>1702</v>
      </c>
      <c r="E3350" s="3" t="s">
        <v>25853</v>
      </c>
      <c r="F3350" s="3" t="s">
        <v>25851</v>
      </c>
      <c r="G3350" s="3" t="s">
        <v>13998</v>
      </c>
      <c r="H3350" s="3" t="s">
        <v>25852</v>
      </c>
    </row>
    <row r="3351" spans="1:8" ht="101.5" x14ac:dyDescent="0.35">
      <c r="A3351" s="4">
        <v>34144</v>
      </c>
      <c r="B3351" s="1">
        <v>45224</v>
      </c>
      <c r="C3351" s="2">
        <v>0.44126157407407413</v>
      </c>
      <c r="D3351" s="3" t="s">
        <v>25854</v>
      </c>
      <c r="E3351" s="3" t="s">
        <v>11314</v>
      </c>
      <c r="F3351" s="3" t="s">
        <v>25855</v>
      </c>
      <c r="G3351" s="3" t="s">
        <v>11732</v>
      </c>
      <c r="H3351" s="3" t="s">
        <v>25856</v>
      </c>
    </row>
    <row r="3352" spans="1:8" ht="58" x14ac:dyDescent="0.35">
      <c r="A3352" s="4">
        <v>38887</v>
      </c>
      <c r="B3352" s="1">
        <v>45224</v>
      </c>
      <c r="C3352" s="2">
        <v>0.44229166666666669</v>
      </c>
      <c r="D3352" s="3" t="s">
        <v>755</v>
      </c>
      <c r="E3352" s="3" t="s">
        <v>15532</v>
      </c>
      <c r="F3352" s="3" t="s">
        <v>25857</v>
      </c>
      <c r="G3352" s="3" t="s">
        <v>10830</v>
      </c>
      <c r="H3352" s="3" t="s">
        <v>25307</v>
      </c>
    </row>
    <row r="3353" spans="1:8" ht="58" x14ac:dyDescent="0.35">
      <c r="A3353" s="4">
        <v>173930</v>
      </c>
      <c r="B3353" s="1">
        <v>45224</v>
      </c>
      <c r="C3353" s="2">
        <v>0.44351851851851848</v>
      </c>
      <c r="D3353" s="3" t="s">
        <v>25858</v>
      </c>
      <c r="E3353" s="3" t="s">
        <v>25861</v>
      </c>
      <c r="F3353" s="3" t="s">
        <v>25859</v>
      </c>
      <c r="G3353" s="3" t="s">
        <v>11025</v>
      </c>
      <c r="H3353" s="3" t="s">
        <v>25860</v>
      </c>
    </row>
    <row r="3354" spans="1:8" ht="29" x14ac:dyDescent="0.35">
      <c r="A3354" s="4">
        <v>158884</v>
      </c>
      <c r="B3354" s="1">
        <v>45224</v>
      </c>
      <c r="C3354" s="2">
        <v>0.44443287037037038</v>
      </c>
      <c r="D3354" s="3" t="s">
        <v>25862</v>
      </c>
      <c r="E3354" s="3" t="s">
        <v>10848</v>
      </c>
      <c r="F3354" s="3" t="s">
        <v>25863</v>
      </c>
      <c r="G3354" s="3" t="s">
        <v>25864</v>
      </c>
      <c r="H3354" s="3" t="s">
        <v>25865</v>
      </c>
    </row>
    <row r="3355" spans="1:8" x14ac:dyDescent="0.35">
      <c r="A3355" s="4">
        <v>37737</v>
      </c>
      <c r="B3355" s="1">
        <v>45224</v>
      </c>
      <c r="C3355" s="2">
        <v>0.44560185185185186</v>
      </c>
      <c r="D3355" s="3" t="s">
        <v>985</v>
      </c>
      <c r="E3355" s="3" t="s">
        <v>13850</v>
      </c>
      <c r="F3355" s="3" t="s">
        <v>25866</v>
      </c>
      <c r="G3355" s="3" t="s">
        <v>14370</v>
      </c>
      <c r="H3355" s="3" t="s">
        <v>10489</v>
      </c>
    </row>
    <row r="3356" spans="1:8" ht="72.5" x14ac:dyDescent="0.35">
      <c r="A3356" s="4">
        <v>119585</v>
      </c>
      <c r="B3356" s="1">
        <v>45224</v>
      </c>
      <c r="C3356" s="2">
        <v>0.44596064814814818</v>
      </c>
      <c r="D3356" s="3" t="s">
        <v>10599</v>
      </c>
      <c r="E3356" s="3" t="s">
        <v>25868</v>
      </c>
      <c r="F3356" s="3" t="s">
        <v>25867</v>
      </c>
      <c r="G3356" s="3" t="s">
        <v>24031</v>
      </c>
      <c r="H3356" s="3" t="s">
        <v>12758</v>
      </c>
    </row>
    <row r="3357" spans="1:8" ht="87" x14ac:dyDescent="0.35">
      <c r="A3357" s="4">
        <v>46433</v>
      </c>
      <c r="B3357" s="1">
        <v>45224</v>
      </c>
      <c r="C3357" s="2">
        <v>0.44783564814814819</v>
      </c>
      <c r="D3357" s="3" t="s">
        <v>985</v>
      </c>
      <c r="E3357" s="3" t="s">
        <v>25869</v>
      </c>
      <c r="F3357" s="3" t="s">
        <v>12830</v>
      </c>
      <c r="G3357" s="3" t="s">
        <v>14063</v>
      </c>
      <c r="H3357" s="3" t="s">
        <v>17884</v>
      </c>
    </row>
    <row r="3358" spans="1:8" ht="72.5" x14ac:dyDescent="0.35">
      <c r="A3358" s="4">
        <v>22275</v>
      </c>
      <c r="B3358" s="1">
        <v>45224</v>
      </c>
      <c r="C3358" s="2">
        <v>0.44928240740740738</v>
      </c>
      <c r="D3358" s="3" t="s">
        <v>25870</v>
      </c>
      <c r="E3358" s="3" t="s">
        <v>25873</v>
      </c>
      <c r="F3358" s="3" t="s">
        <v>25871</v>
      </c>
      <c r="G3358" s="3" t="s">
        <v>11732</v>
      </c>
      <c r="H3358" s="3" t="s">
        <v>25872</v>
      </c>
    </row>
    <row r="3359" spans="1:8" ht="29" x14ac:dyDescent="0.35">
      <c r="A3359" s="4">
        <v>128140</v>
      </c>
      <c r="B3359" s="1">
        <v>45224</v>
      </c>
      <c r="C3359" s="2">
        <v>0.4523726851851852</v>
      </c>
      <c r="D3359" s="3" t="s">
        <v>233</v>
      </c>
      <c r="E3359" s="3" t="s">
        <v>360</v>
      </c>
      <c r="F3359" s="3" t="s">
        <v>25874</v>
      </c>
      <c r="G3359" s="3" t="s">
        <v>25875</v>
      </c>
      <c r="H3359" s="3" t="s">
        <v>25876</v>
      </c>
    </row>
    <row r="3360" spans="1:8" ht="72.5" x14ac:dyDescent="0.35">
      <c r="A3360" s="4">
        <v>188285</v>
      </c>
      <c r="B3360" s="1">
        <v>45224</v>
      </c>
      <c r="C3360" s="2">
        <v>0.45291666666666663</v>
      </c>
      <c r="D3360" s="3" t="s">
        <v>10771</v>
      </c>
      <c r="E3360" s="3" t="s">
        <v>25878</v>
      </c>
      <c r="F3360" s="3" t="s">
        <v>12780</v>
      </c>
      <c r="G3360" s="3" t="s">
        <v>14497</v>
      </c>
      <c r="H3360" s="3" t="s">
        <v>25877</v>
      </c>
    </row>
    <row r="3361" spans="1:8" ht="72.5" x14ac:dyDescent="0.35">
      <c r="A3361" s="4">
        <v>56730</v>
      </c>
      <c r="B3361" s="1">
        <v>45224</v>
      </c>
      <c r="C3361" s="2">
        <v>0.45710648148148153</v>
      </c>
      <c r="D3361" s="3" t="s">
        <v>985</v>
      </c>
      <c r="E3361" s="3" t="s">
        <v>25880</v>
      </c>
      <c r="F3361" s="3" t="s">
        <v>15534</v>
      </c>
      <c r="G3361" s="3" t="s">
        <v>25879</v>
      </c>
      <c r="H3361" s="3" t="s">
        <v>10467</v>
      </c>
    </row>
    <row r="3362" spans="1:8" ht="116" x14ac:dyDescent="0.35">
      <c r="A3362" s="4">
        <v>41268</v>
      </c>
      <c r="B3362" s="1">
        <v>45224</v>
      </c>
      <c r="C3362" s="2">
        <v>0.4573726851851852</v>
      </c>
      <c r="D3362" s="3" t="s">
        <v>25881</v>
      </c>
      <c r="E3362" s="3" t="s">
        <v>25884</v>
      </c>
      <c r="F3362" s="3" t="s">
        <v>25882</v>
      </c>
      <c r="G3362" s="3" t="s">
        <v>13708</v>
      </c>
      <c r="H3362" s="3" t="s">
        <v>25883</v>
      </c>
    </row>
    <row r="3363" spans="1:8" ht="29" x14ac:dyDescent="0.35">
      <c r="A3363" s="4">
        <v>48933</v>
      </c>
      <c r="B3363" s="1">
        <v>45224</v>
      </c>
      <c r="C3363" s="2">
        <v>0.46030092592592592</v>
      </c>
      <c r="D3363" s="3" t="s">
        <v>1258</v>
      </c>
      <c r="E3363" s="3" t="s">
        <v>12384</v>
      </c>
      <c r="F3363" s="3" t="s">
        <v>25885</v>
      </c>
      <c r="G3363" s="3" t="s">
        <v>11928</v>
      </c>
      <c r="H3363" s="3" t="s">
        <v>25886</v>
      </c>
    </row>
    <row r="3364" spans="1:8" ht="87" x14ac:dyDescent="0.35">
      <c r="A3364" s="4">
        <v>49564</v>
      </c>
      <c r="B3364" s="1">
        <v>45224</v>
      </c>
      <c r="C3364" s="2">
        <v>0.46148148148148144</v>
      </c>
      <c r="D3364" s="3" t="s">
        <v>10339</v>
      </c>
      <c r="E3364" s="3" t="s">
        <v>25887</v>
      </c>
      <c r="F3364" s="3" t="s">
        <v>10803</v>
      </c>
      <c r="G3364" s="3" t="s">
        <v>10851</v>
      </c>
      <c r="H3364" s="3" t="s">
        <v>21273</v>
      </c>
    </row>
    <row r="3365" spans="1:8" ht="72.5" x14ac:dyDescent="0.35">
      <c r="A3365" s="4">
        <v>34157</v>
      </c>
      <c r="B3365" s="1">
        <v>45224</v>
      </c>
      <c r="C3365" s="2">
        <v>0.46471064814814816</v>
      </c>
      <c r="D3365" s="3" t="s">
        <v>233</v>
      </c>
      <c r="E3365" s="3" t="s">
        <v>25889</v>
      </c>
      <c r="F3365" s="3" t="s">
        <v>25888</v>
      </c>
      <c r="G3365" s="3" t="s">
        <v>1219</v>
      </c>
      <c r="H3365" s="3" t="s">
        <v>12464</v>
      </c>
    </row>
    <row r="3366" spans="1:8" ht="29" x14ac:dyDescent="0.35">
      <c r="A3366" s="4">
        <v>43239</v>
      </c>
      <c r="B3366" s="1">
        <v>45224</v>
      </c>
      <c r="C3366" s="2">
        <v>0.46569444444444441</v>
      </c>
      <c r="D3366" s="3" t="s">
        <v>11085</v>
      </c>
      <c r="E3366" s="3" t="s">
        <v>14727</v>
      </c>
      <c r="F3366" s="3" t="s">
        <v>25890</v>
      </c>
      <c r="G3366" s="3" t="s">
        <v>21544</v>
      </c>
      <c r="H3366" s="3" t="s">
        <v>13490</v>
      </c>
    </row>
    <row r="3367" spans="1:8" ht="43.5" x14ac:dyDescent="0.35">
      <c r="A3367" s="4">
        <v>44072</v>
      </c>
      <c r="B3367" s="1">
        <v>45224</v>
      </c>
      <c r="C3367" s="2">
        <v>0.46803240740740742</v>
      </c>
      <c r="D3367" s="3" t="s">
        <v>1744</v>
      </c>
      <c r="E3367" s="3" t="s">
        <v>25893</v>
      </c>
      <c r="F3367" s="3" t="s">
        <v>25891</v>
      </c>
      <c r="G3367" s="3" t="s">
        <v>11798</v>
      </c>
      <c r="H3367" s="3" t="s">
        <v>25892</v>
      </c>
    </row>
    <row r="3368" spans="1:8" ht="29" x14ac:dyDescent="0.35">
      <c r="A3368" s="4">
        <v>54223</v>
      </c>
      <c r="B3368" s="1">
        <v>45224</v>
      </c>
      <c r="C3368" s="2">
        <v>0.46984953703703702</v>
      </c>
      <c r="D3368" s="3" t="s">
        <v>755</v>
      </c>
      <c r="E3368" s="3" t="s">
        <v>25896</v>
      </c>
      <c r="F3368" s="3" t="s">
        <v>25894</v>
      </c>
      <c r="G3368" s="3" t="s">
        <v>1731</v>
      </c>
      <c r="H3368" s="3" t="s">
        <v>25895</v>
      </c>
    </row>
    <row r="3369" spans="1:8" ht="43.5" x14ac:dyDescent="0.35">
      <c r="A3369" s="4">
        <v>43239</v>
      </c>
      <c r="B3369" s="1">
        <v>45224</v>
      </c>
      <c r="C3369" s="2">
        <v>0.47</v>
      </c>
      <c r="D3369" s="3" t="s">
        <v>11085</v>
      </c>
      <c r="E3369" s="3" t="s">
        <v>14727</v>
      </c>
      <c r="F3369" s="3" t="s">
        <v>25897</v>
      </c>
      <c r="G3369" s="3" t="s">
        <v>25898</v>
      </c>
      <c r="H3369" s="3" t="s">
        <v>25899</v>
      </c>
    </row>
    <row r="3370" spans="1:8" ht="43.5" x14ac:dyDescent="0.35">
      <c r="A3370" s="4">
        <v>25106</v>
      </c>
      <c r="B3370" s="1">
        <v>45224</v>
      </c>
      <c r="C3370" s="2">
        <v>0.47118055555555555</v>
      </c>
      <c r="D3370" s="3" t="s">
        <v>233</v>
      </c>
      <c r="E3370" s="3" t="s">
        <v>14112</v>
      </c>
      <c r="F3370" s="3" t="s">
        <v>25900</v>
      </c>
      <c r="G3370" s="3" t="s">
        <v>25901</v>
      </c>
      <c r="H3370" s="3" t="s">
        <v>12490</v>
      </c>
    </row>
    <row r="3371" spans="1:8" ht="58" x14ac:dyDescent="0.35">
      <c r="A3371" s="4">
        <v>43356</v>
      </c>
      <c r="B3371" s="1">
        <v>45224</v>
      </c>
      <c r="C3371" s="2">
        <v>0.47408564814814813</v>
      </c>
      <c r="D3371" s="3" t="s">
        <v>25902</v>
      </c>
      <c r="E3371" s="3" t="s">
        <v>14715</v>
      </c>
      <c r="F3371" s="3" t="s">
        <v>25903</v>
      </c>
      <c r="G3371" s="3" t="s">
        <v>13516</v>
      </c>
      <c r="H3371" s="3" t="s">
        <v>25904</v>
      </c>
    </row>
    <row r="3372" spans="1:8" ht="29" x14ac:dyDescent="0.35">
      <c r="A3372" s="4">
        <v>147880</v>
      </c>
      <c r="B3372" s="1">
        <v>45224</v>
      </c>
      <c r="C3372" s="2">
        <v>0.47467592592592595</v>
      </c>
      <c r="D3372" s="3" t="s">
        <v>1744</v>
      </c>
      <c r="E3372" s="3" t="s">
        <v>25907</v>
      </c>
      <c r="F3372" s="3" t="s">
        <v>25905</v>
      </c>
      <c r="G3372" s="3" t="s">
        <v>11798</v>
      </c>
      <c r="H3372" s="3" t="s">
        <v>25906</v>
      </c>
    </row>
    <row r="3373" spans="1:8" ht="101.5" x14ac:dyDescent="0.35">
      <c r="A3373" s="4">
        <v>34748</v>
      </c>
      <c r="B3373" s="1">
        <v>45224</v>
      </c>
      <c r="C3373" s="2">
        <v>0.47517361111111112</v>
      </c>
      <c r="D3373" s="3" t="s">
        <v>25908</v>
      </c>
      <c r="E3373" s="3" t="s">
        <v>25911</v>
      </c>
      <c r="F3373" s="3" t="s">
        <v>12068</v>
      </c>
      <c r="G3373" s="3" t="s">
        <v>25909</v>
      </c>
      <c r="H3373" s="3" t="s">
        <v>25910</v>
      </c>
    </row>
    <row r="3374" spans="1:8" ht="58" x14ac:dyDescent="0.35">
      <c r="A3374" s="4">
        <v>169441</v>
      </c>
      <c r="B3374" s="1">
        <v>45224</v>
      </c>
      <c r="C3374" s="2">
        <v>0.48056712962962966</v>
      </c>
      <c r="D3374" s="3" t="s">
        <v>985</v>
      </c>
      <c r="E3374" s="3" t="s">
        <v>25914</v>
      </c>
      <c r="F3374" s="3" t="s">
        <v>25912</v>
      </c>
      <c r="G3374" s="3" t="s">
        <v>14452</v>
      </c>
      <c r="H3374" s="3" t="s">
        <v>25913</v>
      </c>
    </row>
    <row r="3375" spans="1:8" ht="43.5" x14ac:dyDescent="0.35">
      <c r="A3375" s="4">
        <v>35896</v>
      </c>
      <c r="B3375" s="1">
        <v>45224</v>
      </c>
      <c r="C3375" s="2">
        <v>0.4805787037037037</v>
      </c>
      <c r="D3375" s="3" t="s">
        <v>25915</v>
      </c>
      <c r="E3375" s="3" t="s">
        <v>25919</v>
      </c>
      <c r="F3375" s="3" t="s">
        <v>25916</v>
      </c>
      <c r="G3375" s="3" t="s">
        <v>25917</v>
      </c>
      <c r="H3375" s="3" t="s">
        <v>25918</v>
      </c>
    </row>
    <row r="3376" spans="1:8" ht="43.5" x14ac:dyDescent="0.35">
      <c r="A3376" s="4">
        <v>33529</v>
      </c>
      <c r="B3376" s="1">
        <v>45224</v>
      </c>
      <c r="C3376" s="2">
        <v>0.48112268518518514</v>
      </c>
      <c r="D3376" s="3" t="s">
        <v>985</v>
      </c>
      <c r="E3376" s="3" t="s">
        <v>14725</v>
      </c>
      <c r="F3376" s="3" t="s">
        <v>25920</v>
      </c>
      <c r="G3376" s="3" t="s">
        <v>10637</v>
      </c>
      <c r="H3376" s="3" t="s">
        <v>25921</v>
      </c>
    </row>
    <row r="3377" spans="1:8" ht="72.5" x14ac:dyDescent="0.35">
      <c r="A3377" s="4">
        <v>139016</v>
      </c>
      <c r="B3377" s="1">
        <v>45224</v>
      </c>
      <c r="C3377" s="2">
        <v>0.48236111111111107</v>
      </c>
      <c r="D3377" s="3" t="s">
        <v>25922</v>
      </c>
      <c r="E3377" s="3" t="s">
        <v>25925</v>
      </c>
      <c r="F3377" s="3" t="s">
        <v>25923</v>
      </c>
      <c r="G3377" s="3" t="s">
        <v>25924</v>
      </c>
      <c r="H3377" s="3" t="s">
        <v>10348</v>
      </c>
    </row>
    <row r="3378" spans="1:8" ht="43.5" x14ac:dyDescent="0.35">
      <c r="A3378" s="4">
        <v>35896</v>
      </c>
      <c r="B3378" s="1">
        <v>45224</v>
      </c>
      <c r="C3378" s="2">
        <v>0.48296296296296298</v>
      </c>
      <c r="D3378" s="3" t="s">
        <v>25915</v>
      </c>
      <c r="E3378" s="3" t="s">
        <v>25919</v>
      </c>
      <c r="F3378" s="3" t="s">
        <v>25916</v>
      </c>
      <c r="G3378" s="3" t="s">
        <v>25917</v>
      </c>
      <c r="H3378" s="3" t="s">
        <v>25926</v>
      </c>
    </row>
    <row r="3379" spans="1:8" ht="29" x14ac:dyDescent="0.35">
      <c r="A3379" s="4">
        <v>202152</v>
      </c>
      <c r="B3379" s="1">
        <v>45224</v>
      </c>
      <c r="C3379" s="2">
        <v>0.48347222222222225</v>
      </c>
      <c r="D3379" s="3" t="s">
        <v>25927</v>
      </c>
      <c r="E3379" s="3" t="s">
        <v>25928</v>
      </c>
      <c r="F3379" s="3" t="s">
        <v>12830</v>
      </c>
      <c r="G3379" s="3" t="s">
        <v>25928</v>
      </c>
      <c r="H3379" s="3" t="s">
        <v>11624</v>
      </c>
    </row>
    <row r="3380" spans="1:8" ht="58" x14ac:dyDescent="0.35">
      <c r="A3380" s="4">
        <v>193046</v>
      </c>
      <c r="B3380" s="1">
        <v>45224</v>
      </c>
      <c r="C3380" s="2">
        <v>0.48364583333333333</v>
      </c>
      <c r="D3380" s="3" t="s">
        <v>25929</v>
      </c>
      <c r="E3380" s="3" t="s">
        <v>25933</v>
      </c>
      <c r="F3380" s="3" t="s">
        <v>25930</v>
      </c>
      <c r="G3380" s="3" t="s">
        <v>25931</v>
      </c>
      <c r="H3380" s="3" t="s">
        <v>25932</v>
      </c>
    </row>
    <row r="3381" spans="1:8" ht="58" x14ac:dyDescent="0.35">
      <c r="A3381" s="4">
        <v>7637</v>
      </c>
      <c r="B3381" s="1">
        <v>45224</v>
      </c>
      <c r="C3381" s="2">
        <v>0.48388888888888887</v>
      </c>
      <c r="D3381" s="3" t="s">
        <v>985</v>
      </c>
      <c r="E3381" s="3" t="s">
        <v>25935</v>
      </c>
      <c r="F3381" s="3" t="s">
        <v>14760</v>
      </c>
      <c r="G3381" s="3" t="s">
        <v>14805</v>
      </c>
      <c r="H3381" s="3" t="s">
        <v>25934</v>
      </c>
    </row>
    <row r="3382" spans="1:8" x14ac:dyDescent="0.35">
      <c r="A3382" s="4">
        <v>46490</v>
      </c>
      <c r="B3382" s="1">
        <v>45224</v>
      </c>
      <c r="C3382" s="2">
        <v>0.48391203703703706</v>
      </c>
      <c r="D3382" s="3" t="s">
        <v>233</v>
      </c>
      <c r="E3382" s="3" t="s">
        <v>25937</v>
      </c>
      <c r="F3382" s="3" t="s">
        <v>25936</v>
      </c>
      <c r="G3382" s="3" t="s">
        <v>1253</v>
      </c>
      <c r="H3382" s="3" t="s">
        <v>12030</v>
      </c>
    </row>
    <row r="3383" spans="1:8" ht="72.5" x14ac:dyDescent="0.35">
      <c r="A3383" s="4">
        <v>34146</v>
      </c>
      <c r="B3383" s="1">
        <v>45224</v>
      </c>
      <c r="C3383" s="2">
        <v>0.48453703703703704</v>
      </c>
      <c r="D3383" s="3" t="s">
        <v>25938</v>
      </c>
      <c r="E3383" s="3" t="s">
        <v>12040</v>
      </c>
      <c r="F3383" s="3" t="s">
        <v>25939</v>
      </c>
      <c r="G3383" s="3" t="s">
        <v>15032</v>
      </c>
      <c r="H3383" s="3" t="s">
        <v>25940</v>
      </c>
    </row>
    <row r="3384" spans="1:8" ht="43.5" x14ac:dyDescent="0.35">
      <c r="A3384" s="4">
        <v>114665</v>
      </c>
      <c r="B3384" s="1">
        <v>45224</v>
      </c>
      <c r="C3384" s="2">
        <v>0.48656250000000001</v>
      </c>
      <c r="D3384" s="3" t="s">
        <v>11006</v>
      </c>
      <c r="E3384" s="3" t="s">
        <v>25943</v>
      </c>
      <c r="F3384" s="3" t="s">
        <v>25941</v>
      </c>
      <c r="G3384" s="3" t="s">
        <v>25942</v>
      </c>
      <c r="H3384" s="3" t="s">
        <v>10348</v>
      </c>
    </row>
    <row r="3385" spans="1:8" ht="43.5" x14ac:dyDescent="0.35">
      <c r="A3385" s="4">
        <v>74167</v>
      </c>
      <c r="B3385" s="1">
        <v>45224</v>
      </c>
      <c r="C3385" s="2">
        <v>0.48671296296296296</v>
      </c>
      <c r="D3385" s="3" t="s">
        <v>25944</v>
      </c>
      <c r="E3385" s="3" t="s">
        <v>25946</v>
      </c>
      <c r="F3385" s="3" t="s">
        <v>25945</v>
      </c>
      <c r="G3385" s="3" t="s">
        <v>24031</v>
      </c>
      <c r="H3385" s="3" t="s">
        <v>592</v>
      </c>
    </row>
    <row r="3386" spans="1:8" ht="43.5" x14ac:dyDescent="0.35">
      <c r="A3386" s="4">
        <v>199837</v>
      </c>
      <c r="B3386" s="1">
        <v>45224</v>
      </c>
      <c r="C3386" s="2">
        <v>0.48792824074074076</v>
      </c>
      <c r="D3386" s="3" t="s">
        <v>233</v>
      </c>
      <c r="E3386" s="3" t="s">
        <v>19235</v>
      </c>
      <c r="F3386" s="3" t="s">
        <v>25947</v>
      </c>
      <c r="G3386" s="3" t="s">
        <v>12452</v>
      </c>
      <c r="H3386" s="3" t="s">
        <v>13056</v>
      </c>
    </row>
    <row r="3387" spans="1:8" ht="43.5" x14ac:dyDescent="0.35">
      <c r="A3387" s="4">
        <v>163215</v>
      </c>
      <c r="B3387" s="1">
        <v>45224</v>
      </c>
      <c r="C3387" s="2">
        <v>0.49086805555555557</v>
      </c>
      <c r="D3387" s="3" t="s">
        <v>233</v>
      </c>
      <c r="E3387" s="3" t="s">
        <v>25949</v>
      </c>
      <c r="F3387" s="3" t="s">
        <v>25948</v>
      </c>
      <c r="G3387" s="3" t="s">
        <v>1477</v>
      </c>
      <c r="H3387" s="3" t="s">
        <v>12612</v>
      </c>
    </row>
    <row r="3388" spans="1:8" ht="43.5" x14ac:dyDescent="0.35">
      <c r="A3388" s="4">
        <v>40843</v>
      </c>
      <c r="B3388" s="1">
        <v>45224</v>
      </c>
      <c r="C3388" s="2">
        <v>0.49136574074074074</v>
      </c>
      <c r="D3388" s="3" t="s">
        <v>755</v>
      </c>
      <c r="E3388" s="3" t="s">
        <v>25953</v>
      </c>
      <c r="F3388" s="3" t="s">
        <v>25950</v>
      </c>
      <c r="G3388" s="3" t="s">
        <v>25951</v>
      </c>
      <c r="H3388" s="3" t="s">
        <v>25952</v>
      </c>
    </row>
    <row r="3389" spans="1:8" ht="58" x14ac:dyDescent="0.35">
      <c r="A3389" s="4">
        <v>143994</v>
      </c>
      <c r="B3389" s="1">
        <v>45224</v>
      </c>
      <c r="C3389" s="2">
        <v>0.49236111111111108</v>
      </c>
      <c r="D3389" s="3" t="s">
        <v>25954</v>
      </c>
      <c r="E3389" s="3" t="s">
        <v>12960</v>
      </c>
      <c r="F3389" s="3" t="s">
        <v>14164</v>
      </c>
      <c r="G3389" s="3" t="s">
        <v>13542</v>
      </c>
      <c r="H3389" s="3" t="s">
        <v>25955</v>
      </c>
    </row>
    <row r="3390" spans="1:8" ht="72.5" x14ac:dyDescent="0.35">
      <c r="A3390" s="4">
        <v>32436</v>
      </c>
      <c r="B3390" s="1">
        <v>45224</v>
      </c>
      <c r="C3390" s="2">
        <v>0.4939236111111111</v>
      </c>
      <c r="D3390" s="3" t="s">
        <v>12913</v>
      </c>
      <c r="E3390" s="3" t="s">
        <v>25958</v>
      </c>
      <c r="F3390" s="3" t="s">
        <v>25956</v>
      </c>
      <c r="G3390" s="3" t="s">
        <v>11786</v>
      </c>
      <c r="H3390" s="3" t="s">
        <v>25957</v>
      </c>
    </row>
    <row r="3391" spans="1:8" x14ac:dyDescent="0.35">
      <c r="A3391" s="4">
        <v>45710</v>
      </c>
      <c r="B3391" s="1">
        <v>45224</v>
      </c>
      <c r="C3391" s="2">
        <v>0.49520833333333331</v>
      </c>
      <c r="D3391" s="3" t="s">
        <v>12295</v>
      </c>
      <c r="E3391" s="3" t="s">
        <v>12789</v>
      </c>
      <c r="F3391" s="3" t="s">
        <v>2012</v>
      </c>
      <c r="G3391" s="3" t="s">
        <v>12789</v>
      </c>
      <c r="H3391" s="3" t="s">
        <v>593</v>
      </c>
    </row>
    <row r="3392" spans="1:8" ht="72.5" x14ac:dyDescent="0.35">
      <c r="A3392" s="4">
        <v>32935</v>
      </c>
      <c r="B3392" s="1">
        <v>45224</v>
      </c>
      <c r="C3392" s="2">
        <v>0.49712962962962964</v>
      </c>
      <c r="D3392" s="3" t="s">
        <v>1556</v>
      </c>
      <c r="E3392" s="3" t="s">
        <v>25959</v>
      </c>
      <c r="F3392" s="3" t="s">
        <v>2012</v>
      </c>
      <c r="G3392" s="3" t="s">
        <v>14497</v>
      </c>
      <c r="H3392" s="3" t="s">
        <v>11372</v>
      </c>
    </row>
    <row r="3393" spans="1:8" ht="58" x14ac:dyDescent="0.35">
      <c r="A3393" s="4">
        <v>196785</v>
      </c>
      <c r="B3393" s="1">
        <v>45224</v>
      </c>
      <c r="C3393" s="2">
        <v>0.49767361111111108</v>
      </c>
      <c r="D3393" s="3" t="s">
        <v>10599</v>
      </c>
      <c r="E3393" s="3" t="s">
        <v>25962</v>
      </c>
      <c r="F3393" s="3" t="s">
        <v>25960</v>
      </c>
      <c r="G3393" s="3" t="s">
        <v>24031</v>
      </c>
      <c r="H3393" s="3" t="s">
        <v>25961</v>
      </c>
    </row>
    <row r="3394" spans="1:8" x14ac:dyDescent="0.35">
      <c r="A3394" s="4">
        <v>42916</v>
      </c>
      <c r="B3394" s="1">
        <v>45224</v>
      </c>
      <c r="C3394" s="2">
        <v>0.49967592592592597</v>
      </c>
      <c r="D3394" s="3" t="s">
        <v>11006</v>
      </c>
      <c r="E3394" s="3" t="s">
        <v>13113</v>
      </c>
      <c r="F3394" s="3" t="s">
        <v>25963</v>
      </c>
      <c r="G3394" s="3" t="s">
        <v>781</v>
      </c>
      <c r="H3394" s="3" t="s">
        <v>25964</v>
      </c>
    </row>
    <row r="3395" spans="1:8" x14ac:dyDescent="0.35">
      <c r="A3395" s="4">
        <v>32940</v>
      </c>
      <c r="B3395" s="1">
        <v>45224</v>
      </c>
      <c r="C3395" s="2">
        <v>0.49986111111111109</v>
      </c>
      <c r="D3395" s="3" t="s">
        <v>12295</v>
      </c>
      <c r="E3395" s="3" t="s">
        <v>10359</v>
      </c>
      <c r="F3395" s="3" t="s">
        <v>13959</v>
      </c>
      <c r="G3395" s="3" t="s">
        <v>10359</v>
      </c>
      <c r="H3395" s="3" t="s">
        <v>13957</v>
      </c>
    </row>
    <row r="3396" spans="1:8" ht="43.5" x14ac:dyDescent="0.35">
      <c r="A3396" s="4">
        <v>37731</v>
      </c>
      <c r="B3396" s="1">
        <v>45224</v>
      </c>
      <c r="C3396" s="2">
        <v>0.50327546296296299</v>
      </c>
      <c r="D3396" s="3" t="s">
        <v>10974</v>
      </c>
      <c r="E3396" s="3" t="s">
        <v>25965</v>
      </c>
      <c r="F3396" s="3" t="s">
        <v>10428</v>
      </c>
      <c r="G3396" s="3" t="s">
        <v>14382</v>
      </c>
      <c r="H3396" s="3" t="s">
        <v>10679</v>
      </c>
    </row>
    <row r="3397" spans="1:8" ht="58" x14ac:dyDescent="0.35">
      <c r="A3397" s="4">
        <v>113667</v>
      </c>
      <c r="B3397" s="1">
        <v>45224</v>
      </c>
      <c r="C3397" s="2">
        <v>0.50365740740740739</v>
      </c>
      <c r="D3397" s="3" t="s">
        <v>12573</v>
      </c>
      <c r="E3397" s="3" t="s">
        <v>25969</v>
      </c>
      <c r="F3397" s="3" t="s">
        <v>25966</v>
      </c>
      <c r="G3397" s="3" t="s">
        <v>25967</v>
      </c>
      <c r="H3397" s="3" t="s">
        <v>25968</v>
      </c>
    </row>
    <row r="3398" spans="1:8" ht="72.5" x14ac:dyDescent="0.35">
      <c r="A3398" s="4">
        <v>119984</v>
      </c>
      <c r="B3398" s="1">
        <v>45224</v>
      </c>
      <c r="C3398" s="2">
        <v>0.50631944444444443</v>
      </c>
      <c r="D3398" s="3" t="s">
        <v>25970</v>
      </c>
      <c r="E3398" s="3" t="s">
        <v>25973</v>
      </c>
      <c r="F3398" s="3" t="s">
        <v>25971</v>
      </c>
      <c r="G3398" s="3" t="s">
        <v>25972</v>
      </c>
      <c r="H3398" s="3" t="s">
        <v>10348</v>
      </c>
    </row>
    <row r="3399" spans="1:8" ht="87" x14ac:dyDescent="0.35">
      <c r="A3399" s="4">
        <v>53285</v>
      </c>
      <c r="B3399" s="1">
        <v>45224</v>
      </c>
      <c r="C3399" s="2">
        <v>0.50708333333333333</v>
      </c>
      <c r="D3399" s="3" t="s">
        <v>25974</v>
      </c>
      <c r="E3399" s="3" t="s">
        <v>538</v>
      </c>
      <c r="F3399" s="3" t="s">
        <v>25975</v>
      </c>
      <c r="G3399" s="3" t="s">
        <v>25976</v>
      </c>
      <c r="H3399" s="3" t="s">
        <v>25977</v>
      </c>
    </row>
    <row r="3400" spans="1:8" ht="58" x14ac:dyDescent="0.35">
      <c r="A3400" s="4">
        <v>173930</v>
      </c>
      <c r="B3400" s="1">
        <v>45224</v>
      </c>
      <c r="C3400" s="2">
        <v>0.51178240740740744</v>
      </c>
      <c r="D3400" s="3" t="s">
        <v>25858</v>
      </c>
      <c r="E3400" s="3" t="s">
        <v>25861</v>
      </c>
      <c r="F3400" s="3" t="s">
        <v>25859</v>
      </c>
      <c r="G3400" s="3" t="s">
        <v>11025</v>
      </c>
      <c r="H3400" s="3" t="s">
        <v>25860</v>
      </c>
    </row>
    <row r="3401" spans="1:8" ht="58" x14ac:dyDescent="0.35">
      <c r="A3401" s="4">
        <v>74823</v>
      </c>
      <c r="B3401" s="1">
        <v>45224</v>
      </c>
      <c r="C3401" s="2">
        <v>0.51637731481481486</v>
      </c>
      <c r="D3401" s="3" t="s">
        <v>25978</v>
      </c>
      <c r="E3401" s="3" t="s">
        <v>1311</v>
      </c>
      <c r="F3401" s="3" t="s">
        <v>25979</v>
      </c>
      <c r="G3401" s="3" t="s">
        <v>11732</v>
      </c>
      <c r="H3401" s="3" t="s">
        <v>25980</v>
      </c>
    </row>
    <row r="3402" spans="1:8" ht="72.5" x14ac:dyDescent="0.35">
      <c r="A3402" s="4">
        <v>85566</v>
      </c>
      <c r="B3402" s="1">
        <v>45224</v>
      </c>
      <c r="C3402" s="2">
        <v>0.5199421296296296</v>
      </c>
      <c r="D3402" s="3" t="s">
        <v>1436</v>
      </c>
      <c r="E3402" s="3" t="s">
        <v>25981</v>
      </c>
      <c r="F3402" s="3" t="s">
        <v>14760</v>
      </c>
      <c r="G3402" s="3" t="s">
        <v>14381</v>
      </c>
      <c r="H3402" s="3" t="s">
        <v>10489</v>
      </c>
    </row>
    <row r="3403" spans="1:8" ht="43.5" x14ac:dyDescent="0.35">
      <c r="A3403" s="4">
        <v>39590</v>
      </c>
      <c r="B3403" s="1">
        <v>45224</v>
      </c>
      <c r="C3403" s="2">
        <v>0.52253472222222219</v>
      </c>
      <c r="D3403" s="3" t="s">
        <v>25982</v>
      </c>
      <c r="E3403" s="3" t="s">
        <v>11267</v>
      </c>
      <c r="F3403" s="3" t="s">
        <v>12068</v>
      </c>
      <c r="G3403" s="3" t="s">
        <v>11732</v>
      </c>
      <c r="H3403" s="3" t="s">
        <v>25983</v>
      </c>
    </row>
    <row r="3404" spans="1:8" x14ac:dyDescent="0.35">
      <c r="A3404" s="4">
        <v>24000</v>
      </c>
      <c r="B3404" s="1">
        <v>45224</v>
      </c>
      <c r="C3404" s="2">
        <v>0.53432870370370367</v>
      </c>
      <c r="D3404" s="3" t="s">
        <v>10328</v>
      </c>
      <c r="E3404" s="3" t="s">
        <v>10503</v>
      </c>
      <c r="F3404" s="3" t="s">
        <v>12484</v>
      </c>
      <c r="G3404" s="3" t="s">
        <v>10503</v>
      </c>
      <c r="H3404" s="3" t="s">
        <v>10659</v>
      </c>
    </row>
    <row r="3405" spans="1:8" ht="58" x14ac:dyDescent="0.35">
      <c r="A3405" s="4">
        <v>42041</v>
      </c>
      <c r="B3405" s="1">
        <v>45224</v>
      </c>
      <c r="C3405" s="2">
        <v>0.54607638888888888</v>
      </c>
      <c r="D3405" s="3" t="s">
        <v>985</v>
      </c>
      <c r="E3405" s="3" t="s">
        <v>25986</v>
      </c>
      <c r="F3405" s="3" t="s">
        <v>25984</v>
      </c>
      <c r="G3405" s="3" t="s">
        <v>11707</v>
      </c>
      <c r="H3405" s="3" t="s">
        <v>25985</v>
      </c>
    </row>
    <row r="3406" spans="1:8" ht="43.5" x14ac:dyDescent="0.35">
      <c r="A3406" s="4">
        <v>35692</v>
      </c>
      <c r="B3406" s="1">
        <v>45224</v>
      </c>
      <c r="C3406" s="2">
        <v>0.55199074074074073</v>
      </c>
      <c r="D3406" s="3" t="s">
        <v>25987</v>
      </c>
      <c r="E3406" s="3" t="s">
        <v>25990</v>
      </c>
      <c r="F3406" s="3" t="s">
        <v>25988</v>
      </c>
      <c r="G3406" s="3" t="s">
        <v>10408</v>
      </c>
      <c r="H3406" s="3" t="s">
        <v>25989</v>
      </c>
    </row>
    <row r="3407" spans="1:8" ht="43.5" x14ac:dyDescent="0.35">
      <c r="A3407" s="4">
        <v>32945</v>
      </c>
      <c r="B3407" s="1">
        <v>45224</v>
      </c>
      <c r="C3407" s="2">
        <v>0.55730324074074067</v>
      </c>
      <c r="D3407" s="3" t="s">
        <v>985</v>
      </c>
      <c r="E3407" s="3" t="s">
        <v>13866</v>
      </c>
      <c r="F3407" s="3" t="s">
        <v>25991</v>
      </c>
      <c r="G3407" s="3" t="s">
        <v>102</v>
      </c>
      <c r="H3407" s="3" t="s">
        <v>25992</v>
      </c>
    </row>
    <row r="3408" spans="1:8" x14ac:dyDescent="0.35">
      <c r="A3408" s="4">
        <v>5864</v>
      </c>
      <c r="B3408" s="1">
        <v>45224</v>
      </c>
      <c r="C3408" s="2">
        <v>0.5586458333333334</v>
      </c>
      <c r="D3408" s="3" t="s">
        <v>25993</v>
      </c>
      <c r="E3408" s="3" t="s">
        <v>13276</v>
      </c>
      <c r="F3408" s="3" t="s">
        <v>25994</v>
      </c>
      <c r="G3408" s="3" t="s">
        <v>786</v>
      </c>
      <c r="H3408" s="3" t="s">
        <v>25995</v>
      </c>
    </row>
    <row r="3409" spans="1:8" ht="29" x14ac:dyDescent="0.35">
      <c r="A3409" s="4">
        <v>46894</v>
      </c>
      <c r="B3409" s="1">
        <v>45224</v>
      </c>
      <c r="C3409" s="2">
        <v>0.56079861111111107</v>
      </c>
      <c r="D3409" s="3" t="s">
        <v>1933</v>
      </c>
      <c r="E3409" s="3" t="s">
        <v>11603</v>
      </c>
      <c r="F3409" s="3" t="s">
        <v>25996</v>
      </c>
      <c r="G3409" s="3" t="s">
        <v>11906</v>
      </c>
      <c r="H3409" s="3" t="s">
        <v>10685</v>
      </c>
    </row>
    <row r="3410" spans="1:8" ht="58" x14ac:dyDescent="0.35">
      <c r="A3410" s="4">
        <v>203414</v>
      </c>
      <c r="B3410" s="1">
        <v>45224</v>
      </c>
      <c r="C3410" s="2">
        <v>0.56278935185185186</v>
      </c>
      <c r="D3410" s="3" t="s">
        <v>11985</v>
      </c>
      <c r="E3410" s="3" t="s">
        <v>25999</v>
      </c>
      <c r="F3410" s="3" t="s">
        <v>25997</v>
      </c>
      <c r="G3410" s="3" t="s">
        <v>100</v>
      </c>
      <c r="H3410" s="3" t="s">
        <v>25998</v>
      </c>
    </row>
    <row r="3411" spans="1:8" ht="29" x14ac:dyDescent="0.35">
      <c r="A3411" s="4">
        <v>176786</v>
      </c>
      <c r="B3411" s="1">
        <v>45224</v>
      </c>
      <c r="C3411" s="2">
        <v>0.56413194444444448</v>
      </c>
      <c r="D3411" s="3" t="s">
        <v>1933</v>
      </c>
      <c r="E3411" s="3" t="s">
        <v>26001</v>
      </c>
      <c r="F3411" s="3" t="s">
        <v>26000</v>
      </c>
      <c r="G3411" s="3" t="s">
        <v>15590</v>
      </c>
      <c r="H3411" s="3" t="s">
        <v>10685</v>
      </c>
    </row>
    <row r="3412" spans="1:8" ht="87" x14ac:dyDescent="0.35">
      <c r="A3412" s="4">
        <v>157318</v>
      </c>
      <c r="B3412" s="1">
        <v>45224</v>
      </c>
      <c r="C3412" s="2">
        <v>0.57041666666666668</v>
      </c>
      <c r="D3412" s="3" t="s">
        <v>26002</v>
      </c>
      <c r="E3412" s="3" t="s">
        <v>26006</v>
      </c>
      <c r="F3412" s="3" t="s">
        <v>26003</v>
      </c>
      <c r="G3412" s="3" t="s">
        <v>26004</v>
      </c>
      <c r="H3412" s="3" t="s">
        <v>26005</v>
      </c>
    </row>
    <row r="3413" spans="1:8" ht="43.5" x14ac:dyDescent="0.35">
      <c r="A3413" s="4">
        <v>202574</v>
      </c>
      <c r="B3413" s="1">
        <v>45224</v>
      </c>
      <c r="C3413" s="2">
        <v>0.57193287037037044</v>
      </c>
      <c r="D3413" s="3" t="s">
        <v>1436</v>
      </c>
      <c r="E3413" s="3" t="s">
        <v>10832</v>
      </c>
      <c r="F3413" s="3" t="s">
        <v>26007</v>
      </c>
      <c r="G3413" s="3" t="s">
        <v>14085</v>
      </c>
      <c r="H3413" s="3" t="s">
        <v>26008</v>
      </c>
    </row>
    <row r="3414" spans="1:8" ht="29" x14ac:dyDescent="0.35">
      <c r="A3414" s="4">
        <v>56579</v>
      </c>
      <c r="B3414" s="1">
        <v>45224</v>
      </c>
      <c r="C3414" s="2">
        <v>0.57603009259259264</v>
      </c>
      <c r="D3414" s="3" t="s">
        <v>390</v>
      </c>
      <c r="E3414" s="3" t="s">
        <v>14733</v>
      </c>
      <c r="F3414" s="3" t="s">
        <v>26009</v>
      </c>
      <c r="G3414" s="3" t="s">
        <v>12928</v>
      </c>
      <c r="H3414" s="3" t="s">
        <v>26010</v>
      </c>
    </row>
    <row r="3415" spans="1:8" ht="29" x14ac:dyDescent="0.35">
      <c r="A3415" s="4">
        <v>49467</v>
      </c>
      <c r="B3415" s="1">
        <v>45224</v>
      </c>
      <c r="C3415" s="2">
        <v>0.57694444444444437</v>
      </c>
      <c r="D3415" s="3" t="s">
        <v>26011</v>
      </c>
      <c r="E3415" s="3" t="s">
        <v>26014</v>
      </c>
      <c r="F3415" s="3" t="s">
        <v>26012</v>
      </c>
      <c r="G3415" s="3" t="s">
        <v>11826</v>
      </c>
      <c r="H3415" s="3" t="s">
        <v>26013</v>
      </c>
    </row>
    <row r="3416" spans="1:8" ht="29" x14ac:dyDescent="0.35">
      <c r="A3416" s="4">
        <v>77433</v>
      </c>
      <c r="B3416" s="1">
        <v>45224</v>
      </c>
      <c r="C3416" s="2">
        <v>0.58020833333333333</v>
      </c>
      <c r="D3416" s="3" t="s">
        <v>985</v>
      </c>
      <c r="E3416" s="3" t="s">
        <v>10612</v>
      </c>
      <c r="F3416" s="3" t="s">
        <v>26015</v>
      </c>
      <c r="G3416" s="3" t="s">
        <v>10433</v>
      </c>
      <c r="H3416" s="3" t="s">
        <v>4190</v>
      </c>
    </row>
    <row r="3417" spans="1:8" ht="58" x14ac:dyDescent="0.35">
      <c r="A3417" s="4">
        <v>39936</v>
      </c>
      <c r="B3417" s="1">
        <v>45224</v>
      </c>
      <c r="C3417" s="2">
        <v>0.58100694444444445</v>
      </c>
      <c r="D3417" s="3" t="s">
        <v>26016</v>
      </c>
      <c r="E3417" s="3" t="s">
        <v>26019</v>
      </c>
      <c r="F3417" s="3" t="s">
        <v>26017</v>
      </c>
      <c r="G3417" s="3" t="s">
        <v>800</v>
      </c>
      <c r="H3417" s="3" t="s">
        <v>26018</v>
      </c>
    </row>
    <row r="3418" spans="1:8" ht="43.5" x14ac:dyDescent="0.35">
      <c r="A3418" s="4">
        <v>53775</v>
      </c>
      <c r="B3418" s="1">
        <v>45224</v>
      </c>
      <c r="C3418" s="2">
        <v>0.5820833333333334</v>
      </c>
      <c r="D3418" s="3" t="s">
        <v>26020</v>
      </c>
      <c r="E3418" s="3" t="s">
        <v>26024</v>
      </c>
      <c r="F3418" s="3" t="s">
        <v>26021</v>
      </c>
      <c r="G3418" s="3" t="s">
        <v>26022</v>
      </c>
      <c r="H3418" s="3" t="s">
        <v>26023</v>
      </c>
    </row>
    <row r="3419" spans="1:8" ht="29" x14ac:dyDescent="0.35">
      <c r="A3419" s="4">
        <v>34184</v>
      </c>
      <c r="B3419" s="1">
        <v>45224</v>
      </c>
      <c r="C3419" s="2">
        <v>0.58311342592592597</v>
      </c>
      <c r="D3419" s="3" t="s">
        <v>985</v>
      </c>
      <c r="E3419" s="3" t="s">
        <v>15019</v>
      </c>
      <c r="F3419" s="3" t="s">
        <v>26025</v>
      </c>
      <c r="G3419" s="3" t="s">
        <v>26026</v>
      </c>
      <c r="H3419" s="3" t="s">
        <v>26027</v>
      </c>
    </row>
    <row r="3420" spans="1:8" ht="29" x14ac:dyDescent="0.35">
      <c r="A3420" s="4">
        <v>34184</v>
      </c>
      <c r="B3420" s="1">
        <v>45224</v>
      </c>
      <c r="C3420" s="2">
        <v>0.58343749999999994</v>
      </c>
      <c r="D3420" s="3" t="s">
        <v>985</v>
      </c>
      <c r="E3420" s="3" t="s">
        <v>15019</v>
      </c>
      <c r="F3420" s="3" t="s">
        <v>26025</v>
      </c>
      <c r="G3420" s="3" t="s">
        <v>26028</v>
      </c>
      <c r="H3420" s="3" t="s">
        <v>26029</v>
      </c>
    </row>
    <row r="3421" spans="1:8" ht="29" x14ac:dyDescent="0.35">
      <c r="A3421" s="4">
        <v>202764</v>
      </c>
      <c r="B3421" s="1">
        <v>45224</v>
      </c>
      <c r="C3421" s="2">
        <v>0.5837268518518518</v>
      </c>
      <c r="D3421" s="3" t="s">
        <v>26030</v>
      </c>
      <c r="E3421" s="3" t="s">
        <v>26032</v>
      </c>
      <c r="F3421" s="3" t="s">
        <v>15497</v>
      </c>
      <c r="G3421" s="3" t="s">
        <v>11799</v>
      </c>
      <c r="H3421" s="3" t="s">
        <v>26031</v>
      </c>
    </row>
    <row r="3422" spans="1:8" x14ac:dyDescent="0.35">
      <c r="A3422" s="4">
        <v>196496</v>
      </c>
      <c r="B3422" s="1">
        <v>45224</v>
      </c>
      <c r="C3422" s="2">
        <v>0.58805555555555555</v>
      </c>
      <c r="D3422" s="3" t="s">
        <v>26033</v>
      </c>
      <c r="E3422" s="3" t="s">
        <v>10596</v>
      </c>
      <c r="F3422" s="3" t="s">
        <v>26034</v>
      </c>
      <c r="G3422" s="3" t="s">
        <v>26035</v>
      </c>
      <c r="H3422" s="3" t="s">
        <v>26036</v>
      </c>
    </row>
    <row r="3423" spans="1:8" ht="43.5" x14ac:dyDescent="0.35">
      <c r="A3423" s="4">
        <v>112099</v>
      </c>
      <c r="B3423" s="1">
        <v>45224</v>
      </c>
      <c r="C3423" s="2">
        <v>0.59136574074074078</v>
      </c>
      <c r="D3423" s="3" t="s">
        <v>1288</v>
      </c>
      <c r="E3423" s="3" t="s">
        <v>26040</v>
      </c>
      <c r="F3423" s="3" t="s">
        <v>26037</v>
      </c>
      <c r="G3423" s="3" t="s">
        <v>26038</v>
      </c>
      <c r="H3423" s="3" t="s">
        <v>26039</v>
      </c>
    </row>
    <row r="3424" spans="1:8" ht="43.5" x14ac:dyDescent="0.35">
      <c r="A3424" s="4">
        <v>75931</v>
      </c>
      <c r="B3424" s="1">
        <v>45224</v>
      </c>
      <c r="C3424" s="2">
        <v>0.59141203703703704</v>
      </c>
      <c r="D3424" s="3" t="s">
        <v>10874</v>
      </c>
      <c r="E3424" s="3" t="s">
        <v>13589</v>
      </c>
      <c r="F3424" s="3" t="s">
        <v>12780</v>
      </c>
      <c r="G3424" s="3" t="s">
        <v>14497</v>
      </c>
      <c r="H3424" s="3" t="s">
        <v>11372</v>
      </c>
    </row>
    <row r="3425" spans="1:8" ht="87" x14ac:dyDescent="0.35">
      <c r="A3425" s="4">
        <v>181202</v>
      </c>
      <c r="B3425" s="1">
        <v>45224</v>
      </c>
      <c r="C3425" s="2">
        <v>0.59236111111111112</v>
      </c>
      <c r="D3425" s="3" t="s">
        <v>26041</v>
      </c>
      <c r="E3425" s="3" t="s">
        <v>26045</v>
      </c>
      <c r="F3425" s="3" t="s">
        <v>26042</v>
      </c>
      <c r="G3425" s="3" t="s">
        <v>26043</v>
      </c>
      <c r="H3425" s="3" t="s">
        <v>26044</v>
      </c>
    </row>
    <row r="3426" spans="1:8" ht="72.5" x14ac:dyDescent="0.35">
      <c r="A3426" s="4">
        <v>199756</v>
      </c>
      <c r="B3426" s="1">
        <v>45224</v>
      </c>
      <c r="C3426" s="2">
        <v>0.59275462962962966</v>
      </c>
      <c r="D3426" s="3" t="s">
        <v>26046</v>
      </c>
      <c r="E3426" s="3" t="s">
        <v>26050</v>
      </c>
      <c r="F3426" s="3" t="s">
        <v>26047</v>
      </c>
      <c r="G3426" s="3" t="s">
        <v>26048</v>
      </c>
      <c r="H3426" s="3" t="s">
        <v>26049</v>
      </c>
    </row>
    <row r="3427" spans="1:8" ht="87" x14ac:dyDescent="0.35">
      <c r="A3427" s="4">
        <v>82722</v>
      </c>
      <c r="B3427" s="1">
        <v>45224</v>
      </c>
      <c r="C3427" s="2">
        <v>0.59815972222222225</v>
      </c>
      <c r="D3427" s="3" t="s">
        <v>10615</v>
      </c>
      <c r="E3427" s="3" t="s">
        <v>26053</v>
      </c>
      <c r="F3427" s="3" t="s">
        <v>26051</v>
      </c>
      <c r="G3427" s="3" t="s">
        <v>10636</v>
      </c>
      <c r="H3427" s="3" t="s">
        <v>26052</v>
      </c>
    </row>
    <row r="3428" spans="1:8" ht="43.5" x14ac:dyDescent="0.35">
      <c r="A3428" s="4">
        <v>87312</v>
      </c>
      <c r="B3428" s="1">
        <v>45224</v>
      </c>
      <c r="C3428" s="2">
        <v>0.59849537037037037</v>
      </c>
      <c r="D3428" s="3" t="s">
        <v>26054</v>
      </c>
      <c r="E3428" s="3" t="s">
        <v>26058</v>
      </c>
      <c r="F3428" s="3" t="s">
        <v>26055</v>
      </c>
      <c r="G3428" s="3" t="s">
        <v>26056</v>
      </c>
      <c r="H3428" s="3" t="s">
        <v>26057</v>
      </c>
    </row>
    <row r="3429" spans="1:8" ht="130.5" x14ac:dyDescent="0.35">
      <c r="A3429" s="4">
        <v>122636</v>
      </c>
      <c r="B3429" s="1">
        <v>45224</v>
      </c>
      <c r="C3429" s="2">
        <v>0.59858796296296302</v>
      </c>
      <c r="D3429" s="3" t="s">
        <v>167</v>
      </c>
      <c r="E3429" s="3" t="s">
        <v>24258</v>
      </c>
      <c r="F3429" s="3" t="s">
        <v>26059</v>
      </c>
      <c r="G3429" s="3" t="s">
        <v>12044</v>
      </c>
      <c r="H3429" s="3" t="s">
        <v>26060</v>
      </c>
    </row>
    <row r="3430" spans="1:8" ht="29" x14ac:dyDescent="0.35">
      <c r="A3430" s="4">
        <v>80093</v>
      </c>
      <c r="B3430" s="1">
        <v>45224</v>
      </c>
      <c r="C3430" s="2">
        <v>0.59887731481481488</v>
      </c>
      <c r="D3430" s="3" t="s">
        <v>985</v>
      </c>
      <c r="E3430" s="3" t="s">
        <v>26062</v>
      </c>
      <c r="F3430" s="3" t="s">
        <v>26061</v>
      </c>
      <c r="G3430" s="3" t="s">
        <v>228</v>
      </c>
      <c r="H3430" s="3" t="s">
        <v>4190</v>
      </c>
    </row>
    <row r="3431" spans="1:8" ht="87" x14ac:dyDescent="0.35">
      <c r="A3431" s="4">
        <v>45552</v>
      </c>
      <c r="B3431" s="1">
        <v>45224</v>
      </c>
      <c r="C3431" s="2">
        <v>0.59961805555555558</v>
      </c>
      <c r="D3431" s="3" t="s">
        <v>26063</v>
      </c>
      <c r="E3431" s="3" t="s">
        <v>14743</v>
      </c>
      <c r="F3431" s="3" t="s">
        <v>26064</v>
      </c>
      <c r="G3431" s="3" t="s">
        <v>26065</v>
      </c>
      <c r="H3431" s="3" t="s">
        <v>26066</v>
      </c>
    </row>
    <row r="3432" spans="1:8" ht="72.5" x14ac:dyDescent="0.35">
      <c r="A3432" s="4">
        <v>119893</v>
      </c>
      <c r="B3432" s="1">
        <v>45224</v>
      </c>
      <c r="C3432" s="2">
        <v>0.60090277777777779</v>
      </c>
      <c r="D3432" s="3" t="s">
        <v>10771</v>
      </c>
      <c r="E3432" s="3" t="s">
        <v>26067</v>
      </c>
      <c r="F3432" s="3" t="s">
        <v>10428</v>
      </c>
      <c r="G3432" s="3" t="s">
        <v>14382</v>
      </c>
      <c r="H3432" s="3" t="s">
        <v>10467</v>
      </c>
    </row>
    <row r="3433" spans="1:8" ht="29" x14ac:dyDescent="0.35">
      <c r="A3433" s="4">
        <v>40081</v>
      </c>
      <c r="B3433" s="1">
        <v>45224</v>
      </c>
      <c r="C3433" s="2">
        <v>0.60171296296296295</v>
      </c>
      <c r="D3433" s="3" t="s">
        <v>1933</v>
      </c>
      <c r="E3433" s="3" t="s">
        <v>26069</v>
      </c>
      <c r="F3433" s="3" t="s">
        <v>26068</v>
      </c>
      <c r="G3433" s="3" t="s">
        <v>11678</v>
      </c>
      <c r="H3433" s="3" t="s">
        <v>14467</v>
      </c>
    </row>
    <row r="3434" spans="1:8" ht="101.5" x14ac:dyDescent="0.35">
      <c r="A3434" s="4">
        <v>164970</v>
      </c>
      <c r="B3434" s="1">
        <v>45224</v>
      </c>
      <c r="C3434" s="2">
        <v>0.60201388888888896</v>
      </c>
      <c r="D3434" s="3" t="s">
        <v>26070</v>
      </c>
      <c r="E3434" s="3" t="s">
        <v>26072</v>
      </c>
      <c r="F3434" s="3" t="s">
        <v>26071</v>
      </c>
      <c r="G3434" s="3" t="s">
        <v>10769</v>
      </c>
      <c r="H3434" s="3" t="e">
        <f>- refill medication</f>
        <v>#NAME?</v>
      </c>
    </row>
    <row r="3435" spans="1:8" ht="43.5" x14ac:dyDescent="0.35">
      <c r="A3435" s="4">
        <v>137236</v>
      </c>
      <c r="B3435" s="1">
        <v>45224</v>
      </c>
      <c r="C3435" s="2">
        <v>0.60597222222222225</v>
      </c>
      <c r="D3435" s="3" t="s">
        <v>1933</v>
      </c>
      <c r="E3435" s="3" t="s">
        <v>26074</v>
      </c>
      <c r="F3435" s="3" t="s">
        <v>26073</v>
      </c>
      <c r="G3435" s="3" t="s">
        <v>11911</v>
      </c>
      <c r="H3435" s="3" t="s">
        <v>12093</v>
      </c>
    </row>
    <row r="3436" spans="1:8" ht="29" x14ac:dyDescent="0.35">
      <c r="A3436" s="4">
        <v>189930</v>
      </c>
      <c r="B3436" s="1">
        <v>45224</v>
      </c>
      <c r="C3436" s="2">
        <v>0.61108796296296297</v>
      </c>
      <c r="D3436" s="3" t="s">
        <v>26075</v>
      </c>
      <c r="E3436" s="3" t="s">
        <v>14744</v>
      </c>
      <c r="F3436" s="3" t="s">
        <v>26076</v>
      </c>
      <c r="G3436" s="3" t="e">
        <f>-Improved.</f>
        <v>#NAME?</v>
      </c>
      <c r="H3436" s="3" t="s">
        <v>26077</v>
      </c>
    </row>
    <row r="3437" spans="1:8" ht="87" x14ac:dyDescent="0.35">
      <c r="A3437" s="4">
        <v>11759</v>
      </c>
      <c r="B3437" s="1">
        <v>45224</v>
      </c>
      <c r="C3437" s="2">
        <v>0.61328703703703702</v>
      </c>
      <c r="D3437" s="3" t="s">
        <v>985</v>
      </c>
      <c r="E3437" s="3" t="s">
        <v>26079</v>
      </c>
      <c r="F3437" s="3" t="s">
        <v>10428</v>
      </c>
      <c r="G3437" s="3" t="s">
        <v>26078</v>
      </c>
      <c r="H3437" s="3" t="s">
        <v>11483</v>
      </c>
    </row>
    <row r="3438" spans="1:8" ht="87" x14ac:dyDescent="0.35">
      <c r="A3438" s="4">
        <v>5084</v>
      </c>
      <c r="B3438" s="1">
        <v>45224</v>
      </c>
      <c r="C3438" s="2">
        <v>0.61574074074074081</v>
      </c>
      <c r="D3438" s="3" t="s">
        <v>26080</v>
      </c>
      <c r="E3438" s="3" t="s">
        <v>26084</v>
      </c>
      <c r="F3438" s="3" t="s">
        <v>26081</v>
      </c>
      <c r="G3438" s="3" t="s">
        <v>26082</v>
      </c>
      <c r="H3438" s="3" t="s">
        <v>26083</v>
      </c>
    </row>
    <row r="3439" spans="1:8" ht="43.5" x14ac:dyDescent="0.35">
      <c r="A3439" s="4">
        <v>32930</v>
      </c>
      <c r="B3439" s="1">
        <v>45224</v>
      </c>
      <c r="C3439" s="2">
        <v>0.61627314814814815</v>
      </c>
      <c r="D3439" s="3" t="s">
        <v>10947</v>
      </c>
      <c r="E3439" s="3" t="s">
        <v>26088</v>
      </c>
      <c r="F3439" s="3" t="s">
        <v>26085</v>
      </c>
      <c r="G3439" s="3" t="s">
        <v>26086</v>
      </c>
      <c r="H3439" s="3" t="s">
        <v>26087</v>
      </c>
    </row>
    <row r="3440" spans="1:8" ht="116" x14ac:dyDescent="0.35">
      <c r="A3440" s="4">
        <v>149942</v>
      </c>
      <c r="B3440" s="1">
        <v>45224</v>
      </c>
      <c r="C3440" s="2">
        <v>0.61641203703703706</v>
      </c>
      <c r="D3440" s="3" t="s">
        <v>26089</v>
      </c>
      <c r="E3440" s="3" t="s">
        <v>26092</v>
      </c>
      <c r="F3440" s="3" t="s">
        <v>26090</v>
      </c>
      <c r="G3440" s="3" t="s">
        <v>26091</v>
      </c>
      <c r="H3440" s="3" t="e">
        <f>-  refill medication</f>
        <v>#NAME?</v>
      </c>
    </row>
    <row r="3441" spans="1:8" ht="29" x14ac:dyDescent="0.35">
      <c r="A3441" s="4">
        <v>163121</v>
      </c>
      <c r="B3441" s="1">
        <v>45224</v>
      </c>
      <c r="C3441" s="2">
        <v>0.61712962962962969</v>
      </c>
      <c r="D3441" s="3" t="s">
        <v>15051</v>
      </c>
      <c r="E3441" s="3" t="s">
        <v>26095</v>
      </c>
      <c r="F3441" s="3" t="s">
        <v>26093</v>
      </c>
      <c r="G3441" s="3" t="s">
        <v>12518</v>
      </c>
      <c r="H3441" s="3" t="s">
        <v>26094</v>
      </c>
    </row>
    <row r="3442" spans="1:8" ht="87" x14ac:dyDescent="0.35">
      <c r="A3442" s="4">
        <v>19928</v>
      </c>
      <c r="B3442" s="1">
        <v>45224</v>
      </c>
      <c r="C3442" s="2">
        <v>0.61892361111111105</v>
      </c>
      <c r="D3442" s="3" t="s">
        <v>985</v>
      </c>
      <c r="E3442" s="3" t="s">
        <v>26097</v>
      </c>
      <c r="F3442" s="3" t="s">
        <v>26096</v>
      </c>
      <c r="G3442" s="3" t="s">
        <v>14478</v>
      </c>
      <c r="H3442" s="3" t="s">
        <v>10679</v>
      </c>
    </row>
    <row r="3443" spans="1:8" ht="58" x14ac:dyDescent="0.35">
      <c r="A3443" s="4">
        <v>199127</v>
      </c>
      <c r="B3443" s="1">
        <v>45224</v>
      </c>
      <c r="C3443" s="2">
        <v>0.61984953703703705</v>
      </c>
      <c r="D3443" s="3" t="s">
        <v>26098</v>
      </c>
      <c r="E3443" s="3" t="s">
        <v>26102</v>
      </c>
      <c r="F3443" s="3" t="s">
        <v>26099</v>
      </c>
      <c r="G3443" s="3" t="s">
        <v>26100</v>
      </c>
      <c r="H3443" s="3" t="s">
        <v>26101</v>
      </c>
    </row>
    <row r="3444" spans="1:8" ht="43.5" x14ac:dyDescent="0.35">
      <c r="A3444" s="4">
        <v>7834</v>
      </c>
      <c r="B3444" s="1">
        <v>45224</v>
      </c>
      <c r="C3444" s="2">
        <v>0.62263888888888885</v>
      </c>
      <c r="D3444" s="3" t="s">
        <v>167</v>
      </c>
      <c r="E3444" s="3" t="s">
        <v>26105</v>
      </c>
      <c r="F3444" s="3" t="s">
        <v>26103</v>
      </c>
      <c r="G3444" s="3" t="s">
        <v>104</v>
      </c>
      <c r="H3444" s="3" t="s">
        <v>26104</v>
      </c>
    </row>
    <row r="3445" spans="1:8" ht="43.5" x14ac:dyDescent="0.35">
      <c r="A3445" s="4">
        <v>193513</v>
      </c>
      <c r="B3445" s="1">
        <v>45224</v>
      </c>
      <c r="C3445" s="2">
        <v>0.62296296296296294</v>
      </c>
      <c r="D3445" s="3" t="s">
        <v>985</v>
      </c>
      <c r="E3445" s="3" t="s">
        <v>26108</v>
      </c>
      <c r="F3445" s="3" t="s">
        <v>26106</v>
      </c>
      <c r="G3445" s="3" t="s">
        <v>100</v>
      </c>
      <c r="H3445" s="3" t="s">
        <v>26107</v>
      </c>
    </row>
    <row r="3446" spans="1:8" ht="29" x14ac:dyDescent="0.35">
      <c r="A3446" s="4">
        <v>202008</v>
      </c>
      <c r="B3446" s="1">
        <v>45224</v>
      </c>
      <c r="C3446" s="2">
        <v>0.62427083333333333</v>
      </c>
      <c r="D3446" s="3" t="s">
        <v>11248</v>
      </c>
      <c r="E3446" s="3" t="s">
        <v>26111</v>
      </c>
      <c r="F3446" s="3" t="s">
        <v>26109</v>
      </c>
      <c r="G3446" s="3" t="e">
        <f>-Improving.</f>
        <v>#NAME?</v>
      </c>
      <c r="H3446" s="3" t="s">
        <v>26110</v>
      </c>
    </row>
    <row r="3447" spans="1:8" ht="116" x14ac:dyDescent="0.35">
      <c r="A3447" s="4">
        <v>185390</v>
      </c>
      <c r="B3447" s="1">
        <v>45224</v>
      </c>
      <c r="C3447" s="2">
        <v>0.62627314814814816</v>
      </c>
      <c r="D3447" s="3" t="s">
        <v>11297</v>
      </c>
      <c r="E3447" s="3" t="s">
        <v>26114</v>
      </c>
      <c r="F3447" s="3" t="s">
        <v>26112</v>
      </c>
      <c r="G3447" s="3" t="s">
        <v>13094</v>
      </c>
      <c r="H3447" s="3" t="s">
        <v>26113</v>
      </c>
    </row>
    <row r="3448" spans="1:8" ht="43.5" x14ac:dyDescent="0.35">
      <c r="A3448" s="4">
        <v>183746</v>
      </c>
      <c r="B3448" s="1">
        <v>45224</v>
      </c>
      <c r="C3448" s="2">
        <v>0.62761574074074067</v>
      </c>
      <c r="D3448" s="3" t="s">
        <v>26115</v>
      </c>
      <c r="E3448" s="3" t="s">
        <v>26117</v>
      </c>
      <c r="F3448" s="3" t="s">
        <v>26116</v>
      </c>
      <c r="G3448" s="3" t="s">
        <v>12346</v>
      </c>
      <c r="H3448" s="3" t="s">
        <v>10330</v>
      </c>
    </row>
    <row r="3449" spans="1:8" ht="58" x14ac:dyDescent="0.35">
      <c r="A3449" s="4">
        <v>49853</v>
      </c>
      <c r="B3449" s="1">
        <v>45224</v>
      </c>
      <c r="C3449" s="2">
        <v>0.62776620370370373</v>
      </c>
      <c r="D3449" s="3" t="s">
        <v>1403</v>
      </c>
      <c r="E3449" s="3" t="s">
        <v>26120</v>
      </c>
      <c r="F3449" s="3" t="s">
        <v>26118</v>
      </c>
      <c r="G3449" s="3" t="s">
        <v>800</v>
      </c>
      <c r="H3449" s="3" t="s">
        <v>26119</v>
      </c>
    </row>
    <row r="3450" spans="1:8" ht="29" x14ac:dyDescent="0.35">
      <c r="A3450" s="4">
        <v>32902</v>
      </c>
      <c r="B3450" s="1">
        <v>45224</v>
      </c>
      <c r="C3450" s="2">
        <v>0.62906249999999997</v>
      </c>
      <c r="D3450" s="3" t="s">
        <v>985</v>
      </c>
      <c r="E3450" s="3" t="s">
        <v>14731</v>
      </c>
      <c r="F3450" s="3" t="s">
        <v>26121</v>
      </c>
      <c r="G3450" s="3" t="s">
        <v>26122</v>
      </c>
      <c r="H3450" s="3" t="s">
        <v>26123</v>
      </c>
    </row>
    <row r="3451" spans="1:8" ht="29" x14ac:dyDescent="0.35">
      <c r="A3451" s="4">
        <v>32880</v>
      </c>
      <c r="B3451" s="1">
        <v>45224</v>
      </c>
      <c r="C3451" s="2">
        <v>0.63226851851851851</v>
      </c>
      <c r="D3451" s="3" t="s">
        <v>26124</v>
      </c>
      <c r="E3451" s="3" t="s">
        <v>351</v>
      </c>
      <c r="F3451" s="3" t="s">
        <v>26125</v>
      </c>
      <c r="G3451" s="3" t="s">
        <v>26126</v>
      </c>
      <c r="H3451" s="3" t="s">
        <v>26127</v>
      </c>
    </row>
    <row r="3452" spans="1:8" ht="43.5" x14ac:dyDescent="0.35">
      <c r="A3452" s="4">
        <v>145692</v>
      </c>
      <c r="B3452" s="1">
        <v>45224</v>
      </c>
      <c r="C3452" s="2">
        <v>0.63372685185185185</v>
      </c>
      <c r="D3452" s="3" t="s">
        <v>10688</v>
      </c>
      <c r="E3452" s="3" t="s">
        <v>26131</v>
      </c>
      <c r="F3452" s="3" t="s">
        <v>26128</v>
      </c>
      <c r="G3452" s="3" t="s">
        <v>26129</v>
      </c>
      <c r="H3452" s="3" t="s">
        <v>26130</v>
      </c>
    </row>
    <row r="3453" spans="1:8" ht="87" x14ac:dyDescent="0.35">
      <c r="A3453" s="4">
        <v>204244</v>
      </c>
      <c r="B3453" s="1">
        <v>45224</v>
      </c>
      <c r="C3453" s="2">
        <v>0.63488425925925929</v>
      </c>
      <c r="D3453" s="3" t="s">
        <v>26132</v>
      </c>
      <c r="E3453" s="3" t="s">
        <v>26136</v>
      </c>
      <c r="F3453" s="3" t="s">
        <v>26133</v>
      </c>
      <c r="G3453" s="3" t="s">
        <v>26134</v>
      </c>
      <c r="H3453" s="3" t="s">
        <v>26135</v>
      </c>
    </row>
    <row r="3454" spans="1:8" ht="87" x14ac:dyDescent="0.35">
      <c r="A3454" s="4">
        <v>145692</v>
      </c>
      <c r="B3454" s="1">
        <v>45224</v>
      </c>
      <c r="C3454" s="2">
        <v>0.63611111111111118</v>
      </c>
      <c r="D3454" s="3" t="s">
        <v>10688</v>
      </c>
      <c r="E3454" s="3" t="s">
        <v>26131</v>
      </c>
      <c r="F3454" s="3" t="s">
        <v>26137</v>
      </c>
      <c r="G3454" s="3" t="s">
        <v>26129</v>
      </c>
      <c r="H3454" s="3" t="s">
        <v>26138</v>
      </c>
    </row>
    <row r="3455" spans="1:8" ht="43.5" x14ac:dyDescent="0.35">
      <c r="A3455" s="4">
        <v>105825</v>
      </c>
      <c r="B3455" s="1">
        <v>45224</v>
      </c>
      <c r="C3455" s="2">
        <v>0.63640046296296293</v>
      </c>
      <c r="D3455" s="3" t="s">
        <v>11985</v>
      </c>
      <c r="E3455" s="3" t="s">
        <v>26140</v>
      </c>
      <c r="F3455" s="3" t="s">
        <v>26139</v>
      </c>
      <c r="G3455" s="3" t="s">
        <v>11707</v>
      </c>
      <c r="H3455" s="3" t="s">
        <v>14185</v>
      </c>
    </row>
    <row r="3456" spans="1:8" ht="58" x14ac:dyDescent="0.35">
      <c r="A3456" s="4">
        <v>44792</v>
      </c>
      <c r="B3456" s="1">
        <v>45224</v>
      </c>
      <c r="C3456" s="2">
        <v>0.63743055555555561</v>
      </c>
      <c r="D3456" s="3" t="s">
        <v>985</v>
      </c>
      <c r="E3456" s="3" t="s">
        <v>26144</v>
      </c>
      <c r="F3456" s="3" t="s">
        <v>26141</v>
      </c>
      <c r="G3456" s="3" t="s">
        <v>26142</v>
      </c>
      <c r="H3456" s="3" t="s">
        <v>26143</v>
      </c>
    </row>
    <row r="3457" spans="1:8" ht="58" x14ac:dyDescent="0.35">
      <c r="A3457" s="4">
        <v>5881</v>
      </c>
      <c r="B3457" s="1">
        <v>45224</v>
      </c>
      <c r="C3457" s="2">
        <v>0.63775462962962959</v>
      </c>
      <c r="D3457" s="3" t="s">
        <v>26145</v>
      </c>
      <c r="E3457" s="3" t="s">
        <v>26148</v>
      </c>
      <c r="F3457" s="3" t="s">
        <v>26146</v>
      </c>
      <c r="G3457" s="3" t="e">
        <f>-poor Glycemic control.</f>
        <v>#NAME?</v>
      </c>
      <c r="H3457" s="3" t="s">
        <v>26147</v>
      </c>
    </row>
    <row r="3458" spans="1:8" ht="72.5" x14ac:dyDescent="0.35">
      <c r="A3458" s="4">
        <v>166438</v>
      </c>
      <c r="B3458" s="1">
        <v>45224</v>
      </c>
      <c r="C3458" s="2">
        <v>0.64077546296296295</v>
      </c>
      <c r="D3458" s="3" t="s">
        <v>10688</v>
      </c>
      <c r="E3458" s="3" t="s">
        <v>26150</v>
      </c>
      <c r="F3458" s="3" t="s">
        <v>11138</v>
      </c>
      <c r="G3458" s="3" t="s">
        <v>13813</v>
      </c>
      <c r="H3458" s="3" t="s">
        <v>26149</v>
      </c>
    </row>
    <row r="3459" spans="1:8" ht="72.5" x14ac:dyDescent="0.35">
      <c r="A3459" s="4">
        <v>33507</v>
      </c>
      <c r="B3459" s="1">
        <v>45224</v>
      </c>
      <c r="C3459" s="2">
        <v>0.6416898148148148</v>
      </c>
      <c r="D3459" s="3" t="s">
        <v>1933</v>
      </c>
      <c r="E3459" s="3" t="s">
        <v>26153</v>
      </c>
      <c r="F3459" s="3" t="s">
        <v>26151</v>
      </c>
      <c r="G3459" s="3" t="s">
        <v>26152</v>
      </c>
      <c r="H3459" s="3" t="s">
        <v>10660</v>
      </c>
    </row>
    <row r="3460" spans="1:8" ht="145" x14ac:dyDescent="0.35">
      <c r="A3460" s="4">
        <v>158205</v>
      </c>
      <c r="B3460" s="1">
        <v>45224</v>
      </c>
      <c r="C3460" s="2">
        <v>0.64565972222222223</v>
      </c>
      <c r="D3460" s="3" t="s">
        <v>26154</v>
      </c>
      <c r="E3460" s="3" t="s">
        <v>26157</v>
      </c>
      <c r="F3460" s="3" t="s">
        <v>26155</v>
      </c>
      <c r="G3460" s="3" t="s">
        <v>12169</v>
      </c>
      <c r="H3460" s="3" t="s">
        <v>26156</v>
      </c>
    </row>
    <row r="3461" spans="1:8" ht="29" x14ac:dyDescent="0.35">
      <c r="A3461" s="4">
        <v>25285</v>
      </c>
      <c r="B3461" s="1">
        <v>45224</v>
      </c>
      <c r="C3461" s="2">
        <v>0.6461689814814815</v>
      </c>
      <c r="D3461" s="3" t="s">
        <v>10916</v>
      </c>
      <c r="E3461" s="3" t="s">
        <v>15174</v>
      </c>
      <c r="F3461" s="3" t="s">
        <v>26158</v>
      </c>
      <c r="G3461" s="3" t="e">
        <f>-Subtheraputic INR</f>
        <v>#NAME?</v>
      </c>
      <c r="H3461" s="3" t="s">
        <v>26159</v>
      </c>
    </row>
    <row r="3462" spans="1:8" ht="43.5" x14ac:dyDescent="0.35">
      <c r="A3462" s="4">
        <v>50198</v>
      </c>
      <c r="B3462" s="1">
        <v>45224</v>
      </c>
      <c r="C3462" s="2">
        <v>0.64684027777777775</v>
      </c>
      <c r="D3462" s="3" t="s">
        <v>26160</v>
      </c>
      <c r="E3462" s="3" t="s">
        <v>12202</v>
      </c>
      <c r="F3462" s="3" t="s">
        <v>26161</v>
      </c>
      <c r="G3462" s="3" t="s">
        <v>26162</v>
      </c>
      <c r="H3462" s="3" t="s">
        <v>11412</v>
      </c>
    </row>
    <row r="3463" spans="1:8" ht="159.5" x14ac:dyDescent="0.35">
      <c r="A3463" s="4">
        <v>201272</v>
      </c>
      <c r="B3463" s="1">
        <v>45224</v>
      </c>
      <c r="C3463" s="2">
        <v>0.65195601851851859</v>
      </c>
      <c r="D3463" s="3" t="s">
        <v>26163</v>
      </c>
      <c r="E3463" s="3" t="s">
        <v>26167</v>
      </c>
      <c r="F3463" s="3" t="s">
        <v>26164</v>
      </c>
      <c r="G3463" s="3" t="s">
        <v>26165</v>
      </c>
      <c r="H3463" s="3" t="s">
        <v>26166</v>
      </c>
    </row>
    <row r="3464" spans="1:8" ht="43.5" x14ac:dyDescent="0.35">
      <c r="A3464" s="4">
        <v>203442</v>
      </c>
      <c r="B3464" s="1">
        <v>45224</v>
      </c>
      <c r="C3464" s="2">
        <v>0.65510416666666671</v>
      </c>
      <c r="D3464" s="3" t="s">
        <v>985</v>
      </c>
      <c r="E3464" s="3" t="s">
        <v>26170</v>
      </c>
      <c r="F3464" s="3" t="s">
        <v>26168</v>
      </c>
      <c r="G3464" s="3" t="s">
        <v>11829</v>
      </c>
      <c r="H3464" s="3" t="s">
        <v>26169</v>
      </c>
    </row>
    <row r="3465" spans="1:8" ht="130.5" x14ac:dyDescent="0.35">
      <c r="A3465" s="4">
        <v>204017</v>
      </c>
      <c r="B3465" s="1">
        <v>45224</v>
      </c>
      <c r="C3465" s="2">
        <v>0.65781250000000002</v>
      </c>
      <c r="D3465" s="3" t="s">
        <v>26171</v>
      </c>
      <c r="E3465" s="3" t="s">
        <v>26175</v>
      </c>
      <c r="F3465" s="3" t="s">
        <v>26172</v>
      </c>
      <c r="G3465" s="3" t="s">
        <v>26173</v>
      </c>
      <c r="H3465" s="3" t="s">
        <v>26174</v>
      </c>
    </row>
    <row r="3466" spans="1:8" x14ac:dyDescent="0.35">
      <c r="A3466" s="4">
        <v>12885</v>
      </c>
      <c r="B3466" s="1">
        <v>45224</v>
      </c>
      <c r="C3466" s="2">
        <v>0.67162037037037037</v>
      </c>
      <c r="D3466" s="3" t="s">
        <v>26176</v>
      </c>
      <c r="E3466" s="3" t="s">
        <v>26178</v>
      </c>
      <c r="F3466" s="3" t="s">
        <v>26177</v>
      </c>
      <c r="G3466" s="3" t="s">
        <v>11772</v>
      </c>
      <c r="H3466" s="3" t="s">
        <v>14134</v>
      </c>
    </row>
    <row r="3467" spans="1:8" ht="72.5" x14ac:dyDescent="0.35">
      <c r="A3467" s="4">
        <v>22081</v>
      </c>
      <c r="B3467" s="1">
        <v>45224</v>
      </c>
      <c r="C3467" s="2">
        <v>0.67541666666666667</v>
      </c>
      <c r="D3467" s="3" t="s">
        <v>15612</v>
      </c>
      <c r="E3467" s="3" t="s">
        <v>26181</v>
      </c>
      <c r="F3467" s="3" t="s">
        <v>26179</v>
      </c>
      <c r="G3467" s="3" t="s">
        <v>12251</v>
      </c>
      <c r="H3467" s="3" t="s">
        <v>26180</v>
      </c>
    </row>
    <row r="3468" spans="1:8" ht="29" x14ac:dyDescent="0.35">
      <c r="A3468" s="4">
        <v>175037</v>
      </c>
      <c r="B3468" s="1">
        <v>45224</v>
      </c>
      <c r="C3468" s="2">
        <v>0.68623842592592599</v>
      </c>
      <c r="D3468" s="3" t="s">
        <v>26182</v>
      </c>
      <c r="E3468" s="3" t="s">
        <v>26186</v>
      </c>
      <c r="F3468" s="3" t="s">
        <v>26183</v>
      </c>
      <c r="G3468" s="3" t="s">
        <v>26184</v>
      </c>
      <c r="H3468" s="3" t="s">
        <v>26185</v>
      </c>
    </row>
    <row r="3469" spans="1:8" ht="43.5" x14ac:dyDescent="0.35">
      <c r="A3469" s="4">
        <v>180079</v>
      </c>
      <c r="B3469" s="1">
        <v>45224</v>
      </c>
      <c r="C3469" s="2">
        <v>0.6864351851851852</v>
      </c>
      <c r="D3469" s="3" t="s">
        <v>26187</v>
      </c>
      <c r="E3469" s="3" t="s">
        <v>26191</v>
      </c>
      <c r="F3469" s="3" t="s">
        <v>26188</v>
      </c>
      <c r="G3469" s="3" t="s">
        <v>26189</v>
      </c>
      <c r="H3469" s="3" t="s">
        <v>26190</v>
      </c>
    </row>
    <row r="3470" spans="1:8" ht="159.5" x14ac:dyDescent="0.35">
      <c r="A3470" s="4">
        <v>204541</v>
      </c>
      <c r="B3470" s="1">
        <v>45224</v>
      </c>
      <c r="C3470" s="2">
        <v>0.69177083333333333</v>
      </c>
      <c r="D3470" s="3" t="s">
        <v>26192</v>
      </c>
      <c r="E3470" s="3" t="s">
        <v>26196</v>
      </c>
      <c r="F3470" s="3" t="s">
        <v>26193</v>
      </c>
      <c r="G3470" s="3" t="s">
        <v>26194</v>
      </c>
      <c r="H3470" s="3" t="s">
        <v>26195</v>
      </c>
    </row>
    <row r="3471" spans="1:8" ht="58" x14ac:dyDescent="0.35">
      <c r="A3471" s="4">
        <v>204395</v>
      </c>
      <c r="B3471" s="1">
        <v>45224</v>
      </c>
      <c r="C3471" s="2">
        <v>0.73951388888888892</v>
      </c>
      <c r="D3471" s="3" t="s">
        <v>26197</v>
      </c>
      <c r="E3471" s="3" t="s">
        <v>26201</v>
      </c>
      <c r="F3471" s="3" t="s">
        <v>26198</v>
      </c>
      <c r="G3471" s="3" t="s">
        <v>26199</v>
      </c>
      <c r="H3471" s="3" t="s">
        <v>26200</v>
      </c>
    </row>
    <row r="3472" spans="1:8" ht="58" x14ac:dyDescent="0.35">
      <c r="A3472" s="4">
        <v>184669</v>
      </c>
      <c r="B3472" s="1">
        <v>45224</v>
      </c>
      <c r="C3472" s="2">
        <v>0.74784722222222222</v>
      </c>
      <c r="D3472" s="3" t="s">
        <v>13771</v>
      </c>
      <c r="E3472" s="3" t="s">
        <v>26204</v>
      </c>
      <c r="F3472" s="3" t="s">
        <v>26202</v>
      </c>
      <c r="G3472" s="3" t="s">
        <v>26203</v>
      </c>
      <c r="H3472" s="3" t="s">
        <v>11366</v>
      </c>
    </row>
    <row r="3473" spans="1:8" x14ac:dyDescent="0.35">
      <c r="A3473" s="4">
        <v>22007</v>
      </c>
      <c r="B3473" s="1">
        <v>45225</v>
      </c>
      <c r="C3473" s="2">
        <v>0.34711805555555553</v>
      </c>
      <c r="D3473" s="3" t="s">
        <v>985</v>
      </c>
      <c r="E3473" s="3" t="s">
        <v>26207</v>
      </c>
      <c r="F3473" s="3" t="s">
        <v>26205</v>
      </c>
      <c r="G3473" s="3" t="s">
        <v>26206</v>
      </c>
      <c r="H3473" s="3" t="s">
        <v>451</v>
      </c>
    </row>
    <row r="3474" spans="1:8" ht="43.5" x14ac:dyDescent="0.35">
      <c r="A3474" s="4">
        <v>26629</v>
      </c>
      <c r="B3474" s="1">
        <v>45225</v>
      </c>
      <c r="C3474" s="2">
        <v>0.34782407407407406</v>
      </c>
      <c r="D3474" s="3" t="s">
        <v>1403</v>
      </c>
      <c r="E3474" s="3" t="s">
        <v>26211</v>
      </c>
      <c r="F3474" s="3" t="s">
        <v>26208</v>
      </c>
      <c r="G3474" s="3" t="s">
        <v>26209</v>
      </c>
      <c r="H3474" s="3" t="s">
        <v>26210</v>
      </c>
    </row>
    <row r="3475" spans="1:8" ht="72.5" x14ac:dyDescent="0.35">
      <c r="A3475" s="4">
        <v>112656</v>
      </c>
      <c r="B3475" s="1">
        <v>45225</v>
      </c>
      <c r="C3475" s="2">
        <v>0.35047453703703701</v>
      </c>
      <c r="D3475" s="3" t="s">
        <v>985</v>
      </c>
      <c r="E3475" s="3" t="s">
        <v>26215</v>
      </c>
      <c r="F3475" s="3" t="s">
        <v>26212</v>
      </c>
      <c r="G3475" s="3" t="s">
        <v>26213</v>
      </c>
      <c r="H3475" s="3" t="s">
        <v>26214</v>
      </c>
    </row>
    <row r="3476" spans="1:8" ht="101.5" x14ac:dyDescent="0.35">
      <c r="A3476" s="4">
        <v>167048</v>
      </c>
      <c r="B3476" s="1">
        <v>45225</v>
      </c>
      <c r="C3476" s="2">
        <v>0.35283564814814811</v>
      </c>
      <c r="D3476" s="3" t="s">
        <v>26216</v>
      </c>
      <c r="E3476" s="3" t="s">
        <v>26220</v>
      </c>
      <c r="F3476" s="3" t="s">
        <v>26217</v>
      </c>
      <c r="G3476" s="3" t="s">
        <v>26218</v>
      </c>
      <c r="H3476" s="3" t="s">
        <v>26219</v>
      </c>
    </row>
    <row r="3477" spans="1:8" ht="72.5" x14ac:dyDescent="0.35">
      <c r="A3477" s="4">
        <v>32943</v>
      </c>
      <c r="B3477" s="1">
        <v>45225</v>
      </c>
      <c r="C3477" s="2">
        <v>0.35378472222222218</v>
      </c>
      <c r="D3477" s="3" t="s">
        <v>1436</v>
      </c>
      <c r="E3477" s="3" t="s">
        <v>26223</v>
      </c>
      <c r="F3477" s="3" t="s">
        <v>26221</v>
      </c>
      <c r="G3477" s="3" t="s">
        <v>13587</v>
      </c>
      <c r="H3477" s="3" t="s">
        <v>26222</v>
      </c>
    </row>
    <row r="3478" spans="1:8" ht="130.5" x14ac:dyDescent="0.35">
      <c r="A3478" s="4">
        <v>45401</v>
      </c>
      <c r="B3478" s="1">
        <v>45225</v>
      </c>
      <c r="C3478" s="2">
        <v>0.35526620370370371</v>
      </c>
      <c r="D3478" s="3" t="s">
        <v>26224</v>
      </c>
      <c r="E3478" s="3" t="s">
        <v>26228</v>
      </c>
      <c r="F3478" s="3" t="s">
        <v>26225</v>
      </c>
      <c r="G3478" s="3" t="s">
        <v>26226</v>
      </c>
      <c r="H3478" s="3" t="s">
        <v>26227</v>
      </c>
    </row>
    <row r="3479" spans="1:8" ht="72.5" x14ac:dyDescent="0.35">
      <c r="A3479" s="4">
        <v>152921</v>
      </c>
      <c r="B3479" s="1">
        <v>45225</v>
      </c>
      <c r="C3479" s="2">
        <v>0.35966435185185186</v>
      </c>
      <c r="D3479" s="3" t="s">
        <v>349</v>
      </c>
      <c r="E3479" s="3" t="s">
        <v>26232</v>
      </c>
      <c r="F3479" s="3" t="s">
        <v>26229</v>
      </c>
      <c r="G3479" s="3" t="s">
        <v>26230</v>
      </c>
      <c r="H3479" s="3" t="s">
        <v>26231</v>
      </c>
    </row>
    <row r="3480" spans="1:8" x14ac:dyDescent="0.35">
      <c r="A3480" s="4">
        <v>46489</v>
      </c>
      <c r="B3480" s="1">
        <v>45225</v>
      </c>
      <c r="C3480" s="2">
        <v>0.36005787037037035</v>
      </c>
      <c r="D3480" s="3" t="s">
        <v>985</v>
      </c>
      <c r="E3480" s="3" t="s">
        <v>13029</v>
      </c>
      <c r="F3480" s="3" t="s">
        <v>13314</v>
      </c>
      <c r="G3480" s="3" t="s">
        <v>13029</v>
      </c>
      <c r="H3480" s="3" t="s">
        <v>12234</v>
      </c>
    </row>
    <row r="3481" spans="1:8" ht="29" x14ac:dyDescent="0.35">
      <c r="A3481" s="4">
        <v>53172</v>
      </c>
      <c r="B3481" s="1">
        <v>45225</v>
      </c>
      <c r="C3481" s="2">
        <v>0.3603703703703704</v>
      </c>
      <c r="D3481" s="3" t="s">
        <v>1436</v>
      </c>
      <c r="E3481" s="3" t="s">
        <v>14750</v>
      </c>
      <c r="F3481" s="3" t="s">
        <v>26233</v>
      </c>
      <c r="G3481" s="3" t="s">
        <v>26234</v>
      </c>
      <c r="H3481" s="3" t="s">
        <v>26235</v>
      </c>
    </row>
    <row r="3482" spans="1:8" ht="29" x14ac:dyDescent="0.35">
      <c r="A3482" s="4">
        <v>159207</v>
      </c>
      <c r="B3482" s="1">
        <v>45225</v>
      </c>
      <c r="C3482" s="2">
        <v>0.36398148148148146</v>
      </c>
      <c r="D3482" s="3" t="s">
        <v>26236</v>
      </c>
      <c r="E3482" s="3" t="s">
        <v>13472</v>
      </c>
      <c r="F3482" s="3" t="s">
        <v>26237</v>
      </c>
      <c r="G3482" s="3" t="s">
        <v>14085</v>
      </c>
      <c r="H3482" s="3" t="s">
        <v>26238</v>
      </c>
    </row>
    <row r="3483" spans="1:8" ht="29" x14ac:dyDescent="0.35">
      <c r="A3483" s="4">
        <v>5943</v>
      </c>
      <c r="B3483" s="1">
        <v>45225</v>
      </c>
      <c r="C3483" s="2">
        <v>0.36434027777777778</v>
      </c>
      <c r="D3483" s="3" t="s">
        <v>1436</v>
      </c>
      <c r="E3483" s="3" t="s">
        <v>26242</v>
      </c>
      <c r="F3483" s="3" t="s">
        <v>26239</v>
      </c>
      <c r="G3483" s="3" t="s">
        <v>26240</v>
      </c>
      <c r="H3483" s="3" t="s">
        <v>26241</v>
      </c>
    </row>
    <row r="3484" spans="1:8" ht="29" x14ac:dyDescent="0.35">
      <c r="A3484" s="4">
        <v>159207</v>
      </c>
      <c r="B3484" s="1">
        <v>45225</v>
      </c>
      <c r="C3484" s="2">
        <v>0.36464120370370368</v>
      </c>
      <c r="D3484" s="3" t="s">
        <v>26236</v>
      </c>
      <c r="E3484" s="3" t="s">
        <v>26243</v>
      </c>
      <c r="F3484" s="3" t="s">
        <v>26237</v>
      </c>
      <c r="G3484" s="3" t="s">
        <v>14085</v>
      </c>
      <c r="H3484" s="3" t="s">
        <v>26238</v>
      </c>
    </row>
    <row r="3485" spans="1:8" ht="188.5" x14ac:dyDescent="0.35">
      <c r="A3485" s="4">
        <v>195189</v>
      </c>
      <c r="B3485" s="1">
        <v>45225</v>
      </c>
      <c r="C3485" s="2">
        <v>0.36929398148148151</v>
      </c>
      <c r="D3485" s="3" t="s">
        <v>26244</v>
      </c>
      <c r="E3485" s="3" t="s">
        <v>26248</v>
      </c>
      <c r="F3485" s="3" t="s">
        <v>26245</v>
      </c>
      <c r="G3485" s="3" t="s">
        <v>26246</v>
      </c>
      <c r="H3485" s="3" t="s">
        <v>26247</v>
      </c>
    </row>
    <row r="3486" spans="1:8" ht="43.5" x14ac:dyDescent="0.35">
      <c r="A3486" s="4">
        <v>37394</v>
      </c>
      <c r="B3486" s="1">
        <v>45225</v>
      </c>
      <c r="C3486" s="2">
        <v>0.37052083333333335</v>
      </c>
      <c r="D3486" s="3" t="s">
        <v>1436</v>
      </c>
      <c r="E3486" s="3" t="s">
        <v>14749</v>
      </c>
      <c r="F3486" s="3" t="s">
        <v>26249</v>
      </c>
      <c r="G3486" s="3" t="s">
        <v>14748</v>
      </c>
      <c r="H3486" s="3" t="s">
        <v>26250</v>
      </c>
    </row>
    <row r="3487" spans="1:8" ht="101.5" x14ac:dyDescent="0.35">
      <c r="A3487" s="4">
        <v>35613</v>
      </c>
      <c r="B3487" s="1">
        <v>45225</v>
      </c>
      <c r="C3487" s="2">
        <v>0.37163194444444447</v>
      </c>
      <c r="D3487" s="3" t="s">
        <v>12460</v>
      </c>
      <c r="E3487" s="3" t="s">
        <v>26254</v>
      </c>
      <c r="F3487" s="3" t="s">
        <v>26251</v>
      </c>
      <c r="G3487" s="3" t="s">
        <v>26252</v>
      </c>
      <c r="H3487" s="3" t="s">
        <v>26253</v>
      </c>
    </row>
    <row r="3488" spans="1:8" ht="87" x14ac:dyDescent="0.35">
      <c r="A3488" s="4">
        <v>1192</v>
      </c>
      <c r="B3488" s="1">
        <v>45225</v>
      </c>
      <c r="C3488" s="2">
        <v>0.37451388888888887</v>
      </c>
      <c r="D3488" s="3" t="s">
        <v>26255</v>
      </c>
      <c r="E3488" s="3" t="s">
        <v>26259</v>
      </c>
      <c r="F3488" s="3" t="s">
        <v>26256</v>
      </c>
      <c r="G3488" s="3" t="s">
        <v>26257</v>
      </c>
      <c r="H3488" s="3" t="s">
        <v>26258</v>
      </c>
    </row>
    <row r="3489" spans="1:8" ht="43.5" x14ac:dyDescent="0.35">
      <c r="A3489" s="4">
        <v>105399</v>
      </c>
      <c r="B3489" s="1">
        <v>45225</v>
      </c>
      <c r="C3489" s="2">
        <v>0.37618055555555557</v>
      </c>
      <c r="D3489" s="3" t="s">
        <v>26260</v>
      </c>
      <c r="E3489" s="3" t="s">
        <v>26264</v>
      </c>
      <c r="F3489" s="3" t="s">
        <v>26261</v>
      </c>
      <c r="G3489" s="3" t="s">
        <v>26262</v>
      </c>
      <c r="H3489" s="3" t="s">
        <v>26263</v>
      </c>
    </row>
    <row r="3490" spans="1:8" ht="43.5" x14ac:dyDescent="0.35">
      <c r="A3490" s="4">
        <v>13679</v>
      </c>
      <c r="B3490" s="1">
        <v>45225</v>
      </c>
      <c r="C3490" s="2">
        <v>0.37872685185185184</v>
      </c>
      <c r="D3490" s="3" t="s">
        <v>985</v>
      </c>
      <c r="E3490" s="3" t="s">
        <v>26266</v>
      </c>
      <c r="F3490" s="3" t="s">
        <v>26265</v>
      </c>
      <c r="G3490" s="3" t="s">
        <v>11106</v>
      </c>
      <c r="H3490" s="3" t="s">
        <v>15491</v>
      </c>
    </row>
    <row r="3491" spans="1:8" ht="58" x14ac:dyDescent="0.35">
      <c r="A3491" s="4">
        <v>41521</v>
      </c>
      <c r="B3491" s="1">
        <v>45225</v>
      </c>
      <c r="C3491" s="2">
        <v>0.37907407407407406</v>
      </c>
      <c r="D3491" s="3" t="s">
        <v>26267</v>
      </c>
      <c r="E3491" s="3" t="s">
        <v>26270</v>
      </c>
      <c r="F3491" s="3" t="s">
        <v>26268</v>
      </c>
      <c r="G3491" s="3" t="s">
        <v>102</v>
      </c>
      <c r="H3491" s="3" t="s">
        <v>26269</v>
      </c>
    </row>
    <row r="3492" spans="1:8" ht="43.5" x14ac:dyDescent="0.35">
      <c r="A3492" s="4">
        <v>10020</v>
      </c>
      <c r="B3492" s="1">
        <v>45225</v>
      </c>
      <c r="C3492" s="2">
        <v>0.37916666666666665</v>
      </c>
      <c r="D3492" s="3" t="s">
        <v>26271</v>
      </c>
      <c r="E3492" s="3" t="s">
        <v>26275</v>
      </c>
      <c r="F3492" s="3" t="s">
        <v>26272</v>
      </c>
      <c r="G3492" s="3" t="s">
        <v>26273</v>
      </c>
      <c r="H3492" s="3" t="s">
        <v>26274</v>
      </c>
    </row>
    <row r="3493" spans="1:8" ht="145" x14ac:dyDescent="0.35">
      <c r="A3493" s="4">
        <v>34657</v>
      </c>
      <c r="B3493" s="1">
        <v>45225</v>
      </c>
      <c r="C3493" s="2">
        <v>0.38157407407407407</v>
      </c>
      <c r="D3493" s="3" t="s">
        <v>26276</v>
      </c>
      <c r="E3493" s="3" t="s">
        <v>11267</v>
      </c>
      <c r="F3493" s="3" t="s">
        <v>12068</v>
      </c>
      <c r="G3493" s="3" t="s">
        <v>26277</v>
      </c>
      <c r="H3493" s="3" t="s">
        <v>26278</v>
      </c>
    </row>
    <row r="3494" spans="1:8" ht="101.5" x14ac:dyDescent="0.35">
      <c r="A3494" s="4">
        <v>43228</v>
      </c>
      <c r="B3494" s="1">
        <v>45225</v>
      </c>
      <c r="C3494" s="2">
        <v>0.38751157407407405</v>
      </c>
      <c r="D3494" s="3" t="s">
        <v>26279</v>
      </c>
      <c r="E3494" s="3" t="s">
        <v>26282</v>
      </c>
      <c r="F3494" s="3" t="s">
        <v>26280</v>
      </c>
      <c r="G3494" s="3" t="s">
        <v>104</v>
      </c>
      <c r="H3494" s="3" t="s">
        <v>26281</v>
      </c>
    </row>
    <row r="3495" spans="1:8" ht="87" x14ac:dyDescent="0.35">
      <c r="A3495" s="4">
        <v>167482</v>
      </c>
      <c r="B3495" s="1">
        <v>45225</v>
      </c>
      <c r="C3495" s="2">
        <v>0.39082175925925927</v>
      </c>
      <c r="D3495" s="3" t="s">
        <v>26283</v>
      </c>
      <c r="E3495" s="3" t="s">
        <v>11301</v>
      </c>
      <c r="F3495" s="3" t="s">
        <v>26284</v>
      </c>
      <c r="G3495" s="3" t="s">
        <v>26285</v>
      </c>
      <c r="H3495" s="3" t="s">
        <v>26286</v>
      </c>
    </row>
    <row r="3496" spans="1:8" ht="29" x14ac:dyDescent="0.35">
      <c r="A3496" s="4">
        <v>32450</v>
      </c>
      <c r="B3496" s="1">
        <v>45225</v>
      </c>
      <c r="C3496" s="2">
        <v>0.39136574074074071</v>
      </c>
      <c r="D3496" s="3" t="s">
        <v>1436</v>
      </c>
      <c r="E3496" s="3" t="s">
        <v>26288</v>
      </c>
      <c r="F3496" s="3" t="s">
        <v>26287</v>
      </c>
      <c r="G3496" s="3" t="s">
        <v>100</v>
      </c>
      <c r="H3496" s="3" t="s">
        <v>15491</v>
      </c>
    </row>
    <row r="3497" spans="1:8" x14ac:dyDescent="0.35">
      <c r="A3497" s="4">
        <v>115783</v>
      </c>
      <c r="B3497" s="1">
        <v>45225</v>
      </c>
      <c r="C3497" s="2">
        <v>0.3915393518518519</v>
      </c>
      <c r="D3497" s="3" t="s">
        <v>985</v>
      </c>
      <c r="E3497" s="3" t="s">
        <v>14360</v>
      </c>
      <c r="F3497" s="3" t="s">
        <v>26289</v>
      </c>
      <c r="G3497" s="3" t="s">
        <v>14360</v>
      </c>
      <c r="H3497" s="3" t="s">
        <v>12234</v>
      </c>
    </row>
    <row r="3498" spans="1:8" ht="87" x14ac:dyDescent="0.35">
      <c r="A3498" s="4">
        <v>147399</v>
      </c>
      <c r="B3498" s="1">
        <v>45225</v>
      </c>
      <c r="C3498" s="2">
        <v>0.39219907407407412</v>
      </c>
      <c r="D3498" s="3" t="s">
        <v>26290</v>
      </c>
      <c r="E3498" s="3" t="s">
        <v>26294</v>
      </c>
      <c r="F3498" s="3" t="s">
        <v>26291</v>
      </c>
      <c r="G3498" s="3" t="s">
        <v>26292</v>
      </c>
      <c r="H3498" s="3" t="s">
        <v>26293</v>
      </c>
    </row>
    <row r="3499" spans="1:8" ht="58" x14ac:dyDescent="0.35">
      <c r="A3499" s="4">
        <v>17997</v>
      </c>
      <c r="B3499" s="1">
        <v>45225</v>
      </c>
      <c r="C3499" s="2">
        <v>0.39548611111111115</v>
      </c>
      <c r="D3499" s="3" t="s">
        <v>26295</v>
      </c>
      <c r="E3499" s="3" t="s">
        <v>14752</v>
      </c>
      <c r="F3499" s="3" t="s">
        <v>26296</v>
      </c>
      <c r="G3499" s="3" t="s">
        <v>26297</v>
      </c>
      <c r="H3499" s="3" t="s">
        <v>26298</v>
      </c>
    </row>
    <row r="3500" spans="1:8" ht="72.5" x14ac:dyDescent="0.35">
      <c r="A3500" s="4">
        <v>42037</v>
      </c>
      <c r="B3500" s="1">
        <v>45225</v>
      </c>
      <c r="C3500" s="2">
        <v>0.39596064814814813</v>
      </c>
      <c r="D3500" s="3" t="s">
        <v>167</v>
      </c>
      <c r="E3500" s="3" t="s">
        <v>26302</v>
      </c>
      <c r="F3500" s="3" t="s">
        <v>26299</v>
      </c>
      <c r="G3500" s="3" t="s">
        <v>26300</v>
      </c>
      <c r="H3500" s="3" t="s">
        <v>26301</v>
      </c>
    </row>
    <row r="3501" spans="1:8" ht="116" x14ac:dyDescent="0.35">
      <c r="A3501" s="4">
        <v>43227</v>
      </c>
      <c r="B3501" s="1">
        <v>45225</v>
      </c>
      <c r="C3501" s="2">
        <v>0.39601851851851855</v>
      </c>
      <c r="D3501" s="3" t="s">
        <v>26303</v>
      </c>
      <c r="E3501" s="3" t="s">
        <v>20853</v>
      </c>
      <c r="F3501" s="3" t="s">
        <v>26304</v>
      </c>
      <c r="G3501" s="3" t="s">
        <v>26305</v>
      </c>
      <c r="H3501" s="3" t="s">
        <v>26306</v>
      </c>
    </row>
    <row r="3502" spans="1:8" ht="72.5" x14ac:dyDescent="0.35">
      <c r="A3502" s="4">
        <v>138763</v>
      </c>
      <c r="B3502" s="1">
        <v>45225</v>
      </c>
      <c r="C3502" s="2">
        <v>0.39644675925925926</v>
      </c>
      <c r="D3502" s="3" t="s">
        <v>26307</v>
      </c>
      <c r="E3502" s="3" t="s">
        <v>26311</v>
      </c>
      <c r="F3502" s="3" t="s">
        <v>26308</v>
      </c>
      <c r="G3502" s="3" t="s">
        <v>26309</v>
      </c>
      <c r="H3502" s="3" t="s">
        <v>26310</v>
      </c>
    </row>
    <row r="3503" spans="1:8" ht="101.5" x14ac:dyDescent="0.35">
      <c r="A3503" s="4">
        <v>50827</v>
      </c>
      <c r="B3503" s="1">
        <v>45225</v>
      </c>
      <c r="C3503" s="2">
        <v>0.39921296296296299</v>
      </c>
      <c r="D3503" s="3" t="s">
        <v>26312</v>
      </c>
      <c r="E3503" s="3" t="s">
        <v>26315</v>
      </c>
      <c r="F3503" s="3" t="s">
        <v>26313</v>
      </c>
      <c r="G3503" s="3" t="s">
        <v>12693</v>
      </c>
      <c r="H3503" s="3" t="s">
        <v>26314</v>
      </c>
    </row>
    <row r="3504" spans="1:8" ht="58" x14ac:dyDescent="0.35">
      <c r="A3504" s="4">
        <v>32450</v>
      </c>
      <c r="B3504" s="1">
        <v>45225</v>
      </c>
      <c r="C3504" s="2">
        <v>0.40260416666666665</v>
      </c>
      <c r="D3504" s="3" t="s">
        <v>1436</v>
      </c>
      <c r="E3504" s="3" t="s">
        <v>26317</v>
      </c>
      <c r="F3504" s="3" t="s">
        <v>26287</v>
      </c>
      <c r="G3504" s="3" t="s">
        <v>100</v>
      </c>
      <c r="H3504" s="3" t="s">
        <v>26316</v>
      </c>
    </row>
    <row r="3505" spans="1:8" ht="116" x14ac:dyDescent="0.35">
      <c r="A3505" s="4">
        <v>43227</v>
      </c>
      <c r="B3505" s="1">
        <v>45225</v>
      </c>
      <c r="C3505" s="2">
        <v>0.40439814814814817</v>
      </c>
      <c r="D3505" s="3" t="s">
        <v>26303</v>
      </c>
      <c r="E3505" s="3" t="s">
        <v>20853</v>
      </c>
      <c r="F3505" s="3" t="s">
        <v>26304</v>
      </c>
      <c r="G3505" s="3" t="s">
        <v>26318</v>
      </c>
      <c r="H3505" s="3" t="s">
        <v>26319</v>
      </c>
    </row>
    <row r="3506" spans="1:8" ht="43.5" x14ac:dyDescent="0.35">
      <c r="A3506" s="4">
        <v>154831</v>
      </c>
      <c r="B3506" s="1">
        <v>45225</v>
      </c>
      <c r="C3506" s="2">
        <v>0.40615740740740741</v>
      </c>
      <c r="D3506" s="3" t="s">
        <v>1436</v>
      </c>
      <c r="E3506" s="3" t="s">
        <v>14751</v>
      </c>
      <c r="F3506" s="3" t="s">
        <v>26320</v>
      </c>
      <c r="G3506" s="3" t="s">
        <v>26321</v>
      </c>
      <c r="H3506" s="3" t="s">
        <v>26322</v>
      </c>
    </row>
    <row r="3507" spans="1:8" ht="58" x14ac:dyDescent="0.35">
      <c r="A3507" s="4">
        <v>34054</v>
      </c>
      <c r="B3507" s="1">
        <v>45225</v>
      </c>
      <c r="C3507" s="2">
        <v>0.40631944444444446</v>
      </c>
      <c r="D3507" s="3" t="s">
        <v>26323</v>
      </c>
      <c r="E3507" s="3" t="s">
        <v>26327</v>
      </c>
      <c r="F3507" s="3" t="s">
        <v>26324</v>
      </c>
      <c r="G3507" s="3" t="s">
        <v>26325</v>
      </c>
      <c r="H3507" s="3" t="s">
        <v>26326</v>
      </c>
    </row>
    <row r="3508" spans="1:8" ht="58" x14ac:dyDescent="0.35">
      <c r="A3508" s="4">
        <v>32450</v>
      </c>
      <c r="B3508" s="1">
        <v>45225</v>
      </c>
      <c r="C3508" s="2">
        <v>0.40671296296296294</v>
      </c>
      <c r="D3508" s="3" t="s">
        <v>1436</v>
      </c>
      <c r="E3508" s="3" t="s">
        <v>26329</v>
      </c>
      <c r="F3508" s="3" t="s">
        <v>26287</v>
      </c>
      <c r="G3508" s="3" t="s">
        <v>100</v>
      </c>
      <c r="H3508" s="3" t="s">
        <v>26328</v>
      </c>
    </row>
    <row r="3509" spans="1:8" x14ac:dyDescent="0.35">
      <c r="A3509" s="4">
        <v>165025</v>
      </c>
      <c r="B3509" s="1">
        <v>45225</v>
      </c>
      <c r="C3509" s="2">
        <v>0.41091435185185188</v>
      </c>
      <c r="D3509" s="3" t="s">
        <v>1474</v>
      </c>
      <c r="E3509" s="3" t="s">
        <v>26332</v>
      </c>
      <c r="F3509" s="3" t="s">
        <v>14515</v>
      </c>
      <c r="G3509" s="3" t="s">
        <v>26330</v>
      </c>
      <c r="H3509" s="3" t="s">
        <v>26331</v>
      </c>
    </row>
    <row r="3510" spans="1:8" ht="159.5" x14ac:dyDescent="0.35">
      <c r="A3510" s="4">
        <v>194217</v>
      </c>
      <c r="B3510" s="1">
        <v>45225</v>
      </c>
      <c r="C3510" s="2">
        <v>0.41164351851851855</v>
      </c>
      <c r="D3510" s="3" t="s">
        <v>26333</v>
      </c>
      <c r="E3510" s="3" t="s">
        <v>26336</v>
      </c>
      <c r="F3510" s="3" t="s">
        <v>26334</v>
      </c>
      <c r="G3510" s="3" t="s">
        <v>11732</v>
      </c>
      <c r="H3510" s="3" t="s">
        <v>26335</v>
      </c>
    </row>
    <row r="3511" spans="1:8" ht="72.5" x14ac:dyDescent="0.35">
      <c r="A3511" s="4">
        <v>37318</v>
      </c>
      <c r="B3511" s="1">
        <v>45225</v>
      </c>
      <c r="C3511" s="2">
        <v>0.41674768518518518</v>
      </c>
      <c r="D3511" s="3" t="s">
        <v>26337</v>
      </c>
      <c r="E3511" s="3" t="s">
        <v>14961</v>
      </c>
      <c r="F3511" s="3" t="s">
        <v>26338</v>
      </c>
      <c r="G3511" s="3" t="s">
        <v>26339</v>
      </c>
      <c r="H3511" s="3" t="s">
        <v>397</v>
      </c>
    </row>
    <row r="3512" spans="1:8" x14ac:dyDescent="0.35">
      <c r="A3512" s="4">
        <v>12336</v>
      </c>
      <c r="B3512" s="1">
        <v>45225</v>
      </c>
      <c r="C3512" s="2">
        <v>0.41697916666666668</v>
      </c>
      <c r="D3512" s="3" t="s">
        <v>985</v>
      </c>
      <c r="E3512" s="3" t="s">
        <v>49</v>
      </c>
      <c r="F3512" s="3" t="s">
        <v>12917</v>
      </c>
      <c r="G3512" s="3" t="s">
        <v>49</v>
      </c>
      <c r="H3512" s="3" t="s">
        <v>10726</v>
      </c>
    </row>
    <row r="3513" spans="1:8" ht="29" x14ac:dyDescent="0.35">
      <c r="A3513" s="4">
        <v>40995</v>
      </c>
      <c r="B3513" s="1">
        <v>45225</v>
      </c>
      <c r="C3513" s="2">
        <v>0.41715277777777776</v>
      </c>
      <c r="D3513" s="3" t="s">
        <v>1436</v>
      </c>
      <c r="E3513" s="3" t="s">
        <v>26343</v>
      </c>
      <c r="F3513" s="3" t="s">
        <v>26340</v>
      </c>
      <c r="G3513" s="3" t="s">
        <v>26341</v>
      </c>
      <c r="H3513" s="3" t="s">
        <v>26342</v>
      </c>
    </row>
    <row r="3514" spans="1:8" ht="72.5" x14ac:dyDescent="0.35">
      <c r="A3514" s="4">
        <v>49940</v>
      </c>
      <c r="B3514" s="1">
        <v>45225</v>
      </c>
      <c r="C3514" s="2">
        <v>0.42401620370370369</v>
      </c>
      <c r="D3514" s="3" t="s">
        <v>985</v>
      </c>
      <c r="E3514" s="3" t="s">
        <v>26345</v>
      </c>
      <c r="F3514" s="3" t="s">
        <v>26344</v>
      </c>
      <c r="G3514" s="3" t="s">
        <v>11073</v>
      </c>
      <c r="H3514" s="3" t="s">
        <v>15513</v>
      </c>
    </row>
    <row r="3515" spans="1:8" ht="130.5" x14ac:dyDescent="0.35">
      <c r="A3515" s="4">
        <v>81224</v>
      </c>
      <c r="B3515" s="1">
        <v>45225</v>
      </c>
      <c r="C3515" s="2">
        <v>0.42653935185185188</v>
      </c>
      <c r="D3515" s="3" t="s">
        <v>10615</v>
      </c>
      <c r="E3515" s="3" t="s">
        <v>26349</v>
      </c>
      <c r="F3515" s="3" t="s">
        <v>26346</v>
      </c>
      <c r="G3515" s="3" t="s">
        <v>26347</v>
      </c>
      <c r="H3515" s="3" t="s">
        <v>26348</v>
      </c>
    </row>
    <row r="3516" spans="1:8" ht="29" x14ac:dyDescent="0.35">
      <c r="A3516" s="4">
        <v>87563</v>
      </c>
      <c r="B3516" s="1">
        <v>45225</v>
      </c>
      <c r="C3516" s="2">
        <v>0.42697916666666669</v>
      </c>
      <c r="D3516" s="3" t="s">
        <v>13340</v>
      </c>
      <c r="E3516" s="3" t="s">
        <v>26352</v>
      </c>
      <c r="F3516" s="3" t="s">
        <v>26350</v>
      </c>
      <c r="G3516" s="3" t="s">
        <v>26351</v>
      </c>
      <c r="H3516" s="3" t="s">
        <v>397</v>
      </c>
    </row>
    <row r="3517" spans="1:8" ht="29" x14ac:dyDescent="0.35">
      <c r="A3517" s="4">
        <v>149440</v>
      </c>
      <c r="B3517" s="1">
        <v>45225</v>
      </c>
      <c r="C3517" s="2">
        <v>0.42895833333333333</v>
      </c>
      <c r="D3517" s="3" t="s">
        <v>1436</v>
      </c>
      <c r="E3517" s="3" t="s">
        <v>15587</v>
      </c>
      <c r="F3517" s="3" t="s">
        <v>11953</v>
      </c>
      <c r="G3517" s="3" t="s">
        <v>15587</v>
      </c>
      <c r="H3517" s="3" t="s">
        <v>10726</v>
      </c>
    </row>
    <row r="3518" spans="1:8" ht="58" x14ac:dyDescent="0.35">
      <c r="A3518" s="4">
        <v>28500</v>
      </c>
      <c r="B3518" s="1">
        <v>45225</v>
      </c>
      <c r="C3518" s="2">
        <v>0.43061342592592594</v>
      </c>
      <c r="D3518" s="3" t="s">
        <v>26353</v>
      </c>
      <c r="E3518" s="3" t="s">
        <v>26356</v>
      </c>
      <c r="F3518" s="3" t="s">
        <v>26354</v>
      </c>
      <c r="G3518" s="3" t="s">
        <v>11928</v>
      </c>
      <c r="H3518" s="3" t="s">
        <v>26355</v>
      </c>
    </row>
    <row r="3519" spans="1:8" ht="130.5" x14ac:dyDescent="0.35">
      <c r="A3519" s="4">
        <v>63397</v>
      </c>
      <c r="B3519" s="1">
        <v>45225</v>
      </c>
      <c r="C3519" s="2">
        <v>0.43065972222222221</v>
      </c>
      <c r="D3519" s="3" t="s">
        <v>26357</v>
      </c>
      <c r="E3519" s="3" t="s">
        <v>26360</v>
      </c>
      <c r="F3519" s="3" t="s">
        <v>26358</v>
      </c>
      <c r="G3519" s="3" t="s">
        <v>11732</v>
      </c>
      <c r="H3519" s="3" t="s">
        <v>26359</v>
      </c>
    </row>
    <row r="3520" spans="1:8" ht="43.5" x14ac:dyDescent="0.35">
      <c r="A3520" s="4">
        <v>161853</v>
      </c>
      <c r="B3520" s="1">
        <v>45225</v>
      </c>
      <c r="C3520" s="2">
        <v>0.43107638888888888</v>
      </c>
      <c r="D3520" s="3" t="s">
        <v>985</v>
      </c>
      <c r="E3520" s="3" t="s">
        <v>353</v>
      </c>
      <c r="F3520" s="3" t="s">
        <v>1676</v>
      </c>
      <c r="G3520" s="3" t="s">
        <v>26361</v>
      </c>
      <c r="H3520" s="3" t="s">
        <v>26362</v>
      </c>
    </row>
    <row r="3521" spans="1:8" x14ac:dyDescent="0.35">
      <c r="A3521" s="4">
        <v>64145</v>
      </c>
      <c r="B3521" s="1">
        <v>45225</v>
      </c>
      <c r="C3521" s="2">
        <v>0.43247685185185186</v>
      </c>
      <c r="D3521" s="3" t="s">
        <v>985</v>
      </c>
      <c r="E3521" s="3" t="s">
        <v>11075</v>
      </c>
      <c r="F3521" s="3" t="s">
        <v>26363</v>
      </c>
      <c r="G3521" s="3" t="s">
        <v>10903</v>
      </c>
      <c r="H3521" s="3" t="s">
        <v>15513</v>
      </c>
    </row>
    <row r="3522" spans="1:8" ht="72.5" x14ac:dyDescent="0.35">
      <c r="A3522" s="4">
        <v>38898</v>
      </c>
      <c r="B3522" s="1">
        <v>45225</v>
      </c>
      <c r="C3522" s="2">
        <v>0.43302083333333335</v>
      </c>
      <c r="D3522" s="3" t="s">
        <v>985</v>
      </c>
      <c r="E3522" s="3" t="s">
        <v>15027</v>
      </c>
      <c r="F3522" s="3" t="s">
        <v>11953</v>
      </c>
      <c r="G3522" s="3" t="s">
        <v>13008</v>
      </c>
      <c r="H3522" s="3" t="s">
        <v>12234</v>
      </c>
    </row>
    <row r="3523" spans="1:8" ht="159.5" x14ac:dyDescent="0.35">
      <c r="A3523" s="4">
        <v>203287</v>
      </c>
      <c r="B3523" s="1">
        <v>45225</v>
      </c>
      <c r="C3523" s="2">
        <v>0.43420138888888887</v>
      </c>
      <c r="D3523" s="3" t="s">
        <v>26364</v>
      </c>
      <c r="E3523" s="3" t="s">
        <v>26368</v>
      </c>
      <c r="F3523" s="3" t="s">
        <v>26365</v>
      </c>
      <c r="G3523" s="3" t="s">
        <v>26366</v>
      </c>
      <c r="H3523" s="3" t="s">
        <v>26367</v>
      </c>
    </row>
    <row r="3524" spans="1:8" ht="72.5" x14ac:dyDescent="0.35">
      <c r="A3524" s="4">
        <v>201552</v>
      </c>
      <c r="B3524" s="1">
        <v>45225</v>
      </c>
      <c r="C3524" s="2">
        <v>0.43656249999999996</v>
      </c>
      <c r="D3524" s="3" t="s">
        <v>349</v>
      </c>
      <c r="E3524" s="3" t="s">
        <v>26372</v>
      </c>
      <c r="F3524" s="3" t="s">
        <v>26369</v>
      </c>
      <c r="G3524" s="3" t="s">
        <v>26370</v>
      </c>
      <c r="H3524" s="3" t="s">
        <v>26371</v>
      </c>
    </row>
    <row r="3525" spans="1:8" ht="87" x14ac:dyDescent="0.35">
      <c r="A3525" s="4">
        <v>204250</v>
      </c>
      <c r="B3525" s="1">
        <v>45225</v>
      </c>
      <c r="C3525" s="2">
        <v>0.43782407407407403</v>
      </c>
      <c r="D3525" s="3" t="s">
        <v>26373</v>
      </c>
      <c r="E3525" s="3" t="s">
        <v>26376</v>
      </c>
      <c r="F3525" s="3" t="s">
        <v>13590</v>
      </c>
      <c r="G3525" s="3" t="s">
        <v>26374</v>
      </c>
      <c r="H3525" s="3" t="s">
        <v>26375</v>
      </c>
    </row>
    <row r="3526" spans="1:8" ht="130.5" x14ac:dyDescent="0.35">
      <c r="A3526" s="4">
        <v>33535</v>
      </c>
      <c r="B3526" s="1">
        <v>45225</v>
      </c>
      <c r="C3526" s="2">
        <v>0.43850694444444444</v>
      </c>
      <c r="D3526" s="3" t="s">
        <v>26377</v>
      </c>
      <c r="E3526" s="3" t="s">
        <v>26380</v>
      </c>
      <c r="F3526" s="3" t="s">
        <v>26378</v>
      </c>
      <c r="G3526" s="3" t="s">
        <v>11732</v>
      </c>
      <c r="H3526" s="3" t="s">
        <v>26379</v>
      </c>
    </row>
    <row r="3527" spans="1:8" ht="29" x14ac:dyDescent="0.35">
      <c r="A3527" s="4">
        <v>18543</v>
      </c>
      <c r="B3527" s="1">
        <v>45225</v>
      </c>
      <c r="C3527" s="2">
        <v>0.4387152777777778</v>
      </c>
      <c r="D3527" s="3" t="s">
        <v>10547</v>
      </c>
      <c r="E3527" s="3" t="s">
        <v>26383</v>
      </c>
      <c r="F3527" s="3" t="s">
        <v>26381</v>
      </c>
      <c r="G3527" s="3" t="s">
        <v>21108</v>
      </c>
      <c r="H3527" s="3" t="s">
        <v>26382</v>
      </c>
    </row>
    <row r="3528" spans="1:8" ht="101.5" x14ac:dyDescent="0.35">
      <c r="A3528" s="4">
        <v>141617</v>
      </c>
      <c r="B3528" s="1">
        <v>45225</v>
      </c>
      <c r="C3528" s="2">
        <v>0.44049768518518517</v>
      </c>
      <c r="D3528" s="3" t="s">
        <v>10339</v>
      </c>
      <c r="E3528" s="3" t="s">
        <v>26386</v>
      </c>
      <c r="F3528" s="3" t="s">
        <v>26384</v>
      </c>
      <c r="G3528" s="3" t="s">
        <v>24031</v>
      </c>
      <c r="H3528" s="3" t="s">
        <v>26385</v>
      </c>
    </row>
    <row r="3529" spans="1:8" ht="43.5" x14ac:dyDescent="0.35">
      <c r="A3529" s="4">
        <v>18543</v>
      </c>
      <c r="B3529" s="1">
        <v>45225</v>
      </c>
      <c r="C3529" s="2">
        <v>0.44054398148148149</v>
      </c>
      <c r="D3529" s="3" t="s">
        <v>10547</v>
      </c>
      <c r="E3529" s="3" t="s">
        <v>26383</v>
      </c>
      <c r="F3529" s="3" t="s">
        <v>26381</v>
      </c>
      <c r="G3529" s="3" t="s">
        <v>21108</v>
      </c>
      <c r="H3529" s="3" t="s">
        <v>26387</v>
      </c>
    </row>
    <row r="3530" spans="1:8" ht="43.5" x14ac:dyDescent="0.35">
      <c r="A3530" s="4">
        <v>204604</v>
      </c>
      <c r="B3530" s="1">
        <v>45225</v>
      </c>
      <c r="C3530" s="2">
        <v>0.44313657407407409</v>
      </c>
      <c r="D3530" s="3" t="s">
        <v>26388</v>
      </c>
      <c r="E3530" s="3" t="s">
        <v>26392</v>
      </c>
      <c r="F3530" s="3" t="s">
        <v>26389</v>
      </c>
      <c r="G3530" s="3" t="s">
        <v>26390</v>
      </c>
      <c r="H3530" s="3" t="s">
        <v>26391</v>
      </c>
    </row>
    <row r="3531" spans="1:8" ht="43.5" x14ac:dyDescent="0.35">
      <c r="A3531" s="4">
        <v>92037</v>
      </c>
      <c r="B3531" s="1">
        <v>45225</v>
      </c>
      <c r="C3531" s="2">
        <v>0.44468749999999996</v>
      </c>
      <c r="D3531" s="3" t="s">
        <v>26393</v>
      </c>
      <c r="E3531" s="3" t="s">
        <v>26397</v>
      </c>
      <c r="F3531" s="3" t="s">
        <v>26394</v>
      </c>
      <c r="G3531" s="3" t="s">
        <v>26395</v>
      </c>
      <c r="H3531" s="3" t="s">
        <v>26396</v>
      </c>
    </row>
    <row r="3532" spans="1:8" ht="72.5" x14ac:dyDescent="0.35">
      <c r="A3532" s="4">
        <v>157102</v>
      </c>
      <c r="B3532" s="1">
        <v>45225</v>
      </c>
      <c r="C3532" s="2">
        <v>0.44494212962962965</v>
      </c>
      <c r="D3532" s="3" t="s">
        <v>1436</v>
      </c>
      <c r="E3532" s="3" t="s">
        <v>15549</v>
      </c>
      <c r="F3532" s="3" t="s">
        <v>11953</v>
      </c>
      <c r="G3532" s="3" t="s">
        <v>49</v>
      </c>
      <c r="H3532" s="3" t="s">
        <v>10726</v>
      </c>
    </row>
    <row r="3533" spans="1:8" ht="72.5" x14ac:dyDescent="0.35">
      <c r="A3533" s="4">
        <v>32965</v>
      </c>
      <c r="B3533" s="1">
        <v>45225</v>
      </c>
      <c r="C3533" s="2">
        <v>0.44597222222222221</v>
      </c>
      <c r="D3533" s="3" t="s">
        <v>26398</v>
      </c>
      <c r="E3533" s="3" t="s">
        <v>26401</v>
      </c>
      <c r="F3533" s="3" t="s">
        <v>26399</v>
      </c>
      <c r="G3533" s="3" t="s">
        <v>11824</v>
      </c>
      <c r="H3533" s="3" t="s">
        <v>26400</v>
      </c>
    </row>
    <row r="3534" spans="1:8" ht="29" x14ac:dyDescent="0.35">
      <c r="A3534" s="4">
        <v>33277</v>
      </c>
      <c r="B3534" s="1">
        <v>45225</v>
      </c>
      <c r="C3534" s="2">
        <v>0.44799768518518518</v>
      </c>
      <c r="D3534" s="3" t="s">
        <v>985</v>
      </c>
      <c r="E3534" s="3" t="s">
        <v>26403</v>
      </c>
      <c r="F3534" s="3" t="s">
        <v>26402</v>
      </c>
      <c r="G3534" s="3" t="s">
        <v>10431</v>
      </c>
      <c r="H3534" s="3" t="s">
        <v>15513</v>
      </c>
    </row>
    <row r="3535" spans="1:8" ht="29" x14ac:dyDescent="0.35">
      <c r="A3535" s="4">
        <v>87922</v>
      </c>
      <c r="B3535" s="1">
        <v>45225</v>
      </c>
      <c r="C3535" s="2">
        <v>0.44850694444444444</v>
      </c>
      <c r="D3535" s="3" t="s">
        <v>985</v>
      </c>
      <c r="E3535" s="3" t="s">
        <v>552</v>
      </c>
      <c r="F3535" s="3" t="s">
        <v>26404</v>
      </c>
      <c r="G3535" s="3" t="s">
        <v>26405</v>
      </c>
      <c r="H3535" s="3" t="s">
        <v>26406</v>
      </c>
    </row>
    <row r="3536" spans="1:8" ht="72.5" x14ac:dyDescent="0.35">
      <c r="A3536" s="4">
        <v>39786</v>
      </c>
      <c r="B3536" s="1">
        <v>45225</v>
      </c>
      <c r="C3536" s="2">
        <v>0.45041666666666669</v>
      </c>
      <c r="D3536" s="3" t="s">
        <v>26407</v>
      </c>
      <c r="E3536" s="3" t="s">
        <v>12058</v>
      </c>
      <c r="F3536" s="3" t="s">
        <v>12979</v>
      </c>
      <c r="G3536" s="3" t="s">
        <v>11824</v>
      </c>
      <c r="H3536" s="3" t="s">
        <v>26408</v>
      </c>
    </row>
    <row r="3537" spans="1:8" ht="43.5" x14ac:dyDescent="0.35">
      <c r="A3537" s="4">
        <v>37630</v>
      </c>
      <c r="B3537" s="1">
        <v>45225</v>
      </c>
      <c r="C3537" s="2">
        <v>0.45123842592592589</v>
      </c>
      <c r="D3537" s="3" t="s">
        <v>26409</v>
      </c>
      <c r="E3537" s="3" t="s">
        <v>26411</v>
      </c>
      <c r="F3537" s="3" t="s">
        <v>26410</v>
      </c>
      <c r="G3537" s="3" t="s">
        <v>11524</v>
      </c>
      <c r="H3537" s="3" t="s">
        <v>10527</v>
      </c>
    </row>
    <row r="3538" spans="1:8" ht="43.5" x14ac:dyDescent="0.35">
      <c r="A3538" s="4">
        <v>200096</v>
      </c>
      <c r="B3538" s="1">
        <v>45225</v>
      </c>
      <c r="C3538" s="2">
        <v>0.4538194444444445</v>
      </c>
      <c r="D3538" s="3" t="s">
        <v>26412</v>
      </c>
      <c r="E3538" s="3" t="s">
        <v>26416</v>
      </c>
      <c r="F3538" s="3" t="s">
        <v>26413</v>
      </c>
      <c r="G3538" s="3" t="s">
        <v>26414</v>
      </c>
      <c r="H3538" s="3" t="s">
        <v>26415</v>
      </c>
    </row>
    <row r="3539" spans="1:8" ht="43.5" x14ac:dyDescent="0.35">
      <c r="A3539" s="4">
        <v>62657</v>
      </c>
      <c r="B3539" s="1">
        <v>45225</v>
      </c>
      <c r="C3539" s="2">
        <v>0.45519675925925923</v>
      </c>
      <c r="D3539" s="3" t="s">
        <v>26417</v>
      </c>
      <c r="E3539" s="3" t="s">
        <v>26417</v>
      </c>
      <c r="F3539" s="3" t="s">
        <v>26404</v>
      </c>
      <c r="G3539" s="3" t="s">
        <v>26418</v>
      </c>
      <c r="H3539" s="3" t="s">
        <v>26419</v>
      </c>
    </row>
    <row r="3540" spans="1:8" ht="145" x14ac:dyDescent="0.35">
      <c r="A3540" s="4">
        <v>104151</v>
      </c>
      <c r="B3540" s="1">
        <v>45225</v>
      </c>
      <c r="C3540" s="2">
        <v>0.45726851851851852</v>
      </c>
      <c r="D3540" s="3" t="s">
        <v>26420</v>
      </c>
      <c r="E3540" s="3" t="s">
        <v>10846</v>
      </c>
      <c r="F3540" s="3" t="s">
        <v>26421</v>
      </c>
      <c r="G3540" s="3" t="s">
        <v>11732</v>
      </c>
      <c r="H3540" s="3" t="s">
        <v>26422</v>
      </c>
    </row>
    <row r="3541" spans="1:8" ht="29" x14ac:dyDescent="0.35">
      <c r="A3541" s="4">
        <v>203964</v>
      </c>
      <c r="B3541" s="1">
        <v>45225</v>
      </c>
      <c r="C3541" s="2">
        <v>0.45975694444444443</v>
      </c>
      <c r="D3541" s="3" t="s">
        <v>1702</v>
      </c>
      <c r="E3541" s="3" t="s">
        <v>26426</v>
      </c>
      <c r="F3541" s="3" t="s">
        <v>26423</v>
      </c>
      <c r="G3541" s="3" t="s">
        <v>26424</v>
      </c>
      <c r="H3541" s="3" t="s">
        <v>26425</v>
      </c>
    </row>
    <row r="3542" spans="1:8" ht="43.5" x14ac:dyDescent="0.35">
      <c r="A3542" s="4">
        <v>204307</v>
      </c>
      <c r="B3542" s="1">
        <v>45225</v>
      </c>
      <c r="C3542" s="2">
        <v>0.46224537037037039</v>
      </c>
      <c r="D3542" s="3" t="s">
        <v>1744</v>
      </c>
      <c r="E3542" s="3" t="s">
        <v>26429</v>
      </c>
      <c r="F3542" s="3" t="s">
        <v>26427</v>
      </c>
      <c r="G3542" s="3" t="s">
        <v>11798</v>
      </c>
      <c r="H3542" s="3" t="s">
        <v>26428</v>
      </c>
    </row>
    <row r="3543" spans="1:8" ht="58" x14ac:dyDescent="0.35">
      <c r="A3543" s="4">
        <v>68863</v>
      </c>
      <c r="B3543" s="1">
        <v>45225</v>
      </c>
      <c r="C3543" s="2">
        <v>0.46324074074074079</v>
      </c>
      <c r="D3543" s="3" t="s">
        <v>1436</v>
      </c>
      <c r="E3543" s="3" t="s">
        <v>26432</v>
      </c>
      <c r="F3543" s="3" t="s">
        <v>26430</v>
      </c>
      <c r="G3543" s="3" t="s">
        <v>10672</v>
      </c>
      <c r="H3543" s="3" t="s">
        <v>26431</v>
      </c>
    </row>
    <row r="3544" spans="1:8" ht="174" x14ac:dyDescent="0.35">
      <c r="A3544" s="4">
        <v>174496</v>
      </c>
      <c r="B3544" s="1">
        <v>45225</v>
      </c>
      <c r="C3544" s="2">
        <v>0.46508101851851852</v>
      </c>
      <c r="D3544" s="3" t="s">
        <v>26433</v>
      </c>
      <c r="E3544" s="3" t="s">
        <v>26437</v>
      </c>
      <c r="F3544" s="3" t="s">
        <v>26434</v>
      </c>
      <c r="G3544" s="3" t="s">
        <v>26435</v>
      </c>
      <c r="H3544" s="3" t="s">
        <v>26436</v>
      </c>
    </row>
    <row r="3545" spans="1:8" x14ac:dyDescent="0.35">
      <c r="A3545" s="4">
        <v>76213</v>
      </c>
      <c r="B3545" s="1">
        <v>45225</v>
      </c>
      <c r="C3545" s="2">
        <v>0.47008101851851852</v>
      </c>
      <c r="D3545" s="3" t="s">
        <v>985</v>
      </c>
      <c r="E3545" s="3" t="s">
        <v>26438</v>
      </c>
      <c r="F3545" s="3" t="s">
        <v>12899</v>
      </c>
      <c r="G3545" s="3" t="s">
        <v>26438</v>
      </c>
      <c r="H3545" s="3" t="s">
        <v>13273</v>
      </c>
    </row>
    <row r="3546" spans="1:8" ht="130.5" x14ac:dyDescent="0.35">
      <c r="A3546" s="4">
        <v>39241</v>
      </c>
      <c r="B3546" s="1">
        <v>45225</v>
      </c>
      <c r="C3546" s="2">
        <v>0.47129629629629632</v>
      </c>
      <c r="D3546" s="3" t="s">
        <v>985</v>
      </c>
      <c r="E3546" s="3" t="s">
        <v>26440</v>
      </c>
      <c r="F3546" s="3" t="s">
        <v>11953</v>
      </c>
      <c r="G3546" s="3" t="s">
        <v>26439</v>
      </c>
      <c r="H3546" s="3" t="s">
        <v>12999</v>
      </c>
    </row>
    <row r="3547" spans="1:8" ht="72.5" x14ac:dyDescent="0.35">
      <c r="A3547" s="4">
        <v>43212</v>
      </c>
      <c r="B3547" s="1">
        <v>45225</v>
      </c>
      <c r="C3547" s="2">
        <v>0.47165509259259258</v>
      </c>
      <c r="D3547" s="3" t="s">
        <v>26441</v>
      </c>
      <c r="E3547" s="3" t="s">
        <v>26444</v>
      </c>
      <c r="F3547" s="3" t="s">
        <v>26442</v>
      </c>
      <c r="G3547" s="3" t="s">
        <v>11732</v>
      </c>
      <c r="H3547" s="3" t="s">
        <v>26443</v>
      </c>
    </row>
    <row r="3548" spans="1:8" ht="159.5" x14ac:dyDescent="0.35">
      <c r="A3548" s="4">
        <v>56941</v>
      </c>
      <c r="B3548" s="1">
        <v>45225</v>
      </c>
      <c r="C3548" s="2">
        <v>0.4723148148148148</v>
      </c>
      <c r="D3548" s="3" t="s">
        <v>26445</v>
      </c>
      <c r="E3548" s="3" t="s">
        <v>26449</v>
      </c>
      <c r="F3548" s="3" t="s">
        <v>26446</v>
      </c>
      <c r="G3548" s="3" t="s">
        <v>26447</v>
      </c>
      <c r="H3548" s="3" t="s">
        <v>26448</v>
      </c>
    </row>
    <row r="3549" spans="1:8" ht="101.5" x14ac:dyDescent="0.35">
      <c r="A3549" s="4">
        <v>198348</v>
      </c>
      <c r="B3549" s="1">
        <v>45225</v>
      </c>
      <c r="C3549" s="2">
        <v>0.47322916666666665</v>
      </c>
      <c r="D3549" s="3" t="s">
        <v>985</v>
      </c>
      <c r="E3549" s="3" t="s">
        <v>20839</v>
      </c>
      <c r="F3549" s="3" t="s">
        <v>26450</v>
      </c>
      <c r="G3549" s="3" t="s">
        <v>26451</v>
      </c>
      <c r="H3549" s="3" t="s">
        <v>26452</v>
      </c>
    </row>
    <row r="3550" spans="1:8" ht="58" x14ac:dyDescent="0.35">
      <c r="A3550" s="4">
        <v>34149</v>
      </c>
      <c r="B3550" s="1">
        <v>45225</v>
      </c>
      <c r="C3550" s="2">
        <v>0.47478009259259263</v>
      </c>
      <c r="D3550" s="3" t="s">
        <v>26453</v>
      </c>
      <c r="E3550" s="3" t="s">
        <v>26456</v>
      </c>
      <c r="F3550" s="3" t="s">
        <v>26454</v>
      </c>
      <c r="G3550" s="3" t="s">
        <v>14222</v>
      </c>
      <c r="H3550" s="3" t="s">
        <v>26455</v>
      </c>
    </row>
    <row r="3551" spans="1:8" x14ac:dyDescent="0.35">
      <c r="A3551" s="4">
        <v>50305</v>
      </c>
      <c r="B3551" s="1">
        <v>45225</v>
      </c>
      <c r="C3551" s="2">
        <v>0.48083333333333328</v>
      </c>
      <c r="D3551" s="3" t="s">
        <v>26457</v>
      </c>
      <c r="E3551" s="3" t="s">
        <v>26460</v>
      </c>
      <c r="F3551" s="3" t="s">
        <v>26458</v>
      </c>
      <c r="G3551" s="3" t="s">
        <v>11420</v>
      </c>
      <c r="H3551" s="3" t="s">
        <v>26459</v>
      </c>
    </row>
    <row r="3552" spans="1:8" ht="72.5" x14ac:dyDescent="0.35">
      <c r="A3552" s="4">
        <v>200558</v>
      </c>
      <c r="B3552" s="1">
        <v>45225</v>
      </c>
      <c r="C3552" s="2">
        <v>0.48305555555555557</v>
      </c>
      <c r="D3552" s="3" t="s">
        <v>1296</v>
      </c>
      <c r="E3552" s="3" t="s">
        <v>26462</v>
      </c>
      <c r="F3552" s="3" t="s">
        <v>26461</v>
      </c>
      <c r="G3552" s="3" t="s">
        <v>11167</v>
      </c>
      <c r="H3552" s="3" t="s">
        <v>12758</v>
      </c>
    </row>
    <row r="3553" spans="1:8" ht="43.5" x14ac:dyDescent="0.35">
      <c r="A3553" s="4">
        <v>15497</v>
      </c>
      <c r="B3553" s="1">
        <v>45225</v>
      </c>
      <c r="C3553" s="2">
        <v>0.48891203703703701</v>
      </c>
      <c r="D3553" s="3" t="s">
        <v>26463</v>
      </c>
      <c r="E3553" s="3" t="s">
        <v>26467</v>
      </c>
      <c r="F3553" s="3" t="s">
        <v>26464</v>
      </c>
      <c r="G3553" s="3" t="s">
        <v>26465</v>
      </c>
      <c r="H3553" s="3" t="s">
        <v>26466</v>
      </c>
    </row>
    <row r="3554" spans="1:8" ht="58" x14ac:dyDescent="0.35">
      <c r="A3554" s="4">
        <v>194356</v>
      </c>
      <c r="B3554" s="1">
        <v>45225</v>
      </c>
      <c r="C3554" s="2">
        <v>0.48907407407407405</v>
      </c>
      <c r="D3554" s="3" t="s">
        <v>26468</v>
      </c>
      <c r="E3554" s="3" t="s">
        <v>26472</v>
      </c>
      <c r="F3554" s="3" t="s">
        <v>26469</v>
      </c>
      <c r="G3554" s="3" t="s">
        <v>26470</v>
      </c>
      <c r="H3554" s="3" t="s">
        <v>26471</v>
      </c>
    </row>
    <row r="3555" spans="1:8" ht="72.5" x14ac:dyDescent="0.35">
      <c r="A3555" s="4">
        <v>7181</v>
      </c>
      <c r="B3555" s="1">
        <v>45225</v>
      </c>
      <c r="C3555" s="2">
        <v>0.48915509259259254</v>
      </c>
      <c r="D3555" s="3" t="s">
        <v>10599</v>
      </c>
      <c r="E3555" s="3" t="s">
        <v>26474</v>
      </c>
      <c r="F3555" s="3" t="s">
        <v>26473</v>
      </c>
      <c r="G3555" s="3" t="s">
        <v>10851</v>
      </c>
      <c r="H3555" s="3" t="s">
        <v>12758</v>
      </c>
    </row>
    <row r="3556" spans="1:8" ht="43.5" x14ac:dyDescent="0.35">
      <c r="A3556" s="4">
        <v>115120</v>
      </c>
      <c r="B3556" s="1">
        <v>45225</v>
      </c>
      <c r="C3556" s="2">
        <v>0.48917824074074073</v>
      </c>
      <c r="D3556" s="3" t="s">
        <v>26475</v>
      </c>
      <c r="E3556" s="3" t="s">
        <v>26479</v>
      </c>
      <c r="F3556" s="3" t="s">
        <v>26476</v>
      </c>
      <c r="G3556" s="3" t="s">
        <v>26477</v>
      </c>
      <c r="H3556" s="3" t="s">
        <v>26478</v>
      </c>
    </row>
    <row r="3557" spans="1:8" ht="101.5" x14ac:dyDescent="0.35">
      <c r="A3557" s="4">
        <v>42313</v>
      </c>
      <c r="B3557" s="1">
        <v>45225</v>
      </c>
      <c r="C3557" s="2">
        <v>0.49017361111111107</v>
      </c>
      <c r="D3557" s="3" t="s">
        <v>1436</v>
      </c>
      <c r="E3557" s="3" t="s">
        <v>15544</v>
      </c>
      <c r="F3557" s="3" t="s">
        <v>11953</v>
      </c>
      <c r="G3557" s="3" t="s">
        <v>26480</v>
      </c>
      <c r="H3557" s="3" t="s">
        <v>12234</v>
      </c>
    </row>
    <row r="3558" spans="1:8" ht="29" x14ac:dyDescent="0.35">
      <c r="A3558" s="4">
        <v>170780</v>
      </c>
      <c r="B3558" s="1">
        <v>45225</v>
      </c>
      <c r="C3558" s="2">
        <v>0.4921875</v>
      </c>
      <c r="D3558" s="3" t="s">
        <v>1403</v>
      </c>
      <c r="E3558" s="3" t="s">
        <v>26483</v>
      </c>
      <c r="F3558" s="3" t="s">
        <v>26481</v>
      </c>
      <c r="G3558" s="3" t="s">
        <v>10546</v>
      </c>
      <c r="H3558" s="3" t="s">
        <v>26482</v>
      </c>
    </row>
    <row r="3559" spans="1:8" ht="43.5" x14ac:dyDescent="0.35">
      <c r="A3559" s="4">
        <v>34342</v>
      </c>
      <c r="B3559" s="1">
        <v>45225</v>
      </c>
      <c r="C3559" s="2">
        <v>0.4934027777777778</v>
      </c>
      <c r="D3559" s="3" t="s">
        <v>26484</v>
      </c>
      <c r="E3559" s="3" t="s">
        <v>26487</v>
      </c>
      <c r="F3559" s="3" t="s">
        <v>26485</v>
      </c>
      <c r="G3559" s="3" t="s">
        <v>11732</v>
      </c>
      <c r="H3559" s="3" t="s">
        <v>26486</v>
      </c>
    </row>
    <row r="3560" spans="1:8" ht="43.5" x14ac:dyDescent="0.35">
      <c r="A3560" s="4">
        <v>54353</v>
      </c>
      <c r="B3560" s="1">
        <v>45225</v>
      </c>
      <c r="C3560" s="2">
        <v>0.49391203703703707</v>
      </c>
      <c r="D3560" s="3" t="s">
        <v>26488</v>
      </c>
      <c r="E3560" s="3" t="s">
        <v>23121</v>
      </c>
      <c r="F3560" s="3" t="s">
        <v>26489</v>
      </c>
      <c r="G3560" s="3" t="s">
        <v>26490</v>
      </c>
      <c r="H3560" s="3" t="s">
        <v>10319</v>
      </c>
    </row>
    <row r="3561" spans="1:8" ht="43.5" x14ac:dyDescent="0.35">
      <c r="A3561" s="4">
        <v>74750</v>
      </c>
      <c r="B3561" s="1">
        <v>45225</v>
      </c>
      <c r="C3561" s="2">
        <v>0.49527777777777776</v>
      </c>
      <c r="D3561" s="3" t="s">
        <v>985</v>
      </c>
      <c r="E3561" s="3" t="s">
        <v>26493</v>
      </c>
      <c r="F3561" s="3" t="s">
        <v>26491</v>
      </c>
      <c r="G3561" s="3" t="s">
        <v>26492</v>
      </c>
      <c r="H3561" s="3" t="s">
        <v>11316</v>
      </c>
    </row>
    <row r="3562" spans="1:8" ht="43.5" x14ac:dyDescent="0.35">
      <c r="A3562" s="4">
        <v>115120</v>
      </c>
      <c r="B3562" s="1">
        <v>45225</v>
      </c>
      <c r="C3562" s="2">
        <v>0.49586805555555552</v>
      </c>
      <c r="D3562" s="3" t="s">
        <v>26475</v>
      </c>
      <c r="E3562" s="3" t="s">
        <v>26479</v>
      </c>
      <c r="F3562" s="3" t="s">
        <v>26476</v>
      </c>
      <c r="G3562" s="3" t="s">
        <v>26477</v>
      </c>
      <c r="H3562" s="3" t="s">
        <v>26494</v>
      </c>
    </row>
    <row r="3563" spans="1:8" ht="58" x14ac:dyDescent="0.35">
      <c r="A3563" s="4">
        <v>51186</v>
      </c>
      <c r="B3563" s="1">
        <v>45225</v>
      </c>
      <c r="C3563" s="2">
        <v>0.49943287037037037</v>
      </c>
      <c r="D3563" s="3" t="s">
        <v>26495</v>
      </c>
      <c r="E3563" s="3" t="s">
        <v>14754</v>
      </c>
      <c r="F3563" s="3" t="s">
        <v>26496</v>
      </c>
      <c r="G3563" s="3" t="s">
        <v>11122</v>
      </c>
      <c r="H3563" s="3" t="s">
        <v>26497</v>
      </c>
    </row>
    <row r="3564" spans="1:8" ht="43.5" x14ac:dyDescent="0.35">
      <c r="A3564" s="4">
        <v>35601</v>
      </c>
      <c r="B3564" s="1">
        <v>45225</v>
      </c>
      <c r="C3564" s="2">
        <v>0.50093750000000004</v>
      </c>
      <c r="D3564" s="3" t="s">
        <v>26498</v>
      </c>
      <c r="E3564" s="3" t="s">
        <v>26502</v>
      </c>
      <c r="F3564" s="3" t="s">
        <v>26499</v>
      </c>
      <c r="G3564" s="3" t="s">
        <v>26500</v>
      </c>
      <c r="H3564" s="3" t="s">
        <v>26501</v>
      </c>
    </row>
    <row r="3565" spans="1:8" x14ac:dyDescent="0.35">
      <c r="A3565" s="4">
        <v>8020</v>
      </c>
      <c r="B3565" s="1">
        <v>45225</v>
      </c>
      <c r="C3565" s="2">
        <v>0.50410879629629635</v>
      </c>
      <c r="D3565" s="3" t="s">
        <v>12959</v>
      </c>
      <c r="E3565" s="3" t="s">
        <v>26504</v>
      </c>
      <c r="F3565" s="3" t="s">
        <v>13590</v>
      </c>
      <c r="G3565" s="3" t="s">
        <v>26503</v>
      </c>
      <c r="H3565" s="3" t="s">
        <v>580</v>
      </c>
    </row>
    <row r="3566" spans="1:8" ht="58" x14ac:dyDescent="0.35">
      <c r="A3566" s="4">
        <v>49910</v>
      </c>
      <c r="B3566" s="1">
        <v>45225</v>
      </c>
      <c r="C3566" s="2">
        <v>0.50453703703703701</v>
      </c>
      <c r="D3566" s="3" t="s">
        <v>1436</v>
      </c>
      <c r="E3566" s="3" t="s">
        <v>26507</v>
      </c>
      <c r="F3566" s="3" t="s">
        <v>26505</v>
      </c>
      <c r="G3566" s="3" t="s">
        <v>10431</v>
      </c>
      <c r="H3566" s="3" t="s">
        <v>26506</v>
      </c>
    </row>
    <row r="3567" spans="1:8" x14ac:dyDescent="0.35">
      <c r="A3567" s="4">
        <v>200800</v>
      </c>
      <c r="B3567" s="1">
        <v>45225</v>
      </c>
      <c r="C3567" s="2">
        <v>0.50503472222222223</v>
      </c>
      <c r="D3567" s="3" t="s">
        <v>985</v>
      </c>
      <c r="E3567" s="3" t="s">
        <v>26509</v>
      </c>
      <c r="F3567" s="3" t="s">
        <v>12280</v>
      </c>
      <c r="G3567" s="3" t="s">
        <v>26508</v>
      </c>
      <c r="H3567" s="3" t="s">
        <v>10726</v>
      </c>
    </row>
    <row r="3568" spans="1:8" ht="58" x14ac:dyDescent="0.35">
      <c r="A3568" s="4">
        <v>47682</v>
      </c>
      <c r="B3568" s="1">
        <v>45225</v>
      </c>
      <c r="C3568" s="2">
        <v>0.50532407407407409</v>
      </c>
      <c r="D3568" s="3" t="s">
        <v>11397</v>
      </c>
      <c r="E3568" s="3" t="s">
        <v>14757</v>
      </c>
      <c r="F3568" s="3" t="s">
        <v>10947</v>
      </c>
      <c r="G3568" s="3" t="s">
        <v>11920</v>
      </c>
      <c r="H3568" s="3" t="s">
        <v>17482</v>
      </c>
    </row>
    <row r="3569" spans="1:8" ht="43.5" x14ac:dyDescent="0.35">
      <c r="A3569" s="4">
        <v>37390</v>
      </c>
      <c r="B3569" s="1">
        <v>45225</v>
      </c>
      <c r="C3569" s="2">
        <v>0.50686342592592593</v>
      </c>
      <c r="D3569" s="3" t="s">
        <v>26510</v>
      </c>
      <c r="E3569" s="3" t="s">
        <v>10846</v>
      </c>
      <c r="F3569" s="3" t="s">
        <v>12068</v>
      </c>
      <c r="G3569" s="3" t="s">
        <v>11732</v>
      </c>
      <c r="H3569" s="3" t="s">
        <v>26511</v>
      </c>
    </row>
    <row r="3570" spans="1:8" ht="58" x14ac:dyDescent="0.35">
      <c r="A3570" s="4">
        <v>114180</v>
      </c>
      <c r="B3570" s="1">
        <v>45225</v>
      </c>
      <c r="C3570" s="2">
        <v>0.50791666666666668</v>
      </c>
      <c r="D3570" s="3" t="s">
        <v>26512</v>
      </c>
      <c r="E3570" s="3" t="s">
        <v>26516</v>
      </c>
      <c r="F3570" s="3" t="s">
        <v>26513</v>
      </c>
      <c r="G3570" s="3" t="s">
        <v>26514</v>
      </c>
      <c r="H3570" s="3" t="s">
        <v>26515</v>
      </c>
    </row>
    <row r="3571" spans="1:8" ht="29" x14ac:dyDescent="0.35">
      <c r="A3571" s="4">
        <v>32836</v>
      </c>
      <c r="B3571" s="1">
        <v>45225</v>
      </c>
      <c r="C3571" s="2">
        <v>0.50877314814814811</v>
      </c>
      <c r="D3571" s="3" t="s">
        <v>1473</v>
      </c>
      <c r="E3571" s="3" t="s">
        <v>26518</v>
      </c>
      <c r="F3571" s="3" t="s">
        <v>26517</v>
      </c>
      <c r="G3571" s="3" t="s">
        <v>26518</v>
      </c>
      <c r="H3571" s="3" t="s">
        <v>26519</v>
      </c>
    </row>
    <row r="3572" spans="1:8" ht="72.5" x14ac:dyDescent="0.35">
      <c r="A3572" s="4">
        <v>36715</v>
      </c>
      <c r="B3572" s="1">
        <v>45225</v>
      </c>
      <c r="C3572" s="2">
        <v>0.50913194444444443</v>
      </c>
      <c r="D3572" s="3" t="s">
        <v>26520</v>
      </c>
      <c r="E3572" s="3" t="s">
        <v>26524</v>
      </c>
      <c r="F3572" s="3" t="s">
        <v>26521</v>
      </c>
      <c r="G3572" s="3" t="s">
        <v>26522</v>
      </c>
      <c r="H3572" s="3" t="s">
        <v>26523</v>
      </c>
    </row>
    <row r="3573" spans="1:8" ht="43.5" x14ac:dyDescent="0.35">
      <c r="A3573" s="4">
        <v>54422</v>
      </c>
      <c r="B3573" s="1">
        <v>45225</v>
      </c>
      <c r="C3573" s="2">
        <v>0.51119212962962968</v>
      </c>
      <c r="D3573" s="3" t="s">
        <v>26525</v>
      </c>
      <c r="E3573" s="3" t="s">
        <v>873</v>
      </c>
      <c r="F3573" s="3" t="s">
        <v>26526</v>
      </c>
      <c r="G3573" s="3" t="s">
        <v>26527</v>
      </c>
      <c r="H3573" s="3" t="s">
        <v>26528</v>
      </c>
    </row>
    <row r="3574" spans="1:8" ht="43.5" x14ac:dyDescent="0.35">
      <c r="A3574" s="4">
        <v>189558</v>
      </c>
      <c r="B3574" s="1">
        <v>45225</v>
      </c>
      <c r="C3574" s="2">
        <v>0.51362268518518517</v>
      </c>
      <c r="D3574" s="3" t="s">
        <v>26529</v>
      </c>
      <c r="E3574" s="3" t="s">
        <v>26532</v>
      </c>
      <c r="F3574" s="3" t="s">
        <v>26530</v>
      </c>
      <c r="G3574" s="3" t="s">
        <v>11928</v>
      </c>
      <c r="H3574" s="3" t="s">
        <v>26531</v>
      </c>
    </row>
    <row r="3575" spans="1:8" ht="43.5" x14ac:dyDescent="0.35">
      <c r="A3575" s="4">
        <v>46508</v>
      </c>
      <c r="B3575" s="1">
        <v>45225</v>
      </c>
      <c r="C3575" s="2">
        <v>0.51432870370370376</v>
      </c>
      <c r="D3575" s="3" t="s">
        <v>26533</v>
      </c>
      <c r="E3575" s="3" t="s">
        <v>26536</v>
      </c>
      <c r="F3575" s="3" t="s">
        <v>26534</v>
      </c>
      <c r="G3575" s="3" t="s">
        <v>11732</v>
      </c>
      <c r="H3575" s="3" t="s">
        <v>26535</v>
      </c>
    </row>
    <row r="3576" spans="1:8" ht="72.5" x14ac:dyDescent="0.35">
      <c r="A3576" s="4">
        <v>46475</v>
      </c>
      <c r="B3576" s="1">
        <v>45225</v>
      </c>
      <c r="C3576" s="2">
        <v>0.51534722222222229</v>
      </c>
      <c r="D3576" s="3" t="s">
        <v>985</v>
      </c>
      <c r="E3576" s="3" t="s">
        <v>26539</v>
      </c>
      <c r="F3576" s="3" t="s">
        <v>26537</v>
      </c>
      <c r="G3576" s="3" t="s">
        <v>21108</v>
      </c>
      <c r="H3576" s="3" t="s">
        <v>26538</v>
      </c>
    </row>
    <row r="3577" spans="1:8" ht="43.5" x14ac:dyDescent="0.35">
      <c r="A3577" s="4">
        <v>166714</v>
      </c>
      <c r="B3577" s="1">
        <v>45225</v>
      </c>
      <c r="C3577" s="2">
        <v>0.51590277777777771</v>
      </c>
      <c r="D3577" s="3" t="s">
        <v>26540</v>
      </c>
      <c r="E3577" s="3" t="s">
        <v>26544</v>
      </c>
      <c r="F3577" s="3" t="s">
        <v>26541</v>
      </c>
      <c r="G3577" s="3" t="s">
        <v>26542</v>
      </c>
      <c r="H3577" s="3" t="s">
        <v>26543</v>
      </c>
    </row>
    <row r="3578" spans="1:8" ht="58" x14ac:dyDescent="0.35">
      <c r="A3578" s="4">
        <v>189549</v>
      </c>
      <c r="B3578" s="1">
        <v>45225</v>
      </c>
      <c r="C3578" s="2">
        <v>0.51965277777777785</v>
      </c>
      <c r="D3578" s="3" t="s">
        <v>26545</v>
      </c>
      <c r="E3578" s="3" t="s">
        <v>11579</v>
      </c>
      <c r="F3578" s="3" t="s">
        <v>26546</v>
      </c>
      <c r="G3578" s="3" t="s">
        <v>11732</v>
      </c>
      <c r="H3578" s="3" t="s">
        <v>26547</v>
      </c>
    </row>
    <row r="3579" spans="1:8" ht="43.5" x14ac:dyDescent="0.35">
      <c r="A3579" s="4">
        <v>46428</v>
      </c>
      <c r="B3579" s="1">
        <v>45225</v>
      </c>
      <c r="C3579" s="2">
        <v>0.52386574074074077</v>
      </c>
      <c r="D3579" s="3" t="s">
        <v>1288</v>
      </c>
      <c r="E3579" s="3" t="s">
        <v>26550</v>
      </c>
      <c r="F3579" s="3" t="s">
        <v>26548</v>
      </c>
      <c r="G3579" s="3" t="s">
        <v>11997</v>
      </c>
      <c r="H3579" s="3" t="s">
        <v>26549</v>
      </c>
    </row>
    <row r="3580" spans="1:8" ht="29" x14ac:dyDescent="0.35">
      <c r="A3580" s="4">
        <v>46590</v>
      </c>
      <c r="B3580" s="1">
        <v>45225</v>
      </c>
      <c r="C3580" s="2">
        <v>0.52640046296296295</v>
      </c>
      <c r="D3580" s="3" t="s">
        <v>1288</v>
      </c>
      <c r="E3580" s="3" t="s">
        <v>26553</v>
      </c>
      <c r="F3580" s="3" t="s">
        <v>26551</v>
      </c>
      <c r="G3580" s="3" t="s">
        <v>11920</v>
      </c>
      <c r="H3580" s="3" t="s">
        <v>26552</v>
      </c>
    </row>
    <row r="3581" spans="1:8" ht="29" x14ac:dyDescent="0.35">
      <c r="A3581" s="4">
        <v>60671</v>
      </c>
      <c r="B3581" s="1">
        <v>45225</v>
      </c>
      <c r="C3581" s="2">
        <v>0.52695601851851859</v>
      </c>
      <c r="D3581" s="3" t="s">
        <v>26554</v>
      </c>
      <c r="E3581" s="3" t="s">
        <v>26556</v>
      </c>
      <c r="F3581" s="3" t="s">
        <v>26555</v>
      </c>
      <c r="G3581" s="3" t="s">
        <v>14222</v>
      </c>
      <c r="H3581" s="3" t="s">
        <v>11295</v>
      </c>
    </row>
    <row r="3582" spans="1:8" ht="87" x14ac:dyDescent="0.35">
      <c r="A3582" s="4">
        <v>35700</v>
      </c>
      <c r="B3582" s="1">
        <v>45225</v>
      </c>
      <c r="C3582" s="2">
        <v>0.52714120370370365</v>
      </c>
      <c r="D3582" s="3" t="s">
        <v>26557</v>
      </c>
      <c r="E3582" s="3" t="s">
        <v>26560</v>
      </c>
      <c r="F3582" s="3" t="s">
        <v>26558</v>
      </c>
      <c r="G3582" s="3" t="s">
        <v>11732</v>
      </c>
      <c r="H3582" s="3" t="s">
        <v>26559</v>
      </c>
    </row>
    <row r="3583" spans="1:8" ht="43.5" x14ac:dyDescent="0.35">
      <c r="A3583" s="4">
        <v>60671</v>
      </c>
      <c r="B3583" s="1">
        <v>45225</v>
      </c>
      <c r="C3583" s="2">
        <v>0.52962962962962956</v>
      </c>
      <c r="D3583" s="3" t="s">
        <v>26554</v>
      </c>
      <c r="E3583" s="3" t="s">
        <v>26562</v>
      </c>
      <c r="F3583" s="3" t="s">
        <v>26555</v>
      </c>
      <c r="G3583" s="3" t="s">
        <v>14222</v>
      </c>
      <c r="H3583" s="3" t="s">
        <v>26561</v>
      </c>
    </row>
    <row r="3584" spans="1:8" ht="58" x14ac:dyDescent="0.35">
      <c r="A3584" s="4">
        <v>42965</v>
      </c>
      <c r="B3584" s="1">
        <v>45225</v>
      </c>
      <c r="C3584" s="2">
        <v>0.52972222222222221</v>
      </c>
      <c r="D3584" s="3" t="s">
        <v>11005</v>
      </c>
      <c r="E3584" s="3" t="s">
        <v>26565</v>
      </c>
      <c r="F3584" s="3" t="s">
        <v>26563</v>
      </c>
      <c r="G3584" s="3" t="s">
        <v>11857</v>
      </c>
      <c r="H3584" s="3" t="s">
        <v>26564</v>
      </c>
    </row>
    <row r="3585" spans="1:8" ht="29" x14ac:dyDescent="0.35">
      <c r="A3585" s="4">
        <v>37653</v>
      </c>
      <c r="B3585" s="1">
        <v>45225</v>
      </c>
      <c r="C3585" s="2">
        <v>0.53331018518518525</v>
      </c>
      <c r="D3585" s="3" t="s">
        <v>1436</v>
      </c>
      <c r="E3585" s="3" t="s">
        <v>26569</v>
      </c>
      <c r="F3585" s="3" t="s">
        <v>26566</v>
      </c>
      <c r="G3585" s="3" t="s">
        <v>26567</v>
      </c>
      <c r="H3585" s="3" t="s">
        <v>26568</v>
      </c>
    </row>
    <row r="3586" spans="1:8" ht="43.5" x14ac:dyDescent="0.35">
      <c r="A3586" s="4">
        <v>76625</v>
      </c>
      <c r="B3586" s="1">
        <v>45225</v>
      </c>
      <c r="C3586" s="2">
        <v>0.53391203703703705</v>
      </c>
      <c r="D3586" s="3" t="s">
        <v>10923</v>
      </c>
      <c r="E3586" s="3" t="s">
        <v>13688</v>
      </c>
      <c r="F3586" s="3" t="s">
        <v>26570</v>
      </c>
      <c r="G3586" s="3" t="s">
        <v>10468</v>
      </c>
      <c r="H3586" s="3" t="s">
        <v>26571</v>
      </c>
    </row>
    <row r="3587" spans="1:8" ht="43.5" x14ac:dyDescent="0.35">
      <c r="A3587" s="4">
        <v>43204</v>
      </c>
      <c r="B3587" s="1">
        <v>45225</v>
      </c>
      <c r="C3587" s="2">
        <v>0.5348032407407407</v>
      </c>
      <c r="D3587" s="3" t="s">
        <v>1288</v>
      </c>
      <c r="E3587" s="3" t="s">
        <v>26574</v>
      </c>
      <c r="F3587" s="3" t="s">
        <v>26572</v>
      </c>
      <c r="G3587" s="3" t="s">
        <v>11904</v>
      </c>
      <c r="H3587" s="3" t="s">
        <v>26573</v>
      </c>
    </row>
    <row r="3588" spans="1:8" ht="29" x14ac:dyDescent="0.35">
      <c r="A3588" s="4">
        <v>45073</v>
      </c>
      <c r="B3588" s="1">
        <v>45225</v>
      </c>
      <c r="C3588" s="2">
        <v>0.53593750000000007</v>
      </c>
      <c r="D3588" s="3" t="s">
        <v>1436</v>
      </c>
      <c r="E3588" s="3" t="s">
        <v>14762</v>
      </c>
      <c r="F3588" s="3" t="s">
        <v>26575</v>
      </c>
      <c r="G3588" s="3" t="s">
        <v>26576</v>
      </c>
      <c r="H3588" s="3" t="s">
        <v>26577</v>
      </c>
    </row>
    <row r="3589" spans="1:8" ht="43.5" x14ac:dyDescent="0.35">
      <c r="A3589" s="4">
        <v>43177</v>
      </c>
      <c r="B3589" s="1">
        <v>45225</v>
      </c>
      <c r="C3589" s="2">
        <v>0.53778935185185184</v>
      </c>
      <c r="D3589" s="3" t="s">
        <v>1288</v>
      </c>
      <c r="E3589" s="3" t="s">
        <v>26579</v>
      </c>
      <c r="F3589" s="3" t="s">
        <v>26578</v>
      </c>
      <c r="G3589" s="3" t="s">
        <v>12368</v>
      </c>
      <c r="H3589" s="3" t="s">
        <v>11764</v>
      </c>
    </row>
    <row r="3590" spans="1:8" ht="43.5" x14ac:dyDescent="0.35">
      <c r="A3590" s="4">
        <v>18193</v>
      </c>
      <c r="B3590" s="1">
        <v>45225</v>
      </c>
      <c r="C3590" s="2">
        <v>0.5426157407407407</v>
      </c>
      <c r="D3590" s="3" t="s">
        <v>26580</v>
      </c>
      <c r="E3590" s="3" t="s">
        <v>26583</v>
      </c>
      <c r="F3590" s="3" t="s">
        <v>26581</v>
      </c>
      <c r="G3590" s="3" t="s">
        <v>11784</v>
      </c>
      <c r="H3590" s="3" t="s">
        <v>26582</v>
      </c>
    </row>
    <row r="3591" spans="1:8" ht="58" x14ac:dyDescent="0.35">
      <c r="A3591" s="4">
        <v>203819</v>
      </c>
      <c r="B3591" s="1">
        <v>45225</v>
      </c>
      <c r="C3591" s="2">
        <v>0.54767361111111112</v>
      </c>
      <c r="D3591" s="3" t="s">
        <v>26584</v>
      </c>
      <c r="E3591" s="3" t="s">
        <v>26588</v>
      </c>
      <c r="F3591" s="3" t="s">
        <v>26585</v>
      </c>
      <c r="G3591" s="3" t="s">
        <v>26586</v>
      </c>
      <c r="H3591" s="3" t="s">
        <v>26587</v>
      </c>
    </row>
    <row r="3592" spans="1:8" ht="29" x14ac:dyDescent="0.35">
      <c r="A3592" s="4">
        <v>43152</v>
      </c>
      <c r="B3592" s="1">
        <v>45225</v>
      </c>
      <c r="C3592" s="2">
        <v>0.54827546296296303</v>
      </c>
      <c r="D3592" s="3" t="s">
        <v>1436</v>
      </c>
      <c r="E3592" s="3" t="s">
        <v>26590</v>
      </c>
      <c r="F3592" s="3" t="s">
        <v>26589</v>
      </c>
      <c r="G3592" s="3" t="s">
        <v>102</v>
      </c>
      <c r="H3592" s="3" t="s">
        <v>15513</v>
      </c>
    </row>
    <row r="3593" spans="1:8" ht="29" x14ac:dyDescent="0.35">
      <c r="A3593" s="4">
        <v>1339</v>
      </c>
      <c r="B3593" s="1">
        <v>45225</v>
      </c>
      <c r="C3593" s="2">
        <v>0.56525462962962958</v>
      </c>
      <c r="D3593" s="3" t="s">
        <v>12367</v>
      </c>
      <c r="E3593" s="3" t="s">
        <v>14742</v>
      </c>
      <c r="F3593" s="3" t="s">
        <v>26591</v>
      </c>
      <c r="G3593" s="3" t="s">
        <v>12662</v>
      </c>
      <c r="H3593" s="3" t="s">
        <v>147</v>
      </c>
    </row>
    <row r="3594" spans="1:8" ht="58" x14ac:dyDescent="0.35">
      <c r="A3594" s="4">
        <v>173371</v>
      </c>
      <c r="B3594" s="1">
        <v>45225</v>
      </c>
      <c r="C3594" s="2">
        <v>0.56912037037037033</v>
      </c>
      <c r="D3594" s="3" t="s">
        <v>26592</v>
      </c>
      <c r="E3594" s="3" t="s">
        <v>26594</v>
      </c>
      <c r="F3594" s="3" t="s">
        <v>26593</v>
      </c>
      <c r="G3594" s="3" t="s">
        <v>11021</v>
      </c>
      <c r="H3594" s="3" t="s">
        <v>11777</v>
      </c>
    </row>
    <row r="3595" spans="1:8" ht="72.5" x14ac:dyDescent="0.35">
      <c r="A3595" s="4">
        <v>95091</v>
      </c>
      <c r="B3595" s="1">
        <v>45225</v>
      </c>
      <c r="C3595" s="2">
        <v>0.57138888888888884</v>
      </c>
      <c r="D3595" s="3" t="s">
        <v>26595</v>
      </c>
      <c r="E3595" s="3" t="s">
        <v>26598</v>
      </c>
      <c r="F3595" s="3" t="s">
        <v>26596</v>
      </c>
      <c r="G3595" s="3" t="s">
        <v>11857</v>
      </c>
      <c r="H3595" s="3" t="s">
        <v>26597</v>
      </c>
    </row>
    <row r="3596" spans="1:8" ht="29" x14ac:dyDescent="0.35">
      <c r="A3596" s="4">
        <v>49692</v>
      </c>
      <c r="B3596" s="1">
        <v>45225</v>
      </c>
      <c r="C3596" s="2">
        <v>0.57423611111111106</v>
      </c>
      <c r="D3596" s="3" t="s">
        <v>14293</v>
      </c>
      <c r="E3596" s="3" t="s">
        <v>14328</v>
      </c>
      <c r="F3596" s="3" t="s">
        <v>26599</v>
      </c>
      <c r="G3596" s="3" t="s">
        <v>12659</v>
      </c>
      <c r="H3596" s="3" t="s">
        <v>26600</v>
      </c>
    </row>
    <row r="3597" spans="1:8" x14ac:dyDescent="0.35">
      <c r="A3597" s="4">
        <v>170463</v>
      </c>
      <c r="B3597" s="1">
        <v>45225</v>
      </c>
      <c r="C3597" s="2">
        <v>0.57593749999999999</v>
      </c>
      <c r="D3597" s="3" t="s">
        <v>26601</v>
      </c>
      <c r="E3597" s="3" t="s">
        <v>11749</v>
      </c>
      <c r="F3597" s="3" t="s">
        <v>26602</v>
      </c>
      <c r="G3597" s="3" t="s">
        <v>26603</v>
      </c>
      <c r="H3597" s="3" t="s">
        <v>26604</v>
      </c>
    </row>
    <row r="3598" spans="1:8" ht="87" x14ac:dyDescent="0.35">
      <c r="A3598" s="4">
        <v>94663</v>
      </c>
      <c r="B3598" s="1">
        <v>45225</v>
      </c>
      <c r="C3598" s="2">
        <v>0.57817129629629627</v>
      </c>
      <c r="D3598" s="3" t="s">
        <v>1403</v>
      </c>
      <c r="E3598" s="3" t="s">
        <v>14763</v>
      </c>
      <c r="F3598" s="3" t="s">
        <v>26605</v>
      </c>
      <c r="G3598" s="3" t="s">
        <v>11041</v>
      </c>
      <c r="H3598" s="3" t="s">
        <v>26606</v>
      </c>
    </row>
    <row r="3599" spans="1:8" ht="87" x14ac:dyDescent="0.35">
      <c r="A3599" s="4">
        <v>150679</v>
      </c>
      <c r="B3599" s="1">
        <v>45225</v>
      </c>
      <c r="C3599" s="2">
        <v>0.57972222222222225</v>
      </c>
      <c r="D3599" s="3" t="s">
        <v>10688</v>
      </c>
      <c r="E3599" s="3" t="s">
        <v>26610</v>
      </c>
      <c r="F3599" s="3" t="s">
        <v>26607</v>
      </c>
      <c r="G3599" s="3" t="s">
        <v>26608</v>
      </c>
      <c r="H3599" s="3" t="s">
        <v>26609</v>
      </c>
    </row>
    <row r="3600" spans="1:8" ht="29" x14ac:dyDescent="0.35">
      <c r="A3600" s="4">
        <v>32867</v>
      </c>
      <c r="B3600" s="1">
        <v>45225</v>
      </c>
      <c r="C3600" s="2">
        <v>0.58278935185185188</v>
      </c>
      <c r="D3600" s="3" t="s">
        <v>26611</v>
      </c>
      <c r="E3600" s="3" t="s">
        <v>14963</v>
      </c>
      <c r="F3600" s="3" t="s">
        <v>26612</v>
      </c>
      <c r="G3600" s="3" t="s">
        <v>26613</v>
      </c>
      <c r="H3600" s="3" t="s">
        <v>26614</v>
      </c>
    </row>
    <row r="3601" spans="1:8" ht="43.5" x14ac:dyDescent="0.35">
      <c r="A3601" s="4">
        <v>198273</v>
      </c>
      <c r="B3601" s="1">
        <v>45225</v>
      </c>
      <c r="C3601" s="2">
        <v>0.58371527777777776</v>
      </c>
      <c r="D3601" s="3" t="s">
        <v>26615</v>
      </c>
      <c r="E3601" s="3" t="s">
        <v>26618</v>
      </c>
      <c r="F3601" s="3" t="s">
        <v>26616</v>
      </c>
      <c r="G3601" s="3" t="s">
        <v>11781</v>
      </c>
      <c r="H3601" s="3" t="s">
        <v>26617</v>
      </c>
    </row>
    <row r="3602" spans="1:8" ht="72.5" x14ac:dyDescent="0.35">
      <c r="A3602" s="4">
        <v>201988</v>
      </c>
      <c r="B3602" s="1">
        <v>45225</v>
      </c>
      <c r="C3602" s="2">
        <v>0.58542824074074074</v>
      </c>
      <c r="D3602" s="3" t="s">
        <v>26619</v>
      </c>
      <c r="E3602" s="3" t="s">
        <v>26623</v>
      </c>
      <c r="F3602" s="3" t="s">
        <v>26620</v>
      </c>
      <c r="G3602" s="3" t="s">
        <v>26621</v>
      </c>
      <c r="H3602" s="3" t="s">
        <v>26622</v>
      </c>
    </row>
    <row r="3603" spans="1:8" ht="101.5" x14ac:dyDescent="0.35">
      <c r="A3603" s="4">
        <v>29377</v>
      </c>
      <c r="B3603" s="1">
        <v>45225</v>
      </c>
      <c r="C3603" s="2">
        <v>0.5875231481481481</v>
      </c>
      <c r="D3603" s="3" t="s">
        <v>26624</v>
      </c>
      <c r="E3603" s="3" t="s">
        <v>26627</v>
      </c>
      <c r="F3603" s="3" t="s">
        <v>26625</v>
      </c>
      <c r="G3603" s="3" t="s">
        <v>15047</v>
      </c>
      <c r="H3603" s="3" t="s">
        <v>26626</v>
      </c>
    </row>
    <row r="3604" spans="1:8" ht="130.5" x14ac:dyDescent="0.35">
      <c r="A3604" s="4">
        <v>96677</v>
      </c>
      <c r="B3604" s="1">
        <v>45225</v>
      </c>
      <c r="C3604" s="2">
        <v>0.58807870370370374</v>
      </c>
      <c r="D3604" s="3" t="s">
        <v>15357</v>
      </c>
      <c r="E3604" s="3" t="s">
        <v>26631</v>
      </c>
      <c r="F3604" s="3" t="s">
        <v>26628</v>
      </c>
      <c r="G3604" s="3" t="s">
        <v>26629</v>
      </c>
      <c r="H3604" s="3" t="s">
        <v>26630</v>
      </c>
    </row>
    <row r="3605" spans="1:8" ht="101.5" x14ac:dyDescent="0.35">
      <c r="A3605" s="4">
        <v>29377</v>
      </c>
      <c r="B3605" s="1">
        <v>45225</v>
      </c>
      <c r="C3605" s="2">
        <v>0.59037037037037032</v>
      </c>
      <c r="D3605" s="3" t="s">
        <v>26624</v>
      </c>
      <c r="E3605" s="3" t="s">
        <v>26627</v>
      </c>
      <c r="F3605" s="3" t="s">
        <v>26625</v>
      </c>
      <c r="G3605" s="3" t="s">
        <v>15047</v>
      </c>
      <c r="H3605" s="3" t="s">
        <v>26632</v>
      </c>
    </row>
    <row r="3606" spans="1:8" ht="29" x14ac:dyDescent="0.35">
      <c r="A3606" s="4">
        <v>200575</v>
      </c>
      <c r="B3606" s="1">
        <v>45225</v>
      </c>
      <c r="C3606" s="2">
        <v>0.59408564814814813</v>
      </c>
      <c r="D3606" s="3" t="s">
        <v>12856</v>
      </c>
      <c r="E3606" s="3" t="s">
        <v>26635</v>
      </c>
      <c r="F3606" s="3" t="s">
        <v>26633</v>
      </c>
      <c r="G3606" s="3" t="s">
        <v>12703</v>
      </c>
      <c r="H3606" s="3" t="s">
        <v>26634</v>
      </c>
    </row>
    <row r="3607" spans="1:8" ht="101.5" x14ac:dyDescent="0.35">
      <c r="A3607" s="4">
        <v>47817</v>
      </c>
      <c r="B3607" s="1">
        <v>45225</v>
      </c>
      <c r="C3607" s="2">
        <v>0.59664351851851849</v>
      </c>
      <c r="D3607" s="3" t="s">
        <v>26636</v>
      </c>
      <c r="E3607" s="3" t="s">
        <v>26640</v>
      </c>
      <c r="F3607" s="3" t="s">
        <v>26637</v>
      </c>
      <c r="G3607" s="3" t="s">
        <v>26638</v>
      </c>
      <c r="H3607" s="3" t="s">
        <v>26639</v>
      </c>
    </row>
    <row r="3608" spans="1:8" ht="101.5" x14ac:dyDescent="0.35">
      <c r="A3608" s="4">
        <v>97517</v>
      </c>
      <c r="B3608" s="1">
        <v>45225</v>
      </c>
      <c r="C3608" s="2">
        <v>0.60035879629629629</v>
      </c>
      <c r="D3608" s="3" t="s">
        <v>23780</v>
      </c>
      <c r="E3608" s="3" t="s">
        <v>26644</v>
      </c>
      <c r="F3608" s="3" t="s">
        <v>26641</v>
      </c>
      <c r="G3608" s="3" t="s">
        <v>26642</v>
      </c>
      <c r="H3608" s="3" t="s">
        <v>26643</v>
      </c>
    </row>
    <row r="3609" spans="1:8" ht="101.5" x14ac:dyDescent="0.35">
      <c r="A3609" s="4">
        <v>97517</v>
      </c>
      <c r="B3609" s="1">
        <v>45225</v>
      </c>
      <c r="C3609" s="2">
        <v>0.60171296296296295</v>
      </c>
      <c r="D3609" s="3" t="s">
        <v>23780</v>
      </c>
      <c r="E3609" s="3" t="s">
        <v>26644</v>
      </c>
      <c r="F3609" s="3" t="s">
        <v>26641</v>
      </c>
      <c r="G3609" s="3" t="s">
        <v>26642</v>
      </c>
      <c r="H3609" s="3" t="s">
        <v>26645</v>
      </c>
    </row>
    <row r="3610" spans="1:8" ht="130.5" x14ac:dyDescent="0.35">
      <c r="A3610" s="4">
        <v>112264</v>
      </c>
      <c r="B3610" s="1">
        <v>45225</v>
      </c>
      <c r="C3610" s="2">
        <v>0.60193287037037035</v>
      </c>
      <c r="D3610" s="3" t="s">
        <v>26646</v>
      </c>
      <c r="E3610" s="3" t="s">
        <v>15046</v>
      </c>
      <c r="F3610" s="3" t="s">
        <v>26647</v>
      </c>
      <c r="G3610" s="3" t="s">
        <v>12990</v>
      </c>
      <c r="H3610" s="3" t="s">
        <v>26648</v>
      </c>
    </row>
    <row r="3611" spans="1:8" ht="43.5" x14ac:dyDescent="0.35">
      <c r="A3611" s="4">
        <v>12141</v>
      </c>
      <c r="B3611" s="1">
        <v>45225</v>
      </c>
      <c r="C3611" s="2">
        <v>0.60299768518518515</v>
      </c>
      <c r="D3611" s="3" t="s">
        <v>26649</v>
      </c>
      <c r="E3611" s="3" t="s">
        <v>14494</v>
      </c>
      <c r="F3611" s="3" t="s">
        <v>26650</v>
      </c>
      <c r="G3611" s="3" t="s">
        <v>11914</v>
      </c>
      <c r="H3611" s="3" t="s">
        <v>10353</v>
      </c>
    </row>
    <row r="3612" spans="1:8" ht="232" x14ac:dyDescent="0.35">
      <c r="A3612" s="4">
        <v>56941</v>
      </c>
      <c r="B3612" s="1">
        <v>45225</v>
      </c>
      <c r="C3612" s="2">
        <v>0.60343749999999996</v>
      </c>
      <c r="D3612" s="3" t="s">
        <v>26651</v>
      </c>
      <c r="E3612" s="3" t="s">
        <v>26655</v>
      </c>
      <c r="F3612" s="3" t="s">
        <v>26652</v>
      </c>
      <c r="G3612" s="3" t="s">
        <v>26653</v>
      </c>
      <c r="H3612" s="3" t="s">
        <v>26654</v>
      </c>
    </row>
    <row r="3613" spans="1:8" ht="29" x14ac:dyDescent="0.35">
      <c r="A3613" s="4">
        <v>201360</v>
      </c>
      <c r="B3613" s="1">
        <v>45225</v>
      </c>
      <c r="C3613" s="2">
        <v>0.60447916666666668</v>
      </c>
      <c r="D3613" s="3" t="s">
        <v>26656</v>
      </c>
      <c r="E3613" s="3" t="s">
        <v>26659</v>
      </c>
      <c r="F3613" s="3" t="s">
        <v>1779</v>
      </c>
      <c r="G3613" s="3" t="s">
        <v>26657</v>
      </c>
      <c r="H3613" s="3" t="s">
        <v>26658</v>
      </c>
    </row>
    <row r="3614" spans="1:8" ht="87" x14ac:dyDescent="0.35">
      <c r="A3614" s="4">
        <v>9965</v>
      </c>
      <c r="B3614" s="1">
        <v>45225</v>
      </c>
      <c r="C3614" s="2">
        <v>0.60633101851851856</v>
      </c>
      <c r="D3614" s="3" t="s">
        <v>1288</v>
      </c>
      <c r="E3614" s="3" t="s">
        <v>26662</v>
      </c>
      <c r="F3614" s="3" t="s">
        <v>26660</v>
      </c>
      <c r="G3614" s="3" t="s">
        <v>11856</v>
      </c>
      <c r="H3614" s="3" t="s">
        <v>26661</v>
      </c>
    </row>
    <row r="3615" spans="1:8" ht="43.5" x14ac:dyDescent="0.35">
      <c r="A3615" s="4">
        <v>42835</v>
      </c>
      <c r="B3615" s="1">
        <v>45225</v>
      </c>
      <c r="C3615" s="2">
        <v>0.61021990740740739</v>
      </c>
      <c r="D3615" s="3" t="s">
        <v>26663</v>
      </c>
      <c r="E3615" s="3" t="s">
        <v>26666</v>
      </c>
      <c r="F3615" s="3" t="s">
        <v>26664</v>
      </c>
      <c r="G3615" s="3" t="s">
        <v>11874</v>
      </c>
      <c r="H3615" s="3" t="s">
        <v>26665</v>
      </c>
    </row>
    <row r="3616" spans="1:8" ht="58" x14ac:dyDescent="0.35">
      <c r="A3616" s="4">
        <v>175798</v>
      </c>
      <c r="B3616" s="1">
        <v>45225</v>
      </c>
      <c r="C3616" s="2">
        <v>0.61079861111111111</v>
      </c>
      <c r="D3616" s="3" t="s">
        <v>26667</v>
      </c>
      <c r="E3616" s="3" t="s">
        <v>26671</v>
      </c>
      <c r="F3616" s="3" t="s">
        <v>26668</v>
      </c>
      <c r="G3616" s="3" t="s">
        <v>26669</v>
      </c>
      <c r="H3616" s="3" t="s">
        <v>26670</v>
      </c>
    </row>
    <row r="3617" spans="1:8" ht="87" x14ac:dyDescent="0.35">
      <c r="A3617" s="4">
        <v>147427</v>
      </c>
      <c r="B3617" s="1">
        <v>45225</v>
      </c>
      <c r="C3617" s="2">
        <v>0.6127083333333333</v>
      </c>
      <c r="D3617" s="3" t="s">
        <v>26672</v>
      </c>
      <c r="E3617" s="3" t="s">
        <v>26676</v>
      </c>
      <c r="F3617" s="3" t="s">
        <v>26673</v>
      </c>
      <c r="G3617" s="3" t="s">
        <v>26674</v>
      </c>
      <c r="H3617" s="3" t="s">
        <v>26675</v>
      </c>
    </row>
    <row r="3618" spans="1:8" ht="58" x14ac:dyDescent="0.35">
      <c r="A3618" s="4">
        <v>87761</v>
      </c>
      <c r="B3618" s="1">
        <v>45225</v>
      </c>
      <c r="C3618" s="2">
        <v>0.61275462962962968</v>
      </c>
      <c r="D3618" s="3" t="s">
        <v>26677</v>
      </c>
      <c r="E3618" s="3" t="s">
        <v>26680</v>
      </c>
      <c r="F3618" s="3" t="s">
        <v>26678</v>
      </c>
      <c r="G3618" s="3" t="s">
        <v>26679</v>
      </c>
      <c r="H3618" s="3" t="s">
        <v>97</v>
      </c>
    </row>
    <row r="3619" spans="1:8" ht="43.5" x14ac:dyDescent="0.35">
      <c r="A3619" s="4">
        <v>115120</v>
      </c>
      <c r="B3619" s="1">
        <v>45225</v>
      </c>
      <c r="C3619" s="2">
        <v>0.61486111111111108</v>
      </c>
      <c r="D3619" s="3" t="s">
        <v>26681</v>
      </c>
      <c r="E3619" s="3" t="s">
        <v>26683</v>
      </c>
      <c r="F3619" s="3" t="s">
        <v>26682</v>
      </c>
      <c r="G3619" s="3" t="s">
        <v>12527</v>
      </c>
      <c r="H3619" s="3" t="s">
        <v>23223</v>
      </c>
    </row>
    <row r="3620" spans="1:8" ht="116" x14ac:dyDescent="0.35">
      <c r="A3620" s="4">
        <v>65109</v>
      </c>
      <c r="B3620" s="1">
        <v>45225</v>
      </c>
      <c r="C3620" s="2">
        <v>0.61671296296296296</v>
      </c>
      <c r="D3620" s="3" t="s">
        <v>26684</v>
      </c>
      <c r="E3620" s="3" t="s">
        <v>26686</v>
      </c>
      <c r="F3620" s="3" t="s">
        <v>26684</v>
      </c>
      <c r="G3620" s="3" t="s">
        <v>13288</v>
      </c>
      <c r="H3620" s="3" t="s">
        <v>26685</v>
      </c>
    </row>
    <row r="3621" spans="1:8" ht="174" x14ac:dyDescent="0.35">
      <c r="A3621" s="4">
        <v>201014</v>
      </c>
      <c r="B3621" s="1">
        <v>45225</v>
      </c>
      <c r="C3621" s="2">
        <v>0.61886574074074074</v>
      </c>
      <c r="D3621" s="3" t="s">
        <v>26687</v>
      </c>
      <c r="E3621" s="3" t="s">
        <v>26691</v>
      </c>
      <c r="F3621" s="3" t="s">
        <v>26688</v>
      </c>
      <c r="G3621" s="3" t="s">
        <v>26689</v>
      </c>
      <c r="H3621" s="3" t="s">
        <v>26690</v>
      </c>
    </row>
    <row r="3622" spans="1:8" ht="43.5" x14ac:dyDescent="0.35">
      <c r="A3622" s="4">
        <v>191918</v>
      </c>
      <c r="B3622" s="1">
        <v>45225</v>
      </c>
      <c r="C3622" s="2">
        <v>0.62254629629629632</v>
      </c>
      <c r="D3622" s="3" t="s">
        <v>26692</v>
      </c>
      <c r="E3622" s="3" t="s">
        <v>26696</v>
      </c>
      <c r="F3622" s="3" t="s">
        <v>26693</v>
      </c>
      <c r="G3622" s="3" t="s">
        <v>26694</v>
      </c>
      <c r="H3622" s="3" t="s">
        <v>26695</v>
      </c>
    </row>
    <row r="3623" spans="1:8" ht="58" x14ac:dyDescent="0.35">
      <c r="A3623" s="4">
        <v>204665</v>
      </c>
      <c r="B3623" s="1">
        <v>45225</v>
      </c>
      <c r="C3623" s="2">
        <v>0.62349537037037039</v>
      </c>
      <c r="D3623" s="3" t="s">
        <v>26697</v>
      </c>
      <c r="E3623" s="3" t="s">
        <v>26700</v>
      </c>
      <c r="F3623" s="3" t="s">
        <v>26698</v>
      </c>
      <c r="G3623" s="3" t="s">
        <v>11874</v>
      </c>
      <c r="H3623" s="3" t="s">
        <v>26699</v>
      </c>
    </row>
    <row r="3624" spans="1:8" ht="58" x14ac:dyDescent="0.35">
      <c r="A3624" s="4">
        <v>20193</v>
      </c>
      <c r="B3624" s="1">
        <v>45225</v>
      </c>
      <c r="C3624" s="2">
        <v>0.62621527777777775</v>
      </c>
      <c r="D3624" s="3" t="s">
        <v>26701</v>
      </c>
      <c r="E3624" s="3" t="s">
        <v>26705</v>
      </c>
      <c r="F3624" s="3" t="s">
        <v>26702</v>
      </c>
      <c r="G3624" s="3" t="s">
        <v>26703</v>
      </c>
      <c r="H3624" s="3" t="s">
        <v>26704</v>
      </c>
    </row>
    <row r="3625" spans="1:8" ht="43.5" x14ac:dyDescent="0.35">
      <c r="A3625" s="4">
        <v>27474</v>
      </c>
      <c r="B3625" s="1">
        <v>45225</v>
      </c>
      <c r="C3625" s="2">
        <v>0.62706018518518525</v>
      </c>
      <c r="D3625" s="3" t="s">
        <v>1288</v>
      </c>
      <c r="E3625" s="3" t="s">
        <v>26708</v>
      </c>
      <c r="F3625" s="3" t="s">
        <v>26706</v>
      </c>
      <c r="G3625" s="3" t="s">
        <v>800</v>
      </c>
      <c r="H3625" s="3" t="s">
        <v>26707</v>
      </c>
    </row>
    <row r="3626" spans="1:8" ht="29" x14ac:dyDescent="0.35">
      <c r="A3626" s="4">
        <v>82855</v>
      </c>
      <c r="B3626" s="1">
        <v>45225</v>
      </c>
      <c r="C3626" s="2">
        <v>0.6278125</v>
      </c>
      <c r="D3626" s="3" t="s">
        <v>10412</v>
      </c>
      <c r="E3626" s="3" t="s">
        <v>26711</v>
      </c>
      <c r="F3626" s="3" t="s">
        <v>11647</v>
      </c>
      <c r="G3626" s="3" t="s">
        <v>26709</v>
      </c>
      <c r="H3626" s="3" t="s">
        <v>26710</v>
      </c>
    </row>
    <row r="3627" spans="1:8" ht="101.5" x14ac:dyDescent="0.35">
      <c r="A3627" s="4">
        <v>41561</v>
      </c>
      <c r="B3627" s="1">
        <v>45225</v>
      </c>
      <c r="C3627" s="2">
        <v>0.62789351851851849</v>
      </c>
      <c r="D3627" s="3" t="s">
        <v>26712</v>
      </c>
      <c r="E3627" s="3" t="s">
        <v>24361</v>
      </c>
      <c r="F3627" s="3" t="s">
        <v>26713</v>
      </c>
      <c r="G3627" s="3" t="s">
        <v>26714</v>
      </c>
      <c r="H3627" s="3" t="s">
        <v>10340</v>
      </c>
    </row>
    <row r="3628" spans="1:8" ht="29" x14ac:dyDescent="0.35">
      <c r="A3628" s="4">
        <v>5609</v>
      </c>
      <c r="B3628" s="1">
        <v>45225</v>
      </c>
      <c r="C3628" s="2">
        <v>0.62810185185185186</v>
      </c>
      <c r="D3628" s="3" t="s">
        <v>26715</v>
      </c>
      <c r="E3628" s="3" t="s">
        <v>15076</v>
      </c>
      <c r="F3628" s="3" t="s">
        <v>26716</v>
      </c>
      <c r="G3628" s="3" t="s">
        <v>22089</v>
      </c>
      <c r="H3628" s="3" t="s">
        <v>26717</v>
      </c>
    </row>
    <row r="3629" spans="1:8" ht="29" x14ac:dyDescent="0.35">
      <c r="A3629" s="4">
        <v>77073</v>
      </c>
      <c r="B3629" s="1">
        <v>45225</v>
      </c>
      <c r="C3629" s="2">
        <v>0.62935185185185183</v>
      </c>
      <c r="D3629" s="3" t="s">
        <v>1288</v>
      </c>
      <c r="E3629" s="3" t="s">
        <v>26720</v>
      </c>
      <c r="F3629" s="3" t="s">
        <v>26718</v>
      </c>
      <c r="G3629" s="3" t="s">
        <v>11878</v>
      </c>
      <c r="H3629" s="3" t="s">
        <v>26719</v>
      </c>
    </row>
    <row r="3630" spans="1:8" ht="58" x14ac:dyDescent="0.35">
      <c r="A3630" s="4">
        <v>180588</v>
      </c>
      <c r="B3630" s="1">
        <v>45225</v>
      </c>
      <c r="C3630" s="2">
        <v>0.63322916666666662</v>
      </c>
      <c r="D3630" s="3" t="s">
        <v>26721</v>
      </c>
      <c r="E3630" s="3" t="s">
        <v>26725</v>
      </c>
      <c r="F3630" s="3" t="s">
        <v>26722</v>
      </c>
      <c r="G3630" s="3" t="s">
        <v>26723</v>
      </c>
      <c r="H3630" s="3" t="s">
        <v>26724</v>
      </c>
    </row>
    <row r="3631" spans="1:8" ht="87" x14ac:dyDescent="0.35">
      <c r="A3631" s="4">
        <v>99573</v>
      </c>
      <c r="B3631" s="1">
        <v>45225</v>
      </c>
      <c r="C3631" s="2">
        <v>0.63556712962962958</v>
      </c>
      <c r="D3631" s="3" t="s">
        <v>985</v>
      </c>
      <c r="E3631" s="3" t="s">
        <v>26729</v>
      </c>
      <c r="F3631" s="3" t="s">
        <v>26726</v>
      </c>
      <c r="G3631" s="3" t="s">
        <v>26727</v>
      </c>
      <c r="H3631" s="3" t="s">
        <v>26728</v>
      </c>
    </row>
    <row r="3632" spans="1:8" x14ac:dyDescent="0.35">
      <c r="A3632" s="4">
        <v>199948</v>
      </c>
      <c r="B3632" s="1">
        <v>45225</v>
      </c>
      <c r="C3632" s="2">
        <v>0.63862268518518517</v>
      </c>
      <c r="D3632" s="3" t="s">
        <v>26730</v>
      </c>
      <c r="E3632" s="3" t="s">
        <v>26734</v>
      </c>
      <c r="F3632" s="3" t="s">
        <v>26731</v>
      </c>
      <c r="G3632" s="3" t="s">
        <v>26732</v>
      </c>
      <c r="H3632" s="3" t="s">
        <v>26733</v>
      </c>
    </row>
    <row r="3633" spans="1:8" ht="29" x14ac:dyDescent="0.35">
      <c r="A3633" s="4">
        <v>170817</v>
      </c>
      <c r="B3633" s="1">
        <v>45225</v>
      </c>
      <c r="C3633" s="2">
        <v>0.6396412037037037</v>
      </c>
      <c r="D3633" s="3" t="s">
        <v>26735</v>
      </c>
      <c r="E3633" s="3" t="s">
        <v>26739</v>
      </c>
      <c r="F3633" s="3" t="s">
        <v>26736</v>
      </c>
      <c r="G3633" s="3" t="s">
        <v>26737</v>
      </c>
      <c r="H3633" s="3" t="s">
        <v>26738</v>
      </c>
    </row>
    <row r="3634" spans="1:8" ht="159.5" x14ac:dyDescent="0.35">
      <c r="A3634" s="4">
        <v>87953</v>
      </c>
      <c r="B3634" s="1">
        <v>45225</v>
      </c>
      <c r="C3634" s="2">
        <v>0.63998842592592597</v>
      </c>
      <c r="D3634" s="3" t="s">
        <v>10285</v>
      </c>
      <c r="E3634" s="3" t="s">
        <v>26742</v>
      </c>
      <c r="F3634" s="3" t="s">
        <v>26740</v>
      </c>
      <c r="G3634" s="3" t="s">
        <v>15050</v>
      </c>
      <c r="H3634" s="3" t="s">
        <v>26741</v>
      </c>
    </row>
    <row r="3635" spans="1:8" ht="101.5" x14ac:dyDescent="0.35">
      <c r="A3635" s="4">
        <v>104580</v>
      </c>
      <c r="B3635" s="1">
        <v>45225</v>
      </c>
      <c r="C3635" s="2">
        <v>0.64196759259259262</v>
      </c>
      <c r="D3635" s="3" t="s">
        <v>26743</v>
      </c>
      <c r="E3635" s="3" t="s">
        <v>26746</v>
      </c>
      <c r="F3635" s="3" t="s">
        <v>26744</v>
      </c>
      <c r="G3635" s="3" t="s">
        <v>14143</v>
      </c>
      <c r="H3635" s="3" t="s">
        <v>26745</v>
      </c>
    </row>
    <row r="3636" spans="1:8" ht="43.5" x14ac:dyDescent="0.35">
      <c r="A3636" s="4">
        <v>201842</v>
      </c>
      <c r="B3636" s="1">
        <v>45225</v>
      </c>
      <c r="C3636" s="2">
        <v>0.64413194444444444</v>
      </c>
      <c r="D3636" s="3" t="s">
        <v>26747</v>
      </c>
      <c r="E3636" s="3" t="s">
        <v>26751</v>
      </c>
      <c r="F3636" s="3" t="s">
        <v>26748</v>
      </c>
      <c r="G3636" s="3" t="s">
        <v>26749</v>
      </c>
      <c r="H3636" s="3" t="s">
        <v>26750</v>
      </c>
    </row>
    <row r="3637" spans="1:8" ht="87" x14ac:dyDescent="0.35">
      <c r="A3637" s="4">
        <v>155187</v>
      </c>
      <c r="B3637" s="1">
        <v>45225</v>
      </c>
      <c r="C3637" s="2">
        <v>0.64553240740740747</v>
      </c>
      <c r="D3637" s="3" t="s">
        <v>26752</v>
      </c>
      <c r="E3637" s="3" t="s">
        <v>26756</v>
      </c>
      <c r="F3637" s="3" t="s">
        <v>26753</v>
      </c>
      <c r="G3637" s="3" t="s">
        <v>26754</v>
      </c>
      <c r="H3637" s="3" t="s">
        <v>26755</v>
      </c>
    </row>
    <row r="3638" spans="1:8" x14ac:dyDescent="0.35">
      <c r="A3638" s="4">
        <v>58890</v>
      </c>
      <c r="B3638" s="1">
        <v>45225</v>
      </c>
      <c r="C3638" s="2">
        <v>0.65329861111111109</v>
      </c>
      <c r="D3638" s="3" t="s">
        <v>1288</v>
      </c>
      <c r="E3638" s="3" t="s">
        <v>26758</v>
      </c>
      <c r="F3638" s="3" t="s">
        <v>26757</v>
      </c>
      <c r="G3638" s="3" t="s">
        <v>11753</v>
      </c>
      <c r="H3638" s="3" t="s">
        <v>14017</v>
      </c>
    </row>
    <row r="3639" spans="1:8" ht="130.5" x14ac:dyDescent="0.35">
      <c r="A3639" s="4">
        <v>201592</v>
      </c>
      <c r="B3639" s="1">
        <v>45225</v>
      </c>
      <c r="C3639" s="2">
        <v>0.65822916666666664</v>
      </c>
      <c r="D3639" s="3" t="s">
        <v>1403</v>
      </c>
      <c r="E3639" s="3" t="s">
        <v>26762</v>
      </c>
      <c r="F3639" s="3" t="s">
        <v>26759</v>
      </c>
      <c r="G3639" s="3" t="s">
        <v>26760</v>
      </c>
      <c r="H3639" s="3" t="s">
        <v>26761</v>
      </c>
    </row>
    <row r="3640" spans="1:8" ht="130.5" x14ac:dyDescent="0.35">
      <c r="A3640" s="4">
        <v>201014</v>
      </c>
      <c r="B3640" s="1">
        <v>45225</v>
      </c>
      <c r="C3640" s="2">
        <v>0.67745370370370372</v>
      </c>
      <c r="D3640" s="3" t="s">
        <v>26763</v>
      </c>
      <c r="E3640" s="3" t="s">
        <v>26766</v>
      </c>
      <c r="F3640" s="3" t="s">
        <v>26764</v>
      </c>
      <c r="G3640" s="3" t="s">
        <v>26689</v>
      </c>
      <c r="H3640" s="3" t="s">
        <v>26765</v>
      </c>
    </row>
    <row r="3641" spans="1:8" ht="43.5" x14ac:dyDescent="0.35">
      <c r="A3641" s="4">
        <v>70599</v>
      </c>
      <c r="B3641" s="1">
        <v>45225</v>
      </c>
      <c r="C3641" s="2">
        <v>0.7562268518518519</v>
      </c>
      <c r="D3641" s="3" t="s">
        <v>26767</v>
      </c>
      <c r="E3641" s="3" t="s">
        <v>26771</v>
      </c>
      <c r="F3641" s="3" t="s">
        <v>26768</v>
      </c>
      <c r="G3641" s="3" t="s">
        <v>26769</v>
      </c>
      <c r="H3641" s="3" t="s">
        <v>26770</v>
      </c>
    </row>
    <row r="3642" spans="1:8" ht="58" x14ac:dyDescent="0.35">
      <c r="A3642" s="4">
        <v>132480</v>
      </c>
      <c r="B3642" s="1">
        <v>45225</v>
      </c>
      <c r="C3642" s="2">
        <v>0.77276620370370364</v>
      </c>
      <c r="D3642" s="3" t="s">
        <v>26772</v>
      </c>
      <c r="E3642" s="3" t="s">
        <v>26776</v>
      </c>
      <c r="F3642" s="3" t="s">
        <v>26773</v>
      </c>
      <c r="G3642" s="3" t="s">
        <v>26774</v>
      </c>
      <c r="H3642" s="3" t="s">
        <v>26775</v>
      </c>
    </row>
    <row r="3643" spans="1:8" ht="159.5" x14ac:dyDescent="0.35">
      <c r="A3643" s="4">
        <v>154248</v>
      </c>
      <c r="B3643" s="1">
        <v>45226</v>
      </c>
      <c r="C3643" s="2">
        <v>0.31721064814814814</v>
      </c>
      <c r="D3643" s="3" t="s">
        <v>11269</v>
      </c>
      <c r="E3643" s="3" t="s">
        <v>26780</v>
      </c>
      <c r="F3643" s="3" t="s">
        <v>26777</v>
      </c>
      <c r="G3643" s="3" t="s">
        <v>26778</v>
      </c>
      <c r="H3643" s="3" t="s">
        <v>26779</v>
      </c>
    </row>
    <row r="3644" spans="1:8" ht="58" x14ac:dyDescent="0.35">
      <c r="A3644" s="4">
        <v>39831</v>
      </c>
      <c r="B3644" s="1">
        <v>45226</v>
      </c>
      <c r="C3644" s="2">
        <v>0.32732638888888888</v>
      </c>
      <c r="D3644" s="3" t="s">
        <v>434</v>
      </c>
      <c r="E3644" s="3" t="s">
        <v>26782</v>
      </c>
      <c r="F3644" s="3" t="s">
        <v>26781</v>
      </c>
      <c r="G3644" s="3" t="s">
        <v>1397</v>
      </c>
      <c r="H3644" s="3" t="s">
        <v>592</v>
      </c>
    </row>
    <row r="3645" spans="1:8" ht="58" x14ac:dyDescent="0.35">
      <c r="A3645" s="4">
        <v>112843</v>
      </c>
      <c r="B3645" s="1">
        <v>45226</v>
      </c>
      <c r="C3645" s="2">
        <v>0.33123842592592595</v>
      </c>
      <c r="D3645" s="3" t="s">
        <v>892</v>
      </c>
      <c r="E3645" s="3" t="s">
        <v>26784</v>
      </c>
      <c r="F3645" s="3" t="s">
        <v>26783</v>
      </c>
      <c r="G3645" s="3" t="s">
        <v>10592</v>
      </c>
      <c r="H3645" s="3" t="s">
        <v>11777</v>
      </c>
    </row>
    <row r="3646" spans="1:8" x14ac:dyDescent="0.35">
      <c r="A3646" s="4">
        <v>195973</v>
      </c>
      <c r="B3646" s="1">
        <v>45226</v>
      </c>
      <c r="C3646" s="2">
        <v>0.3410069444444444</v>
      </c>
      <c r="D3646" s="3" t="s">
        <v>1288</v>
      </c>
      <c r="E3646" s="3" t="s">
        <v>15479</v>
      </c>
      <c r="F3646" s="3" t="s">
        <v>26785</v>
      </c>
      <c r="G3646" s="3" t="s">
        <v>11753</v>
      </c>
      <c r="H3646" s="3" t="s">
        <v>10577</v>
      </c>
    </row>
    <row r="3647" spans="1:8" ht="58" x14ac:dyDescent="0.35">
      <c r="A3647" s="4">
        <v>43156</v>
      </c>
      <c r="B3647" s="1">
        <v>45226</v>
      </c>
      <c r="C3647" s="2">
        <v>0.3420138888888889</v>
      </c>
      <c r="D3647" s="3" t="s">
        <v>892</v>
      </c>
      <c r="E3647" s="3" t="s">
        <v>26788</v>
      </c>
      <c r="F3647" s="3" t="s">
        <v>26786</v>
      </c>
      <c r="G3647" s="3" t="s">
        <v>12352</v>
      </c>
      <c r="H3647" s="3" t="s">
        <v>26787</v>
      </c>
    </row>
    <row r="3648" spans="1:8" ht="29" x14ac:dyDescent="0.35">
      <c r="A3648" s="4">
        <v>45278</v>
      </c>
      <c r="B3648" s="1">
        <v>45226</v>
      </c>
      <c r="C3648" s="2">
        <v>0.34418981481481481</v>
      </c>
      <c r="D3648" s="3" t="s">
        <v>1288</v>
      </c>
      <c r="E3648" s="3" t="s">
        <v>26790</v>
      </c>
      <c r="F3648" s="3" t="s">
        <v>26789</v>
      </c>
      <c r="G3648" s="3" t="s">
        <v>11886</v>
      </c>
      <c r="H3648" s="3" t="s">
        <v>13135</v>
      </c>
    </row>
    <row r="3649" spans="1:8" x14ac:dyDescent="0.35">
      <c r="A3649" s="4">
        <v>12959</v>
      </c>
      <c r="B3649" s="1">
        <v>45226</v>
      </c>
      <c r="C3649" s="2">
        <v>0.34656250000000005</v>
      </c>
      <c r="D3649" s="3" t="s">
        <v>985</v>
      </c>
      <c r="E3649" s="3" t="s">
        <v>347</v>
      </c>
      <c r="F3649" s="3" t="s">
        <v>12918</v>
      </c>
      <c r="G3649" s="3" t="s">
        <v>347</v>
      </c>
      <c r="H3649" s="3" t="s">
        <v>1615</v>
      </c>
    </row>
    <row r="3650" spans="1:8" ht="72.5" x14ac:dyDescent="0.35">
      <c r="A3650" s="4">
        <v>37992</v>
      </c>
      <c r="B3650" s="1">
        <v>45226</v>
      </c>
      <c r="C3650" s="2">
        <v>0.34787037037037033</v>
      </c>
      <c r="D3650" s="3" t="s">
        <v>892</v>
      </c>
      <c r="E3650" s="3" t="s">
        <v>26792</v>
      </c>
      <c r="F3650" s="3" t="s">
        <v>26791</v>
      </c>
      <c r="G3650" s="3" t="s">
        <v>10592</v>
      </c>
      <c r="H3650" s="3" t="s">
        <v>11986</v>
      </c>
    </row>
    <row r="3651" spans="1:8" ht="29" x14ac:dyDescent="0.35">
      <c r="A3651" s="4">
        <v>163445</v>
      </c>
      <c r="B3651" s="1">
        <v>45226</v>
      </c>
      <c r="C3651" s="2">
        <v>0.35140046296296296</v>
      </c>
      <c r="D3651" s="3" t="s">
        <v>26793</v>
      </c>
      <c r="E3651" s="3" t="s">
        <v>26797</v>
      </c>
      <c r="F3651" s="3" t="s">
        <v>26794</v>
      </c>
      <c r="G3651" s="3" t="s">
        <v>26795</v>
      </c>
      <c r="H3651" s="3" t="s">
        <v>26796</v>
      </c>
    </row>
    <row r="3652" spans="1:8" x14ac:dyDescent="0.35">
      <c r="A3652" s="4">
        <v>74604</v>
      </c>
      <c r="B3652" s="1">
        <v>45226</v>
      </c>
      <c r="C3652" s="2">
        <v>0.35224537037037035</v>
      </c>
      <c r="D3652" s="3" t="s">
        <v>985</v>
      </c>
      <c r="E3652" s="3" t="s">
        <v>13252</v>
      </c>
      <c r="F3652" s="3" t="s">
        <v>12918</v>
      </c>
      <c r="G3652" s="3" t="s">
        <v>26798</v>
      </c>
      <c r="H3652" s="3" t="s">
        <v>1939</v>
      </c>
    </row>
    <row r="3653" spans="1:8" ht="116" x14ac:dyDescent="0.35">
      <c r="A3653" s="4">
        <v>40427</v>
      </c>
      <c r="B3653" s="1">
        <v>45226</v>
      </c>
      <c r="C3653" s="2">
        <v>0.35293981481481485</v>
      </c>
      <c r="D3653" s="3" t="s">
        <v>26799</v>
      </c>
      <c r="E3653" s="3" t="s">
        <v>26803</v>
      </c>
      <c r="F3653" s="3" t="s">
        <v>26800</v>
      </c>
      <c r="G3653" s="3" t="s">
        <v>26801</v>
      </c>
      <c r="H3653" s="3" t="s">
        <v>26802</v>
      </c>
    </row>
    <row r="3654" spans="1:8" ht="43.5" x14ac:dyDescent="0.35">
      <c r="A3654" s="4">
        <v>35862</v>
      </c>
      <c r="B3654" s="1">
        <v>45226</v>
      </c>
      <c r="C3654" s="2">
        <v>0.35431712962962963</v>
      </c>
      <c r="D3654" s="3" t="s">
        <v>26804</v>
      </c>
      <c r="E3654" s="3" t="s">
        <v>26808</v>
      </c>
      <c r="F3654" s="3" t="s">
        <v>26805</v>
      </c>
      <c r="G3654" s="3" t="s">
        <v>26806</v>
      </c>
      <c r="H3654" s="3" t="s">
        <v>26807</v>
      </c>
    </row>
    <row r="3655" spans="1:8" ht="29" x14ac:dyDescent="0.35">
      <c r="A3655" s="4">
        <v>203894</v>
      </c>
      <c r="B3655" s="1">
        <v>45226</v>
      </c>
      <c r="C3655" s="2">
        <v>0.3553472222222222</v>
      </c>
      <c r="D3655" s="3" t="s">
        <v>26809</v>
      </c>
      <c r="E3655" s="3" t="s">
        <v>26812</v>
      </c>
      <c r="F3655" s="3" t="s">
        <v>26810</v>
      </c>
      <c r="G3655" s="3" t="s">
        <v>11804</v>
      </c>
      <c r="H3655" s="3" t="s">
        <v>26811</v>
      </c>
    </row>
    <row r="3656" spans="1:8" ht="43.5" x14ac:dyDescent="0.35">
      <c r="A3656" s="4">
        <v>30256</v>
      </c>
      <c r="B3656" s="1">
        <v>45226</v>
      </c>
      <c r="C3656" s="2">
        <v>0.35543981481481479</v>
      </c>
      <c r="D3656" s="3" t="s">
        <v>892</v>
      </c>
      <c r="E3656" s="3" t="s">
        <v>26814</v>
      </c>
      <c r="F3656" s="3" t="s">
        <v>26813</v>
      </c>
      <c r="G3656" s="3" t="s">
        <v>13387</v>
      </c>
      <c r="H3656" s="3" t="s">
        <v>11844</v>
      </c>
    </row>
    <row r="3657" spans="1:8" ht="43.5" x14ac:dyDescent="0.35">
      <c r="A3657" s="4">
        <v>81071</v>
      </c>
      <c r="B3657" s="1">
        <v>45226</v>
      </c>
      <c r="C3657" s="2">
        <v>0.3567939814814815</v>
      </c>
      <c r="D3657" s="3" t="s">
        <v>26815</v>
      </c>
      <c r="E3657" s="3" t="s">
        <v>26817</v>
      </c>
      <c r="F3657" s="3" t="s">
        <v>26816</v>
      </c>
      <c r="G3657" s="3" t="s">
        <v>11202</v>
      </c>
      <c r="H3657" s="3" t="s">
        <v>10750</v>
      </c>
    </row>
    <row r="3658" spans="1:8" ht="43.5" x14ac:dyDescent="0.35">
      <c r="A3658" s="4">
        <v>163384</v>
      </c>
      <c r="B3658" s="1">
        <v>45226</v>
      </c>
      <c r="C3658" s="2">
        <v>0.35769675925925926</v>
      </c>
      <c r="D3658" s="3" t="s">
        <v>26818</v>
      </c>
      <c r="E3658" s="3" t="s">
        <v>26821</v>
      </c>
      <c r="F3658" s="3" t="s">
        <v>26819</v>
      </c>
      <c r="G3658" s="3" t="s">
        <v>21197</v>
      </c>
      <c r="H3658" s="3" t="s">
        <v>26820</v>
      </c>
    </row>
    <row r="3659" spans="1:8" ht="87" x14ac:dyDescent="0.35">
      <c r="A3659" s="4">
        <v>202103</v>
      </c>
      <c r="B3659" s="1">
        <v>45226</v>
      </c>
      <c r="C3659" s="2">
        <v>0.36046296296296299</v>
      </c>
      <c r="D3659" s="3" t="s">
        <v>26822</v>
      </c>
      <c r="E3659" s="3" t="s">
        <v>26826</v>
      </c>
      <c r="F3659" s="3" t="s">
        <v>26823</v>
      </c>
      <c r="G3659" s="3" t="s">
        <v>26824</v>
      </c>
      <c r="H3659" s="3" t="s">
        <v>26825</v>
      </c>
    </row>
    <row r="3660" spans="1:8" ht="29" x14ac:dyDescent="0.35">
      <c r="A3660" s="4">
        <v>6432</v>
      </c>
      <c r="B3660" s="1">
        <v>45226</v>
      </c>
      <c r="C3660" s="2">
        <v>0.36129629629629628</v>
      </c>
      <c r="D3660" s="3" t="s">
        <v>26827</v>
      </c>
      <c r="E3660" s="3" t="s">
        <v>26831</v>
      </c>
      <c r="F3660" s="3" t="s">
        <v>26828</v>
      </c>
      <c r="G3660" s="3" t="s">
        <v>26829</v>
      </c>
      <c r="H3660" s="3" t="s">
        <v>26830</v>
      </c>
    </row>
    <row r="3661" spans="1:8" x14ac:dyDescent="0.35">
      <c r="A3661" s="4">
        <v>6147</v>
      </c>
      <c r="B3661" s="1">
        <v>45226</v>
      </c>
      <c r="C3661" s="2">
        <v>0.36140046296296297</v>
      </c>
      <c r="D3661" s="3" t="s">
        <v>985</v>
      </c>
      <c r="E3661" s="3" t="s">
        <v>12947</v>
      </c>
      <c r="F3661" s="3" t="s">
        <v>12918</v>
      </c>
      <c r="G3661" s="3" t="s">
        <v>12947</v>
      </c>
      <c r="H3661" s="3" t="s">
        <v>3017</v>
      </c>
    </row>
    <row r="3662" spans="1:8" ht="29" x14ac:dyDescent="0.35">
      <c r="A3662" s="4">
        <v>175564</v>
      </c>
      <c r="B3662" s="1">
        <v>45226</v>
      </c>
      <c r="C3662" s="2">
        <v>0.36160879629629633</v>
      </c>
      <c r="D3662" s="3" t="s">
        <v>892</v>
      </c>
      <c r="E3662" s="3" t="s">
        <v>11742</v>
      </c>
      <c r="F3662" s="3" t="s">
        <v>26832</v>
      </c>
      <c r="G3662" s="3" t="s">
        <v>11404</v>
      </c>
      <c r="H3662" s="3" t="s">
        <v>11777</v>
      </c>
    </row>
    <row r="3663" spans="1:8" ht="29" x14ac:dyDescent="0.35">
      <c r="A3663" s="4">
        <v>56547</v>
      </c>
      <c r="B3663" s="1">
        <v>45226</v>
      </c>
      <c r="C3663" s="2">
        <v>0.36337962962962966</v>
      </c>
      <c r="D3663" s="3" t="s">
        <v>10859</v>
      </c>
      <c r="E3663" s="3" t="s">
        <v>26836</v>
      </c>
      <c r="F3663" s="3" t="s">
        <v>26833</v>
      </c>
      <c r="G3663" s="3" t="s">
        <v>26834</v>
      </c>
      <c r="H3663" s="3" t="s">
        <v>26835</v>
      </c>
    </row>
    <row r="3664" spans="1:8" ht="43.5" x14ac:dyDescent="0.35">
      <c r="A3664" s="4">
        <v>22746</v>
      </c>
      <c r="B3664" s="1">
        <v>45226</v>
      </c>
      <c r="C3664" s="2">
        <v>0.3646875</v>
      </c>
      <c r="D3664" s="3" t="s">
        <v>26837</v>
      </c>
      <c r="E3664" s="3" t="s">
        <v>26841</v>
      </c>
      <c r="F3664" s="3" t="s">
        <v>26838</v>
      </c>
      <c r="G3664" s="3" t="s">
        <v>26839</v>
      </c>
      <c r="H3664" s="3" t="s">
        <v>26840</v>
      </c>
    </row>
    <row r="3665" spans="1:8" x14ac:dyDescent="0.35">
      <c r="A3665" s="4">
        <v>122852</v>
      </c>
      <c r="B3665" s="1">
        <v>45226</v>
      </c>
      <c r="C3665" s="2">
        <v>0.36565972222222221</v>
      </c>
      <c r="D3665" s="3" t="s">
        <v>892</v>
      </c>
      <c r="E3665" s="3" t="s">
        <v>26843</v>
      </c>
      <c r="F3665" s="3" t="s">
        <v>26842</v>
      </c>
      <c r="G3665" s="3" t="s">
        <v>10658</v>
      </c>
      <c r="H3665" s="3" t="s">
        <v>11777</v>
      </c>
    </row>
    <row r="3666" spans="1:8" ht="72.5" x14ac:dyDescent="0.35">
      <c r="A3666" s="4">
        <v>105160</v>
      </c>
      <c r="B3666" s="1">
        <v>45226</v>
      </c>
      <c r="C3666" s="2">
        <v>0.36641203703703701</v>
      </c>
      <c r="D3666" s="3" t="s">
        <v>11868</v>
      </c>
      <c r="E3666" s="3" t="s">
        <v>26846</v>
      </c>
      <c r="F3666" s="3" t="s">
        <v>26844</v>
      </c>
      <c r="G3666" s="3" t="s">
        <v>12546</v>
      </c>
      <c r="H3666" s="3" t="s">
        <v>26845</v>
      </c>
    </row>
    <row r="3667" spans="1:8" ht="29" x14ac:dyDescent="0.35">
      <c r="A3667" s="4">
        <v>180166</v>
      </c>
      <c r="B3667" s="1">
        <v>45226</v>
      </c>
      <c r="C3667" s="2">
        <v>0.3681018518518519</v>
      </c>
      <c r="D3667" s="3" t="s">
        <v>26847</v>
      </c>
      <c r="E3667" s="3" t="s">
        <v>26850</v>
      </c>
      <c r="F3667" s="3" t="s">
        <v>26848</v>
      </c>
      <c r="G3667" s="3" t="s">
        <v>11124</v>
      </c>
      <c r="H3667" s="3" t="s">
        <v>26849</v>
      </c>
    </row>
    <row r="3668" spans="1:8" ht="116" x14ac:dyDescent="0.35">
      <c r="A3668" s="4">
        <v>196665</v>
      </c>
      <c r="B3668" s="1">
        <v>45226</v>
      </c>
      <c r="C3668" s="2">
        <v>0.36847222222222226</v>
      </c>
      <c r="D3668" s="3" t="s">
        <v>10688</v>
      </c>
      <c r="E3668" s="3" t="s">
        <v>26854</v>
      </c>
      <c r="F3668" s="3" t="s">
        <v>26851</v>
      </c>
      <c r="G3668" s="3" t="s">
        <v>26852</v>
      </c>
      <c r="H3668" s="3" t="s">
        <v>26853</v>
      </c>
    </row>
    <row r="3669" spans="1:8" ht="116" x14ac:dyDescent="0.35">
      <c r="A3669" s="4">
        <v>38081</v>
      </c>
      <c r="B3669" s="1">
        <v>45226</v>
      </c>
      <c r="C3669" s="2">
        <v>0.36905092592592598</v>
      </c>
      <c r="D3669" s="3" t="s">
        <v>26855</v>
      </c>
      <c r="E3669" s="3" t="s">
        <v>26858</v>
      </c>
      <c r="F3669" s="3" t="s">
        <v>26856</v>
      </c>
      <c r="G3669" s="3" t="s">
        <v>11517</v>
      </c>
      <c r="H3669" s="3" t="s">
        <v>26857</v>
      </c>
    </row>
    <row r="3670" spans="1:8" ht="29" x14ac:dyDescent="0.35">
      <c r="A3670" s="4">
        <v>81981</v>
      </c>
      <c r="B3670" s="1">
        <v>45226</v>
      </c>
      <c r="C3670" s="2">
        <v>0.3700694444444444</v>
      </c>
      <c r="D3670" s="3" t="s">
        <v>892</v>
      </c>
      <c r="E3670" s="3" t="s">
        <v>14766</v>
      </c>
      <c r="F3670" s="3" t="s">
        <v>26859</v>
      </c>
      <c r="G3670" s="3" t="s">
        <v>11021</v>
      </c>
      <c r="H3670" s="3" t="s">
        <v>11777</v>
      </c>
    </row>
    <row r="3671" spans="1:8" ht="72.5" x14ac:dyDescent="0.35">
      <c r="A3671" s="4">
        <v>34443</v>
      </c>
      <c r="B3671" s="1">
        <v>45226</v>
      </c>
      <c r="C3671" s="2">
        <v>0.37018518518518517</v>
      </c>
      <c r="D3671" s="3" t="s">
        <v>26860</v>
      </c>
      <c r="E3671" s="3" t="s">
        <v>26863</v>
      </c>
      <c r="F3671" s="3" t="s">
        <v>26861</v>
      </c>
      <c r="G3671" s="3" t="s">
        <v>26862</v>
      </c>
      <c r="H3671" s="3" t="s">
        <v>13345</v>
      </c>
    </row>
    <row r="3672" spans="1:8" ht="29" x14ac:dyDescent="0.35">
      <c r="A3672" s="4">
        <v>45015</v>
      </c>
      <c r="B3672" s="1">
        <v>45226</v>
      </c>
      <c r="C3672" s="2">
        <v>0.37134259259259261</v>
      </c>
      <c r="D3672" s="3" t="s">
        <v>14682</v>
      </c>
      <c r="E3672" s="3" t="s">
        <v>26866</v>
      </c>
      <c r="F3672" s="3" t="s">
        <v>26864</v>
      </c>
      <c r="G3672" s="3" t="s">
        <v>26865</v>
      </c>
      <c r="H3672" s="3" t="s">
        <v>1939</v>
      </c>
    </row>
    <row r="3673" spans="1:8" ht="43.5" x14ac:dyDescent="0.35">
      <c r="A3673" s="4">
        <v>13865</v>
      </c>
      <c r="B3673" s="1">
        <v>45226</v>
      </c>
      <c r="C3673" s="2">
        <v>0.37165509259259261</v>
      </c>
      <c r="D3673" s="3" t="s">
        <v>1702</v>
      </c>
      <c r="E3673" s="3" t="s">
        <v>26869</v>
      </c>
      <c r="F3673" s="3" t="s">
        <v>26867</v>
      </c>
      <c r="G3673" s="3" t="s">
        <v>12294</v>
      </c>
      <c r="H3673" s="3" t="s">
        <v>26868</v>
      </c>
    </row>
    <row r="3674" spans="1:8" ht="29" x14ac:dyDescent="0.35">
      <c r="A3674" s="4">
        <v>56766</v>
      </c>
      <c r="B3674" s="1">
        <v>45226</v>
      </c>
      <c r="C3674" s="2">
        <v>0.37281249999999999</v>
      </c>
      <c r="D3674" s="3" t="s">
        <v>26870</v>
      </c>
      <c r="E3674" s="3" t="s">
        <v>11621</v>
      </c>
      <c r="F3674" s="3" t="s">
        <v>26871</v>
      </c>
      <c r="G3674" s="3" t="s">
        <v>11862</v>
      </c>
      <c r="H3674" s="3" t="s">
        <v>10348</v>
      </c>
    </row>
    <row r="3675" spans="1:8" ht="43.5" x14ac:dyDescent="0.35">
      <c r="A3675" s="4">
        <v>48919</v>
      </c>
      <c r="B3675" s="1">
        <v>45226</v>
      </c>
      <c r="C3675" s="2">
        <v>0.37376157407407407</v>
      </c>
      <c r="D3675" s="3" t="s">
        <v>1933</v>
      </c>
      <c r="E3675" s="3" t="s">
        <v>26874</v>
      </c>
      <c r="F3675" s="3" t="s">
        <v>26872</v>
      </c>
      <c r="G3675" s="3" t="s">
        <v>26873</v>
      </c>
      <c r="H3675" s="3" t="s">
        <v>13687</v>
      </c>
    </row>
    <row r="3676" spans="1:8" ht="43.5" x14ac:dyDescent="0.35">
      <c r="A3676" s="4">
        <v>48919</v>
      </c>
      <c r="B3676" s="1">
        <v>45226</v>
      </c>
      <c r="C3676" s="2">
        <v>0.37425925925925929</v>
      </c>
      <c r="D3676" s="3" t="s">
        <v>1933</v>
      </c>
      <c r="E3676" s="3" t="s">
        <v>26875</v>
      </c>
      <c r="F3676" s="3" t="s">
        <v>26872</v>
      </c>
      <c r="G3676" s="3" t="s">
        <v>26873</v>
      </c>
      <c r="H3676" s="3" t="s">
        <v>13687</v>
      </c>
    </row>
    <row r="3677" spans="1:8" ht="29" x14ac:dyDescent="0.35">
      <c r="A3677" s="4">
        <v>44123</v>
      </c>
      <c r="B3677" s="1">
        <v>45226</v>
      </c>
      <c r="C3677" s="2">
        <v>0.37504629629629632</v>
      </c>
      <c r="D3677" s="3" t="s">
        <v>1436</v>
      </c>
      <c r="E3677" s="3" t="s">
        <v>26877</v>
      </c>
      <c r="F3677" s="3" t="s">
        <v>12941</v>
      </c>
      <c r="G3677" s="3" t="s">
        <v>26876</v>
      </c>
      <c r="H3677" s="3" t="s">
        <v>1939</v>
      </c>
    </row>
    <row r="3678" spans="1:8" ht="29" x14ac:dyDescent="0.35">
      <c r="A3678" s="4">
        <v>34187</v>
      </c>
      <c r="B3678" s="1">
        <v>45226</v>
      </c>
      <c r="C3678" s="2">
        <v>0.3762152777777778</v>
      </c>
      <c r="D3678" s="3" t="s">
        <v>892</v>
      </c>
      <c r="E3678" s="3" t="s">
        <v>26879</v>
      </c>
      <c r="F3678" s="3" t="s">
        <v>26878</v>
      </c>
      <c r="G3678" s="3" t="s">
        <v>10658</v>
      </c>
      <c r="H3678" s="3" t="s">
        <v>11777</v>
      </c>
    </row>
    <row r="3679" spans="1:8" x14ac:dyDescent="0.35">
      <c r="A3679" s="4">
        <v>114412</v>
      </c>
      <c r="B3679" s="1">
        <v>45226</v>
      </c>
      <c r="C3679" s="2">
        <v>0.37812499999999999</v>
      </c>
      <c r="D3679" s="3" t="s">
        <v>26880</v>
      </c>
      <c r="E3679" s="3" t="s">
        <v>26884</v>
      </c>
      <c r="F3679" s="3" t="s">
        <v>26881</v>
      </c>
      <c r="G3679" s="3" t="s">
        <v>26882</v>
      </c>
      <c r="H3679" s="3" t="s">
        <v>26883</v>
      </c>
    </row>
    <row r="3680" spans="1:8" ht="101.5" x14ac:dyDescent="0.35">
      <c r="A3680" s="4">
        <v>40158</v>
      </c>
      <c r="B3680" s="1">
        <v>45226</v>
      </c>
      <c r="C3680" s="2">
        <v>0.38086805555555553</v>
      </c>
      <c r="D3680" s="3" t="s">
        <v>26885</v>
      </c>
      <c r="E3680" s="3" t="s">
        <v>26889</v>
      </c>
      <c r="F3680" s="3" t="s">
        <v>26886</v>
      </c>
      <c r="G3680" s="3" t="s">
        <v>26887</v>
      </c>
      <c r="H3680" s="3" t="s">
        <v>26888</v>
      </c>
    </row>
    <row r="3681" spans="1:8" ht="101.5" x14ac:dyDescent="0.35">
      <c r="A3681" s="4">
        <v>35615</v>
      </c>
      <c r="B3681" s="1">
        <v>45226</v>
      </c>
      <c r="C3681" s="2">
        <v>0.38105324074074076</v>
      </c>
      <c r="D3681" s="3" t="s">
        <v>26890</v>
      </c>
      <c r="E3681" s="3" t="s">
        <v>26894</v>
      </c>
      <c r="F3681" s="3" t="s">
        <v>26891</v>
      </c>
      <c r="G3681" s="3" t="s">
        <v>26892</v>
      </c>
      <c r="H3681" s="3" t="s">
        <v>26893</v>
      </c>
    </row>
    <row r="3682" spans="1:8" x14ac:dyDescent="0.35">
      <c r="A3682" s="4">
        <v>56306</v>
      </c>
      <c r="B3682" s="1">
        <v>45226</v>
      </c>
      <c r="C3682" s="2">
        <v>0.38135416666666666</v>
      </c>
      <c r="D3682" s="3" t="s">
        <v>26895</v>
      </c>
      <c r="E3682" s="3" t="s">
        <v>11699</v>
      </c>
      <c r="F3682" s="3" t="s">
        <v>12941</v>
      </c>
      <c r="G3682" s="3" t="s">
        <v>26896</v>
      </c>
      <c r="H3682" s="3" t="s">
        <v>1939</v>
      </c>
    </row>
    <row r="3683" spans="1:8" ht="29" x14ac:dyDescent="0.35">
      <c r="A3683" s="4">
        <v>202105</v>
      </c>
      <c r="B3683" s="1">
        <v>45226</v>
      </c>
      <c r="C3683" s="2">
        <v>0.38137731481481479</v>
      </c>
      <c r="D3683" s="3" t="s">
        <v>26897</v>
      </c>
      <c r="E3683" s="3" t="s">
        <v>26899</v>
      </c>
      <c r="F3683" s="3" t="s">
        <v>26898</v>
      </c>
      <c r="G3683" s="3" t="s">
        <v>12932</v>
      </c>
      <c r="H3683" s="3" t="s">
        <v>29</v>
      </c>
    </row>
    <row r="3684" spans="1:8" ht="101.5" x14ac:dyDescent="0.35">
      <c r="A3684" s="4">
        <v>61448</v>
      </c>
      <c r="B3684" s="1">
        <v>45226</v>
      </c>
      <c r="C3684" s="2">
        <v>0.38141203703703702</v>
      </c>
      <c r="D3684" s="3" t="s">
        <v>26900</v>
      </c>
      <c r="E3684" s="3" t="s">
        <v>26903</v>
      </c>
      <c r="F3684" s="3" t="s">
        <v>26901</v>
      </c>
      <c r="G3684" s="3" t="s">
        <v>12252</v>
      </c>
      <c r="H3684" s="3" t="s">
        <v>26902</v>
      </c>
    </row>
    <row r="3685" spans="1:8" ht="43.5" x14ac:dyDescent="0.35">
      <c r="A3685" s="4">
        <v>33563</v>
      </c>
      <c r="B3685" s="1">
        <v>45226</v>
      </c>
      <c r="C3685" s="2">
        <v>0.38152777777777774</v>
      </c>
      <c r="D3685" s="3" t="s">
        <v>892</v>
      </c>
      <c r="E3685" s="3" t="s">
        <v>26906</v>
      </c>
      <c r="F3685" s="3" t="s">
        <v>26904</v>
      </c>
      <c r="G3685" s="3" t="s">
        <v>26905</v>
      </c>
      <c r="H3685" s="3" t="s">
        <v>12267</v>
      </c>
    </row>
    <row r="3686" spans="1:8" x14ac:dyDescent="0.35">
      <c r="A3686" s="4">
        <v>84489</v>
      </c>
      <c r="B3686" s="1">
        <v>45226</v>
      </c>
      <c r="C3686" s="2">
        <v>0.38482638888888893</v>
      </c>
      <c r="D3686" s="3" t="s">
        <v>26907</v>
      </c>
      <c r="E3686" s="3" t="s">
        <v>26908</v>
      </c>
      <c r="F3686" s="3" t="s">
        <v>1436</v>
      </c>
      <c r="G3686" s="3" t="s">
        <v>26908</v>
      </c>
      <c r="H3686" s="3" t="s">
        <v>1939</v>
      </c>
    </row>
    <row r="3687" spans="1:8" ht="29" x14ac:dyDescent="0.35">
      <c r="A3687" s="4">
        <v>172517</v>
      </c>
      <c r="B3687" s="1">
        <v>45226</v>
      </c>
      <c r="C3687" s="2">
        <v>0.38671296296296293</v>
      </c>
      <c r="D3687" s="3" t="s">
        <v>985</v>
      </c>
      <c r="E3687" s="3" t="s">
        <v>26910</v>
      </c>
      <c r="F3687" s="3" t="s">
        <v>26909</v>
      </c>
      <c r="G3687" s="3" t="s">
        <v>10408</v>
      </c>
      <c r="H3687" s="3" t="s">
        <v>15347</v>
      </c>
    </row>
    <row r="3688" spans="1:8" x14ac:dyDescent="0.35">
      <c r="A3688" s="4">
        <v>42363</v>
      </c>
      <c r="B3688" s="1">
        <v>45226</v>
      </c>
      <c r="C3688" s="2">
        <v>0.38730324074074068</v>
      </c>
      <c r="D3688" s="3" t="s">
        <v>1436</v>
      </c>
      <c r="E3688" s="3" t="s">
        <v>26911</v>
      </c>
      <c r="F3688" s="3" t="s">
        <v>1436</v>
      </c>
      <c r="G3688" s="3" t="s">
        <v>26911</v>
      </c>
      <c r="H3688" s="3" t="s">
        <v>1939</v>
      </c>
    </row>
    <row r="3689" spans="1:8" ht="87" x14ac:dyDescent="0.35">
      <c r="A3689" s="4">
        <v>106596</v>
      </c>
      <c r="B3689" s="1">
        <v>45226</v>
      </c>
      <c r="C3689" s="2">
        <v>0.38792824074074073</v>
      </c>
      <c r="D3689" s="3" t="s">
        <v>26912</v>
      </c>
      <c r="E3689" s="3" t="s">
        <v>26915</v>
      </c>
      <c r="F3689" s="3" t="s">
        <v>26913</v>
      </c>
      <c r="G3689" s="3" t="s">
        <v>12380</v>
      </c>
      <c r="H3689" s="3" t="s">
        <v>26914</v>
      </c>
    </row>
    <row r="3690" spans="1:8" x14ac:dyDescent="0.35">
      <c r="A3690" s="4">
        <v>196444</v>
      </c>
      <c r="B3690" s="1">
        <v>45226</v>
      </c>
      <c r="C3690" s="2">
        <v>0.38876157407407402</v>
      </c>
      <c r="D3690" s="3" t="s">
        <v>11006</v>
      </c>
      <c r="E3690" s="3" t="s">
        <v>26919</v>
      </c>
      <c r="F3690" s="3" t="s">
        <v>26916</v>
      </c>
      <c r="G3690" s="3" t="s">
        <v>26917</v>
      </c>
      <c r="H3690" s="3" t="s">
        <v>26918</v>
      </c>
    </row>
    <row r="3691" spans="1:8" ht="87" x14ac:dyDescent="0.35">
      <c r="A3691" s="4">
        <v>101007</v>
      </c>
      <c r="B3691" s="1">
        <v>45226</v>
      </c>
      <c r="C3691" s="2">
        <v>0.3896296296296296</v>
      </c>
      <c r="D3691" s="3" t="s">
        <v>26920</v>
      </c>
      <c r="E3691" s="3" t="s">
        <v>10970</v>
      </c>
      <c r="F3691" s="3" t="s">
        <v>26921</v>
      </c>
      <c r="G3691" s="3" t="s">
        <v>26922</v>
      </c>
      <c r="H3691" s="3" t="s">
        <v>26923</v>
      </c>
    </row>
    <row r="3692" spans="1:8" ht="87" x14ac:dyDescent="0.35">
      <c r="A3692" s="4">
        <v>132245</v>
      </c>
      <c r="B3692" s="1">
        <v>45226</v>
      </c>
      <c r="C3692" s="2">
        <v>0.38966435185185189</v>
      </c>
      <c r="D3692" s="3" t="s">
        <v>26924</v>
      </c>
      <c r="E3692" s="3" t="s">
        <v>26928</v>
      </c>
      <c r="F3692" s="3" t="s">
        <v>26925</v>
      </c>
      <c r="G3692" s="3" t="s">
        <v>26926</v>
      </c>
      <c r="H3692" s="3" t="s">
        <v>26927</v>
      </c>
    </row>
    <row r="3693" spans="1:8" ht="43.5" x14ac:dyDescent="0.35">
      <c r="A3693" s="4">
        <v>201994</v>
      </c>
      <c r="B3693" s="1">
        <v>45226</v>
      </c>
      <c r="C3693" s="2">
        <v>0.39103009259259264</v>
      </c>
      <c r="D3693" s="3" t="s">
        <v>985</v>
      </c>
      <c r="E3693" s="3" t="s">
        <v>26930</v>
      </c>
      <c r="F3693" s="3" t="s">
        <v>26929</v>
      </c>
      <c r="G3693" s="3" t="s">
        <v>10408</v>
      </c>
      <c r="H3693" s="3" t="s">
        <v>14386</v>
      </c>
    </row>
    <row r="3694" spans="1:8" x14ac:dyDescent="0.35">
      <c r="A3694" s="4">
        <v>43855</v>
      </c>
      <c r="B3694" s="1">
        <v>45226</v>
      </c>
      <c r="C3694" s="2">
        <v>0.39260416666666664</v>
      </c>
      <c r="D3694" s="3" t="s">
        <v>1436</v>
      </c>
      <c r="E3694" s="3" t="s">
        <v>291</v>
      </c>
      <c r="F3694" s="3" t="s">
        <v>12941</v>
      </c>
      <c r="G3694" s="3" t="s">
        <v>291</v>
      </c>
      <c r="H3694" s="3" t="s">
        <v>1939</v>
      </c>
    </row>
    <row r="3695" spans="1:8" ht="43.5" x14ac:dyDescent="0.35">
      <c r="A3695" s="4">
        <v>128268</v>
      </c>
      <c r="B3695" s="1">
        <v>45226</v>
      </c>
      <c r="C3695" s="2">
        <v>0.39318287037037036</v>
      </c>
      <c r="D3695" s="3" t="s">
        <v>11006</v>
      </c>
      <c r="E3695" s="3" t="s">
        <v>26933</v>
      </c>
      <c r="F3695" s="3" t="s">
        <v>26931</v>
      </c>
      <c r="G3695" s="3" t="s">
        <v>26932</v>
      </c>
      <c r="H3695" s="3" t="s">
        <v>10348</v>
      </c>
    </row>
    <row r="3696" spans="1:8" ht="43.5" x14ac:dyDescent="0.35">
      <c r="A3696" s="4">
        <v>7393</v>
      </c>
      <c r="B3696" s="1">
        <v>45226</v>
      </c>
      <c r="C3696" s="2">
        <v>0.39318287037037036</v>
      </c>
      <c r="D3696" s="3" t="s">
        <v>26934</v>
      </c>
      <c r="E3696" s="3" t="s">
        <v>26937</v>
      </c>
      <c r="F3696" s="3" t="s">
        <v>26935</v>
      </c>
      <c r="G3696" s="3" t="s">
        <v>12368</v>
      </c>
      <c r="H3696" s="3" t="s">
        <v>26936</v>
      </c>
    </row>
    <row r="3697" spans="1:8" ht="58" x14ac:dyDescent="0.35">
      <c r="A3697" s="4">
        <v>34464</v>
      </c>
      <c r="B3697" s="1">
        <v>45226</v>
      </c>
      <c r="C3697" s="2">
        <v>0.39369212962962963</v>
      </c>
      <c r="D3697" s="3" t="s">
        <v>26938</v>
      </c>
      <c r="E3697" s="3" t="s">
        <v>26942</v>
      </c>
      <c r="F3697" s="3" t="s">
        <v>26939</v>
      </c>
      <c r="G3697" s="3" t="s">
        <v>26940</v>
      </c>
      <c r="H3697" s="3" t="s">
        <v>26941</v>
      </c>
    </row>
    <row r="3698" spans="1:8" ht="58" x14ac:dyDescent="0.35">
      <c r="A3698" s="4">
        <v>189796</v>
      </c>
      <c r="B3698" s="1">
        <v>45226</v>
      </c>
      <c r="C3698" s="2">
        <v>0.39693287037037034</v>
      </c>
      <c r="D3698" s="3" t="s">
        <v>26943</v>
      </c>
      <c r="E3698" s="3" t="s">
        <v>26947</v>
      </c>
      <c r="F3698" s="3" t="s">
        <v>26944</v>
      </c>
      <c r="G3698" s="3" t="s">
        <v>26945</v>
      </c>
      <c r="H3698" s="3" t="s">
        <v>26946</v>
      </c>
    </row>
    <row r="3699" spans="1:8" ht="43.5" x14ac:dyDescent="0.35">
      <c r="A3699" s="4">
        <v>36969</v>
      </c>
      <c r="B3699" s="1">
        <v>45226</v>
      </c>
      <c r="C3699" s="2">
        <v>0.39769675925925929</v>
      </c>
      <c r="D3699" s="3" t="s">
        <v>26948</v>
      </c>
      <c r="E3699" s="3" t="s">
        <v>14756</v>
      </c>
      <c r="F3699" s="3" t="s">
        <v>26949</v>
      </c>
      <c r="G3699" s="3" t="s">
        <v>11404</v>
      </c>
      <c r="H3699" s="3" t="s">
        <v>592</v>
      </c>
    </row>
    <row r="3700" spans="1:8" x14ac:dyDescent="0.35">
      <c r="A3700" s="4">
        <v>129980</v>
      </c>
      <c r="B3700" s="1">
        <v>45226</v>
      </c>
      <c r="C3700" s="2">
        <v>0.39771990740740742</v>
      </c>
      <c r="D3700" s="3" t="s">
        <v>902</v>
      </c>
      <c r="E3700" s="3" t="s">
        <v>902</v>
      </c>
      <c r="F3700" s="3" t="s">
        <v>12941</v>
      </c>
      <c r="G3700" s="3" t="s">
        <v>597</v>
      </c>
      <c r="H3700" s="3" t="s">
        <v>26950</v>
      </c>
    </row>
    <row r="3701" spans="1:8" ht="29" x14ac:dyDescent="0.35">
      <c r="A3701" s="4">
        <v>70532</v>
      </c>
      <c r="B3701" s="1">
        <v>45226</v>
      </c>
      <c r="C3701" s="2">
        <v>0.39776620370370369</v>
      </c>
      <c r="D3701" s="3" t="s">
        <v>26951</v>
      </c>
      <c r="E3701" s="3" t="s">
        <v>26955</v>
      </c>
      <c r="F3701" s="3" t="s">
        <v>26952</v>
      </c>
      <c r="G3701" s="3" t="s">
        <v>26953</v>
      </c>
      <c r="H3701" s="3" t="s">
        <v>26954</v>
      </c>
    </row>
    <row r="3702" spans="1:8" ht="58" x14ac:dyDescent="0.35">
      <c r="A3702" s="4">
        <v>48493</v>
      </c>
      <c r="B3702" s="1">
        <v>45226</v>
      </c>
      <c r="C3702" s="2">
        <v>0.39784722222222224</v>
      </c>
      <c r="D3702" s="3" t="s">
        <v>26956</v>
      </c>
      <c r="E3702" s="3" t="s">
        <v>26959</v>
      </c>
      <c r="F3702" s="3" t="s">
        <v>26957</v>
      </c>
      <c r="G3702" s="3" t="s">
        <v>11874</v>
      </c>
      <c r="H3702" s="3" t="s">
        <v>26958</v>
      </c>
    </row>
    <row r="3703" spans="1:8" ht="43.5" x14ac:dyDescent="0.35">
      <c r="A3703" s="4">
        <v>180598</v>
      </c>
      <c r="B3703" s="1">
        <v>45226</v>
      </c>
      <c r="C3703" s="2">
        <v>0.39874999999999999</v>
      </c>
      <c r="D3703" s="3" t="s">
        <v>26960</v>
      </c>
      <c r="E3703" s="3" t="s">
        <v>13783</v>
      </c>
      <c r="F3703" s="3" t="s">
        <v>26961</v>
      </c>
      <c r="G3703" s="3" t="s">
        <v>26962</v>
      </c>
      <c r="H3703" s="3" t="s">
        <v>26963</v>
      </c>
    </row>
    <row r="3704" spans="1:8" ht="72.5" x14ac:dyDescent="0.35">
      <c r="A3704" s="4">
        <v>34443</v>
      </c>
      <c r="B3704" s="1">
        <v>45226</v>
      </c>
      <c r="C3704" s="2">
        <v>0.40037037037037032</v>
      </c>
      <c r="D3704" s="3" t="s">
        <v>26860</v>
      </c>
      <c r="E3704" s="3" t="s">
        <v>26863</v>
      </c>
      <c r="F3704" s="3" t="s">
        <v>26861</v>
      </c>
      <c r="G3704" s="3" t="s">
        <v>26862</v>
      </c>
      <c r="H3704" s="3" t="s">
        <v>13345</v>
      </c>
    </row>
    <row r="3705" spans="1:8" ht="29" x14ac:dyDescent="0.35">
      <c r="A3705" s="4">
        <v>49467</v>
      </c>
      <c r="B3705" s="1">
        <v>45226</v>
      </c>
      <c r="C3705" s="2">
        <v>0.40173611111111113</v>
      </c>
      <c r="D3705" s="3" t="s">
        <v>26964</v>
      </c>
      <c r="E3705" s="3" t="s">
        <v>26014</v>
      </c>
      <c r="F3705" s="3" t="s">
        <v>26965</v>
      </c>
      <c r="G3705" s="3" t="s">
        <v>11799</v>
      </c>
      <c r="H3705" s="3" t="s">
        <v>26966</v>
      </c>
    </row>
    <row r="3706" spans="1:8" x14ac:dyDescent="0.35">
      <c r="A3706" s="4">
        <v>163539</v>
      </c>
      <c r="B3706" s="1">
        <v>45226</v>
      </c>
      <c r="C3706" s="2">
        <v>0.40265046296296297</v>
      </c>
      <c r="D3706" s="3" t="s">
        <v>892</v>
      </c>
      <c r="E3706" s="3" t="s">
        <v>26967</v>
      </c>
      <c r="F3706" s="3" t="s">
        <v>15166</v>
      </c>
      <c r="G3706" s="3" t="s">
        <v>11966</v>
      </c>
      <c r="H3706" s="3" t="s">
        <v>13240</v>
      </c>
    </row>
    <row r="3707" spans="1:8" ht="43.5" x14ac:dyDescent="0.35">
      <c r="A3707" s="4">
        <v>203207</v>
      </c>
      <c r="B3707" s="1">
        <v>45226</v>
      </c>
      <c r="C3707" s="2">
        <v>0.40281250000000002</v>
      </c>
      <c r="D3707" s="3" t="s">
        <v>26968</v>
      </c>
      <c r="E3707" s="3" t="s">
        <v>26971</v>
      </c>
      <c r="F3707" s="3" t="s">
        <v>26969</v>
      </c>
      <c r="G3707" s="3" t="s">
        <v>24031</v>
      </c>
      <c r="H3707" s="3" t="s">
        <v>26970</v>
      </c>
    </row>
    <row r="3708" spans="1:8" ht="58" x14ac:dyDescent="0.35">
      <c r="A3708" s="4">
        <v>80834</v>
      </c>
      <c r="B3708" s="1">
        <v>45226</v>
      </c>
      <c r="C3708" s="2">
        <v>0.40295138888888887</v>
      </c>
      <c r="D3708" s="3" t="s">
        <v>1288</v>
      </c>
      <c r="E3708" s="3" t="s">
        <v>26974</v>
      </c>
      <c r="F3708" s="3" t="s">
        <v>26972</v>
      </c>
      <c r="G3708" s="3" t="s">
        <v>13644</v>
      </c>
      <c r="H3708" s="3" t="s">
        <v>26973</v>
      </c>
    </row>
    <row r="3709" spans="1:8" ht="29" x14ac:dyDescent="0.35">
      <c r="A3709" s="4">
        <v>124515</v>
      </c>
      <c r="B3709" s="1">
        <v>45226</v>
      </c>
      <c r="C3709" s="2">
        <v>0.40563657407407411</v>
      </c>
      <c r="D3709" s="3" t="s">
        <v>1933</v>
      </c>
      <c r="E3709" s="3" t="s">
        <v>26977</v>
      </c>
      <c r="F3709" s="3" t="s">
        <v>26975</v>
      </c>
      <c r="G3709" s="3" t="s">
        <v>1371</v>
      </c>
      <c r="H3709" s="3" t="s">
        <v>26976</v>
      </c>
    </row>
    <row r="3710" spans="1:8" x14ac:dyDescent="0.35">
      <c r="A3710" s="4">
        <v>112099</v>
      </c>
      <c r="B3710" s="1">
        <v>45226</v>
      </c>
      <c r="C3710" s="2">
        <v>0.40628472222222217</v>
      </c>
      <c r="D3710" s="3" t="s">
        <v>1436</v>
      </c>
      <c r="E3710" s="3" t="s">
        <v>26978</v>
      </c>
      <c r="F3710" s="3" t="s">
        <v>12941</v>
      </c>
      <c r="G3710" s="3" t="s">
        <v>26978</v>
      </c>
      <c r="H3710" s="3" t="s">
        <v>1939</v>
      </c>
    </row>
    <row r="3711" spans="1:8" ht="29" x14ac:dyDescent="0.35">
      <c r="A3711" s="4">
        <v>204750</v>
      </c>
      <c r="B3711" s="1">
        <v>45226</v>
      </c>
      <c r="C3711" s="2">
        <v>0.40630787037037036</v>
      </c>
      <c r="D3711" s="3" t="s">
        <v>167</v>
      </c>
      <c r="E3711" s="3" t="s">
        <v>26982</v>
      </c>
      <c r="F3711" s="3" t="s">
        <v>26979</v>
      </c>
      <c r="G3711" s="3" t="s">
        <v>26980</v>
      </c>
      <c r="H3711" s="3" t="s">
        <v>26981</v>
      </c>
    </row>
    <row r="3712" spans="1:8" ht="43.5" x14ac:dyDescent="0.35">
      <c r="A3712" s="4">
        <v>129916</v>
      </c>
      <c r="B3712" s="1">
        <v>45226</v>
      </c>
      <c r="C3712" s="2">
        <v>0.40675925925925926</v>
      </c>
      <c r="D3712" s="3" t="s">
        <v>1288</v>
      </c>
      <c r="E3712" s="3" t="s">
        <v>26985</v>
      </c>
      <c r="F3712" s="3" t="s">
        <v>26983</v>
      </c>
      <c r="G3712" s="3" t="s">
        <v>12011</v>
      </c>
      <c r="H3712" s="3" t="s">
        <v>26984</v>
      </c>
    </row>
    <row r="3713" spans="1:8" ht="145" x14ac:dyDescent="0.35">
      <c r="A3713" s="4">
        <v>34394</v>
      </c>
      <c r="B3713" s="1">
        <v>45226</v>
      </c>
      <c r="C3713" s="2">
        <v>0.40769675925925924</v>
      </c>
      <c r="D3713" s="3" t="s">
        <v>26986</v>
      </c>
      <c r="E3713" s="3" t="s">
        <v>12058</v>
      </c>
      <c r="F3713" s="3" t="s">
        <v>26987</v>
      </c>
      <c r="G3713" s="3" t="s">
        <v>11732</v>
      </c>
      <c r="H3713" s="3" t="s">
        <v>26988</v>
      </c>
    </row>
    <row r="3714" spans="1:8" ht="43.5" x14ac:dyDescent="0.35">
      <c r="A3714" s="4">
        <v>43306</v>
      </c>
      <c r="B3714" s="1">
        <v>45226</v>
      </c>
      <c r="C3714" s="2">
        <v>0.40825231481481478</v>
      </c>
      <c r="D3714" s="3" t="s">
        <v>11985</v>
      </c>
      <c r="E3714" s="3" t="s">
        <v>14348</v>
      </c>
      <c r="F3714" s="3" t="s">
        <v>26989</v>
      </c>
      <c r="G3714" s="3" t="s">
        <v>26990</v>
      </c>
      <c r="H3714" s="3" t="s">
        <v>4190</v>
      </c>
    </row>
    <row r="3715" spans="1:8" ht="43.5" x14ac:dyDescent="0.35">
      <c r="A3715" s="4">
        <v>57509</v>
      </c>
      <c r="B3715" s="1">
        <v>45226</v>
      </c>
      <c r="C3715" s="2">
        <v>0.41025462962962966</v>
      </c>
      <c r="D3715" s="3" t="s">
        <v>26991</v>
      </c>
      <c r="E3715" s="3" t="s">
        <v>26995</v>
      </c>
      <c r="F3715" s="3" t="s">
        <v>26992</v>
      </c>
      <c r="G3715" s="3" t="s">
        <v>26993</v>
      </c>
      <c r="H3715" s="3" t="s">
        <v>26994</v>
      </c>
    </row>
    <row r="3716" spans="1:8" ht="29" x14ac:dyDescent="0.35">
      <c r="A3716" s="4">
        <v>41254</v>
      </c>
      <c r="B3716" s="1">
        <v>45226</v>
      </c>
      <c r="C3716" s="2">
        <v>0.41259259259259262</v>
      </c>
      <c r="D3716" s="3" t="s">
        <v>1702</v>
      </c>
      <c r="E3716" s="3" t="s">
        <v>26998</v>
      </c>
      <c r="F3716" s="3" t="s">
        <v>26996</v>
      </c>
      <c r="G3716" s="3" t="s">
        <v>12518</v>
      </c>
      <c r="H3716" s="3" t="s">
        <v>26997</v>
      </c>
    </row>
    <row r="3717" spans="1:8" ht="58" x14ac:dyDescent="0.35">
      <c r="A3717" s="4">
        <v>41059</v>
      </c>
      <c r="B3717" s="1">
        <v>45226</v>
      </c>
      <c r="C3717" s="2">
        <v>0.41337962962962965</v>
      </c>
      <c r="D3717" s="3" t="s">
        <v>985</v>
      </c>
      <c r="E3717" s="3" t="s">
        <v>14920</v>
      </c>
      <c r="F3717" s="3" t="s">
        <v>26999</v>
      </c>
      <c r="G3717" s="3" t="s">
        <v>10408</v>
      </c>
      <c r="H3717" s="3" t="s">
        <v>27000</v>
      </c>
    </row>
    <row r="3718" spans="1:8" ht="116" x14ac:dyDescent="0.35">
      <c r="A3718" s="4">
        <v>49543</v>
      </c>
      <c r="B3718" s="1">
        <v>45226</v>
      </c>
      <c r="C3718" s="2">
        <v>0.41439814814814818</v>
      </c>
      <c r="D3718" s="3" t="s">
        <v>27001</v>
      </c>
      <c r="E3718" s="3" t="s">
        <v>27004</v>
      </c>
      <c r="F3718" s="3" t="s">
        <v>27002</v>
      </c>
      <c r="G3718" s="3" t="s">
        <v>13651</v>
      </c>
      <c r="H3718" s="3" t="s">
        <v>27003</v>
      </c>
    </row>
    <row r="3719" spans="1:8" ht="145" x14ac:dyDescent="0.35">
      <c r="A3719" s="4">
        <v>38370</v>
      </c>
      <c r="B3719" s="1">
        <v>45226</v>
      </c>
      <c r="C3719" s="2">
        <v>0.41543981481481485</v>
      </c>
      <c r="D3719" s="3" t="s">
        <v>27005</v>
      </c>
      <c r="E3719" s="3" t="s">
        <v>27008</v>
      </c>
      <c r="F3719" s="3" t="s">
        <v>27006</v>
      </c>
      <c r="G3719" s="3" t="s">
        <v>11732</v>
      </c>
      <c r="H3719" s="3" t="s">
        <v>27007</v>
      </c>
    </row>
    <row r="3720" spans="1:8" ht="29" x14ac:dyDescent="0.35">
      <c r="A3720" s="4">
        <v>144087</v>
      </c>
      <c r="B3720" s="1">
        <v>45226</v>
      </c>
      <c r="C3720" s="2">
        <v>0.41604166666666664</v>
      </c>
      <c r="D3720" s="3" t="s">
        <v>207</v>
      </c>
      <c r="E3720" s="3" t="s">
        <v>27010</v>
      </c>
      <c r="F3720" s="3" t="s">
        <v>12941</v>
      </c>
      <c r="G3720" s="3" t="s">
        <v>27009</v>
      </c>
      <c r="H3720" s="3" t="s">
        <v>1939</v>
      </c>
    </row>
    <row r="3721" spans="1:8" ht="58" x14ac:dyDescent="0.35">
      <c r="A3721" s="4">
        <v>153520</v>
      </c>
      <c r="B3721" s="1">
        <v>45226</v>
      </c>
      <c r="C3721" s="2">
        <v>0.41685185185185186</v>
      </c>
      <c r="D3721" s="3" t="s">
        <v>27011</v>
      </c>
      <c r="E3721" s="3" t="s">
        <v>27015</v>
      </c>
      <c r="F3721" s="3" t="s">
        <v>27012</v>
      </c>
      <c r="G3721" s="3" t="s">
        <v>27013</v>
      </c>
      <c r="H3721" s="3" t="s">
        <v>27014</v>
      </c>
    </row>
    <row r="3722" spans="1:8" ht="29" x14ac:dyDescent="0.35">
      <c r="A3722" s="4">
        <v>32955</v>
      </c>
      <c r="B3722" s="1">
        <v>45226</v>
      </c>
      <c r="C3722" s="2">
        <v>0.41923611111111114</v>
      </c>
      <c r="D3722" s="3" t="s">
        <v>892</v>
      </c>
      <c r="E3722" s="3" t="s">
        <v>27017</v>
      </c>
      <c r="F3722" s="3" t="s">
        <v>27016</v>
      </c>
      <c r="G3722" s="3" t="s">
        <v>10658</v>
      </c>
      <c r="H3722" s="3" t="s">
        <v>11777</v>
      </c>
    </row>
    <row r="3723" spans="1:8" ht="58" x14ac:dyDescent="0.35">
      <c r="A3723" s="4">
        <v>94195</v>
      </c>
      <c r="B3723" s="1">
        <v>45226</v>
      </c>
      <c r="C3723" s="2">
        <v>0.42008101851851848</v>
      </c>
      <c r="D3723" s="3" t="s">
        <v>985</v>
      </c>
      <c r="E3723" s="3" t="s">
        <v>27020</v>
      </c>
      <c r="F3723" s="3" t="s">
        <v>27018</v>
      </c>
      <c r="G3723" s="3" t="s">
        <v>10408</v>
      </c>
      <c r="H3723" s="3" t="s">
        <v>27019</v>
      </c>
    </row>
    <row r="3724" spans="1:8" x14ac:dyDescent="0.35">
      <c r="A3724" s="4">
        <v>87580</v>
      </c>
      <c r="B3724" s="1">
        <v>45226</v>
      </c>
      <c r="C3724" s="2">
        <v>0.42251157407407408</v>
      </c>
      <c r="D3724" s="3" t="s">
        <v>1436</v>
      </c>
      <c r="E3724" s="3" t="s">
        <v>1098</v>
      </c>
      <c r="F3724" s="3" t="s">
        <v>12941</v>
      </c>
      <c r="G3724" s="3" t="s">
        <v>1098</v>
      </c>
      <c r="H3724" s="3" t="s">
        <v>1939</v>
      </c>
    </row>
    <row r="3725" spans="1:8" ht="116" x14ac:dyDescent="0.35">
      <c r="A3725" s="4">
        <v>63523</v>
      </c>
      <c r="B3725" s="1">
        <v>45226</v>
      </c>
      <c r="C3725" s="2">
        <v>0.42331018518518521</v>
      </c>
      <c r="D3725" s="3" t="s">
        <v>27021</v>
      </c>
      <c r="E3725" s="3" t="s">
        <v>27025</v>
      </c>
      <c r="F3725" s="3" t="s">
        <v>27022</v>
      </c>
      <c r="G3725" s="3" t="s">
        <v>27023</v>
      </c>
      <c r="H3725" s="3" t="s">
        <v>27024</v>
      </c>
    </row>
    <row r="3726" spans="1:8" ht="29" x14ac:dyDescent="0.35">
      <c r="A3726" s="4">
        <v>46464</v>
      </c>
      <c r="B3726" s="1">
        <v>45226</v>
      </c>
      <c r="C3726" s="2">
        <v>0.42591435185185184</v>
      </c>
      <c r="D3726" s="3" t="s">
        <v>1702</v>
      </c>
      <c r="E3726" s="3" t="s">
        <v>27028</v>
      </c>
      <c r="F3726" s="3" t="s">
        <v>27026</v>
      </c>
      <c r="G3726" s="3" t="s">
        <v>11826</v>
      </c>
      <c r="H3726" s="3" t="s">
        <v>27027</v>
      </c>
    </row>
    <row r="3727" spans="1:8" ht="29" x14ac:dyDescent="0.35">
      <c r="A3727" s="4">
        <v>49816</v>
      </c>
      <c r="B3727" s="1">
        <v>45226</v>
      </c>
      <c r="C3727" s="2">
        <v>0.42652777777777778</v>
      </c>
      <c r="D3727" s="3" t="s">
        <v>892</v>
      </c>
      <c r="E3727" s="3" t="s">
        <v>27030</v>
      </c>
      <c r="F3727" s="3" t="s">
        <v>27029</v>
      </c>
      <c r="G3727" s="3" t="s">
        <v>11021</v>
      </c>
      <c r="H3727" s="3" t="s">
        <v>11777</v>
      </c>
    </row>
    <row r="3728" spans="1:8" ht="58" x14ac:dyDescent="0.35">
      <c r="A3728" s="4">
        <v>131810</v>
      </c>
      <c r="B3728" s="1">
        <v>45226</v>
      </c>
      <c r="C3728" s="2">
        <v>0.42660879629629633</v>
      </c>
      <c r="D3728" s="3" t="s">
        <v>10688</v>
      </c>
      <c r="E3728" s="3" t="s">
        <v>27033</v>
      </c>
      <c r="F3728" s="3" t="s">
        <v>27031</v>
      </c>
      <c r="G3728" s="3" t="s">
        <v>13839</v>
      </c>
      <c r="H3728" s="3" t="s">
        <v>27032</v>
      </c>
    </row>
    <row r="3729" spans="1:8" ht="43.5" x14ac:dyDescent="0.35">
      <c r="A3729" s="4">
        <v>89822</v>
      </c>
      <c r="B3729" s="1">
        <v>45226</v>
      </c>
      <c r="C3729" s="2">
        <v>0.42674768518518519</v>
      </c>
      <c r="D3729" s="3" t="s">
        <v>1436</v>
      </c>
      <c r="E3729" s="3" t="s">
        <v>27034</v>
      </c>
      <c r="F3729" s="3" t="s">
        <v>12925</v>
      </c>
      <c r="G3729" s="3" t="s">
        <v>13044</v>
      </c>
      <c r="H3729" s="3" t="s">
        <v>1939</v>
      </c>
    </row>
    <row r="3730" spans="1:8" ht="43.5" x14ac:dyDescent="0.35">
      <c r="A3730" s="4">
        <v>29482</v>
      </c>
      <c r="B3730" s="1">
        <v>45226</v>
      </c>
      <c r="C3730" s="2">
        <v>0.42818287037037034</v>
      </c>
      <c r="D3730" s="3" t="s">
        <v>27035</v>
      </c>
      <c r="E3730" s="3" t="s">
        <v>15067</v>
      </c>
      <c r="F3730" s="3" t="s">
        <v>27036</v>
      </c>
      <c r="G3730" s="3" t="s">
        <v>10690</v>
      </c>
      <c r="H3730" s="3" t="s">
        <v>27037</v>
      </c>
    </row>
    <row r="3731" spans="1:8" ht="43.5" x14ac:dyDescent="0.35">
      <c r="A3731" s="4">
        <v>158012</v>
      </c>
      <c r="B3731" s="1">
        <v>45226</v>
      </c>
      <c r="C3731" s="2">
        <v>0.4283912037037037</v>
      </c>
      <c r="D3731" s="3" t="s">
        <v>27038</v>
      </c>
      <c r="E3731" s="3" t="s">
        <v>27042</v>
      </c>
      <c r="F3731" s="3" t="s">
        <v>27039</v>
      </c>
      <c r="G3731" s="3" t="s">
        <v>27040</v>
      </c>
      <c r="H3731" s="3" t="s">
        <v>27041</v>
      </c>
    </row>
    <row r="3732" spans="1:8" ht="87" x14ac:dyDescent="0.35">
      <c r="A3732" s="4">
        <v>200718</v>
      </c>
      <c r="B3732" s="1">
        <v>45226</v>
      </c>
      <c r="C3732" s="2">
        <v>0.42853009259259256</v>
      </c>
      <c r="D3732" s="3" t="s">
        <v>27043</v>
      </c>
      <c r="E3732" s="3" t="s">
        <v>27046</v>
      </c>
      <c r="F3732" s="3" t="s">
        <v>27044</v>
      </c>
      <c r="G3732" s="3" t="s">
        <v>27045</v>
      </c>
      <c r="H3732" s="3" t="s">
        <v>12945</v>
      </c>
    </row>
    <row r="3733" spans="1:8" ht="188.5" x14ac:dyDescent="0.35">
      <c r="A3733" s="4">
        <v>1203</v>
      </c>
      <c r="B3733" s="1">
        <v>45226</v>
      </c>
      <c r="C3733" s="2">
        <v>0.42870370370370375</v>
      </c>
      <c r="D3733" s="3" t="s">
        <v>27047</v>
      </c>
      <c r="E3733" s="3" t="s">
        <v>27051</v>
      </c>
      <c r="F3733" s="3" t="s">
        <v>27048</v>
      </c>
      <c r="G3733" s="3" t="s">
        <v>27049</v>
      </c>
      <c r="H3733" s="3" t="s">
        <v>27050</v>
      </c>
    </row>
    <row r="3734" spans="1:8" x14ac:dyDescent="0.35">
      <c r="A3734" s="4">
        <v>52873</v>
      </c>
      <c r="B3734" s="1">
        <v>45226</v>
      </c>
      <c r="C3734" s="2">
        <v>0.43008101851851849</v>
      </c>
      <c r="D3734" s="3" t="s">
        <v>1436</v>
      </c>
      <c r="E3734" s="3" t="s">
        <v>27052</v>
      </c>
      <c r="F3734" s="3" t="s">
        <v>12941</v>
      </c>
      <c r="G3734" s="3" t="s">
        <v>13241</v>
      </c>
      <c r="H3734" s="3" t="s">
        <v>1939</v>
      </c>
    </row>
    <row r="3735" spans="1:8" ht="116" x14ac:dyDescent="0.35">
      <c r="A3735" s="4">
        <v>1337</v>
      </c>
      <c r="B3735" s="1">
        <v>45226</v>
      </c>
      <c r="C3735" s="2">
        <v>0.43061342592592594</v>
      </c>
      <c r="D3735" s="3" t="s">
        <v>27053</v>
      </c>
      <c r="E3735" s="3" t="s">
        <v>27056</v>
      </c>
      <c r="F3735" s="3" t="s">
        <v>27054</v>
      </c>
      <c r="G3735" s="3" t="s">
        <v>11732</v>
      </c>
      <c r="H3735" s="3" t="s">
        <v>27055</v>
      </c>
    </row>
    <row r="3736" spans="1:8" x14ac:dyDescent="0.35">
      <c r="A3736" s="4">
        <v>85817</v>
      </c>
      <c r="B3736" s="1">
        <v>45226</v>
      </c>
      <c r="C3736" s="2">
        <v>0.4327893518518518</v>
      </c>
      <c r="D3736" s="3" t="s">
        <v>27057</v>
      </c>
      <c r="E3736" s="3" t="s">
        <v>27060</v>
      </c>
      <c r="F3736" s="3" t="s">
        <v>27058</v>
      </c>
      <c r="G3736" s="3" t="s">
        <v>27059</v>
      </c>
      <c r="H3736" s="3" t="s">
        <v>592</v>
      </c>
    </row>
    <row r="3737" spans="1:8" ht="29" x14ac:dyDescent="0.35">
      <c r="A3737" s="4">
        <v>177102</v>
      </c>
      <c r="B3737" s="1">
        <v>45226</v>
      </c>
      <c r="C3737" s="2">
        <v>0.43547453703703703</v>
      </c>
      <c r="D3737" s="3" t="s">
        <v>27061</v>
      </c>
      <c r="E3737" s="3" t="s">
        <v>27064</v>
      </c>
      <c r="F3737" s="3" t="s">
        <v>27062</v>
      </c>
      <c r="G3737" s="3" t="s">
        <v>11799</v>
      </c>
      <c r="H3737" s="3" t="s">
        <v>27063</v>
      </c>
    </row>
    <row r="3738" spans="1:8" ht="58" x14ac:dyDescent="0.35">
      <c r="A3738" s="4">
        <v>64737</v>
      </c>
      <c r="B3738" s="1">
        <v>45226</v>
      </c>
      <c r="C3738" s="2">
        <v>0.43700231481481483</v>
      </c>
      <c r="D3738" s="3" t="s">
        <v>1296</v>
      </c>
      <c r="E3738" s="3" t="s">
        <v>27067</v>
      </c>
      <c r="F3738" s="3" t="s">
        <v>27065</v>
      </c>
      <c r="G3738" s="3" t="s">
        <v>11928</v>
      </c>
      <c r="H3738" s="3" t="s">
        <v>27066</v>
      </c>
    </row>
    <row r="3739" spans="1:8" ht="43.5" x14ac:dyDescent="0.35">
      <c r="A3739" s="4">
        <v>42230</v>
      </c>
      <c r="B3739" s="1">
        <v>45226</v>
      </c>
      <c r="C3739" s="2">
        <v>0.43908564814814816</v>
      </c>
      <c r="D3739" s="3" t="s">
        <v>27068</v>
      </c>
      <c r="E3739" s="3" t="s">
        <v>200</v>
      </c>
      <c r="F3739" s="3" t="s">
        <v>27069</v>
      </c>
      <c r="G3739" s="3" t="s">
        <v>27070</v>
      </c>
      <c r="H3739" s="3" t="s">
        <v>394</v>
      </c>
    </row>
    <row r="3740" spans="1:8" ht="58" x14ac:dyDescent="0.35">
      <c r="A3740" s="4">
        <v>32925</v>
      </c>
      <c r="B3740" s="1">
        <v>45226</v>
      </c>
      <c r="C3740" s="2">
        <v>0.44078703703703703</v>
      </c>
      <c r="D3740" s="3" t="s">
        <v>1933</v>
      </c>
      <c r="E3740" s="3" t="s">
        <v>27072</v>
      </c>
      <c r="F3740" s="3" t="s">
        <v>27071</v>
      </c>
      <c r="G3740" s="3" t="s">
        <v>14658</v>
      </c>
      <c r="H3740" s="3" t="s">
        <v>14342</v>
      </c>
    </row>
    <row r="3741" spans="1:8" ht="29" x14ac:dyDescent="0.35">
      <c r="A3741" s="4">
        <v>84655</v>
      </c>
      <c r="B3741" s="1">
        <v>45226</v>
      </c>
      <c r="C3741" s="2">
        <v>0.44094907407407408</v>
      </c>
      <c r="D3741" s="3" t="s">
        <v>892</v>
      </c>
      <c r="E3741" s="3" t="s">
        <v>27074</v>
      </c>
      <c r="F3741" s="3" t="s">
        <v>27073</v>
      </c>
      <c r="G3741" s="3" t="s">
        <v>11404</v>
      </c>
      <c r="H3741" s="3" t="s">
        <v>11777</v>
      </c>
    </row>
    <row r="3742" spans="1:8" ht="29" x14ac:dyDescent="0.35">
      <c r="A3742" s="4">
        <v>40851</v>
      </c>
      <c r="B3742" s="1">
        <v>45226</v>
      </c>
      <c r="C3742" s="2">
        <v>0.44299768518518517</v>
      </c>
      <c r="D3742" s="3" t="s">
        <v>11006</v>
      </c>
      <c r="E3742" s="3" t="s">
        <v>27077</v>
      </c>
      <c r="F3742" s="3" t="s">
        <v>27075</v>
      </c>
      <c r="G3742" s="3" t="s">
        <v>27076</v>
      </c>
      <c r="H3742" s="3" t="s">
        <v>10348</v>
      </c>
    </row>
    <row r="3743" spans="1:8" x14ac:dyDescent="0.35">
      <c r="A3743" s="4">
        <v>93585</v>
      </c>
      <c r="B3743" s="1">
        <v>45226</v>
      </c>
      <c r="C3743" s="2">
        <v>0.44300925925925921</v>
      </c>
      <c r="D3743" s="3" t="s">
        <v>985</v>
      </c>
      <c r="E3743" s="3" t="s">
        <v>27079</v>
      </c>
      <c r="F3743" s="3" t="s">
        <v>985</v>
      </c>
      <c r="G3743" s="3" t="s">
        <v>27078</v>
      </c>
      <c r="H3743" s="3" t="s">
        <v>3017</v>
      </c>
    </row>
    <row r="3744" spans="1:8" ht="43.5" x14ac:dyDescent="0.35">
      <c r="A3744" s="4">
        <v>183443</v>
      </c>
      <c r="B3744" s="1">
        <v>45226</v>
      </c>
      <c r="C3744" s="2">
        <v>0.44386574074074076</v>
      </c>
      <c r="D3744" s="3" t="s">
        <v>11985</v>
      </c>
      <c r="E3744" s="3" t="s">
        <v>27081</v>
      </c>
      <c r="F3744" s="3" t="s">
        <v>27080</v>
      </c>
      <c r="G3744" s="3" t="s">
        <v>104</v>
      </c>
      <c r="H3744" s="3" t="s">
        <v>4190</v>
      </c>
    </row>
    <row r="3745" spans="1:8" ht="43.5" x14ac:dyDescent="0.35">
      <c r="A3745" s="4">
        <v>32922</v>
      </c>
      <c r="B3745" s="1">
        <v>45226</v>
      </c>
      <c r="C3745" s="2">
        <v>0.44494212962962965</v>
      </c>
      <c r="D3745" s="3" t="s">
        <v>502</v>
      </c>
      <c r="E3745" s="3" t="s">
        <v>27084</v>
      </c>
      <c r="F3745" s="3" t="s">
        <v>27082</v>
      </c>
      <c r="G3745" s="3" t="s">
        <v>10979</v>
      </c>
      <c r="H3745" s="3" t="s">
        <v>27083</v>
      </c>
    </row>
    <row r="3746" spans="1:8" x14ac:dyDescent="0.35">
      <c r="A3746" s="4">
        <v>51316</v>
      </c>
      <c r="B3746" s="1">
        <v>45226</v>
      </c>
      <c r="C3746" s="2">
        <v>0.44596064814814818</v>
      </c>
      <c r="D3746" s="3" t="s">
        <v>892</v>
      </c>
      <c r="E3746" s="3" t="s">
        <v>12847</v>
      </c>
      <c r="F3746" s="3" t="s">
        <v>13578</v>
      </c>
      <c r="G3746" s="3" t="s">
        <v>10760</v>
      </c>
      <c r="H3746" s="3" t="s">
        <v>11777</v>
      </c>
    </row>
    <row r="3747" spans="1:8" ht="29" x14ac:dyDescent="0.35">
      <c r="A3747" s="4">
        <v>38501</v>
      </c>
      <c r="B3747" s="1">
        <v>45226</v>
      </c>
      <c r="C3747" s="2">
        <v>0.44638888888888889</v>
      </c>
      <c r="D3747" s="3" t="s">
        <v>11006</v>
      </c>
      <c r="E3747" s="3" t="s">
        <v>27087</v>
      </c>
      <c r="F3747" s="3" t="s">
        <v>27085</v>
      </c>
      <c r="G3747" s="3" t="s">
        <v>27086</v>
      </c>
      <c r="H3747" s="3" t="s">
        <v>12000</v>
      </c>
    </row>
    <row r="3748" spans="1:8" ht="43.5" x14ac:dyDescent="0.35">
      <c r="A3748" s="4">
        <v>172580</v>
      </c>
      <c r="B3748" s="1">
        <v>45226</v>
      </c>
      <c r="C3748" s="2">
        <v>0.44797453703703699</v>
      </c>
      <c r="D3748" s="3" t="s">
        <v>27088</v>
      </c>
      <c r="E3748" s="3" t="s">
        <v>13577</v>
      </c>
      <c r="F3748" s="3" t="s">
        <v>27089</v>
      </c>
      <c r="G3748" s="3" t="s">
        <v>11124</v>
      </c>
      <c r="H3748" s="3" t="s">
        <v>27090</v>
      </c>
    </row>
    <row r="3749" spans="1:8" ht="87" x14ac:dyDescent="0.35">
      <c r="A3749" s="4">
        <v>29553</v>
      </c>
      <c r="B3749" s="1">
        <v>45226</v>
      </c>
      <c r="C3749" s="2">
        <v>0.44981481481481483</v>
      </c>
      <c r="D3749" s="3" t="s">
        <v>10438</v>
      </c>
      <c r="E3749" s="3" t="s">
        <v>27093</v>
      </c>
      <c r="F3749" s="3" t="s">
        <v>27091</v>
      </c>
      <c r="G3749" s="3" t="s">
        <v>11195</v>
      </c>
      <c r="H3749" s="3" t="s">
        <v>27092</v>
      </c>
    </row>
    <row r="3750" spans="1:8" ht="29" x14ac:dyDescent="0.35">
      <c r="A3750" s="4">
        <v>33757</v>
      </c>
      <c r="B3750" s="1">
        <v>45226</v>
      </c>
      <c r="C3750" s="2">
        <v>0.45261574074074074</v>
      </c>
      <c r="D3750" s="3" t="s">
        <v>892</v>
      </c>
      <c r="E3750" s="3" t="s">
        <v>27095</v>
      </c>
      <c r="F3750" s="3" t="s">
        <v>27094</v>
      </c>
      <c r="G3750" s="3" t="s">
        <v>11021</v>
      </c>
      <c r="H3750" s="3" t="s">
        <v>11777</v>
      </c>
    </row>
    <row r="3751" spans="1:8" x14ac:dyDescent="0.35">
      <c r="A3751" s="4">
        <v>50141</v>
      </c>
      <c r="B3751" s="1">
        <v>45226</v>
      </c>
      <c r="C3751" s="2">
        <v>0.45339120370370373</v>
      </c>
      <c r="D3751" s="3" t="s">
        <v>985</v>
      </c>
      <c r="E3751" s="3" t="s">
        <v>846</v>
      </c>
      <c r="F3751" s="3" t="s">
        <v>12918</v>
      </c>
      <c r="G3751" s="3" t="s">
        <v>846</v>
      </c>
      <c r="H3751" s="3" t="s">
        <v>3017</v>
      </c>
    </row>
    <row r="3752" spans="1:8" ht="116" x14ac:dyDescent="0.35">
      <c r="A3752" s="4">
        <v>76176</v>
      </c>
      <c r="B3752" s="1">
        <v>45226</v>
      </c>
      <c r="C3752" s="2">
        <v>0.45401620370370371</v>
      </c>
      <c r="D3752" s="3" t="s">
        <v>27096</v>
      </c>
      <c r="E3752" s="3" t="s">
        <v>27099</v>
      </c>
      <c r="F3752" s="3" t="s">
        <v>27097</v>
      </c>
      <c r="G3752" s="3" t="s">
        <v>11732</v>
      </c>
      <c r="H3752" s="3" t="s">
        <v>27098</v>
      </c>
    </row>
    <row r="3753" spans="1:8" ht="29" x14ac:dyDescent="0.35">
      <c r="A3753" s="4">
        <v>49781</v>
      </c>
      <c r="B3753" s="1">
        <v>45226</v>
      </c>
      <c r="C3753" s="2">
        <v>0.45525462962962965</v>
      </c>
      <c r="D3753" s="3" t="s">
        <v>1933</v>
      </c>
      <c r="E3753" s="3" t="s">
        <v>27101</v>
      </c>
      <c r="F3753" s="3" t="s">
        <v>27100</v>
      </c>
      <c r="G3753" s="3" t="s">
        <v>1628</v>
      </c>
      <c r="H3753" s="3" t="s">
        <v>10685</v>
      </c>
    </row>
    <row r="3754" spans="1:8" x14ac:dyDescent="0.35">
      <c r="A3754" s="4">
        <v>99659</v>
      </c>
      <c r="B3754" s="1">
        <v>45226</v>
      </c>
      <c r="C3754" s="2">
        <v>0.4559259259259259</v>
      </c>
      <c r="D3754" s="3" t="s">
        <v>27102</v>
      </c>
      <c r="E3754" s="3" t="s">
        <v>27105</v>
      </c>
      <c r="F3754" s="3" t="s">
        <v>27103</v>
      </c>
      <c r="G3754" s="3" t="s">
        <v>27104</v>
      </c>
      <c r="H3754" s="3" t="s">
        <v>10348</v>
      </c>
    </row>
    <row r="3755" spans="1:8" ht="43.5" x14ac:dyDescent="0.35">
      <c r="A3755" s="4">
        <v>37358</v>
      </c>
      <c r="B3755" s="1">
        <v>45226</v>
      </c>
      <c r="C3755" s="2">
        <v>0.45701388888888889</v>
      </c>
      <c r="D3755" s="3" t="s">
        <v>11985</v>
      </c>
      <c r="E3755" s="3" t="s">
        <v>27108</v>
      </c>
      <c r="F3755" s="3" t="s">
        <v>27106</v>
      </c>
      <c r="G3755" s="3" t="s">
        <v>27107</v>
      </c>
      <c r="H3755" s="3" t="s">
        <v>12862</v>
      </c>
    </row>
    <row r="3756" spans="1:8" ht="29" x14ac:dyDescent="0.35">
      <c r="A3756" s="4">
        <v>33757</v>
      </c>
      <c r="B3756" s="1">
        <v>45226</v>
      </c>
      <c r="C3756" s="2">
        <v>0.45809027777777778</v>
      </c>
      <c r="D3756" s="3" t="s">
        <v>892</v>
      </c>
      <c r="E3756" s="3" t="s">
        <v>27095</v>
      </c>
      <c r="F3756" s="3" t="s">
        <v>27094</v>
      </c>
      <c r="G3756" s="3" t="s">
        <v>11021</v>
      </c>
      <c r="H3756" s="3" t="s">
        <v>27109</v>
      </c>
    </row>
    <row r="3757" spans="1:8" x14ac:dyDescent="0.35">
      <c r="A3757" s="4">
        <v>191847</v>
      </c>
      <c r="B3757" s="1">
        <v>45226</v>
      </c>
      <c r="C3757" s="2">
        <v>0.46045138888888887</v>
      </c>
      <c r="D3757" s="3" t="e">
        <f>+no new COMPLAINT</f>
        <v>#NAME?</v>
      </c>
      <c r="E3757" s="3" t="s">
        <v>27110</v>
      </c>
      <c r="F3757" s="3" t="s">
        <v>12918</v>
      </c>
      <c r="G3757" s="3" t="s">
        <v>27110</v>
      </c>
      <c r="H3757" s="3" t="s">
        <v>3017</v>
      </c>
    </row>
    <row r="3758" spans="1:8" ht="87" x14ac:dyDescent="0.35">
      <c r="A3758" s="4">
        <v>163281</v>
      </c>
      <c r="B3758" s="1">
        <v>45226</v>
      </c>
      <c r="C3758" s="2">
        <v>0.4616898148148148</v>
      </c>
      <c r="D3758" s="3" t="s">
        <v>27111</v>
      </c>
      <c r="E3758" s="3" t="s">
        <v>12971</v>
      </c>
      <c r="F3758" s="3" t="s">
        <v>27112</v>
      </c>
      <c r="G3758" s="3" t="s">
        <v>27113</v>
      </c>
      <c r="H3758" s="3" t="s">
        <v>27114</v>
      </c>
    </row>
    <row r="3759" spans="1:8" ht="43.5" x14ac:dyDescent="0.35">
      <c r="A3759" s="4">
        <v>2356</v>
      </c>
      <c r="B3759" s="1">
        <v>45226</v>
      </c>
      <c r="C3759" s="2">
        <v>0.46190972222222221</v>
      </c>
      <c r="D3759" s="3" t="s">
        <v>985</v>
      </c>
      <c r="E3759" s="3" t="s">
        <v>15584</v>
      </c>
      <c r="F3759" s="3" t="s">
        <v>27115</v>
      </c>
      <c r="G3759" s="3" t="s">
        <v>27116</v>
      </c>
      <c r="H3759" s="3" t="s">
        <v>27117</v>
      </c>
    </row>
    <row r="3760" spans="1:8" ht="58" x14ac:dyDescent="0.35">
      <c r="A3760" s="4">
        <v>44046</v>
      </c>
      <c r="B3760" s="1">
        <v>45226</v>
      </c>
      <c r="C3760" s="2">
        <v>0.4626736111111111</v>
      </c>
      <c r="D3760" s="3" t="s">
        <v>27118</v>
      </c>
      <c r="E3760" s="3" t="s">
        <v>27121</v>
      </c>
      <c r="F3760" s="3" t="s">
        <v>27119</v>
      </c>
      <c r="G3760" s="3" t="s">
        <v>27120</v>
      </c>
      <c r="H3760" s="3" t="s">
        <v>592</v>
      </c>
    </row>
    <row r="3761" spans="1:8" ht="29" x14ac:dyDescent="0.35">
      <c r="A3761" s="4">
        <v>49656</v>
      </c>
      <c r="B3761" s="1">
        <v>45226</v>
      </c>
      <c r="C3761" s="2">
        <v>0.46295138888888893</v>
      </c>
      <c r="D3761" s="3" t="s">
        <v>1933</v>
      </c>
      <c r="E3761" s="3" t="s">
        <v>27123</v>
      </c>
      <c r="F3761" s="3" t="s">
        <v>27122</v>
      </c>
      <c r="G3761" s="3" t="s">
        <v>11906</v>
      </c>
      <c r="H3761" s="3" t="s">
        <v>14581</v>
      </c>
    </row>
    <row r="3762" spans="1:8" ht="43.5" x14ac:dyDescent="0.35">
      <c r="A3762" s="4">
        <v>198818</v>
      </c>
      <c r="B3762" s="1">
        <v>45226</v>
      </c>
      <c r="C3762" s="2">
        <v>0.46516203703703707</v>
      </c>
      <c r="D3762" s="3" t="s">
        <v>985</v>
      </c>
      <c r="E3762" s="3" t="s">
        <v>15598</v>
      </c>
      <c r="F3762" s="3" t="s">
        <v>27124</v>
      </c>
      <c r="G3762" s="3" t="s">
        <v>104</v>
      </c>
      <c r="H3762" s="3" t="s">
        <v>4190</v>
      </c>
    </row>
    <row r="3763" spans="1:8" ht="72.5" x14ac:dyDescent="0.35">
      <c r="A3763" s="4">
        <v>56587</v>
      </c>
      <c r="B3763" s="1">
        <v>45226</v>
      </c>
      <c r="C3763" s="2">
        <v>0.46550925925925929</v>
      </c>
      <c r="D3763" s="3" t="s">
        <v>27125</v>
      </c>
      <c r="E3763" s="3" t="s">
        <v>27128</v>
      </c>
      <c r="F3763" s="3" t="s">
        <v>27126</v>
      </c>
      <c r="G3763" s="3" t="s">
        <v>11772</v>
      </c>
      <c r="H3763" s="3" t="s">
        <v>27127</v>
      </c>
    </row>
    <row r="3764" spans="1:8" x14ac:dyDescent="0.35">
      <c r="A3764" s="4">
        <v>48936</v>
      </c>
      <c r="B3764" s="1">
        <v>45226</v>
      </c>
      <c r="C3764" s="2">
        <v>0.46553240740740742</v>
      </c>
      <c r="D3764" s="3" t="s">
        <v>892</v>
      </c>
      <c r="E3764" s="3" t="s">
        <v>1356</v>
      </c>
      <c r="F3764" s="3" t="s">
        <v>11697</v>
      </c>
      <c r="G3764" s="3" t="s">
        <v>10760</v>
      </c>
      <c r="H3764" s="3" t="s">
        <v>11777</v>
      </c>
    </row>
    <row r="3765" spans="1:8" ht="29" x14ac:dyDescent="0.35">
      <c r="A3765" s="4">
        <v>34074</v>
      </c>
      <c r="B3765" s="1">
        <v>45226</v>
      </c>
      <c r="C3765" s="2">
        <v>0.46754629629629635</v>
      </c>
      <c r="D3765" s="3" t="s">
        <v>10816</v>
      </c>
      <c r="E3765" s="3" t="s">
        <v>27129</v>
      </c>
      <c r="F3765" s="3" t="s">
        <v>12918</v>
      </c>
      <c r="G3765" s="3" t="s">
        <v>27129</v>
      </c>
      <c r="H3765" s="3" t="s">
        <v>3017</v>
      </c>
    </row>
    <row r="3766" spans="1:8" ht="58" x14ac:dyDescent="0.35">
      <c r="A3766" s="4">
        <v>35361</v>
      </c>
      <c r="B3766" s="1">
        <v>45226</v>
      </c>
      <c r="C3766" s="2">
        <v>0.47196759259259258</v>
      </c>
      <c r="D3766" s="3" t="s">
        <v>27130</v>
      </c>
      <c r="E3766" s="3" t="s">
        <v>27131</v>
      </c>
      <c r="F3766" s="3" t="s">
        <v>13999</v>
      </c>
      <c r="G3766" s="3" t="s">
        <v>14032</v>
      </c>
      <c r="H3766" s="3" t="s">
        <v>10348</v>
      </c>
    </row>
    <row r="3767" spans="1:8" ht="43.5" x14ac:dyDescent="0.35">
      <c r="A3767" s="4">
        <v>49698</v>
      </c>
      <c r="B3767" s="1">
        <v>45226</v>
      </c>
      <c r="C3767" s="2">
        <v>0.47252314814814816</v>
      </c>
      <c r="D3767" s="3" t="s">
        <v>10833</v>
      </c>
      <c r="E3767" s="3" t="s">
        <v>14091</v>
      </c>
      <c r="F3767" s="3" t="s">
        <v>12918</v>
      </c>
      <c r="G3767" s="3" t="s">
        <v>27132</v>
      </c>
      <c r="H3767" s="3" t="s">
        <v>3017</v>
      </c>
    </row>
    <row r="3768" spans="1:8" ht="72.5" x14ac:dyDescent="0.35">
      <c r="A3768" s="4">
        <v>171545</v>
      </c>
      <c r="B3768" s="1">
        <v>45226</v>
      </c>
      <c r="C3768" s="2">
        <v>0.47288194444444448</v>
      </c>
      <c r="D3768" s="3" t="s">
        <v>11985</v>
      </c>
      <c r="E3768" s="3" t="s">
        <v>27135</v>
      </c>
      <c r="F3768" s="3" t="s">
        <v>27133</v>
      </c>
      <c r="G3768" s="3" t="s">
        <v>100</v>
      </c>
      <c r="H3768" s="3" t="s">
        <v>27134</v>
      </c>
    </row>
    <row r="3769" spans="1:8" ht="43.5" x14ac:dyDescent="0.35">
      <c r="A3769" s="4">
        <v>6706</v>
      </c>
      <c r="B3769" s="1">
        <v>45226</v>
      </c>
      <c r="C3769" s="2">
        <v>0.47432870370370367</v>
      </c>
      <c r="D3769" s="3" t="s">
        <v>1288</v>
      </c>
      <c r="E3769" s="3" t="s">
        <v>27137</v>
      </c>
      <c r="F3769" s="3" t="s">
        <v>27136</v>
      </c>
      <c r="G3769" s="3" t="s">
        <v>15420</v>
      </c>
      <c r="H3769" s="3" t="s">
        <v>11764</v>
      </c>
    </row>
    <row r="3770" spans="1:8" ht="43.5" x14ac:dyDescent="0.35">
      <c r="A3770" s="4">
        <v>5591</v>
      </c>
      <c r="B3770" s="1">
        <v>45226</v>
      </c>
      <c r="C3770" s="2">
        <v>0.47825231481481478</v>
      </c>
      <c r="D3770" s="3" t="s">
        <v>27138</v>
      </c>
      <c r="E3770" s="3" t="s">
        <v>27141</v>
      </c>
      <c r="F3770" s="3" t="s">
        <v>27139</v>
      </c>
      <c r="G3770" s="3" t="s">
        <v>1283</v>
      </c>
      <c r="H3770" s="3" t="s">
        <v>27140</v>
      </c>
    </row>
    <row r="3771" spans="1:8" ht="29" x14ac:dyDescent="0.35">
      <c r="A3771" s="4">
        <v>187455</v>
      </c>
      <c r="B3771" s="1">
        <v>45226</v>
      </c>
      <c r="C3771" s="2">
        <v>0.47910879629629632</v>
      </c>
      <c r="D3771" s="3" t="s">
        <v>27142</v>
      </c>
      <c r="E3771" s="3" t="s">
        <v>27145</v>
      </c>
      <c r="F3771" s="3" t="s">
        <v>27143</v>
      </c>
      <c r="G3771" s="3" t="s">
        <v>27144</v>
      </c>
      <c r="H3771" s="3" t="s">
        <v>10351</v>
      </c>
    </row>
    <row r="3772" spans="1:8" x14ac:dyDescent="0.35">
      <c r="A3772" s="4">
        <v>17877</v>
      </c>
      <c r="B3772" s="1">
        <v>45226</v>
      </c>
      <c r="C3772" s="2">
        <v>0.47942129629629626</v>
      </c>
      <c r="D3772" s="3" t="s">
        <v>985</v>
      </c>
      <c r="E3772" s="3" t="s">
        <v>27146</v>
      </c>
      <c r="F3772" s="3" t="s">
        <v>12918</v>
      </c>
      <c r="G3772" s="3" t="s">
        <v>1424</v>
      </c>
      <c r="H3772" s="3" t="s">
        <v>10369</v>
      </c>
    </row>
    <row r="3773" spans="1:8" ht="130.5" x14ac:dyDescent="0.35">
      <c r="A3773" s="4">
        <v>14545</v>
      </c>
      <c r="B3773" s="1">
        <v>45226</v>
      </c>
      <c r="C3773" s="2">
        <v>0.47969907407407408</v>
      </c>
      <c r="D3773" s="3" t="s">
        <v>27147</v>
      </c>
      <c r="E3773" s="3" t="s">
        <v>13132</v>
      </c>
      <c r="F3773" s="3" t="s">
        <v>27148</v>
      </c>
      <c r="G3773" s="3" t="s">
        <v>27149</v>
      </c>
      <c r="H3773" s="3" t="s">
        <v>27150</v>
      </c>
    </row>
    <row r="3774" spans="1:8" ht="43.5" x14ac:dyDescent="0.35">
      <c r="A3774" s="4">
        <v>50306</v>
      </c>
      <c r="B3774" s="1">
        <v>45226</v>
      </c>
      <c r="C3774" s="2">
        <v>0.47971064814814812</v>
      </c>
      <c r="D3774" s="3" t="s">
        <v>27151</v>
      </c>
      <c r="E3774" s="3" t="s">
        <v>27155</v>
      </c>
      <c r="F3774" s="3" t="s">
        <v>27152</v>
      </c>
      <c r="G3774" s="3" t="s">
        <v>27153</v>
      </c>
      <c r="H3774" s="3" t="s">
        <v>27154</v>
      </c>
    </row>
    <row r="3775" spans="1:8" ht="58" x14ac:dyDescent="0.35">
      <c r="A3775" s="4">
        <v>94703</v>
      </c>
      <c r="B3775" s="1">
        <v>45226</v>
      </c>
      <c r="C3775" s="2">
        <v>0.48313657407407407</v>
      </c>
      <c r="D3775" s="3" t="s">
        <v>27156</v>
      </c>
      <c r="E3775" s="3" t="s">
        <v>27159</v>
      </c>
      <c r="F3775" s="3" t="s">
        <v>27157</v>
      </c>
      <c r="G3775" s="3" t="s">
        <v>27158</v>
      </c>
      <c r="H3775" s="3" t="s">
        <v>11774</v>
      </c>
    </row>
    <row r="3776" spans="1:8" x14ac:dyDescent="0.35">
      <c r="A3776" s="4">
        <v>153004</v>
      </c>
      <c r="B3776" s="1">
        <v>45226</v>
      </c>
      <c r="C3776" s="2">
        <v>0.48491898148148144</v>
      </c>
      <c r="D3776" s="3" t="s">
        <v>985</v>
      </c>
      <c r="E3776" s="3" t="e">
        <f>- NSTEMI + Type II DM</f>
        <v>#NAME?</v>
      </c>
      <c r="F3776" s="3" t="s">
        <v>12918</v>
      </c>
      <c r="G3776" s="3" t="e">
        <f>- NSTEMI + Type II DM</f>
        <v>#NAME?</v>
      </c>
      <c r="H3776" s="3" t="s">
        <v>3017</v>
      </c>
    </row>
    <row r="3777" spans="1:8" ht="72.5" x14ac:dyDescent="0.35">
      <c r="A3777" s="4">
        <v>6305</v>
      </c>
      <c r="B3777" s="1">
        <v>45226</v>
      </c>
      <c r="C3777" s="2">
        <v>0.48613425925925924</v>
      </c>
      <c r="D3777" s="3" t="s">
        <v>27160</v>
      </c>
      <c r="E3777" s="3" t="s">
        <v>27164</v>
      </c>
      <c r="F3777" s="3" t="s">
        <v>27161</v>
      </c>
      <c r="G3777" s="3" t="s">
        <v>27162</v>
      </c>
      <c r="H3777" s="3" t="s">
        <v>27163</v>
      </c>
    </row>
    <row r="3778" spans="1:8" ht="87" x14ac:dyDescent="0.35">
      <c r="A3778" s="4">
        <v>164711</v>
      </c>
      <c r="B3778" s="1">
        <v>45226</v>
      </c>
      <c r="C3778" s="2">
        <v>0.48626157407407411</v>
      </c>
      <c r="D3778" s="3" t="s">
        <v>27165</v>
      </c>
      <c r="E3778" s="3" t="s">
        <v>11991</v>
      </c>
      <c r="F3778" s="3" t="s">
        <v>27166</v>
      </c>
      <c r="G3778" s="3" t="s">
        <v>27167</v>
      </c>
      <c r="H3778" s="3" t="s">
        <v>27168</v>
      </c>
    </row>
    <row r="3779" spans="1:8" ht="43.5" x14ac:dyDescent="0.35">
      <c r="A3779" s="4">
        <v>37725</v>
      </c>
      <c r="B3779" s="1">
        <v>45226</v>
      </c>
      <c r="C3779" s="2">
        <v>0.48652777777777773</v>
      </c>
      <c r="D3779" s="3" t="s">
        <v>10599</v>
      </c>
      <c r="E3779" s="3" t="s">
        <v>27171</v>
      </c>
      <c r="F3779" s="3" t="s">
        <v>27169</v>
      </c>
      <c r="G3779" s="3" t="s">
        <v>27170</v>
      </c>
      <c r="H3779" s="3" t="s">
        <v>12758</v>
      </c>
    </row>
    <row r="3780" spans="1:8" x14ac:dyDescent="0.35">
      <c r="A3780" s="4">
        <v>49959</v>
      </c>
      <c r="B3780" s="1">
        <v>45226</v>
      </c>
      <c r="C3780" s="2">
        <v>0.48854166666666665</v>
      </c>
      <c r="D3780" s="3" t="s">
        <v>10438</v>
      </c>
      <c r="E3780" s="3" t="s">
        <v>27174</v>
      </c>
      <c r="F3780" s="3" t="s">
        <v>27172</v>
      </c>
      <c r="G3780" s="3" t="s">
        <v>27173</v>
      </c>
      <c r="H3780" s="3" t="s">
        <v>14058</v>
      </c>
    </row>
    <row r="3781" spans="1:8" ht="58" x14ac:dyDescent="0.35">
      <c r="A3781" s="4">
        <v>79889</v>
      </c>
      <c r="B3781" s="1">
        <v>45226</v>
      </c>
      <c r="C3781" s="2">
        <v>0.49185185185185182</v>
      </c>
      <c r="D3781" s="3" t="s">
        <v>27175</v>
      </c>
      <c r="E3781" s="3" t="s">
        <v>12040</v>
      </c>
      <c r="F3781" s="3" t="s">
        <v>27176</v>
      </c>
      <c r="G3781" s="3" t="s">
        <v>11732</v>
      </c>
      <c r="H3781" s="3" t="s">
        <v>27177</v>
      </c>
    </row>
    <row r="3782" spans="1:8" x14ac:dyDescent="0.35">
      <c r="A3782" s="4">
        <v>16909</v>
      </c>
      <c r="B3782" s="1">
        <v>45226</v>
      </c>
      <c r="C3782" s="2">
        <v>0.49206018518518518</v>
      </c>
      <c r="D3782" s="3" t="s">
        <v>985</v>
      </c>
      <c r="E3782" s="3" t="s">
        <v>846</v>
      </c>
      <c r="F3782" s="3" t="s">
        <v>27178</v>
      </c>
      <c r="G3782" s="3" t="s">
        <v>846</v>
      </c>
      <c r="H3782" s="3" t="s">
        <v>1615</v>
      </c>
    </row>
    <row r="3783" spans="1:8" ht="58" x14ac:dyDescent="0.35">
      <c r="A3783" s="4">
        <v>53176</v>
      </c>
      <c r="B3783" s="1">
        <v>45226</v>
      </c>
      <c r="C3783" s="2">
        <v>0.49483796296296295</v>
      </c>
      <c r="D3783" s="3" t="s">
        <v>27179</v>
      </c>
      <c r="E3783" s="3" t="s">
        <v>27183</v>
      </c>
      <c r="F3783" s="3" t="s">
        <v>27180</v>
      </c>
      <c r="G3783" s="3" t="s">
        <v>27181</v>
      </c>
      <c r="H3783" s="3" t="s">
        <v>27182</v>
      </c>
    </row>
    <row r="3784" spans="1:8" x14ac:dyDescent="0.35">
      <c r="A3784" s="4">
        <v>52418</v>
      </c>
      <c r="B3784" s="1">
        <v>45226</v>
      </c>
      <c r="C3784" s="2">
        <v>0.49666666666666665</v>
      </c>
      <c r="D3784" s="3" t="s">
        <v>985</v>
      </c>
      <c r="E3784" s="3" t="s">
        <v>846</v>
      </c>
      <c r="F3784" s="3" t="s">
        <v>12918</v>
      </c>
      <c r="G3784" s="3" t="s">
        <v>27184</v>
      </c>
      <c r="H3784" s="3" t="s">
        <v>3017</v>
      </c>
    </row>
    <row r="3785" spans="1:8" ht="29" x14ac:dyDescent="0.35">
      <c r="A3785" s="4">
        <v>124515</v>
      </c>
      <c r="B3785" s="1">
        <v>45226</v>
      </c>
      <c r="C3785" s="2">
        <v>0.49701388888888887</v>
      </c>
      <c r="D3785" s="3" t="s">
        <v>1933</v>
      </c>
      <c r="E3785" s="3" t="s">
        <v>26977</v>
      </c>
      <c r="F3785" s="3" t="s">
        <v>26975</v>
      </c>
      <c r="G3785" s="3" t="s">
        <v>1371</v>
      </c>
      <c r="H3785" s="3" t="s">
        <v>26976</v>
      </c>
    </row>
    <row r="3786" spans="1:8" ht="116" x14ac:dyDescent="0.35">
      <c r="A3786" s="4">
        <v>64706</v>
      </c>
      <c r="B3786" s="1">
        <v>45226</v>
      </c>
      <c r="C3786" s="2">
        <v>0.49832175925925926</v>
      </c>
      <c r="D3786" s="3" t="s">
        <v>27185</v>
      </c>
      <c r="E3786" s="3" t="s">
        <v>15406</v>
      </c>
      <c r="F3786" s="3" t="s">
        <v>27186</v>
      </c>
      <c r="G3786" s="3" t="s">
        <v>27187</v>
      </c>
      <c r="H3786" s="3" t="s">
        <v>27188</v>
      </c>
    </row>
    <row r="3787" spans="1:8" ht="72.5" x14ac:dyDescent="0.35">
      <c r="A3787" s="4">
        <v>154238</v>
      </c>
      <c r="B3787" s="1">
        <v>45226</v>
      </c>
      <c r="C3787" s="2">
        <v>0.49839120370370371</v>
      </c>
      <c r="D3787" s="3" t="s">
        <v>1702</v>
      </c>
      <c r="E3787" s="3" t="s">
        <v>27191</v>
      </c>
      <c r="F3787" s="3" t="s">
        <v>27189</v>
      </c>
      <c r="G3787" s="3" t="s">
        <v>11891</v>
      </c>
      <c r="H3787" s="3" t="s">
        <v>27190</v>
      </c>
    </row>
    <row r="3788" spans="1:8" x14ac:dyDescent="0.35">
      <c r="A3788" s="4">
        <v>49141</v>
      </c>
      <c r="B3788" s="1">
        <v>45226</v>
      </c>
      <c r="C3788" s="2">
        <v>0.49996527777777783</v>
      </c>
      <c r="D3788" s="3" t="s">
        <v>985</v>
      </c>
      <c r="E3788" s="3" t="s">
        <v>1190</v>
      </c>
      <c r="F3788" s="3" t="s">
        <v>12918</v>
      </c>
      <c r="G3788" s="3" t="s">
        <v>1190</v>
      </c>
      <c r="H3788" s="3" t="s">
        <v>3017</v>
      </c>
    </row>
    <row r="3789" spans="1:8" x14ac:dyDescent="0.35">
      <c r="A3789" s="4">
        <v>200991</v>
      </c>
      <c r="B3789" s="1">
        <v>45226</v>
      </c>
      <c r="C3789" s="2">
        <v>0.50678240740740743</v>
      </c>
      <c r="D3789" s="3" t="s">
        <v>985</v>
      </c>
      <c r="E3789" s="3" t="s">
        <v>1190</v>
      </c>
      <c r="F3789" s="3" t="s">
        <v>12918</v>
      </c>
      <c r="G3789" s="3" t="s">
        <v>27192</v>
      </c>
      <c r="H3789" s="3" t="s">
        <v>3017</v>
      </c>
    </row>
    <row r="3790" spans="1:8" ht="43.5" x14ac:dyDescent="0.35">
      <c r="A3790" s="4">
        <v>117676</v>
      </c>
      <c r="B3790" s="1">
        <v>45226</v>
      </c>
      <c r="C3790" s="2">
        <v>0.50925925925925919</v>
      </c>
      <c r="D3790" s="3" t="s">
        <v>985</v>
      </c>
      <c r="E3790" s="3" t="s">
        <v>27193</v>
      </c>
      <c r="F3790" s="3" t="s">
        <v>12918</v>
      </c>
      <c r="G3790" s="3" t="s">
        <v>12919</v>
      </c>
      <c r="H3790" s="3" t="s">
        <v>3017</v>
      </c>
    </row>
    <row r="3791" spans="1:8" x14ac:dyDescent="0.35">
      <c r="A3791" s="4">
        <v>132565</v>
      </c>
      <c r="B3791" s="1">
        <v>45226</v>
      </c>
      <c r="C3791" s="2">
        <v>0.5152430555555555</v>
      </c>
      <c r="D3791" s="3" t="s">
        <v>985</v>
      </c>
      <c r="E3791" s="3" t="s">
        <v>846</v>
      </c>
      <c r="F3791" s="3" t="s">
        <v>12918</v>
      </c>
      <c r="G3791" s="3" t="s">
        <v>1241</v>
      </c>
      <c r="H3791" s="3" t="s">
        <v>3017</v>
      </c>
    </row>
    <row r="3792" spans="1:8" x14ac:dyDescent="0.35">
      <c r="A3792" s="4">
        <v>204773</v>
      </c>
      <c r="B3792" s="1">
        <v>45226</v>
      </c>
      <c r="C3792" s="2">
        <v>0.51874999999999993</v>
      </c>
      <c r="D3792" s="3" t="s">
        <v>27194</v>
      </c>
      <c r="E3792" s="3" t="s">
        <v>27194</v>
      </c>
      <c r="F3792" s="3" t="s">
        <v>11646</v>
      </c>
      <c r="G3792" s="3" t="s">
        <v>27195</v>
      </c>
      <c r="H3792" s="3" t="s">
        <v>10926</v>
      </c>
    </row>
    <row r="3793" spans="1:8" x14ac:dyDescent="0.35">
      <c r="A3793" s="4">
        <v>43147</v>
      </c>
      <c r="B3793" s="1">
        <v>45226</v>
      </c>
      <c r="C3793" s="2">
        <v>0.52344907407407404</v>
      </c>
      <c r="D3793" s="3" t="s">
        <v>985</v>
      </c>
      <c r="E3793" s="3" t="s">
        <v>27196</v>
      </c>
      <c r="F3793" s="3" t="s">
        <v>985</v>
      </c>
      <c r="G3793" s="3" t="s">
        <v>27196</v>
      </c>
      <c r="H3793" s="3" t="s">
        <v>3017</v>
      </c>
    </row>
    <row r="3794" spans="1:8" ht="43.5" x14ac:dyDescent="0.35">
      <c r="A3794" s="4">
        <v>45572</v>
      </c>
      <c r="B3794" s="1">
        <v>45226</v>
      </c>
      <c r="C3794" s="2">
        <v>0.52784722222222225</v>
      </c>
      <c r="D3794" s="3" t="s">
        <v>1403</v>
      </c>
      <c r="E3794" s="3" t="s">
        <v>27200</v>
      </c>
      <c r="F3794" s="3" t="s">
        <v>27197</v>
      </c>
      <c r="G3794" s="3" t="s">
        <v>27198</v>
      </c>
      <c r="H3794" s="3" t="s">
        <v>27199</v>
      </c>
    </row>
    <row r="3795" spans="1:8" ht="43.5" x14ac:dyDescent="0.35">
      <c r="A3795" s="4">
        <v>84478</v>
      </c>
      <c r="B3795" s="1">
        <v>45226</v>
      </c>
      <c r="C3795" s="2">
        <v>0.53997685185185185</v>
      </c>
      <c r="D3795" s="3" t="s">
        <v>691</v>
      </c>
      <c r="E3795" s="3" t="s">
        <v>13609</v>
      </c>
      <c r="F3795" s="3" t="s">
        <v>27201</v>
      </c>
      <c r="G3795" s="3" t="s">
        <v>27202</v>
      </c>
      <c r="H3795" s="3" t="s">
        <v>27203</v>
      </c>
    </row>
    <row r="3796" spans="1:8" x14ac:dyDescent="0.35">
      <c r="A3796" s="4">
        <v>185722</v>
      </c>
      <c r="B3796" s="1">
        <v>45226</v>
      </c>
      <c r="C3796" s="2">
        <v>0.54177083333333331</v>
      </c>
      <c r="D3796" s="3" t="s">
        <v>27204</v>
      </c>
      <c r="E3796" s="3" t="s">
        <v>1063</v>
      </c>
      <c r="F3796" s="3" t="s">
        <v>12785</v>
      </c>
      <c r="G3796" s="3" t="s">
        <v>1063</v>
      </c>
      <c r="H3796" s="3" t="s">
        <v>27205</v>
      </c>
    </row>
    <row r="3797" spans="1:8" ht="43.5" x14ac:dyDescent="0.35">
      <c r="A3797" s="4">
        <v>193213</v>
      </c>
      <c r="B3797" s="1">
        <v>45226</v>
      </c>
      <c r="C3797" s="2">
        <v>0.54557870370370376</v>
      </c>
      <c r="D3797" s="3" t="s">
        <v>27206</v>
      </c>
      <c r="E3797" s="3" t="s">
        <v>27210</v>
      </c>
      <c r="F3797" s="3" t="s">
        <v>27207</v>
      </c>
      <c r="G3797" s="3" t="s">
        <v>27208</v>
      </c>
      <c r="H3797" s="3" t="s">
        <v>27209</v>
      </c>
    </row>
    <row r="3798" spans="1:8" ht="43.5" x14ac:dyDescent="0.35">
      <c r="A3798" s="4">
        <v>40173</v>
      </c>
      <c r="B3798" s="1">
        <v>45226</v>
      </c>
      <c r="C3798" s="2">
        <v>0.5481597222222222</v>
      </c>
      <c r="D3798" s="3" t="s">
        <v>27211</v>
      </c>
      <c r="E3798" s="3" t="s">
        <v>27215</v>
      </c>
      <c r="F3798" s="3" t="s">
        <v>27212</v>
      </c>
      <c r="G3798" s="3" t="s">
        <v>27213</v>
      </c>
      <c r="H3798" s="3" t="s">
        <v>27214</v>
      </c>
    </row>
    <row r="3799" spans="1:8" ht="29" x14ac:dyDescent="0.35">
      <c r="A3799" s="4">
        <v>58527</v>
      </c>
      <c r="B3799" s="1">
        <v>45226</v>
      </c>
      <c r="C3799" s="2">
        <v>0.54994212962962963</v>
      </c>
      <c r="D3799" s="3" t="s">
        <v>10373</v>
      </c>
      <c r="E3799" s="3" t="s">
        <v>27219</v>
      </c>
      <c r="F3799" s="3" t="s">
        <v>27216</v>
      </c>
      <c r="G3799" s="3" t="s">
        <v>27217</v>
      </c>
      <c r="H3799" s="3" t="s">
        <v>27218</v>
      </c>
    </row>
    <row r="3800" spans="1:8" ht="72.5" x14ac:dyDescent="0.35">
      <c r="A3800" s="4">
        <v>40173</v>
      </c>
      <c r="B3800" s="1">
        <v>45226</v>
      </c>
      <c r="C3800" s="2">
        <v>0.55334490740740738</v>
      </c>
      <c r="D3800" s="3" t="s">
        <v>27220</v>
      </c>
      <c r="E3800" s="3" t="s">
        <v>27223</v>
      </c>
      <c r="F3800" s="3" t="s">
        <v>27221</v>
      </c>
      <c r="G3800" s="3" t="s">
        <v>27213</v>
      </c>
      <c r="H3800" s="3" t="s">
        <v>27222</v>
      </c>
    </row>
    <row r="3801" spans="1:8" ht="72.5" x14ac:dyDescent="0.35">
      <c r="A3801" s="4">
        <v>198348</v>
      </c>
      <c r="B3801" s="1">
        <v>45226</v>
      </c>
      <c r="C3801" s="2">
        <v>0.55950231481481483</v>
      </c>
      <c r="D3801" s="3" t="s">
        <v>1403</v>
      </c>
      <c r="E3801" s="3" t="s">
        <v>27226</v>
      </c>
      <c r="F3801" s="3" t="s">
        <v>27224</v>
      </c>
      <c r="G3801" s="3" t="s">
        <v>11784</v>
      </c>
      <c r="H3801" s="3" t="s">
        <v>27225</v>
      </c>
    </row>
    <row r="3802" spans="1:8" ht="72.5" x14ac:dyDescent="0.35">
      <c r="A3802" s="4">
        <v>44988</v>
      </c>
      <c r="B3802" s="1">
        <v>45226</v>
      </c>
      <c r="C3802" s="2">
        <v>0.56144675925925924</v>
      </c>
      <c r="D3802" s="3" t="s">
        <v>27227</v>
      </c>
      <c r="E3802" s="3" t="s">
        <v>27231</v>
      </c>
      <c r="F3802" s="3" t="s">
        <v>27228</v>
      </c>
      <c r="G3802" s="3" t="s">
        <v>27229</v>
      </c>
      <c r="H3802" s="3" t="s">
        <v>27230</v>
      </c>
    </row>
    <row r="3803" spans="1:8" ht="58" x14ac:dyDescent="0.35">
      <c r="A3803" s="4">
        <v>203865</v>
      </c>
      <c r="B3803" s="1">
        <v>45226</v>
      </c>
      <c r="C3803" s="2">
        <v>0.56150462962962966</v>
      </c>
      <c r="D3803" s="3" t="s">
        <v>27232</v>
      </c>
      <c r="E3803" s="3" t="s">
        <v>27234</v>
      </c>
      <c r="F3803" s="3" t="s">
        <v>27233</v>
      </c>
      <c r="G3803" s="3" t="s">
        <v>27234</v>
      </c>
      <c r="H3803" s="3" t="s">
        <v>27235</v>
      </c>
    </row>
    <row r="3804" spans="1:8" ht="29" x14ac:dyDescent="0.35">
      <c r="A3804" s="4">
        <v>49148</v>
      </c>
      <c r="B3804" s="1">
        <v>45226</v>
      </c>
      <c r="C3804" s="2">
        <v>0.56802083333333331</v>
      </c>
      <c r="D3804" s="3" t="s">
        <v>313</v>
      </c>
      <c r="E3804" s="3" t="s">
        <v>15426</v>
      </c>
      <c r="F3804" s="3" t="s">
        <v>27236</v>
      </c>
      <c r="G3804" s="3" t="s">
        <v>11122</v>
      </c>
      <c r="H3804" s="3" t="s">
        <v>27237</v>
      </c>
    </row>
    <row r="3805" spans="1:8" ht="29" x14ac:dyDescent="0.35">
      <c r="A3805" s="4">
        <v>23252</v>
      </c>
      <c r="B3805" s="1">
        <v>45226</v>
      </c>
      <c r="C3805" s="2">
        <v>0.56905092592592588</v>
      </c>
      <c r="D3805" s="3" t="s">
        <v>27238</v>
      </c>
      <c r="E3805" s="3" t="s">
        <v>27240</v>
      </c>
      <c r="F3805" s="3" t="s">
        <v>27239</v>
      </c>
      <c r="G3805" s="3" t="s">
        <v>11524</v>
      </c>
      <c r="H3805" s="3" t="s">
        <v>10370</v>
      </c>
    </row>
    <row r="3806" spans="1:8" ht="29" x14ac:dyDescent="0.35">
      <c r="A3806" s="4">
        <v>23252</v>
      </c>
      <c r="B3806" s="1">
        <v>45226</v>
      </c>
      <c r="C3806" s="2">
        <v>0.56913194444444437</v>
      </c>
      <c r="D3806" s="3" t="s">
        <v>27238</v>
      </c>
      <c r="E3806" s="3" t="s">
        <v>27240</v>
      </c>
      <c r="F3806" s="3" t="s">
        <v>27239</v>
      </c>
      <c r="G3806" s="3" t="s">
        <v>11524</v>
      </c>
      <c r="H3806" s="3" t="s">
        <v>10370</v>
      </c>
    </row>
    <row r="3807" spans="1:8" ht="58" x14ac:dyDescent="0.35">
      <c r="A3807" s="4">
        <v>203865</v>
      </c>
      <c r="B3807" s="1">
        <v>45226</v>
      </c>
      <c r="C3807" s="2">
        <v>0.57006944444444441</v>
      </c>
      <c r="D3807" s="3" t="s">
        <v>27232</v>
      </c>
      <c r="E3807" s="3" t="s">
        <v>27234</v>
      </c>
      <c r="F3807" s="3" t="s">
        <v>27233</v>
      </c>
      <c r="G3807" s="3" t="s">
        <v>27234</v>
      </c>
      <c r="H3807" s="3" t="s">
        <v>27235</v>
      </c>
    </row>
    <row r="3808" spans="1:8" ht="43.5" x14ac:dyDescent="0.35">
      <c r="A3808" s="4">
        <v>204755</v>
      </c>
      <c r="B3808" s="1">
        <v>45226</v>
      </c>
      <c r="C3808" s="2">
        <v>0.57238425925925929</v>
      </c>
      <c r="D3808" s="3" t="s">
        <v>27241</v>
      </c>
      <c r="E3808" s="3" t="s">
        <v>27245</v>
      </c>
      <c r="F3808" s="3" t="s">
        <v>27242</v>
      </c>
      <c r="G3808" s="3" t="s">
        <v>27243</v>
      </c>
      <c r="H3808" s="3" t="s">
        <v>27244</v>
      </c>
    </row>
    <row r="3809" spans="1:8" x14ac:dyDescent="0.35">
      <c r="A3809" s="4">
        <v>43183</v>
      </c>
      <c r="B3809" s="1">
        <v>45226</v>
      </c>
      <c r="C3809" s="2">
        <v>0.57314814814814818</v>
      </c>
      <c r="D3809" s="3" t="s">
        <v>12295</v>
      </c>
      <c r="E3809" s="3" t="s">
        <v>27247</v>
      </c>
      <c r="F3809" s="3" t="s">
        <v>27246</v>
      </c>
      <c r="G3809" s="3" t="s">
        <v>27247</v>
      </c>
      <c r="H3809" s="3" t="s">
        <v>10659</v>
      </c>
    </row>
    <row r="3810" spans="1:8" ht="29" x14ac:dyDescent="0.35">
      <c r="A3810" s="4">
        <v>169384</v>
      </c>
      <c r="B3810" s="1">
        <v>45226</v>
      </c>
      <c r="C3810" s="2">
        <v>0.57343749999999993</v>
      </c>
      <c r="D3810" s="3" t="s">
        <v>11107</v>
      </c>
      <c r="E3810" s="3" t="s">
        <v>14524</v>
      </c>
      <c r="F3810" s="3" t="s">
        <v>27248</v>
      </c>
      <c r="G3810" s="3" t="s">
        <v>27249</v>
      </c>
      <c r="H3810" s="3" t="s">
        <v>27250</v>
      </c>
    </row>
    <row r="3811" spans="1:8" x14ac:dyDescent="0.35">
      <c r="A3811" s="4">
        <v>93735</v>
      </c>
      <c r="B3811" s="1">
        <v>45226</v>
      </c>
      <c r="C3811" s="2">
        <v>0.57388888888888889</v>
      </c>
      <c r="D3811" s="3" t="s">
        <v>1403</v>
      </c>
      <c r="E3811" s="3" t="s">
        <v>11832</v>
      </c>
      <c r="F3811" s="3" t="s">
        <v>27251</v>
      </c>
      <c r="G3811" s="3" t="s">
        <v>14774</v>
      </c>
      <c r="H3811" s="3" t="s">
        <v>10918</v>
      </c>
    </row>
    <row r="3812" spans="1:8" ht="29" x14ac:dyDescent="0.35">
      <c r="A3812" s="4">
        <v>182157</v>
      </c>
      <c r="B3812" s="1">
        <v>45226</v>
      </c>
      <c r="C3812" s="2">
        <v>0.57563657407407409</v>
      </c>
      <c r="D3812" s="3" t="s">
        <v>27252</v>
      </c>
      <c r="E3812" s="3" t="s">
        <v>27256</v>
      </c>
      <c r="F3812" s="3" t="s">
        <v>27253</v>
      </c>
      <c r="G3812" s="3" t="s">
        <v>27254</v>
      </c>
      <c r="H3812" s="3" t="s">
        <v>27255</v>
      </c>
    </row>
    <row r="3813" spans="1:8" ht="29" x14ac:dyDescent="0.35">
      <c r="A3813" s="4">
        <v>26359</v>
      </c>
      <c r="B3813" s="1">
        <v>45226</v>
      </c>
      <c r="C3813" s="2">
        <v>0.5801736111111111</v>
      </c>
      <c r="D3813" s="3" t="s">
        <v>27257</v>
      </c>
      <c r="E3813" s="3" t="s">
        <v>27259</v>
      </c>
      <c r="F3813" s="3" t="s">
        <v>12830</v>
      </c>
      <c r="G3813" s="3" t="s">
        <v>27258</v>
      </c>
      <c r="H3813" s="3" t="s">
        <v>10659</v>
      </c>
    </row>
    <row r="3814" spans="1:8" ht="87" x14ac:dyDescent="0.35">
      <c r="A3814" s="4">
        <v>120793</v>
      </c>
      <c r="B3814" s="1">
        <v>45226</v>
      </c>
      <c r="C3814" s="2">
        <v>0.58048611111111115</v>
      </c>
      <c r="D3814" s="3" t="s">
        <v>10595</v>
      </c>
      <c r="E3814" s="3" t="s">
        <v>27263</v>
      </c>
      <c r="F3814" s="3" t="s">
        <v>27260</v>
      </c>
      <c r="G3814" s="3" t="s">
        <v>27261</v>
      </c>
      <c r="H3814" s="3" t="s">
        <v>27262</v>
      </c>
    </row>
    <row r="3815" spans="1:8" ht="58" x14ac:dyDescent="0.35">
      <c r="A3815" s="4">
        <v>36822</v>
      </c>
      <c r="B3815" s="1">
        <v>45226</v>
      </c>
      <c r="C3815" s="2">
        <v>0.58173611111111112</v>
      </c>
      <c r="D3815" s="3" t="s">
        <v>985</v>
      </c>
      <c r="E3815" s="3" t="s">
        <v>27264</v>
      </c>
      <c r="F3815" s="3" t="s">
        <v>12918</v>
      </c>
      <c r="G3815" s="3" t="s">
        <v>12947</v>
      </c>
      <c r="H3815" s="3" t="s">
        <v>3017</v>
      </c>
    </row>
    <row r="3816" spans="1:8" ht="87" x14ac:dyDescent="0.35">
      <c r="A3816" s="4">
        <v>166078</v>
      </c>
      <c r="B3816" s="1">
        <v>45226</v>
      </c>
      <c r="C3816" s="2">
        <v>0.58229166666666665</v>
      </c>
      <c r="D3816" s="3" t="s">
        <v>27265</v>
      </c>
      <c r="E3816" s="3" t="s">
        <v>27269</v>
      </c>
      <c r="F3816" s="3" t="s">
        <v>27266</v>
      </c>
      <c r="G3816" s="3" t="s">
        <v>27267</v>
      </c>
      <c r="H3816" s="3" t="s">
        <v>27268</v>
      </c>
    </row>
    <row r="3817" spans="1:8" ht="29" x14ac:dyDescent="0.35">
      <c r="A3817" s="4">
        <v>178025</v>
      </c>
      <c r="B3817" s="1">
        <v>45226</v>
      </c>
      <c r="C3817" s="2">
        <v>0.58359953703703704</v>
      </c>
      <c r="D3817" s="3" t="s">
        <v>14992</v>
      </c>
      <c r="E3817" s="3" t="s">
        <v>27273</v>
      </c>
      <c r="F3817" s="3" t="s">
        <v>27270</v>
      </c>
      <c r="G3817" s="3" t="s">
        <v>27271</v>
      </c>
      <c r="H3817" s="3" t="s">
        <v>27272</v>
      </c>
    </row>
    <row r="3818" spans="1:8" x14ac:dyDescent="0.35">
      <c r="A3818" s="4">
        <v>39150</v>
      </c>
      <c r="B3818" s="1">
        <v>45226</v>
      </c>
      <c r="C3818" s="2">
        <v>0.58671296296296294</v>
      </c>
      <c r="D3818" s="3" t="s">
        <v>985</v>
      </c>
      <c r="E3818" s="3" t="s">
        <v>12766</v>
      </c>
      <c r="F3818" s="3" t="s">
        <v>12918</v>
      </c>
      <c r="G3818" s="3" t="s">
        <v>12766</v>
      </c>
      <c r="H3818" s="3" t="s">
        <v>3017</v>
      </c>
    </row>
    <row r="3819" spans="1:8" x14ac:dyDescent="0.35">
      <c r="A3819" s="4">
        <v>152164</v>
      </c>
      <c r="B3819" s="1">
        <v>45226</v>
      </c>
      <c r="C3819" s="2">
        <v>0.59034722222222225</v>
      </c>
      <c r="D3819" s="3" t="s">
        <v>27274</v>
      </c>
      <c r="E3819" s="3" t="s">
        <v>27276</v>
      </c>
      <c r="F3819" s="3" t="s">
        <v>27275</v>
      </c>
      <c r="G3819" s="3" t="s">
        <v>27276</v>
      </c>
      <c r="H3819" s="3" t="s">
        <v>27277</v>
      </c>
    </row>
    <row r="3820" spans="1:8" x14ac:dyDescent="0.35">
      <c r="A3820" s="4">
        <v>52623</v>
      </c>
      <c r="B3820" s="1">
        <v>45226</v>
      </c>
      <c r="C3820" s="2">
        <v>0.5907175925925926</v>
      </c>
      <c r="D3820" s="3" t="s">
        <v>1933</v>
      </c>
      <c r="E3820" s="3" t="s">
        <v>13849</v>
      </c>
      <c r="F3820" s="3" t="s">
        <v>27278</v>
      </c>
      <c r="G3820" s="3" t="s">
        <v>27279</v>
      </c>
      <c r="H3820" s="3" t="s">
        <v>27280</v>
      </c>
    </row>
    <row r="3821" spans="1:8" ht="43.5" x14ac:dyDescent="0.35">
      <c r="A3821" s="4">
        <v>199808</v>
      </c>
      <c r="B3821" s="1">
        <v>45226</v>
      </c>
      <c r="C3821" s="2">
        <v>0.59498842592592593</v>
      </c>
      <c r="D3821" s="3" t="s">
        <v>10615</v>
      </c>
      <c r="E3821" s="3" t="s">
        <v>27283</v>
      </c>
      <c r="F3821" s="3" t="s">
        <v>27281</v>
      </c>
      <c r="G3821" s="3" t="s">
        <v>11804</v>
      </c>
      <c r="H3821" s="3" t="s">
        <v>27282</v>
      </c>
    </row>
    <row r="3822" spans="1:8" ht="43.5" x14ac:dyDescent="0.35">
      <c r="A3822" s="4">
        <v>49327</v>
      </c>
      <c r="B3822" s="1">
        <v>45226</v>
      </c>
      <c r="C3822" s="2">
        <v>0.59605324074074073</v>
      </c>
      <c r="D3822" s="3" t="s">
        <v>27284</v>
      </c>
      <c r="E3822" s="3" t="s">
        <v>24503</v>
      </c>
      <c r="F3822" s="3" t="s">
        <v>27285</v>
      </c>
      <c r="G3822" s="3" t="s">
        <v>10735</v>
      </c>
      <c r="H3822" s="3" t="s">
        <v>27286</v>
      </c>
    </row>
    <row r="3823" spans="1:8" ht="87" x14ac:dyDescent="0.35">
      <c r="A3823" s="4">
        <v>151582</v>
      </c>
      <c r="B3823" s="1">
        <v>45226</v>
      </c>
      <c r="C3823" s="2">
        <v>0.59810185185185183</v>
      </c>
      <c r="D3823" s="3" t="s">
        <v>27287</v>
      </c>
      <c r="E3823" s="3" t="s">
        <v>27291</v>
      </c>
      <c r="F3823" s="3" t="s">
        <v>27288</v>
      </c>
      <c r="G3823" s="3" t="s">
        <v>27289</v>
      </c>
      <c r="H3823" s="3" t="s">
        <v>27290</v>
      </c>
    </row>
    <row r="3824" spans="1:8" ht="72.5" x14ac:dyDescent="0.35">
      <c r="A3824" s="4">
        <v>41094</v>
      </c>
      <c r="B3824" s="1">
        <v>45226</v>
      </c>
      <c r="C3824" s="2">
        <v>0.6001967592592593</v>
      </c>
      <c r="D3824" s="3" t="s">
        <v>1403</v>
      </c>
      <c r="E3824" s="3" t="s">
        <v>27294</v>
      </c>
      <c r="F3824" s="3" t="s">
        <v>27292</v>
      </c>
      <c r="G3824" s="3" t="s">
        <v>27293</v>
      </c>
      <c r="H3824" s="3" t="s">
        <v>12901</v>
      </c>
    </row>
    <row r="3825" spans="1:8" ht="29" x14ac:dyDescent="0.35">
      <c r="A3825" s="4">
        <v>46494</v>
      </c>
      <c r="B3825" s="1">
        <v>45226</v>
      </c>
      <c r="C3825" s="2">
        <v>0.60055555555555562</v>
      </c>
      <c r="D3825" s="3" t="s">
        <v>27295</v>
      </c>
      <c r="E3825" s="3" t="s">
        <v>27299</v>
      </c>
      <c r="F3825" s="3" t="s">
        <v>27296</v>
      </c>
      <c r="G3825" s="3" t="s">
        <v>27297</v>
      </c>
      <c r="H3825" s="3" t="s">
        <v>27298</v>
      </c>
    </row>
    <row r="3826" spans="1:8" ht="29" x14ac:dyDescent="0.35">
      <c r="A3826" s="4">
        <v>43675</v>
      </c>
      <c r="B3826" s="1">
        <v>45226</v>
      </c>
      <c r="C3826" s="2">
        <v>0.60091435185185182</v>
      </c>
      <c r="D3826" s="3" t="s">
        <v>10352</v>
      </c>
      <c r="E3826" s="3" t="s">
        <v>13114</v>
      </c>
      <c r="F3826" s="3" t="s">
        <v>27300</v>
      </c>
      <c r="G3826" s="3" t="s">
        <v>27301</v>
      </c>
      <c r="H3826" s="3" t="s">
        <v>27302</v>
      </c>
    </row>
    <row r="3827" spans="1:8" x14ac:dyDescent="0.35">
      <c r="A3827" s="4">
        <v>39859</v>
      </c>
      <c r="B3827" s="1">
        <v>45226</v>
      </c>
      <c r="C3827" s="2">
        <v>0.60099537037037043</v>
      </c>
      <c r="D3827" s="3" t="s">
        <v>10317</v>
      </c>
      <c r="E3827" s="3" t="s">
        <v>27304</v>
      </c>
      <c r="F3827" s="3" t="s">
        <v>27303</v>
      </c>
      <c r="G3827" s="3" t="s">
        <v>27304</v>
      </c>
      <c r="H3827" s="3" t="s">
        <v>13626</v>
      </c>
    </row>
    <row r="3828" spans="1:8" ht="29" x14ac:dyDescent="0.35">
      <c r="A3828" s="4">
        <v>175204</v>
      </c>
      <c r="B3828" s="1">
        <v>45226</v>
      </c>
      <c r="C3828" s="2">
        <v>0.60129629629629633</v>
      </c>
      <c r="D3828" s="3" t="s">
        <v>12460</v>
      </c>
      <c r="E3828" s="3" t="s">
        <v>27306</v>
      </c>
      <c r="F3828" s="3" t="s">
        <v>27305</v>
      </c>
      <c r="G3828" s="3" t="s">
        <v>11021</v>
      </c>
      <c r="H3828" s="3" t="s">
        <v>11369</v>
      </c>
    </row>
    <row r="3829" spans="1:8" ht="58" x14ac:dyDescent="0.35">
      <c r="A3829" s="4">
        <v>3511</v>
      </c>
      <c r="B3829" s="1">
        <v>45226</v>
      </c>
      <c r="C3829" s="2">
        <v>0.60200231481481481</v>
      </c>
      <c r="D3829" s="3" t="s">
        <v>10599</v>
      </c>
      <c r="E3829" s="3" t="s">
        <v>27309</v>
      </c>
      <c r="F3829" s="3" t="s">
        <v>27307</v>
      </c>
      <c r="G3829" s="3" t="s">
        <v>11928</v>
      </c>
      <c r="H3829" s="3" t="s">
        <v>27308</v>
      </c>
    </row>
    <row r="3830" spans="1:8" x14ac:dyDescent="0.35">
      <c r="A3830" s="4">
        <v>39859</v>
      </c>
      <c r="B3830" s="1">
        <v>45226</v>
      </c>
      <c r="C3830" s="2">
        <v>0.60305555555555557</v>
      </c>
      <c r="D3830" s="3" t="s">
        <v>10317</v>
      </c>
      <c r="E3830" s="3" t="s">
        <v>27304</v>
      </c>
      <c r="F3830" s="3" t="s">
        <v>27303</v>
      </c>
      <c r="G3830" s="3" t="s">
        <v>27310</v>
      </c>
      <c r="H3830" s="3" t="s">
        <v>13626</v>
      </c>
    </row>
    <row r="3831" spans="1:8" ht="29" x14ac:dyDescent="0.35">
      <c r="A3831" s="4">
        <v>149166</v>
      </c>
      <c r="B3831" s="1">
        <v>45226</v>
      </c>
      <c r="C3831" s="2">
        <v>0.60663194444444446</v>
      </c>
      <c r="D3831" s="3" t="s">
        <v>27311</v>
      </c>
      <c r="E3831" s="3" t="s">
        <v>27314</v>
      </c>
      <c r="F3831" s="3" t="s">
        <v>27312</v>
      </c>
      <c r="G3831" s="3" t="s">
        <v>11287</v>
      </c>
      <c r="H3831" s="3" t="s">
        <v>27313</v>
      </c>
    </row>
    <row r="3832" spans="1:8" ht="87" x14ac:dyDescent="0.35">
      <c r="A3832" s="4">
        <v>81409</v>
      </c>
      <c r="B3832" s="1">
        <v>45226</v>
      </c>
      <c r="C3832" s="2">
        <v>0.60950231481481476</v>
      </c>
      <c r="D3832" s="3" t="s">
        <v>10352</v>
      </c>
      <c r="E3832" s="3" t="s">
        <v>27316</v>
      </c>
      <c r="F3832" s="3" t="s">
        <v>27315</v>
      </c>
      <c r="G3832" s="3" t="s">
        <v>27316</v>
      </c>
      <c r="H3832" s="3" t="s">
        <v>27317</v>
      </c>
    </row>
    <row r="3833" spans="1:8" ht="43.5" x14ac:dyDescent="0.35">
      <c r="A3833" s="4">
        <v>164371</v>
      </c>
      <c r="B3833" s="1">
        <v>45226</v>
      </c>
      <c r="C3833" s="2">
        <v>0.61402777777777773</v>
      </c>
      <c r="D3833" s="3" t="s">
        <v>27318</v>
      </c>
      <c r="E3833" s="3" t="s">
        <v>14776</v>
      </c>
      <c r="F3833" s="3" t="s">
        <v>27319</v>
      </c>
      <c r="G3833" s="3" t="s">
        <v>27320</v>
      </c>
      <c r="H3833" s="3" t="s">
        <v>27321</v>
      </c>
    </row>
    <row r="3834" spans="1:8" x14ac:dyDescent="0.35">
      <c r="A3834" s="4">
        <v>38830</v>
      </c>
      <c r="B3834" s="1">
        <v>45226</v>
      </c>
      <c r="C3834" s="2">
        <v>0.61548611111111107</v>
      </c>
      <c r="D3834" s="3" t="s">
        <v>12282</v>
      </c>
      <c r="E3834" s="3" t="s">
        <v>10359</v>
      </c>
      <c r="F3834" s="3" t="s">
        <v>12785</v>
      </c>
      <c r="G3834" s="3" t="s">
        <v>12584</v>
      </c>
      <c r="H3834" s="3" t="s">
        <v>27322</v>
      </c>
    </row>
    <row r="3835" spans="1:8" ht="58" x14ac:dyDescent="0.35">
      <c r="A3835" s="4">
        <v>132904</v>
      </c>
      <c r="B3835" s="1">
        <v>45226</v>
      </c>
      <c r="C3835" s="2">
        <v>0.61806712962962962</v>
      </c>
      <c r="D3835" s="3" t="s">
        <v>27323</v>
      </c>
      <c r="E3835" s="3" t="s">
        <v>27327</v>
      </c>
      <c r="F3835" s="3" t="s">
        <v>27324</v>
      </c>
      <c r="G3835" s="3" t="s">
        <v>27325</v>
      </c>
      <c r="H3835" s="3" t="s">
        <v>27326</v>
      </c>
    </row>
    <row r="3836" spans="1:8" ht="130.5" x14ac:dyDescent="0.35">
      <c r="A3836" s="4">
        <v>14081</v>
      </c>
      <c r="B3836" s="1">
        <v>45226</v>
      </c>
      <c r="C3836" s="2">
        <v>0.61900462962962965</v>
      </c>
      <c r="D3836" s="3" t="e">
        <f>-complains about vesicular wounds (partially healed) WITH BURNING sensation over the wound</f>
        <v>#NAME?</v>
      </c>
      <c r="E3836" s="3" t="s">
        <v>27329</v>
      </c>
      <c r="F3836" s="3" t="e">
        <f>-ERYHTHAMATOUS and vesicular Type OF skin rash over the right Chest and breast and posterior Chest that DOESNOT CROSS the MID LINE</f>
        <v>#NAME?</v>
      </c>
      <c r="G3836" s="3" t="s">
        <v>11928</v>
      </c>
      <c r="H3836" s="3" t="s">
        <v>27328</v>
      </c>
    </row>
    <row r="3837" spans="1:8" ht="29" x14ac:dyDescent="0.35">
      <c r="A3837" s="4">
        <v>73961</v>
      </c>
      <c r="B3837" s="1">
        <v>45226</v>
      </c>
      <c r="C3837" s="2">
        <v>0.62394675925925924</v>
      </c>
      <c r="D3837" s="3" t="s">
        <v>27330</v>
      </c>
      <c r="E3837" s="3" t="s">
        <v>27333</v>
      </c>
      <c r="F3837" s="3" t="s">
        <v>11138</v>
      </c>
      <c r="G3837" s="3" t="s">
        <v>27331</v>
      </c>
      <c r="H3837" s="3" t="s">
        <v>27332</v>
      </c>
    </row>
    <row r="3838" spans="1:8" ht="87" x14ac:dyDescent="0.35">
      <c r="A3838" s="4">
        <v>66867</v>
      </c>
      <c r="B3838" s="1">
        <v>45226</v>
      </c>
      <c r="C3838" s="2">
        <v>0.62464120370370368</v>
      </c>
      <c r="D3838" s="3" t="s">
        <v>27334</v>
      </c>
      <c r="E3838" s="3" t="s">
        <v>27338</v>
      </c>
      <c r="F3838" s="3" t="s">
        <v>27335</v>
      </c>
      <c r="G3838" s="3" t="s">
        <v>27336</v>
      </c>
      <c r="H3838" s="3" t="s">
        <v>27337</v>
      </c>
    </row>
    <row r="3839" spans="1:8" ht="43.5" x14ac:dyDescent="0.35">
      <c r="A3839" s="4">
        <v>182599</v>
      </c>
      <c r="B3839" s="1">
        <v>45226</v>
      </c>
      <c r="C3839" s="2">
        <v>0.62517361111111114</v>
      </c>
      <c r="D3839" s="3" t="s">
        <v>27339</v>
      </c>
      <c r="E3839" s="3" t="s">
        <v>27343</v>
      </c>
      <c r="F3839" s="3" t="s">
        <v>27340</v>
      </c>
      <c r="G3839" s="3" t="s">
        <v>27341</v>
      </c>
      <c r="H3839" s="3" t="s">
        <v>27342</v>
      </c>
    </row>
    <row r="3840" spans="1:8" ht="29" x14ac:dyDescent="0.35">
      <c r="A3840" s="4">
        <v>193168</v>
      </c>
      <c r="B3840" s="1">
        <v>45226</v>
      </c>
      <c r="C3840" s="2">
        <v>0.62518518518518518</v>
      </c>
      <c r="D3840" s="3" t="s">
        <v>10352</v>
      </c>
      <c r="E3840" s="3" t="s">
        <v>27347</v>
      </c>
      <c r="F3840" s="3" t="s">
        <v>27344</v>
      </c>
      <c r="G3840" s="3" t="s">
        <v>27345</v>
      </c>
      <c r="H3840" s="3" t="s">
        <v>27346</v>
      </c>
    </row>
    <row r="3841" spans="1:8" ht="29" x14ac:dyDescent="0.35">
      <c r="A3841" s="4">
        <v>46260</v>
      </c>
      <c r="B3841" s="1">
        <v>45226</v>
      </c>
      <c r="C3841" s="2">
        <v>0.62868055555555558</v>
      </c>
      <c r="D3841" s="3" t="s">
        <v>27348</v>
      </c>
      <c r="E3841" s="3" t="s">
        <v>27350</v>
      </c>
      <c r="F3841" s="3" t="s">
        <v>1973</v>
      </c>
      <c r="G3841" s="3" t="s">
        <v>10625</v>
      </c>
      <c r="H3841" s="3" t="s">
        <v>27349</v>
      </c>
    </row>
    <row r="3842" spans="1:8" ht="43.5" x14ac:dyDescent="0.35">
      <c r="A3842" s="4">
        <v>179919</v>
      </c>
      <c r="B3842" s="1">
        <v>45226</v>
      </c>
      <c r="C3842" s="2">
        <v>0.63040509259259259</v>
      </c>
      <c r="D3842" s="3" t="s">
        <v>27351</v>
      </c>
      <c r="E3842" s="3" t="s">
        <v>27355</v>
      </c>
      <c r="F3842" s="3" t="s">
        <v>27352</v>
      </c>
      <c r="G3842" s="3" t="s">
        <v>27353</v>
      </c>
      <c r="H3842" s="3" t="s">
        <v>27354</v>
      </c>
    </row>
    <row r="3843" spans="1:8" ht="29" x14ac:dyDescent="0.35">
      <c r="A3843" s="4">
        <v>12247</v>
      </c>
      <c r="B3843" s="1">
        <v>45226</v>
      </c>
      <c r="C3843" s="2">
        <v>0.63062499999999999</v>
      </c>
      <c r="D3843" s="3" t="s">
        <v>27356</v>
      </c>
      <c r="E3843" s="3" t="s">
        <v>27358</v>
      </c>
      <c r="F3843" s="3" t="s">
        <v>27357</v>
      </c>
      <c r="G3843" s="3" t="s">
        <v>27358</v>
      </c>
      <c r="H3843" s="3" t="s">
        <v>27359</v>
      </c>
    </row>
    <row r="3844" spans="1:8" ht="29" x14ac:dyDescent="0.35">
      <c r="A3844" s="4">
        <v>38244</v>
      </c>
      <c r="B3844" s="1">
        <v>45226</v>
      </c>
      <c r="C3844" s="2">
        <v>0.63153935185185184</v>
      </c>
      <c r="D3844" s="3" t="s">
        <v>10615</v>
      </c>
      <c r="E3844" s="3" t="s">
        <v>656</v>
      </c>
      <c r="F3844" s="3" t="s">
        <v>27360</v>
      </c>
      <c r="G3844" s="3" t="s">
        <v>27361</v>
      </c>
      <c r="H3844" s="3" t="s">
        <v>27362</v>
      </c>
    </row>
    <row r="3845" spans="1:8" ht="29" x14ac:dyDescent="0.35">
      <c r="A3845" s="4">
        <v>7457</v>
      </c>
      <c r="B3845" s="1">
        <v>45226</v>
      </c>
      <c r="C3845" s="2">
        <v>0.63607638888888884</v>
      </c>
      <c r="D3845" s="3" t="s">
        <v>10599</v>
      </c>
      <c r="E3845" s="3" t="s">
        <v>12976</v>
      </c>
      <c r="F3845" s="3" t="s">
        <v>27363</v>
      </c>
      <c r="G3845" s="3" t="s">
        <v>11524</v>
      </c>
      <c r="H3845" s="3" t="s">
        <v>27364</v>
      </c>
    </row>
    <row r="3846" spans="1:8" ht="29" x14ac:dyDescent="0.35">
      <c r="A3846" s="4">
        <v>183983</v>
      </c>
      <c r="B3846" s="1">
        <v>45226</v>
      </c>
      <c r="C3846" s="2">
        <v>0.63782407407407404</v>
      </c>
      <c r="D3846" s="3" t="s">
        <v>1744</v>
      </c>
      <c r="E3846" s="3" t="s">
        <v>14469</v>
      </c>
      <c r="F3846" s="3" t="s">
        <v>27365</v>
      </c>
      <c r="G3846" s="3" t="s">
        <v>27366</v>
      </c>
      <c r="H3846" s="3" t="s">
        <v>10660</v>
      </c>
    </row>
    <row r="3847" spans="1:8" x14ac:dyDescent="0.35">
      <c r="A3847" s="4">
        <v>204243</v>
      </c>
      <c r="B3847" s="1">
        <v>45226</v>
      </c>
      <c r="C3847" s="2">
        <v>0.63787037037037042</v>
      </c>
      <c r="D3847" s="3" t="s">
        <v>12868</v>
      </c>
      <c r="E3847" s="3" t="s">
        <v>27367</v>
      </c>
      <c r="F3847" s="3" t="s">
        <v>12751</v>
      </c>
      <c r="G3847" s="3" t="s">
        <v>27367</v>
      </c>
      <c r="H3847" s="3" t="s">
        <v>27368</v>
      </c>
    </row>
    <row r="3848" spans="1:8" ht="29" x14ac:dyDescent="0.35">
      <c r="A3848" s="4">
        <v>39514</v>
      </c>
      <c r="B3848" s="1">
        <v>45226</v>
      </c>
      <c r="C3848" s="2">
        <v>0.64106481481481481</v>
      </c>
      <c r="D3848" s="3" t="s">
        <v>10615</v>
      </c>
      <c r="E3848" s="3" t="s">
        <v>13840</v>
      </c>
      <c r="F3848" s="3" t="s">
        <v>27369</v>
      </c>
      <c r="G3848" s="3" t="s">
        <v>27370</v>
      </c>
      <c r="H3848" s="3" t="s">
        <v>13015</v>
      </c>
    </row>
    <row r="3849" spans="1:8" ht="29" x14ac:dyDescent="0.35">
      <c r="A3849" s="4">
        <v>48935</v>
      </c>
      <c r="B3849" s="1">
        <v>45226</v>
      </c>
      <c r="C3849" s="2">
        <v>0.64157407407407407</v>
      </c>
      <c r="D3849" s="3" t="s">
        <v>1744</v>
      </c>
      <c r="E3849" s="3" t="s">
        <v>27373</v>
      </c>
      <c r="F3849" s="3" t="s">
        <v>27371</v>
      </c>
      <c r="G3849" s="3" t="s">
        <v>27372</v>
      </c>
      <c r="H3849" s="3" t="s">
        <v>10660</v>
      </c>
    </row>
    <row r="3850" spans="1:8" ht="72.5" x14ac:dyDescent="0.35">
      <c r="A3850" s="4">
        <v>82647</v>
      </c>
      <c r="B3850" s="1">
        <v>45226</v>
      </c>
      <c r="C3850" s="2">
        <v>0.64254629629629634</v>
      </c>
      <c r="D3850" s="3" t="s">
        <v>27374</v>
      </c>
      <c r="E3850" s="3" t="s">
        <v>27376</v>
      </c>
      <c r="F3850" s="3" t="s">
        <v>27375</v>
      </c>
      <c r="G3850" s="3" t="s">
        <v>27376</v>
      </c>
      <c r="H3850" s="3" t="s">
        <v>27377</v>
      </c>
    </row>
    <row r="3851" spans="1:8" ht="43.5" x14ac:dyDescent="0.35">
      <c r="A3851" s="4">
        <v>180583</v>
      </c>
      <c r="B3851" s="1">
        <v>45226</v>
      </c>
      <c r="C3851" s="2">
        <v>0.64467592592592593</v>
      </c>
      <c r="D3851" s="3" t="s">
        <v>27378</v>
      </c>
      <c r="E3851" s="3" t="s">
        <v>27381</v>
      </c>
      <c r="F3851" s="3" t="s">
        <v>27379</v>
      </c>
      <c r="G3851" s="3" t="s">
        <v>10670</v>
      </c>
      <c r="H3851" s="3" t="s">
        <v>27380</v>
      </c>
    </row>
    <row r="3852" spans="1:8" ht="29" x14ac:dyDescent="0.35">
      <c r="A3852" s="4">
        <v>56304</v>
      </c>
      <c r="B3852" s="1">
        <v>45226</v>
      </c>
      <c r="C3852" s="2">
        <v>0.64804398148148146</v>
      </c>
      <c r="D3852" s="3" t="s">
        <v>1933</v>
      </c>
      <c r="E3852" s="3" t="s">
        <v>12769</v>
      </c>
      <c r="F3852" s="3" t="s">
        <v>27382</v>
      </c>
      <c r="G3852" s="3" t="s">
        <v>27383</v>
      </c>
      <c r="H3852" s="3" t="s">
        <v>27384</v>
      </c>
    </row>
    <row r="3853" spans="1:8" ht="29" x14ac:dyDescent="0.35">
      <c r="A3853" s="4">
        <v>56304</v>
      </c>
      <c r="B3853" s="1">
        <v>45226</v>
      </c>
      <c r="C3853" s="2">
        <v>0.64969907407407412</v>
      </c>
      <c r="D3853" s="3" t="s">
        <v>1933</v>
      </c>
      <c r="E3853" s="3" t="s">
        <v>12769</v>
      </c>
      <c r="F3853" s="3" t="s">
        <v>27382</v>
      </c>
      <c r="G3853" s="3" t="s">
        <v>27383</v>
      </c>
      <c r="H3853" s="3" t="s">
        <v>27384</v>
      </c>
    </row>
    <row r="3854" spans="1:8" ht="29" x14ac:dyDescent="0.35">
      <c r="A3854" s="4">
        <v>196335</v>
      </c>
      <c r="B3854" s="1">
        <v>45226</v>
      </c>
      <c r="C3854" s="2">
        <v>0.6504050925925926</v>
      </c>
      <c r="D3854" s="3" t="s">
        <v>10615</v>
      </c>
      <c r="E3854" s="3" t="s">
        <v>27387</v>
      </c>
      <c r="F3854" s="3" t="s">
        <v>27385</v>
      </c>
      <c r="G3854" s="3" t="s">
        <v>10941</v>
      </c>
      <c r="H3854" s="3" t="s">
        <v>27386</v>
      </c>
    </row>
    <row r="3855" spans="1:8" ht="43.5" x14ac:dyDescent="0.35">
      <c r="A3855" s="4">
        <v>133703</v>
      </c>
      <c r="B3855" s="1">
        <v>45226</v>
      </c>
      <c r="C3855" s="2">
        <v>0.6506481481481482</v>
      </c>
      <c r="D3855" s="3" t="s">
        <v>27388</v>
      </c>
      <c r="E3855" s="3" t="s">
        <v>27390</v>
      </c>
      <c r="F3855" s="3" t="s">
        <v>27389</v>
      </c>
      <c r="G3855" s="3" t="s">
        <v>27390</v>
      </c>
      <c r="H3855" s="3" t="s">
        <v>27391</v>
      </c>
    </row>
    <row r="3856" spans="1:8" ht="58" x14ac:dyDescent="0.35">
      <c r="A3856" s="4">
        <v>182815</v>
      </c>
      <c r="B3856" s="1">
        <v>45226</v>
      </c>
      <c r="C3856" s="2">
        <v>0.65185185185185179</v>
      </c>
      <c r="D3856" s="3" t="s">
        <v>27392</v>
      </c>
      <c r="E3856" s="3" t="s">
        <v>27396</v>
      </c>
      <c r="F3856" s="3" t="s">
        <v>27393</v>
      </c>
      <c r="G3856" s="3" t="s">
        <v>27394</v>
      </c>
      <c r="H3856" s="3" t="s">
        <v>27395</v>
      </c>
    </row>
    <row r="3857" spans="1:8" ht="43.5" x14ac:dyDescent="0.35">
      <c r="A3857" s="4">
        <v>80574</v>
      </c>
      <c r="B3857" s="1">
        <v>45226</v>
      </c>
      <c r="C3857" s="2">
        <v>0.6557291666666667</v>
      </c>
      <c r="D3857" s="3" t="s">
        <v>10642</v>
      </c>
      <c r="E3857" s="3" t="s">
        <v>27398</v>
      </c>
      <c r="F3857" s="3" t="s">
        <v>27397</v>
      </c>
      <c r="G3857" s="3" t="s">
        <v>11492</v>
      </c>
      <c r="H3857" s="3" t="s">
        <v>13076</v>
      </c>
    </row>
    <row r="3858" spans="1:8" x14ac:dyDescent="0.35">
      <c r="A3858" s="4">
        <v>164153</v>
      </c>
      <c r="B3858" s="1">
        <v>45226</v>
      </c>
      <c r="C3858" s="2">
        <v>0.65682870370370372</v>
      </c>
      <c r="D3858" s="3" t="s">
        <v>1069</v>
      </c>
      <c r="E3858" s="3" t="s">
        <v>785</v>
      </c>
      <c r="F3858" s="3" t="s">
        <v>1069</v>
      </c>
      <c r="G3858" s="3" t="s">
        <v>785</v>
      </c>
      <c r="H3858" s="3" t="s">
        <v>27399</v>
      </c>
    </row>
    <row r="3859" spans="1:8" ht="72.5" x14ac:dyDescent="0.35">
      <c r="A3859" s="4">
        <v>174813</v>
      </c>
      <c r="B3859" s="1">
        <v>45226</v>
      </c>
      <c r="C3859" s="2">
        <v>0.65871527777777772</v>
      </c>
      <c r="D3859" s="3" t="s">
        <v>11085</v>
      </c>
      <c r="E3859" s="3" t="s">
        <v>14665</v>
      </c>
      <c r="F3859" s="3" t="s">
        <v>27400</v>
      </c>
      <c r="G3859" s="3" t="s">
        <v>11524</v>
      </c>
      <c r="H3859" s="3" t="s">
        <v>10370</v>
      </c>
    </row>
    <row r="3860" spans="1:8" x14ac:dyDescent="0.35">
      <c r="A3860" s="4">
        <v>183090</v>
      </c>
      <c r="B3860" s="1">
        <v>45226</v>
      </c>
      <c r="C3860" s="2">
        <v>0.65939814814814812</v>
      </c>
      <c r="D3860" s="3" t="s">
        <v>15333</v>
      </c>
      <c r="E3860" s="3" t="s">
        <v>27401</v>
      </c>
      <c r="F3860" s="3" t="s">
        <v>14612</v>
      </c>
      <c r="G3860" s="3" t="s">
        <v>11856</v>
      </c>
      <c r="H3860" s="3" t="s">
        <v>10660</v>
      </c>
    </row>
    <row r="3861" spans="1:8" x14ac:dyDescent="0.35">
      <c r="A3861" s="4">
        <v>33876</v>
      </c>
      <c r="B3861" s="1">
        <v>45226</v>
      </c>
      <c r="C3861" s="2">
        <v>0.6605671296296296</v>
      </c>
      <c r="D3861" s="3" t="s">
        <v>12461</v>
      </c>
      <c r="E3861" s="3" t="s">
        <v>12907</v>
      </c>
      <c r="F3861" s="3" t="s">
        <v>12461</v>
      </c>
      <c r="G3861" s="3" t="s">
        <v>12907</v>
      </c>
      <c r="H3861" s="3" t="s">
        <v>12742</v>
      </c>
    </row>
    <row r="3862" spans="1:8" x14ac:dyDescent="0.35">
      <c r="A3862" s="4">
        <v>67964</v>
      </c>
      <c r="B3862" s="1">
        <v>45226</v>
      </c>
      <c r="C3862" s="2">
        <v>0.66170138888888885</v>
      </c>
      <c r="D3862" s="3" t="s">
        <v>985</v>
      </c>
      <c r="E3862" s="3" t="s">
        <v>1345</v>
      </c>
      <c r="F3862" s="3" t="s">
        <v>12918</v>
      </c>
      <c r="G3862" s="3" t="s">
        <v>620</v>
      </c>
      <c r="H3862" s="3" t="s">
        <v>3017</v>
      </c>
    </row>
    <row r="3863" spans="1:8" ht="29" x14ac:dyDescent="0.35">
      <c r="A3863" s="4">
        <v>122226</v>
      </c>
      <c r="B3863" s="1">
        <v>45226</v>
      </c>
      <c r="C3863" s="2">
        <v>0.66219907407407408</v>
      </c>
      <c r="D3863" s="3" t="s">
        <v>27402</v>
      </c>
      <c r="E3863" s="3" t="s">
        <v>27406</v>
      </c>
      <c r="F3863" s="3" t="s">
        <v>27403</v>
      </c>
      <c r="G3863" s="3" t="s">
        <v>27404</v>
      </c>
      <c r="H3863" s="3" t="s">
        <v>27405</v>
      </c>
    </row>
    <row r="3864" spans="1:8" ht="29" x14ac:dyDescent="0.35">
      <c r="A3864" s="4">
        <v>68984</v>
      </c>
      <c r="B3864" s="1">
        <v>45226</v>
      </c>
      <c r="C3864" s="2">
        <v>0.66251157407407402</v>
      </c>
      <c r="D3864" s="3" t="s">
        <v>27407</v>
      </c>
      <c r="E3864" s="3" t="s">
        <v>27409</v>
      </c>
      <c r="F3864" s="3" t="s">
        <v>14612</v>
      </c>
      <c r="G3864" s="3" t="s">
        <v>11784</v>
      </c>
      <c r="H3864" s="3" t="s">
        <v>27408</v>
      </c>
    </row>
    <row r="3865" spans="1:8" ht="43.5" x14ac:dyDescent="0.35">
      <c r="A3865" s="4">
        <v>66881</v>
      </c>
      <c r="B3865" s="1">
        <v>45226</v>
      </c>
      <c r="C3865" s="2">
        <v>0.66328703703703706</v>
      </c>
      <c r="D3865" s="3" t="s">
        <v>27410</v>
      </c>
      <c r="E3865" s="3" t="s">
        <v>27412</v>
      </c>
      <c r="F3865" s="3" t="e">
        <f>-ABDO  U/S  Minimal anechoic FLUID COLLECTION WITH ECHO debris in the UPPER part OF endometrial cavity :DDX-hematoma</f>
        <v>#NAME?</v>
      </c>
      <c r="G3865" s="3" t="s">
        <v>27411</v>
      </c>
      <c r="H3865" s="3" t="s">
        <v>27410</v>
      </c>
    </row>
    <row r="3866" spans="1:8" x14ac:dyDescent="0.35">
      <c r="A3866" s="4">
        <v>185736</v>
      </c>
      <c r="B3866" s="1">
        <v>45226</v>
      </c>
      <c r="C3866" s="2">
        <v>0.66333333333333333</v>
      </c>
      <c r="D3866" s="3" t="s">
        <v>1436</v>
      </c>
      <c r="E3866" s="3" t="s">
        <v>27414</v>
      </c>
      <c r="F3866" s="3" t="s">
        <v>10423</v>
      </c>
      <c r="G3866" s="3" t="s">
        <v>27413</v>
      </c>
      <c r="H3866" s="3" t="s">
        <v>10992</v>
      </c>
    </row>
    <row r="3867" spans="1:8" x14ac:dyDescent="0.35">
      <c r="A3867" s="4">
        <v>185736</v>
      </c>
      <c r="B3867" s="1">
        <v>45226</v>
      </c>
      <c r="C3867" s="2">
        <v>0.66356481481481489</v>
      </c>
      <c r="D3867" s="3" t="s">
        <v>1436</v>
      </c>
      <c r="E3867" s="3" t="s">
        <v>27414</v>
      </c>
      <c r="F3867" s="3" t="s">
        <v>10423</v>
      </c>
      <c r="G3867" s="3" t="s">
        <v>27413</v>
      </c>
      <c r="H3867" s="3" t="s">
        <v>10992</v>
      </c>
    </row>
    <row r="3868" spans="1:8" ht="58" x14ac:dyDescent="0.35">
      <c r="A3868" s="4">
        <v>98004</v>
      </c>
      <c r="B3868" s="1">
        <v>45226</v>
      </c>
      <c r="C3868" s="2">
        <v>0.66505787037037034</v>
      </c>
      <c r="D3868" s="3" t="s">
        <v>11641</v>
      </c>
      <c r="E3868" s="3" t="s">
        <v>27418</v>
      </c>
      <c r="F3868" s="3" t="s">
        <v>27415</v>
      </c>
      <c r="G3868" s="3" t="s">
        <v>27416</v>
      </c>
      <c r="H3868" s="3" t="s">
        <v>27417</v>
      </c>
    </row>
    <row r="3869" spans="1:8" x14ac:dyDescent="0.35">
      <c r="A3869" s="4">
        <v>65024</v>
      </c>
      <c r="B3869" s="1">
        <v>45226</v>
      </c>
      <c r="C3869" s="2">
        <v>0.66804398148148147</v>
      </c>
      <c r="D3869" s="3" t="s">
        <v>10352</v>
      </c>
      <c r="E3869" s="3" t="s">
        <v>27420</v>
      </c>
      <c r="F3869" s="3" t="s">
        <v>27419</v>
      </c>
      <c r="G3869" s="3" t="s">
        <v>618</v>
      </c>
      <c r="H3869" s="3" t="s">
        <v>11774</v>
      </c>
    </row>
    <row r="3870" spans="1:8" x14ac:dyDescent="0.35">
      <c r="A3870" s="4">
        <v>200338</v>
      </c>
      <c r="B3870" s="1">
        <v>45226</v>
      </c>
      <c r="C3870" s="2">
        <v>0.67024305555555552</v>
      </c>
      <c r="D3870" s="3" t="s">
        <v>1436</v>
      </c>
      <c r="E3870" s="3" t="s">
        <v>27422</v>
      </c>
      <c r="F3870" s="3" t="s">
        <v>27421</v>
      </c>
      <c r="G3870" s="3" t="s">
        <v>27422</v>
      </c>
      <c r="H3870" s="3" t="s">
        <v>13335</v>
      </c>
    </row>
    <row r="3871" spans="1:8" x14ac:dyDescent="0.35">
      <c r="A3871" s="4">
        <v>36862</v>
      </c>
      <c r="B3871" s="1">
        <v>45226</v>
      </c>
      <c r="C3871" s="2">
        <v>0.67188657407407415</v>
      </c>
      <c r="D3871" s="3" t="s">
        <v>1258</v>
      </c>
      <c r="E3871" s="3" t="s">
        <v>14772</v>
      </c>
      <c r="F3871" s="3" t="s">
        <v>27423</v>
      </c>
      <c r="G3871" s="3" t="s">
        <v>27424</v>
      </c>
      <c r="H3871" s="3" t="s">
        <v>13424</v>
      </c>
    </row>
    <row r="3872" spans="1:8" ht="43.5" x14ac:dyDescent="0.35">
      <c r="A3872" s="4">
        <v>19214</v>
      </c>
      <c r="B3872" s="1">
        <v>45226</v>
      </c>
      <c r="C3872" s="2">
        <v>0.67484953703703709</v>
      </c>
      <c r="D3872" s="3" t="s">
        <v>10599</v>
      </c>
      <c r="E3872" s="3" t="s">
        <v>27426</v>
      </c>
      <c r="F3872" s="3" t="s">
        <v>1973</v>
      </c>
      <c r="G3872" s="3" t="s">
        <v>11323</v>
      </c>
      <c r="H3872" s="3" t="s">
        <v>27425</v>
      </c>
    </row>
    <row r="3873" spans="1:8" ht="43.5" x14ac:dyDescent="0.35">
      <c r="A3873" s="4">
        <v>8900</v>
      </c>
      <c r="B3873" s="1">
        <v>45226</v>
      </c>
      <c r="C3873" s="2">
        <v>0.67706018518518529</v>
      </c>
      <c r="D3873" s="3" t="s">
        <v>27427</v>
      </c>
      <c r="E3873" s="3" t="s">
        <v>27431</v>
      </c>
      <c r="F3873" s="3" t="s">
        <v>27428</v>
      </c>
      <c r="G3873" s="3" t="s">
        <v>27429</v>
      </c>
      <c r="H3873" s="3" t="s">
        <v>27430</v>
      </c>
    </row>
    <row r="3874" spans="1:8" x14ac:dyDescent="0.35">
      <c r="A3874" s="4">
        <v>204857</v>
      </c>
      <c r="B3874" s="1">
        <v>45226</v>
      </c>
      <c r="C3874" s="2">
        <v>0.67748842592592595</v>
      </c>
      <c r="D3874" s="3" t="s">
        <v>167</v>
      </c>
      <c r="E3874" s="3" t="s">
        <v>153</v>
      </c>
      <c r="F3874" s="3" t="s">
        <v>11931</v>
      </c>
      <c r="G3874" s="3" t="s">
        <v>12236</v>
      </c>
      <c r="H3874" s="3" t="s">
        <v>27432</v>
      </c>
    </row>
    <row r="3875" spans="1:8" ht="43.5" x14ac:dyDescent="0.35">
      <c r="A3875" s="4">
        <v>204583</v>
      </c>
      <c r="B3875" s="1">
        <v>45226</v>
      </c>
      <c r="C3875" s="2">
        <v>0.68275462962962974</v>
      </c>
      <c r="D3875" s="3" t="s">
        <v>27433</v>
      </c>
      <c r="E3875" s="3" t="s">
        <v>27435</v>
      </c>
      <c r="F3875" s="3" t="s">
        <v>27434</v>
      </c>
      <c r="G3875" s="3" t="s">
        <v>27435</v>
      </c>
      <c r="H3875" s="3" t="s">
        <v>27436</v>
      </c>
    </row>
    <row r="3876" spans="1:8" ht="29" x14ac:dyDescent="0.35">
      <c r="A3876" s="4">
        <v>204037</v>
      </c>
      <c r="B3876" s="1">
        <v>45226</v>
      </c>
      <c r="C3876" s="2">
        <v>0.68428240740740742</v>
      </c>
      <c r="D3876" s="3" t="s">
        <v>579</v>
      </c>
      <c r="E3876" s="3" t="s">
        <v>27438</v>
      </c>
      <c r="F3876" s="3" t="s">
        <v>27437</v>
      </c>
      <c r="G3876" s="3" t="s">
        <v>27438</v>
      </c>
      <c r="H3876" s="3" t="s">
        <v>27439</v>
      </c>
    </row>
    <row r="3877" spans="1:8" ht="58" x14ac:dyDescent="0.35">
      <c r="A3877" s="4">
        <v>199095</v>
      </c>
      <c r="B3877" s="1">
        <v>45226</v>
      </c>
      <c r="C3877" s="2">
        <v>0.68519675925925927</v>
      </c>
      <c r="D3877" s="3" t="s">
        <v>27440</v>
      </c>
      <c r="E3877" s="3" t="s">
        <v>27444</v>
      </c>
      <c r="F3877" s="3" t="s">
        <v>27441</v>
      </c>
      <c r="G3877" s="3" t="s">
        <v>27442</v>
      </c>
      <c r="H3877" s="3" t="s">
        <v>27443</v>
      </c>
    </row>
    <row r="3878" spans="1:8" ht="29" x14ac:dyDescent="0.35">
      <c r="A3878" s="4">
        <v>45720</v>
      </c>
      <c r="B3878" s="1">
        <v>45226</v>
      </c>
      <c r="C3878" s="2">
        <v>0.68668981481481473</v>
      </c>
      <c r="D3878" s="3" t="s">
        <v>27445</v>
      </c>
      <c r="E3878" s="3" t="s">
        <v>11459</v>
      </c>
      <c r="F3878" s="3" t="s">
        <v>27446</v>
      </c>
      <c r="G3878" s="3" t="s">
        <v>27447</v>
      </c>
      <c r="H3878" s="3" t="s">
        <v>27448</v>
      </c>
    </row>
    <row r="3879" spans="1:8" ht="87" x14ac:dyDescent="0.35">
      <c r="A3879" s="4">
        <v>88757</v>
      </c>
      <c r="B3879" s="1">
        <v>45226</v>
      </c>
      <c r="C3879" s="2">
        <v>0.68741898148148151</v>
      </c>
      <c r="D3879" s="3" t="s">
        <v>985</v>
      </c>
      <c r="E3879" s="3" t="s">
        <v>1078</v>
      </c>
      <c r="F3879" s="3" t="s">
        <v>12918</v>
      </c>
      <c r="G3879" s="3" t="s">
        <v>27449</v>
      </c>
      <c r="H3879" s="3" t="s">
        <v>3017</v>
      </c>
    </row>
    <row r="3880" spans="1:8" ht="87" x14ac:dyDescent="0.35">
      <c r="A3880" s="4">
        <v>92308</v>
      </c>
      <c r="B3880" s="1">
        <v>45226</v>
      </c>
      <c r="C3880" s="2">
        <v>0.68929398148148147</v>
      </c>
      <c r="D3880" s="3" t="s">
        <v>1933</v>
      </c>
      <c r="E3880" s="3" t="s">
        <v>14392</v>
      </c>
      <c r="F3880" s="3" t="s">
        <v>27450</v>
      </c>
      <c r="G3880" s="3" t="s">
        <v>1005</v>
      </c>
      <c r="H3880" s="3" t="s">
        <v>27451</v>
      </c>
    </row>
    <row r="3881" spans="1:8" ht="43.5" x14ac:dyDescent="0.35">
      <c r="A3881" s="4">
        <v>71531</v>
      </c>
      <c r="B3881" s="1">
        <v>45226</v>
      </c>
      <c r="C3881" s="2">
        <v>0.69568287037037047</v>
      </c>
      <c r="D3881" s="3" t="s">
        <v>10595</v>
      </c>
      <c r="E3881" s="3" t="s">
        <v>27453</v>
      </c>
      <c r="F3881" s="3" t="s">
        <v>10731</v>
      </c>
      <c r="G3881" s="3" t="s">
        <v>12219</v>
      </c>
      <c r="H3881" s="3" t="s">
        <v>27452</v>
      </c>
    </row>
    <row r="3882" spans="1:8" x14ac:dyDescent="0.35">
      <c r="A3882" s="4">
        <v>204858</v>
      </c>
      <c r="B3882" s="1">
        <v>45226</v>
      </c>
      <c r="C3882" s="2">
        <v>0.69623842592592589</v>
      </c>
      <c r="D3882" s="3" t="s">
        <v>985</v>
      </c>
      <c r="E3882" s="3" t="s">
        <v>506</v>
      </c>
      <c r="F3882" s="3" t="s">
        <v>12918</v>
      </c>
      <c r="G3882" s="3" t="s">
        <v>8249</v>
      </c>
      <c r="H3882" s="3" t="s">
        <v>3017</v>
      </c>
    </row>
    <row r="3883" spans="1:8" x14ac:dyDescent="0.35">
      <c r="A3883" s="4">
        <v>204859</v>
      </c>
      <c r="B3883" s="1">
        <v>45226</v>
      </c>
      <c r="C3883" s="2">
        <v>0.69952546296296303</v>
      </c>
      <c r="D3883" s="3" t="s">
        <v>985</v>
      </c>
      <c r="E3883" s="3" t="s">
        <v>506</v>
      </c>
      <c r="F3883" s="3" t="s">
        <v>12918</v>
      </c>
      <c r="G3883" s="3" t="s">
        <v>8249</v>
      </c>
      <c r="H3883" s="3" t="s">
        <v>3017</v>
      </c>
    </row>
    <row r="3884" spans="1:8" ht="72.5" x14ac:dyDescent="0.35">
      <c r="A3884" s="4">
        <v>27749</v>
      </c>
      <c r="B3884" s="1">
        <v>45226</v>
      </c>
      <c r="C3884" s="2">
        <v>0.70018518518518524</v>
      </c>
      <c r="D3884" s="3" t="s">
        <v>27454</v>
      </c>
      <c r="E3884" s="3" t="s">
        <v>27458</v>
      </c>
      <c r="F3884" s="3" t="s">
        <v>27455</v>
      </c>
      <c r="G3884" s="3" t="s">
        <v>27456</v>
      </c>
      <c r="H3884" s="3" t="s">
        <v>27457</v>
      </c>
    </row>
    <row r="3885" spans="1:8" x14ac:dyDescent="0.35">
      <c r="A3885" s="4">
        <v>204861</v>
      </c>
      <c r="B3885" s="1">
        <v>45226</v>
      </c>
      <c r="C3885" s="2">
        <v>0.70217592592592604</v>
      </c>
      <c r="D3885" s="3" t="s">
        <v>985</v>
      </c>
      <c r="E3885" s="3" t="s">
        <v>506</v>
      </c>
      <c r="F3885" s="3" t="s">
        <v>12918</v>
      </c>
      <c r="G3885" s="3" t="s">
        <v>8249</v>
      </c>
      <c r="H3885" s="3" t="s">
        <v>3017</v>
      </c>
    </row>
    <row r="3886" spans="1:8" x14ac:dyDescent="0.35">
      <c r="A3886" s="4">
        <v>46470</v>
      </c>
      <c r="B3886" s="1">
        <v>45226</v>
      </c>
      <c r="C3886" s="2">
        <v>0.70370370370370372</v>
      </c>
      <c r="D3886" s="3" t="s">
        <v>10317</v>
      </c>
      <c r="E3886" s="3" t="s">
        <v>13068</v>
      </c>
      <c r="F3886" s="3" t="s">
        <v>12282</v>
      </c>
      <c r="G3886" s="3" t="s">
        <v>13068</v>
      </c>
      <c r="H3886" s="3" t="s">
        <v>13626</v>
      </c>
    </row>
    <row r="3887" spans="1:8" x14ac:dyDescent="0.35">
      <c r="A3887" s="4">
        <v>204862</v>
      </c>
      <c r="B3887" s="1">
        <v>45226</v>
      </c>
      <c r="C3887" s="2">
        <v>0.7053356481481482</v>
      </c>
      <c r="D3887" s="3" t="s">
        <v>985</v>
      </c>
      <c r="E3887" s="3" t="s">
        <v>13612</v>
      </c>
      <c r="F3887" s="3" t="s">
        <v>12918</v>
      </c>
      <c r="G3887" s="3" t="s">
        <v>13161</v>
      </c>
      <c r="H3887" s="3" t="s">
        <v>3017</v>
      </c>
    </row>
    <row r="3888" spans="1:8" x14ac:dyDescent="0.35">
      <c r="A3888" s="4">
        <v>47238</v>
      </c>
      <c r="B3888" s="1">
        <v>45226</v>
      </c>
      <c r="C3888" s="2">
        <v>0.7071412037037037</v>
      </c>
      <c r="D3888" s="3" t="s">
        <v>12295</v>
      </c>
      <c r="E3888" s="3" t="s">
        <v>12914</v>
      </c>
      <c r="F3888" s="3" t="s">
        <v>27459</v>
      </c>
      <c r="G3888" s="3" t="s">
        <v>12914</v>
      </c>
      <c r="H3888" s="3" t="s">
        <v>593</v>
      </c>
    </row>
    <row r="3889" spans="1:8" x14ac:dyDescent="0.35">
      <c r="A3889" s="4">
        <v>204863</v>
      </c>
      <c r="B3889" s="1">
        <v>45226</v>
      </c>
      <c r="C3889" s="2">
        <v>0.7082060185185185</v>
      </c>
      <c r="D3889" s="3" t="s">
        <v>985</v>
      </c>
      <c r="E3889" s="3" t="s">
        <v>506</v>
      </c>
      <c r="F3889" s="3" t="s">
        <v>12918</v>
      </c>
      <c r="G3889" s="3" t="s">
        <v>13161</v>
      </c>
      <c r="H3889" s="3" t="s">
        <v>3017</v>
      </c>
    </row>
    <row r="3890" spans="1:8" x14ac:dyDescent="0.35">
      <c r="A3890" s="4">
        <v>199225</v>
      </c>
      <c r="B3890" s="1">
        <v>45226</v>
      </c>
      <c r="C3890" s="2">
        <v>0.71173611111111112</v>
      </c>
      <c r="D3890" s="3" t="s">
        <v>985</v>
      </c>
      <c r="E3890" s="3" t="s">
        <v>27461</v>
      </c>
      <c r="F3890" s="3" t="s">
        <v>27460</v>
      </c>
      <c r="G3890" s="3" t="s">
        <v>11524</v>
      </c>
      <c r="H3890" s="3" t="s">
        <v>10337</v>
      </c>
    </row>
    <row r="3891" spans="1:8" ht="58" x14ac:dyDescent="0.35">
      <c r="A3891" s="4">
        <v>204864</v>
      </c>
      <c r="B3891" s="1">
        <v>45226</v>
      </c>
      <c r="C3891" s="2">
        <v>0.72299768518518526</v>
      </c>
      <c r="D3891" s="3" t="s">
        <v>27462</v>
      </c>
      <c r="E3891" s="3" t="s">
        <v>27466</v>
      </c>
      <c r="F3891" s="3" t="s">
        <v>27463</v>
      </c>
      <c r="G3891" s="3" t="s">
        <v>27464</v>
      </c>
      <c r="H3891" s="3" t="s">
        <v>27465</v>
      </c>
    </row>
    <row r="3892" spans="1:8" ht="145" x14ac:dyDescent="0.35">
      <c r="A3892" s="4">
        <v>204867</v>
      </c>
      <c r="B3892" s="1">
        <v>45226</v>
      </c>
      <c r="C3892" s="2">
        <v>0.74053240740740733</v>
      </c>
      <c r="D3892" s="3" t="s">
        <v>27467</v>
      </c>
      <c r="E3892" s="3" t="s">
        <v>27471</v>
      </c>
      <c r="F3892" s="3" t="s">
        <v>27468</v>
      </c>
      <c r="G3892" s="3" t="s">
        <v>27469</v>
      </c>
      <c r="H3892" s="3" t="s">
        <v>27470</v>
      </c>
    </row>
    <row r="3893" spans="1:8" ht="116" x14ac:dyDescent="0.35">
      <c r="A3893" s="4">
        <v>204870</v>
      </c>
      <c r="B3893" s="1">
        <v>45226</v>
      </c>
      <c r="C3893" s="2">
        <v>0.75768518518518524</v>
      </c>
      <c r="D3893" s="3" t="s">
        <v>27472</v>
      </c>
      <c r="E3893" s="3" t="s">
        <v>27476</v>
      </c>
      <c r="F3893" s="3" t="s">
        <v>27473</v>
      </c>
      <c r="G3893" s="3" t="s">
        <v>27474</v>
      </c>
      <c r="H3893" s="3" t="s">
        <v>27475</v>
      </c>
    </row>
    <row r="3894" spans="1:8" ht="87" x14ac:dyDescent="0.35">
      <c r="A3894" s="4">
        <v>204871</v>
      </c>
      <c r="B3894" s="1">
        <v>45226</v>
      </c>
      <c r="C3894" s="2">
        <v>0.79</v>
      </c>
      <c r="D3894" s="3" t="s">
        <v>27477</v>
      </c>
      <c r="E3894" s="3" t="s">
        <v>27480</v>
      </c>
      <c r="F3894" s="3" t="s">
        <v>12355</v>
      </c>
      <c r="G3894" s="3" t="s">
        <v>27478</v>
      </c>
      <c r="H3894" s="3" t="s">
        <v>27479</v>
      </c>
    </row>
    <row r="3895" spans="1:8" ht="101.5" x14ac:dyDescent="0.35">
      <c r="A3895" s="4">
        <v>204875</v>
      </c>
      <c r="B3895" s="1">
        <v>45226</v>
      </c>
      <c r="C3895" s="2">
        <v>0.81489583333333337</v>
      </c>
      <c r="D3895" s="3" t="s">
        <v>27481</v>
      </c>
      <c r="E3895" s="3" t="s">
        <v>27485</v>
      </c>
      <c r="F3895" s="3" t="s">
        <v>27482</v>
      </c>
      <c r="G3895" s="3" t="s">
        <v>27483</v>
      </c>
      <c r="H3895" s="3" t="s">
        <v>27484</v>
      </c>
    </row>
    <row r="3896" spans="1:8" ht="72.5" x14ac:dyDescent="0.35">
      <c r="A3896" s="4">
        <v>182352</v>
      </c>
      <c r="B3896" s="1">
        <v>45226</v>
      </c>
      <c r="C3896" s="2">
        <v>0.83612268518518518</v>
      </c>
      <c r="D3896" s="3" t="s">
        <v>27486</v>
      </c>
      <c r="E3896" s="3" t="s">
        <v>27488</v>
      </c>
      <c r="F3896" s="3" t="s">
        <v>27487</v>
      </c>
      <c r="G3896" s="3" t="s">
        <v>27488</v>
      </c>
      <c r="H3896" s="3" t="s">
        <v>10838</v>
      </c>
    </row>
    <row r="3897" spans="1:8" ht="145" x14ac:dyDescent="0.35">
      <c r="A3897" s="4">
        <v>204879</v>
      </c>
      <c r="B3897" s="1">
        <v>45227</v>
      </c>
      <c r="C3897" s="2">
        <v>0.42582175925925925</v>
      </c>
      <c r="D3897" s="3" t="s">
        <v>27489</v>
      </c>
      <c r="E3897" s="3" t="s">
        <v>27493</v>
      </c>
      <c r="F3897" s="3" t="s">
        <v>27490</v>
      </c>
      <c r="G3897" s="3" t="s">
        <v>27491</v>
      </c>
      <c r="H3897" s="3" t="s">
        <v>27492</v>
      </c>
    </row>
    <row r="3898" spans="1:8" ht="116" x14ac:dyDescent="0.35">
      <c r="A3898" s="4">
        <v>35879</v>
      </c>
      <c r="B3898" s="1">
        <v>45229</v>
      </c>
      <c r="C3898" s="2">
        <v>0.33097222222222222</v>
      </c>
      <c r="D3898" s="3" t="s">
        <v>12397</v>
      </c>
      <c r="E3898" s="3" t="s">
        <v>27496</v>
      </c>
      <c r="F3898" s="3" t="s">
        <v>27494</v>
      </c>
      <c r="G3898" s="3" t="s">
        <v>27495</v>
      </c>
      <c r="H3898" s="3" t="s">
        <v>13306</v>
      </c>
    </row>
    <row r="3899" spans="1:8" ht="29" x14ac:dyDescent="0.35">
      <c r="A3899" s="4">
        <v>43329</v>
      </c>
      <c r="B3899" s="1">
        <v>45229</v>
      </c>
      <c r="C3899" s="2">
        <v>0.33912037037037041</v>
      </c>
      <c r="D3899" s="3" t="s">
        <v>1403</v>
      </c>
      <c r="E3899" s="3" t="s">
        <v>27500</v>
      </c>
      <c r="F3899" s="3" t="s">
        <v>27497</v>
      </c>
      <c r="G3899" s="3" t="s">
        <v>27498</v>
      </c>
      <c r="H3899" s="3" t="s">
        <v>27499</v>
      </c>
    </row>
    <row r="3900" spans="1:8" x14ac:dyDescent="0.35">
      <c r="A3900" s="4">
        <v>35356</v>
      </c>
      <c r="B3900" s="1">
        <v>45229</v>
      </c>
      <c r="C3900" s="2">
        <v>0.34425925925925926</v>
      </c>
      <c r="D3900" s="3" t="s">
        <v>985</v>
      </c>
      <c r="E3900" s="3" t="s">
        <v>49</v>
      </c>
      <c r="F3900" s="3" t="s">
        <v>11953</v>
      </c>
      <c r="G3900" s="3" t="s">
        <v>49</v>
      </c>
      <c r="H3900" s="3" t="s">
        <v>12234</v>
      </c>
    </row>
    <row r="3901" spans="1:8" x14ac:dyDescent="0.35">
      <c r="A3901" s="4">
        <v>4024</v>
      </c>
      <c r="B3901" s="1">
        <v>45229</v>
      </c>
      <c r="C3901" s="2">
        <v>0.34555555555555556</v>
      </c>
      <c r="D3901" s="3" t="s">
        <v>985</v>
      </c>
      <c r="E3901" s="3" t="s">
        <v>49</v>
      </c>
      <c r="F3901" s="3" t="s">
        <v>11953</v>
      </c>
      <c r="G3901" s="3" t="s">
        <v>49</v>
      </c>
      <c r="H3901" s="3" t="s">
        <v>12234</v>
      </c>
    </row>
    <row r="3902" spans="1:8" x14ac:dyDescent="0.35">
      <c r="A3902" s="4">
        <v>64187</v>
      </c>
      <c r="B3902" s="1">
        <v>45229</v>
      </c>
      <c r="C3902" s="2">
        <v>0.34635416666666669</v>
      </c>
      <c r="D3902" s="3" t="s">
        <v>10328</v>
      </c>
      <c r="E3902" s="3" t="s">
        <v>10359</v>
      </c>
      <c r="F3902" s="3" t="s">
        <v>13716</v>
      </c>
      <c r="G3902" s="3" t="s">
        <v>10359</v>
      </c>
      <c r="H3902" s="3" t="s">
        <v>13822</v>
      </c>
    </row>
    <row r="3903" spans="1:8" x14ac:dyDescent="0.35">
      <c r="A3903" s="4">
        <v>4404</v>
      </c>
      <c r="B3903" s="1">
        <v>45229</v>
      </c>
      <c r="C3903" s="2">
        <v>0.34819444444444447</v>
      </c>
      <c r="D3903" s="3" t="s">
        <v>12744</v>
      </c>
      <c r="E3903" s="3" t="s">
        <v>49</v>
      </c>
      <c r="F3903" s="3" t="s">
        <v>12963</v>
      </c>
      <c r="G3903" s="3" t="s">
        <v>49</v>
      </c>
      <c r="H3903" s="3" t="s">
        <v>10726</v>
      </c>
    </row>
    <row r="3904" spans="1:8" x14ac:dyDescent="0.35">
      <c r="A3904" s="4">
        <v>51371</v>
      </c>
      <c r="B3904" s="1">
        <v>45229</v>
      </c>
      <c r="C3904" s="2">
        <v>0.35023148148148148</v>
      </c>
      <c r="D3904" s="3" t="s">
        <v>985</v>
      </c>
      <c r="E3904" s="3" t="s">
        <v>49</v>
      </c>
      <c r="F3904" s="3" t="s">
        <v>11953</v>
      </c>
      <c r="G3904" s="3" t="s">
        <v>49</v>
      </c>
      <c r="H3904" s="3" t="s">
        <v>12234</v>
      </c>
    </row>
    <row r="3905" spans="1:8" ht="58" x14ac:dyDescent="0.35">
      <c r="A3905" s="4">
        <v>39279</v>
      </c>
      <c r="B3905" s="1">
        <v>45229</v>
      </c>
      <c r="C3905" s="2">
        <v>0.35259259259259257</v>
      </c>
      <c r="D3905" s="3" t="s">
        <v>27501</v>
      </c>
      <c r="E3905" s="3" t="s">
        <v>27505</v>
      </c>
      <c r="F3905" s="3" t="s">
        <v>27502</v>
      </c>
      <c r="G3905" s="3" t="s">
        <v>27503</v>
      </c>
      <c r="H3905" s="3" t="s">
        <v>27504</v>
      </c>
    </row>
    <row r="3906" spans="1:8" x14ac:dyDescent="0.35">
      <c r="A3906" s="4">
        <v>43172</v>
      </c>
      <c r="B3906" s="1">
        <v>45229</v>
      </c>
      <c r="C3906" s="2">
        <v>0.35305555555555551</v>
      </c>
      <c r="D3906" s="3" t="s">
        <v>12833</v>
      </c>
      <c r="E3906" s="3" t="s">
        <v>12789</v>
      </c>
      <c r="F3906" s="3" t="s">
        <v>24197</v>
      </c>
      <c r="G3906" s="3" t="s">
        <v>12789</v>
      </c>
      <c r="H3906" s="3" t="s">
        <v>593</v>
      </c>
    </row>
    <row r="3907" spans="1:8" ht="58" x14ac:dyDescent="0.35">
      <c r="A3907" s="4">
        <v>39279</v>
      </c>
      <c r="B3907" s="1">
        <v>45229</v>
      </c>
      <c r="C3907" s="2">
        <v>0.35312499999999997</v>
      </c>
      <c r="D3907" s="3" t="s">
        <v>27501</v>
      </c>
      <c r="E3907" s="3" t="s">
        <v>27505</v>
      </c>
      <c r="F3907" s="3" t="s">
        <v>27502</v>
      </c>
      <c r="G3907" s="3" t="s">
        <v>27506</v>
      </c>
      <c r="H3907" s="3" t="s">
        <v>27504</v>
      </c>
    </row>
    <row r="3908" spans="1:8" x14ac:dyDescent="0.35">
      <c r="A3908" s="4">
        <v>100296</v>
      </c>
      <c r="B3908" s="1">
        <v>45229</v>
      </c>
      <c r="C3908" s="2">
        <v>0.35799768518518515</v>
      </c>
      <c r="D3908" s="3" t="s">
        <v>985</v>
      </c>
      <c r="E3908" s="3" t="s">
        <v>49</v>
      </c>
      <c r="F3908" s="3" t="s">
        <v>11953</v>
      </c>
      <c r="G3908" s="3" t="s">
        <v>49</v>
      </c>
      <c r="H3908" s="3" t="s">
        <v>10726</v>
      </c>
    </row>
    <row r="3909" spans="1:8" ht="43.5" x14ac:dyDescent="0.35">
      <c r="A3909" s="4">
        <v>26899</v>
      </c>
      <c r="B3909" s="1">
        <v>45229</v>
      </c>
      <c r="C3909" s="2">
        <v>0.35863425925925929</v>
      </c>
      <c r="D3909" s="3" t="s">
        <v>985</v>
      </c>
      <c r="E3909" s="3" t="s">
        <v>27510</v>
      </c>
      <c r="F3909" s="3" t="s">
        <v>27507</v>
      </c>
      <c r="G3909" s="3" t="s">
        <v>27508</v>
      </c>
      <c r="H3909" s="3" t="s">
        <v>27509</v>
      </c>
    </row>
    <row r="3910" spans="1:8" ht="72.5" x14ac:dyDescent="0.35">
      <c r="A3910" s="4">
        <v>76445</v>
      </c>
      <c r="B3910" s="1">
        <v>45229</v>
      </c>
      <c r="C3910" s="2">
        <v>0.35865740740740742</v>
      </c>
      <c r="D3910" s="3" t="s">
        <v>27511</v>
      </c>
      <c r="E3910" s="3" t="s">
        <v>27515</v>
      </c>
      <c r="F3910" s="3" t="s">
        <v>27512</v>
      </c>
      <c r="G3910" s="3" t="s">
        <v>27513</v>
      </c>
      <c r="H3910" s="3" t="s">
        <v>27514</v>
      </c>
    </row>
    <row r="3911" spans="1:8" x14ac:dyDescent="0.35">
      <c r="A3911" s="4">
        <v>119122</v>
      </c>
      <c r="B3911" s="1">
        <v>45229</v>
      </c>
      <c r="C3911" s="2">
        <v>0.35944444444444446</v>
      </c>
      <c r="D3911" s="3" t="s">
        <v>985</v>
      </c>
      <c r="E3911" s="3" t="s">
        <v>49</v>
      </c>
      <c r="F3911" s="3" t="s">
        <v>11953</v>
      </c>
      <c r="G3911" s="3" t="s">
        <v>49</v>
      </c>
      <c r="H3911" s="3" t="s">
        <v>12234</v>
      </c>
    </row>
    <row r="3912" spans="1:8" ht="29" x14ac:dyDescent="0.35">
      <c r="A3912" s="4">
        <v>22283</v>
      </c>
      <c r="B3912" s="1">
        <v>45229</v>
      </c>
      <c r="C3912" s="2">
        <v>0.361875</v>
      </c>
      <c r="D3912" s="3" t="s">
        <v>27516</v>
      </c>
      <c r="E3912" s="3" t="s">
        <v>12790</v>
      </c>
      <c r="F3912" s="3" t="s">
        <v>2012</v>
      </c>
      <c r="G3912" s="3" t="s">
        <v>12790</v>
      </c>
      <c r="H3912" s="3" t="s">
        <v>27517</v>
      </c>
    </row>
    <row r="3913" spans="1:8" ht="29" x14ac:dyDescent="0.35">
      <c r="A3913" s="4">
        <v>39074</v>
      </c>
      <c r="B3913" s="1">
        <v>45229</v>
      </c>
      <c r="C3913" s="2">
        <v>0.36565972222222221</v>
      </c>
      <c r="D3913" s="3" t="s">
        <v>985</v>
      </c>
      <c r="E3913" s="3" t="s">
        <v>13211</v>
      </c>
      <c r="F3913" s="3" t="s">
        <v>27518</v>
      </c>
      <c r="G3913" s="3" t="s">
        <v>104</v>
      </c>
      <c r="H3913" s="3" t="s">
        <v>4190</v>
      </c>
    </row>
    <row r="3914" spans="1:8" ht="43.5" x14ac:dyDescent="0.35">
      <c r="A3914" s="4">
        <v>56939</v>
      </c>
      <c r="B3914" s="1">
        <v>45229</v>
      </c>
      <c r="C3914" s="2">
        <v>0.36708333333333337</v>
      </c>
      <c r="D3914" s="3" t="s">
        <v>27519</v>
      </c>
      <c r="E3914" s="3" t="s">
        <v>27523</v>
      </c>
      <c r="F3914" s="3" t="s">
        <v>27520</v>
      </c>
      <c r="G3914" s="3" t="s">
        <v>27521</v>
      </c>
      <c r="H3914" s="3" t="s">
        <v>27522</v>
      </c>
    </row>
    <row r="3915" spans="1:8" ht="203" x14ac:dyDescent="0.35">
      <c r="A3915" s="4">
        <v>39268</v>
      </c>
      <c r="B3915" s="1">
        <v>45229</v>
      </c>
      <c r="C3915" s="2">
        <v>0.36817129629629625</v>
      </c>
      <c r="D3915" s="3" t="s">
        <v>27524</v>
      </c>
      <c r="E3915" s="3" t="s">
        <v>27527</v>
      </c>
      <c r="F3915" s="3" t="s">
        <v>27525</v>
      </c>
      <c r="G3915" s="3" t="s">
        <v>10639</v>
      </c>
      <c r="H3915" s="3" t="s">
        <v>27526</v>
      </c>
    </row>
    <row r="3916" spans="1:8" ht="43.5" x14ac:dyDescent="0.35">
      <c r="A3916" s="4">
        <v>176040</v>
      </c>
      <c r="B3916" s="1">
        <v>45229</v>
      </c>
      <c r="C3916" s="2">
        <v>0.36844907407407407</v>
      </c>
      <c r="D3916" s="3" t="s">
        <v>985</v>
      </c>
      <c r="E3916" s="3" t="s">
        <v>14778</v>
      </c>
      <c r="F3916" s="3" t="s">
        <v>27528</v>
      </c>
      <c r="G3916" s="3" t="s">
        <v>10952</v>
      </c>
      <c r="H3916" s="3" t="s">
        <v>27529</v>
      </c>
    </row>
    <row r="3917" spans="1:8" x14ac:dyDescent="0.35">
      <c r="A3917" s="4">
        <v>48172</v>
      </c>
      <c r="B3917" s="1">
        <v>45229</v>
      </c>
      <c r="C3917" s="2">
        <v>0.37060185185185185</v>
      </c>
      <c r="D3917" s="3" t="s">
        <v>27530</v>
      </c>
      <c r="E3917" s="3" t="s">
        <v>15194</v>
      </c>
      <c r="F3917" s="3" t="s">
        <v>27531</v>
      </c>
      <c r="G3917" s="3" t="s">
        <v>15194</v>
      </c>
      <c r="H3917" s="3" t="s">
        <v>10659</v>
      </c>
    </row>
    <row r="3918" spans="1:8" ht="101.5" x14ac:dyDescent="0.35">
      <c r="A3918" s="4">
        <v>8307</v>
      </c>
      <c r="B3918" s="1">
        <v>45229</v>
      </c>
      <c r="C3918" s="2">
        <v>0.37105324074074075</v>
      </c>
      <c r="D3918" s="3" t="s">
        <v>1403</v>
      </c>
      <c r="E3918" s="3" t="s">
        <v>27535</v>
      </c>
      <c r="F3918" s="3" t="s">
        <v>27532</v>
      </c>
      <c r="G3918" s="3" t="s">
        <v>27533</v>
      </c>
      <c r="H3918" s="3" t="s">
        <v>27534</v>
      </c>
    </row>
    <row r="3919" spans="1:8" ht="58" x14ac:dyDescent="0.35">
      <c r="A3919" s="4">
        <v>116161</v>
      </c>
      <c r="B3919" s="1">
        <v>45229</v>
      </c>
      <c r="C3919" s="2">
        <v>0.37157407407407406</v>
      </c>
      <c r="D3919" s="3" t="s">
        <v>985</v>
      </c>
      <c r="E3919" s="3" t="s">
        <v>27538</v>
      </c>
      <c r="F3919" s="3" t="s">
        <v>27536</v>
      </c>
      <c r="G3919" s="3" t="s">
        <v>10408</v>
      </c>
      <c r="H3919" s="3" t="s">
        <v>27537</v>
      </c>
    </row>
    <row r="3920" spans="1:8" ht="87" x14ac:dyDescent="0.35">
      <c r="A3920" s="4">
        <v>150570</v>
      </c>
      <c r="B3920" s="1">
        <v>45229</v>
      </c>
      <c r="C3920" s="2">
        <v>0.37287037037037035</v>
      </c>
      <c r="D3920" s="3" t="s">
        <v>27539</v>
      </c>
      <c r="E3920" s="3" t="s">
        <v>27543</v>
      </c>
      <c r="F3920" s="3" t="s">
        <v>27540</v>
      </c>
      <c r="G3920" s="3" t="s">
        <v>27541</v>
      </c>
      <c r="H3920" s="3" t="s">
        <v>27542</v>
      </c>
    </row>
    <row r="3921" spans="1:8" ht="58" x14ac:dyDescent="0.35">
      <c r="A3921" s="4">
        <v>61073</v>
      </c>
      <c r="B3921" s="1">
        <v>45229</v>
      </c>
      <c r="C3921" s="2">
        <v>0.3770486111111111</v>
      </c>
      <c r="D3921" s="3" t="s">
        <v>15357</v>
      </c>
      <c r="E3921" s="3" t="s">
        <v>27547</v>
      </c>
      <c r="F3921" s="3" t="s">
        <v>27544</v>
      </c>
      <c r="G3921" s="3" t="s">
        <v>27545</v>
      </c>
      <c r="H3921" s="3" t="s">
        <v>27546</v>
      </c>
    </row>
    <row r="3922" spans="1:8" ht="43.5" x14ac:dyDescent="0.35">
      <c r="A3922" s="4">
        <v>187092</v>
      </c>
      <c r="B3922" s="1">
        <v>45229</v>
      </c>
      <c r="C3922" s="2">
        <v>0.37715277777777773</v>
      </c>
      <c r="D3922" s="3" t="s">
        <v>27548</v>
      </c>
      <c r="E3922" s="3" t="s">
        <v>12852</v>
      </c>
      <c r="F3922" s="3" t="s">
        <v>27549</v>
      </c>
      <c r="G3922" s="3" t="s">
        <v>10433</v>
      </c>
      <c r="H3922" s="3" t="s">
        <v>27550</v>
      </c>
    </row>
    <row r="3923" spans="1:8" ht="43.5" x14ac:dyDescent="0.35">
      <c r="A3923" s="4">
        <v>53475</v>
      </c>
      <c r="B3923" s="1">
        <v>45229</v>
      </c>
      <c r="C3923" s="2">
        <v>0.37811342592592595</v>
      </c>
      <c r="D3923" s="3" t="s">
        <v>165</v>
      </c>
      <c r="E3923" s="3" t="s">
        <v>27553</v>
      </c>
      <c r="F3923" s="3" t="s">
        <v>27551</v>
      </c>
      <c r="G3923" s="3" t="s">
        <v>24444</v>
      </c>
      <c r="H3923" s="3" t="s">
        <v>27552</v>
      </c>
    </row>
    <row r="3924" spans="1:8" ht="43.5" x14ac:dyDescent="0.35">
      <c r="A3924" s="4">
        <v>204701</v>
      </c>
      <c r="B3924" s="1">
        <v>45229</v>
      </c>
      <c r="C3924" s="2">
        <v>0.38035879629629626</v>
      </c>
      <c r="D3924" s="3" t="s">
        <v>10317</v>
      </c>
      <c r="E3924" s="3" t="s">
        <v>27556</v>
      </c>
      <c r="F3924" s="3" t="s">
        <v>27554</v>
      </c>
      <c r="G3924" s="3" t="s">
        <v>27555</v>
      </c>
      <c r="H3924" s="3" t="s">
        <v>15036</v>
      </c>
    </row>
    <row r="3925" spans="1:8" ht="87" x14ac:dyDescent="0.35">
      <c r="A3925" s="4">
        <v>19170</v>
      </c>
      <c r="B3925" s="1">
        <v>45229</v>
      </c>
      <c r="C3925" s="2">
        <v>0.38045138888888891</v>
      </c>
      <c r="D3925" s="3" t="s">
        <v>1933</v>
      </c>
      <c r="E3925" s="3" t="s">
        <v>27559</v>
      </c>
      <c r="F3925" s="3" t="s">
        <v>27557</v>
      </c>
      <c r="G3925" s="3" t="s">
        <v>25072</v>
      </c>
      <c r="H3925" s="3" t="s">
        <v>27558</v>
      </c>
    </row>
    <row r="3926" spans="1:8" ht="72.5" x14ac:dyDescent="0.35">
      <c r="A3926" s="4">
        <v>48162</v>
      </c>
      <c r="B3926" s="1">
        <v>45229</v>
      </c>
      <c r="C3926" s="2">
        <v>0.3810763888888889</v>
      </c>
      <c r="D3926" s="3" t="s">
        <v>27560</v>
      </c>
      <c r="E3926" s="3" t="s">
        <v>27564</v>
      </c>
      <c r="F3926" s="3" t="s">
        <v>27561</v>
      </c>
      <c r="G3926" s="3" t="s">
        <v>27562</v>
      </c>
      <c r="H3926" s="3" t="s">
        <v>27563</v>
      </c>
    </row>
    <row r="3927" spans="1:8" ht="87" x14ac:dyDescent="0.35">
      <c r="A3927" s="4">
        <v>88164</v>
      </c>
      <c r="B3927" s="1">
        <v>45229</v>
      </c>
      <c r="C3927" s="2">
        <v>0.38200231481481484</v>
      </c>
      <c r="D3927" s="3" t="s">
        <v>217</v>
      </c>
      <c r="E3927" s="3" t="s">
        <v>27568</v>
      </c>
      <c r="F3927" s="3" t="s">
        <v>27565</v>
      </c>
      <c r="G3927" s="3" t="s">
        <v>27566</v>
      </c>
      <c r="H3927" s="3" t="s">
        <v>27567</v>
      </c>
    </row>
    <row r="3928" spans="1:8" ht="72.5" x14ac:dyDescent="0.35">
      <c r="A3928" s="4">
        <v>15954</v>
      </c>
      <c r="B3928" s="1">
        <v>45229</v>
      </c>
      <c r="C3928" s="2">
        <v>0.38339120370370372</v>
      </c>
      <c r="D3928" s="3" t="s">
        <v>27569</v>
      </c>
      <c r="E3928" s="3" t="s">
        <v>27571</v>
      </c>
      <c r="F3928" s="3" t="s">
        <v>27569</v>
      </c>
      <c r="G3928" s="3" t="s">
        <v>12707</v>
      </c>
      <c r="H3928" s="3" t="s">
        <v>27570</v>
      </c>
    </row>
    <row r="3929" spans="1:8" ht="43.5" x14ac:dyDescent="0.35">
      <c r="A3929" s="4">
        <v>200090</v>
      </c>
      <c r="B3929" s="1">
        <v>45229</v>
      </c>
      <c r="C3929" s="2">
        <v>0.38523148148148145</v>
      </c>
      <c r="D3929" s="3" t="s">
        <v>27572</v>
      </c>
      <c r="E3929" s="3" t="s">
        <v>27576</v>
      </c>
      <c r="F3929" s="3" t="s">
        <v>27573</v>
      </c>
      <c r="G3929" s="3" t="s">
        <v>27574</v>
      </c>
      <c r="H3929" s="3" t="s">
        <v>27575</v>
      </c>
    </row>
    <row r="3930" spans="1:8" x14ac:dyDescent="0.35">
      <c r="A3930" s="4">
        <v>35605</v>
      </c>
      <c r="B3930" s="1">
        <v>45229</v>
      </c>
      <c r="C3930" s="2">
        <v>0.38552083333333331</v>
      </c>
      <c r="D3930" s="3" t="s">
        <v>985</v>
      </c>
      <c r="E3930" s="3" t="s">
        <v>1997</v>
      </c>
      <c r="F3930" s="3" t="s">
        <v>11953</v>
      </c>
      <c r="G3930" s="3" t="s">
        <v>1997</v>
      </c>
      <c r="H3930" s="3" t="s">
        <v>12234</v>
      </c>
    </row>
    <row r="3931" spans="1:8" ht="58" x14ac:dyDescent="0.35">
      <c r="A3931" s="4">
        <v>33783</v>
      </c>
      <c r="B3931" s="1">
        <v>45229</v>
      </c>
      <c r="C3931" s="2">
        <v>0.38628472222222227</v>
      </c>
      <c r="D3931" s="3" t="s">
        <v>167</v>
      </c>
      <c r="E3931" s="3" t="s">
        <v>27580</v>
      </c>
      <c r="F3931" s="3" t="s">
        <v>27577</v>
      </c>
      <c r="G3931" s="3" t="s">
        <v>27578</v>
      </c>
      <c r="H3931" s="3" t="s">
        <v>27579</v>
      </c>
    </row>
    <row r="3932" spans="1:8" x14ac:dyDescent="0.35">
      <c r="A3932" s="4">
        <v>42232</v>
      </c>
      <c r="B3932" s="1">
        <v>45229</v>
      </c>
      <c r="C3932" s="2">
        <v>0.38862268518518522</v>
      </c>
      <c r="D3932" s="3" t="s">
        <v>12833</v>
      </c>
      <c r="E3932" s="3" t="s">
        <v>27582</v>
      </c>
      <c r="F3932" s="3" t="s">
        <v>27581</v>
      </c>
      <c r="G3932" s="3" t="s">
        <v>27582</v>
      </c>
      <c r="H3932" s="3" t="s">
        <v>27583</v>
      </c>
    </row>
    <row r="3933" spans="1:8" ht="116" x14ac:dyDescent="0.35">
      <c r="A3933" s="4">
        <v>36129</v>
      </c>
      <c r="B3933" s="1">
        <v>45229</v>
      </c>
      <c r="C3933" s="2">
        <v>0.38868055555555553</v>
      </c>
      <c r="D3933" s="3" t="s">
        <v>1403</v>
      </c>
      <c r="E3933" s="3" t="s">
        <v>27587</v>
      </c>
      <c r="F3933" s="3" t="s">
        <v>27584</v>
      </c>
      <c r="G3933" s="3" t="s">
        <v>27585</v>
      </c>
      <c r="H3933" s="3" t="s">
        <v>27586</v>
      </c>
    </row>
    <row r="3934" spans="1:8" ht="58" x14ac:dyDescent="0.35">
      <c r="A3934" s="4">
        <v>38791</v>
      </c>
      <c r="B3934" s="1">
        <v>45229</v>
      </c>
      <c r="C3934" s="2">
        <v>0.3893287037037037</v>
      </c>
      <c r="D3934" s="3" t="s">
        <v>1403</v>
      </c>
      <c r="E3934" s="3" t="s">
        <v>14732</v>
      </c>
      <c r="F3934" s="3" t="s">
        <v>27588</v>
      </c>
      <c r="G3934" s="3" t="s">
        <v>10690</v>
      </c>
      <c r="H3934" s="3" t="s">
        <v>19192</v>
      </c>
    </row>
    <row r="3935" spans="1:8" ht="58" x14ac:dyDescent="0.35">
      <c r="A3935" s="4">
        <v>167628</v>
      </c>
      <c r="B3935" s="1">
        <v>45229</v>
      </c>
      <c r="C3935" s="2">
        <v>0.3901041666666667</v>
      </c>
      <c r="D3935" s="3" t="s">
        <v>985</v>
      </c>
      <c r="E3935" s="3" t="s">
        <v>27590</v>
      </c>
      <c r="F3935" s="3" t="s">
        <v>27589</v>
      </c>
      <c r="G3935" s="3" t="s">
        <v>10408</v>
      </c>
      <c r="H3935" s="3" t="s">
        <v>15502</v>
      </c>
    </row>
    <row r="3936" spans="1:8" ht="72.5" x14ac:dyDescent="0.35">
      <c r="A3936" s="4">
        <v>33767</v>
      </c>
      <c r="B3936" s="1">
        <v>45229</v>
      </c>
      <c r="C3936" s="2">
        <v>0.39071759259259259</v>
      </c>
      <c r="D3936" s="3" t="s">
        <v>27591</v>
      </c>
      <c r="E3936" s="3" t="s">
        <v>27594</v>
      </c>
      <c r="F3936" s="3" t="s">
        <v>10488</v>
      </c>
      <c r="G3936" s="3" t="s">
        <v>27592</v>
      </c>
      <c r="H3936" s="3" t="s">
        <v>27593</v>
      </c>
    </row>
    <row r="3937" spans="1:8" ht="72.5" x14ac:dyDescent="0.35">
      <c r="A3937" s="4">
        <v>156167</v>
      </c>
      <c r="B3937" s="1">
        <v>45229</v>
      </c>
      <c r="C3937" s="2">
        <v>0.39261574074074074</v>
      </c>
      <c r="D3937" s="3" t="s">
        <v>27595</v>
      </c>
      <c r="E3937" s="3" t="s">
        <v>27598</v>
      </c>
      <c r="F3937" s="3" t="s">
        <v>27596</v>
      </c>
      <c r="G3937" s="3" t="s">
        <v>11865</v>
      </c>
      <c r="H3937" s="3" t="s">
        <v>27597</v>
      </c>
    </row>
    <row r="3938" spans="1:8" ht="43.5" x14ac:dyDescent="0.35">
      <c r="A3938" s="4">
        <v>36378</v>
      </c>
      <c r="B3938" s="1">
        <v>45229</v>
      </c>
      <c r="C3938" s="2">
        <v>0.39343750000000005</v>
      </c>
      <c r="D3938" s="3" t="s">
        <v>27599</v>
      </c>
      <c r="E3938" s="3" t="s">
        <v>27602</v>
      </c>
      <c r="F3938" s="3" t="s">
        <v>27600</v>
      </c>
      <c r="G3938" s="3" t="s">
        <v>13332</v>
      </c>
      <c r="H3938" s="3" t="s">
        <v>27601</v>
      </c>
    </row>
    <row r="3939" spans="1:8" ht="409.5" x14ac:dyDescent="0.35">
      <c r="A3939" s="4">
        <v>183480</v>
      </c>
      <c r="B3939" s="1">
        <v>45229</v>
      </c>
      <c r="C3939" s="2">
        <v>0.39365740740740746</v>
      </c>
      <c r="D3939" s="3" t="s">
        <v>27603</v>
      </c>
      <c r="E3939" s="3" t="s">
        <v>27607</v>
      </c>
      <c r="F3939" s="3" t="s">
        <v>27604</v>
      </c>
      <c r="G3939" s="3" t="s">
        <v>27605</v>
      </c>
      <c r="H3939" s="3" t="s">
        <v>27606</v>
      </c>
    </row>
    <row r="3940" spans="1:8" ht="72.5" x14ac:dyDescent="0.35">
      <c r="A3940" s="4">
        <v>39516</v>
      </c>
      <c r="B3940" s="1">
        <v>45229</v>
      </c>
      <c r="C3940" s="2">
        <v>0.39531250000000001</v>
      </c>
      <c r="D3940" s="3" t="s">
        <v>27608</v>
      </c>
      <c r="E3940" s="3" t="s">
        <v>27611</v>
      </c>
      <c r="F3940" s="3" t="s">
        <v>27609</v>
      </c>
      <c r="G3940" s="3" t="s">
        <v>11779</v>
      </c>
      <c r="H3940" s="3" t="s">
        <v>27610</v>
      </c>
    </row>
    <row r="3941" spans="1:8" ht="29" x14ac:dyDescent="0.35">
      <c r="A3941" s="4">
        <v>195200</v>
      </c>
      <c r="B3941" s="1">
        <v>45229</v>
      </c>
      <c r="C3941" s="2">
        <v>0.39575231481481482</v>
      </c>
      <c r="D3941" s="3" t="s">
        <v>1933</v>
      </c>
      <c r="E3941" s="3" t="s">
        <v>27614</v>
      </c>
      <c r="F3941" s="3" t="s">
        <v>27612</v>
      </c>
      <c r="G3941" s="3" t="s">
        <v>10552</v>
      </c>
      <c r="H3941" s="3" t="s">
        <v>27613</v>
      </c>
    </row>
    <row r="3942" spans="1:8" ht="145" x14ac:dyDescent="0.35">
      <c r="A3942" s="4">
        <v>105824</v>
      </c>
      <c r="B3942" s="1">
        <v>45229</v>
      </c>
      <c r="C3942" s="2">
        <v>0.3958564814814815</v>
      </c>
      <c r="D3942" s="3" t="s">
        <v>1436</v>
      </c>
      <c r="E3942" s="3" t="s">
        <v>15589</v>
      </c>
      <c r="F3942" s="3" t="s">
        <v>27615</v>
      </c>
      <c r="G3942" s="3" t="s">
        <v>27616</v>
      </c>
      <c r="H3942" s="3" t="s">
        <v>11630</v>
      </c>
    </row>
    <row r="3943" spans="1:8" ht="58" x14ac:dyDescent="0.35">
      <c r="A3943" s="4">
        <v>166212</v>
      </c>
      <c r="B3943" s="1">
        <v>45229</v>
      </c>
      <c r="C3943" s="2">
        <v>0.39603009259259259</v>
      </c>
      <c r="D3943" s="3" t="s">
        <v>27617</v>
      </c>
      <c r="E3943" s="3" t="s">
        <v>27620</v>
      </c>
      <c r="F3943" s="3" t="s">
        <v>27618</v>
      </c>
      <c r="G3943" s="3" t="s">
        <v>27619</v>
      </c>
      <c r="H3943" s="3" t="s">
        <v>29</v>
      </c>
    </row>
    <row r="3944" spans="1:8" ht="145" x14ac:dyDescent="0.35">
      <c r="A3944" s="4">
        <v>53222</v>
      </c>
      <c r="B3944" s="1">
        <v>45229</v>
      </c>
      <c r="C3944" s="2">
        <v>0.39607638888888891</v>
      </c>
      <c r="D3944" s="3" t="s">
        <v>167</v>
      </c>
      <c r="E3944" s="3" t="s">
        <v>27624</v>
      </c>
      <c r="F3944" s="3" t="s">
        <v>27621</v>
      </c>
      <c r="G3944" s="3" t="s">
        <v>27622</v>
      </c>
      <c r="H3944" s="3" t="s">
        <v>27623</v>
      </c>
    </row>
    <row r="3945" spans="1:8" ht="72.5" x14ac:dyDescent="0.35">
      <c r="A3945" s="4">
        <v>45699</v>
      </c>
      <c r="B3945" s="1">
        <v>45229</v>
      </c>
      <c r="C3945" s="2">
        <v>0.39922453703703703</v>
      </c>
      <c r="D3945" s="3" t="s">
        <v>27625</v>
      </c>
      <c r="E3945" s="3" t="s">
        <v>27629</v>
      </c>
      <c r="F3945" s="3" t="s">
        <v>27626</v>
      </c>
      <c r="G3945" s="3" t="s">
        <v>27627</v>
      </c>
      <c r="H3945" s="3" t="s">
        <v>27628</v>
      </c>
    </row>
    <row r="3946" spans="1:8" x14ac:dyDescent="0.35">
      <c r="A3946" s="4">
        <v>33783</v>
      </c>
      <c r="B3946" s="1">
        <v>45229</v>
      </c>
      <c r="C3946" s="2">
        <v>0.39925925925925926</v>
      </c>
      <c r="D3946" s="3" t="s">
        <v>1775</v>
      </c>
      <c r="E3946" s="3" t="s">
        <v>1926</v>
      </c>
      <c r="F3946" s="3" t="s">
        <v>1776</v>
      </c>
      <c r="G3946" s="3" t="s">
        <v>1853</v>
      </c>
      <c r="H3946" s="3" t="s">
        <v>1509</v>
      </c>
    </row>
    <row r="3947" spans="1:8" ht="58" x14ac:dyDescent="0.35">
      <c r="A3947" s="4">
        <v>197214</v>
      </c>
      <c r="B3947" s="1">
        <v>45229</v>
      </c>
      <c r="C3947" s="2">
        <v>0.39967592592592593</v>
      </c>
      <c r="D3947" s="3" t="s">
        <v>985</v>
      </c>
      <c r="E3947" s="3" t="s">
        <v>27632</v>
      </c>
      <c r="F3947" s="3" t="s">
        <v>27630</v>
      </c>
      <c r="G3947" s="3" t="s">
        <v>10825</v>
      </c>
      <c r="H3947" s="3" t="s">
        <v>27631</v>
      </c>
    </row>
    <row r="3948" spans="1:8" ht="29" x14ac:dyDescent="0.35">
      <c r="A3948" s="4">
        <v>185963</v>
      </c>
      <c r="B3948" s="1">
        <v>45229</v>
      </c>
      <c r="C3948" s="2">
        <v>0.40041666666666664</v>
      </c>
      <c r="D3948" s="3" t="s">
        <v>12019</v>
      </c>
      <c r="E3948" s="3" t="s">
        <v>27636</v>
      </c>
      <c r="F3948" s="3" t="s">
        <v>27633</v>
      </c>
      <c r="G3948" s="3" t="s">
        <v>27634</v>
      </c>
      <c r="H3948" s="3" t="s">
        <v>27635</v>
      </c>
    </row>
    <row r="3949" spans="1:8" ht="72.5" x14ac:dyDescent="0.35">
      <c r="A3949" s="4">
        <v>120834</v>
      </c>
      <c r="B3949" s="1">
        <v>45229</v>
      </c>
      <c r="C3949" s="2">
        <v>0.40289351851851851</v>
      </c>
      <c r="D3949" s="3" t="s">
        <v>27637</v>
      </c>
      <c r="E3949" s="3" t="s">
        <v>27640</v>
      </c>
      <c r="F3949" s="3" t="s">
        <v>27638</v>
      </c>
      <c r="G3949" s="3" t="s">
        <v>13544</v>
      </c>
      <c r="H3949" s="3" t="s">
        <v>27639</v>
      </c>
    </row>
    <row r="3950" spans="1:8" ht="43.5" x14ac:dyDescent="0.35">
      <c r="A3950" s="4">
        <v>56811</v>
      </c>
      <c r="B3950" s="1">
        <v>45229</v>
      </c>
      <c r="C3950" s="2">
        <v>0.40472222222222221</v>
      </c>
      <c r="D3950" s="3" t="s">
        <v>27641</v>
      </c>
      <c r="E3950" s="3" t="s">
        <v>14787</v>
      </c>
      <c r="F3950" s="3" t="s">
        <v>27642</v>
      </c>
      <c r="G3950" s="3" t="s">
        <v>11311</v>
      </c>
      <c r="H3950" s="3" t="s">
        <v>27643</v>
      </c>
    </row>
    <row r="3951" spans="1:8" x14ac:dyDescent="0.35">
      <c r="A3951" s="4">
        <v>5152</v>
      </c>
      <c r="B3951" s="1">
        <v>45229</v>
      </c>
      <c r="C3951" s="2">
        <v>0.40490740740740744</v>
      </c>
      <c r="D3951" s="3" t="s">
        <v>12295</v>
      </c>
      <c r="E3951" s="3" t="s">
        <v>13138</v>
      </c>
      <c r="F3951" s="3" t="s">
        <v>12785</v>
      </c>
      <c r="G3951" s="3" t="s">
        <v>13138</v>
      </c>
      <c r="H3951" s="3" t="s">
        <v>10659</v>
      </c>
    </row>
    <row r="3952" spans="1:8" ht="58" x14ac:dyDescent="0.35">
      <c r="A3952" s="4">
        <v>32853</v>
      </c>
      <c r="B3952" s="1">
        <v>45229</v>
      </c>
      <c r="C3952" s="2">
        <v>0.40666666666666668</v>
      </c>
      <c r="D3952" s="3" t="s">
        <v>10599</v>
      </c>
      <c r="E3952" s="3" t="s">
        <v>27645</v>
      </c>
      <c r="F3952" s="3" t="s">
        <v>27644</v>
      </c>
      <c r="G3952" s="3" t="s">
        <v>11798</v>
      </c>
      <c r="H3952" s="3" t="s">
        <v>13036</v>
      </c>
    </row>
    <row r="3953" spans="1:8" ht="43.5" x14ac:dyDescent="0.35">
      <c r="A3953" s="4">
        <v>7451</v>
      </c>
      <c r="B3953" s="1">
        <v>45229</v>
      </c>
      <c r="C3953" s="2">
        <v>0.4074652777777778</v>
      </c>
      <c r="D3953" s="3" t="s">
        <v>985</v>
      </c>
      <c r="E3953" s="3" t="s">
        <v>15119</v>
      </c>
      <c r="F3953" s="3" t="s">
        <v>27646</v>
      </c>
      <c r="G3953" s="3" t="s">
        <v>100</v>
      </c>
      <c r="H3953" s="3" t="s">
        <v>27647</v>
      </c>
    </row>
    <row r="3954" spans="1:8" ht="43.5" x14ac:dyDescent="0.35">
      <c r="A3954" s="4">
        <v>198537</v>
      </c>
      <c r="B3954" s="1">
        <v>45229</v>
      </c>
      <c r="C3954" s="2">
        <v>0.41116898148148145</v>
      </c>
      <c r="D3954" s="3" t="s">
        <v>27648</v>
      </c>
      <c r="E3954" s="3" t="s">
        <v>27651</v>
      </c>
      <c r="F3954" s="3" t="s">
        <v>27649</v>
      </c>
      <c r="G3954" s="3" t="s">
        <v>13851</v>
      </c>
      <c r="H3954" s="3" t="s">
        <v>27650</v>
      </c>
    </row>
    <row r="3955" spans="1:8" x14ac:dyDescent="0.35">
      <c r="A3955" s="4">
        <v>38198</v>
      </c>
      <c r="B3955" s="1">
        <v>45229</v>
      </c>
      <c r="C3955" s="2">
        <v>0.4112615740740741</v>
      </c>
      <c r="D3955" s="3" t="s">
        <v>12295</v>
      </c>
      <c r="E3955" s="3" t="s">
        <v>12789</v>
      </c>
      <c r="F3955" s="3" t="s">
        <v>27652</v>
      </c>
      <c r="G3955" s="3" t="s">
        <v>12789</v>
      </c>
      <c r="H3955" s="3" t="s">
        <v>593</v>
      </c>
    </row>
    <row r="3956" spans="1:8" ht="43.5" x14ac:dyDescent="0.35">
      <c r="A3956" s="4">
        <v>194971</v>
      </c>
      <c r="B3956" s="1">
        <v>45229</v>
      </c>
      <c r="C3956" s="2">
        <v>0.41151620370370368</v>
      </c>
      <c r="D3956" s="3" t="s">
        <v>1744</v>
      </c>
      <c r="E3956" s="3" t="s">
        <v>27655</v>
      </c>
      <c r="F3956" s="3" t="s">
        <v>27653</v>
      </c>
      <c r="G3956" s="3" t="s">
        <v>10812</v>
      </c>
      <c r="H3956" s="3" t="s">
        <v>27654</v>
      </c>
    </row>
    <row r="3957" spans="1:8" ht="43.5" x14ac:dyDescent="0.35">
      <c r="A3957" s="4">
        <v>198537</v>
      </c>
      <c r="B3957" s="1">
        <v>45229</v>
      </c>
      <c r="C3957" s="2">
        <v>0.41262731481481479</v>
      </c>
      <c r="D3957" s="3" t="s">
        <v>27648</v>
      </c>
      <c r="E3957" s="3" t="s">
        <v>27656</v>
      </c>
      <c r="F3957" s="3" t="s">
        <v>27649</v>
      </c>
      <c r="G3957" s="3" t="s">
        <v>13851</v>
      </c>
      <c r="H3957" s="3" t="s">
        <v>27650</v>
      </c>
    </row>
    <row r="3958" spans="1:8" ht="43.5" x14ac:dyDescent="0.35">
      <c r="A3958" s="4">
        <v>22708</v>
      </c>
      <c r="B3958" s="1">
        <v>45229</v>
      </c>
      <c r="C3958" s="2">
        <v>0.41269675925925925</v>
      </c>
      <c r="D3958" s="3" t="s">
        <v>985</v>
      </c>
      <c r="E3958" s="3" t="s">
        <v>14779</v>
      </c>
      <c r="F3958" s="3" t="s">
        <v>27657</v>
      </c>
      <c r="G3958" s="3" t="s">
        <v>27658</v>
      </c>
      <c r="H3958" s="3" t="s">
        <v>27659</v>
      </c>
    </row>
    <row r="3959" spans="1:8" ht="72.5" x14ac:dyDescent="0.35">
      <c r="A3959" s="4">
        <v>200233</v>
      </c>
      <c r="B3959" s="1">
        <v>45229</v>
      </c>
      <c r="C3959" s="2">
        <v>0.41337962962962965</v>
      </c>
      <c r="D3959" s="3" t="s">
        <v>11178</v>
      </c>
      <c r="E3959" s="3" t="s">
        <v>27663</v>
      </c>
      <c r="F3959" s="3" t="s">
        <v>27660</v>
      </c>
      <c r="G3959" s="3" t="s">
        <v>27661</v>
      </c>
      <c r="H3959" s="3" t="s">
        <v>27662</v>
      </c>
    </row>
    <row r="3960" spans="1:8" ht="58" x14ac:dyDescent="0.35">
      <c r="A3960" s="4">
        <v>154701</v>
      </c>
      <c r="B3960" s="1">
        <v>45229</v>
      </c>
      <c r="C3960" s="2">
        <v>0.41366898148148151</v>
      </c>
      <c r="D3960" s="3" t="s">
        <v>27664</v>
      </c>
      <c r="E3960" s="3" t="s">
        <v>14685</v>
      </c>
      <c r="F3960" s="3" t="s">
        <v>27665</v>
      </c>
      <c r="G3960" s="3" t="s">
        <v>27666</v>
      </c>
      <c r="H3960" s="3" t="s">
        <v>27667</v>
      </c>
    </row>
    <row r="3961" spans="1:8" ht="43.5" x14ac:dyDescent="0.35">
      <c r="A3961" s="4">
        <v>38394</v>
      </c>
      <c r="B3961" s="1">
        <v>45229</v>
      </c>
      <c r="C3961" s="2">
        <v>0.41591435185185183</v>
      </c>
      <c r="D3961" s="3" t="s">
        <v>11671</v>
      </c>
      <c r="E3961" s="3" t="s">
        <v>27671</v>
      </c>
      <c r="F3961" s="3" t="s">
        <v>27668</v>
      </c>
      <c r="G3961" s="3" t="s">
        <v>27669</v>
      </c>
      <c r="H3961" s="3" t="s">
        <v>27670</v>
      </c>
    </row>
    <row r="3962" spans="1:8" ht="58" x14ac:dyDescent="0.35">
      <c r="A3962" s="4">
        <v>32963</v>
      </c>
      <c r="B3962" s="1">
        <v>45229</v>
      </c>
      <c r="C3962" s="2">
        <v>0.41699074074074072</v>
      </c>
      <c r="D3962" s="3" t="s">
        <v>10599</v>
      </c>
      <c r="E3962" s="3" t="s">
        <v>27674</v>
      </c>
      <c r="F3962" s="3" t="s">
        <v>27672</v>
      </c>
      <c r="G3962" s="3" t="s">
        <v>11798</v>
      </c>
      <c r="H3962" s="3" t="s">
        <v>27673</v>
      </c>
    </row>
    <row r="3963" spans="1:8" ht="29" x14ac:dyDescent="0.35">
      <c r="A3963" s="4">
        <v>80801</v>
      </c>
      <c r="B3963" s="1">
        <v>45229</v>
      </c>
      <c r="C3963" s="2">
        <v>0.41739583333333335</v>
      </c>
      <c r="D3963" s="3" t="s">
        <v>27675</v>
      </c>
      <c r="E3963" s="3" t="s">
        <v>27676</v>
      </c>
      <c r="F3963" s="3" t="s">
        <v>11931</v>
      </c>
      <c r="G3963" s="3" t="s">
        <v>27676</v>
      </c>
      <c r="H3963" s="3" t="s">
        <v>27677</v>
      </c>
    </row>
    <row r="3964" spans="1:8" ht="43.5" x14ac:dyDescent="0.35">
      <c r="A3964" s="4">
        <v>54866</v>
      </c>
      <c r="B3964" s="1">
        <v>45229</v>
      </c>
      <c r="C3964" s="2">
        <v>0.4178587962962963</v>
      </c>
      <c r="D3964" s="3" t="s">
        <v>349</v>
      </c>
      <c r="E3964" s="3" t="s">
        <v>12676</v>
      </c>
      <c r="F3964" s="3" t="s">
        <v>27678</v>
      </c>
      <c r="G3964" s="3" t="s">
        <v>13839</v>
      </c>
      <c r="H3964" s="3" t="s">
        <v>27679</v>
      </c>
    </row>
    <row r="3965" spans="1:8" x14ac:dyDescent="0.35">
      <c r="A3965" s="4">
        <v>40897</v>
      </c>
      <c r="B3965" s="1">
        <v>45229</v>
      </c>
      <c r="C3965" s="2">
        <v>0.41862268518518514</v>
      </c>
      <c r="D3965" s="3" t="s">
        <v>27680</v>
      </c>
      <c r="E3965" s="3" t="s">
        <v>27682</v>
      </c>
      <c r="F3965" s="3" t="s">
        <v>27681</v>
      </c>
      <c r="G3965" s="3" t="s">
        <v>13396</v>
      </c>
      <c r="H3965" s="3" t="s">
        <v>13825</v>
      </c>
    </row>
    <row r="3966" spans="1:8" ht="130.5" x14ac:dyDescent="0.35">
      <c r="A3966" s="4">
        <v>195435</v>
      </c>
      <c r="B3966" s="1">
        <v>45229</v>
      </c>
      <c r="C3966" s="2">
        <v>0.42010416666666667</v>
      </c>
      <c r="D3966" s="3" t="s">
        <v>27683</v>
      </c>
      <c r="E3966" s="3" t="s">
        <v>27687</v>
      </c>
      <c r="F3966" s="3" t="s">
        <v>27684</v>
      </c>
      <c r="G3966" s="3" t="s">
        <v>27685</v>
      </c>
      <c r="H3966" s="3" t="s">
        <v>27686</v>
      </c>
    </row>
    <row r="3967" spans="1:8" ht="43.5" x14ac:dyDescent="0.35">
      <c r="A3967" s="4">
        <v>94533</v>
      </c>
      <c r="B3967" s="1">
        <v>45229</v>
      </c>
      <c r="C3967" s="2">
        <v>0.42010416666666667</v>
      </c>
      <c r="D3967" s="3" t="s">
        <v>167</v>
      </c>
      <c r="E3967" s="3" t="s">
        <v>27691</v>
      </c>
      <c r="F3967" s="3" t="s">
        <v>27688</v>
      </c>
      <c r="G3967" s="3" t="s">
        <v>27689</v>
      </c>
      <c r="H3967" s="3" t="s">
        <v>27690</v>
      </c>
    </row>
    <row r="3968" spans="1:8" ht="72.5" x14ac:dyDescent="0.35">
      <c r="A3968" s="4">
        <v>34153</v>
      </c>
      <c r="B3968" s="1">
        <v>45229</v>
      </c>
      <c r="C3968" s="2">
        <v>0.42196759259259259</v>
      </c>
      <c r="D3968" s="3" t="s">
        <v>27692</v>
      </c>
      <c r="E3968" s="3" t="s">
        <v>14767</v>
      </c>
      <c r="F3968" s="3" t="s">
        <v>27693</v>
      </c>
      <c r="G3968" s="3" t="s">
        <v>27694</v>
      </c>
      <c r="H3968" s="3" t="s">
        <v>27695</v>
      </c>
    </row>
    <row r="3969" spans="1:8" ht="58" x14ac:dyDescent="0.35">
      <c r="A3969" s="4">
        <v>50982</v>
      </c>
      <c r="B3969" s="1">
        <v>45229</v>
      </c>
      <c r="C3969" s="2">
        <v>0.42231481481481481</v>
      </c>
      <c r="D3969" s="3" t="s">
        <v>27696</v>
      </c>
      <c r="E3969" s="3" t="s">
        <v>27699</v>
      </c>
      <c r="F3969" s="3" t="s">
        <v>27697</v>
      </c>
      <c r="G3969" s="3" t="s">
        <v>12547</v>
      </c>
      <c r="H3969" s="3" t="s">
        <v>27698</v>
      </c>
    </row>
    <row r="3970" spans="1:8" ht="43.5" x14ac:dyDescent="0.35">
      <c r="A3970" s="4">
        <v>38407</v>
      </c>
      <c r="B3970" s="1">
        <v>45229</v>
      </c>
      <c r="C3970" s="2">
        <v>0.42288194444444444</v>
      </c>
      <c r="D3970" s="3" t="s">
        <v>1403</v>
      </c>
      <c r="E3970" s="3" t="s">
        <v>13281</v>
      </c>
      <c r="F3970" s="3" t="s">
        <v>27700</v>
      </c>
      <c r="G3970" s="3" t="s">
        <v>11122</v>
      </c>
      <c r="H3970" s="3" t="s">
        <v>27701</v>
      </c>
    </row>
    <row r="3971" spans="1:8" ht="43.5" x14ac:dyDescent="0.35">
      <c r="A3971" s="4">
        <v>69807</v>
      </c>
      <c r="B3971" s="1">
        <v>45229</v>
      </c>
      <c r="C3971" s="2">
        <v>0.42325231481481485</v>
      </c>
      <c r="D3971" s="3" t="s">
        <v>985</v>
      </c>
      <c r="E3971" s="3" t="s">
        <v>14780</v>
      </c>
      <c r="F3971" s="3" t="s">
        <v>27702</v>
      </c>
      <c r="G3971" s="3" t="s">
        <v>10433</v>
      </c>
      <c r="H3971" s="3" t="s">
        <v>4190</v>
      </c>
    </row>
    <row r="3972" spans="1:8" ht="58" x14ac:dyDescent="0.35">
      <c r="A3972" s="4">
        <v>45530</v>
      </c>
      <c r="B3972" s="1">
        <v>45229</v>
      </c>
      <c r="C3972" s="2">
        <v>0.42351851851851857</v>
      </c>
      <c r="D3972" s="3" t="s">
        <v>27703</v>
      </c>
      <c r="E3972" s="3" t="s">
        <v>27706</v>
      </c>
      <c r="F3972" s="3" t="s">
        <v>11072</v>
      </c>
      <c r="G3972" s="3" t="s">
        <v>27704</v>
      </c>
      <c r="H3972" s="3" t="s">
        <v>27705</v>
      </c>
    </row>
    <row r="3973" spans="1:8" x14ac:dyDescent="0.35">
      <c r="A3973" s="4">
        <v>47554</v>
      </c>
      <c r="B3973" s="1">
        <v>45229</v>
      </c>
      <c r="C3973" s="2">
        <v>0.42538194444444444</v>
      </c>
      <c r="D3973" s="3" t="s">
        <v>27707</v>
      </c>
      <c r="E3973" s="3" t="s">
        <v>27710</v>
      </c>
      <c r="F3973" s="3" t="s">
        <v>27708</v>
      </c>
      <c r="G3973" s="3" t="s">
        <v>11021</v>
      </c>
      <c r="H3973" s="3" t="s">
        <v>27709</v>
      </c>
    </row>
    <row r="3974" spans="1:8" ht="29" x14ac:dyDescent="0.35">
      <c r="A3974" s="4">
        <v>40274</v>
      </c>
      <c r="B3974" s="1">
        <v>45229</v>
      </c>
      <c r="C3974" s="2">
        <v>0.42622685185185188</v>
      </c>
      <c r="D3974" s="3" t="s">
        <v>27711</v>
      </c>
      <c r="E3974" s="3" t="s">
        <v>14784</v>
      </c>
      <c r="F3974" s="3" t="s">
        <v>15098</v>
      </c>
      <c r="G3974" s="3" t="s">
        <v>10433</v>
      </c>
      <c r="H3974" s="3" t="s">
        <v>27712</v>
      </c>
    </row>
    <row r="3975" spans="1:8" ht="43.5" x14ac:dyDescent="0.35">
      <c r="A3975" s="4">
        <v>202701</v>
      </c>
      <c r="B3975" s="1">
        <v>45229</v>
      </c>
      <c r="C3975" s="2">
        <v>0.42631944444444447</v>
      </c>
      <c r="D3975" s="3" t="s">
        <v>27713</v>
      </c>
      <c r="E3975" s="3" t="s">
        <v>27716</v>
      </c>
      <c r="F3975" s="3" t="s">
        <v>27714</v>
      </c>
      <c r="G3975" s="3" t="s">
        <v>11928</v>
      </c>
      <c r="H3975" s="3" t="s">
        <v>27715</v>
      </c>
    </row>
    <row r="3976" spans="1:8" x14ac:dyDescent="0.35">
      <c r="A3976" s="4">
        <v>17681</v>
      </c>
      <c r="B3976" s="1">
        <v>45229</v>
      </c>
      <c r="C3976" s="2">
        <v>0.42634259259259261</v>
      </c>
      <c r="D3976" s="3" t="s">
        <v>27717</v>
      </c>
      <c r="E3976" s="3" t="s">
        <v>13150</v>
      </c>
      <c r="F3976" s="3" t="s">
        <v>12785</v>
      </c>
      <c r="G3976" s="3" t="s">
        <v>13150</v>
      </c>
      <c r="H3976" s="3" t="s">
        <v>593</v>
      </c>
    </row>
    <row r="3977" spans="1:8" ht="29" x14ac:dyDescent="0.35">
      <c r="A3977" s="4">
        <v>159085</v>
      </c>
      <c r="B3977" s="1">
        <v>45229</v>
      </c>
      <c r="C3977" s="2">
        <v>0.42746527777777782</v>
      </c>
      <c r="D3977" s="3" t="s">
        <v>1436</v>
      </c>
      <c r="E3977" s="3" t="s">
        <v>27721</v>
      </c>
      <c r="F3977" s="3" t="s">
        <v>27718</v>
      </c>
      <c r="G3977" s="3" t="s">
        <v>27719</v>
      </c>
      <c r="H3977" s="3" t="s">
        <v>27720</v>
      </c>
    </row>
    <row r="3978" spans="1:8" ht="29" x14ac:dyDescent="0.35">
      <c r="A3978" s="4">
        <v>159085</v>
      </c>
      <c r="B3978" s="1">
        <v>45229</v>
      </c>
      <c r="C3978" s="2">
        <v>0.42884259259259255</v>
      </c>
      <c r="D3978" s="3" t="s">
        <v>27722</v>
      </c>
      <c r="E3978" s="3" t="s">
        <v>27721</v>
      </c>
      <c r="F3978" s="3" t="s">
        <v>27718</v>
      </c>
      <c r="G3978" s="3" t="s">
        <v>27719</v>
      </c>
      <c r="H3978" s="3" t="s">
        <v>27720</v>
      </c>
    </row>
    <row r="3979" spans="1:8" ht="29" x14ac:dyDescent="0.35">
      <c r="A3979" s="4">
        <v>51482</v>
      </c>
      <c r="B3979" s="1">
        <v>45229</v>
      </c>
      <c r="C3979" s="2">
        <v>0.42907407407407411</v>
      </c>
      <c r="D3979" s="3" t="s">
        <v>349</v>
      </c>
      <c r="E3979" s="3" t="s">
        <v>27725</v>
      </c>
      <c r="F3979" s="3" t="s">
        <v>27723</v>
      </c>
      <c r="G3979" s="3" t="s">
        <v>363</v>
      </c>
      <c r="H3979" s="3" t="s">
        <v>27724</v>
      </c>
    </row>
    <row r="3980" spans="1:8" x14ac:dyDescent="0.35">
      <c r="A3980" s="4">
        <v>50810</v>
      </c>
      <c r="B3980" s="1">
        <v>45229</v>
      </c>
      <c r="C3980" s="2">
        <v>0.43008101851851849</v>
      </c>
      <c r="D3980" s="3" t="s">
        <v>12833</v>
      </c>
      <c r="E3980" s="3" t="s">
        <v>12560</v>
      </c>
      <c r="F3980" s="3" t="s">
        <v>27726</v>
      </c>
      <c r="G3980" s="3" t="s">
        <v>12560</v>
      </c>
      <c r="H3980" s="3" t="s">
        <v>10659</v>
      </c>
    </row>
    <row r="3981" spans="1:8" ht="58" x14ac:dyDescent="0.35">
      <c r="A3981" s="4">
        <v>514</v>
      </c>
      <c r="B3981" s="1">
        <v>45229</v>
      </c>
      <c r="C3981" s="2">
        <v>0.4327893518518518</v>
      </c>
      <c r="D3981" s="3" t="s">
        <v>27727</v>
      </c>
      <c r="E3981" s="3" t="s">
        <v>27731</v>
      </c>
      <c r="F3981" s="3" t="s">
        <v>27728</v>
      </c>
      <c r="G3981" s="3" t="s">
        <v>27729</v>
      </c>
      <c r="H3981" s="3" t="s">
        <v>27730</v>
      </c>
    </row>
    <row r="3982" spans="1:8" ht="58" x14ac:dyDescent="0.35">
      <c r="A3982" s="4">
        <v>195455</v>
      </c>
      <c r="B3982" s="1">
        <v>45229</v>
      </c>
      <c r="C3982" s="2">
        <v>0.43307870370370366</v>
      </c>
      <c r="D3982" s="3" t="s">
        <v>10599</v>
      </c>
      <c r="E3982" s="3" t="s">
        <v>27734</v>
      </c>
      <c r="F3982" s="3" t="s">
        <v>27732</v>
      </c>
      <c r="G3982" s="3" t="s">
        <v>10425</v>
      </c>
      <c r="H3982" s="3" t="s">
        <v>27733</v>
      </c>
    </row>
    <row r="3983" spans="1:8" ht="145" x14ac:dyDescent="0.35">
      <c r="A3983" s="4">
        <v>101203</v>
      </c>
      <c r="B3983" s="1">
        <v>45229</v>
      </c>
      <c r="C3983" s="2">
        <v>0.43579861111111112</v>
      </c>
      <c r="D3983" s="3" t="s">
        <v>27735</v>
      </c>
      <c r="E3983" s="3" t="s">
        <v>27738</v>
      </c>
      <c r="F3983" s="3" t="s">
        <v>27736</v>
      </c>
      <c r="G3983" s="3" t="s">
        <v>11732</v>
      </c>
      <c r="H3983" s="3" t="s">
        <v>27737</v>
      </c>
    </row>
    <row r="3984" spans="1:8" ht="43.5" x14ac:dyDescent="0.35">
      <c r="A3984" s="4">
        <v>47725</v>
      </c>
      <c r="B3984" s="1">
        <v>45229</v>
      </c>
      <c r="C3984" s="2">
        <v>0.43708333333333332</v>
      </c>
      <c r="D3984" s="3" t="s">
        <v>27739</v>
      </c>
      <c r="E3984" s="3" t="s">
        <v>27743</v>
      </c>
      <c r="F3984" s="3" t="s">
        <v>27740</v>
      </c>
      <c r="G3984" s="3" t="s">
        <v>27741</v>
      </c>
      <c r="H3984" s="3" t="s">
        <v>27742</v>
      </c>
    </row>
    <row r="3985" spans="1:8" ht="87" x14ac:dyDescent="0.35">
      <c r="A3985" s="4">
        <v>38075</v>
      </c>
      <c r="B3985" s="1">
        <v>45229</v>
      </c>
      <c r="C3985" s="2">
        <v>0.43790509259259264</v>
      </c>
      <c r="D3985" s="3" t="s">
        <v>27744</v>
      </c>
      <c r="E3985" s="3" t="s">
        <v>27748</v>
      </c>
      <c r="F3985" s="3" t="s">
        <v>27745</v>
      </c>
      <c r="G3985" s="3" t="s">
        <v>27746</v>
      </c>
      <c r="H3985" s="3" t="s">
        <v>27747</v>
      </c>
    </row>
    <row r="3986" spans="1:8" x14ac:dyDescent="0.35">
      <c r="A3986" s="4">
        <v>46462</v>
      </c>
      <c r="B3986" s="1">
        <v>45229</v>
      </c>
      <c r="C3986" s="2">
        <v>0.43886574074074075</v>
      </c>
      <c r="D3986" s="3" t="s">
        <v>27749</v>
      </c>
      <c r="E3986" s="3" t="s">
        <v>27750</v>
      </c>
      <c r="F3986" s="3" t="s">
        <v>12830</v>
      </c>
      <c r="G3986" s="3" t="s">
        <v>27750</v>
      </c>
      <c r="H3986" s="3" t="s">
        <v>27751</v>
      </c>
    </row>
    <row r="3987" spans="1:8" ht="29" x14ac:dyDescent="0.35">
      <c r="A3987" s="4">
        <v>204984</v>
      </c>
      <c r="B3987" s="1">
        <v>45229</v>
      </c>
      <c r="C3987" s="2">
        <v>0.44027777777777777</v>
      </c>
      <c r="D3987" s="3" t="s">
        <v>1744</v>
      </c>
      <c r="E3987" s="3" t="s">
        <v>27754</v>
      </c>
      <c r="F3987" s="3" t="s">
        <v>27752</v>
      </c>
      <c r="G3987" s="3" t="s">
        <v>11798</v>
      </c>
      <c r="H3987" s="3" t="s">
        <v>27753</v>
      </c>
    </row>
    <row r="3988" spans="1:8" ht="43.5" x14ac:dyDescent="0.35">
      <c r="A3988" s="4">
        <v>189308</v>
      </c>
      <c r="B3988" s="1">
        <v>45229</v>
      </c>
      <c r="C3988" s="2">
        <v>0.44034722222222222</v>
      </c>
      <c r="D3988" s="3" t="s">
        <v>985</v>
      </c>
      <c r="E3988" s="3" t="s">
        <v>27757</v>
      </c>
      <c r="F3988" s="3" t="s">
        <v>27755</v>
      </c>
      <c r="G3988" s="3" t="s">
        <v>1050</v>
      </c>
      <c r="H3988" s="3" t="s">
        <v>27756</v>
      </c>
    </row>
    <row r="3989" spans="1:8" x14ac:dyDescent="0.35">
      <c r="A3989" s="4">
        <v>36580</v>
      </c>
      <c r="B3989" s="1">
        <v>45229</v>
      </c>
      <c r="C3989" s="2">
        <v>0.4425694444444444</v>
      </c>
      <c r="D3989" s="3" t="s">
        <v>12833</v>
      </c>
      <c r="E3989" s="3" t="s">
        <v>12555</v>
      </c>
      <c r="F3989" s="3" t="s">
        <v>12751</v>
      </c>
      <c r="G3989" s="3" t="s">
        <v>12555</v>
      </c>
      <c r="H3989" s="3" t="s">
        <v>11368</v>
      </c>
    </row>
    <row r="3990" spans="1:8" ht="43.5" x14ac:dyDescent="0.35">
      <c r="A3990" s="4">
        <v>170552</v>
      </c>
      <c r="B3990" s="1">
        <v>45229</v>
      </c>
      <c r="C3990" s="2">
        <v>0.44306712962962963</v>
      </c>
      <c r="D3990" s="3" t="s">
        <v>985</v>
      </c>
      <c r="E3990" s="3" t="s">
        <v>27759</v>
      </c>
      <c r="F3990" s="3" t="s">
        <v>27758</v>
      </c>
      <c r="G3990" s="3" t="s">
        <v>104</v>
      </c>
      <c r="H3990" s="3" t="s">
        <v>4190</v>
      </c>
    </row>
    <row r="3991" spans="1:8" ht="29" x14ac:dyDescent="0.35">
      <c r="A3991" s="4">
        <v>56048</v>
      </c>
      <c r="B3991" s="1">
        <v>45229</v>
      </c>
      <c r="C3991" s="2">
        <v>0.44415509259259256</v>
      </c>
      <c r="D3991" s="3" t="s">
        <v>27760</v>
      </c>
      <c r="E3991" s="3" t="s">
        <v>14095</v>
      </c>
      <c r="F3991" s="3" t="s">
        <v>27761</v>
      </c>
      <c r="G3991" s="3" t="s">
        <v>27762</v>
      </c>
      <c r="H3991" s="3" t="s">
        <v>12301</v>
      </c>
    </row>
    <row r="3992" spans="1:8" x14ac:dyDescent="0.35">
      <c r="A3992" s="4">
        <v>47991</v>
      </c>
      <c r="B3992" s="1">
        <v>45229</v>
      </c>
      <c r="C3992" s="2">
        <v>0.44570601851851849</v>
      </c>
      <c r="D3992" s="3" t="s">
        <v>12295</v>
      </c>
      <c r="E3992" s="3" t="s">
        <v>27763</v>
      </c>
      <c r="F3992" s="3" t="s">
        <v>12751</v>
      </c>
      <c r="G3992" s="3" t="s">
        <v>27763</v>
      </c>
      <c r="H3992" s="3" t="s">
        <v>10659</v>
      </c>
    </row>
    <row r="3993" spans="1:8" ht="72.5" x14ac:dyDescent="0.35">
      <c r="A3993" s="4">
        <v>49619</v>
      </c>
      <c r="B3993" s="1">
        <v>45229</v>
      </c>
      <c r="C3993" s="2">
        <v>0.44581018518518517</v>
      </c>
      <c r="D3993" s="3" t="s">
        <v>27764</v>
      </c>
      <c r="E3993" s="3" t="s">
        <v>27767</v>
      </c>
      <c r="F3993" s="3" t="s">
        <v>27765</v>
      </c>
      <c r="G3993" s="3" t="s">
        <v>12650</v>
      </c>
      <c r="H3993" s="3" t="s">
        <v>27766</v>
      </c>
    </row>
    <row r="3994" spans="1:8" ht="29" x14ac:dyDescent="0.35">
      <c r="A3994" s="4">
        <v>101007</v>
      </c>
      <c r="B3994" s="1">
        <v>45229</v>
      </c>
      <c r="C3994" s="2">
        <v>0.44619212962962962</v>
      </c>
      <c r="D3994" s="3" t="s">
        <v>27768</v>
      </c>
      <c r="E3994" s="3" t="s">
        <v>27772</v>
      </c>
      <c r="F3994" s="3" t="s">
        <v>27769</v>
      </c>
      <c r="G3994" s="3" t="s">
        <v>27770</v>
      </c>
      <c r="H3994" s="3" t="s">
        <v>27771</v>
      </c>
    </row>
    <row r="3995" spans="1:8" ht="72.5" x14ac:dyDescent="0.35">
      <c r="A3995" s="4">
        <v>39249</v>
      </c>
      <c r="B3995" s="1">
        <v>45229</v>
      </c>
      <c r="C3995" s="2">
        <v>0.44681712962962966</v>
      </c>
      <c r="D3995" s="3" t="s">
        <v>349</v>
      </c>
      <c r="E3995" s="3" t="s">
        <v>27776</v>
      </c>
      <c r="F3995" s="3" t="s">
        <v>27773</v>
      </c>
      <c r="G3995" s="3" t="s">
        <v>27774</v>
      </c>
      <c r="H3995" s="3" t="s">
        <v>27775</v>
      </c>
    </row>
    <row r="3996" spans="1:8" ht="43.5" x14ac:dyDescent="0.35">
      <c r="A3996" s="4">
        <v>175628</v>
      </c>
      <c r="B3996" s="1">
        <v>45229</v>
      </c>
      <c r="C3996" s="2">
        <v>0.44924768518518521</v>
      </c>
      <c r="D3996" s="3" t="s">
        <v>985</v>
      </c>
      <c r="E3996" s="3" t="s">
        <v>27779</v>
      </c>
      <c r="F3996" s="3" t="s">
        <v>27777</v>
      </c>
      <c r="G3996" s="3" t="s">
        <v>100</v>
      </c>
      <c r="H3996" s="3" t="s">
        <v>27778</v>
      </c>
    </row>
    <row r="3997" spans="1:8" ht="29" x14ac:dyDescent="0.35">
      <c r="A3997" s="4">
        <v>12930</v>
      </c>
      <c r="B3997" s="1">
        <v>45229</v>
      </c>
      <c r="C3997" s="2">
        <v>0.44975694444444447</v>
      </c>
      <c r="D3997" s="3" t="s">
        <v>985</v>
      </c>
      <c r="E3997" s="3" t="s">
        <v>13855</v>
      </c>
      <c r="F3997" s="3" t="s">
        <v>27780</v>
      </c>
      <c r="G3997" s="3" t="s">
        <v>11056</v>
      </c>
      <c r="H3997" s="3" t="s">
        <v>27781</v>
      </c>
    </row>
    <row r="3998" spans="1:8" x14ac:dyDescent="0.35">
      <c r="A3998" s="4">
        <v>50316</v>
      </c>
      <c r="B3998" s="1">
        <v>45229</v>
      </c>
      <c r="C3998" s="2">
        <v>0.45453703703703702</v>
      </c>
      <c r="D3998" s="3" t="s">
        <v>12295</v>
      </c>
      <c r="E3998" s="3" t="s">
        <v>13138</v>
      </c>
      <c r="F3998" s="3" t="s">
        <v>27782</v>
      </c>
      <c r="G3998" s="3" t="s">
        <v>13138</v>
      </c>
      <c r="H3998" s="3" t="s">
        <v>10659</v>
      </c>
    </row>
    <row r="3999" spans="1:8" x14ac:dyDescent="0.35">
      <c r="A3999" s="4">
        <v>205075</v>
      </c>
      <c r="B3999" s="1">
        <v>45229</v>
      </c>
      <c r="C3999" s="2">
        <v>0.45506944444444447</v>
      </c>
      <c r="D3999" s="3" t="s">
        <v>27783</v>
      </c>
      <c r="E3999" s="3" t="s">
        <v>12360</v>
      </c>
      <c r="F3999" s="3" t="s">
        <v>11953</v>
      </c>
      <c r="G3999" s="3" t="s">
        <v>12360</v>
      </c>
      <c r="H3999" s="3" t="s">
        <v>11630</v>
      </c>
    </row>
    <row r="4000" spans="1:8" ht="29" x14ac:dyDescent="0.35">
      <c r="A4000" s="4">
        <v>172571</v>
      </c>
      <c r="B4000" s="1">
        <v>45229</v>
      </c>
      <c r="C4000" s="2">
        <v>0.45619212962962963</v>
      </c>
      <c r="D4000" s="3" t="s">
        <v>1933</v>
      </c>
      <c r="E4000" s="3" t="s">
        <v>27785</v>
      </c>
      <c r="F4000" s="3" t="s">
        <v>27784</v>
      </c>
      <c r="G4000" s="3" t="s">
        <v>12137</v>
      </c>
      <c r="H4000" s="3" t="s">
        <v>10685</v>
      </c>
    </row>
    <row r="4001" spans="1:8" ht="130.5" x14ac:dyDescent="0.35">
      <c r="A4001" s="4">
        <v>162500</v>
      </c>
      <c r="B4001" s="1">
        <v>45229</v>
      </c>
      <c r="C4001" s="2">
        <v>0.45666666666666672</v>
      </c>
      <c r="D4001" s="3" t="s">
        <v>27786</v>
      </c>
      <c r="E4001" s="3" t="s">
        <v>27789</v>
      </c>
      <c r="F4001" s="3" t="s">
        <v>27787</v>
      </c>
      <c r="G4001" s="3" t="s">
        <v>11732</v>
      </c>
      <c r="H4001" s="3" t="s">
        <v>27788</v>
      </c>
    </row>
    <row r="4002" spans="1:8" ht="58" x14ac:dyDescent="0.35">
      <c r="A4002" s="4">
        <v>93448</v>
      </c>
      <c r="B4002" s="1">
        <v>45229</v>
      </c>
      <c r="C4002" s="2">
        <v>0.45708333333333334</v>
      </c>
      <c r="D4002" s="3" t="s">
        <v>27790</v>
      </c>
      <c r="E4002" s="3" t="s">
        <v>11594</v>
      </c>
      <c r="F4002" s="3" t="s">
        <v>27791</v>
      </c>
      <c r="G4002" s="3" t="s">
        <v>27792</v>
      </c>
      <c r="H4002" s="3" t="s">
        <v>29</v>
      </c>
    </row>
    <row r="4003" spans="1:8" ht="43.5" x14ac:dyDescent="0.35">
      <c r="A4003" s="4">
        <v>9536</v>
      </c>
      <c r="B4003" s="1">
        <v>45229</v>
      </c>
      <c r="C4003" s="2">
        <v>0.45915509259259263</v>
      </c>
      <c r="D4003" s="3" t="s">
        <v>27793</v>
      </c>
      <c r="E4003" s="3" t="s">
        <v>14572</v>
      </c>
      <c r="F4003" s="3" t="s">
        <v>27794</v>
      </c>
      <c r="G4003" s="3" t="s">
        <v>27795</v>
      </c>
      <c r="H4003" s="3" t="s">
        <v>27796</v>
      </c>
    </row>
    <row r="4004" spans="1:8" ht="43.5" x14ac:dyDescent="0.35">
      <c r="A4004" s="4">
        <v>200688</v>
      </c>
      <c r="B4004" s="1">
        <v>45229</v>
      </c>
      <c r="C4004" s="2">
        <v>0.46121527777777777</v>
      </c>
      <c r="D4004" s="3" t="s">
        <v>985</v>
      </c>
      <c r="E4004" s="3" t="s">
        <v>27799</v>
      </c>
      <c r="F4004" s="3" t="s">
        <v>27797</v>
      </c>
      <c r="G4004" s="3" t="s">
        <v>100</v>
      </c>
      <c r="H4004" s="3" t="s">
        <v>27798</v>
      </c>
    </row>
    <row r="4005" spans="1:8" ht="101.5" x14ac:dyDescent="0.35">
      <c r="A4005" s="4">
        <v>51479</v>
      </c>
      <c r="B4005" s="1">
        <v>45229</v>
      </c>
      <c r="C4005" s="2">
        <v>0.46248842592592593</v>
      </c>
      <c r="D4005" s="3" t="s">
        <v>12266</v>
      </c>
      <c r="E4005" s="3" t="s">
        <v>27803</v>
      </c>
      <c r="F4005" s="3" t="s">
        <v>27800</v>
      </c>
      <c r="G4005" s="3" t="s">
        <v>27801</v>
      </c>
      <c r="H4005" s="3" t="s">
        <v>27802</v>
      </c>
    </row>
    <row r="4006" spans="1:8" ht="43.5" x14ac:dyDescent="0.35">
      <c r="A4006" s="4">
        <v>9536</v>
      </c>
      <c r="B4006" s="1">
        <v>45229</v>
      </c>
      <c r="C4006" s="2">
        <v>0.46346064814814819</v>
      </c>
      <c r="D4006" s="3" t="s">
        <v>27793</v>
      </c>
      <c r="E4006" s="3" t="s">
        <v>27805</v>
      </c>
      <c r="F4006" s="3" t="s">
        <v>27794</v>
      </c>
      <c r="G4006" s="3" t="s">
        <v>27795</v>
      </c>
      <c r="H4006" s="3" t="s">
        <v>27804</v>
      </c>
    </row>
    <row r="4007" spans="1:8" ht="101.5" x14ac:dyDescent="0.35">
      <c r="A4007" s="4">
        <v>56522</v>
      </c>
      <c r="B4007" s="1">
        <v>45229</v>
      </c>
      <c r="C4007" s="2">
        <v>0.46432870370370366</v>
      </c>
      <c r="D4007" s="3" t="s">
        <v>27806</v>
      </c>
      <c r="E4007" s="3" t="s">
        <v>27810</v>
      </c>
      <c r="F4007" s="3" t="s">
        <v>27807</v>
      </c>
      <c r="G4007" s="3" t="s">
        <v>27808</v>
      </c>
      <c r="H4007" s="3" t="s">
        <v>27809</v>
      </c>
    </row>
    <row r="4008" spans="1:8" ht="43.5" x14ac:dyDescent="0.35">
      <c r="A4008" s="4">
        <v>46222</v>
      </c>
      <c r="B4008" s="1">
        <v>45229</v>
      </c>
      <c r="C4008" s="2">
        <v>0.46512731481481479</v>
      </c>
      <c r="D4008" s="3" t="s">
        <v>27811</v>
      </c>
      <c r="E4008" s="3" t="s">
        <v>15337</v>
      </c>
      <c r="F4008" s="3" t="s">
        <v>12280</v>
      </c>
      <c r="G4008" s="3" t="s">
        <v>27812</v>
      </c>
      <c r="H4008" s="3" t="s">
        <v>12234</v>
      </c>
    </row>
    <row r="4009" spans="1:8" x14ac:dyDescent="0.35">
      <c r="A4009" s="4">
        <v>39856</v>
      </c>
      <c r="B4009" s="1">
        <v>45229</v>
      </c>
      <c r="C4009" s="2">
        <v>0.4654282407407408</v>
      </c>
      <c r="D4009" s="3" t="s">
        <v>27813</v>
      </c>
      <c r="E4009" s="3" t="s">
        <v>27815</v>
      </c>
      <c r="F4009" s="3" t="s">
        <v>27814</v>
      </c>
      <c r="G4009" s="3" t="s">
        <v>27815</v>
      </c>
      <c r="H4009" s="3" t="s">
        <v>27816</v>
      </c>
    </row>
    <row r="4010" spans="1:8" x14ac:dyDescent="0.35">
      <c r="A4010" s="4">
        <v>27901</v>
      </c>
      <c r="B4010" s="1">
        <v>45229</v>
      </c>
      <c r="C4010" s="2">
        <v>0.46843750000000001</v>
      </c>
      <c r="D4010" s="3" t="s">
        <v>985</v>
      </c>
      <c r="E4010" s="3" t="s">
        <v>27812</v>
      </c>
      <c r="F4010" s="3" t="s">
        <v>11953</v>
      </c>
      <c r="G4010" s="3" t="s">
        <v>27812</v>
      </c>
      <c r="H4010" s="3" t="s">
        <v>10726</v>
      </c>
    </row>
    <row r="4011" spans="1:8" ht="87" x14ac:dyDescent="0.35">
      <c r="A4011" s="4">
        <v>203487</v>
      </c>
      <c r="B4011" s="1">
        <v>45229</v>
      </c>
      <c r="C4011" s="2">
        <v>0.46972222222222221</v>
      </c>
      <c r="D4011" s="3" t="s">
        <v>27817</v>
      </c>
      <c r="E4011" s="3" t="s">
        <v>27821</v>
      </c>
      <c r="F4011" s="3" t="s">
        <v>27818</v>
      </c>
      <c r="G4011" s="3" t="s">
        <v>27819</v>
      </c>
      <c r="H4011" s="3" t="s">
        <v>27820</v>
      </c>
    </row>
    <row r="4012" spans="1:8" x14ac:dyDescent="0.35">
      <c r="A4012" s="4">
        <v>157667</v>
      </c>
      <c r="B4012" s="1">
        <v>45229</v>
      </c>
      <c r="C4012" s="2">
        <v>0.47093750000000001</v>
      </c>
      <c r="D4012" s="3" t="s">
        <v>985</v>
      </c>
      <c r="E4012" s="3" t="s">
        <v>27812</v>
      </c>
      <c r="F4012" s="3" t="s">
        <v>11953</v>
      </c>
      <c r="G4012" s="3" t="s">
        <v>27812</v>
      </c>
      <c r="H4012" s="3" t="s">
        <v>12234</v>
      </c>
    </row>
    <row r="4013" spans="1:8" ht="87" x14ac:dyDescent="0.35">
      <c r="A4013" s="4">
        <v>203487</v>
      </c>
      <c r="B4013" s="1">
        <v>45229</v>
      </c>
      <c r="C4013" s="2">
        <v>0.47097222222222218</v>
      </c>
      <c r="D4013" s="3" t="s">
        <v>27817</v>
      </c>
      <c r="E4013" s="3" t="s">
        <v>27821</v>
      </c>
      <c r="F4013" s="3" t="s">
        <v>27818</v>
      </c>
      <c r="G4013" s="3" t="s">
        <v>27819</v>
      </c>
      <c r="H4013" s="3" t="s">
        <v>27820</v>
      </c>
    </row>
    <row r="4014" spans="1:8" ht="43.5" x14ac:dyDescent="0.35">
      <c r="A4014" s="4">
        <v>113617</v>
      </c>
      <c r="B4014" s="1">
        <v>45229</v>
      </c>
      <c r="C4014" s="2">
        <v>0.47194444444444444</v>
      </c>
      <c r="D4014" s="3" t="s">
        <v>11985</v>
      </c>
      <c r="E4014" s="3" t="s">
        <v>27823</v>
      </c>
      <c r="F4014" s="3" t="s">
        <v>27822</v>
      </c>
      <c r="G4014" s="3" t="s">
        <v>100</v>
      </c>
      <c r="H4014" s="3" t="s">
        <v>10302</v>
      </c>
    </row>
    <row r="4015" spans="1:8" ht="43.5" x14ac:dyDescent="0.35">
      <c r="A4015" s="4">
        <v>32428</v>
      </c>
      <c r="B4015" s="1">
        <v>45229</v>
      </c>
      <c r="C4015" s="2">
        <v>0.47562499999999996</v>
      </c>
      <c r="D4015" s="3" t="s">
        <v>27824</v>
      </c>
      <c r="E4015" s="3" t="s">
        <v>14412</v>
      </c>
      <c r="F4015" s="3" t="s">
        <v>27825</v>
      </c>
      <c r="G4015" s="3" t="s">
        <v>27826</v>
      </c>
      <c r="H4015" s="3" t="s">
        <v>27827</v>
      </c>
    </row>
    <row r="4016" spans="1:8" x14ac:dyDescent="0.35">
      <c r="A4016" s="4">
        <v>9529</v>
      </c>
      <c r="B4016" s="1">
        <v>45229</v>
      </c>
      <c r="C4016" s="2">
        <v>0.47613425925925923</v>
      </c>
      <c r="D4016" s="3" t="s">
        <v>27828</v>
      </c>
      <c r="E4016" s="3" t="s">
        <v>13024</v>
      </c>
      <c r="F4016" s="3" t="s">
        <v>27829</v>
      </c>
      <c r="G4016" s="3" t="s">
        <v>13024</v>
      </c>
      <c r="H4016" s="3" t="s">
        <v>10659</v>
      </c>
    </row>
    <row r="4017" spans="1:8" ht="29" x14ac:dyDescent="0.35">
      <c r="A4017" s="4">
        <v>48058</v>
      </c>
      <c r="B4017" s="1">
        <v>45229</v>
      </c>
      <c r="C4017" s="2">
        <v>0.47690972222222222</v>
      </c>
      <c r="D4017" s="3" t="s">
        <v>27830</v>
      </c>
      <c r="E4017" s="3" t="s">
        <v>27834</v>
      </c>
      <c r="F4017" s="3" t="s">
        <v>27831</v>
      </c>
      <c r="G4017" s="3" t="s">
        <v>27832</v>
      </c>
      <c r="H4017" s="3" t="s">
        <v>27833</v>
      </c>
    </row>
    <row r="4018" spans="1:8" ht="72.5" x14ac:dyDescent="0.35">
      <c r="A4018" s="4">
        <v>25650</v>
      </c>
      <c r="B4018" s="1">
        <v>45229</v>
      </c>
      <c r="C4018" s="2">
        <v>0.47931712962962963</v>
      </c>
      <c r="D4018" s="3" t="s">
        <v>27835</v>
      </c>
      <c r="E4018" s="3" t="s">
        <v>27839</v>
      </c>
      <c r="F4018" s="3" t="s">
        <v>27836</v>
      </c>
      <c r="G4018" s="3" t="s">
        <v>27837</v>
      </c>
      <c r="H4018" s="3" t="s">
        <v>27838</v>
      </c>
    </row>
    <row r="4019" spans="1:8" ht="72.5" x14ac:dyDescent="0.35">
      <c r="A4019" s="4">
        <v>43340</v>
      </c>
      <c r="B4019" s="1">
        <v>45229</v>
      </c>
      <c r="C4019" s="2">
        <v>0.47960648148148149</v>
      </c>
      <c r="D4019" s="3" t="s">
        <v>27840</v>
      </c>
      <c r="E4019" s="3" t="s">
        <v>14367</v>
      </c>
      <c r="F4019" s="3" t="s">
        <v>27841</v>
      </c>
      <c r="G4019" s="3" t="s">
        <v>27842</v>
      </c>
      <c r="H4019" s="3" t="s">
        <v>27843</v>
      </c>
    </row>
    <row r="4020" spans="1:8" ht="43.5" x14ac:dyDescent="0.35">
      <c r="A4020" s="4">
        <v>6730</v>
      </c>
      <c r="B4020" s="1">
        <v>45229</v>
      </c>
      <c r="C4020" s="2">
        <v>0.47971064814814812</v>
      </c>
      <c r="D4020" s="3" t="s">
        <v>985</v>
      </c>
      <c r="E4020" s="3" t="s">
        <v>27845</v>
      </c>
      <c r="F4020" s="3" t="s">
        <v>27844</v>
      </c>
      <c r="G4020" s="3" t="s">
        <v>100</v>
      </c>
      <c r="H4020" s="3" t="s">
        <v>29</v>
      </c>
    </row>
    <row r="4021" spans="1:8" x14ac:dyDescent="0.35">
      <c r="A4021" s="4">
        <v>48847</v>
      </c>
      <c r="B4021" s="1">
        <v>45229</v>
      </c>
      <c r="C4021" s="2">
        <v>0.48140046296296296</v>
      </c>
      <c r="D4021" s="3" t="s">
        <v>10317</v>
      </c>
      <c r="E4021" s="3" t="s">
        <v>27846</v>
      </c>
      <c r="F4021" s="3" t="s">
        <v>12830</v>
      </c>
      <c r="G4021" s="3" t="s">
        <v>27846</v>
      </c>
      <c r="H4021" s="3" t="s">
        <v>10659</v>
      </c>
    </row>
    <row r="4022" spans="1:8" x14ac:dyDescent="0.35">
      <c r="A4022" s="4">
        <v>107565</v>
      </c>
      <c r="B4022" s="1">
        <v>45229</v>
      </c>
      <c r="C4022" s="2">
        <v>0.48260416666666667</v>
      </c>
      <c r="D4022" s="3" t="s">
        <v>167</v>
      </c>
      <c r="E4022" s="3" t="s">
        <v>16106</v>
      </c>
      <c r="F4022" s="3" t="s">
        <v>12908</v>
      </c>
      <c r="G4022" s="3" t="s">
        <v>16106</v>
      </c>
      <c r="H4022" s="3" t="s">
        <v>12234</v>
      </c>
    </row>
    <row r="4023" spans="1:8" ht="43.5" x14ac:dyDescent="0.35">
      <c r="A4023" s="4">
        <v>37737</v>
      </c>
      <c r="B4023" s="1">
        <v>45229</v>
      </c>
      <c r="C4023" s="2">
        <v>0.4830787037037037</v>
      </c>
      <c r="D4023" s="3" t="s">
        <v>985</v>
      </c>
      <c r="E4023" s="3" t="s">
        <v>13850</v>
      </c>
      <c r="F4023" s="3" t="s">
        <v>27847</v>
      </c>
      <c r="G4023" s="3" t="s">
        <v>11299</v>
      </c>
      <c r="H4023" s="3" t="s">
        <v>27848</v>
      </c>
    </row>
    <row r="4024" spans="1:8" ht="58" x14ac:dyDescent="0.35">
      <c r="A4024" s="4">
        <v>40432</v>
      </c>
      <c r="B4024" s="1">
        <v>45229</v>
      </c>
      <c r="C4024" s="2">
        <v>0.48427083333333337</v>
      </c>
      <c r="D4024" s="3" t="s">
        <v>1933</v>
      </c>
      <c r="E4024" s="3" t="s">
        <v>27852</v>
      </c>
      <c r="F4024" s="3" t="s">
        <v>27849</v>
      </c>
      <c r="G4024" s="3" t="s">
        <v>27850</v>
      </c>
      <c r="H4024" s="3" t="s">
        <v>27851</v>
      </c>
    </row>
    <row r="4025" spans="1:8" ht="72.5" x14ac:dyDescent="0.35">
      <c r="A4025" s="4">
        <v>43149</v>
      </c>
      <c r="B4025" s="1">
        <v>45229</v>
      </c>
      <c r="C4025" s="2">
        <v>0.48431712962962964</v>
      </c>
      <c r="D4025" s="3" t="s">
        <v>27853</v>
      </c>
      <c r="E4025" s="3" t="s">
        <v>27857</v>
      </c>
      <c r="F4025" s="3" t="s">
        <v>27854</v>
      </c>
      <c r="G4025" s="3" t="s">
        <v>27855</v>
      </c>
      <c r="H4025" s="3" t="s">
        <v>27856</v>
      </c>
    </row>
    <row r="4026" spans="1:8" ht="43.5" x14ac:dyDescent="0.35">
      <c r="A4026" s="4">
        <v>118575</v>
      </c>
      <c r="B4026" s="1">
        <v>45229</v>
      </c>
      <c r="C4026" s="2">
        <v>0.48554398148148148</v>
      </c>
      <c r="D4026" s="3" t="s">
        <v>11985</v>
      </c>
      <c r="E4026" s="3" t="s">
        <v>27860</v>
      </c>
      <c r="F4026" s="3" t="s">
        <v>27858</v>
      </c>
      <c r="G4026" s="3" t="s">
        <v>100</v>
      </c>
      <c r="H4026" s="3" t="s">
        <v>27859</v>
      </c>
    </row>
    <row r="4027" spans="1:8" x14ac:dyDescent="0.35">
      <c r="A4027" s="4">
        <v>28214</v>
      </c>
      <c r="B4027" s="1">
        <v>45229</v>
      </c>
      <c r="C4027" s="2">
        <v>0.48902777777777778</v>
      </c>
      <c r="D4027" s="3" t="s">
        <v>11460</v>
      </c>
      <c r="E4027" s="3" t="s">
        <v>12560</v>
      </c>
      <c r="F4027" s="3" t="s">
        <v>2012</v>
      </c>
      <c r="G4027" s="3" t="s">
        <v>27861</v>
      </c>
      <c r="H4027" s="3" t="s">
        <v>10659</v>
      </c>
    </row>
    <row r="4028" spans="1:8" ht="29" x14ac:dyDescent="0.35">
      <c r="A4028" s="4">
        <v>119183</v>
      </c>
      <c r="B4028" s="1">
        <v>45229</v>
      </c>
      <c r="C4028" s="2">
        <v>0.48942129629629627</v>
      </c>
      <c r="D4028" s="3" t="s">
        <v>985</v>
      </c>
      <c r="E4028" s="3" t="s">
        <v>27863</v>
      </c>
      <c r="F4028" s="3" t="s">
        <v>27862</v>
      </c>
      <c r="G4028" s="3" t="s">
        <v>10512</v>
      </c>
      <c r="H4028" s="3" t="s">
        <v>4190</v>
      </c>
    </row>
    <row r="4029" spans="1:8" ht="159.5" x14ac:dyDescent="0.35">
      <c r="A4029" s="4">
        <v>47918</v>
      </c>
      <c r="B4029" s="1">
        <v>45229</v>
      </c>
      <c r="C4029" s="2">
        <v>0.49207175925925922</v>
      </c>
      <c r="D4029" s="3" t="s">
        <v>27864</v>
      </c>
      <c r="E4029" s="3" t="s">
        <v>27868</v>
      </c>
      <c r="F4029" s="3" t="s">
        <v>27865</v>
      </c>
      <c r="G4029" s="3" t="s">
        <v>27866</v>
      </c>
      <c r="H4029" s="3" t="s">
        <v>27867</v>
      </c>
    </row>
    <row r="4030" spans="1:8" ht="43.5" x14ac:dyDescent="0.35">
      <c r="A4030" s="4">
        <v>52148</v>
      </c>
      <c r="B4030" s="1">
        <v>45229</v>
      </c>
      <c r="C4030" s="2">
        <v>0.49313657407407407</v>
      </c>
      <c r="D4030" s="3" t="s">
        <v>12004</v>
      </c>
      <c r="E4030" s="3" t="s">
        <v>27871</v>
      </c>
      <c r="F4030" s="3" t="s">
        <v>27869</v>
      </c>
      <c r="G4030" s="3" t="s">
        <v>100</v>
      </c>
      <c r="H4030" s="3" t="s">
        <v>27870</v>
      </c>
    </row>
    <row r="4031" spans="1:8" x14ac:dyDescent="0.35">
      <c r="A4031" s="4">
        <v>17822</v>
      </c>
      <c r="B4031" s="1">
        <v>45229</v>
      </c>
      <c r="C4031" s="2">
        <v>0.49378472222222225</v>
      </c>
      <c r="D4031" s="3" t="s">
        <v>12868</v>
      </c>
      <c r="E4031" s="3" t="s">
        <v>13074</v>
      </c>
      <c r="F4031" s="3" t="s">
        <v>27872</v>
      </c>
      <c r="G4031" s="3" t="s">
        <v>13074</v>
      </c>
      <c r="H4031" s="3" t="s">
        <v>27873</v>
      </c>
    </row>
    <row r="4032" spans="1:8" ht="72.5" x14ac:dyDescent="0.35">
      <c r="A4032" s="4">
        <v>17144</v>
      </c>
      <c r="B4032" s="1">
        <v>45229</v>
      </c>
      <c r="C4032" s="2">
        <v>0.49687500000000001</v>
      </c>
      <c r="D4032" s="3" t="s">
        <v>27874</v>
      </c>
      <c r="E4032" s="3" t="s">
        <v>15510</v>
      </c>
      <c r="F4032" s="3" t="s">
        <v>12068</v>
      </c>
      <c r="G4032" s="3" t="s">
        <v>11732</v>
      </c>
      <c r="H4032" s="3" t="s">
        <v>27875</v>
      </c>
    </row>
    <row r="4033" spans="1:8" ht="116" x14ac:dyDescent="0.35">
      <c r="A4033" s="4">
        <v>48753</v>
      </c>
      <c r="B4033" s="1">
        <v>45229</v>
      </c>
      <c r="C4033" s="2">
        <v>0.49746527777777777</v>
      </c>
      <c r="D4033" s="3" t="s">
        <v>1403</v>
      </c>
      <c r="E4033" s="3" t="s">
        <v>27879</v>
      </c>
      <c r="F4033" s="3" t="s">
        <v>27876</v>
      </c>
      <c r="G4033" s="3" t="s">
        <v>27877</v>
      </c>
      <c r="H4033" s="3" t="s">
        <v>27878</v>
      </c>
    </row>
    <row r="4034" spans="1:8" ht="29" x14ac:dyDescent="0.35">
      <c r="A4034" s="4">
        <v>203921</v>
      </c>
      <c r="B4034" s="1">
        <v>45229</v>
      </c>
      <c r="C4034" s="2">
        <v>0.49814814814814817</v>
      </c>
      <c r="D4034" s="3" t="s">
        <v>10438</v>
      </c>
      <c r="E4034" s="3" t="s">
        <v>27882</v>
      </c>
      <c r="F4034" s="3" t="s">
        <v>27880</v>
      </c>
      <c r="G4034" s="3" t="s">
        <v>27881</v>
      </c>
      <c r="H4034" s="3" t="s">
        <v>10701</v>
      </c>
    </row>
    <row r="4035" spans="1:8" ht="43.5" x14ac:dyDescent="0.35">
      <c r="A4035" s="4">
        <v>40027</v>
      </c>
      <c r="B4035" s="1">
        <v>45229</v>
      </c>
      <c r="C4035" s="2">
        <v>0.4982638888888889</v>
      </c>
      <c r="D4035" s="3" t="s">
        <v>985</v>
      </c>
      <c r="E4035" s="3" t="s">
        <v>14413</v>
      </c>
      <c r="F4035" s="3" t="s">
        <v>27883</v>
      </c>
      <c r="G4035" s="3" t="s">
        <v>102</v>
      </c>
      <c r="H4035" s="3" t="s">
        <v>27884</v>
      </c>
    </row>
    <row r="4036" spans="1:8" ht="58" x14ac:dyDescent="0.35">
      <c r="A4036" s="4">
        <v>34481</v>
      </c>
      <c r="B4036" s="1">
        <v>45229</v>
      </c>
      <c r="C4036" s="2">
        <v>0.49853009259259262</v>
      </c>
      <c r="D4036" s="3" t="s">
        <v>27885</v>
      </c>
      <c r="E4036" s="3" t="s">
        <v>27888</v>
      </c>
      <c r="F4036" s="3" t="s">
        <v>27886</v>
      </c>
      <c r="G4036" s="3" t="s">
        <v>22507</v>
      </c>
      <c r="H4036" s="3" t="s">
        <v>27887</v>
      </c>
    </row>
    <row r="4037" spans="1:8" ht="58" x14ac:dyDescent="0.35">
      <c r="A4037" s="4">
        <v>80489</v>
      </c>
      <c r="B4037" s="1">
        <v>45229</v>
      </c>
      <c r="C4037" s="2">
        <v>0.50104166666666672</v>
      </c>
      <c r="D4037" s="3" t="s">
        <v>11985</v>
      </c>
      <c r="E4037" s="3" t="s">
        <v>27891</v>
      </c>
      <c r="F4037" s="3" t="s">
        <v>27889</v>
      </c>
      <c r="G4037" s="3" t="s">
        <v>11707</v>
      </c>
      <c r="H4037" s="3" t="s">
        <v>27890</v>
      </c>
    </row>
    <row r="4038" spans="1:8" ht="72.5" x14ac:dyDescent="0.35">
      <c r="A4038" s="4">
        <v>105623</v>
      </c>
      <c r="B4038" s="1">
        <v>45229</v>
      </c>
      <c r="C4038" s="2">
        <v>0.50320601851851854</v>
      </c>
      <c r="D4038" s="3" t="s">
        <v>24607</v>
      </c>
      <c r="E4038" s="3" t="s">
        <v>15146</v>
      </c>
      <c r="F4038" s="3" t="s">
        <v>11953</v>
      </c>
      <c r="G4038" s="3" t="s">
        <v>15146</v>
      </c>
      <c r="H4038" s="3" t="s">
        <v>12234</v>
      </c>
    </row>
    <row r="4039" spans="1:8" ht="29" x14ac:dyDescent="0.35">
      <c r="A4039" s="4">
        <v>32869</v>
      </c>
      <c r="B4039" s="1">
        <v>45229</v>
      </c>
      <c r="C4039" s="2">
        <v>0.50396990740740744</v>
      </c>
      <c r="D4039" s="3" t="s">
        <v>27892</v>
      </c>
      <c r="E4039" s="3" t="s">
        <v>27896</v>
      </c>
      <c r="F4039" s="3" t="s">
        <v>27893</v>
      </c>
      <c r="G4039" s="3" t="s">
        <v>27894</v>
      </c>
      <c r="H4039" s="3" t="s">
        <v>27895</v>
      </c>
    </row>
    <row r="4040" spans="1:8" ht="116" x14ac:dyDescent="0.35">
      <c r="A4040" s="4">
        <v>39278</v>
      </c>
      <c r="B4040" s="1">
        <v>45229</v>
      </c>
      <c r="C4040" s="2">
        <v>0.50464120370370369</v>
      </c>
      <c r="D4040" s="3" t="s">
        <v>1403</v>
      </c>
      <c r="E4040" s="3" t="s">
        <v>27900</v>
      </c>
      <c r="F4040" s="3" t="s">
        <v>27897</v>
      </c>
      <c r="G4040" s="3" t="s">
        <v>27898</v>
      </c>
      <c r="H4040" s="3" t="s">
        <v>27899</v>
      </c>
    </row>
    <row r="4041" spans="1:8" ht="29" x14ac:dyDescent="0.35">
      <c r="A4041" s="4">
        <v>38790</v>
      </c>
      <c r="B4041" s="1">
        <v>45229</v>
      </c>
      <c r="C4041" s="2">
        <v>0.50546296296296289</v>
      </c>
      <c r="D4041" s="3" t="s">
        <v>10615</v>
      </c>
      <c r="E4041" s="3" t="s">
        <v>27902</v>
      </c>
      <c r="F4041" s="3" t="s">
        <v>27901</v>
      </c>
      <c r="G4041" s="3" t="s">
        <v>11886</v>
      </c>
      <c r="H4041" s="3" t="s">
        <v>12052</v>
      </c>
    </row>
    <row r="4042" spans="1:8" ht="72.5" x14ac:dyDescent="0.35">
      <c r="A4042" s="4">
        <v>133144</v>
      </c>
      <c r="B4042" s="1">
        <v>45229</v>
      </c>
      <c r="C4042" s="2">
        <v>0.50587962962962962</v>
      </c>
      <c r="D4042" s="3" t="s">
        <v>27903</v>
      </c>
      <c r="E4042" s="3" t="s">
        <v>27906</v>
      </c>
      <c r="F4042" s="3" t="s">
        <v>27904</v>
      </c>
      <c r="G4042" s="3" t="s">
        <v>24134</v>
      </c>
      <c r="H4042" s="3" t="s">
        <v>27905</v>
      </c>
    </row>
    <row r="4043" spans="1:8" ht="43.5" x14ac:dyDescent="0.35">
      <c r="A4043" s="4">
        <v>41008</v>
      </c>
      <c r="B4043" s="1">
        <v>45229</v>
      </c>
      <c r="C4043" s="2">
        <v>0.50677083333333328</v>
      </c>
      <c r="D4043" s="3" t="s">
        <v>985</v>
      </c>
      <c r="E4043" s="3" t="s">
        <v>21409</v>
      </c>
      <c r="F4043" s="3" t="s">
        <v>13088</v>
      </c>
      <c r="G4043" s="3" t="s">
        <v>27907</v>
      </c>
      <c r="H4043" s="3" t="s">
        <v>12234</v>
      </c>
    </row>
    <row r="4044" spans="1:8" ht="58" x14ac:dyDescent="0.35">
      <c r="A4044" s="4">
        <v>107074</v>
      </c>
      <c r="B4044" s="1">
        <v>45229</v>
      </c>
      <c r="C4044" s="2">
        <v>0.51126157407407413</v>
      </c>
      <c r="D4044" s="3" t="s">
        <v>27908</v>
      </c>
      <c r="E4044" s="3" t="s">
        <v>27911</v>
      </c>
      <c r="F4044" s="3" t="s">
        <v>27909</v>
      </c>
      <c r="G4044" s="3" t="s">
        <v>11732</v>
      </c>
      <c r="H4044" s="3" t="s">
        <v>27910</v>
      </c>
    </row>
    <row r="4045" spans="1:8" x14ac:dyDescent="0.35">
      <c r="A4045" s="4">
        <v>111398</v>
      </c>
      <c r="B4045" s="1">
        <v>45229</v>
      </c>
      <c r="C4045" s="2">
        <v>0.51200231481481484</v>
      </c>
      <c r="D4045" s="3" t="s">
        <v>11851</v>
      </c>
      <c r="E4045" s="3" t="s">
        <v>12790</v>
      </c>
      <c r="F4045" s="3" t="s">
        <v>12780</v>
      </c>
      <c r="G4045" s="3" t="s">
        <v>12790</v>
      </c>
      <c r="H4045" s="3" t="s">
        <v>593</v>
      </c>
    </row>
    <row r="4046" spans="1:8" ht="43.5" x14ac:dyDescent="0.35">
      <c r="A4046" s="4">
        <v>86929</v>
      </c>
      <c r="B4046" s="1">
        <v>45229</v>
      </c>
      <c r="C4046" s="2">
        <v>0.51326388888888885</v>
      </c>
      <c r="D4046" s="3" t="s">
        <v>167</v>
      </c>
      <c r="E4046" s="3" t="s">
        <v>27914</v>
      </c>
      <c r="F4046" s="3" t="s">
        <v>27912</v>
      </c>
      <c r="G4046" s="3" t="s">
        <v>14173</v>
      </c>
      <c r="H4046" s="3" t="s">
        <v>27913</v>
      </c>
    </row>
    <row r="4047" spans="1:8" ht="58" x14ac:dyDescent="0.35">
      <c r="A4047" s="4">
        <v>50928</v>
      </c>
      <c r="B4047" s="1">
        <v>45229</v>
      </c>
      <c r="C4047" s="2">
        <v>0.52285879629629628</v>
      </c>
      <c r="D4047" s="3" t="s">
        <v>12186</v>
      </c>
      <c r="E4047" s="3" t="s">
        <v>27918</v>
      </c>
      <c r="F4047" s="3" t="s">
        <v>27915</v>
      </c>
      <c r="G4047" s="3" t="s">
        <v>27916</v>
      </c>
      <c r="H4047" s="3" t="s">
        <v>27917</v>
      </c>
    </row>
    <row r="4048" spans="1:8" ht="29" x14ac:dyDescent="0.35">
      <c r="A4048" s="4">
        <v>36544</v>
      </c>
      <c r="B4048" s="1">
        <v>45229</v>
      </c>
      <c r="C4048" s="2">
        <v>0.52965277777777775</v>
      </c>
      <c r="D4048" s="3" t="s">
        <v>1436</v>
      </c>
      <c r="E4048" s="3" t="s">
        <v>27922</v>
      </c>
      <c r="F4048" s="3" t="s">
        <v>27919</v>
      </c>
      <c r="G4048" s="3" t="s">
        <v>27920</v>
      </c>
      <c r="H4048" s="3" t="s">
        <v>27921</v>
      </c>
    </row>
    <row r="4049" spans="1:8" ht="72.5" x14ac:dyDescent="0.35">
      <c r="A4049" s="4">
        <v>91241</v>
      </c>
      <c r="B4049" s="1">
        <v>45229</v>
      </c>
      <c r="C4049" s="2">
        <v>0.5337615740740741</v>
      </c>
      <c r="D4049" s="3" t="s">
        <v>1403</v>
      </c>
      <c r="E4049" s="3" t="s">
        <v>27926</v>
      </c>
      <c r="F4049" s="3" t="s">
        <v>27923</v>
      </c>
      <c r="G4049" s="3" t="s">
        <v>27924</v>
      </c>
      <c r="H4049" s="3" t="s">
        <v>27925</v>
      </c>
    </row>
    <row r="4050" spans="1:8" ht="58" x14ac:dyDescent="0.35">
      <c r="A4050" s="4">
        <v>60485</v>
      </c>
      <c r="B4050" s="1">
        <v>45229</v>
      </c>
      <c r="C4050" s="2">
        <v>0.53971064814814818</v>
      </c>
      <c r="D4050" s="3" t="s">
        <v>27927</v>
      </c>
      <c r="E4050" s="3" t="s">
        <v>27931</v>
      </c>
      <c r="F4050" s="3" t="s">
        <v>27928</v>
      </c>
      <c r="G4050" s="3" t="s">
        <v>27929</v>
      </c>
      <c r="H4050" s="3" t="s">
        <v>27930</v>
      </c>
    </row>
    <row r="4051" spans="1:8" ht="58" x14ac:dyDescent="0.35">
      <c r="A4051" s="4">
        <v>30842</v>
      </c>
      <c r="B4051" s="1">
        <v>45229</v>
      </c>
      <c r="C4051" s="2">
        <v>0.55715277777777772</v>
      </c>
      <c r="D4051" s="3" t="s">
        <v>27932</v>
      </c>
      <c r="E4051" s="3" t="s">
        <v>14004</v>
      </c>
      <c r="F4051" s="3" t="s">
        <v>27933</v>
      </c>
      <c r="G4051" s="3" t="s">
        <v>14823</v>
      </c>
      <c r="H4051" s="3" t="s">
        <v>27934</v>
      </c>
    </row>
    <row r="4052" spans="1:8" ht="72.5" x14ac:dyDescent="0.35">
      <c r="A4052" s="4">
        <v>134683</v>
      </c>
      <c r="B4052" s="1">
        <v>45229</v>
      </c>
      <c r="C4052" s="2">
        <v>0.56332175925925931</v>
      </c>
      <c r="D4052" s="3" t="s">
        <v>1436</v>
      </c>
      <c r="E4052" s="3" t="s">
        <v>27938</v>
      </c>
      <c r="F4052" s="3" t="s">
        <v>27935</v>
      </c>
      <c r="G4052" s="3" t="s">
        <v>27936</v>
      </c>
      <c r="H4052" s="3" t="s">
        <v>27937</v>
      </c>
    </row>
    <row r="4053" spans="1:8" x14ac:dyDescent="0.35">
      <c r="A4053" s="4">
        <v>35437</v>
      </c>
      <c r="B4053" s="1">
        <v>45229</v>
      </c>
      <c r="C4053" s="2">
        <v>0.5638657407407407</v>
      </c>
      <c r="D4053" s="3" t="s">
        <v>985</v>
      </c>
      <c r="E4053" s="3" t="s">
        <v>27940</v>
      </c>
      <c r="F4053" s="3" t="s">
        <v>27939</v>
      </c>
      <c r="G4053" s="3" t="s">
        <v>13644</v>
      </c>
      <c r="H4053" s="3" t="s">
        <v>11277</v>
      </c>
    </row>
    <row r="4054" spans="1:8" ht="72.5" x14ac:dyDescent="0.35">
      <c r="A4054" s="4">
        <v>134683</v>
      </c>
      <c r="B4054" s="1">
        <v>45229</v>
      </c>
      <c r="C4054" s="2">
        <v>0.56612268518518516</v>
      </c>
      <c r="D4054" s="3" t="s">
        <v>27941</v>
      </c>
      <c r="E4054" s="3" t="s">
        <v>27938</v>
      </c>
      <c r="F4054" s="3" t="s">
        <v>27935</v>
      </c>
      <c r="G4054" s="3" t="s">
        <v>27942</v>
      </c>
      <c r="H4054" s="3" t="s">
        <v>27943</v>
      </c>
    </row>
    <row r="4055" spans="1:8" x14ac:dyDescent="0.35">
      <c r="A4055" s="4">
        <v>153269</v>
      </c>
      <c r="B4055" s="1">
        <v>45229</v>
      </c>
      <c r="C4055" s="2">
        <v>0.56774305555555549</v>
      </c>
      <c r="D4055" s="3" t="s">
        <v>1288</v>
      </c>
      <c r="E4055" s="3" t="s">
        <v>1559</v>
      </c>
      <c r="F4055" s="3" t="s">
        <v>27944</v>
      </c>
      <c r="G4055" s="3" t="s">
        <v>1559</v>
      </c>
      <c r="H4055" s="3" t="s">
        <v>27945</v>
      </c>
    </row>
    <row r="4056" spans="1:8" ht="72.5" x14ac:dyDescent="0.35">
      <c r="A4056" s="4">
        <v>113561</v>
      </c>
      <c r="B4056" s="1">
        <v>45229</v>
      </c>
      <c r="C4056" s="2">
        <v>0.56965277777777779</v>
      </c>
      <c r="D4056" s="3" t="s">
        <v>27946</v>
      </c>
      <c r="E4056" s="3" t="s">
        <v>27949</v>
      </c>
      <c r="F4056" s="3" t="s">
        <v>27947</v>
      </c>
      <c r="G4056" s="3" t="s">
        <v>11020</v>
      </c>
      <c r="H4056" s="3" t="s">
        <v>27948</v>
      </c>
    </row>
    <row r="4057" spans="1:8" ht="43.5" x14ac:dyDescent="0.35">
      <c r="A4057" s="4">
        <v>176845</v>
      </c>
      <c r="B4057" s="1">
        <v>45229</v>
      </c>
      <c r="C4057" s="2">
        <v>0.57111111111111112</v>
      </c>
      <c r="D4057" s="3" t="s">
        <v>1436</v>
      </c>
      <c r="E4057" s="3" t="s">
        <v>27951</v>
      </c>
      <c r="F4057" s="3" t="s">
        <v>27950</v>
      </c>
      <c r="G4057" s="3" t="s">
        <v>14823</v>
      </c>
      <c r="H4057" s="3" t="s">
        <v>11324</v>
      </c>
    </row>
    <row r="4058" spans="1:8" ht="58" x14ac:dyDescent="0.35">
      <c r="A4058" s="4">
        <v>43175</v>
      </c>
      <c r="B4058" s="1">
        <v>45229</v>
      </c>
      <c r="C4058" s="2">
        <v>0.57111111111111112</v>
      </c>
      <c r="D4058" s="3" t="s">
        <v>27952</v>
      </c>
      <c r="E4058" s="3" t="s">
        <v>27956</v>
      </c>
      <c r="F4058" s="3" t="s">
        <v>27953</v>
      </c>
      <c r="G4058" s="3" t="s">
        <v>27954</v>
      </c>
      <c r="H4058" s="3" t="s">
        <v>27955</v>
      </c>
    </row>
    <row r="4059" spans="1:8" ht="72.5" x14ac:dyDescent="0.35">
      <c r="A4059" s="4">
        <v>129902</v>
      </c>
      <c r="B4059" s="1">
        <v>45229</v>
      </c>
      <c r="C4059" s="2">
        <v>0.57140046296296299</v>
      </c>
      <c r="D4059" s="3" t="s">
        <v>27957</v>
      </c>
      <c r="E4059" s="3" t="s">
        <v>27961</v>
      </c>
      <c r="F4059" s="3" t="s">
        <v>27958</v>
      </c>
      <c r="G4059" s="3" t="s">
        <v>27959</v>
      </c>
      <c r="H4059" s="3" t="s">
        <v>27960</v>
      </c>
    </row>
    <row r="4060" spans="1:8" ht="43.5" x14ac:dyDescent="0.35">
      <c r="A4060" s="4">
        <v>40883</v>
      </c>
      <c r="B4060" s="1">
        <v>45229</v>
      </c>
      <c r="C4060" s="2">
        <v>0.57329861111111113</v>
      </c>
      <c r="D4060" s="3" t="s">
        <v>1288</v>
      </c>
      <c r="E4060" s="3" t="s">
        <v>27963</v>
      </c>
      <c r="F4060" s="3" t="s">
        <v>27962</v>
      </c>
      <c r="G4060" s="3" t="s">
        <v>11812</v>
      </c>
      <c r="H4060" s="3" t="s">
        <v>11750</v>
      </c>
    </row>
    <row r="4061" spans="1:8" ht="43.5" x14ac:dyDescent="0.35">
      <c r="A4061" s="4">
        <v>195925</v>
      </c>
      <c r="B4061" s="1">
        <v>45229</v>
      </c>
      <c r="C4061" s="2">
        <v>0.57395833333333335</v>
      </c>
      <c r="D4061" s="3" t="s">
        <v>193</v>
      </c>
      <c r="E4061" s="3" t="s">
        <v>27965</v>
      </c>
      <c r="F4061" s="3" t="s">
        <v>27964</v>
      </c>
      <c r="G4061" s="3" t="s">
        <v>27965</v>
      </c>
      <c r="H4061" s="3" t="s">
        <v>27966</v>
      </c>
    </row>
    <row r="4062" spans="1:8" ht="101.5" x14ac:dyDescent="0.35">
      <c r="A4062" s="4">
        <v>45853</v>
      </c>
      <c r="B4062" s="1">
        <v>45229</v>
      </c>
      <c r="C4062" s="2">
        <v>0.57525462962962959</v>
      </c>
      <c r="D4062" s="3" t="s">
        <v>167</v>
      </c>
      <c r="E4062" s="3" t="s">
        <v>27969</v>
      </c>
      <c r="F4062" s="3" t="s">
        <v>27967</v>
      </c>
      <c r="G4062" s="3" t="s">
        <v>12048</v>
      </c>
      <c r="H4062" s="3" t="s">
        <v>27968</v>
      </c>
    </row>
    <row r="4063" spans="1:8" ht="29" x14ac:dyDescent="0.35">
      <c r="A4063" s="4">
        <v>112111</v>
      </c>
      <c r="B4063" s="1">
        <v>45229</v>
      </c>
      <c r="C4063" s="2">
        <v>0.57672453703703697</v>
      </c>
      <c r="D4063" s="3" t="s">
        <v>27970</v>
      </c>
      <c r="E4063" s="3" t="s">
        <v>27973</v>
      </c>
      <c r="F4063" s="3" t="s">
        <v>27971</v>
      </c>
      <c r="G4063" s="3" t="s">
        <v>10546</v>
      </c>
      <c r="H4063" s="3" t="s">
        <v>27972</v>
      </c>
    </row>
    <row r="4064" spans="1:8" x14ac:dyDescent="0.35">
      <c r="A4064" s="4">
        <v>179610</v>
      </c>
      <c r="B4064" s="1">
        <v>45229</v>
      </c>
      <c r="C4064" s="2">
        <v>0.57906250000000004</v>
      </c>
      <c r="D4064" s="3" t="s">
        <v>1288</v>
      </c>
      <c r="E4064" s="3" t="s">
        <v>27975</v>
      </c>
      <c r="F4064" s="3" t="s">
        <v>27974</v>
      </c>
      <c r="G4064" s="3" t="s">
        <v>11912</v>
      </c>
      <c r="H4064" s="3" t="s">
        <v>10673</v>
      </c>
    </row>
    <row r="4065" spans="1:8" ht="58" x14ac:dyDescent="0.35">
      <c r="A4065" s="4">
        <v>172410</v>
      </c>
      <c r="B4065" s="1">
        <v>45229</v>
      </c>
      <c r="C4065" s="2">
        <v>0.5799305555555555</v>
      </c>
      <c r="D4065" s="3" t="s">
        <v>27976</v>
      </c>
      <c r="E4065" s="3" t="s">
        <v>27979</v>
      </c>
      <c r="F4065" s="3" t="s">
        <v>27977</v>
      </c>
      <c r="G4065" s="3" t="s">
        <v>27978</v>
      </c>
      <c r="H4065" s="3" t="s">
        <v>29</v>
      </c>
    </row>
    <row r="4066" spans="1:8" x14ac:dyDescent="0.35">
      <c r="A4066" s="4">
        <v>87268</v>
      </c>
      <c r="B4066" s="1">
        <v>45229</v>
      </c>
      <c r="C4066" s="2">
        <v>0.58091435185185192</v>
      </c>
      <c r="D4066" s="3" t="s">
        <v>27980</v>
      </c>
      <c r="E4066" s="3" t="s">
        <v>27983</v>
      </c>
      <c r="F4066" s="3" t="s">
        <v>27981</v>
      </c>
      <c r="G4066" s="3" t="s">
        <v>11781</v>
      </c>
      <c r="H4066" s="3" t="s">
        <v>27982</v>
      </c>
    </row>
    <row r="4067" spans="1:8" ht="87" x14ac:dyDescent="0.35">
      <c r="A4067" s="4">
        <v>205019</v>
      </c>
      <c r="B4067" s="1">
        <v>45229</v>
      </c>
      <c r="C4067" s="2">
        <v>0.58381944444444445</v>
      </c>
      <c r="D4067" s="3" t="s">
        <v>27984</v>
      </c>
      <c r="E4067" s="3" t="s">
        <v>27988</v>
      </c>
      <c r="F4067" s="3" t="s">
        <v>27985</v>
      </c>
      <c r="G4067" s="3" t="s">
        <v>27986</v>
      </c>
      <c r="H4067" s="3" t="s">
        <v>27987</v>
      </c>
    </row>
    <row r="4068" spans="1:8" ht="29" x14ac:dyDescent="0.35">
      <c r="A4068" s="4">
        <v>178632</v>
      </c>
      <c r="B4068" s="1">
        <v>45229</v>
      </c>
      <c r="C4068" s="2">
        <v>0.58516203703703706</v>
      </c>
      <c r="D4068" s="3" t="s">
        <v>27989</v>
      </c>
      <c r="E4068" s="3" t="s">
        <v>10653</v>
      </c>
      <c r="F4068" s="3" t="s">
        <v>27990</v>
      </c>
      <c r="G4068" s="3" t="s">
        <v>27991</v>
      </c>
      <c r="H4068" s="3" t="s">
        <v>10290</v>
      </c>
    </row>
    <row r="4069" spans="1:8" ht="72.5" x14ac:dyDescent="0.35">
      <c r="A4069" s="4">
        <v>7252</v>
      </c>
      <c r="B4069" s="1">
        <v>45229</v>
      </c>
      <c r="C4069" s="2">
        <v>0.58739583333333334</v>
      </c>
      <c r="D4069" s="3" t="s">
        <v>1288</v>
      </c>
      <c r="E4069" s="3" t="s">
        <v>27994</v>
      </c>
      <c r="F4069" s="3" t="s">
        <v>27992</v>
      </c>
      <c r="G4069" s="3" t="s">
        <v>11784</v>
      </c>
      <c r="H4069" s="3" t="s">
        <v>27993</v>
      </c>
    </row>
    <row r="4070" spans="1:8" x14ac:dyDescent="0.35">
      <c r="A4070" s="4">
        <v>150384</v>
      </c>
      <c r="B4070" s="1">
        <v>45229</v>
      </c>
      <c r="C4070" s="2">
        <v>0.58993055555555551</v>
      </c>
      <c r="D4070" s="3" t="s">
        <v>1288</v>
      </c>
      <c r="E4070" s="3" t="s">
        <v>27996</v>
      </c>
      <c r="F4070" s="3" t="s">
        <v>27995</v>
      </c>
      <c r="G4070" s="3" t="s">
        <v>11837</v>
      </c>
      <c r="H4070" s="3" t="s">
        <v>11277</v>
      </c>
    </row>
    <row r="4071" spans="1:8" ht="203" x14ac:dyDescent="0.35">
      <c r="A4071" s="4">
        <v>197887</v>
      </c>
      <c r="B4071" s="1">
        <v>45229</v>
      </c>
      <c r="C4071" s="2">
        <v>0.59045138888888882</v>
      </c>
      <c r="D4071" s="3" t="s">
        <v>27997</v>
      </c>
      <c r="E4071" s="3" t="s">
        <v>16047</v>
      </c>
      <c r="F4071" s="3" t="s">
        <v>24166</v>
      </c>
      <c r="G4071" s="3" t="s">
        <v>27998</v>
      </c>
      <c r="H4071" s="3" t="s">
        <v>80</v>
      </c>
    </row>
    <row r="4072" spans="1:8" ht="29" x14ac:dyDescent="0.35">
      <c r="A4072" s="4">
        <v>205032</v>
      </c>
      <c r="B4072" s="1">
        <v>45229</v>
      </c>
      <c r="C4072" s="2">
        <v>0.59121527777777783</v>
      </c>
      <c r="D4072" s="3" t="s">
        <v>27999</v>
      </c>
      <c r="E4072" s="3" t="s">
        <v>28003</v>
      </c>
      <c r="F4072" s="3" t="s">
        <v>28000</v>
      </c>
      <c r="G4072" s="3" t="s">
        <v>28001</v>
      </c>
      <c r="H4072" s="3" t="s">
        <v>28002</v>
      </c>
    </row>
    <row r="4073" spans="1:8" x14ac:dyDescent="0.35">
      <c r="A4073" s="4">
        <v>21256</v>
      </c>
      <c r="B4073" s="1">
        <v>45229</v>
      </c>
      <c r="C4073" s="2">
        <v>0.59331018518518519</v>
      </c>
      <c r="D4073" s="3" t="s">
        <v>1436</v>
      </c>
      <c r="E4073" s="3" t="s">
        <v>13284</v>
      </c>
      <c r="F4073" s="3" t="s">
        <v>11953</v>
      </c>
      <c r="G4073" s="3" t="s">
        <v>13284</v>
      </c>
      <c r="H4073" s="3" t="s">
        <v>10726</v>
      </c>
    </row>
    <row r="4074" spans="1:8" x14ac:dyDescent="0.35">
      <c r="A4074" s="4">
        <v>196954</v>
      </c>
      <c r="B4074" s="1">
        <v>45229</v>
      </c>
      <c r="C4074" s="2">
        <v>0.5942708333333333</v>
      </c>
      <c r="D4074" s="3" t="s">
        <v>1288</v>
      </c>
      <c r="E4074" s="3" t="s">
        <v>28005</v>
      </c>
      <c r="F4074" s="3" t="s">
        <v>28004</v>
      </c>
      <c r="G4074" s="3" t="s">
        <v>28005</v>
      </c>
      <c r="H4074" s="3" t="s">
        <v>28006</v>
      </c>
    </row>
    <row r="4075" spans="1:8" ht="43.5" x14ac:dyDescent="0.35">
      <c r="A4075" s="4">
        <v>42310</v>
      </c>
      <c r="B4075" s="1">
        <v>45229</v>
      </c>
      <c r="C4075" s="2">
        <v>0.59576388888888887</v>
      </c>
      <c r="D4075" s="3" t="s">
        <v>985</v>
      </c>
      <c r="E4075" s="3" t="s">
        <v>14150</v>
      </c>
      <c r="F4075" s="3" t="s">
        <v>28007</v>
      </c>
      <c r="G4075" s="3" t="s">
        <v>10408</v>
      </c>
      <c r="H4075" s="3" t="s">
        <v>15346</v>
      </c>
    </row>
    <row r="4076" spans="1:8" ht="43.5" x14ac:dyDescent="0.35">
      <c r="A4076" s="4">
        <v>204536</v>
      </c>
      <c r="B4076" s="1">
        <v>45229</v>
      </c>
      <c r="C4076" s="2">
        <v>0.5962615740740741</v>
      </c>
      <c r="D4076" s="3" t="s">
        <v>28008</v>
      </c>
      <c r="E4076" s="3" t="s">
        <v>28012</v>
      </c>
      <c r="F4076" s="3" t="s">
        <v>28009</v>
      </c>
      <c r="G4076" s="3" t="s">
        <v>28010</v>
      </c>
      <c r="H4076" s="3" t="s">
        <v>28011</v>
      </c>
    </row>
    <row r="4077" spans="1:8" x14ac:dyDescent="0.35">
      <c r="A4077" s="4">
        <v>115953</v>
      </c>
      <c r="B4077" s="1">
        <v>45229</v>
      </c>
      <c r="C4077" s="2">
        <v>0.59741898148148154</v>
      </c>
      <c r="D4077" s="3" t="s">
        <v>985</v>
      </c>
      <c r="E4077" s="3" t="s">
        <v>1997</v>
      </c>
      <c r="F4077" s="3" t="s">
        <v>11953</v>
      </c>
      <c r="G4077" s="3" t="s">
        <v>1997</v>
      </c>
      <c r="H4077" s="3" t="s">
        <v>12234</v>
      </c>
    </row>
    <row r="4078" spans="1:8" ht="130.5" x14ac:dyDescent="0.35">
      <c r="A4078" s="4">
        <v>58416</v>
      </c>
      <c r="B4078" s="1">
        <v>45229</v>
      </c>
      <c r="C4078" s="2">
        <v>0.59877314814814808</v>
      </c>
      <c r="D4078" s="3" t="s">
        <v>28013</v>
      </c>
      <c r="E4078" s="3" t="s">
        <v>28017</v>
      </c>
      <c r="F4078" s="3" t="s">
        <v>28014</v>
      </c>
      <c r="G4078" s="3" t="s">
        <v>28015</v>
      </c>
      <c r="H4078" s="3" t="s">
        <v>28016</v>
      </c>
    </row>
    <row r="4079" spans="1:8" ht="72.5" x14ac:dyDescent="0.35">
      <c r="A4079" s="4">
        <v>205122</v>
      </c>
      <c r="B4079" s="1">
        <v>45229</v>
      </c>
      <c r="C4079" s="2">
        <v>0.60010416666666666</v>
      </c>
      <c r="D4079" s="3" t="s">
        <v>28018</v>
      </c>
      <c r="E4079" s="3" t="s">
        <v>28021</v>
      </c>
      <c r="F4079" s="3" t="s">
        <v>28019</v>
      </c>
      <c r="G4079" s="3" t="s">
        <v>13528</v>
      </c>
      <c r="H4079" s="3" t="s">
        <v>28020</v>
      </c>
    </row>
    <row r="4080" spans="1:8" ht="29" x14ac:dyDescent="0.35">
      <c r="A4080" s="4">
        <v>203599</v>
      </c>
      <c r="B4080" s="1">
        <v>45229</v>
      </c>
      <c r="C4080" s="2">
        <v>0.60326388888888893</v>
      </c>
      <c r="D4080" s="3" t="s">
        <v>1744</v>
      </c>
      <c r="E4080" s="3" t="s">
        <v>28024</v>
      </c>
      <c r="F4080" s="3" t="s">
        <v>28022</v>
      </c>
      <c r="G4080" s="3" t="s">
        <v>276</v>
      </c>
      <c r="H4080" s="3" t="s">
        <v>28023</v>
      </c>
    </row>
    <row r="4081" spans="1:8" x14ac:dyDescent="0.35">
      <c r="A4081" s="4">
        <v>69863</v>
      </c>
      <c r="B4081" s="1">
        <v>45229</v>
      </c>
      <c r="C4081" s="2">
        <v>0.60343749999999996</v>
      </c>
      <c r="D4081" s="3" t="s">
        <v>985</v>
      </c>
      <c r="E4081" s="3" t="s">
        <v>13520</v>
      </c>
      <c r="F4081" s="3" t="s">
        <v>28025</v>
      </c>
      <c r="G4081" s="3" t="s">
        <v>13520</v>
      </c>
      <c r="H4081" s="3" t="s">
        <v>10726</v>
      </c>
    </row>
    <row r="4082" spans="1:8" ht="29" x14ac:dyDescent="0.35">
      <c r="A4082" s="4">
        <v>203389</v>
      </c>
      <c r="B4082" s="1">
        <v>45229</v>
      </c>
      <c r="C4082" s="2">
        <v>0.60409722222222217</v>
      </c>
      <c r="D4082" s="3" t="s">
        <v>28026</v>
      </c>
      <c r="E4082" s="3" t="s">
        <v>28028</v>
      </c>
      <c r="F4082" s="3" t="s">
        <v>11645</v>
      </c>
      <c r="G4082" s="3" t="s">
        <v>28027</v>
      </c>
      <c r="H4082" s="3" t="s">
        <v>12578</v>
      </c>
    </row>
    <row r="4083" spans="1:8" ht="29" x14ac:dyDescent="0.35">
      <c r="A4083" s="4">
        <v>205126</v>
      </c>
      <c r="B4083" s="1">
        <v>45229</v>
      </c>
      <c r="C4083" s="2">
        <v>0.60675925925925933</v>
      </c>
      <c r="D4083" s="3" t="s">
        <v>28029</v>
      </c>
      <c r="E4083" s="3" t="s">
        <v>28021</v>
      </c>
      <c r="F4083" s="3" t="s">
        <v>28030</v>
      </c>
      <c r="G4083" s="3" t="s">
        <v>28031</v>
      </c>
      <c r="H4083" s="3" t="s">
        <v>28032</v>
      </c>
    </row>
    <row r="4084" spans="1:8" ht="43.5" x14ac:dyDescent="0.35">
      <c r="A4084" s="4">
        <v>48872</v>
      </c>
      <c r="B4084" s="1">
        <v>45229</v>
      </c>
      <c r="C4084" s="2">
        <v>0.60844907407407411</v>
      </c>
      <c r="D4084" s="3" t="s">
        <v>1473</v>
      </c>
      <c r="E4084" s="3" t="s">
        <v>28035</v>
      </c>
      <c r="F4084" s="3" t="s">
        <v>28033</v>
      </c>
      <c r="G4084" s="3" t="s">
        <v>15266</v>
      </c>
      <c r="H4084" s="3" t="s">
        <v>28034</v>
      </c>
    </row>
    <row r="4085" spans="1:8" ht="116" x14ac:dyDescent="0.35">
      <c r="A4085" s="4">
        <v>118678</v>
      </c>
      <c r="B4085" s="1">
        <v>45229</v>
      </c>
      <c r="C4085" s="2">
        <v>0.6111805555555555</v>
      </c>
      <c r="D4085" s="3" t="s">
        <v>28036</v>
      </c>
      <c r="E4085" s="3" t="s">
        <v>28038</v>
      </c>
      <c r="F4085" s="3" t="s">
        <v>28037</v>
      </c>
      <c r="G4085" s="3" t="s">
        <v>11020</v>
      </c>
      <c r="H4085" s="3" t="s">
        <v>13507</v>
      </c>
    </row>
    <row r="4086" spans="1:8" ht="29" x14ac:dyDescent="0.35">
      <c r="A4086" s="4">
        <v>205123</v>
      </c>
      <c r="B4086" s="1">
        <v>45229</v>
      </c>
      <c r="C4086" s="2">
        <v>0.61156250000000001</v>
      </c>
      <c r="D4086" s="3" t="s">
        <v>12324</v>
      </c>
      <c r="E4086" s="3" t="s">
        <v>28040</v>
      </c>
      <c r="F4086" s="3" t="s">
        <v>28039</v>
      </c>
      <c r="G4086" s="3" t="s">
        <v>28040</v>
      </c>
      <c r="H4086" s="3" t="s">
        <v>28041</v>
      </c>
    </row>
    <row r="4087" spans="1:8" ht="43.5" x14ac:dyDescent="0.35">
      <c r="A4087" s="4">
        <v>56305</v>
      </c>
      <c r="B4087" s="1">
        <v>45229</v>
      </c>
      <c r="C4087" s="2">
        <v>0.61248842592592589</v>
      </c>
      <c r="D4087" s="3" t="s">
        <v>28042</v>
      </c>
      <c r="E4087" s="3" t="s">
        <v>28045</v>
      </c>
      <c r="F4087" s="3" t="s">
        <v>13203</v>
      </c>
      <c r="G4087" s="3" t="s">
        <v>28043</v>
      </c>
      <c r="H4087" s="3" t="s">
        <v>28044</v>
      </c>
    </row>
    <row r="4088" spans="1:8" ht="72.5" x14ac:dyDescent="0.35">
      <c r="A4088" s="4">
        <v>137557</v>
      </c>
      <c r="B4088" s="1">
        <v>45229</v>
      </c>
      <c r="C4088" s="2">
        <v>0.61297453703703708</v>
      </c>
      <c r="D4088" s="3" t="s">
        <v>28046</v>
      </c>
      <c r="E4088" s="3" t="s">
        <v>28050</v>
      </c>
      <c r="F4088" s="3" t="s">
        <v>28047</v>
      </c>
      <c r="G4088" s="3" t="s">
        <v>28048</v>
      </c>
      <c r="H4088" s="3" t="s">
        <v>28049</v>
      </c>
    </row>
    <row r="4089" spans="1:8" ht="72.5" x14ac:dyDescent="0.35">
      <c r="A4089" s="4">
        <v>7063</v>
      </c>
      <c r="B4089" s="1">
        <v>45229</v>
      </c>
      <c r="C4089" s="2">
        <v>0.61462962962962964</v>
      </c>
      <c r="D4089" s="3" t="s">
        <v>28051</v>
      </c>
      <c r="E4089" s="3" t="s">
        <v>15764</v>
      </c>
      <c r="F4089" s="3" t="s">
        <v>28052</v>
      </c>
      <c r="G4089" s="3" t="s">
        <v>28053</v>
      </c>
      <c r="H4089" s="3" t="s">
        <v>28054</v>
      </c>
    </row>
    <row r="4090" spans="1:8" ht="43.5" x14ac:dyDescent="0.35">
      <c r="A4090" s="4">
        <v>205110</v>
      </c>
      <c r="B4090" s="1">
        <v>45229</v>
      </c>
      <c r="C4090" s="2">
        <v>0.61709490740740736</v>
      </c>
      <c r="D4090" s="3" t="s">
        <v>28055</v>
      </c>
      <c r="E4090" s="3" t="s">
        <v>28057</v>
      </c>
      <c r="F4090" s="3" t="s">
        <v>28056</v>
      </c>
      <c r="G4090" s="3" t="s">
        <v>28057</v>
      </c>
      <c r="H4090" s="3" t="s">
        <v>28058</v>
      </c>
    </row>
    <row r="4091" spans="1:8" ht="87" x14ac:dyDescent="0.35">
      <c r="A4091" s="4">
        <v>176138</v>
      </c>
      <c r="B4091" s="1">
        <v>45229</v>
      </c>
      <c r="C4091" s="2">
        <v>0.61810185185185185</v>
      </c>
      <c r="D4091" s="3" t="s">
        <v>160</v>
      </c>
      <c r="E4091" s="3" t="s">
        <v>28060</v>
      </c>
      <c r="F4091" s="3" t="s">
        <v>28059</v>
      </c>
      <c r="G4091" s="3" t="s">
        <v>28060</v>
      </c>
      <c r="H4091" s="3" t="s">
        <v>28061</v>
      </c>
    </row>
    <row r="4092" spans="1:8" ht="58" x14ac:dyDescent="0.35">
      <c r="A4092" s="4">
        <v>8261</v>
      </c>
      <c r="B4092" s="1">
        <v>45229</v>
      </c>
      <c r="C4092" s="2">
        <v>0.61978009259259259</v>
      </c>
      <c r="D4092" s="3" t="s">
        <v>409</v>
      </c>
      <c r="E4092" s="3" t="s">
        <v>13313</v>
      </c>
      <c r="F4092" s="3" t="s">
        <v>28062</v>
      </c>
      <c r="G4092" s="3" t="s">
        <v>28063</v>
      </c>
      <c r="H4092" s="3" t="s">
        <v>11844</v>
      </c>
    </row>
    <row r="4093" spans="1:8" ht="58" x14ac:dyDescent="0.35">
      <c r="A4093" s="4">
        <v>200859</v>
      </c>
      <c r="B4093" s="1">
        <v>45229</v>
      </c>
      <c r="C4093" s="2">
        <v>0.62070601851851859</v>
      </c>
      <c r="D4093" s="3" t="s">
        <v>28064</v>
      </c>
      <c r="E4093" s="3" t="s">
        <v>28068</v>
      </c>
      <c r="F4093" s="3" t="s">
        <v>28065</v>
      </c>
      <c r="G4093" s="3" t="s">
        <v>28066</v>
      </c>
      <c r="H4093" s="3" t="s">
        <v>28067</v>
      </c>
    </row>
    <row r="4094" spans="1:8" ht="72.5" x14ac:dyDescent="0.35">
      <c r="A4094" s="4">
        <v>96716</v>
      </c>
      <c r="B4094" s="1">
        <v>45229</v>
      </c>
      <c r="C4094" s="2">
        <v>0.62123842592592593</v>
      </c>
      <c r="D4094" s="3" t="s">
        <v>28069</v>
      </c>
      <c r="E4094" s="3" t="s">
        <v>28072</v>
      </c>
      <c r="F4094" s="3" t="s">
        <v>28070</v>
      </c>
      <c r="G4094" s="3" t="s">
        <v>11969</v>
      </c>
      <c r="H4094" s="3" t="s">
        <v>28071</v>
      </c>
    </row>
    <row r="4095" spans="1:8" ht="29" x14ac:dyDescent="0.35">
      <c r="A4095" s="4">
        <v>205141</v>
      </c>
      <c r="B4095" s="1">
        <v>45229</v>
      </c>
      <c r="C4095" s="2">
        <v>0.6232523148148148</v>
      </c>
      <c r="D4095" s="3" t="s">
        <v>28073</v>
      </c>
      <c r="E4095" s="3" t="s">
        <v>13528</v>
      </c>
      <c r="F4095" s="3" t="s">
        <v>28074</v>
      </c>
      <c r="G4095" s="3" t="s">
        <v>13528</v>
      </c>
      <c r="H4095" s="3" t="s">
        <v>28075</v>
      </c>
    </row>
    <row r="4096" spans="1:8" ht="29" x14ac:dyDescent="0.35">
      <c r="A4096" s="4">
        <v>58204</v>
      </c>
      <c r="B4096" s="1">
        <v>45229</v>
      </c>
      <c r="C4096" s="2">
        <v>0.62626157407407412</v>
      </c>
      <c r="D4096" s="3" t="s">
        <v>28076</v>
      </c>
      <c r="E4096" s="3" t="s">
        <v>28079</v>
      </c>
      <c r="F4096" s="3" t="s">
        <v>14671</v>
      </c>
      <c r="G4096" s="3" t="s">
        <v>28077</v>
      </c>
      <c r="H4096" s="3" t="s">
        <v>28078</v>
      </c>
    </row>
    <row r="4097" spans="1:8" ht="29" x14ac:dyDescent="0.35">
      <c r="A4097" s="4">
        <v>172458</v>
      </c>
      <c r="B4097" s="1">
        <v>45229</v>
      </c>
      <c r="C4097" s="2">
        <v>0.62762731481481482</v>
      </c>
      <c r="D4097" s="3" t="s">
        <v>985</v>
      </c>
      <c r="E4097" s="3" t="s">
        <v>28082</v>
      </c>
      <c r="F4097" s="3" t="s">
        <v>28080</v>
      </c>
      <c r="G4097" s="3" t="s">
        <v>10433</v>
      </c>
      <c r="H4097" s="3" t="s">
        <v>28081</v>
      </c>
    </row>
    <row r="4098" spans="1:8" ht="43.5" x14ac:dyDescent="0.35">
      <c r="A4098" s="4">
        <v>202209</v>
      </c>
      <c r="B4098" s="1">
        <v>45229</v>
      </c>
      <c r="C4098" s="2">
        <v>0.62903935185185189</v>
      </c>
      <c r="D4098" s="3" t="s">
        <v>12218</v>
      </c>
      <c r="E4098" s="3" t="s">
        <v>28084</v>
      </c>
      <c r="F4098" s="3" t="s">
        <v>28083</v>
      </c>
      <c r="G4098" s="3" t="s">
        <v>28084</v>
      </c>
      <c r="H4098" s="3" t="s">
        <v>28085</v>
      </c>
    </row>
    <row r="4099" spans="1:8" ht="72.5" x14ac:dyDescent="0.35">
      <c r="A4099" s="4">
        <v>72865</v>
      </c>
      <c r="B4099" s="1">
        <v>45229</v>
      </c>
      <c r="C4099" s="2">
        <v>0.62910879629629635</v>
      </c>
      <c r="D4099" s="3" t="s">
        <v>10412</v>
      </c>
      <c r="E4099" s="3" t="s">
        <v>13896</v>
      </c>
      <c r="F4099" s="3" t="s">
        <v>28086</v>
      </c>
      <c r="G4099" s="3" t="s">
        <v>28087</v>
      </c>
      <c r="H4099" s="3" t="s">
        <v>10348</v>
      </c>
    </row>
    <row r="4100" spans="1:8" ht="58" x14ac:dyDescent="0.35">
      <c r="A4100" s="4">
        <v>127402</v>
      </c>
      <c r="B4100" s="1">
        <v>45229</v>
      </c>
      <c r="C4100" s="2">
        <v>0.62959490740740742</v>
      </c>
      <c r="D4100" s="3" t="s">
        <v>349</v>
      </c>
      <c r="E4100" s="3" t="s">
        <v>28091</v>
      </c>
      <c r="F4100" s="3" t="s">
        <v>28088</v>
      </c>
      <c r="G4100" s="3" t="s">
        <v>28089</v>
      </c>
      <c r="H4100" s="3" t="s">
        <v>28090</v>
      </c>
    </row>
    <row r="4101" spans="1:8" ht="72.5" x14ac:dyDescent="0.35">
      <c r="A4101" s="4">
        <v>203602</v>
      </c>
      <c r="B4101" s="1">
        <v>45229</v>
      </c>
      <c r="C4101" s="2">
        <v>0.62966435185185188</v>
      </c>
      <c r="D4101" s="3" t="s">
        <v>1702</v>
      </c>
      <c r="E4101" s="3" t="s">
        <v>28095</v>
      </c>
      <c r="F4101" s="3" t="s">
        <v>28092</v>
      </c>
      <c r="G4101" s="3" t="s">
        <v>28093</v>
      </c>
      <c r="H4101" s="3" t="s">
        <v>28094</v>
      </c>
    </row>
    <row r="4102" spans="1:8" ht="43.5" x14ac:dyDescent="0.35">
      <c r="A4102" s="4">
        <v>205060</v>
      </c>
      <c r="B4102" s="1">
        <v>45229</v>
      </c>
      <c r="C4102" s="2">
        <v>0.63061342592592595</v>
      </c>
      <c r="D4102" s="3" t="s">
        <v>28096</v>
      </c>
      <c r="E4102" s="3" t="s">
        <v>28098</v>
      </c>
      <c r="F4102" s="3" t="s">
        <v>28097</v>
      </c>
      <c r="G4102" s="3" t="s">
        <v>28098</v>
      </c>
      <c r="H4102" s="3" t="s">
        <v>28099</v>
      </c>
    </row>
    <row r="4103" spans="1:8" x14ac:dyDescent="0.35">
      <c r="A4103" s="4">
        <v>34438</v>
      </c>
      <c r="B4103" s="1">
        <v>45229</v>
      </c>
      <c r="C4103" s="2">
        <v>0.63070601851851849</v>
      </c>
      <c r="D4103" s="3" t="s">
        <v>28100</v>
      </c>
      <c r="E4103" s="3" t="s">
        <v>28104</v>
      </c>
      <c r="F4103" s="3" t="s">
        <v>28101</v>
      </c>
      <c r="G4103" s="3" t="s">
        <v>28102</v>
      </c>
      <c r="H4103" s="3" t="s">
        <v>28103</v>
      </c>
    </row>
    <row r="4104" spans="1:8" ht="29" x14ac:dyDescent="0.35">
      <c r="A4104" s="4">
        <v>34020</v>
      </c>
      <c r="B4104" s="1">
        <v>45229</v>
      </c>
      <c r="C4104" s="2">
        <v>0.63373842592592589</v>
      </c>
      <c r="D4104" s="3" t="s">
        <v>10986</v>
      </c>
      <c r="E4104" s="3" t="s">
        <v>28106</v>
      </c>
      <c r="F4104" s="3" t="s">
        <v>11916</v>
      </c>
      <c r="G4104" s="3" t="s">
        <v>10744</v>
      </c>
      <c r="H4104" s="3" t="s">
        <v>28105</v>
      </c>
    </row>
    <row r="4105" spans="1:8" ht="29" x14ac:dyDescent="0.35">
      <c r="A4105" s="4">
        <v>142787</v>
      </c>
      <c r="B4105" s="1">
        <v>45229</v>
      </c>
      <c r="C4105" s="2">
        <v>0.63546296296296301</v>
      </c>
      <c r="D4105" s="3" t="s">
        <v>28107</v>
      </c>
      <c r="E4105" s="3" t="s">
        <v>1282</v>
      </c>
      <c r="F4105" s="3" t="s">
        <v>12986</v>
      </c>
      <c r="G4105" s="3" t="s">
        <v>11798</v>
      </c>
      <c r="H4105" s="3" t="s">
        <v>97</v>
      </c>
    </row>
    <row r="4106" spans="1:8" ht="72.5" x14ac:dyDescent="0.35">
      <c r="A4106" s="4">
        <v>168607</v>
      </c>
      <c r="B4106" s="1">
        <v>45229</v>
      </c>
      <c r="C4106" s="2">
        <v>0.63637731481481474</v>
      </c>
      <c r="D4106" s="3" t="s">
        <v>28108</v>
      </c>
      <c r="E4106" s="3" t="s">
        <v>28111</v>
      </c>
      <c r="F4106" s="3" t="s">
        <v>28109</v>
      </c>
      <c r="G4106" s="3" t="s">
        <v>28110</v>
      </c>
      <c r="H4106" s="3" t="s">
        <v>10348</v>
      </c>
    </row>
    <row r="4107" spans="1:8" ht="43.5" x14ac:dyDescent="0.35">
      <c r="A4107" s="4">
        <v>205028</v>
      </c>
      <c r="B4107" s="1">
        <v>45229</v>
      </c>
      <c r="C4107" s="2">
        <v>0.63653935185185184</v>
      </c>
      <c r="D4107" s="3" t="s">
        <v>28112</v>
      </c>
      <c r="E4107" s="3" t="s">
        <v>28114</v>
      </c>
      <c r="F4107" s="3" t="s">
        <v>28113</v>
      </c>
      <c r="G4107" s="3" t="s">
        <v>28114</v>
      </c>
      <c r="H4107" s="3" t="s">
        <v>28115</v>
      </c>
    </row>
    <row r="4108" spans="1:8" ht="58" x14ac:dyDescent="0.35">
      <c r="A4108" s="4">
        <v>133330</v>
      </c>
      <c r="B4108" s="1">
        <v>45229</v>
      </c>
      <c r="C4108" s="2">
        <v>0.63843749999999999</v>
      </c>
      <c r="D4108" s="3" t="s">
        <v>28116</v>
      </c>
      <c r="E4108" s="3" t="s">
        <v>28118</v>
      </c>
      <c r="F4108" s="3" t="s">
        <v>28117</v>
      </c>
      <c r="G4108" s="3" t="s">
        <v>11404</v>
      </c>
      <c r="H4108" s="3" t="s">
        <v>12038</v>
      </c>
    </row>
    <row r="4109" spans="1:8" ht="43.5" x14ac:dyDescent="0.35">
      <c r="A4109" s="4">
        <v>205116</v>
      </c>
      <c r="B4109" s="1">
        <v>45229</v>
      </c>
      <c r="C4109" s="2">
        <v>0.64196759259259262</v>
      </c>
      <c r="D4109" s="3" t="s">
        <v>28119</v>
      </c>
      <c r="E4109" s="3" t="s">
        <v>28122</v>
      </c>
      <c r="F4109" s="3" t="s">
        <v>28120</v>
      </c>
      <c r="G4109" s="3" t="s">
        <v>13528</v>
      </c>
      <c r="H4109" s="3" t="s">
        <v>28121</v>
      </c>
    </row>
    <row r="4110" spans="1:8" ht="29" x14ac:dyDescent="0.35">
      <c r="A4110" s="4">
        <v>163426</v>
      </c>
      <c r="B4110" s="1">
        <v>45229</v>
      </c>
      <c r="C4110" s="2">
        <v>0.64302083333333326</v>
      </c>
      <c r="D4110" s="3" t="s">
        <v>508</v>
      </c>
      <c r="E4110" s="3" t="s">
        <v>15557</v>
      </c>
      <c r="F4110" s="3" t="s">
        <v>28123</v>
      </c>
      <c r="G4110" s="3" t="s">
        <v>15557</v>
      </c>
      <c r="H4110" s="3" t="s">
        <v>22099</v>
      </c>
    </row>
    <row r="4111" spans="1:8" x14ac:dyDescent="0.35">
      <c r="A4111" s="4">
        <v>51359</v>
      </c>
      <c r="B4111" s="1">
        <v>45229</v>
      </c>
      <c r="C4111" s="2">
        <v>0.64317129629629632</v>
      </c>
      <c r="D4111" s="3" t="s">
        <v>892</v>
      </c>
      <c r="E4111" s="3" t="s">
        <v>28125</v>
      </c>
      <c r="F4111" s="3" t="s">
        <v>28124</v>
      </c>
      <c r="G4111" s="3" t="s">
        <v>11021</v>
      </c>
      <c r="H4111" s="3" t="s">
        <v>11963</v>
      </c>
    </row>
    <row r="4112" spans="1:8" ht="58" x14ac:dyDescent="0.35">
      <c r="A4112" s="4">
        <v>48075</v>
      </c>
      <c r="B4112" s="1">
        <v>45229</v>
      </c>
      <c r="C4112" s="2">
        <v>0.64576388888888892</v>
      </c>
      <c r="D4112" s="3" t="s">
        <v>10599</v>
      </c>
      <c r="E4112" s="3" t="s">
        <v>28128</v>
      </c>
      <c r="F4112" s="3" t="s">
        <v>28126</v>
      </c>
      <c r="G4112" s="3" t="s">
        <v>11798</v>
      </c>
      <c r="H4112" s="3" t="s">
        <v>28127</v>
      </c>
    </row>
    <row r="4113" spans="1:8" ht="43.5" x14ac:dyDescent="0.35">
      <c r="A4113" s="4">
        <v>205076</v>
      </c>
      <c r="B4113" s="1">
        <v>45229</v>
      </c>
      <c r="C4113" s="2">
        <v>0.64631944444444445</v>
      </c>
      <c r="D4113" s="3" t="s">
        <v>28129</v>
      </c>
      <c r="E4113" s="3" t="s">
        <v>28131</v>
      </c>
      <c r="F4113" s="3" t="s">
        <v>28130</v>
      </c>
      <c r="G4113" s="3" t="s">
        <v>28131</v>
      </c>
      <c r="H4113" s="3" t="s">
        <v>28132</v>
      </c>
    </row>
    <row r="4114" spans="1:8" ht="58" x14ac:dyDescent="0.35">
      <c r="A4114" s="4">
        <v>205142</v>
      </c>
      <c r="B4114" s="1">
        <v>45229</v>
      </c>
      <c r="C4114" s="2">
        <v>0.65016203703703701</v>
      </c>
      <c r="D4114" s="3" t="s">
        <v>28133</v>
      </c>
      <c r="E4114" s="3" t="s">
        <v>28135</v>
      </c>
      <c r="F4114" s="3" t="s">
        <v>28134</v>
      </c>
      <c r="G4114" s="3" t="s">
        <v>28135</v>
      </c>
      <c r="H4114" s="3" t="s">
        <v>28136</v>
      </c>
    </row>
    <row r="4115" spans="1:8" ht="29" x14ac:dyDescent="0.35">
      <c r="A4115" s="4">
        <v>45946</v>
      </c>
      <c r="B4115" s="1">
        <v>45229</v>
      </c>
      <c r="C4115" s="2">
        <v>0.65055555555555555</v>
      </c>
      <c r="D4115" s="3" t="s">
        <v>28137</v>
      </c>
      <c r="E4115" s="3" t="s">
        <v>28140</v>
      </c>
      <c r="F4115" s="3" t="s">
        <v>14671</v>
      </c>
      <c r="G4115" s="3" t="s">
        <v>28138</v>
      </c>
      <c r="H4115" s="3" t="s">
        <v>28139</v>
      </c>
    </row>
    <row r="4116" spans="1:8" ht="58" x14ac:dyDescent="0.35">
      <c r="A4116" s="4">
        <v>174825</v>
      </c>
      <c r="B4116" s="1">
        <v>45229</v>
      </c>
      <c r="C4116" s="2">
        <v>0.65125</v>
      </c>
      <c r="D4116" s="3" t="s">
        <v>167</v>
      </c>
      <c r="E4116" s="3" t="s">
        <v>28143</v>
      </c>
      <c r="F4116" s="3" t="s">
        <v>28141</v>
      </c>
      <c r="G4116" s="3" t="s">
        <v>401</v>
      </c>
      <c r="H4116" s="3" t="s">
        <v>28142</v>
      </c>
    </row>
    <row r="4117" spans="1:8" ht="29" x14ac:dyDescent="0.35">
      <c r="A4117" s="4">
        <v>36085</v>
      </c>
      <c r="B4117" s="1">
        <v>45229</v>
      </c>
      <c r="C4117" s="2">
        <v>0.65170138888888884</v>
      </c>
      <c r="D4117" s="3" t="s">
        <v>28144</v>
      </c>
      <c r="E4117" s="3" t="s">
        <v>28148</v>
      </c>
      <c r="F4117" s="3" t="s">
        <v>28145</v>
      </c>
      <c r="G4117" s="3" t="s">
        <v>28146</v>
      </c>
      <c r="H4117" s="3" t="s">
        <v>28147</v>
      </c>
    </row>
    <row r="4118" spans="1:8" ht="29" x14ac:dyDescent="0.35">
      <c r="A4118" s="4">
        <v>205140</v>
      </c>
      <c r="B4118" s="1">
        <v>45229</v>
      </c>
      <c r="C4118" s="2">
        <v>0.65449074074074076</v>
      </c>
      <c r="D4118" s="3" t="s">
        <v>28149</v>
      </c>
      <c r="E4118" s="3" t="s">
        <v>28151</v>
      </c>
      <c r="F4118" s="3" t="s">
        <v>28150</v>
      </c>
      <c r="G4118" s="3" t="s">
        <v>28151</v>
      </c>
      <c r="H4118" s="3" t="s">
        <v>28152</v>
      </c>
    </row>
    <row r="4119" spans="1:8" ht="58" x14ac:dyDescent="0.35">
      <c r="A4119" s="4">
        <v>202911</v>
      </c>
      <c r="B4119" s="1">
        <v>45229</v>
      </c>
      <c r="C4119" s="2">
        <v>0.65519675925925924</v>
      </c>
      <c r="D4119" s="3" t="s">
        <v>985</v>
      </c>
      <c r="E4119" s="3" t="s">
        <v>28155</v>
      </c>
      <c r="F4119" s="3" t="s">
        <v>28153</v>
      </c>
      <c r="G4119" s="3" t="s">
        <v>104</v>
      </c>
      <c r="H4119" s="3" t="s">
        <v>28154</v>
      </c>
    </row>
    <row r="4120" spans="1:8" ht="72.5" x14ac:dyDescent="0.35">
      <c r="A4120" s="4">
        <v>62843</v>
      </c>
      <c r="B4120" s="1">
        <v>45229</v>
      </c>
      <c r="C4120" s="2">
        <v>0.65913194444444445</v>
      </c>
      <c r="D4120" s="3" t="s">
        <v>28156</v>
      </c>
      <c r="E4120" s="3" t="s">
        <v>28160</v>
      </c>
      <c r="F4120" s="3" t="s">
        <v>28157</v>
      </c>
      <c r="G4120" s="3" t="s">
        <v>28158</v>
      </c>
      <c r="H4120" s="3" t="s">
        <v>28159</v>
      </c>
    </row>
    <row r="4121" spans="1:8" ht="29" x14ac:dyDescent="0.35">
      <c r="A4121" s="4">
        <v>45035</v>
      </c>
      <c r="B4121" s="1">
        <v>45229</v>
      </c>
      <c r="C4121" s="2">
        <v>0.66090277777777773</v>
      </c>
      <c r="D4121" s="3" t="s">
        <v>28161</v>
      </c>
      <c r="E4121" s="3" t="s">
        <v>28164</v>
      </c>
      <c r="F4121" s="3" t="s">
        <v>28162</v>
      </c>
      <c r="G4121" s="3" t="s">
        <v>10759</v>
      </c>
      <c r="H4121" s="3" t="s">
        <v>28163</v>
      </c>
    </row>
    <row r="4122" spans="1:8" ht="43.5" x14ac:dyDescent="0.35">
      <c r="A4122" s="4">
        <v>205092</v>
      </c>
      <c r="B4122" s="1">
        <v>45229</v>
      </c>
      <c r="C4122" s="2">
        <v>0.66130787037037042</v>
      </c>
      <c r="D4122" s="3" t="s">
        <v>28165</v>
      </c>
      <c r="E4122" s="3" t="s">
        <v>28167</v>
      </c>
      <c r="F4122" s="3" t="s">
        <v>28166</v>
      </c>
      <c r="G4122" s="3" t="s">
        <v>28167</v>
      </c>
      <c r="H4122" s="3" t="s">
        <v>28115</v>
      </c>
    </row>
    <row r="4123" spans="1:8" ht="29" x14ac:dyDescent="0.35">
      <c r="A4123" s="4">
        <v>38894</v>
      </c>
      <c r="B4123" s="1">
        <v>45229</v>
      </c>
      <c r="C4123" s="2">
        <v>0.66214120370370366</v>
      </c>
      <c r="D4123" s="3" t="s">
        <v>892</v>
      </c>
      <c r="E4123" s="3" t="s">
        <v>28170</v>
      </c>
      <c r="F4123" s="3" t="s">
        <v>28168</v>
      </c>
      <c r="G4123" s="3" t="s">
        <v>11565</v>
      </c>
      <c r="H4123" s="3" t="s">
        <v>28169</v>
      </c>
    </row>
    <row r="4124" spans="1:8" x14ac:dyDescent="0.35">
      <c r="A4124" s="4">
        <v>202209</v>
      </c>
      <c r="B4124" s="1">
        <v>45229</v>
      </c>
      <c r="C4124" s="2">
        <v>0.66349537037037043</v>
      </c>
      <c r="D4124" s="3" t="s">
        <v>1800</v>
      </c>
      <c r="E4124" s="3" t="s">
        <v>1806</v>
      </c>
      <c r="F4124" s="3" t="s">
        <v>28171</v>
      </c>
      <c r="G4124" s="3" t="s">
        <v>1855</v>
      </c>
      <c r="H4124" s="3" t="s">
        <v>1800</v>
      </c>
    </row>
    <row r="4125" spans="1:8" ht="43.5" x14ac:dyDescent="0.35">
      <c r="A4125" s="4">
        <v>27570</v>
      </c>
      <c r="B4125" s="1">
        <v>45229</v>
      </c>
      <c r="C4125" s="2">
        <v>0.66394675925925928</v>
      </c>
      <c r="D4125" s="3" t="s">
        <v>10599</v>
      </c>
      <c r="E4125" s="3" t="s">
        <v>28174</v>
      </c>
      <c r="F4125" s="3" t="s">
        <v>28172</v>
      </c>
      <c r="G4125" s="3" t="s">
        <v>1118</v>
      </c>
      <c r="H4125" s="3" t="s">
        <v>28173</v>
      </c>
    </row>
    <row r="4126" spans="1:8" ht="43.5" x14ac:dyDescent="0.35">
      <c r="A4126" s="4">
        <v>205138</v>
      </c>
      <c r="B4126" s="1">
        <v>45229</v>
      </c>
      <c r="C4126" s="2">
        <v>0.66600694444444442</v>
      </c>
      <c r="D4126" s="3" t="s">
        <v>28175</v>
      </c>
      <c r="E4126" s="3" t="s">
        <v>28135</v>
      </c>
      <c r="F4126" s="3" t="s">
        <v>28176</v>
      </c>
      <c r="G4126" s="3" t="s">
        <v>28135</v>
      </c>
      <c r="H4126" s="3" t="s">
        <v>28177</v>
      </c>
    </row>
    <row r="4127" spans="1:8" ht="72.5" x14ac:dyDescent="0.35">
      <c r="A4127" s="4">
        <v>33830</v>
      </c>
      <c r="B4127" s="1">
        <v>45229</v>
      </c>
      <c r="C4127" s="2">
        <v>0.67010416666666661</v>
      </c>
      <c r="D4127" s="3" t="s">
        <v>243</v>
      </c>
      <c r="E4127" s="3" t="s">
        <v>28181</v>
      </c>
      <c r="F4127" s="3" t="s">
        <v>28178</v>
      </c>
      <c r="G4127" s="3" t="s">
        <v>28179</v>
      </c>
      <c r="H4127" s="3" t="s">
        <v>28180</v>
      </c>
    </row>
    <row r="4128" spans="1:8" ht="101.5" x14ac:dyDescent="0.35">
      <c r="A4128" s="4">
        <v>205027</v>
      </c>
      <c r="B4128" s="1">
        <v>45229</v>
      </c>
      <c r="C4128" s="2">
        <v>0.67616898148148152</v>
      </c>
      <c r="D4128" s="3" t="s">
        <v>28182</v>
      </c>
      <c r="E4128" s="3" t="s">
        <v>28186</v>
      </c>
      <c r="F4128" s="3" t="s">
        <v>28183</v>
      </c>
      <c r="G4128" s="3" t="s">
        <v>28184</v>
      </c>
      <c r="H4128" s="3" t="s">
        <v>28185</v>
      </c>
    </row>
    <row r="4129" spans="1:8" ht="101.5" x14ac:dyDescent="0.35">
      <c r="A4129" s="4">
        <v>205143</v>
      </c>
      <c r="B4129" s="1">
        <v>45229</v>
      </c>
      <c r="C4129" s="2">
        <v>0.68276620370370367</v>
      </c>
      <c r="D4129" s="3" t="s">
        <v>28187</v>
      </c>
      <c r="E4129" s="3" t="s">
        <v>28191</v>
      </c>
      <c r="F4129" s="3" t="s">
        <v>28188</v>
      </c>
      <c r="G4129" s="3" t="s">
        <v>28189</v>
      </c>
      <c r="H4129" s="3" t="s">
        <v>28190</v>
      </c>
    </row>
    <row r="4130" spans="1:8" ht="29" x14ac:dyDescent="0.35">
      <c r="A4130" s="4">
        <v>52477</v>
      </c>
      <c r="B4130" s="1">
        <v>45229</v>
      </c>
      <c r="C4130" s="2">
        <v>0.68942129629629623</v>
      </c>
      <c r="D4130" s="3" t="s">
        <v>28192</v>
      </c>
      <c r="E4130" s="3" t="s">
        <v>28195</v>
      </c>
      <c r="F4130" s="3" t="s">
        <v>28193</v>
      </c>
      <c r="G4130" s="3" t="s">
        <v>28194</v>
      </c>
      <c r="H4130" s="3" t="s">
        <v>1325</v>
      </c>
    </row>
    <row r="4131" spans="1:8" ht="43.5" x14ac:dyDescent="0.35">
      <c r="A4131" s="4">
        <v>175695</v>
      </c>
      <c r="B4131" s="1">
        <v>45229</v>
      </c>
      <c r="C4131" s="2">
        <v>0.69041666666666668</v>
      </c>
      <c r="D4131" s="3" t="s">
        <v>12324</v>
      </c>
      <c r="E4131" s="3" t="s">
        <v>28199</v>
      </c>
      <c r="F4131" s="3" t="s">
        <v>28196</v>
      </c>
      <c r="G4131" s="3" t="s">
        <v>28197</v>
      </c>
      <c r="H4131" s="3" t="s">
        <v>28198</v>
      </c>
    </row>
    <row r="4132" spans="1:8" ht="43.5" x14ac:dyDescent="0.35">
      <c r="A4132" s="4">
        <v>76721</v>
      </c>
      <c r="B4132" s="1">
        <v>45229</v>
      </c>
      <c r="C4132" s="2">
        <v>0.6944907407407408</v>
      </c>
      <c r="D4132" s="3" t="s">
        <v>28200</v>
      </c>
      <c r="E4132" s="3" t="s">
        <v>13528</v>
      </c>
      <c r="F4132" s="3" t="s">
        <v>28201</v>
      </c>
      <c r="G4132" s="3" t="s">
        <v>13528</v>
      </c>
      <c r="H4132" s="3" t="s">
        <v>28115</v>
      </c>
    </row>
    <row r="4133" spans="1:8" ht="29" x14ac:dyDescent="0.35">
      <c r="A4133" s="4">
        <v>205119</v>
      </c>
      <c r="B4133" s="1">
        <v>45229</v>
      </c>
      <c r="C4133" s="2">
        <v>0.69855324074074077</v>
      </c>
      <c r="D4133" s="3" t="s">
        <v>28202</v>
      </c>
      <c r="E4133" s="3" t="s">
        <v>28205</v>
      </c>
      <c r="F4133" s="3" t="s">
        <v>28203</v>
      </c>
      <c r="G4133" s="3" t="s">
        <v>13528</v>
      </c>
      <c r="H4133" s="3" t="s">
        <v>28204</v>
      </c>
    </row>
    <row r="4134" spans="1:8" ht="43.5" x14ac:dyDescent="0.35">
      <c r="A4134" s="4">
        <v>205121</v>
      </c>
      <c r="B4134" s="1">
        <v>45229</v>
      </c>
      <c r="C4134" s="2">
        <v>0.70278935185185187</v>
      </c>
      <c r="D4134" s="3" t="s">
        <v>28206</v>
      </c>
      <c r="E4134" s="3" t="s">
        <v>28208</v>
      </c>
      <c r="F4134" s="3" t="s">
        <v>28207</v>
      </c>
      <c r="G4134" s="3" t="s">
        <v>28208</v>
      </c>
      <c r="H4134" s="3" t="s">
        <v>28209</v>
      </c>
    </row>
    <row r="4135" spans="1:8" ht="29" x14ac:dyDescent="0.35">
      <c r="A4135" s="4">
        <v>205082</v>
      </c>
      <c r="B4135" s="1">
        <v>45229</v>
      </c>
      <c r="C4135" s="2">
        <v>0.70568287037037036</v>
      </c>
      <c r="D4135" s="3" t="s">
        <v>12324</v>
      </c>
      <c r="E4135" s="3" t="s">
        <v>28211</v>
      </c>
      <c r="F4135" s="3" t="s">
        <v>28210</v>
      </c>
      <c r="G4135" s="3" t="s">
        <v>28211</v>
      </c>
      <c r="H4135" s="3" t="s">
        <v>28212</v>
      </c>
    </row>
    <row r="4136" spans="1:8" ht="43.5" x14ac:dyDescent="0.35">
      <c r="A4136" s="4">
        <v>205146</v>
      </c>
      <c r="B4136" s="1">
        <v>45229</v>
      </c>
      <c r="C4136" s="2">
        <v>0.71075231481481482</v>
      </c>
      <c r="D4136" s="3" t="s">
        <v>28213</v>
      </c>
      <c r="E4136" s="3" t="s">
        <v>28217</v>
      </c>
      <c r="F4136" s="3" t="s">
        <v>28214</v>
      </c>
      <c r="G4136" s="3" t="s">
        <v>28215</v>
      </c>
      <c r="H4136" s="3" t="s">
        <v>28216</v>
      </c>
    </row>
    <row r="4137" spans="1:8" ht="29" x14ac:dyDescent="0.35">
      <c r="A4137" s="4">
        <v>78289</v>
      </c>
      <c r="B4137" s="1">
        <v>45229</v>
      </c>
      <c r="C4137" s="2">
        <v>0.71372685185185192</v>
      </c>
      <c r="D4137" s="3" t="s">
        <v>167</v>
      </c>
      <c r="E4137" s="3" t="s">
        <v>15111</v>
      </c>
      <c r="F4137" s="3" t="s">
        <v>28218</v>
      </c>
      <c r="G4137" s="3" t="s">
        <v>11755</v>
      </c>
      <c r="H4137" s="3" t="s">
        <v>28219</v>
      </c>
    </row>
    <row r="4138" spans="1:8" ht="29" x14ac:dyDescent="0.35">
      <c r="A4138" s="4">
        <v>9323</v>
      </c>
      <c r="B4138" s="1">
        <v>45229</v>
      </c>
      <c r="C4138" s="2">
        <v>0.72008101851851858</v>
      </c>
      <c r="D4138" s="3" t="s">
        <v>10957</v>
      </c>
      <c r="E4138" s="3" t="s">
        <v>28222</v>
      </c>
      <c r="F4138" s="3" t="s">
        <v>28220</v>
      </c>
      <c r="G4138" s="3" t="s">
        <v>12061</v>
      </c>
      <c r="H4138" s="3" t="s">
        <v>28221</v>
      </c>
    </row>
    <row r="4139" spans="1:8" ht="29" x14ac:dyDescent="0.35">
      <c r="A4139" s="4">
        <v>9323</v>
      </c>
      <c r="B4139" s="1">
        <v>45229</v>
      </c>
      <c r="C4139" s="2">
        <v>0.72052083333333339</v>
      </c>
      <c r="D4139" s="3" t="s">
        <v>10957</v>
      </c>
      <c r="E4139" s="3" t="s">
        <v>28223</v>
      </c>
      <c r="F4139" s="3" t="s">
        <v>28220</v>
      </c>
      <c r="G4139" s="3" t="s">
        <v>12061</v>
      </c>
      <c r="H4139" s="3" t="s">
        <v>28221</v>
      </c>
    </row>
    <row r="4140" spans="1:8" ht="43.5" x14ac:dyDescent="0.35">
      <c r="A4140" s="4">
        <v>204773</v>
      </c>
      <c r="B4140" s="1">
        <v>45229</v>
      </c>
      <c r="C4140" s="2">
        <v>0.72327546296296286</v>
      </c>
      <c r="D4140" s="3" t="s">
        <v>28224</v>
      </c>
      <c r="E4140" s="3" t="s">
        <v>28226</v>
      </c>
      <c r="F4140" s="3" t="s">
        <v>28225</v>
      </c>
      <c r="G4140" s="3" t="s">
        <v>28226</v>
      </c>
      <c r="H4140" s="3" t="s">
        <v>28227</v>
      </c>
    </row>
    <row r="4141" spans="1:8" ht="72.5" x14ac:dyDescent="0.35">
      <c r="A4141" s="4">
        <v>204871</v>
      </c>
      <c r="B4141" s="1">
        <v>45229</v>
      </c>
      <c r="C4141" s="2">
        <v>0.76188657407407412</v>
      </c>
      <c r="D4141" s="3" t="s">
        <v>28228</v>
      </c>
      <c r="E4141" s="3" t="s">
        <v>28231</v>
      </c>
      <c r="F4141" s="3" t="s">
        <v>28229</v>
      </c>
      <c r="G4141" s="3" t="s">
        <v>1255</v>
      </c>
      <c r="H4141" s="3" t="s">
        <v>28230</v>
      </c>
    </row>
    <row r="4142" spans="1:8" ht="29" x14ac:dyDescent="0.35">
      <c r="A4142" s="4">
        <v>205175</v>
      </c>
      <c r="B4142" s="1">
        <v>45229</v>
      </c>
      <c r="C4142" s="2">
        <v>0.76885416666666673</v>
      </c>
      <c r="D4142" s="3" t="s">
        <v>28232</v>
      </c>
      <c r="E4142" s="3" t="s">
        <v>1255</v>
      </c>
      <c r="F4142" s="3" t="s">
        <v>28233</v>
      </c>
      <c r="G4142" s="3" t="s">
        <v>1255</v>
      </c>
      <c r="H4142" s="3" t="s">
        <v>28234</v>
      </c>
    </row>
    <row r="4143" spans="1:8" ht="29" x14ac:dyDescent="0.35">
      <c r="A4143" s="4">
        <v>22768</v>
      </c>
      <c r="B4143" s="1">
        <v>45230</v>
      </c>
      <c r="C4143" s="2">
        <v>0.32741898148148146</v>
      </c>
      <c r="D4143" s="3" t="s">
        <v>892</v>
      </c>
      <c r="E4143" s="3" t="s">
        <v>11392</v>
      </c>
      <c r="F4143" s="3" t="s">
        <v>13573</v>
      </c>
      <c r="G4143" s="3" t="s">
        <v>11021</v>
      </c>
      <c r="H4143" s="3" t="s">
        <v>11777</v>
      </c>
    </row>
    <row r="4144" spans="1:8" ht="29" x14ac:dyDescent="0.35">
      <c r="A4144" s="4">
        <v>50835</v>
      </c>
      <c r="B4144" s="1">
        <v>45230</v>
      </c>
      <c r="C4144" s="2">
        <v>0.33307870370370368</v>
      </c>
      <c r="D4144" s="3" t="s">
        <v>892</v>
      </c>
      <c r="E4144" s="3" t="s">
        <v>28236</v>
      </c>
      <c r="F4144" s="3" t="s">
        <v>28235</v>
      </c>
      <c r="G4144" s="3" t="s">
        <v>10658</v>
      </c>
      <c r="H4144" s="3" t="s">
        <v>11777</v>
      </c>
    </row>
    <row r="4145" spans="1:8" ht="58" x14ac:dyDescent="0.35">
      <c r="A4145" s="4">
        <v>45686</v>
      </c>
      <c r="B4145" s="1">
        <v>45230</v>
      </c>
      <c r="C4145" s="2">
        <v>0.33740740740740738</v>
      </c>
      <c r="D4145" s="3" t="s">
        <v>892</v>
      </c>
      <c r="E4145" s="3" t="s">
        <v>28237</v>
      </c>
      <c r="F4145" s="3" t="s">
        <v>15385</v>
      </c>
      <c r="G4145" s="3" t="s">
        <v>11021</v>
      </c>
      <c r="H4145" s="3" t="s">
        <v>592</v>
      </c>
    </row>
    <row r="4146" spans="1:8" ht="29" x14ac:dyDescent="0.35">
      <c r="A4146" s="4">
        <v>45672</v>
      </c>
      <c r="B4146" s="1">
        <v>45230</v>
      </c>
      <c r="C4146" s="2">
        <v>0.34144675925925921</v>
      </c>
      <c r="D4146" s="3" t="s">
        <v>233</v>
      </c>
      <c r="E4146" s="3" t="s">
        <v>28239</v>
      </c>
      <c r="F4146" s="3" t="s">
        <v>28238</v>
      </c>
      <c r="G4146" s="3" t="s">
        <v>1268</v>
      </c>
      <c r="H4146" s="3" t="s">
        <v>13052</v>
      </c>
    </row>
    <row r="4147" spans="1:8" ht="58" x14ac:dyDescent="0.35">
      <c r="A4147" s="4">
        <v>38842</v>
      </c>
      <c r="B4147" s="1">
        <v>45230</v>
      </c>
      <c r="C4147" s="2">
        <v>0.34177083333333336</v>
      </c>
      <c r="D4147" s="3" t="s">
        <v>892</v>
      </c>
      <c r="E4147" s="3" t="s">
        <v>28241</v>
      </c>
      <c r="F4147" s="3" t="s">
        <v>28240</v>
      </c>
      <c r="G4147" s="3" t="s">
        <v>12548</v>
      </c>
      <c r="H4147" s="3" t="s">
        <v>12717</v>
      </c>
    </row>
    <row r="4148" spans="1:8" ht="43.5" x14ac:dyDescent="0.35">
      <c r="A4148" s="4">
        <v>32420</v>
      </c>
      <c r="B4148" s="1">
        <v>45230</v>
      </c>
      <c r="C4148" s="2">
        <v>0.34209490740740739</v>
      </c>
      <c r="D4148" s="3" t="s">
        <v>15582</v>
      </c>
      <c r="E4148" s="3" t="s">
        <v>15583</v>
      </c>
      <c r="F4148" s="3" t="s">
        <v>28242</v>
      </c>
      <c r="G4148" s="3" t="s">
        <v>28243</v>
      </c>
      <c r="H4148" s="3" t="s">
        <v>4190</v>
      </c>
    </row>
    <row r="4149" spans="1:8" ht="43.5" x14ac:dyDescent="0.35">
      <c r="A4149" s="4">
        <v>186431</v>
      </c>
      <c r="B4149" s="1">
        <v>45230</v>
      </c>
      <c r="C4149" s="2">
        <v>0.34438657407407408</v>
      </c>
      <c r="D4149" s="3" t="s">
        <v>1288</v>
      </c>
      <c r="E4149" s="3" t="s">
        <v>28246</v>
      </c>
      <c r="F4149" s="3" t="s">
        <v>28244</v>
      </c>
      <c r="G4149" s="3" t="s">
        <v>11785</v>
      </c>
      <c r="H4149" s="3" t="s">
        <v>28245</v>
      </c>
    </row>
    <row r="4150" spans="1:8" ht="58" x14ac:dyDescent="0.35">
      <c r="A4150" s="4">
        <v>51324</v>
      </c>
      <c r="B4150" s="1">
        <v>45230</v>
      </c>
      <c r="C4150" s="2">
        <v>0.34453703703703703</v>
      </c>
      <c r="D4150" s="3" t="s">
        <v>167</v>
      </c>
      <c r="E4150" s="3" t="s">
        <v>15735</v>
      </c>
      <c r="F4150" s="3" t="s">
        <v>28247</v>
      </c>
      <c r="G4150" s="3" t="s">
        <v>10436</v>
      </c>
      <c r="H4150" s="3" t="s">
        <v>15734</v>
      </c>
    </row>
    <row r="4151" spans="1:8" ht="43.5" x14ac:dyDescent="0.35">
      <c r="A4151" s="4">
        <v>38422</v>
      </c>
      <c r="B4151" s="1">
        <v>45230</v>
      </c>
      <c r="C4151" s="2">
        <v>0.34543981481481478</v>
      </c>
      <c r="D4151" s="3" t="s">
        <v>11105</v>
      </c>
      <c r="E4151" s="3" t="s">
        <v>28249</v>
      </c>
      <c r="F4151" s="3" t="s">
        <v>28248</v>
      </c>
      <c r="G4151" s="3" t="s">
        <v>1313</v>
      </c>
      <c r="H4151" s="3" t="s">
        <v>11877</v>
      </c>
    </row>
    <row r="4152" spans="1:8" x14ac:dyDescent="0.35">
      <c r="A4152" s="4">
        <v>46418</v>
      </c>
      <c r="B4152" s="1">
        <v>45230</v>
      </c>
      <c r="C4152" s="2">
        <v>0.34620370370370374</v>
      </c>
      <c r="D4152" s="3" t="s">
        <v>892</v>
      </c>
      <c r="E4152" s="3" t="s">
        <v>28251</v>
      </c>
      <c r="F4152" s="3" t="s">
        <v>28250</v>
      </c>
      <c r="G4152" s="3" t="s">
        <v>1398</v>
      </c>
      <c r="H4152" s="3" t="s">
        <v>11963</v>
      </c>
    </row>
    <row r="4153" spans="1:8" ht="43.5" x14ac:dyDescent="0.35">
      <c r="A4153" s="4">
        <v>32873</v>
      </c>
      <c r="B4153" s="1">
        <v>45230</v>
      </c>
      <c r="C4153" s="2">
        <v>0.3490625</v>
      </c>
      <c r="D4153" s="3" t="s">
        <v>13638</v>
      </c>
      <c r="E4153" s="3" t="s">
        <v>28254</v>
      </c>
      <c r="F4153" s="3" t="s">
        <v>28252</v>
      </c>
      <c r="G4153" s="3" t="s">
        <v>14097</v>
      </c>
      <c r="H4153" s="3" t="s">
        <v>28253</v>
      </c>
    </row>
    <row r="4154" spans="1:8" ht="58" x14ac:dyDescent="0.35">
      <c r="A4154" s="4">
        <v>42297</v>
      </c>
      <c r="B4154" s="1">
        <v>45230</v>
      </c>
      <c r="C4154" s="2">
        <v>0.34962962962962968</v>
      </c>
      <c r="D4154" s="3" t="s">
        <v>233</v>
      </c>
      <c r="E4154" s="3" t="s">
        <v>28256</v>
      </c>
      <c r="F4154" s="3" t="s">
        <v>28255</v>
      </c>
      <c r="G4154" s="3" t="s">
        <v>1268</v>
      </c>
      <c r="H4154" s="3" t="s">
        <v>10467</v>
      </c>
    </row>
    <row r="4155" spans="1:8" ht="116" x14ac:dyDescent="0.35">
      <c r="A4155" s="4">
        <v>181705</v>
      </c>
      <c r="B4155" s="1">
        <v>45230</v>
      </c>
      <c r="C4155" s="2">
        <v>0.3498148148148148</v>
      </c>
      <c r="D4155" s="3" t="s">
        <v>28257</v>
      </c>
      <c r="E4155" s="3" t="s">
        <v>28261</v>
      </c>
      <c r="F4155" s="3" t="s">
        <v>28258</v>
      </c>
      <c r="G4155" s="3" t="s">
        <v>28259</v>
      </c>
      <c r="H4155" s="3" t="s">
        <v>28260</v>
      </c>
    </row>
    <row r="4156" spans="1:8" ht="72.5" x14ac:dyDescent="0.35">
      <c r="A4156" s="4">
        <v>40040</v>
      </c>
      <c r="B4156" s="1">
        <v>45230</v>
      </c>
      <c r="C4156" s="2">
        <v>0.35185185185185186</v>
      </c>
      <c r="D4156" s="3" t="s">
        <v>28262</v>
      </c>
      <c r="E4156" s="3" t="s">
        <v>14795</v>
      </c>
      <c r="F4156" s="3" t="s">
        <v>28263</v>
      </c>
      <c r="G4156" s="3" t="s">
        <v>11227</v>
      </c>
      <c r="H4156" s="3" t="s">
        <v>12490</v>
      </c>
    </row>
    <row r="4157" spans="1:8" ht="29" x14ac:dyDescent="0.35">
      <c r="A4157" s="4">
        <v>34335</v>
      </c>
      <c r="B4157" s="1">
        <v>45230</v>
      </c>
      <c r="C4157" s="2">
        <v>0.35339120370370369</v>
      </c>
      <c r="D4157" s="3" t="s">
        <v>892</v>
      </c>
      <c r="E4157" s="3" t="s">
        <v>28266</v>
      </c>
      <c r="F4157" s="3" t="s">
        <v>28264</v>
      </c>
      <c r="G4157" s="3" t="s">
        <v>11378</v>
      </c>
      <c r="H4157" s="3" t="s">
        <v>28265</v>
      </c>
    </row>
    <row r="4158" spans="1:8" ht="29" x14ac:dyDescent="0.35">
      <c r="A4158" s="4">
        <v>127981</v>
      </c>
      <c r="B4158" s="1">
        <v>45230</v>
      </c>
      <c r="C4158" s="2">
        <v>0.35349537037037032</v>
      </c>
      <c r="D4158" s="3" t="s">
        <v>10494</v>
      </c>
      <c r="E4158" s="3" t="s">
        <v>14161</v>
      </c>
      <c r="F4158" s="3" t="s">
        <v>28267</v>
      </c>
      <c r="G4158" s="3" t="s">
        <v>10949</v>
      </c>
      <c r="H4158" s="3" t="s">
        <v>28268</v>
      </c>
    </row>
    <row r="4159" spans="1:8" ht="43.5" x14ac:dyDescent="0.35">
      <c r="A4159" s="4">
        <v>52459</v>
      </c>
      <c r="B4159" s="1">
        <v>45230</v>
      </c>
      <c r="C4159" s="2">
        <v>0.35541666666666666</v>
      </c>
      <c r="D4159" s="3" t="s">
        <v>1744</v>
      </c>
      <c r="E4159" s="3" t="s">
        <v>28270</v>
      </c>
      <c r="F4159" s="3" t="s">
        <v>28269</v>
      </c>
      <c r="G4159" s="3" t="s">
        <v>14523</v>
      </c>
      <c r="H4159" s="3" t="s">
        <v>12121</v>
      </c>
    </row>
    <row r="4160" spans="1:8" ht="43.5" x14ac:dyDescent="0.35">
      <c r="A4160" s="4">
        <v>124452</v>
      </c>
      <c r="B4160" s="1">
        <v>45230</v>
      </c>
      <c r="C4160" s="2">
        <v>0.35559027777777774</v>
      </c>
      <c r="D4160" s="3" t="s">
        <v>28271</v>
      </c>
      <c r="E4160" s="3" t="s">
        <v>28275</v>
      </c>
      <c r="F4160" s="3" t="s">
        <v>28272</v>
      </c>
      <c r="G4160" s="3" t="s">
        <v>28273</v>
      </c>
      <c r="H4160" s="3" t="s">
        <v>28274</v>
      </c>
    </row>
    <row r="4161" spans="1:8" ht="58" x14ac:dyDescent="0.35">
      <c r="A4161" s="4">
        <v>39845</v>
      </c>
      <c r="B4161" s="1">
        <v>45230</v>
      </c>
      <c r="C4161" s="2">
        <v>0.35708333333333336</v>
      </c>
      <c r="D4161" s="3" t="s">
        <v>233</v>
      </c>
      <c r="E4161" s="3" t="s">
        <v>28277</v>
      </c>
      <c r="F4161" s="3" t="s">
        <v>28276</v>
      </c>
      <c r="G4161" s="3" t="s">
        <v>1219</v>
      </c>
      <c r="H4161" s="3" t="s">
        <v>11877</v>
      </c>
    </row>
    <row r="4162" spans="1:8" x14ac:dyDescent="0.35">
      <c r="A4162" s="4">
        <v>43376</v>
      </c>
      <c r="B4162" s="1">
        <v>45230</v>
      </c>
      <c r="C4162" s="2">
        <v>0.35849537037037038</v>
      </c>
      <c r="D4162" s="3" t="s">
        <v>892</v>
      </c>
      <c r="E4162" s="3" t="s">
        <v>28279</v>
      </c>
      <c r="F4162" s="3" t="s">
        <v>28278</v>
      </c>
      <c r="G4162" s="3" t="s">
        <v>13253</v>
      </c>
      <c r="H4162" s="3" t="s">
        <v>11963</v>
      </c>
    </row>
    <row r="4163" spans="1:8" ht="43.5" x14ac:dyDescent="0.35">
      <c r="A4163" s="4">
        <v>41258</v>
      </c>
      <c r="B4163" s="1">
        <v>45230</v>
      </c>
      <c r="C4163" s="2">
        <v>0.36034722222222221</v>
      </c>
      <c r="D4163" s="3" t="s">
        <v>233</v>
      </c>
      <c r="E4163" s="3" t="s">
        <v>13876</v>
      </c>
      <c r="F4163" s="3" t="s">
        <v>28280</v>
      </c>
      <c r="G4163" s="3" t="s">
        <v>1477</v>
      </c>
      <c r="H4163" s="3" t="s">
        <v>12612</v>
      </c>
    </row>
    <row r="4164" spans="1:8" ht="43.5" x14ac:dyDescent="0.35">
      <c r="A4164" s="4">
        <v>33812</v>
      </c>
      <c r="B4164" s="1">
        <v>45230</v>
      </c>
      <c r="C4164" s="2">
        <v>0.36331018518518521</v>
      </c>
      <c r="D4164" s="3" t="s">
        <v>233</v>
      </c>
      <c r="E4164" s="3" t="s">
        <v>28282</v>
      </c>
      <c r="F4164" s="3" t="s">
        <v>28281</v>
      </c>
      <c r="G4164" s="3" t="s">
        <v>1477</v>
      </c>
      <c r="H4164" s="3" t="s">
        <v>12531</v>
      </c>
    </row>
    <row r="4165" spans="1:8" ht="72.5" x14ac:dyDescent="0.35">
      <c r="A4165" s="4">
        <v>6113</v>
      </c>
      <c r="B4165" s="1">
        <v>45230</v>
      </c>
      <c r="C4165" s="2">
        <v>0.36472222222222223</v>
      </c>
      <c r="D4165" s="3" t="s">
        <v>11471</v>
      </c>
      <c r="E4165" s="3" t="s">
        <v>28285</v>
      </c>
      <c r="F4165" s="3" t="s">
        <v>13023</v>
      </c>
      <c r="G4165" s="3" t="s">
        <v>28283</v>
      </c>
      <c r="H4165" s="3" t="s">
        <v>28284</v>
      </c>
    </row>
    <row r="4166" spans="1:8" ht="72.5" x14ac:dyDescent="0.35">
      <c r="A4166" s="4">
        <v>152909</v>
      </c>
      <c r="B4166" s="1">
        <v>45230</v>
      </c>
      <c r="C4166" s="2">
        <v>0.36499999999999999</v>
      </c>
      <c r="D4166" s="3" t="s">
        <v>28286</v>
      </c>
      <c r="E4166" s="3" t="s">
        <v>15824</v>
      </c>
      <c r="F4166" s="3" t="s">
        <v>28287</v>
      </c>
      <c r="G4166" s="3" t="s">
        <v>12009</v>
      </c>
      <c r="H4166" s="3" t="s">
        <v>28288</v>
      </c>
    </row>
    <row r="4167" spans="1:8" ht="43.5" x14ac:dyDescent="0.35">
      <c r="A4167" s="4">
        <v>49135</v>
      </c>
      <c r="B4167" s="1">
        <v>45230</v>
      </c>
      <c r="C4167" s="2">
        <v>0.36704861111111109</v>
      </c>
      <c r="D4167" s="3" t="s">
        <v>892</v>
      </c>
      <c r="E4167" s="3" t="s">
        <v>28290</v>
      </c>
      <c r="F4167" s="3" t="s">
        <v>28289</v>
      </c>
      <c r="G4167" s="3" t="s">
        <v>11378</v>
      </c>
      <c r="H4167" s="3" t="s">
        <v>13572</v>
      </c>
    </row>
    <row r="4168" spans="1:8" ht="58" x14ac:dyDescent="0.35">
      <c r="A4168" s="4">
        <v>189827</v>
      </c>
      <c r="B4168" s="1">
        <v>45230</v>
      </c>
      <c r="C4168" s="2">
        <v>0.36969907407407404</v>
      </c>
      <c r="D4168" s="3" t="s">
        <v>1288</v>
      </c>
      <c r="E4168" s="3" t="s">
        <v>28293</v>
      </c>
      <c r="F4168" s="3" t="s">
        <v>28291</v>
      </c>
      <c r="G4168" s="3" t="s">
        <v>11784</v>
      </c>
      <c r="H4168" s="3" t="s">
        <v>28292</v>
      </c>
    </row>
    <row r="4169" spans="1:8" ht="72.5" x14ac:dyDescent="0.35">
      <c r="A4169" s="4">
        <v>50744</v>
      </c>
      <c r="B4169" s="1">
        <v>45230</v>
      </c>
      <c r="C4169" s="2">
        <v>0.37076388888888889</v>
      </c>
      <c r="D4169" s="3" t="s">
        <v>233</v>
      </c>
      <c r="E4169" s="3" t="s">
        <v>28295</v>
      </c>
      <c r="F4169" s="3" t="s">
        <v>28294</v>
      </c>
      <c r="G4169" s="3" t="s">
        <v>1477</v>
      </c>
      <c r="H4169" s="3" t="s">
        <v>10316</v>
      </c>
    </row>
    <row r="4170" spans="1:8" ht="116" x14ac:dyDescent="0.35">
      <c r="A4170" s="4">
        <v>20555</v>
      </c>
      <c r="B4170" s="1">
        <v>45230</v>
      </c>
      <c r="C4170" s="2">
        <v>0.3744675925925926</v>
      </c>
      <c r="D4170" s="3" t="s">
        <v>28296</v>
      </c>
      <c r="E4170" s="3" t="s">
        <v>28299</v>
      </c>
      <c r="F4170" s="3" t="s">
        <v>28297</v>
      </c>
      <c r="G4170" s="3" t="s">
        <v>11110</v>
      </c>
      <c r="H4170" s="3" t="s">
        <v>28298</v>
      </c>
    </row>
    <row r="4171" spans="1:8" ht="43.5" x14ac:dyDescent="0.35">
      <c r="A4171" s="4">
        <v>54885</v>
      </c>
      <c r="B4171" s="1">
        <v>45230</v>
      </c>
      <c r="C4171" s="2">
        <v>0.37451388888888887</v>
      </c>
      <c r="D4171" s="3" t="s">
        <v>892</v>
      </c>
      <c r="E4171" s="3" t="s">
        <v>28300</v>
      </c>
      <c r="F4171" s="3" t="s">
        <v>12425</v>
      </c>
      <c r="G4171" s="3" t="s">
        <v>745</v>
      </c>
      <c r="H4171" s="3" t="s">
        <v>11777</v>
      </c>
    </row>
    <row r="4172" spans="1:8" ht="58" x14ac:dyDescent="0.35">
      <c r="A4172" s="4">
        <v>145044</v>
      </c>
      <c r="B4172" s="1">
        <v>45230</v>
      </c>
      <c r="C4172" s="2">
        <v>0.3757523148148148</v>
      </c>
      <c r="D4172" s="3" t="s">
        <v>28301</v>
      </c>
      <c r="E4172" s="3" t="s">
        <v>28304</v>
      </c>
      <c r="F4172" s="3" t="s">
        <v>28302</v>
      </c>
      <c r="G4172" s="3" t="s">
        <v>11789</v>
      </c>
      <c r="H4172" s="3" t="s">
        <v>28303</v>
      </c>
    </row>
    <row r="4173" spans="1:8" ht="43.5" x14ac:dyDescent="0.35">
      <c r="A4173" s="4">
        <v>118969</v>
      </c>
      <c r="B4173" s="1">
        <v>45230</v>
      </c>
      <c r="C4173" s="2">
        <v>0.37678240740740737</v>
      </c>
      <c r="D4173" s="3" t="s">
        <v>1744</v>
      </c>
      <c r="E4173" s="3" t="s">
        <v>28306</v>
      </c>
      <c r="F4173" s="3" t="s">
        <v>28305</v>
      </c>
      <c r="G4173" s="3" t="s">
        <v>14097</v>
      </c>
      <c r="H4173" s="3" t="s">
        <v>10489</v>
      </c>
    </row>
    <row r="4174" spans="1:8" ht="87" x14ac:dyDescent="0.35">
      <c r="A4174" s="4">
        <v>35387</v>
      </c>
      <c r="B4174" s="1">
        <v>45230</v>
      </c>
      <c r="C4174" s="2">
        <v>0.377962962962963</v>
      </c>
      <c r="D4174" s="3" t="s">
        <v>28307</v>
      </c>
      <c r="E4174" s="3" t="s">
        <v>28310</v>
      </c>
      <c r="F4174" s="3" t="s">
        <v>28308</v>
      </c>
      <c r="G4174" s="3" t="s">
        <v>363</v>
      </c>
      <c r="H4174" s="3" t="s">
        <v>28309</v>
      </c>
    </row>
    <row r="4175" spans="1:8" x14ac:dyDescent="0.35">
      <c r="A4175" s="4">
        <v>33248</v>
      </c>
      <c r="B4175" s="1">
        <v>45230</v>
      </c>
      <c r="C4175" s="2">
        <v>0.3784953703703704</v>
      </c>
      <c r="D4175" s="3" t="s">
        <v>892</v>
      </c>
      <c r="E4175" s="3" t="s">
        <v>14987</v>
      </c>
      <c r="F4175" s="3" t="s">
        <v>28311</v>
      </c>
      <c r="G4175" s="3" t="s">
        <v>10760</v>
      </c>
      <c r="H4175" s="3" t="s">
        <v>11777</v>
      </c>
    </row>
    <row r="4176" spans="1:8" x14ac:dyDescent="0.35">
      <c r="A4176" s="4">
        <v>84017</v>
      </c>
      <c r="B4176" s="1">
        <v>45230</v>
      </c>
      <c r="C4176" s="2">
        <v>0.38306712962962958</v>
      </c>
      <c r="D4176" s="3" t="s">
        <v>28312</v>
      </c>
      <c r="E4176" s="3" t="s">
        <v>28314</v>
      </c>
      <c r="F4176" s="3" t="s">
        <v>28313</v>
      </c>
      <c r="G4176" s="3" t="s">
        <v>1558</v>
      </c>
      <c r="H4176" s="3" t="s">
        <v>13373</v>
      </c>
    </row>
    <row r="4177" spans="1:8" ht="58" x14ac:dyDescent="0.35">
      <c r="A4177" s="4">
        <v>180441</v>
      </c>
      <c r="B4177" s="1">
        <v>45230</v>
      </c>
      <c r="C4177" s="2">
        <v>0.38511574074074079</v>
      </c>
      <c r="D4177" s="3" t="s">
        <v>1288</v>
      </c>
      <c r="E4177" s="3" t="s">
        <v>28317</v>
      </c>
      <c r="F4177" s="3" t="s">
        <v>28315</v>
      </c>
      <c r="G4177" s="3" t="s">
        <v>11882</v>
      </c>
      <c r="H4177" s="3" t="s">
        <v>28316</v>
      </c>
    </row>
    <row r="4178" spans="1:8" ht="72.5" x14ac:dyDescent="0.35">
      <c r="A4178" s="4">
        <v>44887</v>
      </c>
      <c r="B4178" s="1">
        <v>45230</v>
      </c>
      <c r="C4178" s="2">
        <v>0.38575231481481481</v>
      </c>
      <c r="D4178" s="3" t="s">
        <v>28318</v>
      </c>
      <c r="E4178" s="3" t="s">
        <v>28321</v>
      </c>
      <c r="F4178" s="3" t="s">
        <v>28319</v>
      </c>
      <c r="G4178" s="3" t="s">
        <v>28320</v>
      </c>
      <c r="H4178" s="3" t="s">
        <v>10750</v>
      </c>
    </row>
    <row r="4179" spans="1:8" ht="58" x14ac:dyDescent="0.35">
      <c r="A4179" s="4">
        <v>201134</v>
      </c>
      <c r="B4179" s="1">
        <v>45230</v>
      </c>
      <c r="C4179" s="2">
        <v>0.38722222222222219</v>
      </c>
      <c r="D4179" s="3" t="s">
        <v>28322</v>
      </c>
      <c r="E4179" s="3" t="s">
        <v>28326</v>
      </c>
      <c r="F4179" s="3" t="s">
        <v>28323</v>
      </c>
      <c r="G4179" s="3" t="s">
        <v>28324</v>
      </c>
      <c r="H4179" s="3" t="s">
        <v>28325</v>
      </c>
    </row>
    <row r="4180" spans="1:8" ht="43.5" x14ac:dyDescent="0.35">
      <c r="A4180" s="4">
        <v>50804</v>
      </c>
      <c r="B4180" s="1">
        <v>45230</v>
      </c>
      <c r="C4180" s="2">
        <v>0.38725694444444447</v>
      </c>
      <c r="D4180" s="3" t="s">
        <v>233</v>
      </c>
      <c r="E4180" s="3" t="s">
        <v>28329</v>
      </c>
      <c r="F4180" s="3" t="s">
        <v>28327</v>
      </c>
      <c r="G4180" s="3" t="s">
        <v>28328</v>
      </c>
      <c r="H4180" s="3" t="s">
        <v>13052</v>
      </c>
    </row>
    <row r="4181" spans="1:8" ht="72.5" x14ac:dyDescent="0.35">
      <c r="A4181" s="4">
        <v>166642</v>
      </c>
      <c r="B4181" s="1">
        <v>45230</v>
      </c>
      <c r="C4181" s="2">
        <v>0.38824074074074072</v>
      </c>
      <c r="D4181" s="3" t="s">
        <v>1436</v>
      </c>
      <c r="E4181" s="3" t="s">
        <v>14692</v>
      </c>
      <c r="F4181" s="3" t="s">
        <v>12780</v>
      </c>
      <c r="G4181" s="3" t="s">
        <v>14497</v>
      </c>
      <c r="H4181" s="3" t="s">
        <v>11372</v>
      </c>
    </row>
    <row r="4182" spans="1:8" ht="101.5" x14ac:dyDescent="0.35">
      <c r="A4182" s="4">
        <v>174615</v>
      </c>
      <c r="B4182" s="1">
        <v>45230</v>
      </c>
      <c r="C4182" s="2">
        <v>0.39004629629629628</v>
      </c>
      <c r="D4182" s="3" t="s">
        <v>1403</v>
      </c>
      <c r="E4182" s="3" t="s">
        <v>28333</v>
      </c>
      <c r="F4182" s="3" t="s">
        <v>28330</v>
      </c>
      <c r="G4182" s="3" t="s">
        <v>28331</v>
      </c>
      <c r="H4182" s="3" t="s">
        <v>28332</v>
      </c>
    </row>
    <row r="4183" spans="1:8" ht="29" x14ac:dyDescent="0.35">
      <c r="A4183" s="4">
        <v>77351</v>
      </c>
      <c r="B4183" s="1">
        <v>45230</v>
      </c>
      <c r="C4183" s="2">
        <v>0.39168981481481485</v>
      </c>
      <c r="D4183" s="3" t="s">
        <v>892</v>
      </c>
      <c r="E4183" s="3" t="s">
        <v>14800</v>
      </c>
      <c r="F4183" s="3" t="s">
        <v>28334</v>
      </c>
      <c r="G4183" s="3" t="s">
        <v>12706</v>
      </c>
      <c r="H4183" s="3" t="s">
        <v>11777</v>
      </c>
    </row>
    <row r="4184" spans="1:8" ht="145" x14ac:dyDescent="0.35">
      <c r="A4184" s="4">
        <v>70761</v>
      </c>
      <c r="B4184" s="1">
        <v>45230</v>
      </c>
      <c r="C4184" s="2">
        <v>0.39195601851851852</v>
      </c>
      <c r="D4184" s="3" t="s">
        <v>28335</v>
      </c>
      <c r="E4184" s="3" t="s">
        <v>12040</v>
      </c>
      <c r="F4184" s="3" t="s">
        <v>28336</v>
      </c>
      <c r="G4184" s="3" t="s">
        <v>11732</v>
      </c>
      <c r="H4184" s="3" t="s">
        <v>28337</v>
      </c>
    </row>
    <row r="4185" spans="1:8" ht="58" x14ac:dyDescent="0.35">
      <c r="A4185" s="4">
        <v>8819</v>
      </c>
      <c r="B4185" s="1">
        <v>45230</v>
      </c>
      <c r="C4185" s="2">
        <v>0.39461805555555557</v>
      </c>
      <c r="D4185" s="3" t="s">
        <v>1702</v>
      </c>
      <c r="E4185" s="3" t="s">
        <v>28340</v>
      </c>
      <c r="F4185" s="3" t="s">
        <v>28338</v>
      </c>
      <c r="G4185" s="3" t="s">
        <v>11772</v>
      </c>
      <c r="H4185" s="3" t="s">
        <v>28339</v>
      </c>
    </row>
    <row r="4186" spans="1:8" ht="29" x14ac:dyDescent="0.35">
      <c r="A4186" s="4">
        <v>41206</v>
      </c>
      <c r="B4186" s="1">
        <v>45230</v>
      </c>
      <c r="C4186" s="2">
        <v>0.3948726851851852</v>
      </c>
      <c r="D4186" s="3" t="s">
        <v>233</v>
      </c>
      <c r="E4186" s="3" t="s">
        <v>13907</v>
      </c>
      <c r="F4186" s="3" t="s">
        <v>28341</v>
      </c>
      <c r="G4186" s="3" t="s">
        <v>1268</v>
      </c>
      <c r="H4186" s="3" t="s">
        <v>13777</v>
      </c>
    </row>
    <row r="4187" spans="1:8" ht="116" x14ac:dyDescent="0.35">
      <c r="A4187" s="4">
        <v>193741</v>
      </c>
      <c r="B4187" s="1">
        <v>45230</v>
      </c>
      <c r="C4187" s="2">
        <v>0.39636574074074077</v>
      </c>
      <c r="D4187" s="3" t="s">
        <v>28342</v>
      </c>
      <c r="E4187" s="3" t="s">
        <v>28346</v>
      </c>
      <c r="F4187" s="3" t="s">
        <v>28343</v>
      </c>
      <c r="G4187" s="3" t="s">
        <v>28344</v>
      </c>
      <c r="H4187" s="3" t="s">
        <v>28345</v>
      </c>
    </row>
    <row r="4188" spans="1:8" ht="43.5" x14ac:dyDescent="0.35">
      <c r="A4188" s="4">
        <v>72601</v>
      </c>
      <c r="B4188" s="1">
        <v>45230</v>
      </c>
      <c r="C4188" s="2">
        <v>0.3973842592592593</v>
      </c>
      <c r="D4188" s="3" t="s">
        <v>28347</v>
      </c>
      <c r="E4188" s="3" t="s">
        <v>28349</v>
      </c>
      <c r="F4188" s="3" t="s">
        <v>28348</v>
      </c>
      <c r="G4188" s="3" t="s">
        <v>11227</v>
      </c>
      <c r="H4188" s="3" t="s">
        <v>12612</v>
      </c>
    </row>
    <row r="4189" spans="1:8" ht="58" x14ac:dyDescent="0.35">
      <c r="A4189" s="4">
        <v>33051</v>
      </c>
      <c r="B4189" s="1">
        <v>45230</v>
      </c>
      <c r="C4189" s="2">
        <v>0.39871527777777777</v>
      </c>
      <c r="D4189" s="3" t="s">
        <v>28350</v>
      </c>
      <c r="E4189" s="3" t="s">
        <v>28352</v>
      </c>
      <c r="F4189" s="3" t="s">
        <v>28351</v>
      </c>
      <c r="G4189" s="3" t="s">
        <v>12011</v>
      </c>
      <c r="H4189" s="3" t="s">
        <v>11336</v>
      </c>
    </row>
    <row r="4190" spans="1:8" ht="58" x14ac:dyDescent="0.35">
      <c r="A4190" s="4">
        <v>50968</v>
      </c>
      <c r="B4190" s="1">
        <v>45230</v>
      </c>
      <c r="C4190" s="2">
        <v>0.39872685185185186</v>
      </c>
      <c r="D4190" s="3" t="s">
        <v>11063</v>
      </c>
      <c r="E4190" s="3" t="s">
        <v>28355</v>
      </c>
      <c r="F4190" s="3" t="s">
        <v>28353</v>
      </c>
      <c r="G4190" s="3" t="s">
        <v>14478</v>
      </c>
      <c r="H4190" s="3" t="s">
        <v>28354</v>
      </c>
    </row>
    <row r="4191" spans="1:8" ht="29" x14ac:dyDescent="0.35">
      <c r="A4191" s="4">
        <v>48158</v>
      </c>
      <c r="B4191" s="1">
        <v>45230</v>
      </c>
      <c r="C4191" s="2">
        <v>0.3993518518518519</v>
      </c>
      <c r="D4191" s="3" t="s">
        <v>28356</v>
      </c>
      <c r="E4191" s="3" t="s">
        <v>28359</v>
      </c>
      <c r="F4191" s="3" t="s">
        <v>28357</v>
      </c>
      <c r="G4191" s="3" t="s">
        <v>28358</v>
      </c>
      <c r="H4191" s="3" t="s">
        <v>10348</v>
      </c>
    </row>
    <row r="4192" spans="1:8" ht="130.5" x14ac:dyDescent="0.35">
      <c r="A4192" s="4">
        <v>116685</v>
      </c>
      <c r="B4192" s="1">
        <v>45230</v>
      </c>
      <c r="C4192" s="2">
        <v>0.39956018518518516</v>
      </c>
      <c r="D4192" s="3" t="s">
        <v>28360</v>
      </c>
      <c r="E4192" s="3" t="s">
        <v>13149</v>
      </c>
      <c r="F4192" s="3" t="s">
        <v>12068</v>
      </c>
      <c r="G4192" s="3" t="s">
        <v>11732</v>
      </c>
      <c r="H4192" s="3" t="s">
        <v>28361</v>
      </c>
    </row>
    <row r="4193" spans="1:8" ht="43.5" x14ac:dyDescent="0.35">
      <c r="A4193" s="4">
        <v>39841</v>
      </c>
      <c r="B4193" s="1">
        <v>45230</v>
      </c>
      <c r="C4193" s="2">
        <v>0.40046296296296297</v>
      </c>
      <c r="D4193" s="3" t="s">
        <v>233</v>
      </c>
      <c r="E4193" s="3" t="s">
        <v>13534</v>
      </c>
      <c r="F4193" s="3" t="s">
        <v>28362</v>
      </c>
      <c r="G4193" s="3" t="s">
        <v>1268</v>
      </c>
      <c r="H4193" s="3" t="s">
        <v>10295</v>
      </c>
    </row>
    <row r="4194" spans="1:8" ht="43.5" x14ac:dyDescent="0.35">
      <c r="A4194" s="4">
        <v>77622</v>
      </c>
      <c r="B4194" s="1">
        <v>45230</v>
      </c>
      <c r="C4194" s="2">
        <v>0.40084490740740741</v>
      </c>
      <c r="D4194" s="3" t="s">
        <v>28363</v>
      </c>
      <c r="E4194" s="3" t="s">
        <v>11588</v>
      </c>
      <c r="F4194" s="3" t="s">
        <v>28364</v>
      </c>
      <c r="G4194" s="3" t="s">
        <v>28365</v>
      </c>
      <c r="H4194" s="3" t="s">
        <v>28366</v>
      </c>
    </row>
    <row r="4195" spans="1:8" x14ac:dyDescent="0.35">
      <c r="A4195" s="4">
        <v>46427</v>
      </c>
      <c r="B4195" s="1">
        <v>45230</v>
      </c>
      <c r="C4195" s="2">
        <v>0.40121527777777777</v>
      </c>
      <c r="D4195" s="3" t="s">
        <v>892</v>
      </c>
      <c r="E4195" s="3" t="s">
        <v>28368</v>
      </c>
      <c r="F4195" s="3" t="s">
        <v>28367</v>
      </c>
      <c r="G4195" s="3" t="s">
        <v>11021</v>
      </c>
      <c r="H4195" s="3" t="s">
        <v>11777</v>
      </c>
    </row>
    <row r="4196" spans="1:8" x14ac:dyDescent="0.35">
      <c r="A4196" s="4">
        <v>204197</v>
      </c>
      <c r="B4196" s="1">
        <v>45230</v>
      </c>
      <c r="C4196" s="2">
        <v>0.4019212962962963</v>
      </c>
      <c r="D4196" s="3" t="s">
        <v>1702</v>
      </c>
      <c r="E4196" s="3" t="s">
        <v>1411</v>
      </c>
      <c r="F4196" s="3" t="s">
        <v>28369</v>
      </c>
      <c r="G4196" s="3" t="s">
        <v>12294</v>
      </c>
      <c r="H4196" s="3" t="s">
        <v>28370</v>
      </c>
    </row>
    <row r="4197" spans="1:8" ht="101.5" x14ac:dyDescent="0.35">
      <c r="A4197" s="4">
        <v>195172</v>
      </c>
      <c r="B4197" s="1">
        <v>45230</v>
      </c>
      <c r="C4197" s="2">
        <v>0.40262731481481479</v>
      </c>
      <c r="D4197" s="3" t="s">
        <v>28371</v>
      </c>
      <c r="E4197" s="3" t="s">
        <v>28375</v>
      </c>
      <c r="F4197" s="3" t="s">
        <v>28372</v>
      </c>
      <c r="G4197" s="3" t="s">
        <v>28373</v>
      </c>
      <c r="H4197" s="3" t="s">
        <v>28374</v>
      </c>
    </row>
    <row r="4198" spans="1:8" ht="29" x14ac:dyDescent="0.35">
      <c r="A4198" s="4">
        <v>158961</v>
      </c>
      <c r="B4198" s="1">
        <v>45230</v>
      </c>
      <c r="C4198" s="2">
        <v>0.40361111111111114</v>
      </c>
      <c r="D4198" s="3" t="s">
        <v>1744</v>
      </c>
      <c r="E4198" s="3" t="s">
        <v>13605</v>
      </c>
      <c r="F4198" s="3" t="s">
        <v>10404</v>
      </c>
      <c r="G4198" s="3" t="s">
        <v>14097</v>
      </c>
      <c r="H4198" s="3" t="s">
        <v>14790</v>
      </c>
    </row>
    <row r="4199" spans="1:8" ht="43.5" x14ac:dyDescent="0.35">
      <c r="A4199" s="4">
        <v>44024</v>
      </c>
      <c r="B4199" s="1">
        <v>45230</v>
      </c>
      <c r="C4199" s="2">
        <v>0.40734953703703702</v>
      </c>
      <c r="D4199" s="3" t="s">
        <v>10339</v>
      </c>
      <c r="E4199" s="3" t="s">
        <v>16303</v>
      </c>
      <c r="F4199" s="3" t="s">
        <v>28376</v>
      </c>
      <c r="G4199" s="3" t="s">
        <v>28377</v>
      </c>
      <c r="H4199" s="3" t="s">
        <v>11822</v>
      </c>
    </row>
    <row r="4200" spans="1:8" ht="174" x14ac:dyDescent="0.35">
      <c r="A4200" s="4">
        <v>189166</v>
      </c>
      <c r="B4200" s="1">
        <v>45230</v>
      </c>
      <c r="C4200" s="2">
        <v>0.40743055555555557</v>
      </c>
      <c r="D4200" s="3" t="s">
        <v>28378</v>
      </c>
      <c r="E4200" s="3" t="s">
        <v>28382</v>
      </c>
      <c r="F4200" s="3" t="s">
        <v>28379</v>
      </c>
      <c r="G4200" s="3" t="s">
        <v>28380</v>
      </c>
      <c r="H4200" s="3" t="s">
        <v>28381</v>
      </c>
    </row>
    <row r="4201" spans="1:8" ht="58" x14ac:dyDescent="0.35">
      <c r="A4201" s="4">
        <v>44935</v>
      </c>
      <c r="B4201" s="1">
        <v>45230</v>
      </c>
      <c r="C4201" s="2">
        <v>0.40763888888888888</v>
      </c>
      <c r="D4201" s="3" t="s">
        <v>28383</v>
      </c>
      <c r="E4201" s="3" t="s">
        <v>28387</v>
      </c>
      <c r="F4201" s="3" t="s">
        <v>28384</v>
      </c>
      <c r="G4201" s="3" t="s">
        <v>28385</v>
      </c>
      <c r="H4201" s="3" t="s">
        <v>28386</v>
      </c>
    </row>
    <row r="4202" spans="1:8" ht="87" x14ac:dyDescent="0.35">
      <c r="A4202" s="4">
        <v>187515</v>
      </c>
      <c r="B4202" s="1">
        <v>45230</v>
      </c>
      <c r="C4202" s="2">
        <v>0.40875</v>
      </c>
      <c r="D4202" s="3" t="s">
        <v>28388</v>
      </c>
      <c r="E4202" s="3" t="s">
        <v>28392</v>
      </c>
      <c r="F4202" s="3" t="s">
        <v>28389</v>
      </c>
      <c r="G4202" s="3" t="s">
        <v>28390</v>
      </c>
      <c r="H4202" s="3" t="s">
        <v>28391</v>
      </c>
    </row>
    <row r="4203" spans="1:8" ht="43.5" x14ac:dyDescent="0.35">
      <c r="A4203" s="4">
        <v>57445</v>
      </c>
      <c r="B4203" s="1">
        <v>45230</v>
      </c>
      <c r="C4203" s="2">
        <v>0.41130787037037037</v>
      </c>
      <c r="D4203" s="3" t="s">
        <v>28393</v>
      </c>
      <c r="E4203" s="3" t="s">
        <v>28397</v>
      </c>
      <c r="F4203" s="3" t="s">
        <v>28394</v>
      </c>
      <c r="G4203" s="3" t="s">
        <v>28395</v>
      </c>
      <c r="H4203" s="3" t="s">
        <v>28396</v>
      </c>
    </row>
    <row r="4204" spans="1:8" ht="29" x14ac:dyDescent="0.35">
      <c r="A4204" s="4">
        <v>110649</v>
      </c>
      <c r="B4204" s="1">
        <v>45230</v>
      </c>
      <c r="C4204" s="2">
        <v>0.41288194444444443</v>
      </c>
      <c r="D4204" s="3" t="s">
        <v>28398</v>
      </c>
      <c r="E4204" s="3" t="s">
        <v>14107</v>
      </c>
      <c r="F4204" s="3" t="s">
        <v>28399</v>
      </c>
      <c r="G4204" s="3" t="s">
        <v>12575</v>
      </c>
      <c r="H4204" s="3" t="s">
        <v>10348</v>
      </c>
    </row>
    <row r="4205" spans="1:8" ht="29" x14ac:dyDescent="0.35">
      <c r="A4205" s="4">
        <v>78352</v>
      </c>
      <c r="B4205" s="1">
        <v>45230</v>
      </c>
      <c r="C4205" s="2">
        <v>0.41395833333333337</v>
      </c>
      <c r="D4205" s="3" t="s">
        <v>892</v>
      </c>
      <c r="E4205" s="3" t="s">
        <v>12884</v>
      </c>
      <c r="F4205" s="3" t="s">
        <v>28400</v>
      </c>
      <c r="G4205" s="3" t="s">
        <v>11404</v>
      </c>
      <c r="H4205" s="3" t="s">
        <v>28401</v>
      </c>
    </row>
    <row r="4206" spans="1:8" ht="29" x14ac:dyDescent="0.35">
      <c r="A4206" s="4">
        <v>152066</v>
      </c>
      <c r="B4206" s="1">
        <v>45230</v>
      </c>
      <c r="C4206" s="2">
        <v>0.41547453703703702</v>
      </c>
      <c r="D4206" s="3" t="s">
        <v>233</v>
      </c>
      <c r="E4206" s="3" t="s">
        <v>14803</v>
      </c>
      <c r="F4206" s="3" t="s">
        <v>28402</v>
      </c>
      <c r="G4206" s="3" t="s">
        <v>12620</v>
      </c>
      <c r="H4206" s="3" t="s">
        <v>12614</v>
      </c>
    </row>
    <row r="4207" spans="1:8" ht="43.5" x14ac:dyDescent="0.35">
      <c r="A4207" s="4">
        <v>34205</v>
      </c>
      <c r="B4207" s="1">
        <v>45230</v>
      </c>
      <c r="C4207" s="2">
        <v>0.4183101851851852</v>
      </c>
      <c r="D4207" s="3" t="s">
        <v>3205</v>
      </c>
      <c r="E4207" s="3" t="s">
        <v>28403</v>
      </c>
      <c r="F4207" s="3" t="s">
        <v>12780</v>
      </c>
      <c r="G4207" s="3" t="s">
        <v>28403</v>
      </c>
      <c r="H4207" s="3" t="s">
        <v>28404</v>
      </c>
    </row>
    <row r="4208" spans="1:8" ht="58" x14ac:dyDescent="0.35">
      <c r="A4208" s="4">
        <v>16190</v>
      </c>
      <c r="B4208" s="1">
        <v>45230</v>
      </c>
      <c r="C4208" s="2">
        <v>0.4191319444444444</v>
      </c>
      <c r="D4208" s="3" t="s">
        <v>28405</v>
      </c>
      <c r="E4208" s="3" t="s">
        <v>14130</v>
      </c>
      <c r="F4208" s="3" t="s">
        <v>28406</v>
      </c>
      <c r="G4208" s="3" t="s">
        <v>11933</v>
      </c>
      <c r="H4208" s="3" t="s">
        <v>28407</v>
      </c>
    </row>
    <row r="4209" spans="1:8" ht="130.5" x14ac:dyDescent="0.35">
      <c r="A4209" s="4">
        <v>43122</v>
      </c>
      <c r="B4209" s="1">
        <v>45230</v>
      </c>
      <c r="C4209" s="2">
        <v>0.42098379629629629</v>
      </c>
      <c r="D4209" s="3" t="s">
        <v>28408</v>
      </c>
      <c r="E4209" s="3" t="s">
        <v>28412</v>
      </c>
      <c r="F4209" s="3" t="s">
        <v>28409</v>
      </c>
      <c r="G4209" s="3" t="s">
        <v>28410</v>
      </c>
      <c r="H4209" s="3" t="s">
        <v>28411</v>
      </c>
    </row>
    <row r="4210" spans="1:8" ht="43.5" x14ac:dyDescent="0.35">
      <c r="A4210" s="4">
        <v>44454</v>
      </c>
      <c r="B4210" s="1">
        <v>45230</v>
      </c>
      <c r="C4210" s="2">
        <v>0.42226851851851849</v>
      </c>
      <c r="D4210" s="3" t="s">
        <v>28413</v>
      </c>
      <c r="E4210" s="3" t="s">
        <v>13870</v>
      </c>
      <c r="F4210" s="3" t="s">
        <v>28414</v>
      </c>
      <c r="G4210" s="3" t="s">
        <v>11837</v>
      </c>
      <c r="H4210" s="3" t="s">
        <v>28415</v>
      </c>
    </row>
    <row r="4211" spans="1:8" ht="203" x14ac:dyDescent="0.35">
      <c r="A4211" s="4">
        <v>39827</v>
      </c>
      <c r="B4211" s="1">
        <v>45230</v>
      </c>
      <c r="C4211" s="2">
        <v>0.42276620370370371</v>
      </c>
      <c r="D4211" s="3" t="s">
        <v>28416</v>
      </c>
      <c r="E4211" s="3" t="s">
        <v>28420</v>
      </c>
      <c r="F4211" s="3" t="s">
        <v>28417</v>
      </c>
      <c r="G4211" s="3" t="s">
        <v>28418</v>
      </c>
      <c r="H4211" s="3" t="s">
        <v>28419</v>
      </c>
    </row>
    <row r="4212" spans="1:8" ht="29" x14ac:dyDescent="0.35">
      <c r="A4212" s="4">
        <v>109081</v>
      </c>
      <c r="B4212" s="1">
        <v>45230</v>
      </c>
      <c r="C4212" s="2">
        <v>0.42346064814814816</v>
      </c>
      <c r="D4212" s="3" t="s">
        <v>28421</v>
      </c>
      <c r="E4212" s="3" t="s">
        <v>15118</v>
      </c>
      <c r="F4212" s="3" t="s">
        <v>28422</v>
      </c>
      <c r="G4212" s="3" t="s">
        <v>28423</v>
      </c>
      <c r="H4212" s="3" t="s">
        <v>11200</v>
      </c>
    </row>
    <row r="4213" spans="1:8" ht="43.5" x14ac:dyDescent="0.35">
      <c r="A4213" s="4">
        <v>55640</v>
      </c>
      <c r="B4213" s="1">
        <v>45230</v>
      </c>
      <c r="C4213" s="2">
        <v>0.42833333333333329</v>
      </c>
      <c r="D4213" s="3" t="s">
        <v>28424</v>
      </c>
      <c r="E4213" s="3" t="s">
        <v>28428</v>
      </c>
      <c r="F4213" s="3" t="s">
        <v>28425</v>
      </c>
      <c r="G4213" s="3" t="s">
        <v>28426</v>
      </c>
      <c r="H4213" s="3" t="s">
        <v>28427</v>
      </c>
    </row>
    <row r="4214" spans="1:8" ht="29" x14ac:dyDescent="0.35">
      <c r="A4214" s="4">
        <v>158678</v>
      </c>
      <c r="B4214" s="1">
        <v>45230</v>
      </c>
      <c r="C4214" s="2">
        <v>0.42866898148148147</v>
      </c>
      <c r="D4214" s="3" t="s">
        <v>1744</v>
      </c>
      <c r="E4214" s="3" t="s">
        <v>13000</v>
      </c>
      <c r="F4214" s="3" t="s">
        <v>28429</v>
      </c>
      <c r="G4214" s="3" t="s">
        <v>14097</v>
      </c>
      <c r="H4214" s="3" t="s">
        <v>28430</v>
      </c>
    </row>
    <row r="4215" spans="1:8" ht="43.5" x14ac:dyDescent="0.35">
      <c r="A4215" s="4">
        <v>194038</v>
      </c>
      <c r="B4215" s="1">
        <v>45230</v>
      </c>
      <c r="C4215" s="2">
        <v>0.42984953703703704</v>
      </c>
      <c r="D4215" s="3" t="s">
        <v>28431</v>
      </c>
      <c r="E4215" s="3" t="s">
        <v>28434</v>
      </c>
      <c r="F4215" s="3" t="s">
        <v>28432</v>
      </c>
      <c r="G4215" s="3" t="s">
        <v>12296</v>
      </c>
      <c r="H4215" s="3" t="s">
        <v>28433</v>
      </c>
    </row>
    <row r="4216" spans="1:8" ht="101.5" x14ac:dyDescent="0.35">
      <c r="A4216" s="4">
        <v>18349</v>
      </c>
      <c r="B4216" s="1">
        <v>45230</v>
      </c>
      <c r="C4216" s="2">
        <v>0.42993055555555554</v>
      </c>
      <c r="D4216" s="3" t="s">
        <v>167</v>
      </c>
      <c r="E4216" s="3" t="s">
        <v>28435</v>
      </c>
      <c r="F4216" s="3" t="s">
        <v>17442</v>
      </c>
      <c r="G4216" s="3" t="s">
        <v>14478</v>
      </c>
      <c r="H4216" s="3" t="s">
        <v>15433</v>
      </c>
    </row>
    <row r="4217" spans="1:8" ht="29" x14ac:dyDescent="0.35">
      <c r="A4217" s="4">
        <v>71458</v>
      </c>
      <c r="B4217" s="1">
        <v>45230</v>
      </c>
      <c r="C4217" s="2">
        <v>0.43016203703703698</v>
      </c>
      <c r="D4217" s="3" t="s">
        <v>28436</v>
      </c>
      <c r="E4217" s="3" t="s">
        <v>11637</v>
      </c>
      <c r="F4217" s="3" t="s">
        <v>28437</v>
      </c>
      <c r="G4217" s="3" t="s">
        <v>28438</v>
      </c>
      <c r="H4217" s="3" t="s">
        <v>28439</v>
      </c>
    </row>
    <row r="4218" spans="1:8" ht="43.5" x14ac:dyDescent="0.35">
      <c r="A4218" s="4">
        <v>199561</v>
      </c>
      <c r="B4218" s="1">
        <v>45230</v>
      </c>
      <c r="C4218" s="2">
        <v>0.43077546296296299</v>
      </c>
      <c r="D4218" s="3" t="s">
        <v>28440</v>
      </c>
      <c r="E4218" s="3" t="s">
        <v>28444</v>
      </c>
      <c r="F4218" s="3" t="s">
        <v>28441</v>
      </c>
      <c r="G4218" s="3" t="s">
        <v>28442</v>
      </c>
      <c r="H4218" s="3" t="s">
        <v>28443</v>
      </c>
    </row>
    <row r="4219" spans="1:8" ht="43.5" x14ac:dyDescent="0.35">
      <c r="A4219" s="4">
        <v>38509</v>
      </c>
      <c r="B4219" s="1">
        <v>45230</v>
      </c>
      <c r="C4219" s="2">
        <v>0.43100694444444443</v>
      </c>
      <c r="D4219" s="3" t="e">
        <f>-ankle edema HAS decreased ,Still HAS trace edema</f>
        <v>#NAME?</v>
      </c>
      <c r="E4219" s="3" t="s">
        <v>28447</v>
      </c>
      <c r="F4219" s="3" t="s">
        <v>28445</v>
      </c>
      <c r="G4219" s="3" t="s">
        <v>10851</v>
      </c>
      <c r="H4219" s="3" t="s">
        <v>28446</v>
      </c>
    </row>
    <row r="4220" spans="1:8" ht="29" x14ac:dyDescent="0.35">
      <c r="A4220" s="4">
        <v>51596</v>
      </c>
      <c r="B4220" s="1">
        <v>45230</v>
      </c>
      <c r="C4220" s="2">
        <v>0.43263888888888885</v>
      </c>
      <c r="D4220" s="3" t="s">
        <v>1744</v>
      </c>
      <c r="E4220" s="3" t="s">
        <v>28450</v>
      </c>
      <c r="F4220" s="3" t="s">
        <v>28448</v>
      </c>
      <c r="G4220" s="3" t="s">
        <v>14542</v>
      </c>
      <c r="H4220" s="3" t="s">
        <v>28449</v>
      </c>
    </row>
    <row r="4221" spans="1:8" ht="87" x14ac:dyDescent="0.35">
      <c r="A4221" s="4">
        <v>48237</v>
      </c>
      <c r="B4221" s="1">
        <v>45230</v>
      </c>
      <c r="C4221" s="2">
        <v>0.43363425925925925</v>
      </c>
      <c r="D4221" s="3" t="s">
        <v>167</v>
      </c>
      <c r="E4221" s="3" t="s">
        <v>28451</v>
      </c>
      <c r="F4221" s="3" t="s">
        <v>12751</v>
      </c>
      <c r="G4221" s="3" t="s">
        <v>11149</v>
      </c>
      <c r="H4221" s="3" t="s">
        <v>11372</v>
      </c>
    </row>
    <row r="4222" spans="1:8" ht="87" x14ac:dyDescent="0.35">
      <c r="A4222" s="4">
        <v>43530</v>
      </c>
      <c r="B4222" s="1">
        <v>45230</v>
      </c>
      <c r="C4222" s="2">
        <v>0.43497685185185181</v>
      </c>
      <c r="D4222" s="3" t="s">
        <v>28452</v>
      </c>
      <c r="E4222" s="3" t="s">
        <v>28453</v>
      </c>
      <c r="F4222" s="3" t="s">
        <v>1519</v>
      </c>
      <c r="G4222" s="3" t="s">
        <v>10851</v>
      </c>
      <c r="H4222" s="3" t="s">
        <v>12758</v>
      </c>
    </row>
    <row r="4223" spans="1:8" ht="159.5" x14ac:dyDescent="0.35">
      <c r="A4223" s="4">
        <v>70773</v>
      </c>
      <c r="B4223" s="1">
        <v>45230</v>
      </c>
      <c r="C4223" s="2">
        <v>0.43531249999999999</v>
      </c>
      <c r="D4223" s="3" t="s">
        <v>28454</v>
      </c>
      <c r="E4223" s="3" t="s">
        <v>14062</v>
      </c>
      <c r="F4223" s="3" t="s">
        <v>28455</v>
      </c>
      <c r="G4223" s="3" t="s">
        <v>28456</v>
      </c>
      <c r="H4223" s="3" t="s">
        <v>28457</v>
      </c>
    </row>
    <row r="4224" spans="1:8" ht="58" x14ac:dyDescent="0.35">
      <c r="A4224" s="4">
        <v>163035</v>
      </c>
      <c r="B4224" s="1">
        <v>45230</v>
      </c>
      <c r="C4224" s="2">
        <v>0.43814814814814818</v>
      </c>
      <c r="D4224" s="3" t="s">
        <v>1702</v>
      </c>
      <c r="E4224" s="3" t="s">
        <v>28459</v>
      </c>
      <c r="F4224" s="3" t="s">
        <v>28458</v>
      </c>
      <c r="G4224" s="3" t="s">
        <v>12527</v>
      </c>
      <c r="H4224" s="3" t="s">
        <v>11750</v>
      </c>
    </row>
    <row r="4225" spans="1:8" ht="43.5" x14ac:dyDescent="0.35">
      <c r="A4225" s="4">
        <v>170652</v>
      </c>
      <c r="B4225" s="1">
        <v>45230</v>
      </c>
      <c r="C4225" s="2">
        <v>0.43932870370370369</v>
      </c>
      <c r="D4225" s="3" t="s">
        <v>1744</v>
      </c>
      <c r="E4225" s="3" t="s">
        <v>28462</v>
      </c>
      <c r="F4225" s="3" t="s">
        <v>28460</v>
      </c>
      <c r="G4225" s="3" t="s">
        <v>11798</v>
      </c>
      <c r="H4225" s="3" t="s">
        <v>28461</v>
      </c>
    </row>
    <row r="4226" spans="1:8" ht="43.5" x14ac:dyDescent="0.35">
      <c r="A4226" s="4">
        <v>193238</v>
      </c>
      <c r="B4226" s="1">
        <v>45230</v>
      </c>
      <c r="C4226" s="2">
        <v>0.44001157407407404</v>
      </c>
      <c r="D4226" s="3" t="s">
        <v>13493</v>
      </c>
      <c r="E4226" s="3" t="s">
        <v>28466</v>
      </c>
      <c r="F4226" s="3" t="s">
        <v>28463</v>
      </c>
      <c r="G4226" s="3" t="s">
        <v>28464</v>
      </c>
      <c r="H4226" s="3" t="s">
        <v>28465</v>
      </c>
    </row>
    <row r="4227" spans="1:8" ht="72.5" x14ac:dyDescent="0.35">
      <c r="A4227" s="4">
        <v>203027</v>
      </c>
      <c r="B4227" s="1">
        <v>45230</v>
      </c>
      <c r="C4227" s="2">
        <v>0.44021990740740741</v>
      </c>
      <c r="D4227" s="3" t="s">
        <v>28467</v>
      </c>
      <c r="E4227" s="3" t="s">
        <v>28471</v>
      </c>
      <c r="F4227" s="3" t="s">
        <v>28468</v>
      </c>
      <c r="G4227" s="3" t="s">
        <v>28469</v>
      </c>
      <c r="H4227" s="3" t="s">
        <v>28470</v>
      </c>
    </row>
    <row r="4228" spans="1:8" ht="58" x14ac:dyDescent="0.35">
      <c r="A4228" s="4">
        <v>159961</v>
      </c>
      <c r="B4228" s="1">
        <v>45230</v>
      </c>
      <c r="C4228" s="2">
        <v>0.44278935185185181</v>
      </c>
      <c r="D4228" s="3" t="s">
        <v>985</v>
      </c>
      <c r="E4228" s="3" t="s">
        <v>28474</v>
      </c>
      <c r="F4228" s="3" t="s">
        <v>28472</v>
      </c>
      <c r="G4228" s="3" t="s">
        <v>14097</v>
      </c>
      <c r="H4228" s="3" t="s">
        <v>28473</v>
      </c>
    </row>
    <row r="4229" spans="1:8" ht="58" x14ac:dyDescent="0.35">
      <c r="A4229" s="4">
        <v>1681</v>
      </c>
      <c r="B4229" s="1">
        <v>45230</v>
      </c>
      <c r="C4229" s="2">
        <v>0.44297453703703704</v>
      </c>
      <c r="D4229" s="3" t="s">
        <v>409</v>
      </c>
      <c r="E4229" s="3" t="s">
        <v>28477</v>
      </c>
      <c r="F4229" s="3" t="s">
        <v>28475</v>
      </c>
      <c r="G4229" s="3" t="s">
        <v>12548</v>
      </c>
      <c r="H4229" s="3" t="s">
        <v>28476</v>
      </c>
    </row>
    <row r="4230" spans="1:8" ht="58" x14ac:dyDescent="0.35">
      <c r="A4230" s="4">
        <v>65369</v>
      </c>
      <c r="B4230" s="1">
        <v>45230</v>
      </c>
      <c r="C4230" s="2">
        <v>0.44373842592592588</v>
      </c>
      <c r="D4230" s="3" t="s">
        <v>1702</v>
      </c>
      <c r="E4230" s="3" t="s">
        <v>28479</v>
      </c>
      <c r="F4230" s="3" t="s">
        <v>28478</v>
      </c>
      <c r="G4230" s="3" t="s">
        <v>12659</v>
      </c>
      <c r="H4230" s="3" t="s">
        <v>11750</v>
      </c>
    </row>
    <row r="4231" spans="1:8" ht="58" x14ac:dyDescent="0.35">
      <c r="A4231" s="4">
        <v>43348</v>
      </c>
      <c r="B4231" s="1">
        <v>45230</v>
      </c>
      <c r="C4231" s="2">
        <v>0.44392361111111112</v>
      </c>
      <c r="D4231" s="3" t="s">
        <v>28480</v>
      </c>
      <c r="E4231" s="3" t="s">
        <v>28482</v>
      </c>
      <c r="F4231" s="3" t="s">
        <v>28481</v>
      </c>
      <c r="G4231" s="3" t="s">
        <v>618</v>
      </c>
      <c r="H4231" s="3" t="s">
        <v>10467</v>
      </c>
    </row>
    <row r="4232" spans="1:8" ht="101.5" x14ac:dyDescent="0.35">
      <c r="A4232" s="4">
        <v>204471</v>
      </c>
      <c r="B4232" s="1">
        <v>45230</v>
      </c>
      <c r="C4232" s="2">
        <v>0.44460648148148146</v>
      </c>
      <c r="D4232" s="3" t="s">
        <v>373</v>
      </c>
      <c r="E4232" s="3" t="s">
        <v>28486</v>
      </c>
      <c r="F4232" s="3" t="s">
        <v>28483</v>
      </c>
      <c r="G4232" s="3" t="s">
        <v>28484</v>
      </c>
      <c r="H4232" s="3" t="s">
        <v>28485</v>
      </c>
    </row>
    <row r="4233" spans="1:8" ht="43.5" x14ac:dyDescent="0.35">
      <c r="A4233" s="4">
        <v>30327</v>
      </c>
      <c r="B4233" s="1">
        <v>45230</v>
      </c>
      <c r="C4233" s="2">
        <v>0.44464120370370369</v>
      </c>
      <c r="D4233" s="3" t="s">
        <v>28487</v>
      </c>
      <c r="E4233" s="3" t="s">
        <v>15086</v>
      </c>
      <c r="F4233" s="3" t="s">
        <v>28488</v>
      </c>
      <c r="G4233" s="3" t="s">
        <v>28489</v>
      </c>
      <c r="H4233" s="3" t="s">
        <v>28490</v>
      </c>
    </row>
    <row r="4234" spans="1:8" ht="29" x14ac:dyDescent="0.35">
      <c r="A4234" s="4">
        <v>35422</v>
      </c>
      <c r="B4234" s="1">
        <v>45230</v>
      </c>
      <c r="C4234" s="2">
        <v>0.44562499999999999</v>
      </c>
      <c r="D4234" s="3" t="s">
        <v>985</v>
      </c>
      <c r="E4234" s="3" t="s">
        <v>15599</v>
      </c>
      <c r="F4234" s="3" t="s">
        <v>28491</v>
      </c>
      <c r="G4234" s="3" t="s">
        <v>10433</v>
      </c>
      <c r="H4234" s="3" t="s">
        <v>10467</v>
      </c>
    </row>
    <row r="4235" spans="1:8" ht="87" x14ac:dyDescent="0.35">
      <c r="A4235" s="4">
        <v>151955</v>
      </c>
      <c r="B4235" s="1">
        <v>45230</v>
      </c>
      <c r="C4235" s="2">
        <v>0.4457638888888889</v>
      </c>
      <c r="D4235" s="3" t="s">
        <v>28492</v>
      </c>
      <c r="E4235" s="3" t="s">
        <v>11176</v>
      </c>
      <c r="F4235" s="3" t="s">
        <v>28493</v>
      </c>
      <c r="G4235" s="3" t="s">
        <v>11732</v>
      </c>
      <c r="H4235" s="3" t="s">
        <v>28494</v>
      </c>
    </row>
    <row r="4236" spans="1:8" ht="29" x14ac:dyDescent="0.35">
      <c r="A4236" s="4">
        <v>48092</v>
      </c>
      <c r="B4236" s="1">
        <v>45230</v>
      </c>
      <c r="C4236" s="2">
        <v>0.44623842592592594</v>
      </c>
      <c r="D4236" s="3" t="s">
        <v>10339</v>
      </c>
      <c r="E4236" s="3" t="s">
        <v>28496</v>
      </c>
      <c r="F4236" s="3" t="s">
        <v>28495</v>
      </c>
      <c r="G4236" s="3" t="s">
        <v>11798</v>
      </c>
      <c r="H4236" s="3" t="s">
        <v>12758</v>
      </c>
    </row>
    <row r="4237" spans="1:8" ht="29" x14ac:dyDescent="0.35">
      <c r="A4237" s="4">
        <v>160068</v>
      </c>
      <c r="B4237" s="1">
        <v>45230</v>
      </c>
      <c r="C4237" s="2">
        <v>0.44734953703703706</v>
      </c>
      <c r="D4237" s="3" t="s">
        <v>1702</v>
      </c>
      <c r="E4237" s="3" t="s">
        <v>28498</v>
      </c>
      <c r="F4237" s="3" t="s">
        <v>28497</v>
      </c>
      <c r="G4237" s="3" t="s">
        <v>12346</v>
      </c>
      <c r="H4237" s="3" t="s">
        <v>13921</v>
      </c>
    </row>
    <row r="4238" spans="1:8" ht="43.5" x14ac:dyDescent="0.35">
      <c r="A4238" s="4">
        <v>144964</v>
      </c>
      <c r="B4238" s="1">
        <v>45230</v>
      </c>
      <c r="C4238" s="2">
        <v>0.44832175925925927</v>
      </c>
      <c r="D4238" s="3" t="s">
        <v>10339</v>
      </c>
      <c r="E4238" s="3" t="s">
        <v>28499</v>
      </c>
      <c r="F4238" s="3" t="s">
        <v>12785</v>
      </c>
      <c r="G4238" s="3" t="s">
        <v>14503</v>
      </c>
      <c r="H4238" s="3" t="s">
        <v>12561</v>
      </c>
    </row>
    <row r="4239" spans="1:8" ht="101.5" x14ac:dyDescent="0.35">
      <c r="A4239" s="4">
        <v>44046</v>
      </c>
      <c r="B4239" s="1">
        <v>45230</v>
      </c>
      <c r="C4239" s="2">
        <v>0.45133101851851848</v>
      </c>
      <c r="D4239" s="3" t="s">
        <v>28500</v>
      </c>
      <c r="E4239" s="3" t="s">
        <v>28504</v>
      </c>
      <c r="F4239" s="3" t="s">
        <v>28501</v>
      </c>
      <c r="G4239" s="3" t="s">
        <v>28502</v>
      </c>
      <c r="H4239" s="3" t="s">
        <v>28503</v>
      </c>
    </row>
    <row r="4240" spans="1:8" ht="101.5" x14ac:dyDescent="0.35">
      <c r="A4240" s="4">
        <v>203374</v>
      </c>
      <c r="B4240" s="1">
        <v>45230</v>
      </c>
      <c r="C4240" s="2">
        <v>0.45199074074074069</v>
      </c>
      <c r="D4240" s="3" t="s">
        <v>28505</v>
      </c>
      <c r="E4240" s="3" t="s">
        <v>28509</v>
      </c>
      <c r="F4240" s="3" t="s">
        <v>28506</v>
      </c>
      <c r="G4240" s="3" t="s">
        <v>28507</v>
      </c>
      <c r="H4240" s="3" t="s">
        <v>28508</v>
      </c>
    </row>
    <row r="4241" spans="1:8" ht="29" x14ac:dyDescent="0.35">
      <c r="A4241" s="4">
        <v>148242</v>
      </c>
      <c r="B4241" s="1">
        <v>45230</v>
      </c>
      <c r="C4241" s="2">
        <v>0.45296296296296296</v>
      </c>
      <c r="D4241" s="3" t="s">
        <v>1288</v>
      </c>
      <c r="E4241" s="3" t="s">
        <v>15515</v>
      </c>
      <c r="F4241" s="3" t="s">
        <v>12830</v>
      </c>
      <c r="G4241" s="3" t="s">
        <v>14478</v>
      </c>
      <c r="H4241" s="3" t="s">
        <v>11822</v>
      </c>
    </row>
    <row r="4242" spans="1:8" ht="43.5" x14ac:dyDescent="0.35">
      <c r="A4242" s="4">
        <v>184388</v>
      </c>
      <c r="B4242" s="1">
        <v>45230</v>
      </c>
      <c r="C4242" s="2">
        <v>0.45326388888888891</v>
      </c>
      <c r="D4242" s="3" t="s">
        <v>892</v>
      </c>
      <c r="E4242" s="3" t="s">
        <v>28511</v>
      </c>
      <c r="F4242" s="3" t="s">
        <v>28510</v>
      </c>
      <c r="G4242" s="3" t="s">
        <v>11021</v>
      </c>
      <c r="H4242" s="3" t="s">
        <v>592</v>
      </c>
    </row>
    <row r="4243" spans="1:8" ht="29" x14ac:dyDescent="0.35">
      <c r="A4243" s="4">
        <v>42909</v>
      </c>
      <c r="B4243" s="1">
        <v>45230</v>
      </c>
      <c r="C4243" s="2">
        <v>0.45366898148148144</v>
      </c>
      <c r="D4243" s="3" t="s">
        <v>28512</v>
      </c>
      <c r="E4243" s="3" t="s">
        <v>14271</v>
      </c>
      <c r="F4243" s="3" t="s">
        <v>28513</v>
      </c>
      <c r="G4243" s="3" t="s">
        <v>10719</v>
      </c>
      <c r="H4243" s="3" t="s">
        <v>28514</v>
      </c>
    </row>
    <row r="4244" spans="1:8" ht="43.5" x14ac:dyDescent="0.35">
      <c r="A4244" s="4">
        <v>41825</v>
      </c>
      <c r="B4244" s="1">
        <v>45230</v>
      </c>
      <c r="C4244" s="2">
        <v>0.45541666666666664</v>
      </c>
      <c r="D4244" s="3" t="s">
        <v>11006</v>
      </c>
      <c r="E4244" s="3" t="s">
        <v>28517</v>
      </c>
      <c r="F4244" s="3" t="s">
        <v>28515</v>
      </c>
      <c r="G4244" s="3" t="s">
        <v>12690</v>
      </c>
      <c r="H4244" s="3" t="s">
        <v>28516</v>
      </c>
    </row>
    <row r="4245" spans="1:8" ht="72.5" x14ac:dyDescent="0.35">
      <c r="A4245" s="4">
        <v>168371</v>
      </c>
      <c r="B4245" s="1">
        <v>45230</v>
      </c>
      <c r="C4245" s="2">
        <v>0.45719907407407406</v>
      </c>
      <c r="D4245" s="3" t="e">
        <f>-Rt leg SWELLING HAS some HOW decreased</f>
        <v>#NAME?</v>
      </c>
      <c r="E4245" s="3" t="s">
        <v>28520</v>
      </c>
      <c r="F4245" s="3" t="s">
        <v>28518</v>
      </c>
      <c r="G4245" s="3" t="s">
        <v>24031</v>
      </c>
      <c r="H4245" s="3" t="s">
        <v>28519</v>
      </c>
    </row>
    <row r="4246" spans="1:8" ht="87" x14ac:dyDescent="0.35">
      <c r="A4246" s="4">
        <v>36072</v>
      </c>
      <c r="B4246" s="1">
        <v>45230</v>
      </c>
      <c r="C4246" s="2">
        <v>0.45844907407407409</v>
      </c>
      <c r="D4246" s="3" t="s">
        <v>28521</v>
      </c>
      <c r="E4246" s="3" t="s">
        <v>873</v>
      </c>
      <c r="F4246" s="3" t="s">
        <v>28522</v>
      </c>
      <c r="G4246" s="3" t="s">
        <v>15163</v>
      </c>
      <c r="H4246" s="3" t="s">
        <v>28523</v>
      </c>
    </row>
    <row r="4247" spans="1:8" x14ac:dyDescent="0.35">
      <c r="A4247" s="4">
        <v>16690</v>
      </c>
      <c r="B4247" s="1">
        <v>45230</v>
      </c>
      <c r="C4247" s="2">
        <v>0.46347222222222223</v>
      </c>
      <c r="D4247" s="3" t="s">
        <v>11006</v>
      </c>
      <c r="E4247" s="3" t="s">
        <v>13331</v>
      </c>
      <c r="F4247" s="3" t="s">
        <v>28524</v>
      </c>
      <c r="G4247" s="3" t="s">
        <v>12575</v>
      </c>
      <c r="H4247" s="3" t="s">
        <v>28525</v>
      </c>
    </row>
    <row r="4248" spans="1:8" ht="29" x14ac:dyDescent="0.35">
      <c r="A4248" s="4">
        <v>191496</v>
      </c>
      <c r="B4248" s="1">
        <v>45230</v>
      </c>
      <c r="C4248" s="2">
        <v>0.46500000000000002</v>
      </c>
      <c r="D4248" s="3" t="s">
        <v>14140</v>
      </c>
      <c r="E4248" s="3" t="s">
        <v>28529</v>
      </c>
      <c r="F4248" s="3" t="s">
        <v>28526</v>
      </c>
      <c r="G4248" s="3" t="s">
        <v>28527</v>
      </c>
      <c r="H4248" s="3" t="s">
        <v>28528</v>
      </c>
    </row>
    <row r="4249" spans="1:8" ht="43.5" x14ac:dyDescent="0.35">
      <c r="A4249" s="4">
        <v>42279</v>
      </c>
      <c r="B4249" s="1">
        <v>45230</v>
      </c>
      <c r="C4249" s="2">
        <v>0.46504629629629629</v>
      </c>
      <c r="D4249" s="3" t="s">
        <v>10955</v>
      </c>
      <c r="E4249" s="3" t="s">
        <v>28531</v>
      </c>
      <c r="F4249" s="3" t="s">
        <v>28530</v>
      </c>
      <c r="G4249" s="3" t="s">
        <v>14503</v>
      </c>
      <c r="H4249" s="3" t="s">
        <v>11372</v>
      </c>
    </row>
    <row r="4250" spans="1:8" ht="58" x14ac:dyDescent="0.35">
      <c r="A4250" s="4">
        <v>187049</v>
      </c>
      <c r="B4250" s="1">
        <v>45230</v>
      </c>
      <c r="C4250" s="2">
        <v>0.46724537037037034</v>
      </c>
      <c r="D4250" s="3" t="e">
        <f>-complains about epigastric BURNING PAIN ASSOCIATED WITH belching , bloating and intermittent Nausea and vomiting OF ingested matter</f>
        <v>#NAME?</v>
      </c>
      <c r="E4250" s="3" t="s">
        <v>28534</v>
      </c>
      <c r="F4250" s="3" t="s">
        <v>28532</v>
      </c>
      <c r="G4250" s="3" t="s">
        <v>28533</v>
      </c>
      <c r="H4250" s="3" t="s">
        <v>592</v>
      </c>
    </row>
    <row r="4251" spans="1:8" ht="72.5" x14ac:dyDescent="0.35">
      <c r="A4251" s="4">
        <v>36539</v>
      </c>
      <c r="B4251" s="1">
        <v>45230</v>
      </c>
      <c r="C4251" s="2">
        <v>0.46951388888888884</v>
      </c>
      <c r="D4251" s="3" t="s">
        <v>28535</v>
      </c>
      <c r="E4251" s="3" t="s">
        <v>28539</v>
      </c>
      <c r="F4251" s="3" t="s">
        <v>28536</v>
      </c>
      <c r="G4251" s="3" t="s">
        <v>28537</v>
      </c>
      <c r="H4251" s="3" t="s">
        <v>28538</v>
      </c>
    </row>
    <row r="4252" spans="1:8" ht="72.5" x14ac:dyDescent="0.35">
      <c r="A4252" s="4">
        <v>90026</v>
      </c>
      <c r="B4252" s="1">
        <v>45230</v>
      </c>
      <c r="C4252" s="2">
        <v>0.47156250000000005</v>
      </c>
      <c r="D4252" s="3" t="s">
        <v>11085</v>
      </c>
      <c r="E4252" s="3" t="s">
        <v>28540</v>
      </c>
      <c r="F4252" s="3" t="s">
        <v>14618</v>
      </c>
      <c r="G4252" s="3" t="s">
        <v>14370</v>
      </c>
      <c r="H4252" s="3" t="s">
        <v>13490</v>
      </c>
    </row>
    <row r="4253" spans="1:8" x14ac:dyDescent="0.35">
      <c r="A4253" s="4">
        <v>205265</v>
      </c>
      <c r="B4253" s="1">
        <v>45230</v>
      </c>
      <c r="C4253" s="2">
        <v>0.47208333333333335</v>
      </c>
      <c r="D4253" s="3" t="s">
        <v>892</v>
      </c>
      <c r="E4253" s="3" t="s">
        <v>28542</v>
      </c>
      <c r="F4253" s="3" t="s">
        <v>13714</v>
      </c>
      <c r="G4253" s="3" t="s">
        <v>12283</v>
      </c>
      <c r="H4253" s="3" t="s">
        <v>28541</v>
      </c>
    </row>
    <row r="4254" spans="1:8" ht="58" x14ac:dyDescent="0.35">
      <c r="A4254" s="4">
        <v>58784</v>
      </c>
      <c r="B4254" s="1">
        <v>45230</v>
      </c>
      <c r="C4254" s="2">
        <v>0.47251157407407413</v>
      </c>
      <c r="D4254" s="3" t="s">
        <v>28543</v>
      </c>
      <c r="E4254" s="3" t="s">
        <v>14797</v>
      </c>
      <c r="F4254" s="3" t="s">
        <v>28544</v>
      </c>
      <c r="G4254" s="3" t="s">
        <v>28545</v>
      </c>
      <c r="H4254" s="3" t="s">
        <v>28546</v>
      </c>
    </row>
    <row r="4255" spans="1:8" ht="29" x14ac:dyDescent="0.35">
      <c r="A4255" s="4">
        <v>201435</v>
      </c>
      <c r="B4255" s="1">
        <v>45230</v>
      </c>
      <c r="C4255" s="2">
        <v>0.47554398148148147</v>
      </c>
      <c r="D4255" s="3" t="s">
        <v>11104</v>
      </c>
      <c r="E4255" s="3" t="s">
        <v>11270</v>
      </c>
      <c r="F4255" s="3" t="s">
        <v>28547</v>
      </c>
      <c r="G4255" s="3" t="s">
        <v>28548</v>
      </c>
      <c r="H4255" s="3" t="s">
        <v>28549</v>
      </c>
    </row>
    <row r="4256" spans="1:8" ht="87" x14ac:dyDescent="0.35">
      <c r="A4256" s="4">
        <v>18593</v>
      </c>
      <c r="B4256" s="1">
        <v>45230</v>
      </c>
      <c r="C4256" s="2">
        <v>0.47636574074074073</v>
      </c>
      <c r="D4256" s="3" t="s">
        <v>10995</v>
      </c>
      <c r="E4256" s="3" t="s">
        <v>28552</v>
      </c>
      <c r="F4256" s="3" t="s">
        <v>28550</v>
      </c>
      <c r="G4256" s="3" t="s">
        <v>28551</v>
      </c>
      <c r="H4256" s="3" t="s">
        <v>11822</v>
      </c>
    </row>
    <row r="4257" spans="1:8" ht="43.5" x14ac:dyDescent="0.35">
      <c r="A4257" s="4">
        <v>193238</v>
      </c>
      <c r="B4257" s="1">
        <v>45230</v>
      </c>
      <c r="C4257" s="2">
        <v>0.47703703703703698</v>
      </c>
      <c r="D4257" s="3" t="s">
        <v>28553</v>
      </c>
      <c r="E4257" s="3" t="s">
        <v>28556</v>
      </c>
      <c r="F4257" s="3" t="s">
        <v>28554</v>
      </c>
      <c r="G4257" s="3" t="s">
        <v>28464</v>
      </c>
      <c r="H4257" s="3" t="s">
        <v>28555</v>
      </c>
    </row>
    <row r="4258" spans="1:8" ht="43.5" x14ac:dyDescent="0.35">
      <c r="A4258" s="4">
        <v>189549</v>
      </c>
      <c r="B4258" s="1">
        <v>45230</v>
      </c>
      <c r="C4258" s="2">
        <v>0.47778935185185184</v>
      </c>
      <c r="D4258" s="3" t="s">
        <v>28557</v>
      </c>
      <c r="E4258" s="3" t="s">
        <v>28559</v>
      </c>
      <c r="F4258" s="3" t="s">
        <v>14607</v>
      </c>
      <c r="G4258" s="3" t="s">
        <v>11810</v>
      </c>
      <c r="H4258" s="3" t="s">
        <v>28558</v>
      </c>
    </row>
    <row r="4259" spans="1:8" ht="101.5" x14ac:dyDescent="0.35">
      <c r="A4259" s="4">
        <v>41039</v>
      </c>
      <c r="B4259" s="1">
        <v>45230</v>
      </c>
      <c r="C4259" s="2">
        <v>0.48244212962962968</v>
      </c>
      <c r="D4259" s="3" t="s">
        <v>28560</v>
      </c>
      <c r="E4259" s="3" t="s">
        <v>28564</v>
      </c>
      <c r="F4259" s="3" t="s">
        <v>28561</v>
      </c>
      <c r="G4259" s="3" t="s">
        <v>28562</v>
      </c>
      <c r="H4259" s="3" t="s">
        <v>28563</v>
      </c>
    </row>
    <row r="4260" spans="1:8" ht="43.5" x14ac:dyDescent="0.35">
      <c r="A4260" s="4">
        <v>36563</v>
      </c>
      <c r="B4260" s="1">
        <v>45230</v>
      </c>
      <c r="C4260" s="2">
        <v>0.48620370370370369</v>
      </c>
      <c r="D4260" s="3" t="s">
        <v>18525</v>
      </c>
      <c r="E4260" s="3" t="s">
        <v>28566</v>
      </c>
      <c r="F4260" s="3" t="s">
        <v>2012</v>
      </c>
      <c r="G4260" s="3" t="s">
        <v>28565</v>
      </c>
      <c r="H4260" s="3" t="s">
        <v>11412</v>
      </c>
    </row>
    <row r="4261" spans="1:8" ht="43.5" x14ac:dyDescent="0.35">
      <c r="A4261" s="4">
        <v>181605</v>
      </c>
      <c r="B4261" s="1">
        <v>45230</v>
      </c>
      <c r="C4261" s="2">
        <v>0.48718750000000005</v>
      </c>
      <c r="D4261" s="3" t="s">
        <v>28567</v>
      </c>
      <c r="E4261" s="3" t="s">
        <v>28570</v>
      </c>
      <c r="F4261" s="3" t="s">
        <v>28568</v>
      </c>
      <c r="G4261" s="3" t="s">
        <v>11498</v>
      </c>
      <c r="H4261" s="3" t="s">
        <v>28569</v>
      </c>
    </row>
    <row r="4262" spans="1:8" ht="29" x14ac:dyDescent="0.35">
      <c r="A4262" s="4">
        <v>115322</v>
      </c>
      <c r="B4262" s="1">
        <v>45230</v>
      </c>
      <c r="C4262" s="2">
        <v>0.48888888888888887</v>
      </c>
      <c r="D4262" s="3" t="s">
        <v>11431</v>
      </c>
      <c r="E4262" s="3" t="s">
        <v>28573</v>
      </c>
      <c r="F4262" s="3" t="s">
        <v>28571</v>
      </c>
      <c r="G4262" s="3" t="s">
        <v>28572</v>
      </c>
      <c r="H4262" s="3" t="s">
        <v>12778</v>
      </c>
    </row>
    <row r="4263" spans="1:8" ht="58" x14ac:dyDescent="0.35">
      <c r="A4263" s="4">
        <v>40677</v>
      </c>
      <c r="B4263" s="1">
        <v>45230</v>
      </c>
      <c r="C4263" s="2">
        <v>0.49011574074074077</v>
      </c>
      <c r="D4263" s="3" t="s">
        <v>11104</v>
      </c>
      <c r="E4263" s="3" t="s">
        <v>28574</v>
      </c>
      <c r="F4263" s="3" t="s">
        <v>12785</v>
      </c>
      <c r="G4263" s="3" t="s">
        <v>14478</v>
      </c>
      <c r="H4263" s="3" t="s">
        <v>15568</v>
      </c>
    </row>
    <row r="4264" spans="1:8" ht="43.5" x14ac:dyDescent="0.35">
      <c r="A4264" s="4">
        <v>183436</v>
      </c>
      <c r="B4264" s="1">
        <v>45230</v>
      </c>
      <c r="C4264" s="2">
        <v>0.49189814814814814</v>
      </c>
      <c r="D4264" s="3" t="s">
        <v>28575</v>
      </c>
      <c r="E4264" s="3" t="s">
        <v>28579</v>
      </c>
      <c r="F4264" s="3" t="s">
        <v>28576</v>
      </c>
      <c r="G4264" s="3" t="s">
        <v>28577</v>
      </c>
      <c r="H4264" s="3" t="s">
        <v>28578</v>
      </c>
    </row>
    <row r="4265" spans="1:8" ht="58" x14ac:dyDescent="0.35">
      <c r="A4265" s="4">
        <v>205288</v>
      </c>
      <c r="B4265" s="1">
        <v>45230</v>
      </c>
      <c r="C4265" s="2">
        <v>0.49273148148148144</v>
      </c>
      <c r="D4265" s="3" t="s">
        <v>28580</v>
      </c>
      <c r="E4265" s="3" t="s">
        <v>28584</v>
      </c>
      <c r="F4265" s="3" t="s">
        <v>28581</v>
      </c>
      <c r="G4265" s="3" t="s">
        <v>28582</v>
      </c>
      <c r="H4265" s="3" t="s">
        <v>28583</v>
      </c>
    </row>
    <row r="4266" spans="1:8" ht="29" x14ac:dyDescent="0.35">
      <c r="A4266" s="4">
        <v>43854</v>
      </c>
      <c r="B4266" s="1">
        <v>45230</v>
      </c>
      <c r="C4266" s="2">
        <v>0.49278935185185185</v>
      </c>
      <c r="D4266" s="3" t="s">
        <v>11426</v>
      </c>
      <c r="E4266" s="3" t="s">
        <v>17201</v>
      </c>
      <c r="F4266" s="3" t="s">
        <v>2012</v>
      </c>
      <c r="G4266" s="3" t="s">
        <v>14478</v>
      </c>
      <c r="H4266" s="3" t="s">
        <v>11444</v>
      </c>
    </row>
    <row r="4267" spans="1:8" ht="43.5" x14ac:dyDescent="0.35">
      <c r="A4267" s="4">
        <v>203526</v>
      </c>
      <c r="B4267" s="1">
        <v>45230</v>
      </c>
      <c r="C4267" s="2">
        <v>0.49402777777777779</v>
      </c>
      <c r="D4267" s="3" t="s">
        <v>28585</v>
      </c>
      <c r="E4267" s="3" t="s">
        <v>10653</v>
      </c>
      <c r="F4267" s="3" t="s">
        <v>823</v>
      </c>
      <c r="G4267" s="3" t="s">
        <v>11207</v>
      </c>
      <c r="H4267" s="3" t="s">
        <v>28586</v>
      </c>
    </row>
    <row r="4268" spans="1:8" ht="72.5" x14ac:dyDescent="0.35">
      <c r="A4268" s="4">
        <v>47831</v>
      </c>
      <c r="B4268" s="1">
        <v>45230</v>
      </c>
      <c r="C4268" s="2">
        <v>0.49633101851851852</v>
      </c>
      <c r="D4268" s="3" t="s">
        <v>10599</v>
      </c>
      <c r="E4268" s="3" t="s">
        <v>28590</v>
      </c>
      <c r="F4268" s="3" t="s">
        <v>28587</v>
      </c>
      <c r="G4268" s="3" t="s">
        <v>28588</v>
      </c>
      <c r="H4268" s="3" t="s">
        <v>28589</v>
      </c>
    </row>
    <row r="4269" spans="1:8" ht="29" x14ac:dyDescent="0.35">
      <c r="A4269" s="4">
        <v>193068</v>
      </c>
      <c r="B4269" s="1">
        <v>45230</v>
      </c>
      <c r="C4269" s="2">
        <v>0.49665509259259261</v>
      </c>
      <c r="D4269" s="3" t="s">
        <v>28591</v>
      </c>
      <c r="E4269" s="3" t="s">
        <v>28593</v>
      </c>
      <c r="F4269" s="3" t="s">
        <v>28592</v>
      </c>
      <c r="G4269" s="3" t="s">
        <v>11784</v>
      </c>
      <c r="H4269" s="3" t="s">
        <v>21428</v>
      </c>
    </row>
    <row r="4270" spans="1:8" x14ac:dyDescent="0.35">
      <c r="A4270" s="4">
        <v>205081</v>
      </c>
      <c r="B4270" s="1">
        <v>45230</v>
      </c>
      <c r="C4270" s="2">
        <v>0.49739583333333331</v>
      </c>
      <c r="D4270" s="3" t="s">
        <v>28594</v>
      </c>
      <c r="E4270" s="3" t="s">
        <v>28596</v>
      </c>
      <c r="F4270" s="3" t="s">
        <v>11931</v>
      </c>
      <c r="G4270" s="3" t="s">
        <v>28595</v>
      </c>
      <c r="H4270" s="3" t="s">
        <v>27593</v>
      </c>
    </row>
    <row r="4271" spans="1:8" ht="145" x14ac:dyDescent="0.35">
      <c r="A4271" s="4">
        <v>173765</v>
      </c>
      <c r="B4271" s="1">
        <v>45230</v>
      </c>
      <c r="C4271" s="2">
        <v>0.49918981481481484</v>
      </c>
      <c r="D4271" s="3" t="s">
        <v>28597</v>
      </c>
      <c r="E4271" s="3" t="s">
        <v>15562</v>
      </c>
      <c r="F4271" s="3" t="s">
        <v>28598</v>
      </c>
      <c r="G4271" s="3" t="s">
        <v>28599</v>
      </c>
      <c r="H4271" s="3" t="s">
        <v>11372</v>
      </c>
    </row>
    <row r="4272" spans="1:8" ht="58" x14ac:dyDescent="0.35">
      <c r="A4272" s="4">
        <v>179856</v>
      </c>
      <c r="B4272" s="1">
        <v>45230</v>
      </c>
      <c r="C4272" s="2">
        <v>0.4994791666666667</v>
      </c>
      <c r="D4272" s="3" t="s">
        <v>28600</v>
      </c>
      <c r="E4272" s="3" t="s">
        <v>28604</v>
      </c>
      <c r="F4272" s="3" t="s">
        <v>28601</v>
      </c>
      <c r="G4272" s="3" t="s">
        <v>28602</v>
      </c>
      <c r="H4272" s="3" t="s">
        <v>28603</v>
      </c>
    </row>
    <row r="4273" spans="1:8" ht="58" x14ac:dyDescent="0.35">
      <c r="A4273" s="4">
        <v>98491</v>
      </c>
      <c r="B4273" s="1">
        <v>45230</v>
      </c>
      <c r="C4273" s="2">
        <v>0.49968750000000001</v>
      </c>
      <c r="D4273" s="3" t="s">
        <v>28605</v>
      </c>
      <c r="E4273" s="3" t="s">
        <v>28609</v>
      </c>
      <c r="F4273" s="3" t="s">
        <v>28606</v>
      </c>
      <c r="G4273" s="3" t="s">
        <v>28607</v>
      </c>
      <c r="H4273" s="3" t="s">
        <v>28608</v>
      </c>
    </row>
    <row r="4274" spans="1:8" ht="72.5" x14ac:dyDescent="0.35">
      <c r="A4274" s="4">
        <v>75686</v>
      </c>
      <c r="B4274" s="1">
        <v>45230</v>
      </c>
      <c r="C4274" s="2">
        <v>0.5003009259259259</v>
      </c>
      <c r="D4274" s="3" t="s">
        <v>28610</v>
      </c>
      <c r="E4274" s="3" t="s">
        <v>13815</v>
      </c>
      <c r="F4274" s="3" t="s">
        <v>28611</v>
      </c>
      <c r="G4274" s="3" t="s">
        <v>28612</v>
      </c>
      <c r="H4274" s="3" t="s">
        <v>28613</v>
      </c>
    </row>
    <row r="4275" spans="1:8" x14ac:dyDescent="0.35">
      <c r="A4275" s="4">
        <v>114765</v>
      </c>
      <c r="B4275" s="1">
        <v>45230</v>
      </c>
      <c r="C4275" s="2">
        <v>0.50290509259259253</v>
      </c>
      <c r="D4275" s="3" t="s">
        <v>233</v>
      </c>
      <c r="E4275" s="3" t="s">
        <v>28614</v>
      </c>
      <c r="F4275" s="3" t="s">
        <v>12780</v>
      </c>
      <c r="G4275" s="3" t="s">
        <v>14503</v>
      </c>
      <c r="H4275" s="3" t="s">
        <v>10853</v>
      </c>
    </row>
    <row r="4276" spans="1:8" ht="72.5" x14ac:dyDescent="0.35">
      <c r="A4276" s="4">
        <v>179369</v>
      </c>
      <c r="B4276" s="1">
        <v>45230</v>
      </c>
      <c r="C4276" s="2">
        <v>0.50585648148148155</v>
      </c>
      <c r="D4276" s="3" t="s">
        <v>1288</v>
      </c>
      <c r="E4276" s="3" t="s">
        <v>28617</v>
      </c>
      <c r="F4276" s="3" t="s">
        <v>28615</v>
      </c>
      <c r="G4276" s="3" t="s">
        <v>11884</v>
      </c>
      <c r="H4276" s="3" t="s">
        <v>28616</v>
      </c>
    </row>
    <row r="4277" spans="1:8" ht="29" x14ac:dyDescent="0.35">
      <c r="A4277" s="4">
        <v>189328</v>
      </c>
      <c r="B4277" s="1">
        <v>45230</v>
      </c>
      <c r="C4277" s="2">
        <v>0.50599537037037035</v>
      </c>
      <c r="D4277" s="3" t="s">
        <v>1296</v>
      </c>
      <c r="E4277" s="3" t="s">
        <v>28618</v>
      </c>
      <c r="F4277" s="3" t="s">
        <v>1926</v>
      </c>
      <c r="G4277" s="3" t="s">
        <v>12074</v>
      </c>
      <c r="H4277" s="3" t="s">
        <v>10685</v>
      </c>
    </row>
    <row r="4278" spans="1:8" ht="43.5" x14ac:dyDescent="0.35">
      <c r="A4278" s="4">
        <v>79604</v>
      </c>
      <c r="B4278" s="1">
        <v>45230</v>
      </c>
      <c r="C4278" s="2">
        <v>0.50690972222222219</v>
      </c>
      <c r="D4278" s="3" t="s">
        <v>28619</v>
      </c>
      <c r="E4278" s="3" t="s">
        <v>28619</v>
      </c>
      <c r="F4278" s="3" t="s">
        <v>28620</v>
      </c>
      <c r="G4278" s="3" t="s">
        <v>28621</v>
      </c>
      <c r="H4278" s="3" t="s">
        <v>28622</v>
      </c>
    </row>
    <row r="4279" spans="1:8" x14ac:dyDescent="0.35">
      <c r="A4279" s="4">
        <v>197507</v>
      </c>
      <c r="B4279" s="1">
        <v>45230</v>
      </c>
      <c r="C4279" s="2">
        <v>0.50957175925925924</v>
      </c>
      <c r="D4279" s="3" t="s">
        <v>10859</v>
      </c>
      <c r="E4279" s="3" t="s">
        <v>28625</v>
      </c>
      <c r="F4279" s="3" t="s">
        <v>28623</v>
      </c>
      <c r="G4279" s="3" t="s">
        <v>28624</v>
      </c>
      <c r="H4279" s="3" t="s">
        <v>13302</v>
      </c>
    </row>
    <row r="4280" spans="1:8" ht="29" x14ac:dyDescent="0.35">
      <c r="A4280" s="4">
        <v>205250</v>
      </c>
      <c r="B4280" s="1">
        <v>45230</v>
      </c>
      <c r="C4280" s="2">
        <v>0.50982638888888887</v>
      </c>
      <c r="D4280" s="3" t="s">
        <v>1288</v>
      </c>
      <c r="E4280" s="3" t="s">
        <v>28628</v>
      </c>
      <c r="F4280" s="3" t="s">
        <v>28626</v>
      </c>
      <c r="G4280" s="3" t="s">
        <v>13221</v>
      </c>
      <c r="H4280" s="3" t="s">
        <v>28627</v>
      </c>
    </row>
    <row r="4281" spans="1:8" ht="58" x14ac:dyDescent="0.35">
      <c r="A4281" s="4">
        <v>179856</v>
      </c>
      <c r="B4281" s="1">
        <v>45230</v>
      </c>
      <c r="C4281" s="2">
        <v>0.50993055555555555</v>
      </c>
      <c r="D4281" s="3" t="s">
        <v>28600</v>
      </c>
      <c r="E4281" s="3" t="s">
        <v>28632</v>
      </c>
      <c r="F4281" s="3" t="s">
        <v>28629</v>
      </c>
      <c r="G4281" s="3" t="s">
        <v>28630</v>
      </c>
      <c r="H4281" s="3" t="s">
        <v>28631</v>
      </c>
    </row>
    <row r="4282" spans="1:8" ht="29" x14ac:dyDescent="0.35">
      <c r="A4282" s="4">
        <v>26611</v>
      </c>
      <c r="B4282" s="1">
        <v>45230</v>
      </c>
      <c r="C4282" s="2">
        <v>0.51013888888888892</v>
      </c>
      <c r="D4282" s="3" t="s">
        <v>28633</v>
      </c>
      <c r="E4282" s="3" t="s">
        <v>28636</v>
      </c>
      <c r="F4282" s="3" t="s">
        <v>28634</v>
      </c>
      <c r="G4282" s="3" t="s">
        <v>14097</v>
      </c>
      <c r="H4282" s="3" t="s">
        <v>28635</v>
      </c>
    </row>
    <row r="4283" spans="1:8" ht="58" x14ac:dyDescent="0.35">
      <c r="A4283" s="4">
        <v>195702</v>
      </c>
      <c r="B4283" s="1">
        <v>45230</v>
      </c>
      <c r="C4283" s="2">
        <v>0.51280092592592597</v>
      </c>
      <c r="D4283" s="3" t="s">
        <v>1744</v>
      </c>
      <c r="E4283" s="3" t="s">
        <v>28637</v>
      </c>
      <c r="F4283" s="3" t="s">
        <v>10569</v>
      </c>
      <c r="G4283" s="3" t="s">
        <v>14097</v>
      </c>
      <c r="H4283" s="3" t="s">
        <v>10326</v>
      </c>
    </row>
    <row r="4284" spans="1:8" ht="43.5" x14ac:dyDescent="0.35">
      <c r="A4284" s="4">
        <v>137549</v>
      </c>
      <c r="B4284" s="1">
        <v>45230</v>
      </c>
      <c r="C4284" s="2">
        <v>0.51459490740740743</v>
      </c>
      <c r="D4284" s="3" t="s">
        <v>1288</v>
      </c>
      <c r="E4284" s="3" t="s">
        <v>28639</v>
      </c>
      <c r="F4284" s="3" t="s">
        <v>28638</v>
      </c>
      <c r="G4284" s="3" t="s">
        <v>15420</v>
      </c>
      <c r="H4284" s="3" t="s">
        <v>12779</v>
      </c>
    </row>
    <row r="4285" spans="1:8" ht="58" x14ac:dyDescent="0.35">
      <c r="A4285" s="4">
        <v>199756</v>
      </c>
      <c r="B4285" s="1">
        <v>45230</v>
      </c>
      <c r="C4285" s="2">
        <v>0.51748842592592592</v>
      </c>
      <c r="D4285" s="3" t="s">
        <v>28640</v>
      </c>
      <c r="E4285" s="3" t="s">
        <v>28644</v>
      </c>
      <c r="F4285" s="3" t="s">
        <v>28641</v>
      </c>
      <c r="G4285" s="3" t="s">
        <v>28642</v>
      </c>
      <c r="H4285" s="3" t="s">
        <v>28643</v>
      </c>
    </row>
    <row r="4286" spans="1:8" x14ac:dyDescent="0.35">
      <c r="A4286" s="4">
        <v>167468</v>
      </c>
      <c r="B4286" s="1">
        <v>45230</v>
      </c>
      <c r="C4286" s="2">
        <v>0.52068287037037042</v>
      </c>
      <c r="D4286" s="3" t="s">
        <v>28645</v>
      </c>
      <c r="E4286" s="3" t="s">
        <v>28648</v>
      </c>
      <c r="F4286" s="3" t="s">
        <v>28646</v>
      </c>
      <c r="G4286" s="3" t="s">
        <v>11997</v>
      </c>
      <c r="H4286" s="3" t="s">
        <v>28647</v>
      </c>
    </row>
    <row r="4287" spans="1:8" x14ac:dyDescent="0.35">
      <c r="A4287" s="4">
        <v>76306</v>
      </c>
      <c r="B4287" s="1">
        <v>45230</v>
      </c>
      <c r="C4287" s="2">
        <v>0.56490740740740741</v>
      </c>
      <c r="D4287" s="3" t="s">
        <v>28649</v>
      </c>
      <c r="E4287" s="3" t="s">
        <v>28652</v>
      </c>
      <c r="F4287" s="3" t="s">
        <v>12830</v>
      </c>
      <c r="G4287" s="3" t="s">
        <v>28650</v>
      </c>
      <c r="H4287" s="3" t="s">
        <v>28651</v>
      </c>
    </row>
    <row r="4288" spans="1:8" ht="72.5" x14ac:dyDescent="0.35">
      <c r="A4288" s="4">
        <v>135494</v>
      </c>
      <c r="B4288" s="1">
        <v>45230</v>
      </c>
      <c r="C4288" s="2">
        <v>0.5658333333333333</v>
      </c>
      <c r="D4288" s="3" t="s">
        <v>28653</v>
      </c>
      <c r="E4288" s="3" t="s">
        <v>28656</v>
      </c>
      <c r="F4288" s="3" t="s">
        <v>28654</v>
      </c>
      <c r="G4288" s="3" t="s">
        <v>12333</v>
      </c>
      <c r="H4288" s="3" t="s">
        <v>28655</v>
      </c>
    </row>
    <row r="4289" spans="1:8" ht="58" x14ac:dyDescent="0.35">
      <c r="A4289" s="4">
        <v>10753</v>
      </c>
      <c r="B4289" s="1">
        <v>45230</v>
      </c>
      <c r="C4289" s="2">
        <v>0.56883101851851847</v>
      </c>
      <c r="D4289" s="3" t="s">
        <v>28657</v>
      </c>
      <c r="E4289" s="3" t="s">
        <v>28661</v>
      </c>
      <c r="F4289" s="3" t="s">
        <v>28658</v>
      </c>
      <c r="G4289" s="3" t="s">
        <v>28659</v>
      </c>
      <c r="H4289" s="3" t="s">
        <v>28660</v>
      </c>
    </row>
    <row r="4290" spans="1:8" ht="159.5" x14ac:dyDescent="0.35">
      <c r="A4290" s="4">
        <v>112656</v>
      </c>
      <c r="B4290" s="1">
        <v>45230</v>
      </c>
      <c r="C4290" s="2">
        <v>0.5693287037037037</v>
      </c>
      <c r="D4290" s="3" t="s">
        <v>349</v>
      </c>
      <c r="E4290" s="3" t="s">
        <v>28664</v>
      </c>
      <c r="F4290" s="3" t="s">
        <v>14671</v>
      </c>
      <c r="G4290" s="3" t="s">
        <v>28662</v>
      </c>
      <c r="H4290" s="3" t="s">
        <v>28663</v>
      </c>
    </row>
    <row r="4291" spans="1:8" ht="29" x14ac:dyDescent="0.35">
      <c r="A4291" s="4">
        <v>187579</v>
      </c>
      <c r="B4291" s="1">
        <v>45230</v>
      </c>
      <c r="C4291" s="2">
        <v>0.57594907407407414</v>
      </c>
      <c r="D4291" s="3" t="s">
        <v>28665</v>
      </c>
      <c r="E4291" s="3" t="s">
        <v>28668</v>
      </c>
      <c r="F4291" s="3" t="s">
        <v>28666</v>
      </c>
      <c r="G4291" s="3" t="s">
        <v>12296</v>
      </c>
      <c r="H4291" s="3" t="s">
        <v>28667</v>
      </c>
    </row>
    <row r="4292" spans="1:8" ht="29" x14ac:dyDescent="0.35">
      <c r="A4292" s="4">
        <v>183631</v>
      </c>
      <c r="B4292" s="1">
        <v>45230</v>
      </c>
      <c r="C4292" s="2">
        <v>0.57611111111111113</v>
      </c>
      <c r="D4292" s="3" t="s">
        <v>167</v>
      </c>
      <c r="E4292" s="3" t="s">
        <v>28671</v>
      </c>
      <c r="F4292" s="3" t="s">
        <v>28669</v>
      </c>
      <c r="G4292" s="3" t="s">
        <v>292</v>
      </c>
      <c r="H4292" s="3" t="s">
        <v>28670</v>
      </c>
    </row>
    <row r="4293" spans="1:8" ht="87" x14ac:dyDescent="0.35">
      <c r="A4293" s="4">
        <v>98740</v>
      </c>
      <c r="B4293" s="1">
        <v>45230</v>
      </c>
      <c r="C4293" s="2">
        <v>0.57718749999999996</v>
      </c>
      <c r="D4293" s="3" t="s">
        <v>28672</v>
      </c>
      <c r="E4293" s="3" t="s">
        <v>28675</v>
      </c>
      <c r="F4293" s="3" t="s">
        <v>28673</v>
      </c>
      <c r="G4293" s="3" t="s">
        <v>28674</v>
      </c>
      <c r="H4293" s="3" t="s">
        <v>13463</v>
      </c>
    </row>
    <row r="4294" spans="1:8" ht="174" x14ac:dyDescent="0.35">
      <c r="A4294" s="4">
        <v>162875</v>
      </c>
      <c r="B4294" s="1">
        <v>45230</v>
      </c>
      <c r="C4294" s="2">
        <v>0.57907407407407407</v>
      </c>
      <c r="D4294" s="3" t="s">
        <v>985</v>
      </c>
      <c r="E4294" s="3" t="s">
        <v>28678</v>
      </c>
      <c r="F4294" s="3" t="s">
        <v>28676</v>
      </c>
      <c r="G4294" s="3" t="s">
        <v>28677</v>
      </c>
      <c r="H4294" s="3" t="s">
        <v>10881</v>
      </c>
    </row>
    <row r="4295" spans="1:8" ht="409.5" x14ac:dyDescent="0.35">
      <c r="A4295" s="4">
        <v>41334</v>
      </c>
      <c r="B4295" s="1">
        <v>45230</v>
      </c>
      <c r="C4295" s="2">
        <v>0.57930555555555563</v>
      </c>
      <c r="D4295" s="3" t="s">
        <v>28679</v>
      </c>
      <c r="E4295" s="3" t="s">
        <v>28683</v>
      </c>
      <c r="F4295" s="3" t="s">
        <v>28680</v>
      </c>
      <c r="G4295" s="3" t="s">
        <v>28681</v>
      </c>
      <c r="H4295" s="3" t="s">
        <v>28682</v>
      </c>
    </row>
    <row r="4296" spans="1:8" ht="72.5" x14ac:dyDescent="0.35">
      <c r="A4296" s="4">
        <v>38604</v>
      </c>
      <c r="B4296" s="1">
        <v>45230</v>
      </c>
      <c r="C4296" s="2">
        <v>0.5839699074074074</v>
      </c>
      <c r="D4296" s="3" t="s">
        <v>28684</v>
      </c>
      <c r="E4296" s="3" t="s">
        <v>28688</v>
      </c>
      <c r="F4296" s="3" t="s">
        <v>28685</v>
      </c>
      <c r="G4296" s="3" t="s">
        <v>28686</v>
      </c>
      <c r="H4296" s="3" t="s">
        <v>28687</v>
      </c>
    </row>
    <row r="4297" spans="1:8" ht="87" x14ac:dyDescent="0.35">
      <c r="A4297" s="4">
        <v>106989</v>
      </c>
      <c r="B4297" s="1">
        <v>45230</v>
      </c>
      <c r="C4297" s="2">
        <v>0.58414351851851853</v>
      </c>
      <c r="D4297" s="3" t="s">
        <v>28689</v>
      </c>
      <c r="E4297" s="3" t="s">
        <v>28693</v>
      </c>
      <c r="F4297" s="3" t="s">
        <v>28690</v>
      </c>
      <c r="G4297" s="3" t="s">
        <v>28691</v>
      </c>
      <c r="H4297" s="3" t="s">
        <v>28692</v>
      </c>
    </row>
    <row r="4298" spans="1:8" ht="87" x14ac:dyDescent="0.35">
      <c r="A4298" s="4">
        <v>10637</v>
      </c>
      <c r="B4298" s="1">
        <v>45230</v>
      </c>
      <c r="C4298" s="2">
        <v>0.58467592592592588</v>
      </c>
      <c r="D4298" s="3" t="s">
        <v>313</v>
      </c>
      <c r="E4298" s="3" t="s">
        <v>28697</v>
      </c>
      <c r="F4298" s="3" t="s">
        <v>28694</v>
      </c>
      <c r="G4298" s="3" t="s">
        <v>28695</v>
      </c>
      <c r="H4298" s="3" t="s">
        <v>28696</v>
      </c>
    </row>
    <row r="4299" spans="1:8" ht="29" x14ac:dyDescent="0.35">
      <c r="A4299" s="4">
        <v>53596</v>
      </c>
      <c r="B4299" s="1">
        <v>45230</v>
      </c>
      <c r="C4299" s="2">
        <v>0.58611111111111114</v>
      </c>
      <c r="D4299" s="3" t="s">
        <v>28698</v>
      </c>
      <c r="E4299" s="3" t="s">
        <v>28700</v>
      </c>
      <c r="F4299" s="3" t="s">
        <v>28699</v>
      </c>
      <c r="G4299" s="3" t="s">
        <v>11920</v>
      </c>
      <c r="H4299" s="3" t="s">
        <v>14058</v>
      </c>
    </row>
    <row r="4300" spans="1:8" ht="43.5" x14ac:dyDescent="0.35">
      <c r="A4300" s="4">
        <v>113710</v>
      </c>
      <c r="B4300" s="1">
        <v>45230</v>
      </c>
      <c r="C4300" s="2">
        <v>0.58922453703703703</v>
      </c>
      <c r="D4300" s="3" t="s">
        <v>28701</v>
      </c>
      <c r="E4300" s="3" t="s">
        <v>28705</v>
      </c>
      <c r="F4300" s="3" t="s">
        <v>28702</v>
      </c>
      <c r="G4300" s="3" t="s">
        <v>28703</v>
      </c>
      <c r="H4300" s="3" t="s">
        <v>28704</v>
      </c>
    </row>
    <row r="4301" spans="1:8" ht="101.5" x14ac:dyDescent="0.35">
      <c r="A4301" s="4">
        <v>78571</v>
      </c>
      <c r="B4301" s="1">
        <v>45230</v>
      </c>
      <c r="C4301" s="2">
        <v>0.59033564814814821</v>
      </c>
      <c r="D4301" s="3" t="s">
        <v>28706</v>
      </c>
      <c r="E4301" s="3" t="s">
        <v>15383</v>
      </c>
      <c r="F4301" s="3" t="s">
        <v>28707</v>
      </c>
      <c r="G4301" s="3" t="s">
        <v>11540</v>
      </c>
      <c r="H4301" s="3" t="s">
        <v>28708</v>
      </c>
    </row>
    <row r="4302" spans="1:8" ht="116" x14ac:dyDescent="0.35">
      <c r="A4302" s="4">
        <v>34434</v>
      </c>
      <c r="B4302" s="1">
        <v>45230</v>
      </c>
      <c r="C4302" s="2">
        <v>0.59218749999999998</v>
      </c>
      <c r="D4302" s="3" t="s">
        <v>1744</v>
      </c>
      <c r="E4302" s="3" t="s">
        <v>28709</v>
      </c>
      <c r="F4302" s="3" t="s">
        <v>12080</v>
      </c>
      <c r="G4302" s="3" t="s">
        <v>11808</v>
      </c>
      <c r="H4302" s="3" t="s">
        <v>29</v>
      </c>
    </row>
    <row r="4303" spans="1:8" ht="72.5" x14ac:dyDescent="0.35">
      <c r="A4303" s="4">
        <v>99943</v>
      </c>
      <c r="B4303" s="1">
        <v>45230</v>
      </c>
      <c r="C4303" s="2">
        <v>0.59403935185185186</v>
      </c>
      <c r="D4303" s="3" t="s">
        <v>28710</v>
      </c>
      <c r="E4303" s="3" t="s">
        <v>28714</v>
      </c>
      <c r="F4303" s="3" t="s">
        <v>28711</v>
      </c>
      <c r="G4303" s="3" t="s">
        <v>28712</v>
      </c>
      <c r="H4303" s="3" t="s">
        <v>28713</v>
      </c>
    </row>
    <row r="4304" spans="1:8" ht="58" x14ac:dyDescent="0.35">
      <c r="A4304" s="4">
        <v>70509</v>
      </c>
      <c r="B4304" s="1">
        <v>45230</v>
      </c>
      <c r="C4304" s="2">
        <v>0.59564814814814815</v>
      </c>
      <c r="D4304" s="3" t="s">
        <v>1389</v>
      </c>
      <c r="E4304" s="3" t="s">
        <v>28718</v>
      </c>
      <c r="F4304" s="3" t="s">
        <v>28715</v>
      </c>
      <c r="G4304" s="3" t="s">
        <v>28716</v>
      </c>
      <c r="H4304" s="3" t="s">
        <v>28717</v>
      </c>
    </row>
    <row r="4305" spans="1:8" ht="188.5" x14ac:dyDescent="0.35">
      <c r="A4305" s="4">
        <v>158694</v>
      </c>
      <c r="B4305" s="1">
        <v>45230</v>
      </c>
      <c r="C4305" s="2">
        <v>0.60028935185185184</v>
      </c>
      <c r="D4305" s="3" t="s">
        <v>349</v>
      </c>
      <c r="E4305" s="3" t="s">
        <v>28721</v>
      </c>
      <c r="F4305" s="3" t="s">
        <v>25471</v>
      </c>
      <c r="G4305" s="3" t="s">
        <v>28719</v>
      </c>
      <c r="H4305" s="3" t="s">
        <v>28720</v>
      </c>
    </row>
    <row r="4306" spans="1:8" ht="72.5" x14ac:dyDescent="0.35">
      <c r="A4306" s="4">
        <v>69620</v>
      </c>
      <c r="B4306" s="1">
        <v>45230</v>
      </c>
      <c r="C4306" s="2">
        <v>0.60311342592592598</v>
      </c>
      <c r="D4306" s="3" t="s">
        <v>1403</v>
      </c>
      <c r="E4306" s="3" t="s">
        <v>15144</v>
      </c>
      <c r="F4306" s="3" t="s">
        <v>28722</v>
      </c>
      <c r="G4306" s="3" t="s">
        <v>11122</v>
      </c>
      <c r="H4306" s="3" t="s">
        <v>11712</v>
      </c>
    </row>
    <row r="4307" spans="1:8" ht="58" x14ac:dyDescent="0.35">
      <c r="A4307" s="4">
        <v>161822</v>
      </c>
      <c r="B4307" s="1">
        <v>45230</v>
      </c>
      <c r="C4307" s="2">
        <v>0.60583333333333333</v>
      </c>
      <c r="D4307" s="3" t="s">
        <v>28723</v>
      </c>
      <c r="E4307" s="3" t="s">
        <v>28726</v>
      </c>
      <c r="F4307" s="3" t="s">
        <v>28724</v>
      </c>
      <c r="G4307" s="3" t="s">
        <v>11605</v>
      </c>
      <c r="H4307" s="3" t="s">
        <v>28725</v>
      </c>
    </row>
    <row r="4308" spans="1:8" ht="130.5" x14ac:dyDescent="0.35">
      <c r="A4308" s="4">
        <v>205034</v>
      </c>
      <c r="B4308" s="1">
        <v>45230</v>
      </c>
      <c r="C4308" s="2">
        <v>0.60615740740740742</v>
      </c>
      <c r="D4308" s="3" t="s">
        <v>28727</v>
      </c>
      <c r="E4308" s="3" t="s">
        <v>28731</v>
      </c>
      <c r="F4308" s="3" t="s">
        <v>28728</v>
      </c>
      <c r="G4308" s="3" t="s">
        <v>28729</v>
      </c>
      <c r="H4308" s="3" t="s">
        <v>28730</v>
      </c>
    </row>
    <row r="4309" spans="1:8" ht="29" x14ac:dyDescent="0.35">
      <c r="A4309" s="4">
        <v>204214</v>
      </c>
      <c r="B4309" s="1">
        <v>45230</v>
      </c>
      <c r="C4309" s="2">
        <v>0.6068634259259259</v>
      </c>
      <c r="D4309" s="3" t="s">
        <v>864</v>
      </c>
      <c r="E4309" s="3" t="s">
        <v>28734</v>
      </c>
      <c r="F4309" s="3" t="s">
        <v>28732</v>
      </c>
      <c r="G4309" s="3" t="s">
        <v>11524</v>
      </c>
      <c r="H4309" s="3" t="s">
        <v>28733</v>
      </c>
    </row>
    <row r="4310" spans="1:8" ht="58" x14ac:dyDescent="0.35">
      <c r="A4310" s="4">
        <v>99059</v>
      </c>
      <c r="B4310" s="1">
        <v>45230</v>
      </c>
      <c r="C4310" s="2">
        <v>0.61057870370370371</v>
      </c>
      <c r="D4310" s="3" t="s">
        <v>1403</v>
      </c>
      <c r="E4310" s="3" t="s">
        <v>15151</v>
      </c>
      <c r="F4310" s="3" t="s">
        <v>28735</v>
      </c>
      <c r="G4310" s="3" t="s">
        <v>15150</v>
      </c>
      <c r="H4310" s="3" t="s">
        <v>28736</v>
      </c>
    </row>
    <row r="4311" spans="1:8" ht="159.5" x14ac:dyDescent="0.35">
      <c r="A4311" s="4">
        <v>106101</v>
      </c>
      <c r="B4311" s="1">
        <v>45230</v>
      </c>
      <c r="C4311" s="2">
        <v>0.61076388888888888</v>
      </c>
      <c r="D4311" s="3" t="s">
        <v>349</v>
      </c>
      <c r="E4311" s="3" t="s">
        <v>28740</v>
      </c>
      <c r="F4311" s="3" t="s">
        <v>28737</v>
      </c>
      <c r="G4311" s="3" t="s">
        <v>28738</v>
      </c>
      <c r="H4311" s="3" t="s">
        <v>28739</v>
      </c>
    </row>
    <row r="4312" spans="1:8" ht="29" x14ac:dyDescent="0.35">
      <c r="A4312" s="4">
        <v>63599</v>
      </c>
      <c r="B4312" s="1">
        <v>45230</v>
      </c>
      <c r="C4312" s="2">
        <v>0.61373842592592587</v>
      </c>
      <c r="D4312" s="3" t="s">
        <v>28741</v>
      </c>
      <c r="E4312" s="3" t="s">
        <v>28745</v>
      </c>
      <c r="F4312" s="3" t="s">
        <v>28742</v>
      </c>
      <c r="G4312" s="3" t="s">
        <v>28743</v>
      </c>
      <c r="H4312" s="3" t="s">
        <v>28744</v>
      </c>
    </row>
    <row r="4313" spans="1:8" ht="159.5" x14ac:dyDescent="0.35">
      <c r="A4313" s="4">
        <v>33646</v>
      </c>
      <c r="B4313" s="1">
        <v>45230</v>
      </c>
      <c r="C4313" s="2">
        <v>0.62223379629629627</v>
      </c>
      <c r="D4313" s="3" t="s">
        <v>28746</v>
      </c>
      <c r="E4313" s="3" t="s">
        <v>28750</v>
      </c>
      <c r="F4313" s="3" t="s">
        <v>28747</v>
      </c>
      <c r="G4313" s="3" t="s">
        <v>28748</v>
      </c>
      <c r="H4313" s="3" t="s">
        <v>28749</v>
      </c>
    </row>
    <row r="4314" spans="1:8" x14ac:dyDescent="0.35">
      <c r="A4314" s="4">
        <v>156278</v>
      </c>
      <c r="B4314" s="1">
        <v>45230</v>
      </c>
      <c r="C4314" s="2">
        <v>0.62385416666666671</v>
      </c>
      <c r="D4314" s="3" t="s">
        <v>28751</v>
      </c>
      <c r="E4314" s="3" t="s">
        <v>28752</v>
      </c>
      <c r="F4314" s="3" t="s">
        <v>12751</v>
      </c>
      <c r="G4314" s="3" t="s">
        <v>28752</v>
      </c>
      <c r="H4314" s="3" t="s">
        <v>28753</v>
      </c>
    </row>
    <row r="4315" spans="1:8" ht="58" x14ac:dyDescent="0.35">
      <c r="A4315" s="4">
        <v>85936</v>
      </c>
      <c r="B4315" s="1">
        <v>45230</v>
      </c>
      <c r="C4315" s="2">
        <v>0.62509259259259264</v>
      </c>
      <c r="D4315" s="3" t="s">
        <v>1403</v>
      </c>
      <c r="E4315" s="3" t="s">
        <v>14841</v>
      </c>
      <c r="F4315" s="3" t="s">
        <v>28754</v>
      </c>
      <c r="G4315" s="3" t="s">
        <v>28755</v>
      </c>
      <c r="H4315" s="3" t="s">
        <v>11712</v>
      </c>
    </row>
    <row r="4316" spans="1:8" ht="43.5" x14ac:dyDescent="0.35">
      <c r="A4316" s="4">
        <v>205163</v>
      </c>
      <c r="B4316" s="1">
        <v>45230</v>
      </c>
      <c r="C4316" s="2">
        <v>0.62524305555555559</v>
      </c>
      <c r="D4316" s="3" t="s">
        <v>28756</v>
      </c>
      <c r="E4316" s="3" t="s">
        <v>28760</v>
      </c>
      <c r="F4316" s="3" t="s">
        <v>28757</v>
      </c>
      <c r="G4316" s="3" t="s">
        <v>28758</v>
      </c>
      <c r="H4316" s="3" t="s">
        <v>28759</v>
      </c>
    </row>
    <row r="4317" spans="1:8" ht="72.5" x14ac:dyDescent="0.35">
      <c r="A4317" s="4">
        <v>32565</v>
      </c>
      <c r="B4317" s="1">
        <v>45230</v>
      </c>
      <c r="C4317" s="2">
        <v>0.62549768518518511</v>
      </c>
      <c r="D4317" s="3" t="s">
        <v>28761</v>
      </c>
      <c r="E4317" s="3" t="s">
        <v>28765</v>
      </c>
      <c r="F4317" s="3" t="s">
        <v>28762</v>
      </c>
      <c r="G4317" s="3" t="s">
        <v>28763</v>
      </c>
      <c r="H4317" s="3" t="s">
        <v>28764</v>
      </c>
    </row>
    <row r="4318" spans="1:8" ht="174" x14ac:dyDescent="0.35">
      <c r="A4318" s="4">
        <v>198907</v>
      </c>
      <c r="B4318" s="1">
        <v>45230</v>
      </c>
      <c r="C4318" s="2">
        <v>0.62930555555555556</v>
      </c>
      <c r="D4318" s="3" t="s">
        <v>16637</v>
      </c>
      <c r="E4318" s="3" t="s">
        <v>28769</v>
      </c>
      <c r="F4318" s="3" t="s">
        <v>28766</v>
      </c>
      <c r="G4318" s="3" t="s">
        <v>28767</v>
      </c>
      <c r="H4318" s="3" t="s">
        <v>28768</v>
      </c>
    </row>
    <row r="4319" spans="1:8" ht="43.5" x14ac:dyDescent="0.35">
      <c r="A4319" s="4">
        <v>205333</v>
      </c>
      <c r="B4319" s="1">
        <v>45230</v>
      </c>
      <c r="C4319" s="2">
        <v>0.63146990740740738</v>
      </c>
      <c r="D4319" s="3" t="s">
        <v>28770</v>
      </c>
      <c r="E4319" s="3" t="s">
        <v>28774</v>
      </c>
      <c r="F4319" s="3" t="s">
        <v>28771</v>
      </c>
      <c r="G4319" s="3" t="s">
        <v>28772</v>
      </c>
      <c r="H4319" s="3" t="s">
        <v>28773</v>
      </c>
    </row>
    <row r="4320" spans="1:8" x14ac:dyDescent="0.35">
      <c r="A4320" s="4">
        <v>205350</v>
      </c>
      <c r="B4320" s="1">
        <v>45230</v>
      </c>
      <c r="C4320" s="2">
        <v>0.63329861111111108</v>
      </c>
      <c r="D4320" s="3" t="s">
        <v>985</v>
      </c>
      <c r="E4320" s="3" t="s">
        <v>28777</v>
      </c>
      <c r="F4320" s="3" t="s">
        <v>14671</v>
      </c>
      <c r="G4320" s="3" t="s">
        <v>28775</v>
      </c>
      <c r="H4320" s="3" t="s">
        <v>28776</v>
      </c>
    </row>
    <row r="4321" spans="1:8" ht="43.5" x14ac:dyDescent="0.35">
      <c r="A4321" s="4">
        <v>205149</v>
      </c>
      <c r="B4321" s="1">
        <v>45230</v>
      </c>
      <c r="C4321" s="2">
        <v>0.6370717592592593</v>
      </c>
      <c r="D4321" s="3" t="s">
        <v>28778</v>
      </c>
      <c r="E4321" s="3" t="s">
        <v>28780</v>
      </c>
      <c r="F4321" s="3" t="s">
        <v>28779</v>
      </c>
      <c r="G4321" s="3" t="s">
        <v>28780</v>
      </c>
      <c r="H4321" s="3" t="s">
        <v>28781</v>
      </c>
    </row>
    <row r="4322" spans="1:8" ht="29" x14ac:dyDescent="0.35">
      <c r="A4322" s="4">
        <v>200777</v>
      </c>
      <c r="B4322" s="1">
        <v>45230</v>
      </c>
      <c r="C4322" s="2">
        <v>0.63722222222222225</v>
      </c>
      <c r="D4322" s="3" t="s">
        <v>12735</v>
      </c>
      <c r="E4322" s="3" t="s">
        <v>28784</v>
      </c>
      <c r="F4322" s="3" t="s">
        <v>28782</v>
      </c>
      <c r="G4322" s="3" t="s">
        <v>10500</v>
      </c>
      <c r="H4322" s="3" t="s">
        <v>28783</v>
      </c>
    </row>
    <row r="4323" spans="1:8" ht="58" x14ac:dyDescent="0.35">
      <c r="A4323" s="4">
        <v>68979</v>
      </c>
      <c r="B4323" s="1">
        <v>45230</v>
      </c>
      <c r="C4323" s="2">
        <v>0.63856481481481475</v>
      </c>
      <c r="D4323" s="3" t="s">
        <v>10391</v>
      </c>
      <c r="E4323" s="3" t="s">
        <v>28787</v>
      </c>
      <c r="F4323" s="3" t="s">
        <v>28785</v>
      </c>
      <c r="G4323" s="3" t="s">
        <v>11524</v>
      </c>
      <c r="H4323" s="3" t="s">
        <v>28786</v>
      </c>
    </row>
    <row r="4324" spans="1:8" ht="72.5" x14ac:dyDescent="0.35">
      <c r="A4324" s="4">
        <v>77383</v>
      </c>
      <c r="B4324" s="1">
        <v>45230</v>
      </c>
      <c r="C4324" s="2">
        <v>0.6396412037037037</v>
      </c>
      <c r="D4324" s="3" t="e">
        <f>-complains about worsening OF blurring OF vision in his right EYE and constipation</f>
        <v>#NAME?</v>
      </c>
      <c r="E4324" s="3" t="s">
        <v>28790</v>
      </c>
      <c r="F4324" s="3" t="s">
        <v>28788</v>
      </c>
      <c r="G4324" s="3" t="s">
        <v>11798</v>
      </c>
      <c r="H4324" s="3" t="s">
        <v>28789</v>
      </c>
    </row>
    <row r="4325" spans="1:8" ht="101.5" x14ac:dyDescent="0.35">
      <c r="A4325" s="4">
        <v>147198</v>
      </c>
      <c r="B4325" s="1">
        <v>45230</v>
      </c>
      <c r="C4325" s="2">
        <v>0.64133101851851848</v>
      </c>
      <c r="D4325" s="3" t="s">
        <v>349</v>
      </c>
      <c r="E4325" s="3" t="s">
        <v>28794</v>
      </c>
      <c r="F4325" s="3" t="s">
        <v>28791</v>
      </c>
      <c r="G4325" s="3" t="s">
        <v>28792</v>
      </c>
      <c r="H4325" s="3" t="s">
        <v>28793</v>
      </c>
    </row>
    <row r="4326" spans="1:8" ht="43.5" x14ac:dyDescent="0.35">
      <c r="A4326" s="4">
        <v>9407</v>
      </c>
      <c r="B4326" s="1">
        <v>45230</v>
      </c>
      <c r="C4326" s="2">
        <v>0.64266203703703706</v>
      </c>
      <c r="D4326" s="3" t="s">
        <v>1403</v>
      </c>
      <c r="E4326" s="3" t="s">
        <v>28798</v>
      </c>
      <c r="F4326" s="3" t="s">
        <v>28795</v>
      </c>
      <c r="G4326" s="3" t="s">
        <v>28796</v>
      </c>
      <c r="H4326" s="3" t="s">
        <v>28797</v>
      </c>
    </row>
    <row r="4327" spans="1:8" ht="29" x14ac:dyDescent="0.35">
      <c r="A4327" s="4">
        <v>205336</v>
      </c>
      <c r="B4327" s="1">
        <v>45230</v>
      </c>
      <c r="C4327" s="2">
        <v>0.64288194444444446</v>
      </c>
      <c r="D4327" s="3" t="s">
        <v>28799</v>
      </c>
      <c r="E4327" s="3" t="s">
        <v>28801</v>
      </c>
      <c r="F4327" s="3" t="s">
        <v>28800</v>
      </c>
      <c r="G4327" s="3" t="s">
        <v>28801</v>
      </c>
      <c r="H4327" s="3" t="s">
        <v>28802</v>
      </c>
    </row>
    <row r="4328" spans="1:8" ht="29" x14ac:dyDescent="0.35">
      <c r="A4328" s="4">
        <v>11749</v>
      </c>
      <c r="B4328" s="1">
        <v>45230</v>
      </c>
      <c r="C4328" s="2">
        <v>0.64392361111111118</v>
      </c>
      <c r="D4328" s="3" t="s">
        <v>28803</v>
      </c>
      <c r="E4328" s="3" t="s">
        <v>28804</v>
      </c>
      <c r="F4328" s="3" t="s">
        <v>12830</v>
      </c>
      <c r="G4328" s="3" t="s">
        <v>28804</v>
      </c>
      <c r="H4328" s="3" t="s">
        <v>13626</v>
      </c>
    </row>
    <row r="4329" spans="1:8" ht="29" x14ac:dyDescent="0.35">
      <c r="A4329" s="4">
        <v>205318</v>
      </c>
      <c r="B4329" s="1">
        <v>45230</v>
      </c>
      <c r="C4329" s="2">
        <v>0.64692129629629636</v>
      </c>
      <c r="D4329" s="3" t="s">
        <v>28805</v>
      </c>
      <c r="E4329" s="3" t="s">
        <v>28808</v>
      </c>
      <c r="F4329" s="3" t="s">
        <v>28806</v>
      </c>
      <c r="G4329" s="3" t="s">
        <v>28758</v>
      </c>
      <c r="H4329" s="3" t="s">
        <v>28807</v>
      </c>
    </row>
    <row r="4330" spans="1:8" ht="58" x14ac:dyDescent="0.35">
      <c r="A4330" s="4">
        <v>37762</v>
      </c>
      <c r="B4330" s="1">
        <v>45230</v>
      </c>
      <c r="C4330" s="2">
        <v>0.65017361111111105</v>
      </c>
      <c r="D4330" s="3" t="s">
        <v>28809</v>
      </c>
      <c r="E4330" s="3" t="s">
        <v>28813</v>
      </c>
      <c r="F4330" s="3" t="s">
        <v>28810</v>
      </c>
      <c r="G4330" s="3" t="s">
        <v>28811</v>
      </c>
      <c r="H4330" s="3" t="s">
        <v>28812</v>
      </c>
    </row>
    <row r="4331" spans="1:8" ht="72.5" x14ac:dyDescent="0.35">
      <c r="A4331" s="4">
        <v>69742</v>
      </c>
      <c r="B4331" s="1">
        <v>45230</v>
      </c>
      <c r="C4331" s="2">
        <v>0.65035879629629634</v>
      </c>
      <c r="D4331" s="3" t="s">
        <v>28814</v>
      </c>
      <c r="E4331" s="3" t="s">
        <v>28818</v>
      </c>
      <c r="F4331" s="3" t="s">
        <v>28815</v>
      </c>
      <c r="G4331" s="3" t="s">
        <v>28816</v>
      </c>
      <c r="H4331" s="3" t="s">
        <v>28817</v>
      </c>
    </row>
    <row r="4332" spans="1:8" ht="29" x14ac:dyDescent="0.35">
      <c r="A4332" s="4">
        <v>178374</v>
      </c>
      <c r="B4332" s="1">
        <v>45230</v>
      </c>
      <c r="C4332" s="2">
        <v>0.66271990740740738</v>
      </c>
      <c r="D4332" s="3" t="s">
        <v>1403</v>
      </c>
      <c r="E4332" s="3" t="s">
        <v>16766</v>
      </c>
      <c r="F4332" s="3" t="s">
        <v>28819</v>
      </c>
      <c r="G4332" s="3" t="s">
        <v>100</v>
      </c>
      <c r="H4332" s="3" t="s">
        <v>28820</v>
      </c>
    </row>
    <row r="4333" spans="1:8" ht="72.5" x14ac:dyDescent="0.35">
      <c r="A4333" s="4">
        <v>34956</v>
      </c>
      <c r="B4333" s="1">
        <v>45230</v>
      </c>
      <c r="C4333" s="2">
        <v>0.66415509259259264</v>
      </c>
      <c r="D4333" s="3" t="s">
        <v>28821</v>
      </c>
      <c r="E4333" s="3" t="s">
        <v>28825</v>
      </c>
      <c r="F4333" s="3" t="s">
        <v>28822</v>
      </c>
      <c r="G4333" s="3" t="s">
        <v>28823</v>
      </c>
      <c r="H4333" s="3" t="s">
        <v>28824</v>
      </c>
    </row>
    <row r="4334" spans="1:8" ht="43.5" x14ac:dyDescent="0.35">
      <c r="A4334" s="4">
        <v>58140</v>
      </c>
      <c r="B4334" s="1">
        <v>45230</v>
      </c>
      <c r="C4334" s="2">
        <v>0.66615740740740736</v>
      </c>
      <c r="D4334" s="3" t="s">
        <v>1744</v>
      </c>
      <c r="E4334" s="3" t="s">
        <v>28827</v>
      </c>
      <c r="F4334" s="3" t="s">
        <v>28826</v>
      </c>
      <c r="G4334" s="3" t="s">
        <v>10949</v>
      </c>
      <c r="H4334" s="3" t="s">
        <v>10660</v>
      </c>
    </row>
    <row r="4335" spans="1:8" ht="43.5" x14ac:dyDescent="0.35">
      <c r="A4335" s="4">
        <v>58140</v>
      </c>
      <c r="B4335" s="1">
        <v>45230</v>
      </c>
      <c r="C4335" s="2">
        <v>0.66782407407407407</v>
      </c>
      <c r="D4335" s="3" t="s">
        <v>1744</v>
      </c>
      <c r="E4335" s="3" t="s">
        <v>28828</v>
      </c>
      <c r="F4335" s="3" t="s">
        <v>28826</v>
      </c>
      <c r="G4335" s="3" t="s">
        <v>10949</v>
      </c>
      <c r="H4335" s="3" t="s">
        <v>10660</v>
      </c>
    </row>
    <row r="4336" spans="1:8" ht="29" x14ac:dyDescent="0.35">
      <c r="A4336" s="4">
        <v>46227</v>
      </c>
      <c r="B4336" s="1">
        <v>45230</v>
      </c>
      <c r="C4336" s="2">
        <v>0.67151620370370368</v>
      </c>
      <c r="D4336" s="3" t="s">
        <v>1608</v>
      </c>
      <c r="E4336" s="3" t="s">
        <v>28831</v>
      </c>
      <c r="F4336" s="3" t="s">
        <v>28829</v>
      </c>
      <c r="G4336" s="3" t="s">
        <v>1785</v>
      </c>
      <c r="H4336" s="3" t="s">
        <v>28830</v>
      </c>
    </row>
    <row r="4337" spans="1:8" ht="58" x14ac:dyDescent="0.35">
      <c r="A4337" s="4">
        <v>152535</v>
      </c>
      <c r="B4337" s="1">
        <v>45230</v>
      </c>
      <c r="C4337" s="2">
        <v>0.67261574074074071</v>
      </c>
      <c r="D4337" s="3" t="s">
        <v>11125</v>
      </c>
      <c r="E4337" s="3" t="s">
        <v>28833</v>
      </c>
      <c r="F4337" s="3" t="s">
        <v>28832</v>
      </c>
      <c r="G4337" s="3" t="s">
        <v>11798</v>
      </c>
      <c r="H4337" s="3" t="s">
        <v>12238</v>
      </c>
    </row>
    <row r="4338" spans="1:8" ht="43.5" x14ac:dyDescent="0.35">
      <c r="A4338" s="4">
        <v>70842</v>
      </c>
      <c r="B4338" s="1">
        <v>45230</v>
      </c>
      <c r="C4338" s="2">
        <v>0.67354166666666659</v>
      </c>
      <c r="D4338" s="3" t="s">
        <v>28834</v>
      </c>
      <c r="E4338" s="3" t="s">
        <v>28838</v>
      </c>
      <c r="F4338" s="3" t="s">
        <v>28835</v>
      </c>
      <c r="G4338" s="3" t="s">
        <v>28836</v>
      </c>
      <c r="H4338" s="3" t="s">
        <v>28837</v>
      </c>
    </row>
    <row r="4339" spans="1:8" ht="159.5" x14ac:dyDescent="0.35">
      <c r="A4339" s="4">
        <v>111530</v>
      </c>
      <c r="B4339" s="1">
        <v>45230</v>
      </c>
      <c r="C4339" s="2">
        <v>0.67499999999999993</v>
      </c>
      <c r="D4339" s="3" t="s">
        <v>349</v>
      </c>
      <c r="E4339" s="3" t="s">
        <v>28842</v>
      </c>
      <c r="F4339" s="3" t="s">
        <v>28839</v>
      </c>
      <c r="G4339" s="3" t="s">
        <v>28840</v>
      </c>
      <c r="H4339" s="3" t="s">
        <v>28841</v>
      </c>
    </row>
    <row r="4340" spans="1:8" ht="29" x14ac:dyDescent="0.35">
      <c r="A4340" s="4">
        <v>96535</v>
      </c>
      <c r="B4340" s="1">
        <v>45230</v>
      </c>
      <c r="C4340" s="2">
        <v>0.67545138888888889</v>
      </c>
      <c r="D4340" s="3" t="s">
        <v>28843</v>
      </c>
      <c r="E4340" s="3" t="s">
        <v>28847</v>
      </c>
      <c r="F4340" s="3" t="s">
        <v>28844</v>
      </c>
      <c r="G4340" s="3" t="s">
        <v>28845</v>
      </c>
      <c r="H4340" s="3" t="s">
        <v>28846</v>
      </c>
    </row>
    <row r="4341" spans="1:8" ht="72.5" x14ac:dyDescent="0.35">
      <c r="A4341" s="4">
        <v>167570</v>
      </c>
      <c r="B4341" s="1">
        <v>45230</v>
      </c>
      <c r="C4341" s="2">
        <v>0.68421296296296286</v>
      </c>
      <c r="D4341" s="3" t="s">
        <v>1403</v>
      </c>
      <c r="E4341" s="3" t="s">
        <v>28851</v>
      </c>
      <c r="F4341" s="3" t="s">
        <v>28848</v>
      </c>
      <c r="G4341" s="3" t="s">
        <v>28849</v>
      </c>
      <c r="H4341" s="3" t="s">
        <v>28850</v>
      </c>
    </row>
    <row r="4342" spans="1:8" ht="58" x14ac:dyDescent="0.35">
      <c r="A4342" s="4">
        <v>96920</v>
      </c>
      <c r="B4342" s="1">
        <v>45230</v>
      </c>
      <c r="C4342" s="2">
        <v>0.70019675925925917</v>
      </c>
      <c r="D4342" s="3" t="s">
        <v>28852</v>
      </c>
      <c r="E4342" s="3" t="s">
        <v>28340</v>
      </c>
      <c r="F4342" s="3" t="s">
        <v>28853</v>
      </c>
      <c r="G4342" s="3" t="s">
        <v>10851</v>
      </c>
      <c r="H4342" s="3" t="s">
        <v>28854</v>
      </c>
    </row>
    <row r="4343" spans="1:8" ht="145" x14ac:dyDescent="0.35">
      <c r="A4343" s="4">
        <v>205366</v>
      </c>
      <c r="B4343" s="1">
        <v>45230</v>
      </c>
      <c r="C4343" s="2">
        <v>0.74261574074074066</v>
      </c>
      <c r="D4343" s="3" t="s">
        <v>28855</v>
      </c>
      <c r="E4343" s="3" t="s">
        <v>28859</v>
      </c>
      <c r="F4343" s="3" t="s">
        <v>28856</v>
      </c>
      <c r="G4343" s="3" t="s">
        <v>28857</v>
      </c>
      <c r="H4343" s="3" t="s">
        <v>28858</v>
      </c>
    </row>
    <row r="4344" spans="1:8" ht="174" x14ac:dyDescent="0.35">
      <c r="A4344" s="4">
        <v>118883</v>
      </c>
      <c r="B4344" s="1">
        <v>45230</v>
      </c>
      <c r="C4344" s="2">
        <v>0.75666666666666671</v>
      </c>
      <c r="D4344" s="3" t="s">
        <v>28860</v>
      </c>
      <c r="E4344" s="3" t="s">
        <v>28864</v>
      </c>
      <c r="F4344" s="3" t="s">
        <v>28861</v>
      </c>
      <c r="G4344" s="3" t="s">
        <v>28862</v>
      </c>
      <c r="H4344" s="3" t="s">
        <v>28863</v>
      </c>
    </row>
    <row r="4345" spans="1:8" ht="101.5" x14ac:dyDescent="0.35">
      <c r="A4345" s="4">
        <v>205369</v>
      </c>
      <c r="B4345" s="1">
        <v>45230</v>
      </c>
      <c r="C4345" s="2">
        <v>0.77030092592592592</v>
      </c>
      <c r="D4345" s="3" t="s">
        <v>28865</v>
      </c>
      <c r="E4345" s="3" t="s">
        <v>28869</v>
      </c>
      <c r="F4345" s="3" t="s">
        <v>28866</v>
      </c>
      <c r="G4345" s="3" t="s">
        <v>28867</v>
      </c>
      <c r="H4345" s="3" t="s">
        <v>28868</v>
      </c>
    </row>
    <row r="4346" spans="1:8" ht="58" x14ac:dyDescent="0.35">
      <c r="A4346" s="4">
        <v>205372</v>
      </c>
      <c r="B4346" s="1">
        <v>45230</v>
      </c>
      <c r="C4346" s="2">
        <v>0.77658564814814823</v>
      </c>
      <c r="D4346" s="3" t="s">
        <v>28870</v>
      </c>
      <c r="E4346" s="3" t="s">
        <v>998</v>
      </c>
      <c r="F4346" s="3" t="s">
        <v>28871</v>
      </c>
      <c r="G4346" s="3" t="s">
        <v>10837</v>
      </c>
      <c r="H4346" s="3" t="s">
        <v>28872</v>
      </c>
    </row>
    <row r="4347" spans="1:8" ht="43.5" x14ac:dyDescent="0.35">
      <c r="A4347" s="4">
        <v>37314</v>
      </c>
      <c r="B4347" s="1">
        <v>45231</v>
      </c>
      <c r="C4347" s="2">
        <v>0.31890046296296298</v>
      </c>
      <c r="D4347" s="3" t="s">
        <v>28873</v>
      </c>
      <c r="E4347" s="3" t="s">
        <v>13072</v>
      </c>
      <c r="F4347" s="3" t="s">
        <v>28874</v>
      </c>
      <c r="G4347" s="3" t="s">
        <v>28875</v>
      </c>
      <c r="H4347" s="3" t="s">
        <v>28876</v>
      </c>
    </row>
    <row r="4348" spans="1:8" ht="43.5" x14ac:dyDescent="0.35">
      <c r="A4348" s="4">
        <v>37314</v>
      </c>
      <c r="B4348" s="1">
        <v>45231</v>
      </c>
      <c r="C4348" s="2">
        <v>0.32199074074074074</v>
      </c>
      <c r="D4348" s="3" t="s">
        <v>28877</v>
      </c>
      <c r="E4348" s="3" t="s">
        <v>13072</v>
      </c>
      <c r="F4348" s="3" t="s">
        <v>28874</v>
      </c>
      <c r="G4348" s="3" t="s">
        <v>28875</v>
      </c>
      <c r="H4348" s="3" t="s">
        <v>28876</v>
      </c>
    </row>
    <row r="4349" spans="1:8" ht="43.5" x14ac:dyDescent="0.35">
      <c r="A4349" s="4">
        <v>31769</v>
      </c>
      <c r="B4349" s="1">
        <v>45231</v>
      </c>
      <c r="C4349" s="2">
        <v>0.33244212962962966</v>
      </c>
      <c r="D4349" s="3" t="s">
        <v>11085</v>
      </c>
      <c r="E4349" s="3" t="s">
        <v>28880</v>
      </c>
      <c r="F4349" s="3" t="s">
        <v>28878</v>
      </c>
      <c r="G4349" s="3" t="s">
        <v>21544</v>
      </c>
      <c r="H4349" s="3" t="s">
        <v>28879</v>
      </c>
    </row>
    <row r="4350" spans="1:8" ht="72.5" x14ac:dyDescent="0.35">
      <c r="A4350" s="4">
        <v>44877</v>
      </c>
      <c r="B4350" s="1">
        <v>45231</v>
      </c>
      <c r="C4350" s="2">
        <v>0.33542824074074074</v>
      </c>
      <c r="D4350" s="3" t="s">
        <v>11426</v>
      </c>
      <c r="E4350" s="3" t="s">
        <v>28882</v>
      </c>
      <c r="F4350" s="3" t="s">
        <v>28881</v>
      </c>
      <c r="G4350" s="3" t="s">
        <v>14382</v>
      </c>
      <c r="H4350" s="3" t="s">
        <v>10467</v>
      </c>
    </row>
    <row r="4351" spans="1:8" ht="29" x14ac:dyDescent="0.35">
      <c r="A4351" s="4">
        <v>33405</v>
      </c>
      <c r="B4351" s="1">
        <v>45231</v>
      </c>
      <c r="C4351" s="2">
        <v>0.34046296296296297</v>
      </c>
      <c r="D4351" s="3" t="s">
        <v>28883</v>
      </c>
      <c r="E4351" s="3" t="s">
        <v>28885</v>
      </c>
      <c r="F4351" s="3" t="s">
        <v>28884</v>
      </c>
      <c r="G4351" s="3" t="s">
        <v>17927</v>
      </c>
      <c r="H4351" s="3" t="s">
        <v>13492</v>
      </c>
    </row>
    <row r="4352" spans="1:8" ht="29" x14ac:dyDescent="0.35">
      <c r="A4352" s="4">
        <v>33405</v>
      </c>
      <c r="B4352" s="1">
        <v>45231</v>
      </c>
      <c r="C4352" s="2">
        <v>0.34121527777777777</v>
      </c>
      <c r="D4352" s="3" t="s">
        <v>28883</v>
      </c>
      <c r="E4352" s="3" t="s">
        <v>28885</v>
      </c>
      <c r="F4352" s="3" t="s">
        <v>28884</v>
      </c>
      <c r="G4352" s="3" t="s">
        <v>28886</v>
      </c>
      <c r="H4352" s="3" t="s">
        <v>28887</v>
      </c>
    </row>
    <row r="4353" spans="1:8" ht="101.5" x14ac:dyDescent="0.35">
      <c r="A4353" s="4">
        <v>39124</v>
      </c>
      <c r="B4353" s="1">
        <v>45231</v>
      </c>
      <c r="C4353" s="2">
        <v>0.34137731481481487</v>
      </c>
      <c r="D4353" s="3" t="s">
        <v>1933</v>
      </c>
      <c r="E4353" s="3" t="s">
        <v>28890</v>
      </c>
      <c r="F4353" s="3" t="s">
        <v>28888</v>
      </c>
      <c r="G4353" s="3" t="s">
        <v>13635</v>
      </c>
      <c r="H4353" s="3" t="s">
        <v>28889</v>
      </c>
    </row>
    <row r="4354" spans="1:8" ht="58" x14ac:dyDescent="0.35">
      <c r="A4354" s="4">
        <v>73605</v>
      </c>
      <c r="B4354" s="1">
        <v>45231</v>
      </c>
      <c r="C4354" s="2">
        <v>0.34331018518518519</v>
      </c>
      <c r="D4354" s="3" t="s">
        <v>11390</v>
      </c>
      <c r="E4354" s="3" t="s">
        <v>28892</v>
      </c>
      <c r="F4354" s="3" t="s">
        <v>28891</v>
      </c>
      <c r="G4354" s="3" t="s">
        <v>14551</v>
      </c>
      <c r="H4354" s="3" t="s">
        <v>10467</v>
      </c>
    </row>
    <row r="4355" spans="1:8" x14ac:dyDescent="0.35">
      <c r="A4355" s="4">
        <v>94954</v>
      </c>
      <c r="B4355" s="1">
        <v>45231</v>
      </c>
      <c r="C4355" s="2">
        <v>0.34377314814814813</v>
      </c>
      <c r="D4355" s="3" t="s">
        <v>12295</v>
      </c>
      <c r="E4355" s="3" t="s">
        <v>12560</v>
      </c>
      <c r="F4355" s="3" t="s">
        <v>2012</v>
      </c>
      <c r="G4355" s="3" t="s">
        <v>12560</v>
      </c>
      <c r="H4355" s="3" t="s">
        <v>10659</v>
      </c>
    </row>
    <row r="4356" spans="1:8" ht="29" x14ac:dyDescent="0.35">
      <c r="A4356" s="4">
        <v>82138</v>
      </c>
      <c r="B4356" s="1">
        <v>45231</v>
      </c>
      <c r="C4356" s="2">
        <v>0.34519675925925924</v>
      </c>
      <c r="D4356" s="3" t="s">
        <v>10438</v>
      </c>
      <c r="E4356" s="3" t="s">
        <v>28894</v>
      </c>
      <c r="F4356" s="3" t="s">
        <v>28893</v>
      </c>
      <c r="G4356" s="3" t="s">
        <v>12137</v>
      </c>
      <c r="H4356" s="3" t="s">
        <v>10685</v>
      </c>
    </row>
    <row r="4357" spans="1:8" ht="43.5" x14ac:dyDescent="0.35">
      <c r="A4357" s="4">
        <v>35029</v>
      </c>
      <c r="B4357" s="1">
        <v>45231</v>
      </c>
      <c r="C4357" s="2">
        <v>0.34767361111111111</v>
      </c>
      <c r="D4357" s="3" t="s">
        <v>1933</v>
      </c>
      <c r="E4357" s="3" t="s">
        <v>13930</v>
      </c>
      <c r="F4357" s="3" t="s">
        <v>28895</v>
      </c>
      <c r="G4357" s="3" t="s">
        <v>12600</v>
      </c>
      <c r="H4357" s="3" t="s">
        <v>28896</v>
      </c>
    </row>
    <row r="4358" spans="1:8" x14ac:dyDescent="0.35">
      <c r="A4358" s="4">
        <v>9711</v>
      </c>
      <c r="B4358" s="1">
        <v>45231</v>
      </c>
      <c r="C4358" s="2">
        <v>0.34800925925925924</v>
      </c>
      <c r="D4358" s="3" t="s">
        <v>10317</v>
      </c>
      <c r="E4358" s="3" t="s">
        <v>10359</v>
      </c>
      <c r="F4358" s="3" t="s">
        <v>14142</v>
      </c>
      <c r="G4358" s="3" t="s">
        <v>28897</v>
      </c>
      <c r="H4358" s="3" t="s">
        <v>13626</v>
      </c>
    </row>
    <row r="4359" spans="1:8" ht="130.5" x14ac:dyDescent="0.35">
      <c r="A4359" s="4">
        <v>118341</v>
      </c>
      <c r="B4359" s="1">
        <v>45231</v>
      </c>
      <c r="C4359" s="2">
        <v>0.34836805555555556</v>
      </c>
      <c r="D4359" s="3" t="s">
        <v>167</v>
      </c>
      <c r="E4359" s="3" t="s">
        <v>14811</v>
      </c>
      <c r="F4359" s="3" t="s">
        <v>28898</v>
      </c>
      <c r="G4359" s="3" t="s">
        <v>28899</v>
      </c>
      <c r="H4359" s="3" t="s">
        <v>28900</v>
      </c>
    </row>
    <row r="4360" spans="1:8" ht="29" x14ac:dyDescent="0.35">
      <c r="A4360" s="4">
        <v>162120</v>
      </c>
      <c r="B4360" s="1">
        <v>45231</v>
      </c>
      <c r="C4360" s="2">
        <v>0.34975694444444444</v>
      </c>
      <c r="D4360" s="3" t="s">
        <v>28901</v>
      </c>
      <c r="E4360" s="3" t="s">
        <v>15349</v>
      </c>
      <c r="F4360" s="3" t="s">
        <v>10428</v>
      </c>
      <c r="G4360" s="3" t="s">
        <v>28902</v>
      </c>
      <c r="H4360" s="3" t="s">
        <v>10467</v>
      </c>
    </row>
    <row r="4361" spans="1:8" ht="29" x14ac:dyDescent="0.35">
      <c r="A4361" s="4">
        <v>123209</v>
      </c>
      <c r="B4361" s="1">
        <v>45231</v>
      </c>
      <c r="C4361" s="2">
        <v>0.354525462962963</v>
      </c>
      <c r="D4361" s="3" t="s">
        <v>28903</v>
      </c>
      <c r="E4361" s="3" t="s">
        <v>13464</v>
      </c>
      <c r="F4361" s="3" t="s">
        <v>28904</v>
      </c>
      <c r="G4361" s="3" t="s">
        <v>14370</v>
      </c>
      <c r="H4361" s="3" t="s">
        <v>10467</v>
      </c>
    </row>
    <row r="4362" spans="1:8" ht="72.5" x14ac:dyDescent="0.35">
      <c r="A4362" s="4">
        <v>35598</v>
      </c>
      <c r="B4362" s="1">
        <v>45231</v>
      </c>
      <c r="C4362" s="2">
        <v>0.35520833333333335</v>
      </c>
      <c r="D4362" s="3" t="s">
        <v>28905</v>
      </c>
      <c r="E4362" s="3" t="s">
        <v>28908</v>
      </c>
      <c r="F4362" s="3" t="s">
        <v>28906</v>
      </c>
      <c r="G4362" s="3" t="s">
        <v>11713</v>
      </c>
      <c r="H4362" s="3" t="s">
        <v>28907</v>
      </c>
    </row>
    <row r="4363" spans="1:8" x14ac:dyDescent="0.35">
      <c r="A4363" s="4">
        <v>86803</v>
      </c>
      <c r="B4363" s="1">
        <v>45231</v>
      </c>
      <c r="C4363" s="2">
        <v>0.35628472222222224</v>
      </c>
      <c r="D4363" s="3" t="s">
        <v>28909</v>
      </c>
      <c r="E4363" s="3" t="s">
        <v>13931</v>
      </c>
      <c r="F4363" s="3" t="s">
        <v>28910</v>
      </c>
      <c r="G4363" s="3" t="s">
        <v>28911</v>
      </c>
      <c r="H4363" s="3" t="s">
        <v>28912</v>
      </c>
    </row>
    <row r="4364" spans="1:8" ht="72.5" x14ac:dyDescent="0.35">
      <c r="A4364" s="4">
        <v>33538</v>
      </c>
      <c r="B4364" s="1">
        <v>45231</v>
      </c>
      <c r="C4364" s="2">
        <v>0.35725694444444445</v>
      </c>
      <c r="D4364" s="3" t="s">
        <v>1933</v>
      </c>
      <c r="E4364" s="3" t="s">
        <v>28915</v>
      </c>
      <c r="F4364" s="3" t="s">
        <v>28913</v>
      </c>
      <c r="G4364" s="3" t="s">
        <v>27850</v>
      </c>
      <c r="H4364" s="3" t="s">
        <v>28914</v>
      </c>
    </row>
    <row r="4365" spans="1:8" ht="29" x14ac:dyDescent="0.35">
      <c r="A4365" s="4">
        <v>32858</v>
      </c>
      <c r="B4365" s="1">
        <v>45231</v>
      </c>
      <c r="C4365" s="2">
        <v>0.35782407407407407</v>
      </c>
      <c r="D4365" s="3" t="s">
        <v>985</v>
      </c>
      <c r="E4365" s="3" t="s">
        <v>28919</v>
      </c>
      <c r="F4365" s="3" t="s">
        <v>28916</v>
      </c>
      <c r="G4365" s="3" t="s">
        <v>28917</v>
      </c>
      <c r="H4365" s="3" t="s">
        <v>28918</v>
      </c>
    </row>
    <row r="4366" spans="1:8" ht="87" x14ac:dyDescent="0.35">
      <c r="A4366" s="4">
        <v>99167</v>
      </c>
      <c r="B4366" s="1">
        <v>45231</v>
      </c>
      <c r="C4366" s="2">
        <v>0.35797453703703702</v>
      </c>
      <c r="D4366" s="3" t="s">
        <v>15087</v>
      </c>
      <c r="E4366" s="3" t="s">
        <v>28920</v>
      </c>
      <c r="F4366" s="3" t="s">
        <v>10428</v>
      </c>
      <c r="G4366" s="3" t="s">
        <v>14551</v>
      </c>
      <c r="H4366" s="3" t="s">
        <v>10467</v>
      </c>
    </row>
    <row r="4367" spans="1:8" x14ac:dyDescent="0.35">
      <c r="A4367" s="4">
        <v>39057</v>
      </c>
      <c r="B4367" s="1">
        <v>45231</v>
      </c>
      <c r="C4367" s="2">
        <v>0.35902777777777778</v>
      </c>
      <c r="D4367" s="3" t="s">
        <v>1933</v>
      </c>
      <c r="E4367" s="3" t="s">
        <v>11208</v>
      </c>
      <c r="F4367" s="3" t="s">
        <v>28921</v>
      </c>
      <c r="G4367" s="3" t="s">
        <v>15590</v>
      </c>
      <c r="H4367" s="3" t="s">
        <v>13413</v>
      </c>
    </row>
    <row r="4368" spans="1:8" ht="43.5" x14ac:dyDescent="0.35">
      <c r="A4368" s="4">
        <v>41226</v>
      </c>
      <c r="B4368" s="1">
        <v>45231</v>
      </c>
      <c r="C4368" s="2">
        <v>0.35966435185185186</v>
      </c>
      <c r="D4368" s="3" t="s">
        <v>233</v>
      </c>
      <c r="E4368" s="3" t="s">
        <v>28923</v>
      </c>
      <c r="F4368" s="3" t="s">
        <v>28922</v>
      </c>
      <c r="G4368" s="3" t="s">
        <v>1366</v>
      </c>
      <c r="H4368" s="3" t="s">
        <v>12311</v>
      </c>
    </row>
    <row r="4369" spans="1:8" ht="101.5" x14ac:dyDescent="0.35">
      <c r="A4369" s="4">
        <v>35543</v>
      </c>
      <c r="B4369" s="1">
        <v>45231</v>
      </c>
      <c r="C4369" s="2">
        <v>0.3621180555555556</v>
      </c>
      <c r="D4369" s="3" t="s">
        <v>28924</v>
      </c>
      <c r="E4369" s="3" t="s">
        <v>28928</v>
      </c>
      <c r="F4369" s="3" t="s">
        <v>28925</v>
      </c>
      <c r="G4369" s="3" t="s">
        <v>28926</v>
      </c>
      <c r="H4369" s="3" t="s">
        <v>28927</v>
      </c>
    </row>
    <row r="4370" spans="1:8" ht="29" x14ac:dyDescent="0.35">
      <c r="A4370" s="4">
        <v>38072</v>
      </c>
      <c r="B4370" s="1">
        <v>45231</v>
      </c>
      <c r="C4370" s="2">
        <v>0.36267361111111113</v>
      </c>
      <c r="D4370" s="3" t="s">
        <v>1933</v>
      </c>
      <c r="E4370" s="3" t="s">
        <v>13932</v>
      </c>
      <c r="F4370" s="3" t="s">
        <v>28929</v>
      </c>
      <c r="G4370" s="3" t="s">
        <v>28930</v>
      </c>
      <c r="H4370" s="3" t="s">
        <v>28931</v>
      </c>
    </row>
    <row r="4371" spans="1:8" ht="43.5" x14ac:dyDescent="0.35">
      <c r="A4371" s="4">
        <v>57190</v>
      </c>
      <c r="B4371" s="1">
        <v>45231</v>
      </c>
      <c r="C4371" s="2">
        <v>0.36371527777777773</v>
      </c>
      <c r="D4371" s="3" t="s">
        <v>10630</v>
      </c>
      <c r="E4371" s="3" t="s">
        <v>15605</v>
      </c>
      <c r="F4371" s="3" t="s">
        <v>28932</v>
      </c>
      <c r="G4371" s="3" t="s">
        <v>15615</v>
      </c>
      <c r="H4371" s="3" t="s">
        <v>15604</v>
      </c>
    </row>
    <row r="4372" spans="1:8" ht="43.5" x14ac:dyDescent="0.35">
      <c r="A4372" s="4">
        <v>42874</v>
      </c>
      <c r="B4372" s="1">
        <v>45231</v>
      </c>
      <c r="C4372" s="2">
        <v>0.36715277777777783</v>
      </c>
      <c r="D4372" s="3" t="s">
        <v>10438</v>
      </c>
      <c r="E4372" s="3" t="s">
        <v>28934</v>
      </c>
      <c r="F4372" s="3" t="s">
        <v>28933</v>
      </c>
      <c r="G4372" s="3" t="s">
        <v>11799</v>
      </c>
      <c r="H4372" s="3" t="s">
        <v>11996</v>
      </c>
    </row>
    <row r="4373" spans="1:8" ht="29" x14ac:dyDescent="0.35">
      <c r="A4373" s="4">
        <v>97125</v>
      </c>
      <c r="B4373" s="1">
        <v>45231</v>
      </c>
      <c r="C4373" s="2">
        <v>0.36725694444444446</v>
      </c>
      <c r="D4373" s="3" t="s">
        <v>10328</v>
      </c>
      <c r="E4373" s="3" t="s">
        <v>15197</v>
      </c>
      <c r="F4373" s="3" t="s">
        <v>28935</v>
      </c>
      <c r="G4373" s="3" t="s">
        <v>15197</v>
      </c>
      <c r="H4373" s="3" t="s">
        <v>13626</v>
      </c>
    </row>
    <row r="4374" spans="1:8" ht="29" x14ac:dyDescent="0.35">
      <c r="A4374" s="4">
        <v>115751</v>
      </c>
      <c r="B4374" s="1">
        <v>45231</v>
      </c>
      <c r="C4374" s="2">
        <v>0.36749999999999999</v>
      </c>
      <c r="D4374" s="3" t="s">
        <v>28936</v>
      </c>
      <c r="E4374" s="3" t="s">
        <v>28940</v>
      </c>
      <c r="F4374" s="3" t="s">
        <v>28937</v>
      </c>
      <c r="G4374" s="3" t="s">
        <v>28938</v>
      </c>
      <c r="H4374" s="3" t="s">
        <v>28939</v>
      </c>
    </row>
    <row r="4375" spans="1:8" ht="72.5" x14ac:dyDescent="0.35">
      <c r="A4375" s="4">
        <v>9603</v>
      </c>
      <c r="B4375" s="1">
        <v>45231</v>
      </c>
      <c r="C4375" s="2">
        <v>0.36902777777777779</v>
      </c>
      <c r="D4375" s="3" t="s">
        <v>28941</v>
      </c>
      <c r="E4375" s="3" t="s">
        <v>28945</v>
      </c>
      <c r="F4375" s="3" t="s">
        <v>28942</v>
      </c>
      <c r="G4375" s="3" t="s">
        <v>28943</v>
      </c>
      <c r="H4375" s="3" t="s">
        <v>28944</v>
      </c>
    </row>
    <row r="4376" spans="1:8" ht="72.5" x14ac:dyDescent="0.35">
      <c r="A4376" s="4">
        <v>44929</v>
      </c>
      <c r="B4376" s="1">
        <v>45231</v>
      </c>
      <c r="C4376" s="2">
        <v>0.37136574074074075</v>
      </c>
      <c r="D4376" s="3" t="s">
        <v>1933</v>
      </c>
      <c r="E4376" s="3" t="s">
        <v>28949</v>
      </c>
      <c r="F4376" s="3" t="s">
        <v>28946</v>
      </c>
      <c r="G4376" s="3" t="s">
        <v>28947</v>
      </c>
      <c r="H4376" s="3" t="s">
        <v>28948</v>
      </c>
    </row>
    <row r="4377" spans="1:8" ht="72.5" x14ac:dyDescent="0.35">
      <c r="A4377" s="4">
        <v>170625</v>
      </c>
      <c r="B4377" s="1">
        <v>45231</v>
      </c>
      <c r="C4377" s="2">
        <v>0.37365740740740744</v>
      </c>
      <c r="D4377" s="3" t="s">
        <v>985</v>
      </c>
      <c r="E4377" s="3" t="s">
        <v>28950</v>
      </c>
      <c r="F4377" s="3" t="s">
        <v>15592</v>
      </c>
      <c r="G4377" s="3" t="s">
        <v>14452</v>
      </c>
      <c r="H4377" s="3" t="s">
        <v>10679</v>
      </c>
    </row>
    <row r="4378" spans="1:8" ht="159.5" x14ac:dyDescent="0.35">
      <c r="A4378" s="4">
        <v>172770</v>
      </c>
      <c r="B4378" s="1">
        <v>45231</v>
      </c>
      <c r="C4378" s="2">
        <v>0.37368055555555557</v>
      </c>
      <c r="D4378" s="3" t="s">
        <v>28951</v>
      </c>
      <c r="E4378" s="3" t="s">
        <v>28955</v>
      </c>
      <c r="F4378" s="3" t="s">
        <v>28952</v>
      </c>
      <c r="G4378" s="3" t="s">
        <v>28953</v>
      </c>
      <c r="H4378" s="3" t="s">
        <v>28954</v>
      </c>
    </row>
    <row r="4379" spans="1:8" ht="261" x14ac:dyDescent="0.35">
      <c r="A4379" s="4">
        <v>195211</v>
      </c>
      <c r="B4379" s="1">
        <v>45231</v>
      </c>
      <c r="C4379" s="2">
        <v>0.37516203703703704</v>
      </c>
      <c r="D4379" s="3" t="s">
        <v>28956</v>
      </c>
      <c r="E4379" s="3" t="s">
        <v>28960</v>
      </c>
      <c r="F4379" s="3" t="s">
        <v>28957</v>
      </c>
      <c r="G4379" s="3" t="s">
        <v>28958</v>
      </c>
      <c r="H4379" s="3" t="s">
        <v>28959</v>
      </c>
    </row>
    <row r="4380" spans="1:8" ht="72.5" x14ac:dyDescent="0.35">
      <c r="A4380" s="4">
        <v>148682</v>
      </c>
      <c r="B4380" s="1">
        <v>45231</v>
      </c>
      <c r="C4380" s="2">
        <v>0.37549768518518517</v>
      </c>
      <c r="D4380" s="3" t="s">
        <v>28961</v>
      </c>
      <c r="E4380" s="3" t="s">
        <v>28965</v>
      </c>
      <c r="F4380" s="3" t="s">
        <v>28962</v>
      </c>
      <c r="G4380" s="3" t="s">
        <v>28963</v>
      </c>
      <c r="H4380" s="3" t="s">
        <v>28964</v>
      </c>
    </row>
    <row r="4381" spans="1:8" x14ac:dyDescent="0.35">
      <c r="A4381" s="4">
        <v>49632</v>
      </c>
      <c r="B4381" s="1">
        <v>45231</v>
      </c>
      <c r="C4381" s="2">
        <v>0.37593750000000004</v>
      </c>
      <c r="D4381" s="3" t="s">
        <v>10328</v>
      </c>
      <c r="E4381" s="3" t="s">
        <v>28966</v>
      </c>
      <c r="F4381" s="3" t="s">
        <v>15075</v>
      </c>
      <c r="G4381" s="3" t="s">
        <v>28966</v>
      </c>
      <c r="H4381" s="3" t="s">
        <v>13626</v>
      </c>
    </row>
    <row r="4382" spans="1:8" ht="29" x14ac:dyDescent="0.35">
      <c r="A4382" s="4">
        <v>5951</v>
      </c>
      <c r="B4382" s="1">
        <v>45231</v>
      </c>
      <c r="C4382" s="2">
        <v>0.37618055555555557</v>
      </c>
      <c r="D4382" s="3" t="s">
        <v>1933</v>
      </c>
      <c r="E4382" s="3" t="s">
        <v>28968</v>
      </c>
      <c r="F4382" s="3" t="s">
        <v>28967</v>
      </c>
      <c r="G4382" s="3" t="s">
        <v>11789</v>
      </c>
      <c r="H4382" s="3" t="s">
        <v>11996</v>
      </c>
    </row>
    <row r="4383" spans="1:8" ht="29" x14ac:dyDescent="0.35">
      <c r="A4383" s="4">
        <v>194329</v>
      </c>
      <c r="B4383" s="1">
        <v>45231</v>
      </c>
      <c r="C4383" s="2">
        <v>0.37627314814814811</v>
      </c>
      <c r="D4383" s="3" t="s">
        <v>233</v>
      </c>
      <c r="E4383" s="3" t="s">
        <v>28970</v>
      </c>
      <c r="F4383" s="3" t="s">
        <v>28969</v>
      </c>
      <c r="G4383" s="3" t="s">
        <v>1268</v>
      </c>
      <c r="H4383" s="3" t="s">
        <v>10975</v>
      </c>
    </row>
    <row r="4384" spans="1:8" ht="101.5" x14ac:dyDescent="0.35">
      <c r="A4384" s="4">
        <v>49372</v>
      </c>
      <c r="B4384" s="1">
        <v>45231</v>
      </c>
      <c r="C4384" s="2">
        <v>0.37913194444444448</v>
      </c>
      <c r="D4384" s="3" t="s">
        <v>28971</v>
      </c>
      <c r="E4384" s="3" t="s">
        <v>28975</v>
      </c>
      <c r="F4384" s="3" t="s">
        <v>28972</v>
      </c>
      <c r="G4384" s="3" t="s">
        <v>28973</v>
      </c>
      <c r="H4384" s="3" t="s">
        <v>28974</v>
      </c>
    </row>
    <row r="4385" spans="1:8" ht="101.5" x14ac:dyDescent="0.35">
      <c r="A4385" s="4">
        <v>49372</v>
      </c>
      <c r="B4385" s="1">
        <v>45231</v>
      </c>
      <c r="C4385" s="2">
        <v>0.3797106481481482</v>
      </c>
      <c r="D4385" s="3" t="s">
        <v>28971</v>
      </c>
      <c r="E4385" s="3" t="s">
        <v>28975</v>
      </c>
      <c r="F4385" s="3" t="s">
        <v>28976</v>
      </c>
      <c r="G4385" s="3" t="s">
        <v>28977</v>
      </c>
      <c r="H4385" s="3" t="s">
        <v>28974</v>
      </c>
    </row>
    <row r="4386" spans="1:8" ht="29" x14ac:dyDescent="0.35">
      <c r="A4386" s="4">
        <v>44565</v>
      </c>
      <c r="B4386" s="1">
        <v>45231</v>
      </c>
      <c r="C4386" s="2">
        <v>0.38068287037037035</v>
      </c>
      <c r="D4386" s="3" t="s">
        <v>1933</v>
      </c>
      <c r="E4386" s="3" t="s">
        <v>12879</v>
      </c>
      <c r="F4386" s="3" t="s">
        <v>28978</v>
      </c>
      <c r="G4386" s="3" t="s">
        <v>1371</v>
      </c>
      <c r="H4386" s="3" t="s">
        <v>10660</v>
      </c>
    </row>
    <row r="4387" spans="1:8" ht="58" x14ac:dyDescent="0.35">
      <c r="A4387" s="4">
        <v>19400</v>
      </c>
      <c r="B4387" s="1">
        <v>45231</v>
      </c>
      <c r="C4387" s="2">
        <v>0.3807638888888889</v>
      </c>
      <c r="D4387" s="3" t="s">
        <v>10442</v>
      </c>
      <c r="E4387" s="3" t="s">
        <v>28980</v>
      </c>
      <c r="F4387" s="3" t="s">
        <v>12478</v>
      </c>
      <c r="G4387" s="3" t="s">
        <v>28979</v>
      </c>
      <c r="H4387" s="3" t="s">
        <v>11372</v>
      </c>
    </row>
    <row r="4388" spans="1:8" ht="43.5" x14ac:dyDescent="0.35">
      <c r="A4388" s="4">
        <v>165728</v>
      </c>
      <c r="B4388" s="1">
        <v>45231</v>
      </c>
      <c r="C4388" s="2">
        <v>0.38114583333333335</v>
      </c>
      <c r="D4388" s="3" t="s">
        <v>28981</v>
      </c>
      <c r="E4388" s="3" t="s">
        <v>28985</v>
      </c>
      <c r="F4388" s="3" t="s">
        <v>28982</v>
      </c>
      <c r="G4388" s="3" t="s">
        <v>28983</v>
      </c>
      <c r="H4388" s="3" t="s">
        <v>28984</v>
      </c>
    </row>
    <row r="4389" spans="1:8" x14ac:dyDescent="0.35">
      <c r="A4389" s="4">
        <v>32889</v>
      </c>
      <c r="B4389" s="1">
        <v>45231</v>
      </c>
      <c r="C4389" s="2">
        <v>0.38412037037037039</v>
      </c>
      <c r="D4389" s="3" t="s">
        <v>1933</v>
      </c>
      <c r="E4389" s="3" t="s">
        <v>28987</v>
      </c>
      <c r="F4389" s="3" t="s">
        <v>28986</v>
      </c>
      <c r="G4389" s="3" t="s">
        <v>13610</v>
      </c>
      <c r="H4389" s="3" t="s">
        <v>22988</v>
      </c>
    </row>
    <row r="4390" spans="1:8" ht="87" x14ac:dyDescent="0.35">
      <c r="A4390" s="4">
        <v>49830</v>
      </c>
      <c r="B4390" s="1">
        <v>45231</v>
      </c>
      <c r="C4390" s="2">
        <v>0.38826388888888891</v>
      </c>
      <c r="D4390" s="3" t="s">
        <v>28988</v>
      </c>
      <c r="E4390" s="3" t="s">
        <v>28992</v>
      </c>
      <c r="F4390" s="3" t="s">
        <v>28989</v>
      </c>
      <c r="G4390" s="3" t="s">
        <v>28990</v>
      </c>
      <c r="H4390" s="3" t="s">
        <v>28991</v>
      </c>
    </row>
    <row r="4391" spans="1:8" ht="101.5" x14ac:dyDescent="0.35">
      <c r="A4391" s="4">
        <v>46586</v>
      </c>
      <c r="B4391" s="1">
        <v>45231</v>
      </c>
      <c r="C4391" s="2">
        <v>0.3883564814814815</v>
      </c>
      <c r="D4391" s="3" t="s">
        <v>985</v>
      </c>
      <c r="E4391" s="3" t="s">
        <v>28995</v>
      </c>
      <c r="F4391" s="3" t="s">
        <v>28993</v>
      </c>
      <c r="G4391" s="3" t="s">
        <v>28994</v>
      </c>
      <c r="H4391" s="3" t="s">
        <v>10467</v>
      </c>
    </row>
    <row r="4392" spans="1:8" ht="29" x14ac:dyDescent="0.35">
      <c r="A4392" s="4">
        <v>44931</v>
      </c>
      <c r="B4392" s="1">
        <v>45231</v>
      </c>
      <c r="C4392" s="2">
        <v>0.39186342592592593</v>
      </c>
      <c r="D4392" s="3" t="s">
        <v>11085</v>
      </c>
      <c r="E4392" s="3" t="s">
        <v>12696</v>
      </c>
      <c r="F4392" s="3" t="s">
        <v>28996</v>
      </c>
      <c r="G4392" s="3" t="s">
        <v>21544</v>
      </c>
      <c r="H4392" s="3" t="s">
        <v>13490</v>
      </c>
    </row>
    <row r="4393" spans="1:8" ht="29" x14ac:dyDescent="0.35">
      <c r="A4393" s="4">
        <v>196857</v>
      </c>
      <c r="B4393" s="1">
        <v>45231</v>
      </c>
      <c r="C4393" s="2">
        <v>0.39268518518518519</v>
      </c>
      <c r="D4393" s="3" t="s">
        <v>28997</v>
      </c>
      <c r="E4393" s="3" t="s">
        <v>28998</v>
      </c>
      <c r="F4393" s="3" t="s">
        <v>2012</v>
      </c>
      <c r="G4393" s="3" t="s">
        <v>28998</v>
      </c>
      <c r="H4393" s="3" t="s">
        <v>28999</v>
      </c>
    </row>
    <row r="4394" spans="1:8" ht="87" x14ac:dyDescent="0.35">
      <c r="A4394" s="4">
        <v>15485</v>
      </c>
      <c r="B4394" s="1">
        <v>45231</v>
      </c>
      <c r="C4394" s="2">
        <v>0.39513888888888887</v>
      </c>
      <c r="D4394" s="3" t="s">
        <v>29000</v>
      </c>
      <c r="E4394" s="3" t="s">
        <v>29004</v>
      </c>
      <c r="F4394" s="3" t="s">
        <v>29001</v>
      </c>
      <c r="G4394" s="3" t="s">
        <v>29002</v>
      </c>
      <c r="H4394" s="3" t="s">
        <v>29003</v>
      </c>
    </row>
    <row r="4395" spans="1:8" ht="203" x14ac:dyDescent="0.35">
      <c r="A4395" s="4">
        <v>97260</v>
      </c>
      <c r="B4395" s="1">
        <v>45231</v>
      </c>
      <c r="C4395" s="2">
        <v>0.3979861111111111</v>
      </c>
      <c r="D4395" s="3" t="s">
        <v>29005</v>
      </c>
      <c r="E4395" s="3" t="s">
        <v>29008</v>
      </c>
      <c r="F4395" s="3" t="s">
        <v>29006</v>
      </c>
      <c r="G4395" s="3" t="s">
        <v>26277</v>
      </c>
      <c r="H4395" s="3" t="s">
        <v>29007</v>
      </c>
    </row>
    <row r="4396" spans="1:8" ht="29" x14ac:dyDescent="0.35">
      <c r="A4396" s="4">
        <v>115384</v>
      </c>
      <c r="B4396" s="1">
        <v>45231</v>
      </c>
      <c r="C4396" s="2">
        <v>0.39879629629629632</v>
      </c>
      <c r="D4396" s="3" t="s">
        <v>1258</v>
      </c>
      <c r="E4396" s="3" t="s">
        <v>29010</v>
      </c>
      <c r="F4396" s="3" t="s">
        <v>29009</v>
      </c>
      <c r="G4396" s="3" t="s">
        <v>14121</v>
      </c>
      <c r="H4396" s="3" t="s">
        <v>13280</v>
      </c>
    </row>
    <row r="4397" spans="1:8" ht="43.5" x14ac:dyDescent="0.35">
      <c r="A4397" s="4">
        <v>47763</v>
      </c>
      <c r="B4397" s="1">
        <v>45231</v>
      </c>
      <c r="C4397" s="2">
        <v>0.40248842592592587</v>
      </c>
      <c r="D4397" s="3" t="s">
        <v>10438</v>
      </c>
      <c r="E4397" s="3" t="s">
        <v>29012</v>
      </c>
      <c r="F4397" s="3" t="s">
        <v>29011</v>
      </c>
      <c r="G4397" s="3" t="s">
        <v>12618</v>
      </c>
      <c r="H4397" s="3" t="s">
        <v>10800</v>
      </c>
    </row>
    <row r="4398" spans="1:8" ht="72.5" x14ac:dyDescent="0.35">
      <c r="A4398" s="4">
        <v>61354</v>
      </c>
      <c r="B4398" s="1">
        <v>45231</v>
      </c>
      <c r="C4398" s="2">
        <v>0.40399305555555554</v>
      </c>
      <c r="D4398" s="3" t="s">
        <v>233</v>
      </c>
      <c r="E4398" s="3" t="s">
        <v>29014</v>
      </c>
      <c r="F4398" s="3" t="s">
        <v>29013</v>
      </c>
      <c r="G4398" s="3" t="s">
        <v>11856</v>
      </c>
      <c r="H4398" s="3" t="s">
        <v>12311</v>
      </c>
    </row>
    <row r="4399" spans="1:8" ht="130.5" x14ac:dyDescent="0.35">
      <c r="A4399" s="4">
        <v>47708</v>
      </c>
      <c r="B4399" s="1">
        <v>45231</v>
      </c>
      <c r="C4399" s="2">
        <v>0.40462962962962962</v>
      </c>
      <c r="D4399" s="3" t="s">
        <v>29015</v>
      </c>
      <c r="E4399" s="3" t="s">
        <v>29019</v>
      </c>
      <c r="F4399" s="3" t="s">
        <v>29016</v>
      </c>
      <c r="G4399" s="3" t="s">
        <v>29017</v>
      </c>
      <c r="H4399" s="3" t="s">
        <v>29018</v>
      </c>
    </row>
    <row r="4400" spans="1:8" ht="29" x14ac:dyDescent="0.35">
      <c r="A4400" s="4">
        <v>10023</v>
      </c>
      <c r="B4400" s="1">
        <v>45231</v>
      </c>
      <c r="C4400" s="2">
        <v>0.40506944444444443</v>
      </c>
      <c r="D4400" s="3" t="s">
        <v>10438</v>
      </c>
      <c r="E4400" s="3" t="s">
        <v>29021</v>
      </c>
      <c r="F4400" s="3" t="s">
        <v>29020</v>
      </c>
      <c r="G4400" s="3" t="s">
        <v>1628</v>
      </c>
      <c r="H4400" s="3" t="s">
        <v>10660</v>
      </c>
    </row>
    <row r="4401" spans="1:8" ht="116" x14ac:dyDescent="0.35">
      <c r="A4401" s="4">
        <v>44763</v>
      </c>
      <c r="B4401" s="1">
        <v>45231</v>
      </c>
      <c r="C4401" s="2">
        <v>0.40596064814814814</v>
      </c>
      <c r="D4401" s="3" t="s">
        <v>1436</v>
      </c>
      <c r="E4401" s="3" t="s">
        <v>29022</v>
      </c>
      <c r="F4401" s="3" t="s">
        <v>2012</v>
      </c>
      <c r="G4401" s="3" t="s">
        <v>14478</v>
      </c>
      <c r="H4401" s="3" t="s">
        <v>25934</v>
      </c>
    </row>
    <row r="4402" spans="1:8" ht="58" x14ac:dyDescent="0.35">
      <c r="A4402" s="4">
        <v>36735</v>
      </c>
      <c r="B4402" s="1">
        <v>45231</v>
      </c>
      <c r="C4402" s="2">
        <v>0.40784722222222225</v>
      </c>
      <c r="D4402" s="3" t="s">
        <v>1258</v>
      </c>
      <c r="E4402" s="3" t="s">
        <v>29024</v>
      </c>
      <c r="F4402" s="3" t="s">
        <v>29023</v>
      </c>
      <c r="G4402" s="3" t="s">
        <v>14332</v>
      </c>
      <c r="H4402" s="3" t="s">
        <v>13181</v>
      </c>
    </row>
    <row r="4403" spans="1:8" ht="116" x14ac:dyDescent="0.35">
      <c r="A4403" s="4">
        <v>23496</v>
      </c>
      <c r="B4403" s="1">
        <v>45231</v>
      </c>
      <c r="C4403" s="2">
        <v>0.40848379629629633</v>
      </c>
      <c r="D4403" s="3" t="s">
        <v>29025</v>
      </c>
      <c r="E4403" s="3" t="s">
        <v>29029</v>
      </c>
      <c r="F4403" s="3" t="s">
        <v>29026</v>
      </c>
      <c r="G4403" s="3" t="s">
        <v>29027</v>
      </c>
      <c r="H4403" s="3" t="s">
        <v>29028</v>
      </c>
    </row>
    <row r="4404" spans="1:8" ht="101.5" x14ac:dyDescent="0.35">
      <c r="A4404" s="4">
        <v>142219</v>
      </c>
      <c r="B4404" s="1">
        <v>45231</v>
      </c>
      <c r="C4404" s="2">
        <v>0.40989583333333335</v>
      </c>
      <c r="D4404" s="3" t="s">
        <v>29030</v>
      </c>
      <c r="E4404" s="3" t="s">
        <v>29033</v>
      </c>
      <c r="F4404" s="3" t="s">
        <v>14627</v>
      </c>
      <c r="G4404" s="3" t="s">
        <v>29031</v>
      </c>
      <c r="H4404" s="3" t="s">
        <v>29032</v>
      </c>
    </row>
    <row r="4405" spans="1:8" ht="58" x14ac:dyDescent="0.35">
      <c r="A4405" s="4">
        <v>36735</v>
      </c>
      <c r="B4405" s="1">
        <v>45231</v>
      </c>
      <c r="C4405" s="2">
        <v>0.41042824074074075</v>
      </c>
      <c r="D4405" s="3" t="s">
        <v>1258</v>
      </c>
      <c r="E4405" s="3" t="s">
        <v>29034</v>
      </c>
      <c r="F4405" s="3" t="s">
        <v>29023</v>
      </c>
      <c r="G4405" s="3" t="s">
        <v>14332</v>
      </c>
      <c r="H4405" s="3" t="s">
        <v>13181</v>
      </c>
    </row>
    <row r="4406" spans="1:8" ht="43.5" x14ac:dyDescent="0.35">
      <c r="A4406" s="4">
        <v>31047</v>
      </c>
      <c r="B4406" s="1">
        <v>45231</v>
      </c>
      <c r="C4406" s="2">
        <v>0.41167824074074072</v>
      </c>
      <c r="D4406" s="3" t="s">
        <v>233</v>
      </c>
      <c r="E4406" s="3" t="s">
        <v>29036</v>
      </c>
      <c r="F4406" s="3" t="s">
        <v>29035</v>
      </c>
      <c r="G4406" s="3" t="s">
        <v>1625</v>
      </c>
      <c r="H4406" s="3" t="s">
        <v>12311</v>
      </c>
    </row>
    <row r="4407" spans="1:8" ht="58" x14ac:dyDescent="0.35">
      <c r="A4407" s="4">
        <v>36735</v>
      </c>
      <c r="B4407" s="1">
        <v>45231</v>
      </c>
      <c r="C4407" s="2">
        <v>0.41192129629629631</v>
      </c>
      <c r="D4407" s="3" t="s">
        <v>1258</v>
      </c>
      <c r="E4407" s="3" t="s">
        <v>29037</v>
      </c>
      <c r="F4407" s="3" t="s">
        <v>29023</v>
      </c>
      <c r="G4407" s="3" t="s">
        <v>14332</v>
      </c>
      <c r="H4407" s="3" t="s">
        <v>13181</v>
      </c>
    </row>
    <row r="4408" spans="1:8" ht="87" x14ac:dyDescent="0.35">
      <c r="A4408" s="4">
        <v>171624</v>
      </c>
      <c r="B4408" s="1">
        <v>45231</v>
      </c>
      <c r="C4408" s="2">
        <v>0.41193287037037035</v>
      </c>
      <c r="D4408" s="3" t="s">
        <v>29038</v>
      </c>
      <c r="E4408" s="3" t="s">
        <v>29042</v>
      </c>
      <c r="F4408" s="3" t="s">
        <v>29039</v>
      </c>
      <c r="G4408" s="3" t="s">
        <v>29040</v>
      </c>
      <c r="H4408" s="3" t="s">
        <v>29041</v>
      </c>
    </row>
    <row r="4409" spans="1:8" ht="43.5" x14ac:dyDescent="0.35">
      <c r="A4409" s="4">
        <v>42456</v>
      </c>
      <c r="B4409" s="1">
        <v>45231</v>
      </c>
      <c r="C4409" s="2">
        <v>0.41849537037037038</v>
      </c>
      <c r="D4409" s="3" t="s">
        <v>29043</v>
      </c>
      <c r="E4409" s="3" t="s">
        <v>29047</v>
      </c>
      <c r="F4409" s="3" t="s">
        <v>29044</v>
      </c>
      <c r="G4409" s="3" t="s">
        <v>29045</v>
      </c>
      <c r="H4409" s="3" t="s">
        <v>29046</v>
      </c>
    </row>
    <row r="4410" spans="1:8" ht="174" x14ac:dyDescent="0.35">
      <c r="A4410" s="4">
        <v>5441</v>
      </c>
      <c r="B4410" s="1">
        <v>45231</v>
      </c>
      <c r="C4410" s="2">
        <v>0.41984953703703703</v>
      </c>
      <c r="D4410" s="3" t="s">
        <v>29048</v>
      </c>
      <c r="E4410" s="3" t="s">
        <v>29051</v>
      </c>
      <c r="F4410" s="3" t="s">
        <v>29049</v>
      </c>
      <c r="G4410" s="3" t="s">
        <v>11732</v>
      </c>
      <c r="H4410" s="3" t="s">
        <v>29050</v>
      </c>
    </row>
    <row r="4411" spans="1:8" ht="72.5" x14ac:dyDescent="0.35">
      <c r="A4411" s="4">
        <v>22736</v>
      </c>
      <c r="B4411" s="1">
        <v>45231</v>
      </c>
      <c r="C4411" s="2">
        <v>0.42090277777777779</v>
      </c>
      <c r="D4411" s="3" t="s">
        <v>1436</v>
      </c>
      <c r="E4411" s="3" t="s">
        <v>29054</v>
      </c>
      <c r="F4411" s="3" t="s">
        <v>29052</v>
      </c>
      <c r="G4411" s="3" t="s">
        <v>14503</v>
      </c>
      <c r="H4411" s="3" t="s">
        <v>29053</v>
      </c>
    </row>
    <row r="4412" spans="1:8" ht="116" x14ac:dyDescent="0.35">
      <c r="A4412" s="4">
        <v>143807</v>
      </c>
      <c r="B4412" s="1">
        <v>45231</v>
      </c>
      <c r="C4412" s="2">
        <v>0.42390046296296297</v>
      </c>
      <c r="D4412" s="3" t="s">
        <v>1473</v>
      </c>
      <c r="E4412" s="3" t="s">
        <v>29056</v>
      </c>
      <c r="F4412" s="3" t="s">
        <v>12830</v>
      </c>
      <c r="G4412" s="3" t="s">
        <v>14478</v>
      </c>
      <c r="H4412" s="3" t="s">
        <v>29055</v>
      </c>
    </row>
    <row r="4413" spans="1:8" ht="43.5" x14ac:dyDescent="0.35">
      <c r="A4413" s="4">
        <v>42249</v>
      </c>
      <c r="B4413" s="1">
        <v>45231</v>
      </c>
      <c r="C4413" s="2">
        <v>0.42421296296296296</v>
      </c>
      <c r="D4413" s="3" t="s">
        <v>1933</v>
      </c>
      <c r="E4413" s="3" t="s">
        <v>29059</v>
      </c>
      <c r="F4413" s="3" t="s">
        <v>29057</v>
      </c>
      <c r="G4413" s="3" t="s">
        <v>100</v>
      </c>
      <c r="H4413" s="3" t="s">
        <v>29058</v>
      </c>
    </row>
    <row r="4414" spans="1:8" ht="203" x14ac:dyDescent="0.35">
      <c r="A4414" s="4">
        <v>32293</v>
      </c>
      <c r="B4414" s="1">
        <v>45231</v>
      </c>
      <c r="C4414" s="2">
        <v>0.42531249999999998</v>
      </c>
      <c r="D4414" s="3" t="s">
        <v>29060</v>
      </c>
      <c r="E4414" s="3" t="s">
        <v>29064</v>
      </c>
      <c r="F4414" s="3" t="s">
        <v>29061</v>
      </c>
      <c r="G4414" s="3" t="s">
        <v>29062</v>
      </c>
      <c r="H4414" s="3" t="s">
        <v>29063</v>
      </c>
    </row>
    <row r="4415" spans="1:8" ht="58" x14ac:dyDescent="0.35">
      <c r="A4415" s="4">
        <v>36102</v>
      </c>
      <c r="B4415" s="1">
        <v>45231</v>
      </c>
      <c r="C4415" s="2">
        <v>0.42696759259259259</v>
      </c>
      <c r="D4415" s="3" t="s">
        <v>1436</v>
      </c>
      <c r="E4415" s="3" t="s">
        <v>29065</v>
      </c>
      <c r="F4415" s="3" t="s">
        <v>14618</v>
      </c>
      <c r="G4415" s="3" t="s">
        <v>16533</v>
      </c>
      <c r="H4415" s="3" t="s">
        <v>15513</v>
      </c>
    </row>
    <row r="4416" spans="1:8" ht="261" x14ac:dyDescent="0.35">
      <c r="A4416" s="4">
        <v>204412</v>
      </c>
      <c r="B4416" s="1">
        <v>45231</v>
      </c>
      <c r="C4416" s="2">
        <v>0.42922453703703706</v>
      </c>
      <c r="D4416" s="3" t="s">
        <v>29066</v>
      </c>
      <c r="E4416" s="3" t="s">
        <v>29070</v>
      </c>
      <c r="F4416" s="3" t="s">
        <v>29067</v>
      </c>
      <c r="G4416" s="3" t="s">
        <v>29068</v>
      </c>
      <c r="H4416" s="3" t="s">
        <v>29069</v>
      </c>
    </row>
    <row r="4417" spans="1:8" ht="43.5" x14ac:dyDescent="0.35">
      <c r="A4417" s="4">
        <v>40144</v>
      </c>
      <c r="B4417" s="1">
        <v>45231</v>
      </c>
      <c r="C4417" s="2">
        <v>0.43128472222222225</v>
      </c>
      <c r="D4417" s="3" t="s">
        <v>11426</v>
      </c>
      <c r="E4417" s="3" t="s">
        <v>29074</v>
      </c>
      <c r="F4417" s="3" t="s">
        <v>29071</v>
      </c>
      <c r="G4417" s="3" t="s">
        <v>29072</v>
      </c>
      <c r="H4417" s="3" t="s">
        <v>29073</v>
      </c>
    </row>
    <row r="4418" spans="1:8" ht="58" x14ac:dyDescent="0.35">
      <c r="A4418" s="4">
        <v>138213</v>
      </c>
      <c r="B4418" s="1">
        <v>45231</v>
      </c>
      <c r="C4418" s="2">
        <v>0.43136574074074074</v>
      </c>
      <c r="D4418" s="3" t="s">
        <v>1436</v>
      </c>
      <c r="E4418" s="3" t="s">
        <v>29077</v>
      </c>
      <c r="F4418" s="3" t="s">
        <v>29075</v>
      </c>
      <c r="G4418" s="3" t="s">
        <v>14307</v>
      </c>
      <c r="H4418" s="3" t="s">
        <v>29076</v>
      </c>
    </row>
    <row r="4419" spans="1:8" ht="58" x14ac:dyDescent="0.35">
      <c r="A4419" s="4">
        <v>58904</v>
      </c>
      <c r="B4419" s="1">
        <v>45231</v>
      </c>
      <c r="C4419" s="2">
        <v>0.43162037037037032</v>
      </c>
      <c r="D4419" s="3" t="s">
        <v>167</v>
      </c>
      <c r="E4419" s="3" t="s">
        <v>29080</v>
      </c>
      <c r="F4419" s="3" t="s">
        <v>29078</v>
      </c>
      <c r="G4419" s="3" t="s">
        <v>29079</v>
      </c>
      <c r="H4419" s="3" t="s">
        <v>10660</v>
      </c>
    </row>
    <row r="4420" spans="1:8" ht="72.5" x14ac:dyDescent="0.35">
      <c r="A4420" s="4">
        <v>77898</v>
      </c>
      <c r="B4420" s="1">
        <v>45231</v>
      </c>
      <c r="C4420" s="2">
        <v>0.43199074074074079</v>
      </c>
      <c r="D4420" s="3" t="s">
        <v>29081</v>
      </c>
      <c r="E4420" s="3" t="s">
        <v>29085</v>
      </c>
      <c r="F4420" s="3" t="s">
        <v>29082</v>
      </c>
      <c r="G4420" s="3" t="s">
        <v>29083</v>
      </c>
      <c r="H4420" s="3" t="s">
        <v>29084</v>
      </c>
    </row>
    <row r="4421" spans="1:8" ht="101.5" x14ac:dyDescent="0.35">
      <c r="A4421" s="4">
        <v>9168</v>
      </c>
      <c r="B4421" s="1">
        <v>45231</v>
      </c>
      <c r="C4421" s="2">
        <v>0.43436342592592592</v>
      </c>
      <c r="D4421" s="3" t="s">
        <v>1258</v>
      </c>
      <c r="E4421" s="3" t="s">
        <v>14825</v>
      </c>
      <c r="F4421" s="3" t="s">
        <v>29086</v>
      </c>
      <c r="G4421" s="3" t="s">
        <v>29087</v>
      </c>
      <c r="H4421" s="3" t="s">
        <v>10274</v>
      </c>
    </row>
    <row r="4422" spans="1:8" ht="29" x14ac:dyDescent="0.35">
      <c r="A4422" s="4">
        <v>50312</v>
      </c>
      <c r="B4422" s="1">
        <v>45231</v>
      </c>
      <c r="C4422" s="2">
        <v>0.43488425925925928</v>
      </c>
      <c r="D4422" s="3" t="s">
        <v>1436</v>
      </c>
      <c r="E4422" s="3" t="s">
        <v>12293</v>
      </c>
      <c r="F4422" s="3" t="s">
        <v>29088</v>
      </c>
      <c r="G4422" s="3" t="s">
        <v>14222</v>
      </c>
      <c r="H4422" s="3" t="s">
        <v>29089</v>
      </c>
    </row>
    <row r="4423" spans="1:8" ht="72.5" x14ac:dyDescent="0.35">
      <c r="A4423" s="4">
        <v>46449</v>
      </c>
      <c r="B4423" s="1">
        <v>45231</v>
      </c>
      <c r="C4423" s="2">
        <v>0.43799768518518517</v>
      </c>
      <c r="D4423" s="3" t="s">
        <v>11965</v>
      </c>
      <c r="E4423" s="3" t="s">
        <v>29093</v>
      </c>
      <c r="F4423" s="3" t="s">
        <v>29090</v>
      </c>
      <c r="G4423" s="3" t="s">
        <v>29091</v>
      </c>
      <c r="H4423" s="3" t="s">
        <v>29092</v>
      </c>
    </row>
    <row r="4424" spans="1:8" ht="72.5" x14ac:dyDescent="0.35">
      <c r="A4424" s="4">
        <v>100198</v>
      </c>
      <c r="B4424" s="1">
        <v>45231</v>
      </c>
      <c r="C4424" s="2">
        <v>0.44041666666666668</v>
      </c>
      <c r="D4424" s="3" t="s">
        <v>1436</v>
      </c>
      <c r="E4424" s="3" t="s">
        <v>29094</v>
      </c>
      <c r="F4424" s="3" t="s">
        <v>14760</v>
      </c>
      <c r="G4424" s="3" t="s">
        <v>14592</v>
      </c>
      <c r="H4424" s="3" t="s">
        <v>11372</v>
      </c>
    </row>
    <row r="4425" spans="1:8" x14ac:dyDescent="0.35">
      <c r="A4425" s="4">
        <v>36554</v>
      </c>
      <c r="B4425" s="1">
        <v>45231</v>
      </c>
      <c r="C4425" s="2">
        <v>0.44229166666666669</v>
      </c>
      <c r="D4425" s="3" t="s">
        <v>1436</v>
      </c>
      <c r="E4425" s="3" t="s">
        <v>29096</v>
      </c>
      <c r="F4425" s="3" t="s">
        <v>29095</v>
      </c>
      <c r="G4425" s="3" t="s">
        <v>29096</v>
      </c>
      <c r="H4425" s="3" t="s">
        <v>10668</v>
      </c>
    </row>
    <row r="4426" spans="1:8" ht="43.5" x14ac:dyDescent="0.35">
      <c r="A4426" s="4">
        <v>134083</v>
      </c>
      <c r="B4426" s="1">
        <v>45231</v>
      </c>
      <c r="C4426" s="2">
        <v>0.44265046296296301</v>
      </c>
      <c r="D4426" s="3" t="s">
        <v>29097</v>
      </c>
      <c r="E4426" s="3" t="s">
        <v>29101</v>
      </c>
      <c r="F4426" s="3" t="s">
        <v>29098</v>
      </c>
      <c r="G4426" s="3" t="s">
        <v>29099</v>
      </c>
      <c r="H4426" s="3" t="s">
        <v>29100</v>
      </c>
    </row>
    <row r="4427" spans="1:8" ht="72.5" x14ac:dyDescent="0.35">
      <c r="A4427" s="4">
        <v>115081</v>
      </c>
      <c r="B4427" s="1">
        <v>45231</v>
      </c>
      <c r="C4427" s="2">
        <v>0.44313657407407409</v>
      </c>
      <c r="D4427" s="3" t="s">
        <v>29102</v>
      </c>
      <c r="E4427" s="3" t="s">
        <v>29106</v>
      </c>
      <c r="F4427" s="3" t="s">
        <v>29103</v>
      </c>
      <c r="G4427" s="3" t="s">
        <v>29104</v>
      </c>
      <c r="H4427" s="3" t="s">
        <v>29105</v>
      </c>
    </row>
    <row r="4428" spans="1:8" ht="43.5" x14ac:dyDescent="0.35">
      <c r="A4428" s="4">
        <v>32902</v>
      </c>
      <c r="B4428" s="1">
        <v>45231</v>
      </c>
      <c r="C4428" s="2">
        <v>0.44498842592592597</v>
      </c>
      <c r="D4428" s="3" t="s">
        <v>985</v>
      </c>
      <c r="E4428" s="3" t="s">
        <v>29108</v>
      </c>
      <c r="F4428" s="3" t="s">
        <v>29107</v>
      </c>
      <c r="G4428" s="3" t="s">
        <v>11652</v>
      </c>
      <c r="H4428" s="3" t="s">
        <v>10467</v>
      </c>
    </row>
    <row r="4429" spans="1:8" ht="58" x14ac:dyDescent="0.35">
      <c r="A4429" s="4">
        <v>166789</v>
      </c>
      <c r="B4429" s="1">
        <v>45231</v>
      </c>
      <c r="C4429" s="2">
        <v>0.44528935185185187</v>
      </c>
      <c r="D4429" s="3" t="s">
        <v>29109</v>
      </c>
      <c r="E4429" s="3" t="s">
        <v>29113</v>
      </c>
      <c r="F4429" s="3" t="s">
        <v>29110</v>
      </c>
      <c r="G4429" s="3" t="s">
        <v>29111</v>
      </c>
      <c r="H4429" s="3" t="s">
        <v>29112</v>
      </c>
    </row>
    <row r="4430" spans="1:8" ht="58" x14ac:dyDescent="0.35">
      <c r="A4430" s="4">
        <v>166789</v>
      </c>
      <c r="B4430" s="1">
        <v>45231</v>
      </c>
      <c r="C4430" s="2">
        <v>0.44625000000000004</v>
      </c>
      <c r="D4430" s="3" t="s">
        <v>29109</v>
      </c>
      <c r="E4430" s="3" t="s">
        <v>29113</v>
      </c>
      <c r="F4430" s="3" t="s">
        <v>29110</v>
      </c>
      <c r="G4430" s="3" t="s">
        <v>29111</v>
      </c>
      <c r="H4430" s="3" t="s">
        <v>29112</v>
      </c>
    </row>
    <row r="4431" spans="1:8" ht="130.5" x14ac:dyDescent="0.35">
      <c r="A4431" s="4">
        <v>53356</v>
      </c>
      <c r="B4431" s="1">
        <v>45231</v>
      </c>
      <c r="C4431" s="2">
        <v>0.44626157407407407</v>
      </c>
      <c r="D4431" s="3" t="s">
        <v>29114</v>
      </c>
      <c r="E4431" s="3" t="s">
        <v>29118</v>
      </c>
      <c r="F4431" s="3" t="s">
        <v>29115</v>
      </c>
      <c r="G4431" s="3" t="s">
        <v>29116</v>
      </c>
      <c r="H4431" s="3" t="s">
        <v>29117</v>
      </c>
    </row>
    <row r="4432" spans="1:8" ht="29" x14ac:dyDescent="0.35">
      <c r="A4432" s="4">
        <v>204860</v>
      </c>
      <c r="B4432" s="1">
        <v>45231</v>
      </c>
      <c r="C4432" s="2">
        <v>0.44685185185185183</v>
      </c>
      <c r="D4432" s="3" t="s">
        <v>233</v>
      </c>
      <c r="E4432" s="3" t="s">
        <v>29120</v>
      </c>
      <c r="F4432" s="3" t="s">
        <v>29119</v>
      </c>
      <c r="G4432" s="3" t="s">
        <v>305</v>
      </c>
      <c r="H4432" s="3" t="s">
        <v>12312</v>
      </c>
    </row>
    <row r="4433" spans="1:8" ht="29" x14ac:dyDescent="0.35">
      <c r="A4433" s="4">
        <v>45152</v>
      </c>
      <c r="B4433" s="1">
        <v>45231</v>
      </c>
      <c r="C4433" s="2">
        <v>0.44754629629629633</v>
      </c>
      <c r="D4433" s="3" t="s">
        <v>29121</v>
      </c>
      <c r="E4433" s="3" t="s">
        <v>11640</v>
      </c>
      <c r="F4433" s="3" t="s">
        <v>29122</v>
      </c>
      <c r="G4433" s="3" t="s">
        <v>13635</v>
      </c>
      <c r="H4433" s="3" t="s">
        <v>12710</v>
      </c>
    </row>
    <row r="4434" spans="1:8" ht="116" x14ac:dyDescent="0.35">
      <c r="A4434" s="4">
        <v>53133</v>
      </c>
      <c r="B4434" s="1">
        <v>45231</v>
      </c>
      <c r="C4434" s="2">
        <v>0.44950231481481479</v>
      </c>
      <c r="D4434" s="3" t="s">
        <v>29123</v>
      </c>
      <c r="E4434" s="3" t="s">
        <v>29127</v>
      </c>
      <c r="F4434" s="3" t="s">
        <v>29124</v>
      </c>
      <c r="G4434" s="3" t="s">
        <v>29125</v>
      </c>
      <c r="H4434" s="3" t="s">
        <v>29126</v>
      </c>
    </row>
    <row r="4435" spans="1:8" ht="188.5" x14ac:dyDescent="0.35">
      <c r="A4435" s="4">
        <v>39787</v>
      </c>
      <c r="B4435" s="1">
        <v>45231</v>
      </c>
      <c r="C4435" s="2">
        <v>0.44971064814814815</v>
      </c>
      <c r="D4435" s="3" t="s">
        <v>29128</v>
      </c>
      <c r="E4435" s="3" t="s">
        <v>29132</v>
      </c>
      <c r="F4435" s="3" t="s">
        <v>29129</v>
      </c>
      <c r="G4435" s="3" t="s">
        <v>29130</v>
      </c>
      <c r="H4435" s="3" t="s">
        <v>29131</v>
      </c>
    </row>
    <row r="4436" spans="1:8" ht="29" x14ac:dyDescent="0.35">
      <c r="A4436" s="4">
        <v>35359</v>
      </c>
      <c r="B4436" s="1">
        <v>45231</v>
      </c>
      <c r="C4436" s="2">
        <v>0.44972222222222219</v>
      </c>
      <c r="D4436" s="3" t="s">
        <v>11085</v>
      </c>
      <c r="E4436" s="3" t="s">
        <v>11592</v>
      </c>
      <c r="F4436" s="3" t="s">
        <v>29133</v>
      </c>
      <c r="G4436" s="3" t="s">
        <v>29134</v>
      </c>
      <c r="H4436" s="3" t="s">
        <v>13490</v>
      </c>
    </row>
    <row r="4437" spans="1:8" ht="29" x14ac:dyDescent="0.35">
      <c r="A4437" s="4">
        <v>35359</v>
      </c>
      <c r="B4437" s="1">
        <v>45231</v>
      </c>
      <c r="C4437" s="2">
        <v>0.450162037037037</v>
      </c>
      <c r="D4437" s="3" t="s">
        <v>11085</v>
      </c>
      <c r="E4437" s="3" t="s">
        <v>29136</v>
      </c>
      <c r="F4437" s="3" t="s">
        <v>29133</v>
      </c>
      <c r="G4437" s="3" t="s">
        <v>29135</v>
      </c>
      <c r="H4437" s="3" t="s">
        <v>13490</v>
      </c>
    </row>
    <row r="4438" spans="1:8" ht="116" x14ac:dyDescent="0.35">
      <c r="A4438" s="4">
        <v>36824</v>
      </c>
      <c r="B4438" s="1">
        <v>45231</v>
      </c>
      <c r="C4438" s="2">
        <v>0.45087962962962963</v>
      </c>
      <c r="D4438" s="3" t="s">
        <v>595</v>
      </c>
      <c r="E4438" s="3" t="s">
        <v>29140</v>
      </c>
      <c r="F4438" s="3" t="s">
        <v>29137</v>
      </c>
      <c r="G4438" s="3" t="s">
        <v>29138</v>
      </c>
      <c r="H4438" s="3" t="s">
        <v>29139</v>
      </c>
    </row>
    <row r="4439" spans="1:8" ht="29" x14ac:dyDescent="0.35">
      <c r="A4439" s="4">
        <v>38225</v>
      </c>
      <c r="B4439" s="1">
        <v>45231</v>
      </c>
      <c r="C4439" s="2">
        <v>0.45170138888888894</v>
      </c>
      <c r="D4439" s="3" t="s">
        <v>1933</v>
      </c>
      <c r="E4439" s="3" t="s">
        <v>29142</v>
      </c>
      <c r="F4439" s="3" t="s">
        <v>29141</v>
      </c>
      <c r="G4439" s="3" t="s">
        <v>100</v>
      </c>
      <c r="H4439" s="3" t="s">
        <v>13939</v>
      </c>
    </row>
    <row r="4440" spans="1:8" ht="29" x14ac:dyDescent="0.35">
      <c r="A4440" s="4">
        <v>38477</v>
      </c>
      <c r="B4440" s="1">
        <v>45231</v>
      </c>
      <c r="C4440" s="2">
        <v>0.45180555555555557</v>
      </c>
      <c r="D4440" s="3" t="s">
        <v>15611</v>
      </c>
      <c r="E4440" s="3" t="s">
        <v>29145</v>
      </c>
      <c r="F4440" s="3" t="s">
        <v>29143</v>
      </c>
      <c r="G4440" s="3" t="s">
        <v>29144</v>
      </c>
      <c r="H4440" s="3" t="s">
        <v>10668</v>
      </c>
    </row>
    <row r="4441" spans="1:8" ht="29" x14ac:dyDescent="0.35">
      <c r="A4441" s="4">
        <v>73181</v>
      </c>
      <c r="B4441" s="1">
        <v>45231</v>
      </c>
      <c r="C4441" s="2">
        <v>0.45233796296296297</v>
      </c>
      <c r="D4441" s="3" t="s">
        <v>233</v>
      </c>
      <c r="E4441" s="3" t="s">
        <v>29147</v>
      </c>
      <c r="F4441" s="3" t="s">
        <v>29146</v>
      </c>
      <c r="G4441" s="3" t="s">
        <v>1268</v>
      </c>
      <c r="H4441" s="3" t="s">
        <v>13375</v>
      </c>
    </row>
    <row r="4442" spans="1:8" x14ac:dyDescent="0.35">
      <c r="A4442" s="4">
        <v>10327</v>
      </c>
      <c r="B4442" s="1">
        <v>45231</v>
      </c>
      <c r="C4442" s="2">
        <v>0.45504629629629628</v>
      </c>
      <c r="D4442" s="3" t="s">
        <v>12295</v>
      </c>
      <c r="E4442" s="3" t="s">
        <v>29148</v>
      </c>
      <c r="F4442" s="3" t="s">
        <v>2012</v>
      </c>
      <c r="G4442" s="3" t="s">
        <v>29148</v>
      </c>
      <c r="H4442" s="3" t="s">
        <v>13626</v>
      </c>
    </row>
    <row r="4443" spans="1:8" ht="58" x14ac:dyDescent="0.35">
      <c r="A4443" s="4">
        <v>12127</v>
      </c>
      <c r="B4443" s="1">
        <v>45231</v>
      </c>
      <c r="C4443" s="2">
        <v>0.45616898148148149</v>
      </c>
      <c r="D4443" s="3" t="s">
        <v>11085</v>
      </c>
      <c r="E4443" s="3" t="s">
        <v>29152</v>
      </c>
      <c r="F4443" s="3" t="s">
        <v>29149</v>
      </c>
      <c r="G4443" s="3" t="s">
        <v>29150</v>
      </c>
      <c r="H4443" s="3" t="s">
        <v>29151</v>
      </c>
    </row>
    <row r="4444" spans="1:8" ht="145" x14ac:dyDescent="0.35">
      <c r="A4444" s="4">
        <v>48708</v>
      </c>
      <c r="B4444" s="1">
        <v>45231</v>
      </c>
      <c r="C4444" s="2">
        <v>0.45861111111111108</v>
      </c>
      <c r="D4444" s="3" t="s">
        <v>29153</v>
      </c>
      <c r="E4444" s="3" t="s">
        <v>12970</v>
      </c>
      <c r="F4444" s="3" t="s">
        <v>29154</v>
      </c>
      <c r="G4444" s="3" t="s">
        <v>29155</v>
      </c>
      <c r="H4444" s="3" t="s">
        <v>29156</v>
      </c>
    </row>
    <row r="4445" spans="1:8" ht="72.5" x14ac:dyDescent="0.35">
      <c r="A4445" s="4">
        <v>76153</v>
      </c>
      <c r="B4445" s="1">
        <v>45231</v>
      </c>
      <c r="C4445" s="2">
        <v>0.45965277777777774</v>
      </c>
      <c r="D4445" s="3" t="s">
        <v>1933</v>
      </c>
      <c r="E4445" s="3" t="s">
        <v>29160</v>
      </c>
      <c r="F4445" s="3" t="s">
        <v>29157</v>
      </c>
      <c r="G4445" s="3" t="s">
        <v>29158</v>
      </c>
      <c r="H4445" s="3" t="s">
        <v>29159</v>
      </c>
    </row>
    <row r="4446" spans="1:8" ht="43.5" x14ac:dyDescent="0.35">
      <c r="A4446" s="4">
        <v>45621</v>
      </c>
      <c r="B4446" s="1">
        <v>45231</v>
      </c>
      <c r="C4446" s="2">
        <v>0.46100694444444446</v>
      </c>
      <c r="D4446" s="3" t="s">
        <v>29161</v>
      </c>
      <c r="E4446" s="3" t="s">
        <v>29164</v>
      </c>
      <c r="F4446" s="3" t="s">
        <v>29162</v>
      </c>
      <c r="G4446" s="3" t="s">
        <v>12520</v>
      </c>
      <c r="H4446" s="3" t="s">
        <v>29163</v>
      </c>
    </row>
    <row r="4447" spans="1:8" ht="58" x14ac:dyDescent="0.35">
      <c r="A4447" s="4">
        <v>180889</v>
      </c>
      <c r="B4447" s="1">
        <v>45231</v>
      </c>
      <c r="C4447" s="2">
        <v>0.4618518518518519</v>
      </c>
      <c r="D4447" s="3" t="s">
        <v>29165</v>
      </c>
      <c r="E4447" s="3" t="s">
        <v>29169</v>
      </c>
      <c r="F4447" s="3" t="s">
        <v>29166</v>
      </c>
      <c r="G4447" s="3" t="s">
        <v>29167</v>
      </c>
      <c r="H4447" s="3" t="s">
        <v>29168</v>
      </c>
    </row>
    <row r="4448" spans="1:8" ht="29" x14ac:dyDescent="0.35">
      <c r="A4448" s="4">
        <v>65081</v>
      </c>
      <c r="B4448" s="1">
        <v>45231</v>
      </c>
      <c r="C4448" s="2">
        <v>0.46192129629629625</v>
      </c>
      <c r="D4448" s="3" t="s">
        <v>1436</v>
      </c>
      <c r="E4448" s="3" t="s">
        <v>13719</v>
      </c>
      <c r="F4448" s="3" t="s">
        <v>29170</v>
      </c>
      <c r="G4448" s="3" t="s">
        <v>29171</v>
      </c>
      <c r="H4448" s="3" t="s">
        <v>10668</v>
      </c>
    </row>
    <row r="4449" spans="1:8" ht="29" x14ac:dyDescent="0.35">
      <c r="A4449" s="4">
        <v>39117</v>
      </c>
      <c r="B4449" s="1">
        <v>45231</v>
      </c>
      <c r="C4449" s="2">
        <v>0.46344907407407404</v>
      </c>
      <c r="D4449" s="3" t="s">
        <v>29172</v>
      </c>
      <c r="E4449" s="3" t="s">
        <v>29175</v>
      </c>
      <c r="F4449" s="3" t="s">
        <v>29173</v>
      </c>
      <c r="G4449" s="3" t="s">
        <v>11484</v>
      </c>
      <c r="H4449" s="3" t="s">
        <v>29174</v>
      </c>
    </row>
    <row r="4450" spans="1:8" ht="29" x14ac:dyDescent="0.35">
      <c r="A4450" s="4">
        <v>39117</v>
      </c>
      <c r="B4450" s="1">
        <v>45231</v>
      </c>
      <c r="C4450" s="2">
        <v>0.46366898148148145</v>
      </c>
      <c r="D4450" s="3" t="s">
        <v>29172</v>
      </c>
      <c r="E4450" s="3" t="s">
        <v>29175</v>
      </c>
      <c r="F4450" s="3" t="s">
        <v>29173</v>
      </c>
      <c r="G4450" s="3" t="s">
        <v>29176</v>
      </c>
      <c r="H4450" s="3" t="s">
        <v>29174</v>
      </c>
    </row>
    <row r="4451" spans="1:8" ht="29" x14ac:dyDescent="0.35">
      <c r="A4451" s="4">
        <v>137104</v>
      </c>
      <c r="B4451" s="1">
        <v>45231</v>
      </c>
      <c r="C4451" s="2">
        <v>0.46486111111111111</v>
      </c>
      <c r="D4451" s="3" t="s">
        <v>29177</v>
      </c>
      <c r="E4451" s="3" t="s">
        <v>29179</v>
      </c>
      <c r="F4451" s="3" t="s">
        <v>29178</v>
      </c>
      <c r="G4451" s="3" t="s">
        <v>11227</v>
      </c>
      <c r="H4451" s="3" t="s">
        <v>10316</v>
      </c>
    </row>
    <row r="4452" spans="1:8" ht="43.5" x14ac:dyDescent="0.35">
      <c r="A4452" s="4">
        <v>37115</v>
      </c>
      <c r="B4452" s="1">
        <v>45231</v>
      </c>
      <c r="C4452" s="2">
        <v>0.4651851851851852</v>
      </c>
      <c r="D4452" s="3" t="s">
        <v>1933</v>
      </c>
      <c r="E4452" s="3" t="s">
        <v>29183</v>
      </c>
      <c r="F4452" s="3" t="s">
        <v>29180</v>
      </c>
      <c r="G4452" s="3" t="s">
        <v>29181</v>
      </c>
      <c r="H4452" s="3" t="s">
        <v>29182</v>
      </c>
    </row>
    <row r="4453" spans="1:8" ht="116" x14ac:dyDescent="0.35">
      <c r="A4453" s="4">
        <v>56058</v>
      </c>
      <c r="B4453" s="1">
        <v>45231</v>
      </c>
      <c r="C4453" s="2">
        <v>0.46730324074074076</v>
      </c>
      <c r="D4453" s="3" t="s">
        <v>29184</v>
      </c>
      <c r="E4453" s="3" t="s">
        <v>12040</v>
      </c>
      <c r="F4453" s="3" t="s">
        <v>29185</v>
      </c>
      <c r="G4453" s="3" t="s">
        <v>29186</v>
      </c>
      <c r="H4453" s="3" t="s">
        <v>29187</v>
      </c>
    </row>
    <row r="4454" spans="1:8" ht="58" x14ac:dyDescent="0.35">
      <c r="A4454" s="4">
        <v>23070</v>
      </c>
      <c r="B4454" s="1">
        <v>45231</v>
      </c>
      <c r="C4454" s="2">
        <v>0.46812499999999996</v>
      </c>
      <c r="D4454" s="3" t="s">
        <v>29188</v>
      </c>
      <c r="E4454" s="3" t="s">
        <v>29192</v>
      </c>
      <c r="F4454" s="3" t="s">
        <v>29189</v>
      </c>
      <c r="G4454" s="3" t="s">
        <v>29190</v>
      </c>
      <c r="H4454" s="3" t="s">
        <v>29191</v>
      </c>
    </row>
    <row r="4455" spans="1:8" ht="29" x14ac:dyDescent="0.35">
      <c r="A4455" s="4">
        <v>43978</v>
      </c>
      <c r="B4455" s="1">
        <v>45231</v>
      </c>
      <c r="C4455" s="2">
        <v>0.47113425925925928</v>
      </c>
      <c r="D4455" s="3" t="s">
        <v>1933</v>
      </c>
      <c r="E4455" s="3" t="s">
        <v>29195</v>
      </c>
      <c r="F4455" s="3" t="s">
        <v>29193</v>
      </c>
      <c r="G4455" s="3" t="s">
        <v>12849</v>
      </c>
      <c r="H4455" s="3" t="s">
        <v>29194</v>
      </c>
    </row>
    <row r="4456" spans="1:8" ht="58" x14ac:dyDescent="0.35">
      <c r="A4456" s="4">
        <v>120607</v>
      </c>
      <c r="B4456" s="1">
        <v>45231</v>
      </c>
      <c r="C4456" s="2">
        <v>0.47180555555555559</v>
      </c>
      <c r="D4456" s="3" t="s">
        <v>1436</v>
      </c>
      <c r="E4456" s="3" t="s">
        <v>29198</v>
      </c>
      <c r="F4456" s="3" t="s">
        <v>29196</v>
      </c>
      <c r="G4456" s="3" t="s">
        <v>14099</v>
      </c>
      <c r="H4456" s="3" t="s">
        <v>29197</v>
      </c>
    </row>
    <row r="4457" spans="1:8" ht="232" x14ac:dyDescent="0.35">
      <c r="A4457" s="4">
        <v>85110</v>
      </c>
      <c r="B4457" s="1">
        <v>45231</v>
      </c>
      <c r="C4457" s="2">
        <v>0.47212962962962962</v>
      </c>
      <c r="D4457" s="3" t="s">
        <v>29199</v>
      </c>
      <c r="E4457" s="3" t="s">
        <v>29203</v>
      </c>
      <c r="F4457" s="3" t="s">
        <v>29200</v>
      </c>
      <c r="G4457" s="3" t="s">
        <v>29201</v>
      </c>
      <c r="H4457" s="3" t="s">
        <v>29202</v>
      </c>
    </row>
    <row r="4458" spans="1:8" x14ac:dyDescent="0.35">
      <c r="A4458" s="4">
        <v>152485</v>
      </c>
      <c r="B4458" s="1">
        <v>45231</v>
      </c>
      <c r="C4458" s="2">
        <v>0.47219907407407408</v>
      </c>
      <c r="D4458" s="3" t="s">
        <v>10464</v>
      </c>
      <c r="E4458" s="3" t="s">
        <v>29205</v>
      </c>
      <c r="F4458" s="3" t="s">
        <v>29204</v>
      </c>
      <c r="G4458" s="3" t="s">
        <v>29205</v>
      </c>
      <c r="H4458" s="3" t="s">
        <v>10668</v>
      </c>
    </row>
    <row r="4459" spans="1:8" ht="72.5" x14ac:dyDescent="0.35">
      <c r="A4459" s="4">
        <v>48814</v>
      </c>
      <c r="B4459" s="1">
        <v>45231</v>
      </c>
      <c r="C4459" s="2">
        <v>0.47271990740740738</v>
      </c>
      <c r="D4459" s="3" t="s">
        <v>29206</v>
      </c>
      <c r="E4459" s="3" t="s">
        <v>29210</v>
      </c>
      <c r="F4459" s="3" t="s">
        <v>29207</v>
      </c>
      <c r="G4459" s="3" t="s">
        <v>29208</v>
      </c>
      <c r="H4459" s="3" t="s">
        <v>29209</v>
      </c>
    </row>
    <row r="4460" spans="1:8" ht="29" x14ac:dyDescent="0.35">
      <c r="A4460" s="4">
        <v>34461</v>
      </c>
      <c r="B4460" s="1">
        <v>45231</v>
      </c>
      <c r="C4460" s="2">
        <v>0.47278935185185184</v>
      </c>
      <c r="D4460" s="3" t="s">
        <v>29211</v>
      </c>
      <c r="E4460" s="3" t="s">
        <v>29213</v>
      </c>
      <c r="F4460" s="3" t="s">
        <v>29212</v>
      </c>
      <c r="G4460" s="3" t="s">
        <v>25591</v>
      </c>
      <c r="H4460" s="3" t="s">
        <v>13565</v>
      </c>
    </row>
    <row r="4461" spans="1:8" ht="29" x14ac:dyDescent="0.35">
      <c r="A4461" s="4">
        <v>48444</v>
      </c>
      <c r="B4461" s="1">
        <v>45231</v>
      </c>
      <c r="C4461" s="2">
        <v>0.47351851851851851</v>
      </c>
      <c r="D4461" s="3" t="s">
        <v>233</v>
      </c>
      <c r="E4461" s="3" t="s">
        <v>29215</v>
      </c>
      <c r="F4461" s="3" t="s">
        <v>29214</v>
      </c>
      <c r="G4461" s="3" t="s">
        <v>1219</v>
      </c>
      <c r="H4461" s="3" t="s">
        <v>12531</v>
      </c>
    </row>
    <row r="4462" spans="1:8" ht="43.5" x14ac:dyDescent="0.35">
      <c r="A4462" s="4">
        <v>163471</v>
      </c>
      <c r="B4462" s="1">
        <v>45231</v>
      </c>
      <c r="C4462" s="2">
        <v>0.47547453703703701</v>
      </c>
      <c r="D4462" s="3" t="s">
        <v>158</v>
      </c>
      <c r="E4462" s="3" t="s">
        <v>29216</v>
      </c>
      <c r="F4462" s="3" t="s">
        <v>2012</v>
      </c>
      <c r="G4462" s="3" t="s">
        <v>29216</v>
      </c>
      <c r="H4462" s="3" t="s">
        <v>9969</v>
      </c>
    </row>
    <row r="4463" spans="1:8" ht="101.5" x14ac:dyDescent="0.35">
      <c r="A4463" s="4">
        <v>139349</v>
      </c>
      <c r="B4463" s="1">
        <v>45231</v>
      </c>
      <c r="C4463" s="2">
        <v>0.47574074074074074</v>
      </c>
      <c r="D4463" s="3" t="s">
        <v>1288</v>
      </c>
      <c r="E4463" s="3" t="s">
        <v>14125</v>
      </c>
      <c r="F4463" s="3" t="s">
        <v>29217</v>
      </c>
      <c r="G4463" s="3" t="s">
        <v>29218</v>
      </c>
      <c r="H4463" s="3" t="s">
        <v>29219</v>
      </c>
    </row>
    <row r="4464" spans="1:8" ht="101.5" x14ac:dyDescent="0.35">
      <c r="A4464" s="4">
        <v>181792</v>
      </c>
      <c r="B4464" s="1">
        <v>45231</v>
      </c>
      <c r="C4464" s="2">
        <v>0.47599537037037037</v>
      </c>
      <c r="D4464" s="3" t="s">
        <v>29220</v>
      </c>
      <c r="E4464" s="3" t="s">
        <v>29224</v>
      </c>
      <c r="F4464" s="3" t="s">
        <v>29221</v>
      </c>
      <c r="G4464" s="3" t="s">
        <v>29222</v>
      </c>
      <c r="H4464" s="3" t="s">
        <v>29223</v>
      </c>
    </row>
    <row r="4465" spans="1:8" ht="29" x14ac:dyDescent="0.35">
      <c r="A4465" s="4">
        <v>40847</v>
      </c>
      <c r="B4465" s="1">
        <v>45231</v>
      </c>
      <c r="C4465" s="2">
        <v>0.47630787037037042</v>
      </c>
      <c r="D4465" s="3" t="s">
        <v>11085</v>
      </c>
      <c r="E4465" s="3" t="s">
        <v>14818</v>
      </c>
      <c r="F4465" s="3" t="s">
        <v>29225</v>
      </c>
      <c r="G4465" s="3" t="s">
        <v>14126</v>
      </c>
      <c r="H4465" s="3" t="s">
        <v>29226</v>
      </c>
    </row>
    <row r="4466" spans="1:8" x14ac:dyDescent="0.35">
      <c r="A4466" s="4">
        <v>45811</v>
      </c>
      <c r="B4466" s="1">
        <v>45231</v>
      </c>
      <c r="C4466" s="2">
        <v>0.47753472222222221</v>
      </c>
      <c r="D4466" s="3" t="s">
        <v>1933</v>
      </c>
      <c r="E4466" s="3" t="s">
        <v>29228</v>
      </c>
      <c r="F4466" s="3" t="s">
        <v>29227</v>
      </c>
      <c r="G4466" s="3" t="s">
        <v>12386</v>
      </c>
      <c r="H4466" s="3" t="s">
        <v>11493</v>
      </c>
    </row>
    <row r="4467" spans="1:8" ht="87" x14ac:dyDescent="0.35">
      <c r="A4467" s="4">
        <v>7491</v>
      </c>
      <c r="B4467" s="1">
        <v>45231</v>
      </c>
      <c r="C4467" s="2">
        <v>0.47847222222222219</v>
      </c>
      <c r="D4467" s="3" t="s">
        <v>29229</v>
      </c>
      <c r="E4467" s="3" t="s">
        <v>29233</v>
      </c>
      <c r="F4467" s="3" t="s">
        <v>29230</v>
      </c>
      <c r="G4467" s="3" t="s">
        <v>29231</v>
      </c>
      <c r="H4467" s="3" t="s">
        <v>29232</v>
      </c>
    </row>
    <row r="4468" spans="1:8" x14ac:dyDescent="0.35">
      <c r="A4468" s="4">
        <v>78781</v>
      </c>
      <c r="B4468" s="1">
        <v>45231</v>
      </c>
      <c r="C4468" s="2">
        <v>0.47909722222222223</v>
      </c>
      <c r="D4468" s="3" t="s">
        <v>10328</v>
      </c>
      <c r="E4468" s="3" t="s">
        <v>12789</v>
      </c>
      <c r="F4468" s="3" t="s">
        <v>29234</v>
      </c>
      <c r="G4468" s="3" t="s">
        <v>12789</v>
      </c>
      <c r="H4468" s="3" t="s">
        <v>29235</v>
      </c>
    </row>
    <row r="4469" spans="1:8" ht="29" x14ac:dyDescent="0.35">
      <c r="A4469" s="4">
        <v>85674</v>
      </c>
      <c r="B4469" s="1">
        <v>45231</v>
      </c>
      <c r="C4469" s="2">
        <v>0.48131944444444441</v>
      </c>
      <c r="D4469" s="3" t="s">
        <v>11085</v>
      </c>
      <c r="E4469" s="3" t="s">
        <v>14819</v>
      </c>
      <c r="F4469" s="3" t="s">
        <v>29236</v>
      </c>
      <c r="G4469" s="3" t="s">
        <v>29237</v>
      </c>
      <c r="H4469" s="3" t="s">
        <v>13490</v>
      </c>
    </row>
    <row r="4470" spans="1:8" ht="29" x14ac:dyDescent="0.35">
      <c r="A4470" s="4">
        <v>164403</v>
      </c>
      <c r="B4470" s="1">
        <v>45231</v>
      </c>
      <c r="C4470" s="2">
        <v>0.48184027777777777</v>
      </c>
      <c r="D4470" s="3" t="s">
        <v>29238</v>
      </c>
      <c r="E4470" s="3" t="s">
        <v>29240</v>
      </c>
      <c r="F4470" s="3" t="s">
        <v>29239</v>
      </c>
      <c r="G4470" s="3" t="s">
        <v>29240</v>
      </c>
      <c r="H4470" s="3" t="s">
        <v>29241</v>
      </c>
    </row>
    <row r="4471" spans="1:8" ht="72.5" x14ac:dyDescent="0.35">
      <c r="A4471" s="4">
        <v>34648</v>
      </c>
      <c r="B4471" s="1">
        <v>45231</v>
      </c>
      <c r="C4471" s="2">
        <v>0.48364583333333333</v>
      </c>
      <c r="D4471" s="3" t="s">
        <v>1436</v>
      </c>
      <c r="E4471" s="3" t="s">
        <v>29245</v>
      </c>
      <c r="F4471" s="3" t="s">
        <v>29242</v>
      </c>
      <c r="G4471" s="3" t="s">
        <v>29243</v>
      </c>
      <c r="H4471" s="3" t="s">
        <v>29244</v>
      </c>
    </row>
    <row r="4472" spans="1:8" ht="43.5" x14ac:dyDescent="0.35">
      <c r="A4472" s="4">
        <v>184400</v>
      </c>
      <c r="B4472" s="1">
        <v>45231</v>
      </c>
      <c r="C4472" s="2">
        <v>0.48498842592592589</v>
      </c>
      <c r="D4472" s="3" t="s">
        <v>29246</v>
      </c>
      <c r="E4472" s="3" t="s">
        <v>12058</v>
      </c>
      <c r="F4472" s="3" t="s">
        <v>29247</v>
      </c>
      <c r="G4472" s="3" t="s">
        <v>29248</v>
      </c>
      <c r="H4472" s="3" t="s">
        <v>29249</v>
      </c>
    </row>
    <row r="4473" spans="1:8" ht="72.5" x14ac:dyDescent="0.35">
      <c r="A4473" s="4">
        <v>12127</v>
      </c>
      <c r="B4473" s="1">
        <v>45231</v>
      </c>
      <c r="C4473" s="2">
        <v>0.48540509259259257</v>
      </c>
      <c r="D4473" s="3" t="s">
        <v>11085</v>
      </c>
      <c r="E4473" s="3" t="s">
        <v>29250</v>
      </c>
      <c r="F4473" s="3" t="s">
        <v>29149</v>
      </c>
      <c r="G4473" s="3" t="s">
        <v>29150</v>
      </c>
      <c r="H4473" s="3" t="s">
        <v>29151</v>
      </c>
    </row>
    <row r="4474" spans="1:8" x14ac:dyDescent="0.35">
      <c r="A4474" s="4">
        <v>30643</v>
      </c>
      <c r="B4474" s="1">
        <v>45231</v>
      </c>
      <c r="C4474" s="2">
        <v>0.48694444444444446</v>
      </c>
      <c r="D4474" s="3" t="s">
        <v>29251</v>
      </c>
      <c r="E4474" s="3" t="s">
        <v>29253</v>
      </c>
      <c r="F4474" s="3" t="s">
        <v>12785</v>
      </c>
      <c r="G4474" s="3" t="s">
        <v>29252</v>
      </c>
      <c r="H4474" s="3" t="s">
        <v>11885</v>
      </c>
    </row>
    <row r="4475" spans="1:8" ht="43.5" x14ac:dyDescent="0.35">
      <c r="A4475" s="4">
        <v>56986</v>
      </c>
      <c r="B4475" s="1">
        <v>45231</v>
      </c>
      <c r="C4475" s="2">
        <v>0.48792824074074076</v>
      </c>
      <c r="D4475" s="3" t="s">
        <v>29254</v>
      </c>
      <c r="E4475" s="3" t="s">
        <v>12466</v>
      </c>
      <c r="F4475" s="3" t="s">
        <v>29255</v>
      </c>
      <c r="G4475" s="3" t="s">
        <v>1558</v>
      </c>
      <c r="H4475" s="3" t="s">
        <v>13756</v>
      </c>
    </row>
    <row r="4476" spans="1:8" ht="58" x14ac:dyDescent="0.35">
      <c r="A4476" s="4">
        <v>35137</v>
      </c>
      <c r="B4476" s="1">
        <v>45231</v>
      </c>
      <c r="C4476" s="2">
        <v>0.48891203703703701</v>
      </c>
      <c r="D4476" s="3" t="s">
        <v>691</v>
      </c>
      <c r="E4476" s="3" t="s">
        <v>13362</v>
      </c>
      <c r="F4476" s="3" t="s">
        <v>29256</v>
      </c>
      <c r="G4476" s="3" t="s">
        <v>29257</v>
      </c>
      <c r="H4476" s="3" t="s">
        <v>29258</v>
      </c>
    </row>
    <row r="4477" spans="1:8" ht="72.5" x14ac:dyDescent="0.35">
      <c r="A4477" s="4">
        <v>21561</v>
      </c>
      <c r="B4477" s="1">
        <v>45231</v>
      </c>
      <c r="C4477" s="2">
        <v>0.48909722222222224</v>
      </c>
      <c r="D4477" s="3" t="s">
        <v>167</v>
      </c>
      <c r="E4477" s="3" t="s">
        <v>14816</v>
      </c>
      <c r="F4477" s="3" t="s">
        <v>29259</v>
      </c>
      <c r="G4477" s="3" t="s">
        <v>14816</v>
      </c>
      <c r="H4477" s="3" t="s">
        <v>12030</v>
      </c>
    </row>
    <row r="4478" spans="1:8" ht="58" x14ac:dyDescent="0.35">
      <c r="A4478" s="4">
        <v>69351</v>
      </c>
      <c r="B4478" s="1">
        <v>45231</v>
      </c>
      <c r="C4478" s="2">
        <v>0.48956018518518518</v>
      </c>
      <c r="D4478" s="3" t="s">
        <v>29260</v>
      </c>
      <c r="E4478" s="3" t="s">
        <v>29264</v>
      </c>
      <c r="F4478" s="3" t="s">
        <v>29261</v>
      </c>
      <c r="G4478" s="3" t="s">
        <v>29262</v>
      </c>
      <c r="H4478" s="3" t="s">
        <v>29263</v>
      </c>
    </row>
    <row r="4479" spans="1:8" ht="43.5" x14ac:dyDescent="0.35">
      <c r="A4479" s="4">
        <v>56986</v>
      </c>
      <c r="B4479" s="1">
        <v>45231</v>
      </c>
      <c r="C4479" s="2">
        <v>0.4937037037037037</v>
      </c>
      <c r="D4479" s="3" t="s">
        <v>29254</v>
      </c>
      <c r="E4479" s="3" t="s">
        <v>12466</v>
      </c>
      <c r="F4479" s="3" t="s">
        <v>29255</v>
      </c>
      <c r="G4479" s="3" t="s">
        <v>1558</v>
      </c>
      <c r="H4479" s="3" t="s">
        <v>13756</v>
      </c>
    </row>
    <row r="4480" spans="1:8" x14ac:dyDescent="0.35">
      <c r="A4480" s="4">
        <v>39588</v>
      </c>
      <c r="B4480" s="1">
        <v>45231</v>
      </c>
      <c r="C4480" s="2">
        <v>0.4997685185185185</v>
      </c>
      <c r="D4480" s="3" t="s">
        <v>29265</v>
      </c>
      <c r="E4480" s="3" t="s">
        <v>29266</v>
      </c>
      <c r="F4480" s="3" t="s">
        <v>12785</v>
      </c>
      <c r="G4480" s="3" t="s">
        <v>29266</v>
      </c>
      <c r="H4480" s="3" t="s">
        <v>13626</v>
      </c>
    </row>
    <row r="4481" spans="1:8" x14ac:dyDescent="0.35">
      <c r="A4481" s="4">
        <v>57872</v>
      </c>
      <c r="B4481" s="1">
        <v>45231</v>
      </c>
      <c r="C4481" s="2">
        <v>0.50049768518518511</v>
      </c>
      <c r="D4481" s="3" t="s">
        <v>11520</v>
      </c>
      <c r="E4481" s="3" t="s">
        <v>29268</v>
      </c>
      <c r="F4481" s="3" t="s">
        <v>12751</v>
      </c>
      <c r="G4481" s="3" t="s">
        <v>14620</v>
      </c>
      <c r="H4481" s="3" t="s">
        <v>29267</v>
      </c>
    </row>
    <row r="4482" spans="1:8" x14ac:dyDescent="0.35">
      <c r="A4482" s="4">
        <v>782</v>
      </c>
      <c r="B4482" s="1">
        <v>45231</v>
      </c>
      <c r="C4482" s="2">
        <v>0.50466435185185188</v>
      </c>
      <c r="D4482" s="3" t="s">
        <v>1436</v>
      </c>
      <c r="E4482" s="3" t="s">
        <v>4592</v>
      </c>
      <c r="F4482" s="3" t="s">
        <v>29269</v>
      </c>
      <c r="G4482" s="3" t="s">
        <v>4592</v>
      </c>
      <c r="H4482" s="3" t="s">
        <v>29270</v>
      </c>
    </row>
    <row r="4483" spans="1:8" x14ac:dyDescent="0.35">
      <c r="A4483" s="4">
        <v>194172</v>
      </c>
      <c r="B4483" s="1">
        <v>45231</v>
      </c>
      <c r="C4483" s="2">
        <v>0.505</v>
      </c>
      <c r="D4483" s="3" t="s">
        <v>29271</v>
      </c>
      <c r="E4483" s="3" t="s">
        <v>29272</v>
      </c>
      <c r="F4483" s="3" t="s">
        <v>13801</v>
      </c>
      <c r="G4483" s="3" t="s">
        <v>10994</v>
      </c>
      <c r="H4483" s="3" t="s">
        <v>12526</v>
      </c>
    </row>
    <row r="4484" spans="1:8" ht="43.5" x14ac:dyDescent="0.35">
      <c r="A4484" s="4">
        <v>94689</v>
      </c>
      <c r="B4484" s="1">
        <v>45231</v>
      </c>
      <c r="C4484" s="2">
        <v>0.50645833333333334</v>
      </c>
      <c r="D4484" s="3" t="s">
        <v>1436</v>
      </c>
      <c r="E4484" s="3" t="s">
        <v>29273</v>
      </c>
      <c r="F4484" s="3" t="s">
        <v>12780</v>
      </c>
      <c r="G4484" s="3" t="s">
        <v>14497</v>
      </c>
      <c r="H4484" s="3" t="s">
        <v>25934</v>
      </c>
    </row>
    <row r="4485" spans="1:8" ht="101.5" x14ac:dyDescent="0.35">
      <c r="A4485" s="4">
        <v>150765</v>
      </c>
      <c r="B4485" s="1">
        <v>45231</v>
      </c>
      <c r="C4485" s="2">
        <v>0.50650462962962961</v>
      </c>
      <c r="D4485" s="3" t="e">
        <f>- no new complinat</f>
        <v>#NAME?</v>
      </c>
      <c r="E4485" s="3" t="s">
        <v>29277</v>
      </c>
      <c r="F4485" s="3" t="s">
        <v>29274</v>
      </c>
      <c r="G4485" s="3" t="s">
        <v>29275</v>
      </c>
      <c r="H4485" s="3" t="s">
        <v>29276</v>
      </c>
    </row>
    <row r="4486" spans="1:8" ht="101.5" x14ac:dyDescent="0.35">
      <c r="A4486" s="4">
        <v>47326</v>
      </c>
      <c r="B4486" s="1">
        <v>45231</v>
      </c>
      <c r="C4486" s="2">
        <v>0.51423611111111112</v>
      </c>
      <c r="D4486" s="3" t="s">
        <v>12007</v>
      </c>
      <c r="E4486" s="3" t="s">
        <v>14935</v>
      </c>
      <c r="F4486" s="3" t="s">
        <v>13886</v>
      </c>
      <c r="G4486" s="3" t="s">
        <v>12164</v>
      </c>
      <c r="H4486" s="3" t="s">
        <v>1325</v>
      </c>
    </row>
    <row r="4487" spans="1:8" x14ac:dyDescent="0.35">
      <c r="A4487" s="4">
        <v>41451</v>
      </c>
      <c r="B4487" s="1">
        <v>45231</v>
      </c>
      <c r="C4487" s="2">
        <v>0.51461805555555562</v>
      </c>
      <c r="D4487" s="3" t="s">
        <v>12868</v>
      </c>
      <c r="E4487" s="3" t="s">
        <v>29278</v>
      </c>
      <c r="F4487" s="3" t="s">
        <v>2012</v>
      </c>
      <c r="G4487" s="3" t="s">
        <v>29278</v>
      </c>
      <c r="H4487" s="3" t="s">
        <v>13626</v>
      </c>
    </row>
    <row r="4488" spans="1:8" ht="58" x14ac:dyDescent="0.35">
      <c r="A4488" s="4">
        <v>205441</v>
      </c>
      <c r="B4488" s="1">
        <v>45231</v>
      </c>
      <c r="C4488" s="2">
        <v>0.51619212962962957</v>
      </c>
      <c r="D4488" s="3" t="s">
        <v>29279</v>
      </c>
      <c r="E4488" s="3" t="s">
        <v>29283</v>
      </c>
      <c r="F4488" s="3" t="s">
        <v>29280</v>
      </c>
      <c r="G4488" s="3" t="s">
        <v>29281</v>
      </c>
      <c r="H4488" s="3" t="s">
        <v>29282</v>
      </c>
    </row>
    <row r="4489" spans="1:8" ht="58" x14ac:dyDescent="0.35">
      <c r="A4489" s="4">
        <v>205441</v>
      </c>
      <c r="B4489" s="1">
        <v>45231</v>
      </c>
      <c r="C4489" s="2">
        <v>0.51981481481481484</v>
      </c>
      <c r="D4489" s="3" t="s">
        <v>29279</v>
      </c>
      <c r="E4489" s="3" t="s">
        <v>29283</v>
      </c>
      <c r="F4489" s="3" t="s">
        <v>29280</v>
      </c>
      <c r="G4489" s="3" t="s">
        <v>29281</v>
      </c>
      <c r="H4489" s="3" t="s">
        <v>29282</v>
      </c>
    </row>
    <row r="4490" spans="1:8" ht="29" x14ac:dyDescent="0.35">
      <c r="A4490" s="4">
        <v>205143</v>
      </c>
      <c r="B4490" s="1">
        <v>45231</v>
      </c>
      <c r="C4490" s="2">
        <v>0.52679398148148149</v>
      </c>
      <c r="D4490" s="3" t="s">
        <v>233</v>
      </c>
      <c r="E4490" s="3" t="s">
        <v>29286</v>
      </c>
      <c r="F4490" s="3" t="s">
        <v>29284</v>
      </c>
      <c r="G4490" s="3" t="s">
        <v>11886</v>
      </c>
      <c r="H4490" s="3" t="s">
        <v>29285</v>
      </c>
    </row>
    <row r="4491" spans="1:8" ht="29" x14ac:dyDescent="0.35">
      <c r="A4491" s="4">
        <v>194075</v>
      </c>
      <c r="B4491" s="1">
        <v>45231</v>
      </c>
      <c r="C4491" s="2">
        <v>0.52728009259259256</v>
      </c>
      <c r="D4491" s="3" t="s">
        <v>12868</v>
      </c>
      <c r="E4491" s="3" t="s">
        <v>29287</v>
      </c>
      <c r="F4491" s="3" t="s">
        <v>12785</v>
      </c>
      <c r="G4491" s="3" t="s">
        <v>29287</v>
      </c>
      <c r="H4491" s="3" t="s">
        <v>29288</v>
      </c>
    </row>
    <row r="4492" spans="1:8" ht="29" x14ac:dyDescent="0.35">
      <c r="A4492" s="4">
        <v>45065</v>
      </c>
      <c r="B4492" s="1">
        <v>45231</v>
      </c>
      <c r="C4492" s="2">
        <v>0.53047453703703706</v>
      </c>
      <c r="D4492" s="3" t="s">
        <v>10438</v>
      </c>
      <c r="E4492" s="3" t="s">
        <v>29291</v>
      </c>
      <c r="F4492" s="3" t="s">
        <v>29289</v>
      </c>
      <c r="G4492" s="3" t="s">
        <v>29290</v>
      </c>
      <c r="H4492" s="3" t="s">
        <v>10685</v>
      </c>
    </row>
    <row r="4493" spans="1:8" ht="29" x14ac:dyDescent="0.35">
      <c r="A4493" s="4">
        <v>76721</v>
      </c>
      <c r="B4493" s="1">
        <v>45231</v>
      </c>
      <c r="C4493" s="2">
        <v>0.5309490740740741</v>
      </c>
      <c r="D4493" s="3" t="s">
        <v>29292</v>
      </c>
      <c r="E4493" s="3" t="s">
        <v>1188</v>
      </c>
      <c r="F4493" s="3" t="s">
        <v>29293</v>
      </c>
      <c r="G4493" s="3" t="s">
        <v>11753</v>
      </c>
      <c r="H4493" s="3" t="s">
        <v>12612</v>
      </c>
    </row>
    <row r="4494" spans="1:8" x14ac:dyDescent="0.35">
      <c r="A4494" s="4">
        <v>166602</v>
      </c>
      <c r="B4494" s="1">
        <v>45231</v>
      </c>
      <c r="C4494" s="2">
        <v>0.53365740740740741</v>
      </c>
      <c r="D4494" s="3" t="s">
        <v>12833</v>
      </c>
      <c r="E4494" s="3" t="s">
        <v>29294</v>
      </c>
      <c r="F4494" s="3" t="s">
        <v>12780</v>
      </c>
      <c r="G4494" s="3" t="s">
        <v>29294</v>
      </c>
      <c r="H4494" s="3" t="s">
        <v>593</v>
      </c>
    </row>
    <row r="4495" spans="1:8" ht="43.5" x14ac:dyDescent="0.35">
      <c r="A4495" s="4">
        <v>196851</v>
      </c>
      <c r="B4495" s="1">
        <v>45231</v>
      </c>
      <c r="C4495" s="2">
        <v>0.5536226851851852</v>
      </c>
      <c r="D4495" s="3" t="s">
        <v>29295</v>
      </c>
      <c r="E4495" s="3" t="s">
        <v>29296</v>
      </c>
      <c r="F4495" s="3" t="s">
        <v>11751</v>
      </c>
      <c r="G4495" s="3" t="s">
        <v>11920</v>
      </c>
      <c r="H4495" s="3" t="s">
        <v>10326</v>
      </c>
    </row>
    <row r="4496" spans="1:8" ht="58" x14ac:dyDescent="0.35">
      <c r="A4496" s="4">
        <v>9435</v>
      </c>
      <c r="B4496" s="1">
        <v>45231</v>
      </c>
      <c r="C4496" s="2">
        <v>0.55427083333333338</v>
      </c>
      <c r="D4496" s="3" t="s">
        <v>29297</v>
      </c>
      <c r="E4496" s="3" t="s">
        <v>29300</v>
      </c>
      <c r="F4496" s="3" t="s">
        <v>29298</v>
      </c>
      <c r="G4496" s="3" t="s">
        <v>11616</v>
      </c>
      <c r="H4496" s="3" t="s">
        <v>29299</v>
      </c>
    </row>
    <row r="4497" spans="1:8" ht="130.5" x14ac:dyDescent="0.35">
      <c r="A4497" s="4">
        <v>31873</v>
      </c>
      <c r="B4497" s="1">
        <v>45231</v>
      </c>
      <c r="C4497" s="2">
        <v>0.5566550925925926</v>
      </c>
      <c r="D4497" s="3" t="s">
        <v>29301</v>
      </c>
      <c r="E4497" s="3" t="s">
        <v>29304</v>
      </c>
      <c r="F4497" s="3" t="s">
        <v>29302</v>
      </c>
      <c r="G4497" s="3" t="s">
        <v>13885</v>
      </c>
      <c r="H4497" s="3" t="s">
        <v>29303</v>
      </c>
    </row>
    <row r="4498" spans="1:8" ht="101.5" x14ac:dyDescent="0.35">
      <c r="A4498" s="4">
        <v>70715</v>
      </c>
      <c r="B4498" s="1">
        <v>45231</v>
      </c>
      <c r="C4498" s="2">
        <v>0.55737268518518512</v>
      </c>
      <c r="D4498" s="3" t="s">
        <v>29305</v>
      </c>
      <c r="E4498" s="3" t="s">
        <v>29308</v>
      </c>
      <c r="F4498" s="3" t="s">
        <v>29306</v>
      </c>
      <c r="G4498" s="3" t="s">
        <v>10468</v>
      </c>
      <c r="H4498" s="3" t="s">
        <v>29307</v>
      </c>
    </row>
    <row r="4499" spans="1:8" ht="29" x14ac:dyDescent="0.35">
      <c r="A4499" s="4">
        <v>179989</v>
      </c>
      <c r="B4499" s="1">
        <v>45231</v>
      </c>
      <c r="C4499" s="2">
        <v>0.55784722222222227</v>
      </c>
      <c r="D4499" s="3" t="s">
        <v>1744</v>
      </c>
      <c r="E4499" s="3" t="s">
        <v>29310</v>
      </c>
      <c r="F4499" s="3" t="s">
        <v>11751</v>
      </c>
      <c r="G4499" s="3" t="s">
        <v>11856</v>
      </c>
      <c r="H4499" s="3" t="s">
        <v>29309</v>
      </c>
    </row>
    <row r="4500" spans="1:8" ht="58" x14ac:dyDescent="0.35">
      <c r="A4500" s="4">
        <v>166573</v>
      </c>
      <c r="B4500" s="1">
        <v>45231</v>
      </c>
      <c r="C4500" s="2">
        <v>0.55901620370370375</v>
      </c>
      <c r="D4500" s="3" t="s">
        <v>29311</v>
      </c>
      <c r="E4500" s="3" t="s">
        <v>29315</v>
      </c>
      <c r="F4500" s="3" t="s">
        <v>29312</v>
      </c>
      <c r="G4500" s="3" t="s">
        <v>29313</v>
      </c>
      <c r="H4500" s="3" t="s">
        <v>29314</v>
      </c>
    </row>
    <row r="4501" spans="1:8" ht="87" x14ac:dyDescent="0.35">
      <c r="A4501" s="4">
        <v>38928</v>
      </c>
      <c r="B4501" s="1">
        <v>45231</v>
      </c>
      <c r="C4501" s="2">
        <v>0.56696759259259266</v>
      </c>
      <c r="D4501" s="3" t="s">
        <v>29316</v>
      </c>
      <c r="E4501" s="3" t="s">
        <v>29320</v>
      </c>
      <c r="F4501" s="3" t="s">
        <v>29317</v>
      </c>
      <c r="G4501" s="3" t="s">
        <v>29318</v>
      </c>
      <c r="H4501" s="3" t="s">
        <v>29319</v>
      </c>
    </row>
    <row r="4502" spans="1:8" ht="43.5" x14ac:dyDescent="0.35">
      <c r="A4502" s="4">
        <v>76948</v>
      </c>
      <c r="B4502" s="1">
        <v>45231</v>
      </c>
      <c r="C4502" s="2">
        <v>0.56931712962962966</v>
      </c>
      <c r="D4502" s="3" t="s">
        <v>349</v>
      </c>
      <c r="E4502" s="3" t="s">
        <v>15171</v>
      </c>
      <c r="F4502" s="3" t="s">
        <v>29321</v>
      </c>
      <c r="G4502" s="3" t="s">
        <v>29322</v>
      </c>
      <c r="H4502" s="3" t="s">
        <v>29323</v>
      </c>
    </row>
    <row r="4503" spans="1:8" ht="72.5" x14ac:dyDescent="0.35">
      <c r="A4503" s="4">
        <v>40589</v>
      </c>
      <c r="B4503" s="1">
        <v>45231</v>
      </c>
      <c r="C4503" s="2">
        <v>0.57123842592592589</v>
      </c>
      <c r="D4503" s="3" t="s">
        <v>29324</v>
      </c>
      <c r="E4503" s="3" t="s">
        <v>13643</v>
      </c>
      <c r="F4503" s="3" t="s">
        <v>29325</v>
      </c>
      <c r="G4503" s="3" t="s">
        <v>12195</v>
      </c>
      <c r="H4503" s="3" t="s">
        <v>15025</v>
      </c>
    </row>
    <row r="4504" spans="1:8" ht="29" x14ac:dyDescent="0.35">
      <c r="A4504" s="4">
        <v>81956</v>
      </c>
      <c r="B4504" s="1">
        <v>45231</v>
      </c>
      <c r="C4504" s="2">
        <v>0.57339120370370367</v>
      </c>
      <c r="D4504" s="3" t="s">
        <v>29326</v>
      </c>
      <c r="E4504" s="3" t="s">
        <v>1315</v>
      </c>
      <c r="F4504" s="3" t="s">
        <v>29327</v>
      </c>
      <c r="G4504" s="3" t="s">
        <v>29328</v>
      </c>
      <c r="H4504" s="3" t="s">
        <v>29329</v>
      </c>
    </row>
    <row r="4505" spans="1:8" ht="87" x14ac:dyDescent="0.35">
      <c r="A4505" s="4">
        <v>35201</v>
      </c>
      <c r="B4505" s="1">
        <v>45231</v>
      </c>
      <c r="C4505" s="2">
        <v>0.5738657407407407</v>
      </c>
      <c r="D4505" s="3" t="s">
        <v>29330</v>
      </c>
      <c r="E4505" s="3" t="s">
        <v>29331</v>
      </c>
      <c r="F4505" s="3" t="s">
        <v>13805</v>
      </c>
      <c r="G4505" s="3" t="s">
        <v>11713</v>
      </c>
      <c r="H4505" s="3" t="s">
        <v>11713</v>
      </c>
    </row>
    <row r="4506" spans="1:8" ht="43.5" x14ac:dyDescent="0.35">
      <c r="A4506" s="4">
        <v>36154</v>
      </c>
      <c r="B4506" s="1">
        <v>45231</v>
      </c>
      <c r="C4506" s="2">
        <v>0.57577546296296289</v>
      </c>
      <c r="D4506" s="3" t="s">
        <v>29332</v>
      </c>
      <c r="E4506" s="3" t="s">
        <v>29336</v>
      </c>
      <c r="F4506" s="3" t="s">
        <v>29333</v>
      </c>
      <c r="G4506" s="3" t="s">
        <v>29334</v>
      </c>
      <c r="H4506" s="3" t="s">
        <v>29335</v>
      </c>
    </row>
    <row r="4507" spans="1:8" x14ac:dyDescent="0.35">
      <c r="A4507" s="4">
        <v>203228</v>
      </c>
      <c r="B4507" s="1">
        <v>45231</v>
      </c>
      <c r="C4507" s="2">
        <v>0.57677083333333334</v>
      </c>
      <c r="D4507" s="3" t="s">
        <v>29337</v>
      </c>
      <c r="E4507" s="3" t="s">
        <v>29340</v>
      </c>
      <c r="F4507" s="3" t="s">
        <v>29338</v>
      </c>
      <c r="G4507" s="3" t="s">
        <v>13580</v>
      </c>
      <c r="H4507" s="3" t="s">
        <v>29339</v>
      </c>
    </row>
    <row r="4508" spans="1:8" ht="87" x14ac:dyDescent="0.35">
      <c r="A4508" s="4">
        <v>172274</v>
      </c>
      <c r="B4508" s="1">
        <v>45231</v>
      </c>
      <c r="C4508" s="2">
        <v>0.58121527777777782</v>
      </c>
      <c r="D4508" s="3" t="s">
        <v>1933</v>
      </c>
      <c r="E4508" s="3" t="s">
        <v>29344</v>
      </c>
      <c r="F4508" s="3" t="s">
        <v>29341</v>
      </c>
      <c r="G4508" s="3" t="s">
        <v>29342</v>
      </c>
      <c r="H4508" s="3" t="s">
        <v>29343</v>
      </c>
    </row>
    <row r="4509" spans="1:8" ht="87" x14ac:dyDescent="0.35">
      <c r="A4509" s="4">
        <v>180410</v>
      </c>
      <c r="B4509" s="1">
        <v>45231</v>
      </c>
      <c r="C4509" s="2">
        <v>0.58141203703703703</v>
      </c>
      <c r="D4509" s="3" t="s">
        <v>29345</v>
      </c>
      <c r="E4509" s="3" t="s">
        <v>29349</v>
      </c>
      <c r="F4509" s="3" t="s">
        <v>29346</v>
      </c>
      <c r="G4509" s="3" t="s">
        <v>29347</v>
      </c>
      <c r="H4509" s="3" t="s">
        <v>29348</v>
      </c>
    </row>
    <row r="4510" spans="1:8" ht="130.5" x14ac:dyDescent="0.35">
      <c r="A4510" s="4">
        <v>178288</v>
      </c>
      <c r="B4510" s="1">
        <v>45231</v>
      </c>
      <c r="C4510" s="2">
        <v>0.5819212962962963</v>
      </c>
      <c r="D4510" s="3" t="s">
        <v>1436</v>
      </c>
      <c r="E4510" s="3" t="s">
        <v>29353</v>
      </c>
      <c r="F4510" s="3" t="s">
        <v>29350</v>
      </c>
      <c r="G4510" s="3" t="s">
        <v>29351</v>
      </c>
      <c r="H4510" s="3" t="s">
        <v>29352</v>
      </c>
    </row>
    <row r="4511" spans="1:8" ht="43.5" x14ac:dyDescent="0.35">
      <c r="A4511" s="4">
        <v>6662</v>
      </c>
      <c r="B4511" s="1">
        <v>45231</v>
      </c>
      <c r="C4511" s="2">
        <v>0.58596064814814819</v>
      </c>
      <c r="D4511" s="3" t="s">
        <v>10859</v>
      </c>
      <c r="E4511" s="3" t="s">
        <v>29357</v>
      </c>
      <c r="F4511" s="3" t="s">
        <v>29354</v>
      </c>
      <c r="G4511" s="3" t="s">
        <v>29355</v>
      </c>
      <c r="H4511" s="3" t="s">
        <v>29356</v>
      </c>
    </row>
    <row r="4512" spans="1:8" ht="72.5" x14ac:dyDescent="0.35">
      <c r="A4512" s="4">
        <v>58233</v>
      </c>
      <c r="B4512" s="1">
        <v>45231</v>
      </c>
      <c r="C4512" s="2">
        <v>0.58655092592592595</v>
      </c>
      <c r="D4512" s="3" t="s">
        <v>29358</v>
      </c>
      <c r="E4512" s="3" t="s">
        <v>29362</v>
      </c>
      <c r="F4512" s="3" t="s">
        <v>29359</v>
      </c>
      <c r="G4512" s="3" t="s">
        <v>29360</v>
      </c>
      <c r="H4512" s="3" t="s">
        <v>29361</v>
      </c>
    </row>
    <row r="4513" spans="1:8" x14ac:dyDescent="0.35">
      <c r="A4513" s="4">
        <v>169979</v>
      </c>
      <c r="B4513" s="1">
        <v>45231</v>
      </c>
      <c r="C4513" s="2">
        <v>0.58667824074074071</v>
      </c>
      <c r="D4513" s="3" t="s">
        <v>20886</v>
      </c>
      <c r="E4513" s="3" t="s">
        <v>15428</v>
      </c>
      <c r="F4513" s="3" t="s">
        <v>29363</v>
      </c>
      <c r="G4513" s="3" t="s">
        <v>11826</v>
      </c>
      <c r="H4513" s="3" t="s">
        <v>29364</v>
      </c>
    </row>
    <row r="4514" spans="1:8" ht="29" x14ac:dyDescent="0.35">
      <c r="A4514" s="4">
        <v>177765</v>
      </c>
      <c r="B4514" s="1">
        <v>45231</v>
      </c>
      <c r="C4514" s="2">
        <v>0.58832175925925922</v>
      </c>
      <c r="D4514" s="3" t="s">
        <v>1403</v>
      </c>
      <c r="E4514" s="3" t="s">
        <v>29368</v>
      </c>
      <c r="F4514" s="3" t="s">
        <v>29365</v>
      </c>
      <c r="G4514" s="3" t="s">
        <v>29366</v>
      </c>
      <c r="H4514" s="3" t="s">
        <v>29367</v>
      </c>
    </row>
    <row r="4515" spans="1:8" ht="43.5" x14ac:dyDescent="0.35">
      <c r="A4515" s="4">
        <v>46454</v>
      </c>
      <c r="B4515" s="1">
        <v>45231</v>
      </c>
      <c r="C4515" s="2">
        <v>0.59067129629629633</v>
      </c>
      <c r="D4515" s="3" t="s">
        <v>1473</v>
      </c>
      <c r="E4515" s="3" t="s">
        <v>1555</v>
      </c>
      <c r="F4515" s="3" t="s">
        <v>29369</v>
      </c>
      <c r="G4515" s="3" t="s">
        <v>100</v>
      </c>
      <c r="H4515" s="3" t="s">
        <v>29370</v>
      </c>
    </row>
    <row r="4516" spans="1:8" ht="58" x14ac:dyDescent="0.35">
      <c r="A4516" s="4">
        <v>29105</v>
      </c>
      <c r="B4516" s="1">
        <v>45231</v>
      </c>
      <c r="C4516" s="2">
        <v>0.59137731481481481</v>
      </c>
      <c r="D4516" s="3" t="s">
        <v>29371</v>
      </c>
      <c r="E4516" s="3" t="s">
        <v>29375</v>
      </c>
      <c r="F4516" s="3" t="s">
        <v>29372</v>
      </c>
      <c r="G4516" s="3" t="s">
        <v>29373</v>
      </c>
      <c r="H4516" s="3" t="s">
        <v>29374</v>
      </c>
    </row>
    <row r="4517" spans="1:8" ht="116" x14ac:dyDescent="0.35">
      <c r="A4517" s="4">
        <v>36733</v>
      </c>
      <c r="B4517" s="1">
        <v>45231</v>
      </c>
      <c r="C4517" s="2">
        <v>0.59379629629629627</v>
      </c>
      <c r="D4517" s="3" t="s">
        <v>29376</v>
      </c>
      <c r="E4517" s="3" t="s">
        <v>29379</v>
      </c>
      <c r="F4517" s="3" t="s">
        <v>29377</v>
      </c>
      <c r="G4517" s="3" t="s">
        <v>10424</v>
      </c>
      <c r="H4517" s="3" t="s">
        <v>29378</v>
      </c>
    </row>
    <row r="4518" spans="1:8" x14ac:dyDescent="0.35">
      <c r="A4518" s="4">
        <v>200898</v>
      </c>
      <c r="B4518" s="1">
        <v>45231</v>
      </c>
      <c r="C4518" s="2">
        <v>0.59398148148148155</v>
      </c>
      <c r="D4518" s="3" t="s">
        <v>29380</v>
      </c>
      <c r="E4518" s="3" t="s">
        <v>29384</v>
      </c>
      <c r="F4518" s="3" t="s">
        <v>29381</v>
      </c>
      <c r="G4518" s="3" t="s">
        <v>29382</v>
      </c>
      <c r="H4518" s="3" t="s">
        <v>29383</v>
      </c>
    </row>
    <row r="4519" spans="1:8" ht="43.5" x14ac:dyDescent="0.35">
      <c r="A4519" s="4">
        <v>200479</v>
      </c>
      <c r="B4519" s="1">
        <v>45231</v>
      </c>
      <c r="C4519" s="2">
        <v>0.59502314814814816</v>
      </c>
      <c r="D4519" s="3" t="s">
        <v>1556</v>
      </c>
      <c r="E4519" s="3" t="s">
        <v>29388</v>
      </c>
      <c r="F4519" s="3" t="s">
        <v>29385</v>
      </c>
      <c r="G4519" s="3" t="s">
        <v>29386</v>
      </c>
      <c r="H4519" s="3" t="s">
        <v>29387</v>
      </c>
    </row>
    <row r="4520" spans="1:8" ht="72.5" x14ac:dyDescent="0.35">
      <c r="A4520" s="4">
        <v>43780</v>
      </c>
      <c r="B4520" s="1">
        <v>45231</v>
      </c>
      <c r="C4520" s="2">
        <v>0.59562499999999996</v>
      </c>
      <c r="D4520" s="3" t="s">
        <v>10843</v>
      </c>
      <c r="E4520" s="3" t="s">
        <v>29390</v>
      </c>
      <c r="F4520" s="3" t="s">
        <v>29389</v>
      </c>
      <c r="G4520" s="3" t="s">
        <v>14382</v>
      </c>
      <c r="H4520" s="3" t="s">
        <v>20442</v>
      </c>
    </row>
    <row r="4521" spans="1:8" x14ac:dyDescent="0.35">
      <c r="A4521" s="4">
        <v>205198</v>
      </c>
      <c r="B4521" s="1">
        <v>45231</v>
      </c>
      <c r="C4521" s="2">
        <v>0.59718749999999998</v>
      </c>
      <c r="D4521" s="3" t="s">
        <v>15051</v>
      </c>
      <c r="E4521" s="3" t="s">
        <v>29392</v>
      </c>
      <c r="F4521" s="3" t="s">
        <v>29391</v>
      </c>
      <c r="G4521" s="3" t="s">
        <v>12659</v>
      </c>
      <c r="H4521" s="3" t="s">
        <v>18090</v>
      </c>
    </row>
    <row r="4522" spans="1:8" ht="43.5" x14ac:dyDescent="0.35">
      <c r="A4522" s="4">
        <v>36136</v>
      </c>
      <c r="B4522" s="1">
        <v>45231</v>
      </c>
      <c r="C4522" s="2">
        <v>0.59743055555555558</v>
      </c>
      <c r="D4522" s="3" t="s">
        <v>29393</v>
      </c>
      <c r="E4522" s="3" t="s">
        <v>29396</v>
      </c>
      <c r="F4522" s="3" t="s">
        <v>29394</v>
      </c>
      <c r="G4522" s="3" t="s">
        <v>17060</v>
      </c>
      <c r="H4522" s="3" t="s">
        <v>29395</v>
      </c>
    </row>
    <row r="4523" spans="1:8" ht="130.5" x14ac:dyDescent="0.35">
      <c r="A4523" s="4">
        <v>43991</v>
      </c>
      <c r="B4523" s="1">
        <v>45231</v>
      </c>
      <c r="C4523" s="2">
        <v>0.59773148148148147</v>
      </c>
      <c r="D4523" s="3" t="s">
        <v>29397</v>
      </c>
      <c r="E4523" s="3" t="s">
        <v>29401</v>
      </c>
      <c r="F4523" s="3" t="s">
        <v>29398</v>
      </c>
      <c r="G4523" s="3" t="s">
        <v>29399</v>
      </c>
      <c r="H4523" s="3" t="s">
        <v>29400</v>
      </c>
    </row>
    <row r="4524" spans="1:8" ht="43.5" x14ac:dyDescent="0.35">
      <c r="A4524" s="4">
        <v>202274</v>
      </c>
      <c r="B4524" s="1">
        <v>45231</v>
      </c>
      <c r="C4524" s="2">
        <v>0.59876157407407404</v>
      </c>
      <c r="D4524" s="3" t="s">
        <v>10870</v>
      </c>
      <c r="E4524" s="3" t="s">
        <v>29405</v>
      </c>
      <c r="F4524" s="3" t="s">
        <v>29402</v>
      </c>
      <c r="G4524" s="3" t="s">
        <v>29403</v>
      </c>
      <c r="H4524" s="3" t="s">
        <v>29404</v>
      </c>
    </row>
    <row r="4525" spans="1:8" ht="130.5" x14ac:dyDescent="0.35">
      <c r="A4525" s="4">
        <v>35312</v>
      </c>
      <c r="B4525" s="1">
        <v>45231</v>
      </c>
      <c r="C4525" s="2">
        <v>0.59910879629629632</v>
      </c>
      <c r="D4525" s="3" t="s">
        <v>1288</v>
      </c>
      <c r="E4525" s="3" t="s">
        <v>29408</v>
      </c>
      <c r="F4525" s="3" t="s">
        <v>29406</v>
      </c>
      <c r="G4525" s="3" t="s">
        <v>11565</v>
      </c>
      <c r="H4525" s="3" t="s">
        <v>29407</v>
      </c>
    </row>
    <row r="4526" spans="1:8" ht="58" x14ac:dyDescent="0.35">
      <c r="A4526" s="4">
        <v>44641</v>
      </c>
      <c r="B4526" s="1">
        <v>45231</v>
      </c>
      <c r="C4526" s="2">
        <v>0.60006944444444443</v>
      </c>
      <c r="D4526" s="3" t="s">
        <v>985</v>
      </c>
      <c r="E4526" s="3" t="s">
        <v>29409</v>
      </c>
      <c r="F4526" s="3" t="s">
        <v>10428</v>
      </c>
      <c r="G4526" s="3" t="s">
        <v>14382</v>
      </c>
      <c r="H4526" s="3" t="s">
        <v>10467</v>
      </c>
    </row>
    <row r="4527" spans="1:8" ht="58" x14ac:dyDescent="0.35">
      <c r="A4527" s="4">
        <v>137502</v>
      </c>
      <c r="B4527" s="1">
        <v>45231</v>
      </c>
      <c r="C4527" s="2">
        <v>0.60030092592592588</v>
      </c>
      <c r="D4527" s="3" t="s">
        <v>1556</v>
      </c>
      <c r="E4527" s="3" t="s">
        <v>17359</v>
      </c>
      <c r="F4527" s="3" t="s">
        <v>29410</v>
      </c>
      <c r="G4527" s="3" t="s">
        <v>10573</v>
      </c>
      <c r="H4527" s="3" t="s">
        <v>12393</v>
      </c>
    </row>
    <row r="4528" spans="1:8" ht="87" x14ac:dyDescent="0.35">
      <c r="A4528" s="4">
        <v>196931</v>
      </c>
      <c r="B4528" s="1">
        <v>45231</v>
      </c>
      <c r="C4528" s="2">
        <v>0.60167824074074072</v>
      </c>
      <c r="D4528" s="3" t="s">
        <v>29411</v>
      </c>
      <c r="E4528" s="3" t="s">
        <v>29415</v>
      </c>
      <c r="F4528" s="3" t="s">
        <v>29412</v>
      </c>
      <c r="G4528" s="3" t="s">
        <v>29413</v>
      </c>
      <c r="H4528" s="3" t="s">
        <v>29414</v>
      </c>
    </row>
    <row r="4529" spans="1:8" ht="43.5" x14ac:dyDescent="0.35">
      <c r="A4529" s="4">
        <v>133958</v>
      </c>
      <c r="B4529" s="1">
        <v>45231</v>
      </c>
      <c r="C4529" s="2">
        <v>0.6029282407407407</v>
      </c>
      <c r="D4529" s="3" t="s">
        <v>14856</v>
      </c>
      <c r="E4529" s="3" t="s">
        <v>29417</v>
      </c>
      <c r="F4529" s="3" t="s">
        <v>29416</v>
      </c>
      <c r="G4529" s="3" t="s">
        <v>12429</v>
      </c>
      <c r="H4529" s="3" t="s">
        <v>13641</v>
      </c>
    </row>
    <row r="4530" spans="1:8" ht="43.5" x14ac:dyDescent="0.35">
      <c r="A4530" s="4">
        <v>191995</v>
      </c>
      <c r="B4530" s="1">
        <v>45231</v>
      </c>
      <c r="C4530" s="2">
        <v>0.60381944444444446</v>
      </c>
      <c r="D4530" s="3" t="s">
        <v>29418</v>
      </c>
      <c r="E4530" s="3" t="s">
        <v>15178</v>
      </c>
      <c r="F4530" s="3" t="s">
        <v>14627</v>
      </c>
      <c r="G4530" s="3" t="s">
        <v>29419</v>
      </c>
      <c r="H4530" s="3" t="s">
        <v>29420</v>
      </c>
    </row>
    <row r="4531" spans="1:8" ht="58" x14ac:dyDescent="0.35">
      <c r="A4531" s="4">
        <v>111856</v>
      </c>
      <c r="B4531" s="1">
        <v>45231</v>
      </c>
      <c r="C4531" s="2">
        <v>0.60881944444444447</v>
      </c>
      <c r="D4531" s="3" t="s">
        <v>14430</v>
      </c>
      <c r="E4531" s="3" t="s">
        <v>29424</v>
      </c>
      <c r="F4531" s="3" t="s">
        <v>29421</v>
      </c>
      <c r="G4531" s="3" t="s">
        <v>29422</v>
      </c>
      <c r="H4531" s="3" t="s">
        <v>29423</v>
      </c>
    </row>
    <row r="4532" spans="1:8" ht="29" x14ac:dyDescent="0.35">
      <c r="A4532" s="4">
        <v>46427</v>
      </c>
      <c r="B4532" s="1">
        <v>45231</v>
      </c>
      <c r="C4532" s="2">
        <v>0.60996527777777776</v>
      </c>
      <c r="D4532" s="3" t="s">
        <v>29425</v>
      </c>
      <c r="E4532" s="3" t="s">
        <v>28368</v>
      </c>
      <c r="F4532" s="3" t="s">
        <v>29426</v>
      </c>
      <c r="G4532" s="3" t="s">
        <v>11447</v>
      </c>
      <c r="H4532" s="3" t="s">
        <v>29427</v>
      </c>
    </row>
    <row r="4533" spans="1:8" ht="203" x14ac:dyDescent="0.35">
      <c r="A4533" s="4">
        <v>10239</v>
      </c>
      <c r="B4533" s="1">
        <v>45231</v>
      </c>
      <c r="C4533" s="2">
        <v>0.60997685185185191</v>
      </c>
      <c r="D4533" s="3" t="s">
        <v>29428</v>
      </c>
      <c r="E4533" s="3" t="s">
        <v>29432</v>
      </c>
      <c r="F4533" s="3" t="s">
        <v>29429</v>
      </c>
      <c r="G4533" s="3" t="s">
        <v>29430</v>
      </c>
      <c r="H4533" s="3" t="s">
        <v>29431</v>
      </c>
    </row>
    <row r="4534" spans="1:8" ht="87" x14ac:dyDescent="0.35">
      <c r="A4534" s="4">
        <v>164392</v>
      </c>
      <c r="B4534" s="1">
        <v>45231</v>
      </c>
      <c r="C4534" s="2">
        <v>0.61126157407407411</v>
      </c>
      <c r="D4534" s="3" t="s">
        <v>10339</v>
      </c>
      <c r="E4534" s="3" t="s">
        <v>29434</v>
      </c>
      <c r="F4534" s="3" t="s">
        <v>14760</v>
      </c>
      <c r="G4534" s="3" t="s">
        <v>29433</v>
      </c>
      <c r="H4534" s="3" t="s">
        <v>20349</v>
      </c>
    </row>
    <row r="4535" spans="1:8" ht="58" x14ac:dyDescent="0.35">
      <c r="A4535" s="4">
        <v>201812</v>
      </c>
      <c r="B4535" s="1">
        <v>45231</v>
      </c>
      <c r="C4535" s="2">
        <v>0.61577546296296293</v>
      </c>
      <c r="D4535" s="3" t="s">
        <v>29435</v>
      </c>
      <c r="E4535" s="3" t="s">
        <v>29439</v>
      </c>
      <c r="F4535" s="3" t="s">
        <v>29436</v>
      </c>
      <c r="G4535" s="3" t="s">
        <v>29437</v>
      </c>
      <c r="H4535" s="3" t="s">
        <v>29438</v>
      </c>
    </row>
    <row r="4536" spans="1:8" ht="72.5" x14ac:dyDescent="0.35">
      <c r="A4536" s="4">
        <v>5167</v>
      </c>
      <c r="B4536" s="1">
        <v>45231</v>
      </c>
      <c r="C4536" s="2">
        <v>0.61596064814814822</v>
      </c>
      <c r="D4536" s="3" t="s">
        <v>29440</v>
      </c>
      <c r="E4536" s="3" t="s">
        <v>13613</v>
      </c>
      <c r="F4536" s="3" t="s">
        <v>29441</v>
      </c>
      <c r="G4536" s="3" t="s">
        <v>10732</v>
      </c>
      <c r="H4536" s="3" t="s">
        <v>29442</v>
      </c>
    </row>
    <row r="4537" spans="1:8" ht="130.5" x14ac:dyDescent="0.35">
      <c r="A4537" s="4">
        <v>38795</v>
      </c>
      <c r="B4537" s="1">
        <v>45231</v>
      </c>
      <c r="C4537" s="2">
        <v>0.6192361111111111</v>
      </c>
      <c r="D4537" s="3" t="e">
        <f>- suprapubic PAIN, reddish concentrated urine, no urgency, frequency</f>
        <v>#NAME?</v>
      </c>
      <c r="E4537" s="3" t="s">
        <v>29446</v>
      </c>
      <c r="F4537" s="3" t="s">
        <v>29443</v>
      </c>
      <c r="G4537" s="3" t="s">
        <v>29444</v>
      </c>
      <c r="H4537" s="3" t="s">
        <v>29445</v>
      </c>
    </row>
    <row r="4538" spans="1:8" ht="29" x14ac:dyDescent="0.35">
      <c r="A4538" s="4">
        <v>175475</v>
      </c>
      <c r="B4538" s="1">
        <v>45231</v>
      </c>
      <c r="C4538" s="2">
        <v>0.62069444444444444</v>
      </c>
      <c r="D4538" s="3" t="s">
        <v>10995</v>
      </c>
      <c r="E4538" s="3" t="s">
        <v>29447</v>
      </c>
      <c r="F4538" s="3" t="s">
        <v>29447</v>
      </c>
      <c r="G4538" s="3" t="s">
        <v>25591</v>
      </c>
      <c r="H4538" s="3" t="s">
        <v>29448</v>
      </c>
    </row>
    <row r="4539" spans="1:8" ht="43.5" x14ac:dyDescent="0.35">
      <c r="A4539" s="4">
        <v>150020</v>
      </c>
      <c r="B4539" s="1">
        <v>45231</v>
      </c>
      <c r="C4539" s="2">
        <v>0.62083333333333335</v>
      </c>
      <c r="D4539" s="3" t="s">
        <v>29449</v>
      </c>
      <c r="E4539" s="3" t="s">
        <v>29453</v>
      </c>
      <c r="F4539" s="3" t="s">
        <v>29450</v>
      </c>
      <c r="G4539" s="3" t="s">
        <v>29451</v>
      </c>
      <c r="H4539" s="3" t="s">
        <v>29452</v>
      </c>
    </row>
    <row r="4540" spans="1:8" ht="145" x14ac:dyDescent="0.35">
      <c r="A4540" s="4">
        <v>64703</v>
      </c>
      <c r="B4540" s="1">
        <v>45231</v>
      </c>
      <c r="C4540" s="2">
        <v>0.62189814814814814</v>
      </c>
      <c r="D4540" s="3" t="s">
        <v>29454</v>
      </c>
      <c r="E4540" s="3" t="s">
        <v>29458</v>
      </c>
      <c r="F4540" s="3" t="s">
        <v>29455</v>
      </c>
      <c r="G4540" s="3" t="s">
        <v>29456</v>
      </c>
      <c r="H4540" s="3" t="s">
        <v>29457</v>
      </c>
    </row>
    <row r="4541" spans="1:8" ht="43.5" x14ac:dyDescent="0.35">
      <c r="A4541" s="4">
        <v>45456</v>
      </c>
      <c r="B4541" s="1">
        <v>45231</v>
      </c>
      <c r="C4541" s="2">
        <v>0.62791666666666668</v>
      </c>
      <c r="D4541" s="3" t="s">
        <v>29459</v>
      </c>
      <c r="E4541" s="3" t="s">
        <v>29463</v>
      </c>
      <c r="F4541" s="3" t="s">
        <v>29460</v>
      </c>
      <c r="G4541" s="3" t="s">
        <v>29461</v>
      </c>
      <c r="H4541" s="3" t="s">
        <v>29462</v>
      </c>
    </row>
    <row r="4542" spans="1:8" ht="43.5" x14ac:dyDescent="0.35">
      <c r="A4542" s="4">
        <v>160598</v>
      </c>
      <c r="B4542" s="1">
        <v>45231</v>
      </c>
      <c r="C4542" s="2">
        <v>0.63062499999999999</v>
      </c>
      <c r="D4542" s="3" t="s">
        <v>29464</v>
      </c>
      <c r="E4542" s="3" t="s">
        <v>29467</v>
      </c>
      <c r="F4542" s="3" t="s">
        <v>29465</v>
      </c>
      <c r="G4542" s="3" t="s">
        <v>304</v>
      </c>
      <c r="H4542" s="3" t="s">
        <v>29466</v>
      </c>
    </row>
    <row r="4543" spans="1:8" ht="72.5" x14ac:dyDescent="0.35">
      <c r="A4543" s="4">
        <v>8645</v>
      </c>
      <c r="B4543" s="1">
        <v>45231</v>
      </c>
      <c r="C4543" s="2">
        <v>0.63113425925925926</v>
      </c>
      <c r="D4543" s="3" t="s">
        <v>29468</v>
      </c>
      <c r="E4543" s="3" t="s">
        <v>29472</v>
      </c>
      <c r="F4543" s="3" t="s">
        <v>29469</v>
      </c>
      <c r="G4543" s="3" t="s">
        <v>29470</v>
      </c>
      <c r="H4543" s="3" t="s">
        <v>29471</v>
      </c>
    </row>
    <row r="4544" spans="1:8" ht="43.5" x14ac:dyDescent="0.35">
      <c r="A4544" s="4">
        <v>197467</v>
      </c>
      <c r="B4544" s="1">
        <v>45231</v>
      </c>
      <c r="C4544" s="2">
        <v>0.63491898148148151</v>
      </c>
      <c r="D4544" s="3" t="s">
        <v>29473</v>
      </c>
      <c r="E4544" s="3" t="s">
        <v>29476</v>
      </c>
      <c r="F4544" s="3" t="s">
        <v>29474</v>
      </c>
      <c r="G4544" s="3" t="s">
        <v>12252</v>
      </c>
      <c r="H4544" s="3" t="s">
        <v>29475</v>
      </c>
    </row>
    <row r="4545" spans="1:8" ht="43.5" x14ac:dyDescent="0.35">
      <c r="A4545" s="4">
        <v>203274</v>
      </c>
      <c r="B4545" s="1">
        <v>45231</v>
      </c>
      <c r="C4545" s="2">
        <v>0.63621527777777775</v>
      </c>
      <c r="D4545" s="3" t="s">
        <v>29477</v>
      </c>
      <c r="E4545" s="3" t="s">
        <v>29480</v>
      </c>
      <c r="F4545" s="3" t="s">
        <v>29478</v>
      </c>
      <c r="G4545" s="3" t="s">
        <v>14551</v>
      </c>
      <c r="H4545" s="3" t="s">
        <v>29479</v>
      </c>
    </row>
    <row r="4546" spans="1:8" ht="43.5" x14ac:dyDescent="0.35">
      <c r="A4546" s="4">
        <v>30105</v>
      </c>
      <c r="B4546" s="1">
        <v>45231</v>
      </c>
      <c r="C4546" s="2">
        <v>0.63622685185185179</v>
      </c>
      <c r="D4546" s="3" t="s">
        <v>29481</v>
      </c>
      <c r="E4546" s="3" t="s">
        <v>29485</v>
      </c>
      <c r="F4546" s="3" t="s">
        <v>29482</v>
      </c>
      <c r="G4546" s="3" t="s">
        <v>29483</v>
      </c>
      <c r="H4546" s="3" t="s">
        <v>29484</v>
      </c>
    </row>
    <row r="4547" spans="1:8" ht="43.5" x14ac:dyDescent="0.35">
      <c r="A4547" s="4">
        <v>68091</v>
      </c>
      <c r="B4547" s="1">
        <v>45231</v>
      </c>
      <c r="C4547" s="2">
        <v>0.63679398148148147</v>
      </c>
      <c r="D4547" s="3" t="s">
        <v>29486</v>
      </c>
      <c r="E4547" s="3" t="s">
        <v>12309</v>
      </c>
      <c r="F4547" s="3" t="s">
        <v>29487</v>
      </c>
      <c r="G4547" s="3" t="s">
        <v>12309</v>
      </c>
      <c r="H4547" s="3" t="s">
        <v>29488</v>
      </c>
    </row>
    <row r="4548" spans="1:8" ht="87" x14ac:dyDescent="0.35">
      <c r="A4548" s="4">
        <v>42635</v>
      </c>
      <c r="B4548" s="1">
        <v>45231</v>
      </c>
      <c r="C4548" s="2">
        <v>0.63752314814814814</v>
      </c>
      <c r="D4548" s="3" t="s">
        <v>29489</v>
      </c>
      <c r="E4548" s="3" t="s">
        <v>29493</v>
      </c>
      <c r="F4548" s="3" t="s">
        <v>29490</v>
      </c>
      <c r="G4548" s="3" t="s">
        <v>29491</v>
      </c>
      <c r="H4548" s="3" t="s">
        <v>29492</v>
      </c>
    </row>
    <row r="4549" spans="1:8" ht="72.5" x14ac:dyDescent="0.35">
      <c r="A4549" s="4">
        <v>42864</v>
      </c>
      <c r="B4549" s="1">
        <v>45231</v>
      </c>
      <c r="C4549" s="2">
        <v>0.6381944444444444</v>
      </c>
      <c r="D4549" s="3" t="s">
        <v>29494</v>
      </c>
      <c r="E4549" s="3" t="s">
        <v>29498</v>
      </c>
      <c r="F4549" s="3" t="s">
        <v>29495</v>
      </c>
      <c r="G4549" s="3" t="s">
        <v>29496</v>
      </c>
      <c r="H4549" s="3" t="s">
        <v>29497</v>
      </c>
    </row>
    <row r="4550" spans="1:8" ht="145" x14ac:dyDescent="0.35">
      <c r="A4550" s="4">
        <v>179516</v>
      </c>
      <c r="B4550" s="1">
        <v>45231</v>
      </c>
      <c r="C4550" s="2">
        <v>0.63846064814814818</v>
      </c>
      <c r="D4550" s="3" t="s">
        <v>29499</v>
      </c>
      <c r="E4550" s="3" t="s">
        <v>29503</v>
      </c>
      <c r="F4550" s="3" t="s">
        <v>29500</v>
      </c>
      <c r="G4550" s="3" t="s">
        <v>29501</v>
      </c>
      <c r="H4550" s="3" t="s">
        <v>29502</v>
      </c>
    </row>
    <row r="4551" spans="1:8" ht="29" x14ac:dyDescent="0.35">
      <c r="A4551" s="4">
        <v>152632</v>
      </c>
      <c r="B4551" s="1">
        <v>45231</v>
      </c>
      <c r="C4551" s="2">
        <v>0.64173611111111117</v>
      </c>
      <c r="D4551" s="3" t="s">
        <v>1436</v>
      </c>
      <c r="E4551" s="3" t="s">
        <v>29506</v>
      </c>
      <c r="F4551" s="3" t="s">
        <v>14627</v>
      </c>
      <c r="G4551" s="3" t="s">
        <v>29504</v>
      </c>
      <c r="H4551" s="3" t="s">
        <v>29505</v>
      </c>
    </row>
    <row r="4552" spans="1:8" ht="203" x14ac:dyDescent="0.35">
      <c r="A4552" s="4">
        <v>205518</v>
      </c>
      <c r="B4552" s="1">
        <v>45231</v>
      </c>
      <c r="C4552" s="2">
        <v>0.64362268518518517</v>
      </c>
      <c r="D4552" s="3" t="s">
        <v>29507</v>
      </c>
      <c r="E4552" s="3" t="s">
        <v>29511</v>
      </c>
      <c r="F4552" s="3" t="s">
        <v>29508</v>
      </c>
      <c r="G4552" s="3" t="s">
        <v>29509</v>
      </c>
      <c r="H4552" s="3" t="s">
        <v>29510</v>
      </c>
    </row>
    <row r="4553" spans="1:8" ht="101.5" x14ac:dyDescent="0.35">
      <c r="A4553" s="4">
        <v>38437</v>
      </c>
      <c r="B4553" s="1">
        <v>45231</v>
      </c>
      <c r="C4553" s="2">
        <v>0.64435185185185184</v>
      </c>
      <c r="D4553" s="3" t="s">
        <v>29512</v>
      </c>
      <c r="E4553" s="3" t="s">
        <v>29515</v>
      </c>
      <c r="F4553" s="3" t="s">
        <v>29513</v>
      </c>
      <c r="G4553" s="3" t="s">
        <v>10454</v>
      </c>
      <c r="H4553" s="3" t="s">
        <v>29514</v>
      </c>
    </row>
    <row r="4554" spans="1:8" ht="29" x14ac:dyDescent="0.35">
      <c r="A4554" s="4">
        <v>43622</v>
      </c>
      <c r="B4554" s="1">
        <v>45231</v>
      </c>
      <c r="C4554" s="2">
        <v>0.64496527777777779</v>
      </c>
      <c r="D4554" s="3" t="s">
        <v>1744</v>
      </c>
      <c r="E4554" s="3" t="s">
        <v>29518</v>
      </c>
      <c r="F4554" s="3" t="s">
        <v>29516</v>
      </c>
      <c r="G4554" s="3" t="s">
        <v>10500</v>
      </c>
      <c r="H4554" s="3" t="s">
        <v>29517</v>
      </c>
    </row>
    <row r="4555" spans="1:8" ht="43.5" x14ac:dyDescent="0.35">
      <c r="A4555" s="4">
        <v>36839</v>
      </c>
      <c r="B4555" s="1">
        <v>45231</v>
      </c>
      <c r="C4555" s="2">
        <v>0.64531250000000007</v>
      </c>
      <c r="D4555" s="3" t="s">
        <v>1556</v>
      </c>
      <c r="E4555" s="3" t="s">
        <v>29522</v>
      </c>
      <c r="F4555" s="3" t="s">
        <v>29519</v>
      </c>
      <c r="G4555" s="3" t="s">
        <v>29520</v>
      </c>
      <c r="H4555" s="3" t="s">
        <v>29521</v>
      </c>
    </row>
    <row r="4556" spans="1:8" ht="29" x14ac:dyDescent="0.35">
      <c r="A4556" s="4">
        <v>9122</v>
      </c>
      <c r="B4556" s="1">
        <v>45231</v>
      </c>
      <c r="C4556" s="2">
        <v>0.64606481481481481</v>
      </c>
      <c r="D4556" s="3" t="s">
        <v>29523</v>
      </c>
      <c r="E4556" s="3" t="s">
        <v>11479</v>
      </c>
      <c r="F4556" s="3" t="s">
        <v>14627</v>
      </c>
      <c r="G4556" s="3" t="s">
        <v>29524</v>
      </c>
      <c r="H4556" s="3" t="s">
        <v>29319</v>
      </c>
    </row>
    <row r="4557" spans="1:8" ht="29" x14ac:dyDescent="0.35">
      <c r="A4557" s="4">
        <v>17951</v>
      </c>
      <c r="B4557" s="1">
        <v>45231</v>
      </c>
      <c r="C4557" s="2">
        <v>0.64641203703703709</v>
      </c>
      <c r="D4557" s="3" t="s">
        <v>29525</v>
      </c>
      <c r="E4557" s="3" t="s">
        <v>29528</v>
      </c>
      <c r="F4557" s="3" t="s">
        <v>29526</v>
      </c>
      <c r="G4557" s="3" t="s">
        <v>29527</v>
      </c>
      <c r="H4557" s="3" t="s">
        <v>10348</v>
      </c>
    </row>
    <row r="4558" spans="1:8" x14ac:dyDescent="0.35">
      <c r="A4558" s="4">
        <v>192376</v>
      </c>
      <c r="B4558" s="1">
        <v>45231</v>
      </c>
      <c r="C4558" s="2">
        <v>0.64842592592592596</v>
      </c>
      <c r="D4558" s="3" t="s">
        <v>29529</v>
      </c>
      <c r="E4558" s="3" t="s">
        <v>14822</v>
      </c>
      <c r="F4558" s="3" t="s">
        <v>29530</v>
      </c>
      <c r="G4558" s="3" t="s">
        <v>12250</v>
      </c>
      <c r="H4558" s="3" t="s">
        <v>15575</v>
      </c>
    </row>
    <row r="4559" spans="1:8" ht="29" x14ac:dyDescent="0.35">
      <c r="A4559" s="4">
        <v>25346</v>
      </c>
      <c r="B4559" s="1">
        <v>45231</v>
      </c>
      <c r="C4559" s="2">
        <v>0.65049768518518525</v>
      </c>
      <c r="D4559" s="3" t="s">
        <v>11006</v>
      </c>
      <c r="E4559" s="3" t="s">
        <v>14821</v>
      </c>
      <c r="F4559" s="3" t="s">
        <v>29531</v>
      </c>
      <c r="G4559" s="3" t="s">
        <v>12308</v>
      </c>
      <c r="H4559" s="3" t="s">
        <v>10750</v>
      </c>
    </row>
    <row r="4560" spans="1:8" ht="43.5" x14ac:dyDescent="0.35">
      <c r="A4560" s="4">
        <v>105923</v>
      </c>
      <c r="B4560" s="1">
        <v>45231</v>
      </c>
      <c r="C4560" s="2">
        <v>0.65068287037037031</v>
      </c>
      <c r="D4560" s="3" t="s">
        <v>12113</v>
      </c>
      <c r="E4560" s="3" t="s">
        <v>29535</v>
      </c>
      <c r="F4560" s="3" t="s">
        <v>29532</v>
      </c>
      <c r="G4560" s="3" t="s">
        <v>29533</v>
      </c>
      <c r="H4560" s="3" t="s">
        <v>29534</v>
      </c>
    </row>
    <row r="4561" spans="1:8" ht="58" x14ac:dyDescent="0.35">
      <c r="A4561" s="4">
        <v>72215</v>
      </c>
      <c r="B4561" s="1">
        <v>45231</v>
      </c>
      <c r="C4561" s="2">
        <v>0.65273148148148141</v>
      </c>
      <c r="D4561" s="3" t="s">
        <v>29536</v>
      </c>
      <c r="E4561" s="3" t="s">
        <v>15101</v>
      </c>
      <c r="F4561" s="3" t="s">
        <v>29537</v>
      </c>
      <c r="G4561" s="3" t="s">
        <v>12252</v>
      </c>
      <c r="H4561" s="3" t="s">
        <v>15292</v>
      </c>
    </row>
    <row r="4562" spans="1:8" ht="43.5" x14ac:dyDescent="0.35">
      <c r="A4562" s="4">
        <v>188115</v>
      </c>
      <c r="B4562" s="1">
        <v>45231</v>
      </c>
      <c r="C4562" s="2">
        <v>0.6529166666666667</v>
      </c>
      <c r="D4562" s="3" t="s">
        <v>29538</v>
      </c>
      <c r="E4562" s="3" t="s">
        <v>29540</v>
      </c>
      <c r="F4562" s="3" t="s">
        <v>29539</v>
      </c>
      <c r="G4562" s="3" t="s">
        <v>29540</v>
      </c>
      <c r="H4562" s="3" t="s">
        <v>29541</v>
      </c>
    </row>
    <row r="4563" spans="1:8" ht="43.5" x14ac:dyDescent="0.35">
      <c r="A4563" s="4">
        <v>99207</v>
      </c>
      <c r="B4563" s="1">
        <v>45231</v>
      </c>
      <c r="C4563" s="2">
        <v>0.65383101851851855</v>
      </c>
      <c r="D4563" s="3" t="s">
        <v>29542</v>
      </c>
      <c r="E4563" s="3" t="s">
        <v>13456</v>
      </c>
      <c r="F4563" s="3" t="s">
        <v>29543</v>
      </c>
      <c r="G4563" s="3" t="s">
        <v>29544</v>
      </c>
      <c r="H4563" s="3" t="s">
        <v>29545</v>
      </c>
    </row>
    <row r="4564" spans="1:8" ht="29" x14ac:dyDescent="0.35">
      <c r="A4564" s="4">
        <v>10104</v>
      </c>
      <c r="B4564" s="1">
        <v>45231</v>
      </c>
      <c r="C4564" s="2">
        <v>0.65504629629629629</v>
      </c>
      <c r="D4564" s="3" t="s">
        <v>1556</v>
      </c>
      <c r="E4564" s="3" t="s">
        <v>17343</v>
      </c>
      <c r="F4564" s="3" t="s">
        <v>29546</v>
      </c>
      <c r="G4564" s="3" t="s">
        <v>12664</v>
      </c>
      <c r="H4564" s="3" t="s">
        <v>29547</v>
      </c>
    </row>
    <row r="4565" spans="1:8" ht="87" x14ac:dyDescent="0.35">
      <c r="A4565" s="4">
        <v>40067</v>
      </c>
      <c r="B4565" s="1">
        <v>45231</v>
      </c>
      <c r="C4565" s="2">
        <v>0.66142361111111114</v>
      </c>
      <c r="D4565" s="3" t="s">
        <v>1556</v>
      </c>
      <c r="E4565" s="3" t="s">
        <v>29551</v>
      </c>
      <c r="F4565" s="3" t="s">
        <v>29548</v>
      </c>
      <c r="G4565" s="3" t="s">
        <v>29549</v>
      </c>
      <c r="H4565" s="3" t="s">
        <v>29550</v>
      </c>
    </row>
    <row r="4566" spans="1:8" x14ac:dyDescent="0.35">
      <c r="A4566" s="4">
        <v>46454</v>
      </c>
      <c r="B4566" s="1">
        <v>45231</v>
      </c>
      <c r="C4566" s="2">
        <v>0.66315972222222219</v>
      </c>
      <c r="D4566" s="3" t="s">
        <v>29552</v>
      </c>
      <c r="E4566" s="3" t="s">
        <v>1555</v>
      </c>
      <c r="F4566" s="3" t="s">
        <v>11751</v>
      </c>
      <c r="G4566" s="3" t="s">
        <v>11920</v>
      </c>
      <c r="H4566" s="3" t="s">
        <v>18017</v>
      </c>
    </row>
    <row r="4567" spans="1:8" ht="43.5" x14ac:dyDescent="0.35">
      <c r="A4567" s="4">
        <v>192085</v>
      </c>
      <c r="B4567" s="1">
        <v>45231</v>
      </c>
      <c r="C4567" s="2">
        <v>0.66872685185185177</v>
      </c>
      <c r="D4567" s="3" t="s">
        <v>29553</v>
      </c>
      <c r="E4567" s="3" t="s">
        <v>29555</v>
      </c>
      <c r="F4567" s="3" t="s">
        <v>29554</v>
      </c>
      <c r="G4567" s="3" t="s">
        <v>371</v>
      </c>
      <c r="H4567" s="3" t="s">
        <v>12506</v>
      </c>
    </row>
    <row r="4568" spans="1:8" ht="43.5" x14ac:dyDescent="0.35">
      <c r="A4568" s="4">
        <v>50749</v>
      </c>
      <c r="B4568" s="1">
        <v>45231</v>
      </c>
      <c r="C4568" s="2">
        <v>0.67077546296296298</v>
      </c>
      <c r="D4568" s="3" t="s">
        <v>29556</v>
      </c>
      <c r="E4568" s="3" t="s">
        <v>29560</v>
      </c>
      <c r="F4568" s="3" t="s">
        <v>29557</v>
      </c>
      <c r="G4568" s="3" t="s">
        <v>29558</v>
      </c>
      <c r="H4568" s="3" t="s">
        <v>29559</v>
      </c>
    </row>
    <row r="4569" spans="1:8" ht="29" x14ac:dyDescent="0.35">
      <c r="A4569" s="4">
        <v>203401</v>
      </c>
      <c r="B4569" s="1">
        <v>45231</v>
      </c>
      <c r="C4569" s="2">
        <v>0.79642361111111104</v>
      </c>
      <c r="D4569" s="3" t="s">
        <v>29561</v>
      </c>
      <c r="E4569" s="3" t="s">
        <v>29565</v>
      </c>
      <c r="F4569" s="3" t="s">
        <v>29562</v>
      </c>
      <c r="G4569" s="3" t="s">
        <v>29563</v>
      </c>
      <c r="H4569" s="3" t="s">
        <v>29564</v>
      </c>
    </row>
    <row r="4570" spans="1:8" ht="43.5" x14ac:dyDescent="0.35">
      <c r="A4570" s="4">
        <v>41448</v>
      </c>
      <c r="B4570" s="1">
        <v>45232</v>
      </c>
      <c r="C4570" s="2">
        <v>0.32807870370370368</v>
      </c>
      <c r="D4570" s="3" t="s">
        <v>12114</v>
      </c>
      <c r="E4570" s="3" t="s">
        <v>29568</v>
      </c>
      <c r="F4570" s="3" t="s">
        <v>29566</v>
      </c>
      <c r="G4570" s="3" t="s">
        <v>12650</v>
      </c>
      <c r="H4570" s="3" t="s">
        <v>29567</v>
      </c>
    </row>
    <row r="4571" spans="1:8" ht="43.5" x14ac:dyDescent="0.35">
      <c r="A4571" s="4">
        <v>11828</v>
      </c>
      <c r="B4571" s="1">
        <v>45232</v>
      </c>
      <c r="C4571" s="2">
        <v>0.33707175925925931</v>
      </c>
      <c r="D4571" s="3" t="s">
        <v>29569</v>
      </c>
      <c r="E4571" s="3" t="s">
        <v>29573</v>
      </c>
      <c r="F4571" s="3" t="s">
        <v>29570</v>
      </c>
      <c r="G4571" s="3" t="s">
        <v>29571</v>
      </c>
      <c r="H4571" s="3" t="s">
        <v>29572</v>
      </c>
    </row>
    <row r="4572" spans="1:8" ht="29" x14ac:dyDescent="0.35">
      <c r="A4572" s="4">
        <v>19353</v>
      </c>
      <c r="B4572" s="1">
        <v>45232</v>
      </c>
      <c r="C4572" s="2">
        <v>0.34053240740740742</v>
      </c>
      <c r="D4572" s="3" t="s">
        <v>1933</v>
      </c>
      <c r="E4572" s="3" t="s">
        <v>13286</v>
      </c>
      <c r="F4572" s="3" t="s">
        <v>1805</v>
      </c>
      <c r="G4572" s="3" t="s">
        <v>12404</v>
      </c>
      <c r="H4572" s="3" t="s">
        <v>12409</v>
      </c>
    </row>
    <row r="4573" spans="1:8" ht="43.5" x14ac:dyDescent="0.35">
      <c r="A4573" s="4">
        <v>28314</v>
      </c>
      <c r="B4573" s="1">
        <v>45232</v>
      </c>
      <c r="C4573" s="2">
        <v>0.34576388888888893</v>
      </c>
      <c r="D4573" s="3" t="s">
        <v>1403</v>
      </c>
      <c r="E4573" s="3" t="s">
        <v>29577</v>
      </c>
      <c r="F4573" s="3" t="s">
        <v>29574</v>
      </c>
      <c r="G4573" s="3" t="s">
        <v>29575</v>
      </c>
      <c r="H4573" s="3" t="s">
        <v>29576</v>
      </c>
    </row>
    <row r="4574" spans="1:8" x14ac:dyDescent="0.35">
      <c r="A4574" s="4">
        <v>6127</v>
      </c>
      <c r="B4574" s="1">
        <v>45232</v>
      </c>
      <c r="C4574" s="2">
        <v>0.35012731481481479</v>
      </c>
      <c r="D4574" s="3" t="s">
        <v>1933</v>
      </c>
      <c r="E4574" s="3" t="s">
        <v>29579</v>
      </c>
      <c r="F4574" s="3" t="s">
        <v>1973</v>
      </c>
      <c r="G4574" s="3" t="s">
        <v>15450</v>
      </c>
      <c r="H4574" s="3" t="s">
        <v>29578</v>
      </c>
    </row>
    <row r="4575" spans="1:8" ht="101.5" x14ac:dyDescent="0.35">
      <c r="A4575" s="4">
        <v>45984</v>
      </c>
      <c r="B4575" s="1">
        <v>45232</v>
      </c>
      <c r="C4575" s="2">
        <v>0.3523148148148148</v>
      </c>
      <c r="D4575" s="3" t="s">
        <v>29580</v>
      </c>
      <c r="E4575" s="3" t="s">
        <v>29583</v>
      </c>
      <c r="F4575" s="3" t="s">
        <v>29581</v>
      </c>
      <c r="G4575" s="3" t="s">
        <v>10541</v>
      </c>
      <c r="H4575" s="3" t="s">
        <v>29582</v>
      </c>
    </row>
    <row r="4576" spans="1:8" ht="58" x14ac:dyDescent="0.35">
      <c r="A4576" s="4">
        <v>35264</v>
      </c>
      <c r="B4576" s="1">
        <v>45232</v>
      </c>
      <c r="C4576" s="2">
        <v>0.35531249999999998</v>
      </c>
      <c r="D4576" s="3" t="s">
        <v>29584</v>
      </c>
      <c r="E4576" s="3" t="s">
        <v>29588</v>
      </c>
      <c r="F4576" s="3" t="s">
        <v>29585</v>
      </c>
      <c r="G4576" s="3" t="s">
        <v>29586</v>
      </c>
      <c r="H4576" s="3" t="s">
        <v>29587</v>
      </c>
    </row>
    <row r="4577" spans="1:8" ht="87" x14ac:dyDescent="0.35">
      <c r="A4577" s="4">
        <v>43373</v>
      </c>
      <c r="B4577" s="1">
        <v>45232</v>
      </c>
      <c r="C4577" s="2">
        <v>0.35614583333333333</v>
      </c>
      <c r="D4577" s="3" t="s">
        <v>985</v>
      </c>
      <c r="E4577" s="3" t="s">
        <v>29591</v>
      </c>
      <c r="F4577" s="3" t="s">
        <v>29589</v>
      </c>
      <c r="G4577" s="3" t="s">
        <v>100</v>
      </c>
      <c r="H4577" s="3" t="s">
        <v>29590</v>
      </c>
    </row>
    <row r="4578" spans="1:8" ht="58" x14ac:dyDescent="0.35">
      <c r="A4578" s="4">
        <v>46434</v>
      </c>
      <c r="B4578" s="1">
        <v>45232</v>
      </c>
      <c r="C4578" s="2">
        <v>0.3570949074074074</v>
      </c>
      <c r="D4578" s="3" t="s">
        <v>11101</v>
      </c>
      <c r="E4578" s="3" t="s">
        <v>29595</v>
      </c>
      <c r="F4578" s="3" t="s">
        <v>29592</v>
      </c>
      <c r="G4578" s="3" t="s">
        <v>29593</v>
      </c>
      <c r="H4578" s="3" t="s">
        <v>29594</v>
      </c>
    </row>
    <row r="4579" spans="1:8" ht="29" x14ac:dyDescent="0.35">
      <c r="A4579" s="4">
        <v>7109</v>
      </c>
      <c r="B4579" s="1">
        <v>45232</v>
      </c>
      <c r="C4579" s="2">
        <v>0.35711805555555554</v>
      </c>
      <c r="D4579" s="3" t="s">
        <v>167</v>
      </c>
      <c r="E4579" s="3" t="s">
        <v>29598</v>
      </c>
      <c r="F4579" s="3" t="s">
        <v>29596</v>
      </c>
      <c r="G4579" s="3" t="s">
        <v>102</v>
      </c>
      <c r="H4579" s="3" t="s">
        <v>29597</v>
      </c>
    </row>
    <row r="4580" spans="1:8" ht="43.5" x14ac:dyDescent="0.35">
      <c r="A4580" s="4">
        <v>46648</v>
      </c>
      <c r="B4580" s="1">
        <v>45232</v>
      </c>
      <c r="C4580" s="2">
        <v>0.35866898148148146</v>
      </c>
      <c r="D4580" s="3" t="s">
        <v>985</v>
      </c>
      <c r="E4580" s="3" t="s">
        <v>14843</v>
      </c>
      <c r="F4580" s="3" t="s">
        <v>29599</v>
      </c>
      <c r="G4580" s="3" t="s">
        <v>10431</v>
      </c>
      <c r="H4580" s="3" t="s">
        <v>29600</v>
      </c>
    </row>
    <row r="4581" spans="1:8" ht="72.5" x14ac:dyDescent="0.35">
      <c r="A4581" s="4">
        <v>40643</v>
      </c>
      <c r="B4581" s="1">
        <v>45232</v>
      </c>
      <c r="C4581" s="2">
        <v>0.35877314814814815</v>
      </c>
      <c r="D4581" s="3" t="s">
        <v>29601</v>
      </c>
      <c r="E4581" s="3" t="s">
        <v>29605</v>
      </c>
      <c r="F4581" s="3" t="s">
        <v>29602</v>
      </c>
      <c r="G4581" s="3" t="s">
        <v>29603</v>
      </c>
      <c r="H4581" s="3" t="s">
        <v>29604</v>
      </c>
    </row>
    <row r="4582" spans="1:8" x14ac:dyDescent="0.35">
      <c r="A4582" s="4">
        <v>44161</v>
      </c>
      <c r="B4582" s="1">
        <v>45232</v>
      </c>
      <c r="C4582" s="2">
        <v>0.3654398148148148</v>
      </c>
      <c r="D4582" s="3" t="s">
        <v>1288</v>
      </c>
      <c r="E4582" s="3" t="s">
        <v>29606</v>
      </c>
      <c r="F4582" s="3" t="s">
        <v>12918</v>
      </c>
      <c r="G4582" s="3" t="s">
        <v>29606</v>
      </c>
      <c r="H4582" s="3" t="s">
        <v>3017</v>
      </c>
    </row>
    <row r="4583" spans="1:8" ht="29" x14ac:dyDescent="0.35">
      <c r="A4583" s="4">
        <v>39216</v>
      </c>
      <c r="B4583" s="1">
        <v>45232</v>
      </c>
      <c r="C4583" s="2">
        <v>0.3662731481481481</v>
      </c>
      <c r="D4583" s="3" t="s">
        <v>892</v>
      </c>
      <c r="E4583" s="3" t="s">
        <v>14824</v>
      </c>
      <c r="F4583" s="3" t="s">
        <v>29607</v>
      </c>
      <c r="G4583" s="3" t="s">
        <v>10705</v>
      </c>
      <c r="H4583" s="3" t="s">
        <v>29608</v>
      </c>
    </row>
    <row r="4584" spans="1:8" ht="72.5" x14ac:dyDescent="0.35">
      <c r="A4584" s="4">
        <v>28296</v>
      </c>
      <c r="B4584" s="1">
        <v>45232</v>
      </c>
      <c r="C4584" s="2">
        <v>0.36631944444444442</v>
      </c>
      <c r="D4584" s="3" t="s">
        <v>1556</v>
      </c>
      <c r="E4584" s="3" t="s">
        <v>11675</v>
      </c>
      <c r="F4584" s="3" t="s">
        <v>29609</v>
      </c>
      <c r="G4584" s="3" t="s">
        <v>29610</v>
      </c>
      <c r="H4584" s="3" t="s">
        <v>29611</v>
      </c>
    </row>
    <row r="4585" spans="1:8" ht="29" x14ac:dyDescent="0.35">
      <c r="A4585" s="4">
        <v>139675</v>
      </c>
      <c r="B4585" s="1">
        <v>45232</v>
      </c>
      <c r="C4585" s="2">
        <v>0.36747685185185186</v>
      </c>
      <c r="D4585" s="3" t="s">
        <v>11107</v>
      </c>
      <c r="E4585" s="3" t="s">
        <v>1435</v>
      </c>
      <c r="F4585" s="3" t="s">
        <v>29612</v>
      </c>
      <c r="G4585" s="3" t="s">
        <v>29613</v>
      </c>
      <c r="H4585" s="3" t="s">
        <v>29614</v>
      </c>
    </row>
    <row r="4586" spans="1:8" ht="72.5" x14ac:dyDescent="0.35">
      <c r="A4586" s="4">
        <v>47545</v>
      </c>
      <c r="B4586" s="1">
        <v>45232</v>
      </c>
      <c r="C4586" s="2">
        <v>0.3676388888888889</v>
      </c>
      <c r="D4586" s="3" t="s">
        <v>985</v>
      </c>
      <c r="E4586" s="3" t="s">
        <v>29617</v>
      </c>
      <c r="F4586" s="3" t="s">
        <v>29615</v>
      </c>
      <c r="G4586" s="3" t="s">
        <v>10408</v>
      </c>
      <c r="H4586" s="3" t="s">
        <v>29616</v>
      </c>
    </row>
    <row r="4587" spans="1:8" ht="58" x14ac:dyDescent="0.35">
      <c r="A4587" s="4">
        <v>49583</v>
      </c>
      <c r="B4587" s="1">
        <v>45232</v>
      </c>
      <c r="C4587" s="2">
        <v>0.36896990740740737</v>
      </c>
      <c r="D4587" s="3" t="s">
        <v>29618</v>
      </c>
      <c r="E4587" s="3" t="s">
        <v>29622</v>
      </c>
      <c r="F4587" s="3" t="s">
        <v>29619</v>
      </c>
      <c r="G4587" s="3" t="s">
        <v>29620</v>
      </c>
      <c r="H4587" s="3" t="s">
        <v>29621</v>
      </c>
    </row>
    <row r="4588" spans="1:8" ht="72.5" x14ac:dyDescent="0.35">
      <c r="A4588" s="4">
        <v>4707</v>
      </c>
      <c r="B4588" s="1">
        <v>45232</v>
      </c>
      <c r="C4588" s="2">
        <v>0.36950231481481483</v>
      </c>
      <c r="D4588" s="3" t="s">
        <v>29623</v>
      </c>
      <c r="E4588" s="3" t="s">
        <v>29627</v>
      </c>
      <c r="F4588" s="3" t="s">
        <v>29624</v>
      </c>
      <c r="G4588" s="3" t="s">
        <v>29625</v>
      </c>
      <c r="H4588" s="3" t="s">
        <v>29626</v>
      </c>
    </row>
    <row r="4589" spans="1:8" ht="58" x14ac:dyDescent="0.35">
      <c r="A4589" s="4">
        <v>179877</v>
      </c>
      <c r="B4589" s="1">
        <v>45232</v>
      </c>
      <c r="C4589" s="2">
        <v>0.37048611111111113</v>
      </c>
      <c r="D4589" s="3" t="s">
        <v>985</v>
      </c>
      <c r="E4589" s="3" t="s">
        <v>29630</v>
      </c>
      <c r="F4589" s="3" t="s">
        <v>12918</v>
      </c>
      <c r="G4589" s="3" t="s">
        <v>29628</v>
      </c>
      <c r="H4589" s="3" t="s">
        <v>29629</v>
      </c>
    </row>
    <row r="4590" spans="1:8" ht="159.5" x14ac:dyDescent="0.35">
      <c r="A4590" s="4">
        <v>42037</v>
      </c>
      <c r="B4590" s="1">
        <v>45232</v>
      </c>
      <c r="C4590" s="2">
        <v>0.37052083333333335</v>
      </c>
      <c r="D4590" s="3" t="s">
        <v>29631</v>
      </c>
      <c r="E4590" s="3" t="s">
        <v>29635</v>
      </c>
      <c r="F4590" s="3" t="s">
        <v>29632</v>
      </c>
      <c r="G4590" s="3" t="s">
        <v>29633</v>
      </c>
      <c r="H4590" s="3" t="s">
        <v>29634</v>
      </c>
    </row>
    <row r="4591" spans="1:8" ht="43.5" x14ac:dyDescent="0.35">
      <c r="A4591" s="4">
        <v>116019</v>
      </c>
      <c r="B4591" s="1">
        <v>45232</v>
      </c>
      <c r="C4591" s="2">
        <v>0.37210648148148145</v>
      </c>
      <c r="D4591" s="3" t="s">
        <v>29636</v>
      </c>
      <c r="E4591" s="3" t="s">
        <v>11720</v>
      </c>
      <c r="F4591" s="3" t="s">
        <v>29637</v>
      </c>
      <c r="G4591" s="3" t="s">
        <v>1239</v>
      </c>
      <c r="H4591" s="3" t="s">
        <v>10302</v>
      </c>
    </row>
    <row r="4592" spans="1:8" ht="72.5" x14ac:dyDescent="0.35">
      <c r="A4592" s="4">
        <v>114168</v>
      </c>
      <c r="B4592" s="1">
        <v>45232</v>
      </c>
      <c r="C4592" s="2">
        <v>0.37267361111111108</v>
      </c>
      <c r="D4592" s="3" t="s">
        <v>29638</v>
      </c>
      <c r="E4592" s="3" t="s">
        <v>29641</v>
      </c>
      <c r="F4592" s="3" t="s">
        <v>29639</v>
      </c>
      <c r="G4592" s="3" t="s">
        <v>10454</v>
      </c>
      <c r="H4592" s="3" t="s">
        <v>29640</v>
      </c>
    </row>
    <row r="4593" spans="1:8" ht="29" x14ac:dyDescent="0.35">
      <c r="A4593" s="4">
        <v>48818</v>
      </c>
      <c r="B4593" s="1">
        <v>45232</v>
      </c>
      <c r="C4593" s="2">
        <v>0.37380787037037039</v>
      </c>
      <c r="D4593" s="3" t="s">
        <v>12938</v>
      </c>
      <c r="E4593" s="3" t="s">
        <v>29645</v>
      </c>
      <c r="F4593" s="3" t="s">
        <v>29642</v>
      </c>
      <c r="G4593" s="3" t="s">
        <v>29643</v>
      </c>
      <c r="H4593" s="3" t="s">
        <v>29644</v>
      </c>
    </row>
    <row r="4594" spans="1:8" ht="29" x14ac:dyDescent="0.35">
      <c r="A4594" s="4">
        <v>10422</v>
      </c>
      <c r="B4594" s="1">
        <v>45232</v>
      </c>
      <c r="C4594" s="2">
        <v>0.37414351851851851</v>
      </c>
      <c r="D4594" s="3" t="s">
        <v>985</v>
      </c>
      <c r="E4594" s="3" t="s">
        <v>15776</v>
      </c>
      <c r="F4594" s="3" t="s">
        <v>29646</v>
      </c>
      <c r="G4594" s="3" t="s">
        <v>15776</v>
      </c>
      <c r="H4594" s="3" t="s">
        <v>3017</v>
      </c>
    </row>
    <row r="4595" spans="1:8" ht="87" x14ac:dyDescent="0.35">
      <c r="A4595" s="4">
        <v>90433</v>
      </c>
      <c r="B4595" s="1">
        <v>45232</v>
      </c>
      <c r="C4595" s="2">
        <v>0.37581018518518516</v>
      </c>
      <c r="D4595" s="3" t="s">
        <v>29647</v>
      </c>
      <c r="E4595" s="3" t="s">
        <v>29651</v>
      </c>
      <c r="F4595" s="3" t="s">
        <v>29648</v>
      </c>
      <c r="G4595" s="3" t="s">
        <v>29649</v>
      </c>
      <c r="H4595" s="3" t="s">
        <v>29650</v>
      </c>
    </row>
    <row r="4596" spans="1:8" ht="58" x14ac:dyDescent="0.35">
      <c r="A4596" s="4">
        <v>40856</v>
      </c>
      <c r="B4596" s="1">
        <v>45232</v>
      </c>
      <c r="C4596" s="2">
        <v>0.37777777777777777</v>
      </c>
      <c r="D4596" s="3" t="s">
        <v>10554</v>
      </c>
      <c r="E4596" s="3" t="s">
        <v>29652</v>
      </c>
      <c r="F4596" s="3" t="s">
        <v>12918</v>
      </c>
      <c r="G4596" s="3" t="s">
        <v>29652</v>
      </c>
      <c r="H4596" s="3" t="s">
        <v>10369</v>
      </c>
    </row>
    <row r="4597" spans="1:8" ht="29" x14ac:dyDescent="0.35">
      <c r="A4597" s="4">
        <v>67634</v>
      </c>
      <c r="B4597" s="1">
        <v>45232</v>
      </c>
      <c r="C4597" s="2">
        <v>0.37903935185185184</v>
      </c>
      <c r="D4597" s="3" t="s">
        <v>29653</v>
      </c>
      <c r="E4597" s="3" t="s">
        <v>29657</v>
      </c>
      <c r="F4597" s="3" t="s">
        <v>29654</v>
      </c>
      <c r="G4597" s="3" t="s">
        <v>29655</v>
      </c>
      <c r="H4597" s="3" t="s">
        <v>29656</v>
      </c>
    </row>
    <row r="4598" spans="1:8" ht="72.5" x14ac:dyDescent="0.35">
      <c r="A4598" s="4">
        <v>35892</v>
      </c>
      <c r="B4598" s="1">
        <v>45232</v>
      </c>
      <c r="C4598" s="2">
        <v>0.38174768518518515</v>
      </c>
      <c r="D4598" s="3" t="s">
        <v>29658</v>
      </c>
      <c r="E4598" s="3" t="s">
        <v>11266</v>
      </c>
      <c r="F4598" s="3" t="s">
        <v>29659</v>
      </c>
      <c r="G4598" s="3" t="s">
        <v>29660</v>
      </c>
      <c r="H4598" s="3" t="s">
        <v>29661</v>
      </c>
    </row>
    <row r="4599" spans="1:8" ht="72.5" x14ac:dyDescent="0.35">
      <c r="A4599" s="4">
        <v>148805</v>
      </c>
      <c r="B4599" s="1">
        <v>45232</v>
      </c>
      <c r="C4599" s="2">
        <v>0.38222222222222224</v>
      </c>
      <c r="D4599" s="3" t="s">
        <v>29662</v>
      </c>
      <c r="E4599" s="3" t="s">
        <v>29666</v>
      </c>
      <c r="F4599" s="3" t="s">
        <v>29663</v>
      </c>
      <c r="G4599" s="3" t="s">
        <v>29664</v>
      </c>
      <c r="H4599" s="3" t="s">
        <v>29665</v>
      </c>
    </row>
    <row r="4600" spans="1:8" ht="101.5" x14ac:dyDescent="0.35">
      <c r="A4600" s="4">
        <v>121495</v>
      </c>
      <c r="B4600" s="1">
        <v>45232</v>
      </c>
      <c r="C4600" s="2">
        <v>0.38224537037037037</v>
      </c>
      <c r="D4600" s="3" t="s">
        <v>29667</v>
      </c>
      <c r="E4600" s="3" t="s">
        <v>17609</v>
      </c>
      <c r="F4600" s="3" t="s">
        <v>29668</v>
      </c>
      <c r="G4600" s="3" t="s">
        <v>29669</v>
      </c>
      <c r="H4600" s="3" t="s">
        <v>29670</v>
      </c>
    </row>
    <row r="4601" spans="1:8" ht="101.5" x14ac:dyDescent="0.35">
      <c r="A4601" s="4">
        <v>161118</v>
      </c>
      <c r="B4601" s="1">
        <v>45232</v>
      </c>
      <c r="C4601" s="2">
        <v>0.38293981481481482</v>
      </c>
      <c r="D4601" s="3" t="s">
        <v>167</v>
      </c>
      <c r="E4601" s="3" t="s">
        <v>29673</v>
      </c>
      <c r="F4601" s="3" t="s">
        <v>29671</v>
      </c>
      <c r="G4601" s="3" t="s">
        <v>102</v>
      </c>
      <c r="H4601" s="3" t="s">
        <v>29672</v>
      </c>
    </row>
    <row r="4602" spans="1:8" ht="101.5" x14ac:dyDescent="0.35">
      <c r="A4602" s="4">
        <v>116764</v>
      </c>
      <c r="B4602" s="1">
        <v>45232</v>
      </c>
      <c r="C4602" s="2">
        <v>0.38340277777777776</v>
      </c>
      <c r="D4602" s="3" t="s">
        <v>985</v>
      </c>
      <c r="E4602" s="3" t="s">
        <v>29674</v>
      </c>
      <c r="F4602" s="3" t="s">
        <v>12918</v>
      </c>
      <c r="G4602" s="3" t="s">
        <v>29674</v>
      </c>
      <c r="H4602" s="3" t="s">
        <v>3017</v>
      </c>
    </row>
    <row r="4603" spans="1:8" ht="29" x14ac:dyDescent="0.35">
      <c r="A4603" s="4">
        <v>91831</v>
      </c>
      <c r="B4603" s="1">
        <v>45232</v>
      </c>
      <c r="C4603" s="2">
        <v>0.38500000000000001</v>
      </c>
      <c r="D4603" s="3" t="s">
        <v>29675</v>
      </c>
      <c r="E4603" s="3" t="s">
        <v>13581</v>
      </c>
      <c r="F4603" s="3" t="s">
        <v>29676</v>
      </c>
      <c r="G4603" s="3" t="s">
        <v>29677</v>
      </c>
      <c r="H4603" s="3" t="s">
        <v>29678</v>
      </c>
    </row>
    <row r="4604" spans="1:8" ht="58" x14ac:dyDescent="0.35">
      <c r="A4604" s="4">
        <v>52007</v>
      </c>
      <c r="B4604" s="1">
        <v>45232</v>
      </c>
      <c r="C4604" s="2">
        <v>0.3868287037037037</v>
      </c>
      <c r="D4604" s="3" t="s">
        <v>13095</v>
      </c>
      <c r="E4604" s="3" t="s">
        <v>29681</v>
      </c>
      <c r="F4604" s="3" t="s">
        <v>29679</v>
      </c>
      <c r="G4604" s="3" t="s">
        <v>12486</v>
      </c>
      <c r="H4604" s="3" t="s">
        <v>29680</v>
      </c>
    </row>
    <row r="4605" spans="1:8" ht="58" x14ac:dyDescent="0.35">
      <c r="A4605" s="4">
        <v>45827</v>
      </c>
      <c r="B4605" s="1">
        <v>45232</v>
      </c>
      <c r="C4605" s="2">
        <v>0.38692129629629629</v>
      </c>
      <c r="D4605" s="3" t="s">
        <v>985</v>
      </c>
      <c r="E4605" s="3" t="s">
        <v>14838</v>
      </c>
      <c r="F4605" s="3" t="s">
        <v>29682</v>
      </c>
      <c r="G4605" s="3" t="s">
        <v>10408</v>
      </c>
      <c r="H4605" s="3" t="s">
        <v>29683</v>
      </c>
    </row>
    <row r="4606" spans="1:8" ht="43.5" x14ac:dyDescent="0.35">
      <c r="A4606" s="4">
        <v>112987</v>
      </c>
      <c r="B4606" s="1">
        <v>45232</v>
      </c>
      <c r="C4606" s="2">
        <v>0.3871412037037037</v>
      </c>
      <c r="D4606" s="3" t="s">
        <v>29684</v>
      </c>
      <c r="E4606" s="3" t="s">
        <v>29688</v>
      </c>
      <c r="F4606" s="3" t="s">
        <v>29685</v>
      </c>
      <c r="G4606" s="3" t="s">
        <v>29686</v>
      </c>
      <c r="H4606" s="3" t="s">
        <v>29687</v>
      </c>
    </row>
    <row r="4607" spans="1:8" ht="101.5" x14ac:dyDescent="0.35">
      <c r="A4607" s="4">
        <v>49545</v>
      </c>
      <c r="B4607" s="1">
        <v>45232</v>
      </c>
      <c r="C4607" s="2">
        <v>0.38896990740740739</v>
      </c>
      <c r="D4607" s="3" t="s">
        <v>167</v>
      </c>
      <c r="E4607" s="3" t="s">
        <v>29691</v>
      </c>
      <c r="F4607" s="3" t="s">
        <v>29689</v>
      </c>
      <c r="G4607" s="3" t="s">
        <v>228</v>
      </c>
      <c r="H4607" s="3" t="s">
        <v>29690</v>
      </c>
    </row>
    <row r="4608" spans="1:8" ht="87" x14ac:dyDescent="0.35">
      <c r="A4608" s="4">
        <v>178274</v>
      </c>
      <c r="B4608" s="1">
        <v>45232</v>
      </c>
      <c r="C4608" s="2">
        <v>0.38975694444444442</v>
      </c>
      <c r="D4608" s="3" t="s">
        <v>985</v>
      </c>
      <c r="E4608" s="3" t="s">
        <v>29692</v>
      </c>
      <c r="F4608" s="3" t="s">
        <v>12918</v>
      </c>
      <c r="G4608" s="3" t="s">
        <v>29692</v>
      </c>
      <c r="H4608" s="3" t="s">
        <v>3017</v>
      </c>
    </row>
    <row r="4609" spans="1:8" ht="43.5" x14ac:dyDescent="0.35">
      <c r="A4609" s="4">
        <v>9157</v>
      </c>
      <c r="B4609" s="1">
        <v>45232</v>
      </c>
      <c r="C4609" s="2">
        <v>0.39054398148148151</v>
      </c>
      <c r="D4609" s="3" t="s">
        <v>11985</v>
      </c>
      <c r="E4609" s="3" t="s">
        <v>29695</v>
      </c>
      <c r="F4609" s="3" t="s">
        <v>29693</v>
      </c>
      <c r="G4609" s="3" t="s">
        <v>102</v>
      </c>
      <c r="H4609" s="3" t="s">
        <v>29694</v>
      </c>
    </row>
    <row r="4610" spans="1:8" ht="159.5" x14ac:dyDescent="0.35">
      <c r="A4610" s="4">
        <v>22750</v>
      </c>
      <c r="B4610" s="1">
        <v>45232</v>
      </c>
      <c r="C4610" s="2">
        <v>0.39077546296296295</v>
      </c>
      <c r="D4610" s="3" t="s">
        <v>29696</v>
      </c>
      <c r="E4610" s="3" t="s">
        <v>29699</v>
      </c>
      <c r="F4610" s="3" t="s">
        <v>12068</v>
      </c>
      <c r="G4610" s="3" t="s">
        <v>29697</v>
      </c>
      <c r="H4610" s="3" t="s">
        <v>29698</v>
      </c>
    </row>
    <row r="4611" spans="1:8" ht="43.5" x14ac:dyDescent="0.35">
      <c r="A4611" s="4">
        <v>33000</v>
      </c>
      <c r="B4611" s="1">
        <v>45232</v>
      </c>
      <c r="C4611" s="2">
        <v>0.39086805555555554</v>
      </c>
      <c r="D4611" s="3" t="s">
        <v>12946</v>
      </c>
      <c r="E4611" s="3" t="s">
        <v>29702</v>
      </c>
      <c r="F4611" s="3" t="s">
        <v>29700</v>
      </c>
      <c r="G4611" s="3" t="s">
        <v>10979</v>
      </c>
      <c r="H4611" s="3" t="s">
        <v>29701</v>
      </c>
    </row>
    <row r="4612" spans="1:8" ht="58" x14ac:dyDescent="0.35">
      <c r="A4612" s="4">
        <v>174508</v>
      </c>
      <c r="B4612" s="1">
        <v>45232</v>
      </c>
      <c r="C4612" s="2">
        <v>0.39287037037037037</v>
      </c>
      <c r="D4612" s="3" t="s">
        <v>1436</v>
      </c>
      <c r="E4612" s="3" t="s">
        <v>29705</v>
      </c>
      <c r="F4612" s="3" t="s">
        <v>29703</v>
      </c>
      <c r="G4612" s="3" t="s">
        <v>12520</v>
      </c>
      <c r="H4612" s="3" t="s">
        <v>29704</v>
      </c>
    </row>
    <row r="4613" spans="1:8" ht="72.5" x14ac:dyDescent="0.35">
      <c r="A4613" s="4">
        <v>33216</v>
      </c>
      <c r="B4613" s="1">
        <v>45232</v>
      </c>
      <c r="C4613" s="2">
        <v>0.39318287037037036</v>
      </c>
      <c r="D4613" s="3" t="s">
        <v>29706</v>
      </c>
      <c r="E4613" s="3" t="s">
        <v>29710</v>
      </c>
      <c r="F4613" s="3" t="s">
        <v>29707</v>
      </c>
      <c r="G4613" s="3" t="s">
        <v>29708</v>
      </c>
      <c r="H4613" s="3" t="s">
        <v>29709</v>
      </c>
    </row>
    <row r="4614" spans="1:8" ht="72.5" x14ac:dyDescent="0.35">
      <c r="A4614" s="4">
        <v>46304</v>
      </c>
      <c r="B4614" s="1">
        <v>45232</v>
      </c>
      <c r="C4614" s="2">
        <v>0.39377314814814812</v>
      </c>
      <c r="D4614" s="3" t="s">
        <v>167</v>
      </c>
      <c r="E4614" s="3" t="s">
        <v>29713</v>
      </c>
      <c r="F4614" s="3" t="s">
        <v>29711</v>
      </c>
      <c r="G4614" s="3" t="s">
        <v>10493</v>
      </c>
      <c r="H4614" s="3" t="s">
        <v>29712</v>
      </c>
    </row>
    <row r="4615" spans="1:8" ht="43.5" x14ac:dyDescent="0.35">
      <c r="A4615" s="4">
        <v>6136</v>
      </c>
      <c r="B4615" s="1">
        <v>45232</v>
      </c>
      <c r="C4615" s="2">
        <v>0.39550925925925928</v>
      </c>
      <c r="D4615" s="3" t="s">
        <v>29714</v>
      </c>
      <c r="E4615" s="3" t="s">
        <v>29718</v>
      </c>
      <c r="F4615" s="3" t="s">
        <v>29715</v>
      </c>
      <c r="G4615" s="3" t="s">
        <v>29716</v>
      </c>
      <c r="H4615" s="3" t="s">
        <v>29717</v>
      </c>
    </row>
    <row r="4616" spans="1:8" ht="43.5" x14ac:dyDescent="0.35">
      <c r="A4616" s="4">
        <v>53581</v>
      </c>
      <c r="B4616" s="1">
        <v>45232</v>
      </c>
      <c r="C4616" s="2">
        <v>0.39565972222222223</v>
      </c>
      <c r="D4616" s="3" t="s">
        <v>985</v>
      </c>
      <c r="E4616" s="3" t="s">
        <v>29719</v>
      </c>
      <c r="F4616" s="3" t="s">
        <v>12918</v>
      </c>
      <c r="G4616" s="3" t="s">
        <v>29719</v>
      </c>
      <c r="H4616" s="3" t="s">
        <v>3017</v>
      </c>
    </row>
    <row r="4617" spans="1:8" ht="58" x14ac:dyDescent="0.35">
      <c r="A4617" s="4">
        <v>34054</v>
      </c>
      <c r="B4617" s="1">
        <v>45232</v>
      </c>
      <c r="C4617" s="2">
        <v>0.39642361111111107</v>
      </c>
      <c r="D4617" s="3" t="s">
        <v>14649</v>
      </c>
      <c r="E4617" s="3" t="s">
        <v>26327</v>
      </c>
      <c r="F4617" s="3" t="s">
        <v>29720</v>
      </c>
      <c r="G4617" s="3" t="s">
        <v>29721</v>
      </c>
      <c r="H4617" s="3" t="s">
        <v>17734</v>
      </c>
    </row>
    <row r="4618" spans="1:8" ht="29" x14ac:dyDescent="0.35">
      <c r="A4618" s="4">
        <v>158198</v>
      </c>
      <c r="B4618" s="1">
        <v>45232</v>
      </c>
      <c r="C4618" s="2">
        <v>0.39839120370370368</v>
      </c>
      <c r="D4618" s="3" t="s">
        <v>985</v>
      </c>
      <c r="E4618" s="3" t="s">
        <v>29723</v>
      </c>
      <c r="F4618" s="3" t="s">
        <v>12918</v>
      </c>
      <c r="G4618" s="3" t="s">
        <v>29722</v>
      </c>
      <c r="H4618" s="3" t="s">
        <v>3017</v>
      </c>
    </row>
    <row r="4619" spans="1:8" x14ac:dyDescent="0.35">
      <c r="A4619" s="4">
        <v>60939</v>
      </c>
      <c r="B4619" s="1">
        <v>45232</v>
      </c>
      <c r="C4619" s="2">
        <v>0.40085648148148145</v>
      </c>
      <c r="D4619" s="3" t="s">
        <v>985</v>
      </c>
      <c r="E4619" s="3" t="s">
        <v>29725</v>
      </c>
      <c r="F4619" s="3" t="s">
        <v>29724</v>
      </c>
      <c r="G4619" s="3" t="s">
        <v>228</v>
      </c>
      <c r="H4619" s="3" t="s">
        <v>15513</v>
      </c>
    </row>
    <row r="4620" spans="1:8" ht="43.5" x14ac:dyDescent="0.35">
      <c r="A4620" s="4">
        <v>88649</v>
      </c>
      <c r="B4620" s="1">
        <v>45232</v>
      </c>
      <c r="C4620" s="2">
        <v>0.40085648148148145</v>
      </c>
      <c r="D4620" s="3" t="s">
        <v>29726</v>
      </c>
      <c r="E4620" s="3" t="s">
        <v>29730</v>
      </c>
      <c r="F4620" s="3" t="s">
        <v>29727</v>
      </c>
      <c r="G4620" s="3" t="s">
        <v>29728</v>
      </c>
      <c r="H4620" s="3" t="s">
        <v>29729</v>
      </c>
    </row>
    <row r="4621" spans="1:8" ht="43.5" x14ac:dyDescent="0.35">
      <c r="A4621" s="4">
        <v>182977</v>
      </c>
      <c r="B4621" s="1">
        <v>45232</v>
      </c>
      <c r="C4621" s="2">
        <v>0.40155092592592595</v>
      </c>
      <c r="D4621" s="3" t="s">
        <v>29731</v>
      </c>
      <c r="E4621" s="3" t="s">
        <v>29735</v>
      </c>
      <c r="F4621" s="3" t="s">
        <v>29732</v>
      </c>
      <c r="G4621" s="3" t="s">
        <v>29733</v>
      </c>
      <c r="H4621" s="3" t="s">
        <v>29734</v>
      </c>
    </row>
    <row r="4622" spans="1:8" ht="43.5" x14ac:dyDescent="0.35">
      <c r="A4622" s="4">
        <v>94190</v>
      </c>
      <c r="B4622" s="1">
        <v>45232</v>
      </c>
      <c r="C4622" s="2">
        <v>0.40155092592592595</v>
      </c>
      <c r="D4622" s="3" t="s">
        <v>12080</v>
      </c>
      <c r="E4622" s="3" t="s">
        <v>29739</v>
      </c>
      <c r="F4622" s="3" t="s">
        <v>29736</v>
      </c>
      <c r="G4622" s="3" t="s">
        <v>29737</v>
      </c>
      <c r="H4622" s="3" t="s">
        <v>29738</v>
      </c>
    </row>
    <row r="4623" spans="1:8" ht="58" x14ac:dyDescent="0.35">
      <c r="A4623" s="4">
        <v>49827</v>
      </c>
      <c r="B4623" s="1">
        <v>45232</v>
      </c>
      <c r="C4623" s="2">
        <v>0.40250000000000002</v>
      </c>
      <c r="D4623" s="3" t="s">
        <v>985</v>
      </c>
      <c r="E4623" s="3" t="s">
        <v>29740</v>
      </c>
      <c r="F4623" s="3" t="s">
        <v>12918</v>
      </c>
      <c r="G4623" s="3" t="s">
        <v>29740</v>
      </c>
      <c r="H4623" s="3" t="s">
        <v>3017</v>
      </c>
    </row>
    <row r="4624" spans="1:8" ht="43.5" x14ac:dyDescent="0.35">
      <c r="A4624" s="4">
        <v>188410</v>
      </c>
      <c r="B4624" s="1">
        <v>45232</v>
      </c>
      <c r="C4624" s="2">
        <v>0.40443287037037035</v>
      </c>
      <c r="D4624" s="3" t="s">
        <v>985</v>
      </c>
      <c r="E4624" s="3" t="s">
        <v>16998</v>
      </c>
      <c r="F4624" s="3" t="s">
        <v>29741</v>
      </c>
      <c r="G4624" s="3" t="s">
        <v>11299</v>
      </c>
      <c r="H4624" s="3" t="s">
        <v>29742</v>
      </c>
    </row>
    <row r="4625" spans="1:8" ht="72.5" x14ac:dyDescent="0.35">
      <c r="A4625" s="4">
        <v>43221</v>
      </c>
      <c r="B4625" s="1">
        <v>45232</v>
      </c>
      <c r="C4625" s="2">
        <v>0.40637731481481482</v>
      </c>
      <c r="D4625" s="3" t="s">
        <v>29743</v>
      </c>
      <c r="E4625" s="3" t="s">
        <v>29746</v>
      </c>
      <c r="F4625" s="3" t="s">
        <v>29744</v>
      </c>
      <c r="G4625" s="3" t="s">
        <v>12435</v>
      </c>
      <c r="H4625" s="3" t="s">
        <v>29745</v>
      </c>
    </row>
    <row r="4626" spans="1:8" ht="87" x14ac:dyDescent="0.35">
      <c r="A4626" s="4">
        <v>203287</v>
      </c>
      <c r="B4626" s="1">
        <v>45232</v>
      </c>
      <c r="C4626" s="2">
        <v>0.40841435185185188</v>
      </c>
      <c r="D4626" s="3" t="s">
        <v>11426</v>
      </c>
      <c r="E4626" s="3" t="s">
        <v>29749</v>
      </c>
      <c r="F4626" s="3" t="s">
        <v>29747</v>
      </c>
      <c r="G4626" s="3" t="s">
        <v>11463</v>
      </c>
      <c r="H4626" s="3" t="s">
        <v>29748</v>
      </c>
    </row>
    <row r="4627" spans="1:8" ht="87" x14ac:dyDescent="0.35">
      <c r="A4627" s="4">
        <v>34654</v>
      </c>
      <c r="B4627" s="1">
        <v>45232</v>
      </c>
      <c r="C4627" s="2">
        <v>0.40943287037037041</v>
      </c>
      <c r="D4627" s="3" t="s">
        <v>1403</v>
      </c>
      <c r="E4627" s="3" t="s">
        <v>29753</v>
      </c>
      <c r="F4627" s="3" t="s">
        <v>29750</v>
      </c>
      <c r="G4627" s="3" t="s">
        <v>29751</v>
      </c>
      <c r="H4627" s="3" t="s">
        <v>29752</v>
      </c>
    </row>
    <row r="4628" spans="1:8" x14ac:dyDescent="0.35">
      <c r="A4628" s="4">
        <v>51797</v>
      </c>
      <c r="B4628" s="1">
        <v>45232</v>
      </c>
      <c r="C4628" s="2">
        <v>0.41098379629629633</v>
      </c>
      <c r="D4628" s="3" t="s">
        <v>985</v>
      </c>
      <c r="E4628" s="3" t="s">
        <v>29754</v>
      </c>
      <c r="F4628" s="3" t="s">
        <v>12918</v>
      </c>
      <c r="G4628" s="3" t="s">
        <v>29754</v>
      </c>
      <c r="H4628" s="3" t="s">
        <v>3017</v>
      </c>
    </row>
    <row r="4629" spans="1:8" ht="58" x14ac:dyDescent="0.35">
      <c r="A4629" s="4">
        <v>195797</v>
      </c>
      <c r="B4629" s="1">
        <v>45232</v>
      </c>
      <c r="C4629" s="2">
        <v>0.41159722222222223</v>
      </c>
      <c r="D4629" s="3" t="s">
        <v>29755</v>
      </c>
      <c r="E4629" s="3" t="s">
        <v>12740</v>
      </c>
      <c r="F4629" s="3" t="s">
        <v>29756</v>
      </c>
      <c r="G4629" s="3" t="s">
        <v>29757</v>
      </c>
      <c r="H4629" s="3" t="s">
        <v>29758</v>
      </c>
    </row>
    <row r="4630" spans="1:8" ht="58" x14ac:dyDescent="0.35">
      <c r="A4630" s="4">
        <v>36756</v>
      </c>
      <c r="B4630" s="1">
        <v>45232</v>
      </c>
      <c r="C4630" s="2">
        <v>0.41445601851851849</v>
      </c>
      <c r="D4630" s="3" t="s">
        <v>985</v>
      </c>
      <c r="E4630" s="3" t="s">
        <v>13653</v>
      </c>
      <c r="F4630" s="3" t="s">
        <v>12918</v>
      </c>
      <c r="G4630" s="3" t="s">
        <v>13653</v>
      </c>
      <c r="H4630" s="3" t="s">
        <v>3017</v>
      </c>
    </row>
    <row r="4631" spans="1:8" ht="159.5" x14ac:dyDescent="0.35">
      <c r="A4631" s="4">
        <v>194429</v>
      </c>
      <c r="B4631" s="1">
        <v>45232</v>
      </c>
      <c r="C4631" s="2">
        <v>0.41447916666666668</v>
      </c>
      <c r="D4631" s="3" t="s">
        <v>29759</v>
      </c>
      <c r="E4631" s="3" t="s">
        <v>29763</v>
      </c>
      <c r="F4631" s="3" t="s">
        <v>29760</v>
      </c>
      <c r="G4631" s="3" t="s">
        <v>29761</v>
      </c>
      <c r="H4631" s="3" t="s">
        <v>29762</v>
      </c>
    </row>
    <row r="4632" spans="1:8" ht="72.5" x14ac:dyDescent="0.35">
      <c r="A4632" s="4">
        <v>34062</v>
      </c>
      <c r="B4632" s="1">
        <v>45232</v>
      </c>
      <c r="C4632" s="2">
        <v>0.41478009259259258</v>
      </c>
      <c r="D4632" s="3" t="s">
        <v>29764</v>
      </c>
      <c r="E4632" s="3" t="s">
        <v>29768</v>
      </c>
      <c r="F4632" s="3" t="s">
        <v>29765</v>
      </c>
      <c r="G4632" s="3" t="s">
        <v>29766</v>
      </c>
      <c r="H4632" s="3" t="s">
        <v>29767</v>
      </c>
    </row>
    <row r="4633" spans="1:8" ht="174" x14ac:dyDescent="0.35">
      <c r="A4633" s="4">
        <v>42512</v>
      </c>
      <c r="B4633" s="1">
        <v>45232</v>
      </c>
      <c r="C4633" s="2">
        <v>0.41684027777777777</v>
      </c>
      <c r="D4633" s="3" t="s">
        <v>29769</v>
      </c>
      <c r="E4633" s="3" t="s">
        <v>15198</v>
      </c>
      <c r="F4633" s="3" t="s">
        <v>29770</v>
      </c>
      <c r="G4633" s="3" t="s">
        <v>29771</v>
      </c>
      <c r="H4633" s="3" t="s">
        <v>29772</v>
      </c>
    </row>
    <row r="4634" spans="1:8" x14ac:dyDescent="0.35">
      <c r="A4634" s="4">
        <v>90772</v>
      </c>
      <c r="B4634" s="1">
        <v>45232</v>
      </c>
      <c r="C4634" s="2">
        <v>0.41722222222222222</v>
      </c>
      <c r="D4634" s="3" t="s">
        <v>985</v>
      </c>
      <c r="E4634" s="3" t="s">
        <v>846</v>
      </c>
      <c r="F4634" s="3" t="s">
        <v>12918</v>
      </c>
      <c r="G4634" s="3" t="s">
        <v>846</v>
      </c>
      <c r="H4634" s="3" t="s">
        <v>3017</v>
      </c>
    </row>
    <row r="4635" spans="1:8" ht="58" x14ac:dyDescent="0.35">
      <c r="A4635" s="4">
        <v>50853</v>
      </c>
      <c r="B4635" s="1">
        <v>45232</v>
      </c>
      <c r="C4635" s="2">
        <v>0.41833333333333328</v>
      </c>
      <c r="D4635" s="3" t="s">
        <v>29773</v>
      </c>
      <c r="E4635" s="3" t="s">
        <v>12896</v>
      </c>
      <c r="F4635" s="3" t="s">
        <v>29774</v>
      </c>
      <c r="G4635" s="3" t="s">
        <v>29775</v>
      </c>
      <c r="H4635" s="3" t="s">
        <v>29776</v>
      </c>
    </row>
    <row r="4636" spans="1:8" x14ac:dyDescent="0.35">
      <c r="A4636" s="4">
        <v>199027</v>
      </c>
      <c r="B4636" s="1">
        <v>45232</v>
      </c>
      <c r="C4636" s="2">
        <v>0.42288194444444444</v>
      </c>
      <c r="D4636" s="3" t="s">
        <v>10412</v>
      </c>
      <c r="E4636" s="3" t="s">
        <v>29779</v>
      </c>
      <c r="F4636" s="3" t="s">
        <v>29777</v>
      </c>
      <c r="G4636" s="3" t="s">
        <v>29778</v>
      </c>
      <c r="H4636" s="3" t="s">
        <v>12709</v>
      </c>
    </row>
    <row r="4637" spans="1:8" ht="43.5" x14ac:dyDescent="0.35">
      <c r="A4637" s="4">
        <v>187268</v>
      </c>
      <c r="B4637" s="1">
        <v>45232</v>
      </c>
      <c r="C4637" s="2">
        <v>0.42304398148148148</v>
      </c>
      <c r="D4637" s="3" t="s">
        <v>29780</v>
      </c>
      <c r="E4637" s="3" t="s">
        <v>29784</v>
      </c>
      <c r="F4637" s="3" t="s">
        <v>29781</v>
      </c>
      <c r="G4637" s="3" t="s">
        <v>29782</v>
      </c>
      <c r="H4637" s="3" t="s">
        <v>29783</v>
      </c>
    </row>
    <row r="4638" spans="1:8" ht="58" x14ac:dyDescent="0.35">
      <c r="A4638" s="4">
        <v>58526</v>
      </c>
      <c r="B4638" s="1">
        <v>45232</v>
      </c>
      <c r="C4638" s="2">
        <v>0.42444444444444446</v>
      </c>
      <c r="D4638" s="3" t="s">
        <v>13690</v>
      </c>
      <c r="E4638" s="3" t="s">
        <v>29786</v>
      </c>
      <c r="F4638" s="3" t="s">
        <v>29785</v>
      </c>
      <c r="G4638" s="3" t="s">
        <v>12075</v>
      </c>
      <c r="H4638" s="3" t="s">
        <v>592</v>
      </c>
    </row>
    <row r="4639" spans="1:8" ht="43.5" x14ac:dyDescent="0.35">
      <c r="A4639" s="4">
        <v>45005</v>
      </c>
      <c r="B4639" s="1">
        <v>45232</v>
      </c>
      <c r="C4639" s="2">
        <v>0.42457175925925927</v>
      </c>
      <c r="D4639" s="3" t="s">
        <v>12937</v>
      </c>
      <c r="E4639" s="3" t="s">
        <v>29789</v>
      </c>
      <c r="F4639" s="3" t="s">
        <v>29787</v>
      </c>
      <c r="G4639" s="3" t="s">
        <v>29788</v>
      </c>
      <c r="H4639" s="3" t="s">
        <v>11858</v>
      </c>
    </row>
    <row r="4640" spans="1:8" ht="290" x14ac:dyDescent="0.35">
      <c r="A4640" s="4">
        <v>107083</v>
      </c>
      <c r="B4640" s="1">
        <v>45232</v>
      </c>
      <c r="C4640" s="2">
        <v>0.42681712962962964</v>
      </c>
      <c r="D4640" s="3" t="s">
        <v>985</v>
      </c>
      <c r="E4640" s="3" t="s">
        <v>29791</v>
      </c>
      <c r="F4640" s="3" t="s">
        <v>12918</v>
      </c>
      <c r="G4640" s="3" t="s">
        <v>29790</v>
      </c>
      <c r="H4640" s="3" t="s">
        <v>3017</v>
      </c>
    </row>
    <row r="4641" spans="1:8" ht="29" x14ac:dyDescent="0.35">
      <c r="A4641" s="4">
        <v>51616</v>
      </c>
      <c r="B4641" s="1">
        <v>45232</v>
      </c>
      <c r="C4641" s="2">
        <v>0.42702546296296301</v>
      </c>
      <c r="D4641" s="3" t="s">
        <v>1436</v>
      </c>
      <c r="E4641" s="3" t="s">
        <v>14859</v>
      </c>
      <c r="F4641" s="3" t="s">
        <v>29792</v>
      </c>
      <c r="G4641" s="3" t="s">
        <v>14859</v>
      </c>
      <c r="H4641" s="3" t="s">
        <v>12506</v>
      </c>
    </row>
    <row r="4642" spans="1:8" ht="87" x14ac:dyDescent="0.35">
      <c r="A4642" s="4">
        <v>51233</v>
      </c>
      <c r="B4642" s="1">
        <v>45232</v>
      </c>
      <c r="C4642" s="2">
        <v>0.42726851851851855</v>
      </c>
      <c r="D4642" s="3" t="s">
        <v>29793</v>
      </c>
      <c r="E4642" s="3" t="s">
        <v>29797</v>
      </c>
      <c r="F4642" s="3" t="s">
        <v>29794</v>
      </c>
      <c r="G4642" s="3" t="s">
        <v>29795</v>
      </c>
      <c r="H4642" s="3" t="s">
        <v>29796</v>
      </c>
    </row>
    <row r="4643" spans="1:8" ht="43.5" x14ac:dyDescent="0.35">
      <c r="A4643" s="4">
        <v>29868</v>
      </c>
      <c r="B4643" s="1">
        <v>45232</v>
      </c>
      <c r="C4643" s="2">
        <v>0.42888888888888888</v>
      </c>
      <c r="D4643" s="3" t="s">
        <v>11985</v>
      </c>
      <c r="E4643" s="3" t="s">
        <v>13913</v>
      </c>
      <c r="F4643" s="3" t="s">
        <v>29798</v>
      </c>
      <c r="G4643" s="3" t="s">
        <v>11874</v>
      </c>
      <c r="H4643" s="3" t="s">
        <v>29799</v>
      </c>
    </row>
    <row r="4644" spans="1:8" x14ac:dyDescent="0.35">
      <c r="A4644" s="4">
        <v>42936</v>
      </c>
      <c r="B4644" s="1">
        <v>45232</v>
      </c>
      <c r="C4644" s="2">
        <v>0.43224537037037036</v>
      </c>
      <c r="D4644" s="3" t="s">
        <v>985</v>
      </c>
      <c r="E4644" s="3" t="s">
        <v>11699</v>
      </c>
      <c r="F4644" s="3" t="s">
        <v>12918</v>
      </c>
      <c r="G4644" s="3" t="s">
        <v>11699</v>
      </c>
      <c r="H4644" s="3" t="s">
        <v>3017</v>
      </c>
    </row>
    <row r="4645" spans="1:8" ht="58" x14ac:dyDescent="0.35">
      <c r="A4645" s="4">
        <v>111211</v>
      </c>
      <c r="B4645" s="1">
        <v>45232</v>
      </c>
      <c r="C4645" s="2">
        <v>0.43343749999999998</v>
      </c>
      <c r="D4645" s="3" t="s">
        <v>1436</v>
      </c>
      <c r="E4645" s="3" t="s">
        <v>29801</v>
      </c>
      <c r="F4645" s="3" t="s">
        <v>29800</v>
      </c>
      <c r="G4645" s="3" t="s">
        <v>29801</v>
      </c>
      <c r="H4645" s="3" t="s">
        <v>15567</v>
      </c>
    </row>
    <row r="4646" spans="1:8" ht="43.5" x14ac:dyDescent="0.35">
      <c r="A4646" s="4">
        <v>35809</v>
      </c>
      <c r="B4646" s="1">
        <v>45232</v>
      </c>
      <c r="C4646" s="2">
        <v>0.43372685185185184</v>
      </c>
      <c r="D4646" s="3" t="s">
        <v>29802</v>
      </c>
      <c r="E4646" s="3" t="s">
        <v>29805</v>
      </c>
      <c r="F4646" s="3" t="s">
        <v>29803</v>
      </c>
      <c r="G4646" s="3" t="s">
        <v>1212</v>
      </c>
      <c r="H4646" s="3" t="s">
        <v>29804</v>
      </c>
    </row>
    <row r="4647" spans="1:8" ht="87" x14ac:dyDescent="0.35">
      <c r="A4647" s="4">
        <v>33504</v>
      </c>
      <c r="B4647" s="1">
        <v>45232</v>
      </c>
      <c r="C4647" s="2">
        <v>0.43527777777777782</v>
      </c>
      <c r="D4647" s="3" t="s">
        <v>29806</v>
      </c>
      <c r="E4647" s="3" t="s">
        <v>29810</v>
      </c>
      <c r="F4647" s="3" t="s">
        <v>29807</v>
      </c>
      <c r="G4647" s="3" t="s">
        <v>29808</v>
      </c>
      <c r="H4647" s="3" t="s">
        <v>29809</v>
      </c>
    </row>
    <row r="4648" spans="1:8" ht="58" x14ac:dyDescent="0.35">
      <c r="A4648" s="4">
        <v>8870</v>
      </c>
      <c r="B4648" s="1">
        <v>45232</v>
      </c>
      <c r="C4648" s="2">
        <v>0.43631944444444448</v>
      </c>
      <c r="D4648" s="3" t="s">
        <v>11985</v>
      </c>
      <c r="E4648" s="3" t="s">
        <v>29812</v>
      </c>
      <c r="F4648" s="3" t="s">
        <v>29811</v>
      </c>
      <c r="G4648" s="3" t="s">
        <v>104</v>
      </c>
      <c r="H4648" s="3" t="s">
        <v>4190</v>
      </c>
    </row>
    <row r="4649" spans="1:8" x14ac:dyDescent="0.35">
      <c r="A4649" s="4">
        <v>46479</v>
      </c>
      <c r="B4649" s="1">
        <v>45232</v>
      </c>
      <c r="C4649" s="2">
        <v>0.43643518518518515</v>
      </c>
      <c r="D4649" s="3" t="s">
        <v>1556</v>
      </c>
      <c r="E4649" s="3" t="s">
        <v>14829</v>
      </c>
      <c r="F4649" s="3" t="s">
        <v>29813</v>
      </c>
      <c r="G4649" s="3" t="s">
        <v>29814</v>
      </c>
      <c r="H4649" s="3" t="s">
        <v>29815</v>
      </c>
    </row>
    <row r="4650" spans="1:8" ht="58" x14ac:dyDescent="0.35">
      <c r="A4650" s="4">
        <v>199142</v>
      </c>
      <c r="B4650" s="1">
        <v>45232</v>
      </c>
      <c r="C4650" s="2">
        <v>0.43692129629629628</v>
      </c>
      <c r="D4650" s="3" t="s">
        <v>29816</v>
      </c>
      <c r="E4650" s="3" t="s">
        <v>29820</v>
      </c>
      <c r="F4650" s="3" t="s">
        <v>29817</v>
      </c>
      <c r="G4650" s="3" t="s">
        <v>29818</v>
      </c>
      <c r="H4650" s="3" t="s">
        <v>29819</v>
      </c>
    </row>
    <row r="4651" spans="1:8" ht="145" x14ac:dyDescent="0.35">
      <c r="A4651" s="4">
        <v>32805</v>
      </c>
      <c r="B4651" s="1">
        <v>45232</v>
      </c>
      <c r="C4651" s="2">
        <v>0.43774305555555554</v>
      </c>
      <c r="D4651" s="3" t="s">
        <v>29821</v>
      </c>
      <c r="E4651" s="3" t="s">
        <v>29825</v>
      </c>
      <c r="F4651" s="3" t="s">
        <v>29822</v>
      </c>
      <c r="G4651" s="3" t="s">
        <v>29823</v>
      </c>
      <c r="H4651" s="3" t="s">
        <v>29824</v>
      </c>
    </row>
    <row r="4652" spans="1:8" ht="43.5" x14ac:dyDescent="0.35">
      <c r="A4652" s="4">
        <v>112056</v>
      </c>
      <c r="B4652" s="1">
        <v>45232</v>
      </c>
      <c r="C4652" s="2">
        <v>0.44053240740740746</v>
      </c>
      <c r="D4652" s="3" t="s">
        <v>29826</v>
      </c>
      <c r="E4652" s="3" t="s">
        <v>14815</v>
      </c>
      <c r="F4652" s="3" t="s">
        <v>29827</v>
      </c>
      <c r="G4652" s="3" t="s">
        <v>29828</v>
      </c>
      <c r="H4652" s="3" t="s">
        <v>29829</v>
      </c>
    </row>
    <row r="4653" spans="1:8" x14ac:dyDescent="0.35">
      <c r="A4653" s="4">
        <v>41539</v>
      </c>
      <c r="B4653" s="1">
        <v>45232</v>
      </c>
      <c r="C4653" s="2">
        <v>0.44145833333333334</v>
      </c>
      <c r="D4653" s="3" t="s">
        <v>985</v>
      </c>
      <c r="E4653" s="3" t="s">
        <v>29830</v>
      </c>
      <c r="F4653" s="3" t="s">
        <v>12918</v>
      </c>
      <c r="G4653" s="3" t="s">
        <v>13160</v>
      </c>
      <c r="H4653" s="3" t="s">
        <v>1939</v>
      </c>
    </row>
    <row r="4654" spans="1:8" ht="43.5" x14ac:dyDescent="0.35">
      <c r="A4654" s="4">
        <v>40833</v>
      </c>
      <c r="B4654" s="1">
        <v>45232</v>
      </c>
      <c r="C4654" s="2">
        <v>0.44278935185185181</v>
      </c>
      <c r="D4654" s="3" t="s">
        <v>1436</v>
      </c>
      <c r="E4654" s="3" t="s">
        <v>29833</v>
      </c>
      <c r="F4654" s="3" t="s">
        <v>29831</v>
      </c>
      <c r="G4654" s="3" t="s">
        <v>10672</v>
      </c>
      <c r="H4654" s="3" t="s">
        <v>29832</v>
      </c>
    </row>
    <row r="4655" spans="1:8" ht="29" x14ac:dyDescent="0.35">
      <c r="A4655" s="4">
        <v>32985</v>
      </c>
      <c r="B4655" s="1">
        <v>45232</v>
      </c>
      <c r="C4655" s="2">
        <v>0.44537037037037036</v>
      </c>
      <c r="D4655" s="3" t="s">
        <v>892</v>
      </c>
      <c r="E4655" s="3" t="s">
        <v>29834</v>
      </c>
      <c r="F4655" s="3" t="s">
        <v>13631</v>
      </c>
      <c r="G4655" s="3" t="s">
        <v>11021</v>
      </c>
      <c r="H4655" s="3" t="s">
        <v>13574</v>
      </c>
    </row>
    <row r="4656" spans="1:8" ht="159.5" x14ac:dyDescent="0.35">
      <c r="A4656" s="4">
        <v>4164</v>
      </c>
      <c r="B4656" s="1">
        <v>45232</v>
      </c>
      <c r="C4656" s="2">
        <v>0.44559027777777777</v>
      </c>
      <c r="D4656" s="3" t="s">
        <v>985</v>
      </c>
      <c r="E4656" s="3" t="s">
        <v>29836</v>
      </c>
      <c r="F4656" s="3" t="s">
        <v>985</v>
      </c>
      <c r="G4656" s="3" t="s">
        <v>29835</v>
      </c>
      <c r="H4656" s="3" t="s">
        <v>1615</v>
      </c>
    </row>
    <row r="4657" spans="1:8" ht="43.5" x14ac:dyDescent="0.35">
      <c r="A4657" s="4">
        <v>54391</v>
      </c>
      <c r="B4657" s="1">
        <v>45232</v>
      </c>
      <c r="C4657" s="2">
        <v>0.44572916666666668</v>
      </c>
      <c r="D4657" s="3" t="s">
        <v>1556</v>
      </c>
      <c r="E4657" s="3" t="s">
        <v>13347</v>
      </c>
      <c r="F4657" s="3" t="s">
        <v>29837</v>
      </c>
      <c r="G4657" s="3" t="s">
        <v>29838</v>
      </c>
      <c r="H4657" s="3" t="s">
        <v>29839</v>
      </c>
    </row>
    <row r="4658" spans="1:8" ht="29" x14ac:dyDescent="0.35">
      <c r="A4658" s="4">
        <v>205418</v>
      </c>
      <c r="B4658" s="1">
        <v>45232</v>
      </c>
      <c r="C4658" s="2">
        <v>0.44609953703703703</v>
      </c>
      <c r="D4658" s="3" t="s">
        <v>10826</v>
      </c>
      <c r="E4658" s="3" t="s">
        <v>10600</v>
      </c>
      <c r="F4658" s="3" t="s">
        <v>29840</v>
      </c>
      <c r="G4658" s="3" t="s">
        <v>29841</v>
      </c>
      <c r="H4658" s="3" t="s">
        <v>29842</v>
      </c>
    </row>
    <row r="4659" spans="1:8" ht="29" x14ac:dyDescent="0.35">
      <c r="A4659" s="4">
        <v>205418</v>
      </c>
      <c r="B4659" s="1">
        <v>45232</v>
      </c>
      <c r="C4659" s="2">
        <v>0.44656249999999997</v>
      </c>
      <c r="D4659" s="3" t="s">
        <v>10826</v>
      </c>
      <c r="E4659" s="3" t="s">
        <v>10600</v>
      </c>
      <c r="F4659" s="3" t="s">
        <v>29840</v>
      </c>
      <c r="G4659" s="3" t="s">
        <v>29841</v>
      </c>
      <c r="H4659" s="3" t="s">
        <v>29842</v>
      </c>
    </row>
    <row r="4660" spans="1:8" ht="72.5" x14ac:dyDescent="0.35">
      <c r="A4660" s="4">
        <v>45231</v>
      </c>
      <c r="B4660" s="1">
        <v>45232</v>
      </c>
      <c r="C4660" s="2">
        <v>0.44724537037037032</v>
      </c>
      <c r="D4660" s="3" t="s">
        <v>29843</v>
      </c>
      <c r="E4660" s="3" t="s">
        <v>29847</v>
      </c>
      <c r="F4660" s="3" t="s">
        <v>29844</v>
      </c>
      <c r="G4660" s="3" t="s">
        <v>29845</v>
      </c>
      <c r="H4660" s="3" t="s">
        <v>29846</v>
      </c>
    </row>
    <row r="4661" spans="1:8" ht="130.5" x14ac:dyDescent="0.35">
      <c r="A4661" s="4">
        <v>46766</v>
      </c>
      <c r="B4661" s="1">
        <v>45232</v>
      </c>
      <c r="C4661" s="2">
        <v>0.44768518518518513</v>
      </c>
      <c r="D4661" s="3" t="s">
        <v>29848</v>
      </c>
      <c r="E4661" s="3" t="s">
        <v>11314</v>
      </c>
      <c r="F4661" s="3" t="s">
        <v>29849</v>
      </c>
      <c r="G4661" s="3" t="s">
        <v>11732</v>
      </c>
      <c r="H4661" s="3" t="s">
        <v>29850</v>
      </c>
    </row>
    <row r="4662" spans="1:8" ht="58" x14ac:dyDescent="0.35">
      <c r="A4662" s="4">
        <v>37052</v>
      </c>
      <c r="B4662" s="1">
        <v>45232</v>
      </c>
      <c r="C4662" s="2">
        <v>0.44833333333333331</v>
      </c>
      <c r="D4662" s="3" t="s">
        <v>29851</v>
      </c>
      <c r="E4662" s="3" t="s">
        <v>14637</v>
      </c>
      <c r="F4662" s="3" t="s">
        <v>29852</v>
      </c>
      <c r="G4662" s="3" t="s">
        <v>100</v>
      </c>
      <c r="H4662" s="3" t="s">
        <v>29853</v>
      </c>
    </row>
    <row r="4663" spans="1:8" ht="29" x14ac:dyDescent="0.35">
      <c r="A4663" s="4">
        <v>205027</v>
      </c>
      <c r="B4663" s="1">
        <v>45232</v>
      </c>
      <c r="C4663" s="2">
        <v>0.44876157407407408</v>
      </c>
      <c r="D4663" s="3" t="s">
        <v>10826</v>
      </c>
      <c r="E4663" s="3" t="s">
        <v>26330</v>
      </c>
      <c r="F4663" s="3" t="s">
        <v>29854</v>
      </c>
      <c r="G4663" s="3" t="s">
        <v>29855</v>
      </c>
      <c r="H4663" s="3" t="s">
        <v>29856</v>
      </c>
    </row>
    <row r="4664" spans="1:8" ht="58" x14ac:dyDescent="0.35">
      <c r="A4664" s="4">
        <v>22965</v>
      </c>
      <c r="B4664" s="1">
        <v>45232</v>
      </c>
      <c r="C4664" s="2">
        <v>0.44976851851851851</v>
      </c>
      <c r="D4664" s="3" t="s">
        <v>29857</v>
      </c>
      <c r="E4664" s="3" t="s">
        <v>29861</v>
      </c>
      <c r="F4664" s="3" t="s">
        <v>29858</v>
      </c>
      <c r="G4664" s="3" t="s">
        <v>29859</v>
      </c>
      <c r="H4664" s="3" t="s">
        <v>29860</v>
      </c>
    </row>
    <row r="4665" spans="1:8" ht="29" x14ac:dyDescent="0.35">
      <c r="A4665" s="4">
        <v>47686</v>
      </c>
      <c r="B4665" s="1">
        <v>45232</v>
      </c>
      <c r="C4665" s="2">
        <v>0.4503819444444444</v>
      </c>
      <c r="D4665" s="3" t="s">
        <v>985</v>
      </c>
      <c r="E4665" s="3" t="s">
        <v>1482</v>
      </c>
      <c r="F4665" s="3" t="s">
        <v>12918</v>
      </c>
      <c r="G4665" s="3" t="s">
        <v>1482</v>
      </c>
      <c r="H4665" s="3" t="s">
        <v>3017</v>
      </c>
    </row>
    <row r="4666" spans="1:8" ht="58" x14ac:dyDescent="0.35">
      <c r="A4666" s="4">
        <v>12748</v>
      </c>
      <c r="B4666" s="1">
        <v>45232</v>
      </c>
      <c r="C4666" s="2">
        <v>0.45163194444444449</v>
      </c>
      <c r="D4666" s="3" t="s">
        <v>409</v>
      </c>
      <c r="E4666" s="3" t="s">
        <v>29863</v>
      </c>
      <c r="F4666" s="3" t="s">
        <v>29862</v>
      </c>
      <c r="G4666" s="3" t="s">
        <v>12075</v>
      </c>
      <c r="H4666" s="3" t="s">
        <v>13831</v>
      </c>
    </row>
    <row r="4667" spans="1:8" ht="43.5" x14ac:dyDescent="0.35">
      <c r="A4667" s="4">
        <v>58954</v>
      </c>
      <c r="B4667" s="1">
        <v>45232</v>
      </c>
      <c r="C4667" s="2">
        <v>0.45174768518518515</v>
      </c>
      <c r="D4667" s="3" t="s">
        <v>985</v>
      </c>
      <c r="E4667" s="3" t="s">
        <v>29866</v>
      </c>
      <c r="F4667" s="3" t="s">
        <v>29864</v>
      </c>
      <c r="G4667" s="3" t="s">
        <v>11080</v>
      </c>
      <c r="H4667" s="3" t="s">
        <v>29865</v>
      </c>
    </row>
    <row r="4668" spans="1:8" ht="43.5" x14ac:dyDescent="0.35">
      <c r="A4668" s="4">
        <v>135230</v>
      </c>
      <c r="B4668" s="1">
        <v>45232</v>
      </c>
      <c r="C4668" s="2">
        <v>0.45184027777777774</v>
      </c>
      <c r="D4668" s="3" t="s">
        <v>1436</v>
      </c>
      <c r="E4668" s="3" t="s">
        <v>14738</v>
      </c>
      <c r="F4668" s="3" t="s">
        <v>29867</v>
      </c>
      <c r="G4668" s="3" t="s">
        <v>10396</v>
      </c>
      <c r="H4668" s="3" t="s">
        <v>29868</v>
      </c>
    </row>
    <row r="4669" spans="1:8" ht="72.5" x14ac:dyDescent="0.35">
      <c r="A4669" s="4">
        <v>10443</v>
      </c>
      <c r="B4669" s="1">
        <v>45232</v>
      </c>
      <c r="C4669" s="2">
        <v>0.45447916666666671</v>
      </c>
      <c r="D4669" s="3" t="s">
        <v>29869</v>
      </c>
      <c r="E4669" s="3" t="s">
        <v>29871</v>
      </c>
      <c r="F4669" s="3" t="s">
        <v>29870</v>
      </c>
      <c r="G4669" s="3" t="s">
        <v>29871</v>
      </c>
      <c r="H4669" s="3" t="s">
        <v>12730</v>
      </c>
    </row>
    <row r="4670" spans="1:8" ht="29" x14ac:dyDescent="0.35">
      <c r="A4670" s="4">
        <v>112683</v>
      </c>
      <c r="B4670" s="1">
        <v>45232</v>
      </c>
      <c r="C4670" s="2">
        <v>0.45640046296296299</v>
      </c>
      <c r="D4670" s="3" t="s">
        <v>1556</v>
      </c>
      <c r="E4670" s="3" t="s">
        <v>14446</v>
      </c>
      <c r="F4670" s="3" t="s">
        <v>29872</v>
      </c>
      <c r="G4670" s="3" t="s">
        <v>29873</v>
      </c>
      <c r="H4670" s="3" t="s">
        <v>29874</v>
      </c>
    </row>
    <row r="4671" spans="1:8" ht="58" x14ac:dyDescent="0.35">
      <c r="A4671" s="4">
        <v>205088</v>
      </c>
      <c r="B4671" s="1">
        <v>45232</v>
      </c>
      <c r="C4671" s="2">
        <v>0.45718750000000002</v>
      </c>
      <c r="D4671" s="3" t="s">
        <v>233</v>
      </c>
      <c r="E4671" s="3" t="s">
        <v>29878</v>
      </c>
      <c r="F4671" s="3" t="s">
        <v>29875</v>
      </c>
      <c r="G4671" s="3" t="s">
        <v>29876</v>
      </c>
      <c r="H4671" s="3" t="s">
        <v>29877</v>
      </c>
    </row>
    <row r="4672" spans="1:8" ht="43.5" x14ac:dyDescent="0.35">
      <c r="A4672" s="4">
        <v>34083</v>
      </c>
      <c r="B4672" s="1">
        <v>45232</v>
      </c>
      <c r="C4672" s="2">
        <v>0.46083333333333337</v>
      </c>
      <c r="D4672" s="3" t="s">
        <v>892</v>
      </c>
      <c r="E4672" s="3" t="s">
        <v>29880</v>
      </c>
      <c r="F4672" s="3" t="s">
        <v>29879</v>
      </c>
      <c r="G4672" s="3" t="s">
        <v>11021</v>
      </c>
      <c r="H4672" s="3" t="s">
        <v>11777</v>
      </c>
    </row>
    <row r="4673" spans="1:8" ht="29" x14ac:dyDescent="0.35">
      <c r="A4673" s="4">
        <v>40837</v>
      </c>
      <c r="B4673" s="1">
        <v>45232</v>
      </c>
      <c r="C4673" s="2">
        <v>0.46182870370370371</v>
      </c>
      <c r="D4673" s="3" t="s">
        <v>985</v>
      </c>
      <c r="E4673" s="3" t="s">
        <v>29882</v>
      </c>
      <c r="F4673" s="3" t="s">
        <v>29881</v>
      </c>
      <c r="G4673" s="3" t="s">
        <v>618</v>
      </c>
      <c r="H4673" s="3" t="s">
        <v>29690</v>
      </c>
    </row>
    <row r="4674" spans="1:8" ht="72.5" x14ac:dyDescent="0.35">
      <c r="A4674" s="4">
        <v>66717</v>
      </c>
      <c r="B4674" s="1">
        <v>45232</v>
      </c>
      <c r="C4674" s="2">
        <v>0.46255787037037038</v>
      </c>
      <c r="D4674" s="3" t="s">
        <v>29883</v>
      </c>
      <c r="E4674" s="3" t="s">
        <v>29887</v>
      </c>
      <c r="F4674" s="3" t="s">
        <v>29884</v>
      </c>
      <c r="G4674" s="3" t="s">
        <v>29885</v>
      </c>
      <c r="H4674" s="3" t="s">
        <v>29886</v>
      </c>
    </row>
    <row r="4675" spans="1:8" ht="29" x14ac:dyDescent="0.35">
      <c r="A4675" s="4">
        <v>43034</v>
      </c>
      <c r="B4675" s="1">
        <v>45232</v>
      </c>
      <c r="C4675" s="2">
        <v>0.46347222222222223</v>
      </c>
      <c r="D4675" s="3" t="s">
        <v>985</v>
      </c>
      <c r="E4675" s="3" t="s">
        <v>14064</v>
      </c>
      <c r="F4675" s="3" t="s">
        <v>29888</v>
      </c>
      <c r="G4675" s="3" t="s">
        <v>14064</v>
      </c>
      <c r="H4675" s="3" t="s">
        <v>29889</v>
      </c>
    </row>
    <row r="4676" spans="1:8" ht="58" x14ac:dyDescent="0.35">
      <c r="A4676" s="4">
        <v>191809</v>
      </c>
      <c r="B4676" s="1">
        <v>45232</v>
      </c>
      <c r="C4676" s="2">
        <v>0.46379629629629626</v>
      </c>
      <c r="D4676" s="3" t="s">
        <v>29890</v>
      </c>
      <c r="E4676" s="3" t="s">
        <v>29894</v>
      </c>
      <c r="F4676" s="3" t="s">
        <v>29891</v>
      </c>
      <c r="G4676" s="3" t="s">
        <v>29892</v>
      </c>
      <c r="H4676" s="3" t="s">
        <v>29893</v>
      </c>
    </row>
    <row r="4677" spans="1:8" x14ac:dyDescent="0.35">
      <c r="A4677" s="4">
        <v>35065</v>
      </c>
      <c r="B4677" s="1">
        <v>45232</v>
      </c>
      <c r="C4677" s="2">
        <v>0.46516203703703707</v>
      </c>
      <c r="D4677" s="3" t="s">
        <v>985</v>
      </c>
      <c r="E4677" s="3" t="s">
        <v>846</v>
      </c>
      <c r="F4677" s="3" t="s">
        <v>12918</v>
      </c>
      <c r="G4677" s="3" t="s">
        <v>1130</v>
      </c>
      <c r="H4677" s="3" t="s">
        <v>1615</v>
      </c>
    </row>
    <row r="4678" spans="1:8" ht="145" x14ac:dyDescent="0.35">
      <c r="A4678" s="4">
        <v>37353</v>
      </c>
      <c r="B4678" s="1">
        <v>45232</v>
      </c>
      <c r="C4678" s="2">
        <v>0.46659722222222227</v>
      </c>
      <c r="D4678" s="3" t="s">
        <v>29895</v>
      </c>
      <c r="E4678" s="3" t="s">
        <v>12878</v>
      </c>
      <c r="F4678" s="3" t="s">
        <v>29896</v>
      </c>
      <c r="G4678" s="3" t="s">
        <v>29897</v>
      </c>
      <c r="H4678" s="3" t="s">
        <v>29898</v>
      </c>
    </row>
    <row r="4679" spans="1:8" ht="72.5" x14ac:dyDescent="0.35">
      <c r="A4679" s="4">
        <v>41654</v>
      </c>
      <c r="B4679" s="1">
        <v>45232</v>
      </c>
      <c r="C4679" s="2">
        <v>0.46708333333333335</v>
      </c>
      <c r="D4679" s="3" t="s">
        <v>29899</v>
      </c>
      <c r="E4679" s="3" t="s">
        <v>29903</v>
      </c>
      <c r="F4679" s="3" t="s">
        <v>29900</v>
      </c>
      <c r="G4679" s="3" t="s">
        <v>29901</v>
      </c>
      <c r="H4679" s="3" t="s">
        <v>29902</v>
      </c>
    </row>
    <row r="4680" spans="1:8" ht="29" x14ac:dyDescent="0.35">
      <c r="A4680" s="4">
        <v>54370</v>
      </c>
      <c r="B4680" s="1">
        <v>45232</v>
      </c>
      <c r="C4680" s="2">
        <v>0.46784722222222225</v>
      </c>
      <c r="D4680" s="3" t="s">
        <v>1403</v>
      </c>
      <c r="E4680" s="3" t="s">
        <v>11398</v>
      </c>
      <c r="F4680" s="3" t="s">
        <v>29904</v>
      </c>
      <c r="G4680" s="3" t="s">
        <v>29905</v>
      </c>
      <c r="H4680" s="3" t="s">
        <v>29906</v>
      </c>
    </row>
    <row r="4681" spans="1:8" x14ac:dyDescent="0.35">
      <c r="A4681" s="4">
        <v>60109</v>
      </c>
      <c r="B4681" s="1">
        <v>45232</v>
      </c>
      <c r="C4681" s="2">
        <v>0.46797453703703701</v>
      </c>
      <c r="D4681" s="3" t="s">
        <v>985</v>
      </c>
      <c r="E4681" s="3" t="s">
        <v>1190</v>
      </c>
      <c r="F4681" s="3" t="s">
        <v>12918</v>
      </c>
      <c r="G4681" s="3" t="s">
        <v>15669</v>
      </c>
      <c r="H4681" s="3" t="s">
        <v>3017</v>
      </c>
    </row>
    <row r="4682" spans="1:8" ht="58" x14ac:dyDescent="0.35">
      <c r="A4682" s="4">
        <v>46543</v>
      </c>
      <c r="B4682" s="1">
        <v>45232</v>
      </c>
      <c r="C4682" s="2">
        <v>0.46973379629629625</v>
      </c>
      <c r="D4682" s="3" t="s">
        <v>11985</v>
      </c>
      <c r="E4682" s="3" t="s">
        <v>17908</v>
      </c>
      <c r="F4682" s="3" t="s">
        <v>29907</v>
      </c>
      <c r="G4682" s="3" t="s">
        <v>100</v>
      </c>
      <c r="H4682" s="3" t="s">
        <v>29908</v>
      </c>
    </row>
    <row r="4683" spans="1:8" x14ac:dyDescent="0.35">
      <c r="A4683" s="4">
        <v>153520</v>
      </c>
      <c r="B4683" s="1">
        <v>45232</v>
      </c>
      <c r="C4683" s="2">
        <v>0.47047453703703707</v>
      </c>
      <c r="D4683" s="3" t="s">
        <v>1436</v>
      </c>
      <c r="E4683" s="3" t="s">
        <v>29909</v>
      </c>
      <c r="F4683" s="3" t="s">
        <v>12941</v>
      </c>
      <c r="G4683" s="3" t="s">
        <v>29909</v>
      </c>
      <c r="H4683" s="3" t="s">
        <v>1939</v>
      </c>
    </row>
    <row r="4684" spans="1:8" ht="29" x14ac:dyDescent="0.35">
      <c r="A4684" s="4">
        <v>72956</v>
      </c>
      <c r="B4684" s="1">
        <v>45232</v>
      </c>
      <c r="C4684" s="2">
        <v>0.47208333333333335</v>
      </c>
      <c r="D4684" s="3" t="s">
        <v>1436</v>
      </c>
      <c r="E4684" s="3" t="s">
        <v>29911</v>
      </c>
      <c r="F4684" s="3" t="s">
        <v>29910</v>
      </c>
      <c r="G4684" s="3" t="s">
        <v>29911</v>
      </c>
      <c r="H4684" s="3" t="s">
        <v>29912</v>
      </c>
    </row>
    <row r="4685" spans="1:8" x14ac:dyDescent="0.35">
      <c r="A4685" s="4">
        <v>27394</v>
      </c>
      <c r="B4685" s="1">
        <v>45232</v>
      </c>
      <c r="C4685" s="2">
        <v>0.47342592592592592</v>
      </c>
      <c r="D4685" s="3" t="s">
        <v>1436</v>
      </c>
      <c r="E4685" s="3" t="s">
        <v>1430</v>
      </c>
      <c r="F4685" s="3" t="s">
        <v>12941</v>
      </c>
      <c r="G4685" s="3" t="s">
        <v>1430</v>
      </c>
      <c r="H4685" s="3" t="s">
        <v>1939</v>
      </c>
    </row>
    <row r="4686" spans="1:8" ht="43.5" x14ac:dyDescent="0.35">
      <c r="A4686" s="4">
        <v>56775</v>
      </c>
      <c r="B4686" s="1">
        <v>45232</v>
      </c>
      <c r="C4686" s="2">
        <v>0.47543981481481484</v>
      </c>
      <c r="D4686" s="3" t="s">
        <v>11985</v>
      </c>
      <c r="E4686" s="3" t="s">
        <v>15201</v>
      </c>
      <c r="F4686" s="3" t="s">
        <v>29913</v>
      </c>
      <c r="G4686" s="3" t="s">
        <v>104</v>
      </c>
      <c r="H4686" s="3" t="s">
        <v>4190</v>
      </c>
    </row>
    <row r="4687" spans="1:8" x14ac:dyDescent="0.35">
      <c r="A4687" s="4">
        <v>39590</v>
      </c>
      <c r="B4687" s="1">
        <v>45232</v>
      </c>
      <c r="C4687" s="2">
        <v>0.47962962962962963</v>
      </c>
      <c r="D4687" s="3" t="s">
        <v>29914</v>
      </c>
      <c r="E4687" s="3" t="s">
        <v>11267</v>
      </c>
      <c r="F4687" s="3" t="s">
        <v>14607</v>
      </c>
      <c r="G4687" s="3" t="s">
        <v>29915</v>
      </c>
      <c r="H4687" s="3" t="s">
        <v>14607</v>
      </c>
    </row>
    <row r="4688" spans="1:8" ht="43.5" x14ac:dyDescent="0.35">
      <c r="A4688" s="4">
        <v>185512</v>
      </c>
      <c r="B4688" s="1">
        <v>45232</v>
      </c>
      <c r="C4688" s="2">
        <v>0.48008101851851853</v>
      </c>
      <c r="D4688" s="3" t="s">
        <v>29916</v>
      </c>
      <c r="E4688" s="3" t="s">
        <v>29918</v>
      </c>
      <c r="F4688" s="3" t="s">
        <v>29917</v>
      </c>
      <c r="G4688" s="3" t="s">
        <v>11417</v>
      </c>
      <c r="H4688" s="3" t="s">
        <v>29</v>
      </c>
    </row>
    <row r="4689" spans="1:8" ht="29" x14ac:dyDescent="0.35">
      <c r="A4689" s="4">
        <v>48816</v>
      </c>
      <c r="B4689" s="1">
        <v>45232</v>
      </c>
      <c r="C4689" s="2">
        <v>0.4808796296296296</v>
      </c>
      <c r="D4689" s="3" t="s">
        <v>29919</v>
      </c>
      <c r="E4689" s="3" t="s">
        <v>29923</v>
      </c>
      <c r="F4689" s="3" t="s">
        <v>29920</v>
      </c>
      <c r="G4689" s="3" t="s">
        <v>29921</v>
      </c>
      <c r="H4689" s="3" t="s">
        <v>29922</v>
      </c>
    </row>
    <row r="4690" spans="1:8" ht="130.5" x14ac:dyDescent="0.35">
      <c r="A4690" s="4">
        <v>25165</v>
      </c>
      <c r="B4690" s="1">
        <v>45232</v>
      </c>
      <c r="C4690" s="2">
        <v>0.48106481481481483</v>
      </c>
      <c r="D4690" s="3" t="s">
        <v>1436</v>
      </c>
      <c r="E4690" s="3" t="s">
        <v>29927</v>
      </c>
      <c r="F4690" s="3" t="s">
        <v>29924</v>
      </c>
      <c r="G4690" s="3" t="s">
        <v>29925</v>
      </c>
      <c r="H4690" s="3" t="s">
        <v>29926</v>
      </c>
    </row>
    <row r="4691" spans="1:8" ht="29" x14ac:dyDescent="0.35">
      <c r="A4691" s="4">
        <v>73417</v>
      </c>
      <c r="B4691" s="1">
        <v>45232</v>
      </c>
      <c r="C4691" s="2">
        <v>0.48194444444444445</v>
      </c>
      <c r="D4691" s="3" t="s">
        <v>11590</v>
      </c>
      <c r="E4691" s="3" t="s">
        <v>29929</v>
      </c>
      <c r="F4691" s="3" t="s">
        <v>29928</v>
      </c>
      <c r="G4691" s="3" t="s">
        <v>29929</v>
      </c>
      <c r="H4691" s="3" t="s">
        <v>11526</v>
      </c>
    </row>
    <row r="4692" spans="1:8" ht="58" x14ac:dyDescent="0.35">
      <c r="A4692" s="4">
        <v>48816</v>
      </c>
      <c r="B4692" s="1">
        <v>45232</v>
      </c>
      <c r="C4692" s="2">
        <v>0.48300925925925925</v>
      </c>
      <c r="D4692" s="3" t="s">
        <v>29919</v>
      </c>
      <c r="E4692" s="3" t="s">
        <v>29930</v>
      </c>
      <c r="F4692" s="3" t="s">
        <v>29920</v>
      </c>
      <c r="G4692" s="3" t="s">
        <v>29921</v>
      </c>
      <c r="H4692" s="3" t="s">
        <v>29922</v>
      </c>
    </row>
    <row r="4693" spans="1:8" ht="29" x14ac:dyDescent="0.35">
      <c r="A4693" s="4">
        <v>147226</v>
      </c>
      <c r="B4693" s="1">
        <v>45232</v>
      </c>
      <c r="C4693" s="2">
        <v>0.48422453703703705</v>
      </c>
      <c r="D4693" s="3" t="s">
        <v>11985</v>
      </c>
      <c r="E4693" s="3" t="s">
        <v>13349</v>
      </c>
      <c r="F4693" s="3" t="s">
        <v>29931</v>
      </c>
      <c r="G4693" s="3" t="s">
        <v>11799</v>
      </c>
      <c r="H4693" s="3" t="s">
        <v>29932</v>
      </c>
    </row>
    <row r="4694" spans="1:8" x14ac:dyDescent="0.35">
      <c r="A4694" s="4">
        <v>135054</v>
      </c>
      <c r="B4694" s="1">
        <v>45232</v>
      </c>
      <c r="C4694" s="2">
        <v>0.48553240740740744</v>
      </c>
      <c r="D4694" s="3" t="s">
        <v>1436</v>
      </c>
      <c r="E4694" s="3" t="s">
        <v>11674</v>
      </c>
      <c r="F4694" s="3" t="s">
        <v>12941</v>
      </c>
      <c r="G4694" s="3" t="s">
        <v>29933</v>
      </c>
      <c r="H4694" s="3" t="s">
        <v>1939</v>
      </c>
    </row>
    <row r="4695" spans="1:8" ht="29" x14ac:dyDescent="0.35">
      <c r="A4695" s="4">
        <v>149550</v>
      </c>
      <c r="B4695" s="1">
        <v>45232</v>
      </c>
      <c r="C4695" s="2">
        <v>0.48644675925925923</v>
      </c>
      <c r="D4695" s="3" t="e">
        <f>-no new COMPLAINT</f>
        <v>#NAME?</v>
      </c>
      <c r="E4695" s="3" t="s">
        <v>29935</v>
      </c>
      <c r="F4695" s="3" t="s">
        <v>12064</v>
      </c>
      <c r="G4695" s="3" t="s">
        <v>29934</v>
      </c>
      <c r="H4695" s="3" t="s">
        <v>29819</v>
      </c>
    </row>
    <row r="4696" spans="1:8" ht="43.5" x14ac:dyDescent="0.35">
      <c r="A4696" s="4">
        <v>200142</v>
      </c>
      <c r="B4696" s="1">
        <v>45232</v>
      </c>
      <c r="C4696" s="2">
        <v>0.48855324074074075</v>
      </c>
      <c r="D4696" s="3" t="s">
        <v>11676</v>
      </c>
      <c r="E4696" s="3" t="s">
        <v>11083</v>
      </c>
      <c r="F4696" s="3" t="s">
        <v>29936</v>
      </c>
      <c r="G4696" s="3" t="s">
        <v>11799</v>
      </c>
      <c r="H4696" s="3" t="s">
        <v>29937</v>
      </c>
    </row>
    <row r="4697" spans="1:8" ht="43.5" x14ac:dyDescent="0.35">
      <c r="A4697" s="4">
        <v>66571</v>
      </c>
      <c r="B4697" s="1">
        <v>45232</v>
      </c>
      <c r="C4697" s="2">
        <v>0.48949074074074073</v>
      </c>
      <c r="D4697" s="3" t="s">
        <v>29938</v>
      </c>
      <c r="E4697" s="3" t="s">
        <v>29941</v>
      </c>
      <c r="F4697" s="3" t="s">
        <v>29939</v>
      </c>
      <c r="G4697" s="3" t="s">
        <v>29940</v>
      </c>
      <c r="H4697" s="3" t="s">
        <v>11526</v>
      </c>
    </row>
    <row r="4698" spans="1:8" ht="29" x14ac:dyDescent="0.35">
      <c r="A4698" s="4">
        <v>48816</v>
      </c>
      <c r="B4698" s="1">
        <v>45232</v>
      </c>
      <c r="C4698" s="2">
        <v>0.4908912037037037</v>
      </c>
      <c r="D4698" s="3" t="s">
        <v>29919</v>
      </c>
      <c r="E4698" s="3" t="s">
        <v>29923</v>
      </c>
      <c r="F4698" s="3" t="s">
        <v>29942</v>
      </c>
      <c r="G4698" s="3" t="s">
        <v>29921</v>
      </c>
      <c r="H4698" s="3" t="s">
        <v>29922</v>
      </c>
    </row>
    <row r="4699" spans="1:8" ht="72.5" x14ac:dyDescent="0.35">
      <c r="A4699" s="4">
        <v>17132</v>
      </c>
      <c r="B4699" s="1">
        <v>45232</v>
      </c>
      <c r="C4699" s="2">
        <v>0.49478009259259265</v>
      </c>
      <c r="D4699" s="3" t="s">
        <v>1403</v>
      </c>
      <c r="E4699" s="3" t="s">
        <v>29946</v>
      </c>
      <c r="F4699" s="3" t="s">
        <v>29943</v>
      </c>
      <c r="G4699" s="3" t="s">
        <v>29944</v>
      </c>
      <c r="H4699" s="3" t="s">
        <v>29945</v>
      </c>
    </row>
    <row r="4700" spans="1:8" x14ac:dyDescent="0.35">
      <c r="A4700" s="4">
        <v>31847</v>
      </c>
      <c r="B4700" s="1">
        <v>45232</v>
      </c>
      <c r="C4700" s="2">
        <v>0.49578703703703703</v>
      </c>
      <c r="D4700" s="3" t="s">
        <v>1436</v>
      </c>
      <c r="E4700" s="3" t="s">
        <v>29948</v>
      </c>
      <c r="F4700" s="3" t="s">
        <v>29947</v>
      </c>
      <c r="G4700" s="3" t="s">
        <v>29948</v>
      </c>
      <c r="H4700" s="3" t="s">
        <v>29949</v>
      </c>
    </row>
    <row r="4701" spans="1:8" x14ac:dyDescent="0.35">
      <c r="A4701" s="4">
        <v>102975</v>
      </c>
      <c r="B4701" s="1">
        <v>45232</v>
      </c>
      <c r="C4701" s="2">
        <v>0.49605324074074075</v>
      </c>
      <c r="D4701" s="3" t="s">
        <v>892</v>
      </c>
      <c r="E4701" s="3" t="s">
        <v>29951</v>
      </c>
      <c r="F4701" s="3" t="s">
        <v>29950</v>
      </c>
      <c r="G4701" s="3" t="s">
        <v>12075</v>
      </c>
      <c r="H4701" s="3" t="s">
        <v>11237</v>
      </c>
    </row>
    <row r="4702" spans="1:8" ht="87" x14ac:dyDescent="0.35">
      <c r="A4702" s="4">
        <v>92684</v>
      </c>
      <c r="B4702" s="1">
        <v>45232</v>
      </c>
      <c r="C4702" s="2">
        <v>0.49645833333333328</v>
      </c>
      <c r="D4702" s="3" t="s">
        <v>29952</v>
      </c>
      <c r="E4702" s="3" t="s">
        <v>29954</v>
      </c>
      <c r="F4702" s="3" t="s">
        <v>29953</v>
      </c>
      <c r="G4702" s="3" t="s">
        <v>12564</v>
      </c>
      <c r="H4702" s="3" t="s">
        <v>23805</v>
      </c>
    </row>
    <row r="4703" spans="1:8" ht="43.5" x14ac:dyDescent="0.35">
      <c r="A4703" s="4">
        <v>46480</v>
      </c>
      <c r="B4703" s="1">
        <v>45232</v>
      </c>
      <c r="C4703" s="2">
        <v>0.4972569444444444</v>
      </c>
      <c r="D4703" s="3" t="s">
        <v>985</v>
      </c>
      <c r="E4703" s="3" t="s">
        <v>14830</v>
      </c>
      <c r="F4703" s="3" t="s">
        <v>29955</v>
      </c>
      <c r="G4703" s="3" t="s">
        <v>29956</v>
      </c>
      <c r="H4703" s="3" t="s">
        <v>29957</v>
      </c>
    </row>
    <row r="4704" spans="1:8" x14ac:dyDescent="0.35">
      <c r="A4704" s="4">
        <v>44325</v>
      </c>
      <c r="B4704" s="1">
        <v>45232</v>
      </c>
      <c r="C4704" s="2">
        <v>0.50312499999999993</v>
      </c>
      <c r="D4704" s="3" t="s">
        <v>755</v>
      </c>
      <c r="E4704" s="3" t="s">
        <v>29959</v>
      </c>
      <c r="F4704" s="3" t="s">
        <v>29958</v>
      </c>
      <c r="G4704" s="3" t="s">
        <v>29959</v>
      </c>
      <c r="H4704" s="3" t="s">
        <v>12506</v>
      </c>
    </row>
    <row r="4705" spans="1:8" ht="29" x14ac:dyDescent="0.35">
      <c r="A4705" s="4">
        <v>33841</v>
      </c>
      <c r="B4705" s="1">
        <v>45232</v>
      </c>
      <c r="C4705" s="2">
        <v>0.50501157407407404</v>
      </c>
      <c r="D4705" s="3" t="s">
        <v>1436</v>
      </c>
      <c r="E4705" s="3" t="s">
        <v>15465</v>
      </c>
      <c r="F4705" s="3" t="s">
        <v>12941</v>
      </c>
      <c r="G4705" s="3" t="s">
        <v>15465</v>
      </c>
      <c r="H4705" s="3" t="s">
        <v>1939</v>
      </c>
    </row>
    <row r="4706" spans="1:8" ht="87" x14ac:dyDescent="0.35">
      <c r="A4706" s="4">
        <v>68087</v>
      </c>
      <c r="B4706" s="1">
        <v>45232</v>
      </c>
      <c r="C4706" s="2">
        <v>0.50723379629629628</v>
      </c>
      <c r="D4706" s="3" t="s">
        <v>12939</v>
      </c>
      <c r="E4706" s="3" t="s">
        <v>29963</v>
      </c>
      <c r="F4706" s="3" t="s">
        <v>29960</v>
      </c>
      <c r="G4706" s="3" t="s">
        <v>29961</v>
      </c>
      <c r="H4706" s="3" t="s">
        <v>29962</v>
      </c>
    </row>
    <row r="4707" spans="1:8" ht="29" x14ac:dyDescent="0.35">
      <c r="A4707" s="4">
        <v>35545</v>
      </c>
      <c r="B4707" s="1">
        <v>45232</v>
      </c>
      <c r="C4707" s="2">
        <v>0.50795138888888891</v>
      </c>
      <c r="D4707" s="3" t="s">
        <v>892</v>
      </c>
      <c r="E4707" s="3" t="s">
        <v>29965</v>
      </c>
      <c r="F4707" s="3" t="s">
        <v>29964</v>
      </c>
      <c r="G4707" s="3" t="s">
        <v>11020</v>
      </c>
      <c r="H4707" s="3" t="s">
        <v>11777</v>
      </c>
    </row>
    <row r="4708" spans="1:8" ht="58" x14ac:dyDescent="0.35">
      <c r="A4708" s="4">
        <v>51527</v>
      </c>
      <c r="B4708" s="1">
        <v>45232</v>
      </c>
      <c r="C4708" s="2">
        <v>0.50822916666666662</v>
      </c>
      <c r="D4708" s="3" t="s">
        <v>1436</v>
      </c>
      <c r="E4708" s="3" t="s">
        <v>29966</v>
      </c>
      <c r="F4708" s="3" t="s">
        <v>12941</v>
      </c>
      <c r="G4708" s="3" t="s">
        <v>1098</v>
      </c>
      <c r="H4708" s="3" t="s">
        <v>1939</v>
      </c>
    </row>
    <row r="4709" spans="1:8" x14ac:dyDescent="0.35">
      <c r="A4709" s="4">
        <v>40998</v>
      </c>
      <c r="B4709" s="1">
        <v>45232</v>
      </c>
      <c r="C4709" s="2">
        <v>0.50946759259259256</v>
      </c>
      <c r="D4709" s="3" t="s">
        <v>1436</v>
      </c>
      <c r="E4709" s="3" t="s">
        <v>29969</v>
      </c>
      <c r="F4709" s="3" t="s">
        <v>29967</v>
      </c>
      <c r="G4709" s="3" t="s">
        <v>100</v>
      </c>
      <c r="H4709" s="3" t="s">
        <v>29968</v>
      </c>
    </row>
    <row r="4710" spans="1:8" ht="43.5" x14ac:dyDescent="0.35">
      <c r="A4710" s="4">
        <v>40998</v>
      </c>
      <c r="B4710" s="1">
        <v>45232</v>
      </c>
      <c r="C4710" s="2">
        <v>0.51300925925925933</v>
      </c>
      <c r="D4710" s="3" t="s">
        <v>1436</v>
      </c>
      <c r="E4710" s="3" t="s">
        <v>29969</v>
      </c>
      <c r="F4710" s="3" t="s">
        <v>29967</v>
      </c>
      <c r="G4710" s="3" t="s">
        <v>100</v>
      </c>
      <c r="H4710" s="3" t="s">
        <v>29970</v>
      </c>
    </row>
    <row r="4711" spans="1:8" ht="58" x14ac:dyDescent="0.35">
      <c r="A4711" s="4">
        <v>163245</v>
      </c>
      <c r="B4711" s="1">
        <v>45232</v>
      </c>
      <c r="C4711" s="2">
        <v>0.5138194444444445</v>
      </c>
      <c r="D4711" s="3" t="s">
        <v>29971</v>
      </c>
      <c r="E4711" s="3" t="s">
        <v>29974</v>
      </c>
      <c r="F4711" s="3" t="s">
        <v>29972</v>
      </c>
      <c r="G4711" s="3" t="s">
        <v>14006</v>
      </c>
      <c r="H4711" s="3" t="s">
        <v>29973</v>
      </c>
    </row>
    <row r="4712" spans="1:8" ht="72.5" x14ac:dyDescent="0.35">
      <c r="A4712" s="4">
        <v>35793</v>
      </c>
      <c r="B4712" s="1">
        <v>45232</v>
      </c>
      <c r="C4712" s="2">
        <v>0.51457175925925924</v>
      </c>
      <c r="D4712" s="3" t="s">
        <v>1403</v>
      </c>
      <c r="E4712" s="3" t="s">
        <v>29978</v>
      </c>
      <c r="F4712" s="3" t="s">
        <v>29975</v>
      </c>
      <c r="G4712" s="3" t="s">
        <v>29976</v>
      </c>
      <c r="H4712" s="3" t="s">
        <v>29977</v>
      </c>
    </row>
    <row r="4713" spans="1:8" ht="43.5" x14ac:dyDescent="0.35">
      <c r="A4713" s="4">
        <v>90664</v>
      </c>
      <c r="B4713" s="1">
        <v>45232</v>
      </c>
      <c r="C4713" s="2">
        <v>0.51472222222222219</v>
      </c>
      <c r="D4713" s="3" t="s">
        <v>13127</v>
      </c>
      <c r="E4713" s="3" t="s">
        <v>29981</v>
      </c>
      <c r="F4713" s="3" t="s">
        <v>29979</v>
      </c>
      <c r="G4713" s="3" t="s">
        <v>29980</v>
      </c>
      <c r="H4713" s="3" t="s">
        <v>10992</v>
      </c>
    </row>
    <row r="4714" spans="1:8" ht="29" x14ac:dyDescent="0.35">
      <c r="A4714" s="4">
        <v>37179</v>
      </c>
      <c r="B4714" s="1">
        <v>45232</v>
      </c>
      <c r="C4714" s="2">
        <v>0.51771990740740736</v>
      </c>
      <c r="D4714" s="3" t="s">
        <v>892</v>
      </c>
      <c r="E4714" s="3" t="s">
        <v>29983</v>
      </c>
      <c r="F4714" s="3" t="s">
        <v>29982</v>
      </c>
      <c r="G4714" s="3" t="s">
        <v>10658</v>
      </c>
      <c r="H4714" s="3" t="s">
        <v>11777</v>
      </c>
    </row>
    <row r="4715" spans="1:8" ht="58" x14ac:dyDescent="0.35">
      <c r="A4715" s="4">
        <v>26746</v>
      </c>
      <c r="B4715" s="1">
        <v>45232</v>
      </c>
      <c r="C4715" s="2">
        <v>0.52177083333333341</v>
      </c>
      <c r="D4715" s="3" t="s">
        <v>1403</v>
      </c>
      <c r="E4715" s="3" t="s">
        <v>29987</v>
      </c>
      <c r="F4715" s="3" t="s">
        <v>29984</v>
      </c>
      <c r="G4715" s="3" t="s">
        <v>29985</v>
      </c>
      <c r="H4715" s="3" t="s">
        <v>29986</v>
      </c>
    </row>
    <row r="4716" spans="1:8" ht="29" x14ac:dyDescent="0.35">
      <c r="A4716" s="4">
        <v>41546</v>
      </c>
      <c r="B4716" s="1">
        <v>45232</v>
      </c>
      <c r="C4716" s="2">
        <v>0.52364583333333337</v>
      </c>
      <c r="D4716" s="3" t="s">
        <v>985</v>
      </c>
      <c r="E4716" s="3" t="s">
        <v>29989</v>
      </c>
      <c r="F4716" s="3" t="s">
        <v>29988</v>
      </c>
      <c r="G4716" s="3" t="s">
        <v>228</v>
      </c>
      <c r="H4716" s="3" t="s">
        <v>29690</v>
      </c>
    </row>
    <row r="4717" spans="1:8" ht="58" x14ac:dyDescent="0.35">
      <c r="A4717" s="4">
        <v>154056</v>
      </c>
      <c r="B4717" s="1">
        <v>45232</v>
      </c>
      <c r="C4717" s="2">
        <v>0.54484953703703709</v>
      </c>
      <c r="D4717" s="3" t="s">
        <v>29990</v>
      </c>
      <c r="E4717" s="3" t="s">
        <v>29994</v>
      </c>
      <c r="F4717" s="3" t="s">
        <v>29991</v>
      </c>
      <c r="G4717" s="3" t="s">
        <v>29992</v>
      </c>
      <c r="H4717" s="3" t="s">
        <v>29993</v>
      </c>
    </row>
    <row r="4718" spans="1:8" ht="58" x14ac:dyDescent="0.35">
      <c r="A4718" s="4">
        <v>154056</v>
      </c>
      <c r="B4718" s="1">
        <v>45232</v>
      </c>
      <c r="C4718" s="2">
        <v>0.54560185185185184</v>
      </c>
      <c r="D4718" s="3" t="s">
        <v>29995</v>
      </c>
      <c r="E4718" s="3" t="s">
        <v>29994</v>
      </c>
      <c r="F4718" s="3" t="s">
        <v>29991</v>
      </c>
      <c r="G4718" s="3" t="s">
        <v>29996</v>
      </c>
      <c r="H4718" s="3" t="s">
        <v>29993</v>
      </c>
    </row>
    <row r="4719" spans="1:8" ht="29" x14ac:dyDescent="0.35">
      <c r="A4719" s="4">
        <v>149456</v>
      </c>
      <c r="B4719" s="1">
        <v>45232</v>
      </c>
      <c r="C4719" s="2">
        <v>0.554224537037037</v>
      </c>
      <c r="D4719" s="3" t="s">
        <v>12178</v>
      </c>
      <c r="E4719" s="3" t="s">
        <v>29999</v>
      </c>
      <c r="F4719" s="3" t="s">
        <v>29997</v>
      </c>
      <c r="G4719" s="3" t="s">
        <v>29998</v>
      </c>
      <c r="H4719" s="3" t="s">
        <v>14061</v>
      </c>
    </row>
    <row r="4720" spans="1:8" ht="58" x14ac:dyDescent="0.35">
      <c r="A4720" s="4">
        <v>42953</v>
      </c>
      <c r="B4720" s="1">
        <v>45232</v>
      </c>
      <c r="C4720" s="2">
        <v>0.56237268518518524</v>
      </c>
      <c r="D4720" s="3" t="s">
        <v>30001</v>
      </c>
      <c r="E4720" s="3" t="s">
        <v>30005</v>
      </c>
      <c r="F4720" s="3" t="s">
        <v>30002</v>
      </c>
      <c r="G4720" s="3" t="s">
        <v>30003</v>
      </c>
      <c r="H4720" s="3" t="s">
        <v>30004</v>
      </c>
    </row>
    <row r="4721" spans="1:8" ht="43.5" x14ac:dyDescent="0.35">
      <c r="A4721" s="4">
        <v>182610</v>
      </c>
      <c r="B4721" s="1">
        <v>45232</v>
      </c>
      <c r="C4721" s="2">
        <v>0.56650462962962966</v>
      </c>
      <c r="D4721" s="3" t="s">
        <v>11970</v>
      </c>
      <c r="E4721" s="3" t="s">
        <v>30008</v>
      </c>
      <c r="F4721" s="3" t="s">
        <v>30006</v>
      </c>
      <c r="G4721" s="3" t="s">
        <v>12346</v>
      </c>
      <c r="H4721" s="3" t="s">
        <v>30007</v>
      </c>
    </row>
    <row r="4722" spans="1:8" x14ac:dyDescent="0.35">
      <c r="A4722" s="4">
        <v>201400</v>
      </c>
      <c r="B4722" s="1">
        <v>45232</v>
      </c>
      <c r="C4722" s="2">
        <v>0.56819444444444445</v>
      </c>
      <c r="D4722" s="3" t="s">
        <v>30009</v>
      </c>
      <c r="E4722" s="3" t="s">
        <v>30011</v>
      </c>
      <c r="F4722" s="3" t="s">
        <v>30010</v>
      </c>
      <c r="G4722" s="3" t="s">
        <v>1398</v>
      </c>
      <c r="H4722" s="3" t="s">
        <v>11564</v>
      </c>
    </row>
    <row r="4723" spans="1:8" ht="43.5" x14ac:dyDescent="0.35">
      <c r="A4723" s="4">
        <v>42101</v>
      </c>
      <c r="B4723" s="1">
        <v>45232</v>
      </c>
      <c r="C4723" s="2">
        <v>0.56942129629629623</v>
      </c>
      <c r="D4723" s="3" t="s">
        <v>11085</v>
      </c>
      <c r="E4723" s="3" t="s">
        <v>30015</v>
      </c>
      <c r="F4723" s="3" t="s">
        <v>30012</v>
      </c>
      <c r="G4723" s="3" t="s">
        <v>30013</v>
      </c>
      <c r="H4723" s="3" t="s">
        <v>30014</v>
      </c>
    </row>
    <row r="4724" spans="1:8" ht="43.5" x14ac:dyDescent="0.35">
      <c r="A4724" s="4">
        <v>42101</v>
      </c>
      <c r="B4724" s="1">
        <v>45232</v>
      </c>
      <c r="C4724" s="2">
        <v>0.56973379629629628</v>
      </c>
      <c r="D4724" s="3" t="s">
        <v>11085</v>
      </c>
      <c r="E4724" s="3" t="s">
        <v>30015</v>
      </c>
      <c r="F4724" s="3" t="s">
        <v>30012</v>
      </c>
      <c r="G4724" s="3" t="s">
        <v>30013</v>
      </c>
      <c r="H4724" s="3" t="s">
        <v>30016</v>
      </c>
    </row>
    <row r="4725" spans="1:8" ht="29" x14ac:dyDescent="0.35">
      <c r="A4725" s="4">
        <v>93469</v>
      </c>
      <c r="B4725" s="1">
        <v>45232</v>
      </c>
      <c r="C4725" s="2">
        <v>0.57204861111111105</v>
      </c>
      <c r="D4725" s="3" t="s">
        <v>10916</v>
      </c>
      <c r="E4725" s="3" t="s">
        <v>30018</v>
      </c>
      <c r="F4725" s="3" t="s">
        <v>30017</v>
      </c>
      <c r="G4725" s="3" t="e">
        <f>-controlled RA</f>
        <v>#NAME?</v>
      </c>
      <c r="H4725" s="3" t="e">
        <f>-UPDATE CBC,LFT,RFT</f>
        <v>#NAME?</v>
      </c>
    </row>
    <row r="4726" spans="1:8" ht="29" x14ac:dyDescent="0.35">
      <c r="A4726" s="4">
        <v>38817</v>
      </c>
      <c r="B4726" s="1">
        <v>45232</v>
      </c>
      <c r="C4726" s="2">
        <v>0.57212962962962965</v>
      </c>
      <c r="D4726" s="3" t="s">
        <v>15051</v>
      </c>
      <c r="E4726" s="3" t="s">
        <v>30021</v>
      </c>
      <c r="F4726" s="3" t="s">
        <v>15271</v>
      </c>
      <c r="G4726" s="3" t="s">
        <v>30019</v>
      </c>
      <c r="H4726" s="3" t="s">
        <v>30020</v>
      </c>
    </row>
    <row r="4727" spans="1:8" ht="43.5" x14ac:dyDescent="0.35">
      <c r="A4727" s="4">
        <v>42101</v>
      </c>
      <c r="B4727" s="1">
        <v>45232</v>
      </c>
      <c r="C4727" s="2">
        <v>0.57469907407407406</v>
      </c>
      <c r="D4727" s="3" t="s">
        <v>11085</v>
      </c>
      <c r="E4727" s="3" t="s">
        <v>30022</v>
      </c>
      <c r="F4727" s="3" t="s">
        <v>30012</v>
      </c>
      <c r="G4727" s="3" t="s">
        <v>30013</v>
      </c>
      <c r="H4727" s="3" t="s">
        <v>30014</v>
      </c>
    </row>
    <row r="4728" spans="1:8" ht="101.5" x14ac:dyDescent="0.35">
      <c r="A4728" s="4">
        <v>54224</v>
      </c>
      <c r="B4728" s="1">
        <v>45232</v>
      </c>
      <c r="C4728" s="2">
        <v>0.57527777777777778</v>
      </c>
      <c r="D4728" s="3" t="s">
        <v>30023</v>
      </c>
      <c r="E4728" s="3" t="s">
        <v>15205</v>
      </c>
      <c r="F4728" s="3" t="s">
        <v>30024</v>
      </c>
      <c r="G4728" s="3" t="s">
        <v>30025</v>
      </c>
      <c r="H4728" s="3" t="s">
        <v>30026</v>
      </c>
    </row>
    <row r="4729" spans="1:8" ht="43.5" x14ac:dyDescent="0.35">
      <c r="A4729" s="4">
        <v>167619</v>
      </c>
      <c r="B4729" s="1">
        <v>45232</v>
      </c>
      <c r="C4729" s="2">
        <v>0.5773611111111111</v>
      </c>
      <c r="D4729" s="3" t="s">
        <v>14031</v>
      </c>
      <c r="E4729" s="3" t="s">
        <v>14814</v>
      </c>
      <c r="F4729" s="3" t="s">
        <v>30027</v>
      </c>
      <c r="G4729" s="3" t="s">
        <v>30028</v>
      </c>
      <c r="H4729" s="3" t="s">
        <v>10660</v>
      </c>
    </row>
    <row r="4730" spans="1:8" ht="72.5" x14ac:dyDescent="0.35">
      <c r="A4730" s="4">
        <v>78400</v>
      </c>
      <c r="B4730" s="1">
        <v>45232</v>
      </c>
      <c r="C4730" s="2">
        <v>0.57747685185185182</v>
      </c>
      <c r="D4730" s="3" t="s">
        <v>30029</v>
      </c>
      <c r="E4730" s="3" t="s">
        <v>15298</v>
      </c>
      <c r="F4730" s="3" t="s">
        <v>30030</v>
      </c>
      <c r="G4730" s="3" t="s">
        <v>10468</v>
      </c>
      <c r="H4730" s="3" t="s">
        <v>30031</v>
      </c>
    </row>
    <row r="4731" spans="1:8" ht="43.5" x14ac:dyDescent="0.35">
      <c r="A4731" s="4">
        <v>35571</v>
      </c>
      <c r="B4731" s="1">
        <v>45232</v>
      </c>
      <c r="C4731" s="2">
        <v>0.58119212962962963</v>
      </c>
      <c r="D4731" s="3" t="s">
        <v>1556</v>
      </c>
      <c r="E4731" s="3" t="s">
        <v>18013</v>
      </c>
      <c r="F4731" s="3" t="s">
        <v>30032</v>
      </c>
      <c r="G4731" s="3" t="s">
        <v>30033</v>
      </c>
      <c r="H4731" s="3" t="s">
        <v>30034</v>
      </c>
    </row>
    <row r="4732" spans="1:8" ht="29" x14ac:dyDescent="0.35">
      <c r="A4732" s="4">
        <v>88857</v>
      </c>
      <c r="B4732" s="1">
        <v>45232</v>
      </c>
      <c r="C4732" s="2">
        <v>0.58362268518518523</v>
      </c>
      <c r="D4732" s="3" t="s">
        <v>11005</v>
      </c>
      <c r="E4732" s="3" t="s">
        <v>30036</v>
      </c>
      <c r="F4732" s="3" t="s">
        <v>30035</v>
      </c>
      <c r="G4732" s="3" t="s">
        <v>715</v>
      </c>
      <c r="H4732" s="3" t="s">
        <v>11511</v>
      </c>
    </row>
    <row r="4733" spans="1:8" ht="101.5" x14ac:dyDescent="0.35">
      <c r="A4733" s="4">
        <v>150020</v>
      </c>
      <c r="B4733" s="1">
        <v>45232</v>
      </c>
      <c r="C4733" s="2">
        <v>0.58421296296296299</v>
      </c>
      <c r="D4733" s="3" t="s">
        <v>30037</v>
      </c>
      <c r="E4733" s="3" t="s">
        <v>30041</v>
      </c>
      <c r="F4733" s="3" t="s">
        <v>30038</v>
      </c>
      <c r="G4733" s="3" t="s">
        <v>30039</v>
      </c>
      <c r="H4733" s="3" t="s">
        <v>30040</v>
      </c>
    </row>
    <row r="4734" spans="1:8" ht="29" x14ac:dyDescent="0.35">
      <c r="A4734" s="4">
        <v>47308</v>
      </c>
      <c r="B4734" s="1">
        <v>45232</v>
      </c>
      <c r="C4734" s="2">
        <v>0.58474537037037033</v>
      </c>
      <c r="D4734" s="3" t="s">
        <v>1933</v>
      </c>
      <c r="E4734" s="3" t="s">
        <v>14828</v>
      </c>
      <c r="F4734" s="3" t="s">
        <v>30042</v>
      </c>
      <c r="G4734" s="3" t="s">
        <v>1628</v>
      </c>
      <c r="H4734" s="3" t="s">
        <v>10685</v>
      </c>
    </row>
    <row r="4735" spans="1:8" ht="43.5" x14ac:dyDescent="0.35">
      <c r="A4735" s="4">
        <v>158448</v>
      </c>
      <c r="B4735" s="1">
        <v>45232</v>
      </c>
      <c r="C4735" s="2">
        <v>0.58549768518518519</v>
      </c>
      <c r="D4735" s="3" t="s">
        <v>167</v>
      </c>
      <c r="E4735" s="3" t="s">
        <v>13588</v>
      </c>
      <c r="F4735" s="3" t="s">
        <v>30043</v>
      </c>
      <c r="G4735" s="3" t="s">
        <v>30044</v>
      </c>
      <c r="H4735" s="3" t="s">
        <v>30045</v>
      </c>
    </row>
    <row r="4736" spans="1:8" ht="43.5" x14ac:dyDescent="0.35">
      <c r="A4736" s="4">
        <v>144303</v>
      </c>
      <c r="B4736" s="1">
        <v>45232</v>
      </c>
      <c r="C4736" s="2">
        <v>0.58815972222222224</v>
      </c>
      <c r="D4736" s="3" t="s">
        <v>167</v>
      </c>
      <c r="E4736" s="3" t="s">
        <v>30047</v>
      </c>
      <c r="F4736" s="3" t="s">
        <v>30046</v>
      </c>
      <c r="G4736" s="3" t="s">
        <v>11799</v>
      </c>
      <c r="H4736" s="3" t="s">
        <v>11787</v>
      </c>
    </row>
    <row r="4737" spans="1:8" ht="58" x14ac:dyDescent="0.35">
      <c r="A4737" s="4">
        <v>188873</v>
      </c>
      <c r="B4737" s="1">
        <v>45232</v>
      </c>
      <c r="C4737" s="2">
        <v>0.58914351851851854</v>
      </c>
      <c r="D4737" s="3" t="s">
        <v>1556</v>
      </c>
      <c r="E4737" s="3" t="s">
        <v>30050</v>
      </c>
      <c r="F4737" s="3" t="s">
        <v>30048</v>
      </c>
      <c r="G4737" s="3" t="s">
        <v>30049</v>
      </c>
      <c r="H4737" s="3" t="s">
        <v>12393</v>
      </c>
    </row>
    <row r="4738" spans="1:8" ht="29" x14ac:dyDescent="0.35">
      <c r="A4738" s="4">
        <v>178463</v>
      </c>
      <c r="B4738" s="1">
        <v>45232</v>
      </c>
      <c r="C4738" s="2">
        <v>0.58950231481481474</v>
      </c>
      <c r="D4738" s="3" t="s">
        <v>12148</v>
      </c>
      <c r="E4738" s="3" t="s">
        <v>30053</v>
      </c>
      <c r="F4738" s="3" t="s">
        <v>30051</v>
      </c>
      <c r="G4738" s="3" t="s">
        <v>12252</v>
      </c>
      <c r="H4738" s="3" t="s">
        <v>30052</v>
      </c>
    </row>
    <row r="4739" spans="1:8" ht="87" x14ac:dyDescent="0.35">
      <c r="A4739" s="4">
        <v>12989</v>
      </c>
      <c r="B4739" s="1">
        <v>45232</v>
      </c>
      <c r="C4739" s="2">
        <v>0.59010416666666665</v>
      </c>
      <c r="D4739" s="3" t="s">
        <v>30054</v>
      </c>
      <c r="E4739" s="3" t="s">
        <v>30058</v>
      </c>
      <c r="F4739" s="3" t="s">
        <v>30055</v>
      </c>
      <c r="G4739" s="3" t="s">
        <v>30056</v>
      </c>
      <c r="H4739" s="3" t="s">
        <v>30057</v>
      </c>
    </row>
    <row r="4740" spans="1:8" ht="72.5" x14ac:dyDescent="0.35">
      <c r="A4740" s="4">
        <v>43047</v>
      </c>
      <c r="B4740" s="1">
        <v>45232</v>
      </c>
      <c r="C4740" s="2">
        <v>0.59072916666666664</v>
      </c>
      <c r="D4740" s="3" t="s">
        <v>10339</v>
      </c>
      <c r="E4740" s="3" t="s">
        <v>30061</v>
      </c>
      <c r="F4740" s="3" t="s">
        <v>30059</v>
      </c>
      <c r="G4740" s="3" t="e">
        <f>-HTN + dyslipidemia</f>
        <v>#NAME?</v>
      </c>
      <c r="H4740" s="3" t="s">
        <v>30060</v>
      </c>
    </row>
    <row r="4741" spans="1:8" x14ac:dyDescent="0.35">
      <c r="A4741" s="4">
        <v>39933</v>
      </c>
      <c r="B4741" s="1">
        <v>45232</v>
      </c>
      <c r="C4741" s="2">
        <v>0.59114583333333337</v>
      </c>
      <c r="D4741" s="3" t="s">
        <v>985</v>
      </c>
      <c r="E4741" s="3" t="s">
        <v>1190</v>
      </c>
      <c r="F4741" s="3" t="s">
        <v>12918</v>
      </c>
      <c r="G4741" s="3" t="s">
        <v>11710</v>
      </c>
      <c r="H4741" s="3" t="s">
        <v>1939</v>
      </c>
    </row>
    <row r="4742" spans="1:8" ht="29" x14ac:dyDescent="0.35">
      <c r="A4742" s="4">
        <v>81428</v>
      </c>
      <c r="B4742" s="1">
        <v>45232</v>
      </c>
      <c r="C4742" s="2">
        <v>0.59118055555555549</v>
      </c>
      <c r="D4742" s="3" t="s">
        <v>892</v>
      </c>
      <c r="E4742" s="3" t="s">
        <v>30063</v>
      </c>
      <c r="F4742" s="3" t="s">
        <v>30062</v>
      </c>
      <c r="G4742" s="3" t="s">
        <v>1397</v>
      </c>
      <c r="H4742" s="3" t="s">
        <v>11844</v>
      </c>
    </row>
    <row r="4743" spans="1:8" ht="43.5" x14ac:dyDescent="0.35">
      <c r="A4743" s="4">
        <v>172977</v>
      </c>
      <c r="B4743" s="1">
        <v>45232</v>
      </c>
      <c r="C4743" s="2">
        <v>0.59263888888888883</v>
      </c>
      <c r="D4743" s="3" t="s">
        <v>30064</v>
      </c>
      <c r="E4743" s="3" t="s">
        <v>30068</v>
      </c>
      <c r="F4743" s="3" t="s">
        <v>30065</v>
      </c>
      <c r="G4743" s="3" t="s">
        <v>30066</v>
      </c>
      <c r="H4743" s="3" t="s">
        <v>30067</v>
      </c>
    </row>
    <row r="4744" spans="1:8" ht="130.5" x14ac:dyDescent="0.35">
      <c r="A4744" s="4">
        <v>36739</v>
      </c>
      <c r="B4744" s="1">
        <v>45232</v>
      </c>
      <c r="C4744" s="2">
        <v>0.59483796296296299</v>
      </c>
      <c r="D4744" s="3" t="s">
        <v>30069</v>
      </c>
      <c r="E4744" s="3" t="s">
        <v>30073</v>
      </c>
      <c r="F4744" s="3" t="s">
        <v>30070</v>
      </c>
      <c r="G4744" s="3" t="s">
        <v>30071</v>
      </c>
      <c r="H4744" s="3" t="s">
        <v>30072</v>
      </c>
    </row>
    <row r="4745" spans="1:8" x14ac:dyDescent="0.35">
      <c r="A4745" s="4">
        <v>193493</v>
      </c>
      <c r="B4745" s="1">
        <v>45232</v>
      </c>
      <c r="C4745" s="2">
        <v>0.5951157407407407</v>
      </c>
      <c r="D4745" s="3" t="s">
        <v>14894</v>
      </c>
      <c r="E4745" s="3" t="s">
        <v>30075</v>
      </c>
      <c r="F4745" s="3" t="s">
        <v>30074</v>
      </c>
      <c r="G4745" s="3" t="s">
        <v>12252</v>
      </c>
      <c r="H4745" s="3" t="s">
        <v>15294</v>
      </c>
    </row>
    <row r="4746" spans="1:8" ht="29" x14ac:dyDescent="0.35">
      <c r="A4746" s="4">
        <v>177563</v>
      </c>
      <c r="B4746" s="1">
        <v>45232</v>
      </c>
      <c r="C4746" s="2">
        <v>0.59512731481481485</v>
      </c>
      <c r="D4746" s="3" t="s">
        <v>1436</v>
      </c>
      <c r="E4746" s="3" t="s">
        <v>30076</v>
      </c>
      <c r="F4746" s="3" t="s">
        <v>12941</v>
      </c>
      <c r="G4746" s="3" t="s">
        <v>30076</v>
      </c>
      <c r="H4746" s="3" t="s">
        <v>1939</v>
      </c>
    </row>
    <row r="4747" spans="1:8" ht="58" x14ac:dyDescent="0.35">
      <c r="A4747" s="4">
        <v>39205</v>
      </c>
      <c r="B4747" s="1">
        <v>45232</v>
      </c>
      <c r="C4747" s="2">
        <v>0.59645833333333331</v>
      </c>
      <c r="D4747" s="3" t="s">
        <v>30077</v>
      </c>
      <c r="E4747" s="3" t="s">
        <v>30080</v>
      </c>
      <c r="F4747" s="3" t="s">
        <v>30078</v>
      </c>
      <c r="G4747" s="3" t="s">
        <v>30079</v>
      </c>
      <c r="H4747" s="3" t="s">
        <v>15543</v>
      </c>
    </row>
    <row r="4748" spans="1:8" x14ac:dyDescent="0.35">
      <c r="A4748" s="4">
        <v>34169</v>
      </c>
      <c r="B4748" s="1">
        <v>45232</v>
      </c>
      <c r="C4748" s="2">
        <v>0.59847222222222218</v>
      </c>
      <c r="D4748" s="3" t="s">
        <v>1436</v>
      </c>
      <c r="E4748" s="3" t="s">
        <v>18020</v>
      </c>
      <c r="F4748" s="3" t="s">
        <v>12941</v>
      </c>
      <c r="G4748" s="3" t="s">
        <v>18020</v>
      </c>
      <c r="H4748" s="3" t="s">
        <v>1939</v>
      </c>
    </row>
    <row r="4749" spans="1:8" ht="101.5" x14ac:dyDescent="0.35">
      <c r="A4749" s="4">
        <v>192437</v>
      </c>
      <c r="B4749" s="1">
        <v>45232</v>
      </c>
      <c r="C4749" s="2">
        <v>0.60244212962962962</v>
      </c>
      <c r="D4749" s="3" t="s">
        <v>30081</v>
      </c>
      <c r="E4749" s="3" t="s">
        <v>30085</v>
      </c>
      <c r="F4749" s="3" t="s">
        <v>30082</v>
      </c>
      <c r="G4749" s="3" t="s">
        <v>30083</v>
      </c>
      <c r="H4749" s="3" t="s">
        <v>30084</v>
      </c>
    </row>
    <row r="4750" spans="1:8" ht="58" x14ac:dyDescent="0.35">
      <c r="A4750" s="4">
        <v>13252</v>
      </c>
      <c r="B4750" s="1">
        <v>45232</v>
      </c>
      <c r="C4750" s="2">
        <v>0.60339120370370369</v>
      </c>
      <c r="D4750" s="3" t="s">
        <v>1556</v>
      </c>
      <c r="E4750" s="3" t="s">
        <v>14840</v>
      </c>
      <c r="F4750" s="3" t="s">
        <v>30086</v>
      </c>
      <c r="G4750" s="3" t="s">
        <v>30087</v>
      </c>
      <c r="H4750" s="3" t="s">
        <v>30088</v>
      </c>
    </row>
    <row r="4751" spans="1:8" ht="58" x14ac:dyDescent="0.35">
      <c r="A4751" s="4">
        <v>36764</v>
      </c>
      <c r="B4751" s="1">
        <v>45232</v>
      </c>
      <c r="C4751" s="2">
        <v>0.60528935185185184</v>
      </c>
      <c r="D4751" s="3" t="s">
        <v>30089</v>
      </c>
      <c r="E4751" s="3" t="s">
        <v>30092</v>
      </c>
      <c r="F4751" s="3" t="s">
        <v>30090</v>
      </c>
      <c r="G4751" s="3" t="e">
        <f>-fair BP and Glycemic controll.</f>
        <v>#NAME?</v>
      </c>
      <c r="H4751" s="3" t="s">
        <v>30091</v>
      </c>
    </row>
    <row r="4752" spans="1:8" ht="58" x14ac:dyDescent="0.35">
      <c r="A4752" s="4">
        <v>10779</v>
      </c>
      <c r="B4752" s="1">
        <v>45232</v>
      </c>
      <c r="C4752" s="2">
        <v>0.60531250000000003</v>
      </c>
      <c r="D4752" s="3" t="s">
        <v>30093</v>
      </c>
      <c r="E4752" s="3" t="s">
        <v>30096</v>
      </c>
      <c r="F4752" s="3" t="s">
        <v>30094</v>
      </c>
      <c r="G4752" s="3" t="s">
        <v>30095</v>
      </c>
      <c r="H4752" s="3" t="s">
        <v>12136</v>
      </c>
    </row>
    <row r="4753" spans="1:8" x14ac:dyDescent="0.35">
      <c r="A4753" s="4">
        <v>111446</v>
      </c>
      <c r="B4753" s="1">
        <v>45232</v>
      </c>
      <c r="C4753" s="2">
        <v>0.60606481481481478</v>
      </c>
      <c r="D4753" s="3" t="s">
        <v>13559</v>
      </c>
      <c r="E4753" s="3" t="s">
        <v>30099</v>
      </c>
      <c r="F4753" s="3" t="s">
        <v>30097</v>
      </c>
      <c r="G4753" s="3" t="s">
        <v>12599</v>
      </c>
      <c r="H4753" s="3" t="s">
        <v>30098</v>
      </c>
    </row>
    <row r="4754" spans="1:8" ht="43.5" x14ac:dyDescent="0.35">
      <c r="A4754" s="4">
        <v>51126</v>
      </c>
      <c r="B4754" s="1">
        <v>45232</v>
      </c>
      <c r="C4754" s="2">
        <v>0.60996527777777776</v>
      </c>
      <c r="D4754" s="3" t="s">
        <v>11085</v>
      </c>
      <c r="E4754" s="3" t="s">
        <v>13672</v>
      </c>
      <c r="F4754" s="3" t="s">
        <v>30100</v>
      </c>
      <c r="G4754" s="3" t="s">
        <v>30101</v>
      </c>
      <c r="H4754" s="3" t="s">
        <v>30102</v>
      </c>
    </row>
    <row r="4755" spans="1:8" ht="43.5" x14ac:dyDescent="0.35">
      <c r="A4755" s="4">
        <v>37344</v>
      </c>
      <c r="B4755" s="1">
        <v>45232</v>
      </c>
      <c r="C4755" s="2">
        <v>0.61017361111111112</v>
      </c>
      <c r="D4755" s="3" t="s">
        <v>13191</v>
      </c>
      <c r="E4755" s="3" t="s">
        <v>17691</v>
      </c>
      <c r="F4755" s="3" t="s">
        <v>30103</v>
      </c>
      <c r="G4755" s="3" t="s">
        <v>10705</v>
      </c>
      <c r="H4755" s="3" t="s">
        <v>30104</v>
      </c>
    </row>
    <row r="4756" spans="1:8" ht="101.5" x14ac:dyDescent="0.35">
      <c r="A4756" s="4">
        <v>157745</v>
      </c>
      <c r="B4756" s="1">
        <v>45232</v>
      </c>
      <c r="C4756" s="2">
        <v>0.61299768518518516</v>
      </c>
      <c r="D4756" s="3" t="s">
        <v>1436</v>
      </c>
      <c r="E4756" s="3" t="s">
        <v>30107</v>
      </c>
      <c r="F4756" s="3" t="s">
        <v>30105</v>
      </c>
      <c r="G4756" s="3" t="s">
        <v>11653</v>
      </c>
      <c r="H4756" s="3" t="s">
        <v>30106</v>
      </c>
    </row>
    <row r="4757" spans="1:8" ht="101.5" x14ac:dyDescent="0.35">
      <c r="A4757" s="4">
        <v>50378</v>
      </c>
      <c r="B4757" s="1">
        <v>45232</v>
      </c>
      <c r="C4757" s="2">
        <v>0.61384259259259266</v>
      </c>
      <c r="D4757" s="3" t="s">
        <v>1556</v>
      </c>
      <c r="E4757" s="3" t="s">
        <v>30111</v>
      </c>
      <c r="F4757" s="3" t="s">
        <v>30108</v>
      </c>
      <c r="G4757" s="3" t="s">
        <v>30109</v>
      </c>
      <c r="H4757" s="3" t="s">
        <v>30110</v>
      </c>
    </row>
    <row r="4758" spans="1:8" x14ac:dyDescent="0.35">
      <c r="A4758" s="4">
        <v>166907</v>
      </c>
      <c r="B4758" s="1">
        <v>45232</v>
      </c>
      <c r="C4758" s="2">
        <v>0.6162037037037037</v>
      </c>
      <c r="D4758" s="3" t="s">
        <v>30112</v>
      </c>
      <c r="E4758" s="3" t="s">
        <v>30115</v>
      </c>
      <c r="F4758" s="3" t="s">
        <v>30113</v>
      </c>
      <c r="G4758" s="3" t="s">
        <v>30114</v>
      </c>
      <c r="H4758" s="3" t="s">
        <v>254</v>
      </c>
    </row>
    <row r="4759" spans="1:8" ht="87" x14ac:dyDescent="0.35">
      <c r="A4759" s="4">
        <v>84598</v>
      </c>
      <c r="B4759" s="1">
        <v>45232</v>
      </c>
      <c r="C4759" s="2">
        <v>0.61846064814814816</v>
      </c>
      <c r="D4759" s="3" t="s">
        <v>1436</v>
      </c>
      <c r="E4759" s="3" t="s">
        <v>30118</v>
      </c>
      <c r="F4759" s="3" t="s">
        <v>30116</v>
      </c>
      <c r="G4759" s="3" t="s">
        <v>12028</v>
      </c>
      <c r="H4759" s="3" t="s">
        <v>30117</v>
      </c>
    </row>
    <row r="4760" spans="1:8" ht="72.5" x14ac:dyDescent="0.35">
      <c r="A4760" s="4">
        <v>174439</v>
      </c>
      <c r="B4760" s="1">
        <v>45232</v>
      </c>
      <c r="C4760" s="2">
        <v>0.6191550925925926</v>
      </c>
      <c r="D4760" s="3" t="s">
        <v>10916</v>
      </c>
      <c r="E4760" s="3" t="s">
        <v>30120</v>
      </c>
      <c r="F4760" s="3" t="s">
        <v>30119</v>
      </c>
      <c r="G4760" s="3" t="e">
        <f>-Improving.</f>
        <v>#NAME?</v>
      </c>
      <c r="H4760" s="3" t="e">
        <f>-Contiune medications and UPDATE INR.</f>
        <v>#NAME?</v>
      </c>
    </row>
    <row r="4761" spans="1:8" ht="58" x14ac:dyDescent="0.35">
      <c r="A4761" s="4">
        <v>199730</v>
      </c>
      <c r="B4761" s="1">
        <v>45232</v>
      </c>
      <c r="C4761" s="2">
        <v>0.62143518518518526</v>
      </c>
      <c r="D4761" s="3" t="s">
        <v>30121</v>
      </c>
      <c r="E4761" s="3" t="s">
        <v>30125</v>
      </c>
      <c r="F4761" s="3" t="s">
        <v>30122</v>
      </c>
      <c r="G4761" s="3" t="s">
        <v>30123</v>
      </c>
      <c r="H4761" s="3" t="s">
        <v>30124</v>
      </c>
    </row>
    <row r="4762" spans="1:8" ht="29" x14ac:dyDescent="0.35">
      <c r="A4762" s="4">
        <v>121769</v>
      </c>
      <c r="B4762" s="1">
        <v>45232</v>
      </c>
      <c r="C4762" s="2">
        <v>0.62322916666666661</v>
      </c>
      <c r="D4762" s="3" t="s">
        <v>1288</v>
      </c>
      <c r="E4762" s="3" t="s">
        <v>30128</v>
      </c>
      <c r="F4762" s="3" t="s">
        <v>30126</v>
      </c>
      <c r="G4762" s="3" t="s">
        <v>715</v>
      </c>
      <c r="H4762" s="3" t="s">
        <v>30127</v>
      </c>
    </row>
    <row r="4763" spans="1:8" ht="58" x14ac:dyDescent="0.35">
      <c r="A4763" s="4">
        <v>150271</v>
      </c>
      <c r="B4763" s="1">
        <v>45232</v>
      </c>
      <c r="C4763" s="2">
        <v>0.62659722222222225</v>
      </c>
      <c r="D4763" s="3" t="s">
        <v>30129</v>
      </c>
      <c r="E4763" s="3" t="s">
        <v>30133</v>
      </c>
      <c r="F4763" s="3" t="s">
        <v>30130</v>
      </c>
      <c r="G4763" s="3" t="s">
        <v>30131</v>
      </c>
      <c r="H4763" s="3" t="s">
        <v>30132</v>
      </c>
    </row>
    <row r="4764" spans="1:8" ht="72.5" x14ac:dyDescent="0.35">
      <c r="A4764" s="4">
        <v>162841</v>
      </c>
      <c r="B4764" s="1">
        <v>45232</v>
      </c>
      <c r="C4764" s="2">
        <v>0.62752314814814814</v>
      </c>
      <c r="D4764" s="3" t="s">
        <v>10916</v>
      </c>
      <c r="E4764" s="3" t="s">
        <v>30135</v>
      </c>
      <c r="F4764" s="3" t="s">
        <v>30134</v>
      </c>
      <c r="G4764" s="3" t="e">
        <f>-Improving.</f>
        <v>#NAME?</v>
      </c>
      <c r="H4764" s="3" t="e">
        <f>-link to physiotherapy and continue medications.</f>
        <v>#NAME?</v>
      </c>
    </row>
    <row r="4765" spans="1:8" ht="43.5" x14ac:dyDescent="0.35">
      <c r="A4765" s="4">
        <v>26244</v>
      </c>
      <c r="B4765" s="1">
        <v>45232</v>
      </c>
      <c r="C4765" s="2">
        <v>0.62807870370370367</v>
      </c>
      <c r="D4765" s="3" t="s">
        <v>30136</v>
      </c>
      <c r="E4765" s="3" t="s">
        <v>30139</v>
      </c>
      <c r="F4765" s="3" t="s">
        <v>30137</v>
      </c>
      <c r="G4765" s="3" t="s">
        <v>11926</v>
      </c>
      <c r="H4765" s="3" t="s">
        <v>30138</v>
      </c>
    </row>
    <row r="4766" spans="1:8" ht="58" x14ac:dyDescent="0.35">
      <c r="A4766" s="4">
        <v>129902</v>
      </c>
      <c r="B4766" s="1">
        <v>45232</v>
      </c>
      <c r="C4766" s="2">
        <v>0.6287152777777778</v>
      </c>
      <c r="D4766" s="3" t="s">
        <v>30140</v>
      </c>
      <c r="E4766" s="3" t="s">
        <v>30143</v>
      </c>
      <c r="F4766" s="3" t="s">
        <v>30141</v>
      </c>
      <c r="G4766" s="3" t="s">
        <v>11829</v>
      </c>
      <c r="H4766" s="3" t="s">
        <v>30142</v>
      </c>
    </row>
    <row r="4767" spans="1:8" ht="159.5" x14ac:dyDescent="0.35">
      <c r="A4767" s="4">
        <v>125444</v>
      </c>
      <c r="B4767" s="1">
        <v>45232</v>
      </c>
      <c r="C4767" s="2">
        <v>0.63020833333333337</v>
      </c>
      <c r="D4767" s="3" t="s">
        <v>30144</v>
      </c>
      <c r="E4767" s="3" t="s">
        <v>30148</v>
      </c>
      <c r="F4767" s="3" t="s">
        <v>30145</v>
      </c>
      <c r="G4767" s="3" t="s">
        <v>30146</v>
      </c>
      <c r="H4767" s="3" t="s">
        <v>30147</v>
      </c>
    </row>
    <row r="4768" spans="1:8" ht="29" x14ac:dyDescent="0.35">
      <c r="A4768" s="4">
        <v>100255</v>
      </c>
      <c r="B4768" s="1">
        <v>45232</v>
      </c>
      <c r="C4768" s="2">
        <v>0.63021990740740741</v>
      </c>
      <c r="D4768" s="3" t="s">
        <v>13220</v>
      </c>
      <c r="E4768" s="3" t="s">
        <v>30150</v>
      </c>
      <c r="F4768" s="3" t="s">
        <v>30149</v>
      </c>
      <c r="G4768" s="3" t="s">
        <v>30150</v>
      </c>
      <c r="H4768" s="3" t="s">
        <v>30151</v>
      </c>
    </row>
    <row r="4769" spans="1:8" ht="29" x14ac:dyDescent="0.35">
      <c r="A4769" s="4">
        <v>190083</v>
      </c>
      <c r="B4769" s="1">
        <v>45232</v>
      </c>
      <c r="C4769" s="2">
        <v>0.63270833333333332</v>
      </c>
      <c r="D4769" s="3" t="s">
        <v>1556</v>
      </c>
      <c r="E4769" s="3" t="s">
        <v>18431</v>
      </c>
      <c r="F4769" s="3" t="s">
        <v>30152</v>
      </c>
      <c r="G4769" s="3" t="s">
        <v>10879</v>
      </c>
      <c r="H4769" s="3" t="s">
        <v>30153</v>
      </c>
    </row>
    <row r="4770" spans="1:8" x14ac:dyDescent="0.35">
      <c r="A4770" s="4">
        <v>22111</v>
      </c>
      <c r="B4770" s="1">
        <v>45232</v>
      </c>
      <c r="C4770" s="2">
        <v>0.6364467592592592</v>
      </c>
      <c r="D4770" s="3" t="s">
        <v>892</v>
      </c>
      <c r="E4770" s="3" t="s">
        <v>30155</v>
      </c>
      <c r="F4770" s="3" t="s">
        <v>12714</v>
      </c>
      <c r="G4770" s="3" t="s">
        <v>10658</v>
      </c>
      <c r="H4770" s="3" t="s">
        <v>30154</v>
      </c>
    </row>
    <row r="4771" spans="1:8" ht="43.5" x14ac:dyDescent="0.35">
      <c r="A4771" s="4">
        <v>51380</v>
      </c>
      <c r="B4771" s="1">
        <v>45232</v>
      </c>
      <c r="C4771" s="2">
        <v>0.63658564814814811</v>
      </c>
      <c r="D4771" s="3" t="s">
        <v>1436</v>
      </c>
      <c r="E4771" s="3" t="s">
        <v>1591</v>
      </c>
      <c r="F4771" s="3" t="s">
        <v>12941</v>
      </c>
      <c r="G4771" s="3" t="s">
        <v>1591</v>
      </c>
      <c r="H4771" s="3" t="s">
        <v>1939</v>
      </c>
    </row>
    <row r="4772" spans="1:8" ht="58" x14ac:dyDescent="0.35">
      <c r="A4772" s="4">
        <v>204452</v>
      </c>
      <c r="B4772" s="1">
        <v>45232</v>
      </c>
      <c r="C4772" s="2">
        <v>0.63741898148148146</v>
      </c>
      <c r="D4772" s="3" t="s">
        <v>30156</v>
      </c>
      <c r="E4772" s="3" t="s">
        <v>30160</v>
      </c>
      <c r="F4772" s="3" t="s">
        <v>30157</v>
      </c>
      <c r="G4772" s="3" t="s">
        <v>30158</v>
      </c>
      <c r="H4772" s="3" t="s">
        <v>30159</v>
      </c>
    </row>
    <row r="4773" spans="1:8" ht="43.5" x14ac:dyDescent="0.35">
      <c r="A4773" s="4">
        <v>202450</v>
      </c>
      <c r="B4773" s="1">
        <v>45232</v>
      </c>
      <c r="C4773" s="2">
        <v>0.63826388888888885</v>
      </c>
      <c r="D4773" s="3" t="s">
        <v>30161</v>
      </c>
      <c r="E4773" s="3" t="s">
        <v>30164</v>
      </c>
      <c r="F4773" s="3" t="s">
        <v>30162</v>
      </c>
      <c r="G4773" s="3" t="s">
        <v>11760</v>
      </c>
      <c r="H4773" s="3" t="s">
        <v>30163</v>
      </c>
    </row>
    <row r="4774" spans="1:8" ht="116" x14ac:dyDescent="0.35">
      <c r="A4774" s="4">
        <v>41961</v>
      </c>
      <c r="B4774" s="1">
        <v>45232</v>
      </c>
      <c r="C4774" s="2">
        <v>0.63871527777777781</v>
      </c>
      <c r="D4774" s="3" t="s">
        <v>30165</v>
      </c>
      <c r="E4774" s="3" t="s">
        <v>30168</v>
      </c>
      <c r="F4774" s="3" t="s">
        <v>30166</v>
      </c>
      <c r="G4774" s="3" t="e">
        <f>-poor Glycemic control.</f>
        <v>#NAME?</v>
      </c>
      <c r="H4774" s="3" t="s">
        <v>30167</v>
      </c>
    </row>
    <row r="4775" spans="1:8" x14ac:dyDescent="0.35">
      <c r="A4775" s="4">
        <v>41033</v>
      </c>
      <c r="B4775" s="1">
        <v>45232</v>
      </c>
      <c r="C4775" s="2">
        <v>0.63922453703703697</v>
      </c>
      <c r="D4775" s="3" t="s">
        <v>1436</v>
      </c>
      <c r="E4775" s="3" t="s">
        <v>1218</v>
      </c>
      <c r="F4775" s="3" t="s">
        <v>12941</v>
      </c>
      <c r="G4775" s="3" t="s">
        <v>10675</v>
      </c>
      <c r="H4775" s="3" t="s">
        <v>10271</v>
      </c>
    </row>
    <row r="4776" spans="1:8" ht="72.5" x14ac:dyDescent="0.35">
      <c r="A4776" s="4">
        <v>200719</v>
      </c>
      <c r="B4776" s="1">
        <v>45232</v>
      </c>
      <c r="C4776" s="2">
        <v>0.64116898148148149</v>
      </c>
      <c r="D4776" s="3" t="s">
        <v>30169</v>
      </c>
      <c r="E4776" s="3" t="s">
        <v>30172</v>
      </c>
      <c r="F4776" s="3" t="s">
        <v>30170</v>
      </c>
      <c r="G4776" s="3" t="s">
        <v>12548</v>
      </c>
      <c r="H4776" s="3" t="s">
        <v>30171</v>
      </c>
    </row>
    <row r="4777" spans="1:8" ht="101.5" x14ac:dyDescent="0.35">
      <c r="A4777" s="4">
        <v>111652</v>
      </c>
      <c r="B4777" s="1">
        <v>45232</v>
      </c>
      <c r="C4777" s="2">
        <v>0.64186342592592593</v>
      </c>
      <c r="D4777" s="3" t="s">
        <v>1556</v>
      </c>
      <c r="E4777" s="3" t="s">
        <v>17988</v>
      </c>
      <c r="F4777" s="3" t="s">
        <v>30173</v>
      </c>
      <c r="G4777" s="3" t="s">
        <v>30174</v>
      </c>
      <c r="H4777" s="3" t="s">
        <v>30175</v>
      </c>
    </row>
    <row r="4778" spans="1:8" ht="72.5" x14ac:dyDescent="0.35">
      <c r="A4778" s="4">
        <v>82439</v>
      </c>
      <c r="B4778" s="1">
        <v>45232</v>
      </c>
      <c r="C4778" s="2">
        <v>0.64218750000000002</v>
      </c>
      <c r="D4778" s="3" t="s">
        <v>10866</v>
      </c>
      <c r="E4778" s="3" t="s">
        <v>30176</v>
      </c>
      <c r="F4778" s="3" t="s">
        <v>12941</v>
      </c>
      <c r="G4778" s="3" t="s">
        <v>30176</v>
      </c>
      <c r="H4778" s="3" t="s">
        <v>1939</v>
      </c>
    </row>
    <row r="4779" spans="1:8" ht="43.5" x14ac:dyDescent="0.35">
      <c r="A4779" s="4">
        <v>37157</v>
      </c>
      <c r="B4779" s="1">
        <v>45232</v>
      </c>
      <c r="C4779" s="2">
        <v>0.64422453703703708</v>
      </c>
      <c r="D4779" s="3" t="s">
        <v>985</v>
      </c>
      <c r="E4779" s="3" t="s">
        <v>13354</v>
      </c>
      <c r="F4779" s="3" t="s">
        <v>30177</v>
      </c>
      <c r="G4779" s="3" t="s">
        <v>10414</v>
      </c>
      <c r="H4779" s="3" t="s">
        <v>30178</v>
      </c>
    </row>
    <row r="4780" spans="1:8" x14ac:dyDescent="0.35">
      <c r="A4780" s="4">
        <v>205304</v>
      </c>
      <c r="B4780" s="1">
        <v>45232</v>
      </c>
      <c r="C4780" s="2">
        <v>0.64868055555555559</v>
      </c>
      <c r="D4780" s="3" t="s">
        <v>398</v>
      </c>
      <c r="E4780" s="3" t="s">
        <v>30180</v>
      </c>
      <c r="F4780" s="3" t="s">
        <v>30179</v>
      </c>
      <c r="G4780" s="3" t="s">
        <v>30180</v>
      </c>
      <c r="H4780" s="3" t="s">
        <v>30181</v>
      </c>
    </row>
    <row r="4781" spans="1:8" ht="87" x14ac:dyDescent="0.35">
      <c r="A4781" s="4">
        <v>87953</v>
      </c>
      <c r="B4781" s="1">
        <v>45232</v>
      </c>
      <c r="C4781" s="2">
        <v>0.64872685185185186</v>
      </c>
      <c r="D4781" s="3" t="s">
        <v>30182</v>
      </c>
      <c r="E4781" s="3" t="s">
        <v>30186</v>
      </c>
      <c r="F4781" s="3" t="s">
        <v>30183</v>
      </c>
      <c r="G4781" s="3" t="s">
        <v>30184</v>
      </c>
      <c r="H4781" s="3" t="s">
        <v>30185</v>
      </c>
    </row>
    <row r="4782" spans="1:8" ht="43.5" x14ac:dyDescent="0.35">
      <c r="A4782" s="4">
        <v>27900</v>
      </c>
      <c r="B4782" s="1">
        <v>45232</v>
      </c>
      <c r="C4782" s="2">
        <v>0.65016203703703701</v>
      </c>
      <c r="D4782" s="3" t="s">
        <v>30187</v>
      </c>
      <c r="E4782" s="3" t="s">
        <v>30190</v>
      </c>
      <c r="F4782" s="3" t="s">
        <v>30188</v>
      </c>
      <c r="G4782" s="3" t="s">
        <v>618</v>
      </c>
      <c r="H4782" s="3" t="s">
        <v>30189</v>
      </c>
    </row>
    <row r="4783" spans="1:8" x14ac:dyDescent="0.35">
      <c r="A4783" s="4">
        <v>168282</v>
      </c>
      <c r="B4783" s="1">
        <v>45232</v>
      </c>
      <c r="C4783" s="2">
        <v>0.65371527777777783</v>
      </c>
      <c r="D4783" s="3" t="s">
        <v>1556</v>
      </c>
      <c r="E4783" s="3" t="s">
        <v>30193</v>
      </c>
      <c r="F4783" s="3" t="s">
        <v>30191</v>
      </c>
      <c r="G4783" s="3" t="s">
        <v>10810</v>
      </c>
      <c r="H4783" s="3" t="s">
        <v>30192</v>
      </c>
    </row>
    <row r="4784" spans="1:8" ht="29" x14ac:dyDescent="0.35">
      <c r="A4784" s="4">
        <v>166075</v>
      </c>
      <c r="B4784" s="1">
        <v>45232</v>
      </c>
      <c r="C4784" s="2">
        <v>0.6542013888888889</v>
      </c>
      <c r="D4784" s="3" t="s">
        <v>30194</v>
      </c>
      <c r="E4784" s="3" t="s">
        <v>30198</v>
      </c>
      <c r="F4784" s="3" t="s">
        <v>30195</v>
      </c>
      <c r="G4784" s="3" t="s">
        <v>30196</v>
      </c>
      <c r="H4784" s="3" t="s">
        <v>30197</v>
      </c>
    </row>
    <row r="4785" spans="1:8" ht="29" x14ac:dyDescent="0.35">
      <c r="A4785" s="4">
        <v>28769</v>
      </c>
      <c r="B4785" s="1">
        <v>45232</v>
      </c>
      <c r="C4785" s="2">
        <v>0.65531249999999996</v>
      </c>
      <c r="D4785" s="3" t="s">
        <v>1436</v>
      </c>
      <c r="E4785" s="3" t="s">
        <v>300</v>
      </c>
      <c r="F4785" s="3" t="s">
        <v>12941</v>
      </c>
      <c r="G4785" s="3" t="s">
        <v>300</v>
      </c>
      <c r="H4785" s="3" t="s">
        <v>1939</v>
      </c>
    </row>
    <row r="4786" spans="1:8" ht="174" x14ac:dyDescent="0.35">
      <c r="A4786" s="4">
        <v>64440</v>
      </c>
      <c r="B4786" s="1">
        <v>45232</v>
      </c>
      <c r="C4786" s="2">
        <v>0.66012731481481479</v>
      </c>
      <c r="D4786" s="3" t="s">
        <v>30199</v>
      </c>
      <c r="E4786" s="3" t="s">
        <v>30201</v>
      </c>
      <c r="F4786" s="3" t="s">
        <v>30200</v>
      </c>
      <c r="G4786" s="3" t="s">
        <v>12978</v>
      </c>
      <c r="H4786" s="3" t="s">
        <v>12325</v>
      </c>
    </row>
    <row r="4787" spans="1:8" ht="29" x14ac:dyDescent="0.35">
      <c r="A4787" s="4">
        <v>106395</v>
      </c>
      <c r="B4787" s="1">
        <v>45232</v>
      </c>
      <c r="C4787" s="2">
        <v>0.66137731481481488</v>
      </c>
      <c r="D4787" s="3" t="s">
        <v>30202</v>
      </c>
      <c r="E4787" s="3" t="s">
        <v>30206</v>
      </c>
      <c r="F4787" s="3" t="s">
        <v>30203</v>
      </c>
      <c r="G4787" s="3" t="s">
        <v>30204</v>
      </c>
      <c r="H4787" s="3" t="s">
        <v>30205</v>
      </c>
    </row>
    <row r="4788" spans="1:8" ht="29" x14ac:dyDescent="0.35">
      <c r="A4788" s="4">
        <v>190528</v>
      </c>
      <c r="B4788" s="1">
        <v>45232</v>
      </c>
      <c r="C4788" s="2">
        <v>0.66145833333333337</v>
      </c>
      <c r="D4788" s="3" t="s">
        <v>30207</v>
      </c>
      <c r="E4788" s="3" t="s">
        <v>30211</v>
      </c>
      <c r="F4788" s="3" t="s">
        <v>30208</v>
      </c>
      <c r="G4788" s="3" t="s">
        <v>30209</v>
      </c>
      <c r="H4788" s="3" t="s">
        <v>30210</v>
      </c>
    </row>
    <row r="4789" spans="1:8" x14ac:dyDescent="0.35">
      <c r="A4789" s="4">
        <v>96065</v>
      </c>
      <c r="B4789" s="1">
        <v>45232</v>
      </c>
      <c r="C4789" s="2">
        <v>0.66210648148148155</v>
      </c>
      <c r="D4789" s="3" t="s">
        <v>1436</v>
      </c>
      <c r="E4789" s="3" t="s">
        <v>30213</v>
      </c>
      <c r="F4789" s="3" t="s">
        <v>30212</v>
      </c>
      <c r="G4789" s="3" t="s">
        <v>30213</v>
      </c>
      <c r="H4789" s="3" t="s">
        <v>12506</v>
      </c>
    </row>
    <row r="4790" spans="1:8" ht="29" x14ac:dyDescent="0.35">
      <c r="A4790" s="4">
        <v>203088</v>
      </c>
      <c r="B4790" s="1">
        <v>45232</v>
      </c>
      <c r="C4790" s="2">
        <v>0.66268518518518515</v>
      </c>
      <c r="D4790" s="3" t="s">
        <v>1436</v>
      </c>
      <c r="E4790" s="3" t="s">
        <v>30214</v>
      </c>
      <c r="F4790" s="3" t="s">
        <v>12941</v>
      </c>
      <c r="G4790" s="3" t="s">
        <v>1220</v>
      </c>
      <c r="H4790" s="3" t="s">
        <v>1939</v>
      </c>
    </row>
    <row r="4791" spans="1:8" ht="29" x14ac:dyDescent="0.35">
      <c r="A4791" s="4">
        <v>202230</v>
      </c>
      <c r="B4791" s="1">
        <v>45232</v>
      </c>
      <c r="C4791" s="2">
        <v>0.66646990740740741</v>
      </c>
      <c r="D4791" s="3" t="s">
        <v>30215</v>
      </c>
      <c r="E4791" s="3" t="s">
        <v>30219</v>
      </c>
      <c r="F4791" s="3" t="s">
        <v>30216</v>
      </c>
      <c r="G4791" s="3" t="s">
        <v>30217</v>
      </c>
      <c r="H4791" s="3" t="s">
        <v>30218</v>
      </c>
    </row>
    <row r="4792" spans="1:8" x14ac:dyDescent="0.35">
      <c r="A4792" s="4">
        <v>50737</v>
      </c>
      <c r="B4792" s="1">
        <v>45232</v>
      </c>
      <c r="C4792" s="2">
        <v>0.66719907407407408</v>
      </c>
      <c r="D4792" s="3" t="s">
        <v>1436</v>
      </c>
      <c r="E4792" s="3" t="s">
        <v>30221</v>
      </c>
      <c r="F4792" s="3" t="s">
        <v>30220</v>
      </c>
      <c r="G4792" s="3" t="s">
        <v>30221</v>
      </c>
      <c r="H4792" s="3" t="s">
        <v>29949</v>
      </c>
    </row>
    <row r="4793" spans="1:8" ht="29" x14ac:dyDescent="0.35">
      <c r="A4793" s="4">
        <v>24587</v>
      </c>
      <c r="B4793" s="1">
        <v>45232</v>
      </c>
      <c r="C4793" s="2">
        <v>0.67005787037037035</v>
      </c>
      <c r="D4793" s="3" t="s">
        <v>1436</v>
      </c>
      <c r="E4793" s="3" t="s">
        <v>30223</v>
      </c>
      <c r="F4793" s="3" t="s">
        <v>12941</v>
      </c>
      <c r="G4793" s="3" t="s">
        <v>30222</v>
      </c>
      <c r="H4793" s="3" t="s">
        <v>1939</v>
      </c>
    </row>
    <row r="4794" spans="1:8" ht="29" x14ac:dyDescent="0.35">
      <c r="A4794" s="4">
        <v>102051</v>
      </c>
      <c r="B4794" s="1">
        <v>45232</v>
      </c>
      <c r="C4794" s="2">
        <v>0.67274305555555547</v>
      </c>
      <c r="D4794" s="3" t="s">
        <v>30224</v>
      </c>
      <c r="E4794" s="3" t="s">
        <v>30228</v>
      </c>
      <c r="F4794" s="3" t="s">
        <v>30225</v>
      </c>
      <c r="G4794" s="3" t="s">
        <v>30226</v>
      </c>
      <c r="H4794" s="3" t="s">
        <v>30227</v>
      </c>
    </row>
    <row r="4795" spans="1:8" ht="29" x14ac:dyDescent="0.35">
      <c r="A4795" s="4">
        <v>145701</v>
      </c>
      <c r="B4795" s="1">
        <v>45232</v>
      </c>
      <c r="C4795" s="2">
        <v>0.67277777777777781</v>
      </c>
      <c r="D4795" s="3" t="s">
        <v>15612</v>
      </c>
      <c r="E4795" s="3" t="s">
        <v>14427</v>
      </c>
      <c r="F4795" s="3" t="s">
        <v>30229</v>
      </c>
      <c r="G4795" s="3" t="s">
        <v>12252</v>
      </c>
      <c r="H4795" s="3" t="s">
        <v>30230</v>
      </c>
    </row>
    <row r="4796" spans="1:8" ht="72.5" x14ac:dyDescent="0.35">
      <c r="A4796" s="4">
        <v>166280</v>
      </c>
      <c r="B4796" s="1">
        <v>45232</v>
      </c>
      <c r="C4796" s="2">
        <v>0.67290509259259268</v>
      </c>
      <c r="D4796" s="3" t="s">
        <v>30231</v>
      </c>
      <c r="E4796" s="3" t="s">
        <v>30235</v>
      </c>
      <c r="F4796" s="3" t="s">
        <v>30232</v>
      </c>
      <c r="G4796" s="3" t="s">
        <v>30233</v>
      </c>
      <c r="H4796" s="3" t="s">
        <v>30234</v>
      </c>
    </row>
    <row r="4797" spans="1:8" ht="29" x14ac:dyDescent="0.35">
      <c r="A4797" s="4">
        <v>49950</v>
      </c>
      <c r="B4797" s="1">
        <v>45232</v>
      </c>
      <c r="C4797" s="2">
        <v>0.67320601851851858</v>
      </c>
      <c r="D4797" s="3" t="s">
        <v>892</v>
      </c>
      <c r="E4797" s="3" t="s">
        <v>30237</v>
      </c>
      <c r="F4797" s="3" t="s">
        <v>30236</v>
      </c>
      <c r="G4797" s="3" t="s">
        <v>11021</v>
      </c>
      <c r="H4797" s="3" t="s">
        <v>13574</v>
      </c>
    </row>
    <row r="4798" spans="1:8" ht="29" x14ac:dyDescent="0.35">
      <c r="A4798" s="4">
        <v>102051</v>
      </c>
      <c r="B4798" s="1">
        <v>45232</v>
      </c>
      <c r="C4798" s="2">
        <v>0.67503472222222216</v>
      </c>
      <c r="D4798" s="3" t="s">
        <v>30224</v>
      </c>
      <c r="E4798" s="3" t="s">
        <v>30239</v>
      </c>
      <c r="F4798" s="3" t="s">
        <v>30225</v>
      </c>
      <c r="G4798" s="3" t="s">
        <v>30226</v>
      </c>
      <c r="H4798" s="3" t="s">
        <v>30238</v>
      </c>
    </row>
    <row r="4799" spans="1:8" ht="29" x14ac:dyDescent="0.35">
      <c r="A4799" s="4">
        <v>144290</v>
      </c>
      <c r="B4799" s="1">
        <v>45232</v>
      </c>
      <c r="C4799" s="2">
        <v>0.67599537037037039</v>
      </c>
      <c r="D4799" s="3" t="s">
        <v>30240</v>
      </c>
      <c r="E4799" s="3" t="s">
        <v>30242</v>
      </c>
      <c r="F4799" s="3" t="s">
        <v>30241</v>
      </c>
      <c r="G4799" s="3" t="s">
        <v>30242</v>
      </c>
      <c r="H4799" s="3" t="s">
        <v>30243</v>
      </c>
    </row>
    <row r="4800" spans="1:8" ht="29" x14ac:dyDescent="0.35">
      <c r="A4800" s="4">
        <v>38871</v>
      </c>
      <c r="B4800" s="1">
        <v>45232</v>
      </c>
      <c r="C4800" s="2">
        <v>0.67893518518518514</v>
      </c>
      <c r="D4800" s="3" t="s">
        <v>1436</v>
      </c>
      <c r="E4800" s="3" t="s">
        <v>12883</v>
      </c>
      <c r="F4800" s="3" t="s">
        <v>30244</v>
      </c>
      <c r="G4800" s="3" t="s">
        <v>30245</v>
      </c>
      <c r="H4800" s="3" t="s">
        <v>30246</v>
      </c>
    </row>
    <row r="4801" spans="1:8" ht="72.5" x14ac:dyDescent="0.35">
      <c r="A4801" s="4">
        <v>195492</v>
      </c>
      <c r="B4801" s="1">
        <v>45232</v>
      </c>
      <c r="C4801" s="2">
        <v>0.68501157407407398</v>
      </c>
      <c r="D4801" s="3" t="s">
        <v>13494</v>
      </c>
      <c r="E4801" s="3" t="s">
        <v>30250</v>
      </c>
      <c r="F4801" s="3" t="s">
        <v>30247</v>
      </c>
      <c r="G4801" s="3" t="s">
        <v>30248</v>
      </c>
      <c r="H4801" s="3" t="s">
        <v>30249</v>
      </c>
    </row>
    <row r="4802" spans="1:8" ht="72.5" x14ac:dyDescent="0.35">
      <c r="A4802" s="4">
        <v>195492</v>
      </c>
      <c r="B4802" s="1">
        <v>45232</v>
      </c>
      <c r="C4802" s="2">
        <v>0.68604166666666666</v>
      </c>
      <c r="D4802" s="3" t="s">
        <v>30251</v>
      </c>
      <c r="E4802" s="3" t="s">
        <v>30250</v>
      </c>
      <c r="F4802" s="3" t="s">
        <v>30247</v>
      </c>
      <c r="G4802" s="3" t="s">
        <v>30252</v>
      </c>
      <c r="H4802" s="3" t="s">
        <v>30253</v>
      </c>
    </row>
    <row r="4803" spans="1:8" ht="29" x14ac:dyDescent="0.35">
      <c r="A4803" s="4">
        <v>2793</v>
      </c>
      <c r="B4803" s="1">
        <v>45232</v>
      </c>
      <c r="C4803" s="2">
        <v>0.69234953703703705</v>
      </c>
      <c r="D4803" s="3" t="s">
        <v>30254</v>
      </c>
      <c r="E4803" s="3" t="s">
        <v>12220</v>
      </c>
      <c r="F4803" s="3" t="s">
        <v>30255</v>
      </c>
      <c r="G4803" s="3" t="s">
        <v>30256</v>
      </c>
      <c r="H4803" s="3" t="s">
        <v>30257</v>
      </c>
    </row>
    <row r="4804" spans="1:8" ht="87" x14ac:dyDescent="0.35">
      <c r="A4804" s="4">
        <v>56073</v>
      </c>
      <c r="B4804" s="1">
        <v>45232</v>
      </c>
      <c r="C4804" s="2">
        <v>0.69243055555555555</v>
      </c>
      <c r="D4804" s="3" t="s">
        <v>30258</v>
      </c>
      <c r="E4804" s="3" t="s">
        <v>24022</v>
      </c>
      <c r="F4804" s="3" t="s">
        <v>30259</v>
      </c>
      <c r="G4804" s="3" t="s">
        <v>30260</v>
      </c>
      <c r="H4804" s="3" t="s">
        <v>30261</v>
      </c>
    </row>
    <row r="4805" spans="1:8" ht="72.5" x14ac:dyDescent="0.35">
      <c r="A4805" s="4">
        <v>57744</v>
      </c>
      <c r="B4805" s="1">
        <v>45232</v>
      </c>
      <c r="C4805" s="2">
        <v>0.70568287037037036</v>
      </c>
      <c r="D4805" s="3" t="s">
        <v>1828</v>
      </c>
      <c r="E4805" s="3" t="s">
        <v>30265</v>
      </c>
      <c r="F4805" s="3" t="s">
        <v>30262</v>
      </c>
      <c r="G4805" s="3" t="s">
        <v>30263</v>
      </c>
      <c r="H4805" s="3" t="s">
        <v>30264</v>
      </c>
    </row>
    <row r="4806" spans="1:8" ht="43.5" x14ac:dyDescent="0.35">
      <c r="A4806" s="4">
        <v>205675</v>
      </c>
      <c r="B4806" s="1">
        <v>45232</v>
      </c>
      <c r="C4806" s="2">
        <v>0.75248842592592602</v>
      </c>
      <c r="D4806" s="3" t="s">
        <v>30266</v>
      </c>
      <c r="E4806" s="3" t="s">
        <v>30270</v>
      </c>
      <c r="F4806" s="3" t="s">
        <v>30267</v>
      </c>
      <c r="G4806" s="3" t="s">
        <v>30268</v>
      </c>
      <c r="H4806" s="3" t="s">
        <v>30269</v>
      </c>
    </row>
    <row r="4807" spans="1:8" ht="43.5" x14ac:dyDescent="0.35">
      <c r="A4807" s="4">
        <v>205676</v>
      </c>
      <c r="B4807" s="1">
        <v>45232</v>
      </c>
      <c r="C4807" s="2">
        <v>0.76866898148148144</v>
      </c>
      <c r="D4807" s="3" t="s">
        <v>30271</v>
      </c>
      <c r="E4807" s="3" t="s">
        <v>30275</v>
      </c>
      <c r="F4807" s="3" t="s">
        <v>30272</v>
      </c>
      <c r="G4807" s="3" t="s">
        <v>30273</v>
      </c>
      <c r="H4807" s="3" t="s">
        <v>30274</v>
      </c>
    </row>
    <row r="4808" spans="1:8" ht="72.5" x14ac:dyDescent="0.35">
      <c r="A4808" s="4">
        <v>205683</v>
      </c>
      <c r="B4808" s="1">
        <v>45232</v>
      </c>
      <c r="C4808" s="2">
        <v>0.77982638888888889</v>
      </c>
      <c r="D4808" s="3" t="s">
        <v>30276</v>
      </c>
      <c r="E4808" s="3" t="s">
        <v>1273</v>
      </c>
      <c r="F4808" s="3" t="s">
        <v>30277</v>
      </c>
      <c r="G4808" s="3" t="s">
        <v>30278</v>
      </c>
      <c r="H4808" s="3" t="s">
        <v>30279</v>
      </c>
    </row>
    <row r="4809" spans="1:8" x14ac:dyDescent="0.35">
      <c r="A4809" s="4">
        <v>35120</v>
      </c>
      <c r="B4809" s="1">
        <v>45233</v>
      </c>
      <c r="C4809" s="2">
        <v>0.34225694444444449</v>
      </c>
      <c r="D4809" s="3" t="s">
        <v>11851</v>
      </c>
      <c r="E4809" s="3" t="s">
        <v>10359</v>
      </c>
      <c r="F4809" s="3" t="s">
        <v>10699</v>
      </c>
      <c r="G4809" s="3" t="s">
        <v>10359</v>
      </c>
      <c r="H4809" s="3" t="s">
        <v>593</v>
      </c>
    </row>
    <row r="4810" spans="1:8" ht="43.5" x14ac:dyDescent="0.35">
      <c r="A4810" s="4">
        <v>45921</v>
      </c>
      <c r="B4810" s="1">
        <v>45233</v>
      </c>
      <c r="C4810" s="2">
        <v>0.34564814814814815</v>
      </c>
      <c r="D4810" s="3" t="s">
        <v>11085</v>
      </c>
      <c r="E4810" s="3" t="s">
        <v>30283</v>
      </c>
      <c r="F4810" s="3" t="s">
        <v>30280</v>
      </c>
      <c r="G4810" s="3" t="s">
        <v>30281</v>
      </c>
      <c r="H4810" s="3" t="s">
        <v>30282</v>
      </c>
    </row>
    <row r="4811" spans="1:8" ht="43.5" x14ac:dyDescent="0.35">
      <c r="A4811" s="4">
        <v>159352</v>
      </c>
      <c r="B4811" s="1">
        <v>45233</v>
      </c>
      <c r="C4811" s="2">
        <v>0.34804398148148147</v>
      </c>
      <c r="D4811" s="3" t="s">
        <v>985</v>
      </c>
      <c r="E4811" s="3" t="s">
        <v>30285</v>
      </c>
      <c r="F4811" s="3" t="s">
        <v>30284</v>
      </c>
      <c r="G4811" s="3" t="s">
        <v>10433</v>
      </c>
      <c r="H4811" s="3" t="s">
        <v>19939</v>
      </c>
    </row>
    <row r="4812" spans="1:8" ht="43.5" x14ac:dyDescent="0.35">
      <c r="A4812" s="4">
        <v>78877</v>
      </c>
      <c r="B4812" s="1">
        <v>45233</v>
      </c>
      <c r="C4812" s="2">
        <v>0.34952546296296294</v>
      </c>
      <c r="D4812" s="3" t="s">
        <v>30286</v>
      </c>
      <c r="E4812" s="3" t="s">
        <v>30290</v>
      </c>
      <c r="F4812" s="3" t="s">
        <v>30287</v>
      </c>
      <c r="G4812" s="3" t="s">
        <v>30288</v>
      </c>
      <c r="H4812" s="3" t="s">
        <v>30289</v>
      </c>
    </row>
    <row r="4813" spans="1:8" x14ac:dyDescent="0.35">
      <c r="A4813" s="4">
        <v>78358</v>
      </c>
      <c r="B4813" s="1">
        <v>45233</v>
      </c>
      <c r="C4813" s="2">
        <v>0.34986111111111112</v>
      </c>
      <c r="D4813" s="3" t="s">
        <v>30291</v>
      </c>
      <c r="E4813" s="3" t="s">
        <v>30293</v>
      </c>
      <c r="F4813" s="3" t="s">
        <v>30292</v>
      </c>
      <c r="G4813" s="3" t="s">
        <v>30293</v>
      </c>
      <c r="H4813" s="3" t="s">
        <v>593</v>
      </c>
    </row>
    <row r="4814" spans="1:8" ht="43.5" x14ac:dyDescent="0.35">
      <c r="A4814" s="4">
        <v>118999</v>
      </c>
      <c r="B4814" s="1">
        <v>45233</v>
      </c>
      <c r="C4814" s="2">
        <v>0.35214120370370372</v>
      </c>
      <c r="D4814" s="3" t="s">
        <v>1258</v>
      </c>
      <c r="E4814" s="3" t="s">
        <v>30296</v>
      </c>
      <c r="F4814" s="3" t="s">
        <v>30294</v>
      </c>
      <c r="G4814" s="3" t="s">
        <v>30295</v>
      </c>
      <c r="H4814" s="3" t="s">
        <v>13181</v>
      </c>
    </row>
    <row r="4815" spans="1:8" ht="43.5" x14ac:dyDescent="0.35">
      <c r="A4815" s="4">
        <v>115073</v>
      </c>
      <c r="B4815" s="1">
        <v>45233</v>
      </c>
      <c r="C4815" s="2">
        <v>0.35252314814814811</v>
      </c>
      <c r="D4815" s="3" t="s">
        <v>30297</v>
      </c>
      <c r="E4815" s="3" t="s">
        <v>13046</v>
      </c>
      <c r="F4815" s="3" t="s">
        <v>30298</v>
      </c>
      <c r="G4815" s="3" t="s">
        <v>1239</v>
      </c>
      <c r="H4815" s="3" t="s">
        <v>10318</v>
      </c>
    </row>
    <row r="4816" spans="1:8" ht="43.5" x14ac:dyDescent="0.35">
      <c r="A4816" s="4">
        <v>35596</v>
      </c>
      <c r="B4816" s="1">
        <v>45233</v>
      </c>
      <c r="C4816" s="2">
        <v>0.35614583333333333</v>
      </c>
      <c r="D4816" s="3" t="s">
        <v>11985</v>
      </c>
      <c r="E4816" s="3" t="s">
        <v>30301</v>
      </c>
      <c r="F4816" s="3" t="s">
        <v>30299</v>
      </c>
      <c r="G4816" s="3" t="s">
        <v>11707</v>
      </c>
      <c r="H4816" s="3" t="s">
        <v>30300</v>
      </c>
    </row>
    <row r="4817" spans="1:8" ht="159.5" x14ac:dyDescent="0.35">
      <c r="A4817" s="4">
        <v>151980</v>
      </c>
      <c r="B4817" s="1">
        <v>45233</v>
      </c>
      <c r="C4817" s="2">
        <v>0.35672453703703705</v>
      </c>
      <c r="D4817" s="3" t="s">
        <v>30303</v>
      </c>
      <c r="E4817" s="3" t="s">
        <v>30307</v>
      </c>
      <c r="F4817" s="3" t="s">
        <v>30304</v>
      </c>
      <c r="G4817" s="3" t="s">
        <v>30305</v>
      </c>
      <c r="H4817" s="3" t="s">
        <v>30306</v>
      </c>
    </row>
    <row r="4818" spans="1:8" x14ac:dyDescent="0.35">
      <c r="A4818" s="4">
        <v>128625</v>
      </c>
      <c r="B4818" s="1">
        <v>45233</v>
      </c>
      <c r="C4818" s="2">
        <v>0.35787037037037034</v>
      </c>
      <c r="D4818" s="3" t="s">
        <v>12868</v>
      </c>
      <c r="E4818" s="3" t="s">
        <v>13138</v>
      </c>
      <c r="F4818" s="3" t="s">
        <v>30308</v>
      </c>
      <c r="G4818" s="3" t="s">
        <v>13138</v>
      </c>
      <c r="H4818" s="3" t="s">
        <v>10659</v>
      </c>
    </row>
    <row r="4819" spans="1:8" ht="72.5" x14ac:dyDescent="0.35">
      <c r="A4819" s="4">
        <v>19801</v>
      </c>
      <c r="B4819" s="1">
        <v>45233</v>
      </c>
      <c r="C4819" s="2">
        <v>0.35821759259259256</v>
      </c>
      <c r="D4819" s="3" t="s">
        <v>12735</v>
      </c>
      <c r="E4819" s="3" t="s">
        <v>30311</v>
      </c>
      <c r="F4819" s="3" t="s">
        <v>30309</v>
      </c>
      <c r="G4819" s="3" t="s">
        <v>30310</v>
      </c>
      <c r="H4819" s="3" t="s">
        <v>10326</v>
      </c>
    </row>
    <row r="4820" spans="1:8" ht="43.5" x14ac:dyDescent="0.35">
      <c r="A4820" s="4">
        <v>122559</v>
      </c>
      <c r="B4820" s="1">
        <v>45233</v>
      </c>
      <c r="C4820" s="2">
        <v>0.36057870370370365</v>
      </c>
      <c r="D4820" s="3" t="s">
        <v>11985</v>
      </c>
      <c r="E4820" s="3" t="s">
        <v>30314</v>
      </c>
      <c r="F4820" s="3" t="s">
        <v>30312</v>
      </c>
      <c r="G4820" s="3" t="s">
        <v>10433</v>
      </c>
      <c r="H4820" s="3" t="s">
        <v>30313</v>
      </c>
    </row>
    <row r="4821" spans="1:8" ht="101.5" x14ac:dyDescent="0.35">
      <c r="A4821" s="4">
        <v>42988</v>
      </c>
      <c r="B4821" s="1">
        <v>45233</v>
      </c>
      <c r="C4821" s="2">
        <v>0.36276620370370366</v>
      </c>
      <c r="D4821" s="3" t="s">
        <v>985</v>
      </c>
      <c r="E4821" s="3" t="s">
        <v>1096</v>
      </c>
      <c r="F4821" s="3" t="s">
        <v>12918</v>
      </c>
      <c r="G4821" s="3" t="s">
        <v>11699</v>
      </c>
      <c r="H4821" s="3" t="s">
        <v>3017</v>
      </c>
    </row>
    <row r="4822" spans="1:8" x14ac:dyDescent="0.35">
      <c r="A4822" s="4">
        <v>171004</v>
      </c>
      <c r="B4822" s="1">
        <v>45233</v>
      </c>
      <c r="C4822" s="2">
        <v>0.36326388888888889</v>
      </c>
      <c r="D4822" s="3" t="s">
        <v>3849</v>
      </c>
      <c r="E4822" s="3" t="s">
        <v>10799</v>
      </c>
      <c r="F4822" s="3" t="s">
        <v>1676</v>
      </c>
      <c r="G4822" s="3" t="s">
        <v>30315</v>
      </c>
      <c r="H4822" s="3" t="s">
        <v>27593</v>
      </c>
    </row>
    <row r="4823" spans="1:8" x14ac:dyDescent="0.35">
      <c r="A4823" s="4">
        <v>62921</v>
      </c>
      <c r="B4823" s="1">
        <v>45233</v>
      </c>
      <c r="C4823" s="2">
        <v>0.36416666666666669</v>
      </c>
      <c r="D4823" s="3" t="s">
        <v>12868</v>
      </c>
      <c r="E4823" s="3" t="s">
        <v>30316</v>
      </c>
      <c r="F4823" s="3" t="s">
        <v>12830</v>
      </c>
      <c r="G4823" s="3" t="s">
        <v>30316</v>
      </c>
      <c r="H4823" s="3" t="s">
        <v>10659</v>
      </c>
    </row>
    <row r="4824" spans="1:8" x14ac:dyDescent="0.35">
      <c r="A4824" s="4">
        <v>180597</v>
      </c>
      <c r="B4824" s="1">
        <v>45233</v>
      </c>
      <c r="C4824" s="2">
        <v>0.36498842592592595</v>
      </c>
      <c r="D4824" s="3" t="s">
        <v>3849</v>
      </c>
      <c r="E4824" s="3" t="s">
        <v>10799</v>
      </c>
      <c r="F4824" s="3" t="s">
        <v>11931</v>
      </c>
      <c r="G4824" s="3" t="s">
        <v>30317</v>
      </c>
      <c r="H4824" s="3" t="s">
        <v>27593</v>
      </c>
    </row>
    <row r="4825" spans="1:8" ht="58" x14ac:dyDescent="0.35">
      <c r="A4825" s="4">
        <v>150883</v>
      </c>
      <c r="B4825" s="1">
        <v>45233</v>
      </c>
      <c r="C4825" s="2">
        <v>0.36526620370370372</v>
      </c>
      <c r="D4825" s="3" t="s">
        <v>30318</v>
      </c>
      <c r="E4825" s="3" t="s">
        <v>30320</v>
      </c>
      <c r="F4825" s="3" t="s">
        <v>30319</v>
      </c>
      <c r="G4825" s="3" t="s">
        <v>14432</v>
      </c>
      <c r="H4825" s="3" t="s">
        <v>28268</v>
      </c>
    </row>
    <row r="4826" spans="1:8" ht="43.5" x14ac:dyDescent="0.35">
      <c r="A4826" s="4">
        <v>50302</v>
      </c>
      <c r="B4826" s="1">
        <v>45233</v>
      </c>
      <c r="C4826" s="2">
        <v>0.36611111111111111</v>
      </c>
      <c r="D4826" s="3" t="s">
        <v>30321</v>
      </c>
      <c r="E4826" s="3" t="s">
        <v>10967</v>
      </c>
      <c r="F4826" s="3" t="s">
        <v>30322</v>
      </c>
      <c r="G4826" s="3" t="s">
        <v>30323</v>
      </c>
      <c r="H4826" s="3" t="s">
        <v>30324</v>
      </c>
    </row>
    <row r="4827" spans="1:8" ht="43.5" x14ac:dyDescent="0.35">
      <c r="A4827" s="4">
        <v>45674</v>
      </c>
      <c r="B4827" s="1">
        <v>45233</v>
      </c>
      <c r="C4827" s="2">
        <v>0.36687500000000001</v>
      </c>
      <c r="D4827" s="3" t="s">
        <v>30325</v>
      </c>
      <c r="E4827" s="3" t="s">
        <v>12885</v>
      </c>
      <c r="F4827" s="3" t="s">
        <v>30326</v>
      </c>
      <c r="G4827" s="3" t="s">
        <v>30327</v>
      </c>
      <c r="H4827" s="3" t="s">
        <v>10302</v>
      </c>
    </row>
    <row r="4828" spans="1:8" ht="101.5" x14ac:dyDescent="0.35">
      <c r="A4828" s="4">
        <v>167048</v>
      </c>
      <c r="B4828" s="1">
        <v>45233</v>
      </c>
      <c r="C4828" s="2">
        <v>0.36949074074074079</v>
      </c>
      <c r="D4828" s="3" t="s">
        <v>985</v>
      </c>
      <c r="E4828" s="3" t="s">
        <v>30328</v>
      </c>
      <c r="F4828" s="3" t="s">
        <v>12918</v>
      </c>
      <c r="G4828" s="3" t="s">
        <v>11699</v>
      </c>
      <c r="H4828" s="3" t="s">
        <v>1615</v>
      </c>
    </row>
    <row r="4829" spans="1:8" ht="29" x14ac:dyDescent="0.35">
      <c r="A4829" s="4">
        <v>39034</v>
      </c>
      <c r="B4829" s="1">
        <v>45233</v>
      </c>
      <c r="C4829" s="2">
        <v>0.36982638888888886</v>
      </c>
      <c r="D4829" s="3" t="s">
        <v>30329</v>
      </c>
      <c r="E4829" s="3" t="s">
        <v>30331</v>
      </c>
      <c r="F4829" s="3" t="s">
        <v>30330</v>
      </c>
      <c r="G4829" s="3" t="s">
        <v>10964</v>
      </c>
      <c r="H4829" s="3" t="s">
        <v>12447</v>
      </c>
    </row>
    <row r="4830" spans="1:8" ht="43.5" x14ac:dyDescent="0.35">
      <c r="A4830" s="4">
        <v>41639</v>
      </c>
      <c r="B4830" s="1">
        <v>45233</v>
      </c>
      <c r="C4830" s="2">
        <v>0.3727199074074074</v>
      </c>
      <c r="D4830" s="3" t="s">
        <v>30332</v>
      </c>
      <c r="E4830" s="3" t="s">
        <v>30336</v>
      </c>
      <c r="F4830" s="3" t="s">
        <v>30333</v>
      </c>
      <c r="G4830" s="3" t="s">
        <v>30334</v>
      </c>
      <c r="H4830" s="3" t="s">
        <v>30335</v>
      </c>
    </row>
    <row r="4831" spans="1:8" ht="145" x14ac:dyDescent="0.35">
      <c r="A4831" s="4">
        <v>202985</v>
      </c>
      <c r="B4831" s="1">
        <v>45233</v>
      </c>
      <c r="C4831" s="2">
        <v>0.37340277777777775</v>
      </c>
      <c r="D4831" s="3" t="s">
        <v>30337</v>
      </c>
      <c r="E4831" s="3" t="s">
        <v>30341</v>
      </c>
      <c r="F4831" s="3" t="s">
        <v>30338</v>
      </c>
      <c r="G4831" s="3" t="s">
        <v>30339</v>
      </c>
      <c r="H4831" s="3" t="s">
        <v>30340</v>
      </c>
    </row>
    <row r="4832" spans="1:8" ht="29" x14ac:dyDescent="0.35">
      <c r="A4832" s="4">
        <v>33840</v>
      </c>
      <c r="B4832" s="1">
        <v>45233</v>
      </c>
      <c r="C4832" s="2">
        <v>0.37418981481481484</v>
      </c>
      <c r="D4832" s="3" t="s">
        <v>985</v>
      </c>
      <c r="E4832" s="3" t="s">
        <v>14899</v>
      </c>
      <c r="F4832" s="3" t="s">
        <v>30342</v>
      </c>
      <c r="G4832" s="3" t="s">
        <v>30343</v>
      </c>
      <c r="H4832" s="3" t="s">
        <v>4190</v>
      </c>
    </row>
    <row r="4833" spans="1:8" ht="58" x14ac:dyDescent="0.35">
      <c r="A4833" s="4">
        <v>61033</v>
      </c>
      <c r="B4833" s="1">
        <v>45233</v>
      </c>
      <c r="C4833" s="2">
        <v>0.37533564814814818</v>
      </c>
      <c r="D4833" s="3" t="s">
        <v>985</v>
      </c>
      <c r="E4833" s="3" t="s">
        <v>30345</v>
      </c>
      <c r="F4833" s="3" t="s">
        <v>12918</v>
      </c>
      <c r="G4833" s="3" t="s">
        <v>30344</v>
      </c>
      <c r="H4833" s="3" t="s">
        <v>1615</v>
      </c>
    </row>
    <row r="4834" spans="1:8" ht="58" x14ac:dyDescent="0.35">
      <c r="A4834" s="4">
        <v>45803</v>
      </c>
      <c r="B4834" s="1">
        <v>45233</v>
      </c>
      <c r="C4834" s="2">
        <v>0.37565972222222221</v>
      </c>
      <c r="D4834" s="3" t="s">
        <v>985</v>
      </c>
      <c r="E4834" s="3" t="s">
        <v>11705</v>
      </c>
      <c r="F4834" s="3" t="s">
        <v>30346</v>
      </c>
      <c r="G4834" s="3" t="s">
        <v>104</v>
      </c>
      <c r="H4834" s="3" t="s">
        <v>11576</v>
      </c>
    </row>
    <row r="4835" spans="1:8" ht="101.5" x14ac:dyDescent="0.35">
      <c r="A4835" s="4">
        <v>45102</v>
      </c>
      <c r="B4835" s="1">
        <v>45233</v>
      </c>
      <c r="C4835" s="2">
        <v>0.37719907407407405</v>
      </c>
      <c r="D4835" s="3" t="s">
        <v>1258</v>
      </c>
      <c r="E4835" s="3" t="s">
        <v>30349</v>
      </c>
      <c r="F4835" s="3" t="s">
        <v>30347</v>
      </c>
      <c r="G4835" s="3" t="s">
        <v>30348</v>
      </c>
      <c r="H4835" s="3" t="s">
        <v>13182</v>
      </c>
    </row>
    <row r="4836" spans="1:8" x14ac:dyDescent="0.35">
      <c r="A4836" s="4">
        <v>73553</v>
      </c>
      <c r="B4836" s="1">
        <v>45233</v>
      </c>
      <c r="C4836" s="2">
        <v>0.37739583333333332</v>
      </c>
      <c r="D4836" s="3" t="s">
        <v>12868</v>
      </c>
      <c r="E4836" s="3" t="s">
        <v>12789</v>
      </c>
      <c r="F4836" s="3" t="s">
        <v>30350</v>
      </c>
      <c r="G4836" s="3" t="s">
        <v>12789</v>
      </c>
      <c r="H4836" s="3" t="s">
        <v>10659</v>
      </c>
    </row>
    <row r="4837" spans="1:8" ht="72.5" x14ac:dyDescent="0.35">
      <c r="A4837" s="4">
        <v>170930</v>
      </c>
      <c r="B4837" s="1">
        <v>45233</v>
      </c>
      <c r="C4837" s="2">
        <v>0.37760416666666669</v>
      </c>
      <c r="D4837" s="3" t="s">
        <v>30351</v>
      </c>
      <c r="E4837" s="3" t="s">
        <v>30355</v>
      </c>
      <c r="F4837" s="3" t="s">
        <v>30352</v>
      </c>
      <c r="G4837" s="3" t="s">
        <v>30353</v>
      </c>
      <c r="H4837" s="3" t="s">
        <v>30354</v>
      </c>
    </row>
    <row r="4838" spans="1:8" ht="43.5" x14ac:dyDescent="0.35">
      <c r="A4838" s="4">
        <v>45246</v>
      </c>
      <c r="B4838" s="1">
        <v>45233</v>
      </c>
      <c r="C4838" s="2">
        <v>0.37944444444444447</v>
      </c>
      <c r="D4838" s="3" t="s">
        <v>11985</v>
      </c>
      <c r="E4838" s="3" t="s">
        <v>14845</v>
      </c>
      <c r="F4838" s="3" t="s">
        <v>30356</v>
      </c>
      <c r="G4838" s="3" t="s">
        <v>104</v>
      </c>
      <c r="H4838" s="3" t="s">
        <v>30357</v>
      </c>
    </row>
    <row r="4839" spans="1:8" ht="87" x14ac:dyDescent="0.35">
      <c r="A4839" s="4">
        <v>39063</v>
      </c>
      <c r="B4839" s="1">
        <v>45233</v>
      </c>
      <c r="C4839" s="2">
        <v>0.38165509259259256</v>
      </c>
      <c r="D4839" s="3" t="s">
        <v>30358</v>
      </c>
      <c r="E4839" s="3" t="s">
        <v>30362</v>
      </c>
      <c r="F4839" s="3" t="s">
        <v>30359</v>
      </c>
      <c r="G4839" s="3" t="s">
        <v>30360</v>
      </c>
      <c r="H4839" s="3" t="s">
        <v>30361</v>
      </c>
    </row>
    <row r="4840" spans="1:8" ht="43.5" x14ac:dyDescent="0.35">
      <c r="A4840" s="4">
        <v>204882</v>
      </c>
      <c r="B4840" s="1">
        <v>45233</v>
      </c>
      <c r="C4840" s="2">
        <v>0.38282407407407404</v>
      </c>
      <c r="D4840" s="3" t="s">
        <v>13923</v>
      </c>
      <c r="E4840" s="3" t="s">
        <v>30366</v>
      </c>
      <c r="F4840" s="3" t="s">
        <v>30363</v>
      </c>
      <c r="G4840" s="3" t="s">
        <v>30364</v>
      </c>
      <c r="H4840" s="3" t="s">
        <v>30365</v>
      </c>
    </row>
    <row r="4841" spans="1:8" ht="43.5" x14ac:dyDescent="0.35">
      <c r="A4841" s="4">
        <v>119685</v>
      </c>
      <c r="B4841" s="1">
        <v>45233</v>
      </c>
      <c r="C4841" s="2">
        <v>0.38436342592592593</v>
      </c>
      <c r="D4841" s="3" t="s">
        <v>1389</v>
      </c>
      <c r="E4841" s="3" t="s">
        <v>30369</v>
      </c>
      <c r="F4841" s="3" t="s">
        <v>30367</v>
      </c>
      <c r="G4841" s="3" t="s">
        <v>100</v>
      </c>
      <c r="H4841" s="3" t="s">
        <v>30368</v>
      </c>
    </row>
    <row r="4842" spans="1:8" x14ac:dyDescent="0.35">
      <c r="A4842" s="4">
        <v>50892</v>
      </c>
      <c r="B4842" s="1">
        <v>45233</v>
      </c>
      <c r="C4842" s="2">
        <v>0.38527777777777777</v>
      </c>
      <c r="D4842" s="3" t="s">
        <v>12868</v>
      </c>
      <c r="E4842" s="3" t="s">
        <v>30370</v>
      </c>
      <c r="F4842" s="3" t="s">
        <v>13956</v>
      </c>
      <c r="G4842" s="3" t="s">
        <v>30370</v>
      </c>
      <c r="H4842" s="3" t="s">
        <v>10659</v>
      </c>
    </row>
    <row r="4843" spans="1:8" ht="58" x14ac:dyDescent="0.35">
      <c r="A4843" s="4">
        <v>85455</v>
      </c>
      <c r="B4843" s="1">
        <v>45233</v>
      </c>
      <c r="C4843" s="2">
        <v>0.38636574074074076</v>
      </c>
      <c r="D4843" s="3" t="s">
        <v>30371</v>
      </c>
      <c r="E4843" s="3" t="s">
        <v>30374</v>
      </c>
      <c r="F4843" s="3" t="s">
        <v>30372</v>
      </c>
      <c r="G4843" s="3" t="s">
        <v>30373</v>
      </c>
      <c r="H4843" s="3" t="s">
        <v>13180</v>
      </c>
    </row>
    <row r="4844" spans="1:8" ht="43.5" x14ac:dyDescent="0.35">
      <c r="A4844" s="4">
        <v>183203</v>
      </c>
      <c r="B4844" s="1">
        <v>45233</v>
      </c>
      <c r="C4844" s="2">
        <v>0.38871527777777781</v>
      </c>
      <c r="D4844" s="3" t="s">
        <v>30375</v>
      </c>
      <c r="E4844" s="3" t="s">
        <v>30379</v>
      </c>
      <c r="F4844" s="3" t="s">
        <v>30376</v>
      </c>
      <c r="G4844" s="3" t="s">
        <v>30377</v>
      </c>
      <c r="H4844" s="3" t="s">
        <v>30378</v>
      </c>
    </row>
    <row r="4845" spans="1:8" ht="43.5" x14ac:dyDescent="0.35">
      <c r="A4845" s="4">
        <v>151935</v>
      </c>
      <c r="B4845" s="1">
        <v>45233</v>
      </c>
      <c r="C4845" s="2">
        <v>0.3893287037037037</v>
      </c>
      <c r="D4845" s="3" t="s">
        <v>1436</v>
      </c>
      <c r="E4845" s="3" t="e">
        <f>---#REF! DM +HTN + headache</f>
        <v>#REF!</v>
      </c>
      <c r="F4845" s="3" t="s">
        <v>30380</v>
      </c>
      <c r="G4845" s="3" t="s">
        <v>100</v>
      </c>
      <c r="H4845" s="3" t="s">
        <v>20977</v>
      </c>
    </row>
    <row r="4846" spans="1:8" ht="43.5" x14ac:dyDescent="0.35">
      <c r="A4846" s="4">
        <v>50497</v>
      </c>
      <c r="B4846" s="1">
        <v>45233</v>
      </c>
      <c r="C4846" s="2">
        <v>0.39136574074074071</v>
      </c>
      <c r="D4846" s="3" t="s">
        <v>985</v>
      </c>
      <c r="E4846" s="3" t="s">
        <v>1561</v>
      </c>
      <c r="F4846" s="3" t="s">
        <v>12918</v>
      </c>
      <c r="G4846" s="3" t="s">
        <v>1561</v>
      </c>
      <c r="H4846" s="3" t="s">
        <v>3017</v>
      </c>
    </row>
    <row r="4847" spans="1:8" x14ac:dyDescent="0.35">
      <c r="A4847" s="4">
        <v>40183</v>
      </c>
      <c r="B4847" s="1">
        <v>45233</v>
      </c>
      <c r="C4847" s="2">
        <v>0.3916782407407407</v>
      </c>
      <c r="D4847" s="3" t="s">
        <v>12868</v>
      </c>
      <c r="E4847" s="3" t="s">
        <v>10359</v>
      </c>
      <c r="F4847" s="3" t="s">
        <v>13529</v>
      </c>
      <c r="G4847" s="3" t="s">
        <v>10359</v>
      </c>
      <c r="H4847" s="3" t="s">
        <v>13966</v>
      </c>
    </row>
    <row r="4848" spans="1:8" ht="43.5" x14ac:dyDescent="0.35">
      <c r="A4848" s="4">
        <v>186976</v>
      </c>
      <c r="B4848" s="1">
        <v>45233</v>
      </c>
      <c r="C4848" s="2">
        <v>0.39260416666666664</v>
      </c>
      <c r="D4848" s="3" t="s">
        <v>985</v>
      </c>
      <c r="E4848" s="3" t="s">
        <v>30383</v>
      </c>
      <c r="F4848" s="3" t="s">
        <v>30381</v>
      </c>
      <c r="G4848" s="3" t="s">
        <v>10475</v>
      </c>
      <c r="H4848" s="3" t="s">
        <v>30382</v>
      </c>
    </row>
    <row r="4849" spans="1:8" ht="29" x14ac:dyDescent="0.35">
      <c r="A4849" s="4">
        <v>203542</v>
      </c>
      <c r="B4849" s="1">
        <v>45233</v>
      </c>
      <c r="C4849" s="2">
        <v>0.39314814814814819</v>
      </c>
      <c r="D4849" s="3" t="s">
        <v>10643</v>
      </c>
      <c r="E4849" s="3" t="s">
        <v>30387</v>
      </c>
      <c r="F4849" s="3" t="s">
        <v>30384</v>
      </c>
      <c r="G4849" s="3" t="s">
        <v>30385</v>
      </c>
      <c r="H4849" s="3" t="s">
        <v>30386</v>
      </c>
    </row>
    <row r="4850" spans="1:8" ht="203" x14ac:dyDescent="0.35">
      <c r="A4850" s="4">
        <v>192703</v>
      </c>
      <c r="B4850" s="1">
        <v>45233</v>
      </c>
      <c r="C4850" s="2">
        <v>0.39340277777777777</v>
      </c>
      <c r="D4850" s="3" t="s">
        <v>30388</v>
      </c>
      <c r="E4850" s="3" t="s">
        <v>30392</v>
      </c>
      <c r="F4850" s="3" t="s">
        <v>30389</v>
      </c>
      <c r="G4850" s="3" t="s">
        <v>30390</v>
      </c>
      <c r="H4850" s="3" t="s">
        <v>30391</v>
      </c>
    </row>
    <row r="4851" spans="1:8" ht="43.5" x14ac:dyDescent="0.35">
      <c r="A4851" s="4">
        <v>8064</v>
      </c>
      <c r="B4851" s="1">
        <v>45233</v>
      </c>
      <c r="C4851" s="2">
        <v>0.39344907407407409</v>
      </c>
      <c r="D4851" s="3" t="s">
        <v>30393</v>
      </c>
      <c r="E4851" s="3" t="s">
        <v>30396</v>
      </c>
      <c r="F4851" s="3" t="s">
        <v>30394</v>
      </c>
      <c r="G4851" s="3" t="s">
        <v>100</v>
      </c>
      <c r="H4851" s="3" t="s">
        <v>30395</v>
      </c>
    </row>
    <row r="4852" spans="1:8" x14ac:dyDescent="0.35">
      <c r="A4852" s="4">
        <v>201518</v>
      </c>
      <c r="B4852" s="1">
        <v>45233</v>
      </c>
      <c r="C4852" s="2">
        <v>0.39468750000000002</v>
      </c>
      <c r="D4852" s="3" t="s">
        <v>108</v>
      </c>
      <c r="E4852" s="3" t="s">
        <v>30398</v>
      </c>
      <c r="F4852" s="3" t="s">
        <v>30397</v>
      </c>
      <c r="G4852" s="3" t="s">
        <v>30398</v>
      </c>
      <c r="H4852" s="3" t="s">
        <v>30399</v>
      </c>
    </row>
    <row r="4853" spans="1:8" ht="72.5" x14ac:dyDescent="0.35">
      <c r="A4853" s="4">
        <v>36101</v>
      </c>
      <c r="B4853" s="1">
        <v>45233</v>
      </c>
      <c r="C4853" s="2">
        <v>0.39621527777777782</v>
      </c>
      <c r="D4853" s="3" t="s">
        <v>985</v>
      </c>
      <c r="E4853" s="3" t="s">
        <v>30402</v>
      </c>
      <c r="F4853" s="3" t="s">
        <v>30400</v>
      </c>
      <c r="G4853" s="3" t="s">
        <v>10433</v>
      </c>
      <c r="H4853" s="3" t="s">
        <v>30401</v>
      </c>
    </row>
    <row r="4854" spans="1:8" ht="261" x14ac:dyDescent="0.35">
      <c r="A4854" s="4">
        <v>32630</v>
      </c>
      <c r="B4854" s="1">
        <v>45233</v>
      </c>
      <c r="C4854" s="2">
        <v>0.39696759259259262</v>
      </c>
      <c r="D4854" s="3" t="s">
        <v>30403</v>
      </c>
      <c r="E4854" s="3" t="s">
        <v>30406</v>
      </c>
      <c r="F4854" s="3" t="s">
        <v>30404</v>
      </c>
      <c r="G4854" s="3" t="s">
        <v>622</v>
      </c>
      <c r="H4854" s="3" t="s">
        <v>30405</v>
      </c>
    </row>
    <row r="4855" spans="1:8" ht="43.5" x14ac:dyDescent="0.35">
      <c r="A4855" s="4">
        <v>204574</v>
      </c>
      <c r="B4855" s="1">
        <v>45233</v>
      </c>
      <c r="C4855" s="2">
        <v>0.3971412037037037</v>
      </c>
      <c r="D4855" s="3" t="s">
        <v>30407</v>
      </c>
      <c r="E4855" s="3" t="s">
        <v>30411</v>
      </c>
      <c r="F4855" s="3" t="s">
        <v>30408</v>
      </c>
      <c r="G4855" s="3" t="s">
        <v>30409</v>
      </c>
      <c r="H4855" s="3" t="s">
        <v>30410</v>
      </c>
    </row>
    <row r="4856" spans="1:8" ht="87" x14ac:dyDescent="0.35">
      <c r="A4856" s="4">
        <v>162422</v>
      </c>
      <c r="B4856" s="1">
        <v>45233</v>
      </c>
      <c r="C4856" s="2">
        <v>0.39793981481481483</v>
      </c>
      <c r="D4856" s="3" t="s">
        <v>10599</v>
      </c>
      <c r="E4856" s="3" t="s">
        <v>30414</v>
      </c>
      <c r="F4856" s="3" t="s">
        <v>30412</v>
      </c>
      <c r="G4856" s="3" t="s">
        <v>11167</v>
      </c>
      <c r="H4856" s="3" t="s">
        <v>30413</v>
      </c>
    </row>
    <row r="4857" spans="1:8" ht="58" x14ac:dyDescent="0.35">
      <c r="A4857" s="4">
        <v>5922</v>
      </c>
      <c r="B4857" s="1">
        <v>45233</v>
      </c>
      <c r="C4857" s="2">
        <v>0.39829861111111109</v>
      </c>
      <c r="D4857" s="3" t="s">
        <v>30415</v>
      </c>
      <c r="E4857" s="3" t="s">
        <v>30419</v>
      </c>
      <c r="F4857" s="3" t="s">
        <v>30416</v>
      </c>
      <c r="G4857" s="3" t="s">
        <v>30417</v>
      </c>
      <c r="H4857" s="3" t="s">
        <v>30418</v>
      </c>
    </row>
    <row r="4858" spans="1:8" ht="58" x14ac:dyDescent="0.35">
      <c r="A4858" s="4">
        <v>111604</v>
      </c>
      <c r="B4858" s="1">
        <v>45233</v>
      </c>
      <c r="C4858" s="2">
        <v>0.39844907407407404</v>
      </c>
      <c r="D4858" s="3" t="s">
        <v>30420</v>
      </c>
      <c r="E4858" s="3" t="s">
        <v>30424</v>
      </c>
      <c r="F4858" s="3" t="s">
        <v>30421</v>
      </c>
      <c r="G4858" s="3" t="s">
        <v>30422</v>
      </c>
      <c r="H4858" s="3" t="s">
        <v>30423</v>
      </c>
    </row>
    <row r="4859" spans="1:8" x14ac:dyDescent="0.35">
      <c r="A4859" s="4">
        <v>176065</v>
      </c>
      <c r="B4859" s="1">
        <v>45233</v>
      </c>
      <c r="C4859" s="2">
        <v>0.39858796296296295</v>
      </c>
      <c r="D4859" s="3" t="s">
        <v>30425</v>
      </c>
      <c r="E4859" s="3" t="s">
        <v>30426</v>
      </c>
      <c r="F4859" s="3" t="s">
        <v>12780</v>
      </c>
      <c r="G4859" s="3" t="s">
        <v>30426</v>
      </c>
      <c r="H4859" s="3" t="s">
        <v>30427</v>
      </c>
    </row>
    <row r="4860" spans="1:8" ht="29" x14ac:dyDescent="0.35">
      <c r="A4860" s="4">
        <v>150395</v>
      </c>
      <c r="B4860" s="1">
        <v>45233</v>
      </c>
      <c r="C4860" s="2">
        <v>0.40003472222222225</v>
      </c>
      <c r="D4860" s="3" t="s">
        <v>1436</v>
      </c>
      <c r="E4860" s="3" t="s">
        <v>30430</v>
      </c>
      <c r="F4860" s="3" t="s">
        <v>30428</v>
      </c>
      <c r="G4860" s="3" t="s">
        <v>30429</v>
      </c>
      <c r="H4860" s="3" t="s">
        <v>12506</v>
      </c>
    </row>
    <row r="4861" spans="1:8" ht="58" x14ac:dyDescent="0.35">
      <c r="A4861" s="4">
        <v>111604</v>
      </c>
      <c r="B4861" s="1">
        <v>45233</v>
      </c>
      <c r="C4861" s="2">
        <v>0.40158564814814812</v>
      </c>
      <c r="D4861" s="3" t="s">
        <v>30431</v>
      </c>
      <c r="E4861" s="3" t="s">
        <v>30424</v>
      </c>
      <c r="F4861" s="3" t="s">
        <v>30421</v>
      </c>
      <c r="G4861" s="3" t="s">
        <v>30422</v>
      </c>
      <c r="H4861" s="3" t="s">
        <v>30423</v>
      </c>
    </row>
    <row r="4862" spans="1:8" x14ac:dyDescent="0.35">
      <c r="A4862" s="4">
        <v>37750</v>
      </c>
      <c r="B4862" s="1">
        <v>45233</v>
      </c>
      <c r="C4862" s="2">
        <v>0.40309027777777778</v>
      </c>
      <c r="D4862" s="3" t="s">
        <v>985</v>
      </c>
      <c r="E4862" s="3" t="s">
        <v>11699</v>
      </c>
      <c r="F4862" s="3" t="s">
        <v>12918</v>
      </c>
      <c r="G4862" s="3" t="s">
        <v>11699</v>
      </c>
      <c r="H4862" s="3" t="s">
        <v>3017</v>
      </c>
    </row>
    <row r="4863" spans="1:8" ht="43.5" x14ac:dyDescent="0.35">
      <c r="A4863" s="4">
        <v>33520</v>
      </c>
      <c r="B4863" s="1">
        <v>45233</v>
      </c>
      <c r="C4863" s="2">
        <v>0.40447916666666667</v>
      </c>
      <c r="D4863" s="3" t="s">
        <v>30432</v>
      </c>
      <c r="E4863" s="3" t="s">
        <v>30436</v>
      </c>
      <c r="F4863" s="3" t="s">
        <v>30433</v>
      </c>
      <c r="G4863" s="3" t="s">
        <v>30434</v>
      </c>
      <c r="H4863" s="3" t="s">
        <v>30435</v>
      </c>
    </row>
    <row r="4864" spans="1:8" ht="58" x14ac:dyDescent="0.35">
      <c r="A4864" s="4">
        <v>204604</v>
      </c>
      <c r="B4864" s="1">
        <v>45233</v>
      </c>
      <c r="C4864" s="2">
        <v>0.40510416666666665</v>
      </c>
      <c r="D4864" s="3" t="s">
        <v>30437</v>
      </c>
      <c r="E4864" s="3" t="s">
        <v>30440</v>
      </c>
      <c r="F4864" s="3" t="s">
        <v>30438</v>
      </c>
      <c r="G4864" s="3" t="s">
        <v>30439</v>
      </c>
      <c r="H4864" s="3" t="s">
        <v>10302</v>
      </c>
    </row>
    <row r="4865" spans="1:8" ht="29" x14ac:dyDescent="0.35">
      <c r="A4865" s="4">
        <v>173866</v>
      </c>
      <c r="B4865" s="1">
        <v>45233</v>
      </c>
      <c r="C4865" s="2">
        <v>0.40582175925925923</v>
      </c>
      <c r="D4865" s="3" t="s">
        <v>1933</v>
      </c>
      <c r="E4865" s="3" t="s">
        <v>30444</v>
      </c>
      <c r="F4865" s="3" t="s">
        <v>30441</v>
      </c>
      <c r="G4865" s="3" t="s">
        <v>30442</v>
      </c>
      <c r="H4865" s="3" t="s">
        <v>30443</v>
      </c>
    </row>
    <row r="4866" spans="1:8" ht="29" x14ac:dyDescent="0.35">
      <c r="A4866" s="4">
        <v>34401</v>
      </c>
      <c r="B4866" s="1">
        <v>45233</v>
      </c>
      <c r="C4866" s="2">
        <v>0.40650462962962958</v>
      </c>
      <c r="D4866" s="3" t="s">
        <v>1258</v>
      </c>
      <c r="E4866" s="3" t="s">
        <v>30447</v>
      </c>
      <c r="F4866" s="3" t="s">
        <v>30445</v>
      </c>
      <c r="G4866" s="3" t="s">
        <v>14206</v>
      </c>
      <c r="H4866" s="3" t="s">
        <v>30446</v>
      </c>
    </row>
    <row r="4867" spans="1:8" x14ac:dyDescent="0.35">
      <c r="A4867" s="4">
        <v>44074</v>
      </c>
      <c r="B4867" s="1">
        <v>45233</v>
      </c>
      <c r="C4867" s="2">
        <v>0.40697916666666667</v>
      </c>
      <c r="D4867" s="3" t="s">
        <v>1436</v>
      </c>
      <c r="E4867" s="3" t="s">
        <v>11699</v>
      </c>
      <c r="F4867" s="3" t="s">
        <v>12941</v>
      </c>
      <c r="G4867" s="3" t="s">
        <v>11699</v>
      </c>
      <c r="H4867" s="3" t="s">
        <v>12509</v>
      </c>
    </row>
    <row r="4868" spans="1:8" x14ac:dyDescent="0.35">
      <c r="A4868" s="4">
        <v>188912</v>
      </c>
      <c r="B4868" s="1">
        <v>45233</v>
      </c>
      <c r="C4868" s="2">
        <v>0.4072453703703704</v>
      </c>
      <c r="D4868" s="3" t="s">
        <v>30448</v>
      </c>
      <c r="E4868" s="3" t="s">
        <v>30449</v>
      </c>
      <c r="F4868" s="3" t="s">
        <v>10488</v>
      </c>
      <c r="G4868" s="3" t="s">
        <v>30449</v>
      </c>
      <c r="H4868" s="3" t="s">
        <v>27593</v>
      </c>
    </row>
    <row r="4869" spans="1:8" ht="29" x14ac:dyDescent="0.35">
      <c r="A4869" s="4">
        <v>35557</v>
      </c>
      <c r="B4869" s="1">
        <v>45233</v>
      </c>
      <c r="C4869" s="2">
        <v>0.40777777777777779</v>
      </c>
      <c r="D4869" s="3" t="s">
        <v>1343</v>
      </c>
      <c r="E4869" s="3" t="s">
        <v>30452</v>
      </c>
      <c r="F4869" s="3" t="s">
        <v>30450</v>
      </c>
      <c r="G4869" s="3" t="s">
        <v>11875</v>
      </c>
      <c r="H4869" s="3" t="s">
        <v>30451</v>
      </c>
    </row>
    <row r="4870" spans="1:8" x14ac:dyDescent="0.35">
      <c r="A4870" s="4">
        <v>187880</v>
      </c>
      <c r="B4870" s="1">
        <v>45233</v>
      </c>
      <c r="C4870" s="2">
        <v>0.4079976851851852</v>
      </c>
      <c r="D4870" s="3" t="s">
        <v>1436</v>
      </c>
      <c r="E4870" s="3" t="s">
        <v>10879</v>
      </c>
      <c r="F4870" s="3" t="s">
        <v>30453</v>
      </c>
      <c r="G4870" s="3" t="s">
        <v>10879</v>
      </c>
      <c r="H4870" s="3" t="s">
        <v>29949</v>
      </c>
    </row>
    <row r="4871" spans="1:8" ht="29" x14ac:dyDescent="0.35">
      <c r="A4871" s="4">
        <v>34401</v>
      </c>
      <c r="B4871" s="1">
        <v>45233</v>
      </c>
      <c r="C4871" s="2">
        <v>0.40818287037037032</v>
      </c>
      <c r="D4871" s="3" t="s">
        <v>14071</v>
      </c>
      <c r="E4871" s="3" t="s">
        <v>30447</v>
      </c>
      <c r="F4871" s="3" t="s">
        <v>30445</v>
      </c>
      <c r="G4871" s="3" t="s">
        <v>30454</v>
      </c>
      <c r="H4871" s="3" t="s">
        <v>30455</v>
      </c>
    </row>
    <row r="4872" spans="1:8" ht="101.5" x14ac:dyDescent="0.35">
      <c r="A4872" s="4">
        <v>35825</v>
      </c>
      <c r="B4872" s="1">
        <v>45233</v>
      </c>
      <c r="C4872" s="2">
        <v>0.40833333333333338</v>
      </c>
      <c r="D4872" s="3" t="s">
        <v>30456</v>
      </c>
      <c r="E4872" s="3" t="s">
        <v>30459</v>
      </c>
      <c r="F4872" s="3" t="s">
        <v>30457</v>
      </c>
      <c r="G4872" s="3" t="s">
        <v>16289</v>
      </c>
      <c r="H4872" s="3" t="s">
        <v>30458</v>
      </c>
    </row>
    <row r="4873" spans="1:8" x14ac:dyDescent="0.35">
      <c r="A4873" s="4">
        <v>201654</v>
      </c>
      <c r="B4873" s="1">
        <v>45233</v>
      </c>
      <c r="C4873" s="2">
        <v>0.40864583333333332</v>
      </c>
      <c r="D4873" s="3" t="s">
        <v>30460</v>
      </c>
      <c r="E4873" s="3" t="s">
        <v>30449</v>
      </c>
      <c r="F4873" s="3" t="s">
        <v>10488</v>
      </c>
      <c r="G4873" s="3" t="s">
        <v>30449</v>
      </c>
      <c r="H4873" s="3" t="s">
        <v>30461</v>
      </c>
    </row>
    <row r="4874" spans="1:8" ht="43.5" x14ac:dyDescent="0.35">
      <c r="A4874" s="4">
        <v>181340</v>
      </c>
      <c r="B4874" s="1">
        <v>45233</v>
      </c>
      <c r="C4874" s="2">
        <v>0.40937499999999999</v>
      </c>
      <c r="D4874" s="3" t="s">
        <v>30462</v>
      </c>
      <c r="E4874" s="3" t="s">
        <v>15506</v>
      </c>
      <c r="F4874" s="3" t="s">
        <v>30463</v>
      </c>
      <c r="G4874" s="3" t="s">
        <v>10605</v>
      </c>
      <c r="H4874" s="3" t="s">
        <v>30464</v>
      </c>
    </row>
    <row r="4875" spans="1:8" x14ac:dyDescent="0.35">
      <c r="A4875" s="4">
        <v>94143</v>
      </c>
      <c r="B4875" s="1">
        <v>45233</v>
      </c>
      <c r="C4875" s="2">
        <v>0.40946759259259258</v>
      </c>
      <c r="D4875" s="3" t="s">
        <v>1436</v>
      </c>
      <c r="E4875" s="3" t="s">
        <v>11699</v>
      </c>
      <c r="F4875" s="3" t="s">
        <v>12941</v>
      </c>
      <c r="G4875" s="3" t="s">
        <v>11699</v>
      </c>
      <c r="H4875" s="3" t="s">
        <v>1939</v>
      </c>
    </row>
    <row r="4876" spans="1:8" ht="43.5" x14ac:dyDescent="0.35">
      <c r="A4876" s="4">
        <v>40823</v>
      </c>
      <c r="B4876" s="1">
        <v>45233</v>
      </c>
      <c r="C4876" s="2">
        <v>0.41016203703703707</v>
      </c>
      <c r="D4876" s="3" t="s">
        <v>30465</v>
      </c>
      <c r="E4876" s="3" t="s">
        <v>14844</v>
      </c>
      <c r="F4876" s="3" t="s">
        <v>30466</v>
      </c>
      <c r="G4876" s="3" t="s">
        <v>11707</v>
      </c>
      <c r="H4876" s="3" t="s">
        <v>30467</v>
      </c>
    </row>
    <row r="4877" spans="1:8" ht="29" x14ac:dyDescent="0.35">
      <c r="A4877" s="4">
        <v>34401</v>
      </c>
      <c r="B4877" s="1">
        <v>45233</v>
      </c>
      <c r="C4877" s="2">
        <v>0.41035879629629629</v>
      </c>
      <c r="D4877" s="3" t="s">
        <v>1258</v>
      </c>
      <c r="E4877" s="3" t="s">
        <v>30447</v>
      </c>
      <c r="F4877" s="3" t="s">
        <v>30445</v>
      </c>
      <c r="G4877" s="3" t="s">
        <v>14206</v>
      </c>
      <c r="H4877" s="3" t="s">
        <v>30468</v>
      </c>
    </row>
    <row r="4878" spans="1:8" ht="130.5" x14ac:dyDescent="0.35">
      <c r="A4878" s="4">
        <v>43991</v>
      </c>
      <c r="B4878" s="1">
        <v>45233</v>
      </c>
      <c r="C4878" s="2">
        <v>0.41048611111111111</v>
      </c>
      <c r="D4878" s="3" t="s">
        <v>30469</v>
      </c>
      <c r="E4878" s="3" t="s">
        <v>30473</v>
      </c>
      <c r="F4878" s="3" t="s">
        <v>30470</v>
      </c>
      <c r="G4878" s="3" t="s">
        <v>30471</v>
      </c>
      <c r="H4878" s="3" t="s">
        <v>30472</v>
      </c>
    </row>
    <row r="4879" spans="1:8" ht="29" x14ac:dyDescent="0.35">
      <c r="A4879" s="4">
        <v>203928</v>
      </c>
      <c r="B4879" s="1">
        <v>45233</v>
      </c>
      <c r="C4879" s="2">
        <v>0.41099537037037037</v>
      </c>
      <c r="D4879" s="3" t="s">
        <v>30474</v>
      </c>
      <c r="E4879" s="3" t="s">
        <v>25240</v>
      </c>
      <c r="F4879" s="3" t="s">
        <v>1800</v>
      </c>
      <c r="G4879" s="3" t="s">
        <v>30475</v>
      </c>
      <c r="H4879" s="3" t="s">
        <v>30476</v>
      </c>
    </row>
    <row r="4880" spans="1:8" ht="58" x14ac:dyDescent="0.35">
      <c r="A4880" s="4">
        <v>46545</v>
      </c>
      <c r="B4880" s="1">
        <v>45233</v>
      </c>
      <c r="C4880" s="2">
        <v>0.41297453703703701</v>
      </c>
      <c r="D4880" s="3" t="s">
        <v>1436</v>
      </c>
      <c r="E4880" s="3" t="s">
        <v>14831</v>
      </c>
      <c r="F4880" s="3" t="s">
        <v>30477</v>
      </c>
      <c r="G4880" s="3" t="s">
        <v>14831</v>
      </c>
      <c r="H4880" s="3" t="s">
        <v>30478</v>
      </c>
    </row>
    <row r="4881" spans="1:8" ht="29" x14ac:dyDescent="0.35">
      <c r="A4881" s="4">
        <v>43626</v>
      </c>
      <c r="B4881" s="1">
        <v>45233</v>
      </c>
      <c r="C4881" s="2">
        <v>0.4130092592592593</v>
      </c>
      <c r="D4881" s="3" t="s">
        <v>11985</v>
      </c>
      <c r="E4881" s="3" t="s">
        <v>12675</v>
      </c>
      <c r="F4881" s="3" t="s">
        <v>30479</v>
      </c>
      <c r="G4881" s="3" t="s">
        <v>10408</v>
      </c>
      <c r="H4881" s="3" t="s">
        <v>15346</v>
      </c>
    </row>
    <row r="4882" spans="1:8" x14ac:dyDescent="0.35">
      <c r="A4882" s="4">
        <v>191052</v>
      </c>
      <c r="B4882" s="1">
        <v>45233</v>
      </c>
      <c r="C4882" s="2">
        <v>0.41380787037037042</v>
      </c>
      <c r="D4882" s="3" t="s">
        <v>30460</v>
      </c>
      <c r="E4882" s="3" t="s">
        <v>30481</v>
      </c>
      <c r="F4882" s="3" t="s">
        <v>10488</v>
      </c>
      <c r="G4882" s="3" t="s">
        <v>30480</v>
      </c>
      <c r="H4882" s="3" t="s">
        <v>27593</v>
      </c>
    </row>
    <row r="4883" spans="1:8" x14ac:dyDescent="0.35">
      <c r="A4883" s="4">
        <v>40422</v>
      </c>
      <c r="B4883" s="1">
        <v>45233</v>
      </c>
      <c r="C4883" s="2">
        <v>0.41809027777777774</v>
      </c>
      <c r="D4883" s="3" t="s">
        <v>12868</v>
      </c>
      <c r="E4883" s="3" t="s">
        <v>12560</v>
      </c>
      <c r="F4883" s="3" t="s">
        <v>2012</v>
      </c>
      <c r="G4883" s="3" t="s">
        <v>12560</v>
      </c>
      <c r="H4883" s="3" t="s">
        <v>12248</v>
      </c>
    </row>
    <row r="4884" spans="1:8" ht="101.5" x14ac:dyDescent="0.35">
      <c r="A4884" s="4">
        <v>186224</v>
      </c>
      <c r="B4884" s="1">
        <v>45233</v>
      </c>
      <c r="C4884" s="2">
        <v>0.41829861111111111</v>
      </c>
      <c r="D4884" s="3" t="s">
        <v>30482</v>
      </c>
      <c r="E4884" s="3" t="s">
        <v>30485</v>
      </c>
      <c r="F4884" s="3" t="s">
        <v>30483</v>
      </c>
      <c r="G4884" s="3" t="s">
        <v>11812</v>
      </c>
      <c r="H4884" s="3" t="s">
        <v>30484</v>
      </c>
    </row>
    <row r="4885" spans="1:8" ht="130.5" x14ac:dyDescent="0.35">
      <c r="A4885" s="4">
        <v>57509</v>
      </c>
      <c r="B4885" s="1">
        <v>45233</v>
      </c>
      <c r="C4885" s="2">
        <v>0.41925925925925928</v>
      </c>
      <c r="D4885" s="3" t="s">
        <v>30486</v>
      </c>
      <c r="E4885" s="3" t="s">
        <v>30490</v>
      </c>
      <c r="F4885" s="3" t="s">
        <v>30487</v>
      </c>
      <c r="G4885" s="3" t="s">
        <v>30488</v>
      </c>
      <c r="H4885" s="3" t="s">
        <v>30489</v>
      </c>
    </row>
    <row r="4886" spans="1:8" ht="43.5" x14ac:dyDescent="0.35">
      <c r="A4886" s="4">
        <v>38838</v>
      </c>
      <c r="B4886" s="1">
        <v>45233</v>
      </c>
      <c r="C4886" s="2">
        <v>0.41972222222222227</v>
      </c>
      <c r="D4886" s="3" t="s">
        <v>13944</v>
      </c>
      <c r="E4886" s="3" t="s">
        <v>30493</v>
      </c>
      <c r="F4886" s="3" t="s">
        <v>30491</v>
      </c>
      <c r="G4886" s="3" t="s">
        <v>12570</v>
      </c>
      <c r="H4886" s="3" t="s">
        <v>30492</v>
      </c>
    </row>
    <row r="4887" spans="1:8" ht="72.5" x14ac:dyDescent="0.35">
      <c r="A4887" s="4">
        <v>84435</v>
      </c>
      <c r="B4887" s="1">
        <v>45233</v>
      </c>
      <c r="C4887" s="2">
        <v>0.42098379629629629</v>
      </c>
      <c r="D4887" s="3" t="s">
        <v>1436</v>
      </c>
      <c r="E4887" s="3" t="s">
        <v>15115</v>
      </c>
      <c r="F4887" s="3" t="s">
        <v>14627</v>
      </c>
      <c r="G4887" s="3" t="s">
        <v>30494</v>
      </c>
      <c r="H4887" s="3" t="s">
        <v>30495</v>
      </c>
    </row>
    <row r="4888" spans="1:8" x14ac:dyDescent="0.35">
      <c r="A4888" s="4">
        <v>47974</v>
      </c>
      <c r="B4888" s="1">
        <v>45233</v>
      </c>
      <c r="C4888" s="2">
        <v>0.42266203703703703</v>
      </c>
      <c r="D4888" s="3" t="s">
        <v>10317</v>
      </c>
      <c r="E4888" s="3" t="s">
        <v>12560</v>
      </c>
      <c r="F4888" s="3" t="s">
        <v>12780</v>
      </c>
      <c r="G4888" s="3" t="s">
        <v>12560</v>
      </c>
      <c r="H4888" s="3" t="s">
        <v>13566</v>
      </c>
    </row>
    <row r="4889" spans="1:8" ht="87" x14ac:dyDescent="0.35">
      <c r="A4889" s="4">
        <v>65424</v>
      </c>
      <c r="B4889" s="1">
        <v>45233</v>
      </c>
      <c r="C4889" s="2">
        <v>0.42299768518518516</v>
      </c>
      <c r="D4889" s="3" t="s">
        <v>10599</v>
      </c>
      <c r="E4889" s="3" t="s">
        <v>30499</v>
      </c>
      <c r="F4889" s="3" t="s">
        <v>30496</v>
      </c>
      <c r="G4889" s="3" t="s">
        <v>30497</v>
      </c>
      <c r="H4889" s="3" t="s">
        <v>30498</v>
      </c>
    </row>
    <row r="4890" spans="1:8" ht="58" x14ac:dyDescent="0.35">
      <c r="A4890" s="4">
        <v>55196</v>
      </c>
      <c r="B4890" s="1">
        <v>45233</v>
      </c>
      <c r="C4890" s="2">
        <v>0.42380787037037032</v>
      </c>
      <c r="D4890" s="3" t="s">
        <v>10618</v>
      </c>
      <c r="E4890" s="3" t="s">
        <v>30503</v>
      </c>
      <c r="F4890" s="3" t="s">
        <v>30500</v>
      </c>
      <c r="G4890" s="3" t="s">
        <v>30501</v>
      </c>
      <c r="H4890" s="3" t="s">
        <v>30502</v>
      </c>
    </row>
    <row r="4891" spans="1:8" ht="29" x14ac:dyDescent="0.35">
      <c r="A4891" s="4">
        <v>197495</v>
      </c>
      <c r="B4891" s="1">
        <v>45233</v>
      </c>
      <c r="C4891" s="2">
        <v>0.42432870370370374</v>
      </c>
      <c r="D4891" s="3" t="s">
        <v>985</v>
      </c>
      <c r="E4891" s="3" t="s">
        <v>16027</v>
      </c>
      <c r="F4891" s="3" t="s">
        <v>30504</v>
      </c>
      <c r="G4891" s="3" t="s">
        <v>11829</v>
      </c>
      <c r="H4891" s="3" t="s">
        <v>4190</v>
      </c>
    </row>
    <row r="4892" spans="1:8" x14ac:dyDescent="0.35">
      <c r="A4892" s="4">
        <v>73041</v>
      </c>
      <c r="B4892" s="1">
        <v>45233</v>
      </c>
      <c r="C4892" s="2">
        <v>0.42548611111111106</v>
      </c>
      <c r="D4892" s="3" t="s">
        <v>1436</v>
      </c>
      <c r="E4892" s="3" t="s">
        <v>14848</v>
      </c>
      <c r="F4892" s="3" t="s">
        <v>30505</v>
      </c>
      <c r="G4892" s="3" t="s">
        <v>14848</v>
      </c>
      <c r="H4892" s="3" t="s">
        <v>12131</v>
      </c>
    </row>
    <row r="4893" spans="1:8" ht="58" x14ac:dyDescent="0.35">
      <c r="A4893" s="4">
        <v>34478</v>
      </c>
      <c r="B4893" s="1">
        <v>45233</v>
      </c>
      <c r="C4893" s="2">
        <v>0.42586805555555557</v>
      </c>
      <c r="D4893" s="3" t="s">
        <v>11085</v>
      </c>
      <c r="E4893" s="3" t="s">
        <v>30509</v>
      </c>
      <c r="F4893" s="3" t="s">
        <v>30506</v>
      </c>
      <c r="G4893" s="3" t="s">
        <v>30507</v>
      </c>
      <c r="H4893" s="3" t="s">
        <v>30508</v>
      </c>
    </row>
    <row r="4894" spans="1:8" x14ac:dyDescent="0.35">
      <c r="A4894" s="4">
        <v>67159</v>
      </c>
      <c r="B4894" s="1">
        <v>45233</v>
      </c>
      <c r="C4894" s="2">
        <v>0.42711805555555554</v>
      </c>
      <c r="D4894" s="3" t="s">
        <v>30460</v>
      </c>
      <c r="E4894" s="3" t="s">
        <v>10799</v>
      </c>
      <c r="F4894" s="3" t="s">
        <v>11931</v>
      </c>
      <c r="G4894" s="3" t="s">
        <v>30510</v>
      </c>
      <c r="H4894" s="3" t="s">
        <v>27593</v>
      </c>
    </row>
    <row r="4895" spans="1:8" ht="87" x14ac:dyDescent="0.35">
      <c r="A4895" s="4">
        <v>130729</v>
      </c>
      <c r="B4895" s="1">
        <v>45233</v>
      </c>
      <c r="C4895" s="2">
        <v>0.43086805555555552</v>
      </c>
      <c r="D4895" s="3" t="s">
        <v>11985</v>
      </c>
      <c r="E4895" s="3" t="s">
        <v>30513</v>
      </c>
      <c r="F4895" s="3" t="s">
        <v>30511</v>
      </c>
      <c r="G4895" s="3" t="s">
        <v>15266</v>
      </c>
      <c r="H4895" s="3" t="s">
        <v>30512</v>
      </c>
    </row>
    <row r="4896" spans="1:8" ht="87" x14ac:dyDescent="0.35">
      <c r="A4896" s="4">
        <v>199271</v>
      </c>
      <c r="B4896" s="1">
        <v>45233</v>
      </c>
      <c r="C4896" s="2">
        <v>0.43092592592592593</v>
      </c>
      <c r="D4896" s="3" t="s">
        <v>10412</v>
      </c>
      <c r="E4896" s="3" t="s">
        <v>30517</v>
      </c>
      <c r="F4896" s="3" t="s">
        <v>30514</v>
      </c>
      <c r="G4896" s="3" t="s">
        <v>30515</v>
      </c>
      <c r="H4896" s="3" t="s">
        <v>30516</v>
      </c>
    </row>
    <row r="4897" spans="1:8" ht="58" x14ac:dyDescent="0.35">
      <c r="A4897" s="4">
        <v>205749</v>
      </c>
      <c r="B4897" s="1">
        <v>45233</v>
      </c>
      <c r="C4897" s="2">
        <v>0.43232638888888886</v>
      </c>
      <c r="D4897" s="3" t="s">
        <v>30518</v>
      </c>
      <c r="E4897" s="3" t="s">
        <v>30522</v>
      </c>
      <c r="F4897" s="3" t="s">
        <v>30519</v>
      </c>
      <c r="G4897" s="3" t="s">
        <v>30520</v>
      </c>
      <c r="H4897" s="3" t="s">
        <v>30521</v>
      </c>
    </row>
    <row r="4898" spans="1:8" x14ac:dyDescent="0.35">
      <c r="A4898" s="4">
        <v>38145</v>
      </c>
      <c r="B4898" s="1">
        <v>45233</v>
      </c>
      <c r="C4898" s="2">
        <v>0.43381944444444448</v>
      </c>
      <c r="D4898" s="3" t="s">
        <v>10317</v>
      </c>
      <c r="E4898" s="3" t="s">
        <v>12789</v>
      </c>
      <c r="F4898" s="3" t="s">
        <v>12751</v>
      </c>
      <c r="G4898" s="3" t="s">
        <v>12789</v>
      </c>
      <c r="H4898" s="3" t="s">
        <v>13626</v>
      </c>
    </row>
    <row r="4899" spans="1:8" x14ac:dyDescent="0.35">
      <c r="A4899" s="4">
        <v>32866</v>
      </c>
      <c r="B4899" s="1">
        <v>45233</v>
      </c>
      <c r="C4899" s="2">
        <v>0.43386574074074075</v>
      </c>
      <c r="D4899" s="3" t="s">
        <v>1436</v>
      </c>
      <c r="E4899" s="3" t="s">
        <v>30523</v>
      </c>
      <c r="F4899" s="3" t="s">
        <v>12941</v>
      </c>
      <c r="G4899" s="3" t="s">
        <v>30523</v>
      </c>
      <c r="H4899" s="3" t="s">
        <v>1939</v>
      </c>
    </row>
    <row r="4900" spans="1:8" ht="29" x14ac:dyDescent="0.35">
      <c r="A4900" s="4">
        <v>26805</v>
      </c>
      <c r="B4900" s="1">
        <v>45233</v>
      </c>
      <c r="C4900" s="2">
        <v>0.43432870370370374</v>
      </c>
      <c r="D4900" s="3" t="s">
        <v>11085</v>
      </c>
      <c r="E4900" s="3" t="s">
        <v>30526</v>
      </c>
      <c r="F4900" s="3" t="s">
        <v>30524</v>
      </c>
      <c r="G4900" s="3" t="s">
        <v>30525</v>
      </c>
      <c r="H4900" s="3" t="s">
        <v>13492</v>
      </c>
    </row>
    <row r="4901" spans="1:8" ht="29" x14ac:dyDescent="0.35">
      <c r="A4901" s="4">
        <v>26805</v>
      </c>
      <c r="B4901" s="1">
        <v>45233</v>
      </c>
      <c r="C4901" s="2">
        <v>0.43541666666666662</v>
      </c>
      <c r="D4901" s="3" t="s">
        <v>11085</v>
      </c>
      <c r="E4901" s="3" t="s">
        <v>30526</v>
      </c>
      <c r="F4901" s="3" t="s">
        <v>30524</v>
      </c>
      <c r="G4901" s="3" t="s">
        <v>30525</v>
      </c>
      <c r="H4901" s="3" t="s">
        <v>30527</v>
      </c>
    </row>
    <row r="4902" spans="1:8" ht="29" x14ac:dyDescent="0.35">
      <c r="A4902" s="4">
        <v>183147</v>
      </c>
      <c r="B4902" s="1">
        <v>45233</v>
      </c>
      <c r="C4902" s="2">
        <v>0.43590277777777775</v>
      </c>
      <c r="D4902" s="3" t="s">
        <v>30528</v>
      </c>
      <c r="E4902" s="3" t="s">
        <v>30530</v>
      </c>
      <c r="F4902" s="3" t="s">
        <v>30529</v>
      </c>
      <c r="G4902" s="3" t="s">
        <v>11829</v>
      </c>
      <c r="H4902" s="3" t="s">
        <v>29</v>
      </c>
    </row>
    <row r="4903" spans="1:8" ht="232" x14ac:dyDescent="0.35">
      <c r="A4903" s="4">
        <v>11056</v>
      </c>
      <c r="B4903" s="1">
        <v>45233</v>
      </c>
      <c r="C4903" s="2">
        <v>0.43591435185185184</v>
      </c>
      <c r="D4903" s="3" t="s">
        <v>30531</v>
      </c>
      <c r="E4903" s="3" t="s">
        <v>11314</v>
      </c>
      <c r="F4903" s="3" t="s">
        <v>12068</v>
      </c>
      <c r="G4903" s="3" t="s">
        <v>11732</v>
      </c>
      <c r="H4903" s="3" t="s">
        <v>30532</v>
      </c>
    </row>
    <row r="4904" spans="1:8" x14ac:dyDescent="0.35">
      <c r="A4904" s="4">
        <v>43136</v>
      </c>
      <c r="B4904" s="1">
        <v>45233</v>
      </c>
      <c r="C4904" s="2">
        <v>0.43687499999999996</v>
      </c>
      <c r="D4904" s="3" t="s">
        <v>1436</v>
      </c>
      <c r="E4904" s="3" t="s">
        <v>30523</v>
      </c>
      <c r="F4904" s="3" t="s">
        <v>12941</v>
      </c>
      <c r="G4904" s="3" t="s">
        <v>30523</v>
      </c>
      <c r="H4904" s="3" t="s">
        <v>30533</v>
      </c>
    </row>
    <row r="4905" spans="1:8" ht="43.5" x14ac:dyDescent="0.35">
      <c r="A4905" s="4">
        <v>42240</v>
      </c>
      <c r="B4905" s="1">
        <v>45233</v>
      </c>
      <c r="C4905" s="2">
        <v>0.44048611111111113</v>
      </c>
      <c r="D4905" s="3" t="s">
        <v>30534</v>
      </c>
      <c r="E4905" s="3" t="s">
        <v>30537</v>
      </c>
      <c r="F4905" s="3" t="s">
        <v>30535</v>
      </c>
      <c r="G4905" s="3" t="s">
        <v>21544</v>
      </c>
      <c r="H4905" s="3" t="s">
        <v>30536</v>
      </c>
    </row>
    <row r="4906" spans="1:8" ht="29" x14ac:dyDescent="0.35">
      <c r="A4906" s="4">
        <v>46288</v>
      </c>
      <c r="B4906" s="1">
        <v>45233</v>
      </c>
      <c r="C4906" s="2">
        <v>0.44249999999999995</v>
      </c>
      <c r="D4906" s="3" t="s">
        <v>985</v>
      </c>
      <c r="E4906" s="3" t="s">
        <v>12129</v>
      </c>
      <c r="F4906" s="3" t="s">
        <v>30538</v>
      </c>
      <c r="G4906" s="3" t="s">
        <v>11874</v>
      </c>
      <c r="H4906" s="3" t="s">
        <v>4190</v>
      </c>
    </row>
    <row r="4907" spans="1:8" ht="29" x14ac:dyDescent="0.35">
      <c r="A4907" s="4">
        <v>166176</v>
      </c>
      <c r="B4907" s="1">
        <v>45233</v>
      </c>
      <c r="C4907" s="2">
        <v>0.44335648148148149</v>
      </c>
      <c r="D4907" s="3" t="s">
        <v>1702</v>
      </c>
      <c r="E4907" s="3" t="s">
        <v>30540</v>
      </c>
      <c r="F4907" s="3" t="s">
        <v>30539</v>
      </c>
      <c r="G4907" s="3" t="s">
        <v>30540</v>
      </c>
      <c r="H4907" s="3" t="s">
        <v>30541</v>
      </c>
    </row>
    <row r="4908" spans="1:8" ht="43.5" x14ac:dyDescent="0.35">
      <c r="A4908" s="4">
        <v>42240</v>
      </c>
      <c r="B4908" s="1">
        <v>45233</v>
      </c>
      <c r="C4908" s="2">
        <v>0.44341435185185185</v>
      </c>
      <c r="D4908" s="3" t="s">
        <v>30534</v>
      </c>
      <c r="E4908" s="3" t="s">
        <v>30537</v>
      </c>
      <c r="F4908" s="3" t="s">
        <v>30535</v>
      </c>
      <c r="G4908" s="3" t="s">
        <v>21544</v>
      </c>
      <c r="H4908" s="3" t="s">
        <v>30536</v>
      </c>
    </row>
    <row r="4909" spans="1:8" ht="43.5" x14ac:dyDescent="0.35">
      <c r="A4909" s="4">
        <v>122750</v>
      </c>
      <c r="B4909" s="1">
        <v>45233</v>
      </c>
      <c r="C4909" s="2">
        <v>0.44406250000000003</v>
      </c>
      <c r="D4909" s="3" t="s">
        <v>30542</v>
      </c>
      <c r="E4909" s="3" t="s">
        <v>30546</v>
      </c>
      <c r="F4909" s="3" t="s">
        <v>30543</v>
      </c>
      <c r="G4909" s="3" t="s">
        <v>30544</v>
      </c>
      <c r="H4909" s="3" t="s">
        <v>30545</v>
      </c>
    </row>
    <row r="4910" spans="1:8" ht="43.5" x14ac:dyDescent="0.35">
      <c r="A4910" s="4">
        <v>35875</v>
      </c>
      <c r="B4910" s="1">
        <v>45233</v>
      </c>
      <c r="C4910" s="2">
        <v>0.44452546296296297</v>
      </c>
      <c r="D4910" s="3" t="s">
        <v>11985</v>
      </c>
      <c r="E4910" s="3" t="s">
        <v>30549</v>
      </c>
      <c r="F4910" s="3" t="s">
        <v>30547</v>
      </c>
      <c r="G4910" s="3" t="s">
        <v>100</v>
      </c>
      <c r="H4910" s="3" t="s">
        <v>30548</v>
      </c>
    </row>
    <row r="4911" spans="1:8" ht="29" x14ac:dyDescent="0.35">
      <c r="A4911" s="4">
        <v>164217</v>
      </c>
      <c r="B4911" s="1">
        <v>45233</v>
      </c>
      <c r="C4911" s="2">
        <v>0.44460648148148146</v>
      </c>
      <c r="D4911" s="3" t="s">
        <v>30550</v>
      </c>
      <c r="E4911" s="3" t="s">
        <v>30551</v>
      </c>
      <c r="F4911" s="3" t="s">
        <v>12751</v>
      </c>
      <c r="G4911" s="3" t="s">
        <v>30551</v>
      </c>
      <c r="H4911" s="3" t="s">
        <v>30552</v>
      </c>
    </row>
    <row r="4912" spans="1:8" ht="246.5" x14ac:dyDescent="0.35">
      <c r="A4912" s="4">
        <v>203039</v>
      </c>
      <c r="B4912" s="1">
        <v>45233</v>
      </c>
      <c r="C4912" s="2">
        <v>0.44548611111111108</v>
      </c>
      <c r="D4912" s="3" t="s">
        <v>30553</v>
      </c>
      <c r="E4912" s="3" t="s">
        <v>30557</v>
      </c>
      <c r="F4912" s="3" t="s">
        <v>30554</v>
      </c>
      <c r="G4912" s="3" t="s">
        <v>30555</v>
      </c>
      <c r="H4912" s="3" t="s">
        <v>30556</v>
      </c>
    </row>
    <row r="4913" spans="1:8" ht="43.5" x14ac:dyDescent="0.35">
      <c r="A4913" s="4">
        <v>19147</v>
      </c>
      <c r="B4913" s="1">
        <v>45233</v>
      </c>
      <c r="C4913" s="2">
        <v>0.44695601851851857</v>
      </c>
      <c r="D4913" s="3" t="s">
        <v>1744</v>
      </c>
      <c r="E4913" s="3" t="s">
        <v>30559</v>
      </c>
      <c r="F4913" s="3" t="s">
        <v>30558</v>
      </c>
      <c r="G4913" s="3" t="s">
        <v>1315</v>
      </c>
      <c r="H4913" s="3" t="s">
        <v>10489</v>
      </c>
    </row>
    <row r="4914" spans="1:8" ht="87" x14ac:dyDescent="0.35">
      <c r="A4914" s="4">
        <v>59037</v>
      </c>
      <c r="B4914" s="1">
        <v>45233</v>
      </c>
      <c r="C4914" s="2">
        <v>0.44784722222222223</v>
      </c>
      <c r="D4914" s="3" t="s">
        <v>30560</v>
      </c>
      <c r="E4914" s="3" t="s">
        <v>30563</v>
      </c>
      <c r="F4914" s="3" t="s">
        <v>30561</v>
      </c>
      <c r="G4914" s="3" t="e">
        <f>-good Glycemic CTRL</f>
        <v>#NAME?</v>
      </c>
      <c r="H4914" s="3" t="s">
        <v>30562</v>
      </c>
    </row>
    <row r="4915" spans="1:8" ht="101.5" x14ac:dyDescent="0.35">
      <c r="A4915" s="4">
        <v>121272</v>
      </c>
      <c r="B4915" s="1">
        <v>45233</v>
      </c>
      <c r="C4915" s="2">
        <v>0.44855324074074071</v>
      </c>
      <c r="D4915" s="3" t="s">
        <v>30564</v>
      </c>
      <c r="E4915" s="3" t="s">
        <v>30567</v>
      </c>
      <c r="F4915" s="3" t="s">
        <v>30565</v>
      </c>
      <c r="G4915" s="3" t="s">
        <v>11982</v>
      </c>
      <c r="H4915" s="3" t="s">
        <v>30566</v>
      </c>
    </row>
    <row r="4916" spans="1:8" x14ac:dyDescent="0.35">
      <c r="A4916" s="4">
        <v>51612</v>
      </c>
      <c r="B4916" s="1">
        <v>45233</v>
      </c>
      <c r="C4916" s="2">
        <v>0.44885416666666672</v>
      </c>
      <c r="D4916" s="3" t="s">
        <v>12868</v>
      </c>
      <c r="E4916" s="3" t="s">
        <v>12560</v>
      </c>
      <c r="F4916" s="3" t="s">
        <v>12478</v>
      </c>
      <c r="G4916" s="3" t="s">
        <v>12560</v>
      </c>
      <c r="H4916" s="3" t="s">
        <v>11368</v>
      </c>
    </row>
    <row r="4917" spans="1:8" ht="29" x14ac:dyDescent="0.35">
      <c r="A4917" s="4">
        <v>40499</v>
      </c>
      <c r="B4917" s="1">
        <v>45233</v>
      </c>
      <c r="C4917" s="2">
        <v>0.44983796296296297</v>
      </c>
      <c r="D4917" s="3" t="s">
        <v>10412</v>
      </c>
      <c r="E4917" s="3" t="s">
        <v>30570</v>
      </c>
      <c r="F4917" s="3" t="s">
        <v>30568</v>
      </c>
      <c r="G4917" s="3" t="s">
        <v>30569</v>
      </c>
      <c r="H4917" s="3" t="s">
        <v>14373</v>
      </c>
    </row>
    <row r="4918" spans="1:8" x14ac:dyDescent="0.35">
      <c r="A4918" s="4">
        <v>39543</v>
      </c>
      <c r="B4918" s="1">
        <v>45233</v>
      </c>
      <c r="C4918" s="2">
        <v>0.45020833333333332</v>
      </c>
      <c r="D4918" s="3" t="s">
        <v>1288</v>
      </c>
      <c r="E4918" s="3" t="s">
        <v>1221</v>
      </c>
      <c r="F4918" s="3" t="s">
        <v>12918</v>
      </c>
      <c r="G4918" s="3" t="s">
        <v>30571</v>
      </c>
      <c r="H4918" s="3" t="s">
        <v>3017</v>
      </c>
    </row>
    <row r="4919" spans="1:8" ht="87" x14ac:dyDescent="0.35">
      <c r="A4919" s="4">
        <v>64109</v>
      </c>
      <c r="B4919" s="1">
        <v>45233</v>
      </c>
      <c r="C4919" s="2">
        <v>0.45065972222222223</v>
      </c>
      <c r="D4919" s="3" t="s">
        <v>30572</v>
      </c>
      <c r="E4919" s="3" t="s">
        <v>30575</v>
      </c>
      <c r="F4919" s="3" t="s">
        <v>30573</v>
      </c>
      <c r="G4919" s="3" t="s">
        <v>30574</v>
      </c>
      <c r="H4919" s="3" t="s">
        <v>10801</v>
      </c>
    </row>
    <row r="4920" spans="1:8" ht="43.5" x14ac:dyDescent="0.35">
      <c r="A4920" s="4">
        <v>42938</v>
      </c>
      <c r="B4920" s="1">
        <v>45233</v>
      </c>
      <c r="C4920" s="2">
        <v>0.45218749999999996</v>
      </c>
      <c r="D4920" s="3" t="s">
        <v>985</v>
      </c>
      <c r="E4920" s="3" t="s">
        <v>30577</v>
      </c>
      <c r="F4920" s="3" t="s">
        <v>30576</v>
      </c>
      <c r="G4920" s="3" t="s">
        <v>104</v>
      </c>
      <c r="H4920" s="3" t="s">
        <v>4190</v>
      </c>
    </row>
    <row r="4921" spans="1:8" ht="29" x14ac:dyDescent="0.35">
      <c r="A4921" s="4">
        <v>52421</v>
      </c>
      <c r="B4921" s="1">
        <v>45233</v>
      </c>
      <c r="C4921" s="2">
        <v>0.45489583333333333</v>
      </c>
      <c r="D4921" s="3" t="s">
        <v>11085</v>
      </c>
      <c r="E4921" s="3" t="s">
        <v>30579</v>
      </c>
      <c r="F4921" s="3" t="s">
        <v>30578</v>
      </c>
      <c r="G4921" s="3" t="s">
        <v>21544</v>
      </c>
      <c r="H4921" s="3" t="s">
        <v>11861</v>
      </c>
    </row>
    <row r="4922" spans="1:8" ht="101.5" x14ac:dyDescent="0.35">
      <c r="A4922" s="4">
        <v>189962</v>
      </c>
      <c r="B4922" s="1">
        <v>45233</v>
      </c>
      <c r="C4922" s="2">
        <v>0.45645833333333335</v>
      </c>
      <c r="D4922" s="3" t="s">
        <v>985</v>
      </c>
      <c r="E4922" s="3" t="s">
        <v>30581</v>
      </c>
      <c r="F4922" s="3" t="s">
        <v>985</v>
      </c>
      <c r="G4922" s="3" t="s">
        <v>30580</v>
      </c>
      <c r="H4922" s="3" t="s">
        <v>3017</v>
      </c>
    </row>
    <row r="4923" spans="1:8" ht="58" x14ac:dyDescent="0.35">
      <c r="A4923" s="4">
        <v>47217</v>
      </c>
      <c r="B4923" s="1">
        <v>45233</v>
      </c>
      <c r="C4923" s="2">
        <v>0.45656249999999998</v>
      </c>
      <c r="D4923" s="3" t="s">
        <v>30582</v>
      </c>
      <c r="E4923" s="3" t="s">
        <v>30584</v>
      </c>
      <c r="F4923" s="3" t="s">
        <v>30583</v>
      </c>
      <c r="G4923" s="3" t="s">
        <v>100</v>
      </c>
      <c r="H4923" s="3" t="s">
        <v>80</v>
      </c>
    </row>
    <row r="4924" spans="1:8" x14ac:dyDescent="0.35">
      <c r="A4924" s="4">
        <v>1453</v>
      </c>
      <c r="B4924" s="1">
        <v>45233</v>
      </c>
      <c r="C4924" s="2">
        <v>0.45667824074074076</v>
      </c>
      <c r="D4924" s="3" t="s">
        <v>12833</v>
      </c>
      <c r="E4924" s="3" t="s">
        <v>30370</v>
      </c>
      <c r="F4924" s="3" t="s">
        <v>13372</v>
      </c>
      <c r="G4924" s="3" t="s">
        <v>30370</v>
      </c>
      <c r="H4924" s="3" t="s">
        <v>13479</v>
      </c>
    </row>
    <row r="4925" spans="1:8" x14ac:dyDescent="0.35">
      <c r="A4925" s="4">
        <v>48080</v>
      </c>
      <c r="B4925" s="1">
        <v>45233</v>
      </c>
      <c r="C4925" s="2">
        <v>0.45678240740740739</v>
      </c>
      <c r="D4925" s="3" t="s">
        <v>1436</v>
      </c>
      <c r="E4925" s="3" t="s">
        <v>1555</v>
      </c>
      <c r="F4925" s="3" t="s">
        <v>30585</v>
      </c>
      <c r="G4925" s="3" t="s">
        <v>1555</v>
      </c>
      <c r="H4925" s="3" t="s">
        <v>12506</v>
      </c>
    </row>
    <row r="4926" spans="1:8" x14ac:dyDescent="0.35">
      <c r="A4926" s="4">
        <v>6148</v>
      </c>
      <c r="B4926" s="1">
        <v>45233</v>
      </c>
      <c r="C4926" s="2">
        <v>0.45789351851851851</v>
      </c>
      <c r="D4926" s="3" t="s">
        <v>985</v>
      </c>
      <c r="E4926" s="3" t="s">
        <v>11699</v>
      </c>
      <c r="F4926" s="3" t="s">
        <v>12918</v>
      </c>
      <c r="G4926" s="3" t="s">
        <v>11699</v>
      </c>
      <c r="H4926" s="3" t="s">
        <v>3017</v>
      </c>
    </row>
    <row r="4927" spans="1:8" x14ac:dyDescent="0.35">
      <c r="A4927" s="4">
        <v>138048</v>
      </c>
      <c r="B4927" s="1">
        <v>45233</v>
      </c>
      <c r="C4927" s="2">
        <v>0.46020833333333333</v>
      </c>
      <c r="D4927" s="3" t="s">
        <v>985</v>
      </c>
      <c r="E4927" s="3" t="s">
        <v>30586</v>
      </c>
      <c r="F4927" s="3" t="s">
        <v>12918</v>
      </c>
      <c r="G4927" s="3" t="s">
        <v>30586</v>
      </c>
      <c r="H4927" s="3" t="s">
        <v>3017</v>
      </c>
    </row>
    <row r="4928" spans="1:8" x14ac:dyDescent="0.35">
      <c r="A4928" s="4">
        <v>21865</v>
      </c>
      <c r="B4928" s="1">
        <v>45233</v>
      </c>
      <c r="C4928" s="2">
        <v>0.46296296296296297</v>
      </c>
      <c r="D4928" s="3" t="s">
        <v>985</v>
      </c>
      <c r="E4928" s="3" t="s">
        <v>11699</v>
      </c>
      <c r="F4928" s="3" t="s">
        <v>12918</v>
      </c>
      <c r="G4928" s="3" t="s">
        <v>11699</v>
      </c>
      <c r="H4928" s="3" t="s">
        <v>3017</v>
      </c>
    </row>
    <row r="4929" spans="1:8" ht="58" x14ac:dyDescent="0.35">
      <c r="A4929" s="4">
        <v>62447</v>
      </c>
      <c r="B4929" s="1">
        <v>45233</v>
      </c>
      <c r="C4929" s="2">
        <v>0.46366898148148145</v>
      </c>
      <c r="D4929" s="3" t="s">
        <v>1258</v>
      </c>
      <c r="E4929" s="3" t="s">
        <v>30590</v>
      </c>
      <c r="F4929" s="3" t="s">
        <v>30587</v>
      </c>
      <c r="G4929" s="3" t="s">
        <v>30588</v>
      </c>
      <c r="H4929" s="3" t="s">
        <v>30589</v>
      </c>
    </row>
    <row r="4930" spans="1:8" ht="29" x14ac:dyDescent="0.35">
      <c r="A4930" s="4">
        <v>36096</v>
      </c>
      <c r="B4930" s="1">
        <v>45233</v>
      </c>
      <c r="C4930" s="2">
        <v>0.4644328703703704</v>
      </c>
      <c r="D4930" s="3" t="s">
        <v>1702</v>
      </c>
      <c r="E4930" s="3" t="s">
        <v>13701</v>
      </c>
      <c r="F4930" s="3" t="s">
        <v>30591</v>
      </c>
      <c r="G4930" s="3" t="s">
        <v>13701</v>
      </c>
      <c r="H4930" s="3" t="s">
        <v>29949</v>
      </c>
    </row>
    <row r="4931" spans="1:8" ht="116" x14ac:dyDescent="0.35">
      <c r="A4931" s="4">
        <v>36120</v>
      </c>
      <c r="B4931" s="1">
        <v>45233</v>
      </c>
      <c r="C4931" s="2">
        <v>0.4645023148148148</v>
      </c>
      <c r="D4931" s="3" t="s">
        <v>30592</v>
      </c>
      <c r="E4931" s="3" t="s">
        <v>11379</v>
      </c>
      <c r="F4931" s="3" t="s">
        <v>30593</v>
      </c>
      <c r="G4931" s="3" t="s">
        <v>11732</v>
      </c>
      <c r="H4931" s="3" t="s">
        <v>30594</v>
      </c>
    </row>
    <row r="4932" spans="1:8" ht="29" x14ac:dyDescent="0.35">
      <c r="A4932" s="4">
        <v>36574</v>
      </c>
      <c r="B4932" s="1">
        <v>45233</v>
      </c>
      <c r="C4932" s="2">
        <v>0.46479166666666666</v>
      </c>
      <c r="D4932" s="3" t="s">
        <v>30595</v>
      </c>
      <c r="E4932" s="3" t="s">
        <v>30596</v>
      </c>
      <c r="F4932" s="3" t="s">
        <v>12785</v>
      </c>
      <c r="G4932" s="3" t="s">
        <v>30596</v>
      </c>
      <c r="H4932" s="3" t="s">
        <v>10659</v>
      </c>
    </row>
    <row r="4933" spans="1:8" x14ac:dyDescent="0.35">
      <c r="A4933" s="4">
        <v>93735</v>
      </c>
      <c r="B4933" s="1">
        <v>45233</v>
      </c>
      <c r="C4933" s="2">
        <v>0.4684490740740741</v>
      </c>
      <c r="D4933" s="3" t="s">
        <v>985</v>
      </c>
      <c r="E4933" s="3" t="s">
        <v>30597</v>
      </c>
      <c r="F4933" s="3" t="s">
        <v>12918</v>
      </c>
      <c r="G4933" s="3" t="s">
        <v>30597</v>
      </c>
      <c r="H4933" s="3" t="s">
        <v>3017</v>
      </c>
    </row>
    <row r="4934" spans="1:8" ht="43.5" x14ac:dyDescent="0.35">
      <c r="A4934" s="4">
        <v>51065</v>
      </c>
      <c r="B4934" s="1">
        <v>45233</v>
      </c>
      <c r="C4934" s="2">
        <v>0.4710300925925926</v>
      </c>
      <c r="D4934" s="3" t="s">
        <v>30598</v>
      </c>
      <c r="E4934" s="3" t="s">
        <v>30602</v>
      </c>
      <c r="F4934" s="3" t="s">
        <v>30599</v>
      </c>
      <c r="G4934" s="3" t="s">
        <v>30600</v>
      </c>
      <c r="H4934" s="3" t="s">
        <v>30601</v>
      </c>
    </row>
    <row r="4935" spans="1:8" ht="29" x14ac:dyDescent="0.35">
      <c r="A4935" s="4">
        <v>194390</v>
      </c>
      <c r="B4935" s="1">
        <v>45233</v>
      </c>
      <c r="C4935" s="2">
        <v>0.47118055555555555</v>
      </c>
      <c r="D4935" s="3" t="s">
        <v>11985</v>
      </c>
      <c r="E4935" s="3" t="s">
        <v>30605</v>
      </c>
      <c r="F4935" s="3" t="s">
        <v>30603</v>
      </c>
      <c r="G4935" s="3" t="s">
        <v>10408</v>
      </c>
      <c r="H4935" s="3" t="s">
        <v>30604</v>
      </c>
    </row>
    <row r="4936" spans="1:8" ht="43.5" x14ac:dyDescent="0.35">
      <c r="A4936" s="4">
        <v>188074</v>
      </c>
      <c r="B4936" s="1">
        <v>45233</v>
      </c>
      <c r="C4936" s="2">
        <v>0.47144675925925927</v>
      </c>
      <c r="D4936" s="3" t="s">
        <v>30606</v>
      </c>
      <c r="E4936" s="3" t="s">
        <v>30610</v>
      </c>
      <c r="F4936" s="3" t="s">
        <v>30607</v>
      </c>
      <c r="G4936" s="3" t="s">
        <v>30608</v>
      </c>
      <c r="H4936" s="3" t="s">
        <v>30609</v>
      </c>
    </row>
    <row r="4937" spans="1:8" x14ac:dyDescent="0.35">
      <c r="A4937" s="4">
        <v>49059</v>
      </c>
      <c r="B4937" s="1">
        <v>45233</v>
      </c>
      <c r="C4937" s="2">
        <v>0.47273148148148153</v>
      </c>
      <c r="D4937" s="3" t="s">
        <v>985</v>
      </c>
      <c r="E4937" s="3" t="s">
        <v>30611</v>
      </c>
      <c r="F4937" s="3" t="s">
        <v>12918</v>
      </c>
      <c r="G4937" s="3" t="s">
        <v>30611</v>
      </c>
      <c r="H4937" s="3" t="s">
        <v>3017</v>
      </c>
    </row>
    <row r="4938" spans="1:8" ht="43.5" x14ac:dyDescent="0.35">
      <c r="A4938" s="4">
        <v>32411</v>
      </c>
      <c r="B4938" s="1">
        <v>45233</v>
      </c>
      <c r="C4938" s="2">
        <v>0.47410879629629626</v>
      </c>
      <c r="D4938" s="3" t="s">
        <v>985</v>
      </c>
      <c r="E4938" s="3" t="s">
        <v>30613</v>
      </c>
      <c r="F4938" s="3" t="s">
        <v>30612</v>
      </c>
      <c r="G4938" s="3" t="s">
        <v>11299</v>
      </c>
      <c r="H4938" s="3" t="s">
        <v>4190</v>
      </c>
    </row>
    <row r="4939" spans="1:8" ht="43.5" x14ac:dyDescent="0.35">
      <c r="A4939" s="4">
        <v>115518</v>
      </c>
      <c r="B4939" s="1">
        <v>45233</v>
      </c>
      <c r="C4939" s="2">
        <v>0.47657407407407404</v>
      </c>
      <c r="D4939" s="3" t="s">
        <v>985</v>
      </c>
      <c r="E4939" s="3" t="s">
        <v>30614</v>
      </c>
      <c r="F4939" s="3" t="s">
        <v>12918</v>
      </c>
      <c r="G4939" s="3" t="s">
        <v>30614</v>
      </c>
      <c r="H4939" s="3" t="s">
        <v>3017</v>
      </c>
    </row>
    <row r="4940" spans="1:8" ht="29" x14ac:dyDescent="0.35">
      <c r="A4940" s="4">
        <v>12679</v>
      </c>
      <c r="B4940" s="1">
        <v>45233</v>
      </c>
      <c r="C4940" s="2">
        <v>0.47697916666666668</v>
      </c>
      <c r="D4940" s="3" t="s">
        <v>11085</v>
      </c>
      <c r="E4940" s="3" t="s">
        <v>30617</v>
      </c>
      <c r="F4940" s="3" t="s">
        <v>30615</v>
      </c>
      <c r="G4940" s="3" t="s">
        <v>30616</v>
      </c>
      <c r="H4940" s="3" t="s">
        <v>11952</v>
      </c>
    </row>
    <row r="4941" spans="1:8" ht="43.5" x14ac:dyDescent="0.35">
      <c r="A4941" s="4">
        <v>75677</v>
      </c>
      <c r="B4941" s="1">
        <v>45233</v>
      </c>
      <c r="C4941" s="2">
        <v>0.47697916666666668</v>
      </c>
      <c r="D4941" s="3" t="s">
        <v>1288</v>
      </c>
      <c r="E4941" s="3" t="s">
        <v>30620</v>
      </c>
      <c r="F4941" s="3" t="s">
        <v>30618</v>
      </c>
      <c r="G4941" s="3" t="s">
        <v>30619</v>
      </c>
      <c r="H4941" s="3" t="s">
        <v>29949</v>
      </c>
    </row>
    <row r="4942" spans="1:8" x14ac:dyDescent="0.35">
      <c r="A4942" s="4">
        <v>168837</v>
      </c>
      <c r="B4942" s="1">
        <v>45233</v>
      </c>
      <c r="C4942" s="2">
        <v>0.47783564814814811</v>
      </c>
      <c r="D4942" s="3" t="s">
        <v>2012</v>
      </c>
      <c r="E4942" s="3" t="s">
        <v>15083</v>
      </c>
      <c r="F4942" s="3" t="s">
        <v>2012</v>
      </c>
      <c r="G4942" s="3" t="s">
        <v>11829</v>
      </c>
      <c r="H4942" s="3" t="s">
        <v>12081</v>
      </c>
    </row>
    <row r="4943" spans="1:8" ht="101.5" x14ac:dyDescent="0.35">
      <c r="A4943" s="4">
        <v>203042</v>
      </c>
      <c r="B4943" s="1">
        <v>45233</v>
      </c>
      <c r="C4943" s="2">
        <v>0.47898148148148145</v>
      </c>
      <c r="D4943" s="3" t="s">
        <v>30621</v>
      </c>
      <c r="E4943" s="3" t="s">
        <v>30625</v>
      </c>
      <c r="F4943" s="3" t="s">
        <v>30622</v>
      </c>
      <c r="G4943" s="3" t="s">
        <v>30623</v>
      </c>
      <c r="H4943" s="3" t="s">
        <v>30624</v>
      </c>
    </row>
    <row r="4944" spans="1:8" x14ac:dyDescent="0.35">
      <c r="A4944" s="4">
        <v>193032</v>
      </c>
      <c r="B4944" s="1">
        <v>45233</v>
      </c>
      <c r="C4944" s="2">
        <v>0.48019675925925925</v>
      </c>
      <c r="D4944" s="3" t="s">
        <v>985</v>
      </c>
      <c r="E4944" s="3" t="s">
        <v>30626</v>
      </c>
      <c r="F4944" s="3" t="s">
        <v>12918</v>
      </c>
      <c r="G4944" s="3" t="s">
        <v>30626</v>
      </c>
      <c r="H4944" s="3" t="s">
        <v>10350</v>
      </c>
    </row>
    <row r="4945" spans="1:8" ht="29" x14ac:dyDescent="0.35">
      <c r="A4945" s="4">
        <v>45082</v>
      </c>
      <c r="B4945" s="1">
        <v>45233</v>
      </c>
      <c r="C4945" s="2">
        <v>0.48026620370370371</v>
      </c>
      <c r="D4945" s="3" t="s">
        <v>30627</v>
      </c>
      <c r="E4945" s="3" t="s">
        <v>13400</v>
      </c>
      <c r="F4945" s="3" t="s">
        <v>30628</v>
      </c>
      <c r="G4945" s="3" t="s">
        <v>30629</v>
      </c>
      <c r="H4945" s="3" t="s">
        <v>30630</v>
      </c>
    </row>
    <row r="4946" spans="1:8" x14ac:dyDescent="0.35">
      <c r="A4946" s="4">
        <v>48940</v>
      </c>
      <c r="B4946" s="1">
        <v>45233</v>
      </c>
      <c r="C4946" s="2">
        <v>0.48062500000000002</v>
      </c>
      <c r="D4946" s="3" t="s">
        <v>12868</v>
      </c>
      <c r="E4946" s="3" t="s">
        <v>10359</v>
      </c>
      <c r="F4946" s="3" t="s">
        <v>21615</v>
      </c>
      <c r="G4946" s="3" t="s">
        <v>10359</v>
      </c>
      <c r="H4946" s="3" t="s">
        <v>10659</v>
      </c>
    </row>
    <row r="4947" spans="1:8" ht="72.5" x14ac:dyDescent="0.35">
      <c r="A4947" s="4">
        <v>40356</v>
      </c>
      <c r="B4947" s="1">
        <v>45233</v>
      </c>
      <c r="C4947" s="2">
        <v>0.48607638888888888</v>
      </c>
      <c r="D4947" s="3" t="s">
        <v>985</v>
      </c>
      <c r="E4947" s="3" t="s">
        <v>30633</v>
      </c>
      <c r="F4947" s="3" t="s">
        <v>12918</v>
      </c>
      <c r="G4947" s="3" t="s">
        <v>30632</v>
      </c>
      <c r="H4947" s="3" t="s">
        <v>3017</v>
      </c>
    </row>
    <row r="4948" spans="1:8" ht="72.5" x14ac:dyDescent="0.35">
      <c r="A4948" s="4">
        <v>43943</v>
      </c>
      <c r="B4948" s="1">
        <v>45233</v>
      </c>
      <c r="C4948" s="2">
        <v>0.4872569444444444</v>
      </c>
      <c r="D4948" s="3" t="s">
        <v>10563</v>
      </c>
      <c r="E4948" s="3" t="s">
        <v>30637</v>
      </c>
      <c r="F4948" s="3" t="s">
        <v>30634</v>
      </c>
      <c r="G4948" s="3" t="s">
        <v>30635</v>
      </c>
      <c r="H4948" s="3" t="s">
        <v>30636</v>
      </c>
    </row>
    <row r="4949" spans="1:8" ht="72.5" x14ac:dyDescent="0.35">
      <c r="A4949" s="4">
        <v>42338</v>
      </c>
      <c r="B4949" s="1">
        <v>45233</v>
      </c>
      <c r="C4949" s="2">
        <v>0.48743055555555559</v>
      </c>
      <c r="D4949" s="3" t="s">
        <v>30638</v>
      </c>
      <c r="E4949" s="3" t="s">
        <v>30641</v>
      </c>
      <c r="F4949" s="3" t="s">
        <v>30639</v>
      </c>
      <c r="G4949" s="3" t="e">
        <f>-poor BP control +Hypoglycemia UNAWRNESS</f>
        <v>#NAME?</v>
      </c>
      <c r="H4949" s="3" t="s">
        <v>30640</v>
      </c>
    </row>
    <row r="4950" spans="1:8" ht="29" x14ac:dyDescent="0.35">
      <c r="A4950" s="4">
        <v>63488</v>
      </c>
      <c r="B4950" s="1">
        <v>45233</v>
      </c>
      <c r="C4950" s="2">
        <v>0.48758101851851854</v>
      </c>
      <c r="D4950" s="3" t="s">
        <v>10286</v>
      </c>
      <c r="E4950" s="3" t="s">
        <v>12802</v>
      </c>
      <c r="F4950" s="3" t="s">
        <v>30642</v>
      </c>
      <c r="G4950" s="3" t="s">
        <v>11056</v>
      </c>
      <c r="H4950" s="3" t="s">
        <v>30643</v>
      </c>
    </row>
    <row r="4951" spans="1:8" x14ac:dyDescent="0.35">
      <c r="A4951" s="4">
        <v>157331</v>
      </c>
      <c r="B4951" s="1">
        <v>45233</v>
      </c>
      <c r="C4951" s="2">
        <v>0.48791666666666672</v>
      </c>
      <c r="D4951" s="3" t="s">
        <v>11125</v>
      </c>
      <c r="E4951" s="3" t="s">
        <v>30646</v>
      </c>
      <c r="F4951" s="3" t="s">
        <v>30644</v>
      </c>
      <c r="G4951" s="3" t="s">
        <v>10395</v>
      </c>
      <c r="H4951" s="3" t="s">
        <v>30645</v>
      </c>
    </row>
    <row r="4952" spans="1:8" ht="43.5" x14ac:dyDescent="0.35">
      <c r="A4952" s="4">
        <v>50791</v>
      </c>
      <c r="B4952" s="1">
        <v>45233</v>
      </c>
      <c r="C4952" s="2">
        <v>0.4952893518518518</v>
      </c>
      <c r="D4952" s="3" t="s">
        <v>985</v>
      </c>
      <c r="E4952" s="3" t="s">
        <v>14639</v>
      </c>
      <c r="F4952" s="3" t="s">
        <v>30647</v>
      </c>
      <c r="G4952" s="3" t="s">
        <v>100</v>
      </c>
      <c r="H4952" s="3" t="s">
        <v>4190</v>
      </c>
    </row>
    <row r="4953" spans="1:8" ht="43.5" x14ac:dyDescent="0.35">
      <c r="A4953" s="4">
        <v>193722</v>
      </c>
      <c r="B4953" s="1">
        <v>45233</v>
      </c>
      <c r="C4953" s="2">
        <v>0.49633101851851852</v>
      </c>
      <c r="D4953" s="3" t="s">
        <v>30648</v>
      </c>
      <c r="E4953" s="3" t="s">
        <v>30651</v>
      </c>
      <c r="F4953" s="3" t="s">
        <v>30649</v>
      </c>
      <c r="G4953" s="3" t="s">
        <v>14478</v>
      </c>
      <c r="H4953" s="3" t="s">
        <v>30650</v>
      </c>
    </row>
    <row r="4954" spans="1:8" ht="58" x14ac:dyDescent="0.35">
      <c r="A4954" s="4">
        <v>40064</v>
      </c>
      <c r="B4954" s="1">
        <v>45233</v>
      </c>
      <c r="C4954" s="2">
        <v>0.49706018518518519</v>
      </c>
      <c r="D4954" s="3" t="s">
        <v>30652</v>
      </c>
      <c r="E4954" s="3" t="s">
        <v>30655</v>
      </c>
      <c r="F4954" s="3" t="s">
        <v>30653</v>
      </c>
      <c r="G4954" s="3" t="s">
        <v>11820</v>
      </c>
      <c r="H4954" s="3" t="s">
        <v>30654</v>
      </c>
    </row>
    <row r="4955" spans="1:8" ht="29" x14ac:dyDescent="0.35">
      <c r="A4955" s="4">
        <v>194732</v>
      </c>
      <c r="B4955" s="1">
        <v>45233</v>
      </c>
      <c r="C4955" s="2">
        <v>0.49743055555555554</v>
      </c>
      <c r="D4955" s="3" t="s">
        <v>1288</v>
      </c>
      <c r="E4955" s="3" t="s">
        <v>15329</v>
      </c>
      <c r="F4955" s="3" t="s">
        <v>30656</v>
      </c>
      <c r="G4955" s="3" t="s">
        <v>547</v>
      </c>
      <c r="H4955" s="3" t="s">
        <v>11526</v>
      </c>
    </row>
    <row r="4956" spans="1:8" ht="87" x14ac:dyDescent="0.35">
      <c r="A4956" s="4">
        <v>113989</v>
      </c>
      <c r="B4956" s="1">
        <v>45233</v>
      </c>
      <c r="C4956" s="2">
        <v>0.49756944444444445</v>
      </c>
      <c r="D4956" s="3" t="s">
        <v>1436</v>
      </c>
      <c r="E4956" s="3" t="s">
        <v>30660</v>
      </c>
      <c r="F4956" s="3" t="s">
        <v>30657</v>
      </c>
      <c r="G4956" s="3" t="s">
        <v>30658</v>
      </c>
      <c r="H4956" s="3" t="s">
        <v>30659</v>
      </c>
    </row>
    <row r="4957" spans="1:8" ht="72.5" x14ac:dyDescent="0.35">
      <c r="A4957" s="4">
        <v>1464</v>
      </c>
      <c r="B4957" s="1">
        <v>45233</v>
      </c>
      <c r="C4957" s="2">
        <v>0.50446759259259266</v>
      </c>
      <c r="D4957" s="3" t="s">
        <v>30661</v>
      </c>
      <c r="E4957" s="3" t="s">
        <v>15162</v>
      </c>
      <c r="F4957" s="3" t="s">
        <v>30662</v>
      </c>
      <c r="G4957" s="3" t="s">
        <v>15162</v>
      </c>
      <c r="H4957" s="3" t="s">
        <v>326</v>
      </c>
    </row>
    <row r="4958" spans="1:8" ht="72.5" x14ac:dyDescent="0.35">
      <c r="A4958" s="4">
        <v>193623</v>
      </c>
      <c r="B4958" s="1">
        <v>45233</v>
      </c>
      <c r="C4958" s="2">
        <v>0.50737268518518519</v>
      </c>
      <c r="D4958" s="3" t="s">
        <v>30663</v>
      </c>
      <c r="E4958" s="3" t="s">
        <v>30663</v>
      </c>
      <c r="F4958" s="3" t="s">
        <v>30663</v>
      </c>
      <c r="G4958" s="3" t="s">
        <v>30663</v>
      </c>
      <c r="H4958" s="3" t="s">
        <v>3017</v>
      </c>
    </row>
    <row r="4959" spans="1:8" ht="58" x14ac:dyDescent="0.35">
      <c r="A4959" s="4">
        <v>51573</v>
      </c>
      <c r="B4959" s="1">
        <v>45233</v>
      </c>
      <c r="C4959" s="2">
        <v>0.50856481481481486</v>
      </c>
      <c r="D4959" s="3" t="s">
        <v>985</v>
      </c>
      <c r="E4959" s="3" t="s">
        <v>30665</v>
      </c>
      <c r="F4959" s="3" t="s">
        <v>30664</v>
      </c>
      <c r="G4959" s="3" t="s">
        <v>10433</v>
      </c>
      <c r="H4959" s="3" t="s">
        <v>4190</v>
      </c>
    </row>
    <row r="4960" spans="1:8" x14ac:dyDescent="0.35">
      <c r="A4960" s="4">
        <v>48589</v>
      </c>
      <c r="B4960" s="1">
        <v>45233</v>
      </c>
      <c r="C4960" s="2">
        <v>0.51027777777777772</v>
      </c>
      <c r="D4960" s="3" t="s">
        <v>10317</v>
      </c>
      <c r="E4960" s="3" t="s">
        <v>12549</v>
      </c>
      <c r="F4960" s="3" t="s">
        <v>12830</v>
      </c>
      <c r="G4960" s="3" t="s">
        <v>12127</v>
      </c>
      <c r="H4960" s="3" t="s">
        <v>593</v>
      </c>
    </row>
    <row r="4961" spans="1:8" ht="43.5" x14ac:dyDescent="0.35">
      <c r="A4961" s="4">
        <v>9096</v>
      </c>
      <c r="B4961" s="1">
        <v>45233</v>
      </c>
      <c r="C4961" s="2">
        <v>0.51085648148148144</v>
      </c>
      <c r="D4961" s="3" t="s">
        <v>30666</v>
      </c>
      <c r="E4961" s="3" t="s">
        <v>30668</v>
      </c>
      <c r="F4961" s="3" t="s">
        <v>11751</v>
      </c>
      <c r="G4961" s="3" t="s">
        <v>11781</v>
      </c>
      <c r="H4961" s="3" t="s">
        <v>30667</v>
      </c>
    </row>
    <row r="4962" spans="1:8" ht="72.5" x14ac:dyDescent="0.35">
      <c r="A4962" s="4">
        <v>9211</v>
      </c>
      <c r="B4962" s="1">
        <v>45233</v>
      </c>
      <c r="C4962" s="2">
        <v>0.51356481481481475</v>
      </c>
      <c r="D4962" s="3" t="s">
        <v>985</v>
      </c>
      <c r="E4962" s="3" t="s">
        <v>30671</v>
      </c>
      <c r="F4962" s="3" t="s">
        <v>30669</v>
      </c>
      <c r="G4962" s="3" t="s">
        <v>11707</v>
      </c>
      <c r="H4962" s="3" t="s">
        <v>30670</v>
      </c>
    </row>
    <row r="4963" spans="1:8" ht="58" x14ac:dyDescent="0.35">
      <c r="A4963" s="4">
        <v>49070</v>
      </c>
      <c r="B4963" s="1">
        <v>45233</v>
      </c>
      <c r="C4963" s="2">
        <v>0.51446759259259256</v>
      </c>
      <c r="D4963" s="3" t="s">
        <v>30672</v>
      </c>
      <c r="E4963" s="3" t="s">
        <v>30674</v>
      </c>
      <c r="F4963" s="3" t="s">
        <v>30673</v>
      </c>
      <c r="G4963" s="3" t="s">
        <v>30674</v>
      </c>
      <c r="H4963" s="3" t="s">
        <v>11526</v>
      </c>
    </row>
    <row r="4964" spans="1:8" x14ac:dyDescent="0.35">
      <c r="A4964" s="4">
        <v>111306</v>
      </c>
      <c r="B4964" s="1">
        <v>45233</v>
      </c>
      <c r="C4964" s="2">
        <v>0.51454861111111116</v>
      </c>
      <c r="D4964" s="3" t="s">
        <v>10821</v>
      </c>
      <c r="E4964" s="3" t="s">
        <v>11685</v>
      </c>
      <c r="F4964" s="3" t="s">
        <v>11751</v>
      </c>
      <c r="G4964" s="3" t="s">
        <v>11874</v>
      </c>
      <c r="H4964" s="3" t="s">
        <v>30675</v>
      </c>
    </row>
    <row r="4965" spans="1:8" ht="43.5" x14ac:dyDescent="0.35">
      <c r="A4965" s="4">
        <v>192643</v>
      </c>
      <c r="B4965" s="1">
        <v>45233</v>
      </c>
      <c r="C4965" s="2">
        <v>0.51488425925925929</v>
      </c>
      <c r="D4965" s="3" t="s">
        <v>30676</v>
      </c>
      <c r="E4965" s="3" t="s">
        <v>30680</v>
      </c>
      <c r="F4965" s="3" t="s">
        <v>30677</v>
      </c>
      <c r="G4965" s="3" t="s">
        <v>30678</v>
      </c>
      <c r="H4965" s="3" t="s">
        <v>30679</v>
      </c>
    </row>
    <row r="4966" spans="1:8" ht="43.5" x14ac:dyDescent="0.35">
      <c r="A4966" s="4">
        <v>172580</v>
      </c>
      <c r="B4966" s="1">
        <v>45233</v>
      </c>
      <c r="C4966" s="2">
        <v>0.51978009259259261</v>
      </c>
      <c r="D4966" s="3" t="s">
        <v>30681</v>
      </c>
      <c r="E4966" s="3" t="s">
        <v>13577</v>
      </c>
      <c r="F4966" s="3" t="s">
        <v>30682</v>
      </c>
      <c r="G4966" s="3" t="s">
        <v>11009</v>
      </c>
      <c r="H4966" s="3" t="s">
        <v>30683</v>
      </c>
    </row>
    <row r="4967" spans="1:8" ht="58" x14ac:dyDescent="0.35">
      <c r="A4967" s="4">
        <v>42327</v>
      </c>
      <c r="B4967" s="1">
        <v>45233</v>
      </c>
      <c r="C4967" s="2">
        <v>0.52136574074074071</v>
      </c>
      <c r="D4967" s="3" t="s">
        <v>30684</v>
      </c>
      <c r="E4967" s="3" t="s">
        <v>30686</v>
      </c>
      <c r="F4967" s="3" t="s">
        <v>30685</v>
      </c>
      <c r="G4967" s="3" t="s">
        <v>30686</v>
      </c>
      <c r="H4967" s="3" t="s">
        <v>30687</v>
      </c>
    </row>
    <row r="4968" spans="1:8" ht="43.5" x14ac:dyDescent="0.35">
      <c r="A4968" s="4">
        <v>35261</v>
      </c>
      <c r="B4968" s="1">
        <v>45233</v>
      </c>
      <c r="C4968" s="2">
        <v>0.52445601851851853</v>
      </c>
      <c r="D4968" s="3" t="s">
        <v>30688</v>
      </c>
      <c r="E4968" s="3" t="s">
        <v>13500</v>
      </c>
      <c r="F4968" s="3" t="s">
        <v>30689</v>
      </c>
      <c r="G4968" s="3" t="s">
        <v>30690</v>
      </c>
      <c r="H4968" s="3" t="s">
        <v>30691</v>
      </c>
    </row>
    <row r="4969" spans="1:8" x14ac:dyDescent="0.35">
      <c r="A4969" s="4">
        <v>36122</v>
      </c>
      <c r="B4969" s="1">
        <v>45233</v>
      </c>
      <c r="C4969" s="2">
        <v>0.52674768518518522</v>
      </c>
      <c r="D4969" s="3" t="s">
        <v>10328</v>
      </c>
      <c r="E4969" s="3" t="s">
        <v>10333</v>
      </c>
      <c r="F4969" s="3" t="s">
        <v>30692</v>
      </c>
      <c r="G4969" s="3" t="s">
        <v>10333</v>
      </c>
      <c r="H4969" s="3" t="s">
        <v>13960</v>
      </c>
    </row>
    <row r="4970" spans="1:8" ht="87" x14ac:dyDescent="0.35">
      <c r="A4970" s="4">
        <v>71697</v>
      </c>
      <c r="B4970" s="1">
        <v>45233</v>
      </c>
      <c r="C4970" s="2">
        <v>0.52937500000000004</v>
      </c>
      <c r="D4970" s="3" t="s">
        <v>1744</v>
      </c>
      <c r="E4970" s="3" t="s">
        <v>30695</v>
      </c>
      <c r="F4970" s="3" t="s">
        <v>30693</v>
      </c>
      <c r="G4970" s="3" t="s">
        <v>292</v>
      </c>
      <c r="H4970" s="3" t="s">
        <v>30694</v>
      </c>
    </row>
    <row r="4971" spans="1:8" ht="43.5" x14ac:dyDescent="0.35">
      <c r="A4971" s="4">
        <v>156961</v>
      </c>
      <c r="B4971" s="1">
        <v>45233</v>
      </c>
      <c r="C4971" s="2">
        <v>0.55982638888888892</v>
      </c>
      <c r="D4971" s="3" t="s">
        <v>30696</v>
      </c>
      <c r="E4971" s="3" t="s">
        <v>30700</v>
      </c>
      <c r="F4971" s="3" t="s">
        <v>30697</v>
      </c>
      <c r="G4971" s="3" t="s">
        <v>30698</v>
      </c>
      <c r="H4971" s="3" t="s">
        <v>30699</v>
      </c>
    </row>
    <row r="4972" spans="1:8" ht="29" x14ac:dyDescent="0.35">
      <c r="A4972" s="4">
        <v>197868</v>
      </c>
      <c r="B4972" s="1">
        <v>45233</v>
      </c>
      <c r="C4972" s="2">
        <v>0.56547453703703698</v>
      </c>
      <c r="D4972" s="3" t="s">
        <v>11664</v>
      </c>
      <c r="E4972" s="3" t="s">
        <v>30703</v>
      </c>
      <c r="F4972" s="3" t="s">
        <v>30701</v>
      </c>
      <c r="G4972" s="3" t="s">
        <v>459</v>
      </c>
      <c r="H4972" s="3" t="s">
        <v>30702</v>
      </c>
    </row>
    <row r="4973" spans="1:8" ht="58" x14ac:dyDescent="0.35">
      <c r="A4973" s="4">
        <v>40943</v>
      </c>
      <c r="B4973" s="1">
        <v>45233</v>
      </c>
      <c r="C4973" s="2">
        <v>0.57050925925925922</v>
      </c>
      <c r="D4973" s="3" t="s">
        <v>30704</v>
      </c>
      <c r="E4973" s="3" t="s">
        <v>30707</v>
      </c>
      <c r="F4973" s="3" t="s">
        <v>30705</v>
      </c>
      <c r="G4973" s="3" t="s">
        <v>14001</v>
      </c>
      <c r="H4973" s="3" t="s">
        <v>30706</v>
      </c>
    </row>
    <row r="4974" spans="1:8" ht="29" x14ac:dyDescent="0.35">
      <c r="A4974" s="4">
        <v>86511</v>
      </c>
      <c r="B4974" s="1">
        <v>45233</v>
      </c>
      <c r="C4974" s="2">
        <v>0.57093749999999999</v>
      </c>
      <c r="D4974" s="3" t="s">
        <v>11107</v>
      </c>
      <c r="E4974" s="3" t="s">
        <v>30710</v>
      </c>
      <c r="F4974" s="3" t="s">
        <v>30708</v>
      </c>
      <c r="G4974" s="3" t="s">
        <v>14207</v>
      </c>
      <c r="H4974" s="3" t="s">
        <v>30709</v>
      </c>
    </row>
    <row r="4975" spans="1:8" ht="29" x14ac:dyDescent="0.35">
      <c r="A4975" s="4">
        <v>95732</v>
      </c>
      <c r="B4975" s="1">
        <v>45233</v>
      </c>
      <c r="C4975" s="2">
        <v>0.57459490740740737</v>
      </c>
      <c r="D4975" s="3" t="s">
        <v>30711</v>
      </c>
      <c r="E4975" s="3" t="s">
        <v>30711</v>
      </c>
      <c r="F4975" s="3" t="s">
        <v>12918</v>
      </c>
      <c r="G4975" s="3" t="s">
        <v>30711</v>
      </c>
      <c r="H4975" s="3" t="s">
        <v>3017</v>
      </c>
    </row>
    <row r="4976" spans="1:8" ht="87" x14ac:dyDescent="0.35">
      <c r="A4976" s="4">
        <v>181202</v>
      </c>
      <c r="B4976" s="1">
        <v>45233</v>
      </c>
      <c r="C4976" s="2">
        <v>0.57493055555555561</v>
      </c>
      <c r="D4976" s="3" t="s">
        <v>30712</v>
      </c>
      <c r="E4976" s="3" t="s">
        <v>30715</v>
      </c>
      <c r="F4976" s="3" t="s">
        <v>30713</v>
      </c>
      <c r="G4976" s="3" t="s">
        <v>11798</v>
      </c>
      <c r="H4976" s="3" t="s">
        <v>30714</v>
      </c>
    </row>
    <row r="4977" spans="1:8" ht="87" x14ac:dyDescent="0.35">
      <c r="A4977" s="4">
        <v>188673</v>
      </c>
      <c r="B4977" s="1">
        <v>45233</v>
      </c>
      <c r="C4977" s="2">
        <v>0.57821759259259264</v>
      </c>
      <c r="D4977" s="3" t="s">
        <v>30716</v>
      </c>
      <c r="E4977" s="3" t="s">
        <v>30720</v>
      </c>
      <c r="F4977" s="3" t="s">
        <v>30717</v>
      </c>
      <c r="G4977" s="3" t="s">
        <v>30718</v>
      </c>
      <c r="H4977" s="3" t="s">
        <v>30719</v>
      </c>
    </row>
    <row r="4978" spans="1:8" x14ac:dyDescent="0.35">
      <c r="A4978" s="4">
        <v>32519</v>
      </c>
      <c r="B4978" s="1">
        <v>45233</v>
      </c>
      <c r="C4978" s="2">
        <v>0.57824074074074072</v>
      </c>
      <c r="D4978" s="3" t="s">
        <v>11699</v>
      </c>
      <c r="E4978" s="3" t="s">
        <v>11699</v>
      </c>
      <c r="F4978" s="3" t="s">
        <v>12918</v>
      </c>
      <c r="G4978" s="3" t="s">
        <v>11699</v>
      </c>
      <c r="H4978" s="3" t="s">
        <v>3017</v>
      </c>
    </row>
    <row r="4979" spans="1:8" ht="43.5" x14ac:dyDescent="0.35">
      <c r="A4979" s="4">
        <v>43857</v>
      </c>
      <c r="B4979" s="1">
        <v>45233</v>
      </c>
      <c r="C4979" s="2">
        <v>0.57946759259259262</v>
      </c>
      <c r="D4979" s="3" t="s">
        <v>30721</v>
      </c>
      <c r="E4979" s="3" t="s">
        <v>30725</v>
      </c>
      <c r="F4979" s="3" t="s">
        <v>30722</v>
      </c>
      <c r="G4979" s="3" t="s">
        <v>30723</v>
      </c>
      <c r="H4979" s="3" t="s">
        <v>30724</v>
      </c>
    </row>
    <row r="4980" spans="1:8" x14ac:dyDescent="0.35">
      <c r="A4980" s="4">
        <v>5539</v>
      </c>
      <c r="B4980" s="1">
        <v>45233</v>
      </c>
      <c r="C4980" s="2">
        <v>0.58136574074074077</v>
      </c>
      <c r="D4980" s="3" t="s">
        <v>30523</v>
      </c>
      <c r="E4980" s="3" t="s">
        <v>30523</v>
      </c>
      <c r="F4980" s="3" t="s">
        <v>12918</v>
      </c>
      <c r="G4980" s="3" t="s">
        <v>30523</v>
      </c>
      <c r="H4980" s="3" t="s">
        <v>10350</v>
      </c>
    </row>
    <row r="4981" spans="1:8" ht="58" x14ac:dyDescent="0.35">
      <c r="A4981" s="4">
        <v>134671</v>
      </c>
      <c r="B4981" s="1">
        <v>45233</v>
      </c>
      <c r="C4981" s="2">
        <v>0.58572916666666663</v>
      </c>
      <c r="D4981" s="3" t="s">
        <v>30726</v>
      </c>
      <c r="E4981" s="3" t="s">
        <v>30728</v>
      </c>
      <c r="F4981" s="3" t="s">
        <v>30727</v>
      </c>
      <c r="G4981" s="3" t="s">
        <v>11912</v>
      </c>
      <c r="H4981" s="3" t="s">
        <v>10999</v>
      </c>
    </row>
    <row r="4982" spans="1:8" x14ac:dyDescent="0.35">
      <c r="A4982" s="4">
        <v>46199</v>
      </c>
      <c r="B4982" s="1">
        <v>45233</v>
      </c>
      <c r="C4982" s="2">
        <v>0.58600694444444446</v>
      </c>
      <c r="D4982" s="3" t="s">
        <v>985</v>
      </c>
      <c r="E4982" s="3" t="s">
        <v>30729</v>
      </c>
      <c r="F4982" s="3" t="s">
        <v>12918</v>
      </c>
      <c r="G4982" s="3" t="s">
        <v>30729</v>
      </c>
      <c r="H4982" s="3" t="s">
        <v>3017</v>
      </c>
    </row>
    <row r="4983" spans="1:8" ht="29" x14ac:dyDescent="0.35">
      <c r="A4983" s="4">
        <v>134868</v>
      </c>
      <c r="B4983" s="1">
        <v>45233</v>
      </c>
      <c r="C4983" s="2">
        <v>0.58701388888888884</v>
      </c>
      <c r="D4983" s="3" t="s">
        <v>985</v>
      </c>
      <c r="E4983" s="3" t="s">
        <v>14171</v>
      </c>
      <c r="F4983" s="3" t="s">
        <v>30730</v>
      </c>
      <c r="G4983" s="3" t="s">
        <v>30731</v>
      </c>
      <c r="H4983" s="3" t="s">
        <v>30732</v>
      </c>
    </row>
    <row r="4984" spans="1:8" ht="29" x14ac:dyDescent="0.35">
      <c r="A4984" s="4">
        <v>133376</v>
      </c>
      <c r="B4984" s="1">
        <v>45233</v>
      </c>
      <c r="C4984" s="2">
        <v>0.58951388888888889</v>
      </c>
      <c r="D4984" s="3" t="s">
        <v>30733</v>
      </c>
      <c r="E4984" s="3" t="s">
        <v>14683</v>
      </c>
      <c r="F4984" s="3" t="s">
        <v>30734</v>
      </c>
      <c r="G4984" s="3" t="s">
        <v>30735</v>
      </c>
      <c r="H4984" s="3" t="s">
        <v>30736</v>
      </c>
    </row>
    <row r="4985" spans="1:8" ht="130.5" x14ac:dyDescent="0.35">
      <c r="A4985" s="4">
        <v>112607</v>
      </c>
      <c r="B4985" s="1">
        <v>45233</v>
      </c>
      <c r="C4985" s="2">
        <v>0.59053240740740742</v>
      </c>
      <c r="D4985" s="3" t="s">
        <v>30737</v>
      </c>
      <c r="E4985" s="3" t="s">
        <v>30741</v>
      </c>
      <c r="F4985" s="3" t="s">
        <v>30738</v>
      </c>
      <c r="G4985" s="3" t="s">
        <v>30739</v>
      </c>
      <c r="H4985" s="3" t="s">
        <v>30740</v>
      </c>
    </row>
    <row r="4986" spans="1:8" ht="116" x14ac:dyDescent="0.35">
      <c r="A4986" s="4">
        <v>106950</v>
      </c>
      <c r="B4986" s="1">
        <v>45233</v>
      </c>
      <c r="C4986" s="2">
        <v>0.59157407407407414</v>
      </c>
      <c r="D4986" s="3" t="s">
        <v>1288</v>
      </c>
      <c r="E4986" s="3" t="s">
        <v>30743</v>
      </c>
      <c r="F4986" s="3" t="s">
        <v>12918</v>
      </c>
      <c r="G4986" s="3" t="s">
        <v>30742</v>
      </c>
      <c r="H4986" s="3" t="s">
        <v>3017</v>
      </c>
    </row>
    <row r="4987" spans="1:8" ht="72.5" x14ac:dyDescent="0.35">
      <c r="A4987" s="4">
        <v>139193</v>
      </c>
      <c r="B4987" s="1">
        <v>45233</v>
      </c>
      <c r="C4987" s="2">
        <v>0.59546296296296297</v>
      </c>
      <c r="D4987" s="3" t="s">
        <v>30744</v>
      </c>
      <c r="E4987" s="3" t="s">
        <v>30748</v>
      </c>
      <c r="F4987" s="3" t="s">
        <v>30745</v>
      </c>
      <c r="G4987" s="3" t="s">
        <v>30746</v>
      </c>
      <c r="H4987" s="3" t="s">
        <v>30747</v>
      </c>
    </row>
    <row r="4988" spans="1:8" x14ac:dyDescent="0.35">
      <c r="A4988" s="4">
        <v>33295</v>
      </c>
      <c r="B4988" s="1">
        <v>45233</v>
      </c>
      <c r="C4988" s="2">
        <v>0.59918981481481481</v>
      </c>
      <c r="D4988" s="3" t="s">
        <v>30523</v>
      </c>
      <c r="E4988" s="3" t="s">
        <v>30523</v>
      </c>
      <c r="F4988" s="3" t="s">
        <v>12918</v>
      </c>
      <c r="G4988" s="3" t="s">
        <v>30523</v>
      </c>
      <c r="H4988" s="3" t="s">
        <v>3017</v>
      </c>
    </row>
    <row r="4989" spans="1:8" ht="43.5" x14ac:dyDescent="0.35">
      <c r="A4989" s="4">
        <v>37371</v>
      </c>
      <c r="B4989" s="1">
        <v>45233</v>
      </c>
      <c r="C4989" s="2">
        <v>0.60071759259259261</v>
      </c>
      <c r="D4989" s="3" t="s">
        <v>30749</v>
      </c>
      <c r="E4989" s="3" t="s">
        <v>30751</v>
      </c>
      <c r="F4989" s="3" t="s">
        <v>30750</v>
      </c>
      <c r="G4989" s="3" t="s">
        <v>25111</v>
      </c>
      <c r="H4989" s="3" t="s">
        <v>12093</v>
      </c>
    </row>
    <row r="4990" spans="1:8" x14ac:dyDescent="0.35">
      <c r="A4990" s="4">
        <v>111436</v>
      </c>
      <c r="B4990" s="1">
        <v>45233</v>
      </c>
      <c r="C4990" s="2">
        <v>0.60324074074074074</v>
      </c>
      <c r="D4990" s="3" t="s">
        <v>11699</v>
      </c>
      <c r="E4990" s="3" t="s">
        <v>11699</v>
      </c>
      <c r="F4990" s="3" t="s">
        <v>12918</v>
      </c>
      <c r="G4990" s="3" t="s">
        <v>11699</v>
      </c>
      <c r="H4990" s="3" t="s">
        <v>3017</v>
      </c>
    </row>
    <row r="4991" spans="1:8" ht="101.5" x14ac:dyDescent="0.35">
      <c r="A4991" s="4">
        <v>186708</v>
      </c>
      <c r="B4991" s="1">
        <v>45233</v>
      </c>
      <c r="C4991" s="2">
        <v>0.60356481481481483</v>
      </c>
      <c r="D4991" s="3" t="s">
        <v>1436</v>
      </c>
      <c r="E4991" s="3" t="s">
        <v>30754</v>
      </c>
      <c r="F4991" s="3" t="s">
        <v>30752</v>
      </c>
      <c r="G4991" s="3" t="s">
        <v>15233</v>
      </c>
      <c r="H4991" s="3" t="s">
        <v>30753</v>
      </c>
    </row>
    <row r="4992" spans="1:8" x14ac:dyDescent="0.35">
      <c r="A4992" s="4">
        <v>45028</v>
      </c>
      <c r="B4992" s="1">
        <v>45233</v>
      </c>
      <c r="C4992" s="2">
        <v>0.6083101851851852</v>
      </c>
      <c r="D4992" s="3" t="s">
        <v>30755</v>
      </c>
      <c r="E4992" s="3" t="s">
        <v>30757</v>
      </c>
      <c r="F4992" s="3" t="s">
        <v>12918</v>
      </c>
      <c r="G4992" s="3" t="s">
        <v>30756</v>
      </c>
      <c r="H4992" s="3" t="s">
        <v>3017</v>
      </c>
    </row>
    <row r="4993" spans="1:8" ht="43.5" x14ac:dyDescent="0.35">
      <c r="A4993" s="4">
        <v>38375</v>
      </c>
      <c r="B4993" s="1">
        <v>45233</v>
      </c>
      <c r="C4993" s="2">
        <v>0.61041666666666672</v>
      </c>
      <c r="D4993" s="3" t="s">
        <v>985</v>
      </c>
      <c r="E4993" s="3" t="s">
        <v>11363</v>
      </c>
      <c r="F4993" s="3" t="s">
        <v>12918</v>
      </c>
      <c r="G4993" s="3" t="s">
        <v>11363</v>
      </c>
      <c r="H4993" s="3" t="s">
        <v>3017</v>
      </c>
    </row>
    <row r="4994" spans="1:8" ht="43.5" x14ac:dyDescent="0.35">
      <c r="A4994" s="4">
        <v>32880</v>
      </c>
      <c r="B4994" s="1">
        <v>45233</v>
      </c>
      <c r="C4994" s="2">
        <v>0.61173611111111115</v>
      </c>
      <c r="D4994" s="3" t="s">
        <v>10713</v>
      </c>
      <c r="E4994" s="3" t="s">
        <v>351</v>
      </c>
      <c r="F4994" s="3" t="s">
        <v>30758</v>
      </c>
      <c r="G4994" s="3" t="s">
        <v>10778</v>
      </c>
      <c r="H4994" s="3" t="s">
        <v>30759</v>
      </c>
    </row>
    <row r="4995" spans="1:8" x14ac:dyDescent="0.35">
      <c r="A4995" s="4">
        <v>44611</v>
      </c>
      <c r="B4995" s="1">
        <v>45233</v>
      </c>
      <c r="C4995" s="2">
        <v>0.61368055555555556</v>
      </c>
      <c r="D4995" s="3" t="s">
        <v>1933</v>
      </c>
      <c r="E4995" s="3" t="s">
        <v>30761</v>
      </c>
      <c r="F4995" s="3" t="s">
        <v>30760</v>
      </c>
      <c r="G4995" s="3" t="s">
        <v>11912</v>
      </c>
      <c r="H4995" s="3" t="s">
        <v>14020</v>
      </c>
    </row>
    <row r="4996" spans="1:8" ht="43.5" x14ac:dyDescent="0.35">
      <c r="A4996" s="4">
        <v>19589</v>
      </c>
      <c r="B4996" s="1">
        <v>45233</v>
      </c>
      <c r="C4996" s="2">
        <v>0.61381944444444447</v>
      </c>
      <c r="D4996" s="3" t="s">
        <v>1933</v>
      </c>
      <c r="E4996" s="3" t="s">
        <v>14387</v>
      </c>
      <c r="F4996" s="3" t="s">
        <v>1519</v>
      </c>
      <c r="G4996" s="3" t="s">
        <v>14167</v>
      </c>
      <c r="H4996" s="3" t="s">
        <v>30762</v>
      </c>
    </row>
    <row r="4997" spans="1:8" x14ac:dyDescent="0.35">
      <c r="A4997" s="4">
        <v>194551</v>
      </c>
      <c r="B4997" s="1">
        <v>45233</v>
      </c>
      <c r="C4997" s="2">
        <v>0.61512731481481475</v>
      </c>
      <c r="D4997" s="3" t="s">
        <v>10554</v>
      </c>
      <c r="E4997" s="3" t="s">
        <v>30764</v>
      </c>
      <c r="F4997" s="3" t="s">
        <v>30763</v>
      </c>
      <c r="G4997" s="3" t="s">
        <v>30764</v>
      </c>
      <c r="H4997" s="3" t="s">
        <v>30765</v>
      </c>
    </row>
    <row r="4998" spans="1:8" ht="43.5" x14ac:dyDescent="0.35">
      <c r="A4998" s="4">
        <v>33506</v>
      </c>
      <c r="B4998" s="1">
        <v>45233</v>
      </c>
      <c r="C4998" s="2">
        <v>0.6166666666666667</v>
      </c>
      <c r="D4998" s="3" t="s">
        <v>1726</v>
      </c>
      <c r="E4998" s="3" t="s">
        <v>30768</v>
      </c>
      <c r="F4998" s="3" t="s">
        <v>30766</v>
      </c>
      <c r="G4998" s="3" t="s">
        <v>11889</v>
      </c>
      <c r="H4998" s="3" t="s">
        <v>30767</v>
      </c>
    </row>
    <row r="4999" spans="1:8" ht="58" x14ac:dyDescent="0.35">
      <c r="A4999" s="4">
        <v>189279</v>
      </c>
      <c r="B4999" s="1">
        <v>45233</v>
      </c>
      <c r="C4999" s="2">
        <v>0.61745370370370367</v>
      </c>
      <c r="D4999" s="3" t="s">
        <v>1436</v>
      </c>
      <c r="E4999" s="3" t="s">
        <v>30772</v>
      </c>
      <c r="F4999" s="3" t="s">
        <v>30769</v>
      </c>
      <c r="G4999" s="3" t="s">
        <v>30770</v>
      </c>
      <c r="H4999" s="3" t="s">
        <v>30771</v>
      </c>
    </row>
    <row r="5000" spans="1:8" ht="43.5" x14ac:dyDescent="0.35">
      <c r="A5000" s="4">
        <v>87950</v>
      </c>
      <c r="B5000" s="1">
        <v>45233</v>
      </c>
      <c r="C5000" s="2">
        <v>0.61896990740740743</v>
      </c>
      <c r="D5000" s="3" t="s">
        <v>10713</v>
      </c>
      <c r="E5000" s="3" t="s">
        <v>30774</v>
      </c>
      <c r="F5000" s="3" t="s">
        <v>30773</v>
      </c>
      <c r="G5000" s="3" t="s">
        <v>30774</v>
      </c>
      <c r="H5000" s="3" t="s">
        <v>30775</v>
      </c>
    </row>
    <row r="5001" spans="1:8" ht="58" x14ac:dyDescent="0.35">
      <c r="A5001" s="4">
        <v>36713</v>
      </c>
      <c r="B5001" s="1">
        <v>45233</v>
      </c>
      <c r="C5001" s="2">
        <v>0.62064814814814817</v>
      </c>
      <c r="D5001" s="3" t="s">
        <v>30776</v>
      </c>
      <c r="E5001" s="3" t="s">
        <v>30780</v>
      </c>
      <c r="F5001" s="3" t="s">
        <v>30777</v>
      </c>
      <c r="G5001" s="3" t="s">
        <v>30778</v>
      </c>
      <c r="H5001" s="3" t="s">
        <v>30779</v>
      </c>
    </row>
    <row r="5002" spans="1:8" ht="72.5" x14ac:dyDescent="0.35">
      <c r="A5002" s="4">
        <v>121329</v>
      </c>
      <c r="B5002" s="1">
        <v>45233</v>
      </c>
      <c r="C5002" s="2">
        <v>0.62421296296296302</v>
      </c>
      <c r="D5002" s="3" t="s">
        <v>432</v>
      </c>
      <c r="E5002" s="3" t="s">
        <v>30784</v>
      </c>
      <c r="F5002" s="3" t="s">
        <v>30781</v>
      </c>
      <c r="G5002" s="3" t="s">
        <v>30782</v>
      </c>
      <c r="H5002" s="3" t="s">
        <v>30783</v>
      </c>
    </row>
    <row r="5003" spans="1:8" ht="72.5" x14ac:dyDescent="0.35">
      <c r="A5003" s="4">
        <v>185133</v>
      </c>
      <c r="B5003" s="1">
        <v>45233</v>
      </c>
      <c r="C5003" s="2">
        <v>0.62427083333333333</v>
      </c>
      <c r="D5003" s="3" t="s">
        <v>1436</v>
      </c>
      <c r="E5003" s="3" t="s">
        <v>30788</v>
      </c>
      <c r="F5003" s="3" t="s">
        <v>30785</v>
      </c>
      <c r="G5003" s="3" t="s">
        <v>30786</v>
      </c>
      <c r="H5003" s="3" t="s">
        <v>30787</v>
      </c>
    </row>
    <row r="5004" spans="1:8" ht="29" x14ac:dyDescent="0.35">
      <c r="A5004" s="4">
        <v>105666</v>
      </c>
      <c r="B5004" s="1">
        <v>45233</v>
      </c>
      <c r="C5004" s="2">
        <v>0.6244791666666667</v>
      </c>
      <c r="D5004" s="3" t="s">
        <v>10352</v>
      </c>
      <c r="E5004" s="3" t="s">
        <v>10730</v>
      </c>
      <c r="F5004" s="3" t="s">
        <v>30789</v>
      </c>
      <c r="G5004" s="3" t="s">
        <v>10537</v>
      </c>
      <c r="H5004" s="3" t="s">
        <v>30790</v>
      </c>
    </row>
    <row r="5005" spans="1:8" ht="43.5" x14ac:dyDescent="0.35">
      <c r="A5005" s="4">
        <v>68858</v>
      </c>
      <c r="B5005" s="1">
        <v>45233</v>
      </c>
      <c r="C5005" s="2">
        <v>0.6267476851851852</v>
      </c>
      <c r="D5005" s="3" t="s">
        <v>985</v>
      </c>
      <c r="E5005" s="3" t="s">
        <v>1756</v>
      </c>
      <c r="F5005" s="3" t="s">
        <v>12918</v>
      </c>
      <c r="G5005" s="3" t="s">
        <v>1756</v>
      </c>
      <c r="H5005" s="3" t="s">
        <v>3017</v>
      </c>
    </row>
    <row r="5006" spans="1:8" ht="43.5" x14ac:dyDescent="0.35">
      <c r="A5006" s="4">
        <v>45658</v>
      </c>
      <c r="B5006" s="1">
        <v>45233</v>
      </c>
      <c r="C5006" s="2">
        <v>0.62783564814814818</v>
      </c>
      <c r="D5006" s="3" t="s">
        <v>30791</v>
      </c>
      <c r="E5006" s="3" t="s">
        <v>30794</v>
      </c>
      <c r="F5006" s="3" t="s">
        <v>30792</v>
      </c>
      <c r="G5006" s="3" t="s">
        <v>10537</v>
      </c>
      <c r="H5006" s="3" t="s">
        <v>30793</v>
      </c>
    </row>
    <row r="5007" spans="1:8" ht="101.5" x14ac:dyDescent="0.35">
      <c r="A5007" s="4">
        <v>140468</v>
      </c>
      <c r="B5007" s="1">
        <v>45233</v>
      </c>
      <c r="C5007" s="2">
        <v>0.62850694444444444</v>
      </c>
      <c r="D5007" s="3" t="s">
        <v>478</v>
      </c>
      <c r="E5007" s="3" t="s">
        <v>30798</v>
      </c>
      <c r="F5007" s="3" t="s">
        <v>30795</v>
      </c>
      <c r="G5007" s="3" t="s">
        <v>30796</v>
      </c>
      <c r="H5007" s="3" t="s">
        <v>30797</v>
      </c>
    </row>
    <row r="5008" spans="1:8" ht="58" x14ac:dyDescent="0.35">
      <c r="A5008" s="4">
        <v>5118</v>
      </c>
      <c r="B5008" s="1">
        <v>45233</v>
      </c>
      <c r="C5008" s="2">
        <v>0.62877314814814811</v>
      </c>
      <c r="D5008" s="3" t="s">
        <v>30799</v>
      </c>
      <c r="E5008" s="3" t="s">
        <v>30802</v>
      </c>
      <c r="F5008" s="3" t="s">
        <v>11429</v>
      </c>
      <c r="G5008" s="3" t="s">
        <v>30800</v>
      </c>
      <c r="H5008" s="3" t="s">
        <v>30801</v>
      </c>
    </row>
    <row r="5009" spans="1:8" ht="29" x14ac:dyDescent="0.35">
      <c r="A5009" s="4">
        <v>193621</v>
      </c>
      <c r="B5009" s="1">
        <v>45233</v>
      </c>
      <c r="C5009" s="2">
        <v>0.63069444444444445</v>
      </c>
      <c r="D5009" s="3" t="s">
        <v>1436</v>
      </c>
      <c r="E5009" s="3" t="s">
        <v>30804</v>
      </c>
      <c r="F5009" s="3" t="s">
        <v>30803</v>
      </c>
      <c r="G5009" s="3" t="s">
        <v>30804</v>
      </c>
      <c r="H5009" s="3" t="s">
        <v>10997</v>
      </c>
    </row>
    <row r="5010" spans="1:8" ht="43.5" x14ac:dyDescent="0.35">
      <c r="A5010" s="4">
        <v>46215</v>
      </c>
      <c r="B5010" s="1">
        <v>45233</v>
      </c>
      <c r="C5010" s="2">
        <v>0.63124999999999998</v>
      </c>
      <c r="D5010" s="3" t="s">
        <v>13497</v>
      </c>
      <c r="E5010" s="3" t="s">
        <v>30808</v>
      </c>
      <c r="F5010" s="3" t="s">
        <v>30805</v>
      </c>
      <c r="G5010" s="3" t="s">
        <v>30806</v>
      </c>
      <c r="H5010" s="3" t="s">
        <v>30807</v>
      </c>
    </row>
    <row r="5011" spans="1:8" ht="29" x14ac:dyDescent="0.35">
      <c r="A5011" s="4">
        <v>29573</v>
      </c>
      <c r="B5011" s="1">
        <v>45233</v>
      </c>
      <c r="C5011" s="2">
        <v>0.63244212962962965</v>
      </c>
      <c r="D5011" s="3" t="s">
        <v>14878</v>
      </c>
      <c r="E5011" s="3" t="s">
        <v>30811</v>
      </c>
      <c r="F5011" s="3" t="s">
        <v>30809</v>
      </c>
      <c r="G5011" s="3" t="s">
        <v>10483</v>
      </c>
      <c r="H5011" s="3" t="s">
        <v>30810</v>
      </c>
    </row>
    <row r="5012" spans="1:8" x14ac:dyDescent="0.35">
      <c r="A5012" s="4">
        <v>60655</v>
      </c>
      <c r="B5012" s="1">
        <v>45233</v>
      </c>
      <c r="C5012" s="2">
        <v>0.63534722222222217</v>
      </c>
      <c r="D5012" s="3" t="s">
        <v>10689</v>
      </c>
      <c r="E5012" s="3" t="s">
        <v>14256</v>
      </c>
      <c r="F5012" s="3" t="s">
        <v>12918</v>
      </c>
      <c r="G5012" s="3" t="s">
        <v>14256</v>
      </c>
      <c r="H5012" s="3" t="s">
        <v>3017</v>
      </c>
    </row>
    <row r="5013" spans="1:8" ht="43.5" x14ac:dyDescent="0.35">
      <c r="A5013" s="4">
        <v>122201</v>
      </c>
      <c r="B5013" s="1">
        <v>45233</v>
      </c>
      <c r="C5013" s="2">
        <v>0.63791666666666669</v>
      </c>
      <c r="D5013" s="3" t="s">
        <v>30812</v>
      </c>
      <c r="E5013" s="3" t="s">
        <v>10520</v>
      </c>
      <c r="F5013" s="3" t="s">
        <v>30813</v>
      </c>
      <c r="G5013" s="3" t="s">
        <v>10794</v>
      </c>
      <c r="H5013" s="3" t="s">
        <v>30814</v>
      </c>
    </row>
    <row r="5014" spans="1:8" ht="101.5" x14ac:dyDescent="0.35">
      <c r="A5014" s="4">
        <v>33504</v>
      </c>
      <c r="B5014" s="1">
        <v>45233</v>
      </c>
      <c r="C5014" s="2">
        <v>0.64003472222222224</v>
      </c>
      <c r="D5014" s="3" t="s">
        <v>30815</v>
      </c>
      <c r="E5014" s="3" t="s">
        <v>30819</v>
      </c>
      <c r="F5014" s="3" t="s">
        <v>30816</v>
      </c>
      <c r="G5014" s="3" t="s">
        <v>30817</v>
      </c>
      <c r="H5014" s="3" t="s">
        <v>30818</v>
      </c>
    </row>
    <row r="5015" spans="1:8" x14ac:dyDescent="0.35">
      <c r="A5015" s="4">
        <v>182580</v>
      </c>
      <c r="B5015" s="1">
        <v>45233</v>
      </c>
      <c r="C5015" s="2">
        <v>0.6411458333333333</v>
      </c>
      <c r="D5015" s="3" t="s">
        <v>30820</v>
      </c>
      <c r="E5015" s="3" t="s">
        <v>30822</v>
      </c>
      <c r="F5015" s="3" t="s">
        <v>30821</v>
      </c>
      <c r="G5015" s="3" t="s">
        <v>30822</v>
      </c>
      <c r="H5015" s="3" t="s">
        <v>12277</v>
      </c>
    </row>
    <row r="5016" spans="1:8" ht="87" x14ac:dyDescent="0.35">
      <c r="A5016" s="4">
        <v>53133</v>
      </c>
      <c r="B5016" s="1">
        <v>45233</v>
      </c>
      <c r="C5016" s="2">
        <v>0.64388888888888884</v>
      </c>
      <c r="D5016" s="3" t="s">
        <v>1933</v>
      </c>
      <c r="E5016" s="3" t="s">
        <v>30826</v>
      </c>
      <c r="F5016" s="3" t="s">
        <v>30823</v>
      </c>
      <c r="G5016" s="3" t="s">
        <v>30824</v>
      </c>
      <c r="H5016" s="3" t="s">
        <v>30825</v>
      </c>
    </row>
    <row r="5017" spans="1:8" ht="101.5" x14ac:dyDescent="0.35">
      <c r="A5017" s="4">
        <v>188315</v>
      </c>
      <c r="B5017" s="1">
        <v>45233</v>
      </c>
      <c r="C5017" s="2">
        <v>0.64402777777777775</v>
      </c>
      <c r="D5017" s="3" t="s">
        <v>30827</v>
      </c>
      <c r="E5017" s="3" t="s">
        <v>30831</v>
      </c>
      <c r="F5017" s="3" t="s">
        <v>30828</v>
      </c>
      <c r="G5017" s="3" t="s">
        <v>30829</v>
      </c>
      <c r="H5017" s="3" t="s">
        <v>30830</v>
      </c>
    </row>
    <row r="5018" spans="1:8" ht="130.5" x14ac:dyDescent="0.35">
      <c r="A5018" s="4">
        <v>145059</v>
      </c>
      <c r="B5018" s="1">
        <v>45233</v>
      </c>
      <c r="C5018" s="2">
        <v>0.6447222222222222</v>
      </c>
      <c r="D5018" s="3" t="s">
        <v>985</v>
      </c>
      <c r="E5018" s="3" t="s">
        <v>30832</v>
      </c>
      <c r="F5018" s="3" t="s">
        <v>12918</v>
      </c>
      <c r="G5018" s="3" t="s">
        <v>30832</v>
      </c>
      <c r="H5018" s="3" t="s">
        <v>3017</v>
      </c>
    </row>
    <row r="5019" spans="1:8" ht="29" x14ac:dyDescent="0.35">
      <c r="A5019" s="4">
        <v>57550</v>
      </c>
      <c r="B5019" s="1">
        <v>45233</v>
      </c>
      <c r="C5019" s="2">
        <v>0.64665509259259257</v>
      </c>
      <c r="D5019" s="3" t="s">
        <v>30833</v>
      </c>
      <c r="E5019" s="3" t="s">
        <v>11816</v>
      </c>
      <c r="F5019" s="3" t="s">
        <v>30834</v>
      </c>
      <c r="G5019" s="3" t="s">
        <v>11816</v>
      </c>
      <c r="H5019" s="3" t="s">
        <v>30835</v>
      </c>
    </row>
    <row r="5020" spans="1:8" ht="72.5" x14ac:dyDescent="0.35">
      <c r="A5020" s="4">
        <v>40010</v>
      </c>
      <c r="B5020" s="1">
        <v>45233</v>
      </c>
      <c r="C5020" s="2">
        <v>0.65249999999999997</v>
      </c>
      <c r="D5020" s="3" t="s">
        <v>10352</v>
      </c>
      <c r="E5020" s="3" t="s">
        <v>10478</v>
      </c>
      <c r="F5020" s="3" t="s">
        <v>30836</v>
      </c>
      <c r="G5020" s="3" t="s">
        <v>30837</v>
      </c>
      <c r="H5020" s="3" t="s">
        <v>30838</v>
      </c>
    </row>
    <row r="5021" spans="1:8" ht="72.5" x14ac:dyDescent="0.35">
      <c r="A5021" s="4">
        <v>131160</v>
      </c>
      <c r="B5021" s="1">
        <v>45233</v>
      </c>
      <c r="C5021" s="2">
        <v>0.65519675925925924</v>
      </c>
      <c r="D5021" s="3" t="s">
        <v>30839</v>
      </c>
      <c r="E5021" s="3" t="s">
        <v>30843</v>
      </c>
      <c r="F5021" s="3" t="s">
        <v>30840</v>
      </c>
      <c r="G5021" s="3" t="s">
        <v>30841</v>
      </c>
      <c r="H5021" s="3" t="s">
        <v>30842</v>
      </c>
    </row>
    <row r="5022" spans="1:8" ht="43.5" x14ac:dyDescent="0.35">
      <c r="A5022" s="4">
        <v>94842</v>
      </c>
      <c r="B5022" s="1">
        <v>45233</v>
      </c>
      <c r="C5022" s="2">
        <v>0.65896990740740746</v>
      </c>
      <c r="D5022" s="3" t="s">
        <v>10352</v>
      </c>
      <c r="E5022" s="3" t="s">
        <v>30847</v>
      </c>
      <c r="F5022" s="3" t="s">
        <v>30844</v>
      </c>
      <c r="G5022" s="3" t="s">
        <v>30845</v>
      </c>
      <c r="H5022" s="3" t="s">
        <v>30846</v>
      </c>
    </row>
    <row r="5023" spans="1:8" ht="29" x14ac:dyDescent="0.35">
      <c r="A5023" s="4">
        <v>113808</v>
      </c>
      <c r="B5023" s="1">
        <v>45233</v>
      </c>
      <c r="C5023" s="2">
        <v>0.66043981481481484</v>
      </c>
      <c r="D5023" s="3" t="s">
        <v>1556</v>
      </c>
      <c r="E5023" s="3" t="s">
        <v>30851</v>
      </c>
      <c r="F5023" s="3" t="s">
        <v>30848</v>
      </c>
      <c r="G5023" s="3" t="s">
        <v>30849</v>
      </c>
      <c r="H5023" s="3" t="s">
        <v>30850</v>
      </c>
    </row>
    <row r="5024" spans="1:8" ht="87" x14ac:dyDescent="0.35">
      <c r="A5024" s="4">
        <v>69180</v>
      </c>
      <c r="B5024" s="1">
        <v>45233</v>
      </c>
      <c r="C5024" s="2">
        <v>0.66146990740740741</v>
      </c>
      <c r="D5024" s="3" t="s">
        <v>30852</v>
      </c>
      <c r="E5024" s="3" t="s">
        <v>30856</v>
      </c>
      <c r="F5024" s="3" t="s">
        <v>30853</v>
      </c>
      <c r="G5024" s="3" t="s">
        <v>30854</v>
      </c>
      <c r="H5024" s="3" t="s">
        <v>30855</v>
      </c>
    </row>
    <row r="5025" spans="1:8" x14ac:dyDescent="0.35">
      <c r="A5025" s="4">
        <v>187095</v>
      </c>
      <c r="B5025" s="1">
        <v>45233</v>
      </c>
      <c r="C5025" s="2">
        <v>0.66203703703703709</v>
      </c>
      <c r="D5025" s="3" t="s">
        <v>985</v>
      </c>
      <c r="E5025" s="3" t="s">
        <v>30858</v>
      </c>
      <c r="F5025" s="3" t="s">
        <v>30857</v>
      </c>
      <c r="G5025" s="3" t="s">
        <v>30858</v>
      </c>
      <c r="H5025" s="3" t="s">
        <v>30687</v>
      </c>
    </row>
    <row r="5026" spans="1:8" ht="43.5" x14ac:dyDescent="0.35">
      <c r="A5026" s="4">
        <v>75266</v>
      </c>
      <c r="B5026" s="1">
        <v>45233</v>
      </c>
      <c r="C5026" s="2">
        <v>0.66261574074074081</v>
      </c>
      <c r="D5026" s="3" t="s">
        <v>1933</v>
      </c>
      <c r="E5026" s="3" t="s">
        <v>30860</v>
      </c>
      <c r="F5026" s="3" t="s">
        <v>30859</v>
      </c>
      <c r="G5026" s="3" t="s">
        <v>10776</v>
      </c>
      <c r="H5026" s="3" t="s">
        <v>10660</v>
      </c>
    </row>
    <row r="5027" spans="1:8" ht="43.5" x14ac:dyDescent="0.35">
      <c r="A5027" s="4">
        <v>17560</v>
      </c>
      <c r="B5027" s="1">
        <v>45233</v>
      </c>
      <c r="C5027" s="2">
        <v>0.66320601851851857</v>
      </c>
      <c r="D5027" s="3" t="s">
        <v>10352</v>
      </c>
      <c r="E5027" s="3" t="s">
        <v>30862</v>
      </c>
      <c r="F5027" s="3" t="s">
        <v>30861</v>
      </c>
      <c r="G5027" s="3" t="s">
        <v>30862</v>
      </c>
      <c r="H5027" s="3" t="s">
        <v>30863</v>
      </c>
    </row>
    <row r="5028" spans="1:8" ht="72.5" x14ac:dyDescent="0.35">
      <c r="A5028" s="4">
        <v>204827</v>
      </c>
      <c r="B5028" s="1">
        <v>45233</v>
      </c>
      <c r="C5028" s="2">
        <v>0.66449074074074077</v>
      </c>
      <c r="D5028" s="3" t="s">
        <v>10412</v>
      </c>
      <c r="E5028" s="3" t="s">
        <v>30865</v>
      </c>
      <c r="F5028" s="3" t="s">
        <v>30864</v>
      </c>
      <c r="G5028" s="3" t="s">
        <v>30865</v>
      </c>
      <c r="H5028" s="3" t="s">
        <v>30866</v>
      </c>
    </row>
    <row r="5029" spans="1:8" ht="43.5" x14ac:dyDescent="0.35">
      <c r="A5029" s="4">
        <v>17560</v>
      </c>
      <c r="B5029" s="1">
        <v>45233</v>
      </c>
      <c r="C5029" s="2">
        <v>0.66668981481481471</v>
      </c>
      <c r="D5029" s="3" t="s">
        <v>10352</v>
      </c>
      <c r="E5029" s="3" t="s">
        <v>30862</v>
      </c>
      <c r="F5029" s="3" t="s">
        <v>30861</v>
      </c>
      <c r="G5029" s="3" t="s">
        <v>30867</v>
      </c>
      <c r="H5029" s="3" t="s">
        <v>30868</v>
      </c>
    </row>
    <row r="5030" spans="1:8" ht="58" x14ac:dyDescent="0.35">
      <c r="A5030" s="4">
        <v>122559</v>
      </c>
      <c r="B5030" s="1">
        <v>45233</v>
      </c>
      <c r="C5030" s="2">
        <v>0.67377314814814815</v>
      </c>
      <c r="D5030" s="3" t="s">
        <v>10438</v>
      </c>
      <c r="E5030" s="3" t="s">
        <v>30872</v>
      </c>
      <c r="F5030" s="3" t="s">
        <v>30869</v>
      </c>
      <c r="G5030" s="3" t="s">
        <v>30870</v>
      </c>
      <c r="H5030" s="3" t="s">
        <v>30871</v>
      </c>
    </row>
    <row r="5031" spans="1:8" ht="29" x14ac:dyDescent="0.35">
      <c r="A5031" s="4">
        <v>50305</v>
      </c>
      <c r="B5031" s="1">
        <v>45233</v>
      </c>
      <c r="C5031" s="2">
        <v>0.68978009259259254</v>
      </c>
      <c r="D5031" s="3" t="s">
        <v>30873</v>
      </c>
      <c r="E5031" s="3" t="s">
        <v>30876</v>
      </c>
      <c r="F5031" s="3" t="s">
        <v>30874</v>
      </c>
      <c r="G5031" s="3" t="s">
        <v>18608</v>
      </c>
      <c r="H5031" s="3" t="s">
        <v>30875</v>
      </c>
    </row>
    <row r="5032" spans="1:8" ht="101.5" x14ac:dyDescent="0.35">
      <c r="A5032" s="4">
        <v>205825</v>
      </c>
      <c r="B5032" s="1">
        <v>45233</v>
      </c>
      <c r="C5032" s="2">
        <v>0.74282407407407414</v>
      </c>
      <c r="D5032" s="3" t="s">
        <v>30877</v>
      </c>
      <c r="E5032" s="3" t="s">
        <v>30881</v>
      </c>
      <c r="F5032" s="3" t="s">
        <v>30878</v>
      </c>
      <c r="G5032" s="3" t="s">
        <v>30879</v>
      </c>
      <c r="H5032" s="3" t="s">
        <v>30880</v>
      </c>
    </row>
    <row r="5033" spans="1:8" ht="43.5" x14ac:dyDescent="0.35">
      <c r="A5033" s="4">
        <v>203585</v>
      </c>
      <c r="B5033" s="1">
        <v>45233</v>
      </c>
      <c r="C5033" s="2">
        <v>0.76039351851851855</v>
      </c>
      <c r="D5033" s="3" t="s">
        <v>30882</v>
      </c>
      <c r="E5033" s="3" t="s">
        <v>30886</v>
      </c>
      <c r="F5033" s="3" t="s">
        <v>30883</v>
      </c>
      <c r="G5033" s="3" t="s">
        <v>30884</v>
      </c>
      <c r="H5033" s="3" t="s">
        <v>30885</v>
      </c>
    </row>
    <row r="5034" spans="1:8" ht="87" x14ac:dyDescent="0.35">
      <c r="A5034" s="4">
        <v>205829</v>
      </c>
      <c r="B5034" s="1">
        <v>45233</v>
      </c>
      <c r="C5034" s="2">
        <v>0.76787037037037031</v>
      </c>
      <c r="D5034" s="3" t="s">
        <v>30887</v>
      </c>
      <c r="E5034" s="3" t="s">
        <v>204</v>
      </c>
      <c r="F5034" s="3" t="s">
        <v>30888</v>
      </c>
      <c r="G5034" s="3" t="s">
        <v>30889</v>
      </c>
      <c r="H5034" s="3" t="s">
        <v>12836</v>
      </c>
    </row>
    <row r="5035" spans="1:8" ht="58" x14ac:dyDescent="0.35">
      <c r="A5035" s="4">
        <v>205865</v>
      </c>
      <c r="B5035" s="1">
        <v>45234</v>
      </c>
      <c r="C5035" s="2">
        <v>0.44847222222222222</v>
      </c>
      <c r="D5035" s="3" t="s">
        <v>12569</v>
      </c>
      <c r="E5035" s="3" t="s">
        <v>30893</v>
      </c>
      <c r="F5035" s="3" t="s">
        <v>30890</v>
      </c>
      <c r="G5035" s="3" t="s">
        <v>30891</v>
      </c>
      <c r="H5035" s="3" t="s">
        <v>30892</v>
      </c>
    </row>
    <row r="5036" spans="1:8" ht="29" x14ac:dyDescent="0.35">
      <c r="A5036" s="4">
        <v>128747</v>
      </c>
      <c r="B5036" s="1">
        <v>45236</v>
      </c>
      <c r="C5036" s="2">
        <v>0.33883101851851855</v>
      </c>
      <c r="D5036" s="3" t="s">
        <v>409</v>
      </c>
      <c r="E5036" s="3" t="s">
        <v>30895</v>
      </c>
      <c r="F5036" s="3" t="s">
        <v>30894</v>
      </c>
      <c r="G5036" s="3" t="s">
        <v>11021</v>
      </c>
      <c r="H5036" s="3" t="s">
        <v>592</v>
      </c>
    </row>
    <row r="5037" spans="1:8" ht="29" x14ac:dyDescent="0.35">
      <c r="A5037" s="4">
        <v>44035</v>
      </c>
      <c r="B5037" s="1">
        <v>45236</v>
      </c>
      <c r="C5037" s="2">
        <v>0.34185185185185185</v>
      </c>
      <c r="D5037" s="3" t="s">
        <v>11426</v>
      </c>
      <c r="E5037" s="3" t="s">
        <v>30898</v>
      </c>
      <c r="F5037" s="3" t="s">
        <v>30896</v>
      </c>
      <c r="G5037" s="3" t="s">
        <v>14452</v>
      </c>
      <c r="H5037" s="3" t="s">
        <v>30897</v>
      </c>
    </row>
    <row r="5038" spans="1:8" x14ac:dyDescent="0.35">
      <c r="A5038" s="4">
        <v>33266</v>
      </c>
      <c r="B5038" s="1">
        <v>45236</v>
      </c>
      <c r="C5038" s="2">
        <v>0.34246527777777774</v>
      </c>
      <c r="D5038" s="3" t="s">
        <v>892</v>
      </c>
      <c r="E5038" s="3" t="s">
        <v>11459</v>
      </c>
      <c r="F5038" s="3" t="s">
        <v>30899</v>
      </c>
      <c r="G5038" s="3" t="s">
        <v>30900</v>
      </c>
      <c r="H5038" s="3" t="s">
        <v>12391</v>
      </c>
    </row>
    <row r="5039" spans="1:8" ht="43.5" x14ac:dyDescent="0.35">
      <c r="A5039" s="4">
        <v>42914</v>
      </c>
      <c r="B5039" s="1">
        <v>45236</v>
      </c>
      <c r="C5039" s="2">
        <v>0.34593750000000001</v>
      </c>
      <c r="D5039" s="3" t="s">
        <v>10339</v>
      </c>
      <c r="E5039" s="3" t="s">
        <v>30902</v>
      </c>
      <c r="F5039" s="3" t="s">
        <v>30901</v>
      </c>
      <c r="G5039" s="3" t="s">
        <v>14551</v>
      </c>
      <c r="H5039" s="3" t="s">
        <v>11822</v>
      </c>
    </row>
    <row r="5040" spans="1:8" ht="29" x14ac:dyDescent="0.35">
      <c r="A5040" s="4">
        <v>48405</v>
      </c>
      <c r="B5040" s="1">
        <v>45236</v>
      </c>
      <c r="C5040" s="2">
        <v>0.35059027777777779</v>
      </c>
      <c r="D5040" s="3" t="s">
        <v>1436</v>
      </c>
      <c r="E5040" s="3" t="s">
        <v>30903</v>
      </c>
      <c r="F5040" s="3" t="s">
        <v>12830</v>
      </c>
      <c r="G5040" s="3" t="s">
        <v>14381</v>
      </c>
      <c r="H5040" s="3" t="s">
        <v>11412</v>
      </c>
    </row>
    <row r="5041" spans="1:8" x14ac:dyDescent="0.35">
      <c r="A5041" s="4">
        <v>51399</v>
      </c>
      <c r="B5041" s="1">
        <v>45236</v>
      </c>
      <c r="C5041" s="2">
        <v>0.35087962962962965</v>
      </c>
      <c r="D5041" s="3" t="s">
        <v>1933</v>
      </c>
      <c r="E5041" s="3" t="s">
        <v>13722</v>
      </c>
      <c r="F5041" s="3" t="s">
        <v>30904</v>
      </c>
      <c r="G5041" s="3" t="s">
        <v>10946</v>
      </c>
      <c r="H5041" s="3" t="s">
        <v>30905</v>
      </c>
    </row>
    <row r="5042" spans="1:8" ht="72.5" x14ac:dyDescent="0.35">
      <c r="A5042" s="4">
        <v>113916</v>
      </c>
      <c r="B5042" s="1">
        <v>45236</v>
      </c>
      <c r="C5042" s="2">
        <v>0.35120370370370368</v>
      </c>
      <c r="D5042" s="3" t="s">
        <v>30906</v>
      </c>
      <c r="E5042" s="3" t="s">
        <v>30910</v>
      </c>
      <c r="F5042" s="3" t="s">
        <v>30907</v>
      </c>
      <c r="G5042" s="3" t="s">
        <v>30908</v>
      </c>
      <c r="H5042" s="3" t="s">
        <v>30909</v>
      </c>
    </row>
    <row r="5043" spans="1:8" ht="43.5" x14ac:dyDescent="0.35">
      <c r="A5043" s="4">
        <v>36595</v>
      </c>
      <c r="B5043" s="1">
        <v>45236</v>
      </c>
      <c r="C5043" s="2">
        <v>0.35268518518518516</v>
      </c>
      <c r="D5043" s="3" t="s">
        <v>12261</v>
      </c>
      <c r="E5043" s="3" t="s">
        <v>30913</v>
      </c>
      <c r="F5043" s="3" t="s">
        <v>30911</v>
      </c>
      <c r="G5043" s="3" t="s">
        <v>1155</v>
      </c>
      <c r="H5043" s="3" t="s">
        <v>30912</v>
      </c>
    </row>
    <row r="5044" spans="1:8" ht="29" x14ac:dyDescent="0.35">
      <c r="A5044" s="4">
        <v>124278</v>
      </c>
      <c r="B5044" s="1">
        <v>45236</v>
      </c>
      <c r="C5044" s="2">
        <v>0.35718749999999999</v>
      </c>
      <c r="D5044" s="3" t="s">
        <v>11985</v>
      </c>
      <c r="E5044" s="3" t="s">
        <v>14855</v>
      </c>
      <c r="F5044" s="3" t="s">
        <v>30914</v>
      </c>
      <c r="G5044" s="3" t="s">
        <v>104</v>
      </c>
      <c r="H5044" s="3" t="s">
        <v>14380</v>
      </c>
    </row>
    <row r="5045" spans="1:8" ht="43.5" x14ac:dyDescent="0.35">
      <c r="A5045" s="4">
        <v>46094</v>
      </c>
      <c r="B5045" s="1">
        <v>45236</v>
      </c>
      <c r="C5045" s="2">
        <v>0.36043981481481485</v>
      </c>
      <c r="D5045" s="3" t="s">
        <v>30915</v>
      </c>
      <c r="E5045" s="3" t="s">
        <v>30919</v>
      </c>
      <c r="F5045" s="3" t="s">
        <v>30916</v>
      </c>
      <c r="G5045" s="3" t="s">
        <v>30917</v>
      </c>
      <c r="H5045" s="3" t="s">
        <v>30918</v>
      </c>
    </row>
    <row r="5046" spans="1:8" x14ac:dyDescent="0.35">
      <c r="A5046" s="4">
        <v>35394</v>
      </c>
      <c r="B5046" s="1">
        <v>45236</v>
      </c>
      <c r="C5046" s="2">
        <v>0.36105324074074074</v>
      </c>
      <c r="D5046" s="3" t="s">
        <v>892</v>
      </c>
      <c r="E5046" s="3" t="s">
        <v>30922</v>
      </c>
      <c r="F5046" s="3" t="s">
        <v>30920</v>
      </c>
      <c r="G5046" s="3" t="s">
        <v>10760</v>
      </c>
      <c r="H5046" s="3" t="s">
        <v>30921</v>
      </c>
    </row>
    <row r="5047" spans="1:8" ht="87" x14ac:dyDescent="0.35">
      <c r="A5047" s="4">
        <v>64592</v>
      </c>
      <c r="B5047" s="1">
        <v>45236</v>
      </c>
      <c r="C5047" s="2">
        <v>0.36271990740740739</v>
      </c>
      <c r="D5047" s="3" t="s">
        <v>30923</v>
      </c>
      <c r="E5047" s="3" t="s">
        <v>30927</v>
      </c>
      <c r="F5047" s="3" t="s">
        <v>30924</v>
      </c>
      <c r="G5047" s="3" t="s">
        <v>30925</v>
      </c>
      <c r="H5047" s="3" t="s">
        <v>30926</v>
      </c>
    </row>
    <row r="5048" spans="1:8" ht="72.5" x14ac:dyDescent="0.35">
      <c r="A5048" s="4">
        <v>80426</v>
      </c>
      <c r="B5048" s="1">
        <v>45236</v>
      </c>
      <c r="C5048" s="2">
        <v>0.36405092592592592</v>
      </c>
      <c r="D5048" s="3" t="s">
        <v>1258</v>
      </c>
      <c r="E5048" s="3" t="s">
        <v>30929</v>
      </c>
      <c r="F5048" s="3" t="s">
        <v>30928</v>
      </c>
      <c r="G5048" s="3" t="s">
        <v>14452</v>
      </c>
      <c r="H5048" s="3" t="s">
        <v>10467</v>
      </c>
    </row>
    <row r="5049" spans="1:8" ht="29" x14ac:dyDescent="0.35">
      <c r="A5049" s="4">
        <v>104886</v>
      </c>
      <c r="B5049" s="1">
        <v>45236</v>
      </c>
      <c r="C5049" s="2">
        <v>0.36434027777777778</v>
      </c>
      <c r="D5049" s="3" t="s">
        <v>30930</v>
      </c>
      <c r="E5049" s="3" t="s">
        <v>30934</v>
      </c>
      <c r="F5049" s="3" t="s">
        <v>30931</v>
      </c>
      <c r="G5049" s="3" t="s">
        <v>30932</v>
      </c>
      <c r="H5049" s="3" t="s">
        <v>30933</v>
      </c>
    </row>
    <row r="5050" spans="1:8" x14ac:dyDescent="0.35">
      <c r="A5050" s="4">
        <v>96794</v>
      </c>
      <c r="B5050" s="1">
        <v>45236</v>
      </c>
      <c r="C5050" s="2">
        <v>0.36523148148148149</v>
      </c>
      <c r="D5050" s="3" t="s">
        <v>1258</v>
      </c>
      <c r="E5050" s="3" t="s">
        <v>13619</v>
      </c>
      <c r="F5050" s="3" t="s">
        <v>30935</v>
      </c>
      <c r="G5050" s="3" t="s">
        <v>21544</v>
      </c>
      <c r="H5050" s="3" t="s">
        <v>30936</v>
      </c>
    </row>
    <row r="5051" spans="1:8" x14ac:dyDescent="0.35">
      <c r="A5051" s="4">
        <v>96794</v>
      </c>
      <c r="B5051" s="1">
        <v>45236</v>
      </c>
      <c r="C5051" s="2">
        <v>0.36668981481481483</v>
      </c>
      <c r="D5051" s="3" t="s">
        <v>1258</v>
      </c>
      <c r="E5051" s="3" t="s">
        <v>13619</v>
      </c>
      <c r="F5051" s="3" t="s">
        <v>30935</v>
      </c>
      <c r="G5051" s="3" t="s">
        <v>21544</v>
      </c>
      <c r="H5051" s="3" t="s">
        <v>30936</v>
      </c>
    </row>
    <row r="5052" spans="1:8" ht="58" x14ac:dyDescent="0.35">
      <c r="A5052" s="4">
        <v>16833</v>
      </c>
      <c r="B5052" s="1">
        <v>45236</v>
      </c>
      <c r="C5052" s="2">
        <v>0.36710648148148151</v>
      </c>
      <c r="D5052" s="3" t="s">
        <v>11985</v>
      </c>
      <c r="E5052" s="3" t="s">
        <v>30939</v>
      </c>
      <c r="F5052" s="3" t="s">
        <v>30937</v>
      </c>
      <c r="G5052" s="3" t="s">
        <v>30938</v>
      </c>
      <c r="H5052" s="3" t="s">
        <v>4190</v>
      </c>
    </row>
    <row r="5053" spans="1:8" ht="159.5" x14ac:dyDescent="0.35">
      <c r="A5053" s="4">
        <v>61783</v>
      </c>
      <c r="B5053" s="1">
        <v>45236</v>
      </c>
      <c r="C5053" s="2">
        <v>0.36864583333333334</v>
      </c>
      <c r="D5053" s="3" t="s">
        <v>30940</v>
      </c>
      <c r="E5053" s="3" t="s">
        <v>12058</v>
      </c>
      <c r="F5053" s="3" t="s">
        <v>30941</v>
      </c>
      <c r="G5053" s="3" t="s">
        <v>30942</v>
      </c>
      <c r="H5053" s="3" t="s">
        <v>30943</v>
      </c>
    </row>
    <row r="5054" spans="1:8" ht="58" x14ac:dyDescent="0.35">
      <c r="A5054" s="4">
        <v>35360</v>
      </c>
      <c r="B5054" s="1">
        <v>45236</v>
      </c>
      <c r="C5054" s="2">
        <v>0.36947916666666664</v>
      </c>
      <c r="D5054" s="3" t="s">
        <v>892</v>
      </c>
      <c r="E5054" s="3" t="s">
        <v>30946</v>
      </c>
      <c r="F5054" s="3" t="s">
        <v>30944</v>
      </c>
      <c r="G5054" s="3" t="s">
        <v>10658</v>
      </c>
      <c r="H5054" s="3" t="s">
        <v>30945</v>
      </c>
    </row>
    <row r="5055" spans="1:8" x14ac:dyDescent="0.35">
      <c r="A5055" s="4">
        <v>36812</v>
      </c>
      <c r="B5055" s="1">
        <v>45236</v>
      </c>
      <c r="C5055" s="2">
        <v>0.36964120370370374</v>
      </c>
      <c r="D5055" s="3" t="s">
        <v>985</v>
      </c>
      <c r="E5055" s="3" t="s">
        <v>1315</v>
      </c>
      <c r="F5055" s="3" t="s">
        <v>12830</v>
      </c>
      <c r="G5055" s="3" t="s">
        <v>14452</v>
      </c>
      <c r="H5055" s="3" t="s">
        <v>593</v>
      </c>
    </row>
    <row r="5056" spans="1:8" ht="43.5" x14ac:dyDescent="0.35">
      <c r="A5056" s="4">
        <v>52480</v>
      </c>
      <c r="B5056" s="1">
        <v>45236</v>
      </c>
      <c r="C5056" s="2">
        <v>0.37031249999999999</v>
      </c>
      <c r="D5056" s="3" t="s">
        <v>233</v>
      </c>
      <c r="E5056" s="3" t="s">
        <v>14060</v>
      </c>
      <c r="F5056" s="3" t="s">
        <v>30947</v>
      </c>
      <c r="G5056" s="3" t="s">
        <v>30948</v>
      </c>
      <c r="H5056" s="3" t="s">
        <v>12531</v>
      </c>
    </row>
    <row r="5057" spans="1:8" ht="43.5" x14ac:dyDescent="0.35">
      <c r="A5057" s="4">
        <v>105947</v>
      </c>
      <c r="B5057" s="1">
        <v>45236</v>
      </c>
      <c r="C5057" s="2">
        <v>0.37078703703703703</v>
      </c>
      <c r="D5057" s="3" t="s">
        <v>30949</v>
      </c>
      <c r="E5057" s="3" t="s">
        <v>14854</v>
      </c>
      <c r="F5057" s="3" t="s">
        <v>30950</v>
      </c>
      <c r="G5057" s="3" t="s">
        <v>30951</v>
      </c>
      <c r="H5057" s="3" t="s">
        <v>30952</v>
      </c>
    </row>
    <row r="5058" spans="1:8" ht="116" x14ac:dyDescent="0.35">
      <c r="A5058" s="4">
        <v>48178</v>
      </c>
      <c r="B5058" s="1">
        <v>45236</v>
      </c>
      <c r="C5058" s="2">
        <v>0.37114583333333334</v>
      </c>
      <c r="D5058" s="3" t="s">
        <v>30953</v>
      </c>
      <c r="E5058" s="3" t="s">
        <v>15535</v>
      </c>
      <c r="F5058" s="3" t="s">
        <v>30954</v>
      </c>
      <c r="G5058" s="3" t="e">
        <f>+Vit.D DEF + poor BP and Glycemic CTRL</f>
        <v>#NAME?</v>
      </c>
      <c r="H5058" s="3" t="s">
        <v>30955</v>
      </c>
    </row>
    <row r="5059" spans="1:8" ht="72.5" x14ac:dyDescent="0.35">
      <c r="A5059" s="4">
        <v>24445</v>
      </c>
      <c r="B5059" s="1">
        <v>45236</v>
      </c>
      <c r="C5059" s="2">
        <v>0.37366898148148148</v>
      </c>
      <c r="D5059" s="3" t="s">
        <v>12775</v>
      </c>
      <c r="E5059" s="3" t="s">
        <v>20725</v>
      </c>
      <c r="F5059" s="3" t="s">
        <v>2012</v>
      </c>
      <c r="G5059" s="3" t="s">
        <v>14370</v>
      </c>
      <c r="H5059" s="3" t="s">
        <v>10679</v>
      </c>
    </row>
    <row r="5060" spans="1:8" ht="72.5" x14ac:dyDescent="0.35">
      <c r="A5060" s="4">
        <v>50723</v>
      </c>
      <c r="B5060" s="1">
        <v>45236</v>
      </c>
      <c r="C5060" s="2">
        <v>0.37373842592592593</v>
      </c>
      <c r="D5060" s="3" t="s">
        <v>985</v>
      </c>
      <c r="E5060" s="3" t="s">
        <v>30957</v>
      </c>
      <c r="F5060" s="3" t="s">
        <v>30956</v>
      </c>
      <c r="G5060" s="3" t="s">
        <v>228</v>
      </c>
      <c r="H5060" s="3" t="s">
        <v>4190</v>
      </c>
    </row>
    <row r="5061" spans="1:8" ht="43.5" x14ac:dyDescent="0.35">
      <c r="A5061" s="4">
        <v>51277</v>
      </c>
      <c r="B5061" s="1">
        <v>45236</v>
      </c>
      <c r="C5061" s="2">
        <v>0.37660879629629629</v>
      </c>
      <c r="D5061" s="3" t="s">
        <v>1436</v>
      </c>
      <c r="E5061" s="3" t="s">
        <v>30958</v>
      </c>
      <c r="F5061" s="3" t="s">
        <v>12751</v>
      </c>
      <c r="G5061" s="3" t="s">
        <v>14592</v>
      </c>
      <c r="H5061" s="3" t="s">
        <v>11372</v>
      </c>
    </row>
    <row r="5062" spans="1:8" ht="87" x14ac:dyDescent="0.35">
      <c r="A5062" s="4">
        <v>94334</v>
      </c>
      <c r="B5062" s="1">
        <v>45236</v>
      </c>
      <c r="C5062" s="2">
        <v>0.37819444444444444</v>
      </c>
      <c r="D5062" s="3" t="s">
        <v>11985</v>
      </c>
      <c r="E5062" s="3" t="s">
        <v>30961</v>
      </c>
      <c r="F5062" s="3" t="s">
        <v>30959</v>
      </c>
      <c r="G5062" s="3" t="s">
        <v>13004</v>
      </c>
      <c r="H5062" s="3" t="s">
        <v>30960</v>
      </c>
    </row>
    <row r="5063" spans="1:8" ht="87" x14ac:dyDescent="0.35">
      <c r="A5063" s="4">
        <v>25400</v>
      </c>
      <c r="B5063" s="1">
        <v>45236</v>
      </c>
      <c r="C5063" s="2">
        <v>0.3787962962962963</v>
      </c>
      <c r="D5063" s="3" t="s">
        <v>11411</v>
      </c>
      <c r="E5063" s="3" t="s">
        <v>30962</v>
      </c>
      <c r="F5063" s="3" t="s">
        <v>12780</v>
      </c>
      <c r="G5063" s="3" t="s">
        <v>14452</v>
      </c>
      <c r="H5063" s="3" t="s">
        <v>10679</v>
      </c>
    </row>
    <row r="5064" spans="1:8" ht="58" x14ac:dyDescent="0.35">
      <c r="A5064" s="4">
        <v>155552</v>
      </c>
      <c r="B5064" s="1">
        <v>45236</v>
      </c>
      <c r="C5064" s="2">
        <v>0.37907407407407406</v>
      </c>
      <c r="D5064" s="3" t="s">
        <v>233</v>
      </c>
      <c r="E5064" s="3" t="s">
        <v>18808</v>
      </c>
      <c r="F5064" s="3" t="s">
        <v>30963</v>
      </c>
      <c r="G5064" s="3" t="s">
        <v>1268</v>
      </c>
      <c r="H5064" s="3" t="s">
        <v>12311</v>
      </c>
    </row>
    <row r="5065" spans="1:8" ht="261" x14ac:dyDescent="0.35">
      <c r="A5065" s="4">
        <v>7905</v>
      </c>
      <c r="B5065" s="1">
        <v>45236</v>
      </c>
      <c r="C5065" s="2">
        <v>0.38194444444444442</v>
      </c>
      <c r="D5065" s="3" t="s">
        <v>30964</v>
      </c>
      <c r="E5065" s="3" t="s">
        <v>30968</v>
      </c>
      <c r="F5065" s="3" t="s">
        <v>30965</v>
      </c>
      <c r="G5065" s="3" t="s">
        <v>30966</v>
      </c>
      <c r="H5065" s="3" t="s">
        <v>30967</v>
      </c>
    </row>
    <row r="5066" spans="1:8" ht="116" x14ac:dyDescent="0.35">
      <c r="A5066" s="4">
        <v>64069</v>
      </c>
      <c r="B5066" s="1">
        <v>45236</v>
      </c>
      <c r="C5066" s="2">
        <v>0.38218749999999996</v>
      </c>
      <c r="D5066" s="3" t="s">
        <v>30969</v>
      </c>
      <c r="E5066" s="3" t="s">
        <v>12960</v>
      </c>
      <c r="F5066" s="3" t="s">
        <v>30970</v>
      </c>
      <c r="G5066" s="3" t="s">
        <v>30971</v>
      </c>
      <c r="H5066" s="3" t="s">
        <v>30972</v>
      </c>
    </row>
    <row r="5067" spans="1:8" ht="43.5" x14ac:dyDescent="0.35">
      <c r="A5067" s="4">
        <v>137123</v>
      </c>
      <c r="B5067" s="1">
        <v>45236</v>
      </c>
      <c r="C5067" s="2">
        <v>0.3825925925925926</v>
      </c>
      <c r="D5067" s="3" t="s">
        <v>30973</v>
      </c>
      <c r="E5067" s="3" t="s">
        <v>30974</v>
      </c>
      <c r="F5067" s="3" t="s">
        <v>13929</v>
      </c>
      <c r="G5067" s="3" t="s">
        <v>11404</v>
      </c>
      <c r="H5067" s="3" t="s">
        <v>11776</v>
      </c>
    </row>
    <row r="5068" spans="1:8" ht="72.5" x14ac:dyDescent="0.35">
      <c r="A5068" s="4">
        <v>34734</v>
      </c>
      <c r="B5068" s="1">
        <v>45236</v>
      </c>
      <c r="C5068" s="2">
        <v>0.38291666666666663</v>
      </c>
      <c r="D5068" s="3" t="s">
        <v>30975</v>
      </c>
      <c r="E5068" s="3" t="s">
        <v>30979</v>
      </c>
      <c r="F5068" s="3" t="s">
        <v>30976</v>
      </c>
      <c r="G5068" s="3" t="s">
        <v>30977</v>
      </c>
      <c r="H5068" s="3" t="s">
        <v>30978</v>
      </c>
    </row>
    <row r="5069" spans="1:8" ht="43.5" x14ac:dyDescent="0.35">
      <c r="A5069" s="4">
        <v>40578</v>
      </c>
      <c r="B5069" s="1">
        <v>45236</v>
      </c>
      <c r="C5069" s="2">
        <v>0.38305555555555554</v>
      </c>
      <c r="D5069" s="3" t="s">
        <v>11985</v>
      </c>
      <c r="E5069" s="3" t="s">
        <v>14862</v>
      </c>
      <c r="F5069" s="3" t="s">
        <v>30980</v>
      </c>
      <c r="G5069" s="3" t="s">
        <v>10433</v>
      </c>
      <c r="H5069" s="3" t="s">
        <v>4190</v>
      </c>
    </row>
    <row r="5070" spans="1:8" ht="58" x14ac:dyDescent="0.35">
      <c r="A5070" s="4">
        <v>106460</v>
      </c>
      <c r="B5070" s="1">
        <v>45236</v>
      </c>
      <c r="C5070" s="2">
        <v>0.3832638888888889</v>
      </c>
      <c r="D5070" s="3" t="s">
        <v>11121</v>
      </c>
      <c r="E5070" s="3" t="s">
        <v>30983</v>
      </c>
      <c r="F5070" s="3" t="s">
        <v>30981</v>
      </c>
      <c r="G5070" s="3" t="s">
        <v>25848</v>
      </c>
      <c r="H5070" s="3" t="s">
        <v>30982</v>
      </c>
    </row>
    <row r="5071" spans="1:8" ht="43.5" x14ac:dyDescent="0.35">
      <c r="A5071" s="4">
        <v>152545</v>
      </c>
      <c r="B5071" s="1">
        <v>45236</v>
      </c>
      <c r="C5071" s="2">
        <v>0.38540509259259265</v>
      </c>
      <c r="D5071" s="3" t="s">
        <v>30984</v>
      </c>
      <c r="E5071" s="3" t="s">
        <v>13934</v>
      </c>
      <c r="F5071" s="3" t="s">
        <v>30985</v>
      </c>
      <c r="G5071" s="3" t="s">
        <v>11875</v>
      </c>
      <c r="H5071" s="3" t="s">
        <v>10341</v>
      </c>
    </row>
    <row r="5072" spans="1:8" ht="43.5" x14ac:dyDescent="0.35">
      <c r="A5072" s="4">
        <v>35661</v>
      </c>
      <c r="B5072" s="1">
        <v>45236</v>
      </c>
      <c r="C5072" s="2">
        <v>0.38689814814814816</v>
      </c>
      <c r="D5072" s="3" t="s">
        <v>30986</v>
      </c>
      <c r="E5072" s="3" t="s">
        <v>14870</v>
      </c>
      <c r="F5072" s="3" t="s">
        <v>30987</v>
      </c>
      <c r="G5072" s="3" t="s">
        <v>30988</v>
      </c>
      <c r="H5072" s="3" t="s">
        <v>30989</v>
      </c>
    </row>
    <row r="5073" spans="1:8" ht="43.5" x14ac:dyDescent="0.35">
      <c r="A5073" s="4">
        <v>185065</v>
      </c>
      <c r="B5073" s="1">
        <v>45236</v>
      </c>
      <c r="C5073" s="2">
        <v>0.3903240740740741</v>
      </c>
      <c r="D5073" s="3" t="s">
        <v>11985</v>
      </c>
      <c r="E5073" s="3" t="s">
        <v>30992</v>
      </c>
      <c r="F5073" s="3" t="s">
        <v>30990</v>
      </c>
      <c r="G5073" s="3" t="s">
        <v>11707</v>
      </c>
      <c r="H5073" s="3" t="s">
        <v>30991</v>
      </c>
    </row>
    <row r="5074" spans="1:8" ht="116" x14ac:dyDescent="0.35">
      <c r="A5074" s="4">
        <v>46468</v>
      </c>
      <c r="B5074" s="1">
        <v>45236</v>
      </c>
      <c r="C5074" s="2">
        <v>0.39082175925925927</v>
      </c>
      <c r="D5074" s="3" t="s">
        <v>30993</v>
      </c>
      <c r="E5074" s="3" t="s">
        <v>30997</v>
      </c>
      <c r="F5074" s="3" t="s">
        <v>30994</v>
      </c>
      <c r="G5074" s="3" t="s">
        <v>30995</v>
      </c>
      <c r="H5074" s="3" t="s">
        <v>30996</v>
      </c>
    </row>
    <row r="5075" spans="1:8" ht="130.5" x14ac:dyDescent="0.35">
      <c r="A5075" s="4">
        <v>174496</v>
      </c>
      <c r="B5075" s="1">
        <v>45236</v>
      </c>
      <c r="C5075" s="2">
        <v>0.39127314814814818</v>
      </c>
      <c r="D5075" s="3" t="s">
        <v>30998</v>
      </c>
      <c r="E5075" s="3" t="s">
        <v>31001</v>
      </c>
      <c r="F5075" s="3" t="s">
        <v>30999</v>
      </c>
      <c r="G5075" s="3" t="s">
        <v>11732</v>
      </c>
      <c r="H5075" s="3" t="s">
        <v>31000</v>
      </c>
    </row>
    <row r="5076" spans="1:8" x14ac:dyDescent="0.35">
      <c r="A5076" s="4">
        <v>39829</v>
      </c>
      <c r="B5076" s="1">
        <v>45236</v>
      </c>
      <c r="C5076" s="2">
        <v>0.39266203703703706</v>
      </c>
      <c r="D5076" s="3" t="s">
        <v>31002</v>
      </c>
      <c r="E5076" s="3" t="s">
        <v>31004</v>
      </c>
      <c r="F5076" s="3" t="s">
        <v>31003</v>
      </c>
      <c r="G5076" s="3" t="s">
        <v>10760</v>
      </c>
      <c r="H5076" s="3" t="s">
        <v>12192</v>
      </c>
    </row>
    <row r="5077" spans="1:8" ht="261" x14ac:dyDescent="0.35">
      <c r="A5077" s="4">
        <v>7905</v>
      </c>
      <c r="B5077" s="1">
        <v>45236</v>
      </c>
      <c r="C5077" s="2">
        <v>0.3938888888888889</v>
      </c>
      <c r="D5077" s="3" t="s">
        <v>30964</v>
      </c>
      <c r="E5077" s="3" t="s">
        <v>30968</v>
      </c>
      <c r="F5077" s="3" t="s">
        <v>30965</v>
      </c>
      <c r="G5077" s="3" t="s">
        <v>30966</v>
      </c>
      <c r="H5077" s="3" t="s">
        <v>31005</v>
      </c>
    </row>
    <row r="5078" spans="1:8" ht="72.5" x14ac:dyDescent="0.35">
      <c r="A5078" s="4">
        <v>60133</v>
      </c>
      <c r="B5078" s="1">
        <v>45236</v>
      </c>
      <c r="C5078" s="2">
        <v>0.39431712962962967</v>
      </c>
      <c r="D5078" s="3" t="s">
        <v>13196</v>
      </c>
      <c r="E5078" s="3" t="s">
        <v>31008</v>
      </c>
      <c r="F5078" s="3" t="s">
        <v>31006</v>
      </c>
      <c r="G5078" s="3" t="s">
        <v>31007</v>
      </c>
      <c r="H5078" s="3" t="s">
        <v>12610</v>
      </c>
    </row>
    <row r="5079" spans="1:8" ht="58" x14ac:dyDescent="0.35">
      <c r="A5079" s="4">
        <v>161336</v>
      </c>
      <c r="B5079" s="1">
        <v>45236</v>
      </c>
      <c r="C5079" s="2">
        <v>0.39571759259259259</v>
      </c>
      <c r="D5079" s="3" t="s">
        <v>11985</v>
      </c>
      <c r="E5079" s="3" t="s">
        <v>31010</v>
      </c>
      <c r="F5079" s="3" t="s">
        <v>31009</v>
      </c>
      <c r="G5079" s="3" t="s">
        <v>104</v>
      </c>
      <c r="H5079" s="3" t="s">
        <v>4190</v>
      </c>
    </row>
    <row r="5080" spans="1:8" ht="43.5" x14ac:dyDescent="0.35">
      <c r="A5080" s="4">
        <v>43696</v>
      </c>
      <c r="B5080" s="1">
        <v>45236</v>
      </c>
      <c r="C5080" s="2">
        <v>0.39640046296296294</v>
      </c>
      <c r="D5080" s="3" t="s">
        <v>31011</v>
      </c>
      <c r="E5080" s="3" t="s">
        <v>19204</v>
      </c>
      <c r="F5080" s="3" t="s">
        <v>31012</v>
      </c>
      <c r="G5080" s="3" t="s">
        <v>31013</v>
      </c>
      <c r="H5080" s="3" t="s">
        <v>31014</v>
      </c>
    </row>
    <row r="5081" spans="1:8" ht="43.5" x14ac:dyDescent="0.35">
      <c r="A5081" s="4">
        <v>43696</v>
      </c>
      <c r="B5081" s="1">
        <v>45236</v>
      </c>
      <c r="C5081" s="2">
        <v>0.39673611111111112</v>
      </c>
      <c r="D5081" s="3" t="s">
        <v>31011</v>
      </c>
      <c r="E5081" s="3" t="s">
        <v>19204</v>
      </c>
      <c r="F5081" s="3" t="s">
        <v>31012</v>
      </c>
      <c r="G5081" s="3" t="s">
        <v>31013</v>
      </c>
      <c r="H5081" s="3" t="s">
        <v>31015</v>
      </c>
    </row>
    <row r="5082" spans="1:8" ht="72.5" x14ac:dyDescent="0.35">
      <c r="A5082" s="4">
        <v>163167</v>
      </c>
      <c r="B5082" s="1">
        <v>45236</v>
      </c>
      <c r="C5082" s="2">
        <v>0.40238425925925925</v>
      </c>
      <c r="D5082" s="3" t="s">
        <v>31016</v>
      </c>
      <c r="E5082" s="3" t="s">
        <v>31019</v>
      </c>
      <c r="F5082" s="3" t="s">
        <v>31017</v>
      </c>
      <c r="G5082" s="3" t="s">
        <v>31018</v>
      </c>
      <c r="H5082" s="3" t="s">
        <v>12463</v>
      </c>
    </row>
    <row r="5083" spans="1:8" ht="43.5" x14ac:dyDescent="0.35">
      <c r="A5083" s="4">
        <v>145067</v>
      </c>
      <c r="B5083" s="1">
        <v>45236</v>
      </c>
      <c r="C5083" s="2">
        <v>0.40239583333333334</v>
      </c>
      <c r="D5083" s="3" t="s">
        <v>31020</v>
      </c>
      <c r="E5083" s="3" t="s">
        <v>31024</v>
      </c>
      <c r="F5083" s="3" t="s">
        <v>31021</v>
      </c>
      <c r="G5083" s="3" t="s">
        <v>31022</v>
      </c>
      <c r="H5083" s="3" t="s">
        <v>31023</v>
      </c>
    </row>
    <row r="5084" spans="1:8" ht="72.5" x14ac:dyDescent="0.35">
      <c r="A5084" s="4">
        <v>44738</v>
      </c>
      <c r="B5084" s="1">
        <v>45236</v>
      </c>
      <c r="C5084" s="2">
        <v>0.40320601851851851</v>
      </c>
      <c r="D5084" s="3" t="s">
        <v>12728</v>
      </c>
      <c r="E5084" s="3" t="s">
        <v>31027</v>
      </c>
      <c r="F5084" s="3" t="s">
        <v>31025</v>
      </c>
      <c r="G5084" s="3" t="s">
        <v>11779</v>
      </c>
      <c r="H5084" s="3" t="s">
        <v>31026</v>
      </c>
    </row>
    <row r="5085" spans="1:8" ht="58" x14ac:dyDescent="0.35">
      <c r="A5085" s="4">
        <v>106460</v>
      </c>
      <c r="B5085" s="1">
        <v>45236</v>
      </c>
      <c r="C5085" s="2">
        <v>0.40339120370370374</v>
      </c>
      <c r="D5085" s="3" t="s">
        <v>31028</v>
      </c>
      <c r="E5085" s="3" t="s">
        <v>30983</v>
      </c>
      <c r="F5085" s="3" t="s">
        <v>31029</v>
      </c>
      <c r="G5085" s="3" t="s">
        <v>25848</v>
      </c>
      <c r="H5085" s="3" t="s">
        <v>31030</v>
      </c>
    </row>
    <row r="5086" spans="1:8" x14ac:dyDescent="0.35">
      <c r="A5086" s="4">
        <v>50856</v>
      </c>
      <c r="B5086" s="1">
        <v>45236</v>
      </c>
      <c r="C5086" s="2">
        <v>0.40464120370370371</v>
      </c>
      <c r="D5086" s="3" t="s">
        <v>892</v>
      </c>
      <c r="E5086" s="3" t="s">
        <v>31032</v>
      </c>
      <c r="F5086" s="3" t="s">
        <v>12390</v>
      </c>
      <c r="G5086" s="3" t="s">
        <v>10658</v>
      </c>
      <c r="H5086" s="3" t="s">
        <v>31031</v>
      </c>
    </row>
    <row r="5087" spans="1:8" ht="72.5" x14ac:dyDescent="0.35">
      <c r="A5087" s="4">
        <v>74243</v>
      </c>
      <c r="B5087" s="1">
        <v>45236</v>
      </c>
      <c r="C5087" s="2">
        <v>0.40498842592592593</v>
      </c>
      <c r="D5087" s="3" t="s">
        <v>31033</v>
      </c>
      <c r="E5087" s="3" t="s">
        <v>31037</v>
      </c>
      <c r="F5087" s="3" t="s">
        <v>31034</v>
      </c>
      <c r="G5087" s="3" t="s">
        <v>31035</v>
      </c>
      <c r="H5087" s="3" t="s">
        <v>31036</v>
      </c>
    </row>
    <row r="5088" spans="1:8" ht="43.5" x14ac:dyDescent="0.35">
      <c r="A5088" s="4">
        <v>116225</v>
      </c>
      <c r="B5088" s="1">
        <v>45236</v>
      </c>
      <c r="C5088" s="2">
        <v>0.40964120370370366</v>
      </c>
      <c r="D5088" s="3" t="s">
        <v>13941</v>
      </c>
      <c r="E5088" s="3" t="s">
        <v>31041</v>
      </c>
      <c r="F5088" s="3" t="s">
        <v>31038</v>
      </c>
      <c r="G5088" s="3" t="s">
        <v>31039</v>
      </c>
      <c r="H5088" s="3" t="s">
        <v>31040</v>
      </c>
    </row>
    <row r="5089" spans="1:8" ht="87" x14ac:dyDescent="0.35">
      <c r="A5089" s="4">
        <v>45596</v>
      </c>
      <c r="B5089" s="1">
        <v>45236</v>
      </c>
      <c r="C5089" s="2">
        <v>0.41082175925925929</v>
      </c>
      <c r="D5089" s="3" t="s">
        <v>31042</v>
      </c>
      <c r="E5089" s="3" t="s">
        <v>31045</v>
      </c>
      <c r="F5089" s="3" t="s">
        <v>31043</v>
      </c>
      <c r="G5089" s="3" t="s">
        <v>11707</v>
      </c>
      <c r="H5089" s="3" t="s">
        <v>31044</v>
      </c>
    </row>
    <row r="5090" spans="1:8" ht="87" x14ac:dyDescent="0.35">
      <c r="A5090" s="4">
        <v>197962</v>
      </c>
      <c r="B5090" s="1">
        <v>45236</v>
      </c>
      <c r="C5090" s="2">
        <v>0.41186342592592595</v>
      </c>
      <c r="D5090" s="3" t="s">
        <v>10944</v>
      </c>
      <c r="E5090" s="3" t="s">
        <v>31049</v>
      </c>
      <c r="F5090" s="3" t="s">
        <v>31046</v>
      </c>
      <c r="G5090" s="3" t="s">
        <v>31047</v>
      </c>
      <c r="H5090" s="3" t="s">
        <v>31048</v>
      </c>
    </row>
    <row r="5091" spans="1:8" ht="87" x14ac:dyDescent="0.35">
      <c r="A5091" s="4">
        <v>153827</v>
      </c>
      <c r="B5091" s="1">
        <v>45236</v>
      </c>
      <c r="C5091" s="2">
        <v>0.41192129629629631</v>
      </c>
      <c r="D5091" s="3" t="s">
        <v>1473</v>
      </c>
      <c r="E5091" s="3" t="s">
        <v>31051</v>
      </c>
      <c r="F5091" s="3" t="s">
        <v>31050</v>
      </c>
      <c r="G5091" s="3" t="s">
        <v>14370</v>
      </c>
      <c r="H5091" s="3" t="s">
        <v>11727</v>
      </c>
    </row>
    <row r="5092" spans="1:8" ht="43.5" x14ac:dyDescent="0.35">
      <c r="A5092" s="4">
        <v>205322</v>
      </c>
      <c r="B5092" s="1">
        <v>45236</v>
      </c>
      <c r="C5092" s="2">
        <v>0.41506944444444444</v>
      </c>
      <c r="D5092" s="3" t="s">
        <v>409</v>
      </c>
      <c r="E5092" s="3" t="s">
        <v>31054</v>
      </c>
      <c r="F5092" s="3" t="s">
        <v>31052</v>
      </c>
      <c r="G5092" s="3" t="s">
        <v>11378</v>
      </c>
      <c r="H5092" s="3" t="s">
        <v>31053</v>
      </c>
    </row>
    <row r="5093" spans="1:8" ht="43.5" x14ac:dyDescent="0.35">
      <c r="A5093" s="4">
        <v>35805</v>
      </c>
      <c r="B5093" s="1">
        <v>45236</v>
      </c>
      <c r="C5093" s="2">
        <v>0.41655092592592591</v>
      </c>
      <c r="D5093" s="3" t="s">
        <v>31055</v>
      </c>
      <c r="E5093" s="3" t="s">
        <v>14869</v>
      </c>
      <c r="F5093" s="3" t="s">
        <v>31056</v>
      </c>
      <c r="G5093" s="3" t="s">
        <v>31057</v>
      </c>
      <c r="H5093" s="3" t="s">
        <v>31058</v>
      </c>
    </row>
    <row r="5094" spans="1:8" ht="29" x14ac:dyDescent="0.35">
      <c r="A5094" s="4">
        <v>38643</v>
      </c>
      <c r="B5094" s="1">
        <v>45236</v>
      </c>
      <c r="C5094" s="2">
        <v>0.41660879629629632</v>
      </c>
      <c r="D5094" s="3" t="s">
        <v>233</v>
      </c>
      <c r="E5094" s="3" t="s">
        <v>31060</v>
      </c>
      <c r="F5094" s="3" t="s">
        <v>31059</v>
      </c>
      <c r="G5094" s="3" t="s">
        <v>1268</v>
      </c>
      <c r="H5094" s="3" t="s">
        <v>12490</v>
      </c>
    </row>
    <row r="5095" spans="1:8" ht="72.5" x14ac:dyDescent="0.35">
      <c r="A5095" s="4">
        <v>49952</v>
      </c>
      <c r="B5095" s="1">
        <v>45236</v>
      </c>
      <c r="C5095" s="2">
        <v>0.41660879629629632</v>
      </c>
      <c r="D5095" s="3" t="s">
        <v>31061</v>
      </c>
      <c r="E5095" s="3" t="s">
        <v>11055</v>
      </c>
      <c r="F5095" s="3" t="s">
        <v>31062</v>
      </c>
      <c r="G5095" s="3" t="s">
        <v>14190</v>
      </c>
      <c r="H5095" s="3" t="s">
        <v>10324</v>
      </c>
    </row>
    <row r="5096" spans="1:8" ht="72.5" x14ac:dyDescent="0.35">
      <c r="A5096" s="4">
        <v>32278</v>
      </c>
      <c r="B5096" s="1">
        <v>45236</v>
      </c>
      <c r="C5096" s="2">
        <v>0.41709490740740746</v>
      </c>
      <c r="D5096" s="3" t="s">
        <v>10525</v>
      </c>
      <c r="E5096" s="3" t="s">
        <v>31065</v>
      </c>
      <c r="F5096" s="3" t="s">
        <v>31063</v>
      </c>
      <c r="G5096" s="3" t="s">
        <v>13678</v>
      </c>
      <c r="H5096" s="3" t="s">
        <v>31064</v>
      </c>
    </row>
    <row r="5097" spans="1:8" ht="101.5" x14ac:dyDescent="0.35">
      <c r="A5097" s="4">
        <v>34178</v>
      </c>
      <c r="B5097" s="1">
        <v>45236</v>
      </c>
      <c r="C5097" s="2">
        <v>0.41814814814814816</v>
      </c>
      <c r="D5097" s="3" t="s">
        <v>31066</v>
      </c>
      <c r="E5097" s="3" t="s">
        <v>31070</v>
      </c>
      <c r="F5097" s="3" t="s">
        <v>31067</v>
      </c>
      <c r="G5097" s="3" t="s">
        <v>31068</v>
      </c>
      <c r="H5097" s="3" t="s">
        <v>31069</v>
      </c>
    </row>
    <row r="5098" spans="1:8" ht="29" x14ac:dyDescent="0.35">
      <c r="A5098" s="4">
        <v>47539</v>
      </c>
      <c r="B5098" s="1">
        <v>45236</v>
      </c>
      <c r="C5098" s="2">
        <v>0.41836805555555556</v>
      </c>
      <c r="D5098" s="3" t="s">
        <v>892</v>
      </c>
      <c r="E5098" s="3" t="s">
        <v>31071</v>
      </c>
      <c r="F5098" s="3" t="s">
        <v>14835</v>
      </c>
      <c r="G5098" s="3" t="s">
        <v>12036</v>
      </c>
      <c r="H5098" s="3" t="s">
        <v>11777</v>
      </c>
    </row>
    <row r="5099" spans="1:8" ht="72.5" x14ac:dyDescent="0.35">
      <c r="A5099" s="4">
        <v>43327</v>
      </c>
      <c r="B5099" s="1">
        <v>45236</v>
      </c>
      <c r="C5099" s="2">
        <v>0.42016203703703708</v>
      </c>
      <c r="D5099" s="3" t="s">
        <v>31072</v>
      </c>
      <c r="E5099" s="3" t="s">
        <v>31075</v>
      </c>
      <c r="F5099" s="3" t="s">
        <v>31073</v>
      </c>
      <c r="G5099" s="3" t="s">
        <v>31074</v>
      </c>
      <c r="H5099" s="3" t="s">
        <v>13777</v>
      </c>
    </row>
    <row r="5100" spans="1:8" ht="29" x14ac:dyDescent="0.35">
      <c r="A5100" s="4">
        <v>190712</v>
      </c>
      <c r="B5100" s="1">
        <v>45236</v>
      </c>
      <c r="C5100" s="2">
        <v>0.42016203703703708</v>
      </c>
      <c r="D5100" s="3" t="s">
        <v>31076</v>
      </c>
      <c r="E5100" s="3" t="s">
        <v>31079</v>
      </c>
      <c r="F5100" s="3" t="s">
        <v>31077</v>
      </c>
      <c r="G5100" s="3" t="s">
        <v>688</v>
      </c>
      <c r="H5100" s="3" t="s">
        <v>31078</v>
      </c>
    </row>
    <row r="5101" spans="1:8" ht="101.5" x14ac:dyDescent="0.35">
      <c r="A5101" s="4">
        <v>54052</v>
      </c>
      <c r="B5101" s="1">
        <v>45236</v>
      </c>
      <c r="C5101" s="2">
        <v>0.42326388888888888</v>
      </c>
      <c r="D5101" s="3" t="s">
        <v>31080</v>
      </c>
      <c r="E5101" s="3" t="s">
        <v>31084</v>
      </c>
      <c r="F5101" s="3" t="s">
        <v>31081</v>
      </c>
      <c r="G5101" s="3" t="s">
        <v>31082</v>
      </c>
      <c r="H5101" s="3" t="s">
        <v>31083</v>
      </c>
    </row>
    <row r="5102" spans="1:8" ht="43.5" x14ac:dyDescent="0.35">
      <c r="A5102" s="4">
        <v>205322</v>
      </c>
      <c r="B5102" s="1">
        <v>45236</v>
      </c>
      <c r="C5102" s="2">
        <v>0.42375000000000002</v>
      </c>
      <c r="D5102" s="3" t="s">
        <v>409</v>
      </c>
      <c r="E5102" s="3" t="s">
        <v>31085</v>
      </c>
      <c r="F5102" s="3" t="s">
        <v>31052</v>
      </c>
      <c r="G5102" s="3" t="s">
        <v>11378</v>
      </c>
      <c r="H5102" s="3" t="s">
        <v>31053</v>
      </c>
    </row>
    <row r="5103" spans="1:8" ht="43.5" x14ac:dyDescent="0.35">
      <c r="A5103" s="4">
        <v>22742</v>
      </c>
      <c r="B5103" s="1">
        <v>45236</v>
      </c>
      <c r="C5103" s="2">
        <v>0.42429398148148145</v>
      </c>
      <c r="D5103" s="3" t="s">
        <v>10412</v>
      </c>
      <c r="E5103" s="3" t="s">
        <v>31089</v>
      </c>
      <c r="F5103" s="3" t="s">
        <v>31086</v>
      </c>
      <c r="G5103" s="3" t="s">
        <v>31087</v>
      </c>
      <c r="H5103" s="3" t="s">
        <v>31088</v>
      </c>
    </row>
    <row r="5104" spans="1:8" x14ac:dyDescent="0.35">
      <c r="A5104" s="4">
        <v>85090</v>
      </c>
      <c r="B5104" s="1">
        <v>45236</v>
      </c>
      <c r="C5104" s="2">
        <v>0.42466435185185186</v>
      </c>
      <c r="D5104" s="3" t="s">
        <v>1436</v>
      </c>
      <c r="E5104" s="3" t="s">
        <v>31091</v>
      </c>
      <c r="F5104" s="3" t="s">
        <v>31090</v>
      </c>
      <c r="G5104" s="3" t="s">
        <v>31091</v>
      </c>
      <c r="H5104" s="3" t="s">
        <v>29949</v>
      </c>
    </row>
    <row r="5105" spans="1:8" ht="72.5" x14ac:dyDescent="0.35">
      <c r="A5105" s="4">
        <v>44738</v>
      </c>
      <c r="B5105" s="1">
        <v>45236</v>
      </c>
      <c r="C5105" s="2">
        <v>0.42600694444444448</v>
      </c>
      <c r="D5105" s="3" t="s">
        <v>14084</v>
      </c>
      <c r="E5105" s="3" t="s">
        <v>31027</v>
      </c>
      <c r="F5105" s="3" t="s">
        <v>31092</v>
      </c>
      <c r="G5105" s="3" t="s">
        <v>31093</v>
      </c>
      <c r="H5105" s="3" t="s">
        <v>31094</v>
      </c>
    </row>
    <row r="5106" spans="1:8" ht="101.5" x14ac:dyDescent="0.35">
      <c r="A5106" s="4">
        <v>54052</v>
      </c>
      <c r="B5106" s="1">
        <v>45236</v>
      </c>
      <c r="C5106" s="2">
        <v>0.4263657407407408</v>
      </c>
      <c r="D5106" s="3" t="s">
        <v>31080</v>
      </c>
      <c r="E5106" s="3" t="s">
        <v>31096</v>
      </c>
      <c r="F5106" s="3" t="s">
        <v>31081</v>
      </c>
      <c r="G5106" s="3" t="s">
        <v>31095</v>
      </c>
      <c r="H5106" s="3" t="s">
        <v>31083</v>
      </c>
    </row>
    <row r="5107" spans="1:8" ht="58" x14ac:dyDescent="0.35">
      <c r="A5107" s="4">
        <v>17621</v>
      </c>
      <c r="B5107" s="1">
        <v>45236</v>
      </c>
      <c r="C5107" s="2">
        <v>0.426724537037037</v>
      </c>
      <c r="D5107" s="3" t="s">
        <v>985</v>
      </c>
      <c r="E5107" s="3" t="s">
        <v>31100</v>
      </c>
      <c r="F5107" s="3" t="s">
        <v>31097</v>
      </c>
      <c r="G5107" s="3" t="s">
        <v>31098</v>
      </c>
      <c r="H5107" s="3" t="s">
        <v>31099</v>
      </c>
    </row>
    <row r="5108" spans="1:8" ht="43.5" x14ac:dyDescent="0.35">
      <c r="A5108" s="4">
        <v>56549</v>
      </c>
      <c r="B5108" s="1">
        <v>45236</v>
      </c>
      <c r="C5108" s="2">
        <v>0.42702546296296301</v>
      </c>
      <c r="D5108" s="3" t="s">
        <v>233</v>
      </c>
      <c r="E5108" s="3" t="s">
        <v>31102</v>
      </c>
      <c r="F5108" s="3" t="s">
        <v>31101</v>
      </c>
      <c r="G5108" s="3" t="s">
        <v>10756</v>
      </c>
      <c r="H5108" s="3" t="s">
        <v>12587</v>
      </c>
    </row>
    <row r="5109" spans="1:8" ht="145" x14ac:dyDescent="0.35">
      <c r="A5109" s="4">
        <v>182371</v>
      </c>
      <c r="B5109" s="1">
        <v>45236</v>
      </c>
      <c r="C5109" s="2">
        <v>0.42749999999999999</v>
      </c>
      <c r="D5109" s="3" t="s">
        <v>167</v>
      </c>
      <c r="E5109" s="3" t="s">
        <v>31106</v>
      </c>
      <c r="F5109" s="3" t="s">
        <v>31103</v>
      </c>
      <c r="G5109" s="3" t="s">
        <v>31104</v>
      </c>
      <c r="H5109" s="3" t="s">
        <v>31105</v>
      </c>
    </row>
    <row r="5110" spans="1:8" ht="29" x14ac:dyDescent="0.35">
      <c r="A5110" s="4">
        <v>39947</v>
      </c>
      <c r="B5110" s="1">
        <v>45236</v>
      </c>
      <c r="C5110" s="2">
        <v>0.42780092592592595</v>
      </c>
      <c r="D5110" s="3" t="s">
        <v>1556</v>
      </c>
      <c r="E5110" s="3" t="s">
        <v>31109</v>
      </c>
      <c r="F5110" s="3" t="s">
        <v>31107</v>
      </c>
      <c r="G5110" s="3" t="s">
        <v>10789</v>
      </c>
      <c r="H5110" s="3" t="s">
        <v>31108</v>
      </c>
    </row>
    <row r="5111" spans="1:8" ht="72.5" x14ac:dyDescent="0.35">
      <c r="A5111" s="4">
        <v>73390</v>
      </c>
      <c r="B5111" s="1">
        <v>45236</v>
      </c>
      <c r="C5111" s="2">
        <v>0.42840277777777774</v>
      </c>
      <c r="D5111" s="3" t="s">
        <v>985</v>
      </c>
      <c r="E5111" s="3" t="s">
        <v>31111</v>
      </c>
      <c r="F5111" s="3" t="s">
        <v>31110</v>
      </c>
      <c r="G5111" s="3" t="s">
        <v>10433</v>
      </c>
      <c r="H5111" s="3" t="s">
        <v>4190</v>
      </c>
    </row>
    <row r="5112" spans="1:8" ht="29" x14ac:dyDescent="0.35">
      <c r="A5112" s="4">
        <v>184173</v>
      </c>
      <c r="B5112" s="1">
        <v>45236</v>
      </c>
      <c r="C5112" s="2">
        <v>0.43118055555555551</v>
      </c>
      <c r="D5112" s="3" t="s">
        <v>10640</v>
      </c>
      <c r="E5112" s="3" t="s">
        <v>31113</v>
      </c>
      <c r="F5112" s="3" t="s">
        <v>31112</v>
      </c>
      <c r="G5112" s="3" t="s">
        <v>31113</v>
      </c>
      <c r="H5112" s="3" t="s">
        <v>29949</v>
      </c>
    </row>
    <row r="5113" spans="1:8" ht="29" x14ac:dyDescent="0.35">
      <c r="A5113" s="4">
        <v>39117</v>
      </c>
      <c r="B5113" s="1">
        <v>45236</v>
      </c>
      <c r="C5113" s="2">
        <v>0.43167824074074074</v>
      </c>
      <c r="D5113" s="3" t="s">
        <v>10412</v>
      </c>
      <c r="E5113" s="3" t="s">
        <v>29175</v>
      </c>
      <c r="F5113" s="3" t="s">
        <v>1519</v>
      </c>
      <c r="G5113" s="3" t="s">
        <v>15041</v>
      </c>
      <c r="H5113" s="3" t="s">
        <v>31114</v>
      </c>
    </row>
    <row r="5114" spans="1:8" ht="130.5" x14ac:dyDescent="0.35">
      <c r="A5114" s="4">
        <v>79972</v>
      </c>
      <c r="B5114" s="1">
        <v>45236</v>
      </c>
      <c r="C5114" s="2">
        <v>0.43380787037037033</v>
      </c>
      <c r="D5114" s="3" t="s">
        <v>31115</v>
      </c>
      <c r="E5114" s="3" t="s">
        <v>31117</v>
      </c>
      <c r="F5114" s="3" t="s">
        <v>14416</v>
      </c>
      <c r="G5114" s="3" t="s">
        <v>11732</v>
      </c>
      <c r="H5114" s="3" t="s">
        <v>31116</v>
      </c>
    </row>
    <row r="5115" spans="1:8" ht="72.5" x14ac:dyDescent="0.35">
      <c r="A5115" s="4">
        <v>39273</v>
      </c>
      <c r="B5115" s="1">
        <v>45236</v>
      </c>
      <c r="C5115" s="2">
        <v>0.43391203703703707</v>
      </c>
      <c r="D5115" s="3" t="s">
        <v>349</v>
      </c>
      <c r="E5115" s="3" t="s">
        <v>31120</v>
      </c>
      <c r="F5115" s="3" t="s">
        <v>31118</v>
      </c>
      <c r="G5115" s="3" t="s">
        <v>12250</v>
      </c>
      <c r="H5115" s="3" t="s">
        <v>31119</v>
      </c>
    </row>
    <row r="5116" spans="1:8" ht="43.5" x14ac:dyDescent="0.35">
      <c r="A5116" s="4">
        <v>28538</v>
      </c>
      <c r="B5116" s="1">
        <v>45236</v>
      </c>
      <c r="C5116" s="2">
        <v>0.43459490740740742</v>
      </c>
      <c r="D5116" s="3" t="s">
        <v>10412</v>
      </c>
      <c r="E5116" s="3" t="s">
        <v>14871</v>
      </c>
      <c r="F5116" s="3" t="s">
        <v>31121</v>
      </c>
      <c r="G5116" s="3" t="s">
        <v>31122</v>
      </c>
      <c r="H5116" s="3" t="s">
        <v>13663</v>
      </c>
    </row>
    <row r="5117" spans="1:8" ht="58" x14ac:dyDescent="0.35">
      <c r="A5117" s="4">
        <v>56401</v>
      </c>
      <c r="B5117" s="1">
        <v>45236</v>
      </c>
      <c r="C5117" s="2">
        <v>0.43462962962962964</v>
      </c>
      <c r="D5117" s="3" t="s">
        <v>15596</v>
      </c>
      <c r="E5117" s="3" t="s">
        <v>31125</v>
      </c>
      <c r="F5117" s="3" t="s">
        <v>31123</v>
      </c>
      <c r="G5117" s="3" t="s">
        <v>100</v>
      </c>
      <c r="H5117" s="3" t="s">
        <v>31124</v>
      </c>
    </row>
    <row r="5118" spans="1:8" ht="43.5" x14ac:dyDescent="0.35">
      <c r="A5118" s="4">
        <v>124735</v>
      </c>
      <c r="B5118" s="1">
        <v>45236</v>
      </c>
      <c r="C5118" s="2">
        <v>0.43690972222222224</v>
      </c>
      <c r="D5118" s="3" t="s">
        <v>12261</v>
      </c>
      <c r="E5118" s="3" t="s">
        <v>31127</v>
      </c>
      <c r="F5118" s="3" t="s">
        <v>31126</v>
      </c>
      <c r="G5118" s="3" t="s">
        <v>1117</v>
      </c>
      <c r="H5118" s="3" t="s">
        <v>12530</v>
      </c>
    </row>
    <row r="5119" spans="1:8" ht="29" x14ac:dyDescent="0.35">
      <c r="A5119" s="4">
        <v>36154</v>
      </c>
      <c r="B5119" s="1">
        <v>45236</v>
      </c>
      <c r="C5119" s="2">
        <v>0.43694444444444441</v>
      </c>
      <c r="D5119" s="3" t="s">
        <v>11074</v>
      </c>
      <c r="E5119" s="3" t="s">
        <v>31130</v>
      </c>
      <c r="F5119" s="3" t="s">
        <v>12022</v>
      </c>
      <c r="G5119" s="3" t="s">
        <v>31128</v>
      </c>
      <c r="H5119" s="3" t="s">
        <v>31129</v>
      </c>
    </row>
    <row r="5120" spans="1:8" ht="29" x14ac:dyDescent="0.35">
      <c r="A5120" s="4">
        <v>46073</v>
      </c>
      <c r="B5120" s="1">
        <v>45236</v>
      </c>
      <c r="C5120" s="2">
        <v>0.43815972222222221</v>
      </c>
      <c r="D5120" s="3" t="s">
        <v>11985</v>
      </c>
      <c r="E5120" s="3" t="s">
        <v>15212</v>
      </c>
      <c r="F5120" s="3" t="s">
        <v>31131</v>
      </c>
      <c r="G5120" s="3" t="s">
        <v>31132</v>
      </c>
      <c r="H5120" s="3" t="s">
        <v>31133</v>
      </c>
    </row>
    <row r="5121" spans="1:8" ht="72.5" x14ac:dyDescent="0.35">
      <c r="A5121" s="4">
        <v>16679</v>
      </c>
      <c r="B5121" s="1">
        <v>45236</v>
      </c>
      <c r="C5121" s="2">
        <v>0.43832175925925926</v>
      </c>
      <c r="D5121" s="3" t="s">
        <v>11677</v>
      </c>
      <c r="E5121" s="3" t="s">
        <v>31137</v>
      </c>
      <c r="F5121" s="3" t="s">
        <v>31134</v>
      </c>
      <c r="G5121" s="3" t="s">
        <v>31135</v>
      </c>
      <c r="H5121" s="3" t="s">
        <v>31136</v>
      </c>
    </row>
    <row r="5122" spans="1:8" ht="72.5" x14ac:dyDescent="0.35">
      <c r="A5122" s="4">
        <v>193040</v>
      </c>
      <c r="B5122" s="1">
        <v>45236</v>
      </c>
      <c r="C5122" s="2">
        <v>0.43910879629629629</v>
      </c>
      <c r="D5122" s="3" t="s">
        <v>31138</v>
      </c>
      <c r="E5122" s="3" t="s">
        <v>31140</v>
      </c>
      <c r="F5122" s="3" t="s">
        <v>31139</v>
      </c>
      <c r="G5122" s="3" t="s">
        <v>1268</v>
      </c>
      <c r="H5122" s="3" t="s">
        <v>13777</v>
      </c>
    </row>
    <row r="5123" spans="1:8" ht="43.5" x14ac:dyDescent="0.35">
      <c r="A5123" s="4">
        <v>40859</v>
      </c>
      <c r="B5123" s="1">
        <v>45236</v>
      </c>
      <c r="C5123" s="2">
        <v>0.44059027777777776</v>
      </c>
      <c r="D5123" s="3" t="s">
        <v>11426</v>
      </c>
      <c r="E5123" s="3" t="s">
        <v>31143</v>
      </c>
      <c r="F5123" s="3" t="s">
        <v>31141</v>
      </c>
      <c r="G5123" s="3" t="s">
        <v>14370</v>
      </c>
      <c r="H5123" s="3" t="s">
        <v>31142</v>
      </c>
    </row>
    <row r="5124" spans="1:8" x14ac:dyDescent="0.35">
      <c r="A5124" s="4">
        <v>91639</v>
      </c>
      <c r="B5124" s="1">
        <v>45236</v>
      </c>
      <c r="C5124" s="2">
        <v>0.44090277777777781</v>
      </c>
      <c r="D5124" s="3" t="s">
        <v>1436</v>
      </c>
      <c r="E5124" s="3" t="s">
        <v>31146</v>
      </c>
      <c r="F5124" s="3" t="s">
        <v>31144</v>
      </c>
      <c r="G5124" s="3" t="s">
        <v>31145</v>
      </c>
      <c r="H5124" s="3" t="s">
        <v>12506</v>
      </c>
    </row>
    <row r="5125" spans="1:8" ht="43.5" x14ac:dyDescent="0.35">
      <c r="A5125" s="4">
        <v>204161</v>
      </c>
      <c r="B5125" s="1">
        <v>45236</v>
      </c>
      <c r="C5125" s="2">
        <v>0.44108796296296293</v>
      </c>
      <c r="D5125" s="3" t="s">
        <v>31147</v>
      </c>
      <c r="E5125" s="3" t="s">
        <v>31149</v>
      </c>
      <c r="F5125" s="3" t="s">
        <v>31148</v>
      </c>
      <c r="G5125" s="3" t="s">
        <v>13544</v>
      </c>
      <c r="H5125" s="3" t="s">
        <v>12882</v>
      </c>
    </row>
    <row r="5126" spans="1:8" ht="43.5" x14ac:dyDescent="0.35">
      <c r="A5126" s="4">
        <v>173519</v>
      </c>
      <c r="B5126" s="1">
        <v>45236</v>
      </c>
      <c r="C5126" s="2">
        <v>0.44123842592592594</v>
      </c>
      <c r="D5126" s="3" t="s">
        <v>1258</v>
      </c>
      <c r="E5126" s="3" t="s">
        <v>31152</v>
      </c>
      <c r="F5126" s="3" t="s">
        <v>31150</v>
      </c>
      <c r="G5126" s="3" t="s">
        <v>31151</v>
      </c>
      <c r="H5126" s="3" t="s">
        <v>13490</v>
      </c>
    </row>
    <row r="5127" spans="1:8" ht="58" x14ac:dyDescent="0.35">
      <c r="A5127" s="4">
        <v>46748</v>
      </c>
      <c r="B5127" s="1">
        <v>45236</v>
      </c>
      <c r="C5127" s="2">
        <v>0.44146990740740738</v>
      </c>
      <c r="D5127" s="3" t="s">
        <v>31153</v>
      </c>
      <c r="E5127" s="3" t="s">
        <v>31157</v>
      </c>
      <c r="F5127" s="3" t="s">
        <v>31154</v>
      </c>
      <c r="G5127" s="3" t="s">
        <v>31155</v>
      </c>
      <c r="H5127" s="3" t="s">
        <v>31156</v>
      </c>
    </row>
    <row r="5128" spans="1:8" ht="43.5" x14ac:dyDescent="0.35">
      <c r="A5128" s="4">
        <v>44034</v>
      </c>
      <c r="B5128" s="1">
        <v>45236</v>
      </c>
      <c r="C5128" s="2">
        <v>0.44292824074074072</v>
      </c>
      <c r="D5128" s="3" t="s">
        <v>985</v>
      </c>
      <c r="E5128" s="3" t="s">
        <v>31159</v>
      </c>
      <c r="F5128" s="3" t="s">
        <v>31158</v>
      </c>
      <c r="G5128" s="3" t="s">
        <v>14551</v>
      </c>
      <c r="H5128" s="3" t="s">
        <v>18118</v>
      </c>
    </row>
    <row r="5129" spans="1:8" ht="58" x14ac:dyDescent="0.35">
      <c r="A5129" s="4">
        <v>90543</v>
      </c>
      <c r="B5129" s="1">
        <v>45236</v>
      </c>
      <c r="C5129" s="2">
        <v>0.44496527777777778</v>
      </c>
      <c r="D5129" s="3" t="s">
        <v>10339</v>
      </c>
      <c r="E5129" s="3" t="s">
        <v>31162</v>
      </c>
      <c r="F5129" s="3" t="s">
        <v>31160</v>
      </c>
      <c r="G5129" s="3" t="s">
        <v>11404</v>
      </c>
      <c r="H5129" s="3" t="s">
        <v>31161</v>
      </c>
    </row>
    <row r="5130" spans="1:8" ht="29" x14ac:dyDescent="0.35">
      <c r="A5130" s="4">
        <v>39267</v>
      </c>
      <c r="B5130" s="1">
        <v>45236</v>
      </c>
      <c r="C5130" s="2">
        <v>0.44550925925925927</v>
      </c>
      <c r="D5130" s="3" t="s">
        <v>31163</v>
      </c>
      <c r="E5130" s="3" t="s">
        <v>31167</v>
      </c>
      <c r="F5130" s="3" t="s">
        <v>31164</v>
      </c>
      <c r="G5130" s="3" t="s">
        <v>31165</v>
      </c>
      <c r="H5130" s="3" t="s">
        <v>31166</v>
      </c>
    </row>
    <row r="5131" spans="1:8" ht="43.5" x14ac:dyDescent="0.35">
      <c r="A5131" s="4">
        <v>123743</v>
      </c>
      <c r="B5131" s="1">
        <v>45236</v>
      </c>
      <c r="C5131" s="2">
        <v>0.45021990740740742</v>
      </c>
      <c r="D5131" s="3" t="s">
        <v>31168</v>
      </c>
      <c r="E5131" s="3" t="s">
        <v>31171</v>
      </c>
      <c r="F5131" s="3" t="s">
        <v>31169</v>
      </c>
      <c r="G5131" s="3" t="s">
        <v>31170</v>
      </c>
      <c r="H5131" s="3" t="s">
        <v>272</v>
      </c>
    </row>
    <row r="5132" spans="1:8" ht="116" x14ac:dyDescent="0.35">
      <c r="A5132" s="4">
        <v>190923</v>
      </c>
      <c r="B5132" s="1">
        <v>45236</v>
      </c>
      <c r="C5132" s="2">
        <v>0.45057870370370368</v>
      </c>
      <c r="D5132" s="3" t="s">
        <v>31172</v>
      </c>
      <c r="E5132" s="3" t="s">
        <v>1126</v>
      </c>
      <c r="F5132" s="3" t="s">
        <v>31173</v>
      </c>
      <c r="G5132" s="3" t="s">
        <v>11732</v>
      </c>
      <c r="H5132" s="3" t="s">
        <v>31174</v>
      </c>
    </row>
    <row r="5133" spans="1:8" ht="72.5" x14ac:dyDescent="0.35">
      <c r="A5133" s="4">
        <v>34732</v>
      </c>
      <c r="B5133" s="1">
        <v>45236</v>
      </c>
      <c r="C5133" s="2">
        <v>0.45106481481481481</v>
      </c>
      <c r="D5133" s="3" t="s">
        <v>13751</v>
      </c>
      <c r="E5133" s="3" t="s">
        <v>31178</v>
      </c>
      <c r="F5133" s="3" t="s">
        <v>31175</v>
      </c>
      <c r="G5133" s="3" t="s">
        <v>31176</v>
      </c>
      <c r="H5133" s="3" t="s">
        <v>31177</v>
      </c>
    </row>
    <row r="5134" spans="1:8" ht="116" x14ac:dyDescent="0.35">
      <c r="A5134" s="4">
        <v>36170</v>
      </c>
      <c r="B5134" s="1">
        <v>45236</v>
      </c>
      <c r="C5134" s="2">
        <v>0.45129629629629631</v>
      </c>
      <c r="D5134" s="3" t="s">
        <v>31179</v>
      </c>
      <c r="E5134" s="3" t="s">
        <v>31182</v>
      </c>
      <c r="F5134" s="3" t="s">
        <v>31180</v>
      </c>
      <c r="G5134" s="3" t="e">
        <f>-ACTIVE SYNOVITIS (RA)</f>
        <v>#NAME?</v>
      </c>
      <c r="H5134" s="3" t="s">
        <v>31181</v>
      </c>
    </row>
    <row r="5135" spans="1:8" ht="29" x14ac:dyDescent="0.35">
      <c r="A5135" s="4">
        <v>182180</v>
      </c>
      <c r="B5135" s="1">
        <v>45236</v>
      </c>
      <c r="C5135" s="2">
        <v>0.45178240740740744</v>
      </c>
      <c r="D5135" s="3" t="s">
        <v>233</v>
      </c>
      <c r="E5135" s="3" t="s">
        <v>31185</v>
      </c>
      <c r="F5135" s="3" t="s">
        <v>31183</v>
      </c>
      <c r="G5135" s="3" t="s">
        <v>31184</v>
      </c>
      <c r="H5135" s="3" t="s">
        <v>12587</v>
      </c>
    </row>
    <row r="5136" spans="1:8" ht="58" x14ac:dyDescent="0.35">
      <c r="A5136" s="4">
        <v>67548</v>
      </c>
      <c r="B5136" s="1">
        <v>45236</v>
      </c>
      <c r="C5136" s="2">
        <v>0.45285879629629627</v>
      </c>
      <c r="D5136" s="3" t="s">
        <v>31186</v>
      </c>
      <c r="E5136" s="3" t="s">
        <v>12551</v>
      </c>
      <c r="F5136" s="3" t="s">
        <v>31187</v>
      </c>
      <c r="G5136" s="3" t="s">
        <v>31188</v>
      </c>
      <c r="H5136" s="3" t="s">
        <v>31189</v>
      </c>
    </row>
    <row r="5137" spans="1:8" ht="43.5" x14ac:dyDescent="0.35">
      <c r="A5137" s="4">
        <v>108308</v>
      </c>
      <c r="B5137" s="1">
        <v>45236</v>
      </c>
      <c r="C5137" s="2">
        <v>0.4540393518518519</v>
      </c>
      <c r="D5137" s="3" t="s">
        <v>31190</v>
      </c>
      <c r="E5137" s="3" t="s">
        <v>31193</v>
      </c>
      <c r="F5137" s="3" t="s">
        <v>31191</v>
      </c>
      <c r="G5137" s="3" t="s">
        <v>11501</v>
      </c>
      <c r="H5137" s="3" t="s">
        <v>31192</v>
      </c>
    </row>
    <row r="5138" spans="1:8" ht="58" x14ac:dyDescent="0.35">
      <c r="A5138" s="4">
        <v>49133</v>
      </c>
      <c r="B5138" s="1">
        <v>45236</v>
      </c>
      <c r="C5138" s="2">
        <v>0.45453703703703702</v>
      </c>
      <c r="D5138" s="3" t="s">
        <v>892</v>
      </c>
      <c r="E5138" s="3" t="s">
        <v>14873</v>
      </c>
      <c r="F5138" s="3" t="s">
        <v>31194</v>
      </c>
      <c r="G5138" s="3" t="s">
        <v>13417</v>
      </c>
      <c r="H5138" s="3" t="s">
        <v>11018</v>
      </c>
    </row>
    <row r="5139" spans="1:8" ht="43.5" x14ac:dyDescent="0.35">
      <c r="A5139" s="4">
        <v>128814</v>
      </c>
      <c r="B5139" s="1">
        <v>45236</v>
      </c>
      <c r="C5139" s="2">
        <v>0.45576388888888886</v>
      </c>
      <c r="D5139" s="3" t="s">
        <v>31195</v>
      </c>
      <c r="E5139" s="3" t="s">
        <v>14858</v>
      </c>
      <c r="F5139" s="3" t="s">
        <v>31196</v>
      </c>
      <c r="G5139" s="3" t="s">
        <v>11629</v>
      </c>
      <c r="H5139" s="3" t="s">
        <v>4190</v>
      </c>
    </row>
    <row r="5140" spans="1:8" ht="43.5" x14ac:dyDescent="0.35">
      <c r="A5140" s="4">
        <v>15051</v>
      </c>
      <c r="B5140" s="1">
        <v>45236</v>
      </c>
      <c r="C5140" s="2">
        <v>0.45708333333333334</v>
      </c>
      <c r="D5140" s="3" t="s">
        <v>31197</v>
      </c>
      <c r="E5140" s="3" t="s">
        <v>31200</v>
      </c>
      <c r="F5140" s="3" t="s">
        <v>31198</v>
      </c>
      <c r="G5140" s="3" t="s">
        <v>11755</v>
      </c>
      <c r="H5140" s="3" t="s">
        <v>31199</v>
      </c>
    </row>
    <row r="5141" spans="1:8" ht="29" x14ac:dyDescent="0.35">
      <c r="A5141" s="4">
        <v>72381</v>
      </c>
      <c r="B5141" s="1">
        <v>45236</v>
      </c>
      <c r="C5141" s="2">
        <v>0.46065972222222223</v>
      </c>
      <c r="D5141" s="3" t="s">
        <v>31201</v>
      </c>
      <c r="E5141" s="3" t="s">
        <v>31205</v>
      </c>
      <c r="F5141" s="3" t="s">
        <v>31202</v>
      </c>
      <c r="G5141" s="3" t="s">
        <v>31203</v>
      </c>
      <c r="H5141" s="3" t="s">
        <v>31204</v>
      </c>
    </row>
    <row r="5142" spans="1:8" ht="87" x14ac:dyDescent="0.35">
      <c r="A5142" s="4">
        <v>198777</v>
      </c>
      <c r="B5142" s="1">
        <v>45236</v>
      </c>
      <c r="C5142" s="2">
        <v>0.46413194444444444</v>
      </c>
      <c r="D5142" s="3" t="e">
        <f>-- INVX - bilateral lower limbs arterial duplex study-show left CFA,SFA complete occlusion and PTA and ATA SEVERE stenosis WITH multiple collateral arteries ARE seen in the left lower extremity representing chronic limb Ischemia -lower extremity angio =long segment occlusion OF the left Superficial femoral artery and left PROXIMAL popliteal artery WITH CENTRAL filling defect -likely arterial thrombus =occlusion OF the left tibiales posterior artery and left tibialis anterior artery =right renal large cortical cyst =left DISTAL foot soft tissue enhancement and soft tissue air likely air forming soft tissue infection RFT=0.5</f>
        <v>#NAME?</v>
      </c>
      <c r="E5142" s="3" t="s">
        <v>31208</v>
      </c>
      <c r="F5142" s="3" t="s">
        <v>14627</v>
      </c>
      <c r="G5142" s="3" t="s">
        <v>31206</v>
      </c>
      <c r="H5142" s="3" t="s">
        <v>31207</v>
      </c>
    </row>
    <row r="5143" spans="1:8" ht="87" x14ac:dyDescent="0.35">
      <c r="A5143" s="4">
        <v>26837</v>
      </c>
      <c r="B5143" s="1">
        <v>45236</v>
      </c>
      <c r="C5143" s="2">
        <v>0.46589120370370374</v>
      </c>
      <c r="D5143" s="3" t="s">
        <v>1436</v>
      </c>
      <c r="E5143" s="3" t="s">
        <v>31212</v>
      </c>
      <c r="F5143" s="3" t="s">
        <v>31209</v>
      </c>
      <c r="G5143" s="3" t="s">
        <v>31210</v>
      </c>
      <c r="H5143" s="3" t="s">
        <v>31211</v>
      </c>
    </row>
    <row r="5144" spans="1:8" ht="116" x14ac:dyDescent="0.35">
      <c r="A5144" s="4">
        <v>34688</v>
      </c>
      <c r="B5144" s="1">
        <v>45236</v>
      </c>
      <c r="C5144" s="2">
        <v>0.46627314814814813</v>
      </c>
      <c r="D5144" s="3" t="s">
        <v>31213</v>
      </c>
      <c r="E5144" s="3" t="s">
        <v>12058</v>
      </c>
      <c r="F5144" s="3" t="s">
        <v>31214</v>
      </c>
      <c r="G5144" s="3" t="s">
        <v>13542</v>
      </c>
      <c r="H5144" s="3" t="s">
        <v>31215</v>
      </c>
    </row>
    <row r="5145" spans="1:8" ht="58" x14ac:dyDescent="0.35">
      <c r="A5145" s="4">
        <v>48718</v>
      </c>
      <c r="B5145" s="1">
        <v>45236</v>
      </c>
      <c r="C5145" s="2">
        <v>0.46768518518518515</v>
      </c>
      <c r="D5145" s="3" t="s">
        <v>31216</v>
      </c>
      <c r="E5145" s="3" t="s">
        <v>31220</v>
      </c>
      <c r="F5145" s="3" t="s">
        <v>31217</v>
      </c>
      <c r="G5145" s="3" t="s">
        <v>31218</v>
      </c>
      <c r="H5145" s="3" t="s">
        <v>31219</v>
      </c>
    </row>
    <row r="5146" spans="1:8" x14ac:dyDescent="0.35">
      <c r="A5146" s="4">
        <v>196027</v>
      </c>
      <c r="B5146" s="1">
        <v>45236</v>
      </c>
      <c r="C5146" s="2">
        <v>0.46812499999999996</v>
      </c>
      <c r="D5146" s="3" t="s">
        <v>1556</v>
      </c>
      <c r="E5146" s="3" t="s">
        <v>31222</v>
      </c>
      <c r="F5146" s="3" t="s">
        <v>12751</v>
      </c>
      <c r="G5146" s="3" t="s">
        <v>14478</v>
      </c>
      <c r="H5146" s="3" t="s">
        <v>31221</v>
      </c>
    </row>
    <row r="5147" spans="1:8" ht="43.5" x14ac:dyDescent="0.35">
      <c r="A5147" s="4">
        <v>166428</v>
      </c>
      <c r="B5147" s="1">
        <v>45236</v>
      </c>
      <c r="C5147" s="2">
        <v>0.46826388888888887</v>
      </c>
      <c r="D5147" s="3" t="s">
        <v>31223</v>
      </c>
      <c r="E5147" s="3" t="s">
        <v>31225</v>
      </c>
      <c r="F5147" s="3" t="s">
        <v>31224</v>
      </c>
      <c r="G5147" s="3" t="s">
        <v>31225</v>
      </c>
      <c r="H5147" s="3" t="s">
        <v>31226</v>
      </c>
    </row>
    <row r="5148" spans="1:8" ht="43.5" x14ac:dyDescent="0.35">
      <c r="A5148" s="4">
        <v>88757</v>
      </c>
      <c r="B5148" s="1">
        <v>45236</v>
      </c>
      <c r="C5148" s="2">
        <v>0.47210648148148149</v>
      </c>
      <c r="D5148" s="3" t="s">
        <v>31227</v>
      </c>
      <c r="E5148" s="3" t="s">
        <v>31230</v>
      </c>
      <c r="F5148" s="3" t="s">
        <v>31228</v>
      </c>
      <c r="G5148" s="3" t="s">
        <v>31229</v>
      </c>
      <c r="H5148" s="3" t="s">
        <v>12652</v>
      </c>
    </row>
    <row r="5149" spans="1:8" ht="58" x14ac:dyDescent="0.35">
      <c r="A5149" s="4">
        <v>14854</v>
      </c>
      <c r="B5149" s="1">
        <v>45236</v>
      </c>
      <c r="C5149" s="2">
        <v>0.47366898148148145</v>
      </c>
      <c r="D5149" s="3" t="s">
        <v>1436</v>
      </c>
      <c r="E5149" s="3" t="s">
        <v>31234</v>
      </c>
      <c r="F5149" s="3" t="s">
        <v>31231</v>
      </c>
      <c r="G5149" s="3" t="s">
        <v>31232</v>
      </c>
      <c r="H5149" s="3" t="s">
        <v>31233</v>
      </c>
    </row>
    <row r="5150" spans="1:8" ht="101.5" x14ac:dyDescent="0.35">
      <c r="A5150" s="4">
        <v>202994</v>
      </c>
      <c r="B5150" s="1">
        <v>45236</v>
      </c>
      <c r="C5150" s="2">
        <v>0.47475694444444444</v>
      </c>
      <c r="D5150" s="3" t="s">
        <v>15173</v>
      </c>
      <c r="E5150" s="3" t="s">
        <v>31236</v>
      </c>
      <c r="F5150" s="3" t="s">
        <v>31235</v>
      </c>
      <c r="G5150" s="3" t="s">
        <v>104</v>
      </c>
      <c r="H5150" s="3" t="s">
        <v>10410</v>
      </c>
    </row>
    <row r="5151" spans="1:8" ht="43.5" x14ac:dyDescent="0.35">
      <c r="A5151" s="4">
        <v>165868</v>
      </c>
      <c r="B5151" s="1">
        <v>45236</v>
      </c>
      <c r="C5151" s="2">
        <v>0.47554398148148147</v>
      </c>
      <c r="D5151" s="3" t="s">
        <v>1933</v>
      </c>
      <c r="E5151" s="3" t="s">
        <v>31240</v>
      </c>
      <c r="F5151" s="3" t="s">
        <v>31237</v>
      </c>
      <c r="G5151" s="3" t="s">
        <v>31238</v>
      </c>
      <c r="H5151" s="3" t="s">
        <v>31239</v>
      </c>
    </row>
    <row r="5152" spans="1:8" ht="29" x14ac:dyDescent="0.35">
      <c r="A5152" s="4">
        <v>31515</v>
      </c>
      <c r="B5152" s="1">
        <v>45236</v>
      </c>
      <c r="C5152" s="2">
        <v>0.47878472222222218</v>
      </c>
      <c r="D5152" s="3" t="s">
        <v>1436</v>
      </c>
      <c r="E5152" s="3" t="s">
        <v>31244</v>
      </c>
      <c r="F5152" s="3" t="s">
        <v>31241</v>
      </c>
      <c r="G5152" s="3" t="s">
        <v>31242</v>
      </c>
      <c r="H5152" s="3" t="s">
        <v>31243</v>
      </c>
    </row>
    <row r="5153" spans="1:8" ht="58" x14ac:dyDescent="0.35">
      <c r="A5153" s="4">
        <v>107014</v>
      </c>
      <c r="B5153" s="1">
        <v>45236</v>
      </c>
      <c r="C5153" s="2">
        <v>0.47935185185185186</v>
      </c>
      <c r="D5153" s="3" t="s">
        <v>11775</v>
      </c>
      <c r="E5153" s="3" t="s">
        <v>31246</v>
      </c>
      <c r="F5153" s="3" t="s">
        <v>31245</v>
      </c>
      <c r="G5153" s="3" t="s">
        <v>1090</v>
      </c>
      <c r="H5153" s="3" t="s">
        <v>10917</v>
      </c>
    </row>
    <row r="5154" spans="1:8" ht="43.5" x14ac:dyDescent="0.35">
      <c r="A5154" s="4">
        <v>183864</v>
      </c>
      <c r="B5154" s="1">
        <v>45236</v>
      </c>
      <c r="C5154" s="2">
        <v>0.4803587962962963</v>
      </c>
      <c r="D5154" s="3" t="s">
        <v>11985</v>
      </c>
      <c r="E5154" s="3" t="s">
        <v>15561</v>
      </c>
      <c r="F5154" s="3" t="s">
        <v>31247</v>
      </c>
      <c r="G5154" s="3" t="s">
        <v>104</v>
      </c>
      <c r="H5154" s="3" t="s">
        <v>31248</v>
      </c>
    </row>
    <row r="5155" spans="1:8" ht="29" x14ac:dyDescent="0.35">
      <c r="A5155" s="4">
        <v>35116</v>
      </c>
      <c r="B5155" s="1">
        <v>45236</v>
      </c>
      <c r="C5155" s="2">
        <v>0.48219907407407409</v>
      </c>
      <c r="D5155" s="3" t="s">
        <v>1702</v>
      </c>
      <c r="E5155" s="3" t="s">
        <v>31250</v>
      </c>
      <c r="F5155" s="3" t="s">
        <v>31249</v>
      </c>
      <c r="G5155" s="3" t="s">
        <v>31250</v>
      </c>
      <c r="H5155" s="3" t="s">
        <v>12506</v>
      </c>
    </row>
    <row r="5156" spans="1:8" ht="101.5" x14ac:dyDescent="0.35">
      <c r="A5156" s="4">
        <v>152277</v>
      </c>
      <c r="B5156" s="1">
        <v>45236</v>
      </c>
      <c r="C5156" s="2">
        <v>0.48297453703703702</v>
      </c>
      <c r="D5156" s="3" t="s">
        <v>31251</v>
      </c>
      <c r="E5156" s="3" t="s">
        <v>31255</v>
      </c>
      <c r="F5156" s="3" t="s">
        <v>31252</v>
      </c>
      <c r="G5156" s="3" t="s">
        <v>31253</v>
      </c>
      <c r="H5156" s="3" t="s">
        <v>31254</v>
      </c>
    </row>
    <row r="5157" spans="1:8" ht="43.5" x14ac:dyDescent="0.35">
      <c r="A5157" s="4">
        <v>41886</v>
      </c>
      <c r="B5157" s="1">
        <v>45236</v>
      </c>
      <c r="C5157" s="2">
        <v>0.48401620370370368</v>
      </c>
      <c r="D5157" s="3" t="s">
        <v>1436</v>
      </c>
      <c r="E5157" s="3" t="s">
        <v>31257</v>
      </c>
      <c r="F5157" s="3" t="s">
        <v>31256</v>
      </c>
      <c r="G5157" s="3" t="s">
        <v>14497</v>
      </c>
      <c r="H5157" s="3" t="s">
        <v>11372</v>
      </c>
    </row>
    <row r="5158" spans="1:8" x14ac:dyDescent="0.35">
      <c r="A5158" s="4">
        <v>156221</v>
      </c>
      <c r="B5158" s="1">
        <v>45236</v>
      </c>
      <c r="C5158" s="2">
        <v>0.48481481481481481</v>
      </c>
      <c r="D5158" s="3" t="s">
        <v>892</v>
      </c>
      <c r="E5158" s="3" t="s">
        <v>11214</v>
      </c>
      <c r="F5158" s="3" t="s">
        <v>31258</v>
      </c>
      <c r="G5158" s="3" t="s">
        <v>11021</v>
      </c>
      <c r="H5158" s="3" t="s">
        <v>11777</v>
      </c>
    </row>
    <row r="5159" spans="1:8" ht="43.5" x14ac:dyDescent="0.35">
      <c r="A5159" s="4">
        <v>36737</v>
      </c>
      <c r="B5159" s="1">
        <v>45236</v>
      </c>
      <c r="C5159" s="2">
        <v>0.48524305555555558</v>
      </c>
      <c r="D5159" s="3" t="s">
        <v>31259</v>
      </c>
      <c r="E5159" s="3" t="s">
        <v>14089</v>
      </c>
      <c r="F5159" s="3" t="s">
        <v>31260</v>
      </c>
      <c r="G5159" s="3" t="s">
        <v>104</v>
      </c>
      <c r="H5159" s="3" t="s">
        <v>4190</v>
      </c>
    </row>
    <row r="5160" spans="1:8" ht="43.5" x14ac:dyDescent="0.35">
      <c r="A5160" s="4">
        <v>46416</v>
      </c>
      <c r="B5160" s="1">
        <v>45236</v>
      </c>
      <c r="C5160" s="2">
        <v>0.4866550925925926</v>
      </c>
      <c r="D5160" s="3" t="s">
        <v>31261</v>
      </c>
      <c r="E5160" s="3" t="s">
        <v>31264</v>
      </c>
      <c r="F5160" s="3" t="s">
        <v>31262</v>
      </c>
      <c r="G5160" s="3" t="s">
        <v>14110</v>
      </c>
      <c r="H5160" s="3" t="s">
        <v>31263</v>
      </c>
    </row>
    <row r="5161" spans="1:8" ht="29" x14ac:dyDescent="0.35">
      <c r="A5161" s="4">
        <v>202580</v>
      </c>
      <c r="B5161" s="1">
        <v>45236</v>
      </c>
      <c r="C5161" s="2">
        <v>0.48972222222222223</v>
      </c>
      <c r="D5161" s="3" t="s">
        <v>1556</v>
      </c>
      <c r="E5161" s="3" t="s">
        <v>31268</v>
      </c>
      <c r="F5161" s="3" t="s">
        <v>31265</v>
      </c>
      <c r="G5161" s="3" t="s">
        <v>31266</v>
      </c>
      <c r="H5161" s="3" t="s">
        <v>31267</v>
      </c>
    </row>
    <row r="5162" spans="1:8" ht="43.5" x14ac:dyDescent="0.35">
      <c r="A5162" s="4">
        <v>37368</v>
      </c>
      <c r="B5162" s="1">
        <v>45236</v>
      </c>
      <c r="C5162" s="2">
        <v>0.49216435185185187</v>
      </c>
      <c r="D5162" s="3" t="s">
        <v>31269</v>
      </c>
      <c r="E5162" s="3" t="s">
        <v>11176</v>
      </c>
      <c r="F5162" s="3" t="s">
        <v>31270</v>
      </c>
      <c r="G5162" s="3" t="s">
        <v>31271</v>
      </c>
      <c r="H5162" s="3" t="s">
        <v>31272</v>
      </c>
    </row>
    <row r="5163" spans="1:8" ht="43.5" x14ac:dyDescent="0.35">
      <c r="A5163" s="4">
        <v>189150</v>
      </c>
      <c r="B5163" s="1">
        <v>45236</v>
      </c>
      <c r="C5163" s="2">
        <v>0.49589120370370371</v>
      </c>
      <c r="D5163" s="3" t="s">
        <v>31273</v>
      </c>
      <c r="E5163" s="3" t="s">
        <v>12058</v>
      </c>
      <c r="F5163" s="3" t="s">
        <v>31274</v>
      </c>
      <c r="G5163" s="3" t="s">
        <v>11732</v>
      </c>
      <c r="H5163" s="3" t="s">
        <v>31275</v>
      </c>
    </row>
    <row r="5164" spans="1:8" ht="29" x14ac:dyDescent="0.35">
      <c r="A5164" s="4">
        <v>36172</v>
      </c>
      <c r="B5164" s="1">
        <v>45236</v>
      </c>
      <c r="C5164" s="2">
        <v>0.50085648148148143</v>
      </c>
      <c r="D5164" s="3" t="s">
        <v>1556</v>
      </c>
      <c r="E5164" s="3" t="s">
        <v>31279</v>
      </c>
      <c r="F5164" s="3" t="s">
        <v>31276</v>
      </c>
      <c r="G5164" s="3" t="s">
        <v>31277</v>
      </c>
      <c r="H5164" s="3" t="s">
        <v>31278</v>
      </c>
    </row>
    <row r="5165" spans="1:8" ht="87" x14ac:dyDescent="0.35">
      <c r="A5165" s="4">
        <v>88694</v>
      </c>
      <c r="B5165" s="1">
        <v>45236</v>
      </c>
      <c r="C5165" s="2">
        <v>0.50197916666666664</v>
      </c>
      <c r="D5165" s="3" t="s">
        <v>31280</v>
      </c>
      <c r="E5165" s="3" t="s">
        <v>463</v>
      </c>
      <c r="F5165" s="3" t="s">
        <v>31281</v>
      </c>
      <c r="G5165" s="3" t="s">
        <v>11732</v>
      </c>
      <c r="H5165" s="3" t="s">
        <v>31282</v>
      </c>
    </row>
    <row r="5166" spans="1:8" ht="29" x14ac:dyDescent="0.35">
      <c r="A5166" s="4">
        <v>77351</v>
      </c>
      <c r="B5166" s="1">
        <v>45236</v>
      </c>
      <c r="C5166" s="2">
        <v>0.50547453703703704</v>
      </c>
      <c r="D5166" s="3" t="s">
        <v>892</v>
      </c>
      <c r="E5166" s="3" t="s">
        <v>14800</v>
      </c>
      <c r="F5166" s="3" t="s">
        <v>31283</v>
      </c>
      <c r="G5166" s="3" t="s">
        <v>12431</v>
      </c>
      <c r="H5166" s="3" t="s">
        <v>12793</v>
      </c>
    </row>
    <row r="5167" spans="1:8" ht="43.5" x14ac:dyDescent="0.35">
      <c r="A5167" s="4">
        <v>34945</v>
      </c>
      <c r="B5167" s="1">
        <v>45236</v>
      </c>
      <c r="C5167" s="2">
        <v>0.50809027777777771</v>
      </c>
      <c r="D5167" s="3" t="s">
        <v>10339</v>
      </c>
      <c r="E5167" s="3" t="s">
        <v>18003</v>
      </c>
      <c r="F5167" s="3" t="s">
        <v>31284</v>
      </c>
      <c r="G5167" s="3" t="s">
        <v>31285</v>
      </c>
      <c r="H5167" s="3" t="s">
        <v>11822</v>
      </c>
    </row>
    <row r="5168" spans="1:8" ht="87" x14ac:dyDescent="0.35">
      <c r="A5168" s="4">
        <v>205953</v>
      </c>
      <c r="B5168" s="1">
        <v>45236</v>
      </c>
      <c r="C5168" s="2">
        <v>0.50848379629629636</v>
      </c>
      <c r="D5168" s="3" t="s">
        <v>31286</v>
      </c>
      <c r="E5168" s="3" t="s">
        <v>31289</v>
      </c>
      <c r="F5168" s="3" t="s">
        <v>31287</v>
      </c>
      <c r="G5168" s="3" t="s">
        <v>11784</v>
      </c>
      <c r="H5168" s="3" t="s">
        <v>31288</v>
      </c>
    </row>
    <row r="5169" spans="1:8" ht="87" x14ac:dyDescent="0.35">
      <c r="A5169" s="4">
        <v>205953</v>
      </c>
      <c r="B5169" s="1">
        <v>45236</v>
      </c>
      <c r="C5169" s="2">
        <v>0.51003472222222224</v>
      </c>
      <c r="D5169" s="3" t="s">
        <v>31286</v>
      </c>
      <c r="E5169" s="3" t="s">
        <v>31289</v>
      </c>
      <c r="F5169" s="3" t="s">
        <v>31287</v>
      </c>
      <c r="G5169" s="3" t="s">
        <v>11784</v>
      </c>
      <c r="H5169" s="3" t="s">
        <v>31288</v>
      </c>
    </row>
    <row r="5170" spans="1:8" ht="58" x14ac:dyDescent="0.35">
      <c r="A5170" s="4">
        <v>204452</v>
      </c>
      <c r="B5170" s="1">
        <v>45236</v>
      </c>
      <c r="C5170" s="2">
        <v>0.51497685185185182</v>
      </c>
      <c r="D5170" s="3" t="s">
        <v>31290</v>
      </c>
      <c r="E5170" s="3" t="s">
        <v>31293</v>
      </c>
      <c r="F5170" s="3" t="s">
        <v>31291</v>
      </c>
      <c r="G5170" s="3" t="s">
        <v>31292</v>
      </c>
      <c r="H5170" s="3" t="s">
        <v>10698</v>
      </c>
    </row>
    <row r="5171" spans="1:8" ht="58" x14ac:dyDescent="0.35">
      <c r="A5171" s="4">
        <v>203931</v>
      </c>
      <c r="B5171" s="1">
        <v>45236</v>
      </c>
      <c r="C5171" s="2">
        <v>0.52042824074074068</v>
      </c>
      <c r="D5171" s="3" t="s">
        <v>31294</v>
      </c>
      <c r="E5171" s="3" t="s">
        <v>31297</v>
      </c>
      <c r="F5171" s="3" t="s">
        <v>31295</v>
      </c>
      <c r="G5171" s="3" t="s">
        <v>31296</v>
      </c>
      <c r="H5171" s="3" t="s">
        <v>11172</v>
      </c>
    </row>
    <row r="5172" spans="1:8" x14ac:dyDescent="0.35">
      <c r="A5172" s="4">
        <v>105273</v>
      </c>
      <c r="B5172" s="1">
        <v>45236</v>
      </c>
      <c r="C5172" s="2">
        <v>0.52476851851851858</v>
      </c>
      <c r="D5172" s="3" t="s">
        <v>31298</v>
      </c>
      <c r="E5172" s="3" t="s">
        <v>31302</v>
      </c>
      <c r="F5172" s="3" t="s">
        <v>31299</v>
      </c>
      <c r="G5172" s="3" t="s">
        <v>31300</v>
      </c>
      <c r="H5172" s="3" t="s">
        <v>31301</v>
      </c>
    </row>
    <row r="5173" spans="1:8" ht="43.5" x14ac:dyDescent="0.35">
      <c r="A5173" s="4">
        <v>34709</v>
      </c>
      <c r="B5173" s="1">
        <v>45236</v>
      </c>
      <c r="C5173" s="2">
        <v>0.54784722222222226</v>
      </c>
      <c r="D5173" s="3" t="s">
        <v>10285</v>
      </c>
      <c r="E5173" s="3" t="s">
        <v>31306</v>
      </c>
      <c r="F5173" s="3" t="s">
        <v>31303</v>
      </c>
      <c r="G5173" s="3" t="s">
        <v>31304</v>
      </c>
      <c r="H5173" s="3" t="s">
        <v>31305</v>
      </c>
    </row>
    <row r="5174" spans="1:8" ht="145" x14ac:dyDescent="0.35">
      <c r="A5174" s="4">
        <v>69863</v>
      </c>
      <c r="B5174" s="1">
        <v>45236</v>
      </c>
      <c r="C5174" s="2">
        <v>0.5544675925925926</v>
      </c>
      <c r="D5174" s="3" t="s">
        <v>31307</v>
      </c>
      <c r="E5174" s="3" t="s">
        <v>31309</v>
      </c>
      <c r="F5174" s="3" t="s">
        <v>31308</v>
      </c>
      <c r="G5174" s="3" t="s">
        <v>31309</v>
      </c>
      <c r="H5174" s="3" t="s">
        <v>31310</v>
      </c>
    </row>
    <row r="5175" spans="1:8" ht="43.5" x14ac:dyDescent="0.35">
      <c r="A5175" s="4">
        <v>38431</v>
      </c>
      <c r="B5175" s="1">
        <v>45236</v>
      </c>
      <c r="C5175" s="2">
        <v>0.56934027777777774</v>
      </c>
      <c r="D5175" s="3" t="s">
        <v>10601</v>
      </c>
      <c r="E5175" s="3" t="s">
        <v>31313</v>
      </c>
      <c r="F5175" s="3" t="s">
        <v>31311</v>
      </c>
      <c r="G5175" s="3" t="s">
        <v>14614</v>
      </c>
      <c r="H5175" s="3" t="s">
        <v>31312</v>
      </c>
    </row>
    <row r="5176" spans="1:8" ht="58" x14ac:dyDescent="0.35">
      <c r="A5176" s="4">
        <v>206024</v>
      </c>
      <c r="B5176" s="1">
        <v>45236</v>
      </c>
      <c r="C5176" s="2">
        <v>0.57122685185185185</v>
      </c>
      <c r="D5176" s="3" t="s">
        <v>31314</v>
      </c>
      <c r="E5176" s="3" t="s">
        <v>31316</v>
      </c>
      <c r="F5176" s="3" t="s">
        <v>31315</v>
      </c>
      <c r="G5176" s="3" t="s">
        <v>31316</v>
      </c>
      <c r="H5176" s="3" t="s">
        <v>31317</v>
      </c>
    </row>
    <row r="5177" spans="1:8" ht="43.5" x14ac:dyDescent="0.35">
      <c r="A5177" s="4">
        <v>160827</v>
      </c>
      <c r="B5177" s="1">
        <v>45236</v>
      </c>
      <c r="C5177" s="2">
        <v>0.57374999999999998</v>
      </c>
      <c r="D5177" s="3" t="s">
        <v>1556</v>
      </c>
      <c r="E5177" s="3" t="s">
        <v>31321</v>
      </c>
      <c r="F5177" s="3" t="s">
        <v>31318</v>
      </c>
      <c r="G5177" s="3" t="s">
        <v>31319</v>
      </c>
      <c r="H5177" s="3" t="s">
        <v>31320</v>
      </c>
    </row>
    <row r="5178" spans="1:8" ht="101.5" x14ac:dyDescent="0.35">
      <c r="A5178" s="4">
        <v>194054</v>
      </c>
      <c r="B5178" s="1">
        <v>45236</v>
      </c>
      <c r="C5178" s="2">
        <v>0.57596064814814818</v>
      </c>
      <c r="D5178" s="3" t="s">
        <v>1933</v>
      </c>
      <c r="E5178" s="3" t="s">
        <v>1416</v>
      </c>
      <c r="F5178" s="3" t="s">
        <v>31322</v>
      </c>
      <c r="G5178" s="3" t="s">
        <v>11604</v>
      </c>
      <c r="H5178" s="3" t="s">
        <v>31323</v>
      </c>
    </row>
    <row r="5179" spans="1:8" ht="43.5" x14ac:dyDescent="0.35">
      <c r="A5179" s="4">
        <v>8875</v>
      </c>
      <c r="B5179" s="1">
        <v>45236</v>
      </c>
      <c r="C5179" s="2">
        <v>0.5838888888888889</v>
      </c>
      <c r="D5179" s="3" t="s">
        <v>31324</v>
      </c>
      <c r="E5179" s="3" t="s">
        <v>31328</v>
      </c>
      <c r="F5179" s="3" t="s">
        <v>31325</v>
      </c>
      <c r="G5179" s="3" t="s">
        <v>31326</v>
      </c>
      <c r="H5179" s="3" t="s">
        <v>31327</v>
      </c>
    </row>
    <row r="5180" spans="1:8" ht="58" x14ac:dyDescent="0.35">
      <c r="A5180" s="4">
        <v>205716</v>
      </c>
      <c r="B5180" s="1">
        <v>45236</v>
      </c>
      <c r="C5180" s="2">
        <v>0.5843518518518519</v>
      </c>
      <c r="D5180" s="3" t="s">
        <v>31329</v>
      </c>
      <c r="E5180" s="3" t="s">
        <v>31332</v>
      </c>
      <c r="F5180" s="3" t="s">
        <v>31330</v>
      </c>
      <c r="G5180" s="3" t="s">
        <v>14551</v>
      </c>
      <c r="H5180" s="3" t="s">
        <v>31331</v>
      </c>
    </row>
    <row r="5181" spans="1:8" ht="29" x14ac:dyDescent="0.35">
      <c r="A5181" s="4">
        <v>62584</v>
      </c>
      <c r="B5181" s="1">
        <v>45236</v>
      </c>
      <c r="C5181" s="2">
        <v>0.5861574074074074</v>
      </c>
      <c r="D5181" s="3" t="s">
        <v>31333</v>
      </c>
      <c r="E5181" s="3" t="s">
        <v>31335</v>
      </c>
      <c r="F5181" s="3" t="s">
        <v>11530</v>
      </c>
      <c r="G5181" s="3" t="e">
        <f>-poor Glycemic CTRL</f>
        <v>#NAME?</v>
      </c>
      <c r="H5181" s="3" t="s">
        <v>31334</v>
      </c>
    </row>
    <row r="5182" spans="1:8" ht="116" x14ac:dyDescent="0.35">
      <c r="A5182" s="4">
        <v>34434</v>
      </c>
      <c r="B5182" s="1">
        <v>45236</v>
      </c>
      <c r="C5182" s="2">
        <v>0.58733796296296303</v>
      </c>
      <c r="D5182" s="3" t="s">
        <v>1556</v>
      </c>
      <c r="E5182" s="3" t="s">
        <v>28709</v>
      </c>
      <c r="F5182" s="3" t="s">
        <v>31336</v>
      </c>
      <c r="G5182" s="3" t="s">
        <v>31337</v>
      </c>
      <c r="H5182" s="3" t="s">
        <v>31338</v>
      </c>
    </row>
    <row r="5183" spans="1:8" ht="43.5" x14ac:dyDescent="0.35">
      <c r="A5183" s="4">
        <v>41875</v>
      </c>
      <c r="B5183" s="1">
        <v>45236</v>
      </c>
      <c r="C5183" s="2">
        <v>0.59054398148148146</v>
      </c>
      <c r="D5183" s="3" t="s">
        <v>31339</v>
      </c>
      <c r="E5183" s="3" t="s">
        <v>31341</v>
      </c>
      <c r="F5183" s="3" t="s">
        <v>31340</v>
      </c>
      <c r="G5183" s="3" t="s">
        <v>104</v>
      </c>
      <c r="H5183" s="3" t="s">
        <v>80</v>
      </c>
    </row>
    <row r="5184" spans="1:8" ht="58" x14ac:dyDescent="0.35">
      <c r="A5184" s="4">
        <v>168197</v>
      </c>
      <c r="B5184" s="1">
        <v>45236</v>
      </c>
      <c r="C5184" s="2">
        <v>0.59361111111111109</v>
      </c>
      <c r="D5184" s="3" t="s">
        <v>31342</v>
      </c>
      <c r="E5184" s="3" t="s">
        <v>31345</v>
      </c>
      <c r="F5184" s="3" t="s">
        <v>31343</v>
      </c>
      <c r="G5184" s="3" t="s">
        <v>12798</v>
      </c>
      <c r="H5184" s="3" t="s">
        <v>31344</v>
      </c>
    </row>
    <row r="5185" spans="1:8" ht="29" x14ac:dyDescent="0.35">
      <c r="A5185" s="4">
        <v>32739</v>
      </c>
      <c r="B5185" s="1">
        <v>45236</v>
      </c>
      <c r="C5185" s="2">
        <v>0.59594907407407405</v>
      </c>
      <c r="D5185" s="3" t="s">
        <v>31346</v>
      </c>
      <c r="E5185" s="3" t="s">
        <v>1555</v>
      </c>
      <c r="F5185" s="3" t="s">
        <v>31347</v>
      </c>
      <c r="G5185" s="3" t="s">
        <v>31348</v>
      </c>
      <c r="H5185" s="3" t="s">
        <v>31349</v>
      </c>
    </row>
    <row r="5186" spans="1:8" ht="58" x14ac:dyDescent="0.35">
      <c r="A5186" s="4">
        <v>19589</v>
      </c>
      <c r="B5186" s="1">
        <v>45236</v>
      </c>
      <c r="C5186" s="2">
        <v>0.59599537037037031</v>
      </c>
      <c r="D5186" s="3" t="s">
        <v>1288</v>
      </c>
      <c r="E5186" s="3" t="s">
        <v>31351</v>
      </c>
      <c r="F5186" s="3" t="s">
        <v>31350</v>
      </c>
      <c r="G5186" s="3" t="s">
        <v>31351</v>
      </c>
      <c r="H5186" s="3" t="s">
        <v>31352</v>
      </c>
    </row>
    <row r="5187" spans="1:8" ht="29" x14ac:dyDescent="0.35">
      <c r="A5187" s="4">
        <v>129348</v>
      </c>
      <c r="B5187" s="1">
        <v>45236</v>
      </c>
      <c r="C5187" s="2">
        <v>0.59603009259259265</v>
      </c>
      <c r="D5187" s="3" t="s">
        <v>985</v>
      </c>
      <c r="E5187" s="3" t="s">
        <v>31354</v>
      </c>
      <c r="F5187" s="3" t="s">
        <v>31353</v>
      </c>
      <c r="G5187" s="3" t="s">
        <v>31354</v>
      </c>
      <c r="H5187" s="3" t="s">
        <v>11526</v>
      </c>
    </row>
    <row r="5188" spans="1:8" ht="29" x14ac:dyDescent="0.35">
      <c r="A5188" s="4">
        <v>202294</v>
      </c>
      <c r="B5188" s="1">
        <v>45236</v>
      </c>
      <c r="C5188" s="2">
        <v>0.59888888888888892</v>
      </c>
      <c r="D5188" s="3" t="s">
        <v>1288</v>
      </c>
      <c r="E5188" s="3" t="s">
        <v>31356</v>
      </c>
      <c r="F5188" s="3" t="s">
        <v>31355</v>
      </c>
      <c r="G5188" s="3" t="s">
        <v>15210</v>
      </c>
      <c r="H5188" s="3" t="s">
        <v>30991</v>
      </c>
    </row>
    <row r="5189" spans="1:8" ht="58" x14ac:dyDescent="0.35">
      <c r="A5189" s="4">
        <v>34173</v>
      </c>
      <c r="B5189" s="1">
        <v>45236</v>
      </c>
      <c r="C5189" s="2">
        <v>0.59971064814814812</v>
      </c>
      <c r="D5189" s="3" t="s">
        <v>985</v>
      </c>
      <c r="E5189" s="3" t="s">
        <v>31357</v>
      </c>
      <c r="F5189" s="3" t="s">
        <v>12751</v>
      </c>
      <c r="G5189" s="3" t="s">
        <v>14478</v>
      </c>
      <c r="H5189" s="3" t="s">
        <v>12136</v>
      </c>
    </row>
    <row r="5190" spans="1:8" ht="29" x14ac:dyDescent="0.35">
      <c r="A5190" s="4">
        <v>33561</v>
      </c>
      <c r="B5190" s="1">
        <v>45236</v>
      </c>
      <c r="C5190" s="2">
        <v>0.60061342592592593</v>
      </c>
      <c r="D5190" s="3" t="s">
        <v>1436</v>
      </c>
      <c r="E5190" s="3" t="s">
        <v>13910</v>
      </c>
      <c r="F5190" s="3" t="s">
        <v>31358</v>
      </c>
      <c r="G5190" s="3" t="s">
        <v>31359</v>
      </c>
      <c r="H5190" s="3" t="s">
        <v>31360</v>
      </c>
    </row>
    <row r="5191" spans="1:8" ht="43.5" x14ac:dyDescent="0.35">
      <c r="A5191" s="4">
        <v>37925</v>
      </c>
      <c r="B5191" s="1">
        <v>45236</v>
      </c>
      <c r="C5191" s="2">
        <v>0.60105324074074074</v>
      </c>
      <c r="D5191" s="3" t="s">
        <v>349</v>
      </c>
      <c r="E5191" s="3" t="s">
        <v>31363</v>
      </c>
      <c r="F5191" s="3" t="s">
        <v>31361</v>
      </c>
      <c r="G5191" s="3" t="s">
        <v>10789</v>
      </c>
      <c r="H5191" s="3" t="s">
        <v>31362</v>
      </c>
    </row>
    <row r="5192" spans="1:8" x14ac:dyDescent="0.35">
      <c r="A5192" s="4">
        <v>39081</v>
      </c>
      <c r="B5192" s="1">
        <v>45236</v>
      </c>
      <c r="C5192" s="2">
        <v>0.60115740740740742</v>
      </c>
      <c r="D5192" s="3" t="s">
        <v>1702</v>
      </c>
      <c r="E5192" s="3" t="s">
        <v>31365</v>
      </c>
      <c r="F5192" s="3" t="s">
        <v>31364</v>
      </c>
      <c r="G5192" s="3" t="s">
        <v>31365</v>
      </c>
      <c r="H5192" s="3" t="s">
        <v>12506</v>
      </c>
    </row>
    <row r="5193" spans="1:8" ht="72.5" x14ac:dyDescent="0.35">
      <c r="A5193" s="4">
        <v>185671</v>
      </c>
      <c r="B5193" s="1">
        <v>45236</v>
      </c>
      <c r="C5193" s="2">
        <v>0.60512731481481474</v>
      </c>
      <c r="D5193" s="3" t="s">
        <v>10974</v>
      </c>
      <c r="E5193" s="3" t="s">
        <v>31367</v>
      </c>
      <c r="F5193" s="3" t="s">
        <v>12484</v>
      </c>
      <c r="G5193" s="3" t="s">
        <v>14478</v>
      </c>
      <c r="H5193" s="3" t="s">
        <v>31366</v>
      </c>
    </row>
    <row r="5194" spans="1:8" ht="29" x14ac:dyDescent="0.35">
      <c r="A5194" s="4">
        <v>171925</v>
      </c>
      <c r="B5194" s="1">
        <v>45236</v>
      </c>
      <c r="C5194" s="2">
        <v>0.60576388888888888</v>
      </c>
      <c r="D5194" s="3" t="s">
        <v>1436</v>
      </c>
      <c r="E5194" s="3" t="s">
        <v>31371</v>
      </c>
      <c r="F5194" s="3" t="s">
        <v>31368</v>
      </c>
      <c r="G5194" s="3" t="s">
        <v>31369</v>
      </c>
      <c r="H5194" s="3" t="s">
        <v>31370</v>
      </c>
    </row>
    <row r="5195" spans="1:8" ht="116" x14ac:dyDescent="0.35">
      <c r="A5195" s="4">
        <v>205643</v>
      </c>
      <c r="B5195" s="1">
        <v>45236</v>
      </c>
      <c r="C5195" s="2">
        <v>0.60693287037037036</v>
      </c>
      <c r="D5195" s="3" t="s">
        <v>31372</v>
      </c>
      <c r="E5195" s="3" t="s">
        <v>31376</v>
      </c>
      <c r="F5195" s="3" t="s">
        <v>31373</v>
      </c>
      <c r="G5195" s="3" t="s">
        <v>31374</v>
      </c>
      <c r="H5195" s="3" t="s">
        <v>31375</v>
      </c>
    </row>
    <row r="5196" spans="1:8" ht="58" x14ac:dyDescent="0.35">
      <c r="A5196" s="4">
        <v>193773</v>
      </c>
      <c r="B5196" s="1">
        <v>45236</v>
      </c>
      <c r="C5196" s="2">
        <v>0.60833333333333328</v>
      </c>
      <c r="D5196" s="3" t="s">
        <v>1436</v>
      </c>
      <c r="E5196" s="3" t="s">
        <v>31380</v>
      </c>
      <c r="F5196" s="3" t="s">
        <v>31377</v>
      </c>
      <c r="G5196" s="3" t="s">
        <v>31378</v>
      </c>
      <c r="H5196" s="3" t="s">
        <v>31379</v>
      </c>
    </row>
    <row r="5197" spans="1:8" ht="29" x14ac:dyDescent="0.35">
      <c r="A5197" s="4">
        <v>159039</v>
      </c>
      <c r="B5197" s="1">
        <v>45236</v>
      </c>
      <c r="C5197" s="2">
        <v>0.61214120370370373</v>
      </c>
      <c r="D5197" s="3" t="s">
        <v>1933</v>
      </c>
      <c r="E5197" s="3" t="s">
        <v>31383</v>
      </c>
      <c r="F5197" s="3" t="s">
        <v>31381</v>
      </c>
      <c r="G5197" s="3" t="s">
        <v>10896</v>
      </c>
      <c r="H5197" s="3" t="s">
        <v>31382</v>
      </c>
    </row>
    <row r="5198" spans="1:8" ht="29" x14ac:dyDescent="0.35">
      <c r="A5198" s="4">
        <v>159089</v>
      </c>
      <c r="B5198" s="1">
        <v>45236</v>
      </c>
      <c r="C5198" s="2">
        <v>0.61233796296296295</v>
      </c>
      <c r="D5198" s="3" t="s">
        <v>1288</v>
      </c>
      <c r="E5198" s="3" t="s">
        <v>31384</v>
      </c>
      <c r="F5198" s="3" t="s">
        <v>11645</v>
      </c>
      <c r="G5198" s="3" t="s">
        <v>31384</v>
      </c>
      <c r="H5198" s="3" t="s">
        <v>155</v>
      </c>
    </row>
    <row r="5199" spans="1:8" ht="43.5" x14ac:dyDescent="0.35">
      <c r="A5199" s="4">
        <v>2372</v>
      </c>
      <c r="B5199" s="1">
        <v>45236</v>
      </c>
      <c r="C5199" s="2">
        <v>0.61403935185185188</v>
      </c>
      <c r="D5199" s="3" t="s">
        <v>11985</v>
      </c>
      <c r="E5199" s="3" t="s">
        <v>31388</v>
      </c>
      <c r="F5199" s="3" t="s">
        <v>31385</v>
      </c>
      <c r="G5199" s="3" t="s">
        <v>31386</v>
      </c>
      <c r="H5199" s="3" t="s">
        <v>31387</v>
      </c>
    </row>
    <row r="5200" spans="1:8" ht="29" x14ac:dyDescent="0.35">
      <c r="A5200" s="4">
        <v>75266</v>
      </c>
      <c r="B5200" s="1">
        <v>45236</v>
      </c>
      <c r="C5200" s="2">
        <v>0.61851851851851858</v>
      </c>
      <c r="D5200" s="3" t="s">
        <v>31389</v>
      </c>
      <c r="E5200" s="3" t="s">
        <v>31392</v>
      </c>
      <c r="F5200" s="3" t="s">
        <v>31390</v>
      </c>
      <c r="G5200" s="3" t="s">
        <v>13551</v>
      </c>
      <c r="H5200" s="3" t="s">
        <v>31391</v>
      </c>
    </row>
    <row r="5201" spans="1:8" ht="72.5" x14ac:dyDescent="0.35">
      <c r="A5201" s="4">
        <v>198110</v>
      </c>
      <c r="B5201" s="1">
        <v>45236</v>
      </c>
      <c r="C5201" s="2">
        <v>0.61979166666666663</v>
      </c>
      <c r="D5201" s="3" t="s">
        <v>1436</v>
      </c>
      <c r="E5201" s="3" t="s">
        <v>31394</v>
      </c>
      <c r="F5201" s="3" t="s">
        <v>31393</v>
      </c>
      <c r="G5201" s="3" t="s">
        <v>14503</v>
      </c>
      <c r="H5201" s="3" t="s">
        <v>12136</v>
      </c>
    </row>
    <row r="5202" spans="1:8" x14ac:dyDescent="0.35">
      <c r="A5202" s="4">
        <v>74277</v>
      </c>
      <c r="B5202" s="1">
        <v>45236</v>
      </c>
      <c r="C5202" s="2">
        <v>0.62042824074074077</v>
      </c>
      <c r="D5202" s="3" t="s">
        <v>11029</v>
      </c>
      <c r="E5202" s="3" t="s">
        <v>31397</v>
      </c>
      <c r="F5202" s="3" t="s">
        <v>31395</v>
      </c>
      <c r="G5202" s="3" t="s">
        <v>11604</v>
      </c>
      <c r="H5202" s="3" t="s">
        <v>31396</v>
      </c>
    </row>
    <row r="5203" spans="1:8" ht="72.5" x14ac:dyDescent="0.35">
      <c r="A5203" s="4">
        <v>44772</v>
      </c>
      <c r="B5203" s="1">
        <v>45236</v>
      </c>
      <c r="C5203" s="2">
        <v>0.6207407407407407</v>
      </c>
      <c r="D5203" s="3" t="s">
        <v>31398</v>
      </c>
      <c r="E5203" s="3" t="s">
        <v>14131</v>
      </c>
      <c r="F5203" s="3" t="s">
        <v>31399</v>
      </c>
      <c r="G5203" s="3" t="s">
        <v>31400</v>
      </c>
      <c r="H5203" s="3" t="s">
        <v>10463</v>
      </c>
    </row>
    <row r="5204" spans="1:8" ht="43.5" x14ac:dyDescent="0.35">
      <c r="A5204" s="4">
        <v>126673</v>
      </c>
      <c r="B5204" s="1">
        <v>45236</v>
      </c>
      <c r="C5204" s="2">
        <v>0.62327546296296299</v>
      </c>
      <c r="D5204" s="3" t="s">
        <v>985</v>
      </c>
      <c r="E5204" s="3" t="s">
        <v>31403</v>
      </c>
      <c r="F5204" s="3" t="s">
        <v>31401</v>
      </c>
      <c r="G5204" s="3" t="s">
        <v>15170</v>
      </c>
      <c r="H5204" s="3" t="s">
        <v>31402</v>
      </c>
    </row>
    <row r="5205" spans="1:8" ht="43.5" x14ac:dyDescent="0.35">
      <c r="A5205" s="4">
        <v>48823</v>
      </c>
      <c r="B5205" s="1">
        <v>45236</v>
      </c>
      <c r="C5205" s="2">
        <v>0.62347222222222221</v>
      </c>
      <c r="D5205" s="3" t="s">
        <v>1288</v>
      </c>
      <c r="E5205" s="3" t="s">
        <v>31404</v>
      </c>
      <c r="F5205" s="3" t="s">
        <v>11240</v>
      </c>
      <c r="G5205" s="3" t="s">
        <v>31404</v>
      </c>
      <c r="H5205" s="3" t="s">
        <v>11144</v>
      </c>
    </row>
    <row r="5206" spans="1:8" ht="43.5" x14ac:dyDescent="0.35">
      <c r="A5206" s="4">
        <v>203637</v>
      </c>
      <c r="B5206" s="1">
        <v>45236</v>
      </c>
      <c r="C5206" s="2">
        <v>0.62369212962962961</v>
      </c>
      <c r="D5206" s="3" t="s">
        <v>349</v>
      </c>
      <c r="E5206" s="3" t="s">
        <v>31408</v>
      </c>
      <c r="F5206" s="3" t="s">
        <v>31405</v>
      </c>
      <c r="G5206" s="3" t="s">
        <v>31406</v>
      </c>
      <c r="H5206" s="3" t="s">
        <v>31407</v>
      </c>
    </row>
    <row r="5207" spans="1:8" ht="72.5" x14ac:dyDescent="0.35">
      <c r="A5207" s="4">
        <v>166662</v>
      </c>
      <c r="B5207" s="1">
        <v>45236</v>
      </c>
      <c r="C5207" s="2">
        <v>0.62428240740740748</v>
      </c>
      <c r="D5207" s="3" t="s">
        <v>31409</v>
      </c>
      <c r="E5207" s="3" t="s">
        <v>31412</v>
      </c>
      <c r="F5207" s="3" t="s">
        <v>31410</v>
      </c>
      <c r="G5207" s="3" t="s">
        <v>10735</v>
      </c>
      <c r="H5207" s="3" t="s">
        <v>31411</v>
      </c>
    </row>
    <row r="5208" spans="1:8" x14ac:dyDescent="0.35">
      <c r="A5208" s="4">
        <v>195009</v>
      </c>
      <c r="B5208" s="1">
        <v>45236</v>
      </c>
      <c r="C5208" s="2">
        <v>0.62458333333333338</v>
      </c>
      <c r="D5208" s="3" t="s">
        <v>1436</v>
      </c>
      <c r="E5208" s="3" t="s">
        <v>31414</v>
      </c>
      <c r="F5208" s="3" t="s">
        <v>31413</v>
      </c>
      <c r="G5208" s="3" t="s">
        <v>31414</v>
      </c>
      <c r="H5208" s="3" t="s">
        <v>1436</v>
      </c>
    </row>
    <row r="5209" spans="1:8" ht="58" x14ac:dyDescent="0.35">
      <c r="A5209" s="4">
        <v>117352</v>
      </c>
      <c r="B5209" s="1">
        <v>45236</v>
      </c>
      <c r="C5209" s="2">
        <v>0.62525462962962963</v>
      </c>
      <c r="D5209" s="3" t="s">
        <v>31415</v>
      </c>
      <c r="E5209" s="3" t="s">
        <v>14865</v>
      </c>
      <c r="F5209" s="3" t="s">
        <v>31416</v>
      </c>
      <c r="G5209" s="3" t="e">
        <f>-p.neuropathy</f>
        <v>#NAME?</v>
      </c>
      <c r="H5209" s="3" t="s">
        <v>31417</v>
      </c>
    </row>
    <row r="5210" spans="1:8" ht="29" x14ac:dyDescent="0.35">
      <c r="A5210" s="4">
        <v>29214</v>
      </c>
      <c r="B5210" s="1">
        <v>45236</v>
      </c>
      <c r="C5210" s="2">
        <v>0.63217592592592597</v>
      </c>
      <c r="D5210" s="3" t="s">
        <v>1556</v>
      </c>
      <c r="E5210" s="3" t="s">
        <v>15247</v>
      </c>
      <c r="F5210" s="3" t="s">
        <v>31418</v>
      </c>
      <c r="G5210" s="3" t="s">
        <v>31419</v>
      </c>
      <c r="H5210" s="3" t="s">
        <v>31420</v>
      </c>
    </row>
    <row r="5211" spans="1:8" ht="43.5" x14ac:dyDescent="0.35">
      <c r="A5211" s="4">
        <v>107579</v>
      </c>
      <c r="B5211" s="1">
        <v>45236</v>
      </c>
      <c r="C5211" s="2">
        <v>0.63295138888888891</v>
      </c>
      <c r="D5211" s="3" t="s">
        <v>11985</v>
      </c>
      <c r="E5211" s="3" t="s">
        <v>31423</v>
      </c>
      <c r="F5211" s="3" t="s">
        <v>31421</v>
      </c>
      <c r="G5211" s="3" t="s">
        <v>11808</v>
      </c>
      <c r="H5211" s="3" t="s">
        <v>31422</v>
      </c>
    </row>
    <row r="5212" spans="1:8" ht="101.5" x14ac:dyDescent="0.35">
      <c r="A5212" s="4">
        <v>39124</v>
      </c>
      <c r="B5212" s="1">
        <v>45236</v>
      </c>
      <c r="C5212" s="2">
        <v>0.63302083333333337</v>
      </c>
      <c r="D5212" s="3" t="s">
        <v>31424</v>
      </c>
      <c r="E5212" s="3" t="s">
        <v>31428</v>
      </c>
      <c r="F5212" s="3" t="s">
        <v>31425</v>
      </c>
      <c r="G5212" s="3" t="s">
        <v>31426</v>
      </c>
      <c r="H5212" s="3" t="s">
        <v>31427</v>
      </c>
    </row>
    <row r="5213" spans="1:8" ht="29" x14ac:dyDescent="0.35">
      <c r="A5213" s="4">
        <v>155747</v>
      </c>
      <c r="B5213" s="1">
        <v>45236</v>
      </c>
      <c r="C5213" s="2">
        <v>0.63622685185185179</v>
      </c>
      <c r="D5213" s="3" t="s">
        <v>1288</v>
      </c>
      <c r="E5213" s="3" t="s">
        <v>31432</v>
      </c>
      <c r="F5213" s="3" t="s">
        <v>31429</v>
      </c>
      <c r="G5213" s="3" t="s">
        <v>31430</v>
      </c>
      <c r="H5213" s="3" t="s">
        <v>31431</v>
      </c>
    </row>
    <row r="5214" spans="1:8" x14ac:dyDescent="0.35">
      <c r="A5214" s="4">
        <v>49929</v>
      </c>
      <c r="B5214" s="1">
        <v>45236</v>
      </c>
      <c r="C5214" s="2">
        <v>0.63626157407407413</v>
      </c>
      <c r="D5214" s="3" t="s">
        <v>1436</v>
      </c>
      <c r="E5214" s="3" t="s">
        <v>31434</v>
      </c>
      <c r="F5214" s="3" t="s">
        <v>31433</v>
      </c>
      <c r="G5214" s="3" t="s">
        <v>31434</v>
      </c>
      <c r="H5214" s="3" t="s">
        <v>29949</v>
      </c>
    </row>
    <row r="5215" spans="1:8" ht="72.5" x14ac:dyDescent="0.35">
      <c r="A5215" s="4">
        <v>43775</v>
      </c>
      <c r="B5215" s="1">
        <v>45236</v>
      </c>
      <c r="C5215" s="2">
        <v>0.63667824074074075</v>
      </c>
      <c r="D5215" s="3" t="s">
        <v>31435</v>
      </c>
      <c r="E5215" s="3" t="s">
        <v>31438</v>
      </c>
      <c r="F5215" s="3" t="s">
        <v>14102</v>
      </c>
      <c r="G5215" s="3" t="s">
        <v>31436</v>
      </c>
      <c r="H5215" s="3" t="s">
        <v>31437</v>
      </c>
    </row>
    <row r="5216" spans="1:8" ht="72.5" x14ac:dyDescent="0.35">
      <c r="A5216" s="4">
        <v>127610</v>
      </c>
      <c r="B5216" s="1">
        <v>45236</v>
      </c>
      <c r="C5216" s="2">
        <v>0.63750000000000007</v>
      </c>
      <c r="D5216" s="3" t="s">
        <v>10995</v>
      </c>
      <c r="E5216" s="3" t="s">
        <v>31439</v>
      </c>
      <c r="F5216" s="3" t="s">
        <v>12751</v>
      </c>
      <c r="G5216" s="3" t="s">
        <v>14805</v>
      </c>
      <c r="H5216" s="3" t="s">
        <v>11372</v>
      </c>
    </row>
    <row r="5217" spans="1:8" ht="29" x14ac:dyDescent="0.35">
      <c r="A5217" s="4">
        <v>87243</v>
      </c>
      <c r="B5217" s="1">
        <v>45236</v>
      </c>
      <c r="C5217" s="2">
        <v>0.63778935185185182</v>
      </c>
      <c r="D5217" s="3" t="s">
        <v>10412</v>
      </c>
      <c r="E5217" s="3" t="s">
        <v>31443</v>
      </c>
      <c r="F5217" s="3" t="s">
        <v>31440</v>
      </c>
      <c r="G5217" s="3" t="s">
        <v>31441</v>
      </c>
      <c r="H5217" s="3" t="s">
        <v>31442</v>
      </c>
    </row>
    <row r="5218" spans="1:8" ht="43.5" x14ac:dyDescent="0.35">
      <c r="A5218" s="4">
        <v>170561</v>
      </c>
      <c r="B5218" s="1">
        <v>45236</v>
      </c>
      <c r="C5218" s="2">
        <v>0.63783564814814808</v>
      </c>
      <c r="D5218" s="3" t="s">
        <v>31444</v>
      </c>
      <c r="E5218" s="3" t="s">
        <v>31446</v>
      </c>
      <c r="F5218" s="3" t="s">
        <v>31445</v>
      </c>
      <c r="G5218" s="3" t="s">
        <v>10490</v>
      </c>
      <c r="H5218" s="3" t="s">
        <v>13109</v>
      </c>
    </row>
    <row r="5219" spans="1:8" ht="58" x14ac:dyDescent="0.35">
      <c r="A5219" s="4">
        <v>206025</v>
      </c>
      <c r="B5219" s="1">
        <v>45236</v>
      </c>
      <c r="C5219" s="2">
        <v>0.6378935185185185</v>
      </c>
      <c r="D5219" s="3" t="s">
        <v>31447</v>
      </c>
      <c r="E5219" s="3" t="s">
        <v>31449</v>
      </c>
      <c r="F5219" s="3" t="s">
        <v>31448</v>
      </c>
      <c r="G5219" s="3" t="s">
        <v>31449</v>
      </c>
      <c r="H5219" s="3" t="s">
        <v>31450</v>
      </c>
    </row>
    <row r="5220" spans="1:8" ht="58" x14ac:dyDescent="0.35">
      <c r="A5220" s="4">
        <v>117086</v>
      </c>
      <c r="B5220" s="1">
        <v>45236</v>
      </c>
      <c r="C5220" s="2">
        <v>0.64133101851851848</v>
      </c>
      <c r="D5220" s="3" t="s">
        <v>31451</v>
      </c>
      <c r="E5220" s="3" t="s">
        <v>31455</v>
      </c>
      <c r="F5220" s="3" t="s">
        <v>31452</v>
      </c>
      <c r="G5220" s="3" t="s">
        <v>31453</v>
      </c>
      <c r="H5220" s="3" t="s">
        <v>31454</v>
      </c>
    </row>
    <row r="5221" spans="1:8" ht="58" x14ac:dyDescent="0.35">
      <c r="A5221" s="4">
        <v>202799</v>
      </c>
      <c r="B5221" s="1">
        <v>45236</v>
      </c>
      <c r="C5221" s="2">
        <v>0.64252314814814815</v>
      </c>
      <c r="D5221" s="3" t="s">
        <v>1556</v>
      </c>
      <c r="E5221" s="3" t="s">
        <v>31459</v>
      </c>
      <c r="F5221" s="3" t="s">
        <v>31456</v>
      </c>
      <c r="G5221" s="3" t="s">
        <v>31457</v>
      </c>
      <c r="H5221" s="3" t="s">
        <v>31458</v>
      </c>
    </row>
    <row r="5222" spans="1:8" ht="43.5" x14ac:dyDescent="0.35">
      <c r="A5222" s="4">
        <v>170319</v>
      </c>
      <c r="B5222" s="1">
        <v>45236</v>
      </c>
      <c r="C5222" s="2">
        <v>0.64493055555555556</v>
      </c>
      <c r="D5222" s="3" t="s">
        <v>341</v>
      </c>
      <c r="E5222" s="3" t="s">
        <v>31463</v>
      </c>
      <c r="F5222" s="3" t="s">
        <v>31460</v>
      </c>
      <c r="G5222" s="3" t="s">
        <v>31461</v>
      </c>
      <c r="H5222" s="3" t="s">
        <v>31462</v>
      </c>
    </row>
    <row r="5223" spans="1:8" ht="43.5" x14ac:dyDescent="0.35">
      <c r="A5223" s="4">
        <v>206037</v>
      </c>
      <c r="B5223" s="1">
        <v>45236</v>
      </c>
      <c r="C5223" s="2">
        <v>0.64535879629629633</v>
      </c>
      <c r="D5223" s="3" t="s">
        <v>31464</v>
      </c>
      <c r="E5223" s="3" t="s">
        <v>31468</v>
      </c>
      <c r="F5223" s="3" t="s">
        <v>31465</v>
      </c>
      <c r="G5223" s="3" t="s">
        <v>31466</v>
      </c>
      <c r="H5223" s="3" t="s">
        <v>31467</v>
      </c>
    </row>
    <row r="5224" spans="1:8" ht="72.5" x14ac:dyDescent="0.35">
      <c r="A5224" s="4">
        <v>47533</v>
      </c>
      <c r="B5224" s="1">
        <v>45236</v>
      </c>
      <c r="C5224" s="2">
        <v>0.64596064814814813</v>
      </c>
      <c r="D5224" s="3" t="s">
        <v>31469</v>
      </c>
      <c r="E5224" s="3" t="s">
        <v>31472</v>
      </c>
      <c r="F5224" s="3" t="s">
        <v>31470</v>
      </c>
      <c r="G5224" s="3" t="s">
        <v>11300</v>
      </c>
      <c r="H5224" s="3" t="s">
        <v>31471</v>
      </c>
    </row>
    <row r="5225" spans="1:8" ht="87" x14ac:dyDescent="0.35">
      <c r="A5225" s="4">
        <v>203735</v>
      </c>
      <c r="B5225" s="1">
        <v>45236</v>
      </c>
      <c r="C5225" s="2">
        <v>0.64621527777777776</v>
      </c>
      <c r="D5225" s="3" t="s">
        <v>31473</v>
      </c>
      <c r="E5225" s="3" t="s">
        <v>31477</v>
      </c>
      <c r="F5225" s="3" t="s">
        <v>31474</v>
      </c>
      <c r="G5225" s="3" t="s">
        <v>31475</v>
      </c>
      <c r="H5225" s="3" t="s">
        <v>31476</v>
      </c>
    </row>
    <row r="5226" spans="1:8" ht="43.5" x14ac:dyDescent="0.35">
      <c r="A5226" s="4">
        <v>36573</v>
      </c>
      <c r="B5226" s="1">
        <v>45236</v>
      </c>
      <c r="C5226" s="2">
        <v>0.64754629629629623</v>
      </c>
      <c r="D5226" s="3" t="s">
        <v>31478</v>
      </c>
      <c r="E5226" s="3" t="s">
        <v>31481</v>
      </c>
      <c r="F5226" s="3" t="s">
        <v>31479</v>
      </c>
      <c r="G5226" s="3" t="s">
        <v>15052</v>
      </c>
      <c r="H5226" s="3" t="s">
        <v>31480</v>
      </c>
    </row>
    <row r="5227" spans="1:8" x14ac:dyDescent="0.35">
      <c r="A5227" s="4">
        <v>106197</v>
      </c>
      <c r="B5227" s="1">
        <v>45236</v>
      </c>
      <c r="C5227" s="2">
        <v>0.64763888888888888</v>
      </c>
      <c r="D5227" s="3" t="s">
        <v>1436</v>
      </c>
      <c r="E5227" s="3" t="s">
        <v>31484</v>
      </c>
      <c r="F5227" s="3" t="s">
        <v>31482</v>
      </c>
      <c r="G5227" s="3" t="s">
        <v>31483</v>
      </c>
      <c r="H5227" s="3" t="s">
        <v>11526</v>
      </c>
    </row>
    <row r="5228" spans="1:8" ht="72.5" x14ac:dyDescent="0.35">
      <c r="A5228" s="4">
        <v>135589</v>
      </c>
      <c r="B5228" s="1">
        <v>45236</v>
      </c>
      <c r="C5228" s="2">
        <v>0.64769675925925929</v>
      </c>
      <c r="D5228" s="3" t="s">
        <v>31485</v>
      </c>
      <c r="E5228" s="3" t="s">
        <v>31488</v>
      </c>
      <c r="F5228" s="3" t="s">
        <v>31486</v>
      </c>
      <c r="G5228" s="3" t="s">
        <v>31487</v>
      </c>
      <c r="H5228" s="3" t="s">
        <v>10302</v>
      </c>
    </row>
    <row r="5229" spans="1:8" ht="29" x14ac:dyDescent="0.35">
      <c r="A5229" s="4">
        <v>36853</v>
      </c>
      <c r="B5229" s="1">
        <v>45236</v>
      </c>
      <c r="C5229" s="2">
        <v>0.65144675925925932</v>
      </c>
      <c r="D5229" s="3" t="s">
        <v>10412</v>
      </c>
      <c r="E5229" s="3" t="s">
        <v>31491</v>
      </c>
      <c r="F5229" s="3" t="s">
        <v>31489</v>
      </c>
      <c r="G5229" s="3" t="s">
        <v>12356</v>
      </c>
      <c r="H5229" s="3" t="s">
        <v>31490</v>
      </c>
    </row>
    <row r="5230" spans="1:8" ht="29" x14ac:dyDescent="0.35">
      <c r="A5230" s="4">
        <v>37641</v>
      </c>
      <c r="B5230" s="1">
        <v>45236</v>
      </c>
      <c r="C5230" s="2">
        <v>0.6520717592592592</v>
      </c>
      <c r="D5230" s="3" t="s">
        <v>31492</v>
      </c>
      <c r="E5230" s="3" t="s">
        <v>31494</v>
      </c>
      <c r="F5230" s="3" t="s">
        <v>11916</v>
      </c>
      <c r="G5230" s="3" t="s">
        <v>31493</v>
      </c>
      <c r="H5230" s="3" t="s">
        <v>12130</v>
      </c>
    </row>
    <row r="5231" spans="1:8" ht="29" x14ac:dyDescent="0.35">
      <c r="A5231" s="4">
        <v>172632</v>
      </c>
      <c r="B5231" s="1">
        <v>45236</v>
      </c>
      <c r="C5231" s="2">
        <v>0.65256944444444442</v>
      </c>
      <c r="D5231" s="3" t="s">
        <v>10635</v>
      </c>
      <c r="E5231" s="3" t="s">
        <v>31496</v>
      </c>
      <c r="F5231" s="3" t="s">
        <v>31495</v>
      </c>
      <c r="G5231" s="3" t="s">
        <v>11812</v>
      </c>
      <c r="H5231" s="3" t="s">
        <v>10814</v>
      </c>
    </row>
    <row r="5232" spans="1:8" ht="43.5" x14ac:dyDescent="0.35">
      <c r="A5232" s="4">
        <v>49877</v>
      </c>
      <c r="B5232" s="1">
        <v>45236</v>
      </c>
      <c r="C5232" s="2">
        <v>0.65322916666666664</v>
      </c>
      <c r="D5232" s="3" t="s">
        <v>11985</v>
      </c>
      <c r="E5232" s="3" t="s">
        <v>13952</v>
      </c>
      <c r="F5232" s="3" t="s">
        <v>31497</v>
      </c>
      <c r="G5232" s="3" t="s">
        <v>11106</v>
      </c>
      <c r="H5232" s="3" t="s">
        <v>13829</v>
      </c>
    </row>
    <row r="5233" spans="1:8" ht="43.5" x14ac:dyDescent="0.35">
      <c r="A5233" s="4">
        <v>205148</v>
      </c>
      <c r="B5233" s="1">
        <v>45236</v>
      </c>
      <c r="C5233" s="2">
        <v>0.65504629629629629</v>
      </c>
      <c r="D5233" s="3" t="s">
        <v>31498</v>
      </c>
      <c r="E5233" s="3" t="s">
        <v>31502</v>
      </c>
      <c r="F5233" s="3" t="s">
        <v>31499</v>
      </c>
      <c r="G5233" s="3" t="s">
        <v>31500</v>
      </c>
      <c r="H5233" s="3" t="s">
        <v>31501</v>
      </c>
    </row>
    <row r="5234" spans="1:8" ht="87" x14ac:dyDescent="0.35">
      <c r="A5234" s="4">
        <v>39746</v>
      </c>
      <c r="B5234" s="1">
        <v>45236</v>
      </c>
      <c r="C5234" s="2">
        <v>0.65604166666666663</v>
      </c>
      <c r="D5234" s="3" t="s">
        <v>233</v>
      </c>
      <c r="E5234" s="3" t="s">
        <v>31503</v>
      </c>
      <c r="F5234" s="3" t="s">
        <v>12780</v>
      </c>
      <c r="G5234" s="3" t="s">
        <v>11275</v>
      </c>
      <c r="H5234" s="3" t="s">
        <v>11372</v>
      </c>
    </row>
    <row r="5235" spans="1:8" x14ac:dyDescent="0.35">
      <c r="A5235" s="4">
        <v>188824</v>
      </c>
      <c r="B5235" s="1">
        <v>45236</v>
      </c>
      <c r="C5235" s="2">
        <v>0.65640046296296295</v>
      </c>
      <c r="D5235" s="3" t="s">
        <v>1288</v>
      </c>
      <c r="E5235" s="3" t="s">
        <v>1737</v>
      </c>
      <c r="F5235" s="3" t="s">
        <v>31504</v>
      </c>
      <c r="G5235" s="3" t="s">
        <v>1737</v>
      </c>
      <c r="H5235" s="3" t="s">
        <v>14791</v>
      </c>
    </row>
    <row r="5236" spans="1:8" ht="58" x14ac:dyDescent="0.35">
      <c r="A5236" s="4">
        <v>7795</v>
      </c>
      <c r="B5236" s="1">
        <v>45236</v>
      </c>
      <c r="C5236" s="2">
        <v>0.65680555555555553</v>
      </c>
      <c r="D5236" s="3" t="s">
        <v>31505</v>
      </c>
      <c r="E5236" s="3" t="s">
        <v>31507</v>
      </c>
      <c r="F5236" s="3" t="s">
        <v>15108</v>
      </c>
      <c r="G5236" s="3" t="s">
        <v>11799</v>
      </c>
      <c r="H5236" s="3" t="s">
        <v>31506</v>
      </c>
    </row>
    <row r="5237" spans="1:8" ht="43.5" x14ac:dyDescent="0.35">
      <c r="A5237" s="4">
        <v>197446</v>
      </c>
      <c r="B5237" s="1">
        <v>45236</v>
      </c>
      <c r="C5237" s="2">
        <v>0.65826388888888887</v>
      </c>
      <c r="D5237" s="3" t="s">
        <v>31508</v>
      </c>
      <c r="E5237" s="3" t="s">
        <v>31512</v>
      </c>
      <c r="F5237" s="3" t="s">
        <v>31509</v>
      </c>
      <c r="G5237" s="3" t="s">
        <v>31510</v>
      </c>
      <c r="H5237" s="3" t="s">
        <v>31511</v>
      </c>
    </row>
    <row r="5238" spans="1:8" ht="43.5" x14ac:dyDescent="0.35">
      <c r="A5238" s="4">
        <v>59248</v>
      </c>
      <c r="B5238" s="1">
        <v>45236</v>
      </c>
      <c r="C5238" s="2">
        <v>0.65978009259259263</v>
      </c>
      <c r="D5238" s="3" t="s">
        <v>31513</v>
      </c>
      <c r="E5238" s="3" t="s">
        <v>14184</v>
      </c>
      <c r="F5238" s="3" t="s">
        <v>31514</v>
      </c>
      <c r="G5238" s="3" t="s">
        <v>31515</v>
      </c>
      <c r="H5238" s="3" t="s">
        <v>31516</v>
      </c>
    </row>
    <row r="5239" spans="1:8" ht="29" x14ac:dyDescent="0.35">
      <c r="A5239" s="4">
        <v>116283</v>
      </c>
      <c r="B5239" s="1">
        <v>45236</v>
      </c>
      <c r="C5239" s="2">
        <v>0.65983796296296293</v>
      </c>
      <c r="D5239" s="3" t="s">
        <v>11985</v>
      </c>
      <c r="E5239" s="3" t="s">
        <v>14172</v>
      </c>
      <c r="F5239" s="3" t="s">
        <v>31517</v>
      </c>
      <c r="G5239" s="3" t="s">
        <v>104</v>
      </c>
      <c r="H5239" s="3" t="s">
        <v>13829</v>
      </c>
    </row>
    <row r="5240" spans="1:8" ht="43.5" x14ac:dyDescent="0.35">
      <c r="A5240" s="4">
        <v>181841</v>
      </c>
      <c r="B5240" s="1">
        <v>45236</v>
      </c>
      <c r="C5240" s="2">
        <v>0.66456018518518511</v>
      </c>
      <c r="D5240" s="3" t="s">
        <v>31518</v>
      </c>
      <c r="E5240" s="3" t="s">
        <v>31522</v>
      </c>
      <c r="F5240" s="3" t="s">
        <v>31519</v>
      </c>
      <c r="G5240" s="3" t="s">
        <v>31520</v>
      </c>
      <c r="H5240" s="3" t="s">
        <v>31521</v>
      </c>
    </row>
    <row r="5241" spans="1:8" ht="29" x14ac:dyDescent="0.35">
      <c r="A5241" s="4">
        <v>24663</v>
      </c>
      <c r="B5241" s="1">
        <v>45236</v>
      </c>
      <c r="C5241" s="2">
        <v>0.66864583333333327</v>
      </c>
      <c r="D5241" s="3" t="s">
        <v>10843</v>
      </c>
      <c r="E5241" s="3" t="s">
        <v>25706</v>
      </c>
      <c r="F5241" s="3" t="s">
        <v>31523</v>
      </c>
      <c r="G5241" s="3" t="s">
        <v>10396</v>
      </c>
      <c r="H5241" s="3" t="s">
        <v>11372</v>
      </c>
    </row>
    <row r="5242" spans="1:8" ht="43.5" x14ac:dyDescent="0.35">
      <c r="A5242" s="4">
        <v>24393</v>
      </c>
      <c r="B5242" s="1">
        <v>45236</v>
      </c>
      <c r="C5242" s="2">
        <v>0.66925925925925922</v>
      </c>
      <c r="D5242" s="3" t="s">
        <v>11985</v>
      </c>
      <c r="E5242" s="3" t="s">
        <v>31525</v>
      </c>
      <c r="F5242" s="3" t="s">
        <v>31524</v>
      </c>
      <c r="G5242" s="3" t="s">
        <v>11175</v>
      </c>
      <c r="H5242" s="3" t="s">
        <v>4190</v>
      </c>
    </row>
    <row r="5243" spans="1:8" ht="43.5" x14ac:dyDescent="0.35">
      <c r="A5243" s="4">
        <v>39856</v>
      </c>
      <c r="B5243" s="1">
        <v>45236</v>
      </c>
      <c r="C5243" s="2">
        <v>0.66999999999999993</v>
      </c>
      <c r="D5243" s="3" t="s">
        <v>10412</v>
      </c>
      <c r="E5243" s="3" t="s">
        <v>31529</v>
      </c>
      <c r="F5243" s="3" t="s">
        <v>31526</v>
      </c>
      <c r="G5243" s="3" t="s">
        <v>31527</v>
      </c>
      <c r="H5243" s="3" t="s">
        <v>31528</v>
      </c>
    </row>
    <row r="5244" spans="1:8" ht="29" x14ac:dyDescent="0.35">
      <c r="A5244" s="4">
        <v>158418</v>
      </c>
      <c r="B5244" s="1">
        <v>45236</v>
      </c>
      <c r="C5244" s="2">
        <v>0.6705902777777778</v>
      </c>
      <c r="D5244" s="3" t="s">
        <v>1436</v>
      </c>
      <c r="E5244" s="3" t="s">
        <v>31533</v>
      </c>
      <c r="F5244" s="3" t="s">
        <v>31530</v>
      </c>
      <c r="G5244" s="3" t="s">
        <v>31531</v>
      </c>
      <c r="H5244" s="3" t="s">
        <v>31532</v>
      </c>
    </row>
    <row r="5245" spans="1:8" ht="58" x14ac:dyDescent="0.35">
      <c r="A5245" s="4">
        <v>205746</v>
      </c>
      <c r="B5245" s="1">
        <v>45236</v>
      </c>
      <c r="C5245" s="2">
        <v>0.67940972222222218</v>
      </c>
      <c r="D5245" s="3" t="s">
        <v>31534</v>
      </c>
      <c r="E5245" s="3" t="s">
        <v>31536</v>
      </c>
      <c r="F5245" s="3" t="s">
        <v>31535</v>
      </c>
      <c r="G5245" s="3" t="s">
        <v>31536</v>
      </c>
      <c r="H5245" s="3" t="s">
        <v>31537</v>
      </c>
    </row>
    <row r="5246" spans="1:8" ht="72.5" x14ac:dyDescent="0.35">
      <c r="A5246" s="4">
        <v>158865</v>
      </c>
      <c r="B5246" s="1">
        <v>45236</v>
      </c>
      <c r="C5246" s="2">
        <v>0.68200231481481488</v>
      </c>
      <c r="D5246" s="3" t="s">
        <v>1403</v>
      </c>
      <c r="E5246" s="3" t="s">
        <v>31541</v>
      </c>
      <c r="F5246" s="3" t="s">
        <v>31538</v>
      </c>
      <c r="G5246" s="3" t="s">
        <v>31539</v>
      </c>
      <c r="H5246" s="3" t="s">
        <v>31540</v>
      </c>
    </row>
    <row r="5247" spans="1:8" ht="29" x14ac:dyDescent="0.35">
      <c r="A5247" s="4">
        <v>33833</v>
      </c>
      <c r="B5247" s="1">
        <v>45236</v>
      </c>
      <c r="C5247" s="2">
        <v>0.68376157407407412</v>
      </c>
      <c r="D5247" s="3" t="s">
        <v>10412</v>
      </c>
      <c r="E5247" s="3" t="s">
        <v>14888</v>
      </c>
      <c r="F5247" s="3" t="s">
        <v>31542</v>
      </c>
      <c r="G5247" s="3" t="s">
        <v>12356</v>
      </c>
      <c r="H5247" s="3" t="s">
        <v>31543</v>
      </c>
    </row>
    <row r="5248" spans="1:8" ht="29" x14ac:dyDescent="0.35">
      <c r="A5248" s="4">
        <v>49653</v>
      </c>
      <c r="B5248" s="1">
        <v>45236</v>
      </c>
      <c r="C5248" s="2">
        <v>0.68418981481481478</v>
      </c>
      <c r="D5248" s="3" t="s">
        <v>31544</v>
      </c>
      <c r="E5248" s="3" t="s">
        <v>13383</v>
      </c>
      <c r="F5248" s="3" t="s">
        <v>31545</v>
      </c>
      <c r="G5248" s="3" t="s">
        <v>13383</v>
      </c>
      <c r="H5248" s="3" t="s">
        <v>31546</v>
      </c>
    </row>
    <row r="5249" spans="1:8" ht="72.5" x14ac:dyDescent="0.35">
      <c r="A5249" s="4">
        <v>121672</v>
      </c>
      <c r="B5249" s="1">
        <v>45236</v>
      </c>
      <c r="C5249" s="2">
        <v>0.68600694444444443</v>
      </c>
      <c r="D5249" s="3" t="s">
        <v>10966</v>
      </c>
      <c r="E5249" s="3" t="s">
        <v>31550</v>
      </c>
      <c r="F5249" s="3" t="s">
        <v>31547</v>
      </c>
      <c r="G5249" s="3" t="s">
        <v>31548</v>
      </c>
      <c r="H5249" s="3" t="s">
        <v>31549</v>
      </c>
    </row>
    <row r="5250" spans="1:8" ht="29" x14ac:dyDescent="0.35">
      <c r="A5250" s="4">
        <v>203669</v>
      </c>
      <c r="B5250" s="1">
        <v>45236</v>
      </c>
      <c r="C5250" s="2">
        <v>0.687037037037037</v>
      </c>
      <c r="D5250" s="3" t="s">
        <v>31551</v>
      </c>
      <c r="E5250" s="3" t="s">
        <v>31553</v>
      </c>
      <c r="F5250" s="3" t="s">
        <v>1805</v>
      </c>
      <c r="G5250" s="3" t="s">
        <v>14503</v>
      </c>
      <c r="H5250" s="3" t="s">
        <v>31552</v>
      </c>
    </row>
    <row r="5251" spans="1:8" ht="87" x14ac:dyDescent="0.35">
      <c r="A5251" s="4">
        <v>203047</v>
      </c>
      <c r="B5251" s="1">
        <v>45236</v>
      </c>
      <c r="C5251" s="2">
        <v>0.68804398148148149</v>
      </c>
      <c r="D5251" s="3" t="s">
        <v>1403</v>
      </c>
      <c r="E5251" s="3" t="s">
        <v>31557</v>
      </c>
      <c r="F5251" s="3" t="s">
        <v>31554</v>
      </c>
      <c r="G5251" s="3" t="s">
        <v>31555</v>
      </c>
      <c r="H5251" s="3" t="s">
        <v>31556</v>
      </c>
    </row>
    <row r="5252" spans="1:8" ht="43.5" x14ac:dyDescent="0.35">
      <c r="A5252" s="4">
        <v>59248</v>
      </c>
      <c r="B5252" s="1">
        <v>45236</v>
      </c>
      <c r="C5252" s="2">
        <v>0.68844907407407396</v>
      </c>
      <c r="D5252" s="3" t="s">
        <v>31513</v>
      </c>
      <c r="E5252" s="3" t="s">
        <v>14184</v>
      </c>
      <c r="F5252" s="3" t="s">
        <v>31514</v>
      </c>
      <c r="G5252" s="3" t="s">
        <v>31558</v>
      </c>
      <c r="H5252" s="3" t="s">
        <v>31516</v>
      </c>
    </row>
    <row r="5253" spans="1:8" ht="29" x14ac:dyDescent="0.35">
      <c r="A5253" s="4">
        <v>77024</v>
      </c>
      <c r="B5253" s="1">
        <v>45236</v>
      </c>
      <c r="C5253" s="2">
        <v>0.69108796296296304</v>
      </c>
      <c r="D5253" s="3" t="s">
        <v>167</v>
      </c>
      <c r="E5253" s="3" t="s">
        <v>31561</v>
      </c>
      <c r="F5253" s="3" t="s">
        <v>31559</v>
      </c>
      <c r="G5253" s="3" t="s">
        <v>11882</v>
      </c>
      <c r="H5253" s="3" t="s">
        <v>31560</v>
      </c>
    </row>
    <row r="5254" spans="1:8" ht="43.5" x14ac:dyDescent="0.35">
      <c r="A5254" s="4">
        <v>205323</v>
      </c>
      <c r="B5254" s="1">
        <v>45236</v>
      </c>
      <c r="C5254" s="2">
        <v>0.69306712962962969</v>
      </c>
      <c r="D5254" s="3" t="s">
        <v>31562</v>
      </c>
      <c r="E5254" s="3" t="s">
        <v>31566</v>
      </c>
      <c r="F5254" s="3" t="s">
        <v>31563</v>
      </c>
      <c r="G5254" s="3" t="s">
        <v>31564</v>
      </c>
      <c r="H5254" s="3" t="s">
        <v>31565</v>
      </c>
    </row>
    <row r="5255" spans="1:8" ht="101.5" x14ac:dyDescent="0.35">
      <c r="A5255" s="4">
        <v>127689</v>
      </c>
      <c r="B5255" s="1">
        <v>45236</v>
      </c>
      <c r="C5255" s="2">
        <v>0.69407407407407407</v>
      </c>
      <c r="D5255" s="3" t="s">
        <v>1436</v>
      </c>
      <c r="E5255" s="3" t="s">
        <v>31568</v>
      </c>
      <c r="F5255" s="3" t="s">
        <v>31567</v>
      </c>
      <c r="G5255" s="3" t="s">
        <v>31568</v>
      </c>
      <c r="H5255" s="3" t="s">
        <v>12506</v>
      </c>
    </row>
    <row r="5256" spans="1:8" ht="58" x14ac:dyDescent="0.35">
      <c r="A5256" s="4">
        <v>144635</v>
      </c>
      <c r="B5256" s="1">
        <v>45236</v>
      </c>
      <c r="C5256" s="2">
        <v>0.69409722222222225</v>
      </c>
      <c r="D5256" s="3" t="s">
        <v>31569</v>
      </c>
      <c r="E5256" s="3" t="s">
        <v>31573</v>
      </c>
      <c r="F5256" s="3" t="s">
        <v>31570</v>
      </c>
      <c r="G5256" s="3" t="s">
        <v>31571</v>
      </c>
      <c r="H5256" s="3" t="s">
        <v>31572</v>
      </c>
    </row>
    <row r="5257" spans="1:8" ht="43.5" x14ac:dyDescent="0.35">
      <c r="A5257" s="4">
        <v>118666</v>
      </c>
      <c r="B5257" s="1">
        <v>45236</v>
      </c>
      <c r="C5257" s="2">
        <v>0.69818287037037041</v>
      </c>
      <c r="D5257" s="3" t="s">
        <v>11988</v>
      </c>
      <c r="E5257" s="3" t="s">
        <v>31577</v>
      </c>
      <c r="F5257" s="3" t="s">
        <v>31574</v>
      </c>
      <c r="G5257" s="3" t="s">
        <v>31575</v>
      </c>
      <c r="H5257" s="3" t="s">
        <v>31576</v>
      </c>
    </row>
    <row r="5258" spans="1:8" ht="58" x14ac:dyDescent="0.35">
      <c r="A5258" s="4">
        <v>129409</v>
      </c>
      <c r="B5258" s="1">
        <v>45236</v>
      </c>
      <c r="C5258" s="2">
        <v>0.70107638888888879</v>
      </c>
      <c r="D5258" s="3" t="s">
        <v>10285</v>
      </c>
      <c r="E5258" s="3" t="s">
        <v>31580</v>
      </c>
      <c r="F5258" s="3" t="s">
        <v>31578</v>
      </c>
      <c r="G5258" s="3" t="s">
        <v>11911</v>
      </c>
      <c r="H5258" s="3" t="s">
        <v>31579</v>
      </c>
    </row>
    <row r="5259" spans="1:8" ht="43.5" x14ac:dyDescent="0.35">
      <c r="A5259" s="4">
        <v>65854</v>
      </c>
      <c r="B5259" s="1">
        <v>45236</v>
      </c>
      <c r="C5259" s="2">
        <v>0.70263888888888892</v>
      </c>
      <c r="D5259" s="3" t="s">
        <v>10464</v>
      </c>
      <c r="E5259" s="3" t="s">
        <v>31582</v>
      </c>
      <c r="F5259" s="3" t="s">
        <v>31581</v>
      </c>
      <c r="G5259" s="3" t="s">
        <v>31582</v>
      </c>
      <c r="H5259" s="3" t="s">
        <v>11400</v>
      </c>
    </row>
    <row r="5260" spans="1:8" ht="43.5" x14ac:dyDescent="0.35">
      <c r="A5260" s="4">
        <v>201647</v>
      </c>
      <c r="B5260" s="1">
        <v>45236</v>
      </c>
      <c r="C5260" s="2">
        <v>0.70328703703703699</v>
      </c>
      <c r="D5260" s="3" t="s">
        <v>1403</v>
      </c>
      <c r="E5260" s="3" t="s">
        <v>31586</v>
      </c>
      <c r="F5260" s="3" t="s">
        <v>31583</v>
      </c>
      <c r="G5260" s="3" t="s">
        <v>31584</v>
      </c>
      <c r="H5260" s="3" t="s">
        <v>31585</v>
      </c>
    </row>
    <row r="5261" spans="1:8" ht="72.5" x14ac:dyDescent="0.35">
      <c r="A5261" s="4">
        <v>171279</v>
      </c>
      <c r="B5261" s="1">
        <v>45236</v>
      </c>
      <c r="C5261" s="2">
        <v>0.70456018518518526</v>
      </c>
      <c r="D5261" s="3" t="s">
        <v>31587</v>
      </c>
      <c r="E5261" s="3" t="s">
        <v>31590</v>
      </c>
      <c r="F5261" s="3" t="s">
        <v>31588</v>
      </c>
      <c r="G5261" s="3" t="s">
        <v>31589</v>
      </c>
      <c r="H5261" s="3" t="s">
        <v>397</v>
      </c>
    </row>
    <row r="5262" spans="1:8" x14ac:dyDescent="0.35">
      <c r="A5262" s="4">
        <v>183802</v>
      </c>
      <c r="B5262" s="1">
        <v>45236</v>
      </c>
      <c r="C5262" s="2">
        <v>0.70731481481481484</v>
      </c>
      <c r="D5262" s="3" t="s">
        <v>10921</v>
      </c>
      <c r="E5262" s="3" t="s">
        <v>31592</v>
      </c>
      <c r="F5262" s="3" t="s">
        <v>31591</v>
      </c>
      <c r="G5262" s="3" t="s">
        <v>28194</v>
      </c>
      <c r="H5262" s="3" t="s">
        <v>1325</v>
      </c>
    </row>
    <row r="5263" spans="1:8" ht="58" x14ac:dyDescent="0.35">
      <c r="A5263" s="4">
        <v>205495</v>
      </c>
      <c r="B5263" s="1">
        <v>45236</v>
      </c>
      <c r="C5263" s="2">
        <v>0.70974537037037033</v>
      </c>
      <c r="D5263" s="3" t="s">
        <v>31593</v>
      </c>
      <c r="E5263" s="3" t="s">
        <v>31597</v>
      </c>
      <c r="F5263" s="3" t="s">
        <v>31594</v>
      </c>
      <c r="G5263" s="3" t="s">
        <v>31595</v>
      </c>
      <c r="H5263" s="3" t="s">
        <v>31596</v>
      </c>
    </row>
    <row r="5264" spans="1:8" x14ac:dyDescent="0.35">
      <c r="A5264" s="4">
        <v>201225</v>
      </c>
      <c r="B5264" s="1">
        <v>45236</v>
      </c>
      <c r="C5264" s="2">
        <v>0.71326388888888881</v>
      </c>
      <c r="D5264" s="3" t="s">
        <v>31598</v>
      </c>
      <c r="E5264" s="3" t="s">
        <v>31600</v>
      </c>
      <c r="F5264" s="3" t="s">
        <v>31599</v>
      </c>
      <c r="G5264" s="3" t="s">
        <v>31600</v>
      </c>
      <c r="H5264" s="3" t="s">
        <v>29949</v>
      </c>
    </row>
    <row r="5265" spans="1:8" ht="58" x14ac:dyDescent="0.35">
      <c r="A5265" s="4">
        <v>170293</v>
      </c>
      <c r="B5265" s="1">
        <v>45236</v>
      </c>
      <c r="C5265" s="2">
        <v>0.7134490740740741</v>
      </c>
      <c r="D5265" s="3" t="e">
        <f>--intermittent blurring OF vision and OCCIPETIAL headache</f>
        <v>#NAME?</v>
      </c>
      <c r="E5265" s="3" t="s">
        <v>31604</v>
      </c>
      <c r="F5265" s="3" t="s">
        <v>31601</v>
      </c>
      <c r="G5265" s="3" t="s">
        <v>31602</v>
      </c>
      <c r="H5265" s="3" t="s">
        <v>31603</v>
      </c>
    </row>
    <row r="5266" spans="1:8" ht="58" x14ac:dyDescent="0.35">
      <c r="A5266" s="4">
        <v>52909</v>
      </c>
      <c r="B5266" s="1">
        <v>45236</v>
      </c>
      <c r="C5266" s="2">
        <v>0.71356481481481471</v>
      </c>
      <c r="D5266" s="3" t="s">
        <v>31605</v>
      </c>
      <c r="E5266" s="3" t="s">
        <v>31607</v>
      </c>
      <c r="F5266" s="3" t="s">
        <v>22199</v>
      </c>
      <c r="G5266" s="3" t="s">
        <v>10664</v>
      </c>
      <c r="H5266" s="3" t="s">
        <v>31606</v>
      </c>
    </row>
    <row r="5267" spans="1:8" ht="29" x14ac:dyDescent="0.35">
      <c r="A5267" s="4">
        <v>206045</v>
      </c>
      <c r="B5267" s="1">
        <v>45236</v>
      </c>
      <c r="C5267" s="2">
        <v>0.71540509259259266</v>
      </c>
      <c r="D5267" s="3" t="s">
        <v>31608</v>
      </c>
      <c r="E5267" s="3" t="s">
        <v>31610</v>
      </c>
      <c r="F5267" s="3" t="s">
        <v>31609</v>
      </c>
      <c r="G5267" s="3" t="s">
        <v>28758</v>
      </c>
      <c r="H5267" s="3" t="s">
        <v>28807</v>
      </c>
    </row>
    <row r="5268" spans="1:8" ht="43.5" x14ac:dyDescent="0.35">
      <c r="A5268" s="4">
        <v>33762</v>
      </c>
      <c r="B5268" s="1">
        <v>45236</v>
      </c>
      <c r="C5268" s="2">
        <v>0.71752314814814822</v>
      </c>
      <c r="D5268" s="3" t="s">
        <v>1436</v>
      </c>
      <c r="E5268" s="3" t="s">
        <v>31614</v>
      </c>
      <c r="F5268" s="3" t="s">
        <v>31611</v>
      </c>
      <c r="G5268" s="3" t="s">
        <v>31612</v>
      </c>
      <c r="H5268" s="3" t="s">
        <v>31613</v>
      </c>
    </row>
    <row r="5269" spans="1:8" x14ac:dyDescent="0.35">
      <c r="A5269" s="4">
        <v>50742</v>
      </c>
      <c r="B5269" s="1">
        <v>45236</v>
      </c>
      <c r="C5269" s="2">
        <v>0.71803240740740737</v>
      </c>
      <c r="D5269" s="3" t="s">
        <v>31615</v>
      </c>
      <c r="E5269" s="3" t="s">
        <v>11516</v>
      </c>
      <c r="F5269" s="3" t="s">
        <v>31616</v>
      </c>
      <c r="G5269" s="3" t="s">
        <v>11516</v>
      </c>
      <c r="H5269" s="3" t="s">
        <v>31617</v>
      </c>
    </row>
    <row r="5270" spans="1:8" ht="43.5" x14ac:dyDescent="0.35">
      <c r="A5270" s="4">
        <v>191701</v>
      </c>
      <c r="B5270" s="1">
        <v>45236</v>
      </c>
      <c r="C5270" s="2">
        <v>0.72013888888888899</v>
      </c>
      <c r="D5270" s="3" t="s">
        <v>12893</v>
      </c>
      <c r="E5270" s="3" t="s">
        <v>31621</v>
      </c>
      <c r="F5270" s="3" t="s">
        <v>31618</v>
      </c>
      <c r="G5270" s="3" t="s">
        <v>31619</v>
      </c>
      <c r="H5270" s="3" t="s">
        <v>31620</v>
      </c>
    </row>
    <row r="5271" spans="1:8" ht="29" x14ac:dyDescent="0.35">
      <c r="A5271" s="4">
        <v>4926</v>
      </c>
      <c r="B5271" s="1">
        <v>45236</v>
      </c>
      <c r="C5271" s="2">
        <v>0.72025462962962961</v>
      </c>
      <c r="D5271" s="3" t="s">
        <v>167</v>
      </c>
      <c r="E5271" s="3" t="s">
        <v>31623</v>
      </c>
      <c r="F5271" s="3" t="s">
        <v>31622</v>
      </c>
      <c r="G5271" s="3" t="s">
        <v>1315</v>
      </c>
      <c r="H5271" s="3" t="s">
        <v>15147</v>
      </c>
    </row>
    <row r="5272" spans="1:8" ht="43.5" x14ac:dyDescent="0.35">
      <c r="A5272" s="4">
        <v>48014</v>
      </c>
      <c r="B5272" s="1">
        <v>45236</v>
      </c>
      <c r="C5272" s="2">
        <v>0.7214814814814815</v>
      </c>
      <c r="D5272" s="3" t="s">
        <v>18643</v>
      </c>
      <c r="E5272" s="3" t="s">
        <v>31627</v>
      </c>
      <c r="F5272" s="3" t="s">
        <v>31624</v>
      </c>
      <c r="G5272" s="3" t="s">
        <v>31625</v>
      </c>
      <c r="H5272" s="3" t="s">
        <v>31626</v>
      </c>
    </row>
    <row r="5273" spans="1:8" ht="29" x14ac:dyDescent="0.35">
      <c r="A5273" s="4">
        <v>4926</v>
      </c>
      <c r="B5273" s="1">
        <v>45236</v>
      </c>
      <c r="C5273" s="2">
        <v>0.72173611111111102</v>
      </c>
      <c r="D5273" s="3" t="s">
        <v>167</v>
      </c>
      <c r="E5273" s="3" t="s">
        <v>31628</v>
      </c>
      <c r="F5273" s="3" t="s">
        <v>31622</v>
      </c>
      <c r="G5273" s="3" t="s">
        <v>1315</v>
      </c>
      <c r="H5273" s="3" t="s">
        <v>15147</v>
      </c>
    </row>
    <row r="5274" spans="1:8" ht="72.5" x14ac:dyDescent="0.35">
      <c r="A5274" s="4">
        <v>116864</v>
      </c>
      <c r="B5274" s="1">
        <v>45236</v>
      </c>
      <c r="C5274" s="2">
        <v>0.72372685185185182</v>
      </c>
      <c r="D5274" s="3" t="e">
        <f>---ANTEROGRADE AMENESIA</f>
        <v>#NAME?</v>
      </c>
      <c r="E5274" s="3" t="s">
        <v>13887</v>
      </c>
      <c r="F5274" s="3" t="s">
        <v>31629</v>
      </c>
      <c r="G5274" s="3" t="s">
        <v>31630</v>
      </c>
      <c r="H5274" s="3" t="s">
        <v>31631</v>
      </c>
    </row>
    <row r="5275" spans="1:8" ht="29" x14ac:dyDescent="0.35">
      <c r="A5275" s="4">
        <v>206049</v>
      </c>
      <c r="B5275" s="1">
        <v>45236</v>
      </c>
      <c r="C5275" s="2">
        <v>0.7251967592592593</v>
      </c>
      <c r="D5275" s="3" t="s">
        <v>31632</v>
      </c>
      <c r="E5275" s="3" t="s">
        <v>31634</v>
      </c>
      <c r="F5275" s="3" t="s">
        <v>31633</v>
      </c>
      <c r="G5275" s="3" t="s">
        <v>31634</v>
      </c>
      <c r="H5275" s="3" t="s">
        <v>31635</v>
      </c>
    </row>
    <row r="5276" spans="1:8" ht="43.5" x14ac:dyDescent="0.35">
      <c r="A5276" s="4">
        <v>206058</v>
      </c>
      <c r="B5276" s="1">
        <v>45236</v>
      </c>
      <c r="C5276" s="2">
        <v>0.73537037037037034</v>
      </c>
      <c r="D5276" s="3" t="s">
        <v>31636</v>
      </c>
      <c r="E5276" s="3" t="s">
        <v>31638</v>
      </c>
      <c r="F5276" s="3" t="s">
        <v>10418</v>
      </c>
      <c r="G5276" s="3" t="s">
        <v>11090</v>
      </c>
      <c r="H5276" s="3" t="s">
        <v>31637</v>
      </c>
    </row>
    <row r="5277" spans="1:8" ht="43.5" x14ac:dyDescent="0.35">
      <c r="A5277" s="4">
        <v>206059</v>
      </c>
      <c r="B5277" s="1">
        <v>45236</v>
      </c>
      <c r="C5277" s="2">
        <v>0.742650462962963</v>
      </c>
      <c r="D5277" s="3" t="s">
        <v>31639</v>
      </c>
      <c r="E5277" s="3" t="s">
        <v>31643</v>
      </c>
      <c r="F5277" s="3" t="s">
        <v>31640</v>
      </c>
      <c r="G5277" s="3" t="s">
        <v>31641</v>
      </c>
      <c r="H5277" s="3" t="s">
        <v>31642</v>
      </c>
    </row>
    <row r="5278" spans="1:8" ht="29" x14ac:dyDescent="0.35">
      <c r="A5278" s="4">
        <v>206070</v>
      </c>
      <c r="B5278" s="1">
        <v>45236</v>
      </c>
      <c r="C5278" s="2">
        <v>0.76538194444444441</v>
      </c>
      <c r="D5278" s="3" t="s">
        <v>31644</v>
      </c>
      <c r="E5278" s="3" t="s">
        <v>31648</v>
      </c>
      <c r="F5278" s="3" t="s">
        <v>31645</v>
      </c>
      <c r="G5278" s="3" t="s">
        <v>31646</v>
      </c>
      <c r="H5278" s="3" t="s">
        <v>31647</v>
      </c>
    </row>
    <row r="5279" spans="1:8" x14ac:dyDescent="0.35">
      <c r="A5279" s="4">
        <v>206071</v>
      </c>
      <c r="B5279" s="1">
        <v>45236</v>
      </c>
      <c r="C5279" s="2">
        <v>0.78031249999999996</v>
      </c>
      <c r="D5279" s="3" t="s">
        <v>31649</v>
      </c>
      <c r="E5279" s="3" t="s">
        <v>31653</v>
      </c>
      <c r="F5279" s="3" t="s">
        <v>31650</v>
      </c>
      <c r="G5279" s="3" t="s">
        <v>31651</v>
      </c>
      <c r="H5279" s="3" t="s">
        <v>31652</v>
      </c>
    </row>
    <row r="5280" spans="1:8" ht="43.5" x14ac:dyDescent="0.35">
      <c r="A5280" s="4">
        <v>6892</v>
      </c>
      <c r="B5280" s="1">
        <v>45237</v>
      </c>
      <c r="C5280" s="2">
        <v>0.325162037037037</v>
      </c>
      <c r="D5280" s="3" t="s">
        <v>13033</v>
      </c>
      <c r="E5280" s="3" t="s">
        <v>31656</v>
      </c>
      <c r="F5280" s="3" t="s">
        <v>31654</v>
      </c>
      <c r="G5280" s="3" t="s">
        <v>13102</v>
      </c>
      <c r="H5280" s="3" t="s">
        <v>31655</v>
      </c>
    </row>
    <row r="5281" spans="1:8" ht="58" x14ac:dyDescent="0.35">
      <c r="A5281" s="4">
        <v>61294</v>
      </c>
      <c r="B5281" s="1">
        <v>45237</v>
      </c>
      <c r="C5281" s="2">
        <v>0.33528935185185182</v>
      </c>
      <c r="D5281" s="3" t="s">
        <v>12025</v>
      </c>
      <c r="E5281" s="3" t="s">
        <v>31660</v>
      </c>
      <c r="F5281" s="3" t="s">
        <v>31657</v>
      </c>
      <c r="G5281" s="3" t="s">
        <v>31658</v>
      </c>
      <c r="H5281" s="3" t="s">
        <v>31659</v>
      </c>
    </row>
    <row r="5282" spans="1:8" ht="29" x14ac:dyDescent="0.35">
      <c r="A5282" s="4">
        <v>7554</v>
      </c>
      <c r="B5282" s="1">
        <v>45237</v>
      </c>
      <c r="C5282" s="2">
        <v>0.34023148148148147</v>
      </c>
      <c r="D5282" s="3" t="s">
        <v>892</v>
      </c>
      <c r="E5282" s="3" t="s">
        <v>31663</v>
      </c>
      <c r="F5282" s="3" t="s">
        <v>31661</v>
      </c>
      <c r="G5282" s="3" t="s">
        <v>1153</v>
      </c>
      <c r="H5282" s="3" t="s">
        <v>31662</v>
      </c>
    </row>
    <row r="5283" spans="1:8" ht="72.5" x14ac:dyDescent="0.35">
      <c r="A5283" s="4">
        <v>33844</v>
      </c>
      <c r="B5283" s="1">
        <v>45237</v>
      </c>
      <c r="C5283" s="2">
        <v>0.34137731481481487</v>
      </c>
      <c r="D5283" s="3" t="s">
        <v>12241</v>
      </c>
      <c r="E5283" s="3" t="s">
        <v>31667</v>
      </c>
      <c r="F5283" s="3" t="s">
        <v>31664</v>
      </c>
      <c r="G5283" s="3" t="s">
        <v>31665</v>
      </c>
      <c r="H5283" s="3" t="s">
        <v>31666</v>
      </c>
    </row>
    <row r="5284" spans="1:8" ht="43.5" x14ac:dyDescent="0.35">
      <c r="A5284" s="4">
        <v>42119</v>
      </c>
      <c r="B5284" s="1">
        <v>45237</v>
      </c>
      <c r="C5284" s="2">
        <v>0.34537037037037038</v>
      </c>
      <c r="D5284" s="3" t="s">
        <v>1744</v>
      </c>
      <c r="E5284" s="3" t="s">
        <v>31671</v>
      </c>
      <c r="F5284" s="3" t="s">
        <v>31668</v>
      </c>
      <c r="G5284" s="3" t="s">
        <v>31669</v>
      </c>
      <c r="H5284" s="3" t="s">
        <v>31670</v>
      </c>
    </row>
    <row r="5285" spans="1:8" ht="43.5" x14ac:dyDescent="0.35">
      <c r="A5285" s="4">
        <v>43192</v>
      </c>
      <c r="B5285" s="1">
        <v>45237</v>
      </c>
      <c r="C5285" s="2">
        <v>0.34561342592592598</v>
      </c>
      <c r="D5285" s="3" t="s">
        <v>892</v>
      </c>
      <c r="E5285" s="3" t="s">
        <v>31673</v>
      </c>
      <c r="F5285" s="3" t="s">
        <v>31672</v>
      </c>
      <c r="G5285" s="3" t="s">
        <v>10760</v>
      </c>
      <c r="H5285" s="3" t="s">
        <v>12037</v>
      </c>
    </row>
    <row r="5286" spans="1:8" ht="58" x14ac:dyDescent="0.35">
      <c r="A5286" s="4">
        <v>136490</v>
      </c>
      <c r="B5286" s="1">
        <v>45237</v>
      </c>
      <c r="C5286" s="2">
        <v>0.35159722222222217</v>
      </c>
      <c r="D5286" s="3" t="s">
        <v>31674</v>
      </c>
      <c r="E5286" s="3" t="s">
        <v>31678</v>
      </c>
      <c r="F5286" s="3" t="s">
        <v>31675</v>
      </c>
      <c r="G5286" s="3" t="s">
        <v>31676</v>
      </c>
      <c r="H5286" s="3" t="s">
        <v>31677</v>
      </c>
    </row>
    <row r="5287" spans="1:8" ht="72.5" x14ac:dyDescent="0.35">
      <c r="A5287" s="4">
        <v>35377</v>
      </c>
      <c r="B5287" s="1">
        <v>45237</v>
      </c>
      <c r="C5287" s="2">
        <v>0.35489583333333335</v>
      </c>
      <c r="D5287" s="3" t="s">
        <v>31679</v>
      </c>
      <c r="E5287" s="3" t="s">
        <v>31682</v>
      </c>
      <c r="F5287" s="3" t="s">
        <v>31680</v>
      </c>
      <c r="G5287" s="3" t="s">
        <v>29686</v>
      </c>
      <c r="H5287" s="3" t="s">
        <v>31681</v>
      </c>
    </row>
    <row r="5288" spans="1:8" ht="29" x14ac:dyDescent="0.35">
      <c r="A5288" s="4">
        <v>42620</v>
      </c>
      <c r="B5288" s="1">
        <v>45237</v>
      </c>
      <c r="C5288" s="2">
        <v>0.35776620370370371</v>
      </c>
      <c r="D5288" s="3" t="s">
        <v>31683</v>
      </c>
      <c r="E5288" s="3" t="s">
        <v>31687</v>
      </c>
      <c r="F5288" s="3" t="s">
        <v>31684</v>
      </c>
      <c r="G5288" s="3" t="s">
        <v>31685</v>
      </c>
      <c r="H5288" s="3" t="s">
        <v>31686</v>
      </c>
    </row>
    <row r="5289" spans="1:8" ht="29" x14ac:dyDescent="0.35">
      <c r="A5289" s="4">
        <v>13663</v>
      </c>
      <c r="B5289" s="1">
        <v>45237</v>
      </c>
      <c r="C5289" s="2">
        <v>0.36019675925925926</v>
      </c>
      <c r="D5289" s="3" t="s">
        <v>1296</v>
      </c>
      <c r="E5289" s="3" t="s">
        <v>31690</v>
      </c>
      <c r="F5289" s="3" t="s">
        <v>31688</v>
      </c>
      <c r="G5289" s="3" t="s">
        <v>10927</v>
      </c>
      <c r="H5289" s="3" t="s">
        <v>31689</v>
      </c>
    </row>
    <row r="5290" spans="1:8" ht="43.5" x14ac:dyDescent="0.35">
      <c r="A5290" s="4">
        <v>34713</v>
      </c>
      <c r="B5290" s="1">
        <v>45237</v>
      </c>
      <c r="C5290" s="2">
        <v>0.36243055555555559</v>
      </c>
      <c r="D5290" s="3" t="s">
        <v>31691</v>
      </c>
      <c r="E5290" s="3" t="s">
        <v>31695</v>
      </c>
      <c r="F5290" s="3" t="s">
        <v>31692</v>
      </c>
      <c r="G5290" s="3" t="s">
        <v>31693</v>
      </c>
      <c r="H5290" s="3" t="s">
        <v>31694</v>
      </c>
    </row>
    <row r="5291" spans="1:8" ht="87" x14ac:dyDescent="0.35">
      <c r="A5291" s="4">
        <v>84300</v>
      </c>
      <c r="B5291" s="1">
        <v>45237</v>
      </c>
      <c r="C5291" s="2">
        <v>0.36273148148148149</v>
      </c>
      <c r="D5291" s="3" t="s">
        <v>31696</v>
      </c>
      <c r="E5291" s="3" t="s">
        <v>31700</v>
      </c>
      <c r="F5291" s="3" t="s">
        <v>31697</v>
      </c>
      <c r="G5291" s="3" t="s">
        <v>31698</v>
      </c>
      <c r="H5291" s="3" t="s">
        <v>31699</v>
      </c>
    </row>
    <row r="5292" spans="1:8" ht="159.5" x14ac:dyDescent="0.35">
      <c r="A5292" s="4">
        <v>192661</v>
      </c>
      <c r="B5292" s="1">
        <v>45237</v>
      </c>
      <c r="C5292" s="2">
        <v>0.36921296296296297</v>
      </c>
      <c r="D5292" s="3" t="s">
        <v>31701</v>
      </c>
      <c r="E5292" s="3" t="s">
        <v>31705</v>
      </c>
      <c r="F5292" s="3" t="s">
        <v>31702</v>
      </c>
      <c r="G5292" s="3" t="s">
        <v>31703</v>
      </c>
      <c r="H5292" s="3" t="s">
        <v>31704</v>
      </c>
    </row>
    <row r="5293" spans="1:8" ht="72.5" x14ac:dyDescent="0.35">
      <c r="A5293" s="4">
        <v>53218</v>
      </c>
      <c r="B5293" s="1">
        <v>45237</v>
      </c>
      <c r="C5293" s="2">
        <v>0.37135416666666665</v>
      </c>
      <c r="D5293" s="3" t="s">
        <v>1029</v>
      </c>
      <c r="E5293" s="3" t="s">
        <v>31709</v>
      </c>
      <c r="F5293" s="3" t="s">
        <v>31706</v>
      </c>
      <c r="G5293" s="3" t="s">
        <v>31707</v>
      </c>
      <c r="H5293" s="3" t="s">
        <v>31708</v>
      </c>
    </row>
    <row r="5294" spans="1:8" ht="43.5" x14ac:dyDescent="0.35">
      <c r="A5294" s="4">
        <v>40835</v>
      </c>
      <c r="B5294" s="1">
        <v>45237</v>
      </c>
      <c r="C5294" s="2">
        <v>0.3727314814814815</v>
      </c>
      <c r="D5294" s="3" t="s">
        <v>167</v>
      </c>
      <c r="E5294" s="3" t="s">
        <v>15630</v>
      </c>
      <c r="F5294" s="3" t="s">
        <v>31710</v>
      </c>
      <c r="G5294" s="3" t="s">
        <v>31711</v>
      </c>
      <c r="H5294" s="3" t="s">
        <v>1615</v>
      </c>
    </row>
    <row r="5295" spans="1:8" ht="43.5" x14ac:dyDescent="0.35">
      <c r="A5295" s="4">
        <v>43354</v>
      </c>
      <c r="B5295" s="1">
        <v>45237</v>
      </c>
      <c r="C5295" s="2">
        <v>0.37321759259259263</v>
      </c>
      <c r="D5295" s="3" t="s">
        <v>985</v>
      </c>
      <c r="E5295" s="3" t="s">
        <v>31714</v>
      </c>
      <c r="F5295" s="3" t="s">
        <v>31712</v>
      </c>
      <c r="G5295" s="3" t="s">
        <v>11073</v>
      </c>
      <c r="H5295" s="3" t="s">
        <v>31713</v>
      </c>
    </row>
    <row r="5296" spans="1:8" ht="72.5" x14ac:dyDescent="0.35">
      <c r="A5296" s="4">
        <v>126659</v>
      </c>
      <c r="B5296" s="1">
        <v>45237</v>
      </c>
      <c r="C5296" s="2">
        <v>0.3782638888888889</v>
      </c>
      <c r="D5296" s="3" t="s">
        <v>31715</v>
      </c>
      <c r="E5296" s="3" t="s">
        <v>31718</v>
      </c>
      <c r="F5296" s="3" t="s">
        <v>31716</v>
      </c>
      <c r="G5296" s="3" t="e">
        <f>+ Improving Anemia</f>
        <v>#NAME?</v>
      </c>
      <c r="H5296" s="3" t="s">
        <v>31717</v>
      </c>
    </row>
    <row r="5297" spans="1:8" ht="29" x14ac:dyDescent="0.35">
      <c r="A5297" s="4">
        <v>198980</v>
      </c>
      <c r="B5297" s="1">
        <v>45237</v>
      </c>
      <c r="C5297" s="2">
        <v>0.38214120370370369</v>
      </c>
      <c r="D5297" s="3" t="s">
        <v>31720</v>
      </c>
      <c r="E5297" s="3" t="s">
        <v>31724</v>
      </c>
      <c r="F5297" s="3" t="s">
        <v>31721</v>
      </c>
      <c r="G5297" s="3" t="s">
        <v>31722</v>
      </c>
      <c r="H5297" s="3" t="s">
        <v>31723</v>
      </c>
    </row>
    <row r="5298" spans="1:8" ht="72.5" x14ac:dyDescent="0.35">
      <c r="A5298" s="4">
        <v>170676</v>
      </c>
      <c r="B5298" s="1">
        <v>45237</v>
      </c>
      <c r="C5298" s="2">
        <v>0.38245370370370368</v>
      </c>
      <c r="D5298" s="3" t="s">
        <v>31725</v>
      </c>
      <c r="E5298" s="3" t="s">
        <v>31729</v>
      </c>
      <c r="F5298" s="3" t="s">
        <v>31726</v>
      </c>
      <c r="G5298" s="3" t="s">
        <v>31727</v>
      </c>
      <c r="H5298" s="3" t="s">
        <v>31728</v>
      </c>
    </row>
    <row r="5299" spans="1:8" ht="58" x14ac:dyDescent="0.35">
      <c r="A5299" s="4">
        <v>175798</v>
      </c>
      <c r="B5299" s="1">
        <v>45237</v>
      </c>
      <c r="C5299" s="2">
        <v>0.38285879629629632</v>
      </c>
      <c r="D5299" s="3" t="s">
        <v>892</v>
      </c>
      <c r="E5299" s="3" t="s">
        <v>26671</v>
      </c>
      <c r="F5299" s="3" t="s">
        <v>31730</v>
      </c>
      <c r="G5299" s="3" t="s">
        <v>31731</v>
      </c>
      <c r="H5299" s="3" t="s">
        <v>11350</v>
      </c>
    </row>
    <row r="5300" spans="1:8" ht="72.5" x14ac:dyDescent="0.35">
      <c r="A5300" s="4">
        <v>15127</v>
      </c>
      <c r="B5300" s="1">
        <v>45237</v>
      </c>
      <c r="C5300" s="2">
        <v>0.38322916666666668</v>
      </c>
      <c r="D5300" s="3" t="s">
        <v>1556</v>
      </c>
      <c r="E5300" s="3" t="s">
        <v>31735</v>
      </c>
      <c r="F5300" s="3" t="s">
        <v>31732</v>
      </c>
      <c r="G5300" s="3" t="s">
        <v>31733</v>
      </c>
      <c r="H5300" s="3" t="s">
        <v>31734</v>
      </c>
    </row>
    <row r="5301" spans="1:8" x14ac:dyDescent="0.35">
      <c r="A5301" s="4">
        <v>44071</v>
      </c>
      <c r="B5301" s="1">
        <v>45237</v>
      </c>
      <c r="C5301" s="2">
        <v>0.38451388888888888</v>
      </c>
      <c r="D5301" s="3" t="s">
        <v>985</v>
      </c>
      <c r="E5301" s="3" t="s">
        <v>31736</v>
      </c>
      <c r="F5301" s="3" t="s">
        <v>12918</v>
      </c>
      <c r="G5301" s="3" t="s">
        <v>31736</v>
      </c>
      <c r="H5301" s="3" t="s">
        <v>31737</v>
      </c>
    </row>
    <row r="5302" spans="1:8" ht="43.5" x14ac:dyDescent="0.35">
      <c r="A5302" s="4">
        <v>16281</v>
      </c>
      <c r="B5302" s="1">
        <v>45237</v>
      </c>
      <c r="C5302" s="2">
        <v>0.38481481481481478</v>
      </c>
      <c r="D5302" s="3" t="s">
        <v>31738</v>
      </c>
      <c r="E5302" s="3" t="s">
        <v>13689</v>
      </c>
      <c r="F5302" s="3" t="s">
        <v>31739</v>
      </c>
      <c r="G5302" s="3" t="s">
        <v>31740</v>
      </c>
      <c r="H5302" s="3" t="s">
        <v>31741</v>
      </c>
    </row>
    <row r="5303" spans="1:8" ht="58" x14ac:dyDescent="0.35">
      <c r="A5303" s="4">
        <v>176940</v>
      </c>
      <c r="B5303" s="1">
        <v>45237</v>
      </c>
      <c r="C5303" s="2">
        <v>0.38738425925925929</v>
      </c>
      <c r="D5303" s="3" t="s">
        <v>11522</v>
      </c>
      <c r="E5303" s="3" t="s">
        <v>31745</v>
      </c>
      <c r="F5303" s="3" t="s">
        <v>31742</v>
      </c>
      <c r="G5303" s="3" t="s">
        <v>31743</v>
      </c>
      <c r="H5303" s="3" t="s">
        <v>31744</v>
      </c>
    </row>
    <row r="5304" spans="1:8" ht="58" x14ac:dyDescent="0.35">
      <c r="A5304" s="4">
        <v>35683</v>
      </c>
      <c r="B5304" s="1">
        <v>45237</v>
      </c>
      <c r="C5304" s="2">
        <v>0.38829861111111108</v>
      </c>
      <c r="D5304" s="3" t="s">
        <v>985</v>
      </c>
      <c r="E5304" s="3" t="s">
        <v>31749</v>
      </c>
      <c r="F5304" s="3" t="s">
        <v>31746</v>
      </c>
      <c r="G5304" s="3" t="s">
        <v>31747</v>
      </c>
      <c r="H5304" s="3" t="s">
        <v>31748</v>
      </c>
    </row>
    <row r="5305" spans="1:8" ht="58" x14ac:dyDescent="0.35">
      <c r="A5305" s="4">
        <v>62397</v>
      </c>
      <c r="B5305" s="1">
        <v>45237</v>
      </c>
      <c r="C5305" s="2">
        <v>0.38849537037037035</v>
      </c>
      <c r="D5305" s="3" t="s">
        <v>31750</v>
      </c>
      <c r="E5305" s="3" t="s">
        <v>31754</v>
      </c>
      <c r="F5305" s="3" t="s">
        <v>31751</v>
      </c>
      <c r="G5305" s="3" t="s">
        <v>31752</v>
      </c>
      <c r="H5305" s="3" t="s">
        <v>31753</v>
      </c>
    </row>
    <row r="5306" spans="1:8" ht="43.5" x14ac:dyDescent="0.35">
      <c r="A5306" s="4">
        <v>94084</v>
      </c>
      <c r="B5306" s="1">
        <v>45237</v>
      </c>
      <c r="C5306" s="2">
        <v>0.38938657407407407</v>
      </c>
      <c r="D5306" s="3" t="s">
        <v>31755</v>
      </c>
      <c r="E5306" s="3" t="s">
        <v>31757</v>
      </c>
      <c r="F5306" s="3" t="s">
        <v>31756</v>
      </c>
      <c r="G5306" s="3" t="s">
        <v>11569</v>
      </c>
      <c r="H5306" s="3" t="s">
        <v>592</v>
      </c>
    </row>
    <row r="5307" spans="1:8" ht="43.5" x14ac:dyDescent="0.35">
      <c r="A5307" s="4">
        <v>40928</v>
      </c>
      <c r="B5307" s="1">
        <v>45237</v>
      </c>
      <c r="C5307" s="2">
        <v>0.39028935185185182</v>
      </c>
      <c r="D5307" s="3" t="s">
        <v>985</v>
      </c>
      <c r="E5307" s="3" t="s">
        <v>15429</v>
      </c>
      <c r="F5307" s="3" t="s">
        <v>12918</v>
      </c>
      <c r="G5307" s="3" t="s">
        <v>12919</v>
      </c>
      <c r="H5307" s="3" t="s">
        <v>3017</v>
      </c>
    </row>
    <row r="5308" spans="1:8" ht="29" x14ac:dyDescent="0.35">
      <c r="A5308" s="4">
        <v>39028</v>
      </c>
      <c r="B5308" s="1">
        <v>45237</v>
      </c>
      <c r="C5308" s="2">
        <v>0.39030092592592597</v>
      </c>
      <c r="D5308" s="3" t="s">
        <v>1933</v>
      </c>
      <c r="E5308" s="3" t="s">
        <v>10622</v>
      </c>
      <c r="F5308" s="3" t="s">
        <v>31758</v>
      </c>
      <c r="G5308" s="3" t="s">
        <v>31759</v>
      </c>
      <c r="H5308" s="3" t="s">
        <v>31760</v>
      </c>
    </row>
    <row r="5309" spans="1:8" ht="29" x14ac:dyDescent="0.35">
      <c r="A5309" s="4">
        <v>165837</v>
      </c>
      <c r="B5309" s="1">
        <v>45237</v>
      </c>
      <c r="C5309" s="2">
        <v>0.3925925925925926</v>
      </c>
      <c r="D5309" s="3" t="s">
        <v>31761</v>
      </c>
      <c r="E5309" s="3" t="s">
        <v>31765</v>
      </c>
      <c r="F5309" s="3" t="s">
        <v>31762</v>
      </c>
      <c r="G5309" s="3" t="s">
        <v>31763</v>
      </c>
      <c r="H5309" s="3" t="s">
        <v>31764</v>
      </c>
    </row>
    <row r="5310" spans="1:8" ht="130.5" x14ac:dyDescent="0.35">
      <c r="A5310" s="4">
        <v>42226</v>
      </c>
      <c r="B5310" s="1">
        <v>45237</v>
      </c>
      <c r="C5310" s="2">
        <v>0.3932060185185185</v>
      </c>
      <c r="D5310" s="3" t="s">
        <v>31766</v>
      </c>
      <c r="E5310" s="3" t="s">
        <v>31770</v>
      </c>
      <c r="F5310" s="3" t="s">
        <v>31767</v>
      </c>
      <c r="G5310" s="3" t="s">
        <v>31768</v>
      </c>
      <c r="H5310" s="3" t="s">
        <v>31769</v>
      </c>
    </row>
    <row r="5311" spans="1:8" x14ac:dyDescent="0.35">
      <c r="A5311" s="4">
        <v>78524</v>
      </c>
      <c r="B5311" s="1">
        <v>45237</v>
      </c>
      <c r="C5311" s="2">
        <v>0.39879629629629632</v>
      </c>
      <c r="D5311" s="3" t="s">
        <v>985</v>
      </c>
      <c r="E5311" s="3" t="s">
        <v>31772</v>
      </c>
      <c r="F5311" s="3" t="s">
        <v>12918</v>
      </c>
      <c r="G5311" s="3" t="s">
        <v>31771</v>
      </c>
      <c r="H5311" s="3" t="s">
        <v>3017</v>
      </c>
    </row>
    <row r="5312" spans="1:8" ht="72.5" x14ac:dyDescent="0.35">
      <c r="A5312" s="4">
        <v>198949</v>
      </c>
      <c r="B5312" s="1">
        <v>45237</v>
      </c>
      <c r="C5312" s="2">
        <v>0.39879629629629632</v>
      </c>
      <c r="D5312" s="3" t="s">
        <v>12181</v>
      </c>
      <c r="E5312" s="3" t="s">
        <v>31775</v>
      </c>
      <c r="F5312" s="3" t="s">
        <v>31773</v>
      </c>
      <c r="G5312" s="3" t="s">
        <v>31774</v>
      </c>
      <c r="H5312" s="3" t="s">
        <v>11419</v>
      </c>
    </row>
    <row r="5313" spans="1:8" ht="87" x14ac:dyDescent="0.35">
      <c r="A5313" s="4">
        <v>200917</v>
      </c>
      <c r="B5313" s="1">
        <v>45237</v>
      </c>
      <c r="C5313" s="2">
        <v>0.39903935185185185</v>
      </c>
      <c r="D5313" s="3" t="s">
        <v>31776</v>
      </c>
      <c r="E5313" s="3" t="s">
        <v>31779</v>
      </c>
      <c r="F5313" s="3" t="s">
        <v>11288</v>
      </c>
      <c r="G5313" s="3" t="s">
        <v>31777</v>
      </c>
      <c r="H5313" s="3" t="s">
        <v>31778</v>
      </c>
    </row>
    <row r="5314" spans="1:8" x14ac:dyDescent="0.35">
      <c r="A5314" s="4">
        <v>192835</v>
      </c>
      <c r="B5314" s="1">
        <v>45237</v>
      </c>
      <c r="C5314" s="2">
        <v>0.39909722222222221</v>
      </c>
      <c r="D5314" s="3" t="s">
        <v>31780</v>
      </c>
      <c r="E5314" s="3" t="s">
        <v>31782</v>
      </c>
      <c r="F5314" s="3" t="s">
        <v>31781</v>
      </c>
      <c r="G5314" s="3" t="s">
        <v>31782</v>
      </c>
      <c r="H5314" s="3" t="s">
        <v>31783</v>
      </c>
    </row>
    <row r="5315" spans="1:8" ht="58" x14ac:dyDescent="0.35">
      <c r="A5315" s="4">
        <v>166388</v>
      </c>
      <c r="B5315" s="1">
        <v>45237</v>
      </c>
      <c r="C5315" s="2">
        <v>0.39956018518518516</v>
      </c>
      <c r="D5315" s="3" t="s">
        <v>31784</v>
      </c>
      <c r="E5315" s="3" t="s">
        <v>31788</v>
      </c>
      <c r="F5315" s="3" t="s">
        <v>31785</v>
      </c>
      <c r="G5315" s="3" t="s">
        <v>31786</v>
      </c>
      <c r="H5315" s="3" t="s">
        <v>31787</v>
      </c>
    </row>
    <row r="5316" spans="1:8" ht="72.5" x14ac:dyDescent="0.35">
      <c r="A5316" s="4">
        <v>47507</v>
      </c>
      <c r="B5316" s="1">
        <v>45237</v>
      </c>
      <c r="C5316" s="2">
        <v>0.40050925925925923</v>
      </c>
      <c r="D5316" s="3" t="s">
        <v>985</v>
      </c>
      <c r="E5316" s="3" t="s">
        <v>31791</v>
      </c>
      <c r="F5316" s="3" t="s">
        <v>31789</v>
      </c>
      <c r="G5316" s="3" t="s">
        <v>11073</v>
      </c>
      <c r="H5316" s="3" t="s">
        <v>31790</v>
      </c>
    </row>
    <row r="5317" spans="1:8" ht="72.5" x14ac:dyDescent="0.35">
      <c r="A5317" s="4">
        <v>32230</v>
      </c>
      <c r="B5317" s="1">
        <v>45237</v>
      </c>
      <c r="C5317" s="2">
        <v>0.40151620370370367</v>
      </c>
      <c r="D5317" s="3" t="s">
        <v>13664</v>
      </c>
      <c r="E5317" s="3" t="s">
        <v>31795</v>
      </c>
      <c r="F5317" s="3" t="s">
        <v>31792</v>
      </c>
      <c r="G5317" s="3" t="s">
        <v>31793</v>
      </c>
      <c r="H5317" s="3" t="s">
        <v>31794</v>
      </c>
    </row>
    <row r="5318" spans="1:8" ht="174" x14ac:dyDescent="0.35">
      <c r="A5318" s="4">
        <v>40426</v>
      </c>
      <c r="B5318" s="1">
        <v>45237</v>
      </c>
      <c r="C5318" s="2">
        <v>0.4017013888888889</v>
      </c>
      <c r="D5318" s="3" t="s">
        <v>31796</v>
      </c>
      <c r="E5318" s="3" t="s">
        <v>31800</v>
      </c>
      <c r="F5318" s="3" t="s">
        <v>31797</v>
      </c>
      <c r="G5318" s="3" t="s">
        <v>31798</v>
      </c>
      <c r="H5318" s="3" t="s">
        <v>31799</v>
      </c>
    </row>
    <row r="5319" spans="1:8" x14ac:dyDescent="0.35">
      <c r="A5319" s="4">
        <v>51634</v>
      </c>
      <c r="B5319" s="1">
        <v>45237</v>
      </c>
      <c r="C5319" s="2">
        <v>0.40228009259259262</v>
      </c>
      <c r="D5319" s="3" t="s">
        <v>31801</v>
      </c>
      <c r="E5319" s="3" t="s">
        <v>31803</v>
      </c>
      <c r="F5319" s="3" t="s">
        <v>14092</v>
      </c>
      <c r="G5319" s="3" t="s">
        <v>1153</v>
      </c>
      <c r="H5319" s="3" t="s">
        <v>31802</v>
      </c>
    </row>
    <row r="5320" spans="1:8" ht="43.5" x14ac:dyDescent="0.35">
      <c r="A5320" s="4">
        <v>201819</v>
      </c>
      <c r="B5320" s="1">
        <v>45237</v>
      </c>
      <c r="C5320" s="2">
        <v>0.40380787037037041</v>
      </c>
      <c r="D5320" s="3" t="s">
        <v>1933</v>
      </c>
      <c r="E5320" s="3" t="s">
        <v>31807</v>
      </c>
      <c r="F5320" s="3" t="s">
        <v>31804</v>
      </c>
      <c r="G5320" s="3" t="s">
        <v>31805</v>
      </c>
      <c r="H5320" s="3" t="s">
        <v>31806</v>
      </c>
    </row>
    <row r="5321" spans="1:8" ht="29" x14ac:dyDescent="0.35">
      <c r="A5321" s="4">
        <v>39117</v>
      </c>
      <c r="B5321" s="1">
        <v>45237</v>
      </c>
      <c r="C5321" s="2">
        <v>0.40521990740740743</v>
      </c>
      <c r="D5321" s="3" t="s">
        <v>10920</v>
      </c>
      <c r="E5321" s="3" t="s">
        <v>12535</v>
      </c>
      <c r="F5321" s="3" t="s">
        <v>31808</v>
      </c>
      <c r="G5321" s="3" t="s">
        <v>31809</v>
      </c>
      <c r="H5321" s="3" t="s">
        <v>11419</v>
      </c>
    </row>
    <row r="5322" spans="1:8" ht="130.5" x14ac:dyDescent="0.35">
      <c r="A5322" s="4">
        <v>159433</v>
      </c>
      <c r="B5322" s="1">
        <v>45237</v>
      </c>
      <c r="C5322" s="2">
        <v>0.40557870370370369</v>
      </c>
      <c r="D5322" s="3" t="s">
        <v>1556</v>
      </c>
      <c r="E5322" s="3" t="s">
        <v>31813</v>
      </c>
      <c r="F5322" s="3" t="s">
        <v>31810</v>
      </c>
      <c r="G5322" s="3" t="s">
        <v>31811</v>
      </c>
      <c r="H5322" s="3" t="s">
        <v>31812</v>
      </c>
    </row>
    <row r="5323" spans="1:8" ht="72.5" x14ac:dyDescent="0.35">
      <c r="A5323" s="4">
        <v>47507</v>
      </c>
      <c r="B5323" s="1">
        <v>45237</v>
      </c>
      <c r="C5323" s="2">
        <v>0.40733796296296299</v>
      </c>
      <c r="D5323" s="3" t="s">
        <v>985</v>
      </c>
      <c r="E5323" s="3" t="s">
        <v>31791</v>
      </c>
      <c r="F5323" s="3" t="s">
        <v>31814</v>
      </c>
      <c r="G5323" s="3" t="s">
        <v>11073</v>
      </c>
      <c r="H5323" s="3" t="s">
        <v>31790</v>
      </c>
    </row>
    <row r="5324" spans="1:8" ht="29" x14ac:dyDescent="0.35">
      <c r="A5324" s="4">
        <v>201403</v>
      </c>
      <c r="B5324" s="1">
        <v>45237</v>
      </c>
      <c r="C5324" s="2">
        <v>0.40767361111111106</v>
      </c>
      <c r="D5324" s="3" t="s">
        <v>10435</v>
      </c>
      <c r="E5324" s="3" t="s">
        <v>31817</v>
      </c>
      <c r="F5324" s="3" t="s">
        <v>31815</v>
      </c>
      <c r="G5324" s="3" t="s">
        <v>31816</v>
      </c>
      <c r="H5324" s="3" t="s">
        <v>30687</v>
      </c>
    </row>
    <row r="5325" spans="1:8" ht="43.5" x14ac:dyDescent="0.35">
      <c r="A5325" s="4">
        <v>154571</v>
      </c>
      <c r="B5325" s="1">
        <v>45237</v>
      </c>
      <c r="C5325" s="2">
        <v>0.41028935185185184</v>
      </c>
      <c r="D5325" s="3" t="s">
        <v>167</v>
      </c>
      <c r="E5325" s="3" t="s">
        <v>31821</v>
      </c>
      <c r="F5325" s="3" t="s">
        <v>31818</v>
      </c>
      <c r="G5325" s="3" t="s">
        <v>31819</v>
      </c>
      <c r="H5325" s="3" t="s">
        <v>31820</v>
      </c>
    </row>
    <row r="5326" spans="1:8" ht="43.5" x14ac:dyDescent="0.35">
      <c r="A5326" s="4">
        <v>19087</v>
      </c>
      <c r="B5326" s="1">
        <v>45237</v>
      </c>
      <c r="C5326" s="2">
        <v>0.41114583333333332</v>
      </c>
      <c r="D5326" s="3" t="s">
        <v>31822</v>
      </c>
      <c r="E5326" s="3" t="s">
        <v>31825</v>
      </c>
      <c r="F5326" s="3" t="s">
        <v>31823</v>
      </c>
      <c r="G5326" s="3" t="s">
        <v>31824</v>
      </c>
      <c r="H5326" s="3" t="s">
        <v>3017</v>
      </c>
    </row>
    <row r="5327" spans="1:8" ht="145" x14ac:dyDescent="0.35">
      <c r="A5327" s="4">
        <v>67785</v>
      </c>
      <c r="B5327" s="1">
        <v>45237</v>
      </c>
      <c r="C5327" s="2">
        <v>0.41171296296296295</v>
      </c>
      <c r="D5327" s="3" t="s">
        <v>31826</v>
      </c>
      <c r="E5327" s="3" t="s">
        <v>31829</v>
      </c>
      <c r="F5327" s="3" t="s">
        <v>31827</v>
      </c>
      <c r="G5327" s="3" t="s">
        <v>11732</v>
      </c>
      <c r="H5327" s="3" t="s">
        <v>31828</v>
      </c>
    </row>
    <row r="5328" spans="1:8" x14ac:dyDescent="0.35">
      <c r="A5328" s="4">
        <v>106913</v>
      </c>
      <c r="B5328" s="1">
        <v>45237</v>
      </c>
      <c r="C5328" s="2">
        <v>0.41172453703703704</v>
      </c>
      <c r="D5328" s="3" t="s">
        <v>31830</v>
      </c>
      <c r="E5328" s="3" t="s">
        <v>31833</v>
      </c>
      <c r="F5328" s="3" t="s">
        <v>31831</v>
      </c>
      <c r="G5328" s="3" t="s">
        <v>12560</v>
      </c>
      <c r="H5328" s="3" t="s">
        <v>31832</v>
      </c>
    </row>
    <row r="5329" spans="1:8" ht="29" x14ac:dyDescent="0.35">
      <c r="A5329" s="4">
        <v>148171</v>
      </c>
      <c r="B5329" s="1">
        <v>45237</v>
      </c>
      <c r="C5329" s="2">
        <v>0.41303240740740743</v>
      </c>
      <c r="D5329" s="3" t="s">
        <v>31834</v>
      </c>
      <c r="E5329" s="3" t="s">
        <v>14265</v>
      </c>
      <c r="F5329" s="3" t="s">
        <v>31835</v>
      </c>
      <c r="G5329" s="3" t="s">
        <v>31836</v>
      </c>
      <c r="H5329" s="3" t="s">
        <v>31837</v>
      </c>
    </row>
    <row r="5330" spans="1:8" ht="58" x14ac:dyDescent="0.35">
      <c r="A5330" s="4">
        <v>28076</v>
      </c>
      <c r="B5330" s="1">
        <v>45237</v>
      </c>
      <c r="C5330" s="2">
        <v>0.41412037037037036</v>
      </c>
      <c r="D5330" s="3" t="s">
        <v>985</v>
      </c>
      <c r="E5330" s="3" t="s">
        <v>31841</v>
      </c>
      <c r="F5330" s="3" t="s">
        <v>31838</v>
      </c>
      <c r="G5330" s="3" t="s">
        <v>31839</v>
      </c>
      <c r="H5330" s="3" t="s">
        <v>31840</v>
      </c>
    </row>
    <row r="5331" spans="1:8" ht="29" x14ac:dyDescent="0.35">
      <c r="A5331" s="4">
        <v>34731</v>
      </c>
      <c r="B5331" s="1">
        <v>45237</v>
      </c>
      <c r="C5331" s="2">
        <v>0.41462962962962963</v>
      </c>
      <c r="D5331" s="3" t="s">
        <v>10761</v>
      </c>
      <c r="E5331" s="3" t="s">
        <v>13951</v>
      </c>
      <c r="F5331" s="3" t="s">
        <v>31842</v>
      </c>
      <c r="G5331" s="3" t="s">
        <v>13951</v>
      </c>
      <c r="H5331" s="3" t="s">
        <v>11526</v>
      </c>
    </row>
    <row r="5332" spans="1:8" ht="43.5" x14ac:dyDescent="0.35">
      <c r="A5332" s="4">
        <v>79985</v>
      </c>
      <c r="B5332" s="1">
        <v>45237</v>
      </c>
      <c r="C5332" s="2">
        <v>0.41582175925925924</v>
      </c>
      <c r="D5332" s="3" t="s">
        <v>11330</v>
      </c>
      <c r="E5332" s="3" t="s">
        <v>31846</v>
      </c>
      <c r="F5332" s="3" t="s">
        <v>31843</v>
      </c>
      <c r="G5332" s="3" t="s">
        <v>31844</v>
      </c>
      <c r="H5332" s="3" t="s">
        <v>31845</v>
      </c>
    </row>
    <row r="5333" spans="1:8" ht="58" x14ac:dyDescent="0.35">
      <c r="A5333" s="4">
        <v>142253</v>
      </c>
      <c r="B5333" s="1">
        <v>45237</v>
      </c>
      <c r="C5333" s="2">
        <v>0.41650462962962959</v>
      </c>
      <c r="D5333" s="3" t="s">
        <v>1436</v>
      </c>
      <c r="E5333" s="3" t="s">
        <v>31850</v>
      </c>
      <c r="F5333" s="3" t="s">
        <v>31847</v>
      </c>
      <c r="G5333" s="3" t="s">
        <v>31848</v>
      </c>
      <c r="H5333" s="3" t="s">
        <v>31849</v>
      </c>
    </row>
    <row r="5334" spans="1:8" ht="29" x14ac:dyDescent="0.35">
      <c r="A5334" s="4">
        <v>96126</v>
      </c>
      <c r="B5334" s="1">
        <v>45237</v>
      </c>
      <c r="C5334" s="2">
        <v>0.4201273148148148</v>
      </c>
      <c r="D5334" s="3" t="s">
        <v>31851</v>
      </c>
      <c r="E5334" s="3" t="s">
        <v>31855</v>
      </c>
      <c r="F5334" s="3" t="s">
        <v>31852</v>
      </c>
      <c r="G5334" s="3" t="s">
        <v>31853</v>
      </c>
      <c r="H5334" s="3" t="s">
        <v>31854</v>
      </c>
    </row>
    <row r="5335" spans="1:8" x14ac:dyDescent="0.35">
      <c r="A5335" s="4">
        <v>136769</v>
      </c>
      <c r="B5335" s="1">
        <v>45237</v>
      </c>
      <c r="C5335" s="2">
        <v>0.42124999999999996</v>
      </c>
      <c r="D5335" s="3" t="s">
        <v>1114</v>
      </c>
      <c r="E5335" s="3" t="s">
        <v>31857</v>
      </c>
      <c r="F5335" s="3" t="s">
        <v>31856</v>
      </c>
      <c r="G5335" s="3" t="s">
        <v>11021</v>
      </c>
      <c r="H5335" s="3" t="s">
        <v>11777</v>
      </c>
    </row>
    <row r="5336" spans="1:8" x14ac:dyDescent="0.35">
      <c r="A5336" s="4">
        <v>4755</v>
      </c>
      <c r="B5336" s="1">
        <v>45237</v>
      </c>
      <c r="C5336" s="2">
        <v>0.42285879629629625</v>
      </c>
      <c r="D5336" s="3" t="s">
        <v>985</v>
      </c>
      <c r="E5336" s="3" t="s">
        <v>12627</v>
      </c>
      <c r="F5336" s="3" t="s">
        <v>12918</v>
      </c>
      <c r="G5336" s="3" t="s">
        <v>12627</v>
      </c>
      <c r="H5336" s="3" t="s">
        <v>3017</v>
      </c>
    </row>
    <row r="5337" spans="1:8" x14ac:dyDescent="0.35">
      <c r="A5337" s="4">
        <v>5794</v>
      </c>
      <c r="B5337" s="1">
        <v>45237</v>
      </c>
      <c r="C5337" s="2">
        <v>0.42539351851851853</v>
      </c>
      <c r="D5337" s="3" t="s">
        <v>31858</v>
      </c>
      <c r="E5337" s="3" t="s">
        <v>31860</v>
      </c>
      <c r="F5337" s="3" t="s">
        <v>11751</v>
      </c>
      <c r="G5337" s="3" t="s">
        <v>10969</v>
      </c>
      <c r="H5337" s="3" t="s">
        <v>31859</v>
      </c>
    </row>
    <row r="5338" spans="1:8" ht="58" x14ac:dyDescent="0.35">
      <c r="A5338" s="4">
        <v>122316</v>
      </c>
      <c r="B5338" s="1">
        <v>45237</v>
      </c>
      <c r="C5338" s="2">
        <v>0.42578703703703707</v>
      </c>
      <c r="D5338" s="3" t="s">
        <v>31861</v>
      </c>
      <c r="E5338" s="3" t="s">
        <v>31865</v>
      </c>
      <c r="F5338" s="3" t="s">
        <v>31862</v>
      </c>
      <c r="G5338" s="3" t="s">
        <v>31863</v>
      </c>
      <c r="H5338" s="3" t="s">
        <v>31864</v>
      </c>
    </row>
    <row r="5339" spans="1:8" ht="72.5" x14ac:dyDescent="0.35">
      <c r="A5339" s="4">
        <v>51622</v>
      </c>
      <c r="B5339" s="1">
        <v>45237</v>
      </c>
      <c r="C5339" s="2">
        <v>0.42671296296296296</v>
      </c>
      <c r="D5339" s="3" t="s">
        <v>1436</v>
      </c>
      <c r="E5339" s="3" t="s">
        <v>31869</v>
      </c>
      <c r="F5339" s="3" t="s">
        <v>31866</v>
      </c>
      <c r="G5339" s="3" t="s">
        <v>31867</v>
      </c>
      <c r="H5339" s="3" t="s">
        <v>31868</v>
      </c>
    </row>
    <row r="5340" spans="1:8" ht="43.5" x14ac:dyDescent="0.35">
      <c r="A5340" s="4">
        <v>51522</v>
      </c>
      <c r="B5340" s="1">
        <v>45237</v>
      </c>
      <c r="C5340" s="2">
        <v>0.42859953703703701</v>
      </c>
      <c r="D5340" s="3" t="s">
        <v>31870</v>
      </c>
      <c r="E5340" s="3" t="s">
        <v>31873</v>
      </c>
      <c r="F5340" s="3" t="s">
        <v>31871</v>
      </c>
      <c r="G5340" s="3" t="s">
        <v>31872</v>
      </c>
      <c r="H5340" s="3" t="s">
        <v>11182</v>
      </c>
    </row>
    <row r="5341" spans="1:8" ht="116" x14ac:dyDescent="0.35">
      <c r="A5341" s="4">
        <v>39914</v>
      </c>
      <c r="B5341" s="1">
        <v>45237</v>
      </c>
      <c r="C5341" s="2">
        <v>0.42942129629629627</v>
      </c>
      <c r="D5341" s="3" t="s">
        <v>1702</v>
      </c>
      <c r="E5341" s="3" t="s">
        <v>31877</v>
      </c>
      <c r="F5341" s="3" t="s">
        <v>31874</v>
      </c>
      <c r="G5341" s="3" t="s">
        <v>31875</v>
      </c>
      <c r="H5341" s="3" t="s">
        <v>31876</v>
      </c>
    </row>
    <row r="5342" spans="1:8" x14ac:dyDescent="0.35">
      <c r="A5342" s="4">
        <v>119340</v>
      </c>
      <c r="B5342" s="1">
        <v>45237</v>
      </c>
      <c r="C5342" s="2">
        <v>0.42996527777777777</v>
      </c>
      <c r="D5342" s="3" t="s">
        <v>985</v>
      </c>
      <c r="E5342" s="3" t="s">
        <v>11699</v>
      </c>
      <c r="F5342" s="3" t="s">
        <v>12918</v>
      </c>
      <c r="G5342" s="3" t="s">
        <v>11699</v>
      </c>
      <c r="H5342" s="3" t="s">
        <v>3017</v>
      </c>
    </row>
    <row r="5343" spans="1:8" ht="72.5" x14ac:dyDescent="0.35">
      <c r="A5343" s="4">
        <v>11826</v>
      </c>
      <c r="B5343" s="1">
        <v>45237</v>
      </c>
      <c r="C5343" s="2">
        <v>0.43049768518518516</v>
      </c>
      <c r="D5343" s="3" t="s">
        <v>174</v>
      </c>
      <c r="E5343" s="3" t="s">
        <v>31879</v>
      </c>
      <c r="F5343" s="3" t="s">
        <v>31878</v>
      </c>
      <c r="G5343" s="3" t="s">
        <v>12689</v>
      </c>
      <c r="H5343" s="3" t="s">
        <v>11777</v>
      </c>
    </row>
    <row r="5344" spans="1:8" ht="72.5" x14ac:dyDescent="0.35">
      <c r="A5344" s="4">
        <v>51622</v>
      </c>
      <c r="B5344" s="1">
        <v>45237</v>
      </c>
      <c r="C5344" s="2">
        <v>0.43414351851851851</v>
      </c>
      <c r="D5344" s="3" t="s">
        <v>1436</v>
      </c>
      <c r="E5344" s="3" t="s">
        <v>31869</v>
      </c>
      <c r="F5344" s="3" t="s">
        <v>31866</v>
      </c>
      <c r="G5344" s="3" t="s">
        <v>31867</v>
      </c>
      <c r="H5344" s="3" t="s">
        <v>31880</v>
      </c>
    </row>
    <row r="5345" spans="1:8" ht="58" x14ac:dyDescent="0.35">
      <c r="A5345" s="4">
        <v>160427</v>
      </c>
      <c r="B5345" s="1">
        <v>45237</v>
      </c>
      <c r="C5345" s="2">
        <v>0.43416666666666665</v>
      </c>
      <c r="D5345" s="3" t="s">
        <v>31881</v>
      </c>
      <c r="E5345" s="3" t="s">
        <v>31885</v>
      </c>
      <c r="F5345" s="3" t="s">
        <v>31882</v>
      </c>
      <c r="G5345" s="3" t="s">
        <v>31883</v>
      </c>
      <c r="H5345" s="3" t="s">
        <v>31884</v>
      </c>
    </row>
    <row r="5346" spans="1:8" ht="72.5" x14ac:dyDescent="0.35">
      <c r="A5346" s="4">
        <v>49041</v>
      </c>
      <c r="B5346" s="1">
        <v>45237</v>
      </c>
      <c r="C5346" s="2">
        <v>0.43484953703703705</v>
      </c>
      <c r="D5346" s="3" t="s">
        <v>31886</v>
      </c>
      <c r="E5346" s="3" t="s">
        <v>13299</v>
      </c>
      <c r="F5346" s="3" t="s">
        <v>31887</v>
      </c>
      <c r="G5346" s="3" t="s">
        <v>10654</v>
      </c>
      <c r="H5346" s="3" t="s">
        <v>31888</v>
      </c>
    </row>
    <row r="5347" spans="1:8" ht="130.5" x14ac:dyDescent="0.35">
      <c r="A5347" s="4">
        <v>158321</v>
      </c>
      <c r="B5347" s="1">
        <v>45237</v>
      </c>
      <c r="C5347" s="2">
        <v>0.43781249999999999</v>
      </c>
      <c r="D5347" s="3" t="s">
        <v>31889</v>
      </c>
      <c r="E5347" s="3" t="s">
        <v>12384</v>
      </c>
      <c r="F5347" s="3" t="s">
        <v>31890</v>
      </c>
      <c r="G5347" s="3" t="s">
        <v>31891</v>
      </c>
      <c r="H5347" s="3" t="s">
        <v>31892</v>
      </c>
    </row>
    <row r="5348" spans="1:8" ht="116" x14ac:dyDescent="0.35">
      <c r="A5348" s="4">
        <v>199472</v>
      </c>
      <c r="B5348" s="1">
        <v>45237</v>
      </c>
      <c r="C5348" s="2">
        <v>0.43787037037037035</v>
      </c>
      <c r="D5348" s="3" t="s">
        <v>985</v>
      </c>
      <c r="E5348" s="3" t="s">
        <v>31893</v>
      </c>
      <c r="F5348" s="3" t="s">
        <v>12918</v>
      </c>
      <c r="G5348" s="3" t="s">
        <v>31893</v>
      </c>
      <c r="H5348" s="3" t="s">
        <v>3017</v>
      </c>
    </row>
    <row r="5349" spans="1:8" ht="29" x14ac:dyDescent="0.35">
      <c r="A5349" s="4">
        <v>56035</v>
      </c>
      <c r="B5349" s="1">
        <v>45237</v>
      </c>
      <c r="C5349" s="2">
        <v>0.43850694444444444</v>
      </c>
      <c r="D5349" s="3" t="s">
        <v>31894</v>
      </c>
      <c r="E5349" s="3" t="s">
        <v>14876</v>
      </c>
      <c r="F5349" s="3" t="s">
        <v>31895</v>
      </c>
      <c r="G5349" s="3" t="s">
        <v>31896</v>
      </c>
      <c r="H5349" s="3" t="s">
        <v>31897</v>
      </c>
    </row>
    <row r="5350" spans="1:8" ht="43.5" x14ac:dyDescent="0.35">
      <c r="A5350" s="4">
        <v>204564</v>
      </c>
      <c r="B5350" s="1">
        <v>45237</v>
      </c>
      <c r="C5350" s="2">
        <v>0.44101851851851853</v>
      </c>
      <c r="D5350" s="3" t="s">
        <v>1436</v>
      </c>
      <c r="E5350" s="3" t="s">
        <v>31900</v>
      </c>
      <c r="F5350" s="3" t="s">
        <v>31898</v>
      </c>
      <c r="G5350" s="3" t="s">
        <v>10573</v>
      </c>
      <c r="H5350" s="3" t="s">
        <v>31899</v>
      </c>
    </row>
    <row r="5351" spans="1:8" ht="58" x14ac:dyDescent="0.35">
      <c r="A5351" s="4">
        <v>9710</v>
      </c>
      <c r="B5351" s="1">
        <v>45237</v>
      </c>
      <c r="C5351" s="2">
        <v>0.44144675925925925</v>
      </c>
      <c r="D5351" s="3" t="s">
        <v>12562</v>
      </c>
      <c r="E5351" s="3" t="s">
        <v>31904</v>
      </c>
      <c r="F5351" s="3" t="s">
        <v>31901</v>
      </c>
      <c r="G5351" s="3" t="s">
        <v>31902</v>
      </c>
      <c r="H5351" s="3" t="s">
        <v>31903</v>
      </c>
    </row>
    <row r="5352" spans="1:8" ht="29" x14ac:dyDescent="0.35">
      <c r="A5352" s="4">
        <v>28872</v>
      </c>
      <c r="B5352" s="1">
        <v>45237</v>
      </c>
      <c r="C5352" s="2">
        <v>0.44187500000000002</v>
      </c>
      <c r="D5352" s="3" t="s">
        <v>31905</v>
      </c>
      <c r="E5352" s="3" t="s">
        <v>11528</v>
      </c>
      <c r="F5352" s="3" t="s">
        <v>31906</v>
      </c>
      <c r="G5352" s="3" t="s">
        <v>31907</v>
      </c>
      <c r="H5352" s="3" t="s">
        <v>31908</v>
      </c>
    </row>
    <row r="5353" spans="1:8" ht="43.5" x14ac:dyDescent="0.35">
      <c r="A5353" s="4">
        <v>34131</v>
      </c>
      <c r="B5353" s="1">
        <v>45237</v>
      </c>
      <c r="C5353" s="2">
        <v>0.44626157407407407</v>
      </c>
      <c r="D5353" s="3" t="s">
        <v>985</v>
      </c>
      <c r="E5353" s="3" t="s">
        <v>31911</v>
      </c>
      <c r="F5353" s="3" t="s">
        <v>31909</v>
      </c>
      <c r="G5353" s="3" t="s">
        <v>31910</v>
      </c>
      <c r="H5353" s="3" t="s">
        <v>11526</v>
      </c>
    </row>
    <row r="5354" spans="1:8" ht="43.5" x14ac:dyDescent="0.35">
      <c r="A5354" s="4">
        <v>151286</v>
      </c>
      <c r="B5354" s="1">
        <v>45237</v>
      </c>
      <c r="C5354" s="2">
        <v>0.4473611111111111</v>
      </c>
      <c r="D5354" s="3" t="s">
        <v>31912</v>
      </c>
      <c r="E5354" s="3" t="s">
        <v>31916</v>
      </c>
      <c r="F5354" s="3" t="s">
        <v>31913</v>
      </c>
      <c r="G5354" s="3" t="s">
        <v>31914</v>
      </c>
      <c r="H5354" s="3" t="s">
        <v>31915</v>
      </c>
    </row>
    <row r="5355" spans="1:8" ht="101.5" x14ac:dyDescent="0.35">
      <c r="A5355" s="4">
        <v>137084</v>
      </c>
      <c r="B5355" s="1">
        <v>45237</v>
      </c>
      <c r="C5355" s="2">
        <v>0.44829861111111113</v>
      </c>
      <c r="D5355" s="3" t="s">
        <v>1443</v>
      </c>
      <c r="E5355" s="3" t="s">
        <v>31919</v>
      </c>
      <c r="F5355" s="3" t="s">
        <v>31917</v>
      </c>
      <c r="G5355" s="3" t="s">
        <v>12874</v>
      </c>
      <c r="H5355" s="3" t="s">
        <v>31918</v>
      </c>
    </row>
    <row r="5356" spans="1:8" ht="43.5" x14ac:dyDescent="0.35">
      <c r="A5356" s="4">
        <v>103142</v>
      </c>
      <c r="B5356" s="1">
        <v>45237</v>
      </c>
      <c r="C5356" s="2">
        <v>0.44853009259259258</v>
      </c>
      <c r="D5356" s="3" t="s">
        <v>31920</v>
      </c>
      <c r="E5356" s="3" t="s">
        <v>31924</v>
      </c>
      <c r="F5356" s="3" t="s">
        <v>31921</v>
      </c>
      <c r="G5356" s="3" t="s">
        <v>31922</v>
      </c>
      <c r="H5356" s="3" t="s">
        <v>31923</v>
      </c>
    </row>
    <row r="5357" spans="1:8" x14ac:dyDescent="0.35">
      <c r="A5357" s="4">
        <v>50279</v>
      </c>
      <c r="B5357" s="1">
        <v>45237</v>
      </c>
      <c r="C5357" s="2">
        <v>0.4487962962962963</v>
      </c>
      <c r="D5357" s="3" t="s">
        <v>985</v>
      </c>
      <c r="E5357" s="3" t="s">
        <v>12385</v>
      </c>
      <c r="F5357" s="3" t="s">
        <v>12918</v>
      </c>
      <c r="G5357" s="3" t="s">
        <v>12385</v>
      </c>
      <c r="H5357" s="3" t="s">
        <v>3017</v>
      </c>
    </row>
    <row r="5358" spans="1:8" x14ac:dyDescent="0.35">
      <c r="A5358" s="4">
        <v>49153</v>
      </c>
      <c r="B5358" s="1">
        <v>45237</v>
      </c>
      <c r="C5358" s="2">
        <v>0.44907407407407413</v>
      </c>
      <c r="D5358" s="3" t="s">
        <v>11980</v>
      </c>
      <c r="E5358" s="3" t="s">
        <v>31928</v>
      </c>
      <c r="F5358" s="3" t="s">
        <v>31925</v>
      </c>
      <c r="G5358" s="3" t="s">
        <v>31926</v>
      </c>
      <c r="H5358" s="3" t="s">
        <v>31927</v>
      </c>
    </row>
    <row r="5359" spans="1:8" ht="43.5" x14ac:dyDescent="0.35">
      <c r="A5359" s="4">
        <v>39798</v>
      </c>
      <c r="B5359" s="1">
        <v>45237</v>
      </c>
      <c r="C5359" s="2">
        <v>0.45046296296296301</v>
      </c>
      <c r="D5359" s="3" t="s">
        <v>11330</v>
      </c>
      <c r="E5359" s="3" t="s">
        <v>14517</v>
      </c>
      <c r="F5359" s="3" t="s">
        <v>31929</v>
      </c>
      <c r="G5359" s="3" t="s">
        <v>11472</v>
      </c>
      <c r="H5359" s="3" t="s">
        <v>14516</v>
      </c>
    </row>
    <row r="5360" spans="1:8" ht="58" x14ac:dyDescent="0.35">
      <c r="A5360" s="4">
        <v>120181</v>
      </c>
      <c r="B5360" s="1">
        <v>45237</v>
      </c>
      <c r="C5360" s="2">
        <v>0.45193287037037039</v>
      </c>
      <c r="D5360" s="3" t="s">
        <v>1556</v>
      </c>
      <c r="E5360" s="3" t="s">
        <v>31933</v>
      </c>
      <c r="F5360" s="3" t="s">
        <v>31930</v>
      </c>
      <c r="G5360" s="3" t="s">
        <v>31931</v>
      </c>
      <c r="H5360" s="3" t="s">
        <v>31932</v>
      </c>
    </row>
    <row r="5361" spans="1:8" x14ac:dyDescent="0.35">
      <c r="A5361" s="4">
        <v>38826</v>
      </c>
      <c r="B5361" s="1">
        <v>45237</v>
      </c>
      <c r="C5361" s="2">
        <v>0.4521296296296296</v>
      </c>
      <c r="D5361" s="3" t="s">
        <v>1288</v>
      </c>
      <c r="E5361" s="3" t="s">
        <v>12924</v>
      </c>
      <c r="F5361" s="3" t="s">
        <v>31934</v>
      </c>
      <c r="G5361" s="3" t="s">
        <v>12924</v>
      </c>
      <c r="H5361" s="3" t="s">
        <v>30687</v>
      </c>
    </row>
    <row r="5362" spans="1:8" ht="29" x14ac:dyDescent="0.35">
      <c r="A5362" s="4">
        <v>74908</v>
      </c>
      <c r="B5362" s="1">
        <v>45237</v>
      </c>
      <c r="C5362" s="2">
        <v>0.45306712962962964</v>
      </c>
      <c r="D5362" s="3" t="s">
        <v>15364</v>
      </c>
      <c r="E5362" s="3" t="s">
        <v>31936</v>
      </c>
      <c r="F5362" s="3" t="s">
        <v>31935</v>
      </c>
      <c r="G5362" s="3" t="s">
        <v>31936</v>
      </c>
      <c r="H5362" s="3" t="s">
        <v>1325</v>
      </c>
    </row>
    <row r="5363" spans="1:8" ht="43.5" x14ac:dyDescent="0.35">
      <c r="A5363" s="4">
        <v>103142</v>
      </c>
      <c r="B5363" s="1">
        <v>45237</v>
      </c>
      <c r="C5363" s="2">
        <v>0.45513888888888893</v>
      </c>
      <c r="D5363" s="3" t="s">
        <v>31920</v>
      </c>
      <c r="E5363" s="3" t="s">
        <v>31924</v>
      </c>
      <c r="F5363" s="3" t="s">
        <v>31921</v>
      </c>
      <c r="G5363" s="3" t="s">
        <v>31922</v>
      </c>
      <c r="H5363" s="3" t="s">
        <v>31937</v>
      </c>
    </row>
    <row r="5364" spans="1:8" ht="43.5" x14ac:dyDescent="0.35">
      <c r="A5364" s="4">
        <v>33516</v>
      </c>
      <c r="B5364" s="1">
        <v>45237</v>
      </c>
      <c r="C5364" s="2">
        <v>0.45665509259259257</v>
      </c>
      <c r="D5364" s="3" t="s">
        <v>12365</v>
      </c>
      <c r="E5364" s="3" t="s">
        <v>31941</v>
      </c>
      <c r="F5364" s="3" t="s">
        <v>31938</v>
      </c>
      <c r="G5364" s="3" t="s">
        <v>31939</v>
      </c>
      <c r="H5364" s="3" t="s">
        <v>31940</v>
      </c>
    </row>
    <row r="5365" spans="1:8" ht="43.5" x14ac:dyDescent="0.35">
      <c r="A5365" s="4">
        <v>46229</v>
      </c>
      <c r="B5365" s="1">
        <v>45237</v>
      </c>
      <c r="C5365" s="2">
        <v>0.45776620370370374</v>
      </c>
      <c r="D5365" s="3" t="s">
        <v>11365</v>
      </c>
      <c r="E5365" s="3" t="s">
        <v>13055</v>
      </c>
      <c r="F5365" s="3" t="s">
        <v>31942</v>
      </c>
      <c r="G5365" s="3" t="s">
        <v>10533</v>
      </c>
      <c r="H5365" s="3" t="s">
        <v>31943</v>
      </c>
    </row>
    <row r="5366" spans="1:8" ht="58" x14ac:dyDescent="0.35">
      <c r="A5366" s="4">
        <v>155531</v>
      </c>
      <c r="B5366" s="1">
        <v>45237</v>
      </c>
      <c r="C5366" s="2">
        <v>0.45877314814814812</v>
      </c>
      <c r="D5366" s="3" t="s">
        <v>1436</v>
      </c>
      <c r="E5366" s="3" t="s">
        <v>31945</v>
      </c>
      <c r="F5366" s="3" t="s">
        <v>31944</v>
      </c>
      <c r="G5366" s="3" t="s">
        <v>31945</v>
      </c>
      <c r="H5366" s="3" t="s">
        <v>12506</v>
      </c>
    </row>
    <row r="5367" spans="1:8" ht="43.5" x14ac:dyDescent="0.35">
      <c r="A5367" s="4">
        <v>71470</v>
      </c>
      <c r="B5367" s="1">
        <v>45237</v>
      </c>
      <c r="C5367" s="2">
        <v>0.46009259259259255</v>
      </c>
      <c r="D5367" s="3" t="s">
        <v>31946</v>
      </c>
      <c r="E5367" s="3" t="s">
        <v>31948</v>
      </c>
      <c r="F5367" s="3" t="s">
        <v>31947</v>
      </c>
      <c r="G5367" s="3" t="s">
        <v>1595</v>
      </c>
      <c r="H5367" s="3" t="s">
        <v>10270</v>
      </c>
    </row>
    <row r="5368" spans="1:8" ht="72.5" x14ac:dyDescent="0.35">
      <c r="A5368" s="4">
        <v>192727</v>
      </c>
      <c r="B5368" s="1">
        <v>45237</v>
      </c>
      <c r="C5368" s="2">
        <v>0.4611689814814815</v>
      </c>
      <c r="D5368" s="3" t="s">
        <v>31949</v>
      </c>
      <c r="E5368" s="3" t="s">
        <v>31953</v>
      </c>
      <c r="F5368" s="3" t="s">
        <v>31950</v>
      </c>
      <c r="G5368" s="3" t="s">
        <v>31951</v>
      </c>
      <c r="H5368" s="3" t="s">
        <v>31952</v>
      </c>
    </row>
    <row r="5369" spans="1:8" ht="130.5" x14ac:dyDescent="0.35">
      <c r="A5369" s="4">
        <v>37092</v>
      </c>
      <c r="B5369" s="1">
        <v>45237</v>
      </c>
      <c r="C5369" s="2">
        <v>0.46239583333333334</v>
      </c>
      <c r="D5369" s="3" t="s">
        <v>31954</v>
      </c>
      <c r="E5369" s="3" t="s">
        <v>31958</v>
      </c>
      <c r="F5369" s="3" t="s">
        <v>31955</v>
      </c>
      <c r="G5369" s="3" t="s">
        <v>31956</v>
      </c>
      <c r="H5369" s="3" t="s">
        <v>31957</v>
      </c>
    </row>
    <row r="5370" spans="1:8" x14ac:dyDescent="0.35">
      <c r="A5370" s="4">
        <v>2697</v>
      </c>
      <c r="B5370" s="1">
        <v>45237</v>
      </c>
      <c r="C5370" s="2">
        <v>0.46437499999999998</v>
      </c>
      <c r="D5370" s="3" t="s">
        <v>11365</v>
      </c>
      <c r="E5370" s="3" t="s">
        <v>12227</v>
      </c>
      <c r="F5370" s="3" t="s">
        <v>31959</v>
      </c>
      <c r="G5370" s="3" t="s">
        <v>31960</v>
      </c>
      <c r="H5370" s="3" t="s">
        <v>31961</v>
      </c>
    </row>
    <row r="5371" spans="1:8" ht="43.5" x14ac:dyDescent="0.35">
      <c r="A5371" s="4">
        <v>7788</v>
      </c>
      <c r="B5371" s="1">
        <v>45237</v>
      </c>
      <c r="C5371" s="2">
        <v>0.4644212962962963</v>
      </c>
      <c r="D5371" s="3" t="s">
        <v>31962</v>
      </c>
      <c r="E5371" s="3" t="s">
        <v>31966</v>
      </c>
      <c r="F5371" s="3" t="s">
        <v>31963</v>
      </c>
      <c r="G5371" s="3" t="s">
        <v>31964</v>
      </c>
      <c r="H5371" s="3" t="s">
        <v>31965</v>
      </c>
    </row>
    <row r="5372" spans="1:8" ht="43.5" x14ac:dyDescent="0.35">
      <c r="A5372" s="4">
        <v>182610</v>
      </c>
      <c r="B5372" s="1">
        <v>45237</v>
      </c>
      <c r="C5372" s="2">
        <v>0.46555555555555556</v>
      </c>
      <c r="D5372" s="3" t="s">
        <v>985</v>
      </c>
      <c r="E5372" s="3" t="s">
        <v>31970</v>
      </c>
      <c r="F5372" s="3" t="s">
        <v>31967</v>
      </c>
      <c r="G5372" s="3" t="s">
        <v>31968</v>
      </c>
      <c r="H5372" s="3" t="s">
        <v>31969</v>
      </c>
    </row>
    <row r="5373" spans="1:8" ht="43.5" x14ac:dyDescent="0.35">
      <c r="A5373" s="4">
        <v>205289</v>
      </c>
      <c r="B5373" s="1">
        <v>45237</v>
      </c>
      <c r="C5373" s="2">
        <v>0.46888888888888891</v>
      </c>
      <c r="D5373" s="3" t="s">
        <v>1796</v>
      </c>
      <c r="E5373" s="3" t="s">
        <v>31974</v>
      </c>
      <c r="F5373" s="3" t="s">
        <v>31971</v>
      </c>
      <c r="G5373" s="3" t="s">
        <v>31972</v>
      </c>
      <c r="H5373" s="3" t="s">
        <v>31973</v>
      </c>
    </row>
    <row r="5374" spans="1:8" ht="43.5" x14ac:dyDescent="0.35">
      <c r="A5374" s="4">
        <v>73605</v>
      </c>
      <c r="B5374" s="1">
        <v>45237</v>
      </c>
      <c r="C5374" s="2">
        <v>0.47197916666666667</v>
      </c>
      <c r="D5374" s="3" t="s">
        <v>31975</v>
      </c>
      <c r="E5374" s="3" t="s">
        <v>31978</v>
      </c>
      <c r="F5374" s="3" t="s">
        <v>31976</v>
      </c>
      <c r="G5374" s="3" t="s">
        <v>11886</v>
      </c>
      <c r="H5374" s="3" t="s">
        <v>31977</v>
      </c>
    </row>
    <row r="5375" spans="1:8" ht="43.5" x14ac:dyDescent="0.35">
      <c r="A5375" s="4">
        <v>39796</v>
      </c>
      <c r="B5375" s="1">
        <v>45237</v>
      </c>
      <c r="C5375" s="2">
        <v>0.47568287037037038</v>
      </c>
      <c r="D5375" s="3" t="s">
        <v>31979</v>
      </c>
      <c r="E5375" s="3" t="s">
        <v>31982</v>
      </c>
      <c r="F5375" s="3" t="s">
        <v>31980</v>
      </c>
      <c r="G5375" s="3" t="s">
        <v>11021</v>
      </c>
      <c r="H5375" s="3" t="s">
        <v>31981</v>
      </c>
    </row>
    <row r="5376" spans="1:8" ht="87" x14ac:dyDescent="0.35">
      <c r="A5376" s="4">
        <v>36527</v>
      </c>
      <c r="B5376" s="1">
        <v>45237</v>
      </c>
      <c r="C5376" s="2">
        <v>0.47569444444444442</v>
      </c>
      <c r="D5376" s="3" t="s">
        <v>31983</v>
      </c>
      <c r="E5376" s="3" t="s">
        <v>31987</v>
      </c>
      <c r="F5376" s="3" t="s">
        <v>31984</v>
      </c>
      <c r="G5376" s="3" t="s">
        <v>31985</v>
      </c>
      <c r="H5376" s="3" t="s">
        <v>31986</v>
      </c>
    </row>
    <row r="5377" spans="1:8" ht="72.5" x14ac:dyDescent="0.35">
      <c r="A5377" s="4">
        <v>35118</v>
      </c>
      <c r="B5377" s="1">
        <v>45237</v>
      </c>
      <c r="C5377" s="2">
        <v>0.47730324074074071</v>
      </c>
      <c r="D5377" s="3" t="s">
        <v>1436</v>
      </c>
      <c r="E5377" s="3" t="s">
        <v>31989</v>
      </c>
      <c r="F5377" s="3" t="s">
        <v>31988</v>
      </c>
      <c r="G5377" s="3" t="s">
        <v>31989</v>
      </c>
      <c r="H5377" s="3" t="s">
        <v>12506</v>
      </c>
    </row>
    <row r="5378" spans="1:8" ht="43.5" x14ac:dyDescent="0.35">
      <c r="A5378" s="4">
        <v>182610</v>
      </c>
      <c r="B5378" s="1">
        <v>45237</v>
      </c>
      <c r="C5378" s="2">
        <v>0.47759259259259257</v>
      </c>
      <c r="D5378" s="3" t="s">
        <v>985</v>
      </c>
      <c r="E5378" s="3" t="s">
        <v>31970</v>
      </c>
      <c r="F5378" s="3" t="s">
        <v>31990</v>
      </c>
      <c r="G5378" s="3" t="s">
        <v>31968</v>
      </c>
      <c r="H5378" s="3" t="s">
        <v>31969</v>
      </c>
    </row>
    <row r="5379" spans="1:8" ht="43.5" x14ac:dyDescent="0.35">
      <c r="A5379" s="4">
        <v>56811</v>
      </c>
      <c r="B5379" s="1">
        <v>45237</v>
      </c>
      <c r="C5379" s="2">
        <v>0.47780092592592593</v>
      </c>
      <c r="D5379" s="3" t="s">
        <v>31991</v>
      </c>
      <c r="E5379" s="3" t="s">
        <v>31994</v>
      </c>
      <c r="F5379" s="3" t="s">
        <v>31992</v>
      </c>
      <c r="G5379" s="3" t="e">
        <f>+ Dental ACHE</f>
        <v>#NAME?</v>
      </c>
      <c r="H5379" s="3" t="s">
        <v>31993</v>
      </c>
    </row>
    <row r="5380" spans="1:8" ht="29" x14ac:dyDescent="0.35">
      <c r="A5380" s="4">
        <v>44036</v>
      </c>
      <c r="B5380" s="1">
        <v>45237</v>
      </c>
      <c r="C5380" s="2">
        <v>0.48011574074074076</v>
      </c>
      <c r="D5380" s="3" t="s">
        <v>892</v>
      </c>
      <c r="E5380" s="3" t="s">
        <v>31996</v>
      </c>
      <c r="F5380" s="3" t="s">
        <v>31995</v>
      </c>
      <c r="G5380" s="3" t="s">
        <v>11378</v>
      </c>
      <c r="H5380" s="3" t="s">
        <v>12708</v>
      </c>
    </row>
    <row r="5381" spans="1:8" ht="58" x14ac:dyDescent="0.35">
      <c r="A5381" s="4">
        <v>70558</v>
      </c>
      <c r="B5381" s="1">
        <v>45237</v>
      </c>
      <c r="C5381" s="2">
        <v>0.48231481481481481</v>
      </c>
      <c r="D5381" s="3" t="s">
        <v>31997</v>
      </c>
      <c r="E5381" s="3" t="s">
        <v>32000</v>
      </c>
      <c r="F5381" s="3" t="s">
        <v>31998</v>
      </c>
      <c r="G5381" s="3" t="s">
        <v>14746</v>
      </c>
      <c r="H5381" s="3" t="s">
        <v>31999</v>
      </c>
    </row>
    <row r="5382" spans="1:8" ht="43.5" x14ac:dyDescent="0.35">
      <c r="A5382" s="4">
        <v>206118</v>
      </c>
      <c r="B5382" s="1">
        <v>45237</v>
      </c>
      <c r="C5382" s="2">
        <v>0.48672453703703705</v>
      </c>
      <c r="D5382" s="3" t="s">
        <v>32001</v>
      </c>
      <c r="E5382" s="3" t="s">
        <v>32004</v>
      </c>
      <c r="F5382" s="3" t="s">
        <v>32002</v>
      </c>
      <c r="G5382" s="3" t="s">
        <v>32003</v>
      </c>
      <c r="H5382" s="3" t="s">
        <v>10740</v>
      </c>
    </row>
    <row r="5383" spans="1:8" ht="43.5" x14ac:dyDescent="0.35">
      <c r="A5383" s="4">
        <v>55224</v>
      </c>
      <c r="B5383" s="1">
        <v>45237</v>
      </c>
      <c r="C5383" s="2">
        <v>0.48854166666666665</v>
      </c>
      <c r="D5383" s="3" t="s">
        <v>892</v>
      </c>
      <c r="E5383" s="3" t="s">
        <v>32006</v>
      </c>
      <c r="F5383" s="3" t="s">
        <v>32005</v>
      </c>
      <c r="G5383" s="3" t="s">
        <v>10658</v>
      </c>
      <c r="H5383" s="3" t="s">
        <v>11777</v>
      </c>
    </row>
    <row r="5384" spans="1:8" x14ac:dyDescent="0.35">
      <c r="A5384" s="4">
        <v>43726</v>
      </c>
      <c r="B5384" s="1">
        <v>45237</v>
      </c>
      <c r="C5384" s="2">
        <v>0.48898148148148146</v>
      </c>
      <c r="D5384" s="3" t="s">
        <v>10469</v>
      </c>
      <c r="E5384" s="3" t="s">
        <v>12627</v>
      </c>
      <c r="F5384" s="3" t="s">
        <v>12918</v>
      </c>
      <c r="G5384" s="3" t="s">
        <v>12627</v>
      </c>
      <c r="H5384" s="3" t="s">
        <v>3017</v>
      </c>
    </row>
    <row r="5385" spans="1:8" ht="29" x14ac:dyDescent="0.35">
      <c r="A5385" s="4">
        <v>200442</v>
      </c>
      <c r="B5385" s="1">
        <v>45237</v>
      </c>
      <c r="C5385" s="2">
        <v>0.49185185185185182</v>
      </c>
      <c r="D5385" s="3" t="s">
        <v>1744</v>
      </c>
      <c r="E5385" s="3" t="s">
        <v>32009</v>
      </c>
      <c r="F5385" s="3" t="s">
        <v>32007</v>
      </c>
      <c r="G5385" s="3" t="s">
        <v>12195</v>
      </c>
      <c r="H5385" s="3" t="s">
        <v>32008</v>
      </c>
    </row>
    <row r="5386" spans="1:8" ht="43.5" x14ac:dyDescent="0.35">
      <c r="A5386" s="4">
        <v>130365</v>
      </c>
      <c r="B5386" s="1">
        <v>45237</v>
      </c>
      <c r="C5386" s="2">
        <v>0.49303240740740745</v>
      </c>
      <c r="D5386" s="3" t="s">
        <v>32010</v>
      </c>
      <c r="E5386" s="3" t="s">
        <v>32014</v>
      </c>
      <c r="F5386" s="3" t="s">
        <v>32011</v>
      </c>
      <c r="G5386" s="3" t="s">
        <v>32012</v>
      </c>
      <c r="H5386" s="3" t="s">
        <v>32013</v>
      </c>
    </row>
    <row r="5387" spans="1:8" ht="29" x14ac:dyDescent="0.35">
      <c r="A5387" s="4">
        <v>188378</v>
      </c>
      <c r="B5387" s="1">
        <v>45237</v>
      </c>
      <c r="C5387" s="2">
        <v>0.49381944444444442</v>
      </c>
      <c r="D5387" s="3" t="s">
        <v>892</v>
      </c>
      <c r="E5387" s="3" t="s">
        <v>32015</v>
      </c>
      <c r="F5387" s="3" t="s">
        <v>14354</v>
      </c>
      <c r="G5387" s="3" t="s">
        <v>1117</v>
      </c>
      <c r="H5387" s="3" t="s">
        <v>24138</v>
      </c>
    </row>
    <row r="5388" spans="1:8" ht="58" x14ac:dyDescent="0.35">
      <c r="A5388" s="4">
        <v>45093</v>
      </c>
      <c r="B5388" s="1">
        <v>45237</v>
      </c>
      <c r="C5388" s="2">
        <v>0.49400462962962965</v>
      </c>
      <c r="D5388" s="3" t="s">
        <v>985</v>
      </c>
      <c r="E5388" s="3" t="s">
        <v>18455</v>
      </c>
      <c r="F5388" s="3" t="s">
        <v>12918</v>
      </c>
      <c r="G5388" s="3" t="s">
        <v>18455</v>
      </c>
      <c r="H5388" s="3" t="s">
        <v>32016</v>
      </c>
    </row>
    <row r="5389" spans="1:8" ht="72.5" x14ac:dyDescent="0.35">
      <c r="A5389" s="4">
        <v>8007</v>
      </c>
      <c r="B5389" s="1">
        <v>45237</v>
      </c>
      <c r="C5389" s="2">
        <v>0.4944675925925926</v>
      </c>
      <c r="D5389" s="3" t="s">
        <v>32017</v>
      </c>
      <c r="E5389" s="3" t="s">
        <v>32021</v>
      </c>
      <c r="F5389" s="3" t="s">
        <v>32018</v>
      </c>
      <c r="G5389" s="3" t="s">
        <v>32019</v>
      </c>
      <c r="H5389" s="3" t="s">
        <v>32020</v>
      </c>
    </row>
    <row r="5390" spans="1:8" ht="58" x14ac:dyDescent="0.35">
      <c r="A5390" s="4">
        <v>149265</v>
      </c>
      <c r="B5390" s="1">
        <v>45237</v>
      </c>
      <c r="C5390" s="2">
        <v>0.49638888888888894</v>
      </c>
      <c r="D5390" s="3" t="s">
        <v>1933</v>
      </c>
      <c r="E5390" s="3" t="s">
        <v>14641</v>
      </c>
      <c r="F5390" s="3" t="s">
        <v>1973</v>
      </c>
      <c r="G5390" s="3" t="s">
        <v>11334</v>
      </c>
      <c r="H5390" s="3" t="s">
        <v>32022</v>
      </c>
    </row>
    <row r="5391" spans="1:8" x14ac:dyDescent="0.35">
      <c r="A5391" s="4">
        <v>108113</v>
      </c>
      <c r="B5391" s="1">
        <v>45237</v>
      </c>
      <c r="C5391" s="2">
        <v>0.49730324074074073</v>
      </c>
      <c r="D5391" s="3" t="s">
        <v>32023</v>
      </c>
      <c r="E5391" s="3" t="s">
        <v>32025</v>
      </c>
      <c r="F5391" s="3" t="s">
        <v>32024</v>
      </c>
      <c r="G5391" s="3" t="s">
        <v>32025</v>
      </c>
      <c r="H5391" s="3" t="s">
        <v>11526</v>
      </c>
    </row>
    <row r="5392" spans="1:8" x14ac:dyDescent="0.35">
      <c r="A5392" s="4">
        <v>170956</v>
      </c>
      <c r="B5392" s="1">
        <v>45237</v>
      </c>
      <c r="C5392" s="2">
        <v>0.49857638888888894</v>
      </c>
      <c r="D5392" s="3" t="s">
        <v>13095</v>
      </c>
      <c r="E5392" s="3" t="s">
        <v>11628</v>
      </c>
      <c r="F5392" s="3" t="s">
        <v>32026</v>
      </c>
      <c r="G5392" s="3" t="s">
        <v>1397</v>
      </c>
      <c r="H5392" s="3" t="s">
        <v>10482</v>
      </c>
    </row>
    <row r="5393" spans="1:8" x14ac:dyDescent="0.35">
      <c r="A5393" s="4">
        <v>135982</v>
      </c>
      <c r="B5393" s="1">
        <v>45237</v>
      </c>
      <c r="C5393" s="2">
        <v>0.49982638888888892</v>
      </c>
      <c r="D5393" s="3" t="s">
        <v>985</v>
      </c>
      <c r="E5393" s="3" t="s">
        <v>846</v>
      </c>
      <c r="F5393" s="3" t="s">
        <v>12918</v>
      </c>
      <c r="G5393" s="3" t="s">
        <v>846</v>
      </c>
      <c r="H5393" s="3" t="s">
        <v>3017</v>
      </c>
    </row>
    <row r="5394" spans="1:8" x14ac:dyDescent="0.35">
      <c r="A5394" s="4">
        <v>44248</v>
      </c>
      <c r="B5394" s="1">
        <v>45237</v>
      </c>
      <c r="C5394" s="2">
        <v>0.50103009259259257</v>
      </c>
      <c r="D5394" s="3" t="s">
        <v>32027</v>
      </c>
      <c r="E5394" s="3" t="s">
        <v>32031</v>
      </c>
      <c r="F5394" s="3" t="s">
        <v>32028</v>
      </c>
      <c r="G5394" s="3" t="s">
        <v>32029</v>
      </c>
      <c r="H5394" s="3" t="s">
        <v>32030</v>
      </c>
    </row>
    <row r="5395" spans="1:8" ht="29" x14ac:dyDescent="0.35">
      <c r="A5395" s="4">
        <v>1798</v>
      </c>
      <c r="B5395" s="1">
        <v>45237</v>
      </c>
      <c r="C5395" s="2">
        <v>0.50133101851851858</v>
      </c>
      <c r="D5395" s="3" t="s">
        <v>12025</v>
      </c>
      <c r="E5395" s="3" t="s">
        <v>32035</v>
      </c>
      <c r="F5395" s="3" t="s">
        <v>32032</v>
      </c>
      <c r="G5395" s="3" t="s">
        <v>32033</v>
      </c>
      <c r="H5395" s="3" t="s">
        <v>32034</v>
      </c>
    </row>
    <row r="5396" spans="1:8" ht="29" x14ac:dyDescent="0.35">
      <c r="A5396" s="4">
        <v>49763</v>
      </c>
      <c r="B5396" s="1">
        <v>45237</v>
      </c>
      <c r="C5396" s="2">
        <v>0.50254629629629632</v>
      </c>
      <c r="D5396" s="3" t="s">
        <v>1436</v>
      </c>
      <c r="E5396" s="3" t="s">
        <v>13077</v>
      </c>
      <c r="F5396" s="3" t="s">
        <v>32036</v>
      </c>
      <c r="G5396" s="3" t="s">
        <v>13077</v>
      </c>
      <c r="H5396" s="3" t="s">
        <v>32037</v>
      </c>
    </row>
    <row r="5397" spans="1:8" ht="58" x14ac:dyDescent="0.35">
      <c r="A5397" s="4">
        <v>136490</v>
      </c>
      <c r="B5397" s="1">
        <v>45237</v>
      </c>
      <c r="C5397" s="2">
        <v>0.50337962962962968</v>
      </c>
      <c r="D5397" s="3" t="s">
        <v>31674</v>
      </c>
      <c r="E5397" s="3" t="s">
        <v>31678</v>
      </c>
      <c r="F5397" s="3" t="s">
        <v>31675</v>
      </c>
      <c r="G5397" s="3" t="s">
        <v>31676</v>
      </c>
      <c r="H5397" s="3" t="s">
        <v>31677</v>
      </c>
    </row>
    <row r="5398" spans="1:8" ht="29" x14ac:dyDescent="0.35">
      <c r="A5398" s="4">
        <v>50419</v>
      </c>
      <c r="B5398" s="1">
        <v>45237</v>
      </c>
      <c r="C5398" s="2">
        <v>0.50343749999999998</v>
      </c>
      <c r="D5398" s="3" t="s">
        <v>985</v>
      </c>
      <c r="E5398" s="3" t="s">
        <v>32039</v>
      </c>
      <c r="F5398" s="3" t="s">
        <v>32038</v>
      </c>
      <c r="G5398" s="3" t="s">
        <v>228</v>
      </c>
      <c r="H5398" s="3" t="s">
        <v>11027</v>
      </c>
    </row>
    <row r="5399" spans="1:8" ht="29" x14ac:dyDescent="0.35">
      <c r="A5399" s="4">
        <v>77580</v>
      </c>
      <c r="B5399" s="1">
        <v>45237</v>
      </c>
      <c r="C5399" s="2">
        <v>0.50344907407407413</v>
      </c>
      <c r="D5399" s="3" t="s">
        <v>985</v>
      </c>
      <c r="E5399" s="3" t="s">
        <v>32041</v>
      </c>
      <c r="F5399" s="3" t="s">
        <v>12918</v>
      </c>
      <c r="G5399" s="3" t="s">
        <v>32040</v>
      </c>
      <c r="H5399" s="3" t="s">
        <v>3017</v>
      </c>
    </row>
    <row r="5400" spans="1:8" ht="29" x14ac:dyDescent="0.35">
      <c r="A5400" s="4">
        <v>49763</v>
      </c>
      <c r="B5400" s="1">
        <v>45237</v>
      </c>
      <c r="C5400" s="2">
        <v>0.50384259259259256</v>
      </c>
      <c r="D5400" s="3" t="s">
        <v>1436</v>
      </c>
      <c r="E5400" s="3" t="s">
        <v>10359</v>
      </c>
      <c r="F5400" s="3" t="s">
        <v>32036</v>
      </c>
      <c r="G5400" s="3" t="s">
        <v>12722</v>
      </c>
      <c r="H5400" s="3" t="s">
        <v>32037</v>
      </c>
    </row>
    <row r="5401" spans="1:8" ht="43.5" x14ac:dyDescent="0.35">
      <c r="A5401" s="4">
        <v>7788</v>
      </c>
      <c r="B5401" s="1">
        <v>45237</v>
      </c>
      <c r="C5401" s="2">
        <v>0.50466435185185188</v>
      </c>
      <c r="D5401" s="3" t="s">
        <v>31962</v>
      </c>
      <c r="E5401" s="3" t="s">
        <v>31966</v>
      </c>
      <c r="F5401" s="3" t="s">
        <v>31963</v>
      </c>
      <c r="G5401" s="3" t="s">
        <v>31964</v>
      </c>
      <c r="H5401" s="3" t="s">
        <v>31965</v>
      </c>
    </row>
    <row r="5402" spans="1:8" ht="58" x14ac:dyDescent="0.35">
      <c r="A5402" s="4">
        <v>46569</v>
      </c>
      <c r="B5402" s="1">
        <v>45237</v>
      </c>
      <c r="C5402" s="2">
        <v>0.50725694444444447</v>
      </c>
      <c r="D5402" s="3" t="s">
        <v>3017</v>
      </c>
      <c r="E5402" s="3" t="s">
        <v>32042</v>
      </c>
      <c r="F5402" s="3" t="s">
        <v>12918</v>
      </c>
      <c r="G5402" s="3" t="s">
        <v>32042</v>
      </c>
      <c r="H5402" s="3" t="s">
        <v>3017</v>
      </c>
    </row>
    <row r="5403" spans="1:8" ht="72.5" x14ac:dyDescent="0.35">
      <c r="A5403" s="4">
        <v>44876</v>
      </c>
      <c r="B5403" s="1">
        <v>45237</v>
      </c>
      <c r="C5403" s="2">
        <v>0.50980324074074079</v>
      </c>
      <c r="D5403" s="3" t="s">
        <v>32043</v>
      </c>
      <c r="E5403" s="3" t="s">
        <v>32047</v>
      </c>
      <c r="F5403" s="3" t="s">
        <v>32044</v>
      </c>
      <c r="G5403" s="3" t="s">
        <v>32045</v>
      </c>
      <c r="H5403" s="3" t="s">
        <v>32046</v>
      </c>
    </row>
    <row r="5404" spans="1:8" ht="72.5" x14ac:dyDescent="0.35">
      <c r="A5404" s="4">
        <v>13678</v>
      </c>
      <c r="B5404" s="1">
        <v>45237</v>
      </c>
      <c r="C5404" s="2">
        <v>0.5163888888888889</v>
      </c>
      <c r="D5404" s="3" t="s">
        <v>32048</v>
      </c>
      <c r="E5404" s="3" t="s">
        <v>32050</v>
      </c>
      <c r="F5404" s="3" t="s">
        <v>32049</v>
      </c>
      <c r="G5404" s="3" t="s">
        <v>11839</v>
      </c>
      <c r="H5404" s="3" t="s">
        <v>10610</v>
      </c>
    </row>
    <row r="5405" spans="1:8" ht="87" x14ac:dyDescent="0.35">
      <c r="A5405" s="4">
        <v>176320</v>
      </c>
      <c r="B5405" s="1">
        <v>45237</v>
      </c>
      <c r="C5405" s="2">
        <v>0.52248842592592593</v>
      </c>
      <c r="D5405" s="3" t="s">
        <v>32051</v>
      </c>
      <c r="E5405" s="3" t="s">
        <v>32055</v>
      </c>
      <c r="F5405" s="3" t="s">
        <v>32052</v>
      </c>
      <c r="G5405" s="3" t="s">
        <v>32053</v>
      </c>
      <c r="H5405" s="3" t="s">
        <v>32054</v>
      </c>
    </row>
    <row r="5406" spans="1:8" ht="87" x14ac:dyDescent="0.35">
      <c r="A5406" s="4">
        <v>176320</v>
      </c>
      <c r="B5406" s="1">
        <v>45237</v>
      </c>
      <c r="C5406" s="2">
        <v>0.52478009259259262</v>
      </c>
      <c r="D5406" s="3" t="s">
        <v>32051</v>
      </c>
      <c r="E5406" s="3" t="s">
        <v>32055</v>
      </c>
      <c r="F5406" s="3" t="s">
        <v>32052</v>
      </c>
      <c r="G5406" s="3" t="s">
        <v>32053</v>
      </c>
      <c r="H5406" s="3" t="s">
        <v>32056</v>
      </c>
    </row>
    <row r="5407" spans="1:8" ht="29" x14ac:dyDescent="0.35">
      <c r="A5407" s="4">
        <v>41987</v>
      </c>
      <c r="B5407" s="1">
        <v>45237</v>
      </c>
      <c r="C5407" s="2">
        <v>0.54472222222222222</v>
      </c>
      <c r="D5407" s="3" t="s">
        <v>1933</v>
      </c>
      <c r="E5407" s="3" t="s">
        <v>32058</v>
      </c>
      <c r="F5407" s="3" t="s">
        <v>32057</v>
      </c>
      <c r="G5407" s="3" t="s">
        <v>11467</v>
      </c>
      <c r="H5407" s="3" t="s">
        <v>11774</v>
      </c>
    </row>
    <row r="5408" spans="1:8" ht="43.5" x14ac:dyDescent="0.35">
      <c r="A5408" s="4">
        <v>113566</v>
      </c>
      <c r="B5408" s="1">
        <v>45237</v>
      </c>
      <c r="C5408" s="2">
        <v>0.55052083333333335</v>
      </c>
      <c r="D5408" s="3" t="s">
        <v>1933</v>
      </c>
      <c r="E5408" s="3" t="s">
        <v>32062</v>
      </c>
      <c r="F5408" s="3" t="s">
        <v>32059</v>
      </c>
      <c r="G5408" s="3" t="s">
        <v>32060</v>
      </c>
      <c r="H5408" s="3" t="s">
        <v>32061</v>
      </c>
    </row>
    <row r="5409" spans="1:8" ht="87" x14ac:dyDescent="0.35">
      <c r="A5409" s="4">
        <v>147813</v>
      </c>
      <c r="B5409" s="1">
        <v>45237</v>
      </c>
      <c r="C5409" s="2">
        <v>0.56196759259259255</v>
      </c>
      <c r="D5409" s="3" t="s">
        <v>263</v>
      </c>
      <c r="E5409" s="3" t="s">
        <v>32065</v>
      </c>
      <c r="F5409" s="3" t="s">
        <v>32063</v>
      </c>
      <c r="G5409" s="3" t="s">
        <v>16015</v>
      </c>
      <c r="H5409" s="3" t="s">
        <v>32064</v>
      </c>
    </row>
    <row r="5410" spans="1:8" ht="72.5" x14ac:dyDescent="0.35">
      <c r="A5410" s="4">
        <v>35339</v>
      </c>
      <c r="B5410" s="1">
        <v>45237</v>
      </c>
      <c r="C5410" s="2">
        <v>0.56270833333333337</v>
      </c>
      <c r="D5410" s="3" t="s">
        <v>32066</v>
      </c>
      <c r="E5410" s="3" t="s">
        <v>32070</v>
      </c>
      <c r="F5410" s="3" t="s">
        <v>32067</v>
      </c>
      <c r="G5410" s="3" t="s">
        <v>32068</v>
      </c>
      <c r="H5410" s="3" t="s">
        <v>32069</v>
      </c>
    </row>
    <row r="5411" spans="1:8" ht="72.5" x14ac:dyDescent="0.35">
      <c r="A5411" s="4">
        <v>194547</v>
      </c>
      <c r="B5411" s="1">
        <v>45237</v>
      </c>
      <c r="C5411" s="2">
        <v>0.56622685185185184</v>
      </c>
      <c r="D5411" s="3" t="s">
        <v>12413</v>
      </c>
      <c r="E5411" s="3" t="s">
        <v>20456</v>
      </c>
      <c r="F5411" s="3" t="s">
        <v>32071</v>
      </c>
      <c r="G5411" s="3" t="s">
        <v>10573</v>
      </c>
      <c r="H5411" s="3" t="s">
        <v>32072</v>
      </c>
    </row>
    <row r="5412" spans="1:8" ht="58" x14ac:dyDescent="0.35">
      <c r="A5412" s="4">
        <v>203379</v>
      </c>
      <c r="B5412" s="1">
        <v>45237</v>
      </c>
      <c r="C5412" s="2">
        <v>0.56734953703703705</v>
      </c>
      <c r="D5412" s="3" t="s">
        <v>167</v>
      </c>
      <c r="E5412" s="3" t="s">
        <v>22699</v>
      </c>
      <c r="F5412" s="3" t="s">
        <v>32073</v>
      </c>
      <c r="G5412" s="3" t="s">
        <v>104</v>
      </c>
      <c r="H5412" s="3" t="s">
        <v>15082</v>
      </c>
    </row>
    <row r="5413" spans="1:8" ht="29" x14ac:dyDescent="0.35">
      <c r="A5413" s="4">
        <v>4064</v>
      </c>
      <c r="B5413" s="1">
        <v>45237</v>
      </c>
      <c r="C5413" s="2">
        <v>0.57040509259259264</v>
      </c>
      <c r="D5413" s="3" t="s">
        <v>32074</v>
      </c>
      <c r="E5413" s="3" t="s">
        <v>32076</v>
      </c>
      <c r="F5413" s="3" t="s">
        <v>32075</v>
      </c>
      <c r="G5413" s="3" t="s">
        <v>1628</v>
      </c>
      <c r="H5413" s="3" t="s">
        <v>10685</v>
      </c>
    </row>
    <row r="5414" spans="1:8" ht="43.5" x14ac:dyDescent="0.35">
      <c r="A5414" s="4">
        <v>204946</v>
      </c>
      <c r="B5414" s="1">
        <v>45237</v>
      </c>
      <c r="C5414" s="2">
        <v>0.57187500000000002</v>
      </c>
      <c r="D5414" s="3" t="s">
        <v>11085</v>
      </c>
      <c r="E5414" s="3" t="s">
        <v>32080</v>
      </c>
      <c r="F5414" s="3" t="s">
        <v>32077</v>
      </c>
      <c r="G5414" s="3" t="s">
        <v>32078</v>
      </c>
      <c r="H5414" s="3" t="s">
        <v>32079</v>
      </c>
    </row>
    <row r="5415" spans="1:8" ht="116" x14ac:dyDescent="0.35">
      <c r="A5415" s="4">
        <v>200856</v>
      </c>
      <c r="B5415" s="1">
        <v>45237</v>
      </c>
      <c r="C5415" s="2">
        <v>0.57369212962962968</v>
      </c>
      <c r="D5415" s="3" t="s">
        <v>1436</v>
      </c>
      <c r="E5415" s="3" t="s">
        <v>32084</v>
      </c>
      <c r="F5415" s="3" t="s">
        <v>32081</v>
      </c>
      <c r="G5415" s="3" t="s">
        <v>32082</v>
      </c>
      <c r="H5415" s="3" t="s">
        <v>32083</v>
      </c>
    </row>
    <row r="5416" spans="1:8" ht="58" x14ac:dyDescent="0.35">
      <c r="A5416" s="4">
        <v>104593</v>
      </c>
      <c r="B5416" s="1">
        <v>45237</v>
      </c>
      <c r="C5416" s="2">
        <v>0.57666666666666666</v>
      </c>
      <c r="D5416" s="3" t="s">
        <v>32085</v>
      </c>
      <c r="E5416" s="3" t="s">
        <v>32088</v>
      </c>
      <c r="F5416" s="3" t="s">
        <v>32086</v>
      </c>
      <c r="G5416" s="3" t="s">
        <v>30723</v>
      </c>
      <c r="H5416" s="3" t="s">
        <v>32087</v>
      </c>
    </row>
    <row r="5417" spans="1:8" ht="58" x14ac:dyDescent="0.35">
      <c r="A5417" s="4">
        <v>8131</v>
      </c>
      <c r="B5417" s="1">
        <v>45237</v>
      </c>
      <c r="C5417" s="2">
        <v>0.57819444444444446</v>
      </c>
      <c r="D5417" s="3" t="s">
        <v>32089</v>
      </c>
      <c r="E5417" s="3" t="s">
        <v>32093</v>
      </c>
      <c r="F5417" s="3" t="s">
        <v>32090</v>
      </c>
      <c r="G5417" s="3" t="s">
        <v>32091</v>
      </c>
      <c r="H5417" s="3" t="s">
        <v>32092</v>
      </c>
    </row>
    <row r="5418" spans="1:8" ht="43.5" x14ac:dyDescent="0.35">
      <c r="A5418" s="4">
        <v>72752</v>
      </c>
      <c r="B5418" s="1">
        <v>45237</v>
      </c>
      <c r="C5418" s="2">
        <v>0.5806365740740741</v>
      </c>
      <c r="D5418" s="3" t="s">
        <v>32094</v>
      </c>
      <c r="E5418" s="3" t="s">
        <v>14882</v>
      </c>
      <c r="F5418" s="3" t="s">
        <v>32095</v>
      </c>
      <c r="G5418" s="3" t="s">
        <v>10431</v>
      </c>
      <c r="H5418" s="3" t="s">
        <v>32096</v>
      </c>
    </row>
    <row r="5419" spans="1:8" ht="72.5" x14ac:dyDescent="0.35">
      <c r="A5419" s="4">
        <v>35787</v>
      </c>
      <c r="B5419" s="1">
        <v>45237</v>
      </c>
      <c r="C5419" s="2">
        <v>0.5823842592592593</v>
      </c>
      <c r="D5419" s="3" t="s">
        <v>10469</v>
      </c>
      <c r="E5419" s="3" t="s">
        <v>16939</v>
      </c>
      <c r="F5419" s="3" t="s">
        <v>12918</v>
      </c>
      <c r="G5419" s="3" t="s">
        <v>16939</v>
      </c>
      <c r="H5419" s="3" t="s">
        <v>3017</v>
      </c>
    </row>
    <row r="5420" spans="1:8" ht="29" x14ac:dyDescent="0.35">
      <c r="A5420" s="4">
        <v>62602</v>
      </c>
      <c r="B5420" s="1">
        <v>45237</v>
      </c>
      <c r="C5420" s="2">
        <v>0.58292824074074068</v>
      </c>
      <c r="D5420" s="3" t="s">
        <v>1436</v>
      </c>
      <c r="E5420" s="3" t="s">
        <v>32099</v>
      </c>
      <c r="F5420" s="3" t="s">
        <v>32097</v>
      </c>
      <c r="G5420" s="3" t="s">
        <v>10879</v>
      </c>
      <c r="H5420" s="3" t="s">
        <v>32098</v>
      </c>
    </row>
    <row r="5421" spans="1:8" ht="29" x14ac:dyDescent="0.35">
      <c r="A5421" s="4">
        <v>90751</v>
      </c>
      <c r="B5421" s="1">
        <v>45237</v>
      </c>
      <c r="C5421" s="2">
        <v>0.58491898148148147</v>
      </c>
      <c r="D5421" s="3" t="s">
        <v>10412</v>
      </c>
      <c r="E5421" s="3" t="s">
        <v>359</v>
      </c>
      <c r="F5421" s="3" t="s">
        <v>32100</v>
      </c>
      <c r="G5421" s="3" t="s">
        <v>10623</v>
      </c>
      <c r="H5421" s="3" t="s">
        <v>32101</v>
      </c>
    </row>
    <row r="5422" spans="1:8" ht="72.5" x14ac:dyDescent="0.35">
      <c r="A5422" s="4">
        <v>111555</v>
      </c>
      <c r="B5422" s="1">
        <v>45237</v>
      </c>
      <c r="C5422" s="2">
        <v>0.5864583333333333</v>
      </c>
      <c r="D5422" s="3" t="s">
        <v>32102</v>
      </c>
      <c r="E5422" s="3" t="s">
        <v>32105</v>
      </c>
      <c r="F5422" s="3" t="s">
        <v>32103</v>
      </c>
      <c r="G5422" s="3" t="s">
        <v>11524</v>
      </c>
      <c r="H5422" s="3" t="s">
        <v>32104</v>
      </c>
    </row>
    <row r="5423" spans="1:8" x14ac:dyDescent="0.35">
      <c r="A5423" s="4">
        <v>11259</v>
      </c>
      <c r="B5423" s="1">
        <v>45237</v>
      </c>
      <c r="C5423" s="2">
        <v>0.58729166666666666</v>
      </c>
      <c r="D5423" s="3" t="s">
        <v>985</v>
      </c>
      <c r="E5423" s="3" t="s">
        <v>1557</v>
      </c>
      <c r="F5423" s="3" t="s">
        <v>12918</v>
      </c>
      <c r="G5423" s="3" t="s">
        <v>32106</v>
      </c>
      <c r="H5423" s="3" t="s">
        <v>3017</v>
      </c>
    </row>
    <row r="5424" spans="1:8" ht="130.5" x14ac:dyDescent="0.35">
      <c r="A5424" s="4">
        <v>66130</v>
      </c>
      <c r="B5424" s="1">
        <v>45237</v>
      </c>
      <c r="C5424" s="2">
        <v>0.58932870370370372</v>
      </c>
      <c r="D5424" s="3" t="s">
        <v>32107</v>
      </c>
      <c r="E5424" s="3" t="s">
        <v>32111</v>
      </c>
      <c r="F5424" s="3" t="s">
        <v>32108</v>
      </c>
      <c r="G5424" s="3" t="s">
        <v>32109</v>
      </c>
      <c r="H5424" s="3" t="s">
        <v>32110</v>
      </c>
    </row>
    <row r="5425" spans="1:8" ht="87" x14ac:dyDescent="0.35">
      <c r="A5425" s="4">
        <v>201640</v>
      </c>
      <c r="B5425" s="1">
        <v>45237</v>
      </c>
      <c r="C5425" s="2">
        <v>0.59090277777777778</v>
      </c>
      <c r="D5425" s="3" t="s">
        <v>1501</v>
      </c>
      <c r="E5425" s="3" t="s">
        <v>32114</v>
      </c>
      <c r="F5425" s="3" t="s">
        <v>32112</v>
      </c>
      <c r="G5425" s="3" t="s">
        <v>11798</v>
      </c>
      <c r="H5425" s="3" t="s">
        <v>32113</v>
      </c>
    </row>
    <row r="5426" spans="1:8" ht="72.5" x14ac:dyDescent="0.35">
      <c r="A5426" s="4">
        <v>41438</v>
      </c>
      <c r="B5426" s="1">
        <v>45237</v>
      </c>
      <c r="C5426" s="2">
        <v>0.59098379629629627</v>
      </c>
      <c r="D5426" s="3" t="s">
        <v>12213</v>
      </c>
      <c r="E5426" s="3" t="s">
        <v>12944</v>
      </c>
      <c r="F5426" s="3" t="s">
        <v>12918</v>
      </c>
      <c r="G5426" s="3" t="s">
        <v>32115</v>
      </c>
      <c r="H5426" s="3" t="s">
        <v>3017</v>
      </c>
    </row>
    <row r="5427" spans="1:8" ht="58" x14ac:dyDescent="0.35">
      <c r="A5427" s="4">
        <v>86399</v>
      </c>
      <c r="B5427" s="1">
        <v>45237</v>
      </c>
      <c r="C5427" s="2">
        <v>0.59111111111111114</v>
      </c>
      <c r="D5427" s="3" t="s">
        <v>32116</v>
      </c>
      <c r="E5427" s="3" t="s">
        <v>32120</v>
      </c>
      <c r="F5427" s="3" t="s">
        <v>32117</v>
      </c>
      <c r="G5427" s="3" t="s">
        <v>32118</v>
      </c>
      <c r="H5427" s="3" t="s">
        <v>32119</v>
      </c>
    </row>
    <row r="5428" spans="1:8" ht="87" x14ac:dyDescent="0.35">
      <c r="A5428" s="4">
        <v>201640</v>
      </c>
      <c r="B5428" s="1">
        <v>45237</v>
      </c>
      <c r="C5428" s="2">
        <v>0.59122685185185186</v>
      </c>
      <c r="D5428" s="3" t="s">
        <v>1501</v>
      </c>
      <c r="E5428" s="3" t="s">
        <v>32114</v>
      </c>
      <c r="F5428" s="3" t="s">
        <v>32112</v>
      </c>
      <c r="G5428" s="3" t="s">
        <v>11798</v>
      </c>
      <c r="H5428" s="3" t="s">
        <v>32113</v>
      </c>
    </row>
    <row r="5429" spans="1:8" ht="87" x14ac:dyDescent="0.35">
      <c r="A5429" s="4">
        <v>201640</v>
      </c>
      <c r="B5429" s="1">
        <v>45237</v>
      </c>
      <c r="C5429" s="2">
        <v>0.59304398148148152</v>
      </c>
      <c r="D5429" s="3" t="s">
        <v>1501</v>
      </c>
      <c r="E5429" s="3" t="s">
        <v>32114</v>
      </c>
      <c r="F5429" s="3" t="s">
        <v>32112</v>
      </c>
      <c r="G5429" s="3" t="s">
        <v>11798</v>
      </c>
      <c r="H5429" s="3" t="s">
        <v>32121</v>
      </c>
    </row>
    <row r="5430" spans="1:8" ht="72.5" x14ac:dyDescent="0.35">
      <c r="A5430" s="4">
        <v>101233</v>
      </c>
      <c r="B5430" s="1">
        <v>45237</v>
      </c>
      <c r="C5430" s="2">
        <v>0.5951157407407407</v>
      </c>
      <c r="D5430" s="3" t="s">
        <v>32122</v>
      </c>
      <c r="E5430" s="3" t="s">
        <v>14700</v>
      </c>
      <c r="F5430" s="3" t="s">
        <v>32123</v>
      </c>
      <c r="G5430" s="3" t="s">
        <v>14586</v>
      </c>
      <c r="H5430" s="3" t="s">
        <v>32124</v>
      </c>
    </row>
    <row r="5431" spans="1:8" ht="29" x14ac:dyDescent="0.35">
      <c r="A5431" s="4">
        <v>39072</v>
      </c>
      <c r="B5431" s="1">
        <v>45237</v>
      </c>
      <c r="C5431" s="2">
        <v>0.59538194444444448</v>
      </c>
      <c r="D5431" s="3" t="s">
        <v>32125</v>
      </c>
      <c r="E5431" s="3" t="s">
        <v>13928</v>
      </c>
      <c r="F5431" s="3" t="s">
        <v>32126</v>
      </c>
      <c r="G5431" s="3" t="s">
        <v>32127</v>
      </c>
      <c r="H5431" s="3" t="s">
        <v>32128</v>
      </c>
    </row>
    <row r="5432" spans="1:8" ht="58" x14ac:dyDescent="0.35">
      <c r="A5432" s="4">
        <v>114377</v>
      </c>
      <c r="B5432" s="1">
        <v>45237</v>
      </c>
      <c r="C5432" s="2">
        <v>0.59782407407407401</v>
      </c>
      <c r="D5432" s="3" t="s">
        <v>1389</v>
      </c>
      <c r="E5432" s="3" t="s">
        <v>14887</v>
      </c>
      <c r="F5432" s="3" t="s">
        <v>32129</v>
      </c>
      <c r="G5432" s="3" t="s">
        <v>13133</v>
      </c>
      <c r="H5432" s="3" t="s">
        <v>32130</v>
      </c>
    </row>
    <row r="5433" spans="1:8" ht="58" x14ac:dyDescent="0.35">
      <c r="A5433" s="4">
        <v>188944</v>
      </c>
      <c r="B5433" s="1">
        <v>45237</v>
      </c>
      <c r="C5433" s="2">
        <v>0.59969907407407408</v>
      </c>
      <c r="D5433" s="3" t="s">
        <v>32131</v>
      </c>
      <c r="E5433" s="3" t="s">
        <v>32135</v>
      </c>
      <c r="F5433" s="3" t="s">
        <v>32132</v>
      </c>
      <c r="G5433" s="3" t="s">
        <v>32133</v>
      </c>
      <c r="H5433" s="3" t="s">
        <v>32134</v>
      </c>
    </row>
    <row r="5434" spans="1:8" ht="29" x14ac:dyDescent="0.35">
      <c r="A5434" s="4">
        <v>181721</v>
      </c>
      <c r="B5434" s="1">
        <v>45237</v>
      </c>
      <c r="C5434" s="2">
        <v>0.60013888888888889</v>
      </c>
      <c r="D5434" s="3" t="s">
        <v>32136</v>
      </c>
      <c r="E5434" s="3" t="s">
        <v>32139</v>
      </c>
      <c r="F5434" s="3" t="s">
        <v>32137</v>
      </c>
      <c r="G5434" s="3" t="s">
        <v>14735</v>
      </c>
      <c r="H5434" s="3" t="s">
        <v>32138</v>
      </c>
    </row>
    <row r="5435" spans="1:8" ht="43.5" x14ac:dyDescent="0.35">
      <c r="A5435" s="4">
        <v>6086</v>
      </c>
      <c r="B5435" s="1">
        <v>45237</v>
      </c>
      <c r="C5435" s="2">
        <v>0.60129629629629633</v>
      </c>
      <c r="D5435" s="3" t="s">
        <v>1436</v>
      </c>
      <c r="E5435" s="3" t="s">
        <v>32142</v>
      </c>
      <c r="F5435" s="3" t="s">
        <v>32140</v>
      </c>
      <c r="G5435" s="3" t="s">
        <v>12028</v>
      </c>
      <c r="H5435" s="3" t="s">
        <v>32141</v>
      </c>
    </row>
    <row r="5436" spans="1:8" ht="87" x14ac:dyDescent="0.35">
      <c r="A5436" s="4">
        <v>206013</v>
      </c>
      <c r="B5436" s="1">
        <v>45237</v>
      </c>
      <c r="C5436" s="2">
        <v>0.60267361111111117</v>
      </c>
      <c r="D5436" s="3" t="s">
        <v>32143</v>
      </c>
      <c r="E5436" s="3" t="s">
        <v>32147</v>
      </c>
      <c r="F5436" s="3" t="s">
        <v>32144</v>
      </c>
      <c r="G5436" s="3" t="s">
        <v>32145</v>
      </c>
      <c r="H5436" s="3" t="s">
        <v>32146</v>
      </c>
    </row>
    <row r="5437" spans="1:8" ht="29" x14ac:dyDescent="0.35">
      <c r="A5437" s="4">
        <v>128747</v>
      </c>
      <c r="B5437" s="1">
        <v>45237</v>
      </c>
      <c r="C5437" s="2">
        <v>0.60277777777777775</v>
      </c>
      <c r="D5437" s="3" t="s">
        <v>37</v>
      </c>
      <c r="E5437" s="3" t="s">
        <v>30895</v>
      </c>
      <c r="F5437" s="3" t="s">
        <v>32148</v>
      </c>
      <c r="G5437" s="3" t="s">
        <v>32149</v>
      </c>
      <c r="H5437" s="3" t="s">
        <v>32150</v>
      </c>
    </row>
    <row r="5438" spans="1:8" ht="58" x14ac:dyDescent="0.35">
      <c r="A5438" s="4">
        <v>59740</v>
      </c>
      <c r="B5438" s="1">
        <v>45237</v>
      </c>
      <c r="C5438" s="2">
        <v>0.60282407407407412</v>
      </c>
      <c r="D5438" s="3" t="s">
        <v>32151</v>
      </c>
      <c r="E5438" s="3" t="s">
        <v>14881</v>
      </c>
      <c r="F5438" s="3" t="s">
        <v>32152</v>
      </c>
      <c r="G5438" s="3" t="s">
        <v>10893</v>
      </c>
      <c r="H5438" s="3" t="s">
        <v>32153</v>
      </c>
    </row>
    <row r="5439" spans="1:8" ht="72.5" x14ac:dyDescent="0.35">
      <c r="A5439" s="4">
        <v>5977</v>
      </c>
      <c r="B5439" s="1">
        <v>45237</v>
      </c>
      <c r="C5439" s="2">
        <v>0.6052777777777778</v>
      </c>
      <c r="D5439" s="3" t="s">
        <v>11085</v>
      </c>
      <c r="E5439" s="3" t="s">
        <v>32157</v>
      </c>
      <c r="F5439" s="3" t="s">
        <v>32154</v>
      </c>
      <c r="G5439" s="3" t="s">
        <v>32155</v>
      </c>
      <c r="H5439" s="3" t="s">
        <v>32156</v>
      </c>
    </row>
    <row r="5440" spans="1:8" ht="29" x14ac:dyDescent="0.35">
      <c r="A5440" s="4">
        <v>34363</v>
      </c>
      <c r="B5440" s="1">
        <v>45237</v>
      </c>
      <c r="C5440" s="2">
        <v>0.60956018518518518</v>
      </c>
      <c r="D5440" s="3" t="s">
        <v>32158</v>
      </c>
      <c r="E5440" s="3" t="s">
        <v>32162</v>
      </c>
      <c r="F5440" s="3" t="s">
        <v>32159</v>
      </c>
      <c r="G5440" s="3" t="s">
        <v>32160</v>
      </c>
      <c r="H5440" s="3" t="s">
        <v>32161</v>
      </c>
    </row>
    <row r="5441" spans="1:8" ht="87" x14ac:dyDescent="0.35">
      <c r="A5441" s="4">
        <v>47239</v>
      </c>
      <c r="B5441" s="1">
        <v>45237</v>
      </c>
      <c r="C5441" s="2">
        <v>0.61002314814814818</v>
      </c>
      <c r="D5441" s="3" t="s">
        <v>32163</v>
      </c>
      <c r="E5441" s="3" t="s">
        <v>32166</v>
      </c>
      <c r="F5441" s="3" t="s">
        <v>32164</v>
      </c>
      <c r="G5441" s="3" t="s">
        <v>11977</v>
      </c>
      <c r="H5441" s="3" t="s">
        <v>32165</v>
      </c>
    </row>
    <row r="5442" spans="1:8" ht="72.5" x14ac:dyDescent="0.35">
      <c r="A5442" s="4">
        <v>5977</v>
      </c>
      <c r="B5442" s="1">
        <v>45237</v>
      </c>
      <c r="C5442" s="2">
        <v>0.61055555555555563</v>
      </c>
      <c r="D5442" s="3" t="s">
        <v>11085</v>
      </c>
      <c r="E5442" s="3" t="s">
        <v>32157</v>
      </c>
      <c r="F5442" s="3" t="s">
        <v>32154</v>
      </c>
      <c r="G5442" s="3" t="s">
        <v>32155</v>
      </c>
      <c r="H5442" s="3" t="s">
        <v>32156</v>
      </c>
    </row>
    <row r="5443" spans="1:8" ht="87" x14ac:dyDescent="0.35">
      <c r="A5443" s="4">
        <v>158314</v>
      </c>
      <c r="B5443" s="1">
        <v>45237</v>
      </c>
      <c r="C5443" s="2">
        <v>0.61091435185185183</v>
      </c>
      <c r="D5443" s="3" t="s">
        <v>32167</v>
      </c>
      <c r="E5443" s="3" t="s">
        <v>32171</v>
      </c>
      <c r="F5443" s="3" t="s">
        <v>32168</v>
      </c>
      <c r="G5443" s="3" t="s">
        <v>32169</v>
      </c>
      <c r="H5443" s="3" t="s">
        <v>32170</v>
      </c>
    </row>
    <row r="5444" spans="1:8" ht="130.5" x14ac:dyDescent="0.35">
      <c r="A5444" s="4">
        <v>22074</v>
      </c>
      <c r="B5444" s="1">
        <v>45237</v>
      </c>
      <c r="C5444" s="2">
        <v>0.6118865740740741</v>
      </c>
      <c r="D5444" s="3" t="s">
        <v>32172</v>
      </c>
      <c r="E5444" s="3" t="s">
        <v>32176</v>
      </c>
      <c r="F5444" s="3" t="s">
        <v>32173</v>
      </c>
      <c r="G5444" s="3" t="s">
        <v>32174</v>
      </c>
      <c r="H5444" s="3" t="s">
        <v>32175</v>
      </c>
    </row>
    <row r="5445" spans="1:8" ht="58" x14ac:dyDescent="0.35">
      <c r="A5445" s="4">
        <v>174753</v>
      </c>
      <c r="B5445" s="1">
        <v>45237</v>
      </c>
      <c r="C5445" s="2">
        <v>0.61608796296296298</v>
      </c>
      <c r="D5445" s="3" t="s">
        <v>32177</v>
      </c>
      <c r="E5445" s="3" t="s">
        <v>32181</v>
      </c>
      <c r="F5445" s="3" t="s">
        <v>32178</v>
      </c>
      <c r="G5445" s="3" t="s">
        <v>32179</v>
      </c>
      <c r="H5445" s="3" t="s">
        <v>32180</v>
      </c>
    </row>
    <row r="5446" spans="1:8" ht="58" x14ac:dyDescent="0.35">
      <c r="A5446" s="4">
        <v>95897</v>
      </c>
      <c r="B5446" s="1">
        <v>45237</v>
      </c>
      <c r="C5446" s="2">
        <v>0.61653935185185182</v>
      </c>
      <c r="D5446" s="3" t="s">
        <v>32182</v>
      </c>
      <c r="E5446" s="3" t="s">
        <v>32186</v>
      </c>
      <c r="F5446" s="3" t="s">
        <v>32183</v>
      </c>
      <c r="G5446" s="3" t="s">
        <v>32184</v>
      </c>
      <c r="H5446" s="3" t="s">
        <v>32185</v>
      </c>
    </row>
    <row r="5447" spans="1:8" ht="72.5" x14ac:dyDescent="0.35">
      <c r="A5447" s="4">
        <v>200336</v>
      </c>
      <c r="B5447" s="1">
        <v>45237</v>
      </c>
      <c r="C5447" s="2">
        <v>0.62342592592592594</v>
      </c>
      <c r="D5447" s="3" t="s">
        <v>32187</v>
      </c>
      <c r="E5447" s="3" t="s">
        <v>32191</v>
      </c>
      <c r="F5447" s="3" t="s">
        <v>32188</v>
      </c>
      <c r="G5447" s="3" t="s">
        <v>32189</v>
      </c>
      <c r="H5447" s="3" t="s">
        <v>32190</v>
      </c>
    </row>
    <row r="5448" spans="1:8" ht="72.5" x14ac:dyDescent="0.35">
      <c r="A5448" s="4">
        <v>51351</v>
      </c>
      <c r="B5448" s="1">
        <v>45237</v>
      </c>
      <c r="C5448" s="2">
        <v>0.62458333333333338</v>
      </c>
      <c r="D5448" s="3" t="s">
        <v>1556</v>
      </c>
      <c r="E5448" s="3" t="s">
        <v>32195</v>
      </c>
      <c r="F5448" s="3" t="s">
        <v>32192</v>
      </c>
      <c r="G5448" s="3" t="s">
        <v>32193</v>
      </c>
      <c r="H5448" s="3" t="s">
        <v>32194</v>
      </c>
    </row>
    <row r="5449" spans="1:8" ht="43.5" x14ac:dyDescent="0.35">
      <c r="A5449" s="4">
        <v>170319</v>
      </c>
      <c r="B5449" s="1">
        <v>45237</v>
      </c>
      <c r="C5449" s="2">
        <v>0.63164351851851852</v>
      </c>
      <c r="D5449" s="3" t="s">
        <v>1436</v>
      </c>
      <c r="E5449" s="3" t="s">
        <v>32199</v>
      </c>
      <c r="F5449" s="3" t="s">
        <v>32196</v>
      </c>
      <c r="G5449" s="3" t="s">
        <v>32197</v>
      </c>
      <c r="H5449" s="3" t="s">
        <v>32198</v>
      </c>
    </row>
    <row r="5450" spans="1:8" ht="72.5" x14ac:dyDescent="0.35">
      <c r="A5450" s="4">
        <v>199138</v>
      </c>
      <c r="B5450" s="1">
        <v>45237</v>
      </c>
      <c r="C5450" s="2">
        <v>0.64006944444444447</v>
      </c>
      <c r="D5450" s="3" t="s">
        <v>32200</v>
      </c>
      <c r="E5450" s="3" t="s">
        <v>32204</v>
      </c>
      <c r="F5450" s="3" t="s">
        <v>32201</v>
      </c>
      <c r="G5450" s="3" t="s">
        <v>32202</v>
      </c>
      <c r="H5450" s="3" t="s">
        <v>32203</v>
      </c>
    </row>
    <row r="5451" spans="1:8" ht="43.5" x14ac:dyDescent="0.35">
      <c r="A5451" s="4">
        <v>44691</v>
      </c>
      <c r="B5451" s="1">
        <v>45237</v>
      </c>
      <c r="C5451" s="2">
        <v>0.6404050925925926</v>
      </c>
      <c r="D5451" s="3" t="s">
        <v>32205</v>
      </c>
      <c r="E5451" s="3" t="s">
        <v>32209</v>
      </c>
      <c r="F5451" s="3" t="s">
        <v>32206</v>
      </c>
      <c r="G5451" s="3" t="s">
        <v>32207</v>
      </c>
      <c r="H5451" s="3" t="s">
        <v>32208</v>
      </c>
    </row>
    <row r="5452" spans="1:8" ht="43.5" x14ac:dyDescent="0.35">
      <c r="A5452" s="4">
        <v>137641</v>
      </c>
      <c r="B5452" s="1">
        <v>45237</v>
      </c>
      <c r="C5452" s="2">
        <v>0.64432870370370365</v>
      </c>
      <c r="D5452" s="3" t="s">
        <v>11085</v>
      </c>
      <c r="E5452" s="3" t="s">
        <v>32212</v>
      </c>
      <c r="F5452" s="3" t="s">
        <v>32210</v>
      </c>
      <c r="G5452" s="3" t="s">
        <v>10773</v>
      </c>
      <c r="H5452" s="3" t="s">
        <v>32211</v>
      </c>
    </row>
    <row r="5453" spans="1:8" ht="43.5" x14ac:dyDescent="0.35">
      <c r="A5453" s="4">
        <v>205564</v>
      </c>
      <c r="B5453" s="1">
        <v>45237</v>
      </c>
      <c r="C5453" s="2">
        <v>0.64590277777777783</v>
      </c>
      <c r="D5453" s="3" t="s">
        <v>32213</v>
      </c>
      <c r="E5453" s="3" t="s">
        <v>28507</v>
      </c>
      <c r="F5453" s="3" t="s">
        <v>32214</v>
      </c>
      <c r="G5453" s="3" t="s">
        <v>11839</v>
      </c>
      <c r="H5453" s="3" t="s">
        <v>32215</v>
      </c>
    </row>
    <row r="5454" spans="1:8" ht="159.5" x14ac:dyDescent="0.35">
      <c r="A5454" s="4">
        <v>168599</v>
      </c>
      <c r="B5454" s="1">
        <v>45237</v>
      </c>
      <c r="C5454" s="2">
        <v>0.64922453703703698</v>
      </c>
      <c r="D5454" s="3" t="s">
        <v>32216</v>
      </c>
      <c r="E5454" s="3" t="s">
        <v>31719</v>
      </c>
      <c r="F5454" s="3" t="s">
        <v>32217</v>
      </c>
      <c r="G5454" s="3" t="s">
        <v>11968</v>
      </c>
      <c r="H5454" s="3" t="s">
        <v>32218</v>
      </c>
    </row>
    <row r="5455" spans="1:8" ht="43.5" x14ac:dyDescent="0.35">
      <c r="A5455" s="4">
        <v>196424</v>
      </c>
      <c r="B5455" s="1">
        <v>45237</v>
      </c>
      <c r="C5455" s="2">
        <v>0.65268518518518526</v>
      </c>
      <c r="D5455" s="3" t="s">
        <v>1933</v>
      </c>
      <c r="E5455" s="3" t="s">
        <v>32220</v>
      </c>
      <c r="F5455" s="3" t="s">
        <v>32219</v>
      </c>
      <c r="G5455" s="3" t="s">
        <v>11799</v>
      </c>
      <c r="H5455" s="3" t="s">
        <v>10660</v>
      </c>
    </row>
    <row r="5456" spans="1:8" ht="101.5" x14ac:dyDescent="0.35">
      <c r="A5456" s="4">
        <v>205207</v>
      </c>
      <c r="B5456" s="1">
        <v>45237</v>
      </c>
      <c r="C5456" s="2">
        <v>0.66049768518518526</v>
      </c>
      <c r="D5456" s="3" t="s">
        <v>32221</v>
      </c>
      <c r="E5456" s="3" t="s">
        <v>32225</v>
      </c>
      <c r="F5456" s="3" t="s">
        <v>32222</v>
      </c>
      <c r="G5456" s="3" t="s">
        <v>32223</v>
      </c>
      <c r="H5456" s="3" t="s">
        <v>32224</v>
      </c>
    </row>
    <row r="5457" spans="1:8" ht="29" x14ac:dyDescent="0.35">
      <c r="A5457" s="4">
        <v>183286</v>
      </c>
      <c r="B5457" s="1">
        <v>45237</v>
      </c>
      <c r="C5457" s="2">
        <v>0.66097222222222218</v>
      </c>
      <c r="D5457" s="3" t="s">
        <v>14401</v>
      </c>
      <c r="E5457" s="3" t="s">
        <v>32228</v>
      </c>
      <c r="F5457" s="3" t="s">
        <v>32226</v>
      </c>
      <c r="G5457" s="3" t="s">
        <v>10623</v>
      </c>
      <c r="H5457" s="3" t="s">
        <v>32227</v>
      </c>
    </row>
    <row r="5458" spans="1:8" ht="29" x14ac:dyDescent="0.35">
      <c r="A5458" s="4">
        <v>203991</v>
      </c>
      <c r="B5458" s="1">
        <v>45237</v>
      </c>
      <c r="C5458" s="2">
        <v>0.66222222222222216</v>
      </c>
      <c r="D5458" s="3" t="s">
        <v>32229</v>
      </c>
      <c r="E5458" s="3" t="s">
        <v>32231</v>
      </c>
      <c r="F5458" s="3" t="s">
        <v>32230</v>
      </c>
      <c r="G5458" s="3" t="s">
        <v>32231</v>
      </c>
      <c r="H5458" s="3" t="s">
        <v>11235</v>
      </c>
    </row>
    <row r="5459" spans="1:8" ht="58" x14ac:dyDescent="0.35">
      <c r="A5459" s="4">
        <v>40939</v>
      </c>
      <c r="B5459" s="1">
        <v>45237</v>
      </c>
      <c r="C5459" s="2">
        <v>0.66453703703703704</v>
      </c>
      <c r="D5459" s="3" t="s">
        <v>12735</v>
      </c>
      <c r="E5459" s="3" t="s">
        <v>32232</v>
      </c>
      <c r="F5459" s="3" t="s">
        <v>14137</v>
      </c>
      <c r="G5459" s="3" t="s">
        <v>11856</v>
      </c>
      <c r="H5459" s="3" t="s">
        <v>13575</v>
      </c>
    </row>
    <row r="5460" spans="1:8" ht="29" x14ac:dyDescent="0.35">
      <c r="A5460" s="4">
        <v>39083</v>
      </c>
      <c r="B5460" s="1">
        <v>45237</v>
      </c>
      <c r="C5460" s="2">
        <v>0.6650462962962963</v>
      </c>
      <c r="D5460" s="3" t="s">
        <v>12287</v>
      </c>
      <c r="E5460" s="3" t="s">
        <v>14521</v>
      </c>
      <c r="F5460" s="3" t="s">
        <v>32233</v>
      </c>
      <c r="G5460" s="3" t="s">
        <v>32234</v>
      </c>
      <c r="H5460" s="3" t="s">
        <v>32235</v>
      </c>
    </row>
    <row r="5461" spans="1:8" ht="58" x14ac:dyDescent="0.35">
      <c r="A5461" s="4">
        <v>63683</v>
      </c>
      <c r="B5461" s="1">
        <v>45237</v>
      </c>
      <c r="C5461" s="2">
        <v>0.66560185185185183</v>
      </c>
      <c r="D5461" s="3" t="s">
        <v>1436</v>
      </c>
      <c r="E5461" s="3" t="s">
        <v>12853</v>
      </c>
      <c r="F5461" s="3" t="s">
        <v>32236</v>
      </c>
      <c r="G5461" s="3" t="s">
        <v>12853</v>
      </c>
      <c r="H5461" s="3" t="s">
        <v>12506</v>
      </c>
    </row>
    <row r="5462" spans="1:8" ht="43.5" x14ac:dyDescent="0.35">
      <c r="A5462" s="4">
        <v>69727</v>
      </c>
      <c r="B5462" s="1">
        <v>45237</v>
      </c>
      <c r="C5462" s="2">
        <v>0.66876157407407411</v>
      </c>
      <c r="D5462" s="3" t="s">
        <v>32237</v>
      </c>
      <c r="E5462" s="3" t="s">
        <v>32241</v>
      </c>
      <c r="F5462" s="3" t="s">
        <v>32238</v>
      </c>
      <c r="G5462" s="3" t="s">
        <v>32239</v>
      </c>
      <c r="H5462" s="3" t="s">
        <v>32240</v>
      </c>
    </row>
    <row r="5463" spans="1:8" ht="43.5" x14ac:dyDescent="0.35">
      <c r="A5463" s="4">
        <v>39829</v>
      </c>
      <c r="B5463" s="1">
        <v>45237</v>
      </c>
      <c r="C5463" s="2">
        <v>0.67012731481481491</v>
      </c>
      <c r="D5463" s="3" t="s">
        <v>32242</v>
      </c>
      <c r="E5463" s="3" t="s">
        <v>31004</v>
      </c>
      <c r="F5463" s="3" t="s">
        <v>32243</v>
      </c>
      <c r="G5463" s="3" t="s">
        <v>32244</v>
      </c>
      <c r="H5463" s="3" t="s">
        <v>32245</v>
      </c>
    </row>
    <row r="5464" spans="1:8" x14ac:dyDescent="0.35">
      <c r="A5464" s="4">
        <v>6938</v>
      </c>
      <c r="B5464" s="1">
        <v>45237</v>
      </c>
      <c r="C5464" s="2">
        <v>0.67136574074074085</v>
      </c>
      <c r="D5464" s="3" t="s">
        <v>1933</v>
      </c>
      <c r="E5464" s="3" t="s">
        <v>15852</v>
      </c>
      <c r="F5464" s="3" t="s">
        <v>1805</v>
      </c>
      <c r="G5464" s="3" t="s">
        <v>12557</v>
      </c>
      <c r="H5464" s="3" t="s">
        <v>32246</v>
      </c>
    </row>
    <row r="5465" spans="1:8" ht="29" x14ac:dyDescent="0.35">
      <c r="A5465" s="4">
        <v>38213</v>
      </c>
      <c r="B5465" s="1">
        <v>45237</v>
      </c>
      <c r="C5465" s="2">
        <v>0.67192129629629627</v>
      </c>
      <c r="D5465" s="3" t="s">
        <v>1436</v>
      </c>
      <c r="E5465" s="3" t="s">
        <v>32248</v>
      </c>
      <c r="F5465" s="3" t="s">
        <v>32247</v>
      </c>
      <c r="G5465" s="3" t="s">
        <v>32248</v>
      </c>
      <c r="H5465" s="3" t="s">
        <v>12506</v>
      </c>
    </row>
    <row r="5466" spans="1:8" ht="29" x14ac:dyDescent="0.35">
      <c r="A5466" s="4">
        <v>172513</v>
      </c>
      <c r="B5466" s="1">
        <v>45237</v>
      </c>
      <c r="C5466" s="2">
        <v>0.6815162037037038</v>
      </c>
      <c r="D5466" s="3" t="s">
        <v>11067</v>
      </c>
      <c r="E5466" s="3" t="s">
        <v>32250</v>
      </c>
      <c r="F5466" s="3" t="s">
        <v>32249</v>
      </c>
      <c r="G5466" s="3" t="s">
        <v>32250</v>
      </c>
      <c r="H5466" s="3" t="s">
        <v>32251</v>
      </c>
    </row>
    <row r="5467" spans="1:8" ht="29" x14ac:dyDescent="0.35">
      <c r="A5467" s="4">
        <v>44876</v>
      </c>
      <c r="B5467" s="1">
        <v>45237</v>
      </c>
      <c r="C5467" s="2">
        <v>0.68363425925925936</v>
      </c>
      <c r="D5467" s="3" t="s">
        <v>1933</v>
      </c>
      <c r="E5467" s="3" t="s">
        <v>32252</v>
      </c>
      <c r="F5467" s="3" t="s">
        <v>1780</v>
      </c>
      <c r="G5467" s="3" t="s">
        <v>10939</v>
      </c>
      <c r="H5467" s="3" t="s">
        <v>12753</v>
      </c>
    </row>
    <row r="5468" spans="1:8" ht="29" x14ac:dyDescent="0.35">
      <c r="A5468" s="4">
        <v>194441</v>
      </c>
      <c r="B5468" s="1">
        <v>45237</v>
      </c>
      <c r="C5468" s="2">
        <v>0.689386574074074</v>
      </c>
      <c r="D5468" s="3" t="s">
        <v>11029</v>
      </c>
      <c r="E5468" s="3" t="s">
        <v>32255</v>
      </c>
      <c r="F5468" s="3" t="s">
        <v>32253</v>
      </c>
      <c r="G5468" s="3" t="s">
        <v>14179</v>
      </c>
      <c r="H5468" s="3" t="s">
        <v>32254</v>
      </c>
    </row>
    <row r="5469" spans="1:8" ht="58" x14ac:dyDescent="0.35">
      <c r="A5469" s="4">
        <v>203030</v>
      </c>
      <c r="B5469" s="1">
        <v>45237</v>
      </c>
      <c r="C5469" s="2">
        <v>0.69094907407407413</v>
      </c>
      <c r="D5469" s="3" t="s">
        <v>32256</v>
      </c>
      <c r="E5469" s="3" t="s">
        <v>32260</v>
      </c>
      <c r="F5469" s="3" t="s">
        <v>32257</v>
      </c>
      <c r="G5469" s="3" t="s">
        <v>32258</v>
      </c>
      <c r="H5469" s="3" t="s">
        <v>32259</v>
      </c>
    </row>
    <row r="5470" spans="1:8" ht="87" x14ac:dyDescent="0.35">
      <c r="A5470" s="4">
        <v>45984</v>
      </c>
      <c r="B5470" s="1">
        <v>45237</v>
      </c>
      <c r="C5470" s="2">
        <v>0.69437499999999996</v>
      </c>
      <c r="D5470" s="3" t="s">
        <v>32261</v>
      </c>
      <c r="E5470" s="3" t="s">
        <v>29583</v>
      </c>
      <c r="F5470" s="3" t="s">
        <v>29581</v>
      </c>
      <c r="G5470" s="3" t="s">
        <v>10541</v>
      </c>
      <c r="H5470" s="3" t="s">
        <v>32262</v>
      </c>
    </row>
    <row r="5471" spans="1:8" x14ac:dyDescent="0.35">
      <c r="A5471" s="4">
        <v>40145</v>
      </c>
      <c r="B5471" s="1">
        <v>45237</v>
      </c>
      <c r="C5471" s="2">
        <v>0.69476851851851851</v>
      </c>
      <c r="D5471" s="3" t="s">
        <v>1744</v>
      </c>
      <c r="E5471" s="3" t="s">
        <v>32263</v>
      </c>
      <c r="F5471" s="3" t="s">
        <v>11751</v>
      </c>
      <c r="G5471" s="3" t="s">
        <v>11857</v>
      </c>
      <c r="H5471" s="3" t="s">
        <v>30643</v>
      </c>
    </row>
    <row r="5472" spans="1:8" ht="43.5" x14ac:dyDescent="0.35">
      <c r="A5472" s="4">
        <v>96126</v>
      </c>
      <c r="B5472" s="1">
        <v>45237</v>
      </c>
      <c r="C5472" s="2">
        <v>0.71034722222222213</v>
      </c>
      <c r="D5472" s="3" t="s">
        <v>239</v>
      </c>
      <c r="E5472" s="3" t="s">
        <v>32266</v>
      </c>
      <c r="F5472" s="3" t="s">
        <v>32264</v>
      </c>
      <c r="G5472" s="3" t="s">
        <v>11946</v>
      </c>
      <c r="H5472" s="3" t="s">
        <v>32265</v>
      </c>
    </row>
    <row r="5473" spans="1:8" ht="43.5" x14ac:dyDescent="0.35">
      <c r="A5473" s="4">
        <v>96126</v>
      </c>
      <c r="B5473" s="1">
        <v>45237</v>
      </c>
      <c r="C5473" s="2">
        <v>0.71385416666666668</v>
      </c>
      <c r="D5473" s="3" t="s">
        <v>239</v>
      </c>
      <c r="E5473" s="3" t="s">
        <v>32268</v>
      </c>
      <c r="F5473" s="3" t="s">
        <v>32264</v>
      </c>
      <c r="G5473" s="3" t="s">
        <v>11946</v>
      </c>
      <c r="H5473" s="3" t="s">
        <v>32267</v>
      </c>
    </row>
    <row r="5474" spans="1:8" ht="43.5" x14ac:dyDescent="0.35">
      <c r="A5474" s="4">
        <v>96126</v>
      </c>
      <c r="B5474" s="1">
        <v>45237</v>
      </c>
      <c r="C5474" s="2">
        <v>0.71763888888888883</v>
      </c>
      <c r="D5474" s="3" t="s">
        <v>239</v>
      </c>
      <c r="E5474" s="3" t="s">
        <v>32270</v>
      </c>
      <c r="F5474" s="3" t="s">
        <v>32264</v>
      </c>
      <c r="G5474" s="3" t="s">
        <v>11946</v>
      </c>
      <c r="H5474" s="3" t="s">
        <v>32269</v>
      </c>
    </row>
    <row r="5475" spans="1:8" ht="43.5" x14ac:dyDescent="0.35">
      <c r="A5475" s="4">
        <v>197446</v>
      </c>
      <c r="B5475" s="1">
        <v>45237</v>
      </c>
      <c r="C5475" s="2">
        <v>0.72278935185185178</v>
      </c>
      <c r="D5475" s="3" t="s">
        <v>32271</v>
      </c>
      <c r="E5475" s="3" t="s">
        <v>31512</v>
      </c>
      <c r="F5475" s="3" t="s">
        <v>32272</v>
      </c>
      <c r="G5475" s="3" t="s">
        <v>11920</v>
      </c>
      <c r="H5475" s="3" t="s">
        <v>32273</v>
      </c>
    </row>
    <row r="5476" spans="1:8" ht="58" x14ac:dyDescent="0.35">
      <c r="A5476" s="4">
        <v>206209</v>
      </c>
      <c r="B5476" s="1">
        <v>45237</v>
      </c>
      <c r="C5476" s="2">
        <v>0.75621527777777775</v>
      </c>
      <c r="D5476" s="3" t="s">
        <v>11264</v>
      </c>
      <c r="E5476" s="3" t="s">
        <v>32277</v>
      </c>
      <c r="F5476" s="3" t="s">
        <v>32274</v>
      </c>
      <c r="G5476" s="3" t="s">
        <v>32275</v>
      </c>
      <c r="H5476" s="3" t="s">
        <v>32276</v>
      </c>
    </row>
    <row r="5477" spans="1:8" ht="43.5" x14ac:dyDescent="0.35">
      <c r="A5477" s="4">
        <v>206208</v>
      </c>
      <c r="B5477" s="1">
        <v>45237</v>
      </c>
      <c r="C5477" s="2">
        <v>0.7615277777777778</v>
      </c>
      <c r="D5477" s="3" t="s">
        <v>32278</v>
      </c>
      <c r="E5477" s="3" t="s">
        <v>32281</v>
      </c>
      <c r="F5477" s="3" t="s">
        <v>1487</v>
      </c>
      <c r="G5477" s="3" t="s">
        <v>32279</v>
      </c>
      <c r="H5477" s="3" t="s">
        <v>32280</v>
      </c>
    </row>
    <row r="5478" spans="1:8" x14ac:dyDescent="0.35">
      <c r="A5478" s="4">
        <v>206210</v>
      </c>
      <c r="B5478" s="1">
        <v>45237</v>
      </c>
      <c r="C5478" s="2">
        <v>0.76667824074074076</v>
      </c>
      <c r="D5478" s="3" t="s">
        <v>32282</v>
      </c>
      <c r="E5478" s="3" t="s">
        <v>32286</v>
      </c>
      <c r="F5478" s="3" t="s">
        <v>32283</v>
      </c>
      <c r="G5478" s="3" t="s">
        <v>32284</v>
      </c>
      <c r="H5478" s="3" t="s">
        <v>32285</v>
      </c>
    </row>
    <row r="5479" spans="1:8" ht="43.5" x14ac:dyDescent="0.35">
      <c r="A5479" s="4">
        <v>39281</v>
      </c>
      <c r="B5479" s="1">
        <v>45238</v>
      </c>
      <c r="C5479" s="2">
        <v>0.34502314814814811</v>
      </c>
      <c r="D5479" s="3" t="s">
        <v>233</v>
      </c>
      <c r="E5479" s="3" t="s">
        <v>13988</v>
      </c>
      <c r="F5479" s="3" t="s">
        <v>32287</v>
      </c>
      <c r="G5479" s="3" t="s">
        <v>1219</v>
      </c>
      <c r="H5479" s="3" t="s">
        <v>12587</v>
      </c>
    </row>
    <row r="5480" spans="1:8" ht="130.5" x14ac:dyDescent="0.35">
      <c r="A5480" s="4">
        <v>200633</v>
      </c>
      <c r="B5480" s="1">
        <v>45238</v>
      </c>
      <c r="C5480" s="2">
        <v>0.34622685185185187</v>
      </c>
      <c r="D5480" s="3" t="s">
        <v>32288</v>
      </c>
      <c r="E5480" s="3" t="s">
        <v>32292</v>
      </c>
      <c r="F5480" s="3" t="s">
        <v>32289</v>
      </c>
      <c r="G5480" s="3" t="s">
        <v>32290</v>
      </c>
      <c r="H5480" s="3" t="s">
        <v>32291</v>
      </c>
    </row>
    <row r="5481" spans="1:8" x14ac:dyDescent="0.35">
      <c r="A5481" s="4">
        <v>49909</v>
      </c>
      <c r="B5481" s="1">
        <v>45238</v>
      </c>
      <c r="C5481" s="2">
        <v>0.34848379629629633</v>
      </c>
      <c r="D5481" s="3" t="s">
        <v>233</v>
      </c>
      <c r="E5481" s="3" t="s">
        <v>11505</v>
      </c>
      <c r="F5481" s="3" t="s">
        <v>32293</v>
      </c>
      <c r="G5481" s="3" t="s">
        <v>1268</v>
      </c>
      <c r="H5481" s="3" t="s">
        <v>12617</v>
      </c>
    </row>
    <row r="5482" spans="1:8" ht="43.5" x14ac:dyDescent="0.35">
      <c r="A5482" s="4">
        <v>33568</v>
      </c>
      <c r="B5482" s="1">
        <v>45238</v>
      </c>
      <c r="C5482" s="2">
        <v>0.35171296296296295</v>
      </c>
      <c r="D5482" s="3" t="s">
        <v>167</v>
      </c>
      <c r="E5482" s="3" t="s">
        <v>32296</v>
      </c>
      <c r="F5482" s="3" t="s">
        <v>32294</v>
      </c>
      <c r="G5482" s="3" t="s">
        <v>12486</v>
      </c>
      <c r="H5482" s="3" t="s">
        <v>32295</v>
      </c>
    </row>
    <row r="5483" spans="1:8" ht="58" x14ac:dyDescent="0.35">
      <c r="A5483" s="4">
        <v>48335</v>
      </c>
      <c r="B5483" s="1">
        <v>45238</v>
      </c>
      <c r="C5483" s="2">
        <v>0.35222222222222221</v>
      </c>
      <c r="D5483" s="3" t="s">
        <v>985</v>
      </c>
      <c r="E5483" s="3" t="s">
        <v>15528</v>
      </c>
      <c r="F5483" s="3" t="s">
        <v>32297</v>
      </c>
      <c r="G5483" s="3" t="s">
        <v>10433</v>
      </c>
      <c r="H5483" s="3" t="s">
        <v>4190</v>
      </c>
    </row>
    <row r="5484" spans="1:8" x14ac:dyDescent="0.35">
      <c r="A5484" s="4">
        <v>86605</v>
      </c>
      <c r="B5484" s="1">
        <v>45238</v>
      </c>
      <c r="C5484" s="2">
        <v>0.35305555555555551</v>
      </c>
      <c r="D5484" s="3" t="s">
        <v>32298</v>
      </c>
      <c r="E5484" s="3" t="s">
        <v>14285</v>
      </c>
      <c r="F5484" s="3" t="s">
        <v>2012</v>
      </c>
      <c r="G5484" s="3" t="s">
        <v>14285</v>
      </c>
      <c r="H5484" s="3" t="s">
        <v>13351</v>
      </c>
    </row>
    <row r="5485" spans="1:8" ht="87" x14ac:dyDescent="0.35">
      <c r="A5485" s="4">
        <v>80407</v>
      </c>
      <c r="B5485" s="1">
        <v>45238</v>
      </c>
      <c r="C5485" s="2">
        <v>0.35476851851851854</v>
      </c>
      <c r="D5485" s="3" t="s">
        <v>32299</v>
      </c>
      <c r="E5485" s="3" t="s">
        <v>32303</v>
      </c>
      <c r="F5485" s="3" t="s">
        <v>32300</v>
      </c>
      <c r="G5485" s="3" t="s">
        <v>32301</v>
      </c>
      <c r="H5485" s="3" t="s">
        <v>32302</v>
      </c>
    </row>
    <row r="5486" spans="1:8" x14ac:dyDescent="0.35">
      <c r="A5486" s="4">
        <v>39928</v>
      </c>
      <c r="B5486" s="1">
        <v>45238</v>
      </c>
      <c r="C5486" s="2">
        <v>0.35546296296296293</v>
      </c>
      <c r="D5486" s="3" t="s">
        <v>233</v>
      </c>
      <c r="E5486" s="3" t="s">
        <v>13421</v>
      </c>
      <c r="F5486" s="3" t="s">
        <v>32304</v>
      </c>
      <c r="G5486" s="3" t="s">
        <v>1253</v>
      </c>
      <c r="H5486" s="3" t="s">
        <v>12614</v>
      </c>
    </row>
    <row r="5487" spans="1:8" ht="43.5" x14ac:dyDescent="0.35">
      <c r="A5487" s="4">
        <v>178314</v>
      </c>
      <c r="B5487" s="1">
        <v>45238</v>
      </c>
      <c r="C5487" s="2">
        <v>0.35603009259259261</v>
      </c>
      <c r="D5487" s="3" t="s">
        <v>985</v>
      </c>
      <c r="E5487" s="3" t="s">
        <v>13835</v>
      </c>
      <c r="F5487" s="3" t="s">
        <v>32305</v>
      </c>
      <c r="G5487" s="3" t="s">
        <v>13382</v>
      </c>
      <c r="H5487" s="3" t="s">
        <v>32306</v>
      </c>
    </row>
    <row r="5488" spans="1:8" x14ac:dyDescent="0.35">
      <c r="A5488" s="4">
        <v>144667</v>
      </c>
      <c r="B5488" s="1">
        <v>45238</v>
      </c>
      <c r="C5488" s="2">
        <v>0.3595949074074074</v>
      </c>
      <c r="D5488" s="3" t="s">
        <v>12260</v>
      </c>
      <c r="E5488" s="3" t="s">
        <v>11889</v>
      </c>
      <c r="F5488" s="3" t="s">
        <v>12830</v>
      </c>
      <c r="G5488" s="3" t="s">
        <v>12103</v>
      </c>
      <c r="H5488" s="3" t="s">
        <v>10659</v>
      </c>
    </row>
    <row r="5489" spans="1:8" ht="29" x14ac:dyDescent="0.35">
      <c r="A5489" s="4">
        <v>66367</v>
      </c>
      <c r="B5489" s="1">
        <v>45238</v>
      </c>
      <c r="C5489" s="2">
        <v>0.35972222222222222</v>
      </c>
      <c r="D5489" s="3" t="s">
        <v>233</v>
      </c>
      <c r="E5489" s="3" t="s">
        <v>32308</v>
      </c>
      <c r="F5489" s="3" t="s">
        <v>32307</v>
      </c>
      <c r="G5489" s="3" t="s">
        <v>1268</v>
      </c>
      <c r="H5489" s="3" t="s">
        <v>12612</v>
      </c>
    </row>
    <row r="5490" spans="1:8" x14ac:dyDescent="0.35">
      <c r="A5490" s="4">
        <v>63632</v>
      </c>
      <c r="B5490" s="1">
        <v>45238</v>
      </c>
      <c r="C5490" s="2">
        <v>0.3602893518518519</v>
      </c>
      <c r="D5490" s="3" t="s">
        <v>10554</v>
      </c>
      <c r="E5490" s="3" t="s">
        <v>611</v>
      </c>
      <c r="F5490" s="3" t="s">
        <v>12918</v>
      </c>
      <c r="G5490" s="3" t="s">
        <v>611</v>
      </c>
      <c r="H5490" s="3" t="s">
        <v>3017</v>
      </c>
    </row>
    <row r="5491" spans="1:8" x14ac:dyDescent="0.35">
      <c r="A5491" s="4">
        <v>43322</v>
      </c>
      <c r="B5491" s="1">
        <v>45238</v>
      </c>
      <c r="C5491" s="2">
        <v>0.36296296296296293</v>
      </c>
      <c r="D5491" s="3" t="s">
        <v>985</v>
      </c>
      <c r="E5491" s="3" t="s">
        <v>32309</v>
      </c>
      <c r="F5491" s="3" t="s">
        <v>12918</v>
      </c>
      <c r="G5491" s="3" t="s">
        <v>32309</v>
      </c>
      <c r="H5491" s="3" t="s">
        <v>3017</v>
      </c>
    </row>
    <row r="5492" spans="1:8" ht="29" x14ac:dyDescent="0.35">
      <c r="A5492" s="4">
        <v>48647</v>
      </c>
      <c r="B5492" s="1">
        <v>45238</v>
      </c>
      <c r="C5492" s="2">
        <v>0.36351851851851852</v>
      </c>
      <c r="D5492" s="3" t="s">
        <v>233</v>
      </c>
      <c r="E5492" s="3" t="s">
        <v>14544</v>
      </c>
      <c r="F5492" s="3" t="s">
        <v>32310</v>
      </c>
      <c r="G5492" s="3" t="s">
        <v>1477</v>
      </c>
      <c r="H5492" s="3" t="s">
        <v>12652</v>
      </c>
    </row>
    <row r="5493" spans="1:8" ht="101.5" x14ac:dyDescent="0.35">
      <c r="A5493" s="4">
        <v>137084</v>
      </c>
      <c r="B5493" s="1">
        <v>45238</v>
      </c>
      <c r="C5493" s="2">
        <v>0.36445601851851855</v>
      </c>
      <c r="D5493" s="3" t="s">
        <v>1556</v>
      </c>
      <c r="E5493" s="3" t="s">
        <v>32313</v>
      </c>
      <c r="F5493" s="3" t="s">
        <v>32311</v>
      </c>
      <c r="G5493" s="3" t="s">
        <v>12874</v>
      </c>
      <c r="H5493" s="3" t="s">
        <v>32312</v>
      </c>
    </row>
    <row r="5494" spans="1:8" ht="29" x14ac:dyDescent="0.35">
      <c r="A5494" s="4">
        <v>32081</v>
      </c>
      <c r="B5494" s="1">
        <v>45238</v>
      </c>
      <c r="C5494" s="2">
        <v>0.36572916666666666</v>
      </c>
      <c r="D5494" s="3" t="s">
        <v>32314</v>
      </c>
      <c r="E5494" s="3" t="s">
        <v>12554</v>
      </c>
      <c r="F5494" s="3" t="s">
        <v>32315</v>
      </c>
      <c r="G5494" s="3" t="s">
        <v>12554</v>
      </c>
      <c r="H5494" s="3" t="s">
        <v>11368</v>
      </c>
    </row>
    <row r="5495" spans="1:8" x14ac:dyDescent="0.35">
      <c r="A5495" s="4">
        <v>111249</v>
      </c>
      <c r="B5495" s="1">
        <v>45238</v>
      </c>
      <c r="C5495" s="2">
        <v>0.36660879629629628</v>
      </c>
      <c r="D5495" s="3" t="s">
        <v>985</v>
      </c>
      <c r="E5495" s="3" t="s">
        <v>30523</v>
      </c>
      <c r="F5495" s="3" t="s">
        <v>12918</v>
      </c>
      <c r="G5495" s="3" t="s">
        <v>30523</v>
      </c>
      <c r="H5495" s="3" t="s">
        <v>3017</v>
      </c>
    </row>
    <row r="5496" spans="1:8" ht="72.5" x14ac:dyDescent="0.35">
      <c r="A5496" s="4">
        <v>73120</v>
      </c>
      <c r="B5496" s="1">
        <v>45238</v>
      </c>
      <c r="C5496" s="2">
        <v>0.370150462962963</v>
      </c>
      <c r="D5496" s="3" t="s">
        <v>32316</v>
      </c>
      <c r="E5496" s="3" t="s">
        <v>32320</v>
      </c>
      <c r="F5496" s="3" t="s">
        <v>32317</v>
      </c>
      <c r="G5496" s="3" t="s">
        <v>32318</v>
      </c>
      <c r="H5496" s="3" t="s">
        <v>32319</v>
      </c>
    </row>
    <row r="5497" spans="1:8" ht="29" x14ac:dyDescent="0.35">
      <c r="A5497" s="4">
        <v>47844</v>
      </c>
      <c r="B5497" s="1">
        <v>45238</v>
      </c>
      <c r="C5497" s="2">
        <v>0.3709837962962963</v>
      </c>
      <c r="D5497" s="3" t="s">
        <v>985</v>
      </c>
      <c r="E5497" s="3" t="s">
        <v>32321</v>
      </c>
      <c r="F5497" s="3" t="s">
        <v>12918</v>
      </c>
      <c r="G5497" s="3" t="s">
        <v>32321</v>
      </c>
      <c r="H5497" s="3" t="s">
        <v>3017</v>
      </c>
    </row>
    <row r="5498" spans="1:8" x14ac:dyDescent="0.35">
      <c r="A5498" s="4">
        <v>45796</v>
      </c>
      <c r="B5498" s="1">
        <v>45238</v>
      </c>
      <c r="C5498" s="2">
        <v>0.37141203703703707</v>
      </c>
      <c r="D5498" s="3" t="s">
        <v>12833</v>
      </c>
      <c r="E5498" s="3" t="s">
        <v>13024</v>
      </c>
      <c r="F5498" s="3" t="s">
        <v>32322</v>
      </c>
      <c r="G5498" s="3" t="s">
        <v>13024</v>
      </c>
      <c r="H5498" s="3" t="s">
        <v>13867</v>
      </c>
    </row>
    <row r="5499" spans="1:8" ht="29" x14ac:dyDescent="0.35">
      <c r="A5499" s="4">
        <v>184793</v>
      </c>
      <c r="B5499" s="1">
        <v>45238</v>
      </c>
      <c r="C5499" s="2">
        <v>0.37263888888888891</v>
      </c>
      <c r="D5499" s="3" t="s">
        <v>1403</v>
      </c>
      <c r="E5499" s="3" t="s">
        <v>32326</v>
      </c>
      <c r="F5499" s="3" t="s">
        <v>32323</v>
      </c>
      <c r="G5499" s="3" t="s">
        <v>32324</v>
      </c>
      <c r="H5499" s="3" t="s">
        <v>32325</v>
      </c>
    </row>
    <row r="5500" spans="1:8" ht="72.5" x14ac:dyDescent="0.35">
      <c r="A5500" s="4">
        <v>45124</v>
      </c>
      <c r="B5500" s="1">
        <v>45238</v>
      </c>
      <c r="C5500" s="2">
        <v>0.37305555555555553</v>
      </c>
      <c r="D5500" s="3" t="s">
        <v>233</v>
      </c>
      <c r="E5500" s="3" t="s">
        <v>32328</v>
      </c>
      <c r="F5500" s="3" t="s">
        <v>32327</v>
      </c>
      <c r="G5500" s="3" t="s">
        <v>1268</v>
      </c>
      <c r="H5500" s="3" t="s">
        <v>11877</v>
      </c>
    </row>
    <row r="5501" spans="1:8" x14ac:dyDescent="0.35">
      <c r="A5501" s="4">
        <v>49550</v>
      </c>
      <c r="B5501" s="1">
        <v>45238</v>
      </c>
      <c r="C5501" s="2">
        <v>0.37538194444444445</v>
      </c>
      <c r="D5501" s="3" t="s">
        <v>32329</v>
      </c>
      <c r="E5501" s="3" t="s">
        <v>15566</v>
      </c>
      <c r="F5501" s="3" t="s">
        <v>12484</v>
      </c>
      <c r="G5501" s="3" t="s">
        <v>15566</v>
      </c>
      <c r="H5501" s="3" t="s">
        <v>14697</v>
      </c>
    </row>
    <row r="5502" spans="1:8" ht="29" x14ac:dyDescent="0.35">
      <c r="A5502" s="4">
        <v>143189</v>
      </c>
      <c r="B5502" s="1">
        <v>45238</v>
      </c>
      <c r="C5502" s="2">
        <v>0.37567129629629631</v>
      </c>
      <c r="D5502" s="3" t="s">
        <v>233</v>
      </c>
      <c r="E5502" s="3" t="s">
        <v>13818</v>
      </c>
      <c r="F5502" s="3" t="s">
        <v>32330</v>
      </c>
      <c r="G5502" s="3" t="s">
        <v>1268</v>
      </c>
      <c r="H5502" s="3" t="s">
        <v>12587</v>
      </c>
    </row>
    <row r="5503" spans="1:8" ht="29" x14ac:dyDescent="0.35">
      <c r="A5503" s="4">
        <v>48356</v>
      </c>
      <c r="B5503" s="1">
        <v>45238</v>
      </c>
      <c r="C5503" s="2">
        <v>0.37662037037037038</v>
      </c>
      <c r="D5503" s="3" t="s">
        <v>985</v>
      </c>
      <c r="E5503" s="3" t="s">
        <v>32331</v>
      </c>
      <c r="F5503" s="3" t="s">
        <v>12918</v>
      </c>
      <c r="G5503" s="3" t="s">
        <v>32331</v>
      </c>
      <c r="H5503" s="3" t="s">
        <v>3017</v>
      </c>
    </row>
    <row r="5504" spans="1:8" x14ac:dyDescent="0.35">
      <c r="A5504" s="4">
        <v>74282</v>
      </c>
      <c r="B5504" s="1">
        <v>45238</v>
      </c>
      <c r="C5504" s="2">
        <v>0.3767361111111111</v>
      </c>
      <c r="D5504" s="3" t="s">
        <v>10859</v>
      </c>
      <c r="E5504" s="3" t="s">
        <v>32335</v>
      </c>
      <c r="F5504" s="3" t="s">
        <v>32332</v>
      </c>
      <c r="G5504" s="3" t="s">
        <v>32333</v>
      </c>
      <c r="H5504" s="3" t="s">
        <v>32334</v>
      </c>
    </row>
    <row r="5505" spans="1:8" x14ac:dyDescent="0.35">
      <c r="A5505" s="4">
        <v>78374</v>
      </c>
      <c r="B5505" s="1">
        <v>45238</v>
      </c>
      <c r="C5505" s="2">
        <v>0.37962962962962959</v>
      </c>
      <c r="D5505" s="3" t="s">
        <v>985</v>
      </c>
      <c r="E5505" s="3" t="s">
        <v>860</v>
      </c>
      <c r="F5505" s="3" t="s">
        <v>12918</v>
      </c>
      <c r="G5505" s="3" t="s">
        <v>860</v>
      </c>
      <c r="H5505" s="3" t="s">
        <v>3017</v>
      </c>
    </row>
    <row r="5506" spans="1:8" ht="58" x14ac:dyDescent="0.35">
      <c r="A5506" s="4">
        <v>47542</v>
      </c>
      <c r="B5506" s="1">
        <v>45238</v>
      </c>
      <c r="C5506" s="2">
        <v>0.38219907407407411</v>
      </c>
      <c r="D5506" s="3" t="s">
        <v>32336</v>
      </c>
      <c r="E5506" s="3" t="s">
        <v>32340</v>
      </c>
      <c r="F5506" s="3" t="s">
        <v>32337</v>
      </c>
      <c r="G5506" s="3" t="s">
        <v>32338</v>
      </c>
      <c r="H5506" s="3" t="s">
        <v>32339</v>
      </c>
    </row>
    <row r="5507" spans="1:8" ht="130.5" x14ac:dyDescent="0.35">
      <c r="A5507" s="4">
        <v>50587</v>
      </c>
      <c r="B5507" s="1">
        <v>45238</v>
      </c>
      <c r="C5507" s="2">
        <v>0.38271990740740741</v>
      </c>
      <c r="D5507" s="3" t="s">
        <v>32341</v>
      </c>
      <c r="E5507" s="3" t="s">
        <v>12825</v>
      </c>
      <c r="F5507" s="3" t="s">
        <v>32342</v>
      </c>
      <c r="G5507" s="3" t="s">
        <v>12418</v>
      </c>
      <c r="H5507" s="3" t="s">
        <v>32343</v>
      </c>
    </row>
    <row r="5508" spans="1:8" ht="58" x14ac:dyDescent="0.35">
      <c r="A5508" s="4">
        <v>202029</v>
      </c>
      <c r="B5508" s="1">
        <v>45238</v>
      </c>
      <c r="C5508" s="2">
        <v>0.38396990740740744</v>
      </c>
      <c r="D5508" s="3" t="s">
        <v>11006</v>
      </c>
      <c r="E5508" s="3" t="s">
        <v>32347</v>
      </c>
      <c r="F5508" s="3" t="s">
        <v>32344</v>
      </c>
      <c r="G5508" s="3" t="s">
        <v>32345</v>
      </c>
      <c r="H5508" s="3" t="s">
        <v>32346</v>
      </c>
    </row>
    <row r="5509" spans="1:8" ht="87" x14ac:dyDescent="0.35">
      <c r="A5509" s="4">
        <v>125263</v>
      </c>
      <c r="B5509" s="1">
        <v>45238</v>
      </c>
      <c r="C5509" s="2">
        <v>0.38436342592592593</v>
      </c>
      <c r="D5509" s="3" t="s">
        <v>233</v>
      </c>
      <c r="E5509" s="3" t="s">
        <v>32351</v>
      </c>
      <c r="F5509" s="3" t="s">
        <v>32348</v>
      </c>
      <c r="G5509" s="3" t="s">
        <v>32349</v>
      </c>
      <c r="H5509" s="3" t="s">
        <v>32350</v>
      </c>
    </row>
    <row r="5510" spans="1:8" ht="58" x14ac:dyDescent="0.35">
      <c r="A5510" s="4">
        <v>202029</v>
      </c>
      <c r="B5510" s="1">
        <v>45238</v>
      </c>
      <c r="C5510" s="2">
        <v>0.38447916666666665</v>
      </c>
      <c r="D5510" s="3" t="s">
        <v>11006</v>
      </c>
      <c r="E5510" s="3" t="s">
        <v>32347</v>
      </c>
      <c r="F5510" s="3" t="s">
        <v>32352</v>
      </c>
      <c r="G5510" s="3" t="s">
        <v>32345</v>
      </c>
      <c r="H5510" s="3" t="s">
        <v>32346</v>
      </c>
    </row>
    <row r="5511" spans="1:8" ht="29" x14ac:dyDescent="0.35">
      <c r="A5511" s="4">
        <v>35382</v>
      </c>
      <c r="B5511" s="1">
        <v>45238</v>
      </c>
      <c r="C5511" s="2">
        <v>0.38451388888888888</v>
      </c>
      <c r="D5511" s="3" t="s">
        <v>985</v>
      </c>
      <c r="E5511" s="3" t="s">
        <v>12829</v>
      </c>
      <c r="F5511" s="3" t="s">
        <v>32353</v>
      </c>
      <c r="G5511" s="3" t="s">
        <v>10475</v>
      </c>
      <c r="H5511" s="3" t="s">
        <v>32354</v>
      </c>
    </row>
    <row r="5512" spans="1:8" ht="72.5" x14ac:dyDescent="0.35">
      <c r="A5512" s="4">
        <v>46106</v>
      </c>
      <c r="B5512" s="1">
        <v>45238</v>
      </c>
      <c r="C5512" s="2">
        <v>0.38461805555555556</v>
      </c>
      <c r="D5512" s="3" t="s">
        <v>10737</v>
      </c>
      <c r="E5512" s="3" t="s">
        <v>32357</v>
      </c>
      <c r="F5512" s="3" t="s">
        <v>32355</v>
      </c>
      <c r="G5512" s="3" t="s">
        <v>11798</v>
      </c>
      <c r="H5512" s="3" t="s">
        <v>32356</v>
      </c>
    </row>
    <row r="5513" spans="1:8" x14ac:dyDescent="0.35">
      <c r="A5513" s="4">
        <v>36735</v>
      </c>
      <c r="B5513" s="1">
        <v>45238</v>
      </c>
      <c r="C5513" s="2">
        <v>0.38464120370370369</v>
      </c>
      <c r="D5513" s="3" t="s">
        <v>985</v>
      </c>
      <c r="E5513" s="3" t="s">
        <v>510</v>
      </c>
      <c r="F5513" s="3" t="s">
        <v>12918</v>
      </c>
      <c r="G5513" s="3" t="s">
        <v>510</v>
      </c>
      <c r="H5513" s="3" t="s">
        <v>3017</v>
      </c>
    </row>
    <row r="5514" spans="1:8" ht="43.5" x14ac:dyDescent="0.35">
      <c r="A5514" s="4">
        <v>35543</v>
      </c>
      <c r="B5514" s="1">
        <v>45238</v>
      </c>
      <c r="C5514" s="2">
        <v>0.38747685185185188</v>
      </c>
      <c r="D5514" s="3" t="s">
        <v>32358</v>
      </c>
      <c r="E5514" s="3" t="s">
        <v>28928</v>
      </c>
      <c r="F5514" s="3" t="s">
        <v>32359</v>
      </c>
      <c r="G5514" s="3" t="s">
        <v>32360</v>
      </c>
      <c r="H5514" s="3" t="s">
        <v>32361</v>
      </c>
    </row>
    <row r="5515" spans="1:8" ht="43.5" x14ac:dyDescent="0.35">
      <c r="A5515" s="4">
        <v>151724</v>
      </c>
      <c r="B5515" s="1">
        <v>45238</v>
      </c>
      <c r="C5515" s="2">
        <v>0.38796296296296301</v>
      </c>
      <c r="D5515" s="3" t="s">
        <v>32362</v>
      </c>
      <c r="E5515" s="3" t="s">
        <v>32366</v>
      </c>
      <c r="F5515" s="3" t="s">
        <v>32363</v>
      </c>
      <c r="G5515" s="3" t="s">
        <v>32364</v>
      </c>
      <c r="H5515" s="3" t="s">
        <v>32365</v>
      </c>
    </row>
    <row r="5516" spans="1:8" ht="130.5" x14ac:dyDescent="0.35">
      <c r="A5516" s="4">
        <v>156267</v>
      </c>
      <c r="B5516" s="1">
        <v>45238</v>
      </c>
      <c r="C5516" s="2">
        <v>0.38925925925925925</v>
      </c>
      <c r="D5516" s="3" t="s">
        <v>32367</v>
      </c>
      <c r="E5516" s="3" t="s">
        <v>13187</v>
      </c>
      <c r="F5516" s="3" t="s">
        <v>13028</v>
      </c>
      <c r="G5516" s="3" t="s">
        <v>11732</v>
      </c>
      <c r="H5516" s="3" t="s">
        <v>32368</v>
      </c>
    </row>
    <row r="5517" spans="1:8" x14ac:dyDescent="0.35">
      <c r="A5517" s="4">
        <v>44883</v>
      </c>
      <c r="B5517" s="1">
        <v>45238</v>
      </c>
      <c r="C5517" s="2">
        <v>0.38984953703703701</v>
      </c>
      <c r="D5517" s="3" t="s">
        <v>985</v>
      </c>
      <c r="E5517" s="3" t="s">
        <v>261</v>
      </c>
      <c r="F5517" s="3" t="s">
        <v>12918</v>
      </c>
      <c r="G5517" s="3" t="s">
        <v>261</v>
      </c>
      <c r="H5517" s="3" t="s">
        <v>3017</v>
      </c>
    </row>
    <row r="5518" spans="1:8" ht="72.5" x14ac:dyDescent="0.35">
      <c r="A5518" s="4">
        <v>124731</v>
      </c>
      <c r="B5518" s="1">
        <v>45238</v>
      </c>
      <c r="C5518" s="2">
        <v>0.39013888888888887</v>
      </c>
      <c r="D5518" s="3" t="s">
        <v>32369</v>
      </c>
      <c r="E5518" s="3" t="s">
        <v>32373</v>
      </c>
      <c r="F5518" s="3" t="s">
        <v>32370</v>
      </c>
      <c r="G5518" s="3" t="s">
        <v>32371</v>
      </c>
      <c r="H5518" s="3" t="s">
        <v>32372</v>
      </c>
    </row>
    <row r="5519" spans="1:8" ht="58" x14ac:dyDescent="0.35">
      <c r="A5519" s="4">
        <v>127413</v>
      </c>
      <c r="B5519" s="1">
        <v>45238</v>
      </c>
      <c r="C5519" s="2">
        <v>0.3910763888888889</v>
      </c>
      <c r="D5519" s="3" t="s">
        <v>985</v>
      </c>
      <c r="E5519" s="3" t="s">
        <v>32376</v>
      </c>
      <c r="F5519" s="3" t="s">
        <v>32374</v>
      </c>
      <c r="G5519" s="3" t="s">
        <v>11707</v>
      </c>
      <c r="H5519" s="3" t="s">
        <v>32375</v>
      </c>
    </row>
    <row r="5520" spans="1:8" ht="29" x14ac:dyDescent="0.35">
      <c r="A5520" s="4">
        <v>80693</v>
      </c>
      <c r="B5520" s="1">
        <v>45238</v>
      </c>
      <c r="C5520" s="2">
        <v>0.39108796296296294</v>
      </c>
      <c r="D5520" s="3" t="s">
        <v>10442</v>
      </c>
      <c r="E5520" s="3" t="s">
        <v>32379</v>
      </c>
      <c r="F5520" s="3" t="s">
        <v>32377</v>
      </c>
      <c r="G5520" s="3" t="s">
        <v>12153</v>
      </c>
      <c r="H5520" s="3" t="s">
        <v>32378</v>
      </c>
    </row>
    <row r="5521" spans="1:8" x14ac:dyDescent="0.35">
      <c r="A5521" s="4">
        <v>35107</v>
      </c>
      <c r="B5521" s="1">
        <v>45238</v>
      </c>
      <c r="C5521" s="2">
        <v>0.39328703703703699</v>
      </c>
      <c r="D5521" s="3" t="s">
        <v>985</v>
      </c>
      <c r="E5521" s="3" t="s">
        <v>32380</v>
      </c>
      <c r="F5521" s="3" t="s">
        <v>12918</v>
      </c>
      <c r="G5521" s="3" t="s">
        <v>32380</v>
      </c>
      <c r="H5521" s="3" t="s">
        <v>3017</v>
      </c>
    </row>
    <row r="5522" spans="1:8" ht="29" x14ac:dyDescent="0.35">
      <c r="A5522" s="4">
        <v>20482</v>
      </c>
      <c r="B5522" s="1">
        <v>45238</v>
      </c>
      <c r="C5522" s="2">
        <v>0.39346064814814818</v>
      </c>
      <c r="D5522" s="3" t="s">
        <v>233</v>
      </c>
      <c r="E5522" s="3" t="s">
        <v>32383</v>
      </c>
      <c r="F5522" s="3" t="s">
        <v>32381</v>
      </c>
      <c r="G5522" s="3" t="s">
        <v>32382</v>
      </c>
      <c r="H5522" s="3" t="s">
        <v>11700</v>
      </c>
    </row>
    <row r="5523" spans="1:8" ht="58" x14ac:dyDescent="0.35">
      <c r="A5523" s="4">
        <v>91236</v>
      </c>
      <c r="B5523" s="1">
        <v>45238</v>
      </c>
      <c r="C5523" s="2">
        <v>0.39451388888888889</v>
      </c>
      <c r="D5523" s="3" t="s">
        <v>11964</v>
      </c>
      <c r="E5523" s="3" t="s">
        <v>32387</v>
      </c>
      <c r="F5523" s="3" t="s">
        <v>32384</v>
      </c>
      <c r="G5523" s="3" t="s">
        <v>32385</v>
      </c>
      <c r="H5523" s="3" t="s">
        <v>32386</v>
      </c>
    </row>
    <row r="5524" spans="1:8" x14ac:dyDescent="0.35">
      <c r="A5524" s="4">
        <v>7498</v>
      </c>
      <c r="B5524" s="1">
        <v>45238</v>
      </c>
      <c r="C5524" s="2">
        <v>0.39642361111111107</v>
      </c>
      <c r="D5524" s="3" t="s">
        <v>30523</v>
      </c>
      <c r="E5524" s="3" t="s">
        <v>30523</v>
      </c>
      <c r="F5524" s="3" t="s">
        <v>12918</v>
      </c>
      <c r="G5524" s="3" t="s">
        <v>30523</v>
      </c>
      <c r="H5524" s="3" t="s">
        <v>3017</v>
      </c>
    </row>
    <row r="5525" spans="1:8" ht="72.5" x14ac:dyDescent="0.35">
      <c r="A5525" s="4">
        <v>206236</v>
      </c>
      <c r="B5525" s="1">
        <v>45238</v>
      </c>
      <c r="C5525" s="2">
        <v>0.3994328703703704</v>
      </c>
      <c r="D5525" s="3" t="s">
        <v>32388</v>
      </c>
      <c r="E5525" s="3" t="s">
        <v>32390</v>
      </c>
      <c r="F5525" s="3" t="s">
        <v>32389</v>
      </c>
      <c r="G5525" s="3" t="s">
        <v>32390</v>
      </c>
      <c r="H5525" s="3" t="s">
        <v>32391</v>
      </c>
    </row>
    <row r="5526" spans="1:8" x14ac:dyDescent="0.35">
      <c r="A5526" s="4">
        <v>159829</v>
      </c>
      <c r="B5526" s="1">
        <v>45238</v>
      </c>
      <c r="C5526" s="2">
        <v>0.39981481481481485</v>
      </c>
      <c r="D5526" s="3" t="s">
        <v>985</v>
      </c>
      <c r="E5526" s="3" t="s">
        <v>32392</v>
      </c>
      <c r="F5526" s="3" t="s">
        <v>12918</v>
      </c>
      <c r="G5526" s="3" t="s">
        <v>32392</v>
      </c>
      <c r="H5526" s="3" t="s">
        <v>3017</v>
      </c>
    </row>
    <row r="5527" spans="1:8" ht="58" x14ac:dyDescent="0.35">
      <c r="A5527" s="4">
        <v>94373</v>
      </c>
      <c r="B5527" s="1">
        <v>45238</v>
      </c>
      <c r="C5527" s="2">
        <v>0.40078703703703705</v>
      </c>
      <c r="D5527" s="3" t="s">
        <v>12460</v>
      </c>
      <c r="E5527" s="3" t="s">
        <v>32396</v>
      </c>
      <c r="F5527" s="3" t="s">
        <v>32393</v>
      </c>
      <c r="G5527" s="3" t="s">
        <v>32394</v>
      </c>
      <c r="H5527" s="3" t="s">
        <v>32395</v>
      </c>
    </row>
    <row r="5528" spans="1:8" ht="58" x14ac:dyDescent="0.35">
      <c r="A5528" s="4">
        <v>7158</v>
      </c>
      <c r="B5528" s="1">
        <v>45238</v>
      </c>
      <c r="C5528" s="2">
        <v>0.40150462962962963</v>
      </c>
      <c r="D5528" s="3" t="s">
        <v>1436</v>
      </c>
      <c r="E5528" s="3" t="s">
        <v>32398</v>
      </c>
      <c r="F5528" s="3" t="s">
        <v>32397</v>
      </c>
      <c r="G5528" s="3" t="s">
        <v>32398</v>
      </c>
      <c r="H5528" s="3" t="s">
        <v>29949</v>
      </c>
    </row>
    <row r="5529" spans="1:8" ht="43.5" x14ac:dyDescent="0.35">
      <c r="A5529" s="4">
        <v>48069</v>
      </c>
      <c r="B5529" s="1">
        <v>45238</v>
      </c>
      <c r="C5529" s="2">
        <v>0.40208333333333335</v>
      </c>
      <c r="D5529" s="3" t="s">
        <v>233</v>
      </c>
      <c r="E5529" s="3" t="s">
        <v>32400</v>
      </c>
      <c r="F5529" s="3" t="s">
        <v>32399</v>
      </c>
      <c r="G5529" s="3" t="s">
        <v>1253</v>
      </c>
      <c r="H5529" s="3" t="s">
        <v>12617</v>
      </c>
    </row>
    <row r="5530" spans="1:8" ht="29" x14ac:dyDescent="0.35">
      <c r="A5530" s="4">
        <v>44044</v>
      </c>
      <c r="B5530" s="1">
        <v>45238</v>
      </c>
      <c r="C5530" s="2">
        <v>0.40284722222222219</v>
      </c>
      <c r="D5530" s="3" t="s">
        <v>1319</v>
      </c>
      <c r="E5530" s="3" t="s">
        <v>1319</v>
      </c>
      <c r="F5530" s="3" t="s">
        <v>12918</v>
      </c>
      <c r="G5530" s="3" t="s">
        <v>1319</v>
      </c>
      <c r="H5530" s="3" t="s">
        <v>3017</v>
      </c>
    </row>
    <row r="5531" spans="1:8" ht="58" x14ac:dyDescent="0.35">
      <c r="A5531" s="4">
        <v>95535</v>
      </c>
      <c r="B5531" s="1">
        <v>45238</v>
      </c>
      <c r="C5531" s="2">
        <v>0.40598379629629627</v>
      </c>
      <c r="D5531" s="3" t="s">
        <v>32401</v>
      </c>
      <c r="E5531" s="3" t="s">
        <v>15257</v>
      </c>
      <c r="F5531" s="3" t="s">
        <v>32402</v>
      </c>
      <c r="G5531" s="3" t="s">
        <v>32403</v>
      </c>
      <c r="H5531" s="3" t="s">
        <v>32404</v>
      </c>
    </row>
    <row r="5532" spans="1:8" ht="130.5" x14ac:dyDescent="0.35">
      <c r="A5532" s="4">
        <v>22880</v>
      </c>
      <c r="B5532" s="1">
        <v>45238</v>
      </c>
      <c r="C5532" s="2">
        <v>0.40837962962962965</v>
      </c>
      <c r="D5532" s="3" t="s">
        <v>32405</v>
      </c>
      <c r="E5532" s="3" t="s">
        <v>11267</v>
      </c>
      <c r="F5532" s="3" t="s">
        <v>32406</v>
      </c>
      <c r="G5532" s="3" t="s">
        <v>11836</v>
      </c>
      <c r="H5532" s="3" t="s">
        <v>32407</v>
      </c>
    </row>
    <row r="5533" spans="1:8" x14ac:dyDescent="0.35">
      <c r="A5533" s="4">
        <v>169560</v>
      </c>
      <c r="B5533" s="1">
        <v>45238</v>
      </c>
      <c r="C5533" s="2">
        <v>0.40898148148148145</v>
      </c>
      <c r="D5533" s="3" t="s">
        <v>12766</v>
      </c>
      <c r="E5533" s="3" t="s">
        <v>12766</v>
      </c>
      <c r="F5533" s="3" t="s">
        <v>12918</v>
      </c>
      <c r="G5533" s="3" t="s">
        <v>12766</v>
      </c>
      <c r="H5533" s="3" t="s">
        <v>3017</v>
      </c>
    </row>
    <row r="5534" spans="1:8" ht="29" x14ac:dyDescent="0.35">
      <c r="A5534" s="4">
        <v>35281</v>
      </c>
      <c r="B5534" s="1">
        <v>45238</v>
      </c>
      <c r="C5534" s="2">
        <v>0.40947916666666667</v>
      </c>
      <c r="D5534" s="3" t="s">
        <v>10359</v>
      </c>
      <c r="E5534" s="3" t="s">
        <v>32408</v>
      </c>
      <c r="F5534" s="3" t="s">
        <v>10699</v>
      </c>
      <c r="G5534" s="3" t="s">
        <v>32408</v>
      </c>
      <c r="H5534" s="3" t="s">
        <v>13867</v>
      </c>
    </row>
    <row r="5535" spans="1:8" ht="145" x14ac:dyDescent="0.35">
      <c r="A5535" s="4">
        <v>142219</v>
      </c>
      <c r="B5535" s="1">
        <v>45238</v>
      </c>
      <c r="C5535" s="2">
        <v>0.41082175925925929</v>
      </c>
      <c r="D5535" s="3" t="s">
        <v>32409</v>
      </c>
      <c r="E5535" s="3" t="s">
        <v>32413</v>
      </c>
      <c r="F5535" s="3" t="s">
        <v>32410</v>
      </c>
      <c r="G5535" s="3" t="s">
        <v>32411</v>
      </c>
      <c r="H5535" s="3" t="s">
        <v>32412</v>
      </c>
    </row>
    <row r="5536" spans="1:8" ht="58" x14ac:dyDescent="0.35">
      <c r="A5536" s="4">
        <v>53811</v>
      </c>
      <c r="B5536" s="1">
        <v>45238</v>
      </c>
      <c r="C5536" s="2">
        <v>0.41188657407407409</v>
      </c>
      <c r="D5536" s="3" t="s">
        <v>1556</v>
      </c>
      <c r="E5536" s="3" t="s">
        <v>32417</v>
      </c>
      <c r="F5536" s="3" t="s">
        <v>32414</v>
      </c>
      <c r="G5536" s="3" t="s">
        <v>32415</v>
      </c>
      <c r="H5536" s="3" t="s">
        <v>32416</v>
      </c>
    </row>
    <row r="5537" spans="1:8" ht="101.5" x14ac:dyDescent="0.35">
      <c r="A5537" s="4">
        <v>9168</v>
      </c>
      <c r="B5537" s="1">
        <v>45238</v>
      </c>
      <c r="C5537" s="2">
        <v>0.41343749999999996</v>
      </c>
      <c r="D5537" s="3" t="s">
        <v>32418</v>
      </c>
      <c r="E5537" s="3" t="s">
        <v>14825</v>
      </c>
      <c r="F5537" s="3" t="s">
        <v>32419</v>
      </c>
      <c r="G5537" s="3" t="s">
        <v>32420</v>
      </c>
      <c r="H5537" s="3" t="s">
        <v>10351</v>
      </c>
    </row>
    <row r="5538" spans="1:8" ht="43.5" x14ac:dyDescent="0.35">
      <c r="A5538" s="4">
        <v>153395</v>
      </c>
      <c r="B5538" s="1">
        <v>45238</v>
      </c>
      <c r="C5538" s="2">
        <v>0.41355324074074074</v>
      </c>
      <c r="D5538" s="3" t="s">
        <v>10937</v>
      </c>
      <c r="E5538" s="3" t="s">
        <v>32422</v>
      </c>
      <c r="F5538" s="3" t="s">
        <v>32421</v>
      </c>
      <c r="G5538" s="3" t="s">
        <v>32422</v>
      </c>
      <c r="H5538" s="3" t="s">
        <v>12506</v>
      </c>
    </row>
    <row r="5539" spans="1:8" ht="72.5" x14ac:dyDescent="0.35">
      <c r="A5539" s="4">
        <v>66512</v>
      </c>
      <c r="B5539" s="1">
        <v>45238</v>
      </c>
      <c r="C5539" s="2">
        <v>0.41731481481481486</v>
      </c>
      <c r="D5539" s="3" t="s">
        <v>32423</v>
      </c>
      <c r="E5539" s="3" t="s">
        <v>14461</v>
      </c>
      <c r="F5539" s="3" t="s">
        <v>32424</v>
      </c>
      <c r="G5539" s="3" t="s">
        <v>10408</v>
      </c>
      <c r="H5539" s="3" t="s">
        <v>29</v>
      </c>
    </row>
    <row r="5540" spans="1:8" ht="159.5" x14ac:dyDescent="0.35">
      <c r="A5540" s="4">
        <v>41433</v>
      </c>
      <c r="B5540" s="1">
        <v>45238</v>
      </c>
      <c r="C5540" s="2">
        <v>0.41972222222222227</v>
      </c>
      <c r="D5540" s="3" t="s">
        <v>32425</v>
      </c>
      <c r="E5540" s="3" t="s">
        <v>32429</v>
      </c>
      <c r="F5540" s="3" t="s">
        <v>32426</v>
      </c>
      <c r="G5540" s="3" t="s">
        <v>32427</v>
      </c>
      <c r="H5540" s="3" t="s">
        <v>32428</v>
      </c>
    </row>
    <row r="5541" spans="1:8" ht="72.5" x14ac:dyDescent="0.35">
      <c r="A5541" s="4">
        <v>205507</v>
      </c>
      <c r="B5541" s="1">
        <v>45238</v>
      </c>
      <c r="C5541" s="2">
        <v>0.41991898148148149</v>
      </c>
      <c r="D5541" s="3" t="s">
        <v>32430</v>
      </c>
      <c r="E5541" s="3" t="s">
        <v>32433</v>
      </c>
      <c r="F5541" s="3" t="s">
        <v>32431</v>
      </c>
      <c r="G5541" s="3" t="s">
        <v>11345</v>
      </c>
      <c r="H5541" s="3" t="s">
        <v>32432</v>
      </c>
    </row>
    <row r="5542" spans="1:8" ht="87" x14ac:dyDescent="0.35">
      <c r="A5542" s="4">
        <v>206294</v>
      </c>
      <c r="B5542" s="1">
        <v>45238</v>
      </c>
      <c r="C5542" s="2">
        <v>0.41991898148148149</v>
      </c>
      <c r="D5542" s="3" t="s">
        <v>32434</v>
      </c>
      <c r="E5542" s="3" t="s">
        <v>32438</v>
      </c>
      <c r="F5542" s="3" t="s">
        <v>32435</v>
      </c>
      <c r="G5542" s="3" t="s">
        <v>32436</v>
      </c>
      <c r="H5542" s="3" t="s">
        <v>32437</v>
      </c>
    </row>
    <row r="5543" spans="1:8" ht="29" x14ac:dyDescent="0.35">
      <c r="A5543" s="4">
        <v>46542</v>
      </c>
      <c r="B5543" s="1">
        <v>45238</v>
      </c>
      <c r="C5543" s="2">
        <v>0.42075231481481484</v>
      </c>
      <c r="D5543" s="3" t="s">
        <v>32439</v>
      </c>
      <c r="E5543" s="3" t="s">
        <v>32441</v>
      </c>
      <c r="F5543" s="3" t="s">
        <v>32440</v>
      </c>
      <c r="G5543" s="3" t="s">
        <v>32441</v>
      </c>
      <c r="H5543" s="3" t="s">
        <v>32442</v>
      </c>
    </row>
    <row r="5544" spans="1:8" ht="58" x14ac:dyDescent="0.35">
      <c r="A5544" s="4">
        <v>204708</v>
      </c>
      <c r="B5544" s="1">
        <v>45238</v>
      </c>
      <c r="C5544" s="2">
        <v>0.42281250000000004</v>
      </c>
      <c r="D5544" s="3" t="s">
        <v>32443</v>
      </c>
      <c r="E5544" s="3" t="s">
        <v>32447</v>
      </c>
      <c r="F5544" s="3" t="s">
        <v>32444</v>
      </c>
      <c r="G5544" s="3" t="s">
        <v>32445</v>
      </c>
      <c r="H5544" s="3" t="s">
        <v>32446</v>
      </c>
    </row>
    <row r="5545" spans="1:8" ht="58" x14ac:dyDescent="0.35">
      <c r="A5545" s="4">
        <v>22556</v>
      </c>
      <c r="B5545" s="1">
        <v>45238</v>
      </c>
      <c r="C5545" s="2">
        <v>0.42365740740740737</v>
      </c>
      <c r="D5545" s="3" t="s">
        <v>1436</v>
      </c>
      <c r="E5545" s="3" t="s">
        <v>32449</v>
      </c>
      <c r="F5545" s="3" t="s">
        <v>32448</v>
      </c>
      <c r="G5545" s="3" t="s">
        <v>32449</v>
      </c>
      <c r="H5545" s="3" t="s">
        <v>29949</v>
      </c>
    </row>
    <row r="5546" spans="1:8" ht="29" x14ac:dyDescent="0.35">
      <c r="A5546" s="4">
        <v>23054</v>
      </c>
      <c r="B5546" s="1">
        <v>45238</v>
      </c>
      <c r="C5546" s="2">
        <v>0.42402777777777773</v>
      </c>
      <c r="D5546" s="3" t="s">
        <v>32450</v>
      </c>
      <c r="E5546" s="3" t="s">
        <v>32454</v>
      </c>
      <c r="F5546" s="3" t="s">
        <v>32451</v>
      </c>
      <c r="G5546" s="3" t="s">
        <v>32452</v>
      </c>
      <c r="H5546" s="3" t="s">
        <v>32453</v>
      </c>
    </row>
    <row r="5547" spans="1:8" ht="29" x14ac:dyDescent="0.35">
      <c r="A5547" s="4">
        <v>47605</v>
      </c>
      <c r="B5547" s="1">
        <v>45238</v>
      </c>
      <c r="C5547" s="2">
        <v>0.42501157407407408</v>
      </c>
      <c r="D5547" s="3" t="s">
        <v>233</v>
      </c>
      <c r="E5547" s="3" t="s">
        <v>32456</v>
      </c>
      <c r="F5547" s="3" t="s">
        <v>32455</v>
      </c>
      <c r="G5547" s="3" t="s">
        <v>1253</v>
      </c>
      <c r="H5547" s="3" t="s">
        <v>12311</v>
      </c>
    </row>
    <row r="5548" spans="1:8" x14ac:dyDescent="0.35">
      <c r="A5548" s="4">
        <v>122792</v>
      </c>
      <c r="B5548" s="1">
        <v>45238</v>
      </c>
      <c r="C5548" s="2">
        <v>0.42758101851851849</v>
      </c>
      <c r="D5548" s="3" t="s">
        <v>12833</v>
      </c>
      <c r="E5548" s="3" t="s">
        <v>32457</v>
      </c>
      <c r="F5548" s="3" t="s">
        <v>12484</v>
      </c>
      <c r="G5548" s="3" t="s">
        <v>32457</v>
      </c>
      <c r="H5548" s="3" t="s">
        <v>10659</v>
      </c>
    </row>
    <row r="5549" spans="1:8" ht="29" x14ac:dyDescent="0.35">
      <c r="A5549" s="4">
        <v>204888</v>
      </c>
      <c r="B5549" s="1">
        <v>45238</v>
      </c>
      <c r="C5549" s="2">
        <v>0.4284722222222222</v>
      </c>
      <c r="D5549" s="3" t="s">
        <v>32458</v>
      </c>
      <c r="E5549" s="3" t="s">
        <v>32462</v>
      </c>
      <c r="F5549" s="3" t="s">
        <v>32459</v>
      </c>
      <c r="G5549" s="3" t="s">
        <v>32460</v>
      </c>
      <c r="H5549" s="3" t="s">
        <v>32461</v>
      </c>
    </row>
    <row r="5550" spans="1:8" ht="174" x14ac:dyDescent="0.35">
      <c r="A5550" s="4">
        <v>202095</v>
      </c>
      <c r="B5550" s="1">
        <v>45238</v>
      </c>
      <c r="C5550" s="2">
        <v>0.42983796296296295</v>
      </c>
      <c r="D5550" s="3" t="s">
        <v>32463</v>
      </c>
      <c r="E5550" s="3" t="s">
        <v>32466</v>
      </c>
      <c r="F5550" s="3" t="s">
        <v>32464</v>
      </c>
      <c r="G5550" s="3" t="s">
        <v>11732</v>
      </c>
      <c r="H5550" s="3" t="s">
        <v>32465</v>
      </c>
    </row>
    <row r="5551" spans="1:8" ht="29" x14ac:dyDescent="0.35">
      <c r="A5551" s="4">
        <v>17884</v>
      </c>
      <c r="B5551" s="1">
        <v>45238</v>
      </c>
      <c r="C5551" s="2">
        <v>0.43151620370370369</v>
      </c>
      <c r="D5551" s="3" t="s">
        <v>32467</v>
      </c>
      <c r="E5551" s="3" t="s">
        <v>12911</v>
      </c>
      <c r="F5551" s="3" t="s">
        <v>32468</v>
      </c>
      <c r="G5551" s="3" t="s">
        <v>32469</v>
      </c>
      <c r="H5551" s="3" t="s">
        <v>14366</v>
      </c>
    </row>
    <row r="5552" spans="1:8" ht="101.5" x14ac:dyDescent="0.35">
      <c r="A5552" s="4">
        <v>204412</v>
      </c>
      <c r="B5552" s="1">
        <v>45238</v>
      </c>
      <c r="C5552" s="2">
        <v>0.43197916666666664</v>
      </c>
      <c r="D5552" s="3" t="s">
        <v>32470</v>
      </c>
      <c r="E5552" s="3" t="s">
        <v>32474</v>
      </c>
      <c r="F5552" s="3" t="s">
        <v>32471</v>
      </c>
      <c r="G5552" s="3" t="s">
        <v>32472</v>
      </c>
      <c r="H5552" s="3" t="s">
        <v>32473</v>
      </c>
    </row>
    <row r="5553" spans="1:8" x14ac:dyDescent="0.35">
      <c r="A5553" s="4">
        <v>119064</v>
      </c>
      <c r="B5553" s="1">
        <v>45238</v>
      </c>
      <c r="C5553" s="2">
        <v>0.43245370370370373</v>
      </c>
      <c r="D5553" s="3" t="s">
        <v>985</v>
      </c>
      <c r="E5553" s="3" t="s">
        <v>270</v>
      </c>
      <c r="F5553" s="3" t="s">
        <v>12918</v>
      </c>
      <c r="G5553" s="3" t="s">
        <v>270</v>
      </c>
      <c r="H5553" s="3" t="s">
        <v>3017</v>
      </c>
    </row>
    <row r="5554" spans="1:8" x14ac:dyDescent="0.35">
      <c r="A5554" s="4">
        <v>35253</v>
      </c>
      <c r="B5554" s="1">
        <v>45238</v>
      </c>
      <c r="C5554" s="2">
        <v>0.43437500000000001</v>
      </c>
      <c r="D5554" s="3" t="s">
        <v>1627</v>
      </c>
      <c r="E5554" s="3" t="s">
        <v>12560</v>
      </c>
      <c r="F5554" s="3" t="s">
        <v>15153</v>
      </c>
      <c r="G5554" s="3" t="s">
        <v>12560</v>
      </c>
      <c r="H5554" s="3" t="s">
        <v>13111</v>
      </c>
    </row>
    <row r="5555" spans="1:8" ht="58" x14ac:dyDescent="0.35">
      <c r="A5555" s="4">
        <v>53581</v>
      </c>
      <c r="B5555" s="1">
        <v>45238</v>
      </c>
      <c r="C5555" s="2">
        <v>0.4365046296296296</v>
      </c>
      <c r="D5555" s="3" t="s">
        <v>32475</v>
      </c>
      <c r="E5555" s="3" t="s">
        <v>32479</v>
      </c>
      <c r="F5555" s="3" t="s">
        <v>32476</v>
      </c>
      <c r="G5555" s="3" t="s">
        <v>32477</v>
      </c>
      <c r="H5555" s="3" t="s">
        <v>32478</v>
      </c>
    </row>
    <row r="5556" spans="1:8" ht="87" x14ac:dyDescent="0.35">
      <c r="A5556" s="4">
        <v>91324</v>
      </c>
      <c r="B5556" s="1">
        <v>45238</v>
      </c>
      <c r="C5556" s="2">
        <v>0.43694444444444441</v>
      </c>
      <c r="D5556" s="3" t="s">
        <v>32480</v>
      </c>
      <c r="E5556" s="3" t="s">
        <v>32482</v>
      </c>
      <c r="F5556" s="3" t="s">
        <v>32481</v>
      </c>
      <c r="G5556" s="3" t="s">
        <v>11227</v>
      </c>
      <c r="H5556" s="3" t="s">
        <v>12617</v>
      </c>
    </row>
    <row r="5557" spans="1:8" ht="87" x14ac:dyDescent="0.35">
      <c r="A5557" s="4">
        <v>30058</v>
      </c>
      <c r="B5557" s="1">
        <v>45238</v>
      </c>
      <c r="C5557" s="2">
        <v>0.43921296296296292</v>
      </c>
      <c r="D5557" s="3" t="s">
        <v>32483</v>
      </c>
      <c r="E5557" s="3" t="s">
        <v>32487</v>
      </c>
      <c r="F5557" s="3" t="s">
        <v>32484</v>
      </c>
      <c r="G5557" s="3" t="s">
        <v>32485</v>
      </c>
      <c r="H5557" s="3" t="s">
        <v>32486</v>
      </c>
    </row>
    <row r="5558" spans="1:8" ht="43.5" x14ac:dyDescent="0.35">
      <c r="A5558" s="4">
        <v>205415</v>
      </c>
      <c r="B5558" s="1">
        <v>45238</v>
      </c>
      <c r="C5558" s="2">
        <v>0.43989583333333332</v>
      </c>
      <c r="D5558" s="3" t="s">
        <v>32488</v>
      </c>
      <c r="E5558" s="3" t="s">
        <v>32490</v>
      </c>
      <c r="F5558" s="3" t="s">
        <v>32489</v>
      </c>
      <c r="G5558" s="3" t="s">
        <v>32490</v>
      </c>
      <c r="H5558" s="3" t="s">
        <v>32491</v>
      </c>
    </row>
    <row r="5559" spans="1:8" ht="29" x14ac:dyDescent="0.35">
      <c r="A5559" s="4">
        <v>87220</v>
      </c>
      <c r="B5559" s="1">
        <v>45238</v>
      </c>
      <c r="C5559" s="2">
        <v>0.44021990740740741</v>
      </c>
      <c r="D5559" s="3" t="s">
        <v>10317</v>
      </c>
      <c r="E5559" s="3" t="s">
        <v>32493</v>
      </c>
      <c r="F5559" s="3" t="s">
        <v>2012</v>
      </c>
      <c r="G5559" s="3" t="s">
        <v>32492</v>
      </c>
      <c r="H5559" s="3" t="s">
        <v>10659</v>
      </c>
    </row>
    <row r="5560" spans="1:8" ht="58" x14ac:dyDescent="0.35">
      <c r="A5560" s="4">
        <v>180889</v>
      </c>
      <c r="B5560" s="1">
        <v>45238</v>
      </c>
      <c r="C5560" s="2">
        <v>0.44079861111111113</v>
      </c>
      <c r="D5560" s="3" t="s">
        <v>32494</v>
      </c>
      <c r="E5560" s="3" t="s">
        <v>32496</v>
      </c>
      <c r="F5560" s="3" t="s">
        <v>32495</v>
      </c>
      <c r="G5560" s="3" t="s">
        <v>32496</v>
      </c>
      <c r="H5560" s="3" t="s">
        <v>32497</v>
      </c>
    </row>
    <row r="5561" spans="1:8" x14ac:dyDescent="0.35">
      <c r="A5561" s="4">
        <v>40988</v>
      </c>
      <c r="B5561" s="1">
        <v>45238</v>
      </c>
      <c r="C5561" s="2">
        <v>0.44097222222222227</v>
      </c>
      <c r="D5561" s="3" t="s">
        <v>233</v>
      </c>
      <c r="E5561" s="3" t="s">
        <v>32499</v>
      </c>
      <c r="F5561" s="3" t="s">
        <v>32498</v>
      </c>
      <c r="G5561" s="3" t="s">
        <v>1253</v>
      </c>
      <c r="H5561" s="3" t="s">
        <v>10295</v>
      </c>
    </row>
    <row r="5562" spans="1:8" ht="145" x14ac:dyDescent="0.35">
      <c r="A5562" s="4">
        <v>124009</v>
      </c>
      <c r="B5562" s="1">
        <v>45238</v>
      </c>
      <c r="C5562" s="2">
        <v>0.44124999999999998</v>
      </c>
      <c r="D5562" s="3" t="s">
        <v>32500</v>
      </c>
      <c r="E5562" s="3" t="s">
        <v>11314</v>
      </c>
      <c r="F5562" s="3" t="s">
        <v>12068</v>
      </c>
      <c r="G5562" s="3" t="s">
        <v>11990</v>
      </c>
      <c r="H5562" s="3" t="s">
        <v>32501</v>
      </c>
    </row>
    <row r="5563" spans="1:8" ht="43.5" x14ac:dyDescent="0.35">
      <c r="A5563" s="4">
        <v>192303</v>
      </c>
      <c r="B5563" s="1">
        <v>45238</v>
      </c>
      <c r="C5563" s="2">
        <v>0.44187500000000002</v>
      </c>
      <c r="D5563" s="3" t="s">
        <v>985</v>
      </c>
      <c r="E5563" s="3" t="s">
        <v>32502</v>
      </c>
      <c r="F5563" s="3" t="s">
        <v>12918</v>
      </c>
      <c r="G5563" s="3" t="s">
        <v>32502</v>
      </c>
      <c r="H5563" s="3" t="s">
        <v>3017</v>
      </c>
    </row>
    <row r="5564" spans="1:8" ht="72.5" x14ac:dyDescent="0.35">
      <c r="A5564" s="4">
        <v>149265</v>
      </c>
      <c r="B5564" s="1">
        <v>45238</v>
      </c>
      <c r="C5564" s="2">
        <v>0.44465277777777779</v>
      </c>
      <c r="D5564" s="3" t="s">
        <v>32503</v>
      </c>
      <c r="E5564" s="3" t="s">
        <v>14641</v>
      </c>
      <c r="F5564" s="3" t="s">
        <v>32504</v>
      </c>
      <c r="G5564" s="3" t="s">
        <v>32505</v>
      </c>
      <c r="H5564" s="3" t="s">
        <v>32506</v>
      </c>
    </row>
    <row r="5565" spans="1:8" ht="72.5" x14ac:dyDescent="0.35">
      <c r="A5565" s="4">
        <v>53208</v>
      </c>
      <c r="B5565" s="1">
        <v>45238</v>
      </c>
      <c r="C5565" s="2">
        <v>0.44806712962962963</v>
      </c>
      <c r="D5565" s="3" t="s">
        <v>12113</v>
      </c>
      <c r="E5565" s="3" t="s">
        <v>32510</v>
      </c>
      <c r="F5565" s="3" t="s">
        <v>32507</v>
      </c>
      <c r="G5565" s="3" t="s">
        <v>32508</v>
      </c>
      <c r="H5565" s="3" t="s">
        <v>32509</v>
      </c>
    </row>
    <row r="5566" spans="1:8" ht="58" x14ac:dyDescent="0.35">
      <c r="A5566" s="4">
        <v>45187</v>
      </c>
      <c r="B5566" s="1">
        <v>45238</v>
      </c>
      <c r="C5566" s="2">
        <v>0.44903935185185184</v>
      </c>
      <c r="D5566" s="3" t="s">
        <v>1556</v>
      </c>
      <c r="E5566" s="3" t="s">
        <v>32514</v>
      </c>
      <c r="F5566" s="3" t="s">
        <v>32511</v>
      </c>
      <c r="G5566" s="3" t="s">
        <v>32512</v>
      </c>
      <c r="H5566" s="3" t="s">
        <v>32513</v>
      </c>
    </row>
    <row r="5567" spans="1:8" ht="101.5" x14ac:dyDescent="0.35">
      <c r="A5567" s="4">
        <v>19439</v>
      </c>
      <c r="B5567" s="1">
        <v>45238</v>
      </c>
      <c r="C5567" s="2">
        <v>0.44936342592592587</v>
      </c>
      <c r="D5567" s="3" t="s">
        <v>755</v>
      </c>
      <c r="E5567" s="3" t="s">
        <v>32518</v>
      </c>
      <c r="F5567" s="3" t="s">
        <v>32515</v>
      </c>
      <c r="G5567" s="3" t="s">
        <v>32516</v>
      </c>
      <c r="H5567" s="3" t="s">
        <v>32517</v>
      </c>
    </row>
    <row r="5568" spans="1:8" x14ac:dyDescent="0.35">
      <c r="A5568" s="4">
        <v>139905</v>
      </c>
      <c r="B5568" s="1">
        <v>45238</v>
      </c>
      <c r="C5568" s="2">
        <v>0.45030092592592591</v>
      </c>
      <c r="D5568" s="3" t="s">
        <v>985</v>
      </c>
      <c r="E5568" s="3" t="s">
        <v>32519</v>
      </c>
      <c r="F5568" s="3" t="s">
        <v>12918</v>
      </c>
      <c r="G5568" s="3" t="s">
        <v>32519</v>
      </c>
      <c r="H5568" s="3" t="s">
        <v>3017</v>
      </c>
    </row>
    <row r="5569" spans="1:8" ht="72.5" x14ac:dyDescent="0.35">
      <c r="A5569" s="4">
        <v>53208</v>
      </c>
      <c r="B5569" s="1">
        <v>45238</v>
      </c>
      <c r="C5569" s="2">
        <v>0.45141203703703708</v>
      </c>
      <c r="D5569" s="3" t="s">
        <v>12113</v>
      </c>
      <c r="E5569" s="3" t="s">
        <v>32510</v>
      </c>
      <c r="F5569" s="3" t="s">
        <v>32507</v>
      </c>
      <c r="G5569" s="3" t="s">
        <v>32520</v>
      </c>
      <c r="H5569" s="3" t="s">
        <v>32521</v>
      </c>
    </row>
    <row r="5570" spans="1:8" ht="29" x14ac:dyDescent="0.35">
      <c r="A5570" s="4">
        <v>206282</v>
      </c>
      <c r="B5570" s="1">
        <v>45238</v>
      </c>
      <c r="C5570" s="2">
        <v>0.45337962962962958</v>
      </c>
      <c r="D5570" s="3" t="s">
        <v>32522</v>
      </c>
      <c r="E5570" s="3" t="s">
        <v>32525</v>
      </c>
      <c r="F5570" s="3" t="s">
        <v>32523</v>
      </c>
      <c r="G5570" s="3" t="s">
        <v>13925</v>
      </c>
      <c r="H5570" s="3" t="s">
        <v>32524</v>
      </c>
    </row>
    <row r="5571" spans="1:8" ht="72.5" x14ac:dyDescent="0.35">
      <c r="A5571" s="4">
        <v>149265</v>
      </c>
      <c r="B5571" s="1">
        <v>45238</v>
      </c>
      <c r="C5571" s="2">
        <v>0.45401620370370371</v>
      </c>
      <c r="D5571" s="3" t="s">
        <v>32526</v>
      </c>
      <c r="E5571" s="3" t="s">
        <v>32505</v>
      </c>
      <c r="F5571" s="3" t="s">
        <v>32527</v>
      </c>
      <c r="G5571" s="3" t="s">
        <v>32505</v>
      </c>
      <c r="H5571" s="3" t="s">
        <v>32528</v>
      </c>
    </row>
    <row r="5572" spans="1:8" ht="29" x14ac:dyDescent="0.35">
      <c r="A5572" s="4">
        <v>10267</v>
      </c>
      <c r="B5572" s="1">
        <v>45238</v>
      </c>
      <c r="C5572" s="2">
        <v>0.45881944444444445</v>
      </c>
      <c r="D5572" s="3" t="s">
        <v>10644</v>
      </c>
      <c r="E5572" s="3" t="s">
        <v>32531</v>
      </c>
      <c r="F5572" s="3" t="s">
        <v>32529</v>
      </c>
      <c r="G5572" s="3" t="s">
        <v>11021</v>
      </c>
      <c r="H5572" s="3" t="s">
        <v>32530</v>
      </c>
    </row>
    <row r="5573" spans="1:8" x14ac:dyDescent="0.35">
      <c r="A5573" s="4">
        <v>41955</v>
      </c>
      <c r="B5573" s="1">
        <v>45238</v>
      </c>
      <c r="C5573" s="2">
        <v>0.45999999999999996</v>
      </c>
      <c r="D5573" s="3" t="s">
        <v>985</v>
      </c>
      <c r="E5573" s="3" t="s">
        <v>27</v>
      </c>
      <c r="F5573" s="3" t="s">
        <v>12918</v>
      </c>
      <c r="G5573" s="3" t="s">
        <v>32532</v>
      </c>
      <c r="H5573" s="3" t="s">
        <v>3017</v>
      </c>
    </row>
    <row r="5574" spans="1:8" x14ac:dyDescent="0.35">
      <c r="A5574" s="4">
        <v>36437</v>
      </c>
      <c r="B5574" s="1">
        <v>45238</v>
      </c>
      <c r="C5574" s="2">
        <v>0.46451388888888889</v>
      </c>
      <c r="D5574" s="3" t="s">
        <v>11006</v>
      </c>
      <c r="E5574" s="3" t="s">
        <v>32535</v>
      </c>
      <c r="F5574" s="3" t="s">
        <v>32533</v>
      </c>
      <c r="G5574" s="3" t="s">
        <v>32534</v>
      </c>
      <c r="H5574" s="3" t="s">
        <v>10351</v>
      </c>
    </row>
    <row r="5575" spans="1:8" ht="174" x14ac:dyDescent="0.35">
      <c r="A5575" s="4">
        <v>186167</v>
      </c>
      <c r="B5575" s="1">
        <v>45238</v>
      </c>
      <c r="C5575" s="2">
        <v>0.46672453703703703</v>
      </c>
      <c r="D5575" s="3" t="s">
        <v>1556</v>
      </c>
      <c r="E5575" s="3" t="s">
        <v>32539</v>
      </c>
      <c r="F5575" s="3" t="s">
        <v>32536</v>
      </c>
      <c r="G5575" s="3" t="s">
        <v>32537</v>
      </c>
      <c r="H5575" s="3" t="s">
        <v>32538</v>
      </c>
    </row>
    <row r="5576" spans="1:8" x14ac:dyDescent="0.35">
      <c r="A5576" s="4">
        <v>53775</v>
      </c>
      <c r="B5576" s="1">
        <v>45238</v>
      </c>
      <c r="C5576" s="2">
        <v>0.46768518518518515</v>
      </c>
      <c r="D5576" s="3" t="s">
        <v>985</v>
      </c>
      <c r="E5576" s="3" t="s">
        <v>30523</v>
      </c>
      <c r="F5576" s="3" t="s">
        <v>985</v>
      </c>
      <c r="G5576" s="3" t="s">
        <v>30523</v>
      </c>
      <c r="H5576" s="3" t="s">
        <v>3017</v>
      </c>
    </row>
    <row r="5577" spans="1:8" ht="43.5" x14ac:dyDescent="0.35">
      <c r="A5577" s="4">
        <v>204244</v>
      </c>
      <c r="B5577" s="1">
        <v>45238</v>
      </c>
      <c r="C5577" s="2">
        <v>0.46788194444444442</v>
      </c>
      <c r="D5577" s="3" t="s">
        <v>12992</v>
      </c>
      <c r="E5577" s="3" t="s">
        <v>32543</v>
      </c>
      <c r="F5577" s="3" t="s">
        <v>32540</v>
      </c>
      <c r="G5577" s="3" t="s">
        <v>32541</v>
      </c>
      <c r="H5577" s="3" t="s">
        <v>32542</v>
      </c>
    </row>
    <row r="5578" spans="1:8" ht="29" x14ac:dyDescent="0.35">
      <c r="A5578" s="4">
        <v>86827</v>
      </c>
      <c r="B5578" s="1">
        <v>45238</v>
      </c>
      <c r="C5578" s="2">
        <v>0.46848379629629627</v>
      </c>
      <c r="D5578" s="3" t="s">
        <v>32544</v>
      </c>
      <c r="E5578" s="3" t="s">
        <v>32546</v>
      </c>
      <c r="F5578" s="3" t="s">
        <v>32545</v>
      </c>
      <c r="G5578" s="3" t="s">
        <v>32546</v>
      </c>
      <c r="H5578" s="3" t="s">
        <v>12532</v>
      </c>
    </row>
    <row r="5579" spans="1:8" x14ac:dyDescent="0.35">
      <c r="A5579" s="4">
        <v>135494</v>
      </c>
      <c r="B5579" s="1">
        <v>45238</v>
      </c>
      <c r="C5579" s="2">
        <v>0.47069444444444447</v>
      </c>
      <c r="D5579" s="3" t="s">
        <v>32547</v>
      </c>
      <c r="E5579" s="3" t="s">
        <v>15267</v>
      </c>
      <c r="F5579" s="3" t="s">
        <v>12830</v>
      </c>
      <c r="G5579" s="3" t="s">
        <v>15267</v>
      </c>
      <c r="H5579" s="3" t="s">
        <v>32548</v>
      </c>
    </row>
    <row r="5580" spans="1:8" ht="29" x14ac:dyDescent="0.35">
      <c r="A5580" s="4">
        <v>135494</v>
      </c>
      <c r="B5580" s="1">
        <v>45238</v>
      </c>
      <c r="C5580" s="2">
        <v>0.47159722222222222</v>
      </c>
      <c r="D5580" s="3" t="s">
        <v>32547</v>
      </c>
      <c r="E5580" s="3" t="s">
        <v>15267</v>
      </c>
      <c r="F5580" s="3" t="s">
        <v>12830</v>
      </c>
      <c r="G5580" s="3" t="s">
        <v>32549</v>
      </c>
      <c r="H5580" s="3" t="s">
        <v>32548</v>
      </c>
    </row>
    <row r="5581" spans="1:8" ht="29" x14ac:dyDescent="0.35">
      <c r="A5581" s="4">
        <v>17884</v>
      </c>
      <c r="B5581" s="1">
        <v>45238</v>
      </c>
      <c r="C5581" s="2">
        <v>0.47196759259259258</v>
      </c>
      <c r="D5581" s="3" t="s">
        <v>32467</v>
      </c>
      <c r="E5581" s="3" t="s">
        <v>12911</v>
      </c>
      <c r="F5581" s="3" t="s">
        <v>32550</v>
      </c>
      <c r="G5581" s="3" t="s">
        <v>32551</v>
      </c>
      <c r="H5581" s="3" t="s">
        <v>11996</v>
      </c>
    </row>
    <row r="5582" spans="1:8" ht="29" x14ac:dyDescent="0.35">
      <c r="A5582" s="4">
        <v>206288</v>
      </c>
      <c r="B5582" s="1">
        <v>45238</v>
      </c>
      <c r="C5582" s="2">
        <v>0.47268518518518521</v>
      </c>
      <c r="D5582" s="3" t="s">
        <v>1436</v>
      </c>
      <c r="E5582" s="3" t="s">
        <v>32553</v>
      </c>
      <c r="F5582" s="3" t="s">
        <v>32552</v>
      </c>
      <c r="G5582" s="3" t="s">
        <v>32553</v>
      </c>
      <c r="H5582" s="3" t="s">
        <v>32554</v>
      </c>
    </row>
    <row r="5583" spans="1:8" ht="116" x14ac:dyDescent="0.35">
      <c r="A5583" s="4">
        <v>45050</v>
      </c>
      <c r="B5583" s="1">
        <v>45238</v>
      </c>
      <c r="C5583" s="2">
        <v>0.47384259259259259</v>
      </c>
      <c r="D5583" s="3" t="s">
        <v>32555</v>
      </c>
      <c r="E5583" s="3" t="s">
        <v>32559</v>
      </c>
      <c r="F5583" s="3" t="s">
        <v>32556</v>
      </c>
      <c r="G5583" s="3" t="s">
        <v>32557</v>
      </c>
      <c r="H5583" s="3" t="s">
        <v>32558</v>
      </c>
    </row>
    <row r="5584" spans="1:8" ht="29" x14ac:dyDescent="0.35">
      <c r="A5584" s="4">
        <v>111434</v>
      </c>
      <c r="B5584" s="1">
        <v>45238</v>
      </c>
      <c r="C5584" s="2">
        <v>0.47871527777777773</v>
      </c>
      <c r="D5584" s="3" t="s">
        <v>32560</v>
      </c>
      <c r="E5584" s="3" t="s">
        <v>32564</v>
      </c>
      <c r="F5584" s="3" t="s">
        <v>32561</v>
      </c>
      <c r="G5584" s="3" t="s">
        <v>32562</v>
      </c>
      <c r="H5584" s="3" t="s">
        <v>32563</v>
      </c>
    </row>
    <row r="5585" spans="1:8" ht="72.5" x14ac:dyDescent="0.35">
      <c r="A5585" s="4">
        <v>31676</v>
      </c>
      <c r="B5585" s="1">
        <v>45238</v>
      </c>
      <c r="C5585" s="2">
        <v>0.47873842592592591</v>
      </c>
      <c r="D5585" s="3" t="s">
        <v>1556</v>
      </c>
      <c r="E5585" s="3" t="s">
        <v>15258</v>
      </c>
      <c r="F5585" s="3" t="s">
        <v>32565</v>
      </c>
      <c r="G5585" s="3" t="s">
        <v>32566</v>
      </c>
      <c r="H5585" s="3" t="s">
        <v>32567</v>
      </c>
    </row>
    <row r="5586" spans="1:8" ht="43.5" x14ac:dyDescent="0.35">
      <c r="A5586" s="4">
        <v>198954</v>
      </c>
      <c r="B5586" s="1">
        <v>45238</v>
      </c>
      <c r="C5586" s="2">
        <v>0.48069444444444448</v>
      </c>
      <c r="D5586" s="3" t="s">
        <v>985</v>
      </c>
      <c r="E5586" s="3" t="s">
        <v>32570</v>
      </c>
      <c r="F5586" s="3" t="s">
        <v>32568</v>
      </c>
      <c r="G5586" s="3" t="s">
        <v>11707</v>
      </c>
      <c r="H5586" s="3" t="s">
        <v>32569</v>
      </c>
    </row>
    <row r="5587" spans="1:8" ht="29" x14ac:dyDescent="0.35">
      <c r="A5587" s="4">
        <v>137666</v>
      </c>
      <c r="B5587" s="1">
        <v>45238</v>
      </c>
      <c r="C5587" s="2">
        <v>0.48094907407407406</v>
      </c>
      <c r="D5587" s="3" t="s">
        <v>32571</v>
      </c>
      <c r="E5587" s="3" t="s">
        <v>32574</v>
      </c>
      <c r="F5587" s="3" t="s">
        <v>32572</v>
      </c>
      <c r="G5587" s="3" t="s">
        <v>1268</v>
      </c>
      <c r="H5587" s="3" t="s">
        <v>32573</v>
      </c>
    </row>
    <row r="5588" spans="1:8" ht="43.5" x14ac:dyDescent="0.35">
      <c r="A5588" s="4">
        <v>40189</v>
      </c>
      <c r="B5588" s="1">
        <v>45238</v>
      </c>
      <c r="C5588" s="2">
        <v>0.48239583333333336</v>
      </c>
      <c r="D5588" s="3" t="s">
        <v>233</v>
      </c>
      <c r="E5588" s="3" t="s">
        <v>12923</v>
      </c>
      <c r="F5588" s="3" t="s">
        <v>32575</v>
      </c>
      <c r="G5588" s="3" t="s">
        <v>1268</v>
      </c>
      <c r="H5588" s="3" t="s">
        <v>12617</v>
      </c>
    </row>
    <row r="5589" spans="1:8" ht="101.5" x14ac:dyDescent="0.35">
      <c r="A5589" s="4">
        <v>41502</v>
      </c>
      <c r="B5589" s="1">
        <v>45238</v>
      </c>
      <c r="C5589" s="2">
        <v>0.48436342592592596</v>
      </c>
      <c r="D5589" s="3" t="s">
        <v>32576</v>
      </c>
      <c r="E5589" s="3" t="s">
        <v>20266</v>
      </c>
      <c r="F5589" s="3" t="s">
        <v>32577</v>
      </c>
      <c r="G5589" s="3" t="s">
        <v>32578</v>
      </c>
      <c r="H5589" s="3" t="s">
        <v>32579</v>
      </c>
    </row>
    <row r="5590" spans="1:8" x14ac:dyDescent="0.35">
      <c r="A5590" s="4">
        <v>154901</v>
      </c>
      <c r="B5590" s="1">
        <v>45238</v>
      </c>
      <c r="C5590" s="2">
        <v>0.48516203703703703</v>
      </c>
      <c r="D5590" s="3" t="s">
        <v>32580</v>
      </c>
      <c r="E5590" s="3" t="s">
        <v>32581</v>
      </c>
      <c r="F5590" s="3" t="s">
        <v>2012</v>
      </c>
      <c r="G5590" s="3" t="s">
        <v>32581</v>
      </c>
      <c r="H5590" s="3" t="s">
        <v>32582</v>
      </c>
    </row>
    <row r="5591" spans="1:8" ht="87" x14ac:dyDescent="0.35">
      <c r="A5591" s="4">
        <v>50966</v>
      </c>
      <c r="B5591" s="1">
        <v>45238</v>
      </c>
      <c r="C5591" s="2">
        <v>0.48583333333333334</v>
      </c>
      <c r="D5591" s="3" t="s">
        <v>32583</v>
      </c>
      <c r="E5591" s="3" t="s">
        <v>32587</v>
      </c>
      <c r="F5591" s="3" t="s">
        <v>32584</v>
      </c>
      <c r="G5591" s="3" t="s">
        <v>32585</v>
      </c>
      <c r="H5591" s="3" t="s">
        <v>32586</v>
      </c>
    </row>
    <row r="5592" spans="1:8" ht="43.5" x14ac:dyDescent="0.35">
      <c r="A5592" s="4">
        <v>141719</v>
      </c>
      <c r="B5592" s="1">
        <v>45238</v>
      </c>
      <c r="C5592" s="2">
        <v>0.48821759259259262</v>
      </c>
      <c r="D5592" s="3" t="s">
        <v>32588</v>
      </c>
      <c r="E5592" s="3" t="s">
        <v>32591</v>
      </c>
      <c r="F5592" s="3" t="s">
        <v>32589</v>
      </c>
      <c r="G5592" s="3" t="s">
        <v>10408</v>
      </c>
      <c r="H5592" s="3" t="s">
        <v>32590</v>
      </c>
    </row>
    <row r="5593" spans="1:8" ht="29" x14ac:dyDescent="0.35">
      <c r="A5593" s="4">
        <v>52636</v>
      </c>
      <c r="B5593" s="1">
        <v>45238</v>
      </c>
      <c r="C5593" s="2">
        <v>0.48987268518518517</v>
      </c>
      <c r="D5593" s="3" t="s">
        <v>11006</v>
      </c>
      <c r="E5593" s="3" t="s">
        <v>32594</v>
      </c>
      <c r="F5593" s="3" t="s">
        <v>32592</v>
      </c>
      <c r="G5593" s="3" t="s">
        <v>32593</v>
      </c>
      <c r="H5593" s="3" t="s">
        <v>10351</v>
      </c>
    </row>
    <row r="5594" spans="1:8" ht="29" x14ac:dyDescent="0.35">
      <c r="A5594" s="4">
        <v>29783</v>
      </c>
      <c r="B5594" s="1">
        <v>45238</v>
      </c>
      <c r="C5594" s="2">
        <v>0.49612268518518521</v>
      </c>
      <c r="D5594" s="3" t="s">
        <v>32595</v>
      </c>
      <c r="E5594" s="3" t="s">
        <v>15382</v>
      </c>
      <c r="F5594" s="3" t="s">
        <v>32596</v>
      </c>
      <c r="G5594" s="3" t="s">
        <v>10447</v>
      </c>
      <c r="H5594" s="3" t="s">
        <v>29</v>
      </c>
    </row>
    <row r="5595" spans="1:8" x14ac:dyDescent="0.35">
      <c r="A5595" s="4">
        <v>152938</v>
      </c>
      <c r="B5595" s="1">
        <v>45238</v>
      </c>
      <c r="C5595" s="2">
        <v>0.49642361111111111</v>
      </c>
      <c r="D5595" s="3" t="s">
        <v>985</v>
      </c>
      <c r="E5595" s="3" t="s">
        <v>32598</v>
      </c>
      <c r="F5595" s="3" t="s">
        <v>985</v>
      </c>
      <c r="G5595" s="3" t="s">
        <v>32597</v>
      </c>
      <c r="H5595" s="3" t="s">
        <v>3017</v>
      </c>
    </row>
    <row r="5596" spans="1:8" ht="43.5" x14ac:dyDescent="0.35">
      <c r="A5596" s="4">
        <v>68329</v>
      </c>
      <c r="B5596" s="1">
        <v>45238</v>
      </c>
      <c r="C5596" s="2">
        <v>0.49877314814814816</v>
      </c>
      <c r="D5596" s="3" t="s">
        <v>13128</v>
      </c>
      <c r="E5596" s="3" t="s">
        <v>14897</v>
      </c>
      <c r="F5596" s="3" t="s">
        <v>32599</v>
      </c>
      <c r="G5596" s="3" t="s">
        <v>32600</v>
      </c>
      <c r="H5596" s="3" t="s">
        <v>10348</v>
      </c>
    </row>
    <row r="5597" spans="1:8" ht="29" x14ac:dyDescent="0.35">
      <c r="A5597" s="4">
        <v>200434</v>
      </c>
      <c r="B5597" s="1">
        <v>45238</v>
      </c>
      <c r="C5597" s="2">
        <v>0.4989467592592593</v>
      </c>
      <c r="D5597" s="3" t="s">
        <v>1399</v>
      </c>
      <c r="E5597" s="3" t="s">
        <v>10282</v>
      </c>
      <c r="F5597" s="3" t="s">
        <v>32601</v>
      </c>
      <c r="G5597" s="3" t="s">
        <v>32602</v>
      </c>
      <c r="H5597" s="3" t="s">
        <v>10706</v>
      </c>
    </row>
    <row r="5598" spans="1:8" ht="29" x14ac:dyDescent="0.35">
      <c r="A5598" s="4">
        <v>11316</v>
      </c>
      <c r="B5598" s="1">
        <v>45238</v>
      </c>
      <c r="C5598" s="2">
        <v>0.50026620370370367</v>
      </c>
      <c r="D5598" s="3" t="s">
        <v>1436</v>
      </c>
      <c r="E5598" s="3" t="s">
        <v>32606</v>
      </c>
      <c r="F5598" s="3" t="s">
        <v>32603</v>
      </c>
      <c r="G5598" s="3" t="s">
        <v>32604</v>
      </c>
      <c r="H5598" s="3" t="s">
        <v>32605</v>
      </c>
    </row>
    <row r="5599" spans="1:8" ht="29" x14ac:dyDescent="0.35">
      <c r="A5599" s="4">
        <v>13952</v>
      </c>
      <c r="B5599" s="1">
        <v>45238</v>
      </c>
      <c r="C5599" s="2">
        <v>0.50206018518518525</v>
      </c>
      <c r="D5599" s="3" t="s">
        <v>10442</v>
      </c>
      <c r="E5599" s="3" t="s">
        <v>32608</v>
      </c>
      <c r="F5599" s="3" t="s">
        <v>32607</v>
      </c>
      <c r="G5599" s="3" t="s">
        <v>12153</v>
      </c>
      <c r="H5599" s="3" t="s">
        <v>10348</v>
      </c>
    </row>
    <row r="5600" spans="1:8" ht="130.5" x14ac:dyDescent="0.35">
      <c r="A5600" s="4">
        <v>54001</v>
      </c>
      <c r="B5600" s="1">
        <v>45238</v>
      </c>
      <c r="C5600" s="2">
        <v>0.50855324074074071</v>
      </c>
      <c r="D5600" s="3" t="s">
        <v>32609</v>
      </c>
      <c r="E5600" s="3" t="s">
        <v>12040</v>
      </c>
      <c r="F5600" s="3" t="s">
        <v>32610</v>
      </c>
      <c r="G5600" s="3" t="s">
        <v>11732</v>
      </c>
      <c r="H5600" s="3" t="s">
        <v>32611</v>
      </c>
    </row>
    <row r="5601" spans="1:8" ht="29" x14ac:dyDescent="0.35">
      <c r="A5601" s="4">
        <v>38101</v>
      </c>
      <c r="B5601" s="1">
        <v>45238</v>
      </c>
      <c r="C5601" s="2">
        <v>0.50896990740740744</v>
      </c>
      <c r="D5601" s="3" t="s">
        <v>32612</v>
      </c>
      <c r="E5601" s="3" t="s">
        <v>14974</v>
      </c>
      <c r="F5601" s="3" t="s">
        <v>32613</v>
      </c>
      <c r="G5601" s="3" t="s">
        <v>10408</v>
      </c>
      <c r="H5601" s="3" t="s">
        <v>10307</v>
      </c>
    </row>
    <row r="5602" spans="1:8" ht="58" x14ac:dyDescent="0.35">
      <c r="A5602" s="4">
        <v>156970</v>
      </c>
      <c r="B5602" s="1">
        <v>45238</v>
      </c>
      <c r="C5602" s="2">
        <v>0.51347222222222222</v>
      </c>
      <c r="D5602" s="3" t="s">
        <v>1556</v>
      </c>
      <c r="E5602" s="3" t="s">
        <v>32617</v>
      </c>
      <c r="F5602" s="3" t="s">
        <v>32614</v>
      </c>
      <c r="G5602" s="3" t="s">
        <v>32615</v>
      </c>
      <c r="H5602" s="3" t="s">
        <v>32616</v>
      </c>
    </row>
    <row r="5603" spans="1:8" ht="58" x14ac:dyDescent="0.35">
      <c r="A5603" s="4">
        <v>77381</v>
      </c>
      <c r="B5603" s="1">
        <v>45238</v>
      </c>
      <c r="C5603" s="2">
        <v>0.51408564814814817</v>
      </c>
      <c r="D5603" s="3" t="s">
        <v>32618</v>
      </c>
      <c r="E5603" s="3" t="s">
        <v>32621</v>
      </c>
      <c r="F5603" s="3" t="s">
        <v>32619</v>
      </c>
      <c r="G5603" s="3" t="s">
        <v>11732</v>
      </c>
      <c r="H5603" s="3" t="s">
        <v>32620</v>
      </c>
    </row>
    <row r="5604" spans="1:8" x14ac:dyDescent="0.35">
      <c r="A5604" s="4">
        <v>40151</v>
      </c>
      <c r="B5604" s="1">
        <v>45238</v>
      </c>
      <c r="C5604" s="2">
        <v>0.52487268518518515</v>
      </c>
      <c r="D5604" s="3" t="s">
        <v>11303</v>
      </c>
      <c r="E5604" s="3" t="s">
        <v>20058</v>
      </c>
      <c r="F5604" s="3" t="s">
        <v>32622</v>
      </c>
      <c r="G5604" s="3" t="s">
        <v>12575</v>
      </c>
      <c r="H5604" s="3" t="s">
        <v>10348</v>
      </c>
    </row>
    <row r="5605" spans="1:8" ht="43.5" x14ac:dyDescent="0.35">
      <c r="A5605" s="4">
        <v>200376</v>
      </c>
      <c r="B5605" s="1">
        <v>45238</v>
      </c>
      <c r="C5605" s="2">
        <v>0.53792824074074075</v>
      </c>
      <c r="D5605" s="3" t="s">
        <v>11006</v>
      </c>
      <c r="E5605" s="3" t="s">
        <v>32625</v>
      </c>
      <c r="F5605" s="3" t="s">
        <v>32623</v>
      </c>
      <c r="G5605" s="3" t="s">
        <v>32624</v>
      </c>
      <c r="H5605" s="3" t="s">
        <v>10348</v>
      </c>
    </row>
    <row r="5606" spans="1:8" ht="58" x14ac:dyDescent="0.35">
      <c r="A5606" s="4">
        <v>49541</v>
      </c>
      <c r="B5606" s="1">
        <v>45238</v>
      </c>
      <c r="C5606" s="2">
        <v>0.5662152777777778</v>
      </c>
      <c r="D5606" s="3" t="s">
        <v>1933</v>
      </c>
      <c r="E5606" s="3" t="s">
        <v>32627</v>
      </c>
      <c r="F5606" s="3" t="s">
        <v>32626</v>
      </c>
      <c r="G5606" s="3" t="s">
        <v>12601</v>
      </c>
      <c r="H5606" s="3" t="s">
        <v>10685</v>
      </c>
    </row>
    <row r="5607" spans="1:8" ht="43.5" x14ac:dyDescent="0.35">
      <c r="A5607" s="4">
        <v>103027</v>
      </c>
      <c r="B5607" s="1">
        <v>45238</v>
      </c>
      <c r="C5607" s="2">
        <v>0.573125</v>
      </c>
      <c r="D5607" s="3" t="s">
        <v>11902</v>
      </c>
      <c r="E5607" s="3" t="s">
        <v>12336</v>
      </c>
      <c r="F5607" s="3" t="s">
        <v>1676</v>
      </c>
      <c r="G5607" s="3" t="s">
        <v>32628</v>
      </c>
      <c r="H5607" s="3" t="s">
        <v>10687</v>
      </c>
    </row>
    <row r="5608" spans="1:8" ht="101.5" x14ac:dyDescent="0.35">
      <c r="A5608" s="4">
        <v>65570</v>
      </c>
      <c r="B5608" s="1">
        <v>45238</v>
      </c>
      <c r="C5608" s="2">
        <v>0.57354166666666673</v>
      </c>
      <c r="D5608" s="3" t="s">
        <v>32629</v>
      </c>
      <c r="E5608" s="3" t="s">
        <v>32632</v>
      </c>
      <c r="F5608" s="3" t="s">
        <v>32630</v>
      </c>
      <c r="G5608" s="3" t="e">
        <f>-good CTRL OF BP</f>
        <v>#NAME?</v>
      </c>
      <c r="H5608" s="3" t="s">
        <v>32631</v>
      </c>
    </row>
    <row r="5609" spans="1:8" ht="58" x14ac:dyDescent="0.35">
      <c r="A5609" s="4">
        <v>205723</v>
      </c>
      <c r="B5609" s="1">
        <v>45238</v>
      </c>
      <c r="C5609" s="2">
        <v>0.57627314814814812</v>
      </c>
      <c r="D5609" s="3" t="s">
        <v>32633</v>
      </c>
      <c r="E5609" s="3" t="s">
        <v>32636</v>
      </c>
      <c r="F5609" s="3" t="s">
        <v>32634</v>
      </c>
      <c r="G5609" s="3" t="s">
        <v>12517</v>
      </c>
      <c r="H5609" s="3" t="s">
        <v>32635</v>
      </c>
    </row>
    <row r="5610" spans="1:8" ht="87" x14ac:dyDescent="0.35">
      <c r="A5610" s="4">
        <v>5133</v>
      </c>
      <c r="B5610" s="1">
        <v>45238</v>
      </c>
      <c r="C5610" s="2">
        <v>0.57688657407407407</v>
      </c>
      <c r="D5610" s="3" t="s">
        <v>32637</v>
      </c>
      <c r="E5610" s="3" t="s">
        <v>32641</v>
      </c>
      <c r="F5610" s="3" t="s">
        <v>32638</v>
      </c>
      <c r="G5610" s="3" t="s">
        <v>32639</v>
      </c>
      <c r="H5610" s="3" t="s">
        <v>32640</v>
      </c>
    </row>
    <row r="5611" spans="1:8" ht="72.5" x14ac:dyDescent="0.35">
      <c r="A5611" s="4">
        <v>38536</v>
      </c>
      <c r="B5611" s="1">
        <v>45238</v>
      </c>
      <c r="C5611" s="2">
        <v>0.57781249999999995</v>
      </c>
      <c r="D5611" s="3" t="s">
        <v>10615</v>
      </c>
      <c r="E5611" s="3" t="s">
        <v>32643</v>
      </c>
      <c r="F5611" s="3" t="s">
        <v>1635</v>
      </c>
      <c r="G5611" s="3" t="s">
        <v>32642</v>
      </c>
      <c r="H5611" s="3" t="s">
        <v>10918</v>
      </c>
    </row>
    <row r="5612" spans="1:8" ht="43.5" x14ac:dyDescent="0.35">
      <c r="A5612" s="4">
        <v>13424</v>
      </c>
      <c r="B5612" s="1">
        <v>45238</v>
      </c>
      <c r="C5612" s="2">
        <v>0.57804398148148151</v>
      </c>
      <c r="D5612" s="3" t="s">
        <v>32644</v>
      </c>
      <c r="E5612" s="3" t="s">
        <v>32648</v>
      </c>
      <c r="F5612" s="3" t="s">
        <v>32645</v>
      </c>
      <c r="G5612" s="3" t="s">
        <v>32646</v>
      </c>
      <c r="H5612" s="3" t="s">
        <v>32647</v>
      </c>
    </row>
    <row r="5613" spans="1:8" ht="29" x14ac:dyDescent="0.35">
      <c r="A5613" s="4">
        <v>162601</v>
      </c>
      <c r="B5613" s="1">
        <v>45238</v>
      </c>
      <c r="C5613" s="2">
        <v>0.58034722222222224</v>
      </c>
      <c r="D5613" s="3" t="s">
        <v>12295</v>
      </c>
      <c r="E5613" s="3" t="s">
        <v>32649</v>
      </c>
      <c r="F5613" s="3" t="s">
        <v>12751</v>
      </c>
      <c r="G5613" s="3" t="s">
        <v>32649</v>
      </c>
      <c r="H5613" s="3" t="s">
        <v>32650</v>
      </c>
    </row>
    <row r="5614" spans="1:8" ht="101.5" x14ac:dyDescent="0.35">
      <c r="A5614" s="4">
        <v>18159</v>
      </c>
      <c r="B5614" s="1">
        <v>45238</v>
      </c>
      <c r="C5614" s="2">
        <v>0.58575231481481482</v>
      </c>
      <c r="D5614" s="3" t="s">
        <v>32651</v>
      </c>
      <c r="E5614" s="3" t="s">
        <v>32654</v>
      </c>
      <c r="F5614" s="3" t="s">
        <v>32652</v>
      </c>
      <c r="G5614" s="3" t="e">
        <f>-well controlled asthma + SYMPT. Cholelithisis</f>
        <v>#NAME?</v>
      </c>
      <c r="H5614" s="3" t="s">
        <v>32653</v>
      </c>
    </row>
    <row r="5615" spans="1:8" ht="58" x14ac:dyDescent="0.35">
      <c r="A5615" s="4">
        <v>113058</v>
      </c>
      <c r="B5615" s="1">
        <v>45238</v>
      </c>
      <c r="C5615" s="2">
        <v>0.58608796296296295</v>
      </c>
      <c r="D5615" s="3" t="s">
        <v>32655</v>
      </c>
      <c r="E5615" s="3" t="s">
        <v>32658</v>
      </c>
      <c r="F5615" s="3" t="s">
        <v>32656</v>
      </c>
      <c r="G5615" s="3" t="s">
        <v>1617</v>
      </c>
      <c r="H5615" s="3" t="s">
        <v>32657</v>
      </c>
    </row>
    <row r="5616" spans="1:8" x14ac:dyDescent="0.35">
      <c r="A5616" s="4">
        <v>33521</v>
      </c>
      <c r="B5616" s="1">
        <v>45238</v>
      </c>
      <c r="C5616" s="2">
        <v>0.58629629629629632</v>
      </c>
      <c r="D5616" s="3" t="s">
        <v>12868</v>
      </c>
      <c r="E5616" s="3" t="s">
        <v>12789</v>
      </c>
      <c r="F5616" s="3" t="s">
        <v>2012</v>
      </c>
      <c r="G5616" s="3" t="s">
        <v>12789</v>
      </c>
      <c r="H5616" s="3" t="s">
        <v>13626</v>
      </c>
    </row>
    <row r="5617" spans="1:8" ht="116" x14ac:dyDescent="0.35">
      <c r="A5617" s="4">
        <v>64706</v>
      </c>
      <c r="B5617" s="1">
        <v>45238</v>
      </c>
      <c r="C5617" s="2">
        <v>0.59065972222222218</v>
      </c>
      <c r="D5617" s="3" t="s">
        <v>10615</v>
      </c>
      <c r="E5617" s="3" t="s">
        <v>15406</v>
      </c>
      <c r="F5617" s="3" t="s">
        <v>32659</v>
      </c>
      <c r="G5617" s="3" t="s">
        <v>32660</v>
      </c>
      <c r="H5617" s="3" t="s">
        <v>31420</v>
      </c>
    </row>
    <row r="5618" spans="1:8" x14ac:dyDescent="0.35">
      <c r="A5618" s="4">
        <v>206239</v>
      </c>
      <c r="B5618" s="1">
        <v>45238</v>
      </c>
      <c r="C5618" s="2">
        <v>0.59293981481481484</v>
      </c>
      <c r="D5618" s="3" t="s">
        <v>985</v>
      </c>
      <c r="E5618" s="3" t="s">
        <v>289</v>
      </c>
      <c r="F5618" s="3" t="s">
        <v>32661</v>
      </c>
      <c r="G5618" s="3" t="s">
        <v>289</v>
      </c>
      <c r="H5618" s="3" t="s">
        <v>32662</v>
      </c>
    </row>
    <row r="5619" spans="1:8" ht="116" x14ac:dyDescent="0.35">
      <c r="A5619" s="4">
        <v>203409</v>
      </c>
      <c r="B5619" s="1">
        <v>45238</v>
      </c>
      <c r="C5619" s="2">
        <v>0.59304398148148152</v>
      </c>
      <c r="D5619" s="3" t="s">
        <v>10615</v>
      </c>
      <c r="E5619" s="3" t="s">
        <v>32664</v>
      </c>
      <c r="F5619" s="3" t="s">
        <v>1635</v>
      </c>
      <c r="G5619" s="3" t="s">
        <v>10436</v>
      </c>
      <c r="H5619" s="3" t="s">
        <v>32663</v>
      </c>
    </row>
    <row r="5620" spans="1:8" ht="29" x14ac:dyDescent="0.35">
      <c r="A5620" s="4">
        <v>106002</v>
      </c>
      <c r="B5620" s="1">
        <v>45238</v>
      </c>
      <c r="C5620" s="2">
        <v>0.59605324074074073</v>
      </c>
      <c r="D5620" s="3" t="e">
        <f>- no new COMPLAINT</f>
        <v>#NAME?</v>
      </c>
      <c r="E5620" s="3" t="s">
        <v>32668</v>
      </c>
      <c r="F5620" s="3" t="s">
        <v>32665</v>
      </c>
      <c r="G5620" s="3" t="s">
        <v>32666</v>
      </c>
      <c r="H5620" s="3" t="s">
        <v>32667</v>
      </c>
    </row>
    <row r="5621" spans="1:8" x14ac:dyDescent="0.35">
      <c r="A5621" s="4">
        <v>46072</v>
      </c>
      <c r="B5621" s="1">
        <v>45238</v>
      </c>
      <c r="C5621" s="2">
        <v>0.59628472222222217</v>
      </c>
      <c r="D5621" s="3" t="s">
        <v>1288</v>
      </c>
      <c r="E5621" s="3" t="s">
        <v>10967</v>
      </c>
      <c r="F5621" s="3" t="s">
        <v>12918</v>
      </c>
      <c r="G5621" s="3" t="s">
        <v>10967</v>
      </c>
      <c r="H5621" s="3" t="s">
        <v>3017</v>
      </c>
    </row>
    <row r="5622" spans="1:8" ht="43.5" x14ac:dyDescent="0.35">
      <c r="A5622" s="4">
        <v>203764</v>
      </c>
      <c r="B5622" s="1">
        <v>45238</v>
      </c>
      <c r="C5622" s="2">
        <v>0.59842592592592592</v>
      </c>
      <c r="D5622" s="3" t="s">
        <v>1556</v>
      </c>
      <c r="E5622" s="3" t="s">
        <v>32672</v>
      </c>
      <c r="F5622" s="3" t="s">
        <v>32669</v>
      </c>
      <c r="G5622" s="3" t="s">
        <v>32670</v>
      </c>
      <c r="H5622" s="3" t="s">
        <v>32671</v>
      </c>
    </row>
    <row r="5623" spans="1:8" ht="29" x14ac:dyDescent="0.35">
      <c r="A5623" s="4">
        <v>187744</v>
      </c>
      <c r="B5623" s="1">
        <v>45238</v>
      </c>
      <c r="C5623" s="2">
        <v>0.59864583333333332</v>
      </c>
      <c r="D5623" s="3" t="s">
        <v>293</v>
      </c>
      <c r="E5623" s="3" t="s">
        <v>32676</v>
      </c>
      <c r="F5623" s="3" t="s">
        <v>32673</v>
      </c>
      <c r="G5623" s="3" t="s">
        <v>32674</v>
      </c>
      <c r="H5623" s="3" t="s">
        <v>32675</v>
      </c>
    </row>
    <row r="5624" spans="1:8" ht="72.5" x14ac:dyDescent="0.35">
      <c r="A5624" s="4">
        <v>118341</v>
      </c>
      <c r="B5624" s="1">
        <v>45238</v>
      </c>
      <c r="C5624" s="2">
        <v>0.59980324074074076</v>
      </c>
      <c r="D5624" s="3" t="s">
        <v>13141</v>
      </c>
      <c r="E5624" s="3" t="s">
        <v>14811</v>
      </c>
      <c r="F5624" s="3" t="s">
        <v>32677</v>
      </c>
      <c r="G5624" s="3" t="s">
        <v>32678</v>
      </c>
      <c r="H5624" s="3" t="s">
        <v>1325</v>
      </c>
    </row>
    <row r="5625" spans="1:8" ht="116" x14ac:dyDescent="0.35">
      <c r="A5625" s="4">
        <v>200866</v>
      </c>
      <c r="B5625" s="1">
        <v>45238</v>
      </c>
      <c r="C5625" s="2">
        <v>0.5998148148148148</v>
      </c>
      <c r="D5625" s="3" t="s">
        <v>1702</v>
      </c>
      <c r="E5625" s="3" t="s">
        <v>32680</v>
      </c>
      <c r="F5625" s="3" t="s">
        <v>1635</v>
      </c>
      <c r="G5625" s="3" t="s">
        <v>32679</v>
      </c>
      <c r="H5625" s="3" t="s">
        <v>10918</v>
      </c>
    </row>
    <row r="5626" spans="1:8" ht="43.5" x14ac:dyDescent="0.35">
      <c r="A5626" s="4">
        <v>189837</v>
      </c>
      <c r="B5626" s="1">
        <v>45238</v>
      </c>
      <c r="C5626" s="2">
        <v>0.60114583333333338</v>
      </c>
      <c r="D5626" s="3" t="s">
        <v>11006</v>
      </c>
      <c r="E5626" s="3" t="s">
        <v>14032</v>
      </c>
      <c r="F5626" s="3" t="s">
        <v>32681</v>
      </c>
      <c r="G5626" s="3" t="s">
        <v>32682</v>
      </c>
      <c r="H5626" s="3" t="s">
        <v>10348</v>
      </c>
    </row>
    <row r="5627" spans="1:8" ht="29" x14ac:dyDescent="0.35">
      <c r="A5627" s="4">
        <v>191124</v>
      </c>
      <c r="B5627" s="1">
        <v>45238</v>
      </c>
      <c r="C5627" s="2">
        <v>0.60234953703703698</v>
      </c>
      <c r="D5627" s="3" t="s">
        <v>32683</v>
      </c>
      <c r="E5627" s="3" t="s">
        <v>32686</v>
      </c>
      <c r="F5627" s="3" t="s">
        <v>32684</v>
      </c>
      <c r="G5627" s="3" t="s">
        <v>13610</v>
      </c>
      <c r="H5627" s="3" t="s">
        <v>32685</v>
      </c>
    </row>
    <row r="5628" spans="1:8" ht="43.5" x14ac:dyDescent="0.35">
      <c r="A5628" s="4">
        <v>104874</v>
      </c>
      <c r="B5628" s="1">
        <v>45238</v>
      </c>
      <c r="C5628" s="2">
        <v>0.60255787037037034</v>
      </c>
      <c r="D5628" s="3" t="s">
        <v>1744</v>
      </c>
      <c r="E5628" s="3" t="s">
        <v>20355</v>
      </c>
      <c r="F5628" s="3" t="s">
        <v>32687</v>
      </c>
      <c r="G5628" s="3" t="s">
        <v>10443</v>
      </c>
      <c r="H5628" s="3" t="s">
        <v>32688</v>
      </c>
    </row>
    <row r="5629" spans="1:8" ht="29" x14ac:dyDescent="0.35">
      <c r="A5629" s="4">
        <v>191124</v>
      </c>
      <c r="B5629" s="1">
        <v>45238</v>
      </c>
      <c r="C5629" s="2">
        <v>0.60275462962962967</v>
      </c>
      <c r="D5629" s="3" t="s">
        <v>32683</v>
      </c>
      <c r="E5629" s="3" t="s">
        <v>32686</v>
      </c>
      <c r="F5629" s="3" t="s">
        <v>32684</v>
      </c>
      <c r="G5629" s="3" t="s">
        <v>32689</v>
      </c>
      <c r="H5629" s="3" t="s">
        <v>32685</v>
      </c>
    </row>
    <row r="5630" spans="1:8" ht="43.5" x14ac:dyDescent="0.35">
      <c r="A5630" s="4">
        <v>159843</v>
      </c>
      <c r="B5630" s="1">
        <v>45238</v>
      </c>
      <c r="C5630" s="2">
        <v>0.61015046296296294</v>
      </c>
      <c r="D5630" s="3" t="s">
        <v>10916</v>
      </c>
      <c r="E5630" s="3" t="s">
        <v>32692</v>
      </c>
      <c r="F5630" s="3" t="s">
        <v>32690</v>
      </c>
      <c r="G5630" s="3" t="e">
        <f>-well controlled T2DM.</f>
        <v>#NAME?</v>
      </c>
      <c r="H5630" s="3" t="s">
        <v>32691</v>
      </c>
    </row>
    <row r="5631" spans="1:8" ht="130.5" x14ac:dyDescent="0.35">
      <c r="A5631" s="4">
        <v>203376</v>
      </c>
      <c r="B5631" s="1">
        <v>45238</v>
      </c>
      <c r="C5631" s="2">
        <v>0.61119212962962965</v>
      </c>
      <c r="D5631" s="3" t="s">
        <v>32693</v>
      </c>
      <c r="E5631" s="3" t="s">
        <v>32697</v>
      </c>
      <c r="F5631" s="3" t="s">
        <v>32694</v>
      </c>
      <c r="G5631" s="3" t="s">
        <v>32695</v>
      </c>
      <c r="H5631" s="3" t="s">
        <v>32696</v>
      </c>
    </row>
    <row r="5632" spans="1:8" ht="87" x14ac:dyDescent="0.35">
      <c r="A5632" s="4">
        <v>36854</v>
      </c>
      <c r="B5632" s="1">
        <v>45238</v>
      </c>
      <c r="C5632" s="2">
        <v>0.61204861111111108</v>
      </c>
      <c r="D5632" s="3" t="s">
        <v>32698</v>
      </c>
      <c r="E5632" s="3" t="s">
        <v>11701</v>
      </c>
      <c r="F5632" s="3" t="s">
        <v>32699</v>
      </c>
      <c r="G5632" s="3" t="s">
        <v>32700</v>
      </c>
      <c r="H5632" s="3" t="s">
        <v>32701</v>
      </c>
    </row>
    <row r="5633" spans="1:8" ht="72.5" x14ac:dyDescent="0.35">
      <c r="A5633" s="4">
        <v>46929</v>
      </c>
      <c r="B5633" s="1">
        <v>45238</v>
      </c>
      <c r="C5633" s="2">
        <v>0.61265046296296299</v>
      </c>
      <c r="D5633" s="3" t="s">
        <v>32702</v>
      </c>
      <c r="E5633" s="3" t="s">
        <v>32706</v>
      </c>
      <c r="F5633" s="3" t="s">
        <v>32703</v>
      </c>
      <c r="G5633" s="3" t="s">
        <v>32704</v>
      </c>
      <c r="H5633" s="3" t="s">
        <v>32705</v>
      </c>
    </row>
    <row r="5634" spans="1:8" ht="130.5" x14ac:dyDescent="0.35">
      <c r="A5634" s="4">
        <v>196168</v>
      </c>
      <c r="B5634" s="1">
        <v>45238</v>
      </c>
      <c r="C5634" s="2">
        <v>0.61303240740740739</v>
      </c>
      <c r="D5634" s="3" t="s">
        <v>32707</v>
      </c>
      <c r="E5634" s="3" t="s">
        <v>32711</v>
      </c>
      <c r="F5634" s="3" t="s">
        <v>32708</v>
      </c>
      <c r="G5634" s="3" t="s">
        <v>32709</v>
      </c>
      <c r="H5634" s="3" t="s">
        <v>32710</v>
      </c>
    </row>
    <row r="5635" spans="1:8" x14ac:dyDescent="0.35">
      <c r="A5635" s="4">
        <v>14319</v>
      </c>
      <c r="B5635" s="1">
        <v>45238</v>
      </c>
      <c r="C5635" s="2">
        <v>0.61334490740740744</v>
      </c>
      <c r="D5635" s="3" t="s">
        <v>985</v>
      </c>
      <c r="E5635" s="3" t="s">
        <v>31772</v>
      </c>
      <c r="F5635" s="3" t="s">
        <v>12918</v>
      </c>
      <c r="G5635" s="3" t="s">
        <v>31772</v>
      </c>
      <c r="H5635" s="3" t="s">
        <v>3017</v>
      </c>
    </row>
    <row r="5636" spans="1:8" ht="43.5" x14ac:dyDescent="0.35">
      <c r="A5636" s="4">
        <v>201875</v>
      </c>
      <c r="B5636" s="1">
        <v>45238</v>
      </c>
      <c r="C5636" s="2">
        <v>0.61424768518518513</v>
      </c>
      <c r="D5636" s="3" t="s">
        <v>974</v>
      </c>
      <c r="E5636" s="3" t="s">
        <v>32714</v>
      </c>
      <c r="F5636" s="3" t="s">
        <v>32712</v>
      </c>
      <c r="G5636" s="3" t="s">
        <v>32713</v>
      </c>
      <c r="H5636" s="3" t="s">
        <v>10355</v>
      </c>
    </row>
    <row r="5637" spans="1:8" ht="29" x14ac:dyDescent="0.35">
      <c r="A5637" s="4">
        <v>203414</v>
      </c>
      <c r="B5637" s="1">
        <v>45238</v>
      </c>
      <c r="C5637" s="2">
        <v>0.61892361111111105</v>
      </c>
      <c r="D5637" s="3" t="s">
        <v>1933</v>
      </c>
      <c r="E5637" s="3" t="s">
        <v>32717</v>
      </c>
      <c r="F5637" s="3" t="s">
        <v>32715</v>
      </c>
      <c r="G5637" s="3" t="s">
        <v>13460</v>
      </c>
      <c r="H5637" s="3" t="s">
        <v>32716</v>
      </c>
    </row>
    <row r="5638" spans="1:8" x14ac:dyDescent="0.35">
      <c r="A5638" s="4">
        <v>33909</v>
      </c>
      <c r="B5638" s="1">
        <v>45238</v>
      </c>
      <c r="C5638" s="2">
        <v>0.62106481481481479</v>
      </c>
      <c r="D5638" s="3" t="s">
        <v>985</v>
      </c>
      <c r="E5638" s="3" t="s">
        <v>12385</v>
      </c>
      <c r="F5638" s="3" t="s">
        <v>12918</v>
      </c>
      <c r="G5638" s="3" t="s">
        <v>12385</v>
      </c>
      <c r="H5638" s="3" t="s">
        <v>3017</v>
      </c>
    </row>
    <row r="5639" spans="1:8" ht="116" x14ac:dyDescent="0.35">
      <c r="A5639" s="4">
        <v>204366</v>
      </c>
      <c r="B5639" s="1">
        <v>45238</v>
      </c>
      <c r="C5639" s="2">
        <v>0.6215046296296296</v>
      </c>
      <c r="D5639" s="3" t="s">
        <v>32718</v>
      </c>
      <c r="E5639" s="3" t="s">
        <v>32722</v>
      </c>
      <c r="F5639" s="3" t="s">
        <v>32719</v>
      </c>
      <c r="G5639" s="3" t="s">
        <v>32720</v>
      </c>
      <c r="H5639" s="3" t="s">
        <v>32721</v>
      </c>
    </row>
    <row r="5640" spans="1:8" ht="43.5" x14ac:dyDescent="0.35">
      <c r="A5640" s="4">
        <v>100649</v>
      </c>
      <c r="B5640" s="1">
        <v>45238</v>
      </c>
      <c r="C5640" s="2">
        <v>0.62333333333333341</v>
      </c>
      <c r="D5640" s="3" t="s">
        <v>32723</v>
      </c>
      <c r="E5640" s="3" t="s">
        <v>32726</v>
      </c>
      <c r="F5640" s="3" t="s">
        <v>32724</v>
      </c>
      <c r="G5640" s="3" t="s">
        <v>10938</v>
      </c>
      <c r="H5640" s="3" t="s">
        <v>32725</v>
      </c>
    </row>
    <row r="5641" spans="1:8" x14ac:dyDescent="0.35">
      <c r="A5641" s="4">
        <v>200752</v>
      </c>
      <c r="B5641" s="1">
        <v>45238</v>
      </c>
      <c r="C5641" s="2">
        <v>0.62422453703703706</v>
      </c>
      <c r="D5641" s="3" t="s">
        <v>17299</v>
      </c>
      <c r="E5641" s="3" t="s">
        <v>32728</v>
      </c>
      <c r="F5641" s="3" t="s">
        <v>17283</v>
      </c>
      <c r="G5641" s="3" t="s">
        <v>12659</v>
      </c>
      <c r="H5641" s="3" t="s">
        <v>32727</v>
      </c>
    </row>
    <row r="5642" spans="1:8" ht="43.5" x14ac:dyDescent="0.35">
      <c r="A5642" s="4">
        <v>185663</v>
      </c>
      <c r="B5642" s="1">
        <v>45238</v>
      </c>
      <c r="C5642" s="2">
        <v>0.62670138888888893</v>
      </c>
      <c r="D5642" s="3" t="s">
        <v>32729</v>
      </c>
      <c r="E5642" s="3" t="s">
        <v>32733</v>
      </c>
      <c r="F5642" s="3" t="s">
        <v>32730</v>
      </c>
      <c r="G5642" s="3" t="s">
        <v>32731</v>
      </c>
      <c r="H5642" s="3" t="s">
        <v>32732</v>
      </c>
    </row>
    <row r="5643" spans="1:8" ht="43.5" x14ac:dyDescent="0.35">
      <c r="A5643" s="4">
        <v>167432</v>
      </c>
      <c r="B5643" s="1">
        <v>45238</v>
      </c>
      <c r="C5643" s="2">
        <v>0.62699074074074079</v>
      </c>
      <c r="D5643" s="3" t="s">
        <v>32734</v>
      </c>
      <c r="E5643" s="3" t="s">
        <v>32736</v>
      </c>
      <c r="F5643" s="3" t="s">
        <v>32735</v>
      </c>
      <c r="G5643" s="3" t="s">
        <v>32736</v>
      </c>
      <c r="H5643" s="3" t="s">
        <v>10706</v>
      </c>
    </row>
    <row r="5644" spans="1:8" x14ac:dyDescent="0.35">
      <c r="A5644" s="4">
        <v>204438</v>
      </c>
      <c r="B5644" s="1">
        <v>45238</v>
      </c>
      <c r="C5644" s="2">
        <v>0.62824074074074077</v>
      </c>
      <c r="D5644" s="3" t="s">
        <v>12469</v>
      </c>
      <c r="E5644" s="3" t="s">
        <v>11260</v>
      </c>
      <c r="F5644" s="3" t="s">
        <v>32737</v>
      </c>
      <c r="G5644" s="3" t="s">
        <v>13162</v>
      </c>
      <c r="H5644" s="3" t="s">
        <v>32738</v>
      </c>
    </row>
    <row r="5645" spans="1:8" ht="58" x14ac:dyDescent="0.35">
      <c r="A5645" s="4">
        <v>42668</v>
      </c>
      <c r="B5645" s="1">
        <v>45238</v>
      </c>
      <c r="C5645" s="2">
        <v>0.62836805555555553</v>
      </c>
      <c r="D5645" s="3" t="s">
        <v>32739</v>
      </c>
      <c r="E5645" s="3" t="s">
        <v>32742</v>
      </c>
      <c r="F5645" s="3" t="s">
        <v>32740</v>
      </c>
      <c r="G5645" s="3" t="s">
        <v>14152</v>
      </c>
      <c r="H5645" s="3" t="s">
        <v>32741</v>
      </c>
    </row>
    <row r="5646" spans="1:8" ht="116" x14ac:dyDescent="0.35">
      <c r="A5646" s="4">
        <v>38096</v>
      </c>
      <c r="B5646" s="1">
        <v>45238</v>
      </c>
      <c r="C5646" s="2">
        <v>0.62843749999999998</v>
      </c>
      <c r="D5646" s="3" t="s">
        <v>32743</v>
      </c>
      <c r="E5646" s="3" t="s">
        <v>32747</v>
      </c>
      <c r="F5646" s="3" t="s">
        <v>32744</v>
      </c>
      <c r="G5646" s="3" t="s">
        <v>32745</v>
      </c>
      <c r="H5646" s="3" t="s">
        <v>32746</v>
      </c>
    </row>
    <row r="5647" spans="1:8" ht="29" x14ac:dyDescent="0.35">
      <c r="A5647" s="4">
        <v>200898</v>
      </c>
      <c r="B5647" s="1">
        <v>45238</v>
      </c>
      <c r="C5647" s="2">
        <v>0.63371527777777781</v>
      </c>
      <c r="D5647" s="3" t="s">
        <v>10331</v>
      </c>
      <c r="E5647" s="3" t="s">
        <v>32749</v>
      </c>
      <c r="F5647" s="3" t="s">
        <v>32748</v>
      </c>
      <c r="G5647" s="3" t="s">
        <v>11837</v>
      </c>
      <c r="H5647" s="3" t="s">
        <v>13265</v>
      </c>
    </row>
    <row r="5648" spans="1:8" ht="43.5" x14ac:dyDescent="0.35">
      <c r="A5648" s="4">
        <v>58513</v>
      </c>
      <c r="B5648" s="1">
        <v>45238</v>
      </c>
      <c r="C5648" s="2">
        <v>0.63730324074074074</v>
      </c>
      <c r="D5648" s="3" t="s">
        <v>1436</v>
      </c>
      <c r="E5648" s="3" t="s">
        <v>20464</v>
      </c>
      <c r="F5648" s="3" t="s">
        <v>32750</v>
      </c>
      <c r="G5648" s="3" t="s">
        <v>11341</v>
      </c>
      <c r="H5648" s="3" t="s">
        <v>32751</v>
      </c>
    </row>
    <row r="5649" spans="1:8" ht="43.5" x14ac:dyDescent="0.35">
      <c r="A5649" s="4">
        <v>38782</v>
      </c>
      <c r="B5649" s="1">
        <v>45238</v>
      </c>
      <c r="C5649" s="2">
        <v>0.64049768518518524</v>
      </c>
      <c r="D5649" s="3" t="s">
        <v>32752</v>
      </c>
      <c r="E5649" s="3" t="s">
        <v>32756</v>
      </c>
      <c r="F5649" s="3" t="s">
        <v>32753</v>
      </c>
      <c r="G5649" s="3" t="s">
        <v>32754</v>
      </c>
      <c r="H5649" s="3" t="s">
        <v>32755</v>
      </c>
    </row>
    <row r="5650" spans="1:8" ht="58" x14ac:dyDescent="0.35">
      <c r="A5650" s="4">
        <v>49853</v>
      </c>
      <c r="B5650" s="1">
        <v>45238</v>
      </c>
      <c r="C5650" s="2">
        <v>0.6409259259259259</v>
      </c>
      <c r="D5650" s="3" t="s">
        <v>1744</v>
      </c>
      <c r="E5650" s="3" t="s">
        <v>32760</v>
      </c>
      <c r="F5650" s="3" t="s">
        <v>32757</v>
      </c>
      <c r="G5650" s="3" t="s">
        <v>32758</v>
      </c>
      <c r="H5650" s="3" t="s">
        <v>32759</v>
      </c>
    </row>
    <row r="5651" spans="1:8" ht="72.5" x14ac:dyDescent="0.35">
      <c r="A5651" s="4">
        <v>173930</v>
      </c>
      <c r="B5651" s="1">
        <v>45238</v>
      </c>
      <c r="C5651" s="2">
        <v>0.64179398148148148</v>
      </c>
      <c r="D5651" s="3" t="s">
        <v>11085</v>
      </c>
      <c r="E5651" s="3" t="s">
        <v>32763</v>
      </c>
      <c r="F5651" s="3" t="s">
        <v>32761</v>
      </c>
      <c r="G5651" s="3" t="s">
        <v>12702</v>
      </c>
      <c r="H5651" s="3" t="s">
        <v>32762</v>
      </c>
    </row>
    <row r="5652" spans="1:8" ht="58" x14ac:dyDescent="0.35">
      <c r="A5652" s="4">
        <v>9777</v>
      </c>
      <c r="B5652" s="1">
        <v>45238</v>
      </c>
      <c r="C5652" s="2">
        <v>0.64505787037037032</v>
      </c>
      <c r="D5652" s="3" t="s">
        <v>32764</v>
      </c>
      <c r="E5652" s="3" t="s">
        <v>15435</v>
      </c>
      <c r="F5652" s="3" t="s">
        <v>32765</v>
      </c>
      <c r="G5652" s="3" t="s">
        <v>32766</v>
      </c>
      <c r="H5652" s="3" t="s">
        <v>32767</v>
      </c>
    </row>
    <row r="5653" spans="1:8" ht="29" x14ac:dyDescent="0.35">
      <c r="A5653" s="4">
        <v>44116</v>
      </c>
      <c r="B5653" s="1">
        <v>45238</v>
      </c>
      <c r="C5653" s="2">
        <v>0.64597222222222228</v>
      </c>
      <c r="D5653" s="3" t="s">
        <v>1556</v>
      </c>
      <c r="E5653" s="3" t="s">
        <v>32771</v>
      </c>
      <c r="F5653" s="3" t="s">
        <v>32768</v>
      </c>
      <c r="G5653" s="3" t="s">
        <v>32769</v>
      </c>
      <c r="H5653" s="3" t="s">
        <v>32770</v>
      </c>
    </row>
    <row r="5654" spans="1:8" x14ac:dyDescent="0.35">
      <c r="A5654" s="4">
        <v>103142</v>
      </c>
      <c r="B5654" s="1">
        <v>45238</v>
      </c>
      <c r="C5654" s="2">
        <v>0.65342592592592597</v>
      </c>
      <c r="D5654" s="3" t="s">
        <v>12148</v>
      </c>
      <c r="E5654" s="3" t="s">
        <v>32773</v>
      </c>
      <c r="F5654" s="3" t="s">
        <v>32772</v>
      </c>
      <c r="G5654" s="3" t="s">
        <v>12518</v>
      </c>
      <c r="H5654" s="3" t="s">
        <v>15575</v>
      </c>
    </row>
    <row r="5655" spans="1:8" ht="29" x14ac:dyDescent="0.35">
      <c r="A5655" s="4">
        <v>202959</v>
      </c>
      <c r="B5655" s="1">
        <v>45238</v>
      </c>
      <c r="C5655" s="2">
        <v>0.65399305555555554</v>
      </c>
      <c r="D5655" s="3" t="s">
        <v>1744</v>
      </c>
      <c r="E5655" s="3" t="s">
        <v>32776</v>
      </c>
      <c r="F5655" s="3" t="s">
        <v>32774</v>
      </c>
      <c r="G5655" s="3" t="s">
        <v>12053</v>
      </c>
      <c r="H5655" s="3" t="s">
        <v>32775</v>
      </c>
    </row>
    <row r="5656" spans="1:8" x14ac:dyDescent="0.35">
      <c r="A5656" s="4">
        <v>103142</v>
      </c>
      <c r="B5656" s="1">
        <v>45238</v>
      </c>
      <c r="C5656" s="2">
        <v>0.65486111111111112</v>
      </c>
      <c r="D5656" s="3" t="s">
        <v>12148</v>
      </c>
      <c r="E5656" s="3" t="s">
        <v>32773</v>
      </c>
      <c r="F5656" s="3" t="s">
        <v>32772</v>
      </c>
      <c r="G5656" s="3" t="s">
        <v>32777</v>
      </c>
      <c r="H5656" s="3" t="s">
        <v>15575</v>
      </c>
    </row>
    <row r="5657" spans="1:8" ht="29" x14ac:dyDescent="0.35">
      <c r="A5657" s="4">
        <v>97127</v>
      </c>
      <c r="B5657" s="1">
        <v>45238</v>
      </c>
      <c r="C5657" s="2">
        <v>0.65559027777777779</v>
      </c>
      <c r="D5657" s="3" t="s">
        <v>32778</v>
      </c>
      <c r="E5657" s="3" t="s">
        <v>32782</v>
      </c>
      <c r="F5657" s="3" t="s">
        <v>32779</v>
      </c>
      <c r="G5657" s="3" t="s">
        <v>32780</v>
      </c>
      <c r="H5657" s="3" t="s">
        <v>32781</v>
      </c>
    </row>
    <row r="5658" spans="1:8" ht="29" x14ac:dyDescent="0.35">
      <c r="A5658" s="4">
        <v>159644</v>
      </c>
      <c r="B5658" s="1">
        <v>45238</v>
      </c>
      <c r="C5658" s="2">
        <v>0.65583333333333338</v>
      </c>
      <c r="D5658" s="3" t="s">
        <v>1933</v>
      </c>
      <c r="E5658" s="3" t="s">
        <v>32785</v>
      </c>
      <c r="F5658" s="3" t="s">
        <v>32783</v>
      </c>
      <c r="G5658" s="3" t="s">
        <v>13809</v>
      </c>
      <c r="H5658" s="3" t="s">
        <v>32784</v>
      </c>
    </row>
    <row r="5659" spans="1:8" ht="29" x14ac:dyDescent="0.35">
      <c r="A5659" s="4">
        <v>193513</v>
      </c>
      <c r="B5659" s="1">
        <v>45238</v>
      </c>
      <c r="C5659" s="2">
        <v>0.65894675925925927</v>
      </c>
      <c r="D5659" s="3" t="s">
        <v>10438</v>
      </c>
      <c r="E5659" s="3" t="s">
        <v>32788</v>
      </c>
      <c r="F5659" s="3" t="s">
        <v>32786</v>
      </c>
      <c r="G5659" s="3" t="s">
        <v>32787</v>
      </c>
      <c r="H5659" s="3" t="s">
        <v>11880</v>
      </c>
    </row>
    <row r="5660" spans="1:8" ht="58" x14ac:dyDescent="0.35">
      <c r="A5660" s="4">
        <v>17274</v>
      </c>
      <c r="B5660" s="1">
        <v>45238</v>
      </c>
      <c r="C5660" s="2">
        <v>0.65913194444444445</v>
      </c>
      <c r="D5660" s="3" t="s">
        <v>32789</v>
      </c>
      <c r="E5660" s="3" t="s">
        <v>32792</v>
      </c>
      <c r="F5660" s="3" t="s">
        <v>32790</v>
      </c>
      <c r="G5660" s="3" t="s">
        <v>1431</v>
      </c>
      <c r="H5660" s="3" t="s">
        <v>32791</v>
      </c>
    </row>
    <row r="5661" spans="1:8" ht="29" x14ac:dyDescent="0.35">
      <c r="A5661" s="4">
        <v>60486</v>
      </c>
      <c r="B5661" s="1">
        <v>45238</v>
      </c>
      <c r="C5661" s="2">
        <v>0.65920138888888891</v>
      </c>
      <c r="D5661" s="3" t="s">
        <v>32793</v>
      </c>
      <c r="E5661" s="3" t="s">
        <v>14468</v>
      </c>
      <c r="F5661" s="3" t="s">
        <v>32794</v>
      </c>
      <c r="G5661" s="3" t="s">
        <v>10912</v>
      </c>
      <c r="H5661" s="3" t="s">
        <v>32795</v>
      </c>
    </row>
    <row r="5662" spans="1:8" ht="29" x14ac:dyDescent="0.35">
      <c r="A5662" s="4">
        <v>45089</v>
      </c>
      <c r="B5662" s="1">
        <v>45238</v>
      </c>
      <c r="C5662" s="2">
        <v>0.66061342592592587</v>
      </c>
      <c r="D5662" s="3" t="s">
        <v>11851</v>
      </c>
      <c r="E5662" s="3" t="s">
        <v>13639</v>
      </c>
      <c r="F5662" s="3" t="s">
        <v>32796</v>
      </c>
      <c r="G5662" s="3" t="s">
        <v>13639</v>
      </c>
      <c r="H5662" s="3" t="s">
        <v>13626</v>
      </c>
    </row>
    <row r="5663" spans="1:8" ht="130.5" x14ac:dyDescent="0.35">
      <c r="A5663" s="4">
        <v>44382</v>
      </c>
      <c r="B5663" s="1">
        <v>45238</v>
      </c>
      <c r="C5663" s="2">
        <v>0.66113425925925928</v>
      </c>
      <c r="D5663" s="3" t="s">
        <v>1556</v>
      </c>
      <c r="E5663" s="3" t="s">
        <v>32800</v>
      </c>
      <c r="F5663" s="3" t="s">
        <v>32797</v>
      </c>
      <c r="G5663" s="3" t="s">
        <v>32798</v>
      </c>
      <c r="H5663" s="3" t="s">
        <v>32799</v>
      </c>
    </row>
    <row r="5664" spans="1:8" ht="58" x14ac:dyDescent="0.35">
      <c r="A5664" s="4">
        <v>42446</v>
      </c>
      <c r="B5664" s="1">
        <v>45238</v>
      </c>
      <c r="C5664" s="2">
        <v>0.66591435185185188</v>
      </c>
      <c r="D5664" s="3" t="s">
        <v>1744</v>
      </c>
      <c r="E5664" s="3" t="s">
        <v>32803</v>
      </c>
      <c r="F5664" s="3" t="s">
        <v>32801</v>
      </c>
      <c r="G5664" s="3" t="s">
        <v>10433</v>
      </c>
      <c r="H5664" s="3" t="s">
        <v>32802</v>
      </c>
    </row>
    <row r="5665" spans="1:8" ht="29" x14ac:dyDescent="0.35">
      <c r="A5665" s="4">
        <v>83926</v>
      </c>
      <c r="B5665" s="1">
        <v>45238</v>
      </c>
      <c r="C5665" s="2">
        <v>0.66905092592592597</v>
      </c>
      <c r="D5665" s="3" t="s">
        <v>32804</v>
      </c>
      <c r="E5665" s="3" t="s">
        <v>32808</v>
      </c>
      <c r="F5665" s="3" t="s">
        <v>32805</v>
      </c>
      <c r="G5665" s="3" t="s">
        <v>32806</v>
      </c>
      <c r="H5665" s="3" t="s">
        <v>32807</v>
      </c>
    </row>
    <row r="5666" spans="1:8" ht="101.5" x14ac:dyDescent="0.35">
      <c r="A5666" s="4">
        <v>201717</v>
      </c>
      <c r="B5666" s="1">
        <v>45238</v>
      </c>
      <c r="C5666" s="2">
        <v>0.67084490740740732</v>
      </c>
      <c r="D5666" s="3" t="s">
        <v>32809</v>
      </c>
      <c r="E5666" s="3" t="s">
        <v>32813</v>
      </c>
      <c r="F5666" s="3" t="s">
        <v>32810</v>
      </c>
      <c r="G5666" s="3" t="s">
        <v>32811</v>
      </c>
      <c r="H5666" s="3" t="s">
        <v>32812</v>
      </c>
    </row>
    <row r="5667" spans="1:8" ht="29" x14ac:dyDescent="0.35">
      <c r="A5667" s="4">
        <v>116110</v>
      </c>
      <c r="B5667" s="1">
        <v>45238</v>
      </c>
      <c r="C5667" s="2">
        <v>0.67262731481481486</v>
      </c>
      <c r="D5667" s="3" t="s">
        <v>32814</v>
      </c>
      <c r="E5667" s="3" t="s">
        <v>32816</v>
      </c>
      <c r="F5667" s="3" t="s">
        <v>32815</v>
      </c>
      <c r="G5667" s="3" t="s">
        <v>32816</v>
      </c>
      <c r="H5667" s="3" t="s">
        <v>32817</v>
      </c>
    </row>
    <row r="5668" spans="1:8" ht="58" x14ac:dyDescent="0.35">
      <c r="A5668" s="4">
        <v>98131</v>
      </c>
      <c r="B5668" s="1">
        <v>45238</v>
      </c>
      <c r="C5668" s="2">
        <v>0.67282407407407396</v>
      </c>
      <c r="D5668" s="3" t="s">
        <v>1744</v>
      </c>
      <c r="E5668" s="3" t="s">
        <v>32819</v>
      </c>
      <c r="F5668" s="3" t="s">
        <v>32818</v>
      </c>
      <c r="G5668" s="3" t="s">
        <v>10392</v>
      </c>
      <c r="H5668" s="3" t="s">
        <v>13740</v>
      </c>
    </row>
    <row r="5669" spans="1:8" x14ac:dyDescent="0.35">
      <c r="A5669" s="4">
        <v>205451</v>
      </c>
      <c r="B5669" s="1">
        <v>45238</v>
      </c>
      <c r="C5669" s="2">
        <v>0.67334490740740749</v>
      </c>
      <c r="D5669" s="3" t="s">
        <v>15612</v>
      </c>
      <c r="E5669" s="3" t="s">
        <v>32822</v>
      </c>
      <c r="F5669" s="3" t="s">
        <v>32820</v>
      </c>
      <c r="G5669" s="3" t="s">
        <v>12294</v>
      </c>
      <c r="H5669" s="3" t="s">
        <v>32821</v>
      </c>
    </row>
    <row r="5670" spans="1:8" ht="29" x14ac:dyDescent="0.35">
      <c r="A5670" s="4">
        <v>205998</v>
      </c>
      <c r="B5670" s="1">
        <v>45238</v>
      </c>
      <c r="C5670" s="2">
        <v>0.67478009259259253</v>
      </c>
      <c r="D5670" s="3" t="s">
        <v>32823</v>
      </c>
      <c r="E5670" s="3" t="s">
        <v>518</v>
      </c>
      <c r="F5670" s="3" t="s">
        <v>10346</v>
      </c>
      <c r="G5670" s="3" t="s">
        <v>11789</v>
      </c>
      <c r="H5670" s="3" t="s">
        <v>32824</v>
      </c>
    </row>
    <row r="5671" spans="1:8" x14ac:dyDescent="0.35">
      <c r="A5671" s="4">
        <v>106726</v>
      </c>
      <c r="B5671" s="1">
        <v>45238</v>
      </c>
      <c r="C5671" s="2">
        <v>0.67909722222222213</v>
      </c>
      <c r="D5671" s="3" t="s">
        <v>10412</v>
      </c>
      <c r="E5671" s="3" t="s">
        <v>11428</v>
      </c>
      <c r="F5671" s="3" t="s">
        <v>32825</v>
      </c>
      <c r="G5671" s="3" t="s">
        <v>11906</v>
      </c>
      <c r="H5671" s="3" t="s">
        <v>10660</v>
      </c>
    </row>
    <row r="5672" spans="1:8" ht="29" x14ac:dyDescent="0.35">
      <c r="A5672" s="4">
        <v>38461</v>
      </c>
      <c r="B5672" s="1">
        <v>45238</v>
      </c>
      <c r="C5672" s="2">
        <v>0.68078703703703702</v>
      </c>
      <c r="D5672" s="3" t="s">
        <v>32826</v>
      </c>
      <c r="E5672" s="3" t="s">
        <v>11714</v>
      </c>
      <c r="F5672" s="3" t="s">
        <v>32827</v>
      </c>
      <c r="G5672" s="3" t="s">
        <v>11745</v>
      </c>
      <c r="H5672" s="3" t="e">
        <f>-FOLLOW up only -ent EVALUATOION</f>
        <v>#NAME?</v>
      </c>
    </row>
    <row r="5673" spans="1:8" ht="43.5" x14ac:dyDescent="0.35">
      <c r="A5673" s="4">
        <v>201875</v>
      </c>
      <c r="B5673" s="1">
        <v>45238</v>
      </c>
      <c r="C5673" s="2">
        <v>0.68122685185185183</v>
      </c>
      <c r="D5673" s="3" t="s">
        <v>974</v>
      </c>
      <c r="E5673" s="3" t="s">
        <v>32714</v>
      </c>
      <c r="F5673" s="3" t="s">
        <v>32712</v>
      </c>
      <c r="G5673" s="3" t="s">
        <v>32713</v>
      </c>
      <c r="H5673" s="3" t="s">
        <v>10355</v>
      </c>
    </row>
    <row r="5674" spans="1:8" ht="43.5" x14ac:dyDescent="0.35">
      <c r="A5674" s="4">
        <v>14926</v>
      </c>
      <c r="B5674" s="1">
        <v>45238</v>
      </c>
      <c r="C5674" s="2">
        <v>0.68131944444444448</v>
      </c>
      <c r="D5674" s="3" t="s">
        <v>32828</v>
      </c>
      <c r="E5674" s="3" t="s">
        <v>13954</v>
      </c>
      <c r="F5674" s="3" t="s">
        <v>32829</v>
      </c>
      <c r="G5674" s="3" t="s">
        <v>32830</v>
      </c>
      <c r="H5674" s="3" t="s">
        <v>32831</v>
      </c>
    </row>
    <row r="5675" spans="1:8" ht="159.5" x14ac:dyDescent="0.35">
      <c r="A5675" s="4">
        <v>201188</v>
      </c>
      <c r="B5675" s="1">
        <v>45238</v>
      </c>
      <c r="C5675" s="2">
        <v>0.68260416666666668</v>
      </c>
      <c r="D5675" s="3" t="s">
        <v>32832</v>
      </c>
      <c r="E5675" s="3" t="s">
        <v>32836</v>
      </c>
      <c r="F5675" s="3" t="s">
        <v>32833</v>
      </c>
      <c r="G5675" s="3" t="s">
        <v>32834</v>
      </c>
      <c r="H5675" s="3" t="s">
        <v>32835</v>
      </c>
    </row>
    <row r="5676" spans="1:8" ht="58" x14ac:dyDescent="0.35">
      <c r="A5676" s="4">
        <v>205162</v>
      </c>
      <c r="B5676" s="1">
        <v>45238</v>
      </c>
      <c r="C5676" s="2">
        <v>0.69119212962962961</v>
      </c>
      <c r="D5676" s="3" t="s">
        <v>32837</v>
      </c>
      <c r="E5676" s="3" t="s">
        <v>32839</v>
      </c>
      <c r="F5676" s="3" t="s">
        <v>32838</v>
      </c>
      <c r="G5676" s="3" t="s">
        <v>11799</v>
      </c>
      <c r="H5676" s="3" t="s">
        <v>18503</v>
      </c>
    </row>
    <row r="5677" spans="1:8" ht="130.5" x14ac:dyDescent="0.35">
      <c r="A5677" s="4">
        <v>196168</v>
      </c>
      <c r="B5677" s="1">
        <v>45238</v>
      </c>
      <c r="C5677" s="2">
        <v>0.69983796296296286</v>
      </c>
      <c r="D5677" s="3" t="s">
        <v>32707</v>
      </c>
      <c r="E5677" s="3" t="s">
        <v>32711</v>
      </c>
      <c r="F5677" s="3" t="s">
        <v>32708</v>
      </c>
      <c r="G5677" s="3" t="s">
        <v>32709</v>
      </c>
      <c r="H5677" s="3" t="s">
        <v>32710</v>
      </c>
    </row>
    <row r="5678" spans="1:8" ht="29" x14ac:dyDescent="0.35">
      <c r="A5678" s="4">
        <v>38101</v>
      </c>
      <c r="B5678" s="1">
        <v>45238</v>
      </c>
      <c r="C5678" s="2">
        <v>0.69998842592592592</v>
      </c>
      <c r="D5678" s="3" t="s">
        <v>12469</v>
      </c>
      <c r="E5678" s="3" t="s">
        <v>14974</v>
      </c>
      <c r="F5678" s="3" t="s">
        <v>32840</v>
      </c>
      <c r="G5678" s="3" t="s">
        <v>12662</v>
      </c>
      <c r="H5678" s="3" t="s">
        <v>15292</v>
      </c>
    </row>
    <row r="5679" spans="1:8" ht="43.5" x14ac:dyDescent="0.35">
      <c r="A5679" s="4">
        <v>206386</v>
      </c>
      <c r="B5679" s="1">
        <v>45238</v>
      </c>
      <c r="C5679" s="2">
        <v>0.74952546296296296</v>
      </c>
      <c r="D5679" s="3" t="s">
        <v>32841</v>
      </c>
      <c r="E5679" s="3" t="s">
        <v>32845</v>
      </c>
      <c r="F5679" s="3" t="s">
        <v>32842</v>
      </c>
      <c r="G5679" s="3" t="s">
        <v>32843</v>
      </c>
      <c r="H5679" s="3" t="s">
        <v>32844</v>
      </c>
    </row>
    <row r="5680" spans="1:8" ht="29" x14ac:dyDescent="0.35">
      <c r="A5680" s="4">
        <v>206394</v>
      </c>
      <c r="B5680" s="1">
        <v>45238</v>
      </c>
      <c r="C5680" s="2">
        <v>0.76520833333333327</v>
      </c>
      <c r="D5680" s="3" t="s">
        <v>32846</v>
      </c>
      <c r="E5680" s="3" t="s">
        <v>32849</v>
      </c>
      <c r="F5680" s="3" t="s">
        <v>1486</v>
      </c>
      <c r="G5680" s="3" t="s">
        <v>32847</v>
      </c>
      <c r="H5680" s="3" t="s">
        <v>32848</v>
      </c>
    </row>
    <row r="5681" spans="1:8" ht="29" x14ac:dyDescent="0.35">
      <c r="A5681" s="4">
        <v>174938</v>
      </c>
      <c r="B5681" s="1">
        <v>45238</v>
      </c>
      <c r="C5681" s="2">
        <v>0.76883101851851843</v>
      </c>
      <c r="D5681" s="3" t="s">
        <v>32850</v>
      </c>
      <c r="E5681" s="3" t="s">
        <v>32853</v>
      </c>
      <c r="F5681" s="3" t="s">
        <v>1486</v>
      </c>
      <c r="G5681" s="3" t="s">
        <v>32851</v>
      </c>
      <c r="H5681" s="3" t="s">
        <v>32852</v>
      </c>
    </row>
    <row r="5682" spans="1:8" ht="101.5" x14ac:dyDescent="0.35">
      <c r="A5682" s="4">
        <v>92429</v>
      </c>
      <c r="B5682" s="1">
        <v>45238</v>
      </c>
      <c r="C5682" s="2">
        <v>0.77435185185185185</v>
      </c>
      <c r="D5682" s="3" t="s">
        <v>32854</v>
      </c>
      <c r="E5682" s="3" t="s">
        <v>32857</v>
      </c>
      <c r="F5682" s="3" t="s">
        <v>1487</v>
      </c>
      <c r="G5682" s="3" t="s">
        <v>32855</v>
      </c>
      <c r="H5682" s="3" t="s">
        <v>32856</v>
      </c>
    </row>
    <row r="5683" spans="1:8" ht="72.5" x14ac:dyDescent="0.35">
      <c r="A5683" s="4">
        <v>83804</v>
      </c>
      <c r="B5683" s="1">
        <v>45239</v>
      </c>
      <c r="C5683" s="2">
        <v>0.32752314814814815</v>
      </c>
      <c r="D5683" s="3" t="s">
        <v>11085</v>
      </c>
      <c r="E5683" s="3" t="s">
        <v>12940</v>
      </c>
      <c r="F5683" s="3" t="s">
        <v>32858</v>
      </c>
      <c r="G5683" s="3" t="s">
        <v>32859</v>
      </c>
      <c r="H5683" s="3" t="s">
        <v>32860</v>
      </c>
    </row>
    <row r="5684" spans="1:8" x14ac:dyDescent="0.35">
      <c r="A5684" s="4">
        <v>45695</v>
      </c>
      <c r="B5684" s="1">
        <v>45239</v>
      </c>
      <c r="C5684" s="2">
        <v>0.33327546296296295</v>
      </c>
      <c r="D5684" s="3" t="s">
        <v>985</v>
      </c>
      <c r="E5684" s="3" t="s">
        <v>49</v>
      </c>
      <c r="F5684" s="3" t="s">
        <v>11953</v>
      </c>
      <c r="G5684" s="3" t="s">
        <v>49</v>
      </c>
      <c r="H5684" s="3" t="s">
        <v>10726</v>
      </c>
    </row>
    <row r="5685" spans="1:8" x14ac:dyDescent="0.35">
      <c r="A5685" s="4">
        <v>38457</v>
      </c>
      <c r="B5685" s="1">
        <v>45239</v>
      </c>
      <c r="C5685" s="2">
        <v>0.33682870370370371</v>
      </c>
      <c r="D5685" s="3" t="s">
        <v>985</v>
      </c>
      <c r="E5685" s="3" t="s">
        <v>49</v>
      </c>
      <c r="F5685" s="3" t="s">
        <v>11953</v>
      </c>
      <c r="G5685" s="3" t="s">
        <v>49</v>
      </c>
      <c r="H5685" s="3" t="s">
        <v>10726</v>
      </c>
    </row>
    <row r="5686" spans="1:8" ht="72.5" x14ac:dyDescent="0.35">
      <c r="A5686" s="4">
        <v>35101</v>
      </c>
      <c r="B5686" s="1">
        <v>45239</v>
      </c>
      <c r="C5686" s="2">
        <v>0.33931712962962962</v>
      </c>
      <c r="D5686" s="3" t="s">
        <v>32861</v>
      </c>
      <c r="E5686" s="3" t="s">
        <v>32865</v>
      </c>
      <c r="F5686" s="3" t="s">
        <v>32862</v>
      </c>
      <c r="G5686" s="3" t="s">
        <v>32863</v>
      </c>
      <c r="H5686" s="3" t="s">
        <v>32864</v>
      </c>
    </row>
    <row r="5687" spans="1:8" ht="29" x14ac:dyDescent="0.35">
      <c r="A5687" s="4">
        <v>38585</v>
      </c>
      <c r="B5687" s="1">
        <v>45239</v>
      </c>
      <c r="C5687" s="2">
        <v>0.34013888888888894</v>
      </c>
      <c r="D5687" s="3" t="s">
        <v>985</v>
      </c>
      <c r="E5687" s="3" t="s">
        <v>32866</v>
      </c>
      <c r="F5687" s="3" t="s">
        <v>11953</v>
      </c>
      <c r="G5687" s="3" t="s">
        <v>32866</v>
      </c>
      <c r="H5687" s="3" t="s">
        <v>10726</v>
      </c>
    </row>
    <row r="5688" spans="1:8" ht="72.5" x14ac:dyDescent="0.35">
      <c r="A5688" s="4">
        <v>35101</v>
      </c>
      <c r="B5688" s="1">
        <v>45239</v>
      </c>
      <c r="C5688" s="2">
        <v>0.34219907407407407</v>
      </c>
      <c r="D5688" s="3" t="s">
        <v>32861</v>
      </c>
      <c r="E5688" s="3" t="s">
        <v>32867</v>
      </c>
      <c r="F5688" s="3" t="s">
        <v>32862</v>
      </c>
      <c r="G5688" s="3" t="s">
        <v>32863</v>
      </c>
      <c r="H5688" s="3" t="s">
        <v>13563</v>
      </c>
    </row>
    <row r="5689" spans="1:8" ht="58" x14ac:dyDescent="0.35">
      <c r="A5689" s="4">
        <v>100567</v>
      </c>
      <c r="B5689" s="1">
        <v>45239</v>
      </c>
      <c r="C5689" s="2">
        <v>0.34281249999999996</v>
      </c>
      <c r="D5689" s="3" t="s">
        <v>985</v>
      </c>
      <c r="E5689" s="3" t="s">
        <v>20668</v>
      </c>
      <c r="F5689" s="3" t="s">
        <v>11953</v>
      </c>
      <c r="G5689" s="3" t="s">
        <v>20668</v>
      </c>
      <c r="H5689" s="3" t="s">
        <v>10726</v>
      </c>
    </row>
    <row r="5690" spans="1:8" ht="43.5" x14ac:dyDescent="0.35">
      <c r="A5690" s="4">
        <v>1812</v>
      </c>
      <c r="B5690" s="1">
        <v>45239</v>
      </c>
      <c r="C5690" s="2">
        <v>0.34667824074074072</v>
      </c>
      <c r="D5690" s="3" t="s">
        <v>985</v>
      </c>
      <c r="E5690" s="3" t="s">
        <v>13652</v>
      </c>
      <c r="F5690" s="3" t="s">
        <v>11953</v>
      </c>
      <c r="G5690" s="3" t="s">
        <v>13652</v>
      </c>
      <c r="H5690" s="3" t="s">
        <v>12234</v>
      </c>
    </row>
    <row r="5691" spans="1:8" x14ac:dyDescent="0.35">
      <c r="A5691" s="4">
        <v>180684</v>
      </c>
      <c r="B5691" s="1">
        <v>45239</v>
      </c>
      <c r="C5691" s="2">
        <v>0.34891203703703705</v>
      </c>
      <c r="D5691" s="3" t="s">
        <v>985</v>
      </c>
      <c r="E5691" s="3" t="s">
        <v>318</v>
      </c>
      <c r="F5691" s="3" t="s">
        <v>11953</v>
      </c>
      <c r="G5691" s="3" t="s">
        <v>318</v>
      </c>
      <c r="H5691" s="3" t="s">
        <v>32868</v>
      </c>
    </row>
    <row r="5692" spans="1:8" ht="43.5" x14ac:dyDescent="0.35">
      <c r="A5692" s="4">
        <v>144605</v>
      </c>
      <c r="B5692" s="1">
        <v>45239</v>
      </c>
      <c r="C5692" s="2">
        <v>0.34922453703703704</v>
      </c>
      <c r="D5692" s="3" t="s">
        <v>32869</v>
      </c>
      <c r="E5692" s="3" t="s">
        <v>32871</v>
      </c>
      <c r="F5692" s="3" t="s">
        <v>32870</v>
      </c>
      <c r="G5692" s="3" t="s">
        <v>800</v>
      </c>
      <c r="H5692" s="3" t="s">
        <v>15018</v>
      </c>
    </row>
    <row r="5693" spans="1:8" ht="43.5" x14ac:dyDescent="0.35">
      <c r="A5693" s="4">
        <v>7870</v>
      </c>
      <c r="B5693" s="1">
        <v>45239</v>
      </c>
      <c r="C5693" s="2">
        <v>0.35005787037037034</v>
      </c>
      <c r="D5693" s="3" t="s">
        <v>985</v>
      </c>
      <c r="E5693" s="3" t="s">
        <v>18300</v>
      </c>
      <c r="F5693" s="3" t="s">
        <v>11953</v>
      </c>
      <c r="G5693" s="3" t="s">
        <v>1007</v>
      </c>
      <c r="H5693" s="3" t="s">
        <v>10726</v>
      </c>
    </row>
    <row r="5694" spans="1:8" ht="87" x14ac:dyDescent="0.35">
      <c r="A5694" s="4">
        <v>41428</v>
      </c>
      <c r="B5694" s="1">
        <v>45239</v>
      </c>
      <c r="C5694" s="2">
        <v>0.35490740740740739</v>
      </c>
      <c r="D5694" s="3" t="s">
        <v>32872</v>
      </c>
      <c r="E5694" s="3" t="s">
        <v>11391</v>
      </c>
      <c r="F5694" s="3" t="s">
        <v>32873</v>
      </c>
      <c r="G5694" s="3" t="s">
        <v>32874</v>
      </c>
      <c r="H5694" s="3" t="s">
        <v>32875</v>
      </c>
    </row>
    <row r="5695" spans="1:8" ht="72.5" x14ac:dyDescent="0.35">
      <c r="A5695" s="4">
        <v>16092</v>
      </c>
      <c r="B5695" s="1">
        <v>45239</v>
      </c>
      <c r="C5695" s="2">
        <v>0.35576388888888894</v>
      </c>
      <c r="D5695" s="3" t="s">
        <v>985</v>
      </c>
      <c r="E5695" s="3" t="s">
        <v>32876</v>
      </c>
      <c r="F5695" s="3" t="s">
        <v>11953</v>
      </c>
      <c r="G5695" s="3" t="s">
        <v>32876</v>
      </c>
      <c r="H5695" s="3" t="s">
        <v>12234</v>
      </c>
    </row>
    <row r="5696" spans="1:8" ht="43.5" x14ac:dyDescent="0.35">
      <c r="A5696" s="4">
        <v>180245</v>
      </c>
      <c r="B5696" s="1">
        <v>45239</v>
      </c>
      <c r="C5696" s="2">
        <v>0.35850694444444442</v>
      </c>
      <c r="D5696" s="3" t="s">
        <v>985</v>
      </c>
      <c r="E5696" s="3" t="s">
        <v>32879</v>
      </c>
      <c r="F5696" s="3" t="s">
        <v>32877</v>
      </c>
      <c r="G5696" s="3" t="s">
        <v>228</v>
      </c>
      <c r="H5696" s="3" t="s">
        <v>32878</v>
      </c>
    </row>
    <row r="5697" spans="1:8" ht="43.5" x14ac:dyDescent="0.35">
      <c r="A5697" s="4">
        <v>37939</v>
      </c>
      <c r="B5697" s="1">
        <v>45239</v>
      </c>
      <c r="C5697" s="2">
        <v>0.35965277777777777</v>
      </c>
      <c r="D5697" s="3" t="s">
        <v>1436</v>
      </c>
      <c r="E5697" s="3" t="s">
        <v>32883</v>
      </c>
      <c r="F5697" s="3" t="s">
        <v>32880</v>
      </c>
      <c r="G5697" s="3" t="s">
        <v>32881</v>
      </c>
      <c r="H5697" s="3" t="s">
        <v>32882</v>
      </c>
    </row>
    <row r="5698" spans="1:8" ht="43.5" x14ac:dyDescent="0.35">
      <c r="A5698" s="4">
        <v>5577</v>
      </c>
      <c r="B5698" s="1">
        <v>45239</v>
      </c>
      <c r="C5698" s="2">
        <v>0.36208333333333331</v>
      </c>
      <c r="D5698" s="3" t="s">
        <v>985</v>
      </c>
      <c r="E5698" s="3" t="s">
        <v>32885</v>
      </c>
      <c r="F5698" s="3" t="s">
        <v>12209</v>
      </c>
      <c r="G5698" s="3" t="s">
        <v>32884</v>
      </c>
      <c r="H5698" s="3" t="s">
        <v>12234</v>
      </c>
    </row>
    <row r="5699" spans="1:8" ht="145" x14ac:dyDescent="0.35">
      <c r="A5699" s="4">
        <v>43227</v>
      </c>
      <c r="B5699" s="1">
        <v>45239</v>
      </c>
      <c r="C5699" s="2">
        <v>0.36300925925925925</v>
      </c>
      <c r="D5699" s="3" t="s">
        <v>32886</v>
      </c>
      <c r="E5699" s="3" t="s">
        <v>32889</v>
      </c>
      <c r="F5699" s="3" t="s">
        <v>32887</v>
      </c>
      <c r="G5699" s="3" t="s">
        <v>11800</v>
      </c>
      <c r="H5699" s="3" t="s">
        <v>32888</v>
      </c>
    </row>
    <row r="5700" spans="1:8" ht="43.5" x14ac:dyDescent="0.35">
      <c r="A5700" s="4">
        <v>76201</v>
      </c>
      <c r="B5700" s="1">
        <v>45239</v>
      </c>
      <c r="C5700" s="2">
        <v>0.3631712962962963</v>
      </c>
      <c r="D5700" s="3" t="s">
        <v>11085</v>
      </c>
      <c r="E5700" s="3" t="s">
        <v>13432</v>
      </c>
      <c r="F5700" s="3" t="s">
        <v>32890</v>
      </c>
      <c r="G5700" s="3" t="s">
        <v>32891</v>
      </c>
      <c r="H5700" s="3" t="s">
        <v>32892</v>
      </c>
    </row>
    <row r="5701" spans="1:8" ht="188.5" x14ac:dyDescent="0.35">
      <c r="A5701" s="4">
        <v>192762</v>
      </c>
      <c r="B5701" s="1">
        <v>45239</v>
      </c>
      <c r="C5701" s="2">
        <v>0.36356481481481479</v>
      </c>
      <c r="D5701" s="3" t="s">
        <v>1403</v>
      </c>
      <c r="E5701" s="3" t="s">
        <v>32896</v>
      </c>
      <c r="F5701" s="3" t="s">
        <v>32893</v>
      </c>
      <c r="G5701" s="3" t="s">
        <v>32894</v>
      </c>
      <c r="H5701" s="3" t="s">
        <v>32895</v>
      </c>
    </row>
    <row r="5702" spans="1:8" ht="43.5" x14ac:dyDescent="0.35">
      <c r="A5702" s="4">
        <v>21444</v>
      </c>
      <c r="B5702" s="1">
        <v>45239</v>
      </c>
      <c r="C5702" s="2">
        <v>0.36383101851851851</v>
      </c>
      <c r="D5702" s="3" t="s">
        <v>32897</v>
      </c>
      <c r="E5702" s="3" t="s">
        <v>32901</v>
      </c>
      <c r="F5702" s="3" t="s">
        <v>32898</v>
      </c>
      <c r="G5702" s="3" t="s">
        <v>32899</v>
      </c>
      <c r="H5702" s="3" t="s">
        <v>32900</v>
      </c>
    </row>
    <row r="5703" spans="1:8" x14ac:dyDescent="0.35">
      <c r="A5703" s="4">
        <v>35123</v>
      </c>
      <c r="B5703" s="1">
        <v>45239</v>
      </c>
      <c r="C5703" s="2">
        <v>0.36482638888888891</v>
      </c>
      <c r="D5703" s="3" t="s">
        <v>10317</v>
      </c>
      <c r="E5703" s="3" t="s">
        <v>14136</v>
      </c>
      <c r="F5703" s="3" t="s">
        <v>12830</v>
      </c>
      <c r="G5703" s="3" t="s">
        <v>14136</v>
      </c>
      <c r="H5703" s="3" t="s">
        <v>32902</v>
      </c>
    </row>
    <row r="5704" spans="1:8" x14ac:dyDescent="0.35">
      <c r="A5704" s="4">
        <v>48137</v>
      </c>
      <c r="B5704" s="1">
        <v>45239</v>
      </c>
      <c r="C5704" s="2">
        <v>0.36822916666666666</v>
      </c>
      <c r="D5704" s="3" t="s">
        <v>985</v>
      </c>
      <c r="E5704" s="3" t="s">
        <v>270</v>
      </c>
      <c r="F5704" s="3" t="s">
        <v>11953</v>
      </c>
      <c r="G5704" s="3" t="s">
        <v>270</v>
      </c>
      <c r="H5704" s="3" t="s">
        <v>10726</v>
      </c>
    </row>
    <row r="5705" spans="1:8" x14ac:dyDescent="0.35">
      <c r="A5705" s="4">
        <v>40404</v>
      </c>
      <c r="B5705" s="1">
        <v>45239</v>
      </c>
      <c r="C5705" s="2">
        <v>0.37048611111111113</v>
      </c>
      <c r="D5705" s="3" t="s">
        <v>985</v>
      </c>
      <c r="E5705" s="3" t="s">
        <v>1555</v>
      </c>
      <c r="F5705" s="3" t="s">
        <v>11953</v>
      </c>
      <c r="G5705" s="3" t="s">
        <v>1555</v>
      </c>
      <c r="H5705" s="3" t="s">
        <v>10726</v>
      </c>
    </row>
    <row r="5706" spans="1:8" ht="87" x14ac:dyDescent="0.35">
      <c r="A5706" s="4">
        <v>182185</v>
      </c>
      <c r="B5706" s="1">
        <v>45239</v>
      </c>
      <c r="C5706" s="2">
        <v>0.37116898148148153</v>
      </c>
      <c r="D5706" s="3" t="s">
        <v>32903</v>
      </c>
      <c r="E5706" s="3" t="s">
        <v>32907</v>
      </c>
      <c r="F5706" s="3" t="s">
        <v>32904</v>
      </c>
      <c r="G5706" s="3" t="s">
        <v>32905</v>
      </c>
      <c r="H5706" s="3" t="s">
        <v>32906</v>
      </c>
    </row>
    <row r="5707" spans="1:8" ht="87" x14ac:dyDescent="0.35">
      <c r="A5707" s="4">
        <v>51009</v>
      </c>
      <c r="B5707" s="1">
        <v>45239</v>
      </c>
      <c r="C5707" s="2">
        <v>0.37237268518518518</v>
      </c>
      <c r="D5707" s="3" t="s">
        <v>32908</v>
      </c>
      <c r="E5707" s="3" t="s">
        <v>32912</v>
      </c>
      <c r="F5707" s="3" t="s">
        <v>32909</v>
      </c>
      <c r="G5707" s="3" t="s">
        <v>32910</v>
      </c>
      <c r="H5707" s="3" t="s">
        <v>32911</v>
      </c>
    </row>
    <row r="5708" spans="1:8" ht="130.5" x14ac:dyDescent="0.35">
      <c r="A5708" s="4">
        <v>43173</v>
      </c>
      <c r="B5708" s="1">
        <v>45239</v>
      </c>
      <c r="C5708" s="2">
        <v>0.37310185185185185</v>
      </c>
      <c r="D5708" s="3" t="s">
        <v>32913</v>
      </c>
      <c r="E5708" s="3" t="s">
        <v>11267</v>
      </c>
      <c r="F5708" s="3" t="s">
        <v>32914</v>
      </c>
      <c r="G5708" s="3" t="s">
        <v>32915</v>
      </c>
      <c r="H5708" s="3" t="s">
        <v>32916</v>
      </c>
    </row>
    <row r="5709" spans="1:8" ht="43.5" x14ac:dyDescent="0.35">
      <c r="A5709" s="4">
        <v>35367</v>
      </c>
      <c r="B5709" s="1">
        <v>45239</v>
      </c>
      <c r="C5709" s="2">
        <v>0.37357638888888894</v>
      </c>
      <c r="D5709" s="3" t="s">
        <v>1933</v>
      </c>
      <c r="E5709" s="3" t="s">
        <v>32919</v>
      </c>
      <c r="F5709" s="3" t="s">
        <v>32917</v>
      </c>
      <c r="G5709" s="3" t="s">
        <v>27850</v>
      </c>
      <c r="H5709" s="3" t="s">
        <v>32918</v>
      </c>
    </row>
    <row r="5710" spans="1:8" x14ac:dyDescent="0.35">
      <c r="A5710" s="4">
        <v>35017</v>
      </c>
      <c r="B5710" s="1">
        <v>45239</v>
      </c>
      <c r="C5710" s="2">
        <v>0.37577546296296299</v>
      </c>
      <c r="D5710" s="3" t="s">
        <v>12833</v>
      </c>
      <c r="E5710" s="3" t="s">
        <v>12790</v>
      </c>
      <c r="F5710" s="3" t="s">
        <v>32920</v>
      </c>
      <c r="G5710" s="3" t="s">
        <v>12790</v>
      </c>
      <c r="H5710" s="3" t="s">
        <v>10659</v>
      </c>
    </row>
    <row r="5711" spans="1:8" ht="43.5" x14ac:dyDescent="0.35">
      <c r="A5711" s="4">
        <v>35054</v>
      </c>
      <c r="B5711" s="1">
        <v>45239</v>
      </c>
      <c r="C5711" s="2">
        <v>0.37687500000000002</v>
      </c>
      <c r="D5711" s="3" t="s">
        <v>11085</v>
      </c>
      <c r="E5711" s="3" t="s">
        <v>32924</v>
      </c>
      <c r="F5711" s="3" t="s">
        <v>32921</v>
      </c>
      <c r="G5711" s="3" t="s">
        <v>32922</v>
      </c>
      <c r="H5711" s="3" t="s">
        <v>32923</v>
      </c>
    </row>
    <row r="5712" spans="1:8" ht="72.5" x14ac:dyDescent="0.35">
      <c r="A5712" s="4">
        <v>60615</v>
      </c>
      <c r="B5712" s="1">
        <v>45239</v>
      </c>
      <c r="C5712" s="2">
        <v>0.37781250000000005</v>
      </c>
      <c r="D5712" s="3" t="s">
        <v>32925</v>
      </c>
      <c r="E5712" s="3" t="s">
        <v>32928</v>
      </c>
      <c r="F5712" s="3" t="s">
        <v>12064</v>
      </c>
      <c r="G5712" s="3" t="s">
        <v>32926</v>
      </c>
      <c r="H5712" s="3" t="s">
        <v>32927</v>
      </c>
    </row>
    <row r="5713" spans="1:8" ht="43.5" x14ac:dyDescent="0.35">
      <c r="A5713" s="4">
        <v>199903</v>
      </c>
      <c r="B5713" s="1">
        <v>45239</v>
      </c>
      <c r="C5713" s="2">
        <v>0.377962962962963</v>
      </c>
      <c r="D5713" s="3" t="s">
        <v>1933</v>
      </c>
      <c r="E5713" s="3" t="s">
        <v>32931</v>
      </c>
      <c r="F5713" s="3" t="s">
        <v>32929</v>
      </c>
      <c r="G5713" s="3" t="s">
        <v>12600</v>
      </c>
      <c r="H5713" s="3" t="s">
        <v>32930</v>
      </c>
    </row>
    <row r="5714" spans="1:8" ht="58" x14ac:dyDescent="0.35">
      <c r="A5714" s="4">
        <v>35781</v>
      </c>
      <c r="B5714" s="1">
        <v>45239</v>
      </c>
      <c r="C5714" s="2">
        <v>0.38005787037037037</v>
      </c>
      <c r="D5714" s="3" t="s">
        <v>985</v>
      </c>
      <c r="E5714" s="3" t="s">
        <v>32934</v>
      </c>
      <c r="F5714" s="3" t="s">
        <v>32932</v>
      </c>
      <c r="G5714" s="3" t="s">
        <v>10420</v>
      </c>
      <c r="H5714" s="3" t="s">
        <v>32933</v>
      </c>
    </row>
    <row r="5715" spans="1:8" ht="116" x14ac:dyDescent="0.35">
      <c r="A5715" s="4">
        <v>134187</v>
      </c>
      <c r="B5715" s="1">
        <v>45239</v>
      </c>
      <c r="C5715" s="2">
        <v>0.38393518518518516</v>
      </c>
      <c r="D5715" s="3" t="s">
        <v>32935</v>
      </c>
      <c r="E5715" s="3" t="s">
        <v>32939</v>
      </c>
      <c r="F5715" s="3" t="s">
        <v>32936</v>
      </c>
      <c r="G5715" s="3" t="s">
        <v>32937</v>
      </c>
      <c r="H5715" s="3" t="s">
        <v>32938</v>
      </c>
    </row>
    <row r="5716" spans="1:8" ht="72.5" x14ac:dyDescent="0.35">
      <c r="A5716" s="4">
        <v>56552</v>
      </c>
      <c r="B5716" s="1">
        <v>45239</v>
      </c>
      <c r="C5716" s="2">
        <v>0.38500000000000001</v>
      </c>
      <c r="D5716" s="3" t="s">
        <v>167</v>
      </c>
      <c r="E5716" s="3" t="s">
        <v>32943</v>
      </c>
      <c r="F5716" s="3" t="s">
        <v>32940</v>
      </c>
      <c r="G5716" s="3" t="s">
        <v>32941</v>
      </c>
      <c r="H5716" s="3" t="s">
        <v>32942</v>
      </c>
    </row>
    <row r="5717" spans="1:8" ht="116" x14ac:dyDescent="0.35">
      <c r="A5717" s="4">
        <v>57506</v>
      </c>
      <c r="B5717" s="1">
        <v>45239</v>
      </c>
      <c r="C5717" s="2">
        <v>0.38590277777777776</v>
      </c>
      <c r="D5717" s="3" t="s">
        <v>32944</v>
      </c>
      <c r="E5717" s="3" t="s">
        <v>32948</v>
      </c>
      <c r="F5717" s="3" t="s">
        <v>32945</v>
      </c>
      <c r="G5717" s="3" t="s">
        <v>32946</v>
      </c>
      <c r="H5717" s="3" t="s">
        <v>32947</v>
      </c>
    </row>
    <row r="5718" spans="1:8" ht="29" x14ac:dyDescent="0.35">
      <c r="A5718" s="4">
        <v>29471</v>
      </c>
      <c r="B5718" s="1">
        <v>45239</v>
      </c>
      <c r="C5718" s="2">
        <v>0.38672453703703707</v>
      </c>
      <c r="D5718" s="3" t="s">
        <v>1258</v>
      </c>
      <c r="E5718" s="3" t="s">
        <v>14910</v>
      </c>
      <c r="F5718" s="3" t="s">
        <v>32949</v>
      </c>
      <c r="G5718" s="3" t="s">
        <v>32950</v>
      </c>
      <c r="H5718" s="3" t="s">
        <v>32951</v>
      </c>
    </row>
    <row r="5719" spans="1:8" ht="58" x14ac:dyDescent="0.35">
      <c r="A5719" s="4">
        <v>42037</v>
      </c>
      <c r="B5719" s="1">
        <v>45239</v>
      </c>
      <c r="C5719" s="2">
        <v>0.38743055555555556</v>
      </c>
      <c r="D5719" s="3" t="s">
        <v>167</v>
      </c>
      <c r="E5719" s="3" t="s">
        <v>32955</v>
      </c>
      <c r="F5719" s="3" t="s">
        <v>32952</v>
      </c>
      <c r="G5719" s="3" t="s">
        <v>32953</v>
      </c>
      <c r="H5719" s="3" t="s">
        <v>32954</v>
      </c>
    </row>
    <row r="5720" spans="1:8" ht="58" x14ac:dyDescent="0.35">
      <c r="A5720" s="4">
        <v>46440</v>
      </c>
      <c r="B5720" s="1">
        <v>45239</v>
      </c>
      <c r="C5720" s="2">
        <v>0.3883449074074074</v>
      </c>
      <c r="D5720" s="3" t="s">
        <v>10438</v>
      </c>
      <c r="E5720" s="3" t="s">
        <v>32958</v>
      </c>
      <c r="F5720" s="3" t="s">
        <v>32956</v>
      </c>
      <c r="G5720" s="3" t="s">
        <v>15600</v>
      </c>
      <c r="H5720" s="3" t="s">
        <v>32957</v>
      </c>
    </row>
    <row r="5721" spans="1:8" ht="145" x14ac:dyDescent="0.35">
      <c r="A5721" s="4">
        <v>33547</v>
      </c>
      <c r="B5721" s="1">
        <v>45239</v>
      </c>
      <c r="C5721" s="2">
        <v>0.39288194444444446</v>
      </c>
      <c r="D5721" s="3" t="s">
        <v>32959</v>
      </c>
      <c r="E5721" s="3" t="s">
        <v>11314</v>
      </c>
      <c r="F5721" s="3" t="s">
        <v>12455</v>
      </c>
      <c r="G5721" s="3" t="s">
        <v>11732</v>
      </c>
      <c r="H5721" s="3" t="s">
        <v>32960</v>
      </c>
    </row>
    <row r="5722" spans="1:8" ht="72.5" x14ac:dyDescent="0.35">
      <c r="A5722" s="4">
        <v>62175</v>
      </c>
      <c r="B5722" s="1">
        <v>45239</v>
      </c>
      <c r="C5722" s="2">
        <v>0.39403935185185185</v>
      </c>
      <c r="D5722" s="3" t="s">
        <v>985</v>
      </c>
      <c r="E5722" s="3" t="s">
        <v>22962</v>
      </c>
      <c r="F5722" s="3" t="s">
        <v>11953</v>
      </c>
      <c r="G5722" s="3" t="s">
        <v>22962</v>
      </c>
      <c r="H5722" s="3" t="s">
        <v>10726</v>
      </c>
    </row>
    <row r="5723" spans="1:8" ht="87" x14ac:dyDescent="0.35">
      <c r="A5723" s="4">
        <v>38839</v>
      </c>
      <c r="B5723" s="1">
        <v>45239</v>
      </c>
      <c r="C5723" s="2">
        <v>0.39432870370370371</v>
      </c>
      <c r="D5723" s="3" t="s">
        <v>32961</v>
      </c>
      <c r="E5723" s="3" t="s">
        <v>32965</v>
      </c>
      <c r="F5723" s="3" t="s">
        <v>32962</v>
      </c>
      <c r="G5723" s="3" t="s">
        <v>32963</v>
      </c>
      <c r="H5723" s="3" t="s">
        <v>32964</v>
      </c>
    </row>
    <row r="5724" spans="1:8" ht="43.5" x14ac:dyDescent="0.35">
      <c r="A5724" s="4">
        <v>177608</v>
      </c>
      <c r="B5724" s="1">
        <v>45239</v>
      </c>
      <c r="C5724" s="2">
        <v>0.39481481481481479</v>
      </c>
      <c r="D5724" s="3" t="s">
        <v>10413</v>
      </c>
      <c r="E5724" s="3" t="s">
        <v>32969</v>
      </c>
      <c r="F5724" s="3" t="s">
        <v>32966</v>
      </c>
      <c r="G5724" s="3" t="s">
        <v>32967</v>
      </c>
      <c r="H5724" s="3" t="s">
        <v>32968</v>
      </c>
    </row>
    <row r="5725" spans="1:8" ht="43.5" x14ac:dyDescent="0.35">
      <c r="A5725" s="4">
        <v>112320</v>
      </c>
      <c r="B5725" s="1">
        <v>45239</v>
      </c>
      <c r="C5725" s="2">
        <v>0.39549768518518519</v>
      </c>
      <c r="D5725" s="3" t="s">
        <v>1258</v>
      </c>
      <c r="E5725" s="3" t="s">
        <v>32972</v>
      </c>
      <c r="F5725" s="3" t="s">
        <v>32970</v>
      </c>
      <c r="G5725" s="3" t="s">
        <v>32971</v>
      </c>
      <c r="H5725" s="3" t="s">
        <v>13181</v>
      </c>
    </row>
    <row r="5726" spans="1:8" ht="72.5" x14ac:dyDescent="0.35">
      <c r="A5726" s="4">
        <v>123470</v>
      </c>
      <c r="B5726" s="1">
        <v>45239</v>
      </c>
      <c r="C5726" s="2">
        <v>0.39620370370370367</v>
      </c>
      <c r="D5726" s="3" t="s">
        <v>32973</v>
      </c>
      <c r="E5726" s="3" t="s">
        <v>32977</v>
      </c>
      <c r="F5726" s="3" t="s">
        <v>32974</v>
      </c>
      <c r="G5726" s="3" t="s">
        <v>32975</v>
      </c>
      <c r="H5726" s="3" t="s">
        <v>32976</v>
      </c>
    </row>
    <row r="5727" spans="1:8" ht="43.5" x14ac:dyDescent="0.35">
      <c r="A5727" s="4">
        <v>34054</v>
      </c>
      <c r="B5727" s="1">
        <v>45239</v>
      </c>
      <c r="C5727" s="2">
        <v>0.39898148148148144</v>
      </c>
      <c r="D5727" s="3" t="s">
        <v>32978</v>
      </c>
      <c r="E5727" s="3" t="s">
        <v>32982</v>
      </c>
      <c r="F5727" s="3" t="s">
        <v>32979</v>
      </c>
      <c r="G5727" s="3" t="s">
        <v>32980</v>
      </c>
      <c r="H5727" s="3" t="s">
        <v>32981</v>
      </c>
    </row>
    <row r="5728" spans="1:8" ht="58" x14ac:dyDescent="0.35">
      <c r="A5728" s="4">
        <v>42036</v>
      </c>
      <c r="B5728" s="1">
        <v>45239</v>
      </c>
      <c r="C5728" s="2">
        <v>0.39944444444444444</v>
      </c>
      <c r="D5728" s="3" t="s">
        <v>32983</v>
      </c>
      <c r="E5728" s="3" t="s">
        <v>32986</v>
      </c>
      <c r="F5728" s="3" t="s">
        <v>32984</v>
      </c>
      <c r="G5728" s="3" t="s">
        <v>32985</v>
      </c>
      <c r="H5728" s="3" t="s">
        <v>14450</v>
      </c>
    </row>
    <row r="5729" spans="1:8" ht="43.5" x14ac:dyDescent="0.35">
      <c r="A5729" s="4">
        <v>100795</v>
      </c>
      <c r="B5729" s="1">
        <v>45239</v>
      </c>
      <c r="C5729" s="2">
        <v>0.3996527777777778</v>
      </c>
      <c r="D5729" s="3" t="s">
        <v>233</v>
      </c>
      <c r="E5729" s="3" t="s">
        <v>32989</v>
      </c>
      <c r="F5729" s="3" t="s">
        <v>32987</v>
      </c>
      <c r="G5729" s="3" t="s">
        <v>32988</v>
      </c>
      <c r="H5729" s="3" t="s">
        <v>10341</v>
      </c>
    </row>
    <row r="5730" spans="1:8" ht="87" x14ac:dyDescent="0.35">
      <c r="A5730" s="4">
        <v>51233</v>
      </c>
      <c r="B5730" s="1">
        <v>45239</v>
      </c>
      <c r="C5730" s="2">
        <v>0.4017592592592592</v>
      </c>
      <c r="D5730" s="3" t="s">
        <v>32990</v>
      </c>
      <c r="E5730" s="3" t="s">
        <v>29797</v>
      </c>
      <c r="F5730" s="3" t="s">
        <v>32991</v>
      </c>
      <c r="G5730" s="3" t="s">
        <v>32992</v>
      </c>
      <c r="H5730" s="3" t="s">
        <v>32993</v>
      </c>
    </row>
    <row r="5731" spans="1:8" ht="43.5" x14ac:dyDescent="0.35">
      <c r="A5731" s="4">
        <v>206410</v>
      </c>
      <c r="B5731" s="1">
        <v>45239</v>
      </c>
      <c r="C5731" s="2">
        <v>0.40418981481481481</v>
      </c>
      <c r="D5731" s="3" t="s">
        <v>233</v>
      </c>
      <c r="E5731" s="3" t="s">
        <v>32996</v>
      </c>
      <c r="F5731" s="3" t="s">
        <v>32994</v>
      </c>
      <c r="G5731" s="3" t="s">
        <v>32995</v>
      </c>
      <c r="H5731" s="3" t="s">
        <v>414</v>
      </c>
    </row>
    <row r="5732" spans="1:8" x14ac:dyDescent="0.35">
      <c r="A5732" s="4">
        <v>35699</v>
      </c>
      <c r="B5732" s="1">
        <v>45239</v>
      </c>
      <c r="C5732" s="2">
        <v>0.40443287037037035</v>
      </c>
      <c r="D5732" s="3" t="s">
        <v>12015</v>
      </c>
      <c r="E5732" s="3" t="s">
        <v>32998</v>
      </c>
      <c r="F5732" s="3" t="s">
        <v>32997</v>
      </c>
      <c r="G5732" s="3" t="s">
        <v>32998</v>
      </c>
      <c r="H5732" s="3" t="s">
        <v>10659</v>
      </c>
    </row>
    <row r="5733" spans="1:8" ht="58" x14ac:dyDescent="0.35">
      <c r="A5733" s="4">
        <v>49393</v>
      </c>
      <c r="B5733" s="1">
        <v>45239</v>
      </c>
      <c r="C5733" s="2">
        <v>0.40548611111111116</v>
      </c>
      <c r="D5733" s="3" t="s">
        <v>1436</v>
      </c>
      <c r="E5733" s="3" t="s">
        <v>33002</v>
      </c>
      <c r="F5733" s="3" t="s">
        <v>32999</v>
      </c>
      <c r="G5733" s="3" t="s">
        <v>33000</v>
      </c>
      <c r="H5733" s="3" t="s">
        <v>33001</v>
      </c>
    </row>
    <row r="5734" spans="1:8" ht="87" x14ac:dyDescent="0.35">
      <c r="A5734" s="4">
        <v>49864</v>
      </c>
      <c r="B5734" s="1">
        <v>45239</v>
      </c>
      <c r="C5734" s="2">
        <v>0.40721064814814811</v>
      </c>
      <c r="D5734" s="3" t="s">
        <v>33003</v>
      </c>
      <c r="E5734" s="3" t="s">
        <v>33006</v>
      </c>
      <c r="F5734" s="3" t="s">
        <v>33004</v>
      </c>
      <c r="G5734" s="3" t="s">
        <v>15276</v>
      </c>
      <c r="H5734" s="3" t="s">
        <v>33005</v>
      </c>
    </row>
    <row r="5735" spans="1:8" ht="87" x14ac:dyDescent="0.35">
      <c r="A5735" s="4">
        <v>36094</v>
      </c>
      <c r="B5735" s="1">
        <v>45239</v>
      </c>
      <c r="C5735" s="2">
        <v>0.40756944444444443</v>
      </c>
      <c r="D5735" s="3" t="s">
        <v>33007</v>
      </c>
      <c r="E5735" s="3" t="s">
        <v>14439</v>
      </c>
      <c r="F5735" s="3" t="s">
        <v>33008</v>
      </c>
      <c r="G5735" s="3" t="s">
        <v>33009</v>
      </c>
      <c r="H5735" s="3" t="s">
        <v>33010</v>
      </c>
    </row>
    <row r="5736" spans="1:8" ht="58" x14ac:dyDescent="0.35">
      <c r="A5736" s="4">
        <v>49393</v>
      </c>
      <c r="B5736" s="1">
        <v>45239</v>
      </c>
      <c r="C5736" s="2">
        <v>0.40788194444444442</v>
      </c>
      <c r="D5736" s="3" t="s">
        <v>1436</v>
      </c>
      <c r="E5736" s="3" t="s">
        <v>33002</v>
      </c>
      <c r="F5736" s="3" t="s">
        <v>33011</v>
      </c>
      <c r="G5736" s="3" t="s">
        <v>33000</v>
      </c>
      <c r="H5736" s="3" t="s">
        <v>33001</v>
      </c>
    </row>
    <row r="5737" spans="1:8" ht="43.5" x14ac:dyDescent="0.35">
      <c r="A5737" s="4">
        <v>194429</v>
      </c>
      <c r="B5737" s="1">
        <v>45239</v>
      </c>
      <c r="C5737" s="2">
        <v>0.40862268518518513</v>
      </c>
      <c r="D5737" s="3" t="s">
        <v>33012</v>
      </c>
      <c r="E5737" s="3" t="s">
        <v>33016</v>
      </c>
      <c r="F5737" s="3" t="s">
        <v>33013</v>
      </c>
      <c r="G5737" s="3" t="s">
        <v>33014</v>
      </c>
      <c r="H5737" s="3" t="s">
        <v>33015</v>
      </c>
    </row>
    <row r="5738" spans="1:8" ht="43.5" x14ac:dyDescent="0.35">
      <c r="A5738" s="4">
        <v>206423</v>
      </c>
      <c r="B5738" s="1">
        <v>45239</v>
      </c>
      <c r="C5738" s="2">
        <v>0.40887731481481482</v>
      </c>
      <c r="D5738" s="3" t="s">
        <v>10826</v>
      </c>
      <c r="E5738" s="3" t="s">
        <v>10440</v>
      </c>
      <c r="F5738" s="3" t="s">
        <v>33017</v>
      </c>
      <c r="G5738" s="3" t="s">
        <v>10440</v>
      </c>
      <c r="H5738" s="3" t="s">
        <v>10363</v>
      </c>
    </row>
    <row r="5739" spans="1:8" x14ac:dyDescent="0.35">
      <c r="A5739" s="4">
        <v>48082</v>
      </c>
      <c r="B5739" s="1">
        <v>45239</v>
      </c>
      <c r="C5739" s="2">
        <v>0.41150462962962964</v>
      </c>
      <c r="D5739" s="3" t="s">
        <v>985</v>
      </c>
      <c r="E5739" s="3" t="s">
        <v>15335</v>
      </c>
      <c r="F5739" s="3" t="s">
        <v>13314</v>
      </c>
      <c r="G5739" s="3" t="s">
        <v>15335</v>
      </c>
      <c r="H5739" s="3" t="s">
        <v>10726</v>
      </c>
    </row>
    <row r="5740" spans="1:8" ht="43.5" x14ac:dyDescent="0.35">
      <c r="A5740" s="4">
        <v>206265</v>
      </c>
      <c r="B5740" s="1">
        <v>45239</v>
      </c>
      <c r="C5740" s="2">
        <v>0.41233796296296293</v>
      </c>
      <c r="D5740" s="3" t="s">
        <v>233</v>
      </c>
      <c r="E5740" s="3" t="s">
        <v>33020</v>
      </c>
      <c r="F5740" s="3" t="s">
        <v>33018</v>
      </c>
      <c r="G5740" s="3" t="s">
        <v>33019</v>
      </c>
      <c r="H5740" s="3" t="s">
        <v>13261</v>
      </c>
    </row>
    <row r="5741" spans="1:8" ht="72.5" x14ac:dyDescent="0.35">
      <c r="A5741" s="4">
        <v>46585</v>
      </c>
      <c r="B5741" s="1">
        <v>45239</v>
      </c>
      <c r="C5741" s="2">
        <v>0.4157986111111111</v>
      </c>
      <c r="D5741" s="3" t="s">
        <v>33021</v>
      </c>
      <c r="E5741" s="3" t="s">
        <v>33025</v>
      </c>
      <c r="F5741" s="3" t="s">
        <v>33022</v>
      </c>
      <c r="G5741" s="3" t="s">
        <v>33023</v>
      </c>
      <c r="H5741" s="3" t="s">
        <v>33024</v>
      </c>
    </row>
    <row r="5742" spans="1:8" ht="101.5" x14ac:dyDescent="0.35">
      <c r="A5742" s="4">
        <v>163933</v>
      </c>
      <c r="B5742" s="1">
        <v>45239</v>
      </c>
      <c r="C5742" s="2">
        <v>0.41665509259259265</v>
      </c>
      <c r="D5742" s="3" t="s">
        <v>33026</v>
      </c>
      <c r="E5742" s="3" t="s">
        <v>33029</v>
      </c>
      <c r="F5742" s="3" t="s">
        <v>33027</v>
      </c>
      <c r="G5742" s="3" t="s">
        <v>228</v>
      </c>
      <c r="H5742" s="3" t="s">
        <v>33028</v>
      </c>
    </row>
    <row r="5743" spans="1:8" ht="72.5" x14ac:dyDescent="0.35">
      <c r="A5743" s="4">
        <v>46585</v>
      </c>
      <c r="B5743" s="1">
        <v>45239</v>
      </c>
      <c r="C5743" s="2">
        <v>0.41693287037037036</v>
      </c>
      <c r="D5743" s="3" t="s">
        <v>33021</v>
      </c>
      <c r="E5743" s="3" t="s">
        <v>33025</v>
      </c>
      <c r="F5743" s="3" t="s">
        <v>33022</v>
      </c>
      <c r="G5743" s="3" t="s">
        <v>33030</v>
      </c>
      <c r="H5743" s="3" t="s">
        <v>33024</v>
      </c>
    </row>
    <row r="5744" spans="1:8" ht="72.5" x14ac:dyDescent="0.35">
      <c r="A5744" s="4">
        <v>187198</v>
      </c>
      <c r="B5744" s="1">
        <v>45239</v>
      </c>
      <c r="C5744" s="2">
        <v>0.41774305555555552</v>
      </c>
      <c r="D5744" s="3" t="s">
        <v>1556</v>
      </c>
      <c r="E5744" s="3" t="s">
        <v>33033</v>
      </c>
      <c r="F5744" s="3" t="s">
        <v>33031</v>
      </c>
      <c r="G5744" s="3" t="s">
        <v>12245</v>
      </c>
      <c r="H5744" s="3" t="s">
        <v>33032</v>
      </c>
    </row>
    <row r="5745" spans="1:8" ht="29" x14ac:dyDescent="0.35">
      <c r="A5745" s="4">
        <v>205123</v>
      </c>
      <c r="B5745" s="1">
        <v>45239</v>
      </c>
      <c r="C5745" s="2">
        <v>0.41878472222222224</v>
      </c>
      <c r="D5745" s="3" t="s">
        <v>233</v>
      </c>
      <c r="E5745" s="3" t="s">
        <v>33036</v>
      </c>
      <c r="F5745" s="3" t="s">
        <v>33034</v>
      </c>
      <c r="G5745" s="3" t="s">
        <v>11786</v>
      </c>
      <c r="H5745" s="3" t="s">
        <v>33035</v>
      </c>
    </row>
    <row r="5746" spans="1:8" ht="58" x14ac:dyDescent="0.35">
      <c r="A5746" s="4">
        <v>42525</v>
      </c>
      <c r="B5746" s="1">
        <v>45239</v>
      </c>
      <c r="C5746" s="2">
        <v>0.41956018518518517</v>
      </c>
      <c r="D5746" s="3" t="s">
        <v>33037</v>
      </c>
      <c r="E5746" s="3" t="s">
        <v>33041</v>
      </c>
      <c r="F5746" s="3" t="s">
        <v>33038</v>
      </c>
      <c r="G5746" s="3" t="s">
        <v>33039</v>
      </c>
      <c r="H5746" s="3" t="s">
        <v>33040</v>
      </c>
    </row>
    <row r="5747" spans="1:8" ht="72.5" x14ac:dyDescent="0.35">
      <c r="A5747" s="4">
        <v>34746</v>
      </c>
      <c r="B5747" s="1">
        <v>45239</v>
      </c>
      <c r="C5747" s="2">
        <v>0.41995370370370372</v>
      </c>
      <c r="D5747" s="3" t="s">
        <v>33042</v>
      </c>
      <c r="E5747" s="3" t="s">
        <v>654</v>
      </c>
      <c r="F5747" s="3" t="s">
        <v>33043</v>
      </c>
      <c r="G5747" s="3" t="s">
        <v>33044</v>
      </c>
      <c r="H5747" s="3" t="s">
        <v>33045</v>
      </c>
    </row>
    <row r="5748" spans="1:8" ht="87" x14ac:dyDescent="0.35">
      <c r="A5748" s="4">
        <v>82145</v>
      </c>
      <c r="B5748" s="1">
        <v>45239</v>
      </c>
      <c r="C5748" s="2">
        <v>0.42006944444444444</v>
      </c>
      <c r="D5748" s="3" t="s">
        <v>1436</v>
      </c>
      <c r="E5748" s="3" t="s">
        <v>33049</v>
      </c>
      <c r="F5748" s="3" t="s">
        <v>33046</v>
      </c>
      <c r="G5748" s="3" t="s">
        <v>33047</v>
      </c>
      <c r="H5748" s="3" t="s">
        <v>33048</v>
      </c>
    </row>
    <row r="5749" spans="1:8" ht="58" x14ac:dyDescent="0.35">
      <c r="A5749" s="4">
        <v>32450</v>
      </c>
      <c r="B5749" s="1">
        <v>45239</v>
      </c>
      <c r="C5749" s="2">
        <v>0.42391203703703706</v>
      </c>
      <c r="D5749" s="3" t="s">
        <v>1933</v>
      </c>
      <c r="E5749" s="3" t="s">
        <v>33052</v>
      </c>
      <c r="F5749" s="3" t="s">
        <v>33050</v>
      </c>
      <c r="G5749" s="3" t="s">
        <v>800</v>
      </c>
      <c r="H5749" s="3" t="s">
        <v>33051</v>
      </c>
    </row>
    <row r="5750" spans="1:8" ht="29" x14ac:dyDescent="0.35">
      <c r="A5750" s="4">
        <v>6726</v>
      </c>
      <c r="B5750" s="1">
        <v>45239</v>
      </c>
      <c r="C5750" s="2">
        <v>0.4269444444444444</v>
      </c>
      <c r="D5750" s="3" t="s">
        <v>1288</v>
      </c>
      <c r="E5750" s="3" t="s">
        <v>13758</v>
      </c>
      <c r="F5750" s="3" t="s">
        <v>33053</v>
      </c>
      <c r="G5750" s="3" t="s">
        <v>359</v>
      </c>
      <c r="H5750" s="3" t="s">
        <v>33054</v>
      </c>
    </row>
    <row r="5751" spans="1:8" ht="145" x14ac:dyDescent="0.35">
      <c r="A5751" s="4">
        <v>44555</v>
      </c>
      <c r="B5751" s="1">
        <v>45239</v>
      </c>
      <c r="C5751" s="2">
        <v>0.42887731481481484</v>
      </c>
      <c r="D5751" s="3" t="s">
        <v>33055</v>
      </c>
      <c r="E5751" s="3" t="s">
        <v>33058</v>
      </c>
      <c r="F5751" s="3" t="s">
        <v>33056</v>
      </c>
      <c r="G5751" s="3" t="s">
        <v>10812</v>
      </c>
      <c r="H5751" s="3" t="s">
        <v>33057</v>
      </c>
    </row>
    <row r="5752" spans="1:8" ht="72.5" x14ac:dyDescent="0.35">
      <c r="A5752" s="4">
        <v>79304</v>
      </c>
      <c r="B5752" s="1">
        <v>45239</v>
      </c>
      <c r="C5752" s="2">
        <v>0.42913194444444441</v>
      </c>
      <c r="D5752" s="3" t="s">
        <v>33059</v>
      </c>
      <c r="E5752" s="3" t="s">
        <v>33062</v>
      </c>
      <c r="F5752" s="3" t="s">
        <v>33060</v>
      </c>
      <c r="G5752" s="3" t="e">
        <f>+good CTTRL OF BP + NSAID ASTD Dyspepsia</f>
        <v>#NAME?</v>
      </c>
      <c r="H5752" s="3" t="s">
        <v>33061</v>
      </c>
    </row>
    <row r="5753" spans="1:8" ht="29" x14ac:dyDescent="0.35">
      <c r="A5753" s="4">
        <v>38105</v>
      </c>
      <c r="B5753" s="1">
        <v>45239</v>
      </c>
      <c r="C5753" s="2">
        <v>0.4316550925925926</v>
      </c>
      <c r="D5753" s="3" t="s">
        <v>1258</v>
      </c>
      <c r="E5753" s="3" t="s">
        <v>33065</v>
      </c>
      <c r="F5753" s="3" t="s">
        <v>33063</v>
      </c>
      <c r="G5753" s="3" t="s">
        <v>12074</v>
      </c>
      <c r="H5753" s="3" t="s">
        <v>33064</v>
      </c>
    </row>
    <row r="5754" spans="1:8" ht="43.5" x14ac:dyDescent="0.35">
      <c r="A5754" s="4">
        <v>206284</v>
      </c>
      <c r="B5754" s="1">
        <v>45239</v>
      </c>
      <c r="C5754" s="2">
        <v>0.43175925925925923</v>
      </c>
      <c r="D5754" s="3" t="s">
        <v>11006</v>
      </c>
      <c r="E5754" s="3" t="s">
        <v>33069</v>
      </c>
      <c r="F5754" s="3" t="s">
        <v>33066</v>
      </c>
      <c r="G5754" s="3" t="s">
        <v>33067</v>
      </c>
      <c r="H5754" s="3" t="s">
        <v>33068</v>
      </c>
    </row>
    <row r="5755" spans="1:8" ht="58" x14ac:dyDescent="0.35">
      <c r="A5755" s="4">
        <v>41521</v>
      </c>
      <c r="B5755" s="1">
        <v>45239</v>
      </c>
      <c r="C5755" s="2">
        <v>0.43212962962962959</v>
      </c>
      <c r="D5755" s="3" t="s">
        <v>33070</v>
      </c>
      <c r="E5755" s="3" t="s">
        <v>33074</v>
      </c>
      <c r="F5755" s="3" t="s">
        <v>33071</v>
      </c>
      <c r="G5755" s="3" t="s">
        <v>33072</v>
      </c>
      <c r="H5755" s="3" t="s">
        <v>33073</v>
      </c>
    </row>
    <row r="5756" spans="1:8" ht="29" x14ac:dyDescent="0.35">
      <c r="A5756" s="4">
        <v>166706</v>
      </c>
      <c r="B5756" s="1">
        <v>45239</v>
      </c>
      <c r="C5756" s="2">
        <v>0.43651620370370375</v>
      </c>
      <c r="D5756" s="3" t="s">
        <v>14509</v>
      </c>
      <c r="E5756" s="3" t="s">
        <v>33077</v>
      </c>
      <c r="F5756" s="3" t="s">
        <v>33075</v>
      </c>
      <c r="G5756" s="3" t="s">
        <v>33076</v>
      </c>
      <c r="H5756" s="3" t="s">
        <v>10532</v>
      </c>
    </row>
    <row r="5757" spans="1:8" ht="29" x14ac:dyDescent="0.35">
      <c r="A5757" s="4">
        <v>176812</v>
      </c>
      <c r="B5757" s="1">
        <v>45239</v>
      </c>
      <c r="C5757" s="2">
        <v>0.43667824074074074</v>
      </c>
      <c r="D5757" s="3" t="s">
        <v>33078</v>
      </c>
      <c r="E5757" s="3" t="s">
        <v>33080</v>
      </c>
      <c r="F5757" s="3" t="s">
        <v>33079</v>
      </c>
      <c r="G5757" s="3" t="s">
        <v>33080</v>
      </c>
      <c r="H5757" s="3" t="s">
        <v>33081</v>
      </c>
    </row>
    <row r="5758" spans="1:8" ht="72.5" x14ac:dyDescent="0.35">
      <c r="A5758" s="4">
        <v>38385</v>
      </c>
      <c r="B5758" s="1">
        <v>45239</v>
      </c>
      <c r="C5758" s="2">
        <v>0.43912037037037038</v>
      </c>
      <c r="D5758" s="3" t="s">
        <v>33082</v>
      </c>
      <c r="E5758" s="3" t="s">
        <v>33085</v>
      </c>
      <c r="F5758" s="3" t="s">
        <v>33083</v>
      </c>
      <c r="G5758" s="3" t="s">
        <v>228</v>
      </c>
      <c r="H5758" s="3" t="s">
        <v>33084</v>
      </c>
    </row>
    <row r="5759" spans="1:8" ht="58" x14ac:dyDescent="0.35">
      <c r="A5759" s="4">
        <v>30190</v>
      </c>
      <c r="B5759" s="1">
        <v>45239</v>
      </c>
      <c r="C5759" s="2">
        <v>0.44146990740740738</v>
      </c>
      <c r="D5759" s="3" t="s">
        <v>33086</v>
      </c>
      <c r="E5759" s="3" t="s">
        <v>15288</v>
      </c>
      <c r="F5759" s="3" t="s">
        <v>33087</v>
      </c>
      <c r="G5759" s="3" t="s">
        <v>11800</v>
      </c>
      <c r="H5759" s="3" t="s">
        <v>33088</v>
      </c>
    </row>
    <row r="5760" spans="1:8" ht="145" x14ac:dyDescent="0.35">
      <c r="A5760" s="4">
        <v>8303</v>
      </c>
      <c r="B5760" s="1">
        <v>45239</v>
      </c>
      <c r="C5760" s="2">
        <v>0.44193287037037038</v>
      </c>
      <c r="D5760" s="3" t="s">
        <v>33089</v>
      </c>
      <c r="E5760" s="3" t="s">
        <v>11176</v>
      </c>
      <c r="F5760" s="3" t="s">
        <v>33090</v>
      </c>
      <c r="G5760" s="3" t="s">
        <v>11732</v>
      </c>
      <c r="H5760" s="3" t="s">
        <v>33091</v>
      </c>
    </row>
    <row r="5761" spans="1:8" ht="29" x14ac:dyDescent="0.35">
      <c r="A5761" s="4">
        <v>188849</v>
      </c>
      <c r="B5761" s="1">
        <v>45239</v>
      </c>
      <c r="C5761" s="2">
        <v>0.4443171296296296</v>
      </c>
      <c r="D5761" s="3" t="s">
        <v>33092</v>
      </c>
      <c r="E5761" s="3" t="s">
        <v>33096</v>
      </c>
      <c r="F5761" s="3" t="s">
        <v>33093</v>
      </c>
      <c r="G5761" s="3" t="s">
        <v>33094</v>
      </c>
      <c r="H5761" s="3" t="s">
        <v>33095</v>
      </c>
    </row>
    <row r="5762" spans="1:8" x14ac:dyDescent="0.35">
      <c r="A5762" s="4">
        <v>48818</v>
      </c>
      <c r="B5762" s="1">
        <v>45239</v>
      </c>
      <c r="C5762" s="2">
        <v>0.44438657407407406</v>
      </c>
      <c r="D5762" s="3" t="s">
        <v>1436</v>
      </c>
      <c r="E5762" s="3" t="s">
        <v>33098</v>
      </c>
      <c r="F5762" s="3" t="s">
        <v>33097</v>
      </c>
      <c r="G5762" s="3" t="s">
        <v>33098</v>
      </c>
      <c r="H5762" s="3" t="s">
        <v>1436</v>
      </c>
    </row>
    <row r="5763" spans="1:8" ht="58" x14ac:dyDescent="0.35">
      <c r="A5763" s="4">
        <v>195518</v>
      </c>
      <c r="B5763" s="1">
        <v>45239</v>
      </c>
      <c r="C5763" s="2">
        <v>0.4458333333333333</v>
      </c>
      <c r="D5763" s="3" t="s">
        <v>33099</v>
      </c>
      <c r="E5763" s="3" t="s">
        <v>33101</v>
      </c>
      <c r="F5763" s="3" t="s">
        <v>33100</v>
      </c>
      <c r="G5763" s="3" t="s">
        <v>10420</v>
      </c>
      <c r="H5763" s="3" t="s">
        <v>11610</v>
      </c>
    </row>
    <row r="5764" spans="1:8" ht="58" x14ac:dyDescent="0.35">
      <c r="A5764" s="4">
        <v>204032</v>
      </c>
      <c r="B5764" s="1">
        <v>45239</v>
      </c>
      <c r="C5764" s="2">
        <v>0.44656249999999997</v>
      </c>
      <c r="D5764" s="3" t="s">
        <v>1933</v>
      </c>
      <c r="E5764" s="3" t="s">
        <v>33103</v>
      </c>
      <c r="F5764" s="3" t="s">
        <v>33102</v>
      </c>
      <c r="G5764" s="3" t="s">
        <v>11951</v>
      </c>
      <c r="H5764" s="3" t="s">
        <v>16423</v>
      </c>
    </row>
    <row r="5765" spans="1:8" ht="87" x14ac:dyDescent="0.35">
      <c r="A5765" s="4">
        <v>1675</v>
      </c>
      <c r="B5765" s="1">
        <v>45239</v>
      </c>
      <c r="C5765" s="2">
        <v>0.44912037037037034</v>
      </c>
      <c r="D5765" s="3" t="s">
        <v>33104</v>
      </c>
      <c r="E5765" s="3" t="s">
        <v>33107</v>
      </c>
      <c r="F5765" s="3" t="s">
        <v>33105</v>
      </c>
      <c r="G5765" s="3" t="s">
        <v>10672</v>
      </c>
      <c r="H5765" s="3" t="s">
        <v>33106</v>
      </c>
    </row>
    <row r="5766" spans="1:8" ht="58" x14ac:dyDescent="0.35">
      <c r="A5766" s="4">
        <v>201552</v>
      </c>
      <c r="B5766" s="1">
        <v>45239</v>
      </c>
      <c r="C5766" s="2">
        <v>0.45046296296296301</v>
      </c>
      <c r="D5766" s="3" t="s">
        <v>1436</v>
      </c>
      <c r="E5766" s="3" t="s">
        <v>33111</v>
      </c>
      <c r="F5766" s="3" t="s">
        <v>33108</v>
      </c>
      <c r="G5766" s="3" t="s">
        <v>33109</v>
      </c>
      <c r="H5766" s="3" t="s">
        <v>33110</v>
      </c>
    </row>
    <row r="5767" spans="1:8" ht="101.5" x14ac:dyDescent="0.35">
      <c r="A5767" s="4">
        <v>48168</v>
      </c>
      <c r="B5767" s="1">
        <v>45239</v>
      </c>
      <c r="C5767" s="2">
        <v>0.45121527777777781</v>
      </c>
      <c r="D5767" s="3" t="s">
        <v>1436</v>
      </c>
      <c r="E5767" s="3" t="s">
        <v>33114</v>
      </c>
      <c r="F5767" s="3" t="s">
        <v>33112</v>
      </c>
      <c r="G5767" s="3" t="e">
        <f>+ HYDROCELE</f>
        <v>#NAME?</v>
      </c>
      <c r="H5767" s="3" t="s">
        <v>33113</v>
      </c>
    </row>
    <row r="5768" spans="1:8" ht="275.5" x14ac:dyDescent="0.35">
      <c r="A5768" s="4">
        <v>35641</v>
      </c>
      <c r="B5768" s="1">
        <v>45239</v>
      </c>
      <c r="C5768" s="2">
        <v>0.45211805555555556</v>
      </c>
      <c r="D5768" s="3" t="s">
        <v>33115</v>
      </c>
      <c r="E5768" s="3" t="s">
        <v>33118</v>
      </c>
      <c r="F5768" s="3" t="s">
        <v>33116</v>
      </c>
      <c r="G5768" s="3" t="s">
        <v>33117</v>
      </c>
      <c r="H5768" s="3" t="s">
        <v>10441</v>
      </c>
    </row>
    <row r="5769" spans="1:8" ht="43.5" x14ac:dyDescent="0.35">
      <c r="A5769" s="4">
        <v>2624</v>
      </c>
      <c r="B5769" s="1">
        <v>45239</v>
      </c>
      <c r="C5769" s="2">
        <v>0.45481481481481478</v>
      </c>
      <c r="D5769" s="3" t="s">
        <v>33119</v>
      </c>
      <c r="E5769" s="3" t="s">
        <v>33123</v>
      </c>
      <c r="F5769" s="3" t="s">
        <v>33120</v>
      </c>
      <c r="G5769" s="3" t="s">
        <v>33121</v>
      </c>
      <c r="H5769" s="3" t="s">
        <v>33122</v>
      </c>
    </row>
    <row r="5770" spans="1:8" ht="43.5" x14ac:dyDescent="0.35">
      <c r="A5770" s="4">
        <v>146149</v>
      </c>
      <c r="B5770" s="1">
        <v>45239</v>
      </c>
      <c r="C5770" s="2">
        <v>0.45553240740740741</v>
      </c>
      <c r="D5770" s="3" t="s">
        <v>167</v>
      </c>
      <c r="E5770" s="3" t="s">
        <v>33125</v>
      </c>
      <c r="F5770" s="3" t="s">
        <v>33124</v>
      </c>
      <c r="G5770" s="3" t="s">
        <v>18910</v>
      </c>
      <c r="H5770" s="3" t="s">
        <v>1123</v>
      </c>
    </row>
    <row r="5771" spans="1:8" ht="58" x14ac:dyDescent="0.35">
      <c r="A5771" s="4">
        <v>111749</v>
      </c>
      <c r="B5771" s="1">
        <v>45239</v>
      </c>
      <c r="C5771" s="2">
        <v>0.45607638888888885</v>
      </c>
      <c r="D5771" s="3" t="s">
        <v>17521</v>
      </c>
      <c r="E5771" s="3" t="s">
        <v>33129</v>
      </c>
      <c r="F5771" s="3" t="s">
        <v>33126</v>
      </c>
      <c r="G5771" s="3" t="s">
        <v>33127</v>
      </c>
      <c r="H5771" s="3" t="s">
        <v>33128</v>
      </c>
    </row>
    <row r="5772" spans="1:8" ht="72.5" x14ac:dyDescent="0.35">
      <c r="A5772" s="4">
        <v>41819</v>
      </c>
      <c r="B5772" s="1">
        <v>45239</v>
      </c>
      <c r="C5772" s="2">
        <v>0.45624999999999999</v>
      </c>
      <c r="D5772" s="3" t="s">
        <v>33130</v>
      </c>
      <c r="E5772" s="3" t="s">
        <v>14144</v>
      </c>
      <c r="F5772" s="3" t="s">
        <v>33131</v>
      </c>
      <c r="G5772" s="3" t="s">
        <v>33132</v>
      </c>
      <c r="H5772" s="3" t="s">
        <v>33133</v>
      </c>
    </row>
    <row r="5773" spans="1:8" ht="217.5" x14ac:dyDescent="0.35">
      <c r="A5773" s="4">
        <v>181160</v>
      </c>
      <c r="B5773" s="1">
        <v>45239</v>
      </c>
      <c r="C5773" s="2">
        <v>0.45715277777777774</v>
      </c>
      <c r="D5773" s="3" t="s">
        <v>33134</v>
      </c>
      <c r="E5773" s="3" t="s">
        <v>33138</v>
      </c>
      <c r="F5773" s="3" t="s">
        <v>33135</v>
      </c>
      <c r="G5773" s="3" t="s">
        <v>33136</v>
      </c>
      <c r="H5773" s="3" t="s">
        <v>33137</v>
      </c>
    </row>
    <row r="5774" spans="1:8" ht="72.5" x14ac:dyDescent="0.35">
      <c r="A5774" s="4">
        <v>92665</v>
      </c>
      <c r="B5774" s="1">
        <v>45239</v>
      </c>
      <c r="C5774" s="2">
        <v>0.45803240740740742</v>
      </c>
      <c r="D5774" s="3" t="s">
        <v>10562</v>
      </c>
      <c r="E5774" s="3" t="s">
        <v>33141</v>
      </c>
      <c r="F5774" s="3" t="s">
        <v>33139</v>
      </c>
      <c r="G5774" s="3" t="s">
        <v>10541</v>
      </c>
      <c r="H5774" s="3" t="s">
        <v>33140</v>
      </c>
    </row>
    <row r="5775" spans="1:8" ht="29" x14ac:dyDescent="0.35">
      <c r="A5775" s="4">
        <v>95534</v>
      </c>
      <c r="B5775" s="1">
        <v>45239</v>
      </c>
      <c r="C5775" s="2">
        <v>0.45832175925925928</v>
      </c>
      <c r="D5775" s="3" t="s">
        <v>11085</v>
      </c>
      <c r="E5775" s="3" t="s">
        <v>33145</v>
      </c>
      <c r="F5775" s="3" t="s">
        <v>33142</v>
      </c>
      <c r="G5775" s="3" t="s">
        <v>33143</v>
      </c>
      <c r="H5775" s="3" t="s">
        <v>33144</v>
      </c>
    </row>
    <row r="5776" spans="1:8" ht="72.5" x14ac:dyDescent="0.35">
      <c r="A5776" s="4">
        <v>39220</v>
      </c>
      <c r="B5776" s="1">
        <v>45239</v>
      </c>
      <c r="C5776" s="2">
        <v>0.45957175925925925</v>
      </c>
      <c r="D5776" s="3" t="s">
        <v>1436</v>
      </c>
      <c r="E5776" s="3" t="s">
        <v>22290</v>
      </c>
      <c r="F5776" s="3" t="s">
        <v>11953</v>
      </c>
      <c r="G5776" s="3" t="s">
        <v>22290</v>
      </c>
      <c r="H5776" s="3" t="s">
        <v>10726</v>
      </c>
    </row>
    <row r="5777" spans="1:8" ht="43.5" x14ac:dyDescent="0.35">
      <c r="A5777" s="4">
        <v>189682</v>
      </c>
      <c r="B5777" s="1">
        <v>45239</v>
      </c>
      <c r="C5777" s="2">
        <v>0.45969907407407407</v>
      </c>
      <c r="D5777" s="3" t="s">
        <v>1436</v>
      </c>
      <c r="E5777" s="3" t="s">
        <v>33149</v>
      </c>
      <c r="F5777" s="3" t="s">
        <v>33146</v>
      </c>
      <c r="G5777" s="3" t="s">
        <v>33147</v>
      </c>
      <c r="H5777" s="3" t="s">
        <v>33148</v>
      </c>
    </row>
    <row r="5778" spans="1:8" ht="217.5" x14ac:dyDescent="0.35">
      <c r="A5778" s="4">
        <v>181160</v>
      </c>
      <c r="B5778" s="1">
        <v>45239</v>
      </c>
      <c r="C5778" s="2">
        <v>0.46105324074074078</v>
      </c>
      <c r="D5778" s="3" t="s">
        <v>33134</v>
      </c>
      <c r="E5778" s="3" t="s">
        <v>33138</v>
      </c>
      <c r="F5778" s="3" t="s">
        <v>33135</v>
      </c>
      <c r="G5778" s="3" t="s">
        <v>33136</v>
      </c>
      <c r="H5778" s="3" t="s">
        <v>33150</v>
      </c>
    </row>
    <row r="5779" spans="1:8" ht="29" x14ac:dyDescent="0.35">
      <c r="A5779" s="4">
        <v>205</v>
      </c>
      <c r="B5779" s="1">
        <v>45239</v>
      </c>
      <c r="C5779" s="2">
        <v>0.46144675925925926</v>
      </c>
      <c r="D5779" s="3" t="s">
        <v>33151</v>
      </c>
      <c r="E5779" s="3" t="s">
        <v>33154</v>
      </c>
      <c r="F5779" s="3" t="s">
        <v>33152</v>
      </c>
      <c r="G5779" s="3" t="s">
        <v>30608</v>
      </c>
      <c r="H5779" s="3" t="s">
        <v>33153</v>
      </c>
    </row>
    <row r="5780" spans="1:8" x14ac:dyDescent="0.35">
      <c r="A5780" s="4">
        <v>152871</v>
      </c>
      <c r="B5780" s="1">
        <v>45239</v>
      </c>
      <c r="C5780" s="2">
        <v>0.46207175925925931</v>
      </c>
      <c r="D5780" s="3" t="s">
        <v>11085</v>
      </c>
      <c r="E5780" s="3" t="s">
        <v>11091</v>
      </c>
      <c r="F5780" s="3" t="s">
        <v>33155</v>
      </c>
      <c r="G5780" s="3" t="s">
        <v>11524</v>
      </c>
      <c r="H5780" s="3" t="s">
        <v>33156</v>
      </c>
    </row>
    <row r="5781" spans="1:8" ht="116" x14ac:dyDescent="0.35">
      <c r="A5781" s="4">
        <v>23406</v>
      </c>
      <c r="B5781" s="1">
        <v>45239</v>
      </c>
      <c r="C5781" s="2">
        <v>0.46217592592592593</v>
      </c>
      <c r="D5781" s="3" t="s">
        <v>33157</v>
      </c>
      <c r="E5781" s="3" t="s">
        <v>33161</v>
      </c>
      <c r="F5781" s="3" t="s">
        <v>33158</v>
      </c>
      <c r="G5781" s="3" t="s">
        <v>33159</v>
      </c>
      <c r="H5781" s="3" t="s">
        <v>33160</v>
      </c>
    </row>
    <row r="5782" spans="1:8" ht="145" x14ac:dyDescent="0.35">
      <c r="A5782" s="4">
        <v>31923</v>
      </c>
      <c r="B5782" s="1">
        <v>45239</v>
      </c>
      <c r="C5782" s="2">
        <v>0.46229166666666671</v>
      </c>
      <c r="D5782" s="3" t="s">
        <v>33162</v>
      </c>
      <c r="E5782" s="3" t="s">
        <v>33165</v>
      </c>
      <c r="F5782" s="3" t="s">
        <v>33163</v>
      </c>
      <c r="G5782" s="3" t="s">
        <v>11732</v>
      </c>
      <c r="H5782" s="3" t="s">
        <v>33164</v>
      </c>
    </row>
    <row r="5783" spans="1:8" ht="58" x14ac:dyDescent="0.35">
      <c r="A5783" s="4">
        <v>47511</v>
      </c>
      <c r="B5783" s="1">
        <v>45239</v>
      </c>
      <c r="C5783" s="2">
        <v>0.46319444444444446</v>
      </c>
      <c r="D5783" s="3" t="s">
        <v>985</v>
      </c>
      <c r="E5783" s="3" t="s">
        <v>33166</v>
      </c>
      <c r="F5783" s="3" t="s">
        <v>12899</v>
      </c>
      <c r="G5783" s="3" t="s">
        <v>33166</v>
      </c>
      <c r="H5783" s="3" t="s">
        <v>10726</v>
      </c>
    </row>
    <row r="5784" spans="1:8" ht="72.5" x14ac:dyDescent="0.35">
      <c r="A5784" s="4">
        <v>170910</v>
      </c>
      <c r="B5784" s="1">
        <v>45239</v>
      </c>
      <c r="C5784" s="2">
        <v>0.46604166666666669</v>
      </c>
      <c r="D5784" s="3" t="s">
        <v>33167</v>
      </c>
      <c r="E5784" s="3" t="s">
        <v>33171</v>
      </c>
      <c r="F5784" s="3" t="s">
        <v>33168</v>
      </c>
      <c r="G5784" s="3" t="s">
        <v>33169</v>
      </c>
      <c r="H5784" s="3" t="s">
        <v>33170</v>
      </c>
    </row>
    <row r="5785" spans="1:8" x14ac:dyDescent="0.35">
      <c r="A5785" s="4">
        <v>115678</v>
      </c>
      <c r="B5785" s="1">
        <v>45239</v>
      </c>
      <c r="C5785" s="2">
        <v>0.46733796296296298</v>
      </c>
      <c r="D5785" s="3" t="s">
        <v>985</v>
      </c>
      <c r="E5785" s="3" t="s">
        <v>1196</v>
      </c>
      <c r="F5785" s="3" t="s">
        <v>11953</v>
      </c>
      <c r="G5785" s="3" t="s">
        <v>1196</v>
      </c>
      <c r="H5785" s="3" t="s">
        <v>10726</v>
      </c>
    </row>
    <row r="5786" spans="1:8" ht="43.5" x14ac:dyDescent="0.35">
      <c r="A5786" s="4">
        <v>35583</v>
      </c>
      <c r="B5786" s="1">
        <v>45239</v>
      </c>
      <c r="C5786" s="2">
        <v>0.46759259259259256</v>
      </c>
      <c r="D5786" s="3" t="s">
        <v>985</v>
      </c>
      <c r="E5786" s="3" t="s">
        <v>33174</v>
      </c>
      <c r="F5786" s="3" t="s">
        <v>33172</v>
      </c>
      <c r="G5786" s="3" t="s">
        <v>102</v>
      </c>
      <c r="H5786" s="3" t="s">
        <v>33173</v>
      </c>
    </row>
    <row r="5787" spans="1:8" ht="43.5" x14ac:dyDescent="0.35">
      <c r="A5787" s="4">
        <v>150679</v>
      </c>
      <c r="B5787" s="1">
        <v>45239</v>
      </c>
      <c r="C5787" s="2">
        <v>0.4692013888888889</v>
      </c>
      <c r="D5787" s="3" t="s">
        <v>11085</v>
      </c>
      <c r="E5787" s="3" t="s">
        <v>33178</v>
      </c>
      <c r="F5787" s="3" t="s">
        <v>33175</v>
      </c>
      <c r="G5787" s="3" t="s">
        <v>33176</v>
      </c>
      <c r="H5787" s="3" t="s">
        <v>33177</v>
      </c>
    </row>
    <row r="5788" spans="1:8" ht="101.5" x14ac:dyDescent="0.35">
      <c r="A5788" s="4">
        <v>39150</v>
      </c>
      <c r="B5788" s="1">
        <v>45239</v>
      </c>
      <c r="C5788" s="2">
        <v>0.47061342592592598</v>
      </c>
      <c r="D5788" s="3" t="s">
        <v>10866</v>
      </c>
      <c r="E5788" s="3" t="s">
        <v>33182</v>
      </c>
      <c r="F5788" s="3" t="s">
        <v>33179</v>
      </c>
      <c r="G5788" s="3" t="s">
        <v>33180</v>
      </c>
      <c r="H5788" s="3" t="s">
        <v>33181</v>
      </c>
    </row>
    <row r="5789" spans="1:8" ht="72.5" x14ac:dyDescent="0.35">
      <c r="A5789" s="4">
        <v>26659</v>
      </c>
      <c r="B5789" s="1">
        <v>45239</v>
      </c>
      <c r="C5789" s="2">
        <v>0.4722337962962963</v>
      </c>
      <c r="D5789" s="3" t="s">
        <v>33183</v>
      </c>
      <c r="E5789" s="3" t="s">
        <v>33186</v>
      </c>
      <c r="F5789" s="3" t="s">
        <v>33184</v>
      </c>
      <c r="G5789" s="3" t="s">
        <v>33185</v>
      </c>
      <c r="H5789" s="3" t="s">
        <v>11356</v>
      </c>
    </row>
    <row r="5790" spans="1:8" ht="58" x14ac:dyDescent="0.35">
      <c r="A5790" s="4">
        <v>35139</v>
      </c>
      <c r="B5790" s="1">
        <v>45239</v>
      </c>
      <c r="C5790" s="2">
        <v>0.47378472222222223</v>
      </c>
      <c r="D5790" s="3" t="s">
        <v>33187</v>
      </c>
      <c r="E5790" s="3" t="s">
        <v>11176</v>
      </c>
      <c r="F5790" s="3" t="s">
        <v>33188</v>
      </c>
      <c r="G5790" s="3" t="s">
        <v>463</v>
      </c>
      <c r="H5790" s="3" t="s">
        <v>33189</v>
      </c>
    </row>
    <row r="5791" spans="1:8" ht="58" x14ac:dyDescent="0.35">
      <c r="A5791" s="4">
        <v>14167</v>
      </c>
      <c r="B5791" s="1">
        <v>45239</v>
      </c>
      <c r="C5791" s="2">
        <v>0.47774305555555552</v>
      </c>
      <c r="D5791" s="3" t="s">
        <v>10866</v>
      </c>
      <c r="E5791" s="3" t="s">
        <v>15293</v>
      </c>
      <c r="F5791" s="3" t="s">
        <v>11739</v>
      </c>
      <c r="G5791" s="3" t="s">
        <v>15293</v>
      </c>
      <c r="H5791" s="3" t="s">
        <v>33190</v>
      </c>
    </row>
    <row r="5792" spans="1:8" ht="58" x14ac:dyDescent="0.35">
      <c r="A5792" s="4">
        <v>73086</v>
      </c>
      <c r="B5792" s="1">
        <v>45239</v>
      </c>
      <c r="C5792" s="2">
        <v>0.47848379629629628</v>
      </c>
      <c r="D5792" s="3" t="s">
        <v>985</v>
      </c>
      <c r="E5792" s="3" t="s">
        <v>33192</v>
      </c>
      <c r="F5792" s="3" t="s">
        <v>33191</v>
      </c>
      <c r="G5792" s="3" t="s">
        <v>10541</v>
      </c>
      <c r="H5792" s="3" t="s">
        <v>29690</v>
      </c>
    </row>
    <row r="5793" spans="1:8" ht="29" x14ac:dyDescent="0.35">
      <c r="A5793" s="4">
        <v>34727</v>
      </c>
      <c r="B5793" s="1">
        <v>45239</v>
      </c>
      <c r="C5793" s="2">
        <v>0.47927083333333331</v>
      </c>
      <c r="D5793" s="3" t="s">
        <v>11085</v>
      </c>
      <c r="E5793" s="3" t="s">
        <v>10940</v>
      </c>
      <c r="F5793" s="3" t="s">
        <v>33193</v>
      </c>
      <c r="G5793" s="3" t="s">
        <v>21544</v>
      </c>
      <c r="H5793" s="3" t="s">
        <v>33194</v>
      </c>
    </row>
    <row r="5794" spans="1:8" x14ac:dyDescent="0.35">
      <c r="A5794" s="4">
        <v>58000</v>
      </c>
      <c r="B5794" s="1">
        <v>45239</v>
      </c>
      <c r="C5794" s="2">
        <v>0.47986111111111113</v>
      </c>
      <c r="D5794" s="3" t="s">
        <v>11123</v>
      </c>
      <c r="E5794" s="3" t="s">
        <v>13077</v>
      </c>
      <c r="F5794" s="3" t="s">
        <v>33195</v>
      </c>
      <c r="G5794" s="3" t="s">
        <v>13077</v>
      </c>
      <c r="H5794" s="3" t="s">
        <v>33196</v>
      </c>
    </row>
    <row r="5795" spans="1:8" ht="43.5" x14ac:dyDescent="0.35">
      <c r="A5795" s="4">
        <v>148648</v>
      </c>
      <c r="B5795" s="1">
        <v>45239</v>
      </c>
      <c r="C5795" s="2">
        <v>0.48030092592592594</v>
      </c>
      <c r="D5795" s="3" t="s">
        <v>33197</v>
      </c>
      <c r="E5795" s="3" t="s">
        <v>33201</v>
      </c>
      <c r="F5795" s="3" t="s">
        <v>33198</v>
      </c>
      <c r="G5795" s="3" t="s">
        <v>33199</v>
      </c>
      <c r="H5795" s="3" t="s">
        <v>33200</v>
      </c>
    </row>
    <row r="5796" spans="1:8" x14ac:dyDescent="0.35">
      <c r="A5796" s="4">
        <v>58000</v>
      </c>
      <c r="B5796" s="1">
        <v>45239</v>
      </c>
      <c r="C5796" s="2">
        <v>0.48045138888888889</v>
      </c>
      <c r="D5796" s="3" t="s">
        <v>11123</v>
      </c>
      <c r="E5796" s="3" t="s">
        <v>33202</v>
      </c>
      <c r="F5796" s="3" t="s">
        <v>33195</v>
      </c>
      <c r="G5796" s="3" t="s">
        <v>13357</v>
      </c>
      <c r="H5796" s="3" t="s">
        <v>33196</v>
      </c>
    </row>
    <row r="5797" spans="1:8" ht="43.5" x14ac:dyDescent="0.35">
      <c r="A5797" s="4">
        <v>35670</v>
      </c>
      <c r="B5797" s="1">
        <v>45239</v>
      </c>
      <c r="C5797" s="2">
        <v>0.48115740740740742</v>
      </c>
      <c r="D5797" s="3" t="s">
        <v>33203</v>
      </c>
      <c r="E5797" s="3" t="s">
        <v>11314</v>
      </c>
      <c r="F5797" s="3" t="s">
        <v>33204</v>
      </c>
      <c r="G5797" s="3" t="s">
        <v>11732</v>
      </c>
      <c r="H5797" s="3" t="s">
        <v>33205</v>
      </c>
    </row>
    <row r="5798" spans="1:8" ht="101.5" x14ac:dyDescent="0.35">
      <c r="A5798" s="4">
        <v>42239</v>
      </c>
      <c r="B5798" s="1">
        <v>45239</v>
      </c>
      <c r="C5798" s="2">
        <v>0.48560185185185184</v>
      </c>
      <c r="D5798" s="3" t="s">
        <v>1436</v>
      </c>
      <c r="E5798" s="3" t="s">
        <v>33207</v>
      </c>
      <c r="F5798" s="3" t="s">
        <v>33206</v>
      </c>
      <c r="G5798" s="3" t="s">
        <v>14464</v>
      </c>
      <c r="H5798" s="3" t="s">
        <v>12506</v>
      </c>
    </row>
    <row r="5799" spans="1:8" x14ac:dyDescent="0.35">
      <c r="A5799" s="4">
        <v>35261</v>
      </c>
      <c r="B5799" s="1">
        <v>45239</v>
      </c>
      <c r="C5799" s="2">
        <v>0.48743055555555559</v>
      </c>
      <c r="D5799" s="3" t="s">
        <v>985</v>
      </c>
      <c r="E5799" s="3" t="s">
        <v>1196</v>
      </c>
      <c r="F5799" s="3" t="s">
        <v>11953</v>
      </c>
      <c r="G5799" s="3" t="s">
        <v>1196</v>
      </c>
      <c r="H5799" s="3" t="s">
        <v>12234</v>
      </c>
    </row>
    <row r="5800" spans="1:8" ht="43.5" x14ac:dyDescent="0.35">
      <c r="A5800" s="4">
        <v>77755</v>
      </c>
      <c r="B5800" s="1">
        <v>45239</v>
      </c>
      <c r="C5800" s="2">
        <v>0.48745370370370367</v>
      </c>
      <c r="D5800" s="3" t="s">
        <v>985</v>
      </c>
      <c r="E5800" s="3" t="s">
        <v>33210</v>
      </c>
      <c r="F5800" s="3" t="s">
        <v>33208</v>
      </c>
      <c r="G5800" s="3" t="s">
        <v>10672</v>
      </c>
      <c r="H5800" s="3" t="s">
        <v>33209</v>
      </c>
    </row>
    <row r="5801" spans="1:8" ht="43.5" x14ac:dyDescent="0.35">
      <c r="A5801" s="4">
        <v>180146</v>
      </c>
      <c r="B5801" s="1">
        <v>45239</v>
      </c>
      <c r="C5801" s="2">
        <v>0.4874768518518518</v>
      </c>
      <c r="D5801" s="3" t="s">
        <v>1556</v>
      </c>
      <c r="E5801" s="3" t="s">
        <v>33214</v>
      </c>
      <c r="F5801" s="3" t="s">
        <v>33211</v>
      </c>
      <c r="G5801" s="3" t="s">
        <v>33212</v>
      </c>
      <c r="H5801" s="3" t="s">
        <v>33213</v>
      </c>
    </row>
    <row r="5802" spans="1:8" ht="116" x14ac:dyDescent="0.35">
      <c r="A5802" s="4">
        <v>197414</v>
      </c>
      <c r="B5802" s="1">
        <v>45239</v>
      </c>
      <c r="C5802" s="2">
        <v>0.48890046296296297</v>
      </c>
      <c r="D5802" s="3" t="s">
        <v>33215</v>
      </c>
      <c r="E5802" s="3" t="s">
        <v>33219</v>
      </c>
      <c r="F5802" s="3" t="s">
        <v>33216</v>
      </c>
      <c r="G5802" s="3" t="s">
        <v>33217</v>
      </c>
      <c r="H5802" s="3" t="s">
        <v>33218</v>
      </c>
    </row>
    <row r="5803" spans="1:8" ht="43.5" x14ac:dyDescent="0.35">
      <c r="A5803" s="4">
        <v>35796</v>
      </c>
      <c r="B5803" s="1">
        <v>45239</v>
      </c>
      <c r="C5803" s="2">
        <v>0.48934027777777778</v>
      </c>
      <c r="D5803" s="3" t="s">
        <v>33220</v>
      </c>
      <c r="E5803" s="3" t="s">
        <v>12058</v>
      </c>
      <c r="F5803" s="3" t="s">
        <v>33221</v>
      </c>
      <c r="G5803" s="3" t="s">
        <v>11732</v>
      </c>
      <c r="H5803" s="3" t="s">
        <v>33222</v>
      </c>
    </row>
    <row r="5804" spans="1:8" ht="29" x14ac:dyDescent="0.35">
      <c r="A5804" s="4">
        <v>151482</v>
      </c>
      <c r="B5804" s="1">
        <v>45239</v>
      </c>
      <c r="C5804" s="2">
        <v>0.4899074074074074</v>
      </c>
      <c r="D5804" s="3" t="s">
        <v>33223</v>
      </c>
      <c r="E5804" s="3" t="s">
        <v>33224</v>
      </c>
      <c r="F5804" s="3" t="s">
        <v>2012</v>
      </c>
      <c r="G5804" s="3" t="s">
        <v>33224</v>
      </c>
      <c r="H5804" s="3" t="s">
        <v>11368</v>
      </c>
    </row>
    <row r="5805" spans="1:8" x14ac:dyDescent="0.35">
      <c r="A5805" s="4">
        <v>41218</v>
      </c>
      <c r="B5805" s="1">
        <v>45239</v>
      </c>
      <c r="C5805" s="2">
        <v>0.4899189814814815</v>
      </c>
      <c r="D5805" s="3" t="s">
        <v>1933</v>
      </c>
      <c r="E5805" s="3" t="s">
        <v>33226</v>
      </c>
      <c r="F5805" s="3" t="s">
        <v>33225</v>
      </c>
      <c r="G5805" s="3" t="s">
        <v>1628</v>
      </c>
      <c r="H5805" s="3" t="s">
        <v>12519</v>
      </c>
    </row>
    <row r="5806" spans="1:8" ht="87" x14ac:dyDescent="0.35">
      <c r="A5806" s="4">
        <v>171774</v>
      </c>
      <c r="B5806" s="1">
        <v>45239</v>
      </c>
      <c r="C5806" s="2">
        <v>0.49312500000000004</v>
      </c>
      <c r="D5806" s="3" t="s">
        <v>33227</v>
      </c>
      <c r="E5806" s="3" t="s">
        <v>33231</v>
      </c>
      <c r="F5806" s="3" t="s">
        <v>33228</v>
      </c>
      <c r="G5806" s="3" t="s">
        <v>33229</v>
      </c>
      <c r="H5806" s="3" t="s">
        <v>33230</v>
      </c>
    </row>
    <row r="5807" spans="1:8" ht="43.5" x14ac:dyDescent="0.35">
      <c r="A5807" s="4">
        <v>37689</v>
      </c>
      <c r="B5807" s="1">
        <v>45239</v>
      </c>
      <c r="C5807" s="2">
        <v>0.49354166666666671</v>
      </c>
      <c r="D5807" s="3" t="s">
        <v>1933</v>
      </c>
      <c r="E5807" s="3" t="s">
        <v>33235</v>
      </c>
      <c r="F5807" s="3" t="s">
        <v>33232</v>
      </c>
      <c r="G5807" s="3" t="s">
        <v>33233</v>
      </c>
      <c r="H5807" s="3" t="s">
        <v>33234</v>
      </c>
    </row>
    <row r="5808" spans="1:8" x14ac:dyDescent="0.35">
      <c r="A5808" s="4">
        <v>145439</v>
      </c>
      <c r="B5808" s="1">
        <v>45239</v>
      </c>
      <c r="C5808" s="2">
        <v>0.49547453703703703</v>
      </c>
      <c r="D5808" s="3" t="s">
        <v>11382</v>
      </c>
      <c r="E5808" s="3" t="s">
        <v>33236</v>
      </c>
      <c r="F5808" s="3" t="s">
        <v>12480</v>
      </c>
      <c r="G5808" s="3" t="s">
        <v>33236</v>
      </c>
      <c r="H5808" s="3" t="s">
        <v>33237</v>
      </c>
    </row>
    <row r="5809" spans="1:8" ht="43.5" x14ac:dyDescent="0.35">
      <c r="A5809" s="4">
        <v>19730</v>
      </c>
      <c r="B5809" s="1">
        <v>45239</v>
      </c>
      <c r="C5809" s="2">
        <v>0.49718749999999995</v>
      </c>
      <c r="D5809" s="3" t="s">
        <v>985</v>
      </c>
      <c r="E5809" s="3" t="s">
        <v>33239</v>
      </c>
      <c r="F5809" s="3" t="s">
        <v>33238</v>
      </c>
      <c r="G5809" s="3" t="s">
        <v>228</v>
      </c>
      <c r="H5809" s="3" t="s">
        <v>29690</v>
      </c>
    </row>
    <row r="5810" spans="1:8" x14ac:dyDescent="0.35">
      <c r="A5810" s="4">
        <v>15347</v>
      </c>
      <c r="B5810" s="1">
        <v>45239</v>
      </c>
      <c r="C5810" s="2">
        <v>0.49922453703703701</v>
      </c>
      <c r="D5810" s="3" t="s">
        <v>12833</v>
      </c>
      <c r="E5810" s="3" t="s">
        <v>14127</v>
      </c>
      <c r="F5810" s="3" t="s">
        <v>12484</v>
      </c>
      <c r="G5810" s="3" t="s">
        <v>14127</v>
      </c>
      <c r="H5810" s="3" t="s">
        <v>10659</v>
      </c>
    </row>
    <row r="5811" spans="1:8" x14ac:dyDescent="0.35">
      <c r="A5811" s="4">
        <v>7870</v>
      </c>
      <c r="B5811" s="1">
        <v>45239</v>
      </c>
      <c r="C5811" s="2">
        <v>0.50315972222222227</v>
      </c>
      <c r="D5811" s="3" t="s">
        <v>11851</v>
      </c>
      <c r="E5811" s="3" t="s">
        <v>30523</v>
      </c>
      <c r="F5811" s="3" t="s">
        <v>12785</v>
      </c>
      <c r="G5811" s="3" t="s">
        <v>30523</v>
      </c>
      <c r="H5811" s="3" t="s">
        <v>10659</v>
      </c>
    </row>
    <row r="5812" spans="1:8" ht="43.5" x14ac:dyDescent="0.35">
      <c r="A5812" s="4">
        <v>43953</v>
      </c>
      <c r="B5812" s="1">
        <v>45239</v>
      </c>
      <c r="C5812" s="2">
        <v>0.50373842592592599</v>
      </c>
      <c r="D5812" s="3" t="s">
        <v>1436</v>
      </c>
      <c r="E5812" s="3" t="s">
        <v>33242</v>
      </c>
      <c r="F5812" s="3" t="s">
        <v>33240</v>
      </c>
      <c r="G5812" s="3" t="s">
        <v>33241</v>
      </c>
      <c r="H5812" s="3" t="s">
        <v>12506</v>
      </c>
    </row>
    <row r="5813" spans="1:8" ht="29" x14ac:dyDescent="0.35">
      <c r="A5813" s="4">
        <v>9303</v>
      </c>
      <c r="B5813" s="1">
        <v>45239</v>
      </c>
      <c r="C5813" s="2">
        <v>0.50452546296296297</v>
      </c>
      <c r="D5813" s="3" t="s">
        <v>1258</v>
      </c>
      <c r="E5813" s="3" t="s">
        <v>13995</v>
      </c>
      <c r="F5813" s="3" t="s">
        <v>12172</v>
      </c>
      <c r="G5813" s="3" t="s">
        <v>33243</v>
      </c>
      <c r="H5813" s="3" t="s">
        <v>11861</v>
      </c>
    </row>
    <row r="5814" spans="1:8" x14ac:dyDescent="0.35">
      <c r="A5814" s="4">
        <v>202134</v>
      </c>
      <c r="B5814" s="1">
        <v>45239</v>
      </c>
      <c r="C5814" s="2">
        <v>0.50703703703703706</v>
      </c>
      <c r="D5814" s="3" t="s">
        <v>10435</v>
      </c>
      <c r="E5814" s="3" t="s">
        <v>33245</v>
      </c>
      <c r="F5814" s="3" t="s">
        <v>33244</v>
      </c>
      <c r="G5814" s="3" t="s">
        <v>10454</v>
      </c>
      <c r="H5814" s="3" t="s">
        <v>29690</v>
      </c>
    </row>
    <row r="5815" spans="1:8" x14ac:dyDescent="0.35">
      <c r="A5815" s="4">
        <v>147415</v>
      </c>
      <c r="B5815" s="1">
        <v>45239</v>
      </c>
      <c r="C5815" s="2">
        <v>0.51165509259259256</v>
      </c>
      <c r="D5815" s="3" t="s">
        <v>985</v>
      </c>
      <c r="E5815" s="3" t="s">
        <v>33246</v>
      </c>
      <c r="F5815" s="3" t="s">
        <v>11953</v>
      </c>
      <c r="G5815" s="3" t="s">
        <v>33246</v>
      </c>
      <c r="H5815" s="3" t="s">
        <v>12234</v>
      </c>
    </row>
    <row r="5816" spans="1:8" ht="43.5" x14ac:dyDescent="0.35">
      <c r="A5816" s="4">
        <v>40845</v>
      </c>
      <c r="B5816" s="1">
        <v>45239</v>
      </c>
      <c r="C5816" s="2">
        <v>0.51187499999999997</v>
      </c>
      <c r="D5816" s="3" t="s">
        <v>14365</v>
      </c>
      <c r="E5816" s="3" t="s">
        <v>33249</v>
      </c>
      <c r="F5816" s="3" t="s">
        <v>33247</v>
      </c>
      <c r="G5816" s="3" t="s">
        <v>11865</v>
      </c>
      <c r="H5816" s="3" t="s">
        <v>33248</v>
      </c>
    </row>
    <row r="5817" spans="1:8" ht="29" x14ac:dyDescent="0.35">
      <c r="A5817" s="4">
        <v>50230</v>
      </c>
      <c r="B5817" s="1">
        <v>45239</v>
      </c>
      <c r="C5817" s="2">
        <v>0.5133564814814815</v>
      </c>
      <c r="D5817" s="3" t="s">
        <v>985</v>
      </c>
      <c r="E5817" s="3" t="s">
        <v>20995</v>
      </c>
      <c r="F5817" s="3" t="s">
        <v>11953</v>
      </c>
      <c r="G5817" s="3" t="s">
        <v>20995</v>
      </c>
      <c r="H5817" s="3" t="s">
        <v>10726</v>
      </c>
    </row>
    <row r="5818" spans="1:8" ht="43.5" x14ac:dyDescent="0.35">
      <c r="A5818" s="4">
        <v>40845</v>
      </c>
      <c r="B5818" s="1">
        <v>45239</v>
      </c>
      <c r="C5818" s="2">
        <v>0.51399305555555552</v>
      </c>
      <c r="D5818" s="3" t="s">
        <v>14365</v>
      </c>
      <c r="E5818" s="3" t="s">
        <v>33249</v>
      </c>
      <c r="F5818" s="3" t="s">
        <v>33247</v>
      </c>
      <c r="G5818" s="3" t="s">
        <v>33250</v>
      </c>
      <c r="H5818" s="3" t="s">
        <v>33248</v>
      </c>
    </row>
    <row r="5819" spans="1:8" ht="29" x14ac:dyDescent="0.35">
      <c r="A5819" s="4">
        <v>123240</v>
      </c>
      <c r="B5819" s="1">
        <v>45239</v>
      </c>
      <c r="C5819" s="2">
        <v>0.51846064814814818</v>
      </c>
      <c r="D5819" s="3" t="s">
        <v>1258</v>
      </c>
      <c r="E5819" s="3" t="s">
        <v>33254</v>
      </c>
      <c r="F5819" s="3" t="s">
        <v>33251</v>
      </c>
      <c r="G5819" s="3" t="s">
        <v>33252</v>
      </c>
      <c r="H5819" s="3" t="s">
        <v>33253</v>
      </c>
    </row>
    <row r="5820" spans="1:8" ht="43.5" x14ac:dyDescent="0.35">
      <c r="A5820" s="4">
        <v>44397</v>
      </c>
      <c r="B5820" s="1">
        <v>45239</v>
      </c>
      <c r="C5820" s="2">
        <v>0.54236111111111118</v>
      </c>
      <c r="D5820" s="3" t="s">
        <v>33255</v>
      </c>
      <c r="E5820" s="3" t="s">
        <v>33259</v>
      </c>
      <c r="F5820" s="3" t="s">
        <v>33256</v>
      </c>
      <c r="G5820" s="3" t="s">
        <v>33257</v>
      </c>
      <c r="H5820" s="3" t="s">
        <v>33258</v>
      </c>
    </row>
    <row r="5821" spans="1:8" x14ac:dyDescent="0.35">
      <c r="A5821" s="4">
        <v>111404</v>
      </c>
      <c r="B5821" s="1">
        <v>45239</v>
      </c>
      <c r="C5821" s="2">
        <v>0.55040509259259263</v>
      </c>
      <c r="D5821" s="3" t="s">
        <v>33260</v>
      </c>
      <c r="E5821" s="3" t="s">
        <v>33263</v>
      </c>
      <c r="F5821" s="3" t="s">
        <v>15613</v>
      </c>
      <c r="G5821" s="3" t="s">
        <v>33261</v>
      </c>
      <c r="H5821" s="3" t="s">
        <v>33262</v>
      </c>
    </row>
    <row r="5822" spans="1:8" ht="116" x14ac:dyDescent="0.35">
      <c r="A5822" s="4">
        <v>26106</v>
      </c>
      <c r="B5822" s="1">
        <v>45239</v>
      </c>
      <c r="C5822" s="2">
        <v>0.55305555555555552</v>
      </c>
      <c r="D5822" s="3" t="s">
        <v>33264</v>
      </c>
      <c r="E5822" s="3" t="s">
        <v>33268</v>
      </c>
      <c r="F5822" s="3" t="s">
        <v>33265</v>
      </c>
      <c r="G5822" s="3" t="s">
        <v>33266</v>
      </c>
      <c r="H5822" s="3" t="s">
        <v>33267</v>
      </c>
    </row>
    <row r="5823" spans="1:8" ht="72.5" x14ac:dyDescent="0.35">
      <c r="A5823" s="4">
        <v>66966</v>
      </c>
      <c r="B5823" s="1">
        <v>45239</v>
      </c>
      <c r="C5823" s="2">
        <v>0.55585648148148148</v>
      </c>
      <c r="D5823" s="3" t="s">
        <v>33269</v>
      </c>
      <c r="E5823" s="3" t="s">
        <v>33273</v>
      </c>
      <c r="F5823" s="3" t="s">
        <v>33270</v>
      </c>
      <c r="G5823" s="3" t="s">
        <v>33271</v>
      </c>
      <c r="H5823" s="3" t="s">
        <v>33272</v>
      </c>
    </row>
    <row r="5824" spans="1:8" ht="29" x14ac:dyDescent="0.35">
      <c r="A5824" s="4">
        <v>150393</v>
      </c>
      <c r="B5824" s="1">
        <v>45239</v>
      </c>
      <c r="C5824" s="2">
        <v>0.56004629629629632</v>
      </c>
      <c r="D5824" s="3" t="s">
        <v>13469</v>
      </c>
      <c r="E5824" s="3" t="s">
        <v>14519</v>
      </c>
      <c r="F5824" s="3" t="s">
        <v>33274</v>
      </c>
      <c r="G5824" s="3" t="s">
        <v>33275</v>
      </c>
      <c r="H5824" s="3" t="s">
        <v>33276</v>
      </c>
    </row>
    <row r="5825" spans="1:8" x14ac:dyDescent="0.35">
      <c r="A5825" s="4">
        <v>34404</v>
      </c>
      <c r="B5825" s="1">
        <v>45239</v>
      </c>
      <c r="C5825" s="2">
        <v>0.56465277777777778</v>
      </c>
      <c r="D5825" s="3" t="s">
        <v>12397</v>
      </c>
      <c r="E5825" s="3" t="s">
        <v>33279</v>
      </c>
      <c r="F5825" s="3" t="s">
        <v>33277</v>
      </c>
      <c r="G5825" s="3" t="s">
        <v>13878</v>
      </c>
      <c r="H5825" s="3" t="s">
        <v>33278</v>
      </c>
    </row>
    <row r="5826" spans="1:8" ht="116" x14ac:dyDescent="0.35">
      <c r="A5826" s="4">
        <v>35258</v>
      </c>
      <c r="B5826" s="1">
        <v>45239</v>
      </c>
      <c r="C5826" s="2">
        <v>0.56853009259259257</v>
      </c>
      <c r="D5826" s="3" t="s">
        <v>33280</v>
      </c>
      <c r="E5826" s="3" t="s">
        <v>33284</v>
      </c>
      <c r="F5826" s="3" t="s">
        <v>33281</v>
      </c>
      <c r="G5826" s="3" t="s">
        <v>33282</v>
      </c>
      <c r="H5826" s="3" t="s">
        <v>33283</v>
      </c>
    </row>
    <row r="5827" spans="1:8" ht="43.5" x14ac:dyDescent="0.35">
      <c r="A5827" s="4">
        <v>51354</v>
      </c>
      <c r="B5827" s="1">
        <v>45239</v>
      </c>
      <c r="C5827" s="2">
        <v>0.56958333333333333</v>
      </c>
      <c r="D5827" s="3" t="s">
        <v>892</v>
      </c>
      <c r="E5827" s="3" t="s">
        <v>33286</v>
      </c>
      <c r="F5827" s="3" t="s">
        <v>33285</v>
      </c>
      <c r="G5827" s="3" t="s">
        <v>11381</v>
      </c>
      <c r="H5827" s="3" t="s">
        <v>11777</v>
      </c>
    </row>
    <row r="5828" spans="1:8" ht="116" x14ac:dyDescent="0.35">
      <c r="A5828" s="4">
        <v>35258</v>
      </c>
      <c r="B5828" s="1">
        <v>45239</v>
      </c>
      <c r="C5828" s="2">
        <v>0.57016203703703705</v>
      </c>
      <c r="D5828" s="3" t="s">
        <v>33280</v>
      </c>
      <c r="E5828" s="3" t="s">
        <v>33284</v>
      </c>
      <c r="F5828" s="3" t="s">
        <v>33281</v>
      </c>
      <c r="G5828" s="3" t="s">
        <v>33287</v>
      </c>
      <c r="H5828" s="3" t="s">
        <v>33288</v>
      </c>
    </row>
    <row r="5829" spans="1:8" ht="116" x14ac:dyDescent="0.35">
      <c r="A5829" s="4">
        <v>64706</v>
      </c>
      <c r="B5829" s="1">
        <v>45239</v>
      </c>
      <c r="C5829" s="2">
        <v>0.57217592592592592</v>
      </c>
      <c r="D5829" s="3" t="s">
        <v>755</v>
      </c>
      <c r="E5829" s="3" t="s">
        <v>33291</v>
      </c>
      <c r="F5829" s="3" t="s">
        <v>32659</v>
      </c>
      <c r="G5829" s="3" t="s">
        <v>33289</v>
      </c>
      <c r="H5829" s="3" t="s">
        <v>33290</v>
      </c>
    </row>
    <row r="5830" spans="1:8" ht="29" x14ac:dyDescent="0.35">
      <c r="A5830" s="4">
        <v>142880</v>
      </c>
      <c r="B5830" s="1">
        <v>45239</v>
      </c>
      <c r="C5830" s="2">
        <v>0.57660879629629636</v>
      </c>
      <c r="D5830" s="3" t="e">
        <f>- sneezing and RUNNY nose WITH facial PAIN</f>
        <v>#NAME?</v>
      </c>
      <c r="E5830" s="3" t="e">
        <f>- chronic Sinusitis</f>
        <v>#NAME?</v>
      </c>
      <c r="F5830" s="3" t="s">
        <v>33292</v>
      </c>
      <c r="G5830" s="3" t="e">
        <f>-same</f>
        <v>#NAME?</v>
      </c>
      <c r="H5830" s="3" t="s">
        <v>33293</v>
      </c>
    </row>
    <row r="5831" spans="1:8" ht="29" x14ac:dyDescent="0.35">
      <c r="A5831" s="4">
        <v>202450</v>
      </c>
      <c r="B5831" s="1">
        <v>45239</v>
      </c>
      <c r="C5831" s="2">
        <v>0.57855324074074077</v>
      </c>
      <c r="D5831" s="3" t="s">
        <v>33294</v>
      </c>
      <c r="E5831" s="3" t="s">
        <v>30164</v>
      </c>
      <c r="F5831" s="3" t="s">
        <v>33295</v>
      </c>
      <c r="G5831" s="3" t="s">
        <v>11131</v>
      </c>
      <c r="H5831" s="3" t="s">
        <v>33296</v>
      </c>
    </row>
    <row r="5832" spans="1:8" ht="116" x14ac:dyDescent="0.35">
      <c r="A5832" s="4">
        <v>60227</v>
      </c>
      <c r="B5832" s="1">
        <v>45239</v>
      </c>
      <c r="C5832" s="2">
        <v>0.578587962962963</v>
      </c>
      <c r="D5832" s="3" t="s">
        <v>33297</v>
      </c>
      <c r="E5832" s="3" t="s">
        <v>33301</v>
      </c>
      <c r="F5832" s="3" t="s">
        <v>33298</v>
      </c>
      <c r="G5832" s="3" t="s">
        <v>33299</v>
      </c>
      <c r="H5832" s="3" t="s">
        <v>33300</v>
      </c>
    </row>
    <row r="5833" spans="1:8" ht="72.5" x14ac:dyDescent="0.35">
      <c r="A5833" s="4">
        <v>32865</v>
      </c>
      <c r="B5833" s="1">
        <v>45239</v>
      </c>
      <c r="C5833" s="2">
        <v>0.57998842592592592</v>
      </c>
      <c r="D5833" s="3" t="s">
        <v>1744</v>
      </c>
      <c r="E5833" s="3" t="s">
        <v>15209</v>
      </c>
      <c r="F5833" s="3" t="s">
        <v>33302</v>
      </c>
      <c r="G5833" s="3" t="s">
        <v>20984</v>
      </c>
      <c r="H5833" s="3" t="s">
        <v>33303</v>
      </c>
    </row>
    <row r="5834" spans="1:8" ht="58" x14ac:dyDescent="0.35">
      <c r="A5834" s="4">
        <v>183278</v>
      </c>
      <c r="B5834" s="1">
        <v>45239</v>
      </c>
      <c r="C5834" s="2">
        <v>0.58011574074074079</v>
      </c>
      <c r="D5834" s="3" t="s">
        <v>1436</v>
      </c>
      <c r="E5834" s="3" t="s">
        <v>33307</v>
      </c>
      <c r="F5834" s="3" t="s">
        <v>33304</v>
      </c>
      <c r="G5834" s="3" t="s">
        <v>33305</v>
      </c>
      <c r="H5834" s="3" t="s">
        <v>33306</v>
      </c>
    </row>
    <row r="5835" spans="1:8" ht="29" x14ac:dyDescent="0.35">
      <c r="A5835" s="4">
        <v>55271</v>
      </c>
      <c r="B5835" s="1">
        <v>45239</v>
      </c>
      <c r="C5835" s="2">
        <v>0.58250000000000002</v>
      </c>
      <c r="D5835" s="3" t="s">
        <v>33308</v>
      </c>
      <c r="E5835" s="3" t="s">
        <v>33312</v>
      </c>
      <c r="F5835" s="3" t="s">
        <v>33309</v>
      </c>
      <c r="G5835" s="3" t="s">
        <v>33310</v>
      </c>
      <c r="H5835" s="3" t="s">
        <v>33311</v>
      </c>
    </row>
    <row r="5836" spans="1:8" ht="72.5" x14ac:dyDescent="0.35">
      <c r="A5836" s="4">
        <v>179566</v>
      </c>
      <c r="B5836" s="1">
        <v>45239</v>
      </c>
      <c r="C5836" s="2">
        <v>0.58591435185185181</v>
      </c>
      <c r="D5836" s="3" t="s">
        <v>1436</v>
      </c>
      <c r="E5836" s="3" t="s">
        <v>33315</v>
      </c>
      <c r="F5836" s="3" t="s">
        <v>33313</v>
      </c>
      <c r="G5836" s="3" t="s">
        <v>11745</v>
      </c>
      <c r="H5836" s="3" t="s">
        <v>33314</v>
      </c>
    </row>
    <row r="5837" spans="1:8" ht="58" x14ac:dyDescent="0.35">
      <c r="A5837" s="4">
        <v>44120</v>
      </c>
      <c r="B5837" s="1">
        <v>45239</v>
      </c>
      <c r="C5837" s="2">
        <v>0.5862384259259259</v>
      </c>
      <c r="D5837" s="3" t="s">
        <v>10471</v>
      </c>
      <c r="E5837" s="3" t="s">
        <v>33317</v>
      </c>
      <c r="F5837" s="3" t="s">
        <v>33316</v>
      </c>
      <c r="G5837" s="3" t="s">
        <v>33317</v>
      </c>
      <c r="H5837" s="3" t="s">
        <v>33318</v>
      </c>
    </row>
    <row r="5838" spans="1:8" ht="58" x14ac:dyDescent="0.35">
      <c r="A5838" s="4">
        <v>53912</v>
      </c>
      <c r="B5838" s="1">
        <v>45239</v>
      </c>
      <c r="C5838" s="2">
        <v>0.58728009259259262</v>
      </c>
      <c r="D5838" s="3" t="s">
        <v>985</v>
      </c>
      <c r="E5838" s="3" t="s">
        <v>20496</v>
      </c>
      <c r="F5838" s="3" t="s">
        <v>11953</v>
      </c>
      <c r="G5838" s="3" t="s">
        <v>33319</v>
      </c>
      <c r="H5838" s="3" t="s">
        <v>10726</v>
      </c>
    </row>
    <row r="5839" spans="1:8" ht="43.5" x14ac:dyDescent="0.35">
      <c r="A5839" s="4">
        <v>129219</v>
      </c>
      <c r="B5839" s="1">
        <v>45239</v>
      </c>
      <c r="C5839" s="2">
        <v>0.58743055555555557</v>
      </c>
      <c r="D5839" s="3" t="s">
        <v>892</v>
      </c>
      <c r="E5839" s="3" t="s">
        <v>33321</v>
      </c>
      <c r="F5839" s="3" t="s">
        <v>33320</v>
      </c>
      <c r="G5839" s="3" t="s">
        <v>11021</v>
      </c>
      <c r="H5839" s="3" t="s">
        <v>11777</v>
      </c>
    </row>
    <row r="5840" spans="1:8" ht="232" x14ac:dyDescent="0.35">
      <c r="A5840" s="4">
        <v>56941</v>
      </c>
      <c r="B5840" s="1">
        <v>45239</v>
      </c>
      <c r="C5840" s="2">
        <v>0.58892361111111113</v>
      </c>
      <c r="D5840" s="3" t="s">
        <v>33322</v>
      </c>
      <c r="E5840" s="3" t="s">
        <v>33326</v>
      </c>
      <c r="F5840" s="3" t="s">
        <v>33323</v>
      </c>
      <c r="G5840" s="3" t="s">
        <v>33324</v>
      </c>
      <c r="H5840" s="3" t="s">
        <v>33325</v>
      </c>
    </row>
    <row r="5841" spans="1:8" ht="43.5" x14ac:dyDescent="0.35">
      <c r="A5841" s="4">
        <v>3459</v>
      </c>
      <c r="B5841" s="1">
        <v>45239</v>
      </c>
      <c r="C5841" s="2">
        <v>0.58962962962962961</v>
      </c>
      <c r="D5841" s="3" t="s">
        <v>985</v>
      </c>
      <c r="E5841" s="3" t="s">
        <v>33327</v>
      </c>
      <c r="F5841" s="3" t="s">
        <v>12899</v>
      </c>
      <c r="G5841" s="3" t="s">
        <v>33327</v>
      </c>
      <c r="H5841" s="3" t="s">
        <v>10726</v>
      </c>
    </row>
    <row r="5842" spans="1:8" ht="29" x14ac:dyDescent="0.35">
      <c r="A5842" s="4">
        <v>32296</v>
      </c>
      <c r="B5842" s="1">
        <v>45239</v>
      </c>
      <c r="C5842" s="2">
        <v>0.59013888888888888</v>
      </c>
      <c r="D5842" s="3" t="s">
        <v>13130</v>
      </c>
      <c r="E5842" s="3" t="s">
        <v>13968</v>
      </c>
      <c r="F5842" s="3" t="s">
        <v>33328</v>
      </c>
      <c r="G5842" s="3" t="s">
        <v>12344</v>
      </c>
      <c r="H5842" s="3" t="s">
        <v>15292</v>
      </c>
    </row>
    <row r="5843" spans="1:8" ht="43.5" x14ac:dyDescent="0.35">
      <c r="A5843" s="4">
        <v>115734</v>
      </c>
      <c r="B5843" s="1">
        <v>45239</v>
      </c>
      <c r="C5843" s="2">
        <v>0.59143518518518523</v>
      </c>
      <c r="D5843" s="3" t="s">
        <v>1436</v>
      </c>
      <c r="E5843" s="3" t="s">
        <v>33332</v>
      </c>
      <c r="F5843" s="3" t="s">
        <v>33329</v>
      </c>
      <c r="G5843" s="3" t="s">
        <v>33330</v>
      </c>
      <c r="H5843" s="3" t="s">
        <v>33331</v>
      </c>
    </row>
    <row r="5844" spans="1:8" ht="43.5" x14ac:dyDescent="0.35">
      <c r="A5844" s="4">
        <v>199730</v>
      </c>
      <c r="B5844" s="1">
        <v>45239</v>
      </c>
      <c r="C5844" s="2">
        <v>0.59177083333333336</v>
      </c>
      <c r="D5844" s="3" t="s">
        <v>33333</v>
      </c>
      <c r="E5844" s="3" t="s">
        <v>33336</v>
      </c>
      <c r="F5844" s="3" t="s">
        <v>33334</v>
      </c>
      <c r="G5844" s="3" t="s">
        <v>30123</v>
      </c>
      <c r="H5844" s="3" t="s">
        <v>33335</v>
      </c>
    </row>
    <row r="5845" spans="1:8" x14ac:dyDescent="0.35">
      <c r="A5845" s="4">
        <v>200757</v>
      </c>
      <c r="B5845" s="1">
        <v>45239</v>
      </c>
      <c r="C5845" s="2">
        <v>0.59278935185185189</v>
      </c>
      <c r="D5845" s="3" t="s">
        <v>892</v>
      </c>
      <c r="E5845" s="3" t="s">
        <v>33337</v>
      </c>
      <c r="F5845" s="3" t="s">
        <v>12459</v>
      </c>
      <c r="G5845" s="3" t="s">
        <v>11021</v>
      </c>
      <c r="H5845" s="3" t="s">
        <v>11776</v>
      </c>
    </row>
    <row r="5846" spans="1:8" ht="58" x14ac:dyDescent="0.35">
      <c r="A5846" s="4">
        <v>87895</v>
      </c>
      <c r="B5846" s="1">
        <v>45239</v>
      </c>
      <c r="C5846" s="2">
        <v>0.5941319444444445</v>
      </c>
      <c r="D5846" s="3" t="s">
        <v>33338</v>
      </c>
      <c r="E5846" s="3" t="s">
        <v>33342</v>
      </c>
      <c r="F5846" s="3" t="s">
        <v>33339</v>
      </c>
      <c r="G5846" s="3" t="s">
        <v>33340</v>
      </c>
      <c r="H5846" s="3" t="s">
        <v>33341</v>
      </c>
    </row>
    <row r="5847" spans="1:8" x14ac:dyDescent="0.35">
      <c r="A5847" s="4">
        <v>167218</v>
      </c>
      <c r="B5847" s="1">
        <v>45239</v>
      </c>
      <c r="C5847" s="2">
        <v>0.59653935185185192</v>
      </c>
      <c r="D5847" s="3" t="s">
        <v>1702</v>
      </c>
      <c r="E5847" s="3" t="s">
        <v>33344</v>
      </c>
      <c r="F5847" s="3" t="s">
        <v>33343</v>
      </c>
      <c r="G5847" s="3" t="s">
        <v>33344</v>
      </c>
      <c r="H5847" s="3" t="s">
        <v>29949</v>
      </c>
    </row>
    <row r="5848" spans="1:8" ht="43.5" x14ac:dyDescent="0.35">
      <c r="A5848" s="4">
        <v>39524</v>
      </c>
      <c r="B5848" s="1">
        <v>45239</v>
      </c>
      <c r="C5848" s="2">
        <v>0.59983796296296299</v>
      </c>
      <c r="D5848" s="3" t="s">
        <v>33345</v>
      </c>
      <c r="E5848" s="3" t="s">
        <v>33348</v>
      </c>
      <c r="F5848" s="3" t="s">
        <v>33346</v>
      </c>
      <c r="G5848" s="3" t="s">
        <v>14097</v>
      </c>
      <c r="H5848" s="3" t="s">
        <v>33347</v>
      </c>
    </row>
    <row r="5849" spans="1:8" ht="72.5" x14ac:dyDescent="0.35">
      <c r="A5849" s="4">
        <v>53133</v>
      </c>
      <c r="B5849" s="1">
        <v>45239</v>
      </c>
      <c r="C5849" s="2">
        <v>0.60210648148148149</v>
      </c>
      <c r="D5849" s="3" t="s">
        <v>985</v>
      </c>
      <c r="E5849" s="3" t="s">
        <v>30826</v>
      </c>
      <c r="F5849" s="3" t="s">
        <v>11953</v>
      </c>
      <c r="G5849" s="3" t="s">
        <v>30826</v>
      </c>
      <c r="H5849" s="3" t="s">
        <v>10726</v>
      </c>
    </row>
    <row r="5850" spans="1:8" x14ac:dyDescent="0.35">
      <c r="A5850" s="4">
        <v>185113</v>
      </c>
      <c r="B5850" s="1">
        <v>45239</v>
      </c>
      <c r="C5850" s="2">
        <v>0.60211805555555553</v>
      </c>
      <c r="D5850" s="3" t="s">
        <v>33349</v>
      </c>
      <c r="E5850" s="3" t="s">
        <v>33351</v>
      </c>
      <c r="F5850" s="3" t="s">
        <v>13582</v>
      </c>
      <c r="G5850" s="3" t="s">
        <v>13275</v>
      </c>
      <c r="H5850" s="3" t="s">
        <v>33350</v>
      </c>
    </row>
    <row r="5851" spans="1:8" ht="58" x14ac:dyDescent="0.35">
      <c r="A5851" s="4">
        <v>157552</v>
      </c>
      <c r="B5851" s="1">
        <v>45239</v>
      </c>
      <c r="C5851" s="2">
        <v>0.60275462962962967</v>
      </c>
      <c r="D5851" s="3" t="s">
        <v>1556</v>
      </c>
      <c r="E5851" s="3" t="s">
        <v>33355</v>
      </c>
      <c r="F5851" s="3" t="s">
        <v>33352</v>
      </c>
      <c r="G5851" s="3" t="s">
        <v>33353</v>
      </c>
      <c r="H5851" s="3" t="s">
        <v>33354</v>
      </c>
    </row>
    <row r="5852" spans="1:8" ht="130.5" x14ac:dyDescent="0.35">
      <c r="A5852" s="4">
        <v>188089</v>
      </c>
      <c r="B5852" s="1">
        <v>45239</v>
      </c>
      <c r="C5852" s="2">
        <v>0.60371527777777778</v>
      </c>
      <c r="D5852" s="3" t="s">
        <v>33356</v>
      </c>
      <c r="E5852" s="3" t="s">
        <v>33359</v>
      </c>
      <c r="F5852" s="3" t="s">
        <v>33357</v>
      </c>
      <c r="G5852" s="3" t="s">
        <v>13308</v>
      </c>
      <c r="H5852" s="3" t="s">
        <v>33358</v>
      </c>
    </row>
    <row r="5853" spans="1:8" ht="130.5" x14ac:dyDescent="0.35">
      <c r="A5853" s="4">
        <v>188089</v>
      </c>
      <c r="B5853" s="1">
        <v>45239</v>
      </c>
      <c r="C5853" s="2">
        <v>0.6040740740740741</v>
      </c>
      <c r="D5853" s="3" t="s">
        <v>33356</v>
      </c>
      <c r="E5853" s="3" t="s">
        <v>33359</v>
      </c>
      <c r="F5853" s="3" t="s">
        <v>33357</v>
      </c>
      <c r="G5853" s="3" t="s">
        <v>13308</v>
      </c>
      <c r="H5853" s="3" t="s">
        <v>33360</v>
      </c>
    </row>
    <row r="5854" spans="1:8" x14ac:dyDescent="0.35">
      <c r="A5854" s="4">
        <v>177764</v>
      </c>
      <c r="B5854" s="1">
        <v>45239</v>
      </c>
      <c r="C5854" s="2">
        <v>0.60408564814814814</v>
      </c>
      <c r="D5854" s="3" t="s">
        <v>985</v>
      </c>
      <c r="E5854" s="3" t="s">
        <v>1315</v>
      </c>
      <c r="F5854" s="3" t="s">
        <v>11953</v>
      </c>
      <c r="G5854" s="3" t="s">
        <v>1315</v>
      </c>
      <c r="H5854" s="3" t="s">
        <v>10726</v>
      </c>
    </row>
    <row r="5855" spans="1:8" ht="43.5" x14ac:dyDescent="0.35">
      <c r="A5855" s="4">
        <v>50019</v>
      </c>
      <c r="B5855" s="1">
        <v>45239</v>
      </c>
      <c r="C5855" s="2">
        <v>0.60475694444444439</v>
      </c>
      <c r="D5855" s="3" t="s">
        <v>892</v>
      </c>
      <c r="E5855" s="3" t="s">
        <v>14010</v>
      </c>
      <c r="F5855" s="3" t="s">
        <v>33361</v>
      </c>
      <c r="G5855" s="3" t="s">
        <v>11021</v>
      </c>
      <c r="H5855" s="3" t="s">
        <v>11777</v>
      </c>
    </row>
    <row r="5856" spans="1:8" ht="72.5" x14ac:dyDescent="0.35">
      <c r="A5856" s="4">
        <v>92205</v>
      </c>
      <c r="B5856" s="1">
        <v>45239</v>
      </c>
      <c r="C5856" s="2">
        <v>0.60513888888888889</v>
      </c>
      <c r="D5856" s="3" t="s">
        <v>33362</v>
      </c>
      <c r="E5856" s="3" t="s">
        <v>33365</v>
      </c>
      <c r="F5856" s="3" t="s">
        <v>33363</v>
      </c>
      <c r="G5856" s="3" t="e">
        <f>-poor Glycemic CNTRL</f>
        <v>#NAME?</v>
      </c>
      <c r="H5856" s="3" t="s">
        <v>33364</v>
      </c>
    </row>
    <row r="5857" spans="1:8" x14ac:dyDescent="0.35">
      <c r="A5857" s="4">
        <v>199027</v>
      </c>
      <c r="B5857" s="1">
        <v>45239</v>
      </c>
      <c r="C5857" s="2">
        <v>0.60618055555555561</v>
      </c>
      <c r="D5857" s="3" t="s">
        <v>12868</v>
      </c>
      <c r="E5857" s="3" t="s">
        <v>717</v>
      </c>
      <c r="F5857" s="3" t="s">
        <v>12054</v>
      </c>
      <c r="G5857" s="3" t="s">
        <v>717</v>
      </c>
      <c r="H5857" s="3" t="s">
        <v>11368</v>
      </c>
    </row>
    <row r="5858" spans="1:8" ht="130.5" x14ac:dyDescent="0.35">
      <c r="A5858" s="4">
        <v>188089</v>
      </c>
      <c r="B5858" s="1">
        <v>45239</v>
      </c>
      <c r="C5858" s="2">
        <v>0.60633101851851856</v>
      </c>
      <c r="D5858" s="3" t="s">
        <v>33356</v>
      </c>
      <c r="E5858" s="3" t="s">
        <v>33359</v>
      </c>
      <c r="F5858" s="3" t="s">
        <v>33357</v>
      </c>
      <c r="G5858" s="3" t="s">
        <v>13308</v>
      </c>
      <c r="H5858" s="3" t="s">
        <v>33366</v>
      </c>
    </row>
    <row r="5859" spans="1:8" ht="43.5" x14ac:dyDescent="0.35">
      <c r="A5859" s="4">
        <v>154573</v>
      </c>
      <c r="B5859" s="1">
        <v>45239</v>
      </c>
      <c r="C5859" s="2">
        <v>0.61202546296296301</v>
      </c>
      <c r="D5859" s="3" t="s">
        <v>3372</v>
      </c>
      <c r="E5859" s="3" t="s">
        <v>19220</v>
      </c>
      <c r="F5859" s="3" t="s">
        <v>33367</v>
      </c>
      <c r="G5859" s="3" t="s">
        <v>11839</v>
      </c>
      <c r="H5859" s="3" t="s">
        <v>12644</v>
      </c>
    </row>
    <row r="5860" spans="1:8" x14ac:dyDescent="0.35">
      <c r="A5860" s="4">
        <v>72167</v>
      </c>
      <c r="B5860" s="1">
        <v>45239</v>
      </c>
      <c r="C5860" s="2">
        <v>0.61212962962962958</v>
      </c>
      <c r="D5860" s="3" t="s">
        <v>10407</v>
      </c>
      <c r="E5860" s="3" t="s">
        <v>33368</v>
      </c>
      <c r="F5860" s="3" t="s">
        <v>11953</v>
      </c>
      <c r="G5860" s="3" t="s">
        <v>33368</v>
      </c>
      <c r="H5860" s="3" t="s">
        <v>11630</v>
      </c>
    </row>
    <row r="5861" spans="1:8" ht="43.5" x14ac:dyDescent="0.35">
      <c r="A5861" s="4">
        <v>192452</v>
      </c>
      <c r="B5861" s="1">
        <v>45239</v>
      </c>
      <c r="C5861" s="2">
        <v>0.61364583333333333</v>
      </c>
      <c r="D5861" s="3" t="s">
        <v>10978</v>
      </c>
      <c r="E5861" s="3" t="s">
        <v>15305</v>
      </c>
      <c r="F5861" s="3" t="s">
        <v>33369</v>
      </c>
      <c r="G5861" s="3" t="s">
        <v>33370</v>
      </c>
      <c r="H5861" s="3" t="s">
        <v>33371</v>
      </c>
    </row>
    <row r="5862" spans="1:8" ht="29" x14ac:dyDescent="0.35">
      <c r="A5862" s="4">
        <v>206487</v>
      </c>
      <c r="B5862" s="1">
        <v>45239</v>
      </c>
      <c r="C5862" s="2">
        <v>0.61371527777777779</v>
      </c>
      <c r="D5862" s="3" t="s">
        <v>14894</v>
      </c>
      <c r="E5862" s="3" t="s">
        <v>33374</v>
      </c>
      <c r="F5862" s="3" t="s">
        <v>33372</v>
      </c>
      <c r="G5862" s="3" t="s">
        <v>33373</v>
      </c>
      <c r="H5862" s="3" t="s">
        <v>13703</v>
      </c>
    </row>
    <row r="5863" spans="1:8" ht="43.5" x14ac:dyDescent="0.35">
      <c r="A5863" s="4">
        <v>70621</v>
      </c>
      <c r="B5863" s="1">
        <v>45239</v>
      </c>
      <c r="C5863" s="2">
        <v>0.61570601851851847</v>
      </c>
      <c r="D5863" s="3" t="s">
        <v>892</v>
      </c>
      <c r="E5863" s="3" t="s">
        <v>33376</v>
      </c>
      <c r="F5863" s="3" t="s">
        <v>33375</v>
      </c>
      <c r="G5863" s="3" t="s">
        <v>11021</v>
      </c>
      <c r="H5863" s="3" t="s">
        <v>11777</v>
      </c>
    </row>
    <row r="5864" spans="1:8" ht="87" x14ac:dyDescent="0.35">
      <c r="A5864" s="4">
        <v>32907</v>
      </c>
      <c r="B5864" s="1">
        <v>45239</v>
      </c>
      <c r="C5864" s="2">
        <v>0.61917824074074079</v>
      </c>
      <c r="D5864" s="3" t="s">
        <v>33377</v>
      </c>
      <c r="E5864" s="3" t="s">
        <v>33381</v>
      </c>
      <c r="F5864" s="3" t="s">
        <v>33378</v>
      </c>
      <c r="G5864" s="3" t="s">
        <v>33379</v>
      </c>
      <c r="H5864" s="3" t="s">
        <v>33380</v>
      </c>
    </row>
    <row r="5865" spans="1:8" ht="72.5" x14ac:dyDescent="0.35">
      <c r="A5865" s="4">
        <v>32446</v>
      </c>
      <c r="B5865" s="1">
        <v>45239</v>
      </c>
      <c r="C5865" s="2">
        <v>0.62041666666666673</v>
      </c>
      <c r="D5865" s="3" t="s">
        <v>33382</v>
      </c>
      <c r="E5865" s="3" t="s">
        <v>33386</v>
      </c>
      <c r="F5865" s="3" t="s">
        <v>33383</v>
      </c>
      <c r="G5865" s="3" t="s">
        <v>33384</v>
      </c>
      <c r="H5865" s="3" t="s">
        <v>33385</v>
      </c>
    </row>
    <row r="5866" spans="1:8" ht="58" x14ac:dyDescent="0.35">
      <c r="A5866" s="4">
        <v>41425</v>
      </c>
      <c r="B5866" s="1">
        <v>45239</v>
      </c>
      <c r="C5866" s="2">
        <v>0.62290509259259264</v>
      </c>
      <c r="D5866" s="3" t="s">
        <v>892</v>
      </c>
      <c r="E5866" s="3" t="s">
        <v>33388</v>
      </c>
      <c r="F5866" s="3" t="s">
        <v>33387</v>
      </c>
      <c r="G5866" s="3" t="s">
        <v>14321</v>
      </c>
      <c r="H5866" s="3" t="s">
        <v>12316</v>
      </c>
    </row>
    <row r="5867" spans="1:8" ht="87" x14ac:dyDescent="0.35">
      <c r="A5867" s="4">
        <v>37753</v>
      </c>
      <c r="B5867" s="1">
        <v>45239</v>
      </c>
      <c r="C5867" s="2">
        <v>0.62405092592592593</v>
      </c>
      <c r="D5867" s="3" t="s">
        <v>12154</v>
      </c>
      <c r="E5867" s="3" t="s">
        <v>14901</v>
      </c>
      <c r="F5867" s="3" t="s">
        <v>33389</v>
      </c>
      <c r="G5867" s="3" t="s">
        <v>12246</v>
      </c>
      <c r="H5867" s="3" t="s">
        <v>23236</v>
      </c>
    </row>
    <row r="5868" spans="1:8" ht="43.5" x14ac:dyDescent="0.35">
      <c r="A5868" s="4">
        <v>44302</v>
      </c>
      <c r="B5868" s="1">
        <v>45239</v>
      </c>
      <c r="C5868" s="2">
        <v>0.62424768518518514</v>
      </c>
      <c r="D5868" s="3" t="s">
        <v>1436</v>
      </c>
      <c r="E5868" s="3" t="s">
        <v>33393</v>
      </c>
      <c r="F5868" s="3" t="s">
        <v>33390</v>
      </c>
      <c r="G5868" s="3" t="s">
        <v>33391</v>
      </c>
      <c r="H5868" s="3" t="s">
        <v>33392</v>
      </c>
    </row>
    <row r="5869" spans="1:8" ht="87" x14ac:dyDescent="0.35">
      <c r="A5869" s="4">
        <v>105854</v>
      </c>
      <c r="B5869" s="1">
        <v>45239</v>
      </c>
      <c r="C5869" s="2">
        <v>0.62847222222222221</v>
      </c>
      <c r="D5869" s="3" t="s">
        <v>33394</v>
      </c>
      <c r="E5869" s="3" t="s">
        <v>13548</v>
      </c>
      <c r="F5869" s="3" t="s">
        <v>33395</v>
      </c>
      <c r="G5869" s="3" t="s">
        <v>33396</v>
      </c>
      <c r="H5869" s="3" t="s">
        <v>33397</v>
      </c>
    </row>
    <row r="5870" spans="1:8" x14ac:dyDescent="0.35">
      <c r="A5870" s="4">
        <v>206049</v>
      </c>
      <c r="B5870" s="1">
        <v>45239</v>
      </c>
      <c r="C5870" s="2">
        <v>0.63</v>
      </c>
      <c r="D5870" s="3" t="s">
        <v>33398</v>
      </c>
      <c r="E5870" s="3" t="s">
        <v>33402</v>
      </c>
      <c r="F5870" s="3" t="s">
        <v>33399</v>
      </c>
      <c r="G5870" s="3" t="s">
        <v>33400</v>
      </c>
      <c r="H5870" s="3" t="s">
        <v>33401</v>
      </c>
    </row>
    <row r="5871" spans="1:8" ht="203" x14ac:dyDescent="0.35">
      <c r="A5871" s="4">
        <v>170050</v>
      </c>
      <c r="B5871" s="1">
        <v>45239</v>
      </c>
      <c r="C5871" s="2">
        <v>0.63194444444444442</v>
      </c>
      <c r="D5871" s="3" t="s">
        <v>33403</v>
      </c>
      <c r="E5871" s="3" t="s">
        <v>33407</v>
      </c>
      <c r="F5871" s="3" t="s">
        <v>33404</v>
      </c>
      <c r="G5871" s="3" t="s">
        <v>33405</v>
      </c>
      <c r="H5871" s="3" t="s">
        <v>33406</v>
      </c>
    </row>
    <row r="5872" spans="1:8" ht="87" x14ac:dyDescent="0.35">
      <c r="A5872" s="4">
        <v>62162</v>
      </c>
      <c r="B5872" s="1">
        <v>45239</v>
      </c>
      <c r="C5872" s="2">
        <v>0.63423611111111111</v>
      </c>
      <c r="D5872" s="3" t="s">
        <v>33408</v>
      </c>
      <c r="E5872" s="3" t="s">
        <v>33412</v>
      </c>
      <c r="F5872" s="3" t="s">
        <v>33409</v>
      </c>
      <c r="G5872" s="3" t="s">
        <v>33410</v>
      </c>
      <c r="H5872" s="3" t="s">
        <v>33411</v>
      </c>
    </row>
    <row r="5873" spans="1:8" ht="58" x14ac:dyDescent="0.35">
      <c r="A5873" s="4">
        <v>182630</v>
      </c>
      <c r="B5873" s="1">
        <v>45239</v>
      </c>
      <c r="C5873" s="2">
        <v>0.63565972222222222</v>
      </c>
      <c r="D5873" s="3" t="s">
        <v>33413</v>
      </c>
      <c r="E5873" s="3" t="s">
        <v>33416</v>
      </c>
      <c r="F5873" s="3" t="s">
        <v>33414</v>
      </c>
      <c r="G5873" s="3" t="s">
        <v>23818</v>
      </c>
      <c r="H5873" s="3" t="s">
        <v>33415</v>
      </c>
    </row>
    <row r="5874" spans="1:8" ht="29" x14ac:dyDescent="0.35">
      <c r="A5874" s="4">
        <v>37643</v>
      </c>
      <c r="B5874" s="1">
        <v>45239</v>
      </c>
      <c r="C5874" s="2">
        <v>0.63569444444444445</v>
      </c>
      <c r="D5874" s="3" t="s">
        <v>1702</v>
      </c>
      <c r="E5874" s="3" t="s">
        <v>33419</v>
      </c>
      <c r="F5874" s="3" t="s">
        <v>33417</v>
      </c>
      <c r="G5874" s="3" t="s">
        <v>10789</v>
      </c>
      <c r="H5874" s="3" t="s">
        <v>33418</v>
      </c>
    </row>
    <row r="5875" spans="1:8" ht="58" x14ac:dyDescent="0.35">
      <c r="A5875" s="4">
        <v>35697</v>
      </c>
      <c r="B5875" s="1">
        <v>45239</v>
      </c>
      <c r="C5875" s="2">
        <v>0.63945601851851852</v>
      </c>
      <c r="D5875" s="3" t="s">
        <v>892</v>
      </c>
      <c r="E5875" s="3" t="s">
        <v>33422</v>
      </c>
      <c r="F5875" s="3" t="s">
        <v>33420</v>
      </c>
      <c r="G5875" s="3" t="s">
        <v>11378</v>
      </c>
      <c r="H5875" s="3" t="s">
        <v>33421</v>
      </c>
    </row>
    <row r="5876" spans="1:8" ht="101.5" x14ac:dyDescent="0.35">
      <c r="A5876" s="4">
        <v>42030</v>
      </c>
      <c r="B5876" s="1">
        <v>45239</v>
      </c>
      <c r="C5876" s="2">
        <v>0.64194444444444443</v>
      </c>
      <c r="D5876" s="3" t="s">
        <v>33423</v>
      </c>
      <c r="E5876" s="3" t="s">
        <v>21011</v>
      </c>
      <c r="F5876" s="3" t="s">
        <v>33424</v>
      </c>
      <c r="G5876" s="3" t="s">
        <v>33425</v>
      </c>
      <c r="H5876" s="3" t="s">
        <v>33426</v>
      </c>
    </row>
    <row r="5877" spans="1:8" ht="72.5" x14ac:dyDescent="0.35">
      <c r="A5877" s="4">
        <v>131151</v>
      </c>
      <c r="B5877" s="1">
        <v>45239</v>
      </c>
      <c r="C5877" s="2">
        <v>0.64446759259259256</v>
      </c>
      <c r="D5877" s="3" t="s">
        <v>33427</v>
      </c>
      <c r="E5877" s="3" t="s">
        <v>33431</v>
      </c>
      <c r="F5877" s="3" t="s">
        <v>33428</v>
      </c>
      <c r="G5877" s="3" t="s">
        <v>33429</v>
      </c>
      <c r="H5877" s="3" t="s">
        <v>33430</v>
      </c>
    </row>
    <row r="5878" spans="1:8" ht="87" x14ac:dyDescent="0.35">
      <c r="A5878" s="4">
        <v>42524</v>
      </c>
      <c r="B5878" s="1">
        <v>45239</v>
      </c>
      <c r="C5878" s="2">
        <v>0.64589120370370368</v>
      </c>
      <c r="D5878" s="3" t="s">
        <v>12414</v>
      </c>
      <c r="E5878" s="3" t="s">
        <v>33435</v>
      </c>
      <c r="F5878" s="3" t="s">
        <v>33432</v>
      </c>
      <c r="G5878" s="3" t="s">
        <v>33433</v>
      </c>
      <c r="H5878" s="3" t="s">
        <v>33434</v>
      </c>
    </row>
    <row r="5879" spans="1:8" ht="58" x14ac:dyDescent="0.35">
      <c r="A5879" s="4">
        <v>34129</v>
      </c>
      <c r="B5879" s="1">
        <v>45239</v>
      </c>
      <c r="C5879" s="2">
        <v>0.64820601851851845</v>
      </c>
      <c r="D5879" s="3" t="s">
        <v>985</v>
      </c>
      <c r="E5879" s="3" t="s">
        <v>33439</v>
      </c>
      <c r="F5879" s="3" t="s">
        <v>33436</v>
      </c>
      <c r="G5879" s="3" t="s">
        <v>33437</v>
      </c>
      <c r="H5879" s="3" t="s">
        <v>33438</v>
      </c>
    </row>
    <row r="5880" spans="1:8" ht="261" x14ac:dyDescent="0.35">
      <c r="A5880" s="4">
        <v>3269</v>
      </c>
      <c r="B5880" s="1">
        <v>45239</v>
      </c>
      <c r="C5880" s="2">
        <v>0.64850694444444446</v>
      </c>
      <c r="D5880" s="3" t="s">
        <v>33440</v>
      </c>
      <c r="E5880" s="3" t="s">
        <v>33443</v>
      </c>
      <c r="F5880" s="3" t="s">
        <v>33441</v>
      </c>
      <c r="G5880" s="3" t="s">
        <v>23814</v>
      </c>
      <c r="H5880" s="3" t="s">
        <v>33442</v>
      </c>
    </row>
    <row r="5881" spans="1:8" ht="72.5" x14ac:dyDescent="0.35">
      <c r="A5881" s="4">
        <v>32891</v>
      </c>
      <c r="B5881" s="1">
        <v>45239</v>
      </c>
      <c r="C5881" s="2">
        <v>0.65085648148148145</v>
      </c>
      <c r="D5881" s="3" t="s">
        <v>33444</v>
      </c>
      <c r="E5881" s="3" t="s">
        <v>33446</v>
      </c>
      <c r="F5881" s="3" t="s">
        <v>14627</v>
      </c>
      <c r="G5881" s="3" t="s">
        <v>14155</v>
      </c>
      <c r="H5881" s="3" t="s">
        <v>33445</v>
      </c>
    </row>
    <row r="5882" spans="1:8" ht="159.5" x14ac:dyDescent="0.35">
      <c r="A5882" s="4">
        <v>187112</v>
      </c>
      <c r="B5882" s="1">
        <v>45239</v>
      </c>
      <c r="C5882" s="2">
        <v>0.65131944444444445</v>
      </c>
      <c r="D5882" s="3" t="s">
        <v>33447</v>
      </c>
      <c r="E5882" s="3" t="s">
        <v>33451</v>
      </c>
      <c r="F5882" s="3" t="s">
        <v>33448</v>
      </c>
      <c r="G5882" s="3" t="s">
        <v>33449</v>
      </c>
      <c r="H5882" s="3" t="s">
        <v>33450</v>
      </c>
    </row>
    <row r="5883" spans="1:8" ht="29" x14ac:dyDescent="0.35">
      <c r="A5883" s="4">
        <v>173413</v>
      </c>
      <c r="B5883" s="1">
        <v>45239</v>
      </c>
      <c r="C5883" s="2">
        <v>0.65350694444444446</v>
      </c>
      <c r="D5883" s="3" t="s">
        <v>892</v>
      </c>
      <c r="E5883" s="3" t="s">
        <v>33454</v>
      </c>
      <c r="F5883" s="3" t="s">
        <v>33452</v>
      </c>
      <c r="G5883" s="3" t="s">
        <v>1117</v>
      </c>
      <c r="H5883" s="3" t="s">
        <v>33453</v>
      </c>
    </row>
    <row r="5884" spans="1:8" ht="43.5" x14ac:dyDescent="0.35">
      <c r="A5884" s="4">
        <v>48859</v>
      </c>
      <c r="B5884" s="1">
        <v>45239</v>
      </c>
      <c r="C5884" s="2">
        <v>0.65440972222222216</v>
      </c>
      <c r="D5884" s="3" t="s">
        <v>1436</v>
      </c>
      <c r="E5884" s="3" t="s">
        <v>33458</v>
      </c>
      <c r="F5884" s="3" t="s">
        <v>33455</v>
      </c>
      <c r="G5884" s="3" t="s">
        <v>33456</v>
      </c>
      <c r="H5884" s="3" t="s">
        <v>33457</v>
      </c>
    </row>
    <row r="5885" spans="1:8" x14ac:dyDescent="0.35">
      <c r="A5885" s="4">
        <v>23927</v>
      </c>
      <c r="B5885" s="1">
        <v>45239</v>
      </c>
      <c r="C5885" s="2">
        <v>0.65775462962962961</v>
      </c>
      <c r="D5885" s="3" t="s">
        <v>892</v>
      </c>
      <c r="E5885" s="3" t="s">
        <v>33460</v>
      </c>
      <c r="F5885" s="3" t="s">
        <v>33459</v>
      </c>
      <c r="G5885" s="3" t="s">
        <v>11021</v>
      </c>
      <c r="H5885" s="3" t="s">
        <v>11776</v>
      </c>
    </row>
    <row r="5886" spans="1:8" ht="87" x14ac:dyDescent="0.35">
      <c r="A5886" s="4">
        <v>44789</v>
      </c>
      <c r="B5886" s="1">
        <v>45239</v>
      </c>
      <c r="C5886" s="2">
        <v>0.66024305555555551</v>
      </c>
      <c r="D5886" s="3" t="s">
        <v>33461</v>
      </c>
      <c r="E5886" s="3" t="s">
        <v>33464</v>
      </c>
      <c r="F5886" s="3" t="s">
        <v>33462</v>
      </c>
      <c r="G5886" s="3" t="e">
        <f>+dyslipidemia</f>
        <v>#NAME?</v>
      </c>
      <c r="H5886" s="3" t="s">
        <v>33463</v>
      </c>
    </row>
    <row r="5887" spans="1:8" ht="29" x14ac:dyDescent="0.35">
      <c r="A5887" s="4">
        <v>39263</v>
      </c>
      <c r="B5887" s="1">
        <v>45239</v>
      </c>
      <c r="C5887" s="2">
        <v>0.66085648148148146</v>
      </c>
      <c r="D5887" s="3" t="s">
        <v>985</v>
      </c>
      <c r="E5887" s="3" t="s">
        <v>33466</v>
      </c>
      <c r="F5887" s="3" t="s">
        <v>33465</v>
      </c>
      <c r="G5887" s="3" t="s">
        <v>33466</v>
      </c>
      <c r="H5887" s="3" t="s">
        <v>11526</v>
      </c>
    </row>
    <row r="5888" spans="1:8" ht="43.5" x14ac:dyDescent="0.35">
      <c r="A5888" s="4">
        <v>201786</v>
      </c>
      <c r="B5888" s="1">
        <v>45239</v>
      </c>
      <c r="C5888" s="2">
        <v>0.66347222222222224</v>
      </c>
      <c r="D5888" s="3" t="s">
        <v>33467</v>
      </c>
      <c r="E5888" s="3" t="s">
        <v>33470</v>
      </c>
      <c r="F5888" s="3" t="s">
        <v>33468</v>
      </c>
      <c r="G5888" s="3" t="s">
        <v>1542</v>
      </c>
      <c r="H5888" s="3" t="s">
        <v>33469</v>
      </c>
    </row>
    <row r="5889" spans="1:8" ht="87" x14ac:dyDescent="0.35">
      <c r="A5889" s="4">
        <v>87953</v>
      </c>
      <c r="B5889" s="1">
        <v>45239</v>
      </c>
      <c r="C5889" s="2">
        <v>0.66416666666666668</v>
      </c>
      <c r="D5889" s="3" t="s">
        <v>1436</v>
      </c>
      <c r="E5889" s="3" t="s">
        <v>33474</v>
      </c>
      <c r="F5889" s="3" t="s">
        <v>33471</v>
      </c>
      <c r="G5889" s="3" t="s">
        <v>33472</v>
      </c>
      <c r="H5889" s="3" t="s">
        <v>33473</v>
      </c>
    </row>
    <row r="5890" spans="1:8" x14ac:dyDescent="0.35">
      <c r="A5890" s="4">
        <v>39966</v>
      </c>
      <c r="B5890" s="1">
        <v>45239</v>
      </c>
      <c r="C5890" s="2">
        <v>0.66666666666666663</v>
      </c>
      <c r="D5890" s="3" t="s">
        <v>1436</v>
      </c>
      <c r="E5890" s="3" t="s">
        <v>33477</v>
      </c>
      <c r="F5890" s="3" t="s">
        <v>33475</v>
      </c>
      <c r="G5890" s="3" t="s">
        <v>30608</v>
      </c>
      <c r="H5890" s="3" t="s">
        <v>33476</v>
      </c>
    </row>
    <row r="5891" spans="1:8" ht="174" x14ac:dyDescent="0.35">
      <c r="A5891" s="4">
        <v>60358</v>
      </c>
      <c r="B5891" s="1">
        <v>45239</v>
      </c>
      <c r="C5891" s="2">
        <v>0.66964120370370372</v>
      </c>
      <c r="D5891" s="3" t="s">
        <v>1702</v>
      </c>
      <c r="E5891" s="3" t="s">
        <v>33481</v>
      </c>
      <c r="F5891" s="3" t="s">
        <v>33478</v>
      </c>
      <c r="G5891" s="3" t="s">
        <v>33479</v>
      </c>
      <c r="H5891" s="3" t="s">
        <v>33480</v>
      </c>
    </row>
    <row r="5892" spans="1:8" ht="72.5" x14ac:dyDescent="0.35">
      <c r="A5892" s="4">
        <v>92569</v>
      </c>
      <c r="B5892" s="1">
        <v>45239</v>
      </c>
      <c r="C5892" s="2">
        <v>0.6710532407407408</v>
      </c>
      <c r="D5892" s="3" t="s">
        <v>167</v>
      </c>
      <c r="E5892" s="3" t="s">
        <v>33485</v>
      </c>
      <c r="F5892" s="3" t="s">
        <v>33482</v>
      </c>
      <c r="G5892" s="3" t="s">
        <v>33483</v>
      </c>
      <c r="H5892" s="3" t="s">
        <v>33484</v>
      </c>
    </row>
    <row r="5893" spans="1:8" ht="217.5" x14ac:dyDescent="0.35">
      <c r="A5893" s="4">
        <v>174833</v>
      </c>
      <c r="B5893" s="1">
        <v>45239</v>
      </c>
      <c r="C5893" s="2">
        <v>0.67414351851851861</v>
      </c>
      <c r="D5893" s="3" t="s">
        <v>33486</v>
      </c>
      <c r="E5893" s="3" t="s">
        <v>33490</v>
      </c>
      <c r="F5893" s="3" t="s">
        <v>33487</v>
      </c>
      <c r="G5893" s="3" t="s">
        <v>33488</v>
      </c>
      <c r="H5893" s="3" t="s">
        <v>33489</v>
      </c>
    </row>
    <row r="5894" spans="1:8" x14ac:dyDescent="0.35">
      <c r="A5894" s="4">
        <v>76151</v>
      </c>
      <c r="B5894" s="1">
        <v>45239</v>
      </c>
      <c r="C5894" s="2">
        <v>0.67771990740740751</v>
      </c>
      <c r="D5894" s="3" t="s">
        <v>14233</v>
      </c>
      <c r="E5894" s="3" t="s">
        <v>33492</v>
      </c>
      <c r="F5894" s="3" t="s">
        <v>33491</v>
      </c>
      <c r="G5894" s="3" t="s">
        <v>12346</v>
      </c>
      <c r="H5894" s="3" t="s">
        <v>15442</v>
      </c>
    </row>
    <row r="5895" spans="1:8" ht="29" x14ac:dyDescent="0.35">
      <c r="A5895" s="4">
        <v>55608</v>
      </c>
      <c r="B5895" s="1">
        <v>45239</v>
      </c>
      <c r="C5895" s="2">
        <v>0.68134259259259267</v>
      </c>
      <c r="D5895" s="3" t="s">
        <v>892</v>
      </c>
      <c r="E5895" s="3" t="s">
        <v>33494</v>
      </c>
      <c r="F5895" s="3" t="s">
        <v>33493</v>
      </c>
      <c r="G5895" s="3" t="s">
        <v>10658</v>
      </c>
      <c r="H5895" s="3" t="s">
        <v>11777</v>
      </c>
    </row>
    <row r="5896" spans="1:8" ht="29" x14ac:dyDescent="0.35">
      <c r="A5896" s="4">
        <v>48414</v>
      </c>
      <c r="B5896" s="1">
        <v>45239</v>
      </c>
      <c r="C5896" s="2">
        <v>0.68891203703703707</v>
      </c>
      <c r="D5896" s="3" t="s">
        <v>33495</v>
      </c>
      <c r="E5896" s="3" t="s">
        <v>33496</v>
      </c>
      <c r="F5896" s="3" t="s">
        <v>12830</v>
      </c>
      <c r="G5896" s="3" t="s">
        <v>33496</v>
      </c>
      <c r="H5896" s="3" t="s">
        <v>33497</v>
      </c>
    </row>
    <row r="5897" spans="1:8" x14ac:dyDescent="0.35">
      <c r="A5897" s="4">
        <v>64973</v>
      </c>
      <c r="B5897" s="1">
        <v>45239</v>
      </c>
      <c r="C5897" s="2">
        <v>0.6894097222222223</v>
      </c>
      <c r="D5897" s="3" t="s">
        <v>892</v>
      </c>
      <c r="E5897" s="3" t="s">
        <v>14906</v>
      </c>
      <c r="F5897" s="3" t="s">
        <v>15594</v>
      </c>
      <c r="G5897" s="3" t="s">
        <v>10658</v>
      </c>
      <c r="H5897" s="3" t="s">
        <v>11777</v>
      </c>
    </row>
    <row r="5898" spans="1:8" ht="101.5" x14ac:dyDescent="0.35">
      <c r="A5898" s="4">
        <v>206553</v>
      </c>
      <c r="B5898" s="1">
        <v>45239</v>
      </c>
      <c r="C5898" s="2">
        <v>0.68986111111111104</v>
      </c>
      <c r="D5898" s="3" t="s">
        <v>33498</v>
      </c>
      <c r="E5898" s="3" t="s">
        <v>33501</v>
      </c>
      <c r="F5898" s="3" t="s">
        <v>33499</v>
      </c>
      <c r="G5898" s="3" t="s">
        <v>12564</v>
      </c>
      <c r="H5898" s="3" t="s">
        <v>33500</v>
      </c>
    </row>
    <row r="5899" spans="1:8" ht="116" x14ac:dyDescent="0.35">
      <c r="A5899" s="4">
        <v>205357</v>
      </c>
      <c r="B5899" s="1">
        <v>45239</v>
      </c>
      <c r="C5899" s="2">
        <v>0.69552083333333325</v>
      </c>
      <c r="D5899" s="3" t="s">
        <v>33502</v>
      </c>
      <c r="E5899" s="3" t="s">
        <v>33506</v>
      </c>
      <c r="F5899" s="3" t="s">
        <v>33503</v>
      </c>
      <c r="G5899" s="3" t="s">
        <v>33504</v>
      </c>
      <c r="H5899" s="3" t="s">
        <v>33505</v>
      </c>
    </row>
    <row r="5900" spans="1:8" ht="43.5" x14ac:dyDescent="0.35">
      <c r="A5900" s="4">
        <v>63877</v>
      </c>
      <c r="B5900" s="1">
        <v>45239</v>
      </c>
      <c r="C5900" s="2">
        <v>0.69868055555555564</v>
      </c>
      <c r="D5900" s="3" t="s">
        <v>33507</v>
      </c>
      <c r="E5900" s="3" t="s">
        <v>10827</v>
      </c>
      <c r="F5900" s="3" t="s">
        <v>33508</v>
      </c>
      <c r="G5900" s="3" t="s">
        <v>33509</v>
      </c>
      <c r="H5900" s="3" t="s">
        <v>33510</v>
      </c>
    </row>
    <row r="5901" spans="1:8" ht="29" x14ac:dyDescent="0.35">
      <c r="A5901" s="4">
        <v>80231</v>
      </c>
      <c r="B5901" s="1">
        <v>45239</v>
      </c>
      <c r="C5901" s="2">
        <v>0.70130787037037035</v>
      </c>
      <c r="D5901" s="3" t="s">
        <v>11426</v>
      </c>
      <c r="E5901" s="3" t="s">
        <v>14411</v>
      </c>
      <c r="F5901" s="3" t="s">
        <v>33511</v>
      </c>
      <c r="G5901" s="3" t="s">
        <v>14411</v>
      </c>
      <c r="H5901" s="3" t="s">
        <v>29949</v>
      </c>
    </row>
    <row r="5902" spans="1:8" ht="72.5" x14ac:dyDescent="0.35">
      <c r="A5902" s="4">
        <v>153218</v>
      </c>
      <c r="B5902" s="1">
        <v>45239</v>
      </c>
      <c r="C5902" s="2">
        <v>0.7015393518518519</v>
      </c>
      <c r="D5902" s="3" t="s">
        <v>33512</v>
      </c>
      <c r="E5902" s="3" t="s">
        <v>33516</v>
      </c>
      <c r="F5902" s="3" t="s">
        <v>33513</v>
      </c>
      <c r="G5902" s="3" t="s">
        <v>33514</v>
      </c>
      <c r="H5902" s="3" t="s">
        <v>33515</v>
      </c>
    </row>
    <row r="5903" spans="1:8" ht="58" x14ac:dyDescent="0.35">
      <c r="A5903" s="4">
        <v>185280</v>
      </c>
      <c r="B5903" s="1">
        <v>45239</v>
      </c>
      <c r="C5903" s="2">
        <v>0.7028240740740741</v>
      </c>
      <c r="D5903" s="3" t="s">
        <v>11135</v>
      </c>
      <c r="E5903" s="3" t="s">
        <v>33519</v>
      </c>
      <c r="F5903" s="3" t="s">
        <v>33517</v>
      </c>
      <c r="G5903" s="3" t="s">
        <v>12415</v>
      </c>
      <c r="H5903" s="3" t="s">
        <v>33518</v>
      </c>
    </row>
    <row r="5904" spans="1:8" x14ac:dyDescent="0.35">
      <c r="A5904" s="4">
        <v>201255</v>
      </c>
      <c r="B5904" s="1">
        <v>45239</v>
      </c>
      <c r="C5904" s="2">
        <v>0.70606481481481476</v>
      </c>
      <c r="D5904" s="3" t="s">
        <v>33520</v>
      </c>
      <c r="E5904" s="3" t="s">
        <v>33522</v>
      </c>
      <c r="F5904" s="3" t="s">
        <v>33521</v>
      </c>
      <c r="G5904" s="3" t="s">
        <v>11891</v>
      </c>
      <c r="H5904" s="3" t="s">
        <v>14450</v>
      </c>
    </row>
    <row r="5905" spans="1:8" ht="58" x14ac:dyDescent="0.35">
      <c r="A5905" s="4">
        <v>45134</v>
      </c>
      <c r="B5905" s="1">
        <v>45239</v>
      </c>
      <c r="C5905" s="2">
        <v>0.71517361111111111</v>
      </c>
      <c r="D5905" s="3" t="s">
        <v>33523</v>
      </c>
      <c r="E5905" s="3" t="s">
        <v>33527</v>
      </c>
      <c r="F5905" s="3" t="s">
        <v>33524</v>
      </c>
      <c r="G5905" s="3" t="s">
        <v>33525</v>
      </c>
      <c r="H5905" s="3" t="s">
        <v>33526</v>
      </c>
    </row>
    <row r="5906" spans="1:8" ht="58" x14ac:dyDescent="0.35">
      <c r="A5906" s="4">
        <v>36575</v>
      </c>
      <c r="B5906" s="1">
        <v>45239</v>
      </c>
      <c r="C5906" s="2">
        <v>0.72490740740740733</v>
      </c>
      <c r="D5906" s="3" t="s">
        <v>33528</v>
      </c>
      <c r="E5906" s="3" t="s">
        <v>13318</v>
      </c>
      <c r="F5906" s="3" t="s">
        <v>33529</v>
      </c>
      <c r="G5906" s="3" t="s">
        <v>10520</v>
      </c>
      <c r="H5906" s="3" t="s">
        <v>33530</v>
      </c>
    </row>
    <row r="5907" spans="1:8" ht="29" x14ac:dyDescent="0.35">
      <c r="A5907" s="4">
        <v>206564</v>
      </c>
      <c r="B5907" s="1">
        <v>45239</v>
      </c>
      <c r="C5907" s="2">
        <v>0.77513888888888882</v>
      </c>
      <c r="D5907" s="3" t="s">
        <v>33531</v>
      </c>
      <c r="E5907" s="3" t="s">
        <v>33535</v>
      </c>
      <c r="F5907" s="3" t="s">
        <v>33532</v>
      </c>
      <c r="G5907" s="3" t="s">
        <v>33533</v>
      </c>
      <c r="H5907" s="3" t="s">
        <v>33534</v>
      </c>
    </row>
    <row r="5908" spans="1:8" ht="72.5" x14ac:dyDescent="0.35">
      <c r="A5908" s="4">
        <v>206569</v>
      </c>
      <c r="B5908" s="1">
        <v>45239</v>
      </c>
      <c r="C5908" s="2">
        <v>0.78516203703703702</v>
      </c>
      <c r="D5908" s="3" t="s">
        <v>33536</v>
      </c>
      <c r="E5908" s="3" t="s">
        <v>33540</v>
      </c>
      <c r="F5908" s="3" t="s">
        <v>33537</v>
      </c>
      <c r="G5908" s="3" t="s">
        <v>33538</v>
      </c>
      <c r="H5908" s="3" t="s">
        <v>33539</v>
      </c>
    </row>
    <row r="5909" spans="1:8" ht="101.5" x14ac:dyDescent="0.35">
      <c r="A5909" s="4">
        <v>206570</v>
      </c>
      <c r="B5909" s="1">
        <v>45239</v>
      </c>
      <c r="C5909" s="2">
        <v>0.79642361111111104</v>
      </c>
      <c r="D5909" s="3" t="s">
        <v>33541</v>
      </c>
      <c r="E5909" s="3" t="s">
        <v>33545</v>
      </c>
      <c r="F5909" s="3" t="s">
        <v>33542</v>
      </c>
      <c r="G5909" s="3" t="s">
        <v>33543</v>
      </c>
      <c r="H5909" s="3" t="s">
        <v>33544</v>
      </c>
    </row>
    <row r="5910" spans="1:8" ht="29" x14ac:dyDescent="0.35">
      <c r="A5910" s="4">
        <v>17239</v>
      </c>
      <c r="B5910" s="1">
        <v>45240</v>
      </c>
      <c r="C5910" s="2">
        <v>0.33304398148148145</v>
      </c>
      <c r="D5910" s="3" t="s">
        <v>33546</v>
      </c>
      <c r="E5910" s="3" t="s">
        <v>33550</v>
      </c>
      <c r="F5910" s="3" t="s">
        <v>33547</v>
      </c>
      <c r="G5910" s="3" t="s">
        <v>33548</v>
      </c>
      <c r="H5910" s="3" t="s">
        <v>33549</v>
      </c>
    </row>
    <row r="5911" spans="1:8" ht="29" x14ac:dyDescent="0.35">
      <c r="A5911" s="4">
        <v>49556</v>
      </c>
      <c r="B5911" s="1">
        <v>45240</v>
      </c>
      <c r="C5911" s="2">
        <v>0.33859953703703699</v>
      </c>
      <c r="D5911" s="3" t="s">
        <v>985</v>
      </c>
      <c r="E5911" s="3" t="s">
        <v>19988</v>
      </c>
      <c r="F5911" s="3" t="s">
        <v>11953</v>
      </c>
      <c r="G5911" s="3" t="s">
        <v>19988</v>
      </c>
      <c r="H5911" s="3" t="s">
        <v>10726</v>
      </c>
    </row>
    <row r="5912" spans="1:8" x14ac:dyDescent="0.35">
      <c r="A5912" s="4">
        <v>35850</v>
      </c>
      <c r="B5912" s="1">
        <v>45240</v>
      </c>
      <c r="C5912" s="2">
        <v>0.34011574074074075</v>
      </c>
      <c r="D5912" s="3" t="s">
        <v>892</v>
      </c>
      <c r="E5912" s="3" t="s">
        <v>33553</v>
      </c>
      <c r="F5912" s="3" t="s">
        <v>33551</v>
      </c>
      <c r="G5912" s="3" t="s">
        <v>1396</v>
      </c>
      <c r="H5912" s="3" t="s">
        <v>33552</v>
      </c>
    </row>
    <row r="5913" spans="1:8" ht="29" x14ac:dyDescent="0.35">
      <c r="A5913" s="4">
        <v>34411</v>
      </c>
      <c r="B5913" s="1">
        <v>45240</v>
      </c>
      <c r="C5913" s="2">
        <v>0.34065972222222224</v>
      </c>
      <c r="D5913" s="3" t="s">
        <v>11985</v>
      </c>
      <c r="E5913" s="3" t="s">
        <v>13976</v>
      </c>
      <c r="F5913" s="3" t="s">
        <v>33554</v>
      </c>
      <c r="G5913" s="3" t="s">
        <v>104</v>
      </c>
      <c r="H5913" s="3" t="s">
        <v>33555</v>
      </c>
    </row>
    <row r="5914" spans="1:8" ht="72.5" x14ac:dyDescent="0.35">
      <c r="A5914" s="4">
        <v>95407</v>
      </c>
      <c r="B5914" s="1">
        <v>45240</v>
      </c>
      <c r="C5914" s="2">
        <v>0.34295138888888888</v>
      </c>
      <c r="D5914" s="3" t="s">
        <v>985</v>
      </c>
      <c r="E5914" s="3" t="s">
        <v>33556</v>
      </c>
      <c r="F5914" s="3" t="s">
        <v>11953</v>
      </c>
      <c r="G5914" s="3" t="s">
        <v>13008</v>
      </c>
      <c r="H5914" s="3" t="s">
        <v>11630</v>
      </c>
    </row>
    <row r="5915" spans="1:8" ht="29" x14ac:dyDescent="0.35">
      <c r="A5915" s="4">
        <v>36497</v>
      </c>
      <c r="B5915" s="1">
        <v>45240</v>
      </c>
      <c r="C5915" s="2">
        <v>0.34540509259259261</v>
      </c>
      <c r="D5915" s="3" t="s">
        <v>892</v>
      </c>
      <c r="E5915" s="3" t="s">
        <v>33559</v>
      </c>
      <c r="F5915" s="3" t="s">
        <v>33557</v>
      </c>
      <c r="G5915" s="3" t="s">
        <v>10658</v>
      </c>
      <c r="H5915" s="3" t="s">
        <v>33558</v>
      </c>
    </row>
    <row r="5916" spans="1:8" ht="43.5" x14ac:dyDescent="0.35">
      <c r="A5916" s="4">
        <v>5113</v>
      </c>
      <c r="B5916" s="1">
        <v>45240</v>
      </c>
      <c r="C5916" s="2">
        <v>0.34555555555555556</v>
      </c>
      <c r="D5916" s="3" t="s">
        <v>11985</v>
      </c>
      <c r="E5916" s="3" t="s">
        <v>33562</v>
      </c>
      <c r="F5916" s="3" t="s">
        <v>33560</v>
      </c>
      <c r="G5916" s="3" t="s">
        <v>14009</v>
      </c>
      <c r="H5916" s="3" t="s">
        <v>33561</v>
      </c>
    </row>
    <row r="5917" spans="1:8" ht="72.5" x14ac:dyDescent="0.35">
      <c r="A5917" s="4">
        <v>48805</v>
      </c>
      <c r="B5917" s="1">
        <v>45240</v>
      </c>
      <c r="C5917" s="2">
        <v>0.34627314814814819</v>
      </c>
      <c r="D5917" s="3" t="s">
        <v>12229</v>
      </c>
      <c r="E5917" s="3" t="s">
        <v>33566</v>
      </c>
      <c r="F5917" s="3" t="s">
        <v>33563</v>
      </c>
      <c r="G5917" s="3" t="s">
        <v>33564</v>
      </c>
      <c r="H5917" s="3" t="s">
        <v>33565</v>
      </c>
    </row>
    <row r="5918" spans="1:8" ht="29" x14ac:dyDescent="0.35">
      <c r="A5918" s="4">
        <v>67531</v>
      </c>
      <c r="B5918" s="1">
        <v>45240</v>
      </c>
      <c r="C5918" s="2">
        <v>0.34652777777777777</v>
      </c>
      <c r="D5918" s="3" t="s">
        <v>985</v>
      </c>
      <c r="E5918" s="3" t="s">
        <v>13592</v>
      </c>
      <c r="F5918" s="3" t="s">
        <v>11383</v>
      </c>
      <c r="G5918" s="3" t="s">
        <v>13592</v>
      </c>
      <c r="H5918" s="3" t="s">
        <v>10726</v>
      </c>
    </row>
    <row r="5919" spans="1:8" ht="87" x14ac:dyDescent="0.35">
      <c r="A5919" s="4">
        <v>22592</v>
      </c>
      <c r="B5919" s="1">
        <v>45240</v>
      </c>
      <c r="C5919" s="2">
        <v>0.34712962962962962</v>
      </c>
      <c r="D5919" s="3" t="s">
        <v>33567</v>
      </c>
      <c r="E5919" s="3" t="s">
        <v>33570</v>
      </c>
      <c r="F5919" s="3" t="s">
        <v>33568</v>
      </c>
      <c r="G5919" s="3" t="s">
        <v>33569</v>
      </c>
      <c r="H5919" s="3" t="s">
        <v>12678</v>
      </c>
    </row>
    <row r="5920" spans="1:8" ht="43.5" x14ac:dyDescent="0.35">
      <c r="A5920" s="4">
        <v>110145</v>
      </c>
      <c r="B5920" s="1">
        <v>45240</v>
      </c>
      <c r="C5920" s="2">
        <v>0.3490625</v>
      </c>
      <c r="D5920" s="3" t="s">
        <v>33571</v>
      </c>
      <c r="E5920" s="3" t="s">
        <v>33575</v>
      </c>
      <c r="F5920" s="3" t="s">
        <v>33572</v>
      </c>
      <c r="G5920" s="3" t="s">
        <v>33573</v>
      </c>
      <c r="H5920" s="3" t="s">
        <v>33574</v>
      </c>
    </row>
    <row r="5921" spans="1:8" ht="43.5" x14ac:dyDescent="0.35">
      <c r="A5921" s="4">
        <v>39478</v>
      </c>
      <c r="B5921" s="1">
        <v>45240</v>
      </c>
      <c r="C5921" s="2">
        <v>0.3490625</v>
      </c>
      <c r="D5921" s="3" t="s">
        <v>985</v>
      </c>
      <c r="E5921" s="3" t="s">
        <v>14433</v>
      </c>
      <c r="F5921" s="3" t="s">
        <v>33576</v>
      </c>
      <c r="G5921" s="3" t="s">
        <v>10433</v>
      </c>
      <c r="H5921" s="3" t="s">
        <v>4190</v>
      </c>
    </row>
    <row r="5922" spans="1:8" ht="43.5" x14ac:dyDescent="0.35">
      <c r="A5922" s="4">
        <v>110145</v>
      </c>
      <c r="B5922" s="1">
        <v>45240</v>
      </c>
      <c r="C5922" s="2">
        <v>0.34932870370370367</v>
      </c>
      <c r="D5922" s="3" t="s">
        <v>33571</v>
      </c>
      <c r="E5922" s="3" t="s">
        <v>33575</v>
      </c>
      <c r="F5922" s="3" t="s">
        <v>33572</v>
      </c>
      <c r="G5922" s="3" t="s">
        <v>33573</v>
      </c>
      <c r="H5922" s="3" t="s">
        <v>33574</v>
      </c>
    </row>
    <row r="5923" spans="1:8" ht="72.5" x14ac:dyDescent="0.35">
      <c r="A5923" s="4">
        <v>38109</v>
      </c>
      <c r="B5923" s="1">
        <v>45240</v>
      </c>
      <c r="C5923" s="2">
        <v>0.35288194444444443</v>
      </c>
      <c r="D5923" s="3" t="s">
        <v>892</v>
      </c>
      <c r="E5923" s="3" t="s">
        <v>33578</v>
      </c>
      <c r="F5923" s="3" t="s">
        <v>33577</v>
      </c>
      <c r="G5923" s="3" t="s">
        <v>12738</v>
      </c>
      <c r="H5923" s="3" t="s">
        <v>33552</v>
      </c>
    </row>
    <row r="5924" spans="1:8" ht="43.5" x14ac:dyDescent="0.35">
      <c r="A5924" s="4">
        <v>108499</v>
      </c>
      <c r="B5924" s="1">
        <v>45240</v>
      </c>
      <c r="C5924" s="2">
        <v>0.35302083333333334</v>
      </c>
      <c r="D5924" s="3" t="s">
        <v>11085</v>
      </c>
      <c r="E5924" s="3" t="s">
        <v>14928</v>
      </c>
      <c r="F5924" s="3" t="s">
        <v>33579</v>
      </c>
      <c r="G5924" s="3" t="s">
        <v>33580</v>
      </c>
      <c r="H5924" s="3" t="s">
        <v>33581</v>
      </c>
    </row>
    <row r="5925" spans="1:8" ht="43.5" x14ac:dyDescent="0.35">
      <c r="A5925" s="4">
        <v>152937</v>
      </c>
      <c r="B5925" s="1">
        <v>45240</v>
      </c>
      <c r="C5925" s="2">
        <v>0.35754629629629631</v>
      </c>
      <c r="D5925" s="3" t="s">
        <v>11085</v>
      </c>
      <c r="E5925" s="3" t="s">
        <v>33583</v>
      </c>
      <c r="F5925" s="3" t="s">
        <v>33582</v>
      </c>
      <c r="G5925" s="3" t="s">
        <v>21544</v>
      </c>
      <c r="H5925" s="3" t="s">
        <v>13490</v>
      </c>
    </row>
    <row r="5926" spans="1:8" ht="43.5" x14ac:dyDescent="0.35">
      <c r="A5926" s="4">
        <v>4616</v>
      </c>
      <c r="B5926" s="1">
        <v>45240</v>
      </c>
      <c r="C5926" s="2">
        <v>0.35771990740740739</v>
      </c>
      <c r="D5926" s="3" t="s">
        <v>985</v>
      </c>
      <c r="E5926" s="3" t="s">
        <v>33587</v>
      </c>
      <c r="F5926" s="3" t="s">
        <v>33584</v>
      </c>
      <c r="G5926" s="3" t="s">
        <v>33585</v>
      </c>
      <c r="H5926" s="3" t="s">
        <v>33586</v>
      </c>
    </row>
    <row r="5927" spans="1:8" ht="72.5" x14ac:dyDescent="0.35">
      <c r="A5927" s="4">
        <v>181202</v>
      </c>
      <c r="B5927" s="1">
        <v>45240</v>
      </c>
      <c r="C5927" s="2">
        <v>0.36240740740740746</v>
      </c>
      <c r="D5927" s="3" t="s">
        <v>33588</v>
      </c>
      <c r="E5927" s="3" t="s">
        <v>33592</v>
      </c>
      <c r="F5927" s="3" t="s">
        <v>33589</v>
      </c>
      <c r="G5927" s="3" t="s">
        <v>33590</v>
      </c>
      <c r="H5927" s="3" t="s">
        <v>33591</v>
      </c>
    </row>
    <row r="5928" spans="1:8" ht="377" x14ac:dyDescent="0.35">
      <c r="A5928" s="4">
        <v>43625</v>
      </c>
      <c r="B5928" s="1">
        <v>45240</v>
      </c>
      <c r="C5928" s="2">
        <v>0.36302083333333335</v>
      </c>
      <c r="D5928" s="3" t="s">
        <v>33593</v>
      </c>
      <c r="E5928" s="3" t="s">
        <v>33596</v>
      </c>
      <c r="F5928" s="3" t="s">
        <v>33594</v>
      </c>
      <c r="G5928" s="3" t="s">
        <v>14918</v>
      </c>
      <c r="H5928" s="3" t="s">
        <v>33595</v>
      </c>
    </row>
    <row r="5929" spans="1:8" ht="29" x14ac:dyDescent="0.35">
      <c r="A5929" s="4">
        <v>184313</v>
      </c>
      <c r="B5929" s="1">
        <v>45240</v>
      </c>
      <c r="C5929" s="2">
        <v>0.36391203703703701</v>
      </c>
      <c r="D5929" s="3" t="s">
        <v>985</v>
      </c>
      <c r="E5929" s="3" t="s">
        <v>21106</v>
      </c>
      <c r="F5929" s="3" t="s">
        <v>33597</v>
      </c>
      <c r="G5929" s="3" t="s">
        <v>104</v>
      </c>
      <c r="H5929" s="3" t="s">
        <v>4190</v>
      </c>
    </row>
    <row r="5930" spans="1:8" ht="29" x14ac:dyDescent="0.35">
      <c r="A5930" s="4">
        <v>202816</v>
      </c>
      <c r="B5930" s="1">
        <v>45240</v>
      </c>
      <c r="C5930" s="2">
        <v>0.36636574074074074</v>
      </c>
      <c r="D5930" s="3" t="s">
        <v>33598</v>
      </c>
      <c r="E5930" s="3" t="s">
        <v>10581</v>
      </c>
      <c r="F5930" s="3" t="s">
        <v>33599</v>
      </c>
      <c r="G5930" s="3" t="s">
        <v>33600</v>
      </c>
      <c r="H5930" s="3" t="s">
        <v>33601</v>
      </c>
    </row>
    <row r="5931" spans="1:8" ht="87" x14ac:dyDescent="0.35">
      <c r="A5931" s="4">
        <v>51737</v>
      </c>
      <c r="B5931" s="1">
        <v>45240</v>
      </c>
      <c r="C5931" s="2">
        <v>0.36994212962962963</v>
      </c>
      <c r="D5931" s="3" t="s">
        <v>33602</v>
      </c>
      <c r="E5931" s="3" t="s">
        <v>33606</v>
      </c>
      <c r="F5931" s="3" t="s">
        <v>33603</v>
      </c>
      <c r="G5931" s="3" t="s">
        <v>33604</v>
      </c>
      <c r="H5931" s="3" t="s">
        <v>33605</v>
      </c>
    </row>
    <row r="5932" spans="1:8" ht="29" x14ac:dyDescent="0.35">
      <c r="A5932" s="4">
        <v>68539</v>
      </c>
      <c r="B5932" s="1">
        <v>45240</v>
      </c>
      <c r="C5932" s="2">
        <v>0.37081018518518521</v>
      </c>
      <c r="D5932" s="3" t="s">
        <v>11006</v>
      </c>
      <c r="E5932" s="3" t="s">
        <v>14560</v>
      </c>
      <c r="F5932" s="3" t="s">
        <v>33607</v>
      </c>
      <c r="G5932" s="3" t="s">
        <v>11806</v>
      </c>
      <c r="H5932" s="3" t="s">
        <v>33608</v>
      </c>
    </row>
    <row r="5933" spans="1:8" ht="58" x14ac:dyDescent="0.35">
      <c r="A5933" s="4">
        <v>43174</v>
      </c>
      <c r="B5933" s="1">
        <v>45240</v>
      </c>
      <c r="C5933" s="2">
        <v>0.37156250000000002</v>
      </c>
      <c r="D5933" s="3" t="s">
        <v>33609</v>
      </c>
      <c r="E5933" s="3" t="s">
        <v>33613</v>
      </c>
      <c r="F5933" s="3" t="s">
        <v>33610</v>
      </c>
      <c r="G5933" s="3" t="s">
        <v>33611</v>
      </c>
      <c r="H5933" s="3" t="s">
        <v>33612</v>
      </c>
    </row>
    <row r="5934" spans="1:8" ht="29" x14ac:dyDescent="0.35">
      <c r="A5934" s="4">
        <v>31162</v>
      </c>
      <c r="B5934" s="1">
        <v>45240</v>
      </c>
      <c r="C5934" s="2">
        <v>0.37456018518518519</v>
      </c>
      <c r="D5934" s="3" t="s">
        <v>985</v>
      </c>
      <c r="E5934" s="3" t="s">
        <v>14029</v>
      </c>
      <c r="F5934" s="3" t="s">
        <v>11953</v>
      </c>
      <c r="G5934" s="3" t="s">
        <v>14029</v>
      </c>
      <c r="H5934" s="3" t="s">
        <v>12234</v>
      </c>
    </row>
    <row r="5935" spans="1:8" ht="29" x14ac:dyDescent="0.35">
      <c r="A5935" s="4">
        <v>68972</v>
      </c>
      <c r="B5935" s="1">
        <v>45240</v>
      </c>
      <c r="C5935" s="2">
        <v>0.37483796296296296</v>
      </c>
      <c r="D5935" s="3" t="s">
        <v>892</v>
      </c>
      <c r="E5935" s="3" t="s">
        <v>13435</v>
      </c>
      <c r="F5935" s="3" t="s">
        <v>33614</v>
      </c>
      <c r="G5935" s="3" t="s">
        <v>33615</v>
      </c>
      <c r="H5935" s="3" t="s">
        <v>33616</v>
      </c>
    </row>
    <row r="5936" spans="1:8" x14ac:dyDescent="0.35">
      <c r="A5936" s="4">
        <v>80741</v>
      </c>
      <c r="B5936" s="1">
        <v>45240</v>
      </c>
      <c r="C5936" s="2">
        <v>0.37535879629629632</v>
      </c>
      <c r="D5936" s="3" t="s">
        <v>33617</v>
      </c>
      <c r="E5936" s="3" t="s">
        <v>33621</v>
      </c>
      <c r="F5936" s="3" t="s">
        <v>33618</v>
      </c>
      <c r="G5936" s="3" t="s">
        <v>33619</v>
      </c>
      <c r="H5936" s="3" t="s">
        <v>33620</v>
      </c>
    </row>
    <row r="5937" spans="1:8" ht="87" x14ac:dyDescent="0.35">
      <c r="A5937" s="4">
        <v>155723</v>
      </c>
      <c r="B5937" s="1">
        <v>45240</v>
      </c>
      <c r="C5937" s="2">
        <v>0.37582175925925926</v>
      </c>
      <c r="D5937" s="3" t="s">
        <v>33622</v>
      </c>
      <c r="E5937" s="3" t="s">
        <v>33626</v>
      </c>
      <c r="F5937" s="3" t="s">
        <v>33623</v>
      </c>
      <c r="G5937" s="3" t="s">
        <v>33624</v>
      </c>
      <c r="H5937" s="3" t="s">
        <v>33625</v>
      </c>
    </row>
    <row r="5938" spans="1:8" ht="101.5" x14ac:dyDescent="0.35">
      <c r="A5938" s="4">
        <v>50362</v>
      </c>
      <c r="B5938" s="1">
        <v>45240</v>
      </c>
      <c r="C5938" s="2">
        <v>0.3759143518518519</v>
      </c>
      <c r="D5938" s="3" t="s">
        <v>33627</v>
      </c>
      <c r="E5938" s="3" t="s">
        <v>33631</v>
      </c>
      <c r="F5938" s="3" t="s">
        <v>33628</v>
      </c>
      <c r="G5938" s="3" t="s">
        <v>33629</v>
      </c>
      <c r="H5938" s="3" t="s">
        <v>33630</v>
      </c>
    </row>
    <row r="5939" spans="1:8" ht="43.5" x14ac:dyDescent="0.35">
      <c r="A5939" s="4">
        <v>39092</v>
      </c>
      <c r="B5939" s="1">
        <v>45240</v>
      </c>
      <c r="C5939" s="2">
        <v>0.37633101851851852</v>
      </c>
      <c r="D5939" s="3" t="s">
        <v>33632</v>
      </c>
      <c r="E5939" s="3" t="s">
        <v>33635</v>
      </c>
      <c r="F5939" s="3" t="s">
        <v>33633</v>
      </c>
      <c r="G5939" s="3" t="s">
        <v>33634</v>
      </c>
      <c r="H5939" s="3" t="s">
        <v>97</v>
      </c>
    </row>
    <row r="5940" spans="1:8" ht="29" x14ac:dyDescent="0.35">
      <c r="A5940" s="4">
        <v>68165</v>
      </c>
      <c r="B5940" s="1">
        <v>45240</v>
      </c>
      <c r="C5940" s="2">
        <v>0.37862268518518521</v>
      </c>
      <c r="D5940" s="3" t="s">
        <v>1436</v>
      </c>
      <c r="E5940" s="3" t="s">
        <v>14029</v>
      </c>
      <c r="F5940" s="3" t="s">
        <v>11953</v>
      </c>
      <c r="G5940" s="3" t="s">
        <v>13008</v>
      </c>
      <c r="H5940" s="3" t="s">
        <v>10726</v>
      </c>
    </row>
    <row r="5941" spans="1:8" ht="72.5" x14ac:dyDescent="0.35">
      <c r="A5941" s="4">
        <v>193151</v>
      </c>
      <c r="B5941" s="1">
        <v>45240</v>
      </c>
      <c r="C5941" s="2">
        <v>0.38100694444444444</v>
      </c>
      <c r="D5941" s="3" t="s">
        <v>33636</v>
      </c>
      <c r="E5941" s="3" t="s">
        <v>15322</v>
      </c>
      <c r="F5941" s="3" t="s">
        <v>33637</v>
      </c>
      <c r="G5941" s="3" t="s">
        <v>13505</v>
      </c>
      <c r="H5941" s="3" t="s">
        <v>33638</v>
      </c>
    </row>
    <row r="5942" spans="1:8" x14ac:dyDescent="0.35">
      <c r="A5942" s="4">
        <v>186693</v>
      </c>
      <c r="B5942" s="1">
        <v>45240</v>
      </c>
      <c r="C5942" s="2">
        <v>0.38104166666666667</v>
      </c>
      <c r="D5942" s="3" t="s">
        <v>985</v>
      </c>
      <c r="E5942" s="3" t="s">
        <v>10641</v>
      </c>
      <c r="F5942" s="3" t="s">
        <v>12899</v>
      </c>
      <c r="G5942" s="3" t="s">
        <v>10641</v>
      </c>
      <c r="H5942" s="3" t="s">
        <v>33639</v>
      </c>
    </row>
    <row r="5943" spans="1:8" ht="174" x14ac:dyDescent="0.35">
      <c r="A5943" s="4">
        <v>88625</v>
      </c>
      <c r="B5943" s="1">
        <v>45240</v>
      </c>
      <c r="C5943" s="2">
        <v>0.3812962962962963</v>
      </c>
      <c r="D5943" s="3" t="s">
        <v>33640</v>
      </c>
      <c r="E5943" s="3" t="s">
        <v>11176</v>
      </c>
      <c r="F5943" s="3" t="s">
        <v>33641</v>
      </c>
      <c r="G5943" s="3" t="s">
        <v>13623</v>
      </c>
      <c r="H5943" s="3" t="s">
        <v>33642</v>
      </c>
    </row>
    <row r="5944" spans="1:8" ht="29" x14ac:dyDescent="0.35">
      <c r="A5944" s="4">
        <v>46568</v>
      </c>
      <c r="B5944" s="1">
        <v>45240</v>
      </c>
      <c r="C5944" s="2">
        <v>0.38146990740740744</v>
      </c>
      <c r="D5944" s="3" t="s">
        <v>33643</v>
      </c>
      <c r="E5944" s="3" t="s">
        <v>1912</v>
      </c>
      <c r="F5944" s="3" t="s">
        <v>33644</v>
      </c>
      <c r="G5944" s="3" t="s">
        <v>676</v>
      </c>
      <c r="H5944" s="3" t="s">
        <v>33645</v>
      </c>
    </row>
    <row r="5945" spans="1:8" ht="43.5" x14ac:dyDescent="0.35">
      <c r="A5945" s="4">
        <v>46582</v>
      </c>
      <c r="B5945" s="1">
        <v>45240</v>
      </c>
      <c r="C5945" s="2">
        <v>0.3817592592592593</v>
      </c>
      <c r="D5945" s="3" t="s">
        <v>1258</v>
      </c>
      <c r="E5945" s="3" t="s">
        <v>14921</v>
      </c>
      <c r="F5945" s="3" t="s">
        <v>33646</v>
      </c>
      <c r="G5945" s="3" t="s">
        <v>33647</v>
      </c>
      <c r="H5945" s="3" t="s">
        <v>11567</v>
      </c>
    </row>
    <row r="5946" spans="1:8" ht="58" x14ac:dyDescent="0.35">
      <c r="A5946" s="4">
        <v>71531</v>
      </c>
      <c r="B5946" s="1">
        <v>45240</v>
      </c>
      <c r="C5946" s="2">
        <v>0.38212962962962965</v>
      </c>
      <c r="D5946" s="3" t="s">
        <v>33648</v>
      </c>
      <c r="E5946" s="3" t="s">
        <v>33651</v>
      </c>
      <c r="F5946" s="3" t="s">
        <v>33649</v>
      </c>
      <c r="G5946" s="3" t="s">
        <v>13184</v>
      </c>
      <c r="H5946" s="3" t="s">
        <v>33650</v>
      </c>
    </row>
    <row r="5947" spans="1:8" ht="43.5" x14ac:dyDescent="0.35">
      <c r="A5947" s="4">
        <v>113479</v>
      </c>
      <c r="B5947" s="1">
        <v>45240</v>
      </c>
      <c r="C5947" s="2">
        <v>0.38266203703703705</v>
      </c>
      <c r="D5947" s="3" t="s">
        <v>1436</v>
      </c>
      <c r="E5947" s="3" t="s">
        <v>33652</v>
      </c>
      <c r="F5947" s="3" t="s">
        <v>11953</v>
      </c>
      <c r="G5947" s="3" t="s">
        <v>33652</v>
      </c>
      <c r="H5947" s="3" t="s">
        <v>10726</v>
      </c>
    </row>
    <row r="5948" spans="1:8" x14ac:dyDescent="0.35">
      <c r="A5948" s="4">
        <v>35620</v>
      </c>
      <c r="B5948" s="1">
        <v>45240</v>
      </c>
      <c r="C5948" s="2">
        <v>0.38431712962962966</v>
      </c>
      <c r="D5948" s="3" t="s">
        <v>985</v>
      </c>
      <c r="E5948" s="3" t="s">
        <v>17573</v>
      </c>
      <c r="F5948" s="3" t="s">
        <v>11953</v>
      </c>
      <c r="G5948" s="3" t="s">
        <v>17573</v>
      </c>
      <c r="H5948" s="3" t="s">
        <v>10726</v>
      </c>
    </row>
    <row r="5949" spans="1:8" ht="43.5" x14ac:dyDescent="0.35">
      <c r="A5949" s="4">
        <v>108884</v>
      </c>
      <c r="B5949" s="1">
        <v>45240</v>
      </c>
      <c r="C5949" s="2">
        <v>0.38523148148148145</v>
      </c>
      <c r="D5949" s="3" t="s">
        <v>33653</v>
      </c>
      <c r="E5949" s="3" t="s">
        <v>33656</v>
      </c>
      <c r="F5949" s="3" t="s">
        <v>33654</v>
      </c>
      <c r="G5949" s="3" t="s">
        <v>11912</v>
      </c>
      <c r="H5949" s="3" t="s">
        <v>33655</v>
      </c>
    </row>
    <row r="5950" spans="1:8" ht="29" x14ac:dyDescent="0.35">
      <c r="A5950" s="4">
        <v>32920</v>
      </c>
      <c r="B5950" s="1">
        <v>45240</v>
      </c>
      <c r="C5950" s="2">
        <v>0.38554398148148145</v>
      </c>
      <c r="D5950" s="3" t="s">
        <v>985</v>
      </c>
      <c r="E5950" s="3" t="s">
        <v>18047</v>
      </c>
      <c r="F5950" s="3" t="s">
        <v>13088</v>
      </c>
      <c r="G5950" s="3" t="s">
        <v>18047</v>
      </c>
      <c r="H5950" s="3" t="s">
        <v>11630</v>
      </c>
    </row>
    <row r="5951" spans="1:8" ht="58" x14ac:dyDescent="0.35">
      <c r="A5951" s="4">
        <v>38371</v>
      </c>
      <c r="B5951" s="1">
        <v>45240</v>
      </c>
      <c r="C5951" s="2">
        <v>0.38763888888888887</v>
      </c>
      <c r="D5951" s="3" t="s">
        <v>167</v>
      </c>
      <c r="E5951" s="3" t="s">
        <v>33660</v>
      </c>
      <c r="F5951" s="3" t="s">
        <v>33657</v>
      </c>
      <c r="G5951" s="3" t="s">
        <v>33658</v>
      </c>
      <c r="H5951" s="3" t="s">
        <v>33659</v>
      </c>
    </row>
    <row r="5952" spans="1:8" ht="58" x14ac:dyDescent="0.35">
      <c r="A5952" s="4">
        <v>50311</v>
      </c>
      <c r="B5952" s="1">
        <v>45240</v>
      </c>
      <c r="C5952" s="2">
        <v>0.38798611111111114</v>
      </c>
      <c r="D5952" s="3" t="s">
        <v>33661</v>
      </c>
      <c r="E5952" s="3" t="s">
        <v>33665</v>
      </c>
      <c r="F5952" s="3" t="s">
        <v>33662</v>
      </c>
      <c r="G5952" s="3" t="s">
        <v>33663</v>
      </c>
      <c r="H5952" s="3" t="s">
        <v>33664</v>
      </c>
    </row>
    <row r="5953" spans="1:8" ht="409.5" x14ac:dyDescent="0.35">
      <c r="A5953" s="4">
        <v>175131</v>
      </c>
      <c r="B5953" s="1">
        <v>45240</v>
      </c>
      <c r="C5953" s="2">
        <v>0.38800925925925928</v>
      </c>
      <c r="D5953" s="3" t="s">
        <v>33666</v>
      </c>
      <c r="E5953" s="3" t="s">
        <v>33670</v>
      </c>
      <c r="F5953" s="3" t="s">
        <v>33667</v>
      </c>
      <c r="G5953" s="3" t="s">
        <v>33668</v>
      </c>
      <c r="H5953" s="3" t="s">
        <v>33669</v>
      </c>
    </row>
    <row r="5954" spans="1:8" ht="43.5" x14ac:dyDescent="0.35">
      <c r="A5954" s="4">
        <v>200621</v>
      </c>
      <c r="B5954" s="1">
        <v>45240</v>
      </c>
      <c r="C5954" s="2">
        <v>0.38930555555555557</v>
      </c>
      <c r="D5954" s="3" t="s">
        <v>33671</v>
      </c>
      <c r="E5954" s="3" t="s">
        <v>33675</v>
      </c>
      <c r="F5954" s="3" t="s">
        <v>33672</v>
      </c>
      <c r="G5954" s="3" t="s">
        <v>33673</v>
      </c>
      <c r="H5954" s="3" t="s">
        <v>33674</v>
      </c>
    </row>
    <row r="5955" spans="1:8" ht="43.5" x14ac:dyDescent="0.35">
      <c r="A5955" s="4">
        <v>46352</v>
      </c>
      <c r="B5955" s="1">
        <v>45240</v>
      </c>
      <c r="C5955" s="2">
        <v>0.39254629629629628</v>
      </c>
      <c r="D5955" s="3" t="s">
        <v>33676</v>
      </c>
      <c r="E5955" s="3" t="s">
        <v>14562</v>
      </c>
      <c r="F5955" s="3" t="s">
        <v>33677</v>
      </c>
      <c r="G5955" s="3" t="s">
        <v>33678</v>
      </c>
      <c r="H5955" s="3" t="s">
        <v>33679</v>
      </c>
    </row>
    <row r="5956" spans="1:8" ht="72.5" x14ac:dyDescent="0.35">
      <c r="A5956" s="4">
        <v>48762</v>
      </c>
      <c r="B5956" s="1">
        <v>45240</v>
      </c>
      <c r="C5956" s="2">
        <v>0.39266203703703706</v>
      </c>
      <c r="D5956" s="3" t="s">
        <v>33680</v>
      </c>
      <c r="E5956" s="3" t="s">
        <v>33684</v>
      </c>
      <c r="F5956" s="3" t="s">
        <v>33681</v>
      </c>
      <c r="G5956" s="3" t="s">
        <v>33682</v>
      </c>
      <c r="H5956" s="3" t="s">
        <v>33683</v>
      </c>
    </row>
    <row r="5957" spans="1:8" ht="58" x14ac:dyDescent="0.35">
      <c r="A5957" s="4">
        <v>44080</v>
      </c>
      <c r="B5957" s="1">
        <v>45240</v>
      </c>
      <c r="C5957" s="2">
        <v>0.39274305555555555</v>
      </c>
      <c r="D5957" s="3" t="s">
        <v>892</v>
      </c>
      <c r="E5957" s="3" t="s">
        <v>33686</v>
      </c>
      <c r="F5957" s="3" t="s">
        <v>33685</v>
      </c>
      <c r="G5957" s="3" t="s">
        <v>10658</v>
      </c>
      <c r="H5957" s="3" t="s">
        <v>12561</v>
      </c>
    </row>
    <row r="5958" spans="1:8" ht="29" x14ac:dyDescent="0.35">
      <c r="A5958" s="4">
        <v>119664</v>
      </c>
      <c r="B5958" s="1">
        <v>45240</v>
      </c>
      <c r="C5958" s="2">
        <v>0.393125</v>
      </c>
      <c r="D5958" s="3" t="s">
        <v>33687</v>
      </c>
      <c r="E5958" s="3" t="s">
        <v>33689</v>
      </c>
      <c r="F5958" s="3" t="s">
        <v>33688</v>
      </c>
      <c r="G5958" s="3" t="s">
        <v>10433</v>
      </c>
      <c r="H5958" s="3" t="s">
        <v>4190</v>
      </c>
    </row>
    <row r="5959" spans="1:8" x14ac:dyDescent="0.35">
      <c r="A5959" s="4">
        <v>51777</v>
      </c>
      <c r="B5959" s="1">
        <v>45240</v>
      </c>
      <c r="C5959" s="2">
        <v>0.39365740740740746</v>
      </c>
      <c r="D5959" s="3" t="s">
        <v>1436</v>
      </c>
      <c r="E5959" s="3" t="s">
        <v>13430</v>
      </c>
      <c r="F5959" s="3" t="s">
        <v>11953</v>
      </c>
      <c r="G5959" s="3" t="s">
        <v>13430</v>
      </c>
      <c r="H5959" s="3" t="s">
        <v>10726</v>
      </c>
    </row>
    <row r="5960" spans="1:8" ht="72.5" x14ac:dyDescent="0.35">
      <c r="A5960" s="4">
        <v>71353</v>
      </c>
      <c r="B5960" s="1">
        <v>45240</v>
      </c>
      <c r="C5960" s="2">
        <v>0.39715277777777774</v>
      </c>
      <c r="D5960" s="3" t="s">
        <v>33690</v>
      </c>
      <c r="E5960" s="3" t="s">
        <v>33694</v>
      </c>
      <c r="F5960" s="3" t="s">
        <v>33691</v>
      </c>
      <c r="G5960" s="3" t="s">
        <v>33692</v>
      </c>
      <c r="H5960" s="3" t="s">
        <v>33693</v>
      </c>
    </row>
    <row r="5961" spans="1:8" ht="72.5" x14ac:dyDescent="0.35">
      <c r="A5961" s="4">
        <v>61362</v>
      </c>
      <c r="B5961" s="1">
        <v>45240</v>
      </c>
      <c r="C5961" s="2">
        <v>0.3976851851851852</v>
      </c>
      <c r="D5961" s="3" t="s">
        <v>33695</v>
      </c>
      <c r="E5961" s="3" t="s">
        <v>33699</v>
      </c>
      <c r="F5961" s="3" t="s">
        <v>33696</v>
      </c>
      <c r="G5961" s="3" t="s">
        <v>33697</v>
      </c>
      <c r="H5961" s="3" t="s">
        <v>33698</v>
      </c>
    </row>
    <row r="5962" spans="1:8" ht="72.5" x14ac:dyDescent="0.35">
      <c r="A5962" s="4">
        <v>61362</v>
      </c>
      <c r="B5962" s="1">
        <v>45240</v>
      </c>
      <c r="C5962" s="2">
        <v>0.39827546296296296</v>
      </c>
      <c r="D5962" s="3" t="s">
        <v>33695</v>
      </c>
      <c r="E5962" s="3" t="s">
        <v>33699</v>
      </c>
      <c r="F5962" s="3" t="s">
        <v>33696</v>
      </c>
      <c r="G5962" s="3" t="s">
        <v>33700</v>
      </c>
      <c r="H5962" s="3" t="s">
        <v>33698</v>
      </c>
    </row>
    <row r="5963" spans="1:8" ht="29" x14ac:dyDescent="0.35">
      <c r="A5963" s="4">
        <v>48067</v>
      </c>
      <c r="B5963" s="1">
        <v>45240</v>
      </c>
      <c r="C5963" s="2">
        <v>0.39827546296296296</v>
      </c>
      <c r="D5963" s="3" t="s">
        <v>13941</v>
      </c>
      <c r="E5963" s="3" t="s">
        <v>12824</v>
      </c>
      <c r="F5963" s="3" t="s">
        <v>33701</v>
      </c>
      <c r="G5963" s="3" t="s">
        <v>29237</v>
      </c>
      <c r="H5963" s="3" t="s">
        <v>11584</v>
      </c>
    </row>
    <row r="5964" spans="1:8" ht="43.5" x14ac:dyDescent="0.35">
      <c r="A5964" s="4">
        <v>188074</v>
      </c>
      <c r="B5964" s="1">
        <v>45240</v>
      </c>
      <c r="C5964" s="2">
        <v>0.39842592592592596</v>
      </c>
      <c r="D5964" s="3" t="s">
        <v>1403</v>
      </c>
      <c r="E5964" s="3" t="s">
        <v>33705</v>
      </c>
      <c r="F5964" s="3" t="s">
        <v>33702</v>
      </c>
      <c r="G5964" s="3" t="s">
        <v>33703</v>
      </c>
      <c r="H5964" s="3" t="s">
        <v>33704</v>
      </c>
    </row>
    <row r="5965" spans="1:8" ht="29" x14ac:dyDescent="0.35">
      <c r="A5965" s="4">
        <v>87772</v>
      </c>
      <c r="B5965" s="1">
        <v>45240</v>
      </c>
      <c r="C5965" s="2">
        <v>0.39891203703703698</v>
      </c>
      <c r="D5965" s="3" t="s">
        <v>1556</v>
      </c>
      <c r="E5965" s="3" t="s">
        <v>33709</v>
      </c>
      <c r="F5965" s="3" t="s">
        <v>33706</v>
      </c>
      <c r="G5965" s="3" t="s">
        <v>33707</v>
      </c>
      <c r="H5965" s="3" t="s">
        <v>33708</v>
      </c>
    </row>
    <row r="5966" spans="1:8" x14ac:dyDescent="0.35">
      <c r="A5966" s="4">
        <v>33599</v>
      </c>
      <c r="B5966" s="1">
        <v>45240</v>
      </c>
      <c r="C5966" s="2">
        <v>0.39969907407407407</v>
      </c>
      <c r="D5966" s="3" t="s">
        <v>985</v>
      </c>
      <c r="E5966" s="3" t="s">
        <v>49</v>
      </c>
      <c r="F5966" s="3" t="s">
        <v>11953</v>
      </c>
      <c r="G5966" s="3" t="s">
        <v>49</v>
      </c>
      <c r="H5966" s="3" t="s">
        <v>10726</v>
      </c>
    </row>
    <row r="5967" spans="1:8" ht="72.5" x14ac:dyDescent="0.35">
      <c r="A5967" s="4">
        <v>42942</v>
      </c>
      <c r="B5967" s="1">
        <v>45240</v>
      </c>
      <c r="C5967" s="2">
        <v>0.39996527777777779</v>
      </c>
      <c r="D5967" s="3" t="s">
        <v>33710</v>
      </c>
      <c r="E5967" s="3" t="s">
        <v>33714</v>
      </c>
      <c r="F5967" s="3" t="s">
        <v>33711</v>
      </c>
      <c r="G5967" s="3" t="s">
        <v>33712</v>
      </c>
      <c r="H5967" s="3" t="s">
        <v>33713</v>
      </c>
    </row>
    <row r="5968" spans="1:8" ht="159.5" x14ac:dyDescent="0.35">
      <c r="A5968" s="4">
        <v>70993</v>
      </c>
      <c r="B5968" s="1">
        <v>45240</v>
      </c>
      <c r="C5968" s="2">
        <v>0.40038194444444447</v>
      </c>
      <c r="D5968" s="3" t="s">
        <v>33715</v>
      </c>
      <c r="E5968" s="3" t="s">
        <v>11267</v>
      </c>
      <c r="F5968" s="3" t="s">
        <v>33716</v>
      </c>
      <c r="G5968" s="3" t="s">
        <v>10970</v>
      </c>
      <c r="H5968" s="3" t="s">
        <v>33717</v>
      </c>
    </row>
    <row r="5969" spans="1:8" ht="29" x14ac:dyDescent="0.35">
      <c r="A5969" s="4">
        <v>174168</v>
      </c>
      <c r="B5969" s="1">
        <v>45240</v>
      </c>
      <c r="C5969" s="2">
        <v>0.40475694444444449</v>
      </c>
      <c r="D5969" s="3" t="s">
        <v>11085</v>
      </c>
      <c r="E5969" s="3" t="s">
        <v>33721</v>
      </c>
      <c r="F5969" s="3" t="s">
        <v>33718</v>
      </c>
      <c r="G5969" s="3" t="s">
        <v>33719</v>
      </c>
      <c r="H5969" s="3" t="s">
        <v>33720</v>
      </c>
    </row>
    <row r="5970" spans="1:8" ht="43.5" x14ac:dyDescent="0.35">
      <c r="A5970" s="4">
        <v>160882</v>
      </c>
      <c r="B5970" s="1">
        <v>45240</v>
      </c>
      <c r="C5970" s="2">
        <v>0.40665509259259264</v>
      </c>
      <c r="D5970" s="3" t="s">
        <v>1403</v>
      </c>
      <c r="E5970" s="3" t="s">
        <v>33725</v>
      </c>
      <c r="F5970" s="3" t="s">
        <v>33722</v>
      </c>
      <c r="G5970" s="3" t="s">
        <v>33723</v>
      </c>
      <c r="H5970" s="3" t="s">
        <v>33724</v>
      </c>
    </row>
    <row r="5971" spans="1:8" ht="29" x14ac:dyDescent="0.35">
      <c r="A5971" s="4">
        <v>158012</v>
      </c>
      <c r="B5971" s="1">
        <v>45240</v>
      </c>
      <c r="C5971" s="2">
        <v>0.4095717592592592</v>
      </c>
      <c r="D5971" s="3" t="s">
        <v>1556</v>
      </c>
      <c r="E5971" s="3" t="s">
        <v>33729</v>
      </c>
      <c r="F5971" s="3" t="s">
        <v>33726</v>
      </c>
      <c r="G5971" s="3" t="s">
        <v>33727</v>
      </c>
      <c r="H5971" s="3" t="s">
        <v>33728</v>
      </c>
    </row>
    <row r="5972" spans="1:8" ht="72.5" x14ac:dyDescent="0.35">
      <c r="A5972" s="4">
        <v>46483</v>
      </c>
      <c r="B5972" s="1">
        <v>45240</v>
      </c>
      <c r="C5972" s="2">
        <v>0.41037037037037033</v>
      </c>
      <c r="D5972" s="3" t="s">
        <v>33730</v>
      </c>
      <c r="E5972" s="3" t="s">
        <v>33731</v>
      </c>
      <c r="F5972" s="3" t="s">
        <v>13846</v>
      </c>
      <c r="G5972" s="3" t="s">
        <v>12263</v>
      </c>
      <c r="H5972" s="3" t="s">
        <v>11553</v>
      </c>
    </row>
    <row r="5973" spans="1:8" ht="72.5" x14ac:dyDescent="0.35">
      <c r="A5973" s="4">
        <v>180991</v>
      </c>
      <c r="B5973" s="1">
        <v>45240</v>
      </c>
      <c r="C5973" s="2">
        <v>0.41162037037037041</v>
      </c>
      <c r="D5973" s="3" t="s">
        <v>1403</v>
      </c>
      <c r="E5973" s="3" t="s">
        <v>33735</v>
      </c>
      <c r="F5973" s="3" t="s">
        <v>33732</v>
      </c>
      <c r="G5973" s="3" t="s">
        <v>33733</v>
      </c>
      <c r="H5973" s="3" t="s">
        <v>33734</v>
      </c>
    </row>
    <row r="5974" spans="1:8" ht="29" x14ac:dyDescent="0.35">
      <c r="A5974" s="4">
        <v>34408</v>
      </c>
      <c r="B5974" s="1">
        <v>45240</v>
      </c>
      <c r="C5974" s="2">
        <v>0.41260416666666666</v>
      </c>
      <c r="D5974" s="3" t="s">
        <v>11085</v>
      </c>
      <c r="E5974" s="3" t="s">
        <v>33737</v>
      </c>
      <c r="F5974" s="3" t="s">
        <v>33736</v>
      </c>
      <c r="G5974" s="3" t="s">
        <v>21544</v>
      </c>
      <c r="H5974" s="3" t="s">
        <v>13490</v>
      </c>
    </row>
    <row r="5975" spans="1:8" ht="29" x14ac:dyDescent="0.35">
      <c r="A5975" s="4">
        <v>34408</v>
      </c>
      <c r="B5975" s="1">
        <v>45240</v>
      </c>
      <c r="C5975" s="2">
        <v>0.41396990740740741</v>
      </c>
      <c r="D5975" s="3" t="s">
        <v>11085</v>
      </c>
      <c r="E5975" s="3" t="s">
        <v>33737</v>
      </c>
      <c r="F5975" s="3" t="s">
        <v>33736</v>
      </c>
      <c r="G5975" s="3" t="s">
        <v>21544</v>
      </c>
      <c r="H5975" s="3" t="s">
        <v>33738</v>
      </c>
    </row>
    <row r="5976" spans="1:8" ht="29" x14ac:dyDescent="0.35">
      <c r="A5976" s="4">
        <v>70759</v>
      </c>
      <c r="B5976" s="1">
        <v>45240</v>
      </c>
      <c r="C5976" s="2">
        <v>0.41414351851851849</v>
      </c>
      <c r="D5976" s="3" t="s">
        <v>10843</v>
      </c>
      <c r="E5976" s="3" t="s">
        <v>12929</v>
      </c>
      <c r="F5976" s="3" t="s">
        <v>33739</v>
      </c>
      <c r="G5976" s="3" t="s">
        <v>12929</v>
      </c>
      <c r="H5976" s="3" t="s">
        <v>33740</v>
      </c>
    </row>
    <row r="5977" spans="1:8" ht="72.5" x14ac:dyDescent="0.35">
      <c r="A5977" s="4">
        <v>77157</v>
      </c>
      <c r="B5977" s="1">
        <v>45240</v>
      </c>
      <c r="C5977" s="2">
        <v>0.41494212962962962</v>
      </c>
      <c r="D5977" s="3" t="s">
        <v>33741</v>
      </c>
      <c r="E5977" s="3" t="s">
        <v>33745</v>
      </c>
      <c r="F5977" s="3" t="s">
        <v>33742</v>
      </c>
      <c r="G5977" s="3" t="s">
        <v>33743</v>
      </c>
      <c r="H5977" s="3" t="s">
        <v>33744</v>
      </c>
    </row>
    <row r="5978" spans="1:8" ht="29" x14ac:dyDescent="0.35">
      <c r="A5978" s="4">
        <v>31162</v>
      </c>
      <c r="B5978" s="1">
        <v>45240</v>
      </c>
      <c r="C5978" s="2">
        <v>0.41767361111111106</v>
      </c>
      <c r="D5978" s="3" t="s">
        <v>11085</v>
      </c>
      <c r="E5978" s="3" t="s">
        <v>14029</v>
      </c>
      <c r="F5978" s="3" t="s">
        <v>33746</v>
      </c>
      <c r="G5978" s="3" t="s">
        <v>21544</v>
      </c>
      <c r="H5978" s="3" t="s">
        <v>13706</v>
      </c>
    </row>
    <row r="5979" spans="1:8" ht="72.5" x14ac:dyDescent="0.35">
      <c r="A5979" s="4">
        <v>142577</v>
      </c>
      <c r="B5979" s="1">
        <v>45240</v>
      </c>
      <c r="C5979" s="2">
        <v>0.41828703703703707</v>
      </c>
      <c r="D5979" s="3" t="s">
        <v>1436</v>
      </c>
      <c r="E5979" s="3" t="s">
        <v>14568</v>
      </c>
      <c r="F5979" s="3" t="s">
        <v>33747</v>
      </c>
      <c r="G5979" s="3" t="s">
        <v>33748</v>
      </c>
      <c r="H5979" s="3" t="s">
        <v>32671</v>
      </c>
    </row>
    <row r="5980" spans="1:8" ht="72.5" x14ac:dyDescent="0.35">
      <c r="A5980" s="4">
        <v>49470</v>
      </c>
      <c r="B5980" s="1">
        <v>45240</v>
      </c>
      <c r="C5980" s="2">
        <v>0.41886574074074073</v>
      </c>
      <c r="D5980" s="3" t="s">
        <v>557</v>
      </c>
      <c r="E5980" s="3" t="s">
        <v>14924</v>
      </c>
      <c r="F5980" s="3" t="s">
        <v>33749</v>
      </c>
      <c r="G5980" s="3" t="s">
        <v>33750</v>
      </c>
      <c r="H5980" s="3" t="s">
        <v>33751</v>
      </c>
    </row>
    <row r="5981" spans="1:8" ht="29" x14ac:dyDescent="0.35">
      <c r="A5981" s="4">
        <v>44058</v>
      </c>
      <c r="B5981" s="1">
        <v>45240</v>
      </c>
      <c r="C5981" s="2">
        <v>0.41923611111111114</v>
      </c>
      <c r="D5981" s="3" t="s">
        <v>892</v>
      </c>
      <c r="E5981" s="3" t="s">
        <v>33754</v>
      </c>
      <c r="F5981" s="3" t="s">
        <v>33752</v>
      </c>
      <c r="G5981" s="3" t="s">
        <v>1117</v>
      </c>
      <c r="H5981" s="3" t="s">
        <v>33753</v>
      </c>
    </row>
    <row r="5982" spans="1:8" ht="29" x14ac:dyDescent="0.35">
      <c r="A5982" s="4">
        <v>31162</v>
      </c>
      <c r="B5982" s="1">
        <v>45240</v>
      </c>
      <c r="C5982" s="2">
        <v>0.41984953703703703</v>
      </c>
      <c r="D5982" s="3" t="s">
        <v>11085</v>
      </c>
      <c r="E5982" s="3" t="s">
        <v>14029</v>
      </c>
      <c r="F5982" s="3" t="s">
        <v>33746</v>
      </c>
      <c r="G5982" s="3" t="s">
        <v>21544</v>
      </c>
      <c r="H5982" s="3" t="s">
        <v>13706</v>
      </c>
    </row>
    <row r="5983" spans="1:8" ht="29" x14ac:dyDescent="0.35">
      <c r="A5983" s="4">
        <v>81146</v>
      </c>
      <c r="B5983" s="1">
        <v>45240</v>
      </c>
      <c r="C5983" s="2">
        <v>0.42043981481481479</v>
      </c>
      <c r="D5983" s="3" t="s">
        <v>33755</v>
      </c>
      <c r="E5983" s="3" t="s">
        <v>33757</v>
      </c>
      <c r="F5983" s="3" t="s">
        <v>33756</v>
      </c>
      <c r="G5983" s="3" t="s">
        <v>33757</v>
      </c>
      <c r="H5983" s="3" t="s">
        <v>33758</v>
      </c>
    </row>
    <row r="5984" spans="1:8" ht="58" x14ac:dyDescent="0.35">
      <c r="A5984" s="4">
        <v>35347</v>
      </c>
      <c r="B5984" s="1">
        <v>45240</v>
      </c>
      <c r="C5984" s="2">
        <v>0.42084490740740743</v>
      </c>
      <c r="D5984" s="3" t="s">
        <v>268</v>
      </c>
      <c r="E5984" s="3" t="s">
        <v>33762</v>
      </c>
      <c r="F5984" s="3" t="s">
        <v>33759</v>
      </c>
      <c r="G5984" s="3" t="s">
        <v>33760</v>
      </c>
      <c r="H5984" s="3" t="s">
        <v>33761</v>
      </c>
    </row>
    <row r="5985" spans="1:8" ht="29" x14ac:dyDescent="0.35">
      <c r="A5985" s="4">
        <v>204819</v>
      </c>
      <c r="B5985" s="1">
        <v>45240</v>
      </c>
      <c r="C5985" s="2">
        <v>0.4251388888888889</v>
      </c>
      <c r="D5985" s="3" t="s">
        <v>33763</v>
      </c>
      <c r="E5985" s="3" t="s">
        <v>33765</v>
      </c>
      <c r="F5985" s="3" t="s">
        <v>30376</v>
      </c>
      <c r="G5985" s="3" t="s">
        <v>12567</v>
      </c>
      <c r="H5985" s="3" t="s">
        <v>33764</v>
      </c>
    </row>
    <row r="5986" spans="1:8" ht="72.5" x14ac:dyDescent="0.35">
      <c r="A5986" s="4">
        <v>17847</v>
      </c>
      <c r="B5986" s="1">
        <v>45240</v>
      </c>
      <c r="C5986" s="2">
        <v>0.42603009259259261</v>
      </c>
      <c r="D5986" s="3" t="s">
        <v>33766</v>
      </c>
      <c r="E5986" s="3" t="s">
        <v>33768</v>
      </c>
      <c r="F5986" s="3" t="s">
        <v>33767</v>
      </c>
      <c r="G5986" s="3" t="s">
        <v>10658</v>
      </c>
      <c r="H5986" s="3" t="s">
        <v>11776</v>
      </c>
    </row>
    <row r="5987" spans="1:8" ht="29" x14ac:dyDescent="0.35">
      <c r="A5987" s="4">
        <v>114460</v>
      </c>
      <c r="B5987" s="1">
        <v>45240</v>
      </c>
      <c r="C5987" s="2">
        <v>0.42677083333333332</v>
      </c>
      <c r="D5987" s="3" t="s">
        <v>1436</v>
      </c>
      <c r="E5987" s="3" t="s">
        <v>33772</v>
      </c>
      <c r="F5987" s="3" t="s">
        <v>33769</v>
      </c>
      <c r="G5987" s="3" t="s">
        <v>33770</v>
      </c>
      <c r="H5987" s="3" t="s">
        <v>33771</v>
      </c>
    </row>
    <row r="5988" spans="1:8" ht="174" x14ac:dyDescent="0.35">
      <c r="A5988" s="4">
        <v>44880</v>
      </c>
      <c r="B5988" s="1">
        <v>45240</v>
      </c>
      <c r="C5988" s="2">
        <v>0.42979166666666663</v>
      </c>
      <c r="D5988" s="3" t="s">
        <v>33773</v>
      </c>
      <c r="E5988" s="3" t="s">
        <v>33777</v>
      </c>
      <c r="F5988" s="3" t="s">
        <v>33774</v>
      </c>
      <c r="G5988" s="3" t="s">
        <v>33775</v>
      </c>
      <c r="H5988" s="3" t="s">
        <v>33776</v>
      </c>
    </row>
    <row r="5989" spans="1:8" ht="72.5" x14ac:dyDescent="0.35">
      <c r="A5989" s="4">
        <v>50949</v>
      </c>
      <c r="B5989" s="1">
        <v>45240</v>
      </c>
      <c r="C5989" s="2">
        <v>0.4299074074074074</v>
      </c>
      <c r="D5989" s="3" t="s">
        <v>33778</v>
      </c>
      <c r="E5989" s="3" t="s">
        <v>33782</v>
      </c>
      <c r="F5989" s="3" t="s">
        <v>33779</v>
      </c>
      <c r="G5989" s="3" t="s">
        <v>33780</v>
      </c>
      <c r="H5989" s="3" t="s">
        <v>33781</v>
      </c>
    </row>
    <row r="5990" spans="1:8" ht="43.5" x14ac:dyDescent="0.35">
      <c r="A5990" s="4">
        <v>132480</v>
      </c>
      <c r="B5990" s="1">
        <v>45240</v>
      </c>
      <c r="C5990" s="2">
        <v>0.43141203703703707</v>
      </c>
      <c r="D5990" s="3" t="s">
        <v>33783</v>
      </c>
      <c r="E5990" s="3" t="s">
        <v>33786</v>
      </c>
      <c r="F5990" s="3" t="s">
        <v>33784</v>
      </c>
      <c r="G5990" s="3" t="s">
        <v>33785</v>
      </c>
      <c r="H5990" s="3" t="s">
        <v>10948</v>
      </c>
    </row>
    <row r="5991" spans="1:8" ht="43.5" x14ac:dyDescent="0.35">
      <c r="A5991" s="4">
        <v>124515</v>
      </c>
      <c r="B5991" s="1">
        <v>45240</v>
      </c>
      <c r="C5991" s="2">
        <v>0.43250000000000005</v>
      </c>
      <c r="D5991" s="3" t="s">
        <v>11985</v>
      </c>
      <c r="E5991" s="3" t="s">
        <v>33789</v>
      </c>
      <c r="F5991" s="3" t="s">
        <v>33787</v>
      </c>
      <c r="G5991" s="3" t="s">
        <v>11707</v>
      </c>
      <c r="H5991" s="3" t="s">
        <v>33788</v>
      </c>
    </row>
    <row r="5992" spans="1:8" ht="101.5" x14ac:dyDescent="0.35">
      <c r="A5992" s="4">
        <v>94195</v>
      </c>
      <c r="B5992" s="1">
        <v>45240</v>
      </c>
      <c r="C5992" s="2">
        <v>0.43428240740740742</v>
      </c>
      <c r="D5992" s="3" t="s">
        <v>33790</v>
      </c>
      <c r="E5992" s="3" t="s">
        <v>33794</v>
      </c>
      <c r="F5992" s="3" t="s">
        <v>33791</v>
      </c>
      <c r="G5992" s="3" t="s">
        <v>33792</v>
      </c>
      <c r="H5992" s="3" t="s">
        <v>33793</v>
      </c>
    </row>
    <row r="5993" spans="1:8" ht="145" x14ac:dyDescent="0.35">
      <c r="A5993" s="4">
        <v>42482</v>
      </c>
      <c r="B5993" s="1">
        <v>45240</v>
      </c>
      <c r="C5993" s="2">
        <v>0.43657407407407406</v>
      </c>
      <c r="D5993" s="3" t="s">
        <v>33795</v>
      </c>
      <c r="E5993" s="3" t="s">
        <v>33798</v>
      </c>
      <c r="F5993" s="3" t="s">
        <v>33796</v>
      </c>
      <c r="G5993" s="3" t="s">
        <v>12006</v>
      </c>
      <c r="H5993" s="3" t="s">
        <v>33797</v>
      </c>
    </row>
    <row r="5994" spans="1:8" ht="43.5" x14ac:dyDescent="0.35">
      <c r="A5994" s="4">
        <v>35815</v>
      </c>
      <c r="B5994" s="1">
        <v>45240</v>
      </c>
      <c r="C5994" s="2">
        <v>0.43681712962962965</v>
      </c>
      <c r="D5994" s="3" t="s">
        <v>892</v>
      </c>
      <c r="E5994" s="3" t="s">
        <v>33801</v>
      </c>
      <c r="F5994" s="3" t="s">
        <v>33799</v>
      </c>
      <c r="G5994" s="3" t="s">
        <v>12706</v>
      </c>
      <c r="H5994" s="3" t="s">
        <v>33800</v>
      </c>
    </row>
    <row r="5995" spans="1:8" ht="43.5" x14ac:dyDescent="0.35">
      <c r="A5995" s="4">
        <v>48783</v>
      </c>
      <c r="B5995" s="1">
        <v>45240</v>
      </c>
      <c r="C5995" s="2">
        <v>0.43721064814814814</v>
      </c>
      <c r="D5995" s="3" t="s">
        <v>33802</v>
      </c>
      <c r="E5995" s="3" t="s">
        <v>13358</v>
      </c>
      <c r="F5995" s="3" t="s">
        <v>33803</v>
      </c>
      <c r="G5995" s="3" t="s">
        <v>33804</v>
      </c>
      <c r="H5995" s="3" t="s">
        <v>33805</v>
      </c>
    </row>
    <row r="5996" spans="1:8" ht="58" x14ac:dyDescent="0.35">
      <c r="A5996" s="4">
        <v>46348</v>
      </c>
      <c r="B5996" s="1">
        <v>45240</v>
      </c>
      <c r="C5996" s="2">
        <v>0.43734953703703705</v>
      </c>
      <c r="D5996" s="3" t="s">
        <v>1436</v>
      </c>
      <c r="E5996" s="3" t="s">
        <v>33807</v>
      </c>
      <c r="F5996" s="3" t="s">
        <v>33806</v>
      </c>
      <c r="G5996" s="3" t="s">
        <v>33807</v>
      </c>
      <c r="H5996" s="3" t="s">
        <v>12506</v>
      </c>
    </row>
    <row r="5997" spans="1:8" ht="116" x14ac:dyDescent="0.35">
      <c r="A5997" s="4">
        <v>204790</v>
      </c>
      <c r="B5997" s="1">
        <v>45240</v>
      </c>
      <c r="C5997" s="2">
        <v>0.43980324074074079</v>
      </c>
      <c r="D5997" s="3" t="s">
        <v>11006</v>
      </c>
      <c r="E5997" s="3" t="s">
        <v>33810</v>
      </c>
      <c r="F5997" s="3" t="s">
        <v>33808</v>
      </c>
      <c r="G5997" s="3" t="s">
        <v>33809</v>
      </c>
      <c r="H5997" s="3" t="s">
        <v>10681</v>
      </c>
    </row>
    <row r="5998" spans="1:8" ht="43.5" x14ac:dyDescent="0.35">
      <c r="A5998" s="4">
        <v>35561</v>
      </c>
      <c r="B5998" s="1">
        <v>45240</v>
      </c>
      <c r="C5998" s="2">
        <v>0.44128472222222226</v>
      </c>
      <c r="D5998" s="3" t="s">
        <v>11985</v>
      </c>
      <c r="E5998" s="3" t="s">
        <v>33813</v>
      </c>
      <c r="F5998" s="3" t="s">
        <v>33811</v>
      </c>
      <c r="G5998" s="3" t="s">
        <v>11299</v>
      </c>
      <c r="H5998" s="3" t="s">
        <v>33812</v>
      </c>
    </row>
    <row r="5999" spans="1:8" ht="58" x14ac:dyDescent="0.35">
      <c r="A5999" s="4">
        <v>180481</v>
      </c>
      <c r="B5999" s="1">
        <v>45240</v>
      </c>
      <c r="C5999" s="2">
        <v>0.44245370370370374</v>
      </c>
      <c r="D5999" s="3" t="s">
        <v>12383</v>
      </c>
      <c r="E5999" s="3" t="s">
        <v>33817</v>
      </c>
      <c r="F5999" s="3" t="s">
        <v>33814</v>
      </c>
      <c r="G5999" s="3" t="s">
        <v>33815</v>
      </c>
      <c r="H5999" s="3" t="s">
        <v>33816</v>
      </c>
    </row>
    <row r="6000" spans="1:8" ht="130.5" x14ac:dyDescent="0.35">
      <c r="A6000" s="4">
        <v>42152</v>
      </c>
      <c r="B6000" s="1">
        <v>45240</v>
      </c>
      <c r="C6000" s="2">
        <v>0.4433449074074074</v>
      </c>
      <c r="D6000" s="3" t="s">
        <v>33818</v>
      </c>
      <c r="E6000" s="3" t="s">
        <v>12058</v>
      </c>
      <c r="F6000" s="3" t="s">
        <v>33819</v>
      </c>
      <c r="G6000" s="3" t="s">
        <v>11732</v>
      </c>
      <c r="H6000" s="3" t="s">
        <v>33820</v>
      </c>
    </row>
    <row r="6001" spans="1:8" ht="29" x14ac:dyDescent="0.35">
      <c r="A6001" s="4">
        <v>33022</v>
      </c>
      <c r="B6001" s="1">
        <v>45240</v>
      </c>
      <c r="C6001" s="2">
        <v>0.44392361111111112</v>
      </c>
      <c r="D6001" s="3" t="s">
        <v>1436</v>
      </c>
      <c r="E6001" s="3" t="s">
        <v>33822</v>
      </c>
      <c r="F6001" s="3" t="s">
        <v>11953</v>
      </c>
      <c r="G6001" s="3" t="s">
        <v>33821</v>
      </c>
      <c r="H6001" s="3" t="s">
        <v>12234</v>
      </c>
    </row>
    <row r="6002" spans="1:8" x14ac:dyDescent="0.35">
      <c r="A6002" s="4">
        <v>148989</v>
      </c>
      <c r="B6002" s="1">
        <v>45240</v>
      </c>
      <c r="C6002" s="2">
        <v>0.44572916666666668</v>
      </c>
      <c r="D6002" s="3" t="s">
        <v>1436</v>
      </c>
      <c r="E6002" s="3" t="s">
        <v>33826</v>
      </c>
      <c r="F6002" s="3" t="s">
        <v>33823</v>
      </c>
      <c r="G6002" s="3" t="s">
        <v>33824</v>
      </c>
      <c r="H6002" s="3" t="s">
        <v>33825</v>
      </c>
    </row>
    <row r="6003" spans="1:8" ht="116" x14ac:dyDescent="0.35">
      <c r="A6003" s="4">
        <v>180428</v>
      </c>
      <c r="B6003" s="1">
        <v>45240</v>
      </c>
      <c r="C6003" s="2">
        <v>0.44586805555555559</v>
      </c>
      <c r="D6003" s="3" t="s">
        <v>33827</v>
      </c>
      <c r="E6003" s="3" t="s">
        <v>33829</v>
      </c>
      <c r="F6003" s="3" t="s">
        <v>33828</v>
      </c>
      <c r="G6003" s="3" t="s">
        <v>33829</v>
      </c>
      <c r="H6003" s="3" t="s">
        <v>33830</v>
      </c>
    </row>
    <row r="6004" spans="1:8" ht="58" x14ac:dyDescent="0.35">
      <c r="A6004" s="4">
        <v>43124</v>
      </c>
      <c r="B6004" s="1">
        <v>45240</v>
      </c>
      <c r="C6004" s="2">
        <v>0.44678240740740738</v>
      </c>
      <c r="D6004" s="3" t="s">
        <v>33831</v>
      </c>
      <c r="E6004" s="3" t="s">
        <v>33834</v>
      </c>
      <c r="F6004" s="3" t="s">
        <v>33832</v>
      </c>
      <c r="G6004" s="3" t="s">
        <v>11021</v>
      </c>
      <c r="H6004" s="3" t="s">
        <v>33833</v>
      </c>
    </row>
    <row r="6005" spans="1:8" ht="29" x14ac:dyDescent="0.35">
      <c r="A6005" s="4">
        <v>153399</v>
      </c>
      <c r="B6005" s="1">
        <v>45240</v>
      </c>
      <c r="C6005" s="2">
        <v>0.44989583333333333</v>
      </c>
      <c r="D6005" s="3" t="s">
        <v>11085</v>
      </c>
      <c r="E6005" s="3" t="s">
        <v>33838</v>
      </c>
      <c r="F6005" s="3" t="s">
        <v>33835</v>
      </c>
      <c r="G6005" s="3" t="s">
        <v>33836</v>
      </c>
      <c r="H6005" s="3" t="s">
        <v>33837</v>
      </c>
    </row>
    <row r="6006" spans="1:8" ht="159.5" x14ac:dyDescent="0.35">
      <c r="A6006" s="4">
        <v>163281</v>
      </c>
      <c r="B6006" s="1">
        <v>45240</v>
      </c>
      <c r="C6006" s="2">
        <v>0.450625</v>
      </c>
      <c r="D6006" s="3" t="s">
        <v>33839</v>
      </c>
      <c r="E6006" s="3" t="s">
        <v>12844</v>
      </c>
      <c r="F6006" s="3" t="s">
        <v>13297</v>
      </c>
      <c r="G6006" s="3" t="s">
        <v>11732</v>
      </c>
      <c r="H6006" s="3" t="s">
        <v>33840</v>
      </c>
    </row>
    <row r="6007" spans="1:8" ht="43.5" x14ac:dyDescent="0.35">
      <c r="A6007" s="4">
        <v>201870</v>
      </c>
      <c r="B6007" s="1">
        <v>45240</v>
      </c>
      <c r="C6007" s="2">
        <v>0.45266203703703706</v>
      </c>
      <c r="D6007" s="3" t="s">
        <v>985</v>
      </c>
      <c r="E6007" s="3" t="s">
        <v>33844</v>
      </c>
      <c r="F6007" s="3" t="s">
        <v>33841</v>
      </c>
      <c r="G6007" s="3" t="s">
        <v>33842</v>
      </c>
      <c r="H6007" s="3" t="s">
        <v>33843</v>
      </c>
    </row>
    <row r="6008" spans="1:8" ht="43.5" x14ac:dyDescent="0.35">
      <c r="A6008" s="4">
        <v>153399</v>
      </c>
      <c r="B6008" s="1">
        <v>45240</v>
      </c>
      <c r="C6008" s="2">
        <v>0.45293981481481477</v>
      </c>
      <c r="D6008" s="3" t="s">
        <v>11085</v>
      </c>
      <c r="E6008" s="3" t="s">
        <v>33838</v>
      </c>
      <c r="F6008" s="3" t="s">
        <v>33835</v>
      </c>
      <c r="G6008" s="3" t="s">
        <v>33836</v>
      </c>
      <c r="H6008" s="3" t="s">
        <v>33845</v>
      </c>
    </row>
    <row r="6009" spans="1:8" ht="145" x14ac:dyDescent="0.35">
      <c r="A6009" s="4">
        <v>5446</v>
      </c>
      <c r="B6009" s="1">
        <v>45240</v>
      </c>
      <c r="C6009" s="2">
        <v>0.45421296296296299</v>
      </c>
      <c r="D6009" s="3" t="s">
        <v>33846</v>
      </c>
      <c r="E6009" s="3" t="s">
        <v>33850</v>
      </c>
      <c r="F6009" s="3" t="s">
        <v>33847</v>
      </c>
      <c r="G6009" s="3" t="s">
        <v>33848</v>
      </c>
      <c r="H6009" s="3" t="s">
        <v>33849</v>
      </c>
    </row>
    <row r="6010" spans="1:8" ht="29" x14ac:dyDescent="0.35">
      <c r="A6010" s="4">
        <v>56954</v>
      </c>
      <c r="B6010" s="1">
        <v>45240</v>
      </c>
      <c r="C6010" s="2">
        <v>0.45567129629629632</v>
      </c>
      <c r="D6010" s="3" t="s">
        <v>33851</v>
      </c>
      <c r="E6010" s="3" t="s">
        <v>33855</v>
      </c>
      <c r="F6010" s="3" t="s">
        <v>33852</v>
      </c>
      <c r="G6010" s="3" t="s">
        <v>33853</v>
      </c>
      <c r="H6010" s="3" t="s">
        <v>33854</v>
      </c>
    </row>
    <row r="6011" spans="1:8" ht="72.5" x14ac:dyDescent="0.35">
      <c r="A6011" s="4">
        <v>200573</v>
      </c>
      <c r="B6011" s="1">
        <v>45240</v>
      </c>
      <c r="C6011" s="2">
        <v>0.45903935185185185</v>
      </c>
      <c r="D6011" s="3" t="s">
        <v>33856</v>
      </c>
      <c r="E6011" s="3" t="s">
        <v>33859</v>
      </c>
      <c r="F6011" s="3" t="s">
        <v>33857</v>
      </c>
      <c r="G6011" s="3" t="s">
        <v>11732</v>
      </c>
      <c r="H6011" s="3" t="s">
        <v>33858</v>
      </c>
    </row>
    <row r="6012" spans="1:8" ht="72.5" x14ac:dyDescent="0.35">
      <c r="A6012" s="4">
        <v>164210</v>
      </c>
      <c r="B6012" s="1">
        <v>45240</v>
      </c>
      <c r="C6012" s="2">
        <v>0.46015046296296297</v>
      </c>
      <c r="D6012" s="3" t="s">
        <v>10339</v>
      </c>
      <c r="E6012" s="3" t="s">
        <v>33862</v>
      </c>
      <c r="F6012" s="3" t="s">
        <v>33860</v>
      </c>
      <c r="G6012" s="3" t="s">
        <v>33861</v>
      </c>
      <c r="H6012" s="3" t="s">
        <v>269</v>
      </c>
    </row>
    <row r="6013" spans="1:8" ht="29" x14ac:dyDescent="0.35">
      <c r="A6013" s="4">
        <v>143773</v>
      </c>
      <c r="B6013" s="1">
        <v>45240</v>
      </c>
      <c r="C6013" s="2">
        <v>0.46028935185185182</v>
      </c>
      <c r="D6013" s="3" t="s">
        <v>33863</v>
      </c>
      <c r="E6013" s="3" t="s">
        <v>33865</v>
      </c>
      <c r="F6013" s="3" t="s">
        <v>33864</v>
      </c>
      <c r="G6013" s="3" t="s">
        <v>33865</v>
      </c>
      <c r="H6013" s="3" t="s">
        <v>33866</v>
      </c>
    </row>
    <row r="6014" spans="1:8" ht="29" x14ac:dyDescent="0.35">
      <c r="A6014" s="4">
        <v>5932</v>
      </c>
      <c r="B6014" s="1">
        <v>45240</v>
      </c>
      <c r="C6014" s="2">
        <v>0.46155092592592589</v>
      </c>
      <c r="D6014" s="3" t="s">
        <v>892</v>
      </c>
      <c r="E6014" s="3" t="s">
        <v>33868</v>
      </c>
      <c r="F6014" s="3" t="s">
        <v>33867</v>
      </c>
      <c r="G6014" s="3" t="s">
        <v>1398</v>
      </c>
      <c r="H6014" s="3" t="s">
        <v>11776</v>
      </c>
    </row>
    <row r="6015" spans="1:8" ht="29" x14ac:dyDescent="0.35">
      <c r="A6015" s="4">
        <v>179784</v>
      </c>
      <c r="B6015" s="1">
        <v>45240</v>
      </c>
      <c r="C6015" s="2">
        <v>0.46184027777777775</v>
      </c>
      <c r="D6015" s="3" t="s">
        <v>33869</v>
      </c>
      <c r="E6015" s="3" t="s">
        <v>19632</v>
      </c>
      <c r="F6015" s="3" t="s">
        <v>33870</v>
      </c>
      <c r="G6015" s="3" t="s">
        <v>33871</v>
      </c>
      <c r="H6015" s="3" t="s">
        <v>11566</v>
      </c>
    </row>
    <row r="6016" spans="1:8" ht="29" x14ac:dyDescent="0.35">
      <c r="A6016" s="4">
        <v>143773</v>
      </c>
      <c r="B6016" s="1">
        <v>45240</v>
      </c>
      <c r="C6016" s="2">
        <v>0.46222222222222226</v>
      </c>
      <c r="D6016" s="3" t="s">
        <v>33863</v>
      </c>
      <c r="E6016" s="3" t="s">
        <v>33865</v>
      </c>
      <c r="F6016" s="3" t="s">
        <v>33872</v>
      </c>
      <c r="G6016" s="3" t="s">
        <v>33865</v>
      </c>
      <c r="H6016" s="3" t="s">
        <v>33866</v>
      </c>
    </row>
    <row r="6017" spans="1:8" ht="58" x14ac:dyDescent="0.35">
      <c r="A6017" s="4">
        <v>42810</v>
      </c>
      <c r="B6017" s="1">
        <v>45240</v>
      </c>
      <c r="C6017" s="2">
        <v>0.46486111111111111</v>
      </c>
      <c r="D6017" s="3" t="s">
        <v>33873</v>
      </c>
      <c r="E6017" s="3" t="s">
        <v>33877</v>
      </c>
      <c r="F6017" s="3" t="s">
        <v>33874</v>
      </c>
      <c r="G6017" s="3" t="s">
        <v>33875</v>
      </c>
      <c r="H6017" s="3" t="s">
        <v>33876</v>
      </c>
    </row>
    <row r="6018" spans="1:8" ht="29" x14ac:dyDescent="0.35">
      <c r="A6018" s="4">
        <v>198316</v>
      </c>
      <c r="B6018" s="1">
        <v>45240</v>
      </c>
      <c r="C6018" s="2">
        <v>0.46611111111111114</v>
      </c>
      <c r="D6018" s="3" t="s">
        <v>33878</v>
      </c>
      <c r="E6018" s="3" t="s">
        <v>553</v>
      </c>
      <c r="F6018" s="3" t="s">
        <v>15098</v>
      </c>
      <c r="G6018" s="3" t="s">
        <v>33879</v>
      </c>
      <c r="H6018" s="3" t="s">
        <v>10302</v>
      </c>
    </row>
    <row r="6019" spans="1:8" ht="58" x14ac:dyDescent="0.35">
      <c r="A6019" s="4">
        <v>7112</v>
      </c>
      <c r="B6019" s="1">
        <v>45240</v>
      </c>
      <c r="C6019" s="2">
        <v>0.46770833333333334</v>
      </c>
      <c r="D6019" s="3" t="s">
        <v>33880</v>
      </c>
      <c r="E6019" s="3" t="s">
        <v>33884</v>
      </c>
      <c r="F6019" s="3" t="s">
        <v>33881</v>
      </c>
      <c r="G6019" s="3" t="s">
        <v>33882</v>
      </c>
      <c r="H6019" s="3" t="s">
        <v>33883</v>
      </c>
    </row>
    <row r="6020" spans="1:8" ht="29" x14ac:dyDescent="0.35">
      <c r="A6020" s="4">
        <v>52333</v>
      </c>
      <c r="B6020" s="1">
        <v>45240</v>
      </c>
      <c r="C6020" s="2">
        <v>0.46866898148148151</v>
      </c>
      <c r="D6020" s="3" t="s">
        <v>11985</v>
      </c>
      <c r="E6020" s="3" t="s">
        <v>12675</v>
      </c>
      <c r="F6020" s="3" t="s">
        <v>33885</v>
      </c>
      <c r="G6020" s="3" t="s">
        <v>10433</v>
      </c>
      <c r="H6020" s="3" t="s">
        <v>4190</v>
      </c>
    </row>
    <row r="6021" spans="1:8" x14ac:dyDescent="0.35">
      <c r="A6021" s="4">
        <v>70173</v>
      </c>
      <c r="B6021" s="1">
        <v>45240</v>
      </c>
      <c r="C6021" s="2">
        <v>0.4689699074074074</v>
      </c>
      <c r="D6021" s="3" t="s">
        <v>33886</v>
      </c>
      <c r="E6021" s="3" t="s">
        <v>33888</v>
      </c>
      <c r="F6021" s="3" t="s">
        <v>33887</v>
      </c>
      <c r="G6021" s="3" t="s">
        <v>33888</v>
      </c>
      <c r="H6021" s="3" t="s">
        <v>33889</v>
      </c>
    </row>
    <row r="6022" spans="1:8" ht="58" x14ac:dyDescent="0.35">
      <c r="A6022" s="4">
        <v>171545</v>
      </c>
      <c r="B6022" s="1">
        <v>45240</v>
      </c>
      <c r="C6022" s="2">
        <v>0.4727777777777778</v>
      </c>
      <c r="D6022" s="3" t="s">
        <v>33890</v>
      </c>
      <c r="E6022" s="3" t="s">
        <v>33893</v>
      </c>
      <c r="F6022" s="3" t="s">
        <v>33891</v>
      </c>
      <c r="G6022" s="3" t="s">
        <v>11549</v>
      </c>
      <c r="H6022" s="3" t="s">
        <v>33892</v>
      </c>
    </row>
    <row r="6023" spans="1:8" x14ac:dyDescent="0.35">
      <c r="A6023" s="4">
        <v>181047</v>
      </c>
      <c r="B6023" s="1">
        <v>45240</v>
      </c>
      <c r="C6023" s="2">
        <v>0.47528935185185189</v>
      </c>
      <c r="D6023" s="3" t="s">
        <v>10339</v>
      </c>
      <c r="E6023" s="3" t="s">
        <v>18349</v>
      </c>
      <c r="F6023" s="3" t="s">
        <v>33894</v>
      </c>
      <c r="G6023" s="3" t="s">
        <v>18349</v>
      </c>
      <c r="H6023" s="3" t="s">
        <v>33895</v>
      </c>
    </row>
    <row r="6024" spans="1:8" ht="29" x14ac:dyDescent="0.35">
      <c r="A6024" s="4">
        <v>55505</v>
      </c>
      <c r="B6024" s="1">
        <v>45240</v>
      </c>
      <c r="C6024" s="2">
        <v>0.47696759259259264</v>
      </c>
      <c r="D6024" s="3" t="s">
        <v>892</v>
      </c>
      <c r="E6024" s="3" t="s">
        <v>33897</v>
      </c>
      <c r="F6024" s="3" t="s">
        <v>33896</v>
      </c>
      <c r="G6024" s="3" t="s">
        <v>745</v>
      </c>
      <c r="H6024" s="3" t="s">
        <v>11777</v>
      </c>
    </row>
    <row r="6025" spans="1:8" ht="43.5" x14ac:dyDescent="0.35">
      <c r="A6025" s="4">
        <v>38473</v>
      </c>
      <c r="B6025" s="1">
        <v>45240</v>
      </c>
      <c r="C6025" s="2">
        <v>0.4774768518518519</v>
      </c>
      <c r="D6025" s="3" t="s">
        <v>13941</v>
      </c>
      <c r="E6025" s="3" t="s">
        <v>33901</v>
      </c>
      <c r="F6025" s="3" t="s">
        <v>33898</v>
      </c>
      <c r="G6025" s="3" t="s">
        <v>33899</v>
      </c>
      <c r="H6025" s="3" t="s">
        <v>33900</v>
      </c>
    </row>
    <row r="6026" spans="1:8" ht="29" x14ac:dyDescent="0.35">
      <c r="A6026" s="4">
        <v>77073</v>
      </c>
      <c r="B6026" s="1">
        <v>45240</v>
      </c>
      <c r="C6026" s="2">
        <v>0.47925925925925927</v>
      </c>
      <c r="D6026" s="3" t="s">
        <v>1702</v>
      </c>
      <c r="E6026" s="3" t="s">
        <v>33903</v>
      </c>
      <c r="F6026" s="3" t="s">
        <v>33902</v>
      </c>
      <c r="G6026" s="3" t="s">
        <v>33903</v>
      </c>
      <c r="H6026" s="3" t="s">
        <v>12506</v>
      </c>
    </row>
    <row r="6027" spans="1:8" ht="43.5" x14ac:dyDescent="0.35">
      <c r="A6027" s="4">
        <v>74921</v>
      </c>
      <c r="B6027" s="1">
        <v>45240</v>
      </c>
      <c r="C6027" s="2">
        <v>0.47981481481481486</v>
      </c>
      <c r="D6027" s="3" t="s">
        <v>33904</v>
      </c>
      <c r="E6027" s="3" t="s">
        <v>33906</v>
      </c>
      <c r="F6027" s="3" t="s">
        <v>33905</v>
      </c>
      <c r="G6027" s="3" t="s">
        <v>100</v>
      </c>
      <c r="H6027" s="3" t="s">
        <v>29</v>
      </c>
    </row>
    <row r="6028" spans="1:8" ht="29" x14ac:dyDescent="0.35">
      <c r="A6028" s="4">
        <v>50105</v>
      </c>
      <c r="B6028" s="1">
        <v>45240</v>
      </c>
      <c r="C6028" s="2">
        <v>0.48221064814814812</v>
      </c>
      <c r="D6028" s="3" t="s">
        <v>1288</v>
      </c>
      <c r="E6028" s="3" t="s">
        <v>33909</v>
      </c>
      <c r="F6028" s="3" t="s">
        <v>33907</v>
      </c>
      <c r="G6028" s="3" t="s">
        <v>13519</v>
      </c>
      <c r="H6028" s="3" t="s">
        <v>33908</v>
      </c>
    </row>
    <row r="6029" spans="1:8" ht="58" x14ac:dyDescent="0.35">
      <c r="A6029" s="4">
        <v>39095</v>
      </c>
      <c r="B6029" s="1">
        <v>45240</v>
      </c>
      <c r="C6029" s="2">
        <v>0.48471064814814818</v>
      </c>
      <c r="D6029" s="3" t="s">
        <v>33910</v>
      </c>
      <c r="E6029" s="3" t="s">
        <v>33914</v>
      </c>
      <c r="F6029" s="3" t="s">
        <v>33911</v>
      </c>
      <c r="G6029" s="3" t="s">
        <v>33912</v>
      </c>
      <c r="H6029" s="3" t="s">
        <v>33913</v>
      </c>
    </row>
    <row r="6030" spans="1:8" x14ac:dyDescent="0.35">
      <c r="A6030" s="4">
        <v>22744</v>
      </c>
      <c r="B6030" s="1">
        <v>45240</v>
      </c>
      <c r="C6030" s="2">
        <v>0.48488425925925926</v>
      </c>
      <c r="D6030" s="3" t="s">
        <v>985</v>
      </c>
      <c r="E6030" s="3" t="s">
        <v>49</v>
      </c>
      <c r="F6030" s="3" t="s">
        <v>13314</v>
      </c>
      <c r="G6030" s="3" t="s">
        <v>49</v>
      </c>
      <c r="H6030" s="3" t="s">
        <v>10726</v>
      </c>
    </row>
    <row r="6031" spans="1:8" x14ac:dyDescent="0.35">
      <c r="A6031" s="4">
        <v>68865</v>
      </c>
      <c r="B6031" s="1">
        <v>45240</v>
      </c>
      <c r="C6031" s="2">
        <v>0.48782407407407408</v>
      </c>
      <c r="D6031" s="3" t="s">
        <v>12285</v>
      </c>
      <c r="E6031" s="3" t="s">
        <v>33916</v>
      </c>
      <c r="F6031" s="3" t="s">
        <v>33915</v>
      </c>
      <c r="G6031" s="3" t="s">
        <v>33916</v>
      </c>
      <c r="H6031" s="3" t="s">
        <v>10726</v>
      </c>
    </row>
    <row r="6032" spans="1:8" ht="29" x14ac:dyDescent="0.35">
      <c r="A6032" s="4">
        <v>155135</v>
      </c>
      <c r="B6032" s="1">
        <v>45240</v>
      </c>
      <c r="C6032" s="2">
        <v>0.4899074074074074</v>
      </c>
      <c r="D6032" s="3" t="s">
        <v>892</v>
      </c>
      <c r="E6032" s="3" t="s">
        <v>33919</v>
      </c>
      <c r="F6032" s="3" t="s">
        <v>33917</v>
      </c>
      <c r="G6032" s="3" t="s">
        <v>1117</v>
      </c>
      <c r="H6032" s="3" t="s">
        <v>33918</v>
      </c>
    </row>
    <row r="6033" spans="1:8" ht="29" x14ac:dyDescent="0.35">
      <c r="A6033" s="4">
        <v>206531</v>
      </c>
      <c r="B6033" s="1">
        <v>45240</v>
      </c>
      <c r="C6033" s="2">
        <v>0.49008101851851849</v>
      </c>
      <c r="D6033" s="3" t="s">
        <v>317</v>
      </c>
      <c r="E6033" s="3" t="s">
        <v>33923</v>
      </c>
      <c r="F6033" s="3" t="s">
        <v>33920</v>
      </c>
      <c r="G6033" s="3" t="s">
        <v>33921</v>
      </c>
      <c r="H6033" s="3" t="s">
        <v>33922</v>
      </c>
    </row>
    <row r="6034" spans="1:8" ht="116" x14ac:dyDescent="0.35">
      <c r="A6034" s="4">
        <v>180428</v>
      </c>
      <c r="B6034" s="1">
        <v>45240</v>
      </c>
      <c r="C6034" s="2">
        <v>0.49325231481481485</v>
      </c>
      <c r="D6034" s="3" t="s">
        <v>33924</v>
      </c>
      <c r="E6034" s="3" t="s">
        <v>33927</v>
      </c>
      <c r="F6034" s="3" t="s">
        <v>33925</v>
      </c>
      <c r="G6034" s="3" t="s">
        <v>33926</v>
      </c>
      <c r="H6034" s="3" t="s">
        <v>33830</v>
      </c>
    </row>
    <row r="6035" spans="1:8" ht="58" x14ac:dyDescent="0.35">
      <c r="A6035" s="4">
        <v>115424</v>
      </c>
      <c r="B6035" s="1">
        <v>45240</v>
      </c>
      <c r="C6035" s="2">
        <v>0.4946875</v>
      </c>
      <c r="D6035" s="3" t="s">
        <v>33928</v>
      </c>
      <c r="E6035" s="3" t="s">
        <v>33932</v>
      </c>
      <c r="F6035" s="3" t="s">
        <v>33929</v>
      </c>
      <c r="G6035" s="3" t="s">
        <v>33930</v>
      </c>
      <c r="H6035" s="3" t="s">
        <v>33931</v>
      </c>
    </row>
    <row r="6036" spans="1:8" ht="116" x14ac:dyDescent="0.35">
      <c r="A6036" s="4">
        <v>204470</v>
      </c>
      <c r="B6036" s="1">
        <v>45240</v>
      </c>
      <c r="C6036" s="2">
        <v>0.49699074074074073</v>
      </c>
      <c r="D6036" s="3" t="s">
        <v>1702</v>
      </c>
      <c r="E6036" s="3" t="s">
        <v>33936</v>
      </c>
      <c r="F6036" s="3" t="s">
        <v>33933</v>
      </c>
      <c r="G6036" s="3" t="s">
        <v>33934</v>
      </c>
      <c r="H6036" s="3" t="s">
        <v>33935</v>
      </c>
    </row>
    <row r="6037" spans="1:8" ht="58" x14ac:dyDescent="0.35">
      <c r="A6037" s="4">
        <v>74306</v>
      </c>
      <c r="B6037" s="1">
        <v>45240</v>
      </c>
      <c r="C6037" s="2">
        <v>0.50287037037037041</v>
      </c>
      <c r="D6037" s="3" t="s">
        <v>33937</v>
      </c>
      <c r="E6037" s="3" t="s">
        <v>13441</v>
      </c>
      <c r="F6037" s="3" t="s">
        <v>33938</v>
      </c>
      <c r="G6037" s="3" t="s">
        <v>33939</v>
      </c>
      <c r="H6037" s="3" t="s">
        <v>33940</v>
      </c>
    </row>
    <row r="6038" spans="1:8" ht="43.5" x14ac:dyDescent="0.35">
      <c r="A6038" s="4">
        <v>44933</v>
      </c>
      <c r="B6038" s="1">
        <v>45240</v>
      </c>
      <c r="C6038" s="2">
        <v>0.50375000000000003</v>
      </c>
      <c r="D6038" s="3" t="s">
        <v>892</v>
      </c>
      <c r="E6038" s="3" t="s">
        <v>33942</v>
      </c>
      <c r="F6038" s="3" t="s">
        <v>33941</v>
      </c>
      <c r="G6038" s="3" t="s">
        <v>10760</v>
      </c>
      <c r="H6038" s="3" t="s">
        <v>11777</v>
      </c>
    </row>
    <row r="6039" spans="1:8" ht="58" x14ac:dyDescent="0.35">
      <c r="A6039" s="4">
        <v>74306</v>
      </c>
      <c r="B6039" s="1">
        <v>45240</v>
      </c>
      <c r="C6039" s="2">
        <v>0.50489583333333332</v>
      </c>
      <c r="D6039" s="3" t="s">
        <v>33937</v>
      </c>
      <c r="E6039" s="3" t="s">
        <v>13441</v>
      </c>
      <c r="F6039" s="3" t="s">
        <v>33938</v>
      </c>
      <c r="G6039" s="3" t="s">
        <v>33939</v>
      </c>
      <c r="H6039" s="3" t="s">
        <v>33943</v>
      </c>
    </row>
    <row r="6040" spans="1:8" ht="174" x14ac:dyDescent="0.35">
      <c r="A6040" s="4">
        <v>200928</v>
      </c>
      <c r="B6040" s="1">
        <v>45240</v>
      </c>
      <c r="C6040" s="2">
        <v>0.50776620370370373</v>
      </c>
      <c r="D6040" s="3" t="s">
        <v>33944</v>
      </c>
      <c r="E6040" s="3" t="s">
        <v>33948</v>
      </c>
      <c r="F6040" s="3" t="s">
        <v>33945</v>
      </c>
      <c r="G6040" s="3" t="s">
        <v>33946</v>
      </c>
      <c r="H6040" s="3" t="s">
        <v>33947</v>
      </c>
    </row>
    <row r="6041" spans="1:8" ht="29" x14ac:dyDescent="0.35">
      <c r="A6041" s="4">
        <v>196692</v>
      </c>
      <c r="B6041" s="1">
        <v>45240</v>
      </c>
      <c r="C6041" s="2">
        <v>0.50870370370370377</v>
      </c>
      <c r="D6041" s="3" t="s">
        <v>985</v>
      </c>
      <c r="E6041" s="3" t="s">
        <v>33950</v>
      </c>
      <c r="F6041" s="3" t="s">
        <v>33949</v>
      </c>
      <c r="G6041" s="3" t="s">
        <v>33950</v>
      </c>
      <c r="H6041" s="3" t="s">
        <v>33951</v>
      </c>
    </row>
    <row r="6042" spans="1:8" ht="29" x14ac:dyDescent="0.35">
      <c r="A6042" s="4">
        <v>89293</v>
      </c>
      <c r="B6042" s="1">
        <v>45240</v>
      </c>
      <c r="C6042" s="2">
        <v>0.55528935185185191</v>
      </c>
      <c r="D6042" s="3" t="s">
        <v>1933</v>
      </c>
      <c r="E6042" s="3" t="s">
        <v>33953</v>
      </c>
      <c r="F6042" s="3" t="s">
        <v>33952</v>
      </c>
      <c r="G6042" s="3" t="s">
        <v>12849</v>
      </c>
      <c r="H6042" s="3" t="s">
        <v>11136</v>
      </c>
    </row>
    <row r="6043" spans="1:8" ht="43.5" x14ac:dyDescent="0.35">
      <c r="A6043" s="4">
        <v>205837</v>
      </c>
      <c r="B6043" s="1">
        <v>45240</v>
      </c>
      <c r="C6043" s="2">
        <v>0.56439814814814815</v>
      </c>
      <c r="D6043" s="3" t="s">
        <v>33954</v>
      </c>
      <c r="E6043" s="3" t="s">
        <v>33958</v>
      </c>
      <c r="F6043" s="3" t="s">
        <v>33955</v>
      </c>
      <c r="G6043" s="3" t="s">
        <v>33956</v>
      </c>
      <c r="H6043" s="3" t="s">
        <v>33957</v>
      </c>
    </row>
    <row r="6044" spans="1:8" ht="116" x14ac:dyDescent="0.35">
      <c r="A6044" s="4">
        <v>32940</v>
      </c>
      <c r="B6044" s="1">
        <v>45240</v>
      </c>
      <c r="C6044" s="2">
        <v>0.56663194444444442</v>
      </c>
      <c r="D6044" s="3" t="s">
        <v>33959</v>
      </c>
      <c r="E6044" s="3" t="s">
        <v>33963</v>
      </c>
      <c r="F6044" s="3" t="s">
        <v>33960</v>
      </c>
      <c r="G6044" s="3" t="s">
        <v>33961</v>
      </c>
      <c r="H6044" s="3" t="s">
        <v>33962</v>
      </c>
    </row>
    <row r="6045" spans="1:8" ht="29" x14ac:dyDescent="0.35">
      <c r="A6045" s="4">
        <v>41577</v>
      </c>
      <c r="B6045" s="1">
        <v>45240</v>
      </c>
      <c r="C6045" s="2">
        <v>0.57307870370370373</v>
      </c>
      <c r="D6045" s="3" t="s">
        <v>33964</v>
      </c>
      <c r="E6045" s="3" t="s">
        <v>11613</v>
      </c>
      <c r="F6045" s="3" t="s">
        <v>33965</v>
      </c>
      <c r="G6045" s="3" t="s">
        <v>33966</v>
      </c>
      <c r="H6045" s="3" t="s">
        <v>33967</v>
      </c>
    </row>
    <row r="6046" spans="1:8" ht="87" x14ac:dyDescent="0.35">
      <c r="A6046" s="4">
        <v>28764</v>
      </c>
      <c r="B6046" s="1">
        <v>45240</v>
      </c>
      <c r="C6046" s="2">
        <v>0.57803240740740736</v>
      </c>
      <c r="D6046" s="3" t="s">
        <v>33968</v>
      </c>
      <c r="E6046" s="3" t="s">
        <v>33972</v>
      </c>
      <c r="F6046" s="3" t="s">
        <v>33969</v>
      </c>
      <c r="G6046" s="3" t="s">
        <v>33970</v>
      </c>
      <c r="H6046" s="3" t="s">
        <v>33971</v>
      </c>
    </row>
    <row r="6047" spans="1:8" ht="101.5" x14ac:dyDescent="0.35">
      <c r="A6047" s="4">
        <v>3415</v>
      </c>
      <c r="B6047" s="1">
        <v>45240</v>
      </c>
      <c r="C6047" s="2">
        <v>0.57843750000000005</v>
      </c>
      <c r="D6047" s="3" t="s">
        <v>33973</v>
      </c>
      <c r="E6047" s="3" t="s">
        <v>33977</v>
      </c>
      <c r="F6047" s="3" t="s">
        <v>33974</v>
      </c>
      <c r="G6047" s="3" t="s">
        <v>33975</v>
      </c>
      <c r="H6047" s="3" t="s">
        <v>33976</v>
      </c>
    </row>
    <row r="6048" spans="1:8" ht="43.5" x14ac:dyDescent="0.35">
      <c r="A6048" s="4">
        <v>50086</v>
      </c>
      <c r="B6048" s="1">
        <v>45240</v>
      </c>
      <c r="C6048" s="2">
        <v>0.57866898148148149</v>
      </c>
      <c r="D6048" s="3" t="s">
        <v>33978</v>
      </c>
      <c r="E6048" s="3" t="s">
        <v>33982</v>
      </c>
      <c r="F6048" s="3" t="s">
        <v>33979</v>
      </c>
      <c r="G6048" s="3" t="s">
        <v>33980</v>
      </c>
      <c r="H6048" s="3" t="s">
        <v>33981</v>
      </c>
    </row>
    <row r="6049" spans="1:8" ht="29" x14ac:dyDescent="0.35">
      <c r="A6049" s="4">
        <v>173067</v>
      </c>
      <c r="B6049" s="1">
        <v>45240</v>
      </c>
      <c r="C6049" s="2">
        <v>0.58285879629629633</v>
      </c>
      <c r="D6049" s="3" t="s">
        <v>33983</v>
      </c>
      <c r="E6049" s="3" t="s">
        <v>33986</v>
      </c>
      <c r="F6049" s="3" t="s">
        <v>33984</v>
      </c>
      <c r="G6049" s="3" t="s">
        <v>12560</v>
      </c>
      <c r="H6049" s="3" t="s">
        <v>33985</v>
      </c>
    </row>
    <row r="6050" spans="1:8" ht="101.5" x14ac:dyDescent="0.35">
      <c r="A6050" s="4">
        <v>46468</v>
      </c>
      <c r="B6050" s="1">
        <v>45240</v>
      </c>
      <c r="C6050" s="2">
        <v>0.58578703703703705</v>
      </c>
      <c r="D6050" s="3" t="s">
        <v>33987</v>
      </c>
      <c r="E6050" s="3" t="s">
        <v>33991</v>
      </c>
      <c r="F6050" s="3" t="s">
        <v>33988</v>
      </c>
      <c r="G6050" s="3" t="s">
        <v>33989</v>
      </c>
      <c r="H6050" s="3" t="s">
        <v>33990</v>
      </c>
    </row>
    <row r="6051" spans="1:8" ht="29" x14ac:dyDescent="0.35">
      <c r="A6051" s="4">
        <v>199632</v>
      </c>
      <c r="B6051" s="1">
        <v>45240</v>
      </c>
      <c r="C6051" s="2">
        <v>0.58611111111111114</v>
      </c>
      <c r="D6051" s="3" t="s">
        <v>10859</v>
      </c>
      <c r="E6051" s="3" t="s">
        <v>33995</v>
      </c>
      <c r="F6051" s="3" t="s">
        <v>33992</v>
      </c>
      <c r="G6051" s="3" t="s">
        <v>33993</v>
      </c>
      <c r="H6051" s="3" t="s">
        <v>33994</v>
      </c>
    </row>
    <row r="6052" spans="1:8" ht="43.5" x14ac:dyDescent="0.35">
      <c r="A6052" s="4">
        <v>135087</v>
      </c>
      <c r="B6052" s="1">
        <v>45240</v>
      </c>
      <c r="C6052" s="2">
        <v>0.58653935185185191</v>
      </c>
      <c r="D6052" s="3" t="s">
        <v>985</v>
      </c>
      <c r="E6052" s="3" t="s">
        <v>13955</v>
      </c>
      <c r="F6052" s="3" t="s">
        <v>33996</v>
      </c>
      <c r="G6052" s="3" t="s">
        <v>33997</v>
      </c>
      <c r="H6052" s="3" t="s">
        <v>33998</v>
      </c>
    </row>
    <row r="6053" spans="1:8" x14ac:dyDescent="0.35">
      <c r="A6053" s="4">
        <v>169093</v>
      </c>
      <c r="B6053" s="1">
        <v>45240</v>
      </c>
      <c r="C6053" s="2">
        <v>0.59197916666666661</v>
      </c>
      <c r="D6053" s="3" t="s">
        <v>1436</v>
      </c>
      <c r="E6053" s="3" t="s">
        <v>15043</v>
      </c>
      <c r="F6053" s="3" t="s">
        <v>33999</v>
      </c>
      <c r="G6053" s="3" t="s">
        <v>15043</v>
      </c>
      <c r="H6053" s="3" t="s">
        <v>34000</v>
      </c>
    </row>
    <row r="6054" spans="1:8" ht="217.5" x14ac:dyDescent="0.35">
      <c r="A6054" s="4">
        <v>188655</v>
      </c>
      <c r="B6054" s="1">
        <v>45240</v>
      </c>
      <c r="C6054" s="2">
        <v>0.59217592592592594</v>
      </c>
      <c r="D6054" s="3" t="s">
        <v>34001</v>
      </c>
      <c r="E6054" s="3" t="s">
        <v>34005</v>
      </c>
      <c r="F6054" s="3" t="s">
        <v>34002</v>
      </c>
      <c r="G6054" s="3" t="s">
        <v>34003</v>
      </c>
      <c r="H6054" s="3" t="s">
        <v>34004</v>
      </c>
    </row>
    <row r="6055" spans="1:8" ht="43.5" x14ac:dyDescent="0.35">
      <c r="A6055" s="4">
        <v>69070</v>
      </c>
      <c r="B6055" s="1">
        <v>45240</v>
      </c>
      <c r="C6055" s="2">
        <v>0.59221064814814817</v>
      </c>
      <c r="D6055" s="3" t="s">
        <v>1744</v>
      </c>
      <c r="E6055" s="3" t="s">
        <v>34007</v>
      </c>
      <c r="F6055" s="3" t="s">
        <v>34006</v>
      </c>
      <c r="G6055" s="3" t="s">
        <v>12724</v>
      </c>
      <c r="H6055" s="3" t="s">
        <v>10326</v>
      </c>
    </row>
    <row r="6056" spans="1:8" ht="145" x14ac:dyDescent="0.35">
      <c r="A6056" s="4">
        <v>149191</v>
      </c>
      <c r="B6056" s="1">
        <v>45240</v>
      </c>
      <c r="C6056" s="2">
        <v>0.59465277777777781</v>
      </c>
      <c r="D6056" s="3" t="s">
        <v>34008</v>
      </c>
      <c r="E6056" s="3" t="s">
        <v>34012</v>
      </c>
      <c r="F6056" s="3" t="s">
        <v>34009</v>
      </c>
      <c r="G6056" s="3" t="s">
        <v>34010</v>
      </c>
      <c r="H6056" s="3" t="s">
        <v>34011</v>
      </c>
    </row>
    <row r="6057" spans="1:8" ht="116" x14ac:dyDescent="0.35">
      <c r="A6057" s="4">
        <v>178129</v>
      </c>
      <c r="B6057" s="1">
        <v>45240</v>
      </c>
      <c r="C6057" s="2">
        <v>0.59748842592592599</v>
      </c>
      <c r="D6057" s="3" t="s">
        <v>10859</v>
      </c>
      <c r="E6057" s="3" t="s">
        <v>15250</v>
      </c>
      <c r="F6057" s="3" t="s">
        <v>34013</v>
      </c>
      <c r="G6057" s="3" t="s">
        <v>34014</v>
      </c>
      <c r="H6057" s="3" t="s">
        <v>10750</v>
      </c>
    </row>
    <row r="6058" spans="1:8" ht="43.5" x14ac:dyDescent="0.35">
      <c r="A6058" s="4">
        <v>205889</v>
      </c>
      <c r="B6058" s="1">
        <v>45240</v>
      </c>
      <c r="C6058" s="2">
        <v>0.60341435185185188</v>
      </c>
      <c r="D6058" s="3" t="s">
        <v>34015</v>
      </c>
      <c r="E6058" s="3" t="s">
        <v>34019</v>
      </c>
      <c r="F6058" s="3" t="s">
        <v>34016</v>
      </c>
      <c r="G6058" s="3" t="s">
        <v>34017</v>
      </c>
      <c r="H6058" s="3" t="s">
        <v>34018</v>
      </c>
    </row>
    <row r="6059" spans="1:8" ht="72.5" x14ac:dyDescent="0.35">
      <c r="A6059" s="4">
        <v>200618</v>
      </c>
      <c r="B6059" s="1">
        <v>45240</v>
      </c>
      <c r="C6059" s="2">
        <v>0.60771990740740744</v>
      </c>
      <c r="D6059" s="3" t="s">
        <v>1933</v>
      </c>
      <c r="E6059" s="3" t="s">
        <v>34023</v>
      </c>
      <c r="F6059" s="3" t="s">
        <v>34020</v>
      </c>
      <c r="G6059" s="3" t="s">
        <v>34021</v>
      </c>
      <c r="H6059" s="3" t="s">
        <v>34022</v>
      </c>
    </row>
    <row r="6060" spans="1:8" ht="43.5" x14ac:dyDescent="0.35">
      <c r="A6060" s="4">
        <v>173929</v>
      </c>
      <c r="B6060" s="1">
        <v>45240</v>
      </c>
      <c r="C6060" s="2">
        <v>0.61105324074074074</v>
      </c>
      <c r="D6060" s="3" t="s">
        <v>34024</v>
      </c>
      <c r="E6060" s="3" t="s">
        <v>34027</v>
      </c>
      <c r="F6060" s="3" t="s">
        <v>34025</v>
      </c>
      <c r="G6060" s="3" t="s">
        <v>10459</v>
      </c>
      <c r="H6060" s="3" t="s">
        <v>34026</v>
      </c>
    </row>
    <row r="6061" spans="1:8" ht="58" x14ac:dyDescent="0.35">
      <c r="A6061" s="4">
        <v>204953</v>
      </c>
      <c r="B6061" s="1">
        <v>45240</v>
      </c>
      <c r="C6061" s="2">
        <v>0.61281249999999998</v>
      </c>
      <c r="D6061" s="3" t="s">
        <v>1933</v>
      </c>
      <c r="E6061" s="3" t="s">
        <v>34031</v>
      </c>
      <c r="F6061" s="3" t="s">
        <v>34028</v>
      </c>
      <c r="G6061" s="3" t="s">
        <v>34029</v>
      </c>
      <c r="H6061" s="3" t="s">
        <v>34030</v>
      </c>
    </row>
    <row r="6062" spans="1:8" ht="87" x14ac:dyDescent="0.35">
      <c r="A6062" s="4">
        <v>204957</v>
      </c>
      <c r="B6062" s="1">
        <v>45240</v>
      </c>
      <c r="C6062" s="2">
        <v>0.61413194444444441</v>
      </c>
      <c r="D6062" s="3" t="s">
        <v>1403</v>
      </c>
      <c r="E6062" s="3" t="s">
        <v>34034</v>
      </c>
      <c r="F6062" s="3" t="s">
        <v>34032</v>
      </c>
      <c r="G6062" s="3" t="s">
        <v>11291</v>
      </c>
      <c r="H6062" s="3" t="s">
        <v>34033</v>
      </c>
    </row>
    <row r="6063" spans="1:8" ht="58" x14ac:dyDescent="0.35">
      <c r="A6063" s="4">
        <v>40535</v>
      </c>
      <c r="B6063" s="1">
        <v>45240</v>
      </c>
      <c r="C6063" s="2">
        <v>0.61641203703703706</v>
      </c>
      <c r="D6063" s="3" t="s">
        <v>985</v>
      </c>
      <c r="E6063" s="3" t="s">
        <v>34035</v>
      </c>
      <c r="F6063" s="3" t="s">
        <v>11953</v>
      </c>
      <c r="G6063" s="3" t="s">
        <v>34035</v>
      </c>
      <c r="H6063" s="3" t="s">
        <v>10726</v>
      </c>
    </row>
    <row r="6064" spans="1:8" ht="29" x14ac:dyDescent="0.35">
      <c r="A6064" s="4">
        <v>42865</v>
      </c>
      <c r="B6064" s="1">
        <v>45240</v>
      </c>
      <c r="C6064" s="2">
        <v>0.6164236111111111</v>
      </c>
      <c r="D6064" s="3" t="s">
        <v>34036</v>
      </c>
      <c r="E6064" s="3" t="s">
        <v>34038</v>
      </c>
      <c r="F6064" s="3" t="s">
        <v>34037</v>
      </c>
      <c r="G6064" s="3" t="s">
        <v>34038</v>
      </c>
      <c r="H6064" s="3" t="s">
        <v>34039</v>
      </c>
    </row>
    <row r="6065" spans="1:8" ht="72.5" x14ac:dyDescent="0.35">
      <c r="A6065" s="4">
        <v>201335</v>
      </c>
      <c r="B6065" s="1">
        <v>45240</v>
      </c>
      <c r="C6065" s="2">
        <v>0.61724537037037031</v>
      </c>
      <c r="D6065" s="3" t="s">
        <v>34040</v>
      </c>
      <c r="E6065" s="3" t="s">
        <v>34043</v>
      </c>
      <c r="F6065" s="3" t="s">
        <v>34041</v>
      </c>
      <c r="G6065" s="3" t="s">
        <v>30608</v>
      </c>
      <c r="H6065" s="3" t="s">
        <v>34042</v>
      </c>
    </row>
    <row r="6066" spans="1:8" ht="43.5" x14ac:dyDescent="0.35">
      <c r="A6066" s="4">
        <v>202301</v>
      </c>
      <c r="B6066" s="1">
        <v>45240</v>
      </c>
      <c r="C6066" s="2">
        <v>0.61883101851851852</v>
      </c>
      <c r="D6066" s="3" t="s">
        <v>34044</v>
      </c>
      <c r="E6066" s="3" t="s">
        <v>34048</v>
      </c>
      <c r="F6066" s="3" t="s">
        <v>34045</v>
      </c>
      <c r="G6066" s="3" t="s">
        <v>34046</v>
      </c>
      <c r="H6066" s="3" t="s">
        <v>34047</v>
      </c>
    </row>
    <row r="6067" spans="1:8" x14ac:dyDescent="0.35">
      <c r="A6067" s="4">
        <v>53562</v>
      </c>
      <c r="B6067" s="1">
        <v>45240</v>
      </c>
      <c r="C6067" s="2">
        <v>0.61886574074074074</v>
      </c>
      <c r="D6067" s="3" t="s">
        <v>10352</v>
      </c>
      <c r="E6067" s="3" t="s">
        <v>13973</v>
      </c>
      <c r="F6067" s="3" t="s">
        <v>34049</v>
      </c>
      <c r="G6067" s="3" t="s">
        <v>13973</v>
      </c>
      <c r="H6067" s="3" t="s">
        <v>34050</v>
      </c>
    </row>
    <row r="6068" spans="1:8" ht="101.5" x14ac:dyDescent="0.35">
      <c r="A6068" s="4">
        <v>67579</v>
      </c>
      <c r="B6068" s="1">
        <v>45240</v>
      </c>
      <c r="C6068" s="2">
        <v>0.62076388888888889</v>
      </c>
      <c r="D6068" s="3" t="s">
        <v>34051</v>
      </c>
      <c r="E6068" s="3" t="s">
        <v>34055</v>
      </c>
      <c r="F6068" s="3" t="s">
        <v>34052</v>
      </c>
      <c r="G6068" s="3" t="s">
        <v>34053</v>
      </c>
      <c r="H6068" s="3" t="s">
        <v>34054</v>
      </c>
    </row>
    <row r="6069" spans="1:8" ht="72.5" x14ac:dyDescent="0.35">
      <c r="A6069" s="4">
        <v>39865</v>
      </c>
      <c r="B6069" s="1">
        <v>45240</v>
      </c>
      <c r="C6069" s="2">
        <v>0.62282407407407414</v>
      </c>
      <c r="D6069" s="3" t="s">
        <v>1436</v>
      </c>
      <c r="E6069" s="3" t="s">
        <v>34058</v>
      </c>
      <c r="F6069" s="3" t="s">
        <v>34056</v>
      </c>
      <c r="G6069" s="3" t="s">
        <v>15317</v>
      </c>
      <c r="H6069" s="3" t="s">
        <v>34057</v>
      </c>
    </row>
    <row r="6070" spans="1:8" ht="43.5" x14ac:dyDescent="0.35">
      <c r="A6070" s="4">
        <v>33876</v>
      </c>
      <c r="B6070" s="1">
        <v>45240</v>
      </c>
      <c r="C6070" s="2">
        <v>0.62444444444444447</v>
      </c>
      <c r="D6070" s="3" t="s">
        <v>34059</v>
      </c>
      <c r="E6070" s="3" t="s">
        <v>34063</v>
      </c>
      <c r="F6070" s="3" t="s">
        <v>34060</v>
      </c>
      <c r="G6070" s="3" t="s">
        <v>34061</v>
      </c>
      <c r="H6070" s="3" t="s">
        <v>34062</v>
      </c>
    </row>
    <row r="6071" spans="1:8" ht="145" x14ac:dyDescent="0.35">
      <c r="A6071" s="4">
        <v>39225</v>
      </c>
      <c r="B6071" s="1">
        <v>45240</v>
      </c>
      <c r="C6071" s="2">
        <v>0.62519675925925922</v>
      </c>
      <c r="D6071" s="3" t="s">
        <v>1744</v>
      </c>
      <c r="E6071" s="3" t="s">
        <v>34065</v>
      </c>
      <c r="F6071" s="3" t="s">
        <v>34064</v>
      </c>
      <c r="G6071" s="3" t="s">
        <v>13871</v>
      </c>
      <c r="H6071" s="3" t="s">
        <v>10326</v>
      </c>
    </row>
    <row r="6072" spans="1:8" ht="58" x14ac:dyDescent="0.35">
      <c r="A6072" s="4">
        <v>33876</v>
      </c>
      <c r="B6072" s="1">
        <v>45240</v>
      </c>
      <c r="C6072" s="2">
        <v>0.62592592592592589</v>
      </c>
      <c r="D6072" s="3" t="s">
        <v>34066</v>
      </c>
      <c r="E6072" s="3" t="s">
        <v>34063</v>
      </c>
      <c r="F6072" s="3" t="s">
        <v>34060</v>
      </c>
      <c r="G6072" s="3" t="s">
        <v>34061</v>
      </c>
      <c r="H6072" s="3" t="s">
        <v>34062</v>
      </c>
    </row>
    <row r="6073" spans="1:8" ht="43.5" x14ac:dyDescent="0.35">
      <c r="A6073" s="4">
        <v>33876</v>
      </c>
      <c r="B6073" s="1">
        <v>45240</v>
      </c>
      <c r="C6073" s="2">
        <v>0.62603009259259257</v>
      </c>
      <c r="D6073" s="3" t="s">
        <v>34059</v>
      </c>
      <c r="E6073" s="3" t="s">
        <v>34063</v>
      </c>
      <c r="F6073" s="3" t="s">
        <v>34067</v>
      </c>
      <c r="G6073" s="3" t="s">
        <v>34061</v>
      </c>
      <c r="H6073" s="3" t="s">
        <v>34062</v>
      </c>
    </row>
    <row r="6074" spans="1:8" ht="43.5" x14ac:dyDescent="0.35">
      <c r="A6074" s="4">
        <v>4381</v>
      </c>
      <c r="B6074" s="1">
        <v>45240</v>
      </c>
      <c r="C6074" s="2">
        <v>0.62787037037037041</v>
      </c>
      <c r="D6074" s="3" t="s">
        <v>34068</v>
      </c>
      <c r="E6074" s="3" t="s">
        <v>34072</v>
      </c>
      <c r="F6074" s="3" t="s">
        <v>34069</v>
      </c>
      <c r="G6074" s="3" t="s">
        <v>34070</v>
      </c>
      <c r="H6074" s="3" t="s">
        <v>34071</v>
      </c>
    </row>
    <row r="6075" spans="1:8" ht="29" x14ac:dyDescent="0.35">
      <c r="A6075" s="4">
        <v>47918</v>
      </c>
      <c r="B6075" s="1">
        <v>45240</v>
      </c>
      <c r="C6075" s="2">
        <v>0.62937500000000002</v>
      </c>
      <c r="D6075" s="3" t="s">
        <v>11157</v>
      </c>
      <c r="E6075" s="3" t="s">
        <v>27868</v>
      </c>
      <c r="F6075" s="3" t="s">
        <v>34073</v>
      </c>
      <c r="G6075" s="3" t="s">
        <v>34074</v>
      </c>
      <c r="H6075" s="3" t="s">
        <v>10348</v>
      </c>
    </row>
    <row r="6076" spans="1:8" ht="101.5" x14ac:dyDescent="0.35">
      <c r="A6076" s="4">
        <v>183901</v>
      </c>
      <c r="B6076" s="1">
        <v>45240</v>
      </c>
      <c r="C6076" s="2">
        <v>0.62994212962962959</v>
      </c>
      <c r="D6076" s="3" t="s">
        <v>1436</v>
      </c>
      <c r="E6076" s="3" t="s">
        <v>34077</v>
      </c>
      <c r="F6076" s="3" t="s">
        <v>34075</v>
      </c>
      <c r="G6076" s="3" t="s">
        <v>34076</v>
      </c>
      <c r="H6076" s="3" t="s">
        <v>10987</v>
      </c>
    </row>
    <row r="6077" spans="1:8" ht="29" x14ac:dyDescent="0.35">
      <c r="A6077" s="4">
        <v>104774</v>
      </c>
      <c r="B6077" s="1">
        <v>45240</v>
      </c>
      <c r="C6077" s="2">
        <v>0.6343981481481481</v>
      </c>
      <c r="D6077" s="3" t="s">
        <v>10352</v>
      </c>
      <c r="E6077" s="3" t="s">
        <v>34079</v>
      </c>
      <c r="F6077" s="3" t="s">
        <v>34078</v>
      </c>
      <c r="G6077" s="3" t="s">
        <v>34079</v>
      </c>
      <c r="H6077" s="3" t="s">
        <v>12692</v>
      </c>
    </row>
    <row r="6078" spans="1:8" x14ac:dyDescent="0.35">
      <c r="A6078" s="4">
        <v>58959</v>
      </c>
      <c r="B6078" s="1">
        <v>45240</v>
      </c>
      <c r="C6078" s="2">
        <v>0.6378935185185185</v>
      </c>
      <c r="D6078" s="3" t="s">
        <v>985</v>
      </c>
      <c r="E6078" s="3" t="s">
        <v>15518</v>
      </c>
      <c r="F6078" s="3" t="s">
        <v>12899</v>
      </c>
      <c r="G6078" s="3" t="s">
        <v>15518</v>
      </c>
      <c r="H6078" s="3" t="s">
        <v>12234</v>
      </c>
    </row>
    <row r="6079" spans="1:8" ht="43.5" x14ac:dyDescent="0.35">
      <c r="A6079" s="4">
        <v>181238</v>
      </c>
      <c r="B6079" s="1">
        <v>45240</v>
      </c>
      <c r="C6079" s="2">
        <v>0.63870370370370366</v>
      </c>
      <c r="D6079" s="3" t="s">
        <v>34080</v>
      </c>
      <c r="E6079" s="3" t="s">
        <v>14225</v>
      </c>
      <c r="F6079" s="3" t="s">
        <v>34081</v>
      </c>
      <c r="G6079" s="3" t="s">
        <v>34082</v>
      </c>
      <c r="H6079" s="3" t="s">
        <v>34083</v>
      </c>
    </row>
    <row r="6080" spans="1:8" ht="29" x14ac:dyDescent="0.35">
      <c r="A6080" s="4">
        <v>40408</v>
      </c>
      <c r="B6080" s="1">
        <v>45240</v>
      </c>
      <c r="C6080" s="2">
        <v>0.63931712962962961</v>
      </c>
      <c r="D6080" s="3" t="s">
        <v>34084</v>
      </c>
      <c r="E6080" s="3" t="s">
        <v>11225</v>
      </c>
      <c r="F6080" s="3" t="s">
        <v>34085</v>
      </c>
      <c r="G6080" s="3" t="s">
        <v>34086</v>
      </c>
      <c r="H6080" s="3" t="s">
        <v>34087</v>
      </c>
    </row>
    <row r="6081" spans="1:8" x14ac:dyDescent="0.35">
      <c r="A6081" s="4">
        <v>163815</v>
      </c>
      <c r="B6081" s="1">
        <v>45240</v>
      </c>
      <c r="C6081" s="2">
        <v>0.64158564814814811</v>
      </c>
      <c r="D6081" s="3" t="s">
        <v>985</v>
      </c>
      <c r="E6081" s="3" t="s">
        <v>34089</v>
      </c>
      <c r="F6081" s="3" t="s">
        <v>34088</v>
      </c>
      <c r="G6081" s="3" t="s">
        <v>34089</v>
      </c>
      <c r="H6081" s="3" t="s">
        <v>11526</v>
      </c>
    </row>
    <row r="6082" spans="1:8" ht="43.5" x14ac:dyDescent="0.35">
      <c r="A6082" s="4">
        <v>57504</v>
      </c>
      <c r="B6082" s="1">
        <v>45240</v>
      </c>
      <c r="C6082" s="2">
        <v>0.64393518518518522</v>
      </c>
      <c r="D6082" s="3" t="s">
        <v>34090</v>
      </c>
      <c r="E6082" s="3" t="s">
        <v>34093</v>
      </c>
      <c r="F6082" s="3" t="s">
        <v>34091</v>
      </c>
      <c r="G6082" s="3" t="s">
        <v>34092</v>
      </c>
      <c r="H6082" s="3" t="s">
        <v>11217</v>
      </c>
    </row>
    <row r="6083" spans="1:8" x14ac:dyDescent="0.35">
      <c r="A6083" s="4">
        <v>199271</v>
      </c>
      <c r="B6083" s="1">
        <v>45240</v>
      </c>
      <c r="C6083" s="2">
        <v>0.64439814814814811</v>
      </c>
      <c r="D6083" s="3" t="s">
        <v>34094</v>
      </c>
      <c r="E6083" s="3" t="s">
        <v>34097</v>
      </c>
      <c r="F6083" s="3" t="s">
        <v>34095</v>
      </c>
      <c r="G6083" s="3" t="s">
        <v>34096</v>
      </c>
      <c r="H6083" s="3" t="s">
        <v>10750</v>
      </c>
    </row>
    <row r="6084" spans="1:8" ht="58" x14ac:dyDescent="0.35">
      <c r="A6084" s="4">
        <v>197711</v>
      </c>
      <c r="B6084" s="1">
        <v>45240</v>
      </c>
      <c r="C6084" s="2">
        <v>0.64443287037037034</v>
      </c>
      <c r="D6084" s="3" t="s">
        <v>10713</v>
      </c>
      <c r="E6084" s="3" t="s">
        <v>10480</v>
      </c>
      <c r="F6084" s="3" t="s">
        <v>34098</v>
      </c>
      <c r="G6084" s="3" t="s">
        <v>10480</v>
      </c>
      <c r="H6084" s="3" t="s">
        <v>34099</v>
      </c>
    </row>
    <row r="6085" spans="1:8" ht="43.5" x14ac:dyDescent="0.35">
      <c r="A6085" s="4">
        <v>76644</v>
      </c>
      <c r="B6085" s="1">
        <v>45240</v>
      </c>
      <c r="C6085" s="2">
        <v>0.64449074074074075</v>
      </c>
      <c r="D6085" s="3" t="s">
        <v>1436</v>
      </c>
      <c r="E6085" s="3" t="s">
        <v>34103</v>
      </c>
      <c r="F6085" s="3" t="s">
        <v>34100</v>
      </c>
      <c r="G6085" s="3" t="s">
        <v>34101</v>
      </c>
      <c r="H6085" s="3" t="s">
        <v>34102</v>
      </c>
    </row>
    <row r="6086" spans="1:8" ht="43.5" x14ac:dyDescent="0.35">
      <c r="A6086" s="4">
        <v>105042</v>
      </c>
      <c r="B6086" s="1">
        <v>45240</v>
      </c>
      <c r="C6086" s="2">
        <v>0.65175925925925926</v>
      </c>
      <c r="D6086" s="3" t="s">
        <v>10352</v>
      </c>
      <c r="E6086" s="3" t="s">
        <v>11558</v>
      </c>
      <c r="F6086" s="3" t="s">
        <v>34104</v>
      </c>
      <c r="G6086" s="3" t="s">
        <v>11558</v>
      </c>
      <c r="H6086" s="3" t="s">
        <v>34105</v>
      </c>
    </row>
    <row r="6087" spans="1:8" ht="29" x14ac:dyDescent="0.35">
      <c r="A6087" s="4">
        <v>197487</v>
      </c>
      <c r="B6087" s="1">
        <v>45240</v>
      </c>
      <c r="C6087" s="2">
        <v>0.65185185185185179</v>
      </c>
      <c r="D6087" s="3" t="s">
        <v>34106</v>
      </c>
      <c r="E6087" s="3" t="s">
        <v>34109</v>
      </c>
      <c r="F6087" s="3" t="s">
        <v>34107</v>
      </c>
      <c r="G6087" s="3" t="s">
        <v>1406</v>
      </c>
      <c r="H6087" s="3" t="s">
        <v>34108</v>
      </c>
    </row>
    <row r="6088" spans="1:8" x14ac:dyDescent="0.35">
      <c r="A6088" s="4">
        <v>109081</v>
      </c>
      <c r="B6088" s="1">
        <v>45240</v>
      </c>
      <c r="C6088" s="2">
        <v>0.65489583333333334</v>
      </c>
      <c r="D6088" s="3" t="s">
        <v>34110</v>
      </c>
      <c r="E6088" s="3" t="s">
        <v>34112</v>
      </c>
      <c r="F6088" s="3" t="s">
        <v>34111</v>
      </c>
      <c r="G6088" s="3" t="s">
        <v>34112</v>
      </c>
      <c r="H6088" s="3" t="s">
        <v>34113</v>
      </c>
    </row>
    <row r="6089" spans="1:8" ht="116" x14ac:dyDescent="0.35">
      <c r="A6089" s="4">
        <v>200124</v>
      </c>
      <c r="B6089" s="1">
        <v>45240</v>
      </c>
      <c r="C6089" s="2">
        <v>0.65519675925925924</v>
      </c>
      <c r="D6089" s="3" t="s">
        <v>34114</v>
      </c>
      <c r="E6089" s="3" t="s">
        <v>34118</v>
      </c>
      <c r="F6089" s="3" t="s">
        <v>34115</v>
      </c>
      <c r="G6089" s="3" t="s">
        <v>34116</v>
      </c>
      <c r="H6089" s="3" t="s">
        <v>34117</v>
      </c>
    </row>
    <row r="6090" spans="1:8" ht="116" x14ac:dyDescent="0.35">
      <c r="A6090" s="4">
        <v>42138</v>
      </c>
      <c r="B6090" s="1">
        <v>45240</v>
      </c>
      <c r="C6090" s="2">
        <v>0.6580555555555555</v>
      </c>
      <c r="D6090" s="3" t="s">
        <v>1933</v>
      </c>
      <c r="E6090" s="3" t="s">
        <v>34122</v>
      </c>
      <c r="F6090" s="3" t="s">
        <v>34119</v>
      </c>
      <c r="G6090" s="3" t="s">
        <v>34120</v>
      </c>
      <c r="H6090" s="3" t="s">
        <v>34121</v>
      </c>
    </row>
    <row r="6091" spans="1:8" ht="58" x14ac:dyDescent="0.35">
      <c r="A6091" s="4">
        <v>931</v>
      </c>
      <c r="B6091" s="1">
        <v>45240</v>
      </c>
      <c r="C6091" s="2">
        <v>0.65969907407407413</v>
      </c>
      <c r="D6091" s="3" t="s">
        <v>34123</v>
      </c>
      <c r="E6091" s="3" t="s">
        <v>34125</v>
      </c>
      <c r="F6091" s="3" t="s">
        <v>34124</v>
      </c>
      <c r="G6091" s="3" t="s">
        <v>34125</v>
      </c>
      <c r="H6091" s="3" t="s">
        <v>34126</v>
      </c>
    </row>
    <row r="6092" spans="1:8" ht="58" x14ac:dyDescent="0.35">
      <c r="A6092" s="4">
        <v>52795</v>
      </c>
      <c r="B6092" s="1">
        <v>45240</v>
      </c>
      <c r="C6092" s="2">
        <v>0.65993055555555558</v>
      </c>
      <c r="D6092" s="3" t="s">
        <v>34127</v>
      </c>
      <c r="E6092" s="3" t="s">
        <v>34131</v>
      </c>
      <c r="F6092" s="3" t="s">
        <v>34128</v>
      </c>
      <c r="G6092" s="3" t="s">
        <v>34129</v>
      </c>
      <c r="H6092" s="3" t="s">
        <v>34130</v>
      </c>
    </row>
    <row r="6093" spans="1:8" ht="130.5" x14ac:dyDescent="0.35">
      <c r="A6093" s="4">
        <v>87434</v>
      </c>
      <c r="B6093" s="1">
        <v>45240</v>
      </c>
      <c r="C6093" s="2">
        <v>0.66064814814814821</v>
      </c>
      <c r="D6093" s="3" t="s">
        <v>34132</v>
      </c>
      <c r="E6093" s="3" t="s">
        <v>34136</v>
      </c>
      <c r="F6093" s="3" t="s">
        <v>34133</v>
      </c>
      <c r="G6093" s="3" t="s">
        <v>34134</v>
      </c>
      <c r="H6093" s="3" t="s">
        <v>34135</v>
      </c>
    </row>
    <row r="6094" spans="1:8" x14ac:dyDescent="0.35">
      <c r="A6094" s="4">
        <v>12493</v>
      </c>
      <c r="B6094" s="1">
        <v>45240</v>
      </c>
      <c r="C6094" s="2">
        <v>0.66743055555555564</v>
      </c>
      <c r="D6094" s="3" t="s">
        <v>1436</v>
      </c>
      <c r="E6094" s="3" t="s">
        <v>21610</v>
      </c>
      <c r="F6094" s="3" t="s">
        <v>34137</v>
      </c>
      <c r="G6094" s="3" t="s">
        <v>21610</v>
      </c>
      <c r="H6094" s="3" t="s">
        <v>12506</v>
      </c>
    </row>
    <row r="6095" spans="1:8" ht="43.5" x14ac:dyDescent="0.35">
      <c r="A6095" s="4">
        <v>93165</v>
      </c>
      <c r="B6095" s="1">
        <v>45240</v>
      </c>
      <c r="C6095" s="2">
        <v>0.66908564814814808</v>
      </c>
      <c r="D6095" s="3" t="s">
        <v>34138</v>
      </c>
      <c r="E6095" s="3" t="s">
        <v>34142</v>
      </c>
      <c r="F6095" s="3" t="s">
        <v>34139</v>
      </c>
      <c r="G6095" s="3" t="s">
        <v>34140</v>
      </c>
      <c r="H6095" s="3" t="s">
        <v>34141</v>
      </c>
    </row>
    <row r="6096" spans="1:8" ht="101.5" x14ac:dyDescent="0.35">
      <c r="A6096" s="4">
        <v>129732</v>
      </c>
      <c r="B6096" s="1">
        <v>45240</v>
      </c>
      <c r="C6096" s="2">
        <v>0.67459490740740735</v>
      </c>
      <c r="D6096" s="3" t="s">
        <v>34143</v>
      </c>
      <c r="E6096" s="3" t="s">
        <v>34147</v>
      </c>
      <c r="F6096" s="3" t="s">
        <v>34144</v>
      </c>
      <c r="G6096" s="3" t="s">
        <v>34145</v>
      </c>
      <c r="H6096" s="3" t="s">
        <v>34146</v>
      </c>
    </row>
    <row r="6097" spans="1:8" ht="58" x14ac:dyDescent="0.35">
      <c r="A6097" s="4">
        <v>20354</v>
      </c>
      <c r="B6097" s="1">
        <v>45240</v>
      </c>
      <c r="C6097" s="2">
        <v>0.67736111111111119</v>
      </c>
      <c r="D6097" s="3" t="s">
        <v>34148</v>
      </c>
      <c r="E6097" s="3" t="s">
        <v>34152</v>
      </c>
      <c r="F6097" s="3" t="s">
        <v>34149</v>
      </c>
      <c r="G6097" s="3" t="s">
        <v>34150</v>
      </c>
      <c r="H6097" s="3" t="s">
        <v>34151</v>
      </c>
    </row>
    <row r="6098" spans="1:8" ht="29" x14ac:dyDescent="0.35">
      <c r="A6098" s="4">
        <v>184791</v>
      </c>
      <c r="B6098" s="1">
        <v>45240</v>
      </c>
      <c r="C6098" s="2">
        <v>0.67928240740740742</v>
      </c>
      <c r="D6098" s="3" t="s">
        <v>11038</v>
      </c>
      <c r="E6098" s="3" t="s">
        <v>34154</v>
      </c>
      <c r="F6098" s="3" t="s">
        <v>34153</v>
      </c>
      <c r="G6098" s="3" t="s">
        <v>34154</v>
      </c>
      <c r="H6098" s="3" t="s">
        <v>12506</v>
      </c>
    </row>
    <row r="6099" spans="1:8" ht="72.5" x14ac:dyDescent="0.35">
      <c r="A6099" s="4">
        <v>10415</v>
      </c>
      <c r="B6099" s="1">
        <v>45240</v>
      </c>
      <c r="C6099" s="2">
        <v>0.68247685185185192</v>
      </c>
      <c r="D6099" s="3" t="s">
        <v>34155</v>
      </c>
      <c r="E6099" s="3" t="s">
        <v>34158</v>
      </c>
      <c r="F6099" s="3" t="s">
        <v>34156</v>
      </c>
      <c r="G6099" s="3" t="s">
        <v>11745</v>
      </c>
      <c r="H6099" s="3" t="s">
        <v>34157</v>
      </c>
    </row>
    <row r="6100" spans="1:8" ht="58" x14ac:dyDescent="0.35">
      <c r="A6100" s="4">
        <v>45141</v>
      </c>
      <c r="B6100" s="1">
        <v>45240</v>
      </c>
      <c r="C6100" s="2">
        <v>0.68487268518518529</v>
      </c>
      <c r="D6100" s="3" t="s">
        <v>34159</v>
      </c>
      <c r="E6100" s="3" t="s">
        <v>34163</v>
      </c>
      <c r="F6100" s="3" t="s">
        <v>34160</v>
      </c>
      <c r="G6100" s="3" t="s">
        <v>34161</v>
      </c>
      <c r="H6100" s="3" t="s">
        <v>34162</v>
      </c>
    </row>
    <row r="6101" spans="1:8" ht="29" x14ac:dyDescent="0.35">
      <c r="A6101" s="4">
        <v>1236</v>
      </c>
      <c r="B6101" s="1">
        <v>45240</v>
      </c>
      <c r="C6101" s="2">
        <v>0.68585648148148148</v>
      </c>
      <c r="D6101" s="3" t="s">
        <v>10713</v>
      </c>
      <c r="E6101" s="3" t="s">
        <v>34167</v>
      </c>
      <c r="F6101" s="3" t="s">
        <v>34164</v>
      </c>
      <c r="G6101" s="3" t="s">
        <v>34165</v>
      </c>
      <c r="H6101" s="3" t="s">
        <v>34166</v>
      </c>
    </row>
    <row r="6102" spans="1:8" ht="58" x14ac:dyDescent="0.35">
      <c r="A6102" s="4">
        <v>98315</v>
      </c>
      <c r="B6102" s="1">
        <v>45240</v>
      </c>
      <c r="C6102" s="2">
        <v>0.68623842592592599</v>
      </c>
      <c r="D6102" s="3" t="s">
        <v>1460</v>
      </c>
      <c r="E6102" s="3" t="s">
        <v>34169</v>
      </c>
      <c r="F6102" s="3" t="s">
        <v>34168</v>
      </c>
      <c r="G6102" s="3" t="s">
        <v>14654</v>
      </c>
      <c r="H6102" s="3" t="s">
        <v>12506</v>
      </c>
    </row>
    <row r="6103" spans="1:8" ht="29" x14ac:dyDescent="0.35">
      <c r="A6103" s="4">
        <v>122932</v>
      </c>
      <c r="B6103" s="1">
        <v>45240</v>
      </c>
      <c r="C6103" s="2">
        <v>0.69260416666666658</v>
      </c>
      <c r="D6103" s="3" t="s">
        <v>13638</v>
      </c>
      <c r="E6103" s="3" t="s">
        <v>10723</v>
      </c>
      <c r="F6103" s="3" t="s">
        <v>34170</v>
      </c>
      <c r="G6103" s="3" t="s">
        <v>11056</v>
      </c>
      <c r="H6103" s="3" t="s">
        <v>10660</v>
      </c>
    </row>
    <row r="6104" spans="1:8" ht="72.5" x14ac:dyDescent="0.35">
      <c r="A6104" s="4">
        <v>198364</v>
      </c>
      <c r="B6104" s="1">
        <v>45240</v>
      </c>
      <c r="C6104" s="2">
        <v>0.69468750000000001</v>
      </c>
      <c r="D6104" s="3" t="s">
        <v>34171</v>
      </c>
      <c r="E6104" s="3" t="s">
        <v>34175</v>
      </c>
      <c r="F6104" s="3" t="s">
        <v>34172</v>
      </c>
      <c r="G6104" s="3" t="s">
        <v>34173</v>
      </c>
      <c r="H6104" s="3" t="s">
        <v>34174</v>
      </c>
    </row>
    <row r="6105" spans="1:8" ht="29" x14ac:dyDescent="0.35">
      <c r="A6105" s="4">
        <v>7136</v>
      </c>
      <c r="B6105" s="1">
        <v>45240</v>
      </c>
      <c r="C6105" s="2">
        <v>0.69894675925925931</v>
      </c>
      <c r="D6105" s="3" t="s">
        <v>34176</v>
      </c>
      <c r="E6105" s="3" t="s">
        <v>11694</v>
      </c>
      <c r="F6105" s="3" t="s">
        <v>34177</v>
      </c>
      <c r="G6105" s="3" t="s">
        <v>34178</v>
      </c>
      <c r="H6105" s="3" t="s">
        <v>34179</v>
      </c>
    </row>
    <row r="6106" spans="1:8" ht="43.5" x14ac:dyDescent="0.35">
      <c r="A6106" s="4">
        <v>20354</v>
      </c>
      <c r="B6106" s="1">
        <v>45240</v>
      </c>
      <c r="C6106" s="2">
        <v>0.70415509259259268</v>
      </c>
      <c r="D6106" s="3" t="s">
        <v>34180</v>
      </c>
      <c r="E6106" s="3" t="s">
        <v>12055</v>
      </c>
      <c r="F6106" s="3" t="s">
        <v>34181</v>
      </c>
      <c r="G6106" s="3" t="s">
        <v>34182</v>
      </c>
      <c r="H6106" s="3" t="s">
        <v>34151</v>
      </c>
    </row>
    <row r="6107" spans="1:8" ht="29" x14ac:dyDescent="0.35">
      <c r="A6107" s="4">
        <v>187088</v>
      </c>
      <c r="B6107" s="1">
        <v>45240</v>
      </c>
      <c r="C6107" s="2">
        <v>0.7085300925925927</v>
      </c>
      <c r="D6107" s="3" t="s">
        <v>1436</v>
      </c>
      <c r="E6107" s="3" t="s">
        <v>34185</v>
      </c>
      <c r="F6107" s="3" t="s">
        <v>34183</v>
      </c>
      <c r="G6107" s="3" t="s">
        <v>15516</v>
      </c>
      <c r="H6107" s="3" t="s">
        <v>34184</v>
      </c>
    </row>
    <row r="6108" spans="1:8" ht="29" x14ac:dyDescent="0.35">
      <c r="A6108" s="4">
        <v>195168</v>
      </c>
      <c r="B6108" s="1">
        <v>45240</v>
      </c>
      <c r="C6108" s="2">
        <v>0.71034722222222213</v>
      </c>
      <c r="D6108" s="3" t="s">
        <v>1152</v>
      </c>
      <c r="E6108" s="3" t="s">
        <v>34187</v>
      </c>
      <c r="F6108" s="3" t="s">
        <v>34186</v>
      </c>
      <c r="G6108" s="3" t="s">
        <v>34187</v>
      </c>
      <c r="H6108" s="3" t="s">
        <v>34188</v>
      </c>
    </row>
    <row r="6109" spans="1:8" ht="145" x14ac:dyDescent="0.35">
      <c r="A6109" s="4">
        <v>199416</v>
      </c>
      <c r="B6109" s="1">
        <v>45240</v>
      </c>
      <c r="C6109" s="2">
        <v>0.71645833333333331</v>
      </c>
      <c r="D6109" s="3" t="s">
        <v>34189</v>
      </c>
      <c r="E6109" s="3" t="s">
        <v>34193</v>
      </c>
      <c r="F6109" s="3" t="s">
        <v>34190</v>
      </c>
      <c r="G6109" s="3" t="s">
        <v>34191</v>
      </c>
      <c r="H6109" s="3" t="s">
        <v>34192</v>
      </c>
    </row>
    <row r="6110" spans="1:8" ht="29" x14ac:dyDescent="0.35">
      <c r="A6110" s="4">
        <v>44611</v>
      </c>
      <c r="B6110" s="1">
        <v>45240</v>
      </c>
      <c r="C6110" s="2">
        <v>0.72120370370370368</v>
      </c>
      <c r="D6110" s="3" t="s">
        <v>34194</v>
      </c>
      <c r="E6110" s="3" t="s">
        <v>30761</v>
      </c>
      <c r="F6110" s="3" t="s">
        <v>34195</v>
      </c>
      <c r="G6110" s="3" t="s">
        <v>34196</v>
      </c>
      <c r="H6110" s="3" t="s">
        <v>34197</v>
      </c>
    </row>
    <row r="6111" spans="1:8" ht="43.5" x14ac:dyDescent="0.35">
      <c r="A6111" s="4">
        <v>39839</v>
      </c>
      <c r="B6111" s="1">
        <v>45240</v>
      </c>
      <c r="C6111" s="2">
        <v>0.72571759259259261</v>
      </c>
      <c r="D6111" s="3" t="s">
        <v>34198</v>
      </c>
      <c r="E6111" s="3" t="s">
        <v>34202</v>
      </c>
      <c r="F6111" s="3" t="s">
        <v>34199</v>
      </c>
      <c r="G6111" s="3" t="s">
        <v>34200</v>
      </c>
      <c r="H6111" s="3" t="s">
        <v>34201</v>
      </c>
    </row>
    <row r="6112" spans="1:8" ht="101.5" x14ac:dyDescent="0.35">
      <c r="A6112" s="4">
        <v>179170</v>
      </c>
      <c r="B6112" s="1">
        <v>45240</v>
      </c>
      <c r="C6112" s="2">
        <v>0.7356597222222222</v>
      </c>
      <c r="D6112" s="3" t="s">
        <v>34203</v>
      </c>
      <c r="E6112" s="3" t="s">
        <v>34207</v>
      </c>
      <c r="F6112" s="3" t="s">
        <v>34204</v>
      </c>
      <c r="G6112" s="3" t="s">
        <v>34205</v>
      </c>
      <c r="H6112" s="3" t="s">
        <v>34206</v>
      </c>
    </row>
    <row r="6113" spans="1:8" x14ac:dyDescent="0.35">
      <c r="A6113" s="4">
        <v>206712</v>
      </c>
      <c r="B6113" s="1">
        <v>45240</v>
      </c>
      <c r="C6113" s="2">
        <v>0.77899305555555554</v>
      </c>
      <c r="D6113" s="3" t="s">
        <v>34208</v>
      </c>
      <c r="E6113" s="3" t="s">
        <v>34212</v>
      </c>
      <c r="F6113" s="3" t="s">
        <v>34209</v>
      </c>
      <c r="G6113" s="3" t="s">
        <v>34210</v>
      </c>
      <c r="H6113" s="3" t="s">
        <v>34211</v>
      </c>
    </row>
    <row r="6114" spans="1:8" ht="29" x14ac:dyDescent="0.35">
      <c r="A6114" s="4">
        <v>206714</v>
      </c>
      <c r="B6114" s="1">
        <v>45240</v>
      </c>
      <c r="C6114" s="2">
        <v>0.78243055555555552</v>
      </c>
      <c r="D6114" s="3" t="s">
        <v>34213</v>
      </c>
      <c r="E6114" s="3" t="s">
        <v>34217</v>
      </c>
      <c r="F6114" s="3" t="s">
        <v>34214</v>
      </c>
      <c r="G6114" s="3" t="s">
        <v>34215</v>
      </c>
      <c r="H6114" s="3" t="s">
        <v>34216</v>
      </c>
    </row>
    <row r="6115" spans="1:8" x14ac:dyDescent="0.35">
      <c r="A6115" s="4">
        <v>71378</v>
      </c>
      <c r="B6115" s="1">
        <v>45240</v>
      </c>
      <c r="C6115" s="2">
        <v>0.78593750000000007</v>
      </c>
      <c r="D6115" s="3" t="s">
        <v>1547</v>
      </c>
      <c r="E6115" s="3" t="s">
        <v>34219</v>
      </c>
      <c r="F6115" s="3" t="s">
        <v>11623</v>
      </c>
      <c r="G6115" s="3" t="s">
        <v>577</v>
      </c>
      <c r="H6115" s="3" t="s">
        <v>34218</v>
      </c>
    </row>
    <row r="6116" spans="1:8" ht="43.5" x14ac:dyDescent="0.35">
      <c r="A6116" s="4">
        <v>61825</v>
      </c>
      <c r="B6116" s="1">
        <v>45240</v>
      </c>
      <c r="C6116" s="2">
        <v>0.79180555555555554</v>
      </c>
      <c r="D6116" s="3" t="s">
        <v>34220</v>
      </c>
      <c r="E6116" s="3" t="s">
        <v>34223</v>
      </c>
      <c r="F6116" s="3" t="s">
        <v>11114</v>
      </c>
      <c r="G6116" s="3" t="s">
        <v>34221</v>
      </c>
      <c r="H6116" s="3" t="s">
        <v>34222</v>
      </c>
    </row>
    <row r="6117" spans="1:8" ht="43.5" x14ac:dyDescent="0.35">
      <c r="A6117" s="4">
        <v>206721</v>
      </c>
      <c r="B6117" s="1">
        <v>45240</v>
      </c>
      <c r="C6117" s="2">
        <v>0.7947453703703703</v>
      </c>
      <c r="D6117" s="3" t="s">
        <v>34224</v>
      </c>
      <c r="E6117" s="3" t="s">
        <v>34227</v>
      </c>
      <c r="F6117" s="3" t="s">
        <v>11114</v>
      </c>
      <c r="G6117" s="3" t="s">
        <v>34225</v>
      </c>
      <c r="H6117" s="3" t="s">
        <v>34226</v>
      </c>
    </row>
    <row r="6118" spans="1:8" ht="58" x14ac:dyDescent="0.35">
      <c r="A6118" s="4">
        <v>187694</v>
      </c>
      <c r="B6118" s="1">
        <v>45240</v>
      </c>
      <c r="C6118" s="2">
        <v>0.80685185185185182</v>
      </c>
      <c r="D6118" s="3" t="s">
        <v>34228</v>
      </c>
      <c r="E6118" s="3" t="s">
        <v>34231</v>
      </c>
      <c r="F6118" s="3" t="s">
        <v>433</v>
      </c>
      <c r="G6118" s="3" t="s">
        <v>34229</v>
      </c>
      <c r="H6118" s="3" t="s">
        <v>34230</v>
      </c>
    </row>
    <row r="6119" spans="1:8" ht="29" x14ac:dyDescent="0.35">
      <c r="A6119" s="4">
        <v>205675</v>
      </c>
      <c r="B6119" s="1">
        <v>45240</v>
      </c>
      <c r="C6119" s="2">
        <v>0.81276620370370367</v>
      </c>
      <c r="D6119" s="3" t="s">
        <v>34232</v>
      </c>
      <c r="E6119" s="3" t="s">
        <v>34235</v>
      </c>
      <c r="F6119" s="3" t="s">
        <v>34233</v>
      </c>
      <c r="G6119" s="3" t="s">
        <v>11490</v>
      </c>
      <c r="H6119" s="3" t="s">
        <v>34234</v>
      </c>
    </row>
    <row r="6120" spans="1:8" x14ac:dyDescent="0.35">
      <c r="A6120" s="4">
        <v>41496</v>
      </c>
      <c r="B6120" s="1">
        <v>45243</v>
      </c>
      <c r="C6120" s="2">
        <v>0.33203703703703707</v>
      </c>
      <c r="D6120" s="3" t="s">
        <v>10329</v>
      </c>
      <c r="E6120" s="3" t="s">
        <v>12560</v>
      </c>
      <c r="F6120" s="3" t="s">
        <v>12780</v>
      </c>
      <c r="G6120" s="3" t="s">
        <v>12560</v>
      </c>
      <c r="H6120" s="3" t="s">
        <v>12248</v>
      </c>
    </row>
    <row r="6121" spans="1:8" ht="43.5" x14ac:dyDescent="0.35">
      <c r="A6121" s="4">
        <v>36548</v>
      </c>
      <c r="B6121" s="1">
        <v>45243</v>
      </c>
      <c r="C6121" s="2">
        <v>0.33865740740740741</v>
      </c>
      <c r="D6121" s="3" t="s">
        <v>34236</v>
      </c>
      <c r="E6121" s="3" t="s">
        <v>34240</v>
      </c>
      <c r="F6121" s="3" t="s">
        <v>34237</v>
      </c>
      <c r="G6121" s="3" t="s">
        <v>34238</v>
      </c>
      <c r="H6121" s="3" t="s">
        <v>34239</v>
      </c>
    </row>
    <row r="6122" spans="1:8" ht="29" x14ac:dyDescent="0.35">
      <c r="A6122" s="4">
        <v>8890</v>
      </c>
      <c r="B6122" s="1">
        <v>45243</v>
      </c>
      <c r="C6122" s="2">
        <v>0.34207175925925926</v>
      </c>
      <c r="D6122" s="3" t="s">
        <v>11151</v>
      </c>
      <c r="E6122" s="3" t="s">
        <v>14272</v>
      </c>
      <c r="F6122" s="3" t="s">
        <v>34241</v>
      </c>
      <c r="G6122" s="3" t="s">
        <v>104</v>
      </c>
      <c r="H6122" s="3" t="s">
        <v>4190</v>
      </c>
    </row>
    <row r="6123" spans="1:8" x14ac:dyDescent="0.35">
      <c r="A6123" s="4">
        <v>34236</v>
      </c>
      <c r="B6123" s="1">
        <v>45243</v>
      </c>
      <c r="C6123" s="2">
        <v>0.34446759259259263</v>
      </c>
      <c r="D6123" s="3" t="s">
        <v>233</v>
      </c>
      <c r="E6123" s="3" t="s">
        <v>11258</v>
      </c>
      <c r="F6123" s="3" t="s">
        <v>34242</v>
      </c>
      <c r="G6123" s="3" t="s">
        <v>1268</v>
      </c>
      <c r="H6123" s="3" t="s">
        <v>13052</v>
      </c>
    </row>
    <row r="6124" spans="1:8" x14ac:dyDescent="0.35">
      <c r="A6124" s="4">
        <v>45278</v>
      </c>
      <c r="B6124" s="1">
        <v>45243</v>
      </c>
      <c r="C6124" s="2">
        <v>0.34525462962962966</v>
      </c>
      <c r="D6124" s="3" t="s">
        <v>985</v>
      </c>
      <c r="E6124" s="3" t="s">
        <v>1278</v>
      </c>
      <c r="F6124" s="3" t="s">
        <v>11953</v>
      </c>
      <c r="G6124" s="3" t="s">
        <v>1278</v>
      </c>
      <c r="H6124" s="3" t="s">
        <v>12234</v>
      </c>
    </row>
    <row r="6125" spans="1:8" ht="87" x14ac:dyDescent="0.35">
      <c r="A6125" s="4">
        <v>43219</v>
      </c>
      <c r="B6125" s="1">
        <v>45243</v>
      </c>
      <c r="C6125" s="2">
        <v>0.34722222222222227</v>
      </c>
      <c r="D6125" s="3" t="s">
        <v>985</v>
      </c>
      <c r="E6125" s="3" t="s">
        <v>17776</v>
      </c>
      <c r="F6125" s="3" t="s">
        <v>11953</v>
      </c>
      <c r="G6125" s="3" t="s">
        <v>17776</v>
      </c>
      <c r="H6125" s="3" t="s">
        <v>10726</v>
      </c>
    </row>
    <row r="6126" spans="1:8" ht="43.5" x14ac:dyDescent="0.35">
      <c r="A6126" s="4">
        <v>80385</v>
      </c>
      <c r="B6126" s="1">
        <v>45243</v>
      </c>
      <c r="C6126" s="2">
        <v>0.34863425925925928</v>
      </c>
      <c r="D6126" s="3" t="s">
        <v>34243</v>
      </c>
      <c r="E6126" s="3" t="s">
        <v>34245</v>
      </c>
      <c r="F6126" s="3" t="s">
        <v>34244</v>
      </c>
      <c r="G6126" s="3" t="s">
        <v>104</v>
      </c>
      <c r="H6126" s="3" t="s">
        <v>29</v>
      </c>
    </row>
    <row r="6127" spans="1:8" ht="72.5" x14ac:dyDescent="0.35">
      <c r="A6127" s="4">
        <v>45075</v>
      </c>
      <c r="B6127" s="1">
        <v>45243</v>
      </c>
      <c r="C6127" s="2">
        <v>0.3513310185185185</v>
      </c>
      <c r="D6127" s="3" t="s">
        <v>233</v>
      </c>
      <c r="E6127" s="3" t="s">
        <v>34248</v>
      </c>
      <c r="F6127" s="3" t="s">
        <v>34246</v>
      </c>
      <c r="G6127" s="3" t="s">
        <v>11510</v>
      </c>
      <c r="H6127" s="3" t="s">
        <v>34247</v>
      </c>
    </row>
    <row r="6128" spans="1:8" ht="145" x14ac:dyDescent="0.35">
      <c r="A6128" s="4">
        <v>204948</v>
      </c>
      <c r="B6128" s="1">
        <v>45243</v>
      </c>
      <c r="C6128" s="2">
        <v>0.35153935185185187</v>
      </c>
      <c r="D6128" s="3" t="s">
        <v>167</v>
      </c>
      <c r="E6128" s="3" t="s">
        <v>34250</v>
      </c>
      <c r="F6128" s="3" t="s">
        <v>11953</v>
      </c>
      <c r="G6128" s="3" t="s">
        <v>34249</v>
      </c>
      <c r="H6128" s="3" t="s">
        <v>10726</v>
      </c>
    </row>
    <row r="6129" spans="1:8" ht="101.5" x14ac:dyDescent="0.35">
      <c r="A6129" s="4">
        <v>20253</v>
      </c>
      <c r="B6129" s="1">
        <v>45243</v>
      </c>
      <c r="C6129" s="2">
        <v>0.35155092592592596</v>
      </c>
      <c r="D6129" s="3" t="s">
        <v>34251</v>
      </c>
      <c r="E6129" s="3" t="s">
        <v>13804</v>
      </c>
      <c r="F6129" s="3" t="s">
        <v>34252</v>
      </c>
      <c r="G6129" s="3" t="s">
        <v>34253</v>
      </c>
      <c r="H6129" s="3" t="s">
        <v>34254</v>
      </c>
    </row>
    <row r="6130" spans="1:8" ht="43.5" x14ac:dyDescent="0.35">
      <c r="A6130" s="4">
        <v>43303</v>
      </c>
      <c r="B6130" s="1">
        <v>45243</v>
      </c>
      <c r="C6130" s="2">
        <v>0.35243055555555558</v>
      </c>
      <c r="D6130" s="3" t="s">
        <v>34255</v>
      </c>
      <c r="E6130" s="3" t="s">
        <v>34258</v>
      </c>
      <c r="F6130" s="3" t="s">
        <v>34256</v>
      </c>
      <c r="G6130" s="3" t="s">
        <v>11707</v>
      </c>
      <c r="H6130" s="3" t="s">
        <v>34257</v>
      </c>
    </row>
    <row r="6131" spans="1:8" ht="29" x14ac:dyDescent="0.35">
      <c r="A6131" s="4">
        <v>50815</v>
      </c>
      <c r="B6131" s="1">
        <v>45243</v>
      </c>
      <c r="C6131" s="2">
        <v>0.35688657407407409</v>
      </c>
      <c r="D6131" s="3" t="s">
        <v>985</v>
      </c>
      <c r="E6131" s="3" t="s">
        <v>34259</v>
      </c>
      <c r="F6131" s="3" t="s">
        <v>11953</v>
      </c>
      <c r="G6131" s="3" t="s">
        <v>34259</v>
      </c>
      <c r="H6131" s="3" t="s">
        <v>10726</v>
      </c>
    </row>
    <row r="6132" spans="1:8" ht="43.5" x14ac:dyDescent="0.35">
      <c r="A6132" s="4">
        <v>40450</v>
      </c>
      <c r="B6132" s="1">
        <v>45243</v>
      </c>
      <c r="C6132" s="2">
        <v>0.35708333333333336</v>
      </c>
      <c r="D6132" s="3" t="s">
        <v>14813</v>
      </c>
      <c r="E6132" s="3" t="s">
        <v>34263</v>
      </c>
      <c r="F6132" s="3" t="s">
        <v>34260</v>
      </c>
      <c r="G6132" s="3" t="s">
        <v>34261</v>
      </c>
      <c r="H6132" s="3" t="s">
        <v>34262</v>
      </c>
    </row>
    <row r="6133" spans="1:8" ht="101.5" x14ac:dyDescent="0.35">
      <c r="A6133" s="4">
        <v>36817</v>
      </c>
      <c r="B6133" s="1">
        <v>45243</v>
      </c>
      <c r="C6133" s="2">
        <v>0.35788194444444449</v>
      </c>
      <c r="D6133" s="3" t="s">
        <v>233</v>
      </c>
      <c r="E6133" s="3" t="s">
        <v>34266</v>
      </c>
      <c r="F6133" s="3" t="s">
        <v>34264</v>
      </c>
      <c r="G6133" s="3" t="s">
        <v>12140</v>
      </c>
      <c r="H6133" s="3" t="s">
        <v>34265</v>
      </c>
    </row>
    <row r="6134" spans="1:8" ht="58" x14ac:dyDescent="0.35">
      <c r="A6134" s="4">
        <v>86202</v>
      </c>
      <c r="B6134" s="1">
        <v>45243</v>
      </c>
      <c r="C6134" s="2">
        <v>0.35822916666666665</v>
      </c>
      <c r="D6134" s="3" t="s">
        <v>985</v>
      </c>
      <c r="E6134" s="3" t="s">
        <v>14479</v>
      </c>
      <c r="F6134" s="3" t="s">
        <v>11953</v>
      </c>
      <c r="G6134" s="3" t="s">
        <v>14479</v>
      </c>
      <c r="H6134" s="3" t="s">
        <v>10726</v>
      </c>
    </row>
    <row r="6135" spans="1:8" x14ac:dyDescent="0.35">
      <c r="A6135" s="4">
        <v>33785</v>
      </c>
      <c r="B6135" s="1">
        <v>45243</v>
      </c>
      <c r="C6135" s="2">
        <v>0.35825231481481484</v>
      </c>
      <c r="D6135" s="3" t="s">
        <v>34267</v>
      </c>
      <c r="E6135" s="3" t="s">
        <v>34268</v>
      </c>
      <c r="F6135" s="3" t="s">
        <v>12484</v>
      </c>
      <c r="G6135" s="3" t="s">
        <v>34268</v>
      </c>
      <c r="H6135" s="3" t="s">
        <v>34269</v>
      </c>
    </row>
    <row r="6136" spans="1:8" ht="43.5" x14ac:dyDescent="0.35">
      <c r="A6136" s="4">
        <v>50950</v>
      </c>
      <c r="B6136" s="1">
        <v>45243</v>
      </c>
      <c r="C6136" s="2">
        <v>0.35908564814814814</v>
      </c>
      <c r="D6136" s="3" t="s">
        <v>1389</v>
      </c>
      <c r="E6136" s="3" t="s">
        <v>13398</v>
      </c>
      <c r="F6136" s="3" t="s">
        <v>34270</v>
      </c>
      <c r="G6136" s="3" t="s">
        <v>12622</v>
      </c>
      <c r="H6136" s="3" t="s">
        <v>34271</v>
      </c>
    </row>
    <row r="6137" spans="1:8" ht="29" x14ac:dyDescent="0.35">
      <c r="A6137" s="4">
        <v>81185</v>
      </c>
      <c r="B6137" s="1">
        <v>45243</v>
      </c>
      <c r="C6137" s="2">
        <v>0.35950231481481482</v>
      </c>
      <c r="D6137" s="3" t="s">
        <v>34272</v>
      </c>
      <c r="E6137" s="3" t="s">
        <v>34275</v>
      </c>
      <c r="F6137" s="3" t="s">
        <v>34273</v>
      </c>
      <c r="G6137" s="3" t="s">
        <v>18816</v>
      </c>
      <c r="H6137" s="3" t="s">
        <v>34274</v>
      </c>
    </row>
    <row r="6138" spans="1:8" ht="72.5" x14ac:dyDescent="0.35">
      <c r="A6138" s="4">
        <v>108247</v>
      </c>
      <c r="B6138" s="1">
        <v>45243</v>
      </c>
      <c r="C6138" s="2">
        <v>0.36229166666666668</v>
      </c>
      <c r="D6138" s="3" t="s">
        <v>34276</v>
      </c>
      <c r="E6138" s="3" t="s">
        <v>34279</v>
      </c>
      <c r="F6138" s="3" t="s">
        <v>34277</v>
      </c>
      <c r="G6138" s="3" t="s">
        <v>34278</v>
      </c>
      <c r="H6138" s="3" t="s">
        <v>29</v>
      </c>
    </row>
    <row r="6139" spans="1:8" ht="87" x14ac:dyDescent="0.35">
      <c r="A6139" s="4">
        <v>37712</v>
      </c>
      <c r="B6139" s="1">
        <v>45243</v>
      </c>
      <c r="C6139" s="2">
        <v>0.36291666666666672</v>
      </c>
      <c r="D6139" s="3" t="s">
        <v>1436</v>
      </c>
      <c r="E6139" s="3" t="s">
        <v>21744</v>
      </c>
      <c r="F6139" s="3" t="s">
        <v>11953</v>
      </c>
      <c r="G6139" s="3" t="s">
        <v>21742</v>
      </c>
      <c r="H6139" s="3" t="s">
        <v>10726</v>
      </c>
    </row>
    <row r="6140" spans="1:8" ht="246.5" x14ac:dyDescent="0.35">
      <c r="A6140" s="4">
        <v>114006</v>
      </c>
      <c r="B6140" s="1">
        <v>45243</v>
      </c>
      <c r="C6140" s="2">
        <v>0.36373842592592592</v>
      </c>
      <c r="D6140" s="3" t="s">
        <v>167</v>
      </c>
      <c r="E6140" s="3" t="s">
        <v>34283</v>
      </c>
      <c r="F6140" s="3" t="s">
        <v>34280</v>
      </c>
      <c r="G6140" s="3" t="s">
        <v>34281</v>
      </c>
      <c r="H6140" s="3" t="s">
        <v>34282</v>
      </c>
    </row>
    <row r="6141" spans="1:8" ht="43.5" x14ac:dyDescent="0.35">
      <c r="A6141" s="4">
        <v>56939</v>
      </c>
      <c r="B6141" s="1">
        <v>45243</v>
      </c>
      <c r="C6141" s="2">
        <v>0.36561342592592588</v>
      </c>
      <c r="D6141" s="3" t="s">
        <v>1933</v>
      </c>
      <c r="E6141" s="3" t="s">
        <v>27523</v>
      </c>
      <c r="F6141" s="3" t="s">
        <v>34284</v>
      </c>
      <c r="G6141" s="3" t="s">
        <v>34285</v>
      </c>
      <c r="H6141" s="3" t="s">
        <v>34286</v>
      </c>
    </row>
    <row r="6142" spans="1:8" ht="29" x14ac:dyDescent="0.35">
      <c r="A6142" s="4">
        <v>49932</v>
      </c>
      <c r="B6142" s="1">
        <v>45243</v>
      </c>
      <c r="C6142" s="2">
        <v>0.36621527777777779</v>
      </c>
      <c r="D6142" s="3" t="s">
        <v>10442</v>
      </c>
      <c r="E6142" s="3" t="s">
        <v>34288</v>
      </c>
      <c r="F6142" s="3" t="s">
        <v>34287</v>
      </c>
      <c r="G6142" s="3" t="s">
        <v>1253</v>
      </c>
      <c r="H6142" s="3" t="s">
        <v>13796</v>
      </c>
    </row>
    <row r="6143" spans="1:8" ht="43.5" x14ac:dyDescent="0.35">
      <c r="A6143" s="4">
        <v>37419</v>
      </c>
      <c r="B6143" s="1">
        <v>45243</v>
      </c>
      <c r="C6143" s="2">
        <v>0.36637731481481484</v>
      </c>
      <c r="D6143" s="3" t="s">
        <v>11541</v>
      </c>
      <c r="E6143" s="3" t="s">
        <v>34292</v>
      </c>
      <c r="F6143" s="3" t="s">
        <v>34289</v>
      </c>
      <c r="G6143" s="3" t="s">
        <v>34290</v>
      </c>
      <c r="H6143" s="3" t="s">
        <v>34291</v>
      </c>
    </row>
    <row r="6144" spans="1:8" x14ac:dyDescent="0.35">
      <c r="A6144" s="4">
        <v>202386</v>
      </c>
      <c r="B6144" s="1">
        <v>45243</v>
      </c>
      <c r="C6144" s="2">
        <v>0.36924768518518519</v>
      </c>
      <c r="D6144" s="3" t="s">
        <v>10328</v>
      </c>
      <c r="E6144" s="3" t="s">
        <v>13074</v>
      </c>
      <c r="F6144" s="3" t="s">
        <v>13277</v>
      </c>
      <c r="G6144" s="3" t="s">
        <v>13074</v>
      </c>
      <c r="H6144" s="3" t="s">
        <v>10659</v>
      </c>
    </row>
    <row r="6145" spans="1:8" ht="116" x14ac:dyDescent="0.35">
      <c r="A6145" s="4">
        <v>197580</v>
      </c>
      <c r="B6145" s="1">
        <v>45243</v>
      </c>
      <c r="C6145" s="2">
        <v>0.37017361111111113</v>
      </c>
      <c r="D6145" s="3" t="s">
        <v>1436</v>
      </c>
      <c r="E6145" s="3" t="s">
        <v>34295</v>
      </c>
      <c r="F6145" s="3" t="s">
        <v>34293</v>
      </c>
      <c r="G6145" s="3" t="s">
        <v>34294</v>
      </c>
      <c r="H6145" s="3" t="s">
        <v>32671</v>
      </c>
    </row>
    <row r="6146" spans="1:8" ht="29" x14ac:dyDescent="0.35">
      <c r="A6146" s="4">
        <v>115654</v>
      </c>
      <c r="B6146" s="1">
        <v>45243</v>
      </c>
      <c r="C6146" s="2">
        <v>0.37019675925925927</v>
      </c>
      <c r="D6146" s="3" t="s">
        <v>233</v>
      </c>
      <c r="E6146" s="3" t="s">
        <v>14035</v>
      </c>
      <c r="F6146" s="3" t="s">
        <v>34296</v>
      </c>
      <c r="G6146" s="3" t="s">
        <v>12807</v>
      </c>
      <c r="H6146" s="3" t="s">
        <v>34297</v>
      </c>
    </row>
    <row r="6147" spans="1:8" ht="29" x14ac:dyDescent="0.35">
      <c r="A6147" s="4">
        <v>36351</v>
      </c>
      <c r="B6147" s="1">
        <v>45243</v>
      </c>
      <c r="C6147" s="2">
        <v>0.37134259259259261</v>
      </c>
      <c r="D6147" s="3" t="s">
        <v>34298</v>
      </c>
      <c r="E6147" s="3" t="s">
        <v>34302</v>
      </c>
      <c r="F6147" s="3" t="s">
        <v>34299</v>
      </c>
      <c r="G6147" s="3" t="s">
        <v>34300</v>
      </c>
      <c r="H6147" s="3" t="s">
        <v>34301</v>
      </c>
    </row>
    <row r="6148" spans="1:8" ht="43.5" x14ac:dyDescent="0.35">
      <c r="A6148" s="4">
        <v>49958</v>
      </c>
      <c r="B6148" s="1">
        <v>45243</v>
      </c>
      <c r="C6148" s="2">
        <v>0.37244212962962964</v>
      </c>
      <c r="D6148" s="3" t="s">
        <v>985</v>
      </c>
      <c r="E6148" s="3" t="s">
        <v>13442</v>
      </c>
      <c r="F6148" s="3" t="s">
        <v>34303</v>
      </c>
      <c r="G6148" s="3" t="s">
        <v>11707</v>
      </c>
      <c r="H6148" s="3" t="s">
        <v>34304</v>
      </c>
    </row>
    <row r="6149" spans="1:8" ht="203" x14ac:dyDescent="0.35">
      <c r="A6149" s="4">
        <v>105264</v>
      </c>
      <c r="B6149" s="1">
        <v>45243</v>
      </c>
      <c r="C6149" s="2">
        <v>0.3742476851851852</v>
      </c>
      <c r="D6149" s="3" t="e">
        <f>-no new compliant</f>
        <v>#NAME?</v>
      </c>
      <c r="E6149" s="3" t="s">
        <v>34308</v>
      </c>
      <c r="F6149" s="3" t="s">
        <v>34305</v>
      </c>
      <c r="G6149" s="3" t="s">
        <v>34306</v>
      </c>
      <c r="H6149" s="3" t="s">
        <v>34307</v>
      </c>
    </row>
    <row r="6150" spans="1:8" ht="58" x14ac:dyDescent="0.35">
      <c r="A6150" s="4">
        <v>35949</v>
      </c>
      <c r="B6150" s="1">
        <v>45243</v>
      </c>
      <c r="C6150" s="2">
        <v>0.37564814814814818</v>
      </c>
      <c r="D6150" s="3" t="s">
        <v>34309</v>
      </c>
      <c r="E6150" s="3" t="s">
        <v>34312</v>
      </c>
      <c r="F6150" s="3" t="s">
        <v>11288</v>
      </c>
      <c r="G6150" s="3" t="s">
        <v>34310</v>
      </c>
      <c r="H6150" s="3" t="s">
        <v>34311</v>
      </c>
    </row>
    <row r="6151" spans="1:8" ht="58" x14ac:dyDescent="0.35">
      <c r="A6151" s="4">
        <v>35949</v>
      </c>
      <c r="B6151" s="1">
        <v>45243</v>
      </c>
      <c r="C6151" s="2">
        <v>0.37578703703703703</v>
      </c>
      <c r="D6151" s="3" t="s">
        <v>34309</v>
      </c>
      <c r="E6151" s="3" t="s">
        <v>34312</v>
      </c>
      <c r="F6151" s="3" t="s">
        <v>11288</v>
      </c>
      <c r="G6151" s="3" t="s">
        <v>34310</v>
      </c>
      <c r="H6151" s="3" t="s">
        <v>34311</v>
      </c>
    </row>
    <row r="6152" spans="1:8" x14ac:dyDescent="0.35">
      <c r="A6152" s="4">
        <v>185218</v>
      </c>
      <c r="B6152" s="1">
        <v>45243</v>
      </c>
      <c r="C6152" s="2">
        <v>0.37663194444444442</v>
      </c>
      <c r="D6152" s="3" t="s">
        <v>12833</v>
      </c>
      <c r="E6152" s="3" t="s">
        <v>34313</v>
      </c>
      <c r="F6152" s="3" t="s">
        <v>12780</v>
      </c>
      <c r="G6152" s="3" t="s">
        <v>34313</v>
      </c>
      <c r="H6152" s="3" t="s">
        <v>13626</v>
      </c>
    </row>
    <row r="6153" spans="1:8" ht="29" x14ac:dyDescent="0.35">
      <c r="A6153" s="4">
        <v>36508</v>
      </c>
      <c r="B6153" s="1">
        <v>45243</v>
      </c>
      <c r="C6153" s="2">
        <v>0.3772800925925926</v>
      </c>
      <c r="D6153" s="3" t="s">
        <v>233</v>
      </c>
      <c r="E6153" s="3" t="s">
        <v>12161</v>
      </c>
      <c r="F6153" s="3" t="s">
        <v>34314</v>
      </c>
      <c r="G6153" s="3" t="s">
        <v>1507</v>
      </c>
      <c r="H6153" s="3" t="s">
        <v>12311</v>
      </c>
    </row>
    <row r="6154" spans="1:8" ht="87" x14ac:dyDescent="0.35">
      <c r="A6154" s="4">
        <v>116161</v>
      </c>
      <c r="B6154" s="1">
        <v>45243</v>
      </c>
      <c r="C6154" s="2">
        <v>0.37730324074074079</v>
      </c>
      <c r="D6154" s="3" t="s">
        <v>10563</v>
      </c>
      <c r="E6154" s="3" t="s">
        <v>34318</v>
      </c>
      <c r="F6154" s="3" t="s">
        <v>34315</v>
      </c>
      <c r="G6154" s="3" t="s">
        <v>34316</v>
      </c>
      <c r="H6154" s="3" t="s">
        <v>34317</v>
      </c>
    </row>
    <row r="6155" spans="1:8" ht="43.5" x14ac:dyDescent="0.35">
      <c r="A6155" s="4">
        <v>33231</v>
      </c>
      <c r="B6155" s="1">
        <v>45243</v>
      </c>
      <c r="C6155" s="2">
        <v>0.37732638888888892</v>
      </c>
      <c r="D6155" s="3" t="s">
        <v>985</v>
      </c>
      <c r="E6155" s="3" t="s">
        <v>34321</v>
      </c>
      <c r="F6155" s="3" t="s">
        <v>34319</v>
      </c>
      <c r="G6155" s="3" t="s">
        <v>10475</v>
      </c>
      <c r="H6155" s="3" t="s">
        <v>34320</v>
      </c>
    </row>
    <row r="6156" spans="1:8" ht="72.5" x14ac:dyDescent="0.35">
      <c r="A6156" s="4">
        <v>204599</v>
      </c>
      <c r="B6156" s="1">
        <v>45243</v>
      </c>
      <c r="C6156" s="2">
        <v>0.37912037037037033</v>
      </c>
      <c r="D6156" s="3" t="s">
        <v>34322</v>
      </c>
      <c r="E6156" s="3" t="s">
        <v>34325</v>
      </c>
      <c r="F6156" s="3" t="s">
        <v>34323</v>
      </c>
      <c r="G6156" s="3" t="s">
        <v>11798</v>
      </c>
      <c r="H6156" s="3" t="s">
        <v>34324</v>
      </c>
    </row>
    <row r="6157" spans="1:8" ht="43.5" x14ac:dyDescent="0.35">
      <c r="A6157" s="4">
        <v>33670</v>
      </c>
      <c r="B6157" s="1">
        <v>45243</v>
      </c>
      <c r="C6157" s="2">
        <v>0.38049768518518517</v>
      </c>
      <c r="D6157" s="3" t="s">
        <v>985</v>
      </c>
      <c r="E6157" s="3" t="s">
        <v>34328</v>
      </c>
      <c r="F6157" s="3" t="s">
        <v>34326</v>
      </c>
      <c r="G6157" s="3" t="s">
        <v>102</v>
      </c>
      <c r="H6157" s="3" t="s">
        <v>34327</v>
      </c>
    </row>
    <row r="6158" spans="1:8" ht="43.5" x14ac:dyDescent="0.35">
      <c r="A6158" s="4">
        <v>6163</v>
      </c>
      <c r="B6158" s="1">
        <v>45243</v>
      </c>
      <c r="C6158" s="2">
        <v>0.38381944444444444</v>
      </c>
      <c r="D6158" s="3" t="s">
        <v>985</v>
      </c>
      <c r="E6158" s="3" t="s">
        <v>34331</v>
      </c>
      <c r="F6158" s="3" t="s">
        <v>34329</v>
      </c>
      <c r="G6158" s="3" t="s">
        <v>100</v>
      </c>
      <c r="H6158" s="3" t="s">
        <v>34330</v>
      </c>
    </row>
    <row r="6159" spans="1:8" ht="101.5" x14ac:dyDescent="0.35">
      <c r="A6159" s="4">
        <v>110384</v>
      </c>
      <c r="B6159" s="1">
        <v>45243</v>
      </c>
      <c r="C6159" s="2">
        <v>0.38408564814814811</v>
      </c>
      <c r="D6159" s="3" t="s">
        <v>34332</v>
      </c>
      <c r="E6159" s="3" t="s">
        <v>34336</v>
      </c>
      <c r="F6159" s="3" t="s">
        <v>34333</v>
      </c>
      <c r="G6159" s="3" t="s">
        <v>34334</v>
      </c>
      <c r="H6159" s="3" t="s">
        <v>34335</v>
      </c>
    </row>
    <row r="6160" spans="1:8" x14ac:dyDescent="0.35">
      <c r="A6160" s="4">
        <v>31766</v>
      </c>
      <c r="B6160" s="1">
        <v>45243</v>
      </c>
      <c r="C6160" s="2">
        <v>0.38498842592592591</v>
      </c>
      <c r="D6160" s="3" t="s">
        <v>233</v>
      </c>
      <c r="E6160" s="3" t="s">
        <v>13080</v>
      </c>
      <c r="F6160" s="3" t="s">
        <v>34337</v>
      </c>
      <c r="G6160" s="3" t="s">
        <v>34338</v>
      </c>
      <c r="H6160" s="3" t="s">
        <v>34339</v>
      </c>
    </row>
    <row r="6161" spans="1:8" ht="101.5" x14ac:dyDescent="0.35">
      <c r="A6161" s="4">
        <v>39272</v>
      </c>
      <c r="B6161" s="1">
        <v>45243</v>
      </c>
      <c r="C6161" s="2">
        <v>0.38758101851851851</v>
      </c>
      <c r="D6161" s="3" t="s">
        <v>1436</v>
      </c>
      <c r="E6161" s="3" t="s">
        <v>34343</v>
      </c>
      <c r="F6161" s="3" t="s">
        <v>34340</v>
      </c>
      <c r="G6161" s="3" t="s">
        <v>34341</v>
      </c>
      <c r="H6161" s="3" t="s">
        <v>34342</v>
      </c>
    </row>
    <row r="6162" spans="1:8" x14ac:dyDescent="0.35">
      <c r="A6162" s="4">
        <v>179754</v>
      </c>
      <c r="B6162" s="1">
        <v>45243</v>
      </c>
      <c r="C6162" s="2">
        <v>0.38778935185185182</v>
      </c>
      <c r="D6162" s="3" t="s">
        <v>12295</v>
      </c>
      <c r="E6162" s="3" t="s">
        <v>34345</v>
      </c>
      <c r="F6162" s="3" t="s">
        <v>34344</v>
      </c>
      <c r="G6162" s="3" t="s">
        <v>34345</v>
      </c>
      <c r="H6162" s="3" t="s">
        <v>12248</v>
      </c>
    </row>
    <row r="6163" spans="1:8" ht="72.5" x14ac:dyDescent="0.35">
      <c r="A6163" s="4">
        <v>49469</v>
      </c>
      <c r="B6163" s="1">
        <v>45243</v>
      </c>
      <c r="C6163" s="2">
        <v>0.38988425925925929</v>
      </c>
      <c r="D6163" s="3" t="s">
        <v>34346</v>
      </c>
      <c r="E6163" s="3" t="s">
        <v>13489</v>
      </c>
      <c r="F6163" s="3" t="s">
        <v>34347</v>
      </c>
      <c r="G6163" s="3" t="s">
        <v>34348</v>
      </c>
      <c r="H6163" s="3" t="s">
        <v>12513</v>
      </c>
    </row>
    <row r="6164" spans="1:8" x14ac:dyDescent="0.35">
      <c r="A6164" s="4">
        <v>111305</v>
      </c>
      <c r="B6164" s="1">
        <v>45243</v>
      </c>
      <c r="C6164" s="2">
        <v>0.39025462962962965</v>
      </c>
      <c r="D6164" s="3" t="s">
        <v>34349</v>
      </c>
      <c r="E6164" s="3" t="s">
        <v>34351</v>
      </c>
      <c r="F6164" s="3" t="s">
        <v>34350</v>
      </c>
      <c r="G6164" s="3" t="s">
        <v>34351</v>
      </c>
      <c r="H6164" s="3" t="s">
        <v>10316</v>
      </c>
    </row>
    <row r="6165" spans="1:8" ht="101.5" x14ac:dyDescent="0.35">
      <c r="A6165" s="4">
        <v>88164</v>
      </c>
      <c r="B6165" s="1">
        <v>45243</v>
      </c>
      <c r="C6165" s="2">
        <v>0.39188657407407407</v>
      </c>
      <c r="D6165" s="3" t="s">
        <v>34352</v>
      </c>
      <c r="E6165" s="3" t="s">
        <v>27568</v>
      </c>
      <c r="F6165" s="3" t="s">
        <v>34353</v>
      </c>
      <c r="G6165" s="3" t="s">
        <v>34354</v>
      </c>
      <c r="H6165" s="3" t="s">
        <v>34355</v>
      </c>
    </row>
    <row r="6166" spans="1:8" ht="87" x14ac:dyDescent="0.35">
      <c r="A6166" s="4">
        <v>34426</v>
      </c>
      <c r="B6166" s="1">
        <v>45243</v>
      </c>
      <c r="C6166" s="2">
        <v>0.39280092592592591</v>
      </c>
      <c r="D6166" s="3" t="s">
        <v>167</v>
      </c>
      <c r="E6166" s="3" t="s">
        <v>34359</v>
      </c>
      <c r="F6166" s="3" t="s">
        <v>34356</v>
      </c>
      <c r="G6166" s="3" t="s">
        <v>34357</v>
      </c>
      <c r="H6166" s="3" t="s">
        <v>34358</v>
      </c>
    </row>
    <row r="6167" spans="1:8" x14ac:dyDescent="0.35">
      <c r="A6167" s="4">
        <v>34491</v>
      </c>
      <c r="B6167" s="1">
        <v>45243</v>
      </c>
      <c r="C6167" s="2">
        <v>0.39328703703703699</v>
      </c>
      <c r="D6167" s="3" t="s">
        <v>12868</v>
      </c>
      <c r="E6167" s="3" t="s">
        <v>102</v>
      </c>
      <c r="F6167" s="3" t="s">
        <v>12780</v>
      </c>
      <c r="G6167" s="3" t="s">
        <v>102</v>
      </c>
      <c r="H6167" s="3" t="s">
        <v>13626</v>
      </c>
    </row>
    <row r="6168" spans="1:8" ht="58" x14ac:dyDescent="0.35">
      <c r="A6168" s="4">
        <v>37397</v>
      </c>
      <c r="B6168" s="1">
        <v>45243</v>
      </c>
      <c r="C6168" s="2">
        <v>0.39333333333333331</v>
      </c>
      <c r="D6168" s="3" t="s">
        <v>10435</v>
      </c>
      <c r="E6168" s="3" t="s">
        <v>34362</v>
      </c>
      <c r="F6168" s="3" t="s">
        <v>34360</v>
      </c>
      <c r="G6168" s="3" t="s">
        <v>34361</v>
      </c>
      <c r="H6168" s="3" t="s">
        <v>11526</v>
      </c>
    </row>
    <row r="6169" spans="1:8" ht="72.5" x14ac:dyDescent="0.35">
      <c r="A6169" s="4">
        <v>24077</v>
      </c>
      <c r="B6169" s="1">
        <v>45243</v>
      </c>
      <c r="C6169" s="2">
        <v>0.39473379629629629</v>
      </c>
      <c r="D6169" s="3" t="s">
        <v>34363</v>
      </c>
      <c r="E6169" s="3" t="s">
        <v>34367</v>
      </c>
      <c r="F6169" s="3" t="s">
        <v>34364</v>
      </c>
      <c r="G6169" s="3" t="s">
        <v>34365</v>
      </c>
      <c r="H6169" s="3" t="s">
        <v>34366</v>
      </c>
    </row>
    <row r="6170" spans="1:8" ht="87" x14ac:dyDescent="0.35">
      <c r="A6170" s="4">
        <v>42682</v>
      </c>
      <c r="B6170" s="1">
        <v>45243</v>
      </c>
      <c r="C6170" s="2">
        <v>0.39525462962962959</v>
      </c>
      <c r="D6170" s="3" t="s">
        <v>233</v>
      </c>
      <c r="E6170" s="3" t="s">
        <v>34370</v>
      </c>
      <c r="F6170" s="3" t="s">
        <v>34368</v>
      </c>
      <c r="G6170" s="3" t="s">
        <v>11061</v>
      </c>
      <c r="H6170" s="3" t="s">
        <v>34369</v>
      </c>
    </row>
    <row r="6171" spans="1:8" ht="29" x14ac:dyDescent="0.35">
      <c r="A6171" s="4">
        <v>35733</v>
      </c>
      <c r="B6171" s="1">
        <v>45243</v>
      </c>
      <c r="C6171" s="2">
        <v>0.39740740740740743</v>
      </c>
      <c r="D6171" s="3" t="s">
        <v>233</v>
      </c>
      <c r="E6171" s="3" t="s">
        <v>13439</v>
      </c>
      <c r="F6171" s="3" t="s">
        <v>34371</v>
      </c>
      <c r="G6171" s="3" t="s">
        <v>1253</v>
      </c>
      <c r="H6171" s="3" t="s">
        <v>13052</v>
      </c>
    </row>
    <row r="6172" spans="1:8" x14ac:dyDescent="0.35">
      <c r="A6172" s="4">
        <v>155072</v>
      </c>
      <c r="B6172" s="1">
        <v>45243</v>
      </c>
      <c r="C6172" s="2">
        <v>0.39824074074074073</v>
      </c>
      <c r="D6172" s="3" t="s">
        <v>12114</v>
      </c>
      <c r="E6172" s="3" t="s">
        <v>13244</v>
      </c>
      <c r="F6172" s="3" t="s">
        <v>12483</v>
      </c>
      <c r="G6172" s="3" t="s">
        <v>13244</v>
      </c>
      <c r="H6172" s="3" t="s">
        <v>13626</v>
      </c>
    </row>
    <row r="6173" spans="1:8" ht="43.5" x14ac:dyDescent="0.35">
      <c r="A6173" s="4">
        <v>183289</v>
      </c>
      <c r="B6173" s="1">
        <v>45243</v>
      </c>
      <c r="C6173" s="2">
        <v>0.4004861111111111</v>
      </c>
      <c r="D6173" s="3" t="s">
        <v>34372</v>
      </c>
      <c r="E6173" s="3" t="s">
        <v>13922</v>
      </c>
      <c r="F6173" s="3" t="s">
        <v>34373</v>
      </c>
      <c r="G6173" s="3" t="s">
        <v>13246</v>
      </c>
      <c r="H6173" s="3" t="s">
        <v>34374</v>
      </c>
    </row>
    <row r="6174" spans="1:8" ht="58" x14ac:dyDescent="0.35">
      <c r="A6174" s="4">
        <v>64812</v>
      </c>
      <c r="B6174" s="1">
        <v>45243</v>
      </c>
      <c r="C6174" s="2">
        <v>0.40065972222222218</v>
      </c>
      <c r="D6174" s="3" t="s">
        <v>233</v>
      </c>
      <c r="E6174" s="3" t="s">
        <v>14030</v>
      </c>
      <c r="F6174" s="3" t="s">
        <v>34375</v>
      </c>
      <c r="G6174" s="3" t="s">
        <v>1268</v>
      </c>
      <c r="H6174" s="3" t="s">
        <v>34376</v>
      </c>
    </row>
    <row r="6175" spans="1:8" ht="29" x14ac:dyDescent="0.35">
      <c r="A6175" s="4">
        <v>33819</v>
      </c>
      <c r="B6175" s="1">
        <v>45243</v>
      </c>
      <c r="C6175" s="2">
        <v>0.40246527777777774</v>
      </c>
      <c r="D6175" s="3" t="s">
        <v>233</v>
      </c>
      <c r="E6175" s="3" t="s">
        <v>1970</v>
      </c>
      <c r="F6175" s="3" t="s">
        <v>34377</v>
      </c>
      <c r="G6175" s="3" t="s">
        <v>34378</v>
      </c>
      <c r="H6175" s="3" t="s">
        <v>34379</v>
      </c>
    </row>
    <row r="6176" spans="1:8" ht="43.5" x14ac:dyDescent="0.35">
      <c r="A6176" s="4">
        <v>51484</v>
      </c>
      <c r="B6176" s="1">
        <v>45243</v>
      </c>
      <c r="C6176" s="2">
        <v>0.40250000000000002</v>
      </c>
      <c r="D6176" s="3" t="s">
        <v>1436</v>
      </c>
      <c r="E6176" s="3" t="s">
        <v>34382</v>
      </c>
      <c r="F6176" s="3" t="s">
        <v>34380</v>
      </c>
      <c r="G6176" s="3" t="s">
        <v>30608</v>
      </c>
      <c r="H6176" s="3" t="s">
        <v>34381</v>
      </c>
    </row>
    <row r="6177" spans="1:8" ht="43.5" x14ac:dyDescent="0.35">
      <c r="A6177" s="4">
        <v>60956</v>
      </c>
      <c r="B6177" s="1">
        <v>45243</v>
      </c>
      <c r="C6177" s="2">
        <v>0.40252314814814816</v>
      </c>
      <c r="D6177" s="3" t="s">
        <v>985</v>
      </c>
      <c r="E6177" s="3" t="s">
        <v>15352</v>
      </c>
      <c r="F6177" s="3" t="s">
        <v>34383</v>
      </c>
      <c r="G6177" s="3" t="s">
        <v>11707</v>
      </c>
      <c r="H6177" s="3" t="s">
        <v>34384</v>
      </c>
    </row>
    <row r="6178" spans="1:8" ht="58" x14ac:dyDescent="0.35">
      <c r="A6178" s="4">
        <v>5939</v>
      </c>
      <c r="B6178" s="1">
        <v>45243</v>
      </c>
      <c r="C6178" s="2">
        <v>0.40357638888888886</v>
      </c>
      <c r="D6178" s="3" t="s">
        <v>985</v>
      </c>
      <c r="E6178" s="3" t="s">
        <v>14578</v>
      </c>
      <c r="F6178" s="3" t="s">
        <v>34385</v>
      </c>
      <c r="G6178" s="3" t="s">
        <v>34386</v>
      </c>
      <c r="H6178" s="3" t="s">
        <v>34387</v>
      </c>
    </row>
    <row r="6179" spans="1:8" ht="72.5" x14ac:dyDescent="0.35">
      <c r="A6179" s="4">
        <v>181069</v>
      </c>
      <c r="B6179" s="1">
        <v>45243</v>
      </c>
      <c r="C6179" s="2">
        <v>0.40512731481481484</v>
      </c>
      <c r="D6179" s="3" t="s">
        <v>10285</v>
      </c>
      <c r="E6179" s="3" t="s">
        <v>34390</v>
      </c>
      <c r="F6179" s="3" t="s">
        <v>34388</v>
      </c>
      <c r="G6179" s="3" t="s">
        <v>11665</v>
      </c>
      <c r="H6179" s="3" t="s">
        <v>34389</v>
      </c>
    </row>
    <row r="6180" spans="1:8" ht="29" x14ac:dyDescent="0.35">
      <c r="A6180" s="4">
        <v>200830</v>
      </c>
      <c r="B6180" s="1">
        <v>45243</v>
      </c>
      <c r="C6180" s="2">
        <v>0.40587962962962965</v>
      </c>
      <c r="D6180" s="3" t="s">
        <v>1436</v>
      </c>
      <c r="E6180" s="3" t="s">
        <v>34394</v>
      </c>
      <c r="F6180" s="3" t="s">
        <v>34391</v>
      </c>
      <c r="G6180" s="3" t="s">
        <v>34392</v>
      </c>
      <c r="H6180" s="3" t="s">
        <v>34393</v>
      </c>
    </row>
    <row r="6181" spans="1:8" ht="29" x14ac:dyDescent="0.35">
      <c r="A6181" s="4">
        <v>42511</v>
      </c>
      <c r="B6181" s="1">
        <v>45243</v>
      </c>
      <c r="C6181" s="2">
        <v>0.40633101851851849</v>
      </c>
      <c r="D6181" s="3" t="s">
        <v>1114</v>
      </c>
      <c r="E6181" s="3" t="s">
        <v>34396</v>
      </c>
      <c r="F6181" s="3" t="s">
        <v>34395</v>
      </c>
      <c r="G6181" s="3" t="s">
        <v>34396</v>
      </c>
      <c r="H6181" s="3" t="s">
        <v>34397</v>
      </c>
    </row>
    <row r="6182" spans="1:8" ht="58" x14ac:dyDescent="0.35">
      <c r="A6182" s="4">
        <v>38783</v>
      </c>
      <c r="B6182" s="1">
        <v>45243</v>
      </c>
      <c r="C6182" s="2">
        <v>0.40702546296296299</v>
      </c>
      <c r="D6182" s="3" t="s">
        <v>10339</v>
      </c>
      <c r="E6182" s="3" t="s">
        <v>15343</v>
      </c>
      <c r="F6182" s="3" t="s">
        <v>34398</v>
      </c>
      <c r="G6182" s="3" t="s">
        <v>14785</v>
      </c>
      <c r="H6182" s="3" t="s">
        <v>12610</v>
      </c>
    </row>
    <row r="6183" spans="1:8" x14ac:dyDescent="0.35">
      <c r="A6183" s="4">
        <v>13990</v>
      </c>
      <c r="B6183" s="1">
        <v>45243</v>
      </c>
      <c r="C6183" s="2">
        <v>0.40711805555555558</v>
      </c>
      <c r="D6183" s="3" t="s">
        <v>1436</v>
      </c>
      <c r="E6183" s="3" t="s">
        <v>34400</v>
      </c>
      <c r="F6183" s="3" t="s">
        <v>12712</v>
      </c>
      <c r="G6183" s="3" t="s">
        <v>34399</v>
      </c>
      <c r="H6183" s="3" t="s">
        <v>10726</v>
      </c>
    </row>
    <row r="6184" spans="1:8" ht="58" x14ac:dyDescent="0.35">
      <c r="A6184" s="4">
        <v>88340</v>
      </c>
      <c r="B6184" s="1">
        <v>45243</v>
      </c>
      <c r="C6184" s="2">
        <v>0.4079861111111111</v>
      </c>
      <c r="D6184" s="3" t="s">
        <v>985</v>
      </c>
      <c r="E6184" s="3" t="s">
        <v>14930</v>
      </c>
      <c r="F6184" s="3" t="s">
        <v>34401</v>
      </c>
      <c r="G6184" s="3" t="s">
        <v>10408</v>
      </c>
      <c r="H6184" s="3" t="s">
        <v>34402</v>
      </c>
    </row>
    <row r="6185" spans="1:8" ht="58" x14ac:dyDescent="0.35">
      <c r="A6185" s="4">
        <v>87451</v>
      </c>
      <c r="B6185" s="1">
        <v>45243</v>
      </c>
      <c r="C6185" s="2">
        <v>0.41128472222222223</v>
      </c>
      <c r="D6185" s="3" t="s">
        <v>985</v>
      </c>
      <c r="E6185" s="3" t="s">
        <v>34405</v>
      </c>
      <c r="F6185" s="3" t="s">
        <v>34403</v>
      </c>
      <c r="G6185" s="3" t="s">
        <v>100</v>
      </c>
      <c r="H6185" s="3" t="s">
        <v>34404</v>
      </c>
    </row>
    <row r="6186" spans="1:8" x14ac:dyDescent="0.35">
      <c r="A6186" s="4">
        <v>186363</v>
      </c>
      <c r="B6186" s="1">
        <v>45243</v>
      </c>
      <c r="C6186" s="2">
        <v>0.4131481481481481</v>
      </c>
      <c r="D6186" s="3" t="s">
        <v>34406</v>
      </c>
      <c r="E6186" s="3" t="s">
        <v>34407</v>
      </c>
      <c r="F6186" s="3" t="s">
        <v>12480</v>
      </c>
      <c r="G6186" s="3" t="s">
        <v>34407</v>
      </c>
      <c r="H6186" s="3" t="s">
        <v>34408</v>
      </c>
    </row>
    <row r="6187" spans="1:8" ht="58" x14ac:dyDescent="0.35">
      <c r="A6187" s="4">
        <v>194722</v>
      </c>
      <c r="B6187" s="1">
        <v>45243</v>
      </c>
      <c r="C6187" s="2">
        <v>0.41415509259259259</v>
      </c>
      <c r="D6187" s="3" t="s">
        <v>34409</v>
      </c>
      <c r="E6187" s="3" t="s">
        <v>34413</v>
      </c>
      <c r="F6187" s="3" t="s">
        <v>34410</v>
      </c>
      <c r="G6187" s="3" t="s">
        <v>34411</v>
      </c>
      <c r="H6187" s="3" t="s">
        <v>34412</v>
      </c>
    </row>
    <row r="6188" spans="1:8" x14ac:dyDescent="0.35">
      <c r="A6188" s="4">
        <v>200688</v>
      </c>
      <c r="B6188" s="1">
        <v>45243</v>
      </c>
      <c r="C6188" s="2">
        <v>0.41460648148148144</v>
      </c>
      <c r="D6188" s="3" t="s">
        <v>233</v>
      </c>
      <c r="E6188" s="3" t="s">
        <v>27799</v>
      </c>
      <c r="F6188" s="3" t="s">
        <v>34414</v>
      </c>
      <c r="G6188" s="3" t="s">
        <v>1313</v>
      </c>
      <c r="H6188" s="3" t="s">
        <v>34415</v>
      </c>
    </row>
    <row r="6189" spans="1:8" ht="58" x14ac:dyDescent="0.35">
      <c r="A6189" s="4">
        <v>205486</v>
      </c>
      <c r="B6189" s="1">
        <v>45243</v>
      </c>
      <c r="C6189" s="2">
        <v>0.41472222222222221</v>
      </c>
      <c r="D6189" s="3" t="s">
        <v>1436</v>
      </c>
      <c r="E6189" s="3" t="s">
        <v>34419</v>
      </c>
      <c r="F6189" s="3" t="s">
        <v>34416</v>
      </c>
      <c r="G6189" s="3" t="s">
        <v>34417</v>
      </c>
      <c r="H6189" s="3" t="s">
        <v>34418</v>
      </c>
    </row>
    <row r="6190" spans="1:8" ht="58" x14ac:dyDescent="0.35">
      <c r="A6190" s="4">
        <v>194722</v>
      </c>
      <c r="B6190" s="1">
        <v>45243</v>
      </c>
      <c r="C6190" s="2">
        <v>0.41606481481481478</v>
      </c>
      <c r="D6190" s="3" t="s">
        <v>34409</v>
      </c>
      <c r="E6190" s="3" t="s">
        <v>34413</v>
      </c>
      <c r="F6190" s="3" t="s">
        <v>34410</v>
      </c>
      <c r="G6190" s="3" t="s">
        <v>34411</v>
      </c>
      <c r="H6190" s="3" t="s">
        <v>34412</v>
      </c>
    </row>
    <row r="6191" spans="1:8" ht="87" x14ac:dyDescent="0.35">
      <c r="A6191" s="4">
        <v>43191</v>
      </c>
      <c r="B6191" s="1">
        <v>45243</v>
      </c>
      <c r="C6191" s="2">
        <v>0.41677083333333331</v>
      </c>
      <c r="D6191" s="3" t="s">
        <v>34420</v>
      </c>
      <c r="E6191" s="3" t="s">
        <v>15342</v>
      </c>
      <c r="F6191" s="3" t="s">
        <v>34421</v>
      </c>
      <c r="G6191" s="3" t="s">
        <v>34422</v>
      </c>
      <c r="H6191" s="3" t="s">
        <v>34423</v>
      </c>
    </row>
    <row r="6192" spans="1:8" x14ac:dyDescent="0.35">
      <c r="A6192" s="4">
        <v>84326</v>
      </c>
      <c r="B6192" s="1">
        <v>45243</v>
      </c>
      <c r="C6192" s="2">
        <v>0.41790509259259262</v>
      </c>
      <c r="D6192" s="3" t="s">
        <v>1436</v>
      </c>
      <c r="E6192" s="3" t="s">
        <v>34424</v>
      </c>
      <c r="F6192" s="3" t="s">
        <v>11953</v>
      </c>
      <c r="G6192" s="3" t="s">
        <v>34424</v>
      </c>
      <c r="H6192" s="3" t="s">
        <v>34425</v>
      </c>
    </row>
    <row r="6193" spans="1:8" ht="159.5" x14ac:dyDescent="0.35">
      <c r="A6193" s="4">
        <v>35724</v>
      </c>
      <c r="B6193" s="1">
        <v>45243</v>
      </c>
      <c r="C6193" s="2">
        <v>0.41814814814814816</v>
      </c>
      <c r="D6193" s="3" t="s">
        <v>10285</v>
      </c>
      <c r="E6193" s="3" t="s">
        <v>34429</v>
      </c>
      <c r="F6193" s="3" t="s">
        <v>34426</v>
      </c>
      <c r="G6193" s="3" t="s">
        <v>34427</v>
      </c>
      <c r="H6193" s="3" t="s">
        <v>34428</v>
      </c>
    </row>
    <row r="6194" spans="1:8" ht="72.5" x14ac:dyDescent="0.35">
      <c r="A6194" s="4">
        <v>84435</v>
      </c>
      <c r="B6194" s="1">
        <v>45243</v>
      </c>
      <c r="C6194" s="2">
        <v>0.42077546296296298</v>
      </c>
      <c r="D6194" s="3" t="s">
        <v>1436</v>
      </c>
      <c r="E6194" s="3" t="s">
        <v>15115</v>
      </c>
      <c r="F6194" s="3" t="s">
        <v>34430</v>
      </c>
      <c r="G6194" s="3" t="s">
        <v>10573</v>
      </c>
      <c r="H6194" s="3" t="s">
        <v>31420</v>
      </c>
    </row>
    <row r="6195" spans="1:8" ht="58" x14ac:dyDescent="0.35">
      <c r="A6195" s="4">
        <v>46036</v>
      </c>
      <c r="B6195" s="1">
        <v>45243</v>
      </c>
      <c r="C6195" s="2">
        <v>0.42093749999999996</v>
      </c>
      <c r="D6195" s="3" t="s">
        <v>34431</v>
      </c>
      <c r="E6195" s="3" t="s">
        <v>34434</v>
      </c>
      <c r="F6195" s="3" t="s">
        <v>34432</v>
      </c>
      <c r="G6195" s="3" t="s">
        <v>34433</v>
      </c>
      <c r="H6195" s="3" t="s">
        <v>12610</v>
      </c>
    </row>
    <row r="6196" spans="1:8" ht="29" x14ac:dyDescent="0.35">
      <c r="A6196" s="4">
        <v>6205</v>
      </c>
      <c r="B6196" s="1">
        <v>45243</v>
      </c>
      <c r="C6196" s="2">
        <v>0.42326388888888888</v>
      </c>
      <c r="D6196" s="3" t="s">
        <v>985</v>
      </c>
      <c r="E6196" s="3" t="s">
        <v>13834</v>
      </c>
      <c r="F6196" s="3" t="s">
        <v>11953</v>
      </c>
      <c r="G6196" s="3" t="s">
        <v>49</v>
      </c>
      <c r="H6196" s="3" t="s">
        <v>10726</v>
      </c>
    </row>
    <row r="6197" spans="1:8" ht="29" x14ac:dyDescent="0.35">
      <c r="A6197" s="4">
        <v>191520</v>
      </c>
      <c r="B6197" s="1">
        <v>45243</v>
      </c>
      <c r="C6197" s="2">
        <v>0.42396990740740742</v>
      </c>
      <c r="D6197" s="3" t="s">
        <v>34435</v>
      </c>
      <c r="E6197" s="3" t="s">
        <v>14892</v>
      </c>
      <c r="F6197" s="3" t="s">
        <v>34436</v>
      </c>
      <c r="G6197" s="3" t="s">
        <v>34437</v>
      </c>
      <c r="H6197" s="3" t="s">
        <v>34438</v>
      </c>
    </row>
    <row r="6198" spans="1:8" ht="43.5" x14ac:dyDescent="0.35">
      <c r="A6198" s="4">
        <v>35070</v>
      </c>
      <c r="B6198" s="1">
        <v>45243</v>
      </c>
      <c r="C6198" s="2">
        <v>0.42806712962962962</v>
      </c>
      <c r="D6198" s="3" t="s">
        <v>13377</v>
      </c>
      <c r="E6198" s="3" t="s">
        <v>11598</v>
      </c>
      <c r="F6198" s="3" t="s">
        <v>34440</v>
      </c>
      <c r="G6198" s="3" t="s">
        <v>11692</v>
      </c>
      <c r="H6198" s="3" t="s">
        <v>12617</v>
      </c>
    </row>
    <row r="6199" spans="1:8" ht="72.5" x14ac:dyDescent="0.35">
      <c r="A6199" s="4">
        <v>35911</v>
      </c>
      <c r="B6199" s="1">
        <v>45243</v>
      </c>
      <c r="C6199" s="2">
        <v>0.42950231481481477</v>
      </c>
      <c r="D6199" s="3" t="s">
        <v>34441</v>
      </c>
      <c r="E6199" s="3" t="s">
        <v>34445</v>
      </c>
      <c r="F6199" s="3" t="s">
        <v>34442</v>
      </c>
      <c r="G6199" s="3" t="s">
        <v>34443</v>
      </c>
      <c r="H6199" s="3" t="s">
        <v>34444</v>
      </c>
    </row>
    <row r="6200" spans="1:8" ht="29" x14ac:dyDescent="0.35">
      <c r="A6200" s="4">
        <v>50632</v>
      </c>
      <c r="B6200" s="1">
        <v>45243</v>
      </c>
      <c r="C6200" s="2">
        <v>0.43028935185185185</v>
      </c>
      <c r="D6200" s="3" t="s">
        <v>985</v>
      </c>
      <c r="E6200" s="3" t="s">
        <v>34446</v>
      </c>
      <c r="F6200" s="3" t="s">
        <v>11953</v>
      </c>
      <c r="G6200" s="3" t="s">
        <v>34446</v>
      </c>
      <c r="H6200" s="3" t="s">
        <v>11630</v>
      </c>
    </row>
    <row r="6201" spans="1:8" x14ac:dyDescent="0.35">
      <c r="A6201" s="4">
        <v>152816</v>
      </c>
      <c r="B6201" s="1">
        <v>45243</v>
      </c>
      <c r="C6201" s="2">
        <v>0.43034722222222221</v>
      </c>
      <c r="D6201" s="3" t="s">
        <v>12295</v>
      </c>
      <c r="E6201" s="3" t="s">
        <v>34447</v>
      </c>
      <c r="F6201" s="3" t="s">
        <v>2012</v>
      </c>
      <c r="G6201" s="3" t="s">
        <v>34447</v>
      </c>
      <c r="H6201" s="3" t="s">
        <v>13547</v>
      </c>
    </row>
    <row r="6202" spans="1:8" ht="145" x14ac:dyDescent="0.35">
      <c r="A6202" s="4">
        <v>64560</v>
      </c>
      <c r="B6202" s="1">
        <v>45243</v>
      </c>
      <c r="C6202" s="2">
        <v>0.43395833333333328</v>
      </c>
      <c r="D6202" s="3" t="s">
        <v>34448</v>
      </c>
      <c r="E6202" s="3" t="s">
        <v>11267</v>
      </c>
      <c r="F6202" s="3" t="s">
        <v>34449</v>
      </c>
      <c r="G6202" s="3" t="s">
        <v>34450</v>
      </c>
      <c r="H6202" s="3" t="s">
        <v>34451</v>
      </c>
    </row>
    <row r="6203" spans="1:8" ht="101.5" x14ac:dyDescent="0.35">
      <c r="A6203" s="4">
        <v>48753</v>
      </c>
      <c r="B6203" s="1">
        <v>45243</v>
      </c>
      <c r="C6203" s="2">
        <v>0.43496527777777777</v>
      </c>
      <c r="D6203" s="3" t="s">
        <v>1436</v>
      </c>
      <c r="E6203" s="3" t="s">
        <v>34455</v>
      </c>
      <c r="F6203" s="3" t="s">
        <v>34452</v>
      </c>
      <c r="G6203" s="3" t="s">
        <v>34453</v>
      </c>
      <c r="H6203" s="3" t="s">
        <v>34454</v>
      </c>
    </row>
    <row r="6204" spans="1:8" ht="72.5" x14ac:dyDescent="0.35">
      <c r="A6204" s="4">
        <v>33262</v>
      </c>
      <c r="B6204" s="1">
        <v>45243</v>
      </c>
      <c r="C6204" s="2">
        <v>0.43570601851851848</v>
      </c>
      <c r="D6204" s="3" t="s">
        <v>1436</v>
      </c>
      <c r="E6204" s="3" t="s">
        <v>34457</v>
      </c>
      <c r="F6204" s="3" t="s">
        <v>11953</v>
      </c>
      <c r="G6204" s="3" t="s">
        <v>34456</v>
      </c>
      <c r="H6204" s="3" t="s">
        <v>10726</v>
      </c>
    </row>
    <row r="6205" spans="1:8" ht="58" x14ac:dyDescent="0.35">
      <c r="A6205" s="4">
        <v>66527</v>
      </c>
      <c r="B6205" s="1">
        <v>45243</v>
      </c>
      <c r="C6205" s="2">
        <v>0.43733796296296296</v>
      </c>
      <c r="D6205" s="3" t="s">
        <v>1556</v>
      </c>
      <c r="E6205" s="3" t="s">
        <v>13236</v>
      </c>
      <c r="F6205" s="3" t="s">
        <v>34458</v>
      </c>
      <c r="G6205" s="3" t="s">
        <v>10789</v>
      </c>
      <c r="H6205" s="3" t="s">
        <v>34459</v>
      </c>
    </row>
    <row r="6206" spans="1:8" ht="87" x14ac:dyDescent="0.35">
      <c r="A6206" s="4">
        <v>1299</v>
      </c>
      <c r="B6206" s="1">
        <v>45243</v>
      </c>
      <c r="C6206" s="2">
        <v>0.43763888888888891</v>
      </c>
      <c r="D6206" s="3" t="s">
        <v>34460</v>
      </c>
      <c r="E6206" s="3" t="s">
        <v>34464</v>
      </c>
      <c r="F6206" s="3" t="s">
        <v>34461</v>
      </c>
      <c r="G6206" s="3" t="s">
        <v>34462</v>
      </c>
      <c r="H6206" s="3" t="s">
        <v>34463</v>
      </c>
    </row>
    <row r="6207" spans="1:8" x14ac:dyDescent="0.35">
      <c r="A6207" s="4">
        <v>206246</v>
      </c>
      <c r="B6207" s="1">
        <v>45243</v>
      </c>
      <c r="C6207" s="2">
        <v>0.43912037037037038</v>
      </c>
      <c r="D6207" s="3" t="s">
        <v>34465</v>
      </c>
      <c r="E6207" s="3" t="s">
        <v>34468</v>
      </c>
      <c r="F6207" s="3" t="s">
        <v>34466</v>
      </c>
      <c r="G6207" s="3" t="s">
        <v>11334</v>
      </c>
      <c r="H6207" s="3" t="s">
        <v>34467</v>
      </c>
    </row>
    <row r="6208" spans="1:8" ht="29" x14ac:dyDescent="0.35">
      <c r="A6208" s="4">
        <v>176466</v>
      </c>
      <c r="B6208" s="1">
        <v>45243</v>
      </c>
      <c r="C6208" s="2">
        <v>0.44378472222222221</v>
      </c>
      <c r="D6208" s="3" t="s">
        <v>1918</v>
      </c>
      <c r="E6208" s="3" t="s">
        <v>34472</v>
      </c>
      <c r="F6208" s="3" t="s">
        <v>34469</v>
      </c>
      <c r="G6208" s="3" t="s">
        <v>34470</v>
      </c>
      <c r="H6208" s="3" t="s">
        <v>34471</v>
      </c>
    </row>
    <row r="6209" spans="1:8" ht="72.5" x14ac:dyDescent="0.35">
      <c r="A6209" s="4">
        <v>46423</v>
      </c>
      <c r="B6209" s="1">
        <v>45243</v>
      </c>
      <c r="C6209" s="2">
        <v>0.44412037037037039</v>
      </c>
      <c r="D6209" s="3" t="s">
        <v>15398</v>
      </c>
      <c r="E6209" s="3" t="s">
        <v>34475</v>
      </c>
      <c r="F6209" s="3" t="s">
        <v>34473</v>
      </c>
      <c r="G6209" s="3" t="s">
        <v>34474</v>
      </c>
      <c r="H6209" s="3" t="s">
        <v>34297</v>
      </c>
    </row>
    <row r="6210" spans="1:8" ht="87" x14ac:dyDescent="0.35">
      <c r="A6210" s="4">
        <v>111075</v>
      </c>
      <c r="B6210" s="1">
        <v>45243</v>
      </c>
      <c r="C6210" s="2">
        <v>0.44474537037037037</v>
      </c>
      <c r="D6210" s="3" t="s">
        <v>34476</v>
      </c>
      <c r="E6210" s="3" t="s">
        <v>34480</v>
      </c>
      <c r="F6210" s="3" t="s">
        <v>34477</v>
      </c>
      <c r="G6210" s="3" t="s">
        <v>34478</v>
      </c>
      <c r="H6210" s="3" t="s">
        <v>34479</v>
      </c>
    </row>
    <row r="6211" spans="1:8" ht="72.5" x14ac:dyDescent="0.35">
      <c r="A6211" s="4">
        <v>51381</v>
      </c>
      <c r="B6211" s="1">
        <v>45243</v>
      </c>
      <c r="C6211" s="2">
        <v>0.4447916666666667</v>
      </c>
      <c r="D6211" s="3" t="s">
        <v>34481</v>
      </c>
      <c r="E6211" s="3" t="s">
        <v>34485</v>
      </c>
      <c r="F6211" s="3" t="s">
        <v>34482</v>
      </c>
      <c r="G6211" s="3" t="s">
        <v>34483</v>
      </c>
      <c r="H6211" s="3" t="s">
        <v>34484</v>
      </c>
    </row>
    <row r="6212" spans="1:8" ht="43.5" x14ac:dyDescent="0.35">
      <c r="A6212" s="4">
        <v>144256</v>
      </c>
      <c r="B6212" s="1">
        <v>45243</v>
      </c>
      <c r="C6212" s="2">
        <v>0.44569444444444445</v>
      </c>
      <c r="D6212" s="3" t="s">
        <v>34486</v>
      </c>
      <c r="E6212" s="3" t="s">
        <v>34490</v>
      </c>
      <c r="F6212" s="3" t="s">
        <v>34487</v>
      </c>
      <c r="G6212" s="3" t="s">
        <v>34488</v>
      </c>
      <c r="H6212" s="3" t="s">
        <v>34489</v>
      </c>
    </row>
    <row r="6213" spans="1:8" ht="58" x14ac:dyDescent="0.35">
      <c r="A6213" s="4">
        <v>43856</v>
      </c>
      <c r="B6213" s="1">
        <v>45243</v>
      </c>
      <c r="C6213" s="2">
        <v>0.44591435185185185</v>
      </c>
      <c r="D6213" s="3" t="s">
        <v>11480</v>
      </c>
      <c r="E6213" s="3" t="s">
        <v>21840</v>
      </c>
      <c r="F6213" s="3" t="s">
        <v>34491</v>
      </c>
      <c r="G6213" s="3" t="s">
        <v>34492</v>
      </c>
      <c r="H6213" s="3" t="s">
        <v>34493</v>
      </c>
    </row>
    <row r="6214" spans="1:8" ht="203" x14ac:dyDescent="0.35">
      <c r="A6214" s="4">
        <v>186138</v>
      </c>
      <c r="B6214" s="1">
        <v>45243</v>
      </c>
      <c r="C6214" s="2">
        <v>0.44646990740740744</v>
      </c>
      <c r="D6214" s="3" t="s">
        <v>34494</v>
      </c>
      <c r="E6214" s="3" t="s">
        <v>34498</v>
      </c>
      <c r="F6214" s="3" t="s">
        <v>34495</v>
      </c>
      <c r="G6214" s="3" t="s">
        <v>34496</v>
      </c>
      <c r="H6214" s="3" t="s">
        <v>34497</v>
      </c>
    </row>
    <row r="6215" spans="1:8" x14ac:dyDescent="0.35">
      <c r="A6215" s="4">
        <v>55184</v>
      </c>
      <c r="B6215" s="1">
        <v>45243</v>
      </c>
      <c r="C6215" s="2">
        <v>0.44750000000000001</v>
      </c>
      <c r="D6215" s="3" t="s">
        <v>928</v>
      </c>
      <c r="E6215" s="3" t="s">
        <v>665</v>
      </c>
      <c r="F6215" s="3" t="s">
        <v>12480</v>
      </c>
      <c r="G6215" s="3" t="s">
        <v>665</v>
      </c>
      <c r="H6215" s="3" t="s">
        <v>11470</v>
      </c>
    </row>
    <row r="6216" spans="1:8" ht="72.5" x14ac:dyDescent="0.35">
      <c r="A6216" s="4">
        <v>34435</v>
      </c>
      <c r="B6216" s="1">
        <v>45243</v>
      </c>
      <c r="C6216" s="2">
        <v>0.4491087962962963</v>
      </c>
      <c r="D6216" s="3" t="s">
        <v>1436</v>
      </c>
      <c r="E6216" s="3" t="s">
        <v>34502</v>
      </c>
      <c r="F6216" s="3" t="s">
        <v>34499</v>
      </c>
      <c r="G6216" s="3" t="s">
        <v>34500</v>
      </c>
      <c r="H6216" s="3" t="s">
        <v>34501</v>
      </c>
    </row>
    <row r="6217" spans="1:8" ht="43.5" x14ac:dyDescent="0.35">
      <c r="A6217" s="4">
        <v>40509</v>
      </c>
      <c r="B6217" s="1">
        <v>45243</v>
      </c>
      <c r="C6217" s="2">
        <v>0.45143518518518522</v>
      </c>
      <c r="D6217" s="3" t="s">
        <v>985</v>
      </c>
      <c r="E6217" s="3" t="s">
        <v>19480</v>
      </c>
      <c r="F6217" s="3" t="s">
        <v>34503</v>
      </c>
      <c r="G6217" s="3" t="s">
        <v>13029</v>
      </c>
      <c r="H6217" s="3" t="s">
        <v>12234</v>
      </c>
    </row>
    <row r="6218" spans="1:8" x14ac:dyDescent="0.35">
      <c r="A6218" s="4">
        <v>63102</v>
      </c>
      <c r="B6218" s="1">
        <v>45243</v>
      </c>
      <c r="C6218" s="2">
        <v>0.45178240740740744</v>
      </c>
      <c r="D6218" s="3" t="s">
        <v>10442</v>
      </c>
      <c r="E6218" s="3" t="s">
        <v>13237</v>
      </c>
      <c r="F6218" s="3" t="s">
        <v>34504</v>
      </c>
      <c r="G6218" s="3" t="s">
        <v>34505</v>
      </c>
      <c r="H6218" s="3" t="s">
        <v>34506</v>
      </c>
    </row>
    <row r="6219" spans="1:8" ht="72.5" x14ac:dyDescent="0.35">
      <c r="A6219" s="4">
        <v>95611</v>
      </c>
      <c r="B6219" s="1">
        <v>45243</v>
      </c>
      <c r="C6219" s="2">
        <v>0.45293981481481477</v>
      </c>
      <c r="D6219" s="3" t="s">
        <v>985</v>
      </c>
      <c r="E6219" s="3" t="s">
        <v>34509</v>
      </c>
      <c r="F6219" s="3" t="s">
        <v>34507</v>
      </c>
      <c r="G6219" s="3" t="s">
        <v>11781</v>
      </c>
      <c r="H6219" s="3" t="s">
        <v>34508</v>
      </c>
    </row>
    <row r="6220" spans="1:8" x14ac:dyDescent="0.35">
      <c r="A6220" s="4">
        <v>43181</v>
      </c>
      <c r="B6220" s="1">
        <v>45243</v>
      </c>
      <c r="C6220" s="2">
        <v>0.45321759259259259</v>
      </c>
      <c r="D6220" s="3" t="s">
        <v>985</v>
      </c>
      <c r="E6220" s="3" t="s">
        <v>34510</v>
      </c>
      <c r="F6220" s="3" t="s">
        <v>13088</v>
      </c>
      <c r="G6220" s="3" t="s">
        <v>34510</v>
      </c>
      <c r="H6220" s="3" t="s">
        <v>10726</v>
      </c>
    </row>
    <row r="6221" spans="1:8" ht="43.5" x14ac:dyDescent="0.35">
      <c r="A6221" s="4">
        <v>166030</v>
      </c>
      <c r="B6221" s="1">
        <v>45243</v>
      </c>
      <c r="C6221" s="2">
        <v>0.4560069444444444</v>
      </c>
      <c r="D6221" s="3" t="s">
        <v>233</v>
      </c>
      <c r="E6221" s="3" t="s">
        <v>34512</v>
      </c>
      <c r="F6221" s="3" t="s">
        <v>34511</v>
      </c>
      <c r="G6221" s="3" t="s">
        <v>11226</v>
      </c>
      <c r="H6221" s="3" t="s">
        <v>13777</v>
      </c>
    </row>
    <row r="6222" spans="1:8" ht="58" x14ac:dyDescent="0.35">
      <c r="A6222" s="4">
        <v>43149</v>
      </c>
      <c r="B6222" s="1">
        <v>45243</v>
      </c>
      <c r="C6222" s="2">
        <v>0.45814814814814814</v>
      </c>
      <c r="D6222" s="3" t="s">
        <v>1933</v>
      </c>
      <c r="E6222" s="3" t="s">
        <v>34515</v>
      </c>
      <c r="F6222" s="3" t="s">
        <v>34513</v>
      </c>
      <c r="G6222" s="3" t="s">
        <v>10939</v>
      </c>
      <c r="H6222" s="3" t="s">
        <v>34514</v>
      </c>
    </row>
    <row r="6223" spans="1:8" ht="43.5" x14ac:dyDescent="0.35">
      <c r="A6223" s="4">
        <v>39212</v>
      </c>
      <c r="B6223" s="1">
        <v>45243</v>
      </c>
      <c r="C6223" s="2">
        <v>0.45862268518518517</v>
      </c>
      <c r="D6223" s="3" t="s">
        <v>985</v>
      </c>
      <c r="E6223" s="3" t="s">
        <v>34517</v>
      </c>
      <c r="F6223" s="3" t="s">
        <v>34516</v>
      </c>
      <c r="G6223" s="3" t="s">
        <v>104</v>
      </c>
      <c r="H6223" s="3" t="s">
        <v>4190</v>
      </c>
    </row>
    <row r="6224" spans="1:8" ht="43.5" x14ac:dyDescent="0.35">
      <c r="A6224" s="4">
        <v>67498</v>
      </c>
      <c r="B6224" s="1">
        <v>45243</v>
      </c>
      <c r="C6224" s="2">
        <v>0.4594212962962963</v>
      </c>
      <c r="D6224" s="3" t="s">
        <v>233</v>
      </c>
      <c r="E6224" s="3" t="s">
        <v>14012</v>
      </c>
      <c r="F6224" s="3" t="s">
        <v>34518</v>
      </c>
      <c r="G6224" s="3" t="s">
        <v>1219</v>
      </c>
      <c r="H6224" s="3" t="s">
        <v>11877</v>
      </c>
    </row>
    <row r="6225" spans="1:8" x14ac:dyDescent="0.35">
      <c r="A6225" s="4">
        <v>49716</v>
      </c>
      <c r="B6225" s="1">
        <v>45243</v>
      </c>
      <c r="C6225" s="2">
        <v>0.46064814814814814</v>
      </c>
      <c r="D6225" s="3" t="s">
        <v>1436</v>
      </c>
      <c r="E6225" s="3" t="s">
        <v>34520</v>
      </c>
      <c r="F6225" s="3" t="s">
        <v>34519</v>
      </c>
      <c r="G6225" s="3" t="s">
        <v>34520</v>
      </c>
      <c r="H6225" s="3" t="s">
        <v>34521</v>
      </c>
    </row>
    <row r="6226" spans="1:8" ht="58" x14ac:dyDescent="0.35">
      <c r="A6226" s="4">
        <v>56696</v>
      </c>
      <c r="B6226" s="1">
        <v>45243</v>
      </c>
      <c r="C6226" s="2">
        <v>0.46214120370370365</v>
      </c>
      <c r="D6226" s="3" t="s">
        <v>34522</v>
      </c>
      <c r="E6226" s="3" t="s">
        <v>34525</v>
      </c>
      <c r="F6226" s="3" t="s">
        <v>34523</v>
      </c>
      <c r="G6226" s="3" t="e">
        <f ca="1">+Dyspepsia +TENOSYNOVITIS(left shoulder)</f>
        <v>#NAME?</v>
      </c>
      <c r="H6226" s="3" t="s">
        <v>34524</v>
      </c>
    </row>
    <row r="6227" spans="1:8" ht="43.5" x14ac:dyDescent="0.35">
      <c r="A6227" s="4">
        <v>68575</v>
      </c>
      <c r="B6227" s="1">
        <v>45243</v>
      </c>
      <c r="C6227" s="2">
        <v>0.46325231481481483</v>
      </c>
      <c r="D6227" s="3" t="s">
        <v>34526</v>
      </c>
      <c r="E6227" s="3" t="s">
        <v>34530</v>
      </c>
      <c r="F6227" s="3" t="s">
        <v>34527</v>
      </c>
      <c r="G6227" s="3" t="s">
        <v>34528</v>
      </c>
      <c r="H6227" s="3" t="s">
        <v>34529</v>
      </c>
    </row>
    <row r="6228" spans="1:8" ht="43.5" x14ac:dyDescent="0.35">
      <c r="A6228" s="4">
        <v>116057</v>
      </c>
      <c r="B6228" s="1">
        <v>45243</v>
      </c>
      <c r="C6228" s="2">
        <v>0.46346064814814819</v>
      </c>
      <c r="D6228" s="3" t="s">
        <v>27068</v>
      </c>
      <c r="E6228" s="3" t="s">
        <v>34533</v>
      </c>
      <c r="F6228" s="3" t="s">
        <v>34531</v>
      </c>
      <c r="G6228" s="3" t="s">
        <v>10408</v>
      </c>
      <c r="H6228" s="3" t="s">
        <v>34532</v>
      </c>
    </row>
    <row r="6229" spans="1:8" x14ac:dyDescent="0.35">
      <c r="A6229" s="4">
        <v>91787</v>
      </c>
      <c r="B6229" s="1">
        <v>45243</v>
      </c>
      <c r="C6229" s="2">
        <v>0.46408564814814812</v>
      </c>
      <c r="D6229" s="3" t="s">
        <v>233</v>
      </c>
      <c r="E6229" s="3" t="s">
        <v>34535</v>
      </c>
      <c r="F6229" s="3" t="s">
        <v>34534</v>
      </c>
      <c r="G6229" s="3" t="s">
        <v>1253</v>
      </c>
      <c r="H6229" s="3" t="s">
        <v>10316</v>
      </c>
    </row>
    <row r="6230" spans="1:8" ht="87" x14ac:dyDescent="0.35">
      <c r="A6230" s="4">
        <v>42995</v>
      </c>
      <c r="B6230" s="1">
        <v>45243</v>
      </c>
      <c r="C6230" s="2">
        <v>0.4656481481481482</v>
      </c>
      <c r="D6230" s="3" t="s">
        <v>34536</v>
      </c>
      <c r="E6230" s="3" t="s">
        <v>34539</v>
      </c>
      <c r="F6230" s="3" t="s">
        <v>34537</v>
      </c>
      <c r="G6230" s="3" t="s">
        <v>13542</v>
      </c>
      <c r="H6230" s="3" t="s">
        <v>34538</v>
      </c>
    </row>
    <row r="6231" spans="1:8" ht="72.5" x14ac:dyDescent="0.35">
      <c r="A6231" s="4">
        <v>13587</v>
      </c>
      <c r="B6231" s="1">
        <v>45243</v>
      </c>
      <c r="C6231" s="2">
        <v>0.46792824074074074</v>
      </c>
      <c r="D6231" s="3" t="s">
        <v>34540</v>
      </c>
      <c r="E6231" s="3" t="s">
        <v>34543</v>
      </c>
      <c r="F6231" s="3" t="s">
        <v>34541</v>
      </c>
      <c r="G6231" s="3" t="s">
        <v>100</v>
      </c>
      <c r="H6231" s="3" t="s">
        <v>34542</v>
      </c>
    </row>
    <row r="6232" spans="1:8" ht="101.5" x14ac:dyDescent="0.35">
      <c r="A6232" s="4">
        <v>47903</v>
      </c>
      <c r="B6232" s="1">
        <v>45243</v>
      </c>
      <c r="C6232" s="2">
        <v>0.46854166666666663</v>
      </c>
      <c r="D6232" s="3" t="s">
        <v>34544</v>
      </c>
      <c r="E6232" s="3" t="s">
        <v>14535</v>
      </c>
      <c r="F6232" s="3" t="s">
        <v>34545</v>
      </c>
      <c r="G6232" s="3" t="s">
        <v>34546</v>
      </c>
      <c r="H6232" s="3" t="s">
        <v>34547</v>
      </c>
    </row>
    <row r="6233" spans="1:8" ht="87" x14ac:dyDescent="0.35">
      <c r="A6233" s="4">
        <v>205805</v>
      </c>
      <c r="B6233" s="1">
        <v>45243</v>
      </c>
      <c r="C6233" s="2">
        <v>0.46988425925925931</v>
      </c>
      <c r="D6233" s="3" t="s">
        <v>10944</v>
      </c>
      <c r="E6233" s="3" t="s">
        <v>34551</v>
      </c>
      <c r="F6233" s="3" t="s">
        <v>34548</v>
      </c>
      <c r="G6233" s="3" t="s">
        <v>34549</v>
      </c>
      <c r="H6233" s="3" t="s">
        <v>34550</v>
      </c>
    </row>
    <row r="6234" spans="1:8" ht="87" x14ac:dyDescent="0.35">
      <c r="A6234" s="4">
        <v>205805</v>
      </c>
      <c r="B6234" s="1">
        <v>45243</v>
      </c>
      <c r="C6234" s="2">
        <v>0.47023148148148147</v>
      </c>
      <c r="D6234" s="3" t="s">
        <v>10944</v>
      </c>
      <c r="E6234" s="3" t="s">
        <v>34551</v>
      </c>
      <c r="F6234" s="3" t="s">
        <v>34552</v>
      </c>
      <c r="G6234" s="3" t="s">
        <v>34549</v>
      </c>
      <c r="H6234" s="3" t="s">
        <v>34550</v>
      </c>
    </row>
    <row r="6235" spans="1:8" ht="43.5" x14ac:dyDescent="0.35">
      <c r="A6235" s="4">
        <v>162813</v>
      </c>
      <c r="B6235" s="1">
        <v>45243</v>
      </c>
      <c r="C6235" s="2">
        <v>0.47210648148148149</v>
      </c>
      <c r="D6235" s="3" t="s">
        <v>11985</v>
      </c>
      <c r="E6235" s="3" t="s">
        <v>15000</v>
      </c>
      <c r="F6235" s="3" t="s">
        <v>34553</v>
      </c>
      <c r="G6235" s="3" t="s">
        <v>13390</v>
      </c>
      <c r="H6235" s="3" t="s">
        <v>20006</v>
      </c>
    </row>
    <row r="6236" spans="1:8" x14ac:dyDescent="0.35">
      <c r="A6236" s="4">
        <v>35392</v>
      </c>
      <c r="B6236" s="1">
        <v>45243</v>
      </c>
      <c r="C6236" s="2">
        <v>0.47280092592592587</v>
      </c>
      <c r="D6236" s="3" t="s">
        <v>34554</v>
      </c>
      <c r="E6236" s="3" t="s">
        <v>34555</v>
      </c>
      <c r="F6236" s="3" t="s">
        <v>12780</v>
      </c>
      <c r="G6236" s="3" t="s">
        <v>34555</v>
      </c>
      <c r="H6236" s="3" t="s">
        <v>34556</v>
      </c>
    </row>
    <row r="6237" spans="1:8" ht="43.5" x14ac:dyDescent="0.35">
      <c r="A6237" s="4">
        <v>172290</v>
      </c>
      <c r="B6237" s="1">
        <v>45243</v>
      </c>
      <c r="C6237" s="2">
        <v>0.47387731481481482</v>
      </c>
      <c r="D6237" s="3" t="s">
        <v>15582</v>
      </c>
      <c r="E6237" s="3" t="s">
        <v>34558</v>
      </c>
      <c r="F6237" s="3" t="s">
        <v>34557</v>
      </c>
      <c r="G6237" s="3" t="s">
        <v>10433</v>
      </c>
      <c r="H6237" s="3" t="s">
        <v>10302</v>
      </c>
    </row>
    <row r="6238" spans="1:8" ht="101.5" x14ac:dyDescent="0.35">
      <c r="A6238" s="4">
        <v>154152</v>
      </c>
      <c r="B6238" s="1">
        <v>45243</v>
      </c>
      <c r="C6238" s="2">
        <v>0.47540509259259256</v>
      </c>
      <c r="D6238" s="3" t="s">
        <v>34559</v>
      </c>
      <c r="E6238" s="3" t="s">
        <v>34563</v>
      </c>
      <c r="F6238" s="3" t="s">
        <v>34560</v>
      </c>
      <c r="G6238" s="3" t="s">
        <v>34561</v>
      </c>
      <c r="H6238" s="3" t="s">
        <v>34562</v>
      </c>
    </row>
    <row r="6239" spans="1:8" ht="43.5" x14ac:dyDescent="0.35">
      <c r="A6239" s="4">
        <v>204701</v>
      </c>
      <c r="B6239" s="1">
        <v>45243</v>
      </c>
      <c r="C6239" s="2">
        <v>0.47793981481481485</v>
      </c>
      <c r="D6239" s="3" t="s">
        <v>985</v>
      </c>
      <c r="E6239" s="3" t="s">
        <v>34566</v>
      </c>
      <c r="F6239" s="3" t="s">
        <v>34564</v>
      </c>
      <c r="G6239" s="3" t="s">
        <v>34565</v>
      </c>
      <c r="H6239" s="3" t="s">
        <v>10340</v>
      </c>
    </row>
    <row r="6240" spans="1:8" ht="101.5" x14ac:dyDescent="0.35">
      <c r="A6240" s="4">
        <v>154152</v>
      </c>
      <c r="B6240" s="1">
        <v>45243</v>
      </c>
      <c r="C6240" s="2">
        <v>0.47814814814814816</v>
      </c>
      <c r="D6240" s="3" t="s">
        <v>34559</v>
      </c>
      <c r="E6240" s="3" t="s">
        <v>34563</v>
      </c>
      <c r="F6240" s="3" t="s">
        <v>34560</v>
      </c>
      <c r="G6240" s="3" t="s">
        <v>34561</v>
      </c>
      <c r="H6240" s="3" t="s">
        <v>34567</v>
      </c>
    </row>
    <row r="6241" spans="1:8" ht="43.5" x14ac:dyDescent="0.35">
      <c r="A6241" s="4">
        <v>11749</v>
      </c>
      <c r="B6241" s="1">
        <v>45243</v>
      </c>
      <c r="C6241" s="2">
        <v>0.48019675925925925</v>
      </c>
      <c r="D6241" s="3" t="s">
        <v>34568</v>
      </c>
      <c r="E6241" s="3" t="s">
        <v>28804</v>
      </c>
      <c r="F6241" s="3" t="s">
        <v>34569</v>
      </c>
      <c r="G6241" s="3" t="s">
        <v>34570</v>
      </c>
      <c r="H6241" s="3" t="s">
        <v>29</v>
      </c>
    </row>
    <row r="6242" spans="1:8" ht="29" x14ac:dyDescent="0.35">
      <c r="A6242" s="4">
        <v>163055</v>
      </c>
      <c r="B6242" s="1">
        <v>45243</v>
      </c>
      <c r="C6242" s="2">
        <v>0.48233796296296294</v>
      </c>
      <c r="D6242" s="3" t="s">
        <v>11985</v>
      </c>
      <c r="E6242" s="3" t="s">
        <v>1315</v>
      </c>
      <c r="F6242" s="3" t="s">
        <v>34571</v>
      </c>
      <c r="G6242" s="3" t="s">
        <v>104</v>
      </c>
      <c r="H6242" s="3" t="s">
        <v>4190</v>
      </c>
    </row>
    <row r="6243" spans="1:8" ht="29" x14ac:dyDescent="0.35">
      <c r="A6243" s="4">
        <v>144965</v>
      </c>
      <c r="B6243" s="1">
        <v>45243</v>
      </c>
      <c r="C6243" s="2">
        <v>0.48357638888888888</v>
      </c>
      <c r="D6243" s="3" t="s">
        <v>1436</v>
      </c>
      <c r="E6243" s="3" t="s">
        <v>34439</v>
      </c>
      <c r="F6243" s="3" t="s">
        <v>34572</v>
      </c>
      <c r="G6243" s="3" t="s">
        <v>34573</v>
      </c>
      <c r="H6243" s="3" t="s">
        <v>34574</v>
      </c>
    </row>
    <row r="6244" spans="1:8" ht="29" x14ac:dyDescent="0.35">
      <c r="A6244" s="4">
        <v>55986</v>
      </c>
      <c r="B6244" s="1">
        <v>45243</v>
      </c>
      <c r="C6244" s="2">
        <v>0.48989583333333336</v>
      </c>
      <c r="D6244" s="3" t="s">
        <v>34575</v>
      </c>
      <c r="E6244" s="3" t="s">
        <v>21261</v>
      </c>
      <c r="F6244" s="3" t="s">
        <v>34576</v>
      </c>
      <c r="G6244" s="3" t="s">
        <v>34577</v>
      </c>
      <c r="H6244" s="3" t="s">
        <v>34578</v>
      </c>
    </row>
    <row r="6245" spans="1:8" x14ac:dyDescent="0.35">
      <c r="A6245" s="4">
        <v>167232</v>
      </c>
      <c r="B6245" s="1">
        <v>45243</v>
      </c>
      <c r="C6245" s="2">
        <v>0.49398148148148152</v>
      </c>
      <c r="D6245" s="3" t="s">
        <v>207</v>
      </c>
      <c r="E6245" s="3" t="s">
        <v>34580</v>
      </c>
      <c r="F6245" s="3" t="s">
        <v>34579</v>
      </c>
      <c r="G6245" s="3" t="s">
        <v>34580</v>
      </c>
      <c r="H6245" s="3" t="s">
        <v>34581</v>
      </c>
    </row>
    <row r="6246" spans="1:8" x14ac:dyDescent="0.35">
      <c r="A6246" s="4">
        <v>191573</v>
      </c>
      <c r="B6246" s="1">
        <v>45243</v>
      </c>
      <c r="C6246" s="2">
        <v>0.49525462962962963</v>
      </c>
      <c r="D6246" s="3" t="s">
        <v>12868</v>
      </c>
      <c r="E6246" s="3" t="s">
        <v>12560</v>
      </c>
      <c r="F6246" s="3" t="s">
        <v>12484</v>
      </c>
      <c r="G6246" s="3" t="s">
        <v>12560</v>
      </c>
      <c r="H6246" s="3" t="s">
        <v>13566</v>
      </c>
    </row>
    <row r="6247" spans="1:8" ht="43.5" x14ac:dyDescent="0.35">
      <c r="A6247" s="4">
        <v>95111</v>
      </c>
      <c r="B6247" s="1">
        <v>45243</v>
      </c>
      <c r="C6247" s="2">
        <v>0.49606481481481479</v>
      </c>
      <c r="D6247" s="3" t="s">
        <v>34582</v>
      </c>
      <c r="E6247" s="3" t="s">
        <v>34586</v>
      </c>
      <c r="F6247" s="3" t="s">
        <v>34583</v>
      </c>
      <c r="G6247" s="3" t="s">
        <v>34584</v>
      </c>
      <c r="H6247" s="3" t="s">
        <v>34585</v>
      </c>
    </row>
    <row r="6248" spans="1:8" ht="29" x14ac:dyDescent="0.35">
      <c r="A6248" s="4">
        <v>73472</v>
      </c>
      <c r="B6248" s="1">
        <v>45243</v>
      </c>
      <c r="C6248" s="2">
        <v>0.49702546296296296</v>
      </c>
      <c r="D6248" s="3" t="s">
        <v>34587</v>
      </c>
      <c r="E6248" s="3" t="s">
        <v>34589</v>
      </c>
      <c r="F6248" s="3" t="s">
        <v>34588</v>
      </c>
      <c r="G6248" s="3" t="s">
        <v>34589</v>
      </c>
      <c r="H6248" s="3" t="s">
        <v>34590</v>
      </c>
    </row>
    <row r="6249" spans="1:8" ht="29" x14ac:dyDescent="0.35">
      <c r="A6249" s="4">
        <v>28764</v>
      </c>
      <c r="B6249" s="1">
        <v>45243</v>
      </c>
      <c r="C6249" s="2">
        <v>0.49739583333333331</v>
      </c>
      <c r="D6249" s="3" t="s">
        <v>985</v>
      </c>
      <c r="E6249" s="3" t="s">
        <v>34593</v>
      </c>
      <c r="F6249" s="3" t="s">
        <v>34591</v>
      </c>
      <c r="G6249" s="3" t="s">
        <v>12133</v>
      </c>
      <c r="H6249" s="3" t="s">
        <v>34592</v>
      </c>
    </row>
    <row r="6250" spans="1:8" ht="29" x14ac:dyDescent="0.35">
      <c r="A6250" s="4">
        <v>195391</v>
      </c>
      <c r="B6250" s="1">
        <v>45243</v>
      </c>
      <c r="C6250" s="2">
        <v>0.50486111111111109</v>
      </c>
      <c r="D6250" s="3" t="s">
        <v>24786</v>
      </c>
      <c r="E6250" s="3" t="s">
        <v>15339</v>
      </c>
      <c r="F6250" s="3" t="s">
        <v>1520</v>
      </c>
      <c r="G6250" s="3" t="s">
        <v>14592</v>
      </c>
      <c r="H6250" s="3" t="s">
        <v>34594</v>
      </c>
    </row>
    <row r="6251" spans="1:8" ht="101.5" x14ac:dyDescent="0.35">
      <c r="A6251" s="4">
        <v>197075</v>
      </c>
      <c r="B6251" s="1">
        <v>45243</v>
      </c>
      <c r="C6251" s="2">
        <v>0.50740740740740742</v>
      </c>
      <c r="D6251" s="3" t="s">
        <v>34595</v>
      </c>
      <c r="E6251" s="3" t="s">
        <v>34598</v>
      </c>
      <c r="F6251" s="3" t="s">
        <v>1519</v>
      </c>
      <c r="G6251" s="3" t="s">
        <v>34596</v>
      </c>
      <c r="H6251" s="3" t="s">
        <v>34597</v>
      </c>
    </row>
    <row r="6252" spans="1:8" ht="29" x14ac:dyDescent="0.35">
      <c r="A6252" s="4">
        <v>26359</v>
      </c>
      <c r="B6252" s="1">
        <v>45243</v>
      </c>
      <c r="C6252" s="2">
        <v>0.51175925925925925</v>
      </c>
      <c r="D6252" s="3" t="s">
        <v>10870</v>
      </c>
      <c r="E6252" s="3" t="s">
        <v>201</v>
      </c>
      <c r="F6252" s="3" t="s">
        <v>11647</v>
      </c>
      <c r="G6252" s="3" t="s">
        <v>11335</v>
      </c>
      <c r="H6252" s="3" t="s">
        <v>34599</v>
      </c>
    </row>
    <row r="6253" spans="1:8" x14ac:dyDescent="0.35">
      <c r="A6253" s="4">
        <v>51462</v>
      </c>
      <c r="B6253" s="1">
        <v>45243</v>
      </c>
      <c r="C6253" s="2">
        <v>0.5172106481481481</v>
      </c>
      <c r="D6253" s="3" t="s">
        <v>985</v>
      </c>
      <c r="E6253" s="3" t="s">
        <v>49</v>
      </c>
      <c r="F6253" s="3" t="s">
        <v>11953</v>
      </c>
      <c r="G6253" s="3" t="s">
        <v>49</v>
      </c>
      <c r="H6253" s="3" t="s">
        <v>12234</v>
      </c>
    </row>
    <row r="6254" spans="1:8" ht="101.5" x14ac:dyDescent="0.35">
      <c r="A6254" s="4">
        <v>195633</v>
      </c>
      <c r="B6254" s="1">
        <v>45243</v>
      </c>
      <c r="C6254" s="2">
        <v>0.52046296296296302</v>
      </c>
      <c r="D6254" s="3" t="s">
        <v>34600</v>
      </c>
      <c r="E6254" s="3" t="s">
        <v>34604</v>
      </c>
      <c r="F6254" s="3" t="s">
        <v>34601</v>
      </c>
      <c r="G6254" s="3" t="s">
        <v>34602</v>
      </c>
      <c r="H6254" s="3" t="s">
        <v>34603</v>
      </c>
    </row>
    <row r="6255" spans="1:8" x14ac:dyDescent="0.35">
      <c r="A6255" s="4">
        <v>111434</v>
      </c>
      <c r="B6255" s="1">
        <v>45243</v>
      </c>
      <c r="C6255" s="2">
        <v>0.52416666666666667</v>
      </c>
      <c r="D6255" s="3" t="s">
        <v>10317</v>
      </c>
      <c r="E6255" s="3" t="s">
        <v>34606</v>
      </c>
      <c r="F6255" s="3" t="s">
        <v>12260</v>
      </c>
      <c r="G6255" s="3" t="s">
        <v>34605</v>
      </c>
      <c r="H6255" s="3" t="s">
        <v>12248</v>
      </c>
    </row>
    <row r="6256" spans="1:8" x14ac:dyDescent="0.35">
      <c r="A6256" s="4">
        <v>124288</v>
      </c>
      <c r="B6256" s="1">
        <v>45243</v>
      </c>
      <c r="C6256" s="2">
        <v>0.5274537037037037</v>
      </c>
      <c r="D6256" s="3" t="s">
        <v>12190</v>
      </c>
      <c r="E6256" s="3" t="s">
        <v>34608</v>
      </c>
      <c r="F6256" s="3" t="s">
        <v>34607</v>
      </c>
      <c r="G6256" s="3" t="s">
        <v>34608</v>
      </c>
      <c r="H6256" s="3" t="s">
        <v>12590</v>
      </c>
    </row>
    <row r="6257" spans="1:8" x14ac:dyDescent="0.35">
      <c r="A6257" s="4">
        <v>130734</v>
      </c>
      <c r="B6257" s="1">
        <v>45243</v>
      </c>
      <c r="C6257" s="2">
        <v>0.53206018518518516</v>
      </c>
      <c r="D6257" s="3" t="s">
        <v>10317</v>
      </c>
      <c r="E6257" s="3" t="s">
        <v>34609</v>
      </c>
      <c r="F6257" s="3" t="s">
        <v>12780</v>
      </c>
      <c r="G6257" s="3" t="s">
        <v>34609</v>
      </c>
      <c r="H6257" s="3" t="s">
        <v>34610</v>
      </c>
    </row>
    <row r="6258" spans="1:8" x14ac:dyDescent="0.35">
      <c r="A6258" s="4">
        <v>94478</v>
      </c>
      <c r="B6258" s="1">
        <v>45243</v>
      </c>
      <c r="C6258" s="2">
        <v>0.53684027777777776</v>
      </c>
      <c r="D6258" s="3" t="s">
        <v>12295</v>
      </c>
      <c r="E6258" s="3" t="s">
        <v>34611</v>
      </c>
      <c r="F6258" s="3" t="s">
        <v>12830</v>
      </c>
      <c r="G6258" s="3" t="s">
        <v>12902</v>
      </c>
      <c r="H6258" s="3" t="s">
        <v>13626</v>
      </c>
    </row>
    <row r="6259" spans="1:8" x14ac:dyDescent="0.35">
      <c r="A6259" s="4">
        <v>76404</v>
      </c>
      <c r="B6259" s="1">
        <v>45243</v>
      </c>
      <c r="C6259" s="2">
        <v>0.53981481481481486</v>
      </c>
      <c r="D6259" s="3" t="s">
        <v>12295</v>
      </c>
      <c r="E6259" s="3" t="s">
        <v>12560</v>
      </c>
      <c r="F6259" s="3" t="s">
        <v>12830</v>
      </c>
      <c r="G6259" s="3" t="s">
        <v>12560</v>
      </c>
      <c r="H6259" s="3" t="s">
        <v>13626</v>
      </c>
    </row>
    <row r="6260" spans="1:8" ht="43.5" x14ac:dyDescent="0.35">
      <c r="A6260" s="4">
        <v>205193</v>
      </c>
      <c r="B6260" s="1">
        <v>45243</v>
      </c>
      <c r="C6260" s="2">
        <v>0.54577546296296298</v>
      </c>
      <c r="D6260" s="3" t="s">
        <v>34612</v>
      </c>
      <c r="E6260" s="3" t="s">
        <v>34616</v>
      </c>
      <c r="F6260" s="3" t="s">
        <v>34613</v>
      </c>
      <c r="G6260" s="3" t="s">
        <v>34614</v>
      </c>
      <c r="H6260" s="3" t="s">
        <v>34615</v>
      </c>
    </row>
    <row r="6261" spans="1:8" ht="58" x14ac:dyDescent="0.35">
      <c r="A6261" s="4">
        <v>80093</v>
      </c>
      <c r="B6261" s="1">
        <v>45243</v>
      </c>
      <c r="C6261" s="2">
        <v>0.56373842592592593</v>
      </c>
      <c r="D6261" s="3" t="s">
        <v>34617</v>
      </c>
      <c r="E6261" s="3" t="s">
        <v>34620</v>
      </c>
      <c r="F6261" s="3" t="s">
        <v>34618</v>
      </c>
      <c r="G6261" s="3" t="s">
        <v>10759</v>
      </c>
      <c r="H6261" s="3" t="s">
        <v>34619</v>
      </c>
    </row>
    <row r="6262" spans="1:8" ht="43.5" x14ac:dyDescent="0.35">
      <c r="A6262" s="4">
        <v>91728</v>
      </c>
      <c r="B6262" s="1">
        <v>45243</v>
      </c>
      <c r="C6262" s="2">
        <v>0.56800925925925927</v>
      </c>
      <c r="D6262" s="3" t="s">
        <v>985</v>
      </c>
      <c r="E6262" s="3" t="s">
        <v>34623</v>
      </c>
      <c r="F6262" s="3" t="s">
        <v>34621</v>
      </c>
      <c r="G6262" s="3" t="s">
        <v>104</v>
      </c>
      <c r="H6262" s="3" t="s">
        <v>34622</v>
      </c>
    </row>
    <row r="6263" spans="1:8" ht="58" x14ac:dyDescent="0.35">
      <c r="A6263" s="4">
        <v>170677</v>
      </c>
      <c r="B6263" s="1">
        <v>45243</v>
      </c>
      <c r="C6263" s="2">
        <v>0.57293981481481482</v>
      </c>
      <c r="D6263" s="3" t="s">
        <v>1288</v>
      </c>
      <c r="E6263" s="3" t="s">
        <v>34627</v>
      </c>
      <c r="F6263" s="3" t="s">
        <v>34624</v>
      </c>
      <c r="G6263" s="3" t="s">
        <v>34625</v>
      </c>
      <c r="H6263" s="3" t="s">
        <v>34626</v>
      </c>
    </row>
    <row r="6264" spans="1:8" ht="43.5" x14ac:dyDescent="0.35">
      <c r="A6264" s="4">
        <v>170994</v>
      </c>
      <c r="B6264" s="1">
        <v>45243</v>
      </c>
      <c r="C6264" s="2">
        <v>0.57366898148148149</v>
      </c>
      <c r="D6264" s="3" t="s">
        <v>985</v>
      </c>
      <c r="E6264" s="3" t="s">
        <v>14903</v>
      </c>
      <c r="F6264" s="3" t="s">
        <v>34628</v>
      </c>
      <c r="G6264" s="3" t="s">
        <v>104</v>
      </c>
      <c r="H6264" s="3" t="s">
        <v>4190</v>
      </c>
    </row>
    <row r="6265" spans="1:8" ht="43.5" x14ac:dyDescent="0.35">
      <c r="A6265" s="4">
        <v>42159</v>
      </c>
      <c r="B6265" s="1">
        <v>45243</v>
      </c>
      <c r="C6265" s="2">
        <v>0.57657407407407402</v>
      </c>
      <c r="D6265" s="3" t="s">
        <v>34629</v>
      </c>
      <c r="E6265" s="3" t="s">
        <v>34633</v>
      </c>
      <c r="F6265" s="3" t="s">
        <v>34630</v>
      </c>
      <c r="G6265" s="3" t="s">
        <v>34631</v>
      </c>
      <c r="H6265" s="3" t="s">
        <v>34632</v>
      </c>
    </row>
    <row r="6266" spans="1:8" ht="58" x14ac:dyDescent="0.35">
      <c r="A6266" s="4">
        <v>17317</v>
      </c>
      <c r="B6266" s="1">
        <v>45243</v>
      </c>
      <c r="C6266" s="2">
        <v>0.57943287037037039</v>
      </c>
      <c r="D6266" s="3" t="s">
        <v>34634</v>
      </c>
      <c r="E6266" s="3" t="s">
        <v>34636</v>
      </c>
      <c r="F6266" s="3" t="s">
        <v>34635</v>
      </c>
      <c r="G6266" s="3" t="s">
        <v>11799</v>
      </c>
      <c r="H6266" s="3" t="s">
        <v>29</v>
      </c>
    </row>
    <row r="6267" spans="1:8" ht="29" x14ac:dyDescent="0.35">
      <c r="A6267" s="4">
        <v>94966</v>
      </c>
      <c r="B6267" s="1">
        <v>45243</v>
      </c>
      <c r="C6267" s="2">
        <v>0.58383101851851849</v>
      </c>
      <c r="D6267" s="3" t="s">
        <v>193</v>
      </c>
      <c r="E6267" s="3" t="s">
        <v>34638</v>
      </c>
      <c r="F6267" s="3" t="s">
        <v>34637</v>
      </c>
      <c r="G6267" s="3" t="s">
        <v>34638</v>
      </c>
      <c r="H6267" s="3" t="s">
        <v>34639</v>
      </c>
    </row>
    <row r="6268" spans="1:8" ht="29" x14ac:dyDescent="0.35">
      <c r="A6268" s="4">
        <v>204639</v>
      </c>
      <c r="B6268" s="1">
        <v>45243</v>
      </c>
      <c r="C6268" s="2">
        <v>0.58701388888888884</v>
      </c>
      <c r="D6268" s="3" t="s">
        <v>10816</v>
      </c>
      <c r="E6268" s="3" t="s">
        <v>34643</v>
      </c>
      <c r="F6268" s="3" t="s">
        <v>34640</v>
      </c>
      <c r="G6268" s="3" t="s">
        <v>34641</v>
      </c>
      <c r="H6268" s="3" t="s">
        <v>34642</v>
      </c>
    </row>
    <row r="6269" spans="1:8" ht="72.5" x14ac:dyDescent="0.35">
      <c r="A6269" s="4">
        <v>22793</v>
      </c>
      <c r="B6269" s="1">
        <v>45243</v>
      </c>
      <c r="C6269" s="2">
        <v>0.58760416666666659</v>
      </c>
      <c r="D6269" s="3" t="s">
        <v>985</v>
      </c>
      <c r="E6269" s="3" t="s">
        <v>34647</v>
      </c>
      <c r="F6269" s="3" t="s">
        <v>34644</v>
      </c>
      <c r="G6269" s="3" t="s">
        <v>34645</v>
      </c>
      <c r="H6269" s="3" t="s">
        <v>34646</v>
      </c>
    </row>
    <row r="6270" spans="1:8" ht="58" x14ac:dyDescent="0.35">
      <c r="A6270" s="4">
        <v>206630</v>
      </c>
      <c r="B6270" s="1">
        <v>45243</v>
      </c>
      <c r="C6270" s="2">
        <v>0.58879629629629626</v>
      </c>
      <c r="D6270" s="3" t="s">
        <v>34648</v>
      </c>
      <c r="E6270" s="3" t="s">
        <v>34651</v>
      </c>
      <c r="F6270" s="3" t="s">
        <v>1800</v>
      </c>
      <c r="G6270" s="3" t="s">
        <v>34649</v>
      </c>
      <c r="H6270" s="3" t="s">
        <v>34650</v>
      </c>
    </row>
    <row r="6271" spans="1:8" x14ac:dyDescent="0.35">
      <c r="A6271" s="4">
        <v>26840</v>
      </c>
      <c r="B6271" s="1">
        <v>45243</v>
      </c>
      <c r="C6271" s="2">
        <v>0.58946759259259263</v>
      </c>
      <c r="D6271" s="3" t="s">
        <v>1436</v>
      </c>
      <c r="E6271" s="3" t="s">
        <v>196</v>
      </c>
      <c r="F6271" s="3" t="s">
        <v>13088</v>
      </c>
      <c r="G6271" s="3" t="s">
        <v>196</v>
      </c>
      <c r="H6271" s="3" t="s">
        <v>11630</v>
      </c>
    </row>
    <row r="6272" spans="1:8" ht="72.5" x14ac:dyDescent="0.35">
      <c r="A6272" s="4">
        <v>93035</v>
      </c>
      <c r="B6272" s="1">
        <v>45243</v>
      </c>
      <c r="C6272" s="2">
        <v>0.5900347222222222</v>
      </c>
      <c r="D6272" s="3" t="s">
        <v>34652</v>
      </c>
      <c r="E6272" s="3" t="s">
        <v>34655</v>
      </c>
      <c r="F6272" s="3" t="s">
        <v>34653</v>
      </c>
      <c r="G6272" s="3" t="s">
        <v>1315</v>
      </c>
      <c r="H6272" s="3" t="s">
        <v>34654</v>
      </c>
    </row>
    <row r="6273" spans="1:8" x14ac:dyDescent="0.35">
      <c r="A6273" s="4">
        <v>206027</v>
      </c>
      <c r="B6273" s="1">
        <v>45243</v>
      </c>
      <c r="C6273" s="2">
        <v>0.59184027777777781</v>
      </c>
      <c r="D6273" s="3" t="s">
        <v>18569</v>
      </c>
      <c r="E6273" s="3" t="s">
        <v>34657</v>
      </c>
      <c r="F6273" s="3" t="s">
        <v>1805</v>
      </c>
      <c r="G6273" s="3" t="s">
        <v>34656</v>
      </c>
      <c r="H6273" s="3" t="s">
        <v>12357</v>
      </c>
    </row>
    <row r="6274" spans="1:8" ht="43.5" x14ac:dyDescent="0.35">
      <c r="A6274" s="4">
        <v>32997</v>
      </c>
      <c r="B6274" s="1">
        <v>45243</v>
      </c>
      <c r="C6274" s="2">
        <v>0.59226851851851847</v>
      </c>
      <c r="D6274" s="3" t="s">
        <v>11502</v>
      </c>
      <c r="E6274" s="3" t="s">
        <v>11696</v>
      </c>
      <c r="F6274" s="3" t="s">
        <v>12899</v>
      </c>
      <c r="G6274" s="3" t="s">
        <v>11927</v>
      </c>
      <c r="H6274" s="3" t="s">
        <v>11630</v>
      </c>
    </row>
    <row r="6275" spans="1:8" ht="58" x14ac:dyDescent="0.35">
      <c r="A6275" s="4">
        <v>69454</v>
      </c>
      <c r="B6275" s="1">
        <v>45243</v>
      </c>
      <c r="C6275" s="2">
        <v>0.59293981481481484</v>
      </c>
      <c r="D6275" s="3" t="s">
        <v>1436</v>
      </c>
      <c r="E6275" s="3" t="s">
        <v>34660</v>
      </c>
      <c r="F6275" s="3" t="s">
        <v>34658</v>
      </c>
      <c r="G6275" s="3" t="s">
        <v>34659</v>
      </c>
      <c r="H6275" s="3" t="s">
        <v>31420</v>
      </c>
    </row>
    <row r="6276" spans="1:8" ht="116" x14ac:dyDescent="0.35">
      <c r="A6276" s="4">
        <v>202719</v>
      </c>
      <c r="B6276" s="1">
        <v>45243</v>
      </c>
      <c r="C6276" s="2">
        <v>0.59327546296296296</v>
      </c>
      <c r="D6276" s="3" t="s">
        <v>34661</v>
      </c>
      <c r="E6276" s="3" t="s">
        <v>34665</v>
      </c>
      <c r="F6276" s="3" t="s">
        <v>34662</v>
      </c>
      <c r="G6276" s="3" t="s">
        <v>34663</v>
      </c>
      <c r="H6276" s="3" t="s">
        <v>34664</v>
      </c>
    </row>
    <row r="6277" spans="1:8" x14ac:dyDescent="0.35">
      <c r="A6277" s="4">
        <v>169963</v>
      </c>
      <c r="B6277" s="1">
        <v>45243</v>
      </c>
      <c r="C6277" s="2">
        <v>0.59373842592592596</v>
      </c>
      <c r="D6277" s="3" t="s">
        <v>1436</v>
      </c>
      <c r="E6277" s="3" t="s">
        <v>34666</v>
      </c>
      <c r="F6277" s="3" t="s">
        <v>11953</v>
      </c>
      <c r="G6277" s="3" t="s">
        <v>34666</v>
      </c>
      <c r="H6277" s="3" t="s">
        <v>10726</v>
      </c>
    </row>
    <row r="6278" spans="1:8" ht="43.5" x14ac:dyDescent="0.35">
      <c r="A6278" s="4">
        <v>149311</v>
      </c>
      <c r="B6278" s="1">
        <v>45243</v>
      </c>
      <c r="C6278" s="2">
        <v>0.59756944444444449</v>
      </c>
      <c r="D6278" s="3" t="s">
        <v>34667</v>
      </c>
      <c r="E6278" s="3" t="s">
        <v>34671</v>
      </c>
      <c r="F6278" s="3" t="s">
        <v>34668</v>
      </c>
      <c r="G6278" s="3" t="s">
        <v>34669</v>
      </c>
      <c r="H6278" s="3" t="s">
        <v>34670</v>
      </c>
    </row>
    <row r="6279" spans="1:8" ht="72.5" x14ac:dyDescent="0.35">
      <c r="A6279" s="4">
        <v>118387</v>
      </c>
      <c r="B6279" s="1">
        <v>45243</v>
      </c>
      <c r="C6279" s="2">
        <v>0.60056712962962966</v>
      </c>
      <c r="D6279" s="3" t="s">
        <v>34672</v>
      </c>
      <c r="E6279" s="3" t="s">
        <v>34675</v>
      </c>
      <c r="F6279" s="3" t="s">
        <v>34673</v>
      </c>
      <c r="G6279" s="3" t="s">
        <v>34674</v>
      </c>
      <c r="H6279" s="3" t="s">
        <v>10302</v>
      </c>
    </row>
    <row r="6280" spans="1:8" ht="58" x14ac:dyDescent="0.35">
      <c r="A6280" s="4">
        <v>185282</v>
      </c>
      <c r="B6280" s="1">
        <v>45243</v>
      </c>
      <c r="C6280" s="2">
        <v>0.6014004629629629</v>
      </c>
      <c r="D6280" s="3" t="s">
        <v>34676</v>
      </c>
      <c r="E6280" s="3" t="s">
        <v>34679</v>
      </c>
      <c r="F6280" s="3" t="s">
        <v>34677</v>
      </c>
      <c r="G6280" s="3" t="e">
        <f>-ACTIVE SYNOVITIS</f>
        <v>#NAME?</v>
      </c>
      <c r="H6280" s="3" t="s">
        <v>34678</v>
      </c>
    </row>
    <row r="6281" spans="1:8" ht="29" x14ac:dyDescent="0.35">
      <c r="A6281" s="4">
        <v>166385</v>
      </c>
      <c r="B6281" s="1">
        <v>45243</v>
      </c>
      <c r="C6281" s="2">
        <v>0.60317129629629629</v>
      </c>
      <c r="D6281" s="3" t="s">
        <v>34680</v>
      </c>
      <c r="E6281" s="3" t="s">
        <v>11340</v>
      </c>
      <c r="F6281" s="3" t="s">
        <v>11895</v>
      </c>
      <c r="G6281" s="3" t="s">
        <v>34681</v>
      </c>
      <c r="H6281" s="3" t="s">
        <v>34682</v>
      </c>
    </row>
    <row r="6282" spans="1:8" ht="87" x14ac:dyDescent="0.35">
      <c r="A6282" s="4">
        <v>22592</v>
      </c>
      <c r="B6282" s="1">
        <v>45243</v>
      </c>
      <c r="C6282" s="2">
        <v>0.60405092592592591</v>
      </c>
      <c r="D6282" s="3" t="s">
        <v>985</v>
      </c>
      <c r="E6282" s="3" t="s">
        <v>33570</v>
      </c>
      <c r="F6282" s="3" t="s">
        <v>2012</v>
      </c>
      <c r="G6282" s="3" t="s">
        <v>11799</v>
      </c>
      <c r="H6282" s="3" t="s">
        <v>4190</v>
      </c>
    </row>
    <row r="6283" spans="1:8" x14ac:dyDescent="0.35">
      <c r="A6283" s="4">
        <v>194402</v>
      </c>
      <c r="B6283" s="1">
        <v>45243</v>
      </c>
      <c r="C6283" s="2">
        <v>0.60414351851851855</v>
      </c>
      <c r="D6283" s="3" t="s">
        <v>34683</v>
      </c>
      <c r="E6283" s="3" t="s">
        <v>1222</v>
      </c>
      <c r="F6283" s="3" t="s">
        <v>1776</v>
      </c>
      <c r="G6283" s="3" t="s">
        <v>34684</v>
      </c>
      <c r="H6283" s="3" t="s">
        <v>34685</v>
      </c>
    </row>
    <row r="6284" spans="1:8" ht="43.5" x14ac:dyDescent="0.35">
      <c r="A6284" s="4">
        <v>37134</v>
      </c>
      <c r="B6284" s="1">
        <v>45243</v>
      </c>
      <c r="C6284" s="2">
        <v>0.60509259259259263</v>
      </c>
      <c r="D6284" s="3" t="s">
        <v>34686</v>
      </c>
      <c r="E6284" s="3" t="s">
        <v>34689</v>
      </c>
      <c r="F6284" s="3" t="s">
        <v>34687</v>
      </c>
      <c r="G6284" s="3" t="s">
        <v>10909</v>
      </c>
      <c r="H6284" s="3" t="s">
        <v>34688</v>
      </c>
    </row>
    <row r="6285" spans="1:8" ht="58" x14ac:dyDescent="0.35">
      <c r="A6285" s="4">
        <v>161991</v>
      </c>
      <c r="B6285" s="1">
        <v>45243</v>
      </c>
      <c r="C6285" s="2">
        <v>0.60658564814814808</v>
      </c>
      <c r="D6285" s="3" t="s">
        <v>985</v>
      </c>
      <c r="E6285" s="3" t="s">
        <v>13003</v>
      </c>
      <c r="F6285" s="3" t="s">
        <v>34690</v>
      </c>
      <c r="G6285" s="3" t="s">
        <v>104</v>
      </c>
      <c r="H6285" s="3" t="s">
        <v>4190</v>
      </c>
    </row>
    <row r="6286" spans="1:8" ht="29" x14ac:dyDescent="0.35">
      <c r="A6286" s="4">
        <v>42783</v>
      </c>
      <c r="B6286" s="1">
        <v>45243</v>
      </c>
      <c r="C6286" s="2">
        <v>0.60761574074074076</v>
      </c>
      <c r="D6286" s="3" t="s">
        <v>34691</v>
      </c>
      <c r="E6286" s="3" t="s">
        <v>34695</v>
      </c>
      <c r="F6286" s="3" t="s">
        <v>34692</v>
      </c>
      <c r="G6286" s="3" t="s">
        <v>34693</v>
      </c>
      <c r="H6286" s="3" t="s">
        <v>34694</v>
      </c>
    </row>
    <row r="6287" spans="1:8" ht="58" x14ac:dyDescent="0.35">
      <c r="A6287" s="4">
        <v>92509</v>
      </c>
      <c r="B6287" s="1">
        <v>45243</v>
      </c>
      <c r="C6287" s="2">
        <v>0.60927083333333332</v>
      </c>
      <c r="D6287" s="3" t="s">
        <v>892</v>
      </c>
      <c r="E6287" s="3" t="s">
        <v>34698</v>
      </c>
      <c r="F6287" s="3" t="s">
        <v>34696</v>
      </c>
      <c r="G6287" s="3" t="s">
        <v>1117</v>
      </c>
      <c r="H6287" s="3" t="s">
        <v>34697</v>
      </c>
    </row>
    <row r="6288" spans="1:8" ht="43.5" x14ac:dyDescent="0.35">
      <c r="A6288" s="4">
        <v>50928</v>
      </c>
      <c r="B6288" s="1">
        <v>45243</v>
      </c>
      <c r="C6288" s="2">
        <v>0.61111111111111105</v>
      </c>
      <c r="D6288" s="3" t="s">
        <v>985</v>
      </c>
      <c r="E6288" s="3" t="s">
        <v>34701</v>
      </c>
      <c r="F6288" s="3" t="s">
        <v>34699</v>
      </c>
      <c r="G6288" s="3" t="s">
        <v>100</v>
      </c>
      <c r="H6288" s="3" t="s">
        <v>34700</v>
      </c>
    </row>
    <row r="6289" spans="1:8" ht="58" x14ac:dyDescent="0.35">
      <c r="A6289" s="4">
        <v>143774</v>
      </c>
      <c r="B6289" s="1">
        <v>45243</v>
      </c>
      <c r="C6289" s="2">
        <v>0.61173611111111115</v>
      </c>
      <c r="D6289" s="3" t="s">
        <v>34702</v>
      </c>
      <c r="E6289" s="3" t="s">
        <v>13985</v>
      </c>
      <c r="F6289" s="3" t="s">
        <v>34703</v>
      </c>
      <c r="G6289" s="3" t="s">
        <v>34704</v>
      </c>
      <c r="H6289" s="3" t="s">
        <v>34705</v>
      </c>
    </row>
    <row r="6290" spans="1:8" ht="29" x14ac:dyDescent="0.35">
      <c r="A6290" s="4">
        <v>205695</v>
      </c>
      <c r="B6290" s="1">
        <v>45243</v>
      </c>
      <c r="C6290" s="2">
        <v>0.61256944444444439</v>
      </c>
      <c r="D6290" s="3" t="s">
        <v>34706</v>
      </c>
      <c r="E6290" s="3" t="s">
        <v>34708</v>
      </c>
      <c r="F6290" s="3" t="s">
        <v>34707</v>
      </c>
      <c r="G6290" s="3" t="s">
        <v>10677</v>
      </c>
      <c r="H6290" s="3" t="s">
        <v>14397</v>
      </c>
    </row>
    <row r="6291" spans="1:8" x14ac:dyDescent="0.35">
      <c r="A6291" s="4">
        <v>190235</v>
      </c>
      <c r="B6291" s="1">
        <v>45243</v>
      </c>
      <c r="C6291" s="2">
        <v>0.6170254629629629</v>
      </c>
      <c r="D6291" s="3" t="s">
        <v>34709</v>
      </c>
      <c r="E6291" s="3" t="s">
        <v>34710</v>
      </c>
      <c r="F6291" s="3" t="s">
        <v>13986</v>
      </c>
      <c r="G6291" s="3" t="s">
        <v>34710</v>
      </c>
      <c r="H6291" s="3" t="s">
        <v>34711</v>
      </c>
    </row>
    <row r="6292" spans="1:8" ht="43.5" x14ac:dyDescent="0.35">
      <c r="A6292" s="4">
        <v>206494</v>
      </c>
      <c r="B6292" s="1">
        <v>45243</v>
      </c>
      <c r="C6292" s="2">
        <v>0.61730324074074072</v>
      </c>
      <c r="D6292" s="3" t="s">
        <v>34712</v>
      </c>
      <c r="E6292" s="3" t="s">
        <v>34714</v>
      </c>
      <c r="F6292" s="3" t="s">
        <v>34713</v>
      </c>
      <c r="G6292" s="3" t="s">
        <v>34714</v>
      </c>
      <c r="H6292" s="3" t="s">
        <v>34715</v>
      </c>
    </row>
    <row r="6293" spans="1:8" ht="29" x14ac:dyDescent="0.35">
      <c r="A6293" s="4">
        <v>43138</v>
      </c>
      <c r="B6293" s="1">
        <v>45243</v>
      </c>
      <c r="C6293" s="2">
        <v>0.62</v>
      </c>
      <c r="D6293" s="3" t="s">
        <v>34716</v>
      </c>
      <c r="E6293" s="3" t="s">
        <v>34720</v>
      </c>
      <c r="F6293" s="3" t="s">
        <v>34717</v>
      </c>
      <c r="G6293" s="3" t="s">
        <v>34718</v>
      </c>
      <c r="H6293" s="3" t="s">
        <v>34719</v>
      </c>
    </row>
    <row r="6294" spans="1:8" ht="43.5" x14ac:dyDescent="0.35">
      <c r="A6294" s="4">
        <v>198818</v>
      </c>
      <c r="B6294" s="1">
        <v>45243</v>
      </c>
      <c r="C6294" s="2">
        <v>0.62031249999999993</v>
      </c>
      <c r="D6294" s="3" t="s">
        <v>34721</v>
      </c>
      <c r="E6294" s="3" t="s">
        <v>15598</v>
      </c>
      <c r="F6294" s="3" t="s">
        <v>34722</v>
      </c>
      <c r="G6294" s="3" t="s">
        <v>104</v>
      </c>
      <c r="H6294" s="3" t="s">
        <v>34723</v>
      </c>
    </row>
    <row r="6295" spans="1:8" ht="29" x14ac:dyDescent="0.35">
      <c r="A6295" s="4">
        <v>43138</v>
      </c>
      <c r="B6295" s="1">
        <v>45243</v>
      </c>
      <c r="C6295" s="2">
        <v>0.62126157407407401</v>
      </c>
      <c r="D6295" s="3" t="s">
        <v>34716</v>
      </c>
      <c r="E6295" s="3" t="s">
        <v>34720</v>
      </c>
      <c r="F6295" s="3" t="s">
        <v>34717</v>
      </c>
      <c r="G6295" s="3" t="s">
        <v>34718</v>
      </c>
      <c r="H6295" s="3" t="s">
        <v>34724</v>
      </c>
    </row>
    <row r="6296" spans="1:8" ht="29" x14ac:dyDescent="0.35">
      <c r="A6296" s="4">
        <v>189962</v>
      </c>
      <c r="B6296" s="1">
        <v>45243</v>
      </c>
      <c r="C6296" s="2">
        <v>0.62129629629629635</v>
      </c>
      <c r="D6296" s="3" t="s">
        <v>34725</v>
      </c>
      <c r="E6296" s="3" t="s">
        <v>34728</v>
      </c>
      <c r="F6296" s="3" t="s">
        <v>34726</v>
      </c>
      <c r="G6296" s="3" t="s">
        <v>11950</v>
      </c>
      <c r="H6296" s="3" t="s">
        <v>34727</v>
      </c>
    </row>
    <row r="6297" spans="1:8" ht="43.5" x14ac:dyDescent="0.35">
      <c r="A6297" s="4">
        <v>206970</v>
      </c>
      <c r="B6297" s="1">
        <v>45243</v>
      </c>
      <c r="C6297" s="2">
        <v>0.62300925925925921</v>
      </c>
      <c r="D6297" s="3" t="s">
        <v>34729</v>
      </c>
      <c r="E6297" s="3" t="s">
        <v>34731</v>
      </c>
      <c r="F6297" s="3" t="s">
        <v>34730</v>
      </c>
      <c r="G6297" s="3" t="s">
        <v>34731</v>
      </c>
      <c r="H6297" s="3" t="s">
        <v>34732</v>
      </c>
    </row>
    <row r="6298" spans="1:8" ht="29" x14ac:dyDescent="0.35">
      <c r="A6298" s="4">
        <v>199132</v>
      </c>
      <c r="B6298" s="1">
        <v>45243</v>
      </c>
      <c r="C6298" s="2">
        <v>0.62354166666666666</v>
      </c>
      <c r="D6298" s="3" t="s">
        <v>34733</v>
      </c>
      <c r="E6298" s="3" t="s">
        <v>34735</v>
      </c>
      <c r="F6298" s="3" t="s">
        <v>34734</v>
      </c>
      <c r="G6298" s="3" t="s">
        <v>12083</v>
      </c>
      <c r="H6298" s="3" t="s">
        <v>10862</v>
      </c>
    </row>
    <row r="6299" spans="1:8" x14ac:dyDescent="0.35">
      <c r="A6299" s="4">
        <v>46361</v>
      </c>
      <c r="B6299" s="1">
        <v>45243</v>
      </c>
      <c r="C6299" s="2">
        <v>0.62694444444444442</v>
      </c>
      <c r="D6299" s="3" t="s">
        <v>34736</v>
      </c>
      <c r="E6299" s="3" t="s">
        <v>34738</v>
      </c>
      <c r="F6299" s="3" t="s">
        <v>34737</v>
      </c>
      <c r="G6299" s="3" t="s">
        <v>34738</v>
      </c>
      <c r="H6299" s="3" t="s">
        <v>11384</v>
      </c>
    </row>
    <row r="6300" spans="1:8" ht="58" x14ac:dyDescent="0.35">
      <c r="A6300" s="4">
        <v>17132</v>
      </c>
      <c r="B6300" s="1">
        <v>45243</v>
      </c>
      <c r="C6300" s="2">
        <v>0.62858796296296293</v>
      </c>
      <c r="D6300" s="3" t="s">
        <v>243</v>
      </c>
      <c r="E6300" s="3" t="s">
        <v>34740</v>
      </c>
      <c r="F6300" s="3" t="s">
        <v>34739</v>
      </c>
      <c r="G6300" s="3" t="s">
        <v>11021</v>
      </c>
      <c r="H6300" s="3" t="s">
        <v>11776</v>
      </c>
    </row>
    <row r="6301" spans="1:8" ht="29" x14ac:dyDescent="0.35">
      <c r="A6301" s="4">
        <v>192388</v>
      </c>
      <c r="B6301" s="1">
        <v>45243</v>
      </c>
      <c r="C6301" s="2">
        <v>0.62873842592592599</v>
      </c>
      <c r="D6301" s="3" t="s">
        <v>34741</v>
      </c>
      <c r="E6301" s="3" t="s">
        <v>34745</v>
      </c>
      <c r="F6301" s="3" t="s">
        <v>34742</v>
      </c>
      <c r="G6301" s="3" t="s">
        <v>34743</v>
      </c>
      <c r="H6301" s="3" t="s">
        <v>34744</v>
      </c>
    </row>
    <row r="6302" spans="1:8" ht="43.5" x14ac:dyDescent="0.35">
      <c r="A6302" s="4">
        <v>206362</v>
      </c>
      <c r="B6302" s="1">
        <v>45243</v>
      </c>
      <c r="C6302" s="2">
        <v>0.63137731481481485</v>
      </c>
      <c r="D6302" s="3" t="s">
        <v>34746</v>
      </c>
      <c r="E6302" s="3" t="s">
        <v>34748</v>
      </c>
      <c r="F6302" s="3" t="s">
        <v>34747</v>
      </c>
      <c r="G6302" s="3" t="s">
        <v>34748</v>
      </c>
      <c r="H6302" s="3" t="s">
        <v>34749</v>
      </c>
    </row>
    <row r="6303" spans="1:8" ht="43.5" x14ac:dyDescent="0.35">
      <c r="A6303" s="4">
        <v>170121</v>
      </c>
      <c r="B6303" s="1">
        <v>45243</v>
      </c>
      <c r="C6303" s="2">
        <v>0.63469907407407411</v>
      </c>
      <c r="D6303" s="3" t="s">
        <v>34750</v>
      </c>
      <c r="E6303" s="3" t="s">
        <v>34752</v>
      </c>
      <c r="F6303" s="3" t="s">
        <v>34751</v>
      </c>
      <c r="G6303" s="3" t="s">
        <v>34752</v>
      </c>
      <c r="H6303" s="3" t="s">
        <v>34753</v>
      </c>
    </row>
    <row r="6304" spans="1:8" x14ac:dyDescent="0.35">
      <c r="A6304" s="4">
        <v>36178</v>
      </c>
      <c r="B6304" s="1">
        <v>45243</v>
      </c>
      <c r="C6304" s="2">
        <v>0.63525462962962964</v>
      </c>
      <c r="D6304" s="3" t="s">
        <v>985</v>
      </c>
      <c r="E6304" s="3" t="s">
        <v>34754</v>
      </c>
      <c r="F6304" s="3" t="s">
        <v>11953</v>
      </c>
      <c r="G6304" s="3" t="s">
        <v>34754</v>
      </c>
      <c r="H6304" s="3" t="s">
        <v>12234</v>
      </c>
    </row>
    <row r="6305" spans="1:8" ht="101.5" x14ac:dyDescent="0.35">
      <c r="A6305" s="4">
        <v>154276</v>
      </c>
      <c r="B6305" s="1">
        <v>45243</v>
      </c>
      <c r="C6305" s="2">
        <v>0.63804398148148145</v>
      </c>
      <c r="D6305" s="3" t="s">
        <v>34755</v>
      </c>
      <c r="E6305" s="3" t="s">
        <v>34759</v>
      </c>
      <c r="F6305" s="3" t="s">
        <v>34756</v>
      </c>
      <c r="G6305" s="3" t="s">
        <v>34757</v>
      </c>
      <c r="H6305" s="3" t="s">
        <v>34758</v>
      </c>
    </row>
    <row r="6306" spans="1:8" x14ac:dyDescent="0.35">
      <c r="A6306" s="4">
        <v>203887</v>
      </c>
      <c r="B6306" s="1">
        <v>45243</v>
      </c>
      <c r="C6306" s="2">
        <v>0.63981481481481484</v>
      </c>
      <c r="D6306" s="3" t="s">
        <v>1288</v>
      </c>
      <c r="E6306" s="3" t="s">
        <v>34761</v>
      </c>
      <c r="F6306" s="3" t="s">
        <v>34760</v>
      </c>
      <c r="G6306" s="3" t="s">
        <v>34761</v>
      </c>
      <c r="H6306" s="3" t="s">
        <v>34762</v>
      </c>
    </row>
    <row r="6307" spans="1:8" ht="43.5" x14ac:dyDescent="0.35">
      <c r="A6307" s="4">
        <v>35692</v>
      </c>
      <c r="B6307" s="1">
        <v>45243</v>
      </c>
      <c r="C6307" s="2">
        <v>0.64079861111111114</v>
      </c>
      <c r="D6307" s="3" t="s">
        <v>167</v>
      </c>
      <c r="E6307" s="3" t="s">
        <v>34765</v>
      </c>
      <c r="F6307" s="3" t="s">
        <v>34763</v>
      </c>
      <c r="G6307" s="3" t="s">
        <v>12299</v>
      </c>
      <c r="H6307" s="3" t="s">
        <v>34764</v>
      </c>
    </row>
    <row r="6308" spans="1:8" ht="29" x14ac:dyDescent="0.35">
      <c r="A6308" s="4">
        <v>62370</v>
      </c>
      <c r="B6308" s="1">
        <v>45243</v>
      </c>
      <c r="C6308" s="2">
        <v>0.6448842592592593</v>
      </c>
      <c r="D6308" s="3" t="s">
        <v>34766</v>
      </c>
      <c r="E6308" s="3" t="s">
        <v>34770</v>
      </c>
      <c r="F6308" s="3" t="s">
        <v>34767</v>
      </c>
      <c r="G6308" s="3" t="s">
        <v>34768</v>
      </c>
      <c r="H6308" s="3" t="s">
        <v>34769</v>
      </c>
    </row>
    <row r="6309" spans="1:8" ht="29" x14ac:dyDescent="0.35">
      <c r="A6309" s="4">
        <v>86806</v>
      </c>
      <c r="B6309" s="1">
        <v>45243</v>
      </c>
      <c r="C6309" s="2">
        <v>0.64561342592592597</v>
      </c>
      <c r="D6309" s="3" t="s">
        <v>985</v>
      </c>
      <c r="E6309" s="3" t="s">
        <v>11679</v>
      </c>
      <c r="F6309" s="3" t="s">
        <v>34771</v>
      </c>
      <c r="G6309" s="3" t="s">
        <v>10433</v>
      </c>
      <c r="H6309" s="3" t="s">
        <v>34772</v>
      </c>
    </row>
    <row r="6310" spans="1:8" ht="43.5" x14ac:dyDescent="0.35">
      <c r="A6310" s="4">
        <v>182599</v>
      </c>
      <c r="B6310" s="1">
        <v>45243</v>
      </c>
      <c r="C6310" s="2">
        <v>0.64877314814814813</v>
      </c>
      <c r="D6310" s="3" t="s">
        <v>223</v>
      </c>
      <c r="E6310" s="3" t="s">
        <v>34775</v>
      </c>
      <c r="F6310" s="3" t="s">
        <v>34773</v>
      </c>
      <c r="G6310" s="3" t="s">
        <v>104</v>
      </c>
      <c r="H6310" s="3" t="s">
        <v>34774</v>
      </c>
    </row>
    <row r="6311" spans="1:8" x14ac:dyDescent="0.35">
      <c r="A6311" s="4">
        <v>200568</v>
      </c>
      <c r="B6311" s="1">
        <v>45243</v>
      </c>
      <c r="C6311" s="2">
        <v>0.65221064814814811</v>
      </c>
      <c r="D6311" s="3" t="s">
        <v>1288</v>
      </c>
      <c r="E6311" s="3" t="s">
        <v>34776</v>
      </c>
      <c r="F6311" s="3" t="s">
        <v>1022</v>
      </c>
      <c r="G6311" s="3" t="s">
        <v>34776</v>
      </c>
      <c r="H6311" s="3" t="s">
        <v>34777</v>
      </c>
    </row>
    <row r="6312" spans="1:8" ht="29" x14ac:dyDescent="0.35">
      <c r="A6312" s="4">
        <v>5595</v>
      </c>
      <c r="B6312" s="1">
        <v>45243</v>
      </c>
      <c r="C6312" s="2">
        <v>0.65574074074074074</v>
      </c>
      <c r="D6312" s="3" t="s">
        <v>1475</v>
      </c>
      <c r="E6312" s="3" t="s">
        <v>1475</v>
      </c>
      <c r="F6312" s="3" t="s">
        <v>1475</v>
      </c>
      <c r="G6312" s="3" t="s">
        <v>1475</v>
      </c>
      <c r="H6312" s="3" t="s">
        <v>34778</v>
      </c>
    </row>
    <row r="6313" spans="1:8" ht="72.5" x14ac:dyDescent="0.35">
      <c r="A6313" s="4">
        <v>4653</v>
      </c>
      <c r="B6313" s="1">
        <v>45243</v>
      </c>
      <c r="C6313" s="2">
        <v>0.65582175925925923</v>
      </c>
      <c r="D6313" s="3" t="s">
        <v>34779</v>
      </c>
      <c r="E6313" s="3" t="s">
        <v>14927</v>
      </c>
      <c r="F6313" s="3" t="s">
        <v>34780</v>
      </c>
      <c r="G6313" s="3" t="s">
        <v>34781</v>
      </c>
      <c r="H6313" s="3" t="s">
        <v>29</v>
      </c>
    </row>
    <row r="6314" spans="1:8" ht="43.5" x14ac:dyDescent="0.35">
      <c r="A6314" s="4">
        <v>206260</v>
      </c>
      <c r="B6314" s="1">
        <v>45243</v>
      </c>
      <c r="C6314" s="2">
        <v>0.65908564814814818</v>
      </c>
      <c r="D6314" s="3" t="s">
        <v>34782</v>
      </c>
      <c r="E6314" s="3" t="s">
        <v>34784</v>
      </c>
      <c r="F6314" s="3" t="s">
        <v>34783</v>
      </c>
      <c r="G6314" s="3" t="s">
        <v>34784</v>
      </c>
      <c r="H6314" s="3" t="s">
        <v>34785</v>
      </c>
    </row>
    <row r="6315" spans="1:8" ht="43.5" x14ac:dyDescent="0.35">
      <c r="A6315" s="4">
        <v>60454</v>
      </c>
      <c r="B6315" s="1">
        <v>45243</v>
      </c>
      <c r="C6315" s="2">
        <v>0.66127314814814808</v>
      </c>
      <c r="D6315" s="3" t="s">
        <v>34786</v>
      </c>
      <c r="E6315" s="3" t="s">
        <v>34786</v>
      </c>
      <c r="F6315" s="3" t="s">
        <v>34786</v>
      </c>
      <c r="G6315" s="3" t="s">
        <v>34786</v>
      </c>
      <c r="H6315" s="3" t="s">
        <v>12032</v>
      </c>
    </row>
    <row r="6316" spans="1:8" ht="101.5" x14ac:dyDescent="0.35">
      <c r="A6316" s="4">
        <v>180951</v>
      </c>
      <c r="B6316" s="1">
        <v>45243</v>
      </c>
      <c r="C6316" s="2">
        <v>0.6656481481481481</v>
      </c>
      <c r="D6316" s="3" t="s">
        <v>34787</v>
      </c>
      <c r="E6316" s="3" t="s">
        <v>34790</v>
      </c>
      <c r="F6316" s="3" t="s">
        <v>14627</v>
      </c>
      <c r="G6316" s="3" t="s">
        <v>34788</v>
      </c>
      <c r="H6316" s="3" t="s">
        <v>34789</v>
      </c>
    </row>
    <row r="6317" spans="1:8" ht="43.5" x14ac:dyDescent="0.35">
      <c r="A6317" s="4">
        <v>206989</v>
      </c>
      <c r="B6317" s="1">
        <v>45243</v>
      </c>
      <c r="C6317" s="2">
        <v>0.67193287037037042</v>
      </c>
      <c r="D6317" s="3" t="s">
        <v>34791</v>
      </c>
      <c r="E6317" s="3" t="s">
        <v>34793</v>
      </c>
      <c r="F6317" s="3" t="s">
        <v>34792</v>
      </c>
      <c r="G6317" s="3" t="s">
        <v>34793</v>
      </c>
      <c r="H6317" s="3" t="s">
        <v>34732</v>
      </c>
    </row>
    <row r="6318" spans="1:8" ht="43.5" x14ac:dyDescent="0.35">
      <c r="A6318" s="4">
        <v>206994</v>
      </c>
      <c r="B6318" s="1">
        <v>45243</v>
      </c>
      <c r="C6318" s="2">
        <v>0.67927083333333327</v>
      </c>
      <c r="D6318" s="3" t="s">
        <v>34794</v>
      </c>
      <c r="E6318" s="3" t="s">
        <v>34796</v>
      </c>
      <c r="F6318" s="3" t="s">
        <v>34795</v>
      </c>
      <c r="G6318" s="3" t="s">
        <v>34796</v>
      </c>
      <c r="H6318" s="3" t="s">
        <v>34797</v>
      </c>
    </row>
    <row r="6319" spans="1:8" x14ac:dyDescent="0.35">
      <c r="A6319" s="4">
        <v>112769</v>
      </c>
      <c r="B6319" s="1">
        <v>45243</v>
      </c>
      <c r="C6319" s="2">
        <v>0.67936342592592591</v>
      </c>
      <c r="D6319" s="3" t="s">
        <v>892</v>
      </c>
      <c r="E6319" s="3" t="s">
        <v>21266</v>
      </c>
      <c r="F6319" s="3" t="s">
        <v>34798</v>
      </c>
      <c r="G6319" s="3" t="s">
        <v>10760</v>
      </c>
      <c r="H6319" s="3" t="s">
        <v>34799</v>
      </c>
    </row>
    <row r="6320" spans="1:8" ht="58" x14ac:dyDescent="0.35">
      <c r="A6320" s="4">
        <v>206912</v>
      </c>
      <c r="B6320" s="1">
        <v>45243</v>
      </c>
      <c r="C6320" s="2">
        <v>0.68320601851851848</v>
      </c>
      <c r="D6320" s="3" t="s">
        <v>34800</v>
      </c>
      <c r="E6320" s="3" t="s">
        <v>34804</v>
      </c>
      <c r="F6320" s="3" t="s">
        <v>34801</v>
      </c>
      <c r="G6320" s="3" t="s">
        <v>34802</v>
      </c>
      <c r="H6320" s="3" t="s">
        <v>34803</v>
      </c>
    </row>
    <row r="6321" spans="1:8" x14ac:dyDescent="0.35">
      <c r="A6321" s="4">
        <v>192852</v>
      </c>
      <c r="B6321" s="1">
        <v>45243</v>
      </c>
      <c r="C6321" s="2">
        <v>0.6840856481481481</v>
      </c>
      <c r="D6321" s="3" t="s">
        <v>34805</v>
      </c>
      <c r="E6321" s="3" t="s">
        <v>34805</v>
      </c>
      <c r="F6321" s="3" t="s">
        <v>34805</v>
      </c>
      <c r="G6321" s="3" t="s">
        <v>34805</v>
      </c>
      <c r="H6321" s="3" t="s">
        <v>10071</v>
      </c>
    </row>
    <row r="6322" spans="1:8" ht="72.5" x14ac:dyDescent="0.35">
      <c r="A6322" s="4">
        <v>144959</v>
      </c>
      <c r="B6322" s="1">
        <v>45243</v>
      </c>
      <c r="C6322" s="2">
        <v>0.68795138888888896</v>
      </c>
      <c r="D6322" s="3" t="s">
        <v>34806</v>
      </c>
      <c r="E6322" s="3" t="s">
        <v>34810</v>
      </c>
      <c r="F6322" s="3" t="s">
        <v>34807</v>
      </c>
      <c r="G6322" s="3" t="s">
        <v>34808</v>
      </c>
      <c r="H6322" s="3" t="s">
        <v>34809</v>
      </c>
    </row>
    <row r="6323" spans="1:8" ht="58" x14ac:dyDescent="0.35">
      <c r="A6323" s="4">
        <v>203389</v>
      </c>
      <c r="B6323" s="1">
        <v>45243</v>
      </c>
      <c r="C6323" s="2">
        <v>0.69225694444444441</v>
      </c>
      <c r="D6323" s="3" t="s">
        <v>12371</v>
      </c>
      <c r="E6323" s="3" t="s">
        <v>34814</v>
      </c>
      <c r="F6323" s="3" t="s">
        <v>34811</v>
      </c>
      <c r="G6323" s="3" t="s">
        <v>34812</v>
      </c>
      <c r="H6323" s="3" t="s">
        <v>34813</v>
      </c>
    </row>
    <row r="6324" spans="1:8" ht="58" x14ac:dyDescent="0.35">
      <c r="A6324" s="4">
        <v>206975</v>
      </c>
      <c r="B6324" s="1">
        <v>45243</v>
      </c>
      <c r="C6324" s="2">
        <v>0.69238425925925917</v>
      </c>
      <c r="D6324" s="3" t="s">
        <v>34815</v>
      </c>
      <c r="E6324" s="3" t="s">
        <v>34817</v>
      </c>
      <c r="F6324" s="3" t="s">
        <v>34816</v>
      </c>
      <c r="G6324" s="3" t="s">
        <v>34817</v>
      </c>
      <c r="H6324" s="3" t="s">
        <v>34818</v>
      </c>
    </row>
    <row r="6325" spans="1:8" ht="58" x14ac:dyDescent="0.35">
      <c r="A6325" s="4">
        <v>205725</v>
      </c>
      <c r="B6325" s="1">
        <v>45243</v>
      </c>
      <c r="C6325" s="2">
        <v>0.69239583333333332</v>
      </c>
      <c r="D6325" s="3" t="s">
        <v>34819</v>
      </c>
      <c r="E6325" s="3" t="s">
        <v>34819</v>
      </c>
      <c r="F6325" s="3" t="s">
        <v>34820</v>
      </c>
      <c r="G6325" s="3" t="s">
        <v>34819</v>
      </c>
      <c r="H6325" s="3" t="s">
        <v>10951</v>
      </c>
    </row>
    <row r="6326" spans="1:8" x14ac:dyDescent="0.35">
      <c r="A6326" s="4">
        <v>206967</v>
      </c>
      <c r="B6326" s="1">
        <v>45243</v>
      </c>
      <c r="C6326" s="2">
        <v>0.69256944444444446</v>
      </c>
      <c r="D6326" s="3" t="s">
        <v>1933</v>
      </c>
      <c r="E6326" s="3" t="s">
        <v>10645</v>
      </c>
      <c r="F6326" s="3" t="s">
        <v>1775</v>
      </c>
      <c r="G6326" s="3" t="s">
        <v>10645</v>
      </c>
      <c r="H6326" s="3" t="s">
        <v>34821</v>
      </c>
    </row>
    <row r="6327" spans="1:8" ht="29" x14ac:dyDescent="0.35">
      <c r="A6327" s="4">
        <v>189962</v>
      </c>
      <c r="B6327" s="1">
        <v>45243</v>
      </c>
      <c r="C6327" s="2">
        <v>0.69504629629629633</v>
      </c>
      <c r="D6327" s="3" t="s">
        <v>34725</v>
      </c>
      <c r="E6327" s="3" t="s">
        <v>34728</v>
      </c>
      <c r="F6327" s="3" t="s">
        <v>34726</v>
      </c>
      <c r="G6327" s="3" t="s">
        <v>34822</v>
      </c>
      <c r="H6327" s="3" t="s">
        <v>34727</v>
      </c>
    </row>
    <row r="6328" spans="1:8" ht="43.5" x14ac:dyDescent="0.35">
      <c r="A6328" s="4">
        <v>206984</v>
      </c>
      <c r="B6328" s="1">
        <v>45243</v>
      </c>
      <c r="C6328" s="2">
        <v>0.69660879629629635</v>
      </c>
      <c r="D6328" s="3" t="s">
        <v>34823</v>
      </c>
      <c r="E6328" s="3" t="s">
        <v>34825</v>
      </c>
      <c r="F6328" s="3" t="s">
        <v>34824</v>
      </c>
      <c r="G6328" s="3" t="s">
        <v>34825</v>
      </c>
      <c r="H6328" s="3" t="s">
        <v>34826</v>
      </c>
    </row>
    <row r="6329" spans="1:8" ht="29" x14ac:dyDescent="0.35">
      <c r="A6329" s="4">
        <v>35893</v>
      </c>
      <c r="B6329" s="1">
        <v>45243</v>
      </c>
      <c r="C6329" s="2">
        <v>0.69803240740740735</v>
      </c>
      <c r="D6329" s="3" t="s">
        <v>34827</v>
      </c>
      <c r="E6329" s="3" t="s">
        <v>34827</v>
      </c>
      <c r="F6329" s="3" t="s">
        <v>34828</v>
      </c>
      <c r="G6329" s="3" t="s">
        <v>34827</v>
      </c>
      <c r="H6329" s="3" t="s">
        <v>1389</v>
      </c>
    </row>
    <row r="6330" spans="1:8" ht="29" x14ac:dyDescent="0.35">
      <c r="A6330" s="4">
        <v>206987</v>
      </c>
      <c r="B6330" s="1">
        <v>45243</v>
      </c>
      <c r="C6330" s="2">
        <v>0.70019675925925917</v>
      </c>
      <c r="D6330" s="3" t="s">
        <v>34829</v>
      </c>
      <c r="E6330" s="3" t="s">
        <v>34831</v>
      </c>
      <c r="F6330" s="3" t="s">
        <v>34830</v>
      </c>
      <c r="G6330" s="3" t="s">
        <v>34831</v>
      </c>
      <c r="H6330" s="3" t="s">
        <v>34832</v>
      </c>
    </row>
    <row r="6331" spans="1:8" ht="72.5" x14ac:dyDescent="0.35">
      <c r="A6331" s="4">
        <v>206955</v>
      </c>
      <c r="B6331" s="1">
        <v>45243</v>
      </c>
      <c r="C6331" s="2">
        <v>0.70775462962962965</v>
      </c>
      <c r="D6331" s="3" t="s">
        <v>34833</v>
      </c>
      <c r="E6331" s="3" t="s">
        <v>34835</v>
      </c>
      <c r="F6331" s="3" t="s">
        <v>34834</v>
      </c>
      <c r="G6331" s="3" t="s">
        <v>34835</v>
      </c>
      <c r="H6331" s="3" t="s">
        <v>34836</v>
      </c>
    </row>
    <row r="6332" spans="1:8" ht="29" x14ac:dyDescent="0.35">
      <c r="A6332" s="4">
        <v>206982</v>
      </c>
      <c r="B6332" s="1">
        <v>45243</v>
      </c>
      <c r="C6332" s="2">
        <v>0.71251157407407406</v>
      </c>
      <c r="D6332" s="3" t="s">
        <v>34837</v>
      </c>
      <c r="E6332" s="3" t="s">
        <v>34839</v>
      </c>
      <c r="F6332" s="3" t="s">
        <v>34838</v>
      </c>
      <c r="G6332" s="3" t="s">
        <v>34839</v>
      </c>
      <c r="H6332" s="3" t="s">
        <v>31596</v>
      </c>
    </row>
    <row r="6333" spans="1:8" ht="58" x14ac:dyDescent="0.35">
      <c r="A6333" s="4">
        <v>206986</v>
      </c>
      <c r="B6333" s="1">
        <v>45243</v>
      </c>
      <c r="C6333" s="2">
        <v>0.71769675925925924</v>
      </c>
      <c r="D6333" s="3" t="s">
        <v>34840</v>
      </c>
      <c r="E6333" s="3" t="s">
        <v>34842</v>
      </c>
      <c r="F6333" s="3" t="s">
        <v>34841</v>
      </c>
      <c r="G6333" s="3" t="s">
        <v>34842</v>
      </c>
      <c r="H6333" s="3" t="s">
        <v>34843</v>
      </c>
    </row>
    <row r="6334" spans="1:8" ht="43.5" x14ac:dyDescent="0.35">
      <c r="A6334" s="4">
        <v>76796</v>
      </c>
      <c r="B6334" s="1">
        <v>45243</v>
      </c>
      <c r="C6334" s="2">
        <v>0.72521990740740738</v>
      </c>
      <c r="D6334" s="3" t="s">
        <v>34844</v>
      </c>
      <c r="E6334" s="3" t="s">
        <v>34847</v>
      </c>
      <c r="F6334" s="3" t="s">
        <v>34845</v>
      </c>
      <c r="G6334" s="3" t="s">
        <v>11095</v>
      </c>
      <c r="H6334" s="3" t="s">
        <v>34846</v>
      </c>
    </row>
    <row r="6335" spans="1:8" ht="101.5" x14ac:dyDescent="0.35">
      <c r="A6335" s="4">
        <v>207009</v>
      </c>
      <c r="B6335" s="1">
        <v>45243</v>
      </c>
      <c r="C6335" s="2">
        <v>0.77800925925925923</v>
      </c>
      <c r="D6335" s="3" t="s">
        <v>34848</v>
      </c>
      <c r="E6335" s="3" t="s">
        <v>34850</v>
      </c>
      <c r="F6335" s="3" t="s">
        <v>34849</v>
      </c>
      <c r="G6335" s="3" t="s">
        <v>34850</v>
      </c>
      <c r="H6335" s="3" t="s">
        <v>34851</v>
      </c>
    </row>
    <row r="6336" spans="1:8" ht="101.5" x14ac:dyDescent="0.35">
      <c r="A6336" s="4">
        <v>207009</v>
      </c>
      <c r="B6336" s="1">
        <v>45243</v>
      </c>
      <c r="C6336" s="2">
        <v>0.77814814814814814</v>
      </c>
      <c r="D6336" s="3" t="s">
        <v>34848</v>
      </c>
      <c r="E6336" s="3" t="s">
        <v>34850</v>
      </c>
      <c r="F6336" s="3" t="s">
        <v>34849</v>
      </c>
      <c r="G6336" s="3" t="s">
        <v>34850</v>
      </c>
      <c r="H6336" s="3" t="s">
        <v>34851</v>
      </c>
    </row>
    <row r="6337" spans="1:8" ht="87" x14ac:dyDescent="0.35">
      <c r="A6337" s="4">
        <v>207012</v>
      </c>
      <c r="B6337" s="1">
        <v>45243</v>
      </c>
      <c r="C6337" s="2">
        <v>0.78269675925925919</v>
      </c>
      <c r="D6337" s="3" t="s">
        <v>34852</v>
      </c>
      <c r="E6337" s="3" t="s">
        <v>34854</v>
      </c>
      <c r="F6337" s="3" t="s">
        <v>34853</v>
      </c>
      <c r="G6337" s="3" t="s">
        <v>34854</v>
      </c>
      <c r="H6337" s="3" t="s">
        <v>34855</v>
      </c>
    </row>
    <row r="6338" spans="1:8" ht="101.5" x14ac:dyDescent="0.35">
      <c r="A6338" s="4">
        <v>183525</v>
      </c>
      <c r="B6338" s="1">
        <v>45243</v>
      </c>
      <c r="C6338" s="2">
        <v>0.78787037037037033</v>
      </c>
      <c r="D6338" s="3" t="s">
        <v>34856</v>
      </c>
      <c r="E6338" s="3" t="s">
        <v>34858</v>
      </c>
      <c r="F6338" s="3" t="s">
        <v>34857</v>
      </c>
      <c r="G6338" s="3" t="s">
        <v>34858</v>
      </c>
      <c r="H6338" s="3" t="s">
        <v>34859</v>
      </c>
    </row>
    <row r="6339" spans="1:8" ht="101.5" x14ac:dyDescent="0.35">
      <c r="A6339" s="4">
        <v>183525</v>
      </c>
      <c r="B6339" s="1">
        <v>45243</v>
      </c>
      <c r="C6339" s="2">
        <v>0.79</v>
      </c>
      <c r="D6339" s="3" t="s">
        <v>34856</v>
      </c>
      <c r="E6339" s="3" t="s">
        <v>34858</v>
      </c>
      <c r="F6339" s="3" t="s">
        <v>34860</v>
      </c>
      <c r="G6339" s="3" t="s">
        <v>34858</v>
      </c>
      <c r="H6339" s="3" t="s">
        <v>34861</v>
      </c>
    </row>
    <row r="6340" spans="1:8" ht="87" x14ac:dyDescent="0.35">
      <c r="A6340" s="4">
        <v>53939</v>
      </c>
      <c r="B6340" s="1">
        <v>45243</v>
      </c>
      <c r="C6340" s="2">
        <v>0.80045138888888889</v>
      </c>
      <c r="D6340" s="3" t="s">
        <v>34862</v>
      </c>
      <c r="E6340" s="3" t="s">
        <v>34866</v>
      </c>
      <c r="F6340" s="3" t="s">
        <v>34863</v>
      </c>
      <c r="G6340" s="3" t="s">
        <v>34864</v>
      </c>
      <c r="H6340" s="3" t="s">
        <v>34865</v>
      </c>
    </row>
    <row r="6341" spans="1:8" ht="116" x14ac:dyDescent="0.35">
      <c r="A6341" s="4">
        <v>207018</v>
      </c>
      <c r="B6341" s="1">
        <v>45243</v>
      </c>
      <c r="C6341" s="2">
        <v>0.80518518518518523</v>
      </c>
      <c r="D6341" s="3" t="s">
        <v>34867</v>
      </c>
      <c r="E6341" s="3" t="s">
        <v>34869</v>
      </c>
      <c r="F6341" s="3" t="s">
        <v>34868</v>
      </c>
      <c r="G6341" s="3" t="s">
        <v>34869</v>
      </c>
      <c r="H6341" s="3" t="s">
        <v>34870</v>
      </c>
    </row>
    <row r="6342" spans="1:8" ht="58" x14ac:dyDescent="0.35">
      <c r="A6342" s="4">
        <v>207023</v>
      </c>
      <c r="B6342" s="1">
        <v>45243</v>
      </c>
      <c r="C6342" s="2">
        <v>0.81035879629629637</v>
      </c>
      <c r="D6342" s="3" t="s">
        <v>34871</v>
      </c>
      <c r="E6342" s="3" t="s">
        <v>34873</v>
      </c>
      <c r="F6342" s="3" t="s">
        <v>34872</v>
      </c>
      <c r="G6342" s="3" t="s">
        <v>34873</v>
      </c>
      <c r="H6342" s="3" t="s">
        <v>34874</v>
      </c>
    </row>
    <row r="6343" spans="1:8" ht="116" x14ac:dyDescent="0.35">
      <c r="A6343" s="4">
        <v>17351</v>
      </c>
      <c r="B6343" s="1">
        <v>45244</v>
      </c>
      <c r="C6343" s="2">
        <v>0.32481481481481483</v>
      </c>
      <c r="D6343" s="3" t="s">
        <v>34875</v>
      </c>
      <c r="E6343" s="3" t="s">
        <v>34878</v>
      </c>
      <c r="F6343" s="3" t="s">
        <v>34876</v>
      </c>
      <c r="G6343" s="3" t="s">
        <v>10592</v>
      </c>
      <c r="H6343" s="3" t="s">
        <v>34877</v>
      </c>
    </row>
    <row r="6344" spans="1:8" x14ac:dyDescent="0.35">
      <c r="A6344" s="4">
        <v>46514</v>
      </c>
      <c r="B6344" s="1">
        <v>45244</v>
      </c>
      <c r="C6344" s="2">
        <v>0.33166666666666667</v>
      </c>
      <c r="D6344" s="3" t="s">
        <v>892</v>
      </c>
      <c r="E6344" s="3" t="s">
        <v>11485</v>
      </c>
      <c r="F6344" s="3" t="s">
        <v>34879</v>
      </c>
      <c r="G6344" s="3" t="s">
        <v>11404</v>
      </c>
      <c r="H6344" s="3" t="s">
        <v>30945</v>
      </c>
    </row>
    <row r="6345" spans="1:8" ht="43.5" x14ac:dyDescent="0.35">
      <c r="A6345" s="4">
        <v>113831</v>
      </c>
      <c r="B6345" s="1">
        <v>45244</v>
      </c>
      <c r="C6345" s="2">
        <v>0.34040509259259261</v>
      </c>
      <c r="D6345" s="3" t="s">
        <v>892</v>
      </c>
      <c r="E6345" s="3" t="s">
        <v>34882</v>
      </c>
      <c r="F6345" s="3" t="s">
        <v>34880</v>
      </c>
      <c r="G6345" s="3" t="s">
        <v>12636</v>
      </c>
      <c r="H6345" s="3" t="s">
        <v>34881</v>
      </c>
    </row>
    <row r="6346" spans="1:8" x14ac:dyDescent="0.35">
      <c r="A6346" s="4">
        <v>34483</v>
      </c>
      <c r="B6346" s="1">
        <v>45244</v>
      </c>
      <c r="C6346" s="2">
        <v>0.34300925925925929</v>
      </c>
      <c r="D6346" s="3" t="s">
        <v>34883</v>
      </c>
      <c r="E6346" s="3" t="s">
        <v>13145</v>
      </c>
      <c r="F6346" s="3" t="s">
        <v>12785</v>
      </c>
      <c r="G6346" s="3" t="s">
        <v>13145</v>
      </c>
      <c r="H6346" s="3" t="s">
        <v>34884</v>
      </c>
    </row>
    <row r="6347" spans="1:8" ht="29" x14ac:dyDescent="0.35">
      <c r="A6347" s="4">
        <v>130734</v>
      </c>
      <c r="B6347" s="1">
        <v>45244</v>
      </c>
      <c r="C6347" s="2">
        <v>0.35525462962962967</v>
      </c>
      <c r="D6347" s="3" t="s">
        <v>15011</v>
      </c>
      <c r="E6347" s="3" t="s">
        <v>34887</v>
      </c>
      <c r="F6347" s="3" t="s">
        <v>34885</v>
      </c>
      <c r="G6347" s="3" t="s">
        <v>15330</v>
      </c>
      <c r="H6347" s="3" t="s">
        <v>34886</v>
      </c>
    </row>
    <row r="6348" spans="1:8" ht="43.5" x14ac:dyDescent="0.35">
      <c r="A6348" s="4">
        <v>48582</v>
      </c>
      <c r="B6348" s="1">
        <v>45244</v>
      </c>
      <c r="C6348" s="2">
        <v>0.35549768518518521</v>
      </c>
      <c r="D6348" s="3" t="s">
        <v>985</v>
      </c>
      <c r="E6348" s="3" t="s">
        <v>34888</v>
      </c>
      <c r="F6348" s="3" t="s">
        <v>13088</v>
      </c>
      <c r="G6348" s="3" t="s">
        <v>10629</v>
      </c>
      <c r="H6348" s="3" t="s">
        <v>10726</v>
      </c>
    </row>
    <row r="6349" spans="1:8" ht="58" x14ac:dyDescent="0.35">
      <c r="A6349" s="4">
        <v>91408</v>
      </c>
      <c r="B6349" s="1">
        <v>45244</v>
      </c>
      <c r="C6349" s="2">
        <v>0.35614583333333333</v>
      </c>
      <c r="D6349" s="3" t="s">
        <v>34889</v>
      </c>
      <c r="E6349" s="3" t="s">
        <v>34893</v>
      </c>
      <c r="F6349" s="3" t="s">
        <v>34890</v>
      </c>
      <c r="G6349" s="3" t="s">
        <v>34891</v>
      </c>
      <c r="H6349" s="3" t="s">
        <v>34892</v>
      </c>
    </row>
    <row r="6350" spans="1:8" x14ac:dyDescent="0.35">
      <c r="A6350" s="4">
        <v>34358</v>
      </c>
      <c r="B6350" s="1">
        <v>45244</v>
      </c>
      <c r="C6350" s="2">
        <v>0.35719907407407409</v>
      </c>
      <c r="D6350" s="3" t="s">
        <v>985</v>
      </c>
      <c r="E6350" s="3" t="s">
        <v>11561</v>
      </c>
      <c r="F6350" s="3" t="s">
        <v>11953</v>
      </c>
      <c r="G6350" s="3" t="s">
        <v>11561</v>
      </c>
      <c r="H6350" s="3" t="s">
        <v>10726</v>
      </c>
    </row>
    <row r="6351" spans="1:8" x14ac:dyDescent="0.35">
      <c r="A6351" s="4">
        <v>174317</v>
      </c>
      <c r="B6351" s="1">
        <v>45244</v>
      </c>
      <c r="C6351" s="2">
        <v>0.35880787037037037</v>
      </c>
      <c r="D6351" s="3" t="s">
        <v>985</v>
      </c>
      <c r="E6351" s="3" t="s">
        <v>14622</v>
      </c>
      <c r="F6351" s="3" t="s">
        <v>11953</v>
      </c>
      <c r="G6351" s="3" t="s">
        <v>14622</v>
      </c>
      <c r="H6351" s="3" t="s">
        <v>10726</v>
      </c>
    </row>
    <row r="6352" spans="1:8" x14ac:dyDescent="0.35">
      <c r="A6352" s="4">
        <v>8310</v>
      </c>
      <c r="B6352" s="1">
        <v>45244</v>
      </c>
      <c r="C6352" s="2">
        <v>0.36126157407407411</v>
      </c>
      <c r="D6352" s="3" t="s">
        <v>985</v>
      </c>
      <c r="E6352" s="3" t="s">
        <v>22273</v>
      </c>
      <c r="F6352" s="3" t="s">
        <v>11953</v>
      </c>
      <c r="G6352" s="3" t="s">
        <v>22273</v>
      </c>
      <c r="H6352" s="3" t="s">
        <v>10726</v>
      </c>
    </row>
    <row r="6353" spans="1:8" ht="43.5" x14ac:dyDescent="0.35">
      <c r="A6353" s="4">
        <v>55662</v>
      </c>
      <c r="B6353" s="1">
        <v>45244</v>
      </c>
      <c r="C6353" s="2">
        <v>0.36153935185185188</v>
      </c>
      <c r="D6353" s="3" t="s">
        <v>892</v>
      </c>
      <c r="E6353" s="3" t="s">
        <v>34896</v>
      </c>
      <c r="F6353" s="3" t="s">
        <v>34894</v>
      </c>
      <c r="G6353" s="3" t="s">
        <v>11021</v>
      </c>
      <c r="H6353" s="3" t="s">
        <v>34895</v>
      </c>
    </row>
    <row r="6354" spans="1:8" ht="43.5" x14ac:dyDescent="0.35">
      <c r="A6354" s="4">
        <v>185891</v>
      </c>
      <c r="B6354" s="1">
        <v>45244</v>
      </c>
      <c r="C6354" s="2">
        <v>0.36234953703703704</v>
      </c>
      <c r="D6354" s="3" t="s">
        <v>1436</v>
      </c>
      <c r="E6354" s="3" t="s">
        <v>34900</v>
      </c>
      <c r="F6354" s="3" t="s">
        <v>34897</v>
      </c>
      <c r="G6354" s="3" t="s">
        <v>34898</v>
      </c>
      <c r="H6354" s="3" t="s">
        <v>34899</v>
      </c>
    </row>
    <row r="6355" spans="1:8" ht="72.5" x14ac:dyDescent="0.35">
      <c r="A6355" s="4">
        <v>199497</v>
      </c>
      <c r="B6355" s="1">
        <v>45244</v>
      </c>
      <c r="C6355" s="2">
        <v>0.36637731481481484</v>
      </c>
      <c r="D6355" s="3" t="s">
        <v>34901</v>
      </c>
      <c r="E6355" s="3" t="s">
        <v>34905</v>
      </c>
      <c r="F6355" s="3" t="s">
        <v>34902</v>
      </c>
      <c r="G6355" s="3" t="s">
        <v>34903</v>
      </c>
      <c r="H6355" s="3" t="s">
        <v>34904</v>
      </c>
    </row>
    <row r="6356" spans="1:8" ht="58" x14ac:dyDescent="0.35">
      <c r="A6356" s="4">
        <v>206221</v>
      </c>
      <c r="B6356" s="1">
        <v>45244</v>
      </c>
      <c r="C6356" s="2">
        <v>0.36690972222222223</v>
      </c>
      <c r="D6356" s="3" t="s">
        <v>34906</v>
      </c>
      <c r="E6356" s="3" t="s">
        <v>34909</v>
      </c>
      <c r="F6356" s="3" t="s">
        <v>12458</v>
      </c>
      <c r="G6356" s="3" t="s">
        <v>34907</v>
      </c>
      <c r="H6356" s="3" t="s">
        <v>34908</v>
      </c>
    </row>
    <row r="6357" spans="1:8" x14ac:dyDescent="0.35">
      <c r="A6357" s="4">
        <v>40959</v>
      </c>
      <c r="B6357" s="1">
        <v>45244</v>
      </c>
      <c r="C6357" s="2">
        <v>0.36736111111111108</v>
      </c>
      <c r="D6357" s="3" t="s">
        <v>985</v>
      </c>
      <c r="E6357" s="3" t="s">
        <v>13199</v>
      </c>
      <c r="F6357" s="3" t="s">
        <v>11953</v>
      </c>
      <c r="G6357" s="3" t="s">
        <v>13199</v>
      </c>
      <c r="H6357" s="3" t="s">
        <v>10726</v>
      </c>
    </row>
    <row r="6358" spans="1:8" ht="145" x14ac:dyDescent="0.35">
      <c r="A6358" s="4">
        <v>77301</v>
      </c>
      <c r="B6358" s="1">
        <v>45244</v>
      </c>
      <c r="C6358" s="2">
        <v>0.36806712962962962</v>
      </c>
      <c r="D6358" s="3" t="s">
        <v>34910</v>
      </c>
      <c r="E6358" s="3" t="s">
        <v>34914</v>
      </c>
      <c r="F6358" s="3" t="s">
        <v>34911</v>
      </c>
      <c r="G6358" s="3" t="s">
        <v>34912</v>
      </c>
      <c r="H6358" s="3" t="s">
        <v>34913</v>
      </c>
    </row>
    <row r="6359" spans="1:8" ht="58" x14ac:dyDescent="0.35">
      <c r="A6359" s="4">
        <v>12241</v>
      </c>
      <c r="B6359" s="1">
        <v>45244</v>
      </c>
      <c r="C6359" s="2">
        <v>0.36864583333333334</v>
      </c>
      <c r="D6359" s="3" t="s">
        <v>985</v>
      </c>
      <c r="E6359" s="3" t="s">
        <v>15354</v>
      </c>
      <c r="F6359" s="3" t="s">
        <v>11953</v>
      </c>
      <c r="G6359" s="3" t="s">
        <v>11802</v>
      </c>
      <c r="H6359" s="3" t="s">
        <v>12234</v>
      </c>
    </row>
    <row r="6360" spans="1:8" ht="87" x14ac:dyDescent="0.35">
      <c r="A6360" s="4">
        <v>186930</v>
      </c>
      <c r="B6360" s="1">
        <v>45244</v>
      </c>
      <c r="C6360" s="2">
        <v>0.37041666666666667</v>
      </c>
      <c r="D6360" s="3" t="s">
        <v>1436</v>
      </c>
      <c r="E6360" s="3" t="s">
        <v>34918</v>
      </c>
      <c r="F6360" s="3" t="s">
        <v>34915</v>
      </c>
      <c r="G6360" s="3" t="s">
        <v>34916</v>
      </c>
      <c r="H6360" s="3" t="s">
        <v>34917</v>
      </c>
    </row>
    <row r="6361" spans="1:8" ht="58" x14ac:dyDescent="0.35">
      <c r="A6361" s="4">
        <v>36585</v>
      </c>
      <c r="B6361" s="1">
        <v>45244</v>
      </c>
      <c r="C6361" s="2">
        <v>0.37277777777777782</v>
      </c>
      <c r="D6361" s="3" t="s">
        <v>34919</v>
      </c>
      <c r="E6361" s="3" t="s">
        <v>34923</v>
      </c>
      <c r="F6361" s="3" t="s">
        <v>34920</v>
      </c>
      <c r="G6361" s="3" t="s">
        <v>34921</v>
      </c>
      <c r="H6361" s="3" t="s">
        <v>34922</v>
      </c>
    </row>
    <row r="6362" spans="1:8" ht="43.5" x14ac:dyDescent="0.35">
      <c r="A6362" s="4">
        <v>62284</v>
      </c>
      <c r="B6362" s="1">
        <v>45244</v>
      </c>
      <c r="C6362" s="2">
        <v>0.37334490740740739</v>
      </c>
      <c r="D6362" s="3" t="s">
        <v>34924</v>
      </c>
      <c r="E6362" s="3" t="s">
        <v>34928</v>
      </c>
      <c r="F6362" s="3" t="s">
        <v>34925</v>
      </c>
      <c r="G6362" s="3" t="s">
        <v>34926</v>
      </c>
      <c r="H6362" s="3" t="s">
        <v>34927</v>
      </c>
    </row>
    <row r="6363" spans="1:8" ht="29" x14ac:dyDescent="0.35">
      <c r="A6363" s="4">
        <v>111642</v>
      </c>
      <c r="B6363" s="1">
        <v>45244</v>
      </c>
      <c r="C6363" s="2">
        <v>0.37578703703703703</v>
      </c>
      <c r="D6363" s="3" t="s">
        <v>34929</v>
      </c>
      <c r="E6363" s="3" t="s">
        <v>49</v>
      </c>
      <c r="F6363" s="3" t="s">
        <v>11383</v>
      </c>
      <c r="G6363" s="3" t="s">
        <v>34930</v>
      </c>
      <c r="H6363" s="3" t="s">
        <v>11630</v>
      </c>
    </row>
    <row r="6364" spans="1:8" ht="58" x14ac:dyDescent="0.35">
      <c r="A6364" s="4">
        <v>123484</v>
      </c>
      <c r="B6364" s="1">
        <v>45244</v>
      </c>
      <c r="C6364" s="2">
        <v>0.37582175925925926</v>
      </c>
      <c r="D6364" s="3" t="s">
        <v>11769</v>
      </c>
      <c r="E6364" s="3" t="s">
        <v>14594</v>
      </c>
      <c r="F6364" s="3" t="s">
        <v>34931</v>
      </c>
      <c r="G6364" s="3" t="s">
        <v>11243</v>
      </c>
      <c r="H6364" s="3" t="s">
        <v>13560</v>
      </c>
    </row>
    <row r="6365" spans="1:8" ht="116" x14ac:dyDescent="0.35">
      <c r="A6365" s="4">
        <v>45602</v>
      </c>
      <c r="B6365" s="1">
        <v>45244</v>
      </c>
      <c r="C6365" s="2">
        <v>0.37862268518518521</v>
      </c>
      <c r="D6365" s="3" t="s">
        <v>34932</v>
      </c>
      <c r="E6365" s="3" t="s">
        <v>11314</v>
      </c>
      <c r="F6365" s="3" t="s">
        <v>34933</v>
      </c>
      <c r="G6365" s="3" t="s">
        <v>12006</v>
      </c>
      <c r="H6365" s="3" t="s">
        <v>34934</v>
      </c>
    </row>
    <row r="6366" spans="1:8" ht="29" x14ac:dyDescent="0.35">
      <c r="A6366" s="4">
        <v>1311</v>
      </c>
      <c r="B6366" s="1">
        <v>45244</v>
      </c>
      <c r="C6366" s="2">
        <v>0.38081018518518522</v>
      </c>
      <c r="D6366" s="3" t="s">
        <v>34935</v>
      </c>
      <c r="E6366" s="3" t="s">
        <v>34936</v>
      </c>
      <c r="F6366" s="3" t="s">
        <v>12054</v>
      </c>
      <c r="G6366" s="3" t="s">
        <v>34936</v>
      </c>
      <c r="H6366" s="3" t="s">
        <v>34937</v>
      </c>
    </row>
    <row r="6367" spans="1:8" ht="58" x14ac:dyDescent="0.35">
      <c r="A6367" s="4">
        <v>156660</v>
      </c>
      <c r="B6367" s="1">
        <v>45244</v>
      </c>
      <c r="C6367" s="2">
        <v>0.38179398148148147</v>
      </c>
      <c r="D6367" s="3" t="s">
        <v>34938</v>
      </c>
      <c r="E6367" s="3" t="s">
        <v>34941</v>
      </c>
      <c r="F6367" s="3" t="s">
        <v>34939</v>
      </c>
      <c r="G6367" s="3" t="e">
        <f>- good BP CTRL</f>
        <v>#NAME?</v>
      </c>
      <c r="H6367" s="3" t="s">
        <v>34940</v>
      </c>
    </row>
    <row r="6368" spans="1:8" ht="43.5" x14ac:dyDescent="0.35">
      <c r="A6368" s="4">
        <v>199561</v>
      </c>
      <c r="B6368" s="1">
        <v>45244</v>
      </c>
      <c r="C6368" s="2">
        <v>0.3820601851851852</v>
      </c>
      <c r="D6368" s="3" t="s">
        <v>34942</v>
      </c>
      <c r="E6368" s="3" t="s">
        <v>34946</v>
      </c>
      <c r="F6368" s="3" t="s">
        <v>34943</v>
      </c>
      <c r="G6368" s="3" t="s">
        <v>34944</v>
      </c>
      <c r="H6368" s="3" t="s">
        <v>34945</v>
      </c>
    </row>
    <row r="6369" spans="1:8" ht="29" x14ac:dyDescent="0.35">
      <c r="A6369" s="4">
        <v>165681</v>
      </c>
      <c r="B6369" s="1">
        <v>45244</v>
      </c>
      <c r="C6369" s="2">
        <v>0.38560185185185186</v>
      </c>
      <c r="D6369" s="3" t="s">
        <v>34947</v>
      </c>
      <c r="E6369" s="3" t="s">
        <v>34948</v>
      </c>
      <c r="F6369" s="3" t="s">
        <v>12785</v>
      </c>
      <c r="G6369" s="3" t="s">
        <v>34948</v>
      </c>
      <c r="H6369" s="3" t="s">
        <v>10659</v>
      </c>
    </row>
    <row r="6370" spans="1:8" ht="43.5" x14ac:dyDescent="0.35">
      <c r="A6370" s="4">
        <v>36510</v>
      </c>
      <c r="B6370" s="1">
        <v>45244</v>
      </c>
      <c r="C6370" s="2">
        <v>0.38624999999999998</v>
      </c>
      <c r="D6370" s="3" t="s">
        <v>1436</v>
      </c>
      <c r="E6370" s="3" t="s">
        <v>34951</v>
      </c>
      <c r="F6370" s="3" t="s">
        <v>34949</v>
      </c>
      <c r="G6370" s="3" t="s">
        <v>10672</v>
      </c>
      <c r="H6370" s="3" t="s">
        <v>34950</v>
      </c>
    </row>
    <row r="6371" spans="1:8" ht="43.5" x14ac:dyDescent="0.35">
      <c r="A6371" s="4">
        <v>88031</v>
      </c>
      <c r="B6371" s="1">
        <v>45244</v>
      </c>
      <c r="C6371" s="2">
        <v>0.38646990740740739</v>
      </c>
      <c r="D6371" s="3" t="s">
        <v>1436</v>
      </c>
      <c r="E6371" s="3" t="s">
        <v>34955</v>
      </c>
      <c r="F6371" s="3" t="s">
        <v>34952</v>
      </c>
      <c r="G6371" s="3" t="s">
        <v>34953</v>
      </c>
      <c r="H6371" s="3" t="s">
        <v>34954</v>
      </c>
    </row>
    <row r="6372" spans="1:8" ht="130.5" x14ac:dyDescent="0.35">
      <c r="A6372" s="4">
        <v>103043</v>
      </c>
      <c r="B6372" s="1">
        <v>45244</v>
      </c>
      <c r="C6372" s="2">
        <v>0.38873842592592595</v>
      </c>
      <c r="D6372" s="3" t="s">
        <v>34956</v>
      </c>
      <c r="E6372" s="3" t="s">
        <v>10929</v>
      </c>
      <c r="F6372" s="3" t="s">
        <v>34957</v>
      </c>
      <c r="G6372" s="3" t="s">
        <v>12543</v>
      </c>
      <c r="H6372" s="3" t="s">
        <v>34958</v>
      </c>
    </row>
    <row r="6373" spans="1:8" ht="29" x14ac:dyDescent="0.35">
      <c r="A6373" s="4">
        <v>75924</v>
      </c>
      <c r="B6373" s="1">
        <v>45244</v>
      </c>
      <c r="C6373" s="2">
        <v>0.38878472222222221</v>
      </c>
      <c r="D6373" s="3" t="s">
        <v>892</v>
      </c>
      <c r="E6373" s="3" t="s">
        <v>14045</v>
      </c>
      <c r="F6373" s="3" t="s">
        <v>34959</v>
      </c>
      <c r="G6373" s="3" t="s">
        <v>11404</v>
      </c>
      <c r="H6373" s="3" t="s">
        <v>12391</v>
      </c>
    </row>
    <row r="6374" spans="1:8" ht="29" x14ac:dyDescent="0.35">
      <c r="A6374" s="4">
        <v>135710</v>
      </c>
      <c r="B6374" s="1">
        <v>45244</v>
      </c>
      <c r="C6374" s="2">
        <v>0.38947916666666665</v>
      </c>
      <c r="D6374" s="3" t="s">
        <v>1288</v>
      </c>
      <c r="E6374" s="3" t="s">
        <v>14027</v>
      </c>
      <c r="F6374" s="3" t="s">
        <v>34960</v>
      </c>
      <c r="G6374" s="3" t="s">
        <v>14027</v>
      </c>
      <c r="H6374" s="3" t="s">
        <v>15078</v>
      </c>
    </row>
    <row r="6375" spans="1:8" ht="58" x14ac:dyDescent="0.35">
      <c r="A6375" s="4">
        <v>89405</v>
      </c>
      <c r="B6375" s="1">
        <v>45244</v>
      </c>
      <c r="C6375" s="2">
        <v>0.39046296296296296</v>
      </c>
      <c r="D6375" s="3" t="s">
        <v>1436</v>
      </c>
      <c r="E6375" s="3" t="s">
        <v>14327</v>
      </c>
      <c r="F6375" s="3" t="s">
        <v>11953</v>
      </c>
      <c r="G6375" s="3" t="s">
        <v>34961</v>
      </c>
      <c r="H6375" s="3" t="s">
        <v>10726</v>
      </c>
    </row>
    <row r="6376" spans="1:8" ht="43.5" x14ac:dyDescent="0.35">
      <c r="A6376" s="4">
        <v>51375</v>
      </c>
      <c r="B6376" s="1">
        <v>45244</v>
      </c>
      <c r="C6376" s="2">
        <v>0.39245370370370369</v>
      </c>
      <c r="D6376" s="3" t="s">
        <v>1436</v>
      </c>
      <c r="E6376" s="3" t="s">
        <v>34965</v>
      </c>
      <c r="F6376" s="3" t="s">
        <v>34962</v>
      </c>
      <c r="G6376" s="3" t="s">
        <v>34963</v>
      </c>
      <c r="H6376" s="3" t="s">
        <v>34964</v>
      </c>
    </row>
    <row r="6377" spans="1:8" ht="43.5" x14ac:dyDescent="0.35">
      <c r="A6377" s="4">
        <v>51408</v>
      </c>
      <c r="B6377" s="1">
        <v>45244</v>
      </c>
      <c r="C6377" s="2">
        <v>0.39293981481481483</v>
      </c>
      <c r="D6377" s="3" t="s">
        <v>34966</v>
      </c>
      <c r="E6377" s="3" t="s">
        <v>15367</v>
      </c>
      <c r="F6377" s="3" t="s">
        <v>34967</v>
      </c>
      <c r="G6377" s="3" t="e">
        <f>+ Dyspepsia</f>
        <v>#NAME?</v>
      </c>
      <c r="H6377" s="3" t="s">
        <v>34968</v>
      </c>
    </row>
    <row r="6378" spans="1:8" ht="58" x14ac:dyDescent="0.35">
      <c r="A6378" s="4">
        <v>36601</v>
      </c>
      <c r="B6378" s="1">
        <v>45244</v>
      </c>
      <c r="C6378" s="2">
        <v>0.39369212962962963</v>
      </c>
      <c r="D6378" s="3" t="s">
        <v>985</v>
      </c>
      <c r="E6378" s="3" t="s">
        <v>19940</v>
      </c>
      <c r="F6378" s="3" t="s">
        <v>12767</v>
      </c>
      <c r="G6378" s="3" t="s">
        <v>19940</v>
      </c>
      <c r="H6378" s="3" t="s">
        <v>12234</v>
      </c>
    </row>
    <row r="6379" spans="1:8" ht="58" x14ac:dyDescent="0.35">
      <c r="A6379" s="4">
        <v>35387</v>
      </c>
      <c r="B6379" s="1">
        <v>45244</v>
      </c>
      <c r="C6379" s="2">
        <v>0.39391203703703703</v>
      </c>
      <c r="D6379" s="3" t="s">
        <v>11085</v>
      </c>
      <c r="E6379" s="3" t="s">
        <v>34972</v>
      </c>
      <c r="F6379" s="3" t="s">
        <v>34969</v>
      </c>
      <c r="G6379" s="3" t="s">
        <v>34970</v>
      </c>
      <c r="H6379" s="3" t="s">
        <v>34971</v>
      </c>
    </row>
    <row r="6380" spans="1:8" ht="72.5" x14ac:dyDescent="0.35">
      <c r="A6380" s="4">
        <v>205254</v>
      </c>
      <c r="B6380" s="1">
        <v>45244</v>
      </c>
      <c r="C6380" s="2">
        <v>0.39457175925925925</v>
      </c>
      <c r="D6380" s="3" t="s">
        <v>12181</v>
      </c>
      <c r="E6380" s="3" t="s">
        <v>34976</v>
      </c>
      <c r="F6380" s="3" t="s">
        <v>34973</v>
      </c>
      <c r="G6380" s="3" t="s">
        <v>34974</v>
      </c>
      <c r="H6380" s="3" t="s">
        <v>34975</v>
      </c>
    </row>
    <row r="6381" spans="1:8" ht="58" x14ac:dyDescent="0.35">
      <c r="A6381" s="4">
        <v>1103</v>
      </c>
      <c r="B6381" s="1">
        <v>45244</v>
      </c>
      <c r="C6381" s="2">
        <v>0.39684027777777775</v>
      </c>
      <c r="D6381" s="3" t="s">
        <v>34977</v>
      </c>
      <c r="E6381" s="3" t="s">
        <v>14948</v>
      </c>
      <c r="F6381" s="3" t="s">
        <v>34978</v>
      </c>
      <c r="G6381" s="3" t="s">
        <v>13342</v>
      </c>
      <c r="H6381" s="3" t="s">
        <v>12123</v>
      </c>
    </row>
    <row r="6382" spans="1:8" ht="43.5" x14ac:dyDescent="0.35">
      <c r="A6382" s="4">
        <v>194409</v>
      </c>
      <c r="B6382" s="1">
        <v>45244</v>
      </c>
      <c r="C6382" s="2">
        <v>0.39731481481481484</v>
      </c>
      <c r="D6382" s="3" t="s">
        <v>34979</v>
      </c>
      <c r="E6382" s="3" t="s">
        <v>34983</v>
      </c>
      <c r="F6382" s="3" t="s">
        <v>34980</v>
      </c>
      <c r="G6382" s="3" t="s">
        <v>34981</v>
      </c>
      <c r="H6382" s="3" t="s">
        <v>34982</v>
      </c>
    </row>
    <row r="6383" spans="1:8" ht="58" x14ac:dyDescent="0.35">
      <c r="A6383" s="4">
        <v>36796</v>
      </c>
      <c r="B6383" s="1">
        <v>45244</v>
      </c>
      <c r="C6383" s="2">
        <v>0.39812500000000001</v>
      </c>
      <c r="D6383" s="3" t="s">
        <v>34984</v>
      </c>
      <c r="E6383" s="3" t="s">
        <v>34988</v>
      </c>
      <c r="F6383" s="3" t="s">
        <v>34985</v>
      </c>
      <c r="G6383" s="3" t="s">
        <v>34986</v>
      </c>
      <c r="H6383" s="3" t="s">
        <v>34987</v>
      </c>
    </row>
    <row r="6384" spans="1:8" x14ac:dyDescent="0.35">
      <c r="A6384" s="4">
        <v>206550</v>
      </c>
      <c r="B6384" s="1">
        <v>45244</v>
      </c>
      <c r="C6384" s="2">
        <v>0.4004861111111111</v>
      </c>
      <c r="D6384" s="3" t="s">
        <v>12281</v>
      </c>
      <c r="E6384" s="3" t="s">
        <v>34989</v>
      </c>
      <c r="F6384" s="3" t="s">
        <v>12780</v>
      </c>
      <c r="G6384" s="3" t="s">
        <v>34989</v>
      </c>
      <c r="H6384" s="3" t="s">
        <v>34990</v>
      </c>
    </row>
    <row r="6385" spans="1:8" ht="130.5" x14ac:dyDescent="0.35">
      <c r="A6385" s="4">
        <v>46448</v>
      </c>
      <c r="B6385" s="1">
        <v>45244</v>
      </c>
      <c r="C6385" s="2">
        <v>0.4015393518518518</v>
      </c>
      <c r="D6385" s="3" t="s">
        <v>34991</v>
      </c>
      <c r="E6385" s="3" t="s">
        <v>34994</v>
      </c>
      <c r="F6385" s="3" t="s">
        <v>12068</v>
      </c>
      <c r="G6385" s="3" t="s">
        <v>34992</v>
      </c>
      <c r="H6385" s="3" t="s">
        <v>34993</v>
      </c>
    </row>
    <row r="6386" spans="1:8" ht="43.5" x14ac:dyDescent="0.35">
      <c r="A6386" s="4">
        <v>19214</v>
      </c>
      <c r="B6386" s="1">
        <v>45244</v>
      </c>
      <c r="C6386" s="2">
        <v>0.40302083333333333</v>
      </c>
      <c r="D6386" s="3" t="s">
        <v>12735</v>
      </c>
      <c r="E6386" s="3" t="s">
        <v>34998</v>
      </c>
      <c r="F6386" s="3" t="s">
        <v>34995</v>
      </c>
      <c r="G6386" s="3" t="s">
        <v>34996</v>
      </c>
      <c r="H6386" s="3" t="s">
        <v>34997</v>
      </c>
    </row>
    <row r="6387" spans="1:8" ht="43.5" x14ac:dyDescent="0.35">
      <c r="A6387" s="4">
        <v>101772</v>
      </c>
      <c r="B6387" s="1">
        <v>45244</v>
      </c>
      <c r="C6387" s="2">
        <v>0.40390046296296295</v>
      </c>
      <c r="D6387" s="3" t="s">
        <v>892</v>
      </c>
      <c r="E6387" s="3" t="s">
        <v>35000</v>
      </c>
      <c r="F6387" s="3" t="s">
        <v>34999</v>
      </c>
      <c r="G6387" s="3" t="s">
        <v>10760</v>
      </c>
      <c r="H6387" s="3" t="s">
        <v>12391</v>
      </c>
    </row>
    <row r="6388" spans="1:8" ht="72.5" x14ac:dyDescent="0.35">
      <c r="A6388" s="4">
        <v>199410</v>
      </c>
      <c r="B6388" s="1">
        <v>45244</v>
      </c>
      <c r="C6388" s="2">
        <v>0.40424768518518522</v>
      </c>
      <c r="D6388" s="3" t="s">
        <v>1436</v>
      </c>
      <c r="E6388" s="3" t="s">
        <v>35004</v>
      </c>
      <c r="F6388" s="3" t="s">
        <v>35001</v>
      </c>
      <c r="G6388" s="3" t="s">
        <v>35002</v>
      </c>
      <c r="H6388" s="3" t="s">
        <v>35003</v>
      </c>
    </row>
    <row r="6389" spans="1:8" ht="87" x14ac:dyDescent="0.35">
      <c r="A6389" s="4">
        <v>32078</v>
      </c>
      <c r="B6389" s="1">
        <v>45244</v>
      </c>
      <c r="C6389" s="2">
        <v>0.40425925925925926</v>
      </c>
      <c r="D6389" s="3" t="s">
        <v>35005</v>
      </c>
      <c r="E6389" s="3" t="s">
        <v>35009</v>
      </c>
      <c r="F6389" s="3" t="s">
        <v>35006</v>
      </c>
      <c r="G6389" s="3" t="s">
        <v>35007</v>
      </c>
      <c r="H6389" s="3" t="s">
        <v>35008</v>
      </c>
    </row>
    <row r="6390" spans="1:8" ht="43.5" x14ac:dyDescent="0.35">
      <c r="A6390" s="4">
        <v>73029</v>
      </c>
      <c r="B6390" s="1">
        <v>45244</v>
      </c>
      <c r="C6390" s="2">
        <v>0.40469907407407407</v>
      </c>
      <c r="D6390" s="3" t="s">
        <v>1436</v>
      </c>
      <c r="E6390" s="3" t="s">
        <v>19916</v>
      </c>
      <c r="F6390" s="3" t="s">
        <v>11953</v>
      </c>
      <c r="G6390" s="3" t="s">
        <v>35010</v>
      </c>
      <c r="H6390" s="3" t="s">
        <v>10726</v>
      </c>
    </row>
    <row r="6391" spans="1:8" ht="29" x14ac:dyDescent="0.35">
      <c r="A6391" s="4">
        <v>79765</v>
      </c>
      <c r="B6391" s="1">
        <v>45244</v>
      </c>
      <c r="C6391" s="2">
        <v>0.40511574074074069</v>
      </c>
      <c r="D6391" s="3" t="s">
        <v>35011</v>
      </c>
      <c r="E6391" s="3" t="s">
        <v>35015</v>
      </c>
      <c r="F6391" s="3" t="s">
        <v>35012</v>
      </c>
      <c r="G6391" s="3" t="s">
        <v>35013</v>
      </c>
      <c r="H6391" s="3" t="s">
        <v>35014</v>
      </c>
    </row>
    <row r="6392" spans="1:8" ht="87" x14ac:dyDescent="0.35">
      <c r="A6392" s="4">
        <v>18349</v>
      </c>
      <c r="B6392" s="1">
        <v>45244</v>
      </c>
      <c r="C6392" s="2">
        <v>0.4070833333333333</v>
      </c>
      <c r="D6392" s="3" t="s">
        <v>985</v>
      </c>
      <c r="E6392" s="3" t="s">
        <v>17443</v>
      </c>
      <c r="F6392" s="3" t="s">
        <v>11953</v>
      </c>
      <c r="G6392" s="3" t="s">
        <v>35016</v>
      </c>
      <c r="H6392" s="3" t="s">
        <v>10726</v>
      </c>
    </row>
    <row r="6393" spans="1:8" ht="43.5" x14ac:dyDescent="0.35">
      <c r="A6393" s="4">
        <v>66278</v>
      </c>
      <c r="B6393" s="1">
        <v>45244</v>
      </c>
      <c r="C6393" s="2">
        <v>0.40865740740740741</v>
      </c>
      <c r="D6393" s="3" t="s">
        <v>892</v>
      </c>
      <c r="E6393" s="3" t="s">
        <v>35018</v>
      </c>
      <c r="F6393" s="3" t="s">
        <v>35017</v>
      </c>
      <c r="G6393" s="3" t="s">
        <v>13898</v>
      </c>
      <c r="H6393" s="3" t="s">
        <v>12391</v>
      </c>
    </row>
    <row r="6394" spans="1:8" ht="58" x14ac:dyDescent="0.35">
      <c r="A6394" s="4">
        <v>36796</v>
      </c>
      <c r="B6394" s="1">
        <v>45244</v>
      </c>
      <c r="C6394" s="2">
        <v>0.40893518518518518</v>
      </c>
      <c r="D6394" s="3" t="s">
        <v>34984</v>
      </c>
      <c r="E6394" s="3" t="s">
        <v>34988</v>
      </c>
      <c r="F6394" s="3" t="s">
        <v>34985</v>
      </c>
      <c r="G6394" s="3" t="s">
        <v>34986</v>
      </c>
      <c r="H6394" s="3" t="s">
        <v>35019</v>
      </c>
    </row>
    <row r="6395" spans="1:8" ht="58" x14ac:dyDescent="0.35">
      <c r="A6395" s="4">
        <v>4216</v>
      </c>
      <c r="B6395" s="1">
        <v>45244</v>
      </c>
      <c r="C6395" s="2">
        <v>0.41207175925925926</v>
      </c>
      <c r="D6395" s="3" t="s">
        <v>985</v>
      </c>
      <c r="E6395" s="3" t="s">
        <v>15481</v>
      </c>
      <c r="F6395" s="3" t="s">
        <v>11953</v>
      </c>
      <c r="G6395" s="3" t="s">
        <v>35020</v>
      </c>
      <c r="H6395" s="3" t="s">
        <v>10726</v>
      </c>
    </row>
    <row r="6396" spans="1:8" ht="87" x14ac:dyDescent="0.35">
      <c r="A6396" s="4">
        <v>3415</v>
      </c>
      <c r="B6396" s="1">
        <v>45244</v>
      </c>
      <c r="C6396" s="2">
        <v>0.41228009259259263</v>
      </c>
      <c r="D6396" s="3" t="s">
        <v>35021</v>
      </c>
      <c r="E6396" s="3" t="s">
        <v>35025</v>
      </c>
      <c r="F6396" s="3" t="s">
        <v>35022</v>
      </c>
      <c r="G6396" s="3" t="s">
        <v>35023</v>
      </c>
      <c r="H6396" s="3" t="s">
        <v>35024</v>
      </c>
    </row>
    <row r="6397" spans="1:8" ht="29" x14ac:dyDescent="0.35">
      <c r="A6397" s="4">
        <v>46512</v>
      </c>
      <c r="B6397" s="1">
        <v>45244</v>
      </c>
      <c r="C6397" s="2">
        <v>0.41834490740740743</v>
      </c>
      <c r="D6397" s="3" t="s">
        <v>10435</v>
      </c>
      <c r="E6397" s="3" t="s">
        <v>35028</v>
      </c>
      <c r="F6397" s="3" t="s">
        <v>35026</v>
      </c>
      <c r="G6397" s="3" t="s">
        <v>10431</v>
      </c>
      <c r="H6397" s="3" t="s">
        <v>35027</v>
      </c>
    </row>
    <row r="6398" spans="1:8" ht="29" x14ac:dyDescent="0.35">
      <c r="A6398" s="4">
        <v>196900</v>
      </c>
      <c r="B6398" s="1">
        <v>45244</v>
      </c>
      <c r="C6398" s="2">
        <v>0.41945601851851855</v>
      </c>
      <c r="D6398" s="3" t="s">
        <v>331</v>
      </c>
      <c r="E6398" s="3" t="s">
        <v>25482</v>
      </c>
      <c r="F6398" s="3" t="s">
        <v>35029</v>
      </c>
      <c r="G6398" s="3" t="s">
        <v>14973</v>
      </c>
      <c r="H6398" s="3" t="s">
        <v>35030</v>
      </c>
    </row>
    <row r="6399" spans="1:8" ht="72.5" x14ac:dyDescent="0.35">
      <c r="A6399" s="4">
        <v>120362</v>
      </c>
      <c r="B6399" s="1">
        <v>45244</v>
      </c>
      <c r="C6399" s="2">
        <v>0.42010416666666667</v>
      </c>
      <c r="D6399" s="3" t="s">
        <v>35031</v>
      </c>
      <c r="E6399" s="3" t="s">
        <v>35034</v>
      </c>
      <c r="F6399" s="3" t="s">
        <v>35032</v>
      </c>
      <c r="G6399" s="3" t="e">
        <f>-+ORTHOSTATIC Hypotension +T2DM</f>
        <v>#NAME?</v>
      </c>
      <c r="H6399" s="3" t="s">
        <v>35033</v>
      </c>
    </row>
    <row r="6400" spans="1:8" ht="87" x14ac:dyDescent="0.35">
      <c r="A6400" s="4">
        <v>26280</v>
      </c>
      <c r="B6400" s="1">
        <v>45244</v>
      </c>
      <c r="C6400" s="2">
        <v>0.42052083333333329</v>
      </c>
      <c r="D6400" s="3" t="s">
        <v>35035</v>
      </c>
      <c r="E6400" s="3" t="s">
        <v>12058</v>
      </c>
      <c r="F6400" s="3" t="s">
        <v>35036</v>
      </c>
      <c r="G6400" s="3" t="s">
        <v>11732</v>
      </c>
      <c r="H6400" s="3" t="s">
        <v>35037</v>
      </c>
    </row>
    <row r="6401" spans="1:8" ht="29" x14ac:dyDescent="0.35">
      <c r="A6401" s="4">
        <v>4947</v>
      </c>
      <c r="B6401" s="1">
        <v>45244</v>
      </c>
      <c r="C6401" s="2">
        <v>0.42237268518518517</v>
      </c>
      <c r="D6401" s="3" t="s">
        <v>985</v>
      </c>
      <c r="E6401" s="3" t="s">
        <v>35038</v>
      </c>
      <c r="F6401" s="3" t="s">
        <v>11953</v>
      </c>
      <c r="G6401" s="3" t="s">
        <v>35038</v>
      </c>
      <c r="H6401" s="3" t="s">
        <v>12234</v>
      </c>
    </row>
    <row r="6402" spans="1:8" ht="43.5" x14ac:dyDescent="0.35">
      <c r="A6402" s="4">
        <v>153095</v>
      </c>
      <c r="B6402" s="1">
        <v>45244</v>
      </c>
      <c r="C6402" s="2">
        <v>0.42325231481481485</v>
      </c>
      <c r="D6402" s="3" t="s">
        <v>35039</v>
      </c>
      <c r="E6402" s="3" t="s">
        <v>35043</v>
      </c>
      <c r="F6402" s="3" t="s">
        <v>35040</v>
      </c>
      <c r="G6402" s="3" t="s">
        <v>35041</v>
      </c>
      <c r="H6402" s="3" t="s">
        <v>35042</v>
      </c>
    </row>
    <row r="6403" spans="1:8" ht="29" x14ac:dyDescent="0.35">
      <c r="A6403" s="4">
        <v>170771</v>
      </c>
      <c r="B6403" s="1">
        <v>45244</v>
      </c>
      <c r="C6403" s="2">
        <v>0.42331018518518521</v>
      </c>
      <c r="D6403" s="3" t="s">
        <v>11542</v>
      </c>
      <c r="E6403" s="3" t="s">
        <v>35045</v>
      </c>
      <c r="F6403" s="3" t="s">
        <v>35044</v>
      </c>
      <c r="G6403" s="3" t="s">
        <v>35045</v>
      </c>
      <c r="H6403" s="3" t="s">
        <v>10659</v>
      </c>
    </row>
    <row r="6404" spans="1:8" x14ac:dyDescent="0.35">
      <c r="A6404" s="4">
        <v>37476</v>
      </c>
      <c r="B6404" s="1">
        <v>45244</v>
      </c>
      <c r="C6404" s="2">
        <v>0.42458333333333331</v>
      </c>
      <c r="D6404" s="3" t="s">
        <v>985</v>
      </c>
      <c r="E6404" s="3" t="s">
        <v>49</v>
      </c>
      <c r="F6404" s="3" t="s">
        <v>12280</v>
      </c>
      <c r="G6404" s="3" t="s">
        <v>49</v>
      </c>
      <c r="H6404" s="3" t="s">
        <v>11630</v>
      </c>
    </row>
    <row r="6405" spans="1:8" ht="29" x14ac:dyDescent="0.35">
      <c r="A6405" s="4">
        <v>46512</v>
      </c>
      <c r="B6405" s="1">
        <v>45244</v>
      </c>
      <c r="C6405" s="2">
        <v>0.42501157407407408</v>
      </c>
      <c r="D6405" s="3" t="s">
        <v>35046</v>
      </c>
      <c r="E6405" s="3" t="s">
        <v>35028</v>
      </c>
      <c r="F6405" s="3" t="s">
        <v>35026</v>
      </c>
      <c r="G6405" s="3" t="s">
        <v>35047</v>
      </c>
      <c r="H6405" s="3" t="s">
        <v>35027</v>
      </c>
    </row>
    <row r="6406" spans="1:8" ht="29" x14ac:dyDescent="0.35">
      <c r="A6406" s="4">
        <v>159219</v>
      </c>
      <c r="B6406" s="1">
        <v>45244</v>
      </c>
      <c r="C6406" s="2">
        <v>0.42687499999999995</v>
      </c>
      <c r="D6406" s="3" t="s">
        <v>1436</v>
      </c>
      <c r="E6406" s="3" t="s">
        <v>15531</v>
      </c>
      <c r="F6406" s="3" t="s">
        <v>12899</v>
      </c>
      <c r="G6406" s="3" t="s">
        <v>15531</v>
      </c>
      <c r="H6406" s="3" t="s">
        <v>11630</v>
      </c>
    </row>
    <row r="6407" spans="1:8" x14ac:dyDescent="0.35">
      <c r="A6407" s="4">
        <v>33532</v>
      </c>
      <c r="B6407" s="1">
        <v>45244</v>
      </c>
      <c r="C6407" s="2">
        <v>0.42792824074074076</v>
      </c>
      <c r="D6407" s="3" t="s">
        <v>12868</v>
      </c>
      <c r="E6407" s="3" t="s">
        <v>13219</v>
      </c>
      <c r="F6407" s="3" t="s">
        <v>12780</v>
      </c>
      <c r="G6407" s="3" t="s">
        <v>13219</v>
      </c>
      <c r="H6407" s="3" t="s">
        <v>10659</v>
      </c>
    </row>
    <row r="6408" spans="1:8" ht="72.5" x14ac:dyDescent="0.35">
      <c r="A6408" s="4">
        <v>205206</v>
      </c>
      <c r="B6408" s="1">
        <v>45244</v>
      </c>
      <c r="C6408" s="2">
        <v>0.42910879629629628</v>
      </c>
      <c r="D6408" s="3" t="s">
        <v>14878</v>
      </c>
      <c r="E6408" s="3" t="s">
        <v>35051</v>
      </c>
      <c r="F6408" s="3" t="s">
        <v>35048</v>
      </c>
      <c r="G6408" s="3" t="s">
        <v>35049</v>
      </c>
      <c r="H6408" s="3" t="s">
        <v>35050</v>
      </c>
    </row>
    <row r="6409" spans="1:8" ht="29" x14ac:dyDescent="0.35">
      <c r="A6409" s="4">
        <v>119011</v>
      </c>
      <c r="B6409" s="1">
        <v>45244</v>
      </c>
      <c r="C6409" s="2">
        <v>0.43230324074074072</v>
      </c>
      <c r="D6409" s="3" t="s">
        <v>35052</v>
      </c>
      <c r="E6409" s="3" t="s">
        <v>21946</v>
      </c>
      <c r="F6409" s="3" t="s">
        <v>14612</v>
      </c>
      <c r="G6409" s="3" t="s">
        <v>35053</v>
      </c>
      <c r="H6409" s="3" t="s">
        <v>35054</v>
      </c>
    </row>
    <row r="6410" spans="1:8" ht="116" x14ac:dyDescent="0.35">
      <c r="A6410" s="4">
        <v>42490</v>
      </c>
      <c r="B6410" s="1">
        <v>45244</v>
      </c>
      <c r="C6410" s="2">
        <v>0.43312499999999998</v>
      </c>
      <c r="D6410" s="3" t="s">
        <v>35055</v>
      </c>
      <c r="E6410" s="3" t="s">
        <v>35059</v>
      </c>
      <c r="F6410" s="3" t="s">
        <v>35056</v>
      </c>
      <c r="G6410" s="3" t="s">
        <v>35057</v>
      </c>
      <c r="H6410" s="3" t="s">
        <v>35058</v>
      </c>
    </row>
    <row r="6411" spans="1:8" ht="101.5" x14ac:dyDescent="0.35">
      <c r="A6411" s="4">
        <v>167736</v>
      </c>
      <c r="B6411" s="1">
        <v>45244</v>
      </c>
      <c r="C6411" s="2">
        <v>0.43320601851851853</v>
      </c>
      <c r="D6411" s="3" t="s">
        <v>35060</v>
      </c>
      <c r="E6411" s="3" t="s">
        <v>35064</v>
      </c>
      <c r="F6411" s="3" t="s">
        <v>35061</v>
      </c>
      <c r="G6411" s="3" t="s">
        <v>35062</v>
      </c>
      <c r="H6411" s="3" t="s">
        <v>35063</v>
      </c>
    </row>
    <row r="6412" spans="1:8" ht="130.5" x14ac:dyDescent="0.35">
      <c r="A6412" s="4">
        <v>162722</v>
      </c>
      <c r="B6412" s="1">
        <v>45244</v>
      </c>
      <c r="C6412" s="2">
        <v>0.43458333333333332</v>
      </c>
      <c r="D6412" s="3" t="s">
        <v>35065</v>
      </c>
      <c r="E6412" s="3" t="s">
        <v>12058</v>
      </c>
      <c r="F6412" s="3" t="s">
        <v>35066</v>
      </c>
      <c r="G6412" s="3" t="s">
        <v>11732</v>
      </c>
      <c r="H6412" s="3" t="s">
        <v>35067</v>
      </c>
    </row>
    <row r="6413" spans="1:8" x14ac:dyDescent="0.35">
      <c r="A6413" s="4">
        <v>51778</v>
      </c>
      <c r="B6413" s="1">
        <v>45244</v>
      </c>
      <c r="C6413" s="2">
        <v>0.43459490740740742</v>
      </c>
      <c r="D6413" s="3" t="s">
        <v>35068</v>
      </c>
      <c r="E6413" s="3" t="s">
        <v>16247</v>
      </c>
      <c r="F6413" s="3" t="s">
        <v>11953</v>
      </c>
      <c r="G6413" s="3" t="s">
        <v>16247</v>
      </c>
      <c r="H6413" s="3" t="s">
        <v>10726</v>
      </c>
    </row>
    <row r="6414" spans="1:8" ht="58" x14ac:dyDescent="0.35">
      <c r="A6414" s="4">
        <v>36177</v>
      </c>
      <c r="B6414" s="1">
        <v>45244</v>
      </c>
      <c r="C6414" s="2">
        <v>0.435</v>
      </c>
      <c r="D6414" s="3" t="s">
        <v>35069</v>
      </c>
      <c r="E6414" s="3" t="s">
        <v>14941</v>
      </c>
      <c r="F6414" s="3" t="s">
        <v>35070</v>
      </c>
      <c r="G6414" s="3" t="s">
        <v>14097</v>
      </c>
      <c r="H6414" s="3" t="s">
        <v>35071</v>
      </c>
    </row>
    <row r="6415" spans="1:8" ht="58" x14ac:dyDescent="0.35">
      <c r="A6415" s="4">
        <v>49792</v>
      </c>
      <c r="B6415" s="1">
        <v>45244</v>
      </c>
      <c r="C6415" s="2">
        <v>0.43512731481481487</v>
      </c>
      <c r="D6415" s="3" t="s">
        <v>985</v>
      </c>
      <c r="E6415" s="3" t="s">
        <v>35074</v>
      </c>
      <c r="F6415" s="3" t="s">
        <v>35072</v>
      </c>
      <c r="G6415" s="3" t="s">
        <v>10672</v>
      </c>
      <c r="H6415" s="3" t="s">
        <v>35073</v>
      </c>
    </row>
    <row r="6416" spans="1:8" ht="29" x14ac:dyDescent="0.35">
      <c r="A6416" s="4">
        <v>97716</v>
      </c>
      <c r="B6416" s="1">
        <v>45244</v>
      </c>
      <c r="C6416" s="2">
        <v>0.43590277777777775</v>
      </c>
      <c r="D6416" s="3" t="s">
        <v>892</v>
      </c>
      <c r="E6416" s="3" t="s">
        <v>35076</v>
      </c>
      <c r="F6416" s="3" t="s">
        <v>35075</v>
      </c>
      <c r="G6416" s="3" t="s">
        <v>11404</v>
      </c>
      <c r="H6416" s="3" t="s">
        <v>12391</v>
      </c>
    </row>
    <row r="6417" spans="1:8" ht="58" x14ac:dyDescent="0.35">
      <c r="A6417" s="4">
        <v>44170</v>
      </c>
      <c r="B6417" s="1">
        <v>45244</v>
      </c>
      <c r="C6417" s="2">
        <v>0.43623842592592593</v>
      </c>
      <c r="D6417" s="3" t="s">
        <v>35077</v>
      </c>
      <c r="E6417" s="3" t="s">
        <v>35081</v>
      </c>
      <c r="F6417" s="3" t="s">
        <v>35078</v>
      </c>
      <c r="G6417" s="3" t="s">
        <v>35079</v>
      </c>
      <c r="H6417" s="3" t="s">
        <v>35080</v>
      </c>
    </row>
    <row r="6418" spans="1:8" ht="58" x14ac:dyDescent="0.35">
      <c r="A6418" s="4">
        <v>36352</v>
      </c>
      <c r="B6418" s="1">
        <v>45244</v>
      </c>
      <c r="C6418" s="2">
        <v>0.4381944444444445</v>
      </c>
      <c r="D6418" s="3" t="s">
        <v>11330</v>
      </c>
      <c r="E6418" s="3" t="s">
        <v>11627</v>
      </c>
      <c r="F6418" s="3" t="s">
        <v>35082</v>
      </c>
      <c r="G6418" s="3" t="s">
        <v>35083</v>
      </c>
      <c r="H6418" s="3" t="s">
        <v>35084</v>
      </c>
    </row>
    <row r="6419" spans="1:8" ht="29" x14ac:dyDescent="0.35">
      <c r="A6419" s="4">
        <v>21928</v>
      </c>
      <c r="B6419" s="1">
        <v>45244</v>
      </c>
      <c r="C6419" s="2">
        <v>0.43958333333333338</v>
      </c>
      <c r="D6419" s="3" t="s">
        <v>985</v>
      </c>
      <c r="E6419" s="3" t="s">
        <v>15437</v>
      </c>
      <c r="F6419" s="3" t="s">
        <v>11953</v>
      </c>
      <c r="G6419" s="3" t="s">
        <v>15437</v>
      </c>
      <c r="H6419" s="3" t="s">
        <v>10726</v>
      </c>
    </row>
    <row r="6420" spans="1:8" x14ac:dyDescent="0.35">
      <c r="A6420" s="4">
        <v>37159</v>
      </c>
      <c r="B6420" s="1">
        <v>45244</v>
      </c>
      <c r="C6420" s="2">
        <v>0.44041666666666668</v>
      </c>
      <c r="D6420" s="3" t="s">
        <v>35085</v>
      </c>
      <c r="E6420" s="3" t="s">
        <v>14026</v>
      </c>
      <c r="F6420" s="3" t="s">
        <v>35086</v>
      </c>
      <c r="G6420" s="3" t="s">
        <v>1117</v>
      </c>
      <c r="H6420" s="3" t="s">
        <v>12391</v>
      </c>
    </row>
    <row r="6421" spans="1:8" ht="72.5" x14ac:dyDescent="0.35">
      <c r="A6421" s="4">
        <v>164901</v>
      </c>
      <c r="B6421" s="1">
        <v>45244</v>
      </c>
      <c r="C6421" s="2">
        <v>0.44119212962962967</v>
      </c>
      <c r="D6421" s="3" t="s">
        <v>1436</v>
      </c>
      <c r="E6421" s="3" t="s">
        <v>35090</v>
      </c>
      <c r="F6421" s="3" t="s">
        <v>35087</v>
      </c>
      <c r="G6421" s="3" t="s">
        <v>35088</v>
      </c>
      <c r="H6421" s="3" t="s">
        <v>35089</v>
      </c>
    </row>
    <row r="6422" spans="1:8" ht="72.5" x14ac:dyDescent="0.35">
      <c r="A6422" s="4">
        <v>114579</v>
      </c>
      <c r="B6422" s="1">
        <v>45244</v>
      </c>
      <c r="C6422" s="2">
        <v>0.44157407407407406</v>
      </c>
      <c r="D6422" s="3" t="s">
        <v>35091</v>
      </c>
      <c r="E6422" s="3" t="s">
        <v>35095</v>
      </c>
      <c r="F6422" s="3" t="s">
        <v>35092</v>
      </c>
      <c r="G6422" s="3" t="s">
        <v>35093</v>
      </c>
      <c r="H6422" s="3" t="s">
        <v>35094</v>
      </c>
    </row>
    <row r="6423" spans="1:8" x14ac:dyDescent="0.35">
      <c r="A6423" s="4">
        <v>129989</v>
      </c>
      <c r="B6423" s="1">
        <v>45244</v>
      </c>
      <c r="C6423" s="2">
        <v>0.44175925925925924</v>
      </c>
      <c r="D6423" s="3" t="s">
        <v>12579</v>
      </c>
      <c r="E6423" s="3" t="s">
        <v>10559</v>
      </c>
      <c r="F6423" s="3" t="s">
        <v>35096</v>
      </c>
      <c r="G6423" s="3" t="s">
        <v>10559</v>
      </c>
      <c r="H6423" s="3" t="s">
        <v>35097</v>
      </c>
    </row>
    <row r="6424" spans="1:8" ht="43.5" x14ac:dyDescent="0.35">
      <c r="A6424" s="4">
        <v>37747</v>
      </c>
      <c r="B6424" s="1">
        <v>45244</v>
      </c>
      <c r="C6424" s="2">
        <v>0.44233796296296296</v>
      </c>
      <c r="D6424" s="3" t="s">
        <v>1436</v>
      </c>
      <c r="E6424" s="3" t="s">
        <v>35100</v>
      </c>
      <c r="F6424" s="3" t="s">
        <v>35098</v>
      </c>
      <c r="G6424" s="3" t="s">
        <v>35099</v>
      </c>
      <c r="H6424" s="3" t="s">
        <v>11731</v>
      </c>
    </row>
    <row r="6425" spans="1:8" x14ac:dyDescent="0.35">
      <c r="A6425" s="4">
        <v>42931</v>
      </c>
      <c r="B6425" s="1">
        <v>45244</v>
      </c>
      <c r="C6425" s="2">
        <v>0.4457638888888889</v>
      </c>
      <c r="D6425" s="3" t="s">
        <v>892</v>
      </c>
      <c r="E6425" s="3" t="s">
        <v>10782</v>
      </c>
      <c r="F6425" s="3" t="s">
        <v>35101</v>
      </c>
      <c r="G6425" s="3" t="s">
        <v>11378</v>
      </c>
      <c r="H6425" s="3" t="s">
        <v>12391</v>
      </c>
    </row>
    <row r="6426" spans="1:8" ht="116" x14ac:dyDescent="0.35">
      <c r="A6426" s="4">
        <v>34041</v>
      </c>
      <c r="B6426" s="1">
        <v>45244</v>
      </c>
      <c r="C6426" s="2">
        <v>0.44585648148148144</v>
      </c>
      <c r="D6426" s="3" t="s">
        <v>1436</v>
      </c>
      <c r="E6426" s="3" t="s">
        <v>35104</v>
      </c>
      <c r="F6426" s="3" t="s">
        <v>35102</v>
      </c>
      <c r="G6426" s="3" t="s">
        <v>15462</v>
      </c>
      <c r="H6426" s="3" t="s">
        <v>35103</v>
      </c>
    </row>
    <row r="6427" spans="1:8" ht="43.5" x14ac:dyDescent="0.35">
      <c r="A6427" s="4">
        <v>82226</v>
      </c>
      <c r="B6427" s="1">
        <v>45244</v>
      </c>
      <c r="C6427" s="2">
        <v>0.4470486111111111</v>
      </c>
      <c r="D6427" s="3" t="s">
        <v>1436</v>
      </c>
      <c r="E6427" s="3" t="s">
        <v>35108</v>
      </c>
      <c r="F6427" s="3" t="s">
        <v>35105</v>
      </c>
      <c r="G6427" s="3" t="s">
        <v>35106</v>
      </c>
      <c r="H6427" s="3" t="s">
        <v>35107</v>
      </c>
    </row>
    <row r="6428" spans="1:8" ht="43.5" x14ac:dyDescent="0.35">
      <c r="A6428" s="4">
        <v>206435</v>
      </c>
      <c r="B6428" s="1">
        <v>45244</v>
      </c>
      <c r="C6428" s="2">
        <v>0.45362268518518517</v>
      </c>
      <c r="D6428" s="3" t="s">
        <v>985</v>
      </c>
      <c r="E6428" s="3" t="s">
        <v>35110</v>
      </c>
      <c r="F6428" s="3" t="s">
        <v>35109</v>
      </c>
      <c r="G6428" s="3" t="s">
        <v>35110</v>
      </c>
      <c r="H6428" s="3" t="s">
        <v>35111</v>
      </c>
    </row>
    <row r="6429" spans="1:8" x14ac:dyDescent="0.35">
      <c r="A6429" s="4">
        <v>40660</v>
      </c>
      <c r="B6429" s="1">
        <v>45244</v>
      </c>
      <c r="C6429" s="2">
        <v>0.45447916666666671</v>
      </c>
      <c r="D6429" s="3" t="s">
        <v>985</v>
      </c>
      <c r="E6429" s="3" t="s">
        <v>21796</v>
      </c>
      <c r="F6429" s="3" t="s">
        <v>12209</v>
      </c>
      <c r="G6429" s="3" t="s">
        <v>21796</v>
      </c>
      <c r="H6429" s="3" t="s">
        <v>10726</v>
      </c>
    </row>
    <row r="6430" spans="1:8" ht="58" x14ac:dyDescent="0.35">
      <c r="A6430" s="4">
        <v>55642</v>
      </c>
      <c r="B6430" s="1">
        <v>45244</v>
      </c>
      <c r="C6430" s="2">
        <v>0.45605324074074072</v>
      </c>
      <c r="D6430" s="3" t="s">
        <v>35112</v>
      </c>
      <c r="E6430" s="3" t="s">
        <v>35115</v>
      </c>
      <c r="F6430" s="3" t="s">
        <v>35113</v>
      </c>
      <c r="G6430" s="3" t="s">
        <v>11732</v>
      </c>
      <c r="H6430" s="3" t="s">
        <v>35114</v>
      </c>
    </row>
    <row r="6431" spans="1:8" ht="87" x14ac:dyDescent="0.35">
      <c r="A6431" s="4">
        <v>203083</v>
      </c>
      <c r="B6431" s="1">
        <v>45244</v>
      </c>
      <c r="C6431" s="2">
        <v>0.45785879629629633</v>
      </c>
      <c r="D6431" s="3" t="s">
        <v>12372</v>
      </c>
      <c r="E6431" s="3" t="s">
        <v>35118</v>
      </c>
      <c r="F6431" s="3" t="s">
        <v>35116</v>
      </c>
      <c r="G6431" s="3" t="s">
        <v>35117</v>
      </c>
      <c r="H6431" s="3" t="s">
        <v>14262</v>
      </c>
    </row>
    <row r="6432" spans="1:8" ht="101.5" x14ac:dyDescent="0.35">
      <c r="A6432" s="4">
        <v>73111</v>
      </c>
      <c r="B6432" s="1">
        <v>45244</v>
      </c>
      <c r="C6432" s="2">
        <v>0.45791666666666669</v>
      </c>
      <c r="D6432" s="3" t="s">
        <v>35119</v>
      </c>
      <c r="E6432" s="3" t="s">
        <v>35123</v>
      </c>
      <c r="F6432" s="3" t="s">
        <v>35120</v>
      </c>
      <c r="G6432" s="3" t="s">
        <v>35121</v>
      </c>
      <c r="H6432" s="3" t="s">
        <v>35122</v>
      </c>
    </row>
    <row r="6433" spans="1:8" ht="43.5" x14ac:dyDescent="0.35">
      <c r="A6433" s="4">
        <v>45241</v>
      </c>
      <c r="B6433" s="1">
        <v>45244</v>
      </c>
      <c r="C6433" s="2">
        <v>0.45825231481481482</v>
      </c>
      <c r="D6433" s="3" t="s">
        <v>1436</v>
      </c>
      <c r="E6433" s="3" t="s">
        <v>35126</v>
      </c>
      <c r="F6433" s="3" t="s">
        <v>35124</v>
      </c>
      <c r="G6433" s="3" t="s">
        <v>35125</v>
      </c>
      <c r="H6433" s="3" t="s">
        <v>11731</v>
      </c>
    </row>
    <row r="6434" spans="1:8" ht="72.5" x14ac:dyDescent="0.35">
      <c r="A6434" s="4">
        <v>39912</v>
      </c>
      <c r="B6434" s="1">
        <v>45244</v>
      </c>
      <c r="C6434" s="2">
        <v>0.45831018518518518</v>
      </c>
      <c r="D6434" s="3" t="s">
        <v>35127</v>
      </c>
      <c r="E6434" s="3" t="s">
        <v>35131</v>
      </c>
      <c r="F6434" s="3" t="s">
        <v>35128</v>
      </c>
      <c r="G6434" s="3" t="s">
        <v>35129</v>
      </c>
      <c r="H6434" s="3" t="s">
        <v>35130</v>
      </c>
    </row>
    <row r="6435" spans="1:8" x14ac:dyDescent="0.35">
      <c r="A6435" s="4">
        <v>32274</v>
      </c>
      <c r="B6435" s="1">
        <v>45244</v>
      </c>
      <c r="C6435" s="2">
        <v>0.46179398148148149</v>
      </c>
      <c r="D6435" s="3" t="s">
        <v>10317</v>
      </c>
      <c r="E6435" s="3" t="s">
        <v>35133</v>
      </c>
      <c r="F6435" s="3" t="s">
        <v>35132</v>
      </c>
      <c r="G6435" s="3" t="s">
        <v>35133</v>
      </c>
      <c r="H6435" s="3" t="s">
        <v>10659</v>
      </c>
    </row>
    <row r="6436" spans="1:8" x14ac:dyDescent="0.35">
      <c r="A6436" s="4">
        <v>64190</v>
      </c>
      <c r="B6436" s="1">
        <v>45244</v>
      </c>
      <c r="C6436" s="2">
        <v>0.4636805555555556</v>
      </c>
      <c r="D6436" s="3" t="s">
        <v>35134</v>
      </c>
      <c r="E6436" s="3" t="s">
        <v>21817</v>
      </c>
      <c r="F6436" s="3" t="s">
        <v>35135</v>
      </c>
      <c r="G6436" s="3" t="s">
        <v>35136</v>
      </c>
      <c r="H6436" s="3" t="s">
        <v>11731</v>
      </c>
    </row>
    <row r="6437" spans="1:8" ht="58" x14ac:dyDescent="0.35">
      <c r="A6437" s="4">
        <v>39522</v>
      </c>
      <c r="B6437" s="1">
        <v>45244</v>
      </c>
      <c r="C6437" s="2">
        <v>0.46699074074074076</v>
      </c>
      <c r="D6437" s="3" t="s">
        <v>35137</v>
      </c>
      <c r="E6437" s="3" t="s">
        <v>35141</v>
      </c>
      <c r="F6437" s="3" t="s">
        <v>35138</v>
      </c>
      <c r="G6437" s="3" t="s">
        <v>35139</v>
      </c>
      <c r="H6437" s="3" t="s">
        <v>35140</v>
      </c>
    </row>
    <row r="6438" spans="1:8" ht="29" x14ac:dyDescent="0.35">
      <c r="A6438" s="4">
        <v>206894</v>
      </c>
      <c r="B6438" s="1">
        <v>45244</v>
      </c>
      <c r="C6438" s="2">
        <v>0.46729166666666666</v>
      </c>
      <c r="D6438" s="3" t="s">
        <v>148</v>
      </c>
      <c r="E6438" s="3" t="s">
        <v>35143</v>
      </c>
      <c r="F6438" s="3" t="s">
        <v>35142</v>
      </c>
      <c r="G6438" s="3" t="s">
        <v>35143</v>
      </c>
      <c r="H6438" s="3" t="s">
        <v>11526</v>
      </c>
    </row>
    <row r="6439" spans="1:8" x14ac:dyDescent="0.35">
      <c r="A6439" s="4">
        <v>138925</v>
      </c>
      <c r="B6439" s="1">
        <v>45244</v>
      </c>
      <c r="C6439" s="2">
        <v>0.47168981481481481</v>
      </c>
      <c r="D6439" s="3" t="s">
        <v>35144</v>
      </c>
      <c r="E6439" s="3" t="s">
        <v>35145</v>
      </c>
      <c r="F6439" s="3" t="s">
        <v>12785</v>
      </c>
      <c r="G6439" s="3" t="s">
        <v>35145</v>
      </c>
      <c r="H6439" s="3" t="s">
        <v>35146</v>
      </c>
    </row>
    <row r="6440" spans="1:8" ht="72.5" x14ac:dyDescent="0.35">
      <c r="A6440" s="4">
        <v>168757</v>
      </c>
      <c r="B6440" s="1">
        <v>45244</v>
      </c>
      <c r="C6440" s="2">
        <v>0.47325231481481483</v>
      </c>
      <c r="D6440" s="3" t="s">
        <v>35147</v>
      </c>
      <c r="E6440" s="3" t="s">
        <v>12954</v>
      </c>
      <c r="F6440" s="3" t="s">
        <v>35148</v>
      </c>
      <c r="G6440" s="3" t="s">
        <v>11732</v>
      </c>
      <c r="H6440" s="3" t="s">
        <v>35149</v>
      </c>
    </row>
    <row r="6441" spans="1:8" ht="58" x14ac:dyDescent="0.35">
      <c r="A6441" s="4">
        <v>104741</v>
      </c>
      <c r="B6441" s="1">
        <v>45244</v>
      </c>
      <c r="C6441" s="2">
        <v>0.47609953703703706</v>
      </c>
      <c r="D6441" s="3" t="s">
        <v>35150</v>
      </c>
      <c r="E6441" s="3" t="s">
        <v>35154</v>
      </c>
      <c r="F6441" s="3" t="s">
        <v>35151</v>
      </c>
      <c r="G6441" s="3" t="s">
        <v>35152</v>
      </c>
      <c r="H6441" s="3" t="s">
        <v>35153</v>
      </c>
    </row>
    <row r="6442" spans="1:8" ht="58" x14ac:dyDescent="0.35">
      <c r="A6442" s="4">
        <v>205723</v>
      </c>
      <c r="B6442" s="1">
        <v>45244</v>
      </c>
      <c r="C6442" s="2">
        <v>0.47614583333333332</v>
      </c>
      <c r="D6442" s="3" t="s">
        <v>12372</v>
      </c>
      <c r="E6442" s="3" t="s">
        <v>35158</v>
      </c>
      <c r="F6442" s="3" t="s">
        <v>35155</v>
      </c>
      <c r="G6442" s="3" t="s">
        <v>35156</v>
      </c>
      <c r="H6442" s="3" t="s">
        <v>35157</v>
      </c>
    </row>
    <row r="6443" spans="1:8" ht="58" x14ac:dyDescent="0.35">
      <c r="A6443" s="4">
        <v>82977</v>
      </c>
      <c r="B6443" s="1">
        <v>45244</v>
      </c>
      <c r="C6443" s="2">
        <v>0.47630787037037042</v>
      </c>
      <c r="D6443" s="3" t="s">
        <v>10339</v>
      </c>
      <c r="E6443" s="3" t="s">
        <v>35161</v>
      </c>
      <c r="F6443" s="3" t="s">
        <v>35159</v>
      </c>
      <c r="G6443" s="3" t="s">
        <v>100</v>
      </c>
      <c r="H6443" s="3" t="s">
        <v>35160</v>
      </c>
    </row>
    <row r="6444" spans="1:8" ht="29" x14ac:dyDescent="0.35">
      <c r="A6444" s="4">
        <v>194127</v>
      </c>
      <c r="B6444" s="1">
        <v>45244</v>
      </c>
      <c r="C6444" s="2">
        <v>0.47721064814814818</v>
      </c>
      <c r="D6444" s="3" t="s">
        <v>12735</v>
      </c>
      <c r="E6444" s="3" t="s">
        <v>14937</v>
      </c>
      <c r="F6444" s="3" t="s">
        <v>35162</v>
      </c>
      <c r="G6444" s="3" t="s">
        <v>27372</v>
      </c>
      <c r="H6444" s="3" t="s">
        <v>10685</v>
      </c>
    </row>
    <row r="6445" spans="1:8" ht="58" x14ac:dyDescent="0.35">
      <c r="A6445" s="4">
        <v>127175</v>
      </c>
      <c r="B6445" s="1">
        <v>45244</v>
      </c>
      <c r="C6445" s="2">
        <v>0.47768518518518516</v>
      </c>
      <c r="D6445" s="3" t="s">
        <v>35163</v>
      </c>
      <c r="E6445" s="3" t="s">
        <v>35165</v>
      </c>
      <c r="F6445" s="3" t="s">
        <v>12064</v>
      </c>
      <c r="G6445" s="3" t="e">
        <f>- CROHNS DX ON REMISSION</f>
        <v>#NAME?</v>
      </c>
      <c r="H6445" s="3" t="s">
        <v>35164</v>
      </c>
    </row>
    <row r="6446" spans="1:8" x14ac:dyDescent="0.35">
      <c r="A6446" s="4">
        <v>125719</v>
      </c>
      <c r="B6446" s="1">
        <v>45244</v>
      </c>
      <c r="C6446" s="2">
        <v>0.47855324074074074</v>
      </c>
      <c r="D6446" s="3" t="s">
        <v>35166</v>
      </c>
      <c r="E6446" s="3" t="s">
        <v>35168</v>
      </c>
      <c r="F6446" s="3" t="s">
        <v>35167</v>
      </c>
      <c r="G6446" s="3" t="s">
        <v>11021</v>
      </c>
      <c r="H6446" s="3" t="s">
        <v>19943</v>
      </c>
    </row>
    <row r="6447" spans="1:8" ht="116" x14ac:dyDescent="0.35">
      <c r="A6447" s="4">
        <v>35771</v>
      </c>
      <c r="B6447" s="1">
        <v>45244</v>
      </c>
      <c r="C6447" s="2">
        <v>0.47887731481481483</v>
      </c>
      <c r="D6447" s="3" t="s">
        <v>35169</v>
      </c>
      <c r="E6447" s="3" t="s">
        <v>11443</v>
      </c>
      <c r="F6447" s="3" t="s">
        <v>12419</v>
      </c>
      <c r="G6447" s="3" t="s">
        <v>11810</v>
      </c>
      <c r="H6447" s="3" t="s">
        <v>35170</v>
      </c>
    </row>
    <row r="6448" spans="1:8" x14ac:dyDescent="0.35">
      <c r="A6448" s="4">
        <v>37791</v>
      </c>
      <c r="B6448" s="1">
        <v>45244</v>
      </c>
      <c r="C6448" s="2">
        <v>0.47980324074074071</v>
      </c>
      <c r="D6448" s="3" t="s">
        <v>10328</v>
      </c>
      <c r="E6448" s="3" t="s">
        <v>12789</v>
      </c>
      <c r="F6448" s="3" t="s">
        <v>19296</v>
      </c>
      <c r="G6448" s="3" t="s">
        <v>12789</v>
      </c>
      <c r="H6448" s="3" t="s">
        <v>12248</v>
      </c>
    </row>
    <row r="6449" spans="1:8" ht="72.5" x14ac:dyDescent="0.35">
      <c r="A6449" s="4">
        <v>82977</v>
      </c>
      <c r="B6449" s="1">
        <v>45244</v>
      </c>
      <c r="C6449" s="2">
        <v>0.48267361111111112</v>
      </c>
      <c r="D6449" s="3" t="s">
        <v>10339</v>
      </c>
      <c r="E6449" s="3" t="s">
        <v>35172</v>
      </c>
      <c r="F6449" s="3" t="s">
        <v>35159</v>
      </c>
      <c r="G6449" s="3" t="s">
        <v>100</v>
      </c>
      <c r="H6449" s="3" t="s">
        <v>35171</v>
      </c>
    </row>
    <row r="6450" spans="1:8" ht="43.5" x14ac:dyDescent="0.35">
      <c r="A6450" s="4">
        <v>34685</v>
      </c>
      <c r="B6450" s="1">
        <v>45244</v>
      </c>
      <c r="C6450" s="2">
        <v>0.48356481481481484</v>
      </c>
      <c r="D6450" s="3" t="s">
        <v>892</v>
      </c>
      <c r="E6450" s="3" t="s">
        <v>35174</v>
      </c>
      <c r="F6450" s="3" t="s">
        <v>35173</v>
      </c>
      <c r="G6450" s="3" t="s">
        <v>1397</v>
      </c>
      <c r="H6450" s="3" t="s">
        <v>31031</v>
      </c>
    </row>
    <row r="6451" spans="1:8" ht="130.5" x14ac:dyDescent="0.35">
      <c r="A6451" s="4">
        <v>59624</v>
      </c>
      <c r="B6451" s="1">
        <v>45244</v>
      </c>
      <c r="C6451" s="2">
        <v>0.48504629629629631</v>
      </c>
      <c r="D6451" s="3" t="s">
        <v>35175</v>
      </c>
      <c r="E6451" s="3" t="s">
        <v>35177</v>
      </c>
      <c r="F6451" s="3" t="s">
        <v>13316</v>
      </c>
      <c r="G6451" s="3" t="s">
        <v>12006</v>
      </c>
      <c r="H6451" s="3" t="s">
        <v>35176</v>
      </c>
    </row>
    <row r="6452" spans="1:8" ht="43.5" x14ac:dyDescent="0.35">
      <c r="A6452" s="4">
        <v>67576</v>
      </c>
      <c r="B6452" s="1">
        <v>45244</v>
      </c>
      <c r="C6452" s="2">
        <v>0.48556712962962961</v>
      </c>
      <c r="D6452" s="3" t="s">
        <v>35178</v>
      </c>
      <c r="E6452" s="3" t="s">
        <v>35182</v>
      </c>
      <c r="F6452" s="3" t="s">
        <v>35179</v>
      </c>
      <c r="G6452" s="3" t="s">
        <v>35180</v>
      </c>
      <c r="H6452" s="3" t="s">
        <v>35181</v>
      </c>
    </row>
    <row r="6453" spans="1:8" ht="58" x14ac:dyDescent="0.35">
      <c r="A6453" s="4">
        <v>82977</v>
      </c>
      <c r="B6453" s="1">
        <v>45244</v>
      </c>
      <c r="C6453" s="2">
        <v>0.48579861111111106</v>
      </c>
      <c r="D6453" s="3" t="s">
        <v>10339</v>
      </c>
      <c r="E6453" s="3" t="s">
        <v>35161</v>
      </c>
      <c r="F6453" s="3" t="s">
        <v>35159</v>
      </c>
      <c r="G6453" s="3" t="s">
        <v>100</v>
      </c>
      <c r="H6453" s="3" t="s">
        <v>35183</v>
      </c>
    </row>
    <row r="6454" spans="1:8" ht="43.5" x14ac:dyDescent="0.35">
      <c r="A6454" s="4">
        <v>56769</v>
      </c>
      <c r="B6454" s="1">
        <v>45244</v>
      </c>
      <c r="C6454" s="2">
        <v>0.48958333333333331</v>
      </c>
      <c r="D6454" s="3" t="s">
        <v>35184</v>
      </c>
      <c r="E6454" s="3" t="s">
        <v>35187</v>
      </c>
      <c r="F6454" s="3" t="s">
        <v>35185</v>
      </c>
      <c r="G6454" s="3" t="s">
        <v>11732</v>
      </c>
      <c r="H6454" s="3" t="s">
        <v>35186</v>
      </c>
    </row>
    <row r="6455" spans="1:8" ht="29" x14ac:dyDescent="0.35">
      <c r="A6455" s="4">
        <v>115013</v>
      </c>
      <c r="B6455" s="1">
        <v>45244</v>
      </c>
      <c r="C6455" s="2">
        <v>0.49197916666666663</v>
      </c>
      <c r="D6455" s="3" t="s">
        <v>35188</v>
      </c>
      <c r="E6455" s="3" t="s">
        <v>12794</v>
      </c>
      <c r="F6455" s="3" t="s">
        <v>35189</v>
      </c>
      <c r="G6455" s="3" t="s">
        <v>11667</v>
      </c>
      <c r="H6455" s="3" t="s">
        <v>35190</v>
      </c>
    </row>
    <row r="6456" spans="1:8" ht="58" x14ac:dyDescent="0.35">
      <c r="A6456" s="4">
        <v>200859</v>
      </c>
      <c r="B6456" s="1">
        <v>45244</v>
      </c>
      <c r="C6456" s="2">
        <v>0.49266203703703698</v>
      </c>
      <c r="D6456" s="3" t="s">
        <v>35191</v>
      </c>
      <c r="E6456" s="3" t="s">
        <v>35195</v>
      </c>
      <c r="F6456" s="3" t="s">
        <v>35192</v>
      </c>
      <c r="G6456" s="3" t="s">
        <v>35193</v>
      </c>
      <c r="H6456" s="3" t="s">
        <v>35194</v>
      </c>
    </row>
    <row r="6457" spans="1:8" ht="72.5" x14ac:dyDescent="0.35">
      <c r="A6457" s="4">
        <v>46027</v>
      </c>
      <c r="B6457" s="1">
        <v>45244</v>
      </c>
      <c r="C6457" s="2">
        <v>0.49296296296296299</v>
      </c>
      <c r="D6457" s="3" t="s">
        <v>892</v>
      </c>
      <c r="E6457" s="3" t="s">
        <v>35197</v>
      </c>
      <c r="F6457" s="3" t="s">
        <v>35196</v>
      </c>
      <c r="G6457" s="3" t="s">
        <v>10658</v>
      </c>
      <c r="H6457" s="3" t="s">
        <v>11776</v>
      </c>
    </row>
    <row r="6458" spans="1:8" ht="43.5" x14ac:dyDescent="0.35">
      <c r="A6458" s="4">
        <v>45154</v>
      </c>
      <c r="B6458" s="1">
        <v>45244</v>
      </c>
      <c r="C6458" s="2">
        <v>0.49329861111111112</v>
      </c>
      <c r="D6458" s="3" t="s">
        <v>985</v>
      </c>
      <c r="E6458" s="3" t="s">
        <v>35199</v>
      </c>
      <c r="F6458" s="3" t="s">
        <v>35198</v>
      </c>
      <c r="G6458" s="3" t="s">
        <v>11073</v>
      </c>
      <c r="H6458" s="3" t="s">
        <v>31969</v>
      </c>
    </row>
    <row r="6459" spans="1:8" ht="29" x14ac:dyDescent="0.35">
      <c r="A6459" s="4">
        <v>206786</v>
      </c>
      <c r="B6459" s="1">
        <v>45244</v>
      </c>
      <c r="C6459" s="2">
        <v>0.50002314814814819</v>
      </c>
      <c r="D6459" s="3" t="s">
        <v>1436</v>
      </c>
      <c r="E6459" s="3" t="s">
        <v>1452</v>
      </c>
      <c r="F6459" s="3" t="s">
        <v>35200</v>
      </c>
      <c r="G6459" s="3" t="s">
        <v>1452</v>
      </c>
      <c r="H6459" s="3" t="s">
        <v>35201</v>
      </c>
    </row>
    <row r="6460" spans="1:8" ht="29" x14ac:dyDescent="0.35">
      <c r="A6460" s="4">
        <v>35820</v>
      </c>
      <c r="B6460" s="1">
        <v>45244</v>
      </c>
      <c r="C6460" s="2">
        <v>0.50268518518518512</v>
      </c>
      <c r="D6460" s="3" t="s">
        <v>303</v>
      </c>
      <c r="E6460" s="3" t="s">
        <v>35204</v>
      </c>
      <c r="F6460" s="3" t="s">
        <v>35202</v>
      </c>
      <c r="G6460" s="3" t="s">
        <v>11378</v>
      </c>
      <c r="H6460" s="3" t="s">
        <v>35203</v>
      </c>
    </row>
    <row r="6461" spans="1:8" ht="87" x14ac:dyDescent="0.35">
      <c r="A6461" s="4">
        <v>68462</v>
      </c>
      <c r="B6461" s="1">
        <v>45244</v>
      </c>
      <c r="C6461" s="2">
        <v>0.5040972222222222</v>
      </c>
      <c r="D6461" s="3" t="s">
        <v>11330</v>
      </c>
      <c r="E6461" s="3" t="s">
        <v>35207</v>
      </c>
      <c r="F6461" s="3" t="s">
        <v>35205</v>
      </c>
      <c r="G6461" s="3" t="s">
        <v>35206</v>
      </c>
      <c r="H6461" s="3" t="s">
        <v>11199</v>
      </c>
    </row>
    <row r="6462" spans="1:8" ht="29" x14ac:dyDescent="0.35">
      <c r="A6462" s="4">
        <v>35840</v>
      </c>
      <c r="B6462" s="1">
        <v>45244</v>
      </c>
      <c r="C6462" s="2">
        <v>0.50714120370370364</v>
      </c>
      <c r="D6462" s="3" t="s">
        <v>892</v>
      </c>
      <c r="E6462" s="3" t="s">
        <v>35208</v>
      </c>
      <c r="F6462" s="3" t="s">
        <v>11936</v>
      </c>
      <c r="G6462" s="3" t="s">
        <v>10592</v>
      </c>
      <c r="H6462" s="3" t="s">
        <v>11777</v>
      </c>
    </row>
    <row r="6463" spans="1:8" x14ac:dyDescent="0.35">
      <c r="A6463" s="4">
        <v>171499</v>
      </c>
      <c r="B6463" s="1">
        <v>45244</v>
      </c>
      <c r="C6463" s="2">
        <v>0.50937500000000002</v>
      </c>
      <c r="D6463" s="3" t="s">
        <v>35209</v>
      </c>
      <c r="E6463" s="3" t="s">
        <v>12626</v>
      </c>
      <c r="F6463" s="3" t="s">
        <v>13277</v>
      </c>
      <c r="G6463" s="3" t="s">
        <v>12626</v>
      </c>
      <c r="H6463" s="3" t="s">
        <v>35210</v>
      </c>
    </row>
    <row r="6464" spans="1:8" ht="29" x14ac:dyDescent="0.35">
      <c r="A6464" s="4">
        <v>48924</v>
      </c>
      <c r="B6464" s="1">
        <v>45244</v>
      </c>
      <c r="C6464" s="2">
        <v>0.50947916666666659</v>
      </c>
      <c r="D6464" s="3" t="s">
        <v>892</v>
      </c>
      <c r="E6464" s="3" t="s">
        <v>13376</v>
      </c>
      <c r="F6464" s="3" t="s">
        <v>35211</v>
      </c>
      <c r="G6464" s="3" t="s">
        <v>11021</v>
      </c>
      <c r="H6464" s="3" t="s">
        <v>12391</v>
      </c>
    </row>
    <row r="6465" spans="1:8" ht="72.5" x14ac:dyDescent="0.35">
      <c r="A6465" s="4">
        <v>51621</v>
      </c>
      <c r="B6465" s="1">
        <v>45244</v>
      </c>
      <c r="C6465" s="2">
        <v>0.51179398148148147</v>
      </c>
      <c r="D6465" s="3" t="s">
        <v>985</v>
      </c>
      <c r="E6465" s="3" t="s">
        <v>35215</v>
      </c>
      <c r="F6465" s="3" t="s">
        <v>35212</v>
      </c>
      <c r="G6465" s="3" t="s">
        <v>35213</v>
      </c>
      <c r="H6465" s="3" t="s">
        <v>35214</v>
      </c>
    </row>
    <row r="6466" spans="1:8" ht="58" x14ac:dyDescent="0.35">
      <c r="A6466" s="4">
        <v>37331</v>
      </c>
      <c r="B6466" s="1">
        <v>45244</v>
      </c>
      <c r="C6466" s="2">
        <v>0.51332175925925927</v>
      </c>
      <c r="D6466" s="3" t="s">
        <v>892</v>
      </c>
      <c r="E6466" s="3" t="s">
        <v>35216</v>
      </c>
      <c r="F6466" s="3" t="s">
        <v>12594</v>
      </c>
      <c r="G6466" s="3" t="s">
        <v>11021</v>
      </c>
      <c r="H6466" s="3" t="s">
        <v>12391</v>
      </c>
    </row>
    <row r="6467" spans="1:8" ht="29" x14ac:dyDescent="0.35">
      <c r="A6467" s="4">
        <v>146325</v>
      </c>
      <c r="B6467" s="1">
        <v>45244</v>
      </c>
      <c r="C6467" s="2">
        <v>0.51473379629629623</v>
      </c>
      <c r="D6467" s="3" t="s">
        <v>35217</v>
      </c>
      <c r="E6467" s="3" t="s">
        <v>14940</v>
      </c>
      <c r="F6467" s="3" t="s">
        <v>35218</v>
      </c>
      <c r="G6467" s="3" t="s">
        <v>35219</v>
      </c>
      <c r="H6467" s="3" t="s">
        <v>35220</v>
      </c>
    </row>
    <row r="6468" spans="1:8" ht="72.5" x14ac:dyDescent="0.35">
      <c r="A6468" s="4">
        <v>51621</v>
      </c>
      <c r="B6468" s="1">
        <v>45244</v>
      </c>
      <c r="C6468" s="2">
        <v>0.5166898148148148</v>
      </c>
      <c r="D6468" s="3" t="s">
        <v>985</v>
      </c>
      <c r="E6468" s="3" t="s">
        <v>35215</v>
      </c>
      <c r="F6468" s="3" t="s">
        <v>35212</v>
      </c>
      <c r="G6468" s="3" t="s">
        <v>35213</v>
      </c>
      <c r="H6468" s="3" t="s">
        <v>35214</v>
      </c>
    </row>
    <row r="6469" spans="1:8" ht="29" x14ac:dyDescent="0.35">
      <c r="A6469" s="4">
        <v>78902</v>
      </c>
      <c r="B6469" s="1">
        <v>45244</v>
      </c>
      <c r="C6469" s="2">
        <v>0.51877314814814812</v>
      </c>
      <c r="D6469" s="3" t="s">
        <v>35221</v>
      </c>
      <c r="E6469" s="3" t="s">
        <v>11778</v>
      </c>
      <c r="F6469" s="3" t="s">
        <v>35222</v>
      </c>
      <c r="G6469" s="3" t="s">
        <v>35223</v>
      </c>
      <c r="H6469" s="3" t="s">
        <v>35224</v>
      </c>
    </row>
    <row r="6470" spans="1:8" x14ac:dyDescent="0.35">
      <c r="A6470" s="4">
        <v>85495</v>
      </c>
      <c r="B6470" s="1">
        <v>45244</v>
      </c>
      <c r="C6470" s="2">
        <v>0.51959490740740744</v>
      </c>
      <c r="D6470" s="3" t="s">
        <v>892</v>
      </c>
      <c r="E6470" s="3" t="s">
        <v>35226</v>
      </c>
      <c r="F6470" s="3" t="s">
        <v>35225</v>
      </c>
      <c r="G6470" s="3" t="s">
        <v>11021</v>
      </c>
      <c r="H6470" s="3" t="s">
        <v>12391</v>
      </c>
    </row>
    <row r="6471" spans="1:8" ht="43.5" x14ac:dyDescent="0.35">
      <c r="A6471" s="4">
        <v>40380</v>
      </c>
      <c r="B6471" s="1">
        <v>45244</v>
      </c>
      <c r="C6471" s="2">
        <v>0.52011574074074074</v>
      </c>
      <c r="D6471" s="3" t="s">
        <v>35227</v>
      </c>
      <c r="E6471" s="3" t="s">
        <v>35230</v>
      </c>
      <c r="F6471" s="3" t="s">
        <v>35228</v>
      </c>
      <c r="G6471" s="3" t="s">
        <v>12560</v>
      </c>
      <c r="H6471" s="3" t="s">
        <v>35229</v>
      </c>
    </row>
    <row r="6472" spans="1:8" ht="58" x14ac:dyDescent="0.35">
      <c r="A6472" s="4">
        <v>33523</v>
      </c>
      <c r="B6472" s="1">
        <v>45244</v>
      </c>
      <c r="C6472" s="2">
        <v>0.54637731481481489</v>
      </c>
      <c r="D6472" s="3" t="s">
        <v>10339</v>
      </c>
      <c r="E6472" s="3" t="s">
        <v>35233</v>
      </c>
      <c r="F6472" s="3" t="s">
        <v>35231</v>
      </c>
      <c r="G6472" s="3" t="s">
        <v>11883</v>
      </c>
      <c r="H6472" s="3" t="s">
        <v>35232</v>
      </c>
    </row>
    <row r="6473" spans="1:8" ht="29" x14ac:dyDescent="0.35">
      <c r="A6473" s="4">
        <v>44879</v>
      </c>
      <c r="B6473" s="1">
        <v>45244</v>
      </c>
      <c r="C6473" s="2">
        <v>0.55923611111111116</v>
      </c>
      <c r="D6473" s="3" t="s">
        <v>35234</v>
      </c>
      <c r="E6473" s="3" t="s">
        <v>35236</v>
      </c>
      <c r="F6473" s="3" t="s">
        <v>35235</v>
      </c>
      <c r="G6473" s="3" t="s">
        <v>11806</v>
      </c>
      <c r="H6473" s="3" t="s">
        <v>10351</v>
      </c>
    </row>
    <row r="6474" spans="1:8" ht="43.5" x14ac:dyDescent="0.35">
      <c r="A6474" s="4">
        <v>101557</v>
      </c>
      <c r="B6474" s="1">
        <v>45244</v>
      </c>
      <c r="C6474" s="2">
        <v>0.56077546296296299</v>
      </c>
      <c r="D6474" s="3" t="s">
        <v>1933</v>
      </c>
      <c r="E6474" s="3" t="s">
        <v>35239</v>
      </c>
      <c r="F6474" s="3" t="s">
        <v>35237</v>
      </c>
      <c r="G6474" s="3" t="s">
        <v>11911</v>
      </c>
      <c r="H6474" s="3" t="s">
        <v>35238</v>
      </c>
    </row>
    <row r="6475" spans="1:8" ht="43.5" x14ac:dyDescent="0.35">
      <c r="A6475" s="4">
        <v>46522</v>
      </c>
      <c r="B6475" s="1">
        <v>45244</v>
      </c>
      <c r="C6475" s="2">
        <v>0.56575231481481481</v>
      </c>
      <c r="D6475" s="3" t="s">
        <v>10412</v>
      </c>
      <c r="E6475" s="3" t="s">
        <v>14939</v>
      </c>
      <c r="F6475" s="3" t="s">
        <v>35240</v>
      </c>
      <c r="G6475" s="3" t="s">
        <v>35241</v>
      </c>
      <c r="H6475" s="3" t="s">
        <v>35242</v>
      </c>
    </row>
    <row r="6476" spans="1:8" x14ac:dyDescent="0.35">
      <c r="A6476" s="4">
        <v>206622</v>
      </c>
      <c r="B6476" s="1">
        <v>45244</v>
      </c>
      <c r="C6476" s="2">
        <v>0.57391203703703708</v>
      </c>
      <c r="D6476" s="3" t="s">
        <v>10339</v>
      </c>
      <c r="E6476" s="3" t="s">
        <v>35244</v>
      </c>
      <c r="F6476" s="3" t="s">
        <v>35243</v>
      </c>
      <c r="G6476" s="3" t="s">
        <v>35244</v>
      </c>
      <c r="H6476" s="3" t="s">
        <v>35245</v>
      </c>
    </row>
    <row r="6477" spans="1:8" ht="58" x14ac:dyDescent="0.35">
      <c r="A6477" s="4">
        <v>197075</v>
      </c>
      <c r="B6477" s="1">
        <v>45244</v>
      </c>
      <c r="C6477" s="2">
        <v>0.57506944444444441</v>
      </c>
      <c r="D6477" s="3" t="s">
        <v>35246</v>
      </c>
      <c r="E6477" s="3" t="s">
        <v>35250</v>
      </c>
      <c r="F6477" s="3" t="s">
        <v>35247</v>
      </c>
      <c r="G6477" s="3" t="s">
        <v>35248</v>
      </c>
      <c r="H6477" s="3" t="s">
        <v>35249</v>
      </c>
    </row>
    <row r="6478" spans="1:8" ht="43.5" x14ac:dyDescent="0.35">
      <c r="A6478" s="4">
        <v>34713</v>
      </c>
      <c r="B6478" s="1">
        <v>45244</v>
      </c>
      <c r="C6478" s="2">
        <v>0.57795138888888886</v>
      </c>
      <c r="D6478" s="3" t="s">
        <v>35251</v>
      </c>
      <c r="E6478" s="3" t="s">
        <v>35254</v>
      </c>
      <c r="F6478" s="3" t="s">
        <v>35252</v>
      </c>
      <c r="G6478" s="3" t="s">
        <v>12560</v>
      </c>
      <c r="H6478" s="3" t="s">
        <v>35253</v>
      </c>
    </row>
    <row r="6479" spans="1:8" ht="87" x14ac:dyDescent="0.35">
      <c r="A6479" s="4">
        <v>76461</v>
      </c>
      <c r="B6479" s="1">
        <v>45244</v>
      </c>
      <c r="C6479" s="2">
        <v>0.57813657407407404</v>
      </c>
      <c r="D6479" s="3" t="s">
        <v>35255</v>
      </c>
      <c r="E6479" s="3" t="s">
        <v>35258</v>
      </c>
      <c r="F6479" s="3" t="s">
        <v>35256</v>
      </c>
      <c r="G6479" s="3" t="s">
        <v>276</v>
      </c>
      <c r="H6479" s="3" t="s">
        <v>35257</v>
      </c>
    </row>
    <row r="6480" spans="1:8" ht="101.5" x14ac:dyDescent="0.35">
      <c r="A6480" s="4">
        <v>97696</v>
      </c>
      <c r="B6480" s="1">
        <v>45244</v>
      </c>
      <c r="C6480" s="2">
        <v>0.57855324074074077</v>
      </c>
      <c r="D6480" s="3" t="s">
        <v>35259</v>
      </c>
      <c r="E6480" s="3" t="s">
        <v>35262</v>
      </c>
      <c r="F6480" s="3" t="s">
        <v>35260</v>
      </c>
      <c r="G6480" s="3" t="e">
        <f>-poor symptom CTRL</f>
        <v>#NAME?</v>
      </c>
      <c r="H6480" s="3" t="s">
        <v>35261</v>
      </c>
    </row>
    <row r="6481" spans="1:8" ht="43.5" x14ac:dyDescent="0.35">
      <c r="A6481" s="4">
        <v>205858</v>
      </c>
      <c r="B6481" s="1">
        <v>45244</v>
      </c>
      <c r="C6481" s="2">
        <v>0.58134259259259258</v>
      </c>
      <c r="D6481" s="3" t="s">
        <v>35263</v>
      </c>
      <c r="E6481" s="3" t="s">
        <v>35266</v>
      </c>
      <c r="F6481" s="3" t="s">
        <v>35264</v>
      </c>
      <c r="G6481" s="3" t="s">
        <v>11023</v>
      </c>
      <c r="H6481" s="3" t="s">
        <v>35265</v>
      </c>
    </row>
    <row r="6482" spans="1:8" ht="43.5" x14ac:dyDescent="0.35">
      <c r="A6482" s="4">
        <v>41106</v>
      </c>
      <c r="B6482" s="1">
        <v>45244</v>
      </c>
      <c r="C6482" s="2">
        <v>0.5823032407407408</v>
      </c>
      <c r="D6482" s="3" t="s">
        <v>35267</v>
      </c>
      <c r="E6482" s="3" t="s">
        <v>35271</v>
      </c>
      <c r="F6482" s="3" t="s">
        <v>35268</v>
      </c>
      <c r="G6482" s="3" t="s">
        <v>35269</v>
      </c>
      <c r="H6482" s="3" t="s">
        <v>35270</v>
      </c>
    </row>
    <row r="6483" spans="1:8" ht="43.5" x14ac:dyDescent="0.35">
      <c r="A6483" s="4">
        <v>94445</v>
      </c>
      <c r="B6483" s="1">
        <v>45244</v>
      </c>
      <c r="C6483" s="2">
        <v>0.58255787037037032</v>
      </c>
      <c r="D6483" s="3" t="s">
        <v>1436</v>
      </c>
      <c r="E6483" s="3" t="s">
        <v>23189</v>
      </c>
      <c r="F6483" s="3" t="s">
        <v>11953</v>
      </c>
      <c r="G6483" s="3" t="s">
        <v>35272</v>
      </c>
      <c r="H6483" s="3" t="s">
        <v>10726</v>
      </c>
    </row>
    <row r="6484" spans="1:8" ht="43.5" x14ac:dyDescent="0.35">
      <c r="A6484" s="4">
        <v>41106</v>
      </c>
      <c r="B6484" s="1">
        <v>45244</v>
      </c>
      <c r="C6484" s="2">
        <v>0.58307870370370374</v>
      </c>
      <c r="D6484" s="3" t="s">
        <v>35273</v>
      </c>
      <c r="E6484" s="3" t="s">
        <v>35271</v>
      </c>
      <c r="F6484" s="3" t="s">
        <v>35268</v>
      </c>
      <c r="G6484" s="3" t="s">
        <v>35269</v>
      </c>
      <c r="H6484" s="3" t="s">
        <v>35274</v>
      </c>
    </row>
    <row r="6485" spans="1:8" x14ac:dyDescent="0.35">
      <c r="A6485" s="4">
        <v>90040</v>
      </c>
      <c r="B6485" s="1">
        <v>45244</v>
      </c>
      <c r="C6485" s="2">
        <v>0.58309027777777778</v>
      </c>
      <c r="D6485" s="3" t="s">
        <v>11006</v>
      </c>
      <c r="E6485" s="3" t="s">
        <v>35276</v>
      </c>
      <c r="F6485" s="3" t="s">
        <v>35275</v>
      </c>
      <c r="G6485" s="3" t="s">
        <v>35276</v>
      </c>
      <c r="H6485" s="3" t="s">
        <v>35277</v>
      </c>
    </row>
    <row r="6486" spans="1:8" ht="43.5" x14ac:dyDescent="0.35">
      <c r="A6486" s="4">
        <v>86048</v>
      </c>
      <c r="B6486" s="1">
        <v>45244</v>
      </c>
      <c r="C6486" s="2">
        <v>0.58318287037037042</v>
      </c>
      <c r="D6486" s="3" t="s">
        <v>35278</v>
      </c>
      <c r="E6486" s="3" t="s">
        <v>15391</v>
      </c>
      <c r="F6486" s="3" t="s">
        <v>35279</v>
      </c>
      <c r="G6486" s="3" t="s">
        <v>35280</v>
      </c>
      <c r="H6486" s="3" t="s">
        <v>35281</v>
      </c>
    </row>
    <row r="6487" spans="1:8" ht="58" x14ac:dyDescent="0.35">
      <c r="A6487" s="4">
        <v>51621</v>
      </c>
      <c r="B6487" s="1">
        <v>45244</v>
      </c>
      <c r="C6487" s="2">
        <v>0.5849537037037037</v>
      </c>
      <c r="D6487" s="3" t="s">
        <v>35282</v>
      </c>
      <c r="E6487" s="3" t="s">
        <v>35285</v>
      </c>
      <c r="F6487" s="3" t="s">
        <v>35283</v>
      </c>
      <c r="G6487" s="3" t="s">
        <v>35284</v>
      </c>
      <c r="H6487" s="3" t="s">
        <v>10348</v>
      </c>
    </row>
    <row r="6488" spans="1:8" ht="43.5" x14ac:dyDescent="0.35">
      <c r="A6488" s="4">
        <v>58672</v>
      </c>
      <c r="B6488" s="1">
        <v>45244</v>
      </c>
      <c r="C6488" s="2">
        <v>0.58518518518518514</v>
      </c>
      <c r="D6488" s="3" t="s">
        <v>1403</v>
      </c>
      <c r="E6488" s="3" t="s">
        <v>35288</v>
      </c>
      <c r="F6488" s="3" t="s">
        <v>35286</v>
      </c>
      <c r="G6488" s="3" t="s">
        <v>11291</v>
      </c>
      <c r="H6488" s="3" t="s">
        <v>35287</v>
      </c>
    </row>
    <row r="6489" spans="1:8" ht="87" x14ac:dyDescent="0.35">
      <c r="A6489" s="4">
        <v>198469</v>
      </c>
      <c r="B6489" s="1">
        <v>45244</v>
      </c>
      <c r="C6489" s="2">
        <v>0.58789351851851845</v>
      </c>
      <c r="D6489" s="3" t="s">
        <v>35289</v>
      </c>
      <c r="E6489" s="3" t="s">
        <v>35291</v>
      </c>
      <c r="F6489" s="3" t="s">
        <v>35290</v>
      </c>
      <c r="G6489" s="3" t="s">
        <v>35291</v>
      </c>
      <c r="H6489" s="3" t="s">
        <v>35292</v>
      </c>
    </row>
    <row r="6490" spans="1:8" ht="116" x14ac:dyDescent="0.35">
      <c r="A6490" s="4">
        <v>65548</v>
      </c>
      <c r="B6490" s="1">
        <v>45244</v>
      </c>
      <c r="C6490" s="2">
        <v>0.5879050925925926</v>
      </c>
      <c r="D6490" s="3" t="s">
        <v>10438</v>
      </c>
      <c r="E6490" s="3" t="s">
        <v>35296</v>
      </c>
      <c r="F6490" s="3" t="s">
        <v>35293</v>
      </c>
      <c r="G6490" s="3" t="s">
        <v>35294</v>
      </c>
      <c r="H6490" s="3" t="s">
        <v>35295</v>
      </c>
    </row>
    <row r="6491" spans="1:8" ht="72.5" x14ac:dyDescent="0.35">
      <c r="A6491" s="4">
        <v>20098</v>
      </c>
      <c r="B6491" s="1">
        <v>45244</v>
      </c>
      <c r="C6491" s="2">
        <v>0.59081018518518513</v>
      </c>
      <c r="D6491" s="3" t="s">
        <v>1436</v>
      </c>
      <c r="E6491" s="3" t="s">
        <v>24588</v>
      </c>
      <c r="F6491" s="3" t="s">
        <v>12899</v>
      </c>
      <c r="G6491" s="3" t="s">
        <v>13008</v>
      </c>
      <c r="H6491" s="3" t="s">
        <v>11630</v>
      </c>
    </row>
    <row r="6492" spans="1:8" ht="29" x14ac:dyDescent="0.35">
      <c r="A6492" s="4">
        <v>195409</v>
      </c>
      <c r="B6492" s="1">
        <v>45244</v>
      </c>
      <c r="C6492" s="2">
        <v>0.5909375</v>
      </c>
      <c r="D6492" s="3" t="s">
        <v>1403</v>
      </c>
      <c r="E6492" s="3" t="s">
        <v>35300</v>
      </c>
      <c r="F6492" s="3" t="s">
        <v>35297</v>
      </c>
      <c r="G6492" s="3" t="s">
        <v>35298</v>
      </c>
      <c r="H6492" s="3" t="s">
        <v>35299</v>
      </c>
    </row>
    <row r="6493" spans="1:8" ht="43.5" x14ac:dyDescent="0.35">
      <c r="A6493" s="4">
        <v>53348</v>
      </c>
      <c r="B6493" s="1">
        <v>45244</v>
      </c>
      <c r="C6493" s="2">
        <v>0.59136574074074078</v>
      </c>
      <c r="D6493" s="3" t="s">
        <v>35301</v>
      </c>
      <c r="E6493" s="3" t="s">
        <v>13937</v>
      </c>
      <c r="F6493" s="3" t="s">
        <v>35302</v>
      </c>
      <c r="G6493" s="3" t="s">
        <v>35303</v>
      </c>
      <c r="H6493" s="3" t="s">
        <v>35304</v>
      </c>
    </row>
    <row r="6494" spans="1:8" ht="43.5" x14ac:dyDescent="0.35">
      <c r="A6494" s="4">
        <v>180725</v>
      </c>
      <c r="B6494" s="1">
        <v>45244</v>
      </c>
      <c r="C6494" s="2">
        <v>0.59141203703703704</v>
      </c>
      <c r="D6494" s="3" t="s">
        <v>1389</v>
      </c>
      <c r="E6494" s="3" t="s">
        <v>35308</v>
      </c>
      <c r="F6494" s="3" t="s">
        <v>35305</v>
      </c>
      <c r="G6494" s="3" t="s">
        <v>35306</v>
      </c>
      <c r="H6494" s="3" t="s">
        <v>35307</v>
      </c>
    </row>
    <row r="6495" spans="1:8" ht="72.5" x14ac:dyDescent="0.35">
      <c r="A6495" s="4">
        <v>54165</v>
      </c>
      <c r="B6495" s="1">
        <v>45244</v>
      </c>
      <c r="C6495" s="2">
        <v>0.59143518518518523</v>
      </c>
      <c r="D6495" s="3" t="s">
        <v>35309</v>
      </c>
      <c r="E6495" s="3" t="s">
        <v>35313</v>
      </c>
      <c r="F6495" s="3" t="s">
        <v>35310</v>
      </c>
      <c r="G6495" s="3" t="s">
        <v>35311</v>
      </c>
      <c r="H6495" s="3" t="s">
        <v>35312</v>
      </c>
    </row>
    <row r="6496" spans="1:8" ht="29" x14ac:dyDescent="0.35">
      <c r="A6496" s="4">
        <v>46568</v>
      </c>
      <c r="B6496" s="1">
        <v>45244</v>
      </c>
      <c r="C6496" s="2">
        <v>0.59319444444444447</v>
      </c>
      <c r="D6496" s="3" t="s">
        <v>35314</v>
      </c>
      <c r="E6496" s="3" t="s">
        <v>1912</v>
      </c>
      <c r="F6496" s="3" t="s">
        <v>35315</v>
      </c>
      <c r="G6496" s="3" t="s">
        <v>11886</v>
      </c>
      <c r="H6496" s="3" t="s">
        <v>11987</v>
      </c>
    </row>
    <row r="6497" spans="1:8" ht="58" x14ac:dyDescent="0.35">
      <c r="A6497" s="4">
        <v>52315</v>
      </c>
      <c r="B6497" s="1">
        <v>45244</v>
      </c>
      <c r="C6497" s="2">
        <v>0.59445601851851848</v>
      </c>
      <c r="D6497" s="3" t="s">
        <v>35316</v>
      </c>
      <c r="E6497" s="3" t="s">
        <v>35320</v>
      </c>
      <c r="F6497" s="3" t="s">
        <v>35317</v>
      </c>
      <c r="G6497" s="3" t="s">
        <v>35318</v>
      </c>
      <c r="H6497" s="3" t="s">
        <v>35319</v>
      </c>
    </row>
    <row r="6498" spans="1:8" ht="58" x14ac:dyDescent="0.35">
      <c r="A6498" s="4">
        <v>79910</v>
      </c>
      <c r="B6498" s="1">
        <v>45244</v>
      </c>
      <c r="C6498" s="2">
        <v>0.59504629629629624</v>
      </c>
      <c r="D6498" s="3" t="s">
        <v>35321</v>
      </c>
      <c r="E6498" s="3" t="s">
        <v>35324</v>
      </c>
      <c r="F6498" s="3" t="s">
        <v>35322</v>
      </c>
      <c r="G6498" s="3" t="s">
        <v>12299</v>
      </c>
      <c r="H6498" s="3" t="s">
        <v>35323</v>
      </c>
    </row>
    <row r="6499" spans="1:8" ht="72.5" x14ac:dyDescent="0.35">
      <c r="A6499" s="4">
        <v>22322</v>
      </c>
      <c r="B6499" s="1">
        <v>45244</v>
      </c>
      <c r="C6499" s="2">
        <v>0.59631944444444451</v>
      </c>
      <c r="D6499" s="3" t="s">
        <v>985</v>
      </c>
      <c r="E6499" s="3" t="s">
        <v>35326</v>
      </c>
      <c r="F6499" s="3" t="s">
        <v>12899</v>
      </c>
      <c r="G6499" s="3" t="s">
        <v>35325</v>
      </c>
      <c r="H6499" s="3" t="s">
        <v>12234</v>
      </c>
    </row>
    <row r="6500" spans="1:8" ht="43.5" x14ac:dyDescent="0.35">
      <c r="A6500" s="4">
        <v>149370</v>
      </c>
      <c r="B6500" s="1">
        <v>45244</v>
      </c>
      <c r="C6500" s="2">
        <v>0.59649305555555554</v>
      </c>
      <c r="D6500" s="3" t="s">
        <v>35327</v>
      </c>
      <c r="E6500" s="3" t="s">
        <v>15397</v>
      </c>
      <c r="F6500" s="3" t="s">
        <v>35328</v>
      </c>
      <c r="G6500" s="3" t="s">
        <v>35329</v>
      </c>
      <c r="H6500" s="3" t="s">
        <v>35330</v>
      </c>
    </row>
    <row r="6501" spans="1:8" ht="43.5" x14ac:dyDescent="0.35">
      <c r="A6501" s="4">
        <v>166348</v>
      </c>
      <c r="B6501" s="1">
        <v>45244</v>
      </c>
      <c r="C6501" s="2">
        <v>0.59694444444444439</v>
      </c>
      <c r="D6501" s="3" t="s">
        <v>35331</v>
      </c>
      <c r="E6501" s="3" t="s">
        <v>35335</v>
      </c>
      <c r="F6501" s="3" t="s">
        <v>35332</v>
      </c>
      <c r="G6501" s="3" t="s">
        <v>35333</v>
      </c>
      <c r="H6501" s="3" t="s">
        <v>35334</v>
      </c>
    </row>
    <row r="6502" spans="1:8" ht="43.5" x14ac:dyDescent="0.35">
      <c r="A6502" s="4">
        <v>165153</v>
      </c>
      <c r="B6502" s="1">
        <v>45244</v>
      </c>
      <c r="C6502" s="2">
        <v>0.59831018518518519</v>
      </c>
      <c r="D6502" s="3" t="s">
        <v>35336</v>
      </c>
      <c r="E6502" s="3" t="s">
        <v>35340</v>
      </c>
      <c r="F6502" s="3" t="s">
        <v>35337</v>
      </c>
      <c r="G6502" s="3" t="s">
        <v>35338</v>
      </c>
      <c r="H6502" s="3" t="s">
        <v>35339</v>
      </c>
    </row>
    <row r="6503" spans="1:8" ht="43.5" x14ac:dyDescent="0.35">
      <c r="A6503" s="4">
        <v>40848</v>
      </c>
      <c r="B6503" s="1">
        <v>45244</v>
      </c>
      <c r="C6503" s="2">
        <v>0.59878472222222223</v>
      </c>
      <c r="D6503" s="3" t="s">
        <v>35341</v>
      </c>
      <c r="E6503" s="3" t="s">
        <v>35345</v>
      </c>
      <c r="F6503" s="3" t="s">
        <v>35342</v>
      </c>
      <c r="G6503" s="3" t="s">
        <v>35343</v>
      </c>
      <c r="H6503" s="3" t="s">
        <v>35344</v>
      </c>
    </row>
    <row r="6504" spans="1:8" ht="58" x14ac:dyDescent="0.35">
      <c r="A6504" s="4">
        <v>162672</v>
      </c>
      <c r="B6504" s="1">
        <v>45244</v>
      </c>
      <c r="C6504" s="2">
        <v>0.59891203703703699</v>
      </c>
      <c r="D6504" s="3" t="s">
        <v>35346</v>
      </c>
      <c r="E6504" s="3" t="s">
        <v>35350</v>
      </c>
      <c r="F6504" s="3" t="s">
        <v>35347</v>
      </c>
      <c r="G6504" s="3" t="s">
        <v>35348</v>
      </c>
      <c r="H6504" s="3" t="s">
        <v>35349</v>
      </c>
    </row>
    <row r="6505" spans="1:8" ht="29" x14ac:dyDescent="0.35">
      <c r="A6505" s="4">
        <v>145297</v>
      </c>
      <c r="B6505" s="1">
        <v>45244</v>
      </c>
      <c r="C6505" s="2">
        <v>0.60075231481481484</v>
      </c>
      <c r="D6505" s="3" t="s">
        <v>35351</v>
      </c>
      <c r="E6505" s="3" t="s">
        <v>35353</v>
      </c>
      <c r="F6505" s="3" t="s">
        <v>24967</v>
      </c>
      <c r="G6505" s="3" t="s">
        <v>11875</v>
      </c>
      <c r="H6505" s="3" t="s">
        <v>35352</v>
      </c>
    </row>
    <row r="6506" spans="1:8" ht="58" x14ac:dyDescent="0.35">
      <c r="A6506" s="4">
        <v>95973</v>
      </c>
      <c r="B6506" s="1">
        <v>45244</v>
      </c>
      <c r="C6506" s="2">
        <v>0.60128472222222229</v>
      </c>
      <c r="D6506" s="3" t="s">
        <v>35354</v>
      </c>
      <c r="E6506" s="3" t="s">
        <v>35358</v>
      </c>
      <c r="F6506" s="3" t="s">
        <v>35355</v>
      </c>
      <c r="G6506" s="3" t="s">
        <v>35356</v>
      </c>
      <c r="H6506" s="3" t="s">
        <v>35357</v>
      </c>
    </row>
    <row r="6507" spans="1:8" ht="29" x14ac:dyDescent="0.35">
      <c r="A6507" s="4">
        <v>60493</v>
      </c>
      <c r="B6507" s="1">
        <v>45244</v>
      </c>
      <c r="C6507" s="2">
        <v>0.6015625</v>
      </c>
      <c r="D6507" s="3" t="s">
        <v>10615</v>
      </c>
      <c r="E6507" s="3" t="s">
        <v>35362</v>
      </c>
      <c r="F6507" s="3" t="s">
        <v>35359</v>
      </c>
      <c r="G6507" s="3" t="s">
        <v>35360</v>
      </c>
      <c r="H6507" s="3" t="s">
        <v>35361</v>
      </c>
    </row>
    <row r="6508" spans="1:8" ht="43.5" x14ac:dyDescent="0.35">
      <c r="A6508" s="4">
        <v>149256</v>
      </c>
      <c r="B6508" s="1">
        <v>45244</v>
      </c>
      <c r="C6508" s="2">
        <v>0.60166666666666668</v>
      </c>
      <c r="D6508" s="3" t="s">
        <v>985</v>
      </c>
      <c r="E6508" s="3" t="s">
        <v>15617</v>
      </c>
      <c r="F6508" s="3" t="s">
        <v>11953</v>
      </c>
      <c r="G6508" s="3" t="s">
        <v>15617</v>
      </c>
      <c r="H6508" s="3" t="s">
        <v>12234</v>
      </c>
    </row>
    <row r="6509" spans="1:8" ht="58" x14ac:dyDescent="0.35">
      <c r="A6509" s="4">
        <v>50826</v>
      </c>
      <c r="B6509" s="1">
        <v>45244</v>
      </c>
      <c r="C6509" s="2">
        <v>0.60299768518518515</v>
      </c>
      <c r="D6509" s="3" t="s">
        <v>35363</v>
      </c>
      <c r="E6509" s="3" t="s">
        <v>35367</v>
      </c>
      <c r="F6509" s="3" t="s">
        <v>35364</v>
      </c>
      <c r="G6509" s="3" t="s">
        <v>35365</v>
      </c>
      <c r="H6509" s="3" t="s">
        <v>35366</v>
      </c>
    </row>
    <row r="6510" spans="1:8" ht="72.5" x14ac:dyDescent="0.35">
      <c r="A6510" s="4">
        <v>202509</v>
      </c>
      <c r="B6510" s="1">
        <v>45244</v>
      </c>
      <c r="C6510" s="2">
        <v>0.60413194444444451</v>
      </c>
      <c r="D6510" s="3" t="s">
        <v>35368</v>
      </c>
      <c r="E6510" s="3" t="s">
        <v>13051</v>
      </c>
      <c r="F6510" s="3" t="s">
        <v>35369</v>
      </c>
      <c r="G6510" s="3" t="s">
        <v>14097</v>
      </c>
      <c r="H6510" s="3" t="s">
        <v>35370</v>
      </c>
    </row>
    <row r="6511" spans="1:8" ht="58" x14ac:dyDescent="0.35">
      <c r="A6511" s="4">
        <v>112312</v>
      </c>
      <c r="B6511" s="1">
        <v>45244</v>
      </c>
      <c r="C6511" s="2">
        <v>0.60578703703703707</v>
      </c>
      <c r="D6511" s="3" t="s">
        <v>1389</v>
      </c>
      <c r="E6511" s="3" t="s">
        <v>14554</v>
      </c>
      <c r="F6511" s="3" t="s">
        <v>35371</v>
      </c>
      <c r="G6511" s="3" t="s">
        <v>35372</v>
      </c>
      <c r="H6511" s="3" t="s">
        <v>35373</v>
      </c>
    </row>
    <row r="6512" spans="1:8" ht="43.5" x14ac:dyDescent="0.35">
      <c r="A6512" s="4">
        <v>14892</v>
      </c>
      <c r="B6512" s="1">
        <v>45244</v>
      </c>
      <c r="C6512" s="2">
        <v>0.60579861111111111</v>
      </c>
      <c r="D6512" s="3" t="s">
        <v>35374</v>
      </c>
      <c r="E6512" s="3" t="s">
        <v>35378</v>
      </c>
      <c r="F6512" s="3" t="s">
        <v>35375</v>
      </c>
      <c r="G6512" s="3" t="s">
        <v>35376</v>
      </c>
      <c r="H6512" s="3" t="s">
        <v>35377</v>
      </c>
    </row>
    <row r="6513" spans="1:8" ht="58" x14ac:dyDescent="0.35">
      <c r="A6513" s="4">
        <v>74542</v>
      </c>
      <c r="B6513" s="1">
        <v>45244</v>
      </c>
      <c r="C6513" s="2">
        <v>0.60615740740740742</v>
      </c>
      <c r="D6513" s="3" t="s">
        <v>35379</v>
      </c>
      <c r="E6513" s="3" t="s">
        <v>14938</v>
      </c>
      <c r="F6513" s="3" t="s">
        <v>35380</v>
      </c>
      <c r="G6513" s="3" t="s">
        <v>35381</v>
      </c>
      <c r="H6513" s="3" t="s">
        <v>35382</v>
      </c>
    </row>
    <row r="6514" spans="1:8" ht="58" x14ac:dyDescent="0.35">
      <c r="A6514" s="4">
        <v>74542</v>
      </c>
      <c r="B6514" s="1">
        <v>45244</v>
      </c>
      <c r="C6514" s="2">
        <v>0.60697916666666674</v>
      </c>
      <c r="D6514" s="3" t="s">
        <v>35379</v>
      </c>
      <c r="E6514" s="3" t="s">
        <v>14938</v>
      </c>
      <c r="F6514" s="3" t="s">
        <v>35383</v>
      </c>
      <c r="G6514" s="3" t="s">
        <v>35381</v>
      </c>
      <c r="H6514" s="3" t="s">
        <v>35382</v>
      </c>
    </row>
    <row r="6515" spans="1:8" ht="29" x14ac:dyDescent="0.35">
      <c r="A6515" s="4">
        <v>180678</v>
      </c>
      <c r="B6515" s="1">
        <v>45244</v>
      </c>
      <c r="C6515" s="2">
        <v>0.60744212962962962</v>
      </c>
      <c r="D6515" s="3" t="s">
        <v>35384</v>
      </c>
      <c r="E6515" s="3" t="s">
        <v>35385</v>
      </c>
      <c r="F6515" s="3" t="s">
        <v>14612</v>
      </c>
      <c r="G6515" s="3" t="s">
        <v>11857</v>
      </c>
      <c r="H6515" s="3" t="s">
        <v>12583</v>
      </c>
    </row>
    <row r="6516" spans="1:8" ht="29" x14ac:dyDescent="0.35">
      <c r="A6516" s="4">
        <v>32186</v>
      </c>
      <c r="B6516" s="1">
        <v>45244</v>
      </c>
      <c r="C6516" s="2">
        <v>0.60827546296296298</v>
      </c>
      <c r="D6516" s="3" t="s">
        <v>1436</v>
      </c>
      <c r="E6516" s="3" t="s">
        <v>14942</v>
      </c>
      <c r="F6516" s="3" t="s">
        <v>35386</v>
      </c>
      <c r="G6516" s="3" t="s">
        <v>10789</v>
      </c>
      <c r="H6516" s="3" t="s">
        <v>35387</v>
      </c>
    </row>
    <row r="6517" spans="1:8" ht="72.5" x14ac:dyDescent="0.35">
      <c r="A6517" s="4">
        <v>168786</v>
      </c>
      <c r="B6517" s="1">
        <v>45244</v>
      </c>
      <c r="C6517" s="2">
        <v>0.60866898148148152</v>
      </c>
      <c r="D6517" s="3" t="s">
        <v>1436</v>
      </c>
      <c r="E6517" s="3" t="s">
        <v>35391</v>
      </c>
      <c r="F6517" s="3" t="s">
        <v>35388</v>
      </c>
      <c r="G6517" s="3" t="s">
        <v>35389</v>
      </c>
      <c r="H6517" s="3" t="s">
        <v>35390</v>
      </c>
    </row>
    <row r="6518" spans="1:8" ht="29" x14ac:dyDescent="0.35">
      <c r="A6518" s="4">
        <v>82222</v>
      </c>
      <c r="B6518" s="1">
        <v>45244</v>
      </c>
      <c r="C6518" s="2">
        <v>0.61128472222222219</v>
      </c>
      <c r="D6518" s="3" t="s">
        <v>35392</v>
      </c>
      <c r="E6518" s="3" t="s">
        <v>35396</v>
      </c>
      <c r="F6518" s="3" t="s">
        <v>35393</v>
      </c>
      <c r="G6518" s="3" t="s">
        <v>35394</v>
      </c>
      <c r="H6518" s="3" t="s">
        <v>35395</v>
      </c>
    </row>
    <row r="6519" spans="1:8" ht="72.5" x14ac:dyDescent="0.35">
      <c r="A6519" s="4">
        <v>111540</v>
      </c>
      <c r="B6519" s="1">
        <v>45244</v>
      </c>
      <c r="C6519" s="2">
        <v>0.61181712962962964</v>
      </c>
      <c r="D6519" s="3" t="s">
        <v>35397</v>
      </c>
      <c r="E6519" s="3" t="s">
        <v>35400</v>
      </c>
      <c r="F6519" s="3" t="s">
        <v>35398</v>
      </c>
      <c r="G6519" s="3" t="e">
        <f>-+ORTHOSTASIS Hypotension</f>
        <v>#NAME?</v>
      </c>
      <c r="H6519" s="3" t="s">
        <v>35399</v>
      </c>
    </row>
    <row r="6520" spans="1:8" ht="43.5" x14ac:dyDescent="0.35">
      <c r="A6520" s="4">
        <v>68858</v>
      </c>
      <c r="B6520" s="1">
        <v>45244</v>
      </c>
      <c r="C6520" s="2">
        <v>0.61187500000000006</v>
      </c>
      <c r="D6520" s="3" t="s">
        <v>11211</v>
      </c>
      <c r="E6520" s="3" t="s">
        <v>35403</v>
      </c>
      <c r="F6520" s="3" t="s">
        <v>35401</v>
      </c>
      <c r="G6520" s="3" t="s">
        <v>35402</v>
      </c>
      <c r="H6520" s="3" t="s">
        <v>14034</v>
      </c>
    </row>
    <row r="6521" spans="1:8" ht="58" x14ac:dyDescent="0.35">
      <c r="A6521" s="4">
        <v>191864</v>
      </c>
      <c r="B6521" s="1">
        <v>45244</v>
      </c>
      <c r="C6521" s="2">
        <v>0.61435185185185182</v>
      </c>
      <c r="D6521" s="3" t="s">
        <v>13638</v>
      </c>
      <c r="E6521" s="3" t="s">
        <v>35405</v>
      </c>
      <c r="F6521" s="3" t="s">
        <v>35404</v>
      </c>
      <c r="G6521" s="3" t="s">
        <v>11856</v>
      </c>
      <c r="H6521" s="3" t="s">
        <v>10685</v>
      </c>
    </row>
    <row r="6522" spans="1:8" ht="43.5" x14ac:dyDescent="0.35">
      <c r="A6522" s="4">
        <v>206042</v>
      </c>
      <c r="B6522" s="1">
        <v>45244</v>
      </c>
      <c r="C6522" s="2">
        <v>0.61579861111111112</v>
      </c>
      <c r="D6522" s="3" t="s">
        <v>1933</v>
      </c>
      <c r="E6522" s="3" t="s">
        <v>35409</v>
      </c>
      <c r="F6522" s="3" t="s">
        <v>35406</v>
      </c>
      <c r="G6522" s="3" t="s">
        <v>35407</v>
      </c>
      <c r="H6522" s="3" t="s">
        <v>35408</v>
      </c>
    </row>
    <row r="6523" spans="1:8" ht="29" x14ac:dyDescent="0.35">
      <c r="A6523" s="4">
        <v>34469</v>
      </c>
      <c r="B6523" s="1">
        <v>45244</v>
      </c>
      <c r="C6523" s="2">
        <v>0.61892361111111105</v>
      </c>
      <c r="D6523" s="3" t="s">
        <v>1436</v>
      </c>
      <c r="E6523" s="3" t="s">
        <v>13420</v>
      </c>
      <c r="F6523" s="3" t="s">
        <v>35410</v>
      </c>
      <c r="G6523" s="3" t="s">
        <v>11909</v>
      </c>
      <c r="H6523" s="3" t="s">
        <v>35411</v>
      </c>
    </row>
    <row r="6524" spans="1:8" ht="58" x14ac:dyDescent="0.35">
      <c r="A6524" s="4">
        <v>53466</v>
      </c>
      <c r="B6524" s="1">
        <v>45244</v>
      </c>
      <c r="C6524" s="2">
        <v>0.61900462962962965</v>
      </c>
      <c r="D6524" s="3" t="s">
        <v>35412</v>
      </c>
      <c r="E6524" s="3" t="s">
        <v>13745</v>
      </c>
      <c r="F6524" s="3" t="s">
        <v>35413</v>
      </c>
      <c r="G6524" s="3" t="s">
        <v>35414</v>
      </c>
      <c r="H6524" s="3" t="s">
        <v>35415</v>
      </c>
    </row>
    <row r="6525" spans="1:8" ht="29" x14ac:dyDescent="0.35">
      <c r="A6525" s="4">
        <v>147895</v>
      </c>
      <c r="B6525" s="1">
        <v>45244</v>
      </c>
      <c r="C6525" s="2">
        <v>0.61913194444444442</v>
      </c>
      <c r="D6525" s="3" t="s">
        <v>10916</v>
      </c>
      <c r="E6525" s="3" t="s">
        <v>15400</v>
      </c>
      <c r="F6525" s="3" t="s">
        <v>35416</v>
      </c>
      <c r="G6525" s="3" t="e">
        <f>-fair Glycemic control.</f>
        <v>#NAME?</v>
      </c>
      <c r="H6525" s="3" t="e">
        <f>-bring A1C.</f>
        <v>#NAME?</v>
      </c>
    </row>
    <row r="6526" spans="1:8" ht="87" x14ac:dyDescent="0.35">
      <c r="A6526" s="4">
        <v>9769</v>
      </c>
      <c r="B6526" s="1">
        <v>45244</v>
      </c>
      <c r="C6526" s="2">
        <v>0.61949074074074073</v>
      </c>
      <c r="D6526" s="3" t="s">
        <v>35417</v>
      </c>
      <c r="E6526" s="3" t="s">
        <v>35421</v>
      </c>
      <c r="F6526" s="3" t="s">
        <v>35418</v>
      </c>
      <c r="G6526" s="3" t="s">
        <v>35419</v>
      </c>
      <c r="H6526" s="3" t="s">
        <v>35420</v>
      </c>
    </row>
    <row r="6527" spans="1:8" ht="87" x14ac:dyDescent="0.35">
      <c r="A6527" s="4">
        <v>178839</v>
      </c>
      <c r="B6527" s="1">
        <v>45244</v>
      </c>
      <c r="C6527" s="2">
        <v>0.62135416666666665</v>
      </c>
      <c r="D6527" s="3" t="s">
        <v>1389</v>
      </c>
      <c r="E6527" s="3" t="s">
        <v>15395</v>
      </c>
      <c r="F6527" s="3" t="s">
        <v>35422</v>
      </c>
      <c r="G6527" s="3" t="s">
        <v>35423</v>
      </c>
      <c r="H6527" s="3" t="s">
        <v>13463</v>
      </c>
    </row>
    <row r="6528" spans="1:8" x14ac:dyDescent="0.35">
      <c r="A6528" s="4">
        <v>206343</v>
      </c>
      <c r="B6528" s="1">
        <v>45244</v>
      </c>
      <c r="C6528" s="2">
        <v>0.62236111111111114</v>
      </c>
      <c r="D6528" s="3" t="s">
        <v>1779</v>
      </c>
      <c r="E6528" s="3" t="s">
        <v>1517</v>
      </c>
      <c r="F6528" s="3" t="s">
        <v>1520</v>
      </c>
      <c r="G6528" s="3" t="s">
        <v>1805</v>
      </c>
      <c r="H6528" s="3" t="s">
        <v>1520</v>
      </c>
    </row>
    <row r="6529" spans="1:8" x14ac:dyDescent="0.35">
      <c r="A6529" s="4">
        <v>203157</v>
      </c>
      <c r="B6529" s="1">
        <v>45244</v>
      </c>
      <c r="C6529" s="2">
        <v>0.62449074074074074</v>
      </c>
      <c r="D6529" s="3" t="s">
        <v>35424</v>
      </c>
      <c r="E6529" s="3" t="s">
        <v>35426</v>
      </c>
      <c r="F6529" s="3" t="s">
        <v>35425</v>
      </c>
      <c r="G6529" s="3" t="s">
        <v>35426</v>
      </c>
      <c r="H6529" s="3" t="s">
        <v>35427</v>
      </c>
    </row>
    <row r="6530" spans="1:8" ht="29" x14ac:dyDescent="0.35">
      <c r="A6530" s="4">
        <v>70138</v>
      </c>
      <c r="B6530" s="1">
        <v>45244</v>
      </c>
      <c r="C6530" s="2">
        <v>0.62452546296296296</v>
      </c>
      <c r="D6530" s="3" t="s">
        <v>10916</v>
      </c>
      <c r="E6530" s="3" t="s">
        <v>14885</v>
      </c>
      <c r="F6530" s="3" t="s">
        <v>35428</v>
      </c>
      <c r="G6530" s="3" t="e">
        <f>-fair Glycemic control</f>
        <v>#NAME?</v>
      </c>
      <c r="H6530" s="3" t="e">
        <f>-counselled ON life style modifications.</f>
        <v>#NAME?</v>
      </c>
    </row>
    <row r="6531" spans="1:8" ht="43.5" x14ac:dyDescent="0.35">
      <c r="A6531" s="4">
        <v>45862</v>
      </c>
      <c r="B6531" s="1">
        <v>45244</v>
      </c>
      <c r="C6531" s="2">
        <v>0.62685185185185188</v>
      </c>
      <c r="D6531" s="3" t="s">
        <v>35429</v>
      </c>
      <c r="E6531" s="3" t="s">
        <v>35433</v>
      </c>
      <c r="F6531" s="3" t="s">
        <v>35430</v>
      </c>
      <c r="G6531" s="3" t="s">
        <v>35431</v>
      </c>
      <c r="H6531" s="3" t="s">
        <v>35432</v>
      </c>
    </row>
    <row r="6532" spans="1:8" ht="72.5" x14ac:dyDescent="0.35">
      <c r="A6532" s="4">
        <v>203027</v>
      </c>
      <c r="B6532" s="1">
        <v>45244</v>
      </c>
      <c r="C6532" s="2">
        <v>0.62776620370370373</v>
      </c>
      <c r="D6532" s="3" t="s">
        <v>35434</v>
      </c>
      <c r="E6532" s="3" t="s">
        <v>35438</v>
      </c>
      <c r="F6532" s="3" t="s">
        <v>35435</v>
      </c>
      <c r="G6532" s="3" t="s">
        <v>35436</v>
      </c>
      <c r="H6532" s="3" t="s">
        <v>35437</v>
      </c>
    </row>
    <row r="6533" spans="1:8" ht="58" x14ac:dyDescent="0.35">
      <c r="A6533" s="4">
        <v>9211</v>
      </c>
      <c r="B6533" s="1">
        <v>45244</v>
      </c>
      <c r="C6533" s="2">
        <v>0.62788194444444445</v>
      </c>
      <c r="D6533" s="3" t="s">
        <v>11006</v>
      </c>
      <c r="E6533" s="3" t="s">
        <v>35441</v>
      </c>
      <c r="F6533" s="3" t="s">
        <v>35439</v>
      </c>
      <c r="G6533" s="3" t="s">
        <v>35440</v>
      </c>
      <c r="H6533" s="3" t="s">
        <v>10348</v>
      </c>
    </row>
    <row r="6534" spans="1:8" x14ac:dyDescent="0.35">
      <c r="A6534" s="4">
        <v>55855</v>
      </c>
      <c r="B6534" s="1">
        <v>45244</v>
      </c>
      <c r="C6534" s="2">
        <v>0.62811342592592589</v>
      </c>
      <c r="D6534" s="3" t="s">
        <v>11096</v>
      </c>
      <c r="E6534" s="3" t="s">
        <v>35444</v>
      </c>
      <c r="F6534" s="3" t="s">
        <v>35442</v>
      </c>
      <c r="G6534" s="3" t="s">
        <v>35443</v>
      </c>
      <c r="H6534" s="3" t="s">
        <v>11578</v>
      </c>
    </row>
    <row r="6535" spans="1:8" ht="116" x14ac:dyDescent="0.35">
      <c r="A6535" s="4">
        <v>28778</v>
      </c>
      <c r="B6535" s="1">
        <v>45244</v>
      </c>
      <c r="C6535" s="2">
        <v>0.62835648148148149</v>
      </c>
      <c r="D6535" s="3" t="s">
        <v>35445</v>
      </c>
      <c r="E6535" s="3" t="s">
        <v>14628</v>
      </c>
      <c r="F6535" s="3" t="s">
        <v>35446</v>
      </c>
      <c r="G6535" s="3" t="s">
        <v>12011</v>
      </c>
      <c r="H6535" s="3" t="s">
        <v>35447</v>
      </c>
    </row>
    <row r="6536" spans="1:8" ht="29" x14ac:dyDescent="0.35">
      <c r="A6536" s="4">
        <v>48860</v>
      </c>
      <c r="B6536" s="1">
        <v>45244</v>
      </c>
      <c r="C6536" s="2">
        <v>0.6291782407407408</v>
      </c>
      <c r="D6536" s="3" t="s">
        <v>11390</v>
      </c>
      <c r="E6536" s="3" t="s">
        <v>12974</v>
      </c>
      <c r="F6536" s="3" t="s">
        <v>35448</v>
      </c>
      <c r="G6536" s="3" t="s">
        <v>12974</v>
      </c>
      <c r="H6536" s="3" t="s">
        <v>29949</v>
      </c>
    </row>
    <row r="6537" spans="1:8" ht="43.5" x14ac:dyDescent="0.35">
      <c r="A6537" s="4">
        <v>42037</v>
      </c>
      <c r="B6537" s="1">
        <v>45244</v>
      </c>
      <c r="C6537" s="2">
        <v>0.63017361111111114</v>
      </c>
      <c r="D6537" s="3" t="s">
        <v>35449</v>
      </c>
      <c r="E6537" s="3" t="s">
        <v>32955</v>
      </c>
      <c r="F6537" s="3" t="s">
        <v>35450</v>
      </c>
      <c r="G6537" s="3" t="s">
        <v>35451</v>
      </c>
      <c r="H6537" s="3" t="s">
        <v>35452</v>
      </c>
    </row>
    <row r="6538" spans="1:8" ht="29" x14ac:dyDescent="0.35">
      <c r="A6538" s="4">
        <v>15499</v>
      </c>
      <c r="B6538" s="1">
        <v>45244</v>
      </c>
      <c r="C6538" s="2">
        <v>0.63021990740740741</v>
      </c>
      <c r="D6538" s="3" t="s">
        <v>10916</v>
      </c>
      <c r="E6538" s="3" t="s">
        <v>35455</v>
      </c>
      <c r="F6538" s="3" t="s">
        <v>35453</v>
      </c>
      <c r="G6538" s="3" t="s">
        <v>35454</v>
      </c>
      <c r="H6538" s="3" t="e">
        <f>-do A1C and counselled ON LFM.</f>
        <v>#NAME?</v>
      </c>
    </row>
    <row r="6539" spans="1:8" ht="29" x14ac:dyDescent="0.35">
      <c r="A6539" s="4">
        <v>174039</v>
      </c>
      <c r="B6539" s="1">
        <v>45244</v>
      </c>
      <c r="C6539" s="2">
        <v>0.63083333333333336</v>
      </c>
      <c r="D6539" s="3" t="s">
        <v>22296</v>
      </c>
      <c r="E6539" s="3" t="s">
        <v>35456</v>
      </c>
      <c r="F6539" s="3" t="s">
        <v>11751</v>
      </c>
      <c r="G6539" s="3" t="s">
        <v>10462</v>
      </c>
      <c r="H6539" s="3" t="s">
        <v>10660</v>
      </c>
    </row>
    <row r="6540" spans="1:8" ht="29" x14ac:dyDescent="0.35">
      <c r="A6540" s="4">
        <v>150244</v>
      </c>
      <c r="B6540" s="1">
        <v>45244</v>
      </c>
      <c r="C6540" s="2">
        <v>0.63266203703703705</v>
      </c>
      <c r="D6540" s="3" t="s">
        <v>11006</v>
      </c>
      <c r="E6540" s="3" t="s">
        <v>10841</v>
      </c>
      <c r="F6540" s="3" t="s">
        <v>35457</v>
      </c>
      <c r="G6540" s="3" t="s">
        <v>35458</v>
      </c>
      <c r="H6540" s="3" t="s">
        <v>35459</v>
      </c>
    </row>
    <row r="6541" spans="1:8" ht="29" x14ac:dyDescent="0.35">
      <c r="A6541" s="4">
        <v>150244</v>
      </c>
      <c r="B6541" s="1">
        <v>45244</v>
      </c>
      <c r="C6541" s="2">
        <v>0.63313657407407409</v>
      </c>
      <c r="D6541" s="3" t="s">
        <v>11006</v>
      </c>
      <c r="E6541" s="3" t="s">
        <v>35461</v>
      </c>
      <c r="F6541" s="3" t="s">
        <v>35457</v>
      </c>
      <c r="G6541" s="3" t="s">
        <v>35460</v>
      </c>
      <c r="H6541" s="3" t="s">
        <v>35459</v>
      </c>
    </row>
    <row r="6542" spans="1:8" ht="29" x14ac:dyDescent="0.35">
      <c r="A6542" s="4">
        <v>206315</v>
      </c>
      <c r="B6542" s="1">
        <v>45244</v>
      </c>
      <c r="C6542" s="2">
        <v>0.63643518518518516</v>
      </c>
      <c r="D6542" s="3" t="s">
        <v>35462</v>
      </c>
      <c r="E6542" s="3" t="s">
        <v>35464</v>
      </c>
      <c r="F6542" s="3" t="s">
        <v>35463</v>
      </c>
      <c r="G6542" s="3" t="s">
        <v>35464</v>
      </c>
      <c r="H6542" s="3" t="s">
        <v>35465</v>
      </c>
    </row>
    <row r="6543" spans="1:8" ht="72.5" x14ac:dyDescent="0.35">
      <c r="A6543" s="4">
        <v>172322</v>
      </c>
      <c r="B6543" s="1">
        <v>45244</v>
      </c>
      <c r="C6543" s="2">
        <v>0.63843749999999999</v>
      </c>
      <c r="D6543" s="3" t="s">
        <v>1436</v>
      </c>
      <c r="E6543" s="3" t="s">
        <v>35469</v>
      </c>
      <c r="F6543" s="3" t="s">
        <v>35466</v>
      </c>
      <c r="G6543" s="3" t="s">
        <v>35467</v>
      </c>
      <c r="H6543" s="3" t="s">
        <v>35468</v>
      </c>
    </row>
    <row r="6544" spans="1:8" ht="43.5" x14ac:dyDescent="0.35">
      <c r="A6544" s="4">
        <v>54504</v>
      </c>
      <c r="B6544" s="1">
        <v>45244</v>
      </c>
      <c r="C6544" s="2">
        <v>0.63850694444444445</v>
      </c>
      <c r="D6544" s="3" t="s">
        <v>35470</v>
      </c>
      <c r="E6544" s="3" t="s">
        <v>35472</v>
      </c>
      <c r="F6544" s="3" t="s">
        <v>35471</v>
      </c>
      <c r="G6544" s="3" t="s">
        <v>12299</v>
      </c>
      <c r="H6544" s="3" t="s">
        <v>13579</v>
      </c>
    </row>
    <row r="6545" spans="1:8" ht="43.5" x14ac:dyDescent="0.35">
      <c r="A6545" s="4">
        <v>74305</v>
      </c>
      <c r="B6545" s="1">
        <v>45244</v>
      </c>
      <c r="C6545" s="2">
        <v>0.63932870370370376</v>
      </c>
      <c r="D6545" s="3" t="s">
        <v>10916</v>
      </c>
      <c r="E6545" s="3" t="s">
        <v>35475</v>
      </c>
      <c r="F6545" s="3" t="s">
        <v>35473</v>
      </c>
      <c r="G6545" s="3" t="e">
        <f>-controlled RA.</f>
        <v>#NAME?</v>
      </c>
      <c r="H6545" s="3" t="s">
        <v>35474</v>
      </c>
    </row>
    <row r="6546" spans="1:8" ht="72.5" x14ac:dyDescent="0.35">
      <c r="A6546" s="4">
        <v>7136</v>
      </c>
      <c r="B6546" s="1">
        <v>45244</v>
      </c>
      <c r="C6546" s="2">
        <v>0.64165509259259257</v>
      </c>
      <c r="D6546" s="3" t="s">
        <v>35476</v>
      </c>
      <c r="E6546" s="3" t="s">
        <v>35480</v>
      </c>
      <c r="F6546" s="3" t="s">
        <v>35477</v>
      </c>
      <c r="G6546" s="3" t="s">
        <v>35478</v>
      </c>
      <c r="H6546" s="3" t="s">
        <v>35479</v>
      </c>
    </row>
    <row r="6547" spans="1:8" ht="29" x14ac:dyDescent="0.35">
      <c r="A6547" s="4">
        <v>178839</v>
      </c>
      <c r="B6547" s="1">
        <v>45244</v>
      </c>
      <c r="C6547" s="2">
        <v>0.64277777777777778</v>
      </c>
      <c r="D6547" s="3" t="s">
        <v>35481</v>
      </c>
      <c r="E6547" s="3" t="s">
        <v>35485</v>
      </c>
      <c r="F6547" s="3" t="s">
        <v>35482</v>
      </c>
      <c r="G6547" s="3" t="s">
        <v>35483</v>
      </c>
      <c r="H6547" s="3" t="s">
        <v>35484</v>
      </c>
    </row>
    <row r="6548" spans="1:8" ht="43.5" x14ac:dyDescent="0.35">
      <c r="A6548" s="4">
        <v>38135</v>
      </c>
      <c r="B6548" s="1">
        <v>45244</v>
      </c>
      <c r="C6548" s="2">
        <v>0.64662037037037035</v>
      </c>
      <c r="D6548" s="3" t="s">
        <v>985</v>
      </c>
      <c r="E6548" s="3" t="s">
        <v>35488</v>
      </c>
      <c r="F6548" s="3" t="s">
        <v>35486</v>
      </c>
      <c r="G6548" s="3" t="s">
        <v>20029</v>
      </c>
      <c r="H6548" s="3" t="s">
        <v>35487</v>
      </c>
    </row>
    <row r="6549" spans="1:8" ht="43.5" x14ac:dyDescent="0.35">
      <c r="A6549" s="4">
        <v>38135</v>
      </c>
      <c r="B6549" s="1">
        <v>45244</v>
      </c>
      <c r="C6549" s="2">
        <v>0.64689814814814817</v>
      </c>
      <c r="D6549" s="3" t="s">
        <v>985</v>
      </c>
      <c r="E6549" s="3" t="s">
        <v>35488</v>
      </c>
      <c r="F6549" s="3" t="s">
        <v>35486</v>
      </c>
      <c r="G6549" s="3" t="s">
        <v>20029</v>
      </c>
      <c r="H6549" s="3" t="s">
        <v>35489</v>
      </c>
    </row>
    <row r="6550" spans="1:8" ht="72.5" x14ac:dyDescent="0.35">
      <c r="A6550" s="4">
        <v>13635</v>
      </c>
      <c r="B6550" s="1">
        <v>45244</v>
      </c>
      <c r="C6550" s="2">
        <v>0.64714120370370376</v>
      </c>
      <c r="D6550" s="3" t="s">
        <v>1436</v>
      </c>
      <c r="E6550" s="3" t="s">
        <v>13699</v>
      </c>
      <c r="F6550" s="3" t="s">
        <v>35490</v>
      </c>
      <c r="G6550" s="3" t="s">
        <v>35491</v>
      </c>
      <c r="H6550" s="3" t="s">
        <v>35492</v>
      </c>
    </row>
    <row r="6551" spans="1:8" ht="43.5" x14ac:dyDescent="0.35">
      <c r="A6551" s="4">
        <v>49597</v>
      </c>
      <c r="B6551" s="1">
        <v>45244</v>
      </c>
      <c r="C6551" s="2">
        <v>0.64834490740740736</v>
      </c>
      <c r="D6551" s="3" t="s">
        <v>10916</v>
      </c>
      <c r="E6551" s="3" t="s">
        <v>22723</v>
      </c>
      <c r="F6551" s="3" t="s">
        <v>35493</v>
      </c>
      <c r="G6551" s="3" t="e">
        <f>-fair Glycemic control.</f>
        <v>#NAME?</v>
      </c>
      <c r="H6551" s="3" t="e">
        <f>-counselled ON LFM.</f>
        <v>#NAME?</v>
      </c>
    </row>
    <row r="6552" spans="1:8" ht="43.5" x14ac:dyDescent="0.35">
      <c r="A6552" s="4">
        <v>190946</v>
      </c>
      <c r="B6552" s="1">
        <v>45244</v>
      </c>
      <c r="C6552" s="2">
        <v>0.6488194444444445</v>
      </c>
      <c r="D6552" s="3" t="s">
        <v>35494</v>
      </c>
      <c r="E6552" s="3" t="s">
        <v>35495</v>
      </c>
      <c r="F6552" s="3" t="s">
        <v>14612</v>
      </c>
      <c r="G6552" s="3" t="s">
        <v>11933</v>
      </c>
      <c r="H6552" s="3" t="s">
        <v>10326</v>
      </c>
    </row>
    <row r="6553" spans="1:8" ht="159.5" x14ac:dyDescent="0.35">
      <c r="A6553" s="4">
        <v>197066</v>
      </c>
      <c r="B6553" s="1">
        <v>45244</v>
      </c>
      <c r="C6553" s="2">
        <v>0.65030092592592592</v>
      </c>
      <c r="D6553" s="3" t="s">
        <v>35496</v>
      </c>
      <c r="E6553" s="3" t="s">
        <v>35500</v>
      </c>
      <c r="F6553" s="3" t="s">
        <v>35497</v>
      </c>
      <c r="G6553" s="3" t="s">
        <v>35498</v>
      </c>
      <c r="H6553" s="3" t="s">
        <v>35499</v>
      </c>
    </row>
    <row r="6554" spans="1:8" ht="43.5" x14ac:dyDescent="0.35">
      <c r="A6554" s="4">
        <v>199583</v>
      </c>
      <c r="B6554" s="1">
        <v>45244</v>
      </c>
      <c r="C6554" s="2">
        <v>0.65363425925925933</v>
      </c>
      <c r="D6554" s="3" t="s">
        <v>698</v>
      </c>
      <c r="E6554" s="3" t="s">
        <v>35503</v>
      </c>
      <c r="F6554" s="3" t="s">
        <v>35501</v>
      </c>
      <c r="G6554" s="3" t="s">
        <v>12133</v>
      </c>
      <c r="H6554" s="3" t="s">
        <v>35502</v>
      </c>
    </row>
    <row r="6555" spans="1:8" ht="58" x14ac:dyDescent="0.35">
      <c r="A6555" s="4">
        <v>206503</v>
      </c>
      <c r="B6555" s="1">
        <v>45244</v>
      </c>
      <c r="C6555" s="2">
        <v>0.65405092592592595</v>
      </c>
      <c r="D6555" s="3" t="s">
        <v>35504</v>
      </c>
      <c r="E6555" s="3" t="s">
        <v>35508</v>
      </c>
      <c r="F6555" s="3" t="s">
        <v>35505</v>
      </c>
      <c r="G6555" s="3" t="s">
        <v>35506</v>
      </c>
      <c r="H6555" s="3" t="s">
        <v>35507</v>
      </c>
    </row>
    <row r="6556" spans="1:8" ht="29" x14ac:dyDescent="0.35">
      <c r="A6556" s="4">
        <v>187579</v>
      </c>
      <c r="B6556" s="1">
        <v>45244</v>
      </c>
      <c r="C6556" s="2">
        <v>0.65831018518518525</v>
      </c>
      <c r="D6556" s="3" t="s">
        <v>35509</v>
      </c>
      <c r="E6556" s="3" t="s">
        <v>28668</v>
      </c>
      <c r="F6556" s="3" t="s">
        <v>11288</v>
      </c>
      <c r="G6556" s="3" t="s">
        <v>35510</v>
      </c>
      <c r="H6556" s="3" t="s">
        <v>35511</v>
      </c>
    </row>
    <row r="6557" spans="1:8" x14ac:dyDescent="0.35">
      <c r="A6557" s="4">
        <v>200849</v>
      </c>
      <c r="B6557" s="1">
        <v>45244</v>
      </c>
      <c r="C6557" s="2">
        <v>0.65884259259259259</v>
      </c>
      <c r="D6557" s="3" t="s">
        <v>12359</v>
      </c>
      <c r="E6557" s="3" t="s">
        <v>35515</v>
      </c>
      <c r="F6557" s="3" t="s">
        <v>35512</v>
      </c>
      <c r="G6557" s="3" t="s">
        <v>35513</v>
      </c>
      <c r="H6557" s="3" t="s">
        <v>35514</v>
      </c>
    </row>
    <row r="6558" spans="1:8" ht="29" x14ac:dyDescent="0.35">
      <c r="A6558" s="4">
        <v>8960</v>
      </c>
      <c r="B6558" s="1">
        <v>45244</v>
      </c>
      <c r="C6558" s="2">
        <v>0.65935185185185186</v>
      </c>
      <c r="D6558" s="3" t="s">
        <v>35516</v>
      </c>
      <c r="E6558" s="3" t="s">
        <v>35518</v>
      </c>
      <c r="F6558" s="3" t="s">
        <v>35517</v>
      </c>
      <c r="G6558" s="3" t="e">
        <f>-fair Glycemic control.</f>
        <v>#NAME?</v>
      </c>
      <c r="H6558" s="3" t="e">
        <f>-UPDATE A1C.</f>
        <v>#NAME?</v>
      </c>
    </row>
    <row r="6559" spans="1:8" ht="43.5" x14ac:dyDescent="0.35">
      <c r="A6559" s="4">
        <v>206042</v>
      </c>
      <c r="B6559" s="1">
        <v>45244</v>
      </c>
      <c r="C6559" s="2">
        <v>0.66261574074074081</v>
      </c>
      <c r="D6559" s="3" t="s">
        <v>1933</v>
      </c>
      <c r="E6559" s="3" t="s">
        <v>35409</v>
      </c>
      <c r="F6559" s="3" t="s">
        <v>35406</v>
      </c>
      <c r="G6559" s="3" t="s">
        <v>35407</v>
      </c>
      <c r="H6559" s="3" t="s">
        <v>35519</v>
      </c>
    </row>
    <row r="6560" spans="1:8" ht="43.5" x14ac:dyDescent="0.35">
      <c r="A6560" s="4">
        <v>20549</v>
      </c>
      <c r="B6560" s="1">
        <v>45244</v>
      </c>
      <c r="C6560" s="2">
        <v>0.66283564814814822</v>
      </c>
      <c r="D6560" s="3" t="s">
        <v>35520</v>
      </c>
      <c r="E6560" s="3" t="s">
        <v>14775</v>
      </c>
      <c r="F6560" s="3" t="s">
        <v>35521</v>
      </c>
      <c r="G6560" s="3" t="s">
        <v>292</v>
      </c>
      <c r="H6560" s="3" t="s">
        <v>35522</v>
      </c>
    </row>
    <row r="6561" spans="1:8" ht="58" x14ac:dyDescent="0.35">
      <c r="A6561" s="4">
        <v>204366</v>
      </c>
      <c r="B6561" s="1">
        <v>45244</v>
      </c>
      <c r="C6561" s="2">
        <v>0.66634259259259265</v>
      </c>
      <c r="D6561" s="3" t="s">
        <v>35523</v>
      </c>
      <c r="E6561" s="3" t="s">
        <v>35526</v>
      </c>
      <c r="F6561" s="3" t="s">
        <v>35524</v>
      </c>
      <c r="G6561" s="3" t="s">
        <v>11972</v>
      </c>
      <c r="H6561" s="3" t="s">
        <v>35525</v>
      </c>
    </row>
    <row r="6562" spans="1:8" ht="43.5" x14ac:dyDescent="0.35">
      <c r="A6562" s="4">
        <v>42037</v>
      </c>
      <c r="B6562" s="1">
        <v>45244</v>
      </c>
      <c r="C6562" s="2">
        <v>0.66873842592592592</v>
      </c>
      <c r="D6562" s="3" t="s">
        <v>10916</v>
      </c>
      <c r="E6562" s="3" t="s">
        <v>32955</v>
      </c>
      <c r="F6562" s="3" t="s">
        <v>35527</v>
      </c>
      <c r="G6562" s="3" t="e">
        <f>-good control.</f>
        <v>#NAME?</v>
      </c>
      <c r="H6562" s="3" t="e">
        <f>-refill meds.</f>
        <v>#NAME?</v>
      </c>
    </row>
    <row r="6563" spans="1:8" ht="29" x14ac:dyDescent="0.35">
      <c r="A6563" s="4">
        <v>206600</v>
      </c>
      <c r="B6563" s="1">
        <v>45244</v>
      </c>
      <c r="C6563" s="2">
        <v>0.6693634259259259</v>
      </c>
      <c r="D6563" s="3" t="s">
        <v>35528</v>
      </c>
      <c r="E6563" s="3" t="s">
        <v>35530</v>
      </c>
      <c r="F6563" s="3" t="s">
        <v>35529</v>
      </c>
      <c r="G6563" s="3" t="s">
        <v>35530</v>
      </c>
      <c r="H6563" s="3" t="s">
        <v>10351</v>
      </c>
    </row>
    <row r="6564" spans="1:8" ht="58" x14ac:dyDescent="0.35">
      <c r="A6564" s="4">
        <v>34713</v>
      </c>
      <c r="B6564" s="1">
        <v>45244</v>
      </c>
      <c r="C6564" s="2">
        <v>0.67001157407407408</v>
      </c>
      <c r="D6564" s="3" t="s">
        <v>35251</v>
      </c>
      <c r="E6564" s="3" t="s">
        <v>35254</v>
      </c>
      <c r="F6564" s="3" t="s">
        <v>35252</v>
      </c>
      <c r="G6564" s="3" t="s">
        <v>12560</v>
      </c>
      <c r="H6564" s="3" t="s">
        <v>35531</v>
      </c>
    </row>
    <row r="6565" spans="1:8" ht="43.5" x14ac:dyDescent="0.35">
      <c r="A6565" s="4">
        <v>135635</v>
      </c>
      <c r="B6565" s="1">
        <v>45244</v>
      </c>
      <c r="C6565" s="2">
        <v>0.67685185185185182</v>
      </c>
      <c r="D6565" s="3" t="s">
        <v>35532</v>
      </c>
      <c r="E6565" s="3" t="s">
        <v>35536</v>
      </c>
      <c r="F6565" s="3" t="s">
        <v>35533</v>
      </c>
      <c r="G6565" s="3" t="s">
        <v>35534</v>
      </c>
      <c r="H6565" s="3" t="s">
        <v>35535</v>
      </c>
    </row>
    <row r="6566" spans="1:8" ht="43.5" x14ac:dyDescent="0.35">
      <c r="A6566" s="4">
        <v>39499</v>
      </c>
      <c r="B6566" s="1">
        <v>45244</v>
      </c>
      <c r="C6566" s="2">
        <v>0.68225694444444451</v>
      </c>
      <c r="D6566" s="3" t="s">
        <v>35537</v>
      </c>
      <c r="E6566" s="3" t="s">
        <v>35541</v>
      </c>
      <c r="F6566" s="3" t="s">
        <v>35538</v>
      </c>
      <c r="G6566" s="3" t="s">
        <v>35539</v>
      </c>
      <c r="H6566" s="3" t="s">
        <v>35540</v>
      </c>
    </row>
    <row r="6567" spans="1:8" ht="130.5" x14ac:dyDescent="0.35">
      <c r="A6567" s="4">
        <v>206411</v>
      </c>
      <c r="B6567" s="1">
        <v>45244</v>
      </c>
      <c r="C6567" s="2">
        <v>0.69076388888888884</v>
      </c>
      <c r="D6567" s="3" t="s">
        <v>35542</v>
      </c>
      <c r="E6567" s="3" t="s">
        <v>35546</v>
      </c>
      <c r="F6567" s="3" t="s">
        <v>35543</v>
      </c>
      <c r="G6567" s="3" t="s">
        <v>35544</v>
      </c>
      <c r="H6567" s="3" t="s">
        <v>35545</v>
      </c>
    </row>
    <row r="6568" spans="1:8" ht="101.5" x14ac:dyDescent="0.35">
      <c r="A6568" s="4">
        <v>207205</v>
      </c>
      <c r="B6568" s="1">
        <v>45244</v>
      </c>
      <c r="C6568" s="2">
        <v>0.76736111111111116</v>
      </c>
      <c r="D6568" s="3" t="s">
        <v>35547</v>
      </c>
      <c r="E6568" s="3" t="s">
        <v>35549</v>
      </c>
      <c r="F6568" s="3" t="s">
        <v>35548</v>
      </c>
      <c r="G6568" s="3" t="s">
        <v>35549</v>
      </c>
      <c r="H6568" s="3" t="s">
        <v>35550</v>
      </c>
    </row>
    <row r="6569" spans="1:8" ht="58" x14ac:dyDescent="0.35">
      <c r="A6569" s="4">
        <v>207206</v>
      </c>
      <c r="B6569" s="1">
        <v>45244</v>
      </c>
      <c r="C6569" s="2">
        <v>0.77392361111111108</v>
      </c>
      <c r="D6569" s="3" t="s">
        <v>35551</v>
      </c>
      <c r="E6569" s="3" t="s">
        <v>35553</v>
      </c>
      <c r="F6569" s="3" t="s">
        <v>35552</v>
      </c>
      <c r="G6569" s="3" t="s">
        <v>35553</v>
      </c>
      <c r="H6569" s="3" t="s">
        <v>35554</v>
      </c>
    </row>
    <row r="6570" spans="1:8" ht="101.5" x14ac:dyDescent="0.35">
      <c r="A6570" s="4">
        <v>207207</v>
      </c>
      <c r="B6570" s="1">
        <v>45244</v>
      </c>
      <c r="C6570" s="2">
        <v>0.7819328703703704</v>
      </c>
      <c r="D6570" s="3" t="s">
        <v>35555</v>
      </c>
      <c r="E6570" s="3" t="s">
        <v>35557</v>
      </c>
      <c r="F6570" s="3" t="s">
        <v>35556</v>
      </c>
      <c r="G6570" s="3" t="s">
        <v>35557</v>
      </c>
      <c r="H6570" s="3" t="s">
        <v>35558</v>
      </c>
    </row>
    <row r="6571" spans="1:8" ht="58" x14ac:dyDescent="0.35">
      <c r="A6571" s="4">
        <v>197953</v>
      </c>
      <c r="B6571" s="1">
        <v>45245</v>
      </c>
      <c r="C6571" s="2">
        <v>0.29179398148148145</v>
      </c>
      <c r="D6571" s="3" t="s">
        <v>167</v>
      </c>
      <c r="E6571" s="3" t="s">
        <v>35560</v>
      </c>
      <c r="F6571" s="3" t="s">
        <v>11931</v>
      </c>
      <c r="G6571" s="3" t="s">
        <v>35559</v>
      </c>
      <c r="H6571" s="3" t="s">
        <v>12496</v>
      </c>
    </row>
    <row r="6572" spans="1:8" ht="72.5" x14ac:dyDescent="0.35">
      <c r="A6572" s="4">
        <v>47616</v>
      </c>
      <c r="B6572" s="1">
        <v>45245</v>
      </c>
      <c r="C6572" s="2">
        <v>0.33349537037037041</v>
      </c>
      <c r="D6572" s="3" t="s">
        <v>10339</v>
      </c>
      <c r="E6572" s="3" t="s">
        <v>35563</v>
      </c>
      <c r="F6572" s="3" t="s">
        <v>35561</v>
      </c>
      <c r="G6572" s="3" t="s">
        <v>102</v>
      </c>
      <c r="H6572" s="3" t="s">
        <v>35562</v>
      </c>
    </row>
    <row r="6573" spans="1:8" ht="87" x14ac:dyDescent="0.35">
      <c r="A6573" s="4">
        <v>48335</v>
      </c>
      <c r="B6573" s="1">
        <v>45245</v>
      </c>
      <c r="C6573" s="2">
        <v>0.33392361111111107</v>
      </c>
      <c r="D6573" s="3" t="s">
        <v>35564</v>
      </c>
      <c r="E6573" s="3" t="s">
        <v>35568</v>
      </c>
      <c r="F6573" s="3" t="s">
        <v>35565</v>
      </c>
      <c r="G6573" s="3" t="s">
        <v>35566</v>
      </c>
      <c r="H6573" s="3" t="s">
        <v>35567</v>
      </c>
    </row>
    <row r="6574" spans="1:8" ht="43.5" x14ac:dyDescent="0.35">
      <c r="A6574" s="4">
        <v>152305</v>
      </c>
      <c r="B6574" s="1">
        <v>45245</v>
      </c>
      <c r="C6574" s="2">
        <v>0.33844907407407404</v>
      </c>
      <c r="D6574" s="3" t="s">
        <v>10339</v>
      </c>
      <c r="E6574" s="3" t="s">
        <v>19969</v>
      </c>
      <c r="F6574" s="3" t="s">
        <v>35569</v>
      </c>
      <c r="G6574" s="3" t="s">
        <v>25602</v>
      </c>
      <c r="H6574" s="3" t="s">
        <v>10467</v>
      </c>
    </row>
    <row r="6575" spans="1:8" ht="43.5" x14ac:dyDescent="0.35">
      <c r="A6575" s="4">
        <v>62156</v>
      </c>
      <c r="B6575" s="1">
        <v>45245</v>
      </c>
      <c r="C6575" s="2">
        <v>0.34092592592592591</v>
      </c>
      <c r="D6575" s="3" t="s">
        <v>1403</v>
      </c>
      <c r="E6575" s="3" t="s">
        <v>35573</v>
      </c>
      <c r="F6575" s="3" t="s">
        <v>35570</v>
      </c>
      <c r="G6575" s="3" t="s">
        <v>35571</v>
      </c>
      <c r="H6575" s="3" t="s">
        <v>35572</v>
      </c>
    </row>
    <row r="6576" spans="1:8" ht="29" x14ac:dyDescent="0.35">
      <c r="A6576" s="4">
        <v>40340</v>
      </c>
      <c r="B6576" s="1">
        <v>45245</v>
      </c>
      <c r="C6576" s="2">
        <v>0.34138888888888891</v>
      </c>
      <c r="D6576" s="3" t="s">
        <v>1258</v>
      </c>
      <c r="E6576" s="3" t="s">
        <v>35576</v>
      </c>
      <c r="F6576" s="3" t="s">
        <v>35574</v>
      </c>
      <c r="G6576" s="3" t="s">
        <v>33836</v>
      </c>
      <c r="H6576" s="3" t="s">
        <v>35575</v>
      </c>
    </row>
    <row r="6577" spans="1:8" ht="29" x14ac:dyDescent="0.35">
      <c r="A6577" s="4">
        <v>40340</v>
      </c>
      <c r="B6577" s="1">
        <v>45245</v>
      </c>
      <c r="C6577" s="2">
        <v>0.34623842592592591</v>
      </c>
      <c r="D6577" s="3" t="s">
        <v>10993</v>
      </c>
      <c r="E6577" s="3" t="s">
        <v>35576</v>
      </c>
      <c r="F6577" s="3" t="s">
        <v>35574</v>
      </c>
      <c r="G6577" s="3" t="s">
        <v>33836</v>
      </c>
      <c r="H6577" s="3" t="s">
        <v>35575</v>
      </c>
    </row>
    <row r="6578" spans="1:8" ht="58" x14ac:dyDescent="0.35">
      <c r="A6578" s="4">
        <v>46570</v>
      </c>
      <c r="B6578" s="1">
        <v>45245</v>
      </c>
      <c r="C6578" s="2">
        <v>0.34802083333333328</v>
      </c>
      <c r="D6578" s="3" t="s">
        <v>35577</v>
      </c>
      <c r="E6578" s="3" t="s">
        <v>15494</v>
      </c>
      <c r="F6578" s="3" t="s">
        <v>35578</v>
      </c>
      <c r="G6578" s="3" t="s">
        <v>35579</v>
      </c>
      <c r="H6578" s="3" t="s">
        <v>35580</v>
      </c>
    </row>
    <row r="6579" spans="1:8" ht="43.5" x14ac:dyDescent="0.35">
      <c r="A6579" s="4">
        <v>116013</v>
      </c>
      <c r="B6579" s="1">
        <v>45245</v>
      </c>
      <c r="C6579" s="2">
        <v>0.34952546296296294</v>
      </c>
      <c r="D6579" s="3" t="s">
        <v>1933</v>
      </c>
      <c r="E6579" s="3" t="s">
        <v>35583</v>
      </c>
      <c r="F6579" s="3" t="s">
        <v>35581</v>
      </c>
      <c r="G6579" s="3" t="s">
        <v>10408</v>
      </c>
      <c r="H6579" s="3" t="s">
        <v>35582</v>
      </c>
    </row>
    <row r="6580" spans="1:8" ht="72.5" x14ac:dyDescent="0.35">
      <c r="A6580" s="4">
        <v>169136</v>
      </c>
      <c r="B6580" s="1">
        <v>45245</v>
      </c>
      <c r="C6580" s="2">
        <v>0.35076388888888888</v>
      </c>
      <c r="D6580" s="3" t="s">
        <v>35584</v>
      </c>
      <c r="E6580" s="3" t="s">
        <v>35588</v>
      </c>
      <c r="F6580" s="3" t="s">
        <v>35585</v>
      </c>
      <c r="G6580" s="3" t="s">
        <v>35586</v>
      </c>
      <c r="H6580" s="3" t="s">
        <v>35587</v>
      </c>
    </row>
    <row r="6581" spans="1:8" ht="29" x14ac:dyDescent="0.35">
      <c r="A6581" s="4">
        <v>35262</v>
      </c>
      <c r="B6581" s="1">
        <v>45245</v>
      </c>
      <c r="C6581" s="2">
        <v>0.35094907407407411</v>
      </c>
      <c r="D6581" s="3" t="s">
        <v>10859</v>
      </c>
      <c r="E6581" s="3" t="s">
        <v>13446</v>
      </c>
      <c r="F6581" s="3" t="s">
        <v>35589</v>
      </c>
      <c r="G6581" s="3" t="s">
        <v>12153</v>
      </c>
      <c r="H6581" s="3" t="s">
        <v>13066</v>
      </c>
    </row>
    <row r="6582" spans="1:8" ht="43.5" x14ac:dyDescent="0.35">
      <c r="A6582" s="4">
        <v>32867</v>
      </c>
      <c r="B6582" s="1">
        <v>45245</v>
      </c>
      <c r="C6582" s="2">
        <v>0.35737268518518522</v>
      </c>
      <c r="D6582" s="3" t="s">
        <v>11913</v>
      </c>
      <c r="E6582" s="3" t="s">
        <v>35592</v>
      </c>
      <c r="F6582" s="3" t="s">
        <v>35590</v>
      </c>
      <c r="G6582" s="3" t="s">
        <v>35591</v>
      </c>
      <c r="H6582" s="3" t="s">
        <v>12725</v>
      </c>
    </row>
    <row r="6583" spans="1:8" ht="29" x14ac:dyDescent="0.35">
      <c r="A6583" s="4">
        <v>37376</v>
      </c>
      <c r="B6583" s="1">
        <v>45245</v>
      </c>
      <c r="C6583" s="2">
        <v>0.36146990740740742</v>
      </c>
      <c r="D6583" s="3" t="s">
        <v>11988</v>
      </c>
      <c r="E6583" s="3" t="s">
        <v>35595</v>
      </c>
      <c r="F6583" s="3" t="s">
        <v>35593</v>
      </c>
      <c r="G6583" s="3" t="s">
        <v>13304</v>
      </c>
      <c r="H6583" s="3" t="s">
        <v>35594</v>
      </c>
    </row>
    <row r="6584" spans="1:8" ht="29" x14ac:dyDescent="0.35">
      <c r="A6584" s="4">
        <v>187144</v>
      </c>
      <c r="B6584" s="1">
        <v>45245</v>
      </c>
      <c r="C6584" s="2">
        <v>0.36354166666666665</v>
      </c>
      <c r="D6584" s="3" t="s">
        <v>35596</v>
      </c>
      <c r="E6584" s="3" t="s">
        <v>35599</v>
      </c>
      <c r="F6584" s="3" t="s">
        <v>14659</v>
      </c>
      <c r="G6584" s="3" t="s">
        <v>35597</v>
      </c>
      <c r="H6584" s="3" t="s">
        <v>35598</v>
      </c>
    </row>
    <row r="6585" spans="1:8" ht="43.5" x14ac:dyDescent="0.35">
      <c r="A6585" s="4">
        <v>38417</v>
      </c>
      <c r="B6585" s="1">
        <v>45245</v>
      </c>
      <c r="C6585" s="2">
        <v>0.36457175925925928</v>
      </c>
      <c r="D6585" s="3" t="s">
        <v>10412</v>
      </c>
      <c r="E6585" s="3" t="s">
        <v>35601</v>
      </c>
      <c r="F6585" s="3" t="s">
        <v>35600</v>
      </c>
      <c r="G6585" s="3" t="s">
        <v>12153</v>
      </c>
      <c r="H6585" s="3" t="s">
        <v>10351</v>
      </c>
    </row>
    <row r="6586" spans="1:8" ht="29" x14ac:dyDescent="0.35">
      <c r="A6586" s="4">
        <v>112171</v>
      </c>
      <c r="B6586" s="1">
        <v>45245</v>
      </c>
      <c r="C6586" s="2">
        <v>0.36582175925925925</v>
      </c>
      <c r="D6586" s="3" t="s">
        <v>1258</v>
      </c>
      <c r="E6586" s="3" t="s">
        <v>13880</v>
      </c>
      <c r="F6586" s="3" t="s">
        <v>35602</v>
      </c>
      <c r="G6586" s="3" t="s">
        <v>13712</v>
      </c>
      <c r="H6586" s="3" t="s">
        <v>35603</v>
      </c>
    </row>
    <row r="6587" spans="1:8" ht="29" x14ac:dyDescent="0.35">
      <c r="A6587" s="4">
        <v>50927</v>
      </c>
      <c r="B6587" s="1">
        <v>45245</v>
      </c>
      <c r="C6587" s="2">
        <v>0.36768518518518517</v>
      </c>
      <c r="D6587" s="3" t="s">
        <v>12229</v>
      </c>
      <c r="E6587" s="3" t="s">
        <v>35606</v>
      </c>
      <c r="F6587" s="3" t="s">
        <v>35604</v>
      </c>
      <c r="G6587" s="3" t="s">
        <v>1494</v>
      </c>
      <c r="H6587" s="3" t="s">
        <v>35605</v>
      </c>
    </row>
    <row r="6588" spans="1:8" ht="43.5" x14ac:dyDescent="0.35">
      <c r="A6588" s="4">
        <v>50899</v>
      </c>
      <c r="B6588" s="1">
        <v>45245</v>
      </c>
      <c r="C6588" s="2">
        <v>0.36849537037037039</v>
      </c>
      <c r="D6588" s="3" t="s">
        <v>11006</v>
      </c>
      <c r="E6588" s="3" t="s">
        <v>12257</v>
      </c>
      <c r="F6588" s="3" t="s">
        <v>35607</v>
      </c>
      <c r="G6588" s="3" t="s">
        <v>35608</v>
      </c>
      <c r="H6588" s="3" t="s">
        <v>10853</v>
      </c>
    </row>
    <row r="6589" spans="1:8" ht="58" x14ac:dyDescent="0.35">
      <c r="A6589" s="4">
        <v>91022</v>
      </c>
      <c r="B6589" s="1">
        <v>45245</v>
      </c>
      <c r="C6589" s="2">
        <v>0.36949074074074079</v>
      </c>
      <c r="D6589" s="3" t="s">
        <v>985</v>
      </c>
      <c r="E6589" s="3" t="s">
        <v>35611</v>
      </c>
      <c r="F6589" s="3" t="s">
        <v>35609</v>
      </c>
      <c r="G6589" s="3" t="e">
        <f>-+poor Glycemic CTRL</f>
        <v>#NAME?</v>
      </c>
      <c r="H6589" s="3" t="s">
        <v>35610</v>
      </c>
    </row>
    <row r="6590" spans="1:8" ht="72.5" x14ac:dyDescent="0.35">
      <c r="A6590" s="4">
        <v>148544</v>
      </c>
      <c r="B6590" s="1">
        <v>45245</v>
      </c>
      <c r="C6590" s="2">
        <v>0.37240740740740735</v>
      </c>
      <c r="D6590" s="3" t="s">
        <v>35612</v>
      </c>
      <c r="E6590" s="3" t="s">
        <v>35615</v>
      </c>
      <c r="F6590" s="3" t="s">
        <v>35613</v>
      </c>
      <c r="G6590" s="3" t="s">
        <v>14527</v>
      </c>
      <c r="H6590" s="3" t="s">
        <v>35614</v>
      </c>
    </row>
    <row r="6591" spans="1:8" ht="29" x14ac:dyDescent="0.35">
      <c r="A6591" s="4">
        <v>38420</v>
      </c>
      <c r="B6591" s="1">
        <v>45245</v>
      </c>
      <c r="C6591" s="2">
        <v>0.37256944444444445</v>
      </c>
      <c r="D6591" s="3" t="s">
        <v>13380</v>
      </c>
      <c r="E6591" s="3" t="s">
        <v>35619</v>
      </c>
      <c r="F6591" s="3" t="s">
        <v>35616</v>
      </c>
      <c r="G6591" s="3" t="s">
        <v>35617</v>
      </c>
      <c r="H6591" s="3" t="s">
        <v>35618</v>
      </c>
    </row>
    <row r="6592" spans="1:8" x14ac:dyDescent="0.35">
      <c r="A6592" s="4">
        <v>52578</v>
      </c>
      <c r="B6592" s="1">
        <v>45245</v>
      </c>
      <c r="C6592" s="2">
        <v>0.37343750000000003</v>
      </c>
      <c r="D6592" s="3" t="s">
        <v>10859</v>
      </c>
      <c r="E6592" s="3" t="s">
        <v>35621</v>
      </c>
      <c r="F6592" s="3" t="s">
        <v>35620</v>
      </c>
      <c r="G6592" s="3" t="s">
        <v>12153</v>
      </c>
      <c r="H6592" s="3" t="s">
        <v>10348</v>
      </c>
    </row>
    <row r="6593" spans="1:8" ht="43.5" x14ac:dyDescent="0.35">
      <c r="A6593" s="4">
        <v>14563</v>
      </c>
      <c r="B6593" s="1">
        <v>45245</v>
      </c>
      <c r="C6593" s="2">
        <v>0.37450231481481483</v>
      </c>
      <c r="D6593" s="3" t="s">
        <v>35622</v>
      </c>
      <c r="E6593" s="3" t="s">
        <v>13977</v>
      </c>
      <c r="F6593" s="3" t="s">
        <v>35623</v>
      </c>
      <c r="G6593" s="3" t="s">
        <v>1477</v>
      </c>
      <c r="H6593" s="3" t="s">
        <v>10375</v>
      </c>
    </row>
    <row r="6594" spans="1:8" ht="58" x14ac:dyDescent="0.35">
      <c r="A6594" s="4">
        <v>81152</v>
      </c>
      <c r="B6594" s="1">
        <v>45245</v>
      </c>
      <c r="C6594" s="2">
        <v>0.37450231481481483</v>
      </c>
      <c r="D6594" s="3" t="s">
        <v>1933</v>
      </c>
      <c r="E6594" s="3" t="s">
        <v>35626</v>
      </c>
      <c r="F6594" s="3" t="s">
        <v>35624</v>
      </c>
      <c r="G6594" s="3" t="s">
        <v>11683</v>
      </c>
      <c r="H6594" s="3" t="s">
        <v>35625</v>
      </c>
    </row>
    <row r="6595" spans="1:8" ht="43.5" x14ac:dyDescent="0.35">
      <c r="A6595" s="4">
        <v>133531</v>
      </c>
      <c r="B6595" s="1">
        <v>45245</v>
      </c>
      <c r="C6595" s="2">
        <v>0.37660879629629629</v>
      </c>
      <c r="D6595" s="3" t="s">
        <v>35627</v>
      </c>
      <c r="E6595" s="3" t="s">
        <v>35629</v>
      </c>
      <c r="F6595" s="3" t="s">
        <v>14627</v>
      </c>
      <c r="G6595" s="3" t="s">
        <v>12874</v>
      </c>
      <c r="H6595" s="3" t="s">
        <v>35628</v>
      </c>
    </row>
    <row r="6596" spans="1:8" ht="43.5" x14ac:dyDescent="0.35">
      <c r="A6596" s="4">
        <v>57977</v>
      </c>
      <c r="B6596" s="1">
        <v>45245</v>
      </c>
      <c r="C6596" s="2">
        <v>0.37700231481481478</v>
      </c>
      <c r="D6596" s="3" t="s">
        <v>1403</v>
      </c>
      <c r="E6596" s="3" t="s">
        <v>35632</v>
      </c>
      <c r="F6596" s="3" t="s">
        <v>35630</v>
      </c>
      <c r="G6596" s="3" t="s">
        <v>1283</v>
      </c>
      <c r="H6596" s="3" t="s">
        <v>35631</v>
      </c>
    </row>
    <row r="6597" spans="1:8" ht="29" x14ac:dyDescent="0.35">
      <c r="A6597" s="4">
        <v>53308</v>
      </c>
      <c r="B6597" s="1">
        <v>45245</v>
      </c>
      <c r="C6597" s="2">
        <v>0.3777430555555556</v>
      </c>
      <c r="D6597" s="3" t="s">
        <v>11006</v>
      </c>
      <c r="E6597" s="3" t="s">
        <v>35634</v>
      </c>
      <c r="F6597" s="3" t="s">
        <v>35633</v>
      </c>
      <c r="G6597" s="3" t="s">
        <v>13580</v>
      </c>
      <c r="H6597" s="3" t="s">
        <v>13066</v>
      </c>
    </row>
    <row r="6598" spans="1:8" ht="29" x14ac:dyDescent="0.35">
      <c r="A6598" s="4">
        <v>33789</v>
      </c>
      <c r="B6598" s="1">
        <v>45245</v>
      </c>
      <c r="C6598" s="2">
        <v>0.38098379629629631</v>
      </c>
      <c r="D6598" s="3" t="s">
        <v>799</v>
      </c>
      <c r="E6598" s="3" t="s">
        <v>12994</v>
      </c>
      <c r="F6598" s="3" t="s">
        <v>35635</v>
      </c>
      <c r="G6598" s="3" t="s">
        <v>12142</v>
      </c>
      <c r="H6598" s="3" t="s">
        <v>12993</v>
      </c>
    </row>
    <row r="6599" spans="1:8" ht="72.5" x14ac:dyDescent="0.35">
      <c r="A6599" s="4">
        <v>149692</v>
      </c>
      <c r="B6599" s="1">
        <v>45245</v>
      </c>
      <c r="C6599" s="2">
        <v>0.38207175925925929</v>
      </c>
      <c r="D6599" s="3" t="s">
        <v>35636</v>
      </c>
      <c r="E6599" s="3" t="s">
        <v>35640</v>
      </c>
      <c r="F6599" s="3" t="s">
        <v>35637</v>
      </c>
      <c r="G6599" s="3" t="s">
        <v>35638</v>
      </c>
      <c r="H6599" s="3" t="s">
        <v>35639</v>
      </c>
    </row>
    <row r="6600" spans="1:8" ht="72.5" x14ac:dyDescent="0.35">
      <c r="A6600" s="4">
        <v>68419</v>
      </c>
      <c r="B6600" s="1">
        <v>45245</v>
      </c>
      <c r="C6600" s="2">
        <v>0.38252314814814814</v>
      </c>
      <c r="D6600" s="3" t="s">
        <v>1933</v>
      </c>
      <c r="E6600" s="3" t="s">
        <v>35643</v>
      </c>
      <c r="F6600" s="3" t="s">
        <v>35641</v>
      </c>
      <c r="G6600" s="3" t="s">
        <v>11850</v>
      </c>
      <c r="H6600" s="3" t="s">
        <v>35642</v>
      </c>
    </row>
    <row r="6601" spans="1:8" ht="43.5" x14ac:dyDescent="0.35">
      <c r="A6601" s="4">
        <v>84437</v>
      </c>
      <c r="B6601" s="1">
        <v>45245</v>
      </c>
      <c r="C6601" s="2">
        <v>0.38291666666666663</v>
      </c>
      <c r="D6601" s="3" t="s">
        <v>35644</v>
      </c>
      <c r="E6601" s="3" t="s">
        <v>14051</v>
      </c>
      <c r="F6601" s="3" t="s">
        <v>35645</v>
      </c>
      <c r="G6601" s="3" t="s">
        <v>35646</v>
      </c>
      <c r="H6601" s="3" t="s">
        <v>10351</v>
      </c>
    </row>
    <row r="6602" spans="1:8" ht="101.5" x14ac:dyDescent="0.35">
      <c r="A6602" s="4">
        <v>36550</v>
      </c>
      <c r="B6602" s="1">
        <v>45245</v>
      </c>
      <c r="C6602" s="2">
        <v>0.3831134259259259</v>
      </c>
      <c r="D6602" s="3" t="s">
        <v>35647</v>
      </c>
      <c r="E6602" s="3" t="s">
        <v>35651</v>
      </c>
      <c r="F6602" s="3" t="s">
        <v>35648</v>
      </c>
      <c r="G6602" s="3" t="s">
        <v>35649</v>
      </c>
      <c r="H6602" s="3" t="s">
        <v>35650</v>
      </c>
    </row>
    <row r="6603" spans="1:8" ht="29" x14ac:dyDescent="0.35">
      <c r="A6603" s="4">
        <v>183973</v>
      </c>
      <c r="B6603" s="1">
        <v>45245</v>
      </c>
      <c r="C6603" s="2">
        <v>0.38388888888888889</v>
      </c>
      <c r="D6603" s="3" t="s">
        <v>35652</v>
      </c>
      <c r="E6603" s="3" t="s">
        <v>35654</v>
      </c>
      <c r="F6603" s="3" t="s">
        <v>35653</v>
      </c>
      <c r="G6603" s="3" t="s">
        <v>11912</v>
      </c>
      <c r="H6603" s="3" t="s">
        <v>11993</v>
      </c>
    </row>
    <row r="6604" spans="1:8" ht="43.5" x14ac:dyDescent="0.35">
      <c r="A6604" s="4">
        <v>157942</v>
      </c>
      <c r="B6604" s="1">
        <v>45245</v>
      </c>
      <c r="C6604" s="2">
        <v>0.38538194444444446</v>
      </c>
      <c r="D6604" s="3" t="s">
        <v>985</v>
      </c>
      <c r="E6604" s="3" t="s">
        <v>15563</v>
      </c>
      <c r="F6604" s="3" t="s">
        <v>35655</v>
      </c>
      <c r="G6604" s="3" t="s">
        <v>28243</v>
      </c>
      <c r="H6604" s="3" t="s">
        <v>4190</v>
      </c>
    </row>
    <row r="6605" spans="1:8" ht="43.5" x14ac:dyDescent="0.35">
      <c r="A6605" s="4">
        <v>191077</v>
      </c>
      <c r="B6605" s="1">
        <v>45245</v>
      </c>
      <c r="C6605" s="2">
        <v>0.38631944444444444</v>
      </c>
      <c r="D6605" s="3" t="s">
        <v>35656</v>
      </c>
      <c r="E6605" s="3" t="s">
        <v>35660</v>
      </c>
      <c r="F6605" s="3" t="s">
        <v>35657</v>
      </c>
      <c r="G6605" s="3" t="s">
        <v>35658</v>
      </c>
      <c r="H6605" s="3" t="s">
        <v>35659</v>
      </c>
    </row>
    <row r="6606" spans="1:8" x14ac:dyDescent="0.35">
      <c r="A6606" s="4">
        <v>94356</v>
      </c>
      <c r="B6606" s="1">
        <v>45245</v>
      </c>
      <c r="C6606" s="2">
        <v>0.38692129629629629</v>
      </c>
      <c r="D6606" s="3" t="s">
        <v>303</v>
      </c>
      <c r="E6606" s="3" t="s">
        <v>35664</v>
      </c>
      <c r="F6606" s="3" t="s">
        <v>35661</v>
      </c>
      <c r="G6606" s="3" t="s">
        <v>35662</v>
      </c>
      <c r="H6606" s="3" t="s">
        <v>35663</v>
      </c>
    </row>
    <row r="6607" spans="1:8" ht="43.5" x14ac:dyDescent="0.35">
      <c r="A6607" s="4">
        <v>65398</v>
      </c>
      <c r="B6607" s="1">
        <v>45245</v>
      </c>
      <c r="C6607" s="2">
        <v>0.38768518518518519</v>
      </c>
      <c r="D6607" s="3" t="s">
        <v>11006</v>
      </c>
      <c r="E6607" s="3" t="s">
        <v>15482</v>
      </c>
      <c r="F6607" s="3" t="s">
        <v>35665</v>
      </c>
      <c r="G6607" s="3" t="s">
        <v>35666</v>
      </c>
      <c r="H6607" s="3" t="s">
        <v>10348</v>
      </c>
    </row>
    <row r="6608" spans="1:8" ht="43.5" x14ac:dyDescent="0.35">
      <c r="A6608" s="4">
        <v>191442</v>
      </c>
      <c r="B6608" s="1">
        <v>45245</v>
      </c>
      <c r="C6608" s="2">
        <v>0.39069444444444446</v>
      </c>
      <c r="D6608" s="3" t="s">
        <v>35667</v>
      </c>
      <c r="E6608" s="3" t="s">
        <v>35671</v>
      </c>
      <c r="F6608" s="3" t="s">
        <v>35668</v>
      </c>
      <c r="G6608" s="3" t="s">
        <v>35669</v>
      </c>
      <c r="H6608" s="3" t="s">
        <v>35670</v>
      </c>
    </row>
    <row r="6609" spans="1:8" ht="29" x14ac:dyDescent="0.35">
      <c r="A6609" s="4">
        <v>67672</v>
      </c>
      <c r="B6609" s="1">
        <v>45245</v>
      </c>
      <c r="C6609" s="2">
        <v>0.39105324074074077</v>
      </c>
      <c r="D6609" s="3" t="s">
        <v>35672</v>
      </c>
      <c r="E6609" s="3" t="s">
        <v>14037</v>
      </c>
      <c r="F6609" s="3" t="s">
        <v>35673</v>
      </c>
      <c r="G6609" s="3" t="s">
        <v>35674</v>
      </c>
      <c r="H6609" s="3" t="s">
        <v>13260</v>
      </c>
    </row>
    <row r="6610" spans="1:8" ht="29" x14ac:dyDescent="0.35">
      <c r="A6610" s="4">
        <v>144256</v>
      </c>
      <c r="B6610" s="1">
        <v>45245</v>
      </c>
      <c r="C6610" s="2">
        <v>0.39109953703703698</v>
      </c>
      <c r="D6610" s="3" t="s">
        <v>1933</v>
      </c>
      <c r="E6610" s="3" t="s">
        <v>34490</v>
      </c>
      <c r="F6610" s="3" t="s">
        <v>35675</v>
      </c>
      <c r="G6610" s="3" t="s">
        <v>11875</v>
      </c>
      <c r="H6610" s="3" t="s">
        <v>10685</v>
      </c>
    </row>
    <row r="6611" spans="1:8" ht="43.5" x14ac:dyDescent="0.35">
      <c r="A6611" s="4">
        <v>177247</v>
      </c>
      <c r="B6611" s="1">
        <v>45245</v>
      </c>
      <c r="C6611" s="2">
        <v>0.3935069444444444</v>
      </c>
      <c r="D6611" s="3" t="s">
        <v>35676</v>
      </c>
      <c r="E6611" s="3" t="s">
        <v>12456</v>
      </c>
      <c r="F6611" s="3" t="s">
        <v>35677</v>
      </c>
      <c r="G6611" s="3" t="s">
        <v>11732</v>
      </c>
      <c r="H6611" s="3" t="s">
        <v>35678</v>
      </c>
    </row>
    <row r="6612" spans="1:8" ht="130.5" x14ac:dyDescent="0.35">
      <c r="A6612" s="4">
        <v>77301</v>
      </c>
      <c r="B6612" s="1">
        <v>45245</v>
      </c>
      <c r="C6612" s="2">
        <v>0.39438657407407413</v>
      </c>
      <c r="D6612" s="3" t="s">
        <v>35679</v>
      </c>
      <c r="E6612" s="3" t="s">
        <v>35682</v>
      </c>
      <c r="F6612" s="3" t="s">
        <v>35680</v>
      </c>
      <c r="G6612" s="3" t="s">
        <v>35681</v>
      </c>
      <c r="H6612" s="3" t="s">
        <v>12614</v>
      </c>
    </row>
    <row r="6613" spans="1:8" ht="101.5" x14ac:dyDescent="0.35">
      <c r="A6613" s="4">
        <v>49934</v>
      </c>
      <c r="B6613" s="1">
        <v>45245</v>
      </c>
      <c r="C6613" s="2">
        <v>0.39572916666666669</v>
      </c>
      <c r="D6613" s="3" t="s">
        <v>35683</v>
      </c>
      <c r="E6613" s="3" t="s">
        <v>35687</v>
      </c>
      <c r="F6613" s="3" t="s">
        <v>35684</v>
      </c>
      <c r="G6613" s="3" t="s">
        <v>35685</v>
      </c>
      <c r="H6613" s="3" t="s">
        <v>35686</v>
      </c>
    </row>
    <row r="6614" spans="1:8" ht="43.5" x14ac:dyDescent="0.35">
      <c r="A6614" s="4">
        <v>203060</v>
      </c>
      <c r="B6614" s="1">
        <v>45245</v>
      </c>
      <c r="C6614" s="2">
        <v>0.40012731481481478</v>
      </c>
      <c r="D6614" s="3" t="s">
        <v>35688</v>
      </c>
      <c r="E6614" s="3" t="s">
        <v>35691</v>
      </c>
      <c r="F6614" s="3" t="s">
        <v>35689</v>
      </c>
      <c r="G6614" s="3" t="s">
        <v>11808</v>
      </c>
      <c r="H6614" s="3" t="s">
        <v>35690</v>
      </c>
    </row>
    <row r="6615" spans="1:8" x14ac:dyDescent="0.35">
      <c r="A6615" s="4">
        <v>132374</v>
      </c>
      <c r="B6615" s="1">
        <v>45245</v>
      </c>
      <c r="C6615" s="2">
        <v>0.4004861111111111</v>
      </c>
      <c r="D6615" s="3" t="s">
        <v>10859</v>
      </c>
      <c r="E6615" s="3" t="s">
        <v>35693</v>
      </c>
      <c r="F6615" s="3" t="s">
        <v>35692</v>
      </c>
      <c r="G6615" s="3" t="s">
        <v>35693</v>
      </c>
      <c r="H6615" s="3" t="s">
        <v>10853</v>
      </c>
    </row>
    <row r="6616" spans="1:8" ht="87" x14ac:dyDescent="0.35">
      <c r="A6616" s="4">
        <v>195211</v>
      </c>
      <c r="B6616" s="1">
        <v>45245</v>
      </c>
      <c r="C6616" s="2">
        <v>0.40106481481481482</v>
      </c>
      <c r="D6616" s="3" t="s">
        <v>35694</v>
      </c>
      <c r="E6616" s="3" t="s">
        <v>35698</v>
      </c>
      <c r="F6616" s="3" t="s">
        <v>35695</v>
      </c>
      <c r="G6616" s="3" t="s">
        <v>35696</v>
      </c>
      <c r="H6616" s="3" t="s">
        <v>35697</v>
      </c>
    </row>
    <row r="6617" spans="1:8" ht="43.5" x14ac:dyDescent="0.35">
      <c r="A6617" s="4">
        <v>146480</v>
      </c>
      <c r="B6617" s="1">
        <v>45245</v>
      </c>
      <c r="C6617" s="2">
        <v>0.40252314814814816</v>
      </c>
      <c r="D6617" s="3" t="s">
        <v>11980</v>
      </c>
      <c r="E6617" s="3" t="s">
        <v>14969</v>
      </c>
      <c r="F6617" s="3" t="s">
        <v>35699</v>
      </c>
      <c r="G6617" s="3" t="s">
        <v>35700</v>
      </c>
      <c r="H6617" s="3" t="s">
        <v>35701</v>
      </c>
    </row>
    <row r="6618" spans="1:8" ht="101.5" x14ac:dyDescent="0.35">
      <c r="A6618" s="4">
        <v>44898</v>
      </c>
      <c r="B6618" s="1">
        <v>45245</v>
      </c>
      <c r="C6618" s="2">
        <v>0.40504629629629635</v>
      </c>
      <c r="D6618" s="3" t="s">
        <v>35702</v>
      </c>
      <c r="E6618" s="3" t="s">
        <v>35706</v>
      </c>
      <c r="F6618" s="3" t="s">
        <v>35703</v>
      </c>
      <c r="G6618" s="3" t="s">
        <v>35704</v>
      </c>
      <c r="H6618" s="3" t="s">
        <v>35705</v>
      </c>
    </row>
    <row r="6619" spans="1:8" ht="145" x14ac:dyDescent="0.35">
      <c r="A6619" s="4">
        <v>55597</v>
      </c>
      <c r="B6619" s="1">
        <v>45245</v>
      </c>
      <c r="C6619" s="2">
        <v>0.40738425925925931</v>
      </c>
      <c r="D6619" s="3" t="s">
        <v>1436</v>
      </c>
      <c r="E6619" s="3" t="s">
        <v>35707</v>
      </c>
      <c r="F6619" s="3" t="s">
        <v>12480</v>
      </c>
      <c r="G6619" s="3" t="s">
        <v>14592</v>
      </c>
      <c r="H6619" s="3" t="s">
        <v>11372</v>
      </c>
    </row>
    <row r="6620" spans="1:8" ht="72.5" x14ac:dyDescent="0.35">
      <c r="A6620" s="4">
        <v>35832</v>
      </c>
      <c r="B6620" s="1">
        <v>45245</v>
      </c>
      <c r="C6620" s="2">
        <v>0.4090509259259259</v>
      </c>
      <c r="D6620" s="3" t="s">
        <v>35708</v>
      </c>
      <c r="E6620" s="3" t="s">
        <v>35712</v>
      </c>
      <c r="F6620" s="3" t="s">
        <v>35709</v>
      </c>
      <c r="G6620" s="3" t="s">
        <v>35710</v>
      </c>
      <c r="H6620" s="3" t="s">
        <v>35711</v>
      </c>
    </row>
    <row r="6621" spans="1:8" ht="29" x14ac:dyDescent="0.35">
      <c r="A6621" s="4">
        <v>47264</v>
      </c>
      <c r="B6621" s="1">
        <v>45245</v>
      </c>
      <c r="C6621" s="2">
        <v>0.40945601851851854</v>
      </c>
      <c r="D6621" s="3" t="s">
        <v>233</v>
      </c>
      <c r="E6621" s="3" t="s">
        <v>14645</v>
      </c>
      <c r="F6621" s="3" t="s">
        <v>35713</v>
      </c>
      <c r="G6621" s="3" t="s">
        <v>11425</v>
      </c>
      <c r="H6621" s="3" t="s">
        <v>13777</v>
      </c>
    </row>
    <row r="6622" spans="1:8" ht="72.5" x14ac:dyDescent="0.35">
      <c r="A6622" s="4">
        <v>187500</v>
      </c>
      <c r="B6622" s="1">
        <v>45245</v>
      </c>
      <c r="C6622" s="2">
        <v>0.41030092592592587</v>
      </c>
      <c r="D6622" s="3" t="s">
        <v>1933</v>
      </c>
      <c r="E6622" s="3" t="s">
        <v>35717</v>
      </c>
      <c r="F6622" s="3" t="s">
        <v>35714</v>
      </c>
      <c r="G6622" s="3" t="s">
        <v>35715</v>
      </c>
      <c r="H6622" s="3" t="s">
        <v>35716</v>
      </c>
    </row>
    <row r="6623" spans="1:8" ht="174" x14ac:dyDescent="0.35">
      <c r="A6623" s="4">
        <v>34552</v>
      </c>
      <c r="B6623" s="1">
        <v>45245</v>
      </c>
      <c r="C6623" s="2">
        <v>0.41471064814814818</v>
      </c>
      <c r="D6623" s="3" t="s">
        <v>35718</v>
      </c>
      <c r="E6623" s="3" t="s">
        <v>35721</v>
      </c>
      <c r="F6623" s="3" t="s">
        <v>35719</v>
      </c>
      <c r="G6623" s="3" t="s">
        <v>13542</v>
      </c>
      <c r="H6623" s="3" t="s">
        <v>35720</v>
      </c>
    </row>
    <row r="6624" spans="1:8" ht="145" x14ac:dyDescent="0.35">
      <c r="A6624" s="4">
        <v>89135</v>
      </c>
      <c r="B6624" s="1">
        <v>45245</v>
      </c>
      <c r="C6624" s="2">
        <v>0.41690972222222222</v>
      </c>
      <c r="D6624" s="3" t="s">
        <v>35722</v>
      </c>
      <c r="E6624" s="3" t="s">
        <v>35725</v>
      </c>
      <c r="F6624" s="3" t="s">
        <v>35723</v>
      </c>
      <c r="G6624" s="3" t="e">
        <f>+SYM. bradycardia</f>
        <v>#NAME?</v>
      </c>
      <c r="H6624" s="3" t="s">
        <v>35724</v>
      </c>
    </row>
    <row r="6625" spans="1:8" ht="87" x14ac:dyDescent="0.35">
      <c r="A6625" s="4">
        <v>41213</v>
      </c>
      <c r="B6625" s="1">
        <v>45245</v>
      </c>
      <c r="C6625" s="2">
        <v>0.41805555555555557</v>
      </c>
      <c r="D6625" s="3" t="s">
        <v>985</v>
      </c>
      <c r="E6625" s="3" t="s">
        <v>35727</v>
      </c>
      <c r="F6625" s="3" t="s">
        <v>35726</v>
      </c>
      <c r="G6625" s="3" t="s">
        <v>35727</v>
      </c>
      <c r="H6625" s="3" t="s">
        <v>11526</v>
      </c>
    </row>
    <row r="6626" spans="1:8" ht="43.5" x14ac:dyDescent="0.35">
      <c r="A6626" s="4">
        <v>33568</v>
      </c>
      <c r="B6626" s="1">
        <v>45245</v>
      </c>
      <c r="C6626" s="2">
        <v>0.4191319444444444</v>
      </c>
      <c r="D6626" s="3" t="s">
        <v>1933</v>
      </c>
      <c r="E6626" s="3" t="s">
        <v>35731</v>
      </c>
      <c r="F6626" s="3" t="s">
        <v>35728</v>
      </c>
      <c r="G6626" s="3" t="s">
        <v>35729</v>
      </c>
      <c r="H6626" s="3" t="s">
        <v>35730</v>
      </c>
    </row>
    <row r="6627" spans="1:8" ht="43.5" x14ac:dyDescent="0.35">
      <c r="A6627" s="4">
        <v>488</v>
      </c>
      <c r="B6627" s="1">
        <v>45245</v>
      </c>
      <c r="C6627" s="2">
        <v>0.41956018518518517</v>
      </c>
      <c r="D6627" s="3" t="s">
        <v>12797</v>
      </c>
      <c r="E6627" s="3" t="s">
        <v>14619</v>
      </c>
      <c r="F6627" s="3" t="s">
        <v>35732</v>
      </c>
      <c r="G6627" s="3" t="s">
        <v>11435</v>
      </c>
      <c r="H6627" s="3" t="s">
        <v>15396</v>
      </c>
    </row>
    <row r="6628" spans="1:8" ht="43.5" x14ac:dyDescent="0.35">
      <c r="A6628" s="4">
        <v>50927</v>
      </c>
      <c r="B6628" s="1">
        <v>45245</v>
      </c>
      <c r="C6628" s="2">
        <v>0.4216550925925926</v>
      </c>
      <c r="D6628" s="3" t="s">
        <v>12229</v>
      </c>
      <c r="E6628" s="3" t="s">
        <v>35733</v>
      </c>
      <c r="F6628" s="3" t="s">
        <v>35604</v>
      </c>
      <c r="G6628" s="3" t="s">
        <v>1494</v>
      </c>
      <c r="H6628" s="3" t="s">
        <v>35605</v>
      </c>
    </row>
    <row r="6629" spans="1:8" ht="43.5" x14ac:dyDescent="0.35">
      <c r="A6629" s="4">
        <v>85858</v>
      </c>
      <c r="B6629" s="1">
        <v>45245</v>
      </c>
      <c r="C6629" s="2">
        <v>0.4220949074074074</v>
      </c>
      <c r="D6629" s="3" t="s">
        <v>10438</v>
      </c>
      <c r="E6629" s="3" t="s">
        <v>35737</v>
      </c>
      <c r="F6629" s="3" t="s">
        <v>35734</v>
      </c>
      <c r="G6629" s="3" t="s">
        <v>35735</v>
      </c>
      <c r="H6629" s="3" t="s">
        <v>35736</v>
      </c>
    </row>
    <row r="6630" spans="1:8" ht="58" x14ac:dyDescent="0.35">
      <c r="A6630" s="4">
        <v>106308</v>
      </c>
      <c r="B6630" s="1">
        <v>45245</v>
      </c>
      <c r="C6630" s="2">
        <v>0.42297453703703702</v>
      </c>
      <c r="D6630" s="3" t="s">
        <v>1436</v>
      </c>
      <c r="E6630" s="3" t="s">
        <v>35739</v>
      </c>
      <c r="F6630" s="3" t="s">
        <v>35738</v>
      </c>
      <c r="G6630" s="3" t="s">
        <v>14478</v>
      </c>
      <c r="H6630" s="3" t="s">
        <v>11372</v>
      </c>
    </row>
    <row r="6631" spans="1:8" ht="43.5" x14ac:dyDescent="0.35">
      <c r="A6631" s="4">
        <v>45731</v>
      </c>
      <c r="B6631" s="1">
        <v>45245</v>
      </c>
      <c r="C6631" s="2">
        <v>0.42407407407407405</v>
      </c>
      <c r="D6631" s="3" t="s">
        <v>13883</v>
      </c>
      <c r="E6631" s="3" t="s">
        <v>35741</v>
      </c>
      <c r="F6631" s="3" t="s">
        <v>35740</v>
      </c>
      <c r="G6631" s="3" t="s">
        <v>1219</v>
      </c>
      <c r="H6631" s="3" t="s">
        <v>10316</v>
      </c>
    </row>
    <row r="6632" spans="1:8" ht="43.5" x14ac:dyDescent="0.35">
      <c r="A6632" s="4">
        <v>79483</v>
      </c>
      <c r="B6632" s="1">
        <v>45245</v>
      </c>
      <c r="C6632" s="2">
        <v>0.42659722222222224</v>
      </c>
      <c r="D6632" s="3" t="s">
        <v>1436</v>
      </c>
      <c r="E6632" s="3" t="s">
        <v>14039</v>
      </c>
      <c r="F6632" s="3" t="s">
        <v>35742</v>
      </c>
      <c r="G6632" s="3" t="s">
        <v>14039</v>
      </c>
      <c r="H6632" s="3" t="s">
        <v>11526</v>
      </c>
    </row>
    <row r="6633" spans="1:8" ht="58" x14ac:dyDescent="0.35">
      <c r="A6633" s="4">
        <v>57546</v>
      </c>
      <c r="B6633" s="1">
        <v>45245</v>
      </c>
      <c r="C6633" s="2">
        <v>0.42689814814814814</v>
      </c>
      <c r="D6633" s="3" t="s">
        <v>35743</v>
      </c>
      <c r="E6633" s="3" t="s">
        <v>13468</v>
      </c>
      <c r="F6633" s="3" t="s">
        <v>35744</v>
      </c>
      <c r="G6633" s="3" t="s">
        <v>35745</v>
      </c>
      <c r="H6633" s="3" t="s">
        <v>35746</v>
      </c>
    </row>
    <row r="6634" spans="1:8" ht="43.5" x14ac:dyDescent="0.35">
      <c r="A6634" s="4">
        <v>48017</v>
      </c>
      <c r="B6634" s="1">
        <v>45245</v>
      </c>
      <c r="C6634" s="2">
        <v>0.42832175925925925</v>
      </c>
      <c r="D6634" s="3" t="s">
        <v>11206</v>
      </c>
      <c r="E6634" s="3" t="s">
        <v>14994</v>
      </c>
      <c r="F6634" s="3" t="s">
        <v>35747</v>
      </c>
      <c r="G6634" s="3" t="s">
        <v>35748</v>
      </c>
      <c r="H6634" s="3" t="s">
        <v>13014</v>
      </c>
    </row>
    <row r="6635" spans="1:8" ht="43.5" x14ac:dyDescent="0.35">
      <c r="A6635" s="4">
        <v>43986</v>
      </c>
      <c r="B6635" s="1">
        <v>45245</v>
      </c>
      <c r="C6635" s="2">
        <v>0.4299189814814815</v>
      </c>
      <c r="D6635" s="3" t="s">
        <v>1436</v>
      </c>
      <c r="E6635" s="3" t="s">
        <v>35750</v>
      </c>
      <c r="F6635" s="3" t="s">
        <v>35749</v>
      </c>
      <c r="G6635" s="3" t="s">
        <v>35750</v>
      </c>
      <c r="H6635" s="3" t="s">
        <v>12506</v>
      </c>
    </row>
    <row r="6636" spans="1:8" x14ac:dyDescent="0.35">
      <c r="A6636" s="4">
        <v>51586</v>
      </c>
      <c r="B6636" s="1">
        <v>45245</v>
      </c>
      <c r="C6636" s="2">
        <v>0.43089120370370365</v>
      </c>
      <c r="D6636" s="3" t="s">
        <v>11006</v>
      </c>
      <c r="E6636" s="3" t="s">
        <v>35754</v>
      </c>
      <c r="F6636" s="3" t="s">
        <v>35751</v>
      </c>
      <c r="G6636" s="3" t="s">
        <v>35752</v>
      </c>
      <c r="H6636" s="3" t="s">
        <v>35753</v>
      </c>
    </row>
    <row r="6637" spans="1:8" ht="87" x14ac:dyDescent="0.35">
      <c r="A6637" s="4">
        <v>10604</v>
      </c>
      <c r="B6637" s="1">
        <v>45245</v>
      </c>
      <c r="C6637" s="2">
        <v>0.43109953703703702</v>
      </c>
      <c r="D6637" s="3" t="s">
        <v>35755</v>
      </c>
      <c r="E6637" s="3" t="s">
        <v>35759</v>
      </c>
      <c r="F6637" s="3" t="s">
        <v>35756</v>
      </c>
      <c r="G6637" s="3" t="s">
        <v>35757</v>
      </c>
      <c r="H6637" s="3" t="s">
        <v>35758</v>
      </c>
    </row>
    <row r="6638" spans="1:8" ht="29" x14ac:dyDescent="0.35">
      <c r="A6638" s="4">
        <v>180555</v>
      </c>
      <c r="B6638" s="1">
        <v>45245</v>
      </c>
      <c r="C6638" s="2">
        <v>0.43239583333333331</v>
      </c>
      <c r="D6638" s="3" t="s">
        <v>10438</v>
      </c>
      <c r="E6638" s="3" t="s">
        <v>35762</v>
      </c>
      <c r="F6638" s="3" t="s">
        <v>35760</v>
      </c>
      <c r="G6638" s="3" t="s">
        <v>12386</v>
      </c>
      <c r="H6638" s="3" t="s">
        <v>35761</v>
      </c>
    </row>
    <row r="6639" spans="1:8" x14ac:dyDescent="0.35">
      <c r="A6639" s="4">
        <v>201090</v>
      </c>
      <c r="B6639" s="1">
        <v>45245</v>
      </c>
      <c r="C6639" s="2">
        <v>0.43350694444444443</v>
      </c>
      <c r="D6639" s="3" t="s">
        <v>10412</v>
      </c>
      <c r="E6639" s="3" t="s">
        <v>35764</v>
      </c>
      <c r="F6639" s="3" t="s">
        <v>10657</v>
      </c>
      <c r="G6639" s="3" t="s">
        <v>35763</v>
      </c>
      <c r="H6639" s="3" t="s">
        <v>14707</v>
      </c>
    </row>
    <row r="6640" spans="1:8" ht="72.5" x14ac:dyDescent="0.35">
      <c r="A6640" s="4">
        <v>48185</v>
      </c>
      <c r="B6640" s="1">
        <v>45245</v>
      </c>
      <c r="C6640" s="2">
        <v>0.43359953703703707</v>
      </c>
      <c r="D6640" s="3" t="s">
        <v>985</v>
      </c>
      <c r="E6640" s="3" t="s">
        <v>35765</v>
      </c>
      <c r="F6640" s="3" t="s">
        <v>10428</v>
      </c>
      <c r="G6640" s="3" t="s">
        <v>10504</v>
      </c>
      <c r="H6640" s="3" t="s">
        <v>10467</v>
      </c>
    </row>
    <row r="6641" spans="1:8" ht="29" x14ac:dyDescent="0.35">
      <c r="A6641" s="4">
        <v>35673</v>
      </c>
      <c r="B6641" s="1">
        <v>45245</v>
      </c>
      <c r="C6641" s="2">
        <v>0.43405092592592592</v>
      </c>
      <c r="D6641" s="3" t="s">
        <v>10438</v>
      </c>
      <c r="E6641" s="3" t="s">
        <v>35767</v>
      </c>
      <c r="F6641" s="3" t="s">
        <v>35766</v>
      </c>
      <c r="G6641" s="3" t="s">
        <v>10514</v>
      </c>
      <c r="H6641" s="3" t="s">
        <v>14467</v>
      </c>
    </row>
    <row r="6642" spans="1:8" ht="116" x14ac:dyDescent="0.35">
      <c r="A6642" s="4">
        <v>18909</v>
      </c>
      <c r="B6642" s="1">
        <v>45245</v>
      </c>
      <c r="C6642" s="2">
        <v>0.4352314814814815</v>
      </c>
      <c r="D6642" s="3" t="s">
        <v>35768</v>
      </c>
      <c r="E6642" s="3" t="s">
        <v>35772</v>
      </c>
      <c r="F6642" s="3" t="s">
        <v>35769</v>
      </c>
      <c r="G6642" s="3" t="s">
        <v>35770</v>
      </c>
      <c r="H6642" s="3" t="s">
        <v>35771</v>
      </c>
    </row>
    <row r="6643" spans="1:8" x14ac:dyDescent="0.35">
      <c r="A6643" s="4">
        <v>42251</v>
      </c>
      <c r="B6643" s="1">
        <v>45245</v>
      </c>
      <c r="C6643" s="2">
        <v>0.43710648148148151</v>
      </c>
      <c r="D6643" s="3" t="s">
        <v>11006</v>
      </c>
      <c r="E6643" s="3" t="s">
        <v>19189</v>
      </c>
      <c r="F6643" s="3" t="s">
        <v>35773</v>
      </c>
      <c r="G6643" s="3" t="s">
        <v>35774</v>
      </c>
      <c r="H6643" s="3" t="s">
        <v>14034</v>
      </c>
    </row>
    <row r="6644" spans="1:8" ht="72.5" x14ac:dyDescent="0.35">
      <c r="A6644" s="4">
        <v>111660</v>
      </c>
      <c r="B6644" s="1">
        <v>45245</v>
      </c>
      <c r="C6644" s="2">
        <v>0.43893518518518521</v>
      </c>
      <c r="D6644" s="3" t="s">
        <v>12065</v>
      </c>
      <c r="E6644" s="3" t="s">
        <v>35775</v>
      </c>
      <c r="F6644" s="3" t="s">
        <v>12830</v>
      </c>
      <c r="G6644" s="3" t="s">
        <v>14993</v>
      </c>
      <c r="H6644" s="3" t="s">
        <v>10660</v>
      </c>
    </row>
    <row r="6645" spans="1:8" ht="72.5" x14ac:dyDescent="0.35">
      <c r="A6645" s="4">
        <v>36602</v>
      </c>
      <c r="B6645" s="1">
        <v>45245</v>
      </c>
      <c r="C6645" s="2">
        <v>0.44078703703703703</v>
      </c>
      <c r="D6645" s="3" t="s">
        <v>10412</v>
      </c>
      <c r="E6645" s="3" t="s">
        <v>35779</v>
      </c>
      <c r="F6645" s="3" t="s">
        <v>35776</v>
      </c>
      <c r="G6645" s="3" t="s">
        <v>35777</v>
      </c>
      <c r="H6645" s="3" t="s">
        <v>35778</v>
      </c>
    </row>
    <row r="6646" spans="1:8" ht="43.5" x14ac:dyDescent="0.35">
      <c r="A6646" s="4">
        <v>35113</v>
      </c>
      <c r="B6646" s="1">
        <v>45245</v>
      </c>
      <c r="C6646" s="2">
        <v>0.44346064814814817</v>
      </c>
      <c r="D6646" s="3" t="s">
        <v>35780</v>
      </c>
      <c r="E6646" s="3" t="s">
        <v>18707</v>
      </c>
      <c r="F6646" s="3" t="s">
        <v>35781</v>
      </c>
      <c r="G6646" s="3" t="s">
        <v>35782</v>
      </c>
      <c r="H6646" s="3" t="s">
        <v>10348</v>
      </c>
    </row>
    <row r="6647" spans="1:8" ht="72.5" x14ac:dyDescent="0.35">
      <c r="A6647" s="4">
        <v>94195</v>
      </c>
      <c r="B6647" s="1">
        <v>45245</v>
      </c>
      <c r="C6647" s="2">
        <v>0.4450810185185185</v>
      </c>
      <c r="D6647" s="3" t="s">
        <v>1436</v>
      </c>
      <c r="E6647" s="3" t="s">
        <v>35784</v>
      </c>
      <c r="F6647" s="3" t="s">
        <v>12751</v>
      </c>
      <c r="G6647" s="3" t="s">
        <v>35783</v>
      </c>
      <c r="H6647" s="3" t="s">
        <v>11372</v>
      </c>
    </row>
    <row r="6648" spans="1:8" ht="29" x14ac:dyDescent="0.35">
      <c r="A6648" s="4">
        <v>207189</v>
      </c>
      <c r="B6648" s="1">
        <v>45245</v>
      </c>
      <c r="C6648" s="2">
        <v>0.44569444444444445</v>
      </c>
      <c r="D6648" s="3" t="s">
        <v>35785</v>
      </c>
      <c r="E6648" s="3" t="s">
        <v>13224</v>
      </c>
      <c r="F6648" s="3" t="s">
        <v>35786</v>
      </c>
      <c r="G6648" s="3" t="s">
        <v>11874</v>
      </c>
      <c r="H6648" s="3" t="s">
        <v>10316</v>
      </c>
    </row>
    <row r="6649" spans="1:8" ht="58" x14ac:dyDescent="0.35">
      <c r="A6649" s="4">
        <v>169406</v>
      </c>
      <c r="B6649" s="1">
        <v>45245</v>
      </c>
      <c r="C6649" s="2">
        <v>0.44596064814814818</v>
      </c>
      <c r="D6649" s="3" t="s">
        <v>11085</v>
      </c>
      <c r="E6649" s="3" t="s">
        <v>35790</v>
      </c>
      <c r="F6649" s="3" t="s">
        <v>35787</v>
      </c>
      <c r="G6649" s="3" t="s">
        <v>35788</v>
      </c>
      <c r="H6649" s="3" t="s">
        <v>35789</v>
      </c>
    </row>
    <row r="6650" spans="1:8" x14ac:dyDescent="0.35">
      <c r="A6650" s="4">
        <v>203374</v>
      </c>
      <c r="B6650" s="1">
        <v>45245</v>
      </c>
      <c r="C6650" s="2">
        <v>0.44627314814814811</v>
      </c>
      <c r="D6650" s="3" t="s">
        <v>1436</v>
      </c>
      <c r="E6650" s="3" t="s">
        <v>35792</v>
      </c>
      <c r="F6650" s="3" t="s">
        <v>35791</v>
      </c>
      <c r="G6650" s="3" t="s">
        <v>35792</v>
      </c>
      <c r="H6650" s="3" t="s">
        <v>35793</v>
      </c>
    </row>
    <row r="6651" spans="1:8" ht="29" x14ac:dyDescent="0.35">
      <c r="A6651" s="4">
        <v>203374</v>
      </c>
      <c r="B6651" s="1">
        <v>45245</v>
      </c>
      <c r="C6651" s="2">
        <v>0.44668981481481485</v>
      </c>
      <c r="D6651" s="3" t="s">
        <v>1436</v>
      </c>
      <c r="E6651" s="3" t="s">
        <v>35794</v>
      </c>
      <c r="F6651" s="3" t="s">
        <v>35791</v>
      </c>
      <c r="G6651" s="3" t="s">
        <v>35792</v>
      </c>
      <c r="H6651" s="3" t="s">
        <v>35793</v>
      </c>
    </row>
    <row r="6652" spans="1:8" ht="58" x14ac:dyDescent="0.35">
      <c r="A6652" s="4">
        <v>205052</v>
      </c>
      <c r="B6652" s="1">
        <v>45245</v>
      </c>
      <c r="C6652" s="2">
        <v>0.44868055555555553</v>
      </c>
      <c r="D6652" s="3" t="s">
        <v>35795</v>
      </c>
      <c r="E6652" s="3" t="s">
        <v>35799</v>
      </c>
      <c r="F6652" s="3" t="s">
        <v>35796</v>
      </c>
      <c r="G6652" s="3" t="s">
        <v>35797</v>
      </c>
      <c r="H6652" s="3" t="s">
        <v>35798</v>
      </c>
    </row>
    <row r="6653" spans="1:8" ht="87" x14ac:dyDescent="0.35">
      <c r="A6653" s="4">
        <v>66665</v>
      </c>
      <c r="B6653" s="1">
        <v>45245</v>
      </c>
      <c r="C6653" s="2">
        <v>0.4488078703703704</v>
      </c>
      <c r="D6653" s="3" t="s">
        <v>1473</v>
      </c>
      <c r="E6653" s="3" t="s">
        <v>35803</v>
      </c>
      <c r="F6653" s="3" t="s">
        <v>35800</v>
      </c>
      <c r="G6653" s="3" t="s">
        <v>35801</v>
      </c>
      <c r="H6653" s="3" t="s">
        <v>35802</v>
      </c>
    </row>
    <row r="6654" spans="1:8" ht="72.5" x14ac:dyDescent="0.35">
      <c r="A6654" s="4">
        <v>130753</v>
      </c>
      <c r="B6654" s="1">
        <v>45245</v>
      </c>
      <c r="C6654" s="2">
        <v>0.44967592592592592</v>
      </c>
      <c r="D6654" s="3" t="s">
        <v>35804</v>
      </c>
      <c r="E6654" s="3" t="s">
        <v>14964</v>
      </c>
      <c r="F6654" s="3" t="s">
        <v>35805</v>
      </c>
      <c r="G6654" s="3" t="s">
        <v>35806</v>
      </c>
      <c r="H6654" s="3" t="s">
        <v>35807</v>
      </c>
    </row>
    <row r="6655" spans="1:8" ht="43.5" x14ac:dyDescent="0.35">
      <c r="A6655" s="4">
        <v>25375</v>
      </c>
      <c r="B6655" s="1">
        <v>45245</v>
      </c>
      <c r="C6655" s="2">
        <v>0.45202546296296298</v>
      </c>
      <c r="D6655" s="3" t="s">
        <v>35808</v>
      </c>
      <c r="E6655" s="3" t="s">
        <v>35810</v>
      </c>
      <c r="F6655" s="3" t="s">
        <v>14090</v>
      </c>
      <c r="G6655" s="3" t="s">
        <v>14382</v>
      </c>
      <c r="H6655" s="3" t="s">
        <v>35809</v>
      </c>
    </row>
    <row r="6656" spans="1:8" ht="58" x14ac:dyDescent="0.35">
      <c r="A6656" s="4">
        <v>101882</v>
      </c>
      <c r="B6656" s="1">
        <v>45245</v>
      </c>
      <c r="C6656" s="2">
        <v>0.45284722222222223</v>
      </c>
      <c r="D6656" s="3" t="s">
        <v>13033</v>
      </c>
      <c r="E6656" s="3" t="s">
        <v>35814</v>
      </c>
      <c r="F6656" s="3" t="s">
        <v>35811</v>
      </c>
      <c r="G6656" s="3" t="s">
        <v>35812</v>
      </c>
      <c r="H6656" s="3" t="s">
        <v>35813</v>
      </c>
    </row>
    <row r="6657" spans="1:8" ht="29" x14ac:dyDescent="0.35">
      <c r="A6657" s="4">
        <v>207294</v>
      </c>
      <c r="B6657" s="1">
        <v>45245</v>
      </c>
      <c r="C6657" s="2">
        <v>0.45299768518518518</v>
      </c>
      <c r="D6657" s="3" t="s">
        <v>35815</v>
      </c>
      <c r="E6657" s="3" t="s">
        <v>35819</v>
      </c>
      <c r="F6657" s="3" t="s">
        <v>35816</v>
      </c>
      <c r="G6657" s="3" t="s">
        <v>35817</v>
      </c>
      <c r="H6657" s="3" t="s">
        <v>35818</v>
      </c>
    </row>
    <row r="6658" spans="1:8" ht="58" x14ac:dyDescent="0.35">
      <c r="A6658" s="4">
        <v>61631</v>
      </c>
      <c r="B6658" s="1">
        <v>45245</v>
      </c>
      <c r="C6658" s="2">
        <v>0.45392361111111112</v>
      </c>
      <c r="D6658" s="3" t="s">
        <v>35820</v>
      </c>
      <c r="E6658" s="3" t="s">
        <v>35822</v>
      </c>
      <c r="F6658" s="3" t="s">
        <v>14627</v>
      </c>
      <c r="G6658" s="3" t="s">
        <v>10573</v>
      </c>
      <c r="H6658" s="3" t="s">
        <v>35821</v>
      </c>
    </row>
    <row r="6659" spans="1:8" ht="29" x14ac:dyDescent="0.35">
      <c r="A6659" s="4">
        <v>20890</v>
      </c>
      <c r="B6659" s="1">
        <v>45245</v>
      </c>
      <c r="C6659" s="2">
        <v>0.45533564814814814</v>
      </c>
      <c r="D6659" s="3" t="s">
        <v>35823</v>
      </c>
      <c r="E6659" s="3" t="s">
        <v>13447</v>
      </c>
      <c r="F6659" s="3" t="s">
        <v>35824</v>
      </c>
      <c r="G6659" s="3" t="s">
        <v>13447</v>
      </c>
      <c r="H6659" s="3" t="s">
        <v>35825</v>
      </c>
    </row>
    <row r="6660" spans="1:8" ht="29" x14ac:dyDescent="0.35">
      <c r="A6660" s="4">
        <v>142513</v>
      </c>
      <c r="B6660" s="1">
        <v>45245</v>
      </c>
      <c r="C6660" s="2">
        <v>0.45655092592592594</v>
      </c>
      <c r="D6660" s="3" t="s">
        <v>35826</v>
      </c>
      <c r="E6660" s="3" t="s">
        <v>35830</v>
      </c>
      <c r="F6660" s="3" t="s">
        <v>35827</v>
      </c>
      <c r="G6660" s="3" t="s">
        <v>35828</v>
      </c>
      <c r="H6660" s="3" t="s">
        <v>35829</v>
      </c>
    </row>
    <row r="6661" spans="1:8" ht="58" x14ac:dyDescent="0.35">
      <c r="A6661" s="4">
        <v>119802</v>
      </c>
      <c r="B6661" s="1">
        <v>45245</v>
      </c>
      <c r="C6661" s="2">
        <v>0.45817129629629627</v>
      </c>
      <c r="D6661" s="3" t="s">
        <v>1436</v>
      </c>
      <c r="E6661" s="3" t="s">
        <v>35833</v>
      </c>
      <c r="F6661" s="3" t="s">
        <v>35831</v>
      </c>
      <c r="G6661" s="3" t="e">
        <f>-good BP CTRL</f>
        <v>#NAME?</v>
      </c>
      <c r="H6661" s="3" t="s">
        <v>35832</v>
      </c>
    </row>
    <row r="6662" spans="1:8" ht="29" x14ac:dyDescent="0.35">
      <c r="A6662" s="4">
        <v>46575</v>
      </c>
      <c r="B6662" s="1">
        <v>45245</v>
      </c>
      <c r="C6662" s="2">
        <v>0.46101851851851849</v>
      </c>
      <c r="D6662" s="3" t="s">
        <v>1436</v>
      </c>
      <c r="E6662" s="3" t="s">
        <v>35835</v>
      </c>
      <c r="F6662" s="3" t="s">
        <v>35834</v>
      </c>
      <c r="G6662" s="3" t="s">
        <v>35835</v>
      </c>
      <c r="H6662" s="3" t="s">
        <v>12506</v>
      </c>
    </row>
    <row r="6663" spans="1:8" ht="72.5" x14ac:dyDescent="0.35">
      <c r="A6663" s="4">
        <v>41765</v>
      </c>
      <c r="B6663" s="1">
        <v>45245</v>
      </c>
      <c r="C6663" s="2">
        <v>0.46157407407407408</v>
      </c>
      <c r="D6663" s="3" t="s">
        <v>1933</v>
      </c>
      <c r="E6663" s="3" t="s">
        <v>35838</v>
      </c>
      <c r="F6663" s="3" t="s">
        <v>35836</v>
      </c>
      <c r="G6663" s="3" t="s">
        <v>11850</v>
      </c>
      <c r="H6663" s="3" t="s">
        <v>35837</v>
      </c>
    </row>
    <row r="6664" spans="1:8" ht="43.5" x14ac:dyDescent="0.35">
      <c r="A6664" s="4">
        <v>36743</v>
      </c>
      <c r="B6664" s="1">
        <v>45245</v>
      </c>
      <c r="C6664" s="2">
        <v>0.46216435185185184</v>
      </c>
      <c r="D6664" s="3" t="s">
        <v>35839</v>
      </c>
      <c r="E6664" s="3" t="s">
        <v>35843</v>
      </c>
      <c r="F6664" s="3" t="s">
        <v>35840</v>
      </c>
      <c r="G6664" s="3" t="s">
        <v>35841</v>
      </c>
      <c r="H6664" s="3" t="s">
        <v>35842</v>
      </c>
    </row>
    <row r="6665" spans="1:8" ht="101.5" x14ac:dyDescent="0.35">
      <c r="A6665" s="4">
        <v>15485</v>
      </c>
      <c r="B6665" s="1">
        <v>45245</v>
      </c>
      <c r="C6665" s="2">
        <v>0.46445601851851853</v>
      </c>
      <c r="D6665" s="3" t="s">
        <v>985</v>
      </c>
      <c r="E6665" s="3" t="s">
        <v>35845</v>
      </c>
      <c r="F6665" s="3" t="s">
        <v>35844</v>
      </c>
      <c r="G6665" s="3" t="s">
        <v>14370</v>
      </c>
      <c r="H6665" s="3" t="s">
        <v>10467</v>
      </c>
    </row>
    <row r="6666" spans="1:8" ht="174" x14ac:dyDescent="0.35">
      <c r="A6666" s="4">
        <v>75979</v>
      </c>
      <c r="B6666" s="1">
        <v>45245</v>
      </c>
      <c r="C6666" s="2">
        <v>0.46464120370370371</v>
      </c>
      <c r="D6666" s="3" t="s">
        <v>35846</v>
      </c>
      <c r="E6666" s="3" t="s">
        <v>35850</v>
      </c>
      <c r="F6666" s="3" t="s">
        <v>35847</v>
      </c>
      <c r="G6666" s="3" t="s">
        <v>35848</v>
      </c>
      <c r="H6666" s="3" t="s">
        <v>35849</v>
      </c>
    </row>
    <row r="6667" spans="1:8" ht="72.5" x14ac:dyDescent="0.35">
      <c r="A6667" s="4">
        <v>205797</v>
      </c>
      <c r="B6667" s="1">
        <v>45245</v>
      </c>
      <c r="C6667" s="2">
        <v>0.46751157407407407</v>
      </c>
      <c r="D6667" s="3" t="s">
        <v>35851</v>
      </c>
      <c r="E6667" s="3" t="s">
        <v>35854</v>
      </c>
      <c r="F6667" s="3" t="s">
        <v>35852</v>
      </c>
      <c r="G6667" s="3" t="s">
        <v>32207</v>
      </c>
      <c r="H6667" s="3" t="s">
        <v>35853</v>
      </c>
    </row>
    <row r="6668" spans="1:8" ht="29" x14ac:dyDescent="0.35">
      <c r="A6668" s="4">
        <v>196462</v>
      </c>
      <c r="B6668" s="1">
        <v>45245</v>
      </c>
      <c r="C6668" s="2">
        <v>0.46839120370370368</v>
      </c>
      <c r="D6668" s="3" t="s">
        <v>1702</v>
      </c>
      <c r="E6668" s="3" t="s">
        <v>35858</v>
      </c>
      <c r="F6668" s="3" t="s">
        <v>35855</v>
      </c>
      <c r="G6668" s="3" t="s">
        <v>35856</v>
      </c>
      <c r="H6668" s="3" t="s">
        <v>35857</v>
      </c>
    </row>
    <row r="6669" spans="1:8" ht="29" x14ac:dyDescent="0.35">
      <c r="A6669" s="4">
        <v>40518</v>
      </c>
      <c r="B6669" s="1">
        <v>45245</v>
      </c>
      <c r="C6669" s="2">
        <v>0.47069444444444447</v>
      </c>
      <c r="D6669" s="3" t="s">
        <v>35859</v>
      </c>
      <c r="E6669" s="3" t="s">
        <v>14846</v>
      </c>
      <c r="F6669" s="3" t="s">
        <v>35860</v>
      </c>
      <c r="G6669" s="3" t="s">
        <v>14592</v>
      </c>
      <c r="H6669" s="3" t="s">
        <v>35861</v>
      </c>
    </row>
    <row r="6670" spans="1:8" x14ac:dyDescent="0.35">
      <c r="A6670" s="4">
        <v>196285</v>
      </c>
      <c r="B6670" s="1">
        <v>45245</v>
      </c>
      <c r="C6670" s="2">
        <v>0.47182870370370367</v>
      </c>
      <c r="D6670" s="3" t="s">
        <v>1436</v>
      </c>
      <c r="E6670" s="3" t="s">
        <v>35863</v>
      </c>
      <c r="F6670" s="3" t="s">
        <v>35862</v>
      </c>
      <c r="G6670" s="3" t="s">
        <v>35863</v>
      </c>
      <c r="H6670" s="3" t="s">
        <v>12506</v>
      </c>
    </row>
    <row r="6671" spans="1:8" ht="29" x14ac:dyDescent="0.35">
      <c r="A6671" s="4">
        <v>23766</v>
      </c>
      <c r="B6671" s="1">
        <v>45245</v>
      </c>
      <c r="C6671" s="2">
        <v>0.47197916666666667</v>
      </c>
      <c r="D6671" s="3" t="s">
        <v>1933</v>
      </c>
      <c r="E6671" s="3" t="s">
        <v>14954</v>
      </c>
      <c r="F6671" s="3" t="s">
        <v>35864</v>
      </c>
      <c r="G6671" s="3" t="s">
        <v>12575</v>
      </c>
      <c r="H6671" s="3" t="s">
        <v>13302</v>
      </c>
    </row>
    <row r="6672" spans="1:8" ht="58" x14ac:dyDescent="0.35">
      <c r="A6672" s="4">
        <v>141586</v>
      </c>
      <c r="B6672" s="1">
        <v>45245</v>
      </c>
      <c r="C6672" s="2">
        <v>0.47300925925925924</v>
      </c>
      <c r="D6672" s="3" t="s">
        <v>35865</v>
      </c>
      <c r="E6672" s="3" t="s">
        <v>15423</v>
      </c>
      <c r="F6672" s="3" t="s">
        <v>35866</v>
      </c>
      <c r="G6672" s="3" t="s">
        <v>35867</v>
      </c>
      <c r="H6672" s="3" t="s">
        <v>35868</v>
      </c>
    </row>
    <row r="6673" spans="1:8" ht="58" x14ac:dyDescent="0.35">
      <c r="A6673" s="4">
        <v>206861</v>
      </c>
      <c r="B6673" s="1">
        <v>45245</v>
      </c>
      <c r="C6673" s="2">
        <v>0.47349537037037037</v>
      </c>
      <c r="D6673" s="3" t="s">
        <v>35869</v>
      </c>
      <c r="E6673" s="3" t="s">
        <v>12307</v>
      </c>
      <c r="F6673" s="3" t="s">
        <v>35870</v>
      </c>
      <c r="G6673" s="3" t="s">
        <v>14452</v>
      </c>
      <c r="H6673" s="3" t="s">
        <v>35871</v>
      </c>
    </row>
    <row r="6674" spans="1:8" ht="58" x14ac:dyDescent="0.35">
      <c r="A6674" s="4">
        <v>162535</v>
      </c>
      <c r="B6674" s="1">
        <v>45245</v>
      </c>
      <c r="C6674" s="2">
        <v>0.4767939814814815</v>
      </c>
      <c r="D6674" s="3" t="s">
        <v>1436</v>
      </c>
      <c r="E6674" s="3" t="s">
        <v>35874</v>
      </c>
      <c r="F6674" s="3" t="s">
        <v>35872</v>
      </c>
      <c r="G6674" s="3" t="s">
        <v>35873</v>
      </c>
      <c r="H6674" s="3" t="s">
        <v>29949</v>
      </c>
    </row>
    <row r="6675" spans="1:8" ht="29" x14ac:dyDescent="0.35">
      <c r="A6675" s="4">
        <v>51021</v>
      </c>
      <c r="B6675" s="1">
        <v>45245</v>
      </c>
      <c r="C6675" s="2">
        <v>0.47774305555555552</v>
      </c>
      <c r="D6675" s="3" t="s">
        <v>35875</v>
      </c>
      <c r="E6675" s="3" t="s">
        <v>35878</v>
      </c>
      <c r="F6675" s="3" t="s">
        <v>35876</v>
      </c>
      <c r="G6675" s="3" t="s">
        <v>12155</v>
      </c>
      <c r="H6675" s="3" t="s">
        <v>35877</v>
      </c>
    </row>
    <row r="6676" spans="1:8" ht="72.5" x14ac:dyDescent="0.35">
      <c r="A6676" s="4">
        <v>135500</v>
      </c>
      <c r="B6676" s="1">
        <v>45245</v>
      </c>
      <c r="C6676" s="2">
        <v>0.47790509259259256</v>
      </c>
      <c r="D6676" s="3" t="s">
        <v>1403</v>
      </c>
      <c r="E6676" s="3" t="s">
        <v>35882</v>
      </c>
      <c r="F6676" s="3" t="s">
        <v>35879</v>
      </c>
      <c r="G6676" s="3" t="s">
        <v>35880</v>
      </c>
      <c r="H6676" s="3" t="s">
        <v>35881</v>
      </c>
    </row>
    <row r="6677" spans="1:8" ht="72.5" x14ac:dyDescent="0.35">
      <c r="A6677" s="4">
        <v>111434</v>
      </c>
      <c r="B6677" s="1">
        <v>45245</v>
      </c>
      <c r="C6677" s="2">
        <v>0.47820601851851857</v>
      </c>
      <c r="D6677" s="3" t="s">
        <v>35883</v>
      </c>
      <c r="E6677" s="3" t="s">
        <v>35887</v>
      </c>
      <c r="F6677" s="3" t="s">
        <v>35884</v>
      </c>
      <c r="G6677" s="3" t="s">
        <v>35885</v>
      </c>
      <c r="H6677" s="3" t="s">
        <v>35886</v>
      </c>
    </row>
    <row r="6678" spans="1:8" ht="43.5" x14ac:dyDescent="0.35">
      <c r="A6678" s="4">
        <v>51614</v>
      </c>
      <c r="B6678" s="1">
        <v>45245</v>
      </c>
      <c r="C6678" s="2">
        <v>0.48108796296296297</v>
      </c>
      <c r="D6678" s="3" t="s">
        <v>1933</v>
      </c>
      <c r="E6678" s="3" t="s">
        <v>35890</v>
      </c>
      <c r="F6678" s="3" t="s">
        <v>35888</v>
      </c>
      <c r="G6678" s="3" t="s">
        <v>35889</v>
      </c>
      <c r="H6678" s="3" t="s">
        <v>11774</v>
      </c>
    </row>
    <row r="6679" spans="1:8" ht="116" x14ac:dyDescent="0.35">
      <c r="A6679" s="4">
        <v>101250</v>
      </c>
      <c r="B6679" s="1">
        <v>45245</v>
      </c>
      <c r="C6679" s="2">
        <v>0.48118055555555556</v>
      </c>
      <c r="D6679" s="3" t="s">
        <v>35891</v>
      </c>
      <c r="E6679" s="3" t="s">
        <v>35894</v>
      </c>
      <c r="F6679" s="3" t="s">
        <v>35892</v>
      </c>
      <c r="G6679" s="3" t="s">
        <v>11732</v>
      </c>
      <c r="H6679" s="3" t="s">
        <v>35893</v>
      </c>
    </row>
    <row r="6680" spans="1:8" ht="43.5" x14ac:dyDescent="0.35">
      <c r="A6680" s="4">
        <v>98817</v>
      </c>
      <c r="B6680" s="1">
        <v>45245</v>
      </c>
      <c r="C6680" s="2">
        <v>0.48283564814814817</v>
      </c>
      <c r="D6680" s="3" t="s">
        <v>35895</v>
      </c>
      <c r="E6680" s="3" t="s">
        <v>35898</v>
      </c>
      <c r="F6680" s="3" t="s">
        <v>12894</v>
      </c>
      <c r="G6680" s="3" t="s">
        <v>35896</v>
      </c>
      <c r="H6680" s="3" t="s">
        <v>35897</v>
      </c>
    </row>
    <row r="6681" spans="1:8" ht="43.5" x14ac:dyDescent="0.35">
      <c r="A6681" s="4">
        <v>174317</v>
      </c>
      <c r="B6681" s="1">
        <v>45245</v>
      </c>
      <c r="C6681" s="2">
        <v>0.48517361111111112</v>
      </c>
      <c r="D6681" s="3" t="s">
        <v>35899</v>
      </c>
      <c r="E6681" s="3" t="s">
        <v>35903</v>
      </c>
      <c r="F6681" s="3" t="s">
        <v>35900</v>
      </c>
      <c r="G6681" s="3" t="s">
        <v>35901</v>
      </c>
      <c r="H6681" s="3" t="s">
        <v>35902</v>
      </c>
    </row>
    <row r="6682" spans="1:8" ht="116" x14ac:dyDescent="0.35">
      <c r="A6682" s="4">
        <v>35269</v>
      </c>
      <c r="B6682" s="1">
        <v>45245</v>
      </c>
      <c r="C6682" s="2">
        <v>0.48906250000000001</v>
      </c>
      <c r="D6682" s="3" t="s">
        <v>35904</v>
      </c>
      <c r="E6682" s="3" t="s">
        <v>11267</v>
      </c>
      <c r="F6682" s="3" t="s">
        <v>35905</v>
      </c>
      <c r="G6682" s="3" t="s">
        <v>11732</v>
      </c>
      <c r="H6682" s="3" t="s">
        <v>35906</v>
      </c>
    </row>
    <row r="6683" spans="1:8" ht="29" x14ac:dyDescent="0.35">
      <c r="A6683" s="4">
        <v>40439</v>
      </c>
      <c r="B6683" s="1">
        <v>45245</v>
      </c>
      <c r="C6683" s="2">
        <v>0.49497685185185186</v>
      </c>
      <c r="D6683" s="3" t="s">
        <v>12079</v>
      </c>
      <c r="E6683" s="3" t="s">
        <v>35908</v>
      </c>
      <c r="F6683" s="3" t="s">
        <v>35907</v>
      </c>
      <c r="G6683" s="3" t="s">
        <v>27498</v>
      </c>
      <c r="H6683" s="3" t="s">
        <v>13063</v>
      </c>
    </row>
    <row r="6684" spans="1:8" ht="29" x14ac:dyDescent="0.35">
      <c r="A6684" s="4">
        <v>42980</v>
      </c>
      <c r="B6684" s="1">
        <v>45245</v>
      </c>
      <c r="C6684" s="2">
        <v>0.49543981481481486</v>
      </c>
      <c r="D6684" s="3" t="s">
        <v>10859</v>
      </c>
      <c r="E6684" s="3" t="s">
        <v>35911</v>
      </c>
      <c r="F6684" s="3" t="s">
        <v>35909</v>
      </c>
      <c r="G6684" s="3" t="s">
        <v>13165</v>
      </c>
      <c r="H6684" s="3" t="s">
        <v>35910</v>
      </c>
    </row>
    <row r="6685" spans="1:8" ht="58" x14ac:dyDescent="0.35">
      <c r="A6685" s="4">
        <v>29156</v>
      </c>
      <c r="B6685" s="1">
        <v>45245</v>
      </c>
      <c r="C6685" s="2">
        <v>0.49556712962962962</v>
      </c>
      <c r="D6685" s="3" t="s">
        <v>35912</v>
      </c>
      <c r="E6685" s="3" t="s">
        <v>14611</v>
      </c>
      <c r="F6685" s="3" t="s">
        <v>35913</v>
      </c>
      <c r="G6685" s="3" t="s">
        <v>35914</v>
      </c>
      <c r="H6685" s="3" t="s">
        <v>12612</v>
      </c>
    </row>
    <row r="6686" spans="1:8" ht="43.5" x14ac:dyDescent="0.35">
      <c r="A6686" s="4">
        <v>33552</v>
      </c>
      <c r="B6686" s="1">
        <v>45245</v>
      </c>
      <c r="C6686" s="2">
        <v>0.50547453703703704</v>
      </c>
      <c r="D6686" s="3" t="s">
        <v>233</v>
      </c>
      <c r="E6686" s="3" t="s">
        <v>35916</v>
      </c>
      <c r="F6686" s="3" t="s">
        <v>35915</v>
      </c>
      <c r="G6686" s="3" t="s">
        <v>1558</v>
      </c>
      <c r="H6686" s="3" t="s">
        <v>10295</v>
      </c>
    </row>
    <row r="6687" spans="1:8" ht="58" x14ac:dyDescent="0.35">
      <c r="A6687" s="4">
        <v>39114</v>
      </c>
      <c r="B6687" s="1">
        <v>45245</v>
      </c>
      <c r="C6687" s="2">
        <v>0.508275462962963</v>
      </c>
      <c r="D6687" s="3" t="s">
        <v>35917</v>
      </c>
      <c r="E6687" s="3" t="s">
        <v>35921</v>
      </c>
      <c r="F6687" s="3" t="s">
        <v>35918</v>
      </c>
      <c r="G6687" s="3" t="s">
        <v>35919</v>
      </c>
      <c r="H6687" s="3" t="s">
        <v>35920</v>
      </c>
    </row>
    <row r="6688" spans="1:8" ht="43.5" x14ac:dyDescent="0.35">
      <c r="A6688" s="4">
        <v>199314</v>
      </c>
      <c r="B6688" s="1">
        <v>45245</v>
      </c>
      <c r="C6688" s="2">
        <v>0.50905092592592593</v>
      </c>
      <c r="D6688" s="3" t="s">
        <v>35922</v>
      </c>
      <c r="E6688" s="3" t="s">
        <v>22024</v>
      </c>
      <c r="F6688" s="3" t="s">
        <v>35923</v>
      </c>
      <c r="G6688" s="3" t="s">
        <v>35924</v>
      </c>
      <c r="H6688" s="3" t="s">
        <v>10295</v>
      </c>
    </row>
    <row r="6689" spans="1:8" ht="72.5" x14ac:dyDescent="0.35">
      <c r="A6689" s="4">
        <v>201335</v>
      </c>
      <c r="B6689" s="1">
        <v>45245</v>
      </c>
      <c r="C6689" s="2">
        <v>0.51017361111111115</v>
      </c>
      <c r="D6689" s="3" t="s">
        <v>985</v>
      </c>
      <c r="E6689" s="3" t="s">
        <v>35926</v>
      </c>
      <c r="F6689" s="3" t="s">
        <v>34041</v>
      </c>
      <c r="G6689" s="3" t="s">
        <v>35925</v>
      </c>
      <c r="H6689" s="3" t="s">
        <v>31099</v>
      </c>
    </row>
    <row r="6690" spans="1:8" ht="58" x14ac:dyDescent="0.35">
      <c r="A6690" s="4">
        <v>44540</v>
      </c>
      <c r="B6690" s="1">
        <v>45245</v>
      </c>
      <c r="C6690" s="2">
        <v>0.51565972222222223</v>
      </c>
      <c r="D6690" s="3" t="e">
        <f>-no new complaint.</f>
        <v>#NAME?</v>
      </c>
      <c r="E6690" s="3" t="s">
        <v>35929</v>
      </c>
      <c r="F6690" s="3" t="s">
        <v>35927</v>
      </c>
      <c r="G6690" s="3" t="s">
        <v>35928</v>
      </c>
      <c r="H6690" s="3" t="e">
        <f>-refill medications.</f>
        <v>#NAME?</v>
      </c>
    </row>
    <row r="6691" spans="1:8" ht="58" x14ac:dyDescent="0.35">
      <c r="A6691" s="4">
        <v>38245</v>
      </c>
      <c r="B6691" s="1">
        <v>45245</v>
      </c>
      <c r="C6691" s="2">
        <v>0.52251157407407411</v>
      </c>
      <c r="D6691" s="3" t="s">
        <v>11085</v>
      </c>
      <c r="E6691" s="3" t="s">
        <v>13778</v>
      </c>
      <c r="F6691" s="3" t="s">
        <v>35930</v>
      </c>
      <c r="G6691" s="3" t="s">
        <v>11798</v>
      </c>
      <c r="H6691" s="3" t="s">
        <v>35931</v>
      </c>
    </row>
    <row r="6692" spans="1:8" x14ac:dyDescent="0.35">
      <c r="A6692" s="4">
        <v>42992</v>
      </c>
      <c r="B6692" s="1">
        <v>45245</v>
      </c>
      <c r="C6692" s="2">
        <v>0.55500000000000005</v>
      </c>
      <c r="D6692" s="3" t="s">
        <v>12102</v>
      </c>
      <c r="E6692" s="3" t="s">
        <v>35934</v>
      </c>
      <c r="F6692" s="3" t="s">
        <v>35932</v>
      </c>
      <c r="G6692" s="3" t="s">
        <v>11859</v>
      </c>
      <c r="H6692" s="3" t="s">
        <v>35933</v>
      </c>
    </row>
    <row r="6693" spans="1:8" x14ac:dyDescent="0.35">
      <c r="A6693" s="4">
        <v>42865</v>
      </c>
      <c r="B6693" s="1">
        <v>45245</v>
      </c>
      <c r="C6693" s="2">
        <v>0.56347222222222226</v>
      </c>
      <c r="D6693" s="3" t="s">
        <v>35935</v>
      </c>
      <c r="E6693" s="3" t="s">
        <v>35938</v>
      </c>
      <c r="F6693" s="3" t="s">
        <v>12484</v>
      </c>
      <c r="G6693" s="3" t="s">
        <v>35936</v>
      </c>
      <c r="H6693" s="3" t="s">
        <v>35937</v>
      </c>
    </row>
    <row r="6694" spans="1:8" ht="87" x14ac:dyDescent="0.35">
      <c r="A6694" s="4">
        <v>196640</v>
      </c>
      <c r="B6694" s="1">
        <v>45245</v>
      </c>
      <c r="C6694" s="2">
        <v>0.56481481481481477</v>
      </c>
      <c r="D6694" s="3" t="s">
        <v>35939</v>
      </c>
      <c r="E6694" s="3" t="s">
        <v>35941</v>
      </c>
      <c r="F6694" s="3" t="s">
        <v>35940</v>
      </c>
      <c r="G6694" s="3" t="s">
        <v>35941</v>
      </c>
      <c r="H6694" s="3" t="s">
        <v>35942</v>
      </c>
    </row>
    <row r="6695" spans="1:8" ht="58" x14ac:dyDescent="0.35">
      <c r="A6695" s="4">
        <v>42041</v>
      </c>
      <c r="B6695" s="1">
        <v>45245</v>
      </c>
      <c r="C6695" s="2">
        <v>0.56582175925925926</v>
      </c>
      <c r="D6695" s="3" t="s">
        <v>35943</v>
      </c>
      <c r="E6695" s="3" t="s">
        <v>35946</v>
      </c>
      <c r="F6695" s="3" t="s">
        <v>35944</v>
      </c>
      <c r="G6695" s="3" t="s">
        <v>11859</v>
      </c>
      <c r="H6695" s="3" t="s">
        <v>35945</v>
      </c>
    </row>
    <row r="6696" spans="1:8" ht="29" x14ac:dyDescent="0.35">
      <c r="A6696" s="4">
        <v>40896</v>
      </c>
      <c r="B6696" s="1">
        <v>45245</v>
      </c>
      <c r="C6696" s="2">
        <v>0.57212962962962965</v>
      </c>
      <c r="D6696" s="3" t="s">
        <v>35947</v>
      </c>
      <c r="E6696" s="3" t="s">
        <v>23172</v>
      </c>
      <c r="F6696" s="3" t="s">
        <v>12225</v>
      </c>
      <c r="G6696" s="3" t="s">
        <v>35948</v>
      </c>
      <c r="H6696" s="3" t="s">
        <v>35949</v>
      </c>
    </row>
    <row r="6697" spans="1:8" ht="58" x14ac:dyDescent="0.35">
      <c r="A6697" s="4">
        <v>59285</v>
      </c>
      <c r="B6697" s="1">
        <v>45245</v>
      </c>
      <c r="C6697" s="2">
        <v>0.57587962962962969</v>
      </c>
      <c r="D6697" s="3" t="s">
        <v>985</v>
      </c>
      <c r="E6697" s="3" t="s">
        <v>35953</v>
      </c>
      <c r="F6697" s="3" t="s">
        <v>35950</v>
      </c>
      <c r="G6697" s="3" t="s">
        <v>35951</v>
      </c>
      <c r="H6697" s="3" t="s">
        <v>35952</v>
      </c>
    </row>
    <row r="6698" spans="1:8" x14ac:dyDescent="0.35">
      <c r="A6698" s="4">
        <v>112795</v>
      </c>
      <c r="B6698" s="1">
        <v>45245</v>
      </c>
      <c r="C6698" s="2">
        <v>0.57788194444444441</v>
      </c>
      <c r="D6698" s="3" t="s">
        <v>13852</v>
      </c>
      <c r="E6698" s="3" t="s">
        <v>25051</v>
      </c>
      <c r="F6698" s="3" t="s">
        <v>35954</v>
      </c>
      <c r="G6698" s="3" t="s">
        <v>12294</v>
      </c>
      <c r="H6698" s="3" t="s">
        <v>14068</v>
      </c>
    </row>
    <row r="6699" spans="1:8" x14ac:dyDescent="0.35">
      <c r="A6699" s="4">
        <v>152816</v>
      </c>
      <c r="B6699" s="1">
        <v>45245</v>
      </c>
      <c r="C6699" s="2">
        <v>0.5791898148148148</v>
      </c>
      <c r="D6699" s="3" t="s">
        <v>35955</v>
      </c>
      <c r="E6699" s="3" t="s">
        <v>35959</v>
      </c>
      <c r="F6699" s="3" t="s">
        <v>35956</v>
      </c>
      <c r="G6699" s="3" t="s">
        <v>35957</v>
      </c>
      <c r="H6699" s="3" t="s">
        <v>35958</v>
      </c>
    </row>
    <row r="6700" spans="1:8" ht="58" x14ac:dyDescent="0.35">
      <c r="A6700" s="4">
        <v>175203</v>
      </c>
      <c r="B6700" s="1">
        <v>45245</v>
      </c>
      <c r="C6700" s="2">
        <v>0.58166666666666667</v>
      </c>
      <c r="D6700" s="3" t="s">
        <v>35960</v>
      </c>
      <c r="E6700" s="3" t="s">
        <v>35963</v>
      </c>
      <c r="F6700" s="3" t="s">
        <v>35961</v>
      </c>
      <c r="G6700" s="3" t="s">
        <v>12028</v>
      </c>
      <c r="H6700" s="3" t="s">
        <v>35962</v>
      </c>
    </row>
    <row r="6701" spans="1:8" ht="101.5" x14ac:dyDescent="0.35">
      <c r="A6701" s="4">
        <v>94078</v>
      </c>
      <c r="B6701" s="1">
        <v>45245</v>
      </c>
      <c r="C6701" s="2">
        <v>0.58361111111111108</v>
      </c>
      <c r="D6701" s="3" t="s">
        <v>1288</v>
      </c>
      <c r="E6701" s="3" t="s">
        <v>35967</v>
      </c>
      <c r="F6701" s="3" t="s">
        <v>35964</v>
      </c>
      <c r="G6701" s="3" t="s">
        <v>35965</v>
      </c>
      <c r="H6701" s="3" t="s">
        <v>35966</v>
      </c>
    </row>
    <row r="6702" spans="1:8" x14ac:dyDescent="0.35">
      <c r="A6702" s="4">
        <v>182755</v>
      </c>
      <c r="B6702" s="1">
        <v>45245</v>
      </c>
      <c r="C6702" s="2">
        <v>0.58511574074074069</v>
      </c>
      <c r="D6702" s="3" t="s">
        <v>35968</v>
      </c>
      <c r="E6702" s="3" t="s">
        <v>23900</v>
      </c>
      <c r="F6702" s="3" t="s">
        <v>35969</v>
      </c>
      <c r="G6702" s="3" t="s">
        <v>12518</v>
      </c>
      <c r="H6702" s="3" t="s">
        <v>35970</v>
      </c>
    </row>
    <row r="6703" spans="1:8" ht="29" x14ac:dyDescent="0.35">
      <c r="A6703" s="4">
        <v>43331</v>
      </c>
      <c r="B6703" s="1">
        <v>45245</v>
      </c>
      <c r="C6703" s="2">
        <v>0.58519675925925929</v>
      </c>
      <c r="D6703" s="3" t="s">
        <v>35971</v>
      </c>
      <c r="E6703" s="3" t="s">
        <v>13766</v>
      </c>
      <c r="F6703" s="3" t="s">
        <v>2012</v>
      </c>
      <c r="G6703" s="3" t="s">
        <v>35972</v>
      </c>
      <c r="H6703" s="3" t="s">
        <v>35973</v>
      </c>
    </row>
    <row r="6704" spans="1:8" ht="58" x14ac:dyDescent="0.35">
      <c r="A6704" s="4">
        <v>45046</v>
      </c>
      <c r="B6704" s="1">
        <v>45245</v>
      </c>
      <c r="C6704" s="2">
        <v>0.58562499999999995</v>
      </c>
      <c r="D6704" s="3" t="s">
        <v>35974</v>
      </c>
      <c r="E6704" s="3" t="s">
        <v>35978</v>
      </c>
      <c r="F6704" s="3" t="s">
        <v>35975</v>
      </c>
      <c r="G6704" s="3" t="s">
        <v>35976</v>
      </c>
      <c r="H6704" s="3" t="s">
        <v>35977</v>
      </c>
    </row>
    <row r="6705" spans="1:8" ht="72.5" x14ac:dyDescent="0.35">
      <c r="A6705" s="4">
        <v>100296</v>
      </c>
      <c r="B6705" s="1">
        <v>45245</v>
      </c>
      <c r="C6705" s="2">
        <v>0.58695601851851853</v>
      </c>
      <c r="D6705" s="3" t="s">
        <v>985</v>
      </c>
      <c r="E6705" s="3" t="s">
        <v>23174</v>
      </c>
      <c r="F6705" s="3" t="s">
        <v>35979</v>
      </c>
      <c r="G6705" s="3" t="s">
        <v>35980</v>
      </c>
      <c r="H6705" s="3" t="s">
        <v>35981</v>
      </c>
    </row>
    <row r="6706" spans="1:8" ht="43.5" x14ac:dyDescent="0.35">
      <c r="A6706" s="4">
        <v>71266</v>
      </c>
      <c r="B6706" s="1">
        <v>45245</v>
      </c>
      <c r="C6706" s="2">
        <v>0.59299768518518514</v>
      </c>
      <c r="D6706" s="3" t="s">
        <v>12735</v>
      </c>
      <c r="E6706" s="3" t="s">
        <v>35984</v>
      </c>
      <c r="F6706" s="3" t="s">
        <v>35982</v>
      </c>
      <c r="G6706" s="3" t="s">
        <v>35983</v>
      </c>
      <c r="H6706" s="3" t="s">
        <v>10467</v>
      </c>
    </row>
    <row r="6707" spans="1:8" ht="58" x14ac:dyDescent="0.35">
      <c r="A6707" s="4">
        <v>35881</v>
      </c>
      <c r="B6707" s="1">
        <v>45245</v>
      </c>
      <c r="C6707" s="2">
        <v>0.59673611111111113</v>
      </c>
      <c r="D6707" s="3" t="s">
        <v>35985</v>
      </c>
      <c r="E6707" s="3" t="s">
        <v>35989</v>
      </c>
      <c r="F6707" s="3" t="s">
        <v>35986</v>
      </c>
      <c r="G6707" s="3" t="s">
        <v>35987</v>
      </c>
      <c r="H6707" s="3" t="s">
        <v>35988</v>
      </c>
    </row>
    <row r="6708" spans="1:8" x14ac:dyDescent="0.35">
      <c r="A6708" s="4">
        <v>46424</v>
      </c>
      <c r="B6708" s="1">
        <v>45245</v>
      </c>
      <c r="C6708" s="2">
        <v>0.60077546296296302</v>
      </c>
      <c r="D6708" s="3" t="s">
        <v>13167</v>
      </c>
      <c r="E6708" s="3" t="s">
        <v>13167</v>
      </c>
      <c r="F6708" s="3" t="s">
        <v>19296</v>
      </c>
      <c r="G6708" s="3" t="s">
        <v>13167</v>
      </c>
      <c r="H6708" s="3" t="s">
        <v>13626</v>
      </c>
    </row>
    <row r="6709" spans="1:8" ht="87" x14ac:dyDescent="0.35">
      <c r="A6709" s="4">
        <v>180576</v>
      </c>
      <c r="B6709" s="1">
        <v>45245</v>
      </c>
      <c r="C6709" s="2">
        <v>0.6010416666666667</v>
      </c>
      <c r="D6709" s="3" t="s">
        <v>35990</v>
      </c>
      <c r="E6709" s="3" t="s">
        <v>35994</v>
      </c>
      <c r="F6709" s="3" t="s">
        <v>35991</v>
      </c>
      <c r="G6709" s="3" t="s">
        <v>35992</v>
      </c>
      <c r="H6709" s="3" t="s">
        <v>35993</v>
      </c>
    </row>
    <row r="6710" spans="1:8" ht="72.5" x14ac:dyDescent="0.35">
      <c r="A6710" s="4">
        <v>199348</v>
      </c>
      <c r="B6710" s="1">
        <v>45245</v>
      </c>
      <c r="C6710" s="2">
        <v>0.60370370370370374</v>
      </c>
      <c r="D6710" s="3" t="s">
        <v>35995</v>
      </c>
      <c r="E6710" s="3" t="s">
        <v>35999</v>
      </c>
      <c r="F6710" s="3" t="s">
        <v>35996</v>
      </c>
      <c r="G6710" s="3" t="s">
        <v>35997</v>
      </c>
      <c r="H6710" s="3" t="s">
        <v>35998</v>
      </c>
    </row>
    <row r="6711" spans="1:8" x14ac:dyDescent="0.35">
      <c r="A6711" s="4">
        <v>134849</v>
      </c>
      <c r="B6711" s="1">
        <v>45245</v>
      </c>
      <c r="C6711" s="2">
        <v>0.60414351851851855</v>
      </c>
      <c r="D6711" s="3" t="s">
        <v>12868</v>
      </c>
      <c r="E6711" s="3" t="s">
        <v>13074</v>
      </c>
      <c r="F6711" s="3" t="s">
        <v>12484</v>
      </c>
      <c r="G6711" s="3" t="s">
        <v>13074</v>
      </c>
      <c r="H6711" s="3" t="s">
        <v>36000</v>
      </c>
    </row>
    <row r="6712" spans="1:8" ht="43.5" x14ac:dyDescent="0.35">
      <c r="A6712" s="4">
        <v>102949</v>
      </c>
      <c r="B6712" s="1">
        <v>45245</v>
      </c>
      <c r="C6712" s="2">
        <v>0.60447916666666668</v>
      </c>
      <c r="D6712" s="3" t="e">
        <f>- no COMPLAINT</f>
        <v>#NAME?</v>
      </c>
      <c r="E6712" s="3" t="s">
        <v>36003</v>
      </c>
      <c r="F6712" s="3" t="s">
        <v>36001</v>
      </c>
      <c r="G6712" s="3" t="s">
        <v>10424</v>
      </c>
      <c r="H6712" s="3" t="s">
        <v>36002</v>
      </c>
    </row>
    <row r="6713" spans="1:8" ht="29" x14ac:dyDescent="0.35">
      <c r="A6713" s="4">
        <v>101719</v>
      </c>
      <c r="B6713" s="1">
        <v>45245</v>
      </c>
      <c r="C6713" s="2">
        <v>0.60484953703703703</v>
      </c>
      <c r="D6713" s="3" t="s">
        <v>10667</v>
      </c>
      <c r="E6713" s="3" t="s">
        <v>13628</v>
      </c>
      <c r="F6713" s="3" t="s">
        <v>11469</v>
      </c>
      <c r="G6713" s="3" t="s">
        <v>10806</v>
      </c>
      <c r="H6713" s="3" t="s">
        <v>10489</v>
      </c>
    </row>
    <row r="6714" spans="1:8" x14ac:dyDescent="0.35">
      <c r="A6714" s="4">
        <v>166817</v>
      </c>
      <c r="B6714" s="1">
        <v>45245</v>
      </c>
      <c r="C6714" s="2">
        <v>0.61156250000000001</v>
      </c>
      <c r="D6714" s="3" t="s">
        <v>1412</v>
      </c>
      <c r="E6714" s="3" t="s">
        <v>1412</v>
      </c>
      <c r="F6714" s="3" t="s">
        <v>1412</v>
      </c>
      <c r="G6714" s="3" t="s">
        <v>1412</v>
      </c>
      <c r="H6714" s="3" t="s">
        <v>36004</v>
      </c>
    </row>
    <row r="6715" spans="1:8" ht="87" x14ac:dyDescent="0.35">
      <c r="A6715" s="4">
        <v>174010</v>
      </c>
      <c r="B6715" s="1">
        <v>45245</v>
      </c>
      <c r="C6715" s="2">
        <v>0.61181712962962964</v>
      </c>
      <c r="D6715" s="3" t="s">
        <v>36005</v>
      </c>
      <c r="E6715" s="3" t="s">
        <v>23298</v>
      </c>
      <c r="F6715" s="3" t="s">
        <v>36006</v>
      </c>
      <c r="G6715" s="3" t="s">
        <v>36007</v>
      </c>
      <c r="H6715" s="3" t="s">
        <v>36008</v>
      </c>
    </row>
    <row r="6716" spans="1:8" ht="29" x14ac:dyDescent="0.35">
      <c r="A6716" s="4">
        <v>24369</v>
      </c>
      <c r="B6716" s="1">
        <v>45245</v>
      </c>
      <c r="C6716" s="2">
        <v>0.61229166666666668</v>
      </c>
      <c r="D6716" s="3" t="s">
        <v>985</v>
      </c>
      <c r="E6716" s="3" t="s">
        <v>36010</v>
      </c>
      <c r="F6716" s="3" t="s">
        <v>12225</v>
      </c>
      <c r="G6716" s="3" t="e">
        <f>- VHD (BICUSPID )</f>
        <v>#NAME?</v>
      </c>
      <c r="H6716" s="3" t="s">
        <v>36009</v>
      </c>
    </row>
    <row r="6717" spans="1:8" ht="130.5" x14ac:dyDescent="0.35">
      <c r="A6717" s="4">
        <v>40047</v>
      </c>
      <c r="B6717" s="1">
        <v>45245</v>
      </c>
      <c r="C6717" s="2">
        <v>0.61424768518518513</v>
      </c>
      <c r="D6717" s="3" t="s">
        <v>985</v>
      </c>
      <c r="E6717" s="3" t="s">
        <v>36014</v>
      </c>
      <c r="F6717" s="3" t="s">
        <v>36011</v>
      </c>
      <c r="G6717" s="3" t="s">
        <v>36012</v>
      </c>
      <c r="H6717" s="3" t="s">
        <v>36013</v>
      </c>
    </row>
    <row r="6718" spans="1:8" ht="29" x14ac:dyDescent="0.35">
      <c r="A6718" s="4">
        <v>42058</v>
      </c>
      <c r="B6718" s="1">
        <v>45245</v>
      </c>
      <c r="C6718" s="2">
        <v>0.61574074074074081</v>
      </c>
      <c r="D6718" s="3" t="s">
        <v>1436</v>
      </c>
      <c r="E6718" s="3" t="s">
        <v>14630</v>
      </c>
      <c r="F6718" s="3" t="s">
        <v>36015</v>
      </c>
      <c r="G6718" s="3" t="s">
        <v>36016</v>
      </c>
      <c r="H6718" s="3" t="s">
        <v>36017</v>
      </c>
    </row>
    <row r="6719" spans="1:8" ht="43.5" x14ac:dyDescent="0.35">
      <c r="A6719" s="4">
        <v>51778</v>
      </c>
      <c r="B6719" s="1">
        <v>45245</v>
      </c>
      <c r="C6719" s="2">
        <v>0.6161226851851852</v>
      </c>
      <c r="D6719" s="3" t="s">
        <v>35068</v>
      </c>
      <c r="E6719" s="3" t="s">
        <v>1102</v>
      </c>
      <c r="F6719" s="3" t="s">
        <v>11953</v>
      </c>
      <c r="G6719" s="3" t="s">
        <v>36018</v>
      </c>
      <c r="H6719" s="3" t="s">
        <v>10726</v>
      </c>
    </row>
    <row r="6720" spans="1:8" ht="72.5" x14ac:dyDescent="0.35">
      <c r="A6720" s="4">
        <v>109449</v>
      </c>
      <c r="B6720" s="1">
        <v>45245</v>
      </c>
      <c r="C6720" s="2">
        <v>0.62031249999999993</v>
      </c>
      <c r="D6720" s="3" t="s">
        <v>36019</v>
      </c>
      <c r="E6720" s="3" t="s">
        <v>13140</v>
      </c>
      <c r="F6720" s="3" t="s">
        <v>36020</v>
      </c>
      <c r="G6720" s="3" t="s">
        <v>12222</v>
      </c>
      <c r="H6720" s="3" t="s">
        <v>36021</v>
      </c>
    </row>
    <row r="6721" spans="1:8" ht="58" x14ac:dyDescent="0.35">
      <c r="A6721" s="4">
        <v>185415</v>
      </c>
      <c r="B6721" s="1">
        <v>45245</v>
      </c>
      <c r="C6721" s="2">
        <v>0.62208333333333332</v>
      </c>
      <c r="D6721" s="3" t="s">
        <v>985</v>
      </c>
      <c r="E6721" s="3" t="s">
        <v>36025</v>
      </c>
      <c r="F6721" s="3" t="s">
        <v>36022</v>
      </c>
      <c r="G6721" s="3" t="s">
        <v>36023</v>
      </c>
      <c r="H6721" s="3" t="s">
        <v>36024</v>
      </c>
    </row>
    <row r="6722" spans="1:8" ht="43.5" x14ac:dyDescent="0.35">
      <c r="A6722" s="4">
        <v>202191</v>
      </c>
      <c r="B6722" s="1">
        <v>45245</v>
      </c>
      <c r="C6722" s="2">
        <v>0.62261574074074078</v>
      </c>
      <c r="D6722" s="3" t="s">
        <v>233</v>
      </c>
      <c r="E6722" s="3" t="s">
        <v>36029</v>
      </c>
      <c r="F6722" s="3" t="s">
        <v>36026</v>
      </c>
      <c r="G6722" s="3" t="s">
        <v>36027</v>
      </c>
      <c r="H6722" s="3" t="s">
        <v>36028</v>
      </c>
    </row>
    <row r="6723" spans="1:8" ht="43.5" x14ac:dyDescent="0.35">
      <c r="A6723" s="4">
        <v>187312</v>
      </c>
      <c r="B6723" s="1">
        <v>45245</v>
      </c>
      <c r="C6723" s="2">
        <v>0.62429398148148152</v>
      </c>
      <c r="D6723" s="3" t="s">
        <v>985</v>
      </c>
      <c r="E6723" s="3" t="s">
        <v>36031</v>
      </c>
      <c r="F6723" s="3" t="s">
        <v>36030</v>
      </c>
      <c r="G6723" s="3" t="s">
        <v>102</v>
      </c>
      <c r="H6723" s="3" t="s">
        <v>10467</v>
      </c>
    </row>
    <row r="6724" spans="1:8" ht="72.5" x14ac:dyDescent="0.35">
      <c r="A6724" s="4">
        <v>100259</v>
      </c>
      <c r="B6724" s="1">
        <v>45245</v>
      </c>
      <c r="C6724" s="2">
        <v>0.6243171296296296</v>
      </c>
      <c r="D6724" s="3" t="s">
        <v>36032</v>
      </c>
      <c r="E6724" s="3" t="s">
        <v>36035</v>
      </c>
      <c r="F6724" s="3" t="s">
        <v>36033</v>
      </c>
      <c r="G6724" s="3" t="s">
        <v>13163</v>
      </c>
      <c r="H6724" s="3" t="s">
        <v>36034</v>
      </c>
    </row>
    <row r="6725" spans="1:8" ht="101.5" x14ac:dyDescent="0.35">
      <c r="A6725" s="4">
        <v>110781</v>
      </c>
      <c r="B6725" s="1">
        <v>45245</v>
      </c>
      <c r="C6725" s="2">
        <v>0.6270486111111111</v>
      </c>
      <c r="D6725" s="3" t="s">
        <v>10916</v>
      </c>
      <c r="E6725" s="3" t="s">
        <v>36037</v>
      </c>
      <c r="F6725" s="3" t="s">
        <v>36036</v>
      </c>
      <c r="G6725" s="3" t="e">
        <f>-fair BP control</f>
        <v>#NAME?</v>
      </c>
      <c r="H6725" s="3" t="e">
        <f>-continue medications.</f>
        <v>#NAME?</v>
      </c>
    </row>
    <row r="6726" spans="1:8" ht="116" x14ac:dyDescent="0.35">
      <c r="A6726" s="4">
        <v>38453</v>
      </c>
      <c r="B6726" s="1">
        <v>45245</v>
      </c>
      <c r="C6726" s="2">
        <v>0.62707175925925929</v>
      </c>
      <c r="D6726" s="3" t="s">
        <v>1288</v>
      </c>
      <c r="E6726" s="3" t="s">
        <v>36040</v>
      </c>
      <c r="F6726" s="3" t="s">
        <v>36038</v>
      </c>
      <c r="G6726" s="3" t="s">
        <v>10454</v>
      </c>
      <c r="H6726" s="3" t="s">
        <v>36039</v>
      </c>
    </row>
    <row r="6727" spans="1:8" ht="87" x14ac:dyDescent="0.35">
      <c r="A6727" s="4">
        <v>31113</v>
      </c>
      <c r="B6727" s="1">
        <v>45245</v>
      </c>
      <c r="C6727" s="2">
        <v>0.62769675925925927</v>
      </c>
      <c r="D6727" s="3" t="s">
        <v>13134</v>
      </c>
      <c r="E6727" s="3" t="s">
        <v>23234</v>
      </c>
      <c r="F6727" s="3" t="s">
        <v>36041</v>
      </c>
      <c r="G6727" s="3" t="s">
        <v>36042</v>
      </c>
      <c r="H6727" s="3" t="s">
        <v>36043</v>
      </c>
    </row>
    <row r="6728" spans="1:8" x14ac:dyDescent="0.35">
      <c r="A6728" s="4">
        <v>74140</v>
      </c>
      <c r="B6728" s="1">
        <v>45245</v>
      </c>
      <c r="C6728" s="2">
        <v>0.62913194444444442</v>
      </c>
      <c r="D6728" s="3" t="s">
        <v>985</v>
      </c>
      <c r="E6728" s="3" t="s">
        <v>49</v>
      </c>
      <c r="F6728" s="3" t="s">
        <v>2012</v>
      </c>
      <c r="G6728" s="3" t="s">
        <v>10806</v>
      </c>
      <c r="H6728" s="3" t="s">
        <v>12136</v>
      </c>
    </row>
    <row r="6729" spans="1:8" ht="87" x14ac:dyDescent="0.35">
      <c r="A6729" s="4">
        <v>44769</v>
      </c>
      <c r="B6729" s="1">
        <v>45245</v>
      </c>
      <c r="C6729" s="2">
        <v>0.63458333333333339</v>
      </c>
      <c r="D6729" s="3" t="s">
        <v>36044</v>
      </c>
      <c r="E6729" s="3" t="s">
        <v>36048</v>
      </c>
      <c r="F6729" s="3" t="s">
        <v>36045</v>
      </c>
      <c r="G6729" s="3" t="s">
        <v>36046</v>
      </c>
      <c r="H6729" s="3" t="s">
        <v>36047</v>
      </c>
    </row>
    <row r="6730" spans="1:8" ht="87" x14ac:dyDescent="0.35">
      <c r="A6730" s="4">
        <v>30256</v>
      </c>
      <c r="B6730" s="1">
        <v>45245</v>
      </c>
      <c r="C6730" s="2">
        <v>0.64109953703703704</v>
      </c>
      <c r="D6730" s="3" t="s">
        <v>36049</v>
      </c>
      <c r="E6730" s="3" t="s">
        <v>36053</v>
      </c>
      <c r="F6730" s="3" t="s">
        <v>36050</v>
      </c>
      <c r="G6730" s="3" t="s">
        <v>36051</v>
      </c>
      <c r="H6730" s="3" t="s">
        <v>36052</v>
      </c>
    </row>
    <row r="6731" spans="1:8" ht="72.5" x14ac:dyDescent="0.35">
      <c r="A6731" s="4">
        <v>5977</v>
      </c>
      <c r="B6731" s="1">
        <v>45245</v>
      </c>
      <c r="C6731" s="2">
        <v>0.64162037037037034</v>
      </c>
      <c r="D6731" s="3" t="s">
        <v>10916</v>
      </c>
      <c r="E6731" s="3" t="s">
        <v>36056</v>
      </c>
      <c r="F6731" s="3" t="s">
        <v>36054</v>
      </c>
      <c r="G6731" s="3" t="e">
        <f>-poor Glycemic control.</f>
        <v>#NAME?</v>
      </c>
      <c r="H6731" s="3" t="s">
        <v>36055</v>
      </c>
    </row>
    <row r="6732" spans="1:8" ht="43.5" x14ac:dyDescent="0.35">
      <c r="A6732" s="4">
        <v>204339</v>
      </c>
      <c r="B6732" s="1">
        <v>45245</v>
      </c>
      <c r="C6732" s="2">
        <v>0.64274305555555555</v>
      </c>
      <c r="D6732" s="3" t="s">
        <v>36057</v>
      </c>
      <c r="E6732" s="3" t="s">
        <v>36061</v>
      </c>
      <c r="F6732" s="3" t="s">
        <v>36058</v>
      </c>
      <c r="G6732" s="3" t="s">
        <v>36059</v>
      </c>
      <c r="H6732" s="3" t="s">
        <v>36060</v>
      </c>
    </row>
    <row r="6733" spans="1:8" ht="29" x14ac:dyDescent="0.35">
      <c r="A6733" s="4">
        <v>204814</v>
      </c>
      <c r="B6733" s="1">
        <v>45245</v>
      </c>
      <c r="C6733" s="2">
        <v>0.64340277777777777</v>
      </c>
      <c r="D6733" s="3" t="s">
        <v>1436</v>
      </c>
      <c r="E6733" s="3" t="s">
        <v>36064</v>
      </c>
      <c r="F6733" s="3" t="s">
        <v>36062</v>
      </c>
      <c r="G6733" s="3" t="s">
        <v>13519</v>
      </c>
      <c r="H6733" s="3" t="s">
        <v>36063</v>
      </c>
    </row>
    <row r="6734" spans="1:8" ht="116" x14ac:dyDescent="0.35">
      <c r="A6734" s="4">
        <v>203132</v>
      </c>
      <c r="B6734" s="1">
        <v>45245</v>
      </c>
      <c r="C6734" s="2">
        <v>0.64660879629629631</v>
      </c>
      <c r="D6734" s="3" t="s">
        <v>36065</v>
      </c>
      <c r="E6734" s="3" t="s">
        <v>36068</v>
      </c>
      <c r="F6734" s="3" t="s">
        <v>36066</v>
      </c>
      <c r="G6734" s="3" t="e">
        <f>+ CYRIPTOCOCACAL meningitis</f>
        <v>#NAME?</v>
      </c>
      <c r="H6734" s="3" t="s">
        <v>36067</v>
      </c>
    </row>
    <row r="6735" spans="1:8" ht="43.5" x14ac:dyDescent="0.35">
      <c r="A6735" s="4">
        <v>51220</v>
      </c>
      <c r="B6735" s="1">
        <v>45245</v>
      </c>
      <c r="C6735" s="2">
        <v>0.64988425925925919</v>
      </c>
      <c r="D6735" s="3" t="s">
        <v>1436</v>
      </c>
      <c r="E6735" s="3" t="s">
        <v>36072</v>
      </c>
      <c r="F6735" s="3" t="s">
        <v>36069</v>
      </c>
      <c r="G6735" s="3" t="s">
        <v>36070</v>
      </c>
      <c r="H6735" s="3" t="s">
        <v>36071</v>
      </c>
    </row>
    <row r="6736" spans="1:8" x14ac:dyDescent="0.35">
      <c r="A6736" s="4">
        <v>172962</v>
      </c>
      <c r="B6736" s="1">
        <v>45245</v>
      </c>
      <c r="C6736" s="2">
        <v>0.65128472222222222</v>
      </c>
      <c r="D6736" s="3" t="s">
        <v>13852</v>
      </c>
      <c r="E6736" s="3" t="s">
        <v>12782</v>
      </c>
      <c r="F6736" s="3" t="s">
        <v>36073</v>
      </c>
      <c r="G6736" s="3" t="s">
        <v>11772</v>
      </c>
      <c r="H6736" s="3" t="s">
        <v>36074</v>
      </c>
    </row>
    <row r="6737" spans="1:8" x14ac:dyDescent="0.35">
      <c r="A6737" s="4">
        <v>52063</v>
      </c>
      <c r="B6737" s="1">
        <v>45245</v>
      </c>
      <c r="C6737" s="2">
        <v>0.65303240740740742</v>
      </c>
      <c r="D6737" s="3" t="s">
        <v>36075</v>
      </c>
      <c r="E6737" s="3" t="s">
        <v>12554</v>
      </c>
      <c r="F6737" s="3" t="s">
        <v>36076</v>
      </c>
      <c r="G6737" s="3" t="s">
        <v>12554</v>
      </c>
      <c r="H6737" s="3" t="s">
        <v>13626</v>
      </c>
    </row>
    <row r="6738" spans="1:8" ht="72.5" x14ac:dyDescent="0.35">
      <c r="A6738" s="4">
        <v>32868</v>
      </c>
      <c r="B6738" s="1">
        <v>45245</v>
      </c>
      <c r="C6738" s="2">
        <v>0.6535185185185185</v>
      </c>
      <c r="D6738" s="3" t="s">
        <v>36077</v>
      </c>
      <c r="E6738" s="3" t="s">
        <v>36081</v>
      </c>
      <c r="F6738" s="3" t="s">
        <v>36078</v>
      </c>
      <c r="G6738" s="3" t="s">
        <v>36079</v>
      </c>
      <c r="H6738" s="3" t="s">
        <v>36080</v>
      </c>
    </row>
    <row r="6739" spans="1:8" ht="58" x14ac:dyDescent="0.35">
      <c r="A6739" s="4">
        <v>41484</v>
      </c>
      <c r="B6739" s="1">
        <v>45245</v>
      </c>
      <c r="C6739" s="2">
        <v>0.65356481481481488</v>
      </c>
      <c r="D6739" s="3" t="s">
        <v>36082</v>
      </c>
      <c r="E6739" s="3" t="s">
        <v>36086</v>
      </c>
      <c r="F6739" s="3" t="s">
        <v>36083</v>
      </c>
      <c r="G6739" s="3" t="s">
        <v>36084</v>
      </c>
      <c r="H6739" s="3" t="s">
        <v>36085</v>
      </c>
    </row>
    <row r="6740" spans="1:8" ht="87" x14ac:dyDescent="0.35">
      <c r="A6740" s="4">
        <v>52087</v>
      </c>
      <c r="B6740" s="1">
        <v>45245</v>
      </c>
      <c r="C6740" s="2">
        <v>0.65408564814814818</v>
      </c>
      <c r="D6740" s="3" t="s">
        <v>10916</v>
      </c>
      <c r="E6740" s="3" t="s">
        <v>36089</v>
      </c>
      <c r="F6740" s="3" t="s">
        <v>36087</v>
      </c>
      <c r="G6740" s="3" t="e">
        <f>-good Glycemic control.</f>
        <v>#NAME?</v>
      </c>
      <c r="H6740" s="3" t="s">
        <v>36088</v>
      </c>
    </row>
    <row r="6741" spans="1:8" x14ac:dyDescent="0.35">
      <c r="A6741" s="4">
        <v>99213</v>
      </c>
      <c r="B6741" s="1">
        <v>45245</v>
      </c>
      <c r="C6741" s="2">
        <v>0.65809027777777784</v>
      </c>
      <c r="D6741" s="3" t="s">
        <v>12868</v>
      </c>
      <c r="E6741" s="3" t="s">
        <v>12790</v>
      </c>
      <c r="F6741" s="3" t="s">
        <v>12480</v>
      </c>
      <c r="G6741" s="3" t="s">
        <v>12790</v>
      </c>
      <c r="H6741" s="3" t="s">
        <v>13626</v>
      </c>
    </row>
    <row r="6742" spans="1:8" ht="130.5" x14ac:dyDescent="0.35">
      <c r="A6742" s="4">
        <v>33288</v>
      </c>
      <c r="B6742" s="1">
        <v>45245</v>
      </c>
      <c r="C6742" s="2">
        <v>0.65935185185185186</v>
      </c>
      <c r="D6742" s="3" t="s">
        <v>36090</v>
      </c>
      <c r="E6742" s="3" t="s">
        <v>36094</v>
      </c>
      <c r="F6742" s="3" t="s">
        <v>36091</v>
      </c>
      <c r="G6742" s="3" t="s">
        <v>36092</v>
      </c>
      <c r="H6742" s="3" t="s">
        <v>36093</v>
      </c>
    </row>
    <row r="6743" spans="1:8" ht="29" x14ac:dyDescent="0.35">
      <c r="A6743" s="4">
        <v>38434</v>
      </c>
      <c r="B6743" s="1">
        <v>45245</v>
      </c>
      <c r="C6743" s="2">
        <v>0.66012731481481479</v>
      </c>
      <c r="D6743" s="3" t="s">
        <v>1702</v>
      </c>
      <c r="E6743" s="3" t="s">
        <v>36097</v>
      </c>
      <c r="F6743" s="3" t="s">
        <v>36095</v>
      </c>
      <c r="G6743" s="3" t="s">
        <v>13519</v>
      </c>
      <c r="H6743" s="3" t="s">
        <v>36096</v>
      </c>
    </row>
    <row r="6744" spans="1:8" ht="101.5" x14ac:dyDescent="0.35">
      <c r="A6744" s="4">
        <v>37355</v>
      </c>
      <c r="B6744" s="1">
        <v>45245</v>
      </c>
      <c r="C6744" s="2">
        <v>0.66052083333333333</v>
      </c>
      <c r="D6744" s="3" t="s">
        <v>36098</v>
      </c>
      <c r="E6744" s="3" t="s">
        <v>36102</v>
      </c>
      <c r="F6744" s="3" t="s">
        <v>36099</v>
      </c>
      <c r="G6744" s="3" t="s">
        <v>36100</v>
      </c>
      <c r="H6744" s="3" t="s">
        <v>36101</v>
      </c>
    </row>
    <row r="6745" spans="1:8" ht="43.5" x14ac:dyDescent="0.35">
      <c r="A6745" s="4">
        <v>196838</v>
      </c>
      <c r="B6745" s="1">
        <v>45245</v>
      </c>
      <c r="C6745" s="2">
        <v>0.66182870370370372</v>
      </c>
      <c r="D6745" s="3" t="s">
        <v>36103</v>
      </c>
      <c r="E6745" s="3" t="s">
        <v>36106</v>
      </c>
      <c r="F6745" s="3" t="s">
        <v>36104</v>
      </c>
      <c r="G6745" s="3" t="e">
        <f>-Improving.</f>
        <v>#NAME?</v>
      </c>
      <c r="H6745" s="3" t="s">
        <v>36105</v>
      </c>
    </row>
    <row r="6746" spans="1:8" x14ac:dyDescent="0.35">
      <c r="A6746" s="4">
        <v>33515</v>
      </c>
      <c r="B6746" s="1">
        <v>45245</v>
      </c>
      <c r="C6746" s="2">
        <v>0.66207175925925921</v>
      </c>
      <c r="D6746" s="3" t="s">
        <v>36107</v>
      </c>
      <c r="E6746" s="3" t="s">
        <v>36107</v>
      </c>
      <c r="F6746" s="3" t="s">
        <v>10393</v>
      </c>
      <c r="G6746" s="3" t="s">
        <v>36107</v>
      </c>
      <c r="H6746" s="3" t="s">
        <v>36108</v>
      </c>
    </row>
    <row r="6747" spans="1:8" x14ac:dyDescent="0.35">
      <c r="A6747" s="4">
        <v>54005</v>
      </c>
      <c r="B6747" s="1">
        <v>45245</v>
      </c>
      <c r="C6747" s="2">
        <v>0.6620949074074074</v>
      </c>
      <c r="D6747" s="3" t="s">
        <v>12670</v>
      </c>
      <c r="E6747" s="3" t="s">
        <v>14625</v>
      </c>
      <c r="F6747" s="3" t="s">
        <v>36109</v>
      </c>
      <c r="G6747" s="3" t="s">
        <v>36110</v>
      </c>
      <c r="H6747" s="3" t="s">
        <v>10325</v>
      </c>
    </row>
    <row r="6748" spans="1:8" x14ac:dyDescent="0.35">
      <c r="A6748" s="4">
        <v>207231</v>
      </c>
      <c r="B6748" s="1">
        <v>45245</v>
      </c>
      <c r="C6748" s="2">
        <v>0.66214120370370366</v>
      </c>
      <c r="D6748" s="3" t="s">
        <v>11851</v>
      </c>
      <c r="E6748" s="3" t="s">
        <v>36111</v>
      </c>
      <c r="F6748" s="3" t="s">
        <v>12785</v>
      </c>
      <c r="G6748" s="3" t="s">
        <v>36111</v>
      </c>
      <c r="H6748" s="3" t="s">
        <v>12818</v>
      </c>
    </row>
    <row r="6749" spans="1:8" ht="43.5" x14ac:dyDescent="0.35">
      <c r="A6749" s="4">
        <v>10650</v>
      </c>
      <c r="B6749" s="1">
        <v>45245</v>
      </c>
      <c r="C6749" s="2">
        <v>0.66881944444444441</v>
      </c>
      <c r="D6749" s="3" t="s">
        <v>36112</v>
      </c>
      <c r="E6749" s="3" t="s">
        <v>36115</v>
      </c>
      <c r="F6749" s="3" t="s">
        <v>36113</v>
      </c>
      <c r="G6749" s="3" t="s">
        <v>36114</v>
      </c>
      <c r="H6749" s="3" t="s">
        <v>23289</v>
      </c>
    </row>
    <row r="6750" spans="1:8" ht="58" x14ac:dyDescent="0.35">
      <c r="A6750" s="4">
        <v>205069</v>
      </c>
      <c r="B6750" s="1">
        <v>45245</v>
      </c>
      <c r="C6750" s="2">
        <v>0.6694675925925927</v>
      </c>
      <c r="D6750" s="3" t="s">
        <v>36116</v>
      </c>
      <c r="E6750" s="3" t="s">
        <v>36119</v>
      </c>
      <c r="F6750" s="3" t="s">
        <v>36117</v>
      </c>
      <c r="G6750" s="3" t="s">
        <v>10617</v>
      </c>
      <c r="H6750" s="3" t="s">
        <v>36118</v>
      </c>
    </row>
    <row r="6751" spans="1:8" ht="58" x14ac:dyDescent="0.35">
      <c r="A6751" s="4">
        <v>44985</v>
      </c>
      <c r="B6751" s="1">
        <v>45245</v>
      </c>
      <c r="C6751" s="2">
        <v>0.67114583333333344</v>
      </c>
      <c r="D6751" s="3" t="s">
        <v>36120</v>
      </c>
      <c r="E6751" s="3" t="s">
        <v>36122</v>
      </c>
      <c r="F6751" s="3" t="s">
        <v>36121</v>
      </c>
      <c r="G6751" s="3" t="e">
        <f>-Improving.</f>
        <v>#NAME?</v>
      </c>
      <c r="H6751" s="3" t="e">
        <f>-UPDATE electrolyte.</f>
        <v>#NAME?</v>
      </c>
    </row>
    <row r="6752" spans="1:8" ht="87" x14ac:dyDescent="0.35">
      <c r="A6752" s="4">
        <v>176840</v>
      </c>
      <c r="B6752" s="1">
        <v>45245</v>
      </c>
      <c r="C6752" s="2">
        <v>0.67208333333333325</v>
      </c>
      <c r="D6752" s="3" t="s">
        <v>10435</v>
      </c>
      <c r="E6752" s="3" t="s">
        <v>36126</v>
      </c>
      <c r="F6752" s="3" t="s">
        <v>36123</v>
      </c>
      <c r="G6752" s="3" t="s">
        <v>36124</v>
      </c>
      <c r="H6752" s="3" t="s">
        <v>36125</v>
      </c>
    </row>
    <row r="6753" spans="1:8" ht="58" x14ac:dyDescent="0.35">
      <c r="A6753" s="4">
        <v>204827</v>
      </c>
      <c r="B6753" s="1">
        <v>45245</v>
      </c>
      <c r="C6753" s="2">
        <v>0.67510416666666673</v>
      </c>
      <c r="D6753" s="3" t="s">
        <v>1436</v>
      </c>
      <c r="E6753" s="3" t="s">
        <v>36130</v>
      </c>
      <c r="F6753" s="3" t="s">
        <v>36127</v>
      </c>
      <c r="G6753" s="3" t="s">
        <v>36128</v>
      </c>
      <c r="H6753" s="3" t="s">
        <v>36129</v>
      </c>
    </row>
    <row r="6754" spans="1:8" x14ac:dyDescent="0.35">
      <c r="A6754" s="4">
        <v>179539</v>
      </c>
      <c r="B6754" s="1">
        <v>45245</v>
      </c>
      <c r="C6754" s="2">
        <v>0.6771759259259259</v>
      </c>
      <c r="D6754" s="3" t="s">
        <v>12295</v>
      </c>
      <c r="E6754" s="3" t="s">
        <v>36132</v>
      </c>
      <c r="F6754" s="3" t="s">
        <v>36131</v>
      </c>
      <c r="G6754" s="3" t="s">
        <v>36132</v>
      </c>
      <c r="H6754" s="3" t="s">
        <v>10659</v>
      </c>
    </row>
    <row r="6755" spans="1:8" ht="72.5" x14ac:dyDescent="0.35">
      <c r="A6755" s="4">
        <v>201616</v>
      </c>
      <c r="B6755" s="1">
        <v>45245</v>
      </c>
      <c r="C6755" s="2">
        <v>0.6796875</v>
      </c>
      <c r="D6755" s="3" t="s">
        <v>10916</v>
      </c>
      <c r="E6755" s="3" t="s">
        <v>36134</v>
      </c>
      <c r="F6755" s="3" t="s">
        <v>36133</v>
      </c>
      <c r="G6755" s="3" t="e">
        <f>-Improving.</f>
        <v>#NAME?</v>
      </c>
      <c r="H6755" s="3" t="e">
        <f>-continue medications.</f>
        <v>#NAME?</v>
      </c>
    </row>
    <row r="6756" spans="1:8" ht="43.5" x14ac:dyDescent="0.35">
      <c r="A6756" s="4">
        <v>67579</v>
      </c>
      <c r="B6756" s="1">
        <v>45245</v>
      </c>
      <c r="C6756" s="2">
        <v>0.68054398148148154</v>
      </c>
      <c r="D6756" s="3" t="s">
        <v>13130</v>
      </c>
      <c r="E6756" s="3" t="s">
        <v>34055</v>
      </c>
      <c r="F6756" s="3" t="s">
        <v>36135</v>
      </c>
      <c r="G6756" s="3" t="s">
        <v>36136</v>
      </c>
      <c r="H6756" s="3" t="s">
        <v>36137</v>
      </c>
    </row>
    <row r="6757" spans="1:8" ht="58" x14ac:dyDescent="0.35">
      <c r="A6757" s="4">
        <v>204689</v>
      </c>
      <c r="B6757" s="1">
        <v>45245</v>
      </c>
      <c r="C6757" s="2">
        <v>0.68488425925925922</v>
      </c>
      <c r="D6757" s="3" t="s">
        <v>36138</v>
      </c>
      <c r="E6757" s="3" t="s">
        <v>36142</v>
      </c>
      <c r="F6757" s="3" t="s">
        <v>36139</v>
      </c>
      <c r="G6757" s="3" t="s">
        <v>36140</v>
      </c>
      <c r="H6757" s="3" t="s">
        <v>36141</v>
      </c>
    </row>
    <row r="6758" spans="1:8" ht="58" x14ac:dyDescent="0.35">
      <c r="A6758" s="4">
        <v>151156</v>
      </c>
      <c r="B6758" s="1">
        <v>45245</v>
      </c>
      <c r="C6758" s="2">
        <v>0.68552083333333336</v>
      </c>
      <c r="D6758" s="3" t="s">
        <v>36143</v>
      </c>
      <c r="E6758" s="3" t="s">
        <v>36147</v>
      </c>
      <c r="F6758" s="3" t="s">
        <v>36144</v>
      </c>
      <c r="G6758" s="3" t="s">
        <v>36145</v>
      </c>
      <c r="H6758" s="3" t="s">
        <v>36146</v>
      </c>
    </row>
    <row r="6759" spans="1:8" ht="43.5" x14ac:dyDescent="0.35">
      <c r="A6759" s="4">
        <v>205562</v>
      </c>
      <c r="B6759" s="1">
        <v>45245</v>
      </c>
      <c r="C6759" s="2">
        <v>0.68600694444444443</v>
      </c>
      <c r="D6759" s="3" t="s">
        <v>1702</v>
      </c>
      <c r="E6759" s="3" t="s">
        <v>36150</v>
      </c>
      <c r="F6759" s="3" t="s">
        <v>36148</v>
      </c>
      <c r="G6759" s="3" t="s">
        <v>10573</v>
      </c>
      <c r="H6759" s="3" t="s">
        <v>36149</v>
      </c>
    </row>
    <row r="6760" spans="1:8" x14ac:dyDescent="0.35">
      <c r="A6760" s="4">
        <v>112411</v>
      </c>
      <c r="B6760" s="1">
        <v>45245</v>
      </c>
      <c r="C6760" s="2">
        <v>0.68842592592592589</v>
      </c>
      <c r="D6760" s="3" t="s">
        <v>13021</v>
      </c>
      <c r="E6760" s="3" t="s">
        <v>13915</v>
      </c>
      <c r="F6760" s="3" t="s">
        <v>36151</v>
      </c>
      <c r="G6760" s="3" t="s">
        <v>11825</v>
      </c>
      <c r="H6760" s="3" t="s">
        <v>15294</v>
      </c>
    </row>
    <row r="6761" spans="1:8" ht="43.5" x14ac:dyDescent="0.35">
      <c r="A6761" s="4">
        <v>151156</v>
      </c>
      <c r="B6761" s="1">
        <v>45245</v>
      </c>
      <c r="C6761" s="2">
        <v>0.68942129629629623</v>
      </c>
      <c r="D6761" s="3" t="s">
        <v>1436</v>
      </c>
      <c r="E6761" s="3" t="s">
        <v>36147</v>
      </c>
      <c r="F6761" s="3" t="s">
        <v>36152</v>
      </c>
      <c r="G6761" s="3" t="s">
        <v>36153</v>
      </c>
      <c r="H6761" s="3" t="s">
        <v>11731</v>
      </c>
    </row>
    <row r="6762" spans="1:8" ht="116" x14ac:dyDescent="0.35">
      <c r="A6762" s="4">
        <v>51458</v>
      </c>
      <c r="B6762" s="1">
        <v>45245</v>
      </c>
      <c r="C6762" s="2">
        <v>0.73019675925925931</v>
      </c>
      <c r="D6762" s="3" t="s">
        <v>36154</v>
      </c>
      <c r="E6762" s="3" t="s">
        <v>36158</v>
      </c>
      <c r="F6762" s="3" t="s">
        <v>36155</v>
      </c>
      <c r="G6762" s="3" t="s">
        <v>36156</v>
      </c>
      <c r="H6762" s="3" t="s">
        <v>36157</v>
      </c>
    </row>
    <row r="6763" spans="1:8" ht="116" x14ac:dyDescent="0.35">
      <c r="A6763" s="4">
        <v>75022</v>
      </c>
      <c r="B6763" s="1">
        <v>45245</v>
      </c>
      <c r="C6763" s="2">
        <v>0.75613425925925926</v>
      </c>
      <c r="D6763" s="3" t="s">
        <v>36159</v>
      </c>
      <c r="E6763" s="3" t="s">
        <v>36161</v>
      </c>
      <c r="F6763" s="3" t="s">
        <v>36160</v>
      </c>
      <c r="G6763" s="3" t="s">
        <v>36161</v>
      </c>
      <c r="H6763" s="3" t="e">
        <f>- brain MRI, urine analysis, RFT</f>
        <v>#NAME?</v>
      </c>
    </row>
    <row r="6764" spans="1:8" ht="101.5" x14ac:dyDescent="0.35">
      <c r="A6764" s="4">
        <v>207351</v>
      </c>
      <c r="B6764" s="1">
        <v>45245</v>
      </c>
      <c r="C6764" s="2">
        <v>0.76501157407407405</v>
      </c>
      <c r="D6764" s="3" t="s">
        <v>36162</v>
      </c>
      <c r="E6764" s="3" t="s">
        <v>36165</v>
      </c>
      <c r="F6764" s="3" t="s">
        <v>36163</v>
      </c>
      <c r="G6764" s="3" t="s">
        <v>36164</v>
      </c>
      <c r="H6764" s="3" t="e">
        <f>- Stool H.pylori, us, LFT, Stool occult blood</f>
        <v>#NAME?</v>
      </c>
    </row>
    <row r="6765" spans="1:8" ht="101.5" x14ac:dyDescent="0.35">
      <c r="A6765" s="4">
        <v>207203</v>
      </c>
      <c r="B6765" s="1">
        <v>45245</v>
      </c>
      <c r="C6765" s="2">
        <v>0.77107638888888896</v>
      </c>
      <c r="D6765" s="3" t="s">
        <v>36166</v>
      </c>
      <c r="E6765" s="3" t="s">
        <v>36170</v>
      </c>
      <c r="F6765" s="3" t="s">
        <v>36167</v>
      </c>
      <c r="G6765" s="3" t="s">
        <v>36168</v>
      </c>
      <c r="H6765" s="3" t="s">
        <v>36169</v>
      </c>
    </row>
    <row r="6766" spans="1:8" ht="72.5" x14ac:dyDescent="0.35">
      <c r="A6766" s="4">
        <v>207362</v>
      </c>
      <c r="B6766" s="1">
        <v>45245</v>
      </c>
      <c r="C6766" s="2">
        <v>0.7923958333333333</v>
      </c>
      <c r="D6766" s="3" t="s">
        <v>36171</v>
      </c>
      <c r="E6766" s="3" t="s">
        <v>36175</v>
      </c>
      <c r="F6766" s="3" t="s">
        <v>36172</v>
      </c>
      <c r="G6766" s="3" t="s">
        <v>36173</v>
      </c>
      <c r="H6766" s="3" t="s">
        <v>36174</v>
      </c>
    </row>
    <row r="6767" spans="1:8" ht="87" x14ac:dyDescent="0.35">
      <c r="A6767" s="4">
        <v>207365</v>
      </c>
      <c r="B6767" s="1">
        <v>45245</v>
      </c>
      <c r="C6767" s="2">
        <v>0.7981597222222222</v>
      </c>
      <c r="D6767" s="3" t="s">
        <v>36176</v>
      </c>
      <c r="E6767" s="3" t="s">
        <v>36178</v>
      </c>
      <c r="F6767" s="3" t="s">
        <v>36177</v>
      </c>
      <c r="G6767" s="3" t="s">
        <v>36178</v>
      </c>
      <c r="H6767" s="3" t="s">
        <v>36179</v>
      </c>
    </row>
    <row r="6768" spans="1:8" ht="43.5" x14ac:dyDescent="0.35">
      <c r="A6768" s="4">
        <v>207364</v>
      </c>
      <c r="B6768" s="1">
        <v>45245</v>
      </c>
      <c r="C6768" s="2">
        <v>0.8024768518518518</v>
      </c>
      <c r="D6768" s="3" t="s">
        <v>36180</v>
      </c>
      <c r="E6768" s="3" t="s">
        <v>36182</v>
      </c>
      <c r="F6768" s="3" t="s">
        <v>36181</v>
      </c>
      <c r="G6768" s="3" t="s">
        <v>36182</v>
      </c>
      <c r="H6768" s="3" t="s">
        <v>36183</v>
      </c>
    </row>
    <row r="6769" spans="1:8" ht="87" x14ac:dyDescent="0.35">
      <c r="A6769" s="4">
        <v>46507</v>
      </c>
      <c r="B6769" s="1">
        <v>45246</v>
      </c>
      <c r="C6769" s="2">
        <v>0.32818287037037036</v>
      </c>
      <c r="D6769" s="3" t="s">
        <v>985</v>
      </c>
      <c r="E6769" s="3" t="s">
        <v>14047</v>
      </c>
      <c r="F6769" s="3" t="s">
        <v>36184</v>
      </c>
      <c r="G6769" s="3" t="s">
        <v>12935</v>
      </c>
      <c r="H6769" s="3" t="s">
        <v>36185</v>
      </c>
    </row>
    <row r="6770" spans="1:8" ht="29" x14ac:dyDescent="0.35">
      <c r="A6770" s="4">
        <v>25376</v>
      </c>
      <c r="B6770" s="1">
        <v>45246</v>
      </c>
      <c r="C6770" s="2">
        <v>0.33853009259259265</v>
      </c>
      <c r="D6770" s="3" t="s">
        <v>985</v>
      </c>
      <c r="E6770" s="3" t="s">
        <v>14044</v>
      </c>
      <c r="F6770" s="3" t="s">
        <v>36186</v>
      </c>
      <c r="G6770" s="3" t="s">
        <v>104</v>
      </c>
      <c r="H6770" s="3" t="s">
        <v>4190</v>
      </c>
    </row>
    <row r="6771" spans="1:8" ht="58" x14ac:dyDescent="0.35">
      <c r="A6771" s="4">
        <v>42929</v>
      </c>
      <c r="B6771" s="1">
        <v>45246</v>
      </c>
      <c r="C6771" s="2">
        <v>0.3410069444444444</v>
      </c>
      <c r="D6771" s="3" t="s">
        <v>985</v>
      </c>
      <c r="E6771" s="3" t="s">
        <v>36189</v>
      </c>
      <c r="F6771" s="3" t="s">
        <v>36187</v>
      </c>
      <c r="G6771" s="3" t="s">
        <v>11707</v>
      </c>
      <c r="H6771" s="3" t="s">
        <v>36188</v>
      </c>
    </row>
    <row r="6772" spans="1:8" ht="43.5" x14ac:dyDescent="0.35">
      <c r="A6772" s="4">
        <v>43000</v>
      </c>
      <c r="B6772" s="1">
        <v>45246</v>
      </c>
      <c r="C6772" s="2">
        <v>0.34825231481481483</v>
      </c>
      <c r="D6772" s="3" t="s">
        <v>303</v>
      </c>
      <c r="E6772" s="3" t="s">
        <v>12056</v>
      </c>
      <c r="F6772" s="3" t="s">
        <v>36190</v>
      </c>
      <c r="G6772" s="3" t="s">
        <v>1398</v>
      </c>
      <c r="H6772" s="3" t="s">
        <v>36191</v>
      </c>
    </row>
    <row r="6773" spans="1:8" ht="58" x14ac:dyDescent="0.35">
      <c r="A6773" s="4">
        <v>35606</v>
      </c>
      <c r="B6773" s="1">
        <v>45246</v>
      </c>
      <c r="C6773" s="2">
        <v>0.35347222222222219</v>
      </c>
      <c r="D6773" s="3" t="s">
        <v>1702</v>
      </c>
      <c r="E6773" s="3" t="s">
        <v>36195</v>
      </c>
      <c r="F6773" s="3" t="s">
        <v>36192</v>
      </c>
      <c r="G6773" s="3" t="s">
        <v>36193</v>
      </c>
      <c r="H6773" s="3" t="s">
        <v>36194</v>
      </c>
    </row>
    <row r="6774" spans="1:8" ht="43.5" x14ac:dyDescent="0.35">
      <c r="A6774" s="4">
        <v>32514</v>
      </c>
      <c r="B6774" s="1">
        <v>45246</v>
      </c>
      <c r="C6774" s="2">
        <v>0.35864583333333333</v>
      </c>
      <c r="D6774" s="3" t="s">
        <v>985</v>
      </c>
      <c r="E6774" s="3" t="s">
        <v>13462</v>
      </c>
      <c r="F6774" s="3" t="s">
        <v>36196</v>
      </c>
      <c r="G6774" s="3" t="s">
        <v>102</v>
      </c>
      <c r="H6774" s="3" t="s">
        <v>4190</v>
      </c>
    </row>
    <row r="6775" spans="1:8" ht="43.5" x14ac:dyDescent="0.35">
      <c r="A6775" s="4">
        <v>179738</v>
      </c>
      <c r="B6775" s="1">
        <v>45246</v>
      </c>
      <c r="C6775" s="2">
        <v>0.35931712962962964</v>
      </c>
      <c r="D6775" s="3" t="s">
        <v>10916</v>
      </c>
      <c r="E6775" s="3" t="s">
        <v>36198</v>
      </c>
      <c r="F6775" s="3" t="s">
        <v>36197</v>
      </c>
      <c r="G6775" s="3" t="e">
        <f>-controlled asthma</f>
        <v>#NAME?</v>
      </c>
      <c r="H6775" s="3" t="e">
        <f>-continue medications.</f>
        <v>#NAME?</v>
      </c>
    </row>
    <row r="6776" spans="1:8" ht="72.5" x14ac:dyDescent="0.35">
      <c r="A6776" s="4">
        <v>46024</v>
      </c>
      <c r="B6776" s="1">
        <v>45246</v>
      </c>
      <c r="C6776" s="2">
        <v>0.35983796296296294</v>
      </c>
      <c r="D6776" s="3" t="s">
        <v>1436</v>
      </c>
      <c r="E6776" s="3" t="s">
        <v>36202</v>
      </c>
      <c r="F6776" s="3" t="s">
        <v>36199</v>
      </c>
      <c r="G6776" s="3" t="s">
        <v>36200</v>
      </c>
      <c r="H6776" s="3" t="s">
        <v>36201</v>
      </c>
    </row>
    <row r="6777" spans="1:8" ht="58" x14ac:dyDescent="0.35">
      <c r="A6777" s="4">
        <v>174640</v>
      </c>
      <c r="B6777" s="1">
        <v>45246</v>
      </c>
      <c r="C6777" s="2">
        <v>0.36003472222222221</v>
      </c>
      <c r="D6777" s="3" t="s">
        <v>10412</v>
      </c>
      <c r="E6777" s="3" t="s">
        <v>36204</v>
      </c>
      <c r="F6777" s="3" t="s">
        <v>36203</v>
      </c>
      <c r="G6777" s="3" t="s">
        <v>11912</v>
      </c>
      <c r="H6777" s="3" t="s">
        <v>10685</v>
      </c>
    </row>
    <row r="6778" spans="1:8" ht="72.5" x14ac:dyDescent="0.35">
      <c r="A6778" s="4">
        <v>51009</v>
      </c>
      <c r="B6778" s="1">
        <v>45246</v>
      </c>
      <c r="C6778" s="2">
        <v>0.36008101851851854</v>
      </c>
      <c r="D6778" s="3" t="s">
        <v>36205</v>
      </c>
      <c r="E6778" s="3" t="s">
        <v>36209</v>
      </c>
      <c r="F6778" s="3" t="s">
        <v>36206</v>
      </c>
      <c r="G6778" s="3" t="s">
        <v>36207</v>
      </c>
      <c r="H6778" s="3" t="s">
        <v>36208</v>
      </c>
    </row>
    <row r="6779" spans="1:8" ht="43.5" x14ac:dyDescent="0.35">
      <c r="A6779" s="4">
        <v>36082</v>
      </c>
      <c r="B6779" s="1">
        <v>45246</v>
      </c>
      <c r="C6779" s="2">
        <v>0.3651388888888889</v>
      </c>
      <c r="D6779" s="3" t="s">
        <v>985</v>
      </c>
      <c r="E6779" s="3" t="s">
        <v>14326</v>
      </c>
      <c r="F6779" s="3" t="s">
        <v>36210</v>
      </c>
      <c r="G6779" s="3" t="s">
        <v>104</v>
      </c>
      <c r="H6779" s="3" t="s">
        <v>4190</v>
      </c>
    </row>
    <row r="6780" spans="1:8" ht="43.5" x14ac:dyDescent="0.35">
      <c r="A6780" s="4">
        <v>182977</v>
      </c>
      <c r="B6780" s="1">
        <v>45246</v>
      </c>
      <c r="C6780" s="2">
        <v>0.3656712962962963</v>
      </c>
      <c r="D6780" s="3" t="s">
        <v>10916</v>
      </c>
      <c r="E6780" s="3" t="s">
        <v>36212</v>
      </c>
      <c r="F6780" s="3" t="s">
        <v>36211</v>
      </c>
      <c r="G6780" s="3" t="e">
        <f>-Improving</f>
        <v>#NAME?</v>
      </c>
      <c r="H6780" s="3" t="e">
        <f>-continue meds and deescalate the rivaroxaban dose AFTER A month.</f>
        <v>#NAME?</v>
      </c>
    </row>
    <row r="6781" spans="1:8" ht="72.5" x14ac:dyDescent="0.35">
      <c r="A6781" s="4">
        <v>113826</v>
      </c>
      <c r="B6781" s="1">
        <v>45246</v>
      </c>
      <c r="C6781" s="2">
        <v>0.36733796296296295</v>
      </c>
      <c r="D6781" s="3" t="s">
        <v>36213</v>
      </c>
      <c r="E6781" s="3" t="s">
        <v>36217</v>
      </c>
      <c r="F6781" s="3" t="s">
        <v>36214</v>
      </c>
      <c r="G6781" s="3" t="s">
        <v>36215</v>
      </c>
      <c r="H6781" s="3" t="s">
        <v>36216</v>
      </c>
    </row>
    <row r="6782" spans="1:8" x14ac:dyDescent="0.35">
      <c r="A6782" s="4">
        <v>26121</v>
      </c>
      <c r="B6782" s="1">
        <v>45246</v>
      </c>
      <c r="C6782" s="2">
        <v>0.36927083333333338</v>
      </c>
      <c r="D6782" s="3" t="s">
        <v>11882</v>
      </c>
      <c r="E6782" s="3" t="s">
        <v>11838</v>
      </c>
      <c r="F6782" s="3" t="s">
        <v>11799</v>
      </c>
      <c r="G6782" s="3" t="s">
        <v>11753</v>
      </c>
      <c r="H6782" s="3" t="s">
        <v>11755</v>
      </c>
    </row>
    <row r="6783" spans="1:8" ht="43.5" x14ac:dyDescent="0.35">
      <c r="A6783" s="4">
        <v>115805</v>
      </c>
      <c r="B6783" s="1">
        <v>45246</v>
      </c>
      <c r="C6783" s="2">
        <v>0.36942129629629633</v>
      </c>
      <c r="D6783" s="3" t="s">
        <v>167</v>
      </c>
      <c r="E6783" s="3" t="s">
        <v>36220</v>
      </c>
      <c r="F6783" s="3" t="s">
        <v>36218</v>
      </c>
      <c r="G6783" s="3" t="s">
        <v>100</v>
      </c>
      <c r="H6783" s="3" t="s">
        <v>36219</v>
      </c>
    </row>
    <row r="6784" spans="1:8" ht="29" x14ac:dyDescent="0.35">
      <c r="A6784" s="4">
        <v>62511</v>
      </c>
      <c r="B6784" s="1">
        <v>45246</v>
      </c>
      <c r="C6784" s="2">
        <v>0.3727314814814815</v>
      </c>
      <c r="D6784" s="3" t="s">
        <v>36221</v>
      </c>
      <c r="E6784" s="3" t="s">
        <v>36225</v>
      </c>
      <c r="F6784" s="3" t="s">
        <v>36222</v>
      </c>
      <c r="G6784" s="3" t="s">
        <v>36223</v>
      </c>
      <c r="H6784" s="3" t="s">
        <v>36224</v>
      </c>
    </row>
    <row r="6785" spans="1:8" ht="58" x14ac:dyDescent="0.35">
      <c r="A6785" s="4">
        <v>45984</v>
      </c>
      <c r="B6785" s="1">
        <v>45246</v>
      </c>
      <c r="C6785" s="2">
        <v>0.3737847222222222</v>
      </c>
      <c r="D6785" s="3" t="s">
        <v>36226</v>
      </c>
      <c r="E6785" s="3" t="s">
        <v>36229</v>
      </c>
      <c r="F6785" s="3" t="s">
        <v>36227</v>
      </c>
      <c r="G6785" s="3" t="s">
        <v>10812</v>
      </c>
      <c r="H6785" s="3" t="s">
        <v>36228</v>
      </c>
    </row>
    <row r="6786" spans="1:8" ht="43.5" x14ac:dyDescent="0.35">
      <c r="A6786" s="4">
        <v>183328</v>
      </c>
      <c r="B6786" s="1">
        <v>45246</v>
      </c>
      <c r="C6786" s="2">
        <v>0.37453703703703706</v>
      </c>
      <c r="D6786" s="3" t="s">
        <v>36230</v>
      </c>
      <c r="E6786" s="3" t="s">
        <v>36234</v>
      </c>
      <c r="F6786" s="3" t="s">
        <v>36231</v>
      </c>
      <c r="G6786" s="3" t="s">
        <v>36232</v>
      </c>
      <c r="H6786" s="3" t="s">
        <v>36233</v>
      </c>
    </row>
    <row r="6787" spans="1:8" ht="43.5" x14ac:dyDescent="0.35">
      <c r="A6787" s="4">
        <v>52059</v>
      </c>
      <c r="B6787" s="1">
        <v>45246</v>
      </c>
      <c r="C6787" s="2">
        <v>0.37637731481481485</v>
      </c>
      <c r="D6787" s="3" t="s">
        <v>11541</v>
      </c>
      <c r="E6787" s="3" t="s">
        <v>36237</v>
      </c>
      <c r="F6787" s="3" t="s">
        <v>36235</v>
      </c>
      <c r="G6787" s="3" t="s">
        <v>11707</v>
      </c>
      <c r="H6787" s="3" t="s">
        <v>36236</v>
      </c>
    </row>
    <row r="6788" spans="1:8" ht="29" x14ac:dyDescent="0.35">
      <c r="A6788" s="4">
        <v>32450</v>
      </c>
      <c r="B6788" s="1">
        <v>45246</v>
      </c>
      <c r="C6788" s="2">
        <v>0.37864583333333335</v>
      </c>
      <c r="D6788" s="3" t="s">
        <v>1933</v>
      </c>
      <c r="E6788" s="3" t="s">
        <v>36240</v>
      </c>
      <c r="F6788" s="3" t="s">
        <v>36238</v>
      </c>
      <c r="G6788" s="3" t="s">
        <v>1371</v>
      </c>
      <c r="H6788" s="3" t="s">
        <v>36239</v>
      </c>
    </row>
    <row r="6789" spans="1:8" ht="87" x14ac:dyDescent="0.35">
      <c r="A6789" s="4">
        <v>10552</v>
      </c>
      <c r="B6789" s="1">
        <v>45246</v>
      </c>
      <c r="C6789" s="2">
        <v>0.37950231481481483</v>
      </c>
      <c r="D6789" s="3" t="s">
        <v>36241</v>
      </c>
      <c r="E6789" s="3" t="s">
        <v>36244</v>
      </c>
      <c r="F6789" s="3" t="s">
        <v>36242</v>
      </c>
      <c r="G6789" s="3" t="s">
        <v>12006</v>
      </c>
      <c r="H6789" s="3" t="s">
        <v>36243</v>
      </c>
    </row>
    <row r="6790" spans="1:8" ht="58" x14ac:dyDescent="0.35">
      <c r="A6790" s="4">
        <v>57541</v>
      </c>
      <c r="B6790" s="1">
        <v>45246</v>
      </c>
      <c r="C6790" s="2">
        <v>0.37972222222222224</v>
      </c>
      <c r="D6790" s="3" t="s">
        <v>985</v>
      </c>
      <c r="E6790" s="3" t="s">
        <v>36247</v>
      </c>
      <c r="F6790" s="3" t="s">
        <v>36245</v>
      </c>
      <c r="G6790" s="3" t="s">
        <v>228</v>
      </c>
      <c r="H6790" s="3" t="s">
        <v>36246</v>
      </c>
    </row>
    <row r="6791" spans="1:8" ht="101.5" x14ac:dyDescent="0.35">
      <c r="A6791" s="4">
        <v>44528</v>
      </c>
      <c r="B6791" s="1">
        <v>45246</v>
      </c>
      <c r="C6791" s="2">
        <v>0.38232638888888887</v>
      </c>
      <c r="D6791" s="3" t="s">
        <v>1702</v>
      </c>
      <c r="E6791" s="3" t="s">
        <v>36251</v>
      </c>
      <c r="F6791" s="3" t="s">
        <v>36248</v>
      </c>
      <c r="G6791" s="3" t="s">
        <v>36249</v>
      </c>
      <c r="H6791" s="3" t="s">
        <v>36250</v>
      </c>
    </row>
    <row r="6792" spans="1:8" ht="43.5" x14ac:dyDescent="0.35">
      <c r="A6792" s="4">
        <v>81616</v>
      </c>
      <c r="B6792" s="1">
        <v>45246</v>
      </c>
      <c r="C6792" s="2">
        <v>0.38266203703703705</v>
      </c>
      <c r="D6792" s="3" t="s">
        <v>985</v>
      </c>
      <c r="E6792" s="3" t="s">
        <v>36254</v>
      </c>
      <c r="F6792" s="3" t="s">
        <v>36252</v>
      </c>
      <c r="G6792" s="3" t="s">
        <v>102</v>
      </c>
      <c r="H6792" s="3" t="s">
        <v>36253</v>
      </c>
    </row>
    <row r="6793" spans="1:8" ht="58" x14ac:dyDescent="0.35">
      <c r="A6793" s="4">
        <v>73032</v>
      </c>
      <c r="B6793" s="1">
        <v>45246</v>
      </c>
      <c r="C6793" s="2">
        <v>0.38436342592592593</v>
      </c>
      <c r="D6793" s="3" t="s">
        <v>985</v>
      </c>
      <c r="E6793" s="3" t="s">
        <v>36256</v>
      </c>
      <c r="F6793" s="3" t="s">
        <v>36255</v>
      </c>
      <c r="G6793" s="3" t="s">
        <v>14970</v>
      </c>
      <c r="H6793" s="3" t="s">
        <v>30687</v>
      </c>
    </row>
    <row r="6794" spans="1:8" ht="58" x14ac:dyDescent="0.35">
      <c r="A6794" s="4">
        <v>33817</v>
      </c>
      <c r="B6794" s="1">
        <v>45246</v>
      </c>
      <c r="C6794" s="2">
        <v>0.38687500000000002</v>
      </c>
      <c r="D6794" s="3" t="s">
        <v>985</v>
      </c>
      <c r="E6794" s="3" t="s">
        <v>36259</v>
      </c>
      <c r="F6794" s="3" t="s">
        <v>36257</v>
      </c>
      <c r="G6794" s="3" t="s">
        <v>104</v>
      </c>
      <c r="H6794" s="3" t="s">
        <v>36258</v>
      </c>
    </row>
    <row r="6795" spans="1:8" ht="174" x14ac:dyDescent="0.35">
      <c r="A6795" s="4">
        <v>40146</v>
      </c>
      <c r="B6795" s="1">
        <v>45246</v>
      </c>
      <c r="C6795" s="2">
        <v>0.38859953703703703</v>
      </c>
      <c r="D6795" s="3" t="s">
        <v>36260</v>
      </c>
      <c r="E6795" s="3" t="s">
        <v>11379</v>
      </c>
      <c r="F6795" s="3" t="s">
        <v>36261</v>
      </c>
      <c r="G6795" s="3" t="s">
        <v>36262</v>
      </c>
      <c r="H6795" s="3" t="s">
        <v>36263</v>
      </c>
    </row>
    <row r="6796" spans="1:8" ht="43.5" x14ac:dyDescent="0.35">
      <c r="A6796" s="4">
        <v>36821</v>
      </c>
      <c r="B6796" s="1">
        <v>45246</v>
      </c>
      <c r="C6796" s="2">
        <v>0.39053240740740741</v>
      </c>
      <c r="D6796" s="3" t="s">
        <v>985</v>
      </c>
      <c r="E6796" s="3" t="s">
        <v>36265</v>
      </c>
      <c r="F6796" s="3" t="s">
        <v>36264</v>
      </c>
      <c r="G6796" s="3" t="s">
        <v>14817</v>
      </c>
      <c r="H6796" s="3" t="s">
        <v>4190</v>
      </c>
    </row>
    <row r="6797" spans="1:8" ht="43.5" x14ac:dyDescent="0.35">
      <c r="A6797" s="4">
        <v>152988</v>
      </c>
      <c r="B6797" s="1">
        <v>45246</v>
      </c>
      <c r="C6797" s="2">
        <v>0.39086805555555554</v>
      </c>
      <c r="D6797" s="3" t="s">
        <v>36266</v>
      </c>
      <c r="E6797" s="3" t="s">
        <v>36270</v>
      </c>
      <c r="F6797" s="3" t="s">
        <v>36267</v>
      </c>
      <c r="G6797" s="3" t="s">
        <v>36268</v>
      </c>
      <c r="H6797" s="3" t="s">
        <v>36269</v>
      </c>
    </row>
    <row r="6798" spans="1:8" ht="43.5" x14ac:dyDescent="0.35">
      <c r="A6798" s="4">
        <v>42143</v>
      </c>
      <c r="B6798" s="1">
        <v>45246</v>
      </c>
      <c r="C6798" s="2">
        <v>0.3913773148148148</v>
      </c>
      <c r="D6798" s="3" t="s">
        <v>36271</v>
      </c>
      <c r="E6798" s="3" t="s">
        <v>36275</v>
      </c>
      <c r="F6798" s="3" t="s">
        <v>36272</v>
      </c>
      <c r="G6798" s="3" t="s">
        <v>36273</v>
      </c>
      <c r="H6798" s="3" t="s">
        <v>36274</v>
      </c>
    </row>
    <row r="6799" spans="1:8" ht="145" x14ac:dyDescent="0.35">
      <c r="A6799" s="4">
        <v>29178</v>
      </c>
      <c r="B6799" s="1">
        <v>45246</v>
      </c>
      <c r="C6799" s="2">
        <v>0.39363425925925927</v>
      </c>
      <c r="D6799" s="3" t="s">
        <v>36276</v>
      </c>
      <c r="E6799" s="3" t="s">
        <v>36280</v>
      </c>
      <c r="F6799" s="3" t="s">
        <v>36277</v>
      </c>
      <c r="G6799" s="3" t="s">
        <v>36278</v>
      </c>
      <c r="H6799" s="3" t="s">
        <v>36279</v>
      </c>
    </row>
    <row r="6800" spans="1:8" ht="43.5" x14ac:dyDescent="0.35">
      <c r="A6800" s="4">
        <v>170625</v>
      </c>
      <c r="B6800" s="1">
        <v>45246</v>
      </c>
      <c r="C6800" s="2">
        <v>0.40038194444444447</v>
      </c>
      <c r="D6800" s="3" t="s">
        <v>15088</v>
      </c>
      <c r="E6800" s="3" t="s">
        <v>36281</v>
      </c>
      <c r="F6800" s="3" t="s">
        <v>12017</v>
      </c>
      <c r="G6800" s="3" t="s">
        <v>10945</v>
      </c>
      <c r="H6800" s="3" t="s">
        <v>11858</v>
      </c>
    </row>
    <row r="6801" spans="1:8" ht="43.5" x14ac:dyDescent="0.35">
      <c r="A6801" s="4">
        <v>42554</v>
      </c>
      <c r="B6801" s="1">
        <v>45246</v>
      </c>
      <c r="C6801" s="2">
        <v>0.40178240740740739</v>
      </c>
      <c r="D6801" s="3" t="s">
        <v>11985</v>
      </c>
      <c r="E6801" s="3" t="s">
        <v>14657</v>
      </c>
      <c r="F6801" s="3" t="s">
        <v>36282</v>
      </c>
      <c r="G6801" s="3" t="s">
        <v>104</v>
      </c>
      <c r="H6801" s="3" t="s">
        <v>4190</v>
      </c>
    </row>
    <row r="6802" spans="1:8" ht="72.5" x14ac:dyDescent="0.35">
      <c r="A6802" s="4">
        <v>161689</v>
      </c>
      <c r="B6802" s="1">
        <v>45246</v>
      </c>
      <c r="C6802" s="2">
        <v>0.40237268518518521</v>
      </c>
      <c r="D6802" s="3" t="s">
        <v>36283</v>
      </c>
      <c r="E6802" s="3" t="s">
        <v>36287</v>
      </c>
      <c r="F6802" s="3" t="s">
        <v>36284</v>
      </c>
      <c r="G6802" s="3" t="s">
        <v>36285</v>
      </c>
      <c r="H6802" s="3" t="s">
        <v>36286</v>
      </c>
    </row>
    <row r="6803" spans="1:8" ht="58" x14ac:dyDescent="0.35">
      <c r="A6803" s="4">
        <v>32944</v>
      </c>
      <c r="B6803" s="1">
        <v>45246</v>
      </c>
      <c r="C6803" s="2">
        <v>0.40244212962962966</v>
      </c>
      <c r="D6803" s="3" t="s">
        <v>36288</v>
      </c>
      <c r="E6803" s="3" t="s">
        <v>36292</v>
      </c>
      <c r="F6803" s="3" t="s">
        <v>36289</v>
      </c>
      <c r="G6803" s="3" t="s">
        <v>36290</v>
      </c>
      <c r="H6803" s="3" t="s">
        <v>36291</v>
      </c>
    </row>
    <row r="6804" spans="1:8" ht="58" x14ac:dyDescent="0.35">
      <c r="A6804" s="4">
        <v>154212</v>
      </c>
      <c r="B6804" s="1">
        <v>45246</v>
      </c>
      <c r="C6804" s="2">
        <v>0.40340277777777778</v>
      </c>
      <c r="D6804" s="3" t="s">
        <v>1702</v>
      </c>
      <c r="E6804" s="3" t="s">
        <v>36296</v>
      </c>
      <c r="F6804" s="3" t="s">
        <v>36293</v>
      </c>
      <c r="G6804" s="3" t="s">
        <v>36294</v>
      </c>
      <c r="H6804" s="3" t="s">
        <v>36295</v>
      </c>
    </row>
    <row r="6805" spans="1:8" ht="29" x14ac:dyDescent="0.35">
      <c r="A6805" s="4">
        <v>7276</v>
      </c>
      <c r="B6805" s="1">
        <v>45246</v>
      </c>
      <c r="C6805" s="2">
        <v>0.40346064814814814</v>
      </c>
      <c r="D6805" s="3" t="s">
        <v>985</v>
      </c>
      <c r="E6805" s="3" t="s">
        <v>36298</v>
      </c>
      <c r="F6805" s="3" t="s">
        <v>36297</v>
      </c>
      <c r="G6805" s="3" t="s">
        <v>36298</v>
      </c>
      <c r="H6805" s="3" t="s">
        <v>12223</v>
      </c>
    </row>
    <row r="6806" spans="1:8" ht="43.5" x14ac:dyDescent="0.35">
      <c r="A6806" s="4">
        <v>95819</v>
      </c>
      <c r="B6806" s="1">
        <v>45246</v>
      </c>
      <c r="C6806" s="2">
        <v>0.40379629629629626</v>
      </c>
      <c r="D6806" s="3" t="s">
        <v>1918</v>
      </c>
      <c r="E6806" s="3" t="s">
        <v>23658</v>
      </c>
      <c r="F6806" s="3" t="s">
        <v>36299</v>
      </c>
      <c r="G6806" s="3" t="s">
        <v>23658</v>
      </c>
      <c r="H6806" s="3" t="s">
        <v>36300</v>
      </c>
    </row>
    <row r="6807" spans="1:8" ht="43.5" x14ac:dyDescent="0.35">
      <c r="A6807" s="4">
        <v>45805</v>
      </c>
      <c r="B6807" s="1">
        <v>45246</v>
      </c>
      <c r="C6807" s="2">
        <v>0.4053356481481481</v>
      </c>
      <c r="D6807" s="3" t="s">
        <v>36301</v>
      </c>
      <c r="E6807" s="3" t="s">
        <v>21121</v>
      </c>
      <c r="F6807" s="3" t="s">
        <v>36302</v>
      </c>
      <c r="G6807" s="3" t="s">
        <v>21121</v>
      </c>
      <c r="H6807" s="3" t="s">
        <v>11894</v>
      </c>
    </row>
    <row r="6808" spans="1:8" ht="29" x14ac:dyDescent="0.35">
      <c r="A6808" s="4">
        <v>42334</v>
      </c>
      <c r="B6808" s="1">
        <v>45246</v>
      </c>
      <c r="C6808" s="2">
        <v>0.40827546296296297</v>
      </c>
      <c r="D6808" s="3" t="s">
        <v>985</v>
      </c>
      <c r="E6808" s="3" t="s">
        <v>36303</v>
      </c>
      <c r="F6808" s="3" t="s">
        <v>12832</v>
      </c>
      <c r="G6808" s="3" t="s">
        <v>36303</v>
      </c>
      <c r="H6808" s="3" t="s">
        <v>11840</v>
      </c>
    </row>
    <row r="6809" spans="1:8" ht="116" x14ac:dyDescent="0.35">
      <c r="A6809" s="4">
        <v>202095</v>
      </c>
      <c r="B6809" s="1">
        <v>45246</v>
      </c>
      <c r="C6809" s="2">
        <v>0.40856481481481483</v>
      </c>
      <c r="D6809" s="3" t="s">
        <v>36304</v>
      </c>
      <c r="E6809" s="3" t="s">
        <v>36308</v>
      </c>
      <c r="F6809" s="3" t="s">
        <v>36305</v>
      </c>
      <c r="G6809" s="3" t="s">
        <v>36306</v>
      </c>
      <c r="H6809" s="3" t="s">
        <v>36307</v>
      </c>
    </row>
    <row r="6810" spans="1:8" ht="58" x14ac:dyDescent="0.35">
      <c r="A6810" s="4">
        <v>32944</v>
      </c>
      <c r="B6810" s="1">
        <v>45246</v>
      </c>
      <c r="C6810" s="2">
        <v>0.40912037037037036</v>
      </c>
      <c r="D6810" s="3" t="s">
        <v>36288</v>
      </c>
      <c r="E6810" s="3" t="s">
        <v>36292</v>
      </c>
      <c r="F6810" s="3" t="s">
        <v>36289</v>
      </c>
      <c r="G6810" s="3" t="s">
        <v>36309</v>
      </c>
      <c r="H6810" s="3" t="s">
        <v>36291</v>
      </c>
    </row>
    <row r="6811" spans="1:8" ht="43.5" x14ac:dyDescent="0.35">
      <c r="A6811" s="4">
        <v>48090</v>
      </c>
      <c r="B6811" s="1">
        <v>45246</v>
      </c>
      <c r="C6811" s="2">
        <v>0.40968749999999998</v>
      </c>
      <c r="D6811" s="3" t="s">
        <v>36310</v>
      </c>
      <c r="E6811" s="3" t="s">
        <v>14013</v>
      </c>
      <c r="F6811" s="3" t="s">
        <v>36311</v>
      </c>
      <c r="G6811" s="3" t="s">
        <v>36312</v>
      </c>
      <c r="H6811" s="3" t="s">
        <v>36313</v>
      </c>
    </row>
    <row r="6812" spans="1:8" ht="29" x14ac:dyDescent="0.35">
      <c r="A6812" s="4">
        <v>50807</v>
      </c>
      <c r="B6812" s="1">
        <v>45246</v>
      </c>
      <c r="C6812" s="2">
        <v>0.41005787037037034</v>
      </c>
      <c r="D6812" s="3" t="s">
        <v>10412</v>
      </c>
      <c r="E6812" s="3" t="s">
        <v>1315</v>
      </c>
      <c r="F6812" s="3" t="s">
        <v>36314</v>
      </c>
      <c r="G6812" s="3" t="s">
        <v>34316</v>
      </c>
      <c r="H6812" s="3" t="s">
        <v>36315</v>
      </c>
    </row>
    <row r="6813" spans="1:8" ht="58" x14ac:dyDescent="0.35">
      <c r="A6813" s="4">
        <v>101888</v>
      </c>
      <c r="B6813" s="1">
        <v>45246</v>
      </c>
      <c r="C6813" s="2">
        <v>0.41165509259259259</v>
      </c>
      <c r="D6813" s="3" t="s">
        <v>36316</v>
      </c>
      <c r="E6813" s="3" t="s">
        <v>36319</v>
      </c>
      <c r="F6813" s="3" t="s">
        <v>36317</v>
      </c>
      <c r="G6813" s="3" t="s">
        <v>11149</v>
      </c>
      <c r="H6813" s="3" t="s">
        <v>36318</v>
      </c>
    </row>
    <row r="6814" spans="1:8" ht="72.5" x14ac:dyDescent="0.35">
      <c r="A6814" s="4">
        <v>39082</v>
      </c>
      <c r="B6814" s="1">
        <v>45246</v>
      </c>
      <c r="C6814" s="2">
        <v>0.41357638888888887</v>
      </c>
      <c r="D6814" s="3" t="s">
        <v>36320</v>
      </c>
      <c r="E6814" s="3" t="s">
        <v>36323</v>
      </c>
      <c r="F6814" s="3" t="s">
        <v>36321</v>
      </c>
      <c r="G6814" s="3" t="s">
        <v>12394</v>
      </c>
      <c r="H6814" s="3" t="s">
        <v>36322</v>
      </c>
    </row>
    <row r="6815" spans="1:8" ht="43.5" x14ac:dyDescent="0.35">
      <c r="A6815" s="4">
        <v>43140</v>
      </c>
      <c r="B6815" s="1">
        <v>45246</v>
      </c>
      <c r="C6815" s="2">
        <v>0.41359953703703706</v>
      </c>
      <c r="D6815" s="3" t="s">
        <v>36324</v>
      </c>
      <c r="E6815" s="3" t="s">
        <v>36328</v>
      </c>
      <c r="F6815" s="3" t="s">
        <v>36325</v>
      </c>
      <c r="G6815" s="3" t="s">
        <v>36326</v>
      </c>
      <c r="H6815" s="3" t="s">
        <v>36327</v>
      </c>
    </row>
    <row r="6816" spans="1:8" ht="130.5" x14ac:dyDescent="0.35">
      <c r="A6816" s="4">
        <v>73860</v>
      </c>
      <c r="B6816" s="1">
        <v>45246</v>
      </c>
      <c r="C6816" s="2">
        <v>0.4153587962962963</v>
      </c>
      <c r="D6816" s="3" t="s">
        <v>36329</v>
      </c>
      <c r="E6816" s="3" t="s">
        <v>15459</v>
      </c>
      <c r="F6816" s="3" t="s">
        <v>36330</v>
      </c>
      <c r="G6816" s="3" t="s">
        <v>11463</v>
      </c>
      <c r="H6816" s="3" t="s">
        <v>36331</v>
      </c>
    </row>
    <row r="6817" spans="1:8" x14ac:dyDescent="0.35">
      <c r="A6817" s="4">
        <v>182624</v>
      </c>
      <c r="B6817" s="1">
        <v>45246</v>
      </c>
      <c r="C6817" s="2">
        <v>0.41621527777777773</v>
      </c>
      <c r="D6817" s="3" t="s">
        <v>985</v>
      </c>
      <c r="E6817" s="3" t="s">
        <v>13289</v>
      </c>
      <c r="F6817" s="3" t="s">
        <v>12832</v>
      </c>
      <c r="G6817" s="3" t="s">
        <v>13289</v>
      </c>
      <c r="H6817" s="3" t="s">
        <v>11854</v>
      </c>
    </row>
    <row r="6818" spans="1:8" ht="72.5" x14ac:dyDescent="0.35">
      <c r="A6818" s="4">
        <v>143409</v>
      </c>
      <c r="B6818" s="1">
        <v>45246</v>
      </c>
      <c r="C6818" s="2">
        <v>0.41847222222222219</v>
      </c>
      <c r="D6818" s="3" t="s">
        <v>36332</v>
      </c>
      <c r="E6818" s="3" t="s">
        <v>13027</v>
      </c>
      <c r="F6818" s="3" t="s">
        <v>36333</v>
      </c>
      <c r="G6818" s="3" t="s">
        <v>11378</v>
      </c>
      <c r="H6818" s="3" t="s">
        <v>36334</v>
      </c>
    </row>
    <row r="6819" spans="1:8" ht="43.5" x14ac:dyDescent="0.35">
      <c r="A6819" s="4">
        <v>44388</v>
      </c>
      <c r="B6819" s="1">
        <v>45246</v>
      </c>
      <c r="C6819" s="2">
        <v>0.41858796296296297</v>
      </c>
      <c r="D6819" s="3" t="s">
        <v>985</v>
      </c>
      <c r="E6819" s="3" t="s">
        <v>36336</v>
      </c>
      <c r="F6819" s="3" t="s">
        <v>36335</v>
      </c>
      <c r="G6819" s="3" t="s">
        <v>36336</v>
      </c>
      <c r="H6819" s="3" t="s">
        <v>12335</v>
      </c>
    </row>
    <row r="6820" spans="1:8" ht="43.5" x14ac:dyDescent="0.35">
      <c r="A6820" s="4">
        <v>36545</v>
      </c>
      <c r="B6820" s="1">
        <v>45246</v>
      </c>
      <c r="C6820" s="2">
        <v>0.41972222222222227</v>
      </c>
      <c r="D6820" s="3" t="s">
        <v>985</v>
      </c>
      <c r="E6820" s="3" t="s">
        <v>36339</v>
      </c>
      <c r="F6820" s="3" t="s">
        <v>36337</v>
      </c>
      <c r="G6820" s="3" t="s">
        <v>100</v>
      </c>
      <c r="H6820" s="3" t="s">
        <v>36338</v>
      </c>
    </row>
    <row r="6821" spans="1:8" ht="87" x14ac:dyDescent="0.35">
      <c r="A6821" s="4">
        <v>195947</v>
      </c>
      <c r="B6821" s="1">
        <v>45246</v>
      </c>
      <c r="C6821" s="2">
        <v>0.42072916666666665</v>
      </c>
      <c r="D6821" s="3" t="s">
        <v>36340</v>
      </c>
      <c r="E6821" s="3" t="s">
        <v>36344</v>
      </c>
      <c r="F6821" s="3" t="s">
        <v>36341</v>
      </c>
      <c r="G6821" s="3" t="s">
        <v>36342</v>
      </c>
      <c r="H6821" s="3" t="s">
        <v>36343</v>
      </c>
    </row>
    <row r="6822" spans="1:8" ht="29" x14ac:dyDescent="0.35">
      <c r="A6822" s="4">
        <v>25332</v>
      </c>
      <c r="B6822" s="1">
        <v>45246</v>
      </c>
      <c r="C6822" s="2">
        <v>0.42145833333333332</v>
      </c>
      <c r="D6822" s="3" t="s">
        <v>985</v>
      </c>
      <c r="E6822" s="3" t="s">
        <v>23984</v>
      </c>
      <c r="F6822" s="3" t="s">
        <v>12017</v>
      </c>
      <c r="G6822" s="3" t="s">
        <v>23984</v>
      </c>
      <c r="H6822" s="3" t="s">
        <v>12416</v>
      </c>
    </row>
    <row r="6823" spans="1:8" ht="58" x14ac:dyDescent="0.35">
      <c r="A6823" s="4">
        <v>141884</v>
      </c>
      <c r="B6823" s="1">
        <v>45246</v>
      </c>
      <c r="C6823" s="2">
        <v>0.4220949074074074</v>
      </c>
      <c r="D6823" s="3" t="s">
        <v>1933</v>
      </c>
      <c r="E6823" s="3" t="s">
        <v>36348</v>
      </c>
      <c r="F6823" s="3" t="s">
        <v>36345</v>
      </c>
      <c r="G6823" s="3" t="s">
        <v>36346</v>
      </c>
      <c r="H6823" s="3" t="s">
        <v>36347</v>
      </c>
    </row>
    <row r="6824" spans="1:8" ht="58" x14ac:dyDescent="0.35">
      <c r="A6824" s="4">
        <v>44031</v>
      </c>
      <c r="B6824" s="1">
        <v>45246</v>
      </c>
      <c r="C6824" s="2">
        <v>0.42334490740740738</v>
      </c>
      <c r="D6824" s="3" t="s">
        <v>1702</v>
      </c>
      <c r="E6824" s="3" t="s">
        <v>14605</v>
      </c>
      <c r="F6824" s="3" t="s">
        <v>12810</v>
      </c>
      <c r="G6824" s="3" t="s">
        <v>14605</v>
      </c>
      <c r="H6824" s="3" t="s">
        <v>1308</v>
      </c>
    </row>
    <row r="6825" spans="1:8" ht="29" x14ac:dyDescent="0.35">
      <c r="A6825" s="4">
        <v>190475</v>
      </c>
      <c r="B6825" s="1">
        <v>45246</v>
      </c>
      <c r="C6825" s="2">
        <v>0.42366898148148152</v>
      </c>
      <c r="D6825" s="3" t="s">
        <v>1436</v>
      </c>
      <c r="E6825" s="3" t="s">
        <v>36351</v>
      </c>
      <c r="F6825" s="3" t="s">
        <v>36349</v>
      </c>
      <c r="G6825" s="3" t="s">
        <v>36350</v>
      </c>
      <c r="H6825" s="3" t="s">
        <v>35415</v>
      </c>
    </row>
    <row r="6826" spans="1:8" ht="43.5" x14ac:dyDescent="0.35">
      <c r="A6826" s="4">
        <v>205502</v>
      </c>
      <c r="B6826" s="1">
        <v>45246</v>
      </c>
      <c r="C6826" s="2">
        <v>0.42407407407407405</v>
      </c>
      <c r="D6826" s="3" t="s">
        <v>985</v>
      </c>
      <c r="E6826" s="3" t="s">
        <v>36355</v>
      </c>
      <c r="F6826" s="3" t="s">
        <v>36352</v>
      </c>
      <c r="G6826" s="3" t="s">
        <v>36353</v>
      </c>
      <c r="H6826" s="3" t="s">
        <v>36354</v>
      </c>
    </row>
    <row r="6827" spans="1:8" x14ac:dyDescent="0.35">
      <c r="A6827" s="4">
        <v>203505</v>
      </c>
      <c r="B6827" s="1">
        <v>45246</v>
      </c>
      <c r="C6827" s="2">
        <v>0.42697916666666669</v>
      </c>
      <c r="D6827" s="3" t="s">
        <v>11123</v>
      </c>
      <c r="E6827" s="3" t="s">
        <v>36357</v>
      </c>
      <c r="F6827" s="3" t="s">
        <v>36356</v>
      </c>
      <c r="G6827" s="3" t="s">
        <v>36357</v>
      </c>
      <c r="H6827" s="3" t="s">
        <v>29949</v>
      </c>
    </row>
    <row r="6828" spans="1:8" ht="116" x14ac:dyDescent="0.35">
      <c r="A6828" s="4">
        <v>26809</v>
      </c>
      <c r="B6828" s="1">
        <v>45246</v>
      </c>
      <c r="C6828" s="2">
        <v>0.42730324074074072</v>
      </c>
      <c r="D6828" s="3" t="s">
        <v>36358</v>
      </c>
      <c r="E6828" s="3" t="s">
        <v>14229</v>
      </c>
      <c r="F6828" s="3" t="s">
        <v>12813</v>
      </c>
      <c r="G6828" s="3" t="s">
        <v>14229</v>
      </c>
      <c r="H6828" s="3" t="s">
        <v>11930</v>
      </c>
    </row>
    <row r="6829" spans="1:8" ht="43.5" x14ac:dyDescent="0.35">
      <c r="A6829" s="4">
        <v>34072</v>
      </c>
      <c r="B6829" s="1">
        <v>45246</v>
      </c>
      <c r="C6829" s="2">
        <v>0.4279398148148148</v>
      </c>
      <c r="D6829" s="3" t="s">
        <v>1436</v>
      </c>
      <c r="E6829" s="3" t="s">
        <v>36360</v>
      </c>
      <c r="F6829" s="3" t="s">
        <v>36359</v>
      </c>
      <c r="G6829" s="3" t="s">
        <v>31277</v>
      </c>
      <c r="H6829" s="3" t="s">
        <v>34917</v>
      </c>
    </row>
    <row r="6830" spans="1:8" ht="43.5" x14ac:dyDescent="0.35">
      <c r="A6830" s="4">
        <v>6211</v>
      </c>
      <c r="B6830" s="1">
        <v>45246</v>
      </c>
      <c r="C6830" s="2">
        <v>0.4289351851851852</v>
      </c>
      <c r="D6830" s="3" t="s">
        <v>985</v>
      </c>
      <c r="E6830" s="3" t="s">
        <v>13593</v>
      </c>
      <c r="F6830" s="3" t="s">
        <v>36361</v>
      </c>
      <c r="G6830" s="3" t="s">
        <v>102</v>
      </c>
      <c r="H6830" s="3" t="s">
        <v>4190</v>
      </c>
    </row>
    <row r="6831" spans="1:8" ht="43.5" x14ac:dyDescent="0.35">
      <c r="A6831" s="4">
        <v>70892</v>
      </c>
      <c r="B6831" s="1">
        <v>45246</v>
      </c>
      <c r="C6831" s="2">
        <v>0.42895833333333333</v>
      </c>
      <c r="D6831" s="3" t="s">
        <v>36362</v>
      </c>
      <c r="E6831" s="3" t="s">
        <v>36366</v>
      </c>
      <c r="F6831" s="3" t="s">
        <v>36363</v>
      </c>
      <c r="G6831" s="3" t="s">
        <v>36364</v>
      </c>
      <c r="H6831" s="3" t="s">
        <v>36365</v>
      </c>
    </row>
    <row r="6832" spans="1:8" ht="159.5" x14ac:dyDescent="0.35">
      <c r="A6832" s="4">
        <v>172313</v>
      </c>
      <c r="B6832" s="1">
        <v>45246</v>
      </c>
      <c r="C6832" s="2">
        <v>0.43104166666666671</v>
      </c>
      <c r="D6832" s="3" t="s">
        <v>36367</v>
      </c>
      <c r="E6832" s="3" t="s">
        <v>36371</v>
      </c>
      <c r="F6832" s="3" t="s">
        <v>36368</v>
      </c>
      <c r="G6832" s="3" t="s">
        <v>36369</v>
      </c>
      <c r="H6832" s="3" t="s">
        <v>36370</v>
      </c>
    </row>
    <row r="6833" spans="1:8" ht="43.5" x14ac:dyDescent="0.35">
      <c r="A6833" s="4">
        <v>48816</v>
      </c>
      <c r="B6833" s="1">
        <v>45246</v>
      </c>
      <c r="C6833" s="2">
        <v>0.43230324074074072</v>
      </c>
      <c r="D6833" s="3" t="s">
        <v>1933</v>
      </c>
      <c r="E6833" s="3" t="s">
        <v>36373</v>
      </c>
      <c r="F6833" s="3" t="s">
        <v>36372</v>
      </c>
      <c r="G6833" s="3" t="s">
        <v>10560</v>
      </c>
      <c r="H6833" s="3" t="s">
        <v>11035</v>
      </c>
    </row>
    <row r="6834" spans="1:8" ht="174" x14ac:dyDescent="0.35">
      <c r="A6834" s="4">
        <v>193404</v>
      </c>
      <c r="B6834" s="1">
        <v>45246</v>
      </c>
      <c r="C6834" s="2">
        <v>0.43481481481481482</v>
      </c>
      <c r="D6834" s="3" t="s">
        <v>36374</v>
      </c>
      <c r="E6834" s="3" t="s">
        <v>36378</v>
      </c>
      <c r="F6834" s="3" t="s">
        <v>36375</v>
      </c>
      <c r="G6834" s="3" t="s">
        <v>36376</v>
      </c>
      <c r="H6834" s="3" t="s">
        <v>36377</v>
      </c>
    </row>
    <row r="6835" spans="1:8" x14ac:dyDescent="0.35">
      <c r="A6835" s="4">
        <v>23478</v>
      </c>
      <c r="B6835" s="1">
        <v>45246</v>
      </c>
      <c r="C6835" s="2">
        <v>0.43564814814814817</v>
      </c>
      <c r="D6835" s="3" t="s">
        <v>1288</v>
      </c>
      <c r="E6835" s="3" t="s">
        <v>36379</v>
      </c>
      <c r="F6835" s="3" t="s">
        <v>12786</v>
      </c>
      <c r="G6835" s="3" t="s">
        <v>36379</v>
      </c>
      <c r="H6835" s="3" t="s">
        <v>11770</v>
      </c>
    </row>
    <row r="6836" spans="1:8" ht="58" x14ac:dyDescent="0.35">
      <c r="A6836" s="4">
        <v>176763</v>
      </c>
      <c r="B6836" s="1">
        <v>45246</v>
      </c>
      <c r="C6836" s="2">
        <v>0.43700231481481483</v>
      </c>
      <c r="D6836" s="3" t="s">
        <v>10339</v>
      </c>
      <c r="E6836" s="3" t="s">
        <v>36383</v>
      </c>
      <c r="F6836" s="3" t="s">
        <v>36380</v>
      </c>
      <c r="G6836" s="3" t="s">
        <v>36381</v>
      </c>
      <c r="H6836" s="3" t="s">
        <v>36382</v>
      </c>
    </row>
    <row r="6837" spans="1:8" ht="29" x14ac:dyDescent="0.35">
      <c r="A6837" s="4">
        <v>13624</v>
      </c>
      <c r="B6837" s="1">
        <v>45246</v>
      </c>
      <c r="C6837" s="2">
        <v>0.43715277777777778</v>
      </c>
      <c r="D6837" s="3" t="s">
        <v>1436</v>
      </c>
      <c r="E6837" s="3" t="s">
        <v>36385</v>
      </c>
      <c r="F6837" s="3" t="s">
        <v>12786</v>
      </c>
      <c r="G6837" s="3" t="s">
        <v>36384</v>
      </c>
      <c r="H6837" s="3" t="s">
        <v>1119</v>
      </c>
    </row>
    <row r="6838" spans="1:8" ht="29" x14ac:dyDescent="0.35">
      <c r="A6838" s="4">
        <v>34712</v>
      </c>
      <c r="B6838" s="1">
        <v>45246</v>
      </c>
      <c r="C6838" s="2">
        <v>0.43763888888888891</v>
      </c>
      <c r="D6838" s="3" t="s">
        <v>1933</v>
      </c>
      <c r="E6838" s="3" t="s">
        <v>14038</v>
      </c>
      <c r="F6838" s="3" t="s">
        <v>36386</v>
      </c>
      <c r="G6838" s="3" t="s">
        <v>36387</v>
      </c>
      <c r="H6838" s="3" t="s">
        <v>10489</v>
      </c>
    </row>
    <row r="6839" spans="1:8" ht="43.5" x14ac:dyDescent="0.35">
      <c r="A6839" s="4">
        <v>42043</v>
      </c>
      <c r="B6839" s="1">
        <v>45246</v>
      </c>
      <c r="C6839" s="2">
        <v>0.4383333333333333</v>
      </c>
      <c r="D6839" s="3" t="s">
        <v>985</v>
      </c>
      <c r="E6839" s="3" t="s">
        <v>36390</v>
      </c>
      <c r="F6839" s="3" t="s">
        <v>36388</v>
      </c>
      <c r="G6839" s="3" t="s">
        <v>100</v>
      </c>
      <c r="H6839" s="3" t="s">
        <v>36389</v>
      </c>
    </row>
    <row r="6840" spans="1:8" ht="72.5" x14ac:dyDescent="0.35">
      <c r="A6840" s="4">
        <v>133743</v>
      </c>
      <c r="B6840" s="1">
        <v>45246</v>
      </c>
      <c r="C6840" s="2">
        <v>0.43863425925925931</v>
      </c>
      <c r="D6840" s="3" t="s">
        <v>1702</v>
      </c>
      <c r="E6840" s="3" t="s">
        <v>36393</v>
      </c>
      <c r="F6840" s="3" t="s">
        <v>36391</v>
      </c>
      <c r="G6840" s="3" t="s">
        <v>10491</v>
      </c>
      <c r="H6840" s="3" t="s">
        <v>36392</v>
      </c>
    </row>
    <row r="6841" spans="1:8" ht="58" x14ac:dyDescent="0.35">
      <c r="A6841" s="4">
        <v>176763</v>
      </c>
      <c r="B6841" s="1">
        <v>45246</v>
      </c>
      <c r="C6841" s="2">
        <v>0.43921296296296292</v>
      </c>
      <c r="D6841" s="3" t="s">
        <v>36394</v>
      </c>
      <c r="E6841" s="3" t="s">
        <v>36383</v>
      </c>
      <c r="F6841" s="3" t="s">
        <v>36395</v>
      </c>
      <c r="G6841" s="3" t="s">
        <v>36396</v>
      </c>
      <c r="H6841" s="3" t="s">
        <v>23456</v>
      </c>
    </row>
    <row r="6842" spans="1:8" ht="29" x14ac:dyDescent="0.35">
      <c r="A6842" s="4">
        <v>69951</v>
      </c>
      <c r="B6842" s="1">
        <v>45246</v>
      </c>
      <c r="C6842" s="2">
        <v>0.44134259259259262</v>
      </c>
      <c r="D6842" s="3" t="s">
        <v>1933</v>
      </c>
      <c r="E6842" s="3" t="s">
        <v>36398</v>
      </c>
      <c r="F6842" s="3" t="s">
        <v>36397</v>
      </c>
      <c r="G6842" s="3" t="s">
        <v>15590</v>
      </c>
      <c r="H6842" s="3" t="s">
        <v>10685</v>
      </c>
    </row>
    <row r="6843" spans="1:8" ht="217.5" x14ac:dyDescent="0.35">
      <c r="A6843" s="4">
        <v>73860</v>
      </c>
      <c r="B6843" s="1">
        <v>45246</v>
      </c>
      <c r="C6843" s="2">
        <v>0.44336805555555553</v>
      </c>
      <c r="D6843" s="3" t="s">
        <v>13469</v>
      </c>
      <c r="E6843" s="3" t="s">
        <v>36401</v>
      </c>
      <c r="F6843" s="3" t="s">
        <v>36399</v>
      </c>
      <c r="G6843" s="3" t="s">
        <v>36400</v>
      </c>
      <c r="H6843" s="3" t="s">
        <v>36331</v>
      </c>
    </row>
    <row r="6844" spans="1:8" ht="58" x14ac:dyDescent="0.35">
      <c r="A6844" s="4">
        <v>118978</v>
      </c>
      <c r="B6844" s="1">
        <v>45246</v>
      </c>
      <c r="C6844" s="2">
        <v>0.44469907407407411</v>
      </c>
      <c r="D6844" s="3" t="s">
        <v>985</v>
      </c>
      <c r="E6844" s="3" t="s">
        <v>36402</v>
      </c>
      <c r="F6844" s="3" t="s">
        <v>12808</v>
      </c>
      <c r="G6844" s="3" t="s">
        <v>36402</v>
      </c>
      <c r="H6844" s="3" t="s">
        <v>12449</v>
      </c>
    </row>
    <row r="6845" spans="1:8" ht="43.5" x14ac:dyDescent="0.35">
      <c r="A6845" s="4">
        <v>135982</v>
      </c>
      <c r="B6845" s="1">
        <v>45246</v>
      </c>
      <c r="C6845" s="2">
        <v>0.44649305555555557</v>
      </c>
      <c r="D6845" s="3" t="s">
        <v>1436</v>
      </c>
      <c r="E6845" s="3" t="s">
        <v>36404</v>
      </c>
      <c r="F6845" s="3" t="s">
        <v>36403</v>
      </c>
      <c r="G6845" s="3" t="e">
        <f>-fair controlled HTN</f>
        <v>#NAME?</v>
      </c>
      <c r="H6845" s="3" t="s">
        <v>29319</v>
      </c>
    </row>
    <row r="6846" spans="1:8" ht="58" x14ac:dyDescent="0.35">
      <c r="A6846" s="4">
        <v>194649</v>
      </c>
      <c r="B6846" s="1">
        <v>45246</v>
      </c>
      <c r="C6846" s="2">
        <v>0.44703703703703707</v>
      </c>
      <c r="D6846" s="3" t="s">
        <v>36405</v>
      </c>
      <c r="E6846" s="3" t="s">
        <v>36408</v>
      </c>
      <c r="F6846" s="3" t="s">
        <v>36406</v>
      </c>
      <c r="G6846" s="3" t="s">
        <v>36407</v>
      </c>
      <c r="H6846" s="3" t="s">
        <v>10845</v>
      </c>
    </row>
    <row r="6847" spans="1:8" ht="58" x14ac:dyDescent="0.35">
      <c r="A6847" s="4">
        <v>46433</v>
      </c>
      <c r="B6847" s="1">
        <v>45246</v>
      </c>
      <c r="C6847" s="2">
        <v>0.44812500000000005</v>
      </c>
      <c r="D6847" s="3" t="s">
        <v>36409</v>
      </c>
      <c r="E6847" s="3" t="s">
        <v>36413</v>
      </c>
      <c r="F6847" s="3" t="s">
        <v>36410</v>
      </c>
      <c r="G6847" s="3" t="s">
        <v>36411</v>
      </c>
      <c r="H6847" s="3" t="s">
        <v>36412</v>
      </c>
    </row>
    <row r="6848" spans="1:8" ht="87" x14ac:dyDescent="0.35">
      <c r="A6848" s="4">
        <v>28874</v>
      </c>
      <c r="B6848" s="1">
        <v>45246</v>
      </c>
      <c r="C6848" s="2">
        <v>0.45025462962962964</v>
      </c>
      <c r="D6848" s="3" t="s">
        <v>11868</v>
      </c>
      <c r="E6848" s="3" t="s">
        <v>36415</v>
      </c>
      <c r="F6848" s="3" t="s">
        <v>36414</v>
      </c>
      <c r="G6848" s="3" t="s">
        <v>36415</v>
      </c>
      <c r="H6848" s="3" t="s">
        <v>29949</v>
      </c>
    </row>
    <row r="6849" spans="1:8" ht="58" x14ac:dyDescent="0.35">
      <c r="A6849" s="4">
        <v>165391</v>
      </c>
      <c r="B6849" s="1">
        <v>45246</v>
      </c>
      <c r="C6849" s="2">
        <v>0.45327546296296295</v>
      </c>
      <c r="D6849" s="3" t="s">
        <v>892</v>
      </c>
      <c r="E6849" s="3" t="s">
        <v>15454</v>
      </c>
      <c r="F6849" s="3" t="s">
        <v>36416</v>
      </c>
      <c r="G6849" s="3" t="s">
        <v>11021</v>
      </c>
      <c r="H6849" s="3" t="s">
        <v>11777</v>
      </c>
    </row>
    <row r="6850" spans="1:8" ht="43.5" x14ac:dyDescent="0.35">
      <c r="A6850" s="4">
        <v>36814</v>
      </c>
      <c r="B6850" s="1">
        <v>45246</v>
      </c>
      <c r="C6850" s="2">
        <v>0.4536458333333333</v>
      </c>
      <c r="D6850" s="3" t="s">
        <v>36417</v>
      </c>
      <c r="E6850" s="3" t="s">
        <v>36420</v>
      </c>
      <c r="F6850" s="3" t="s">
        <v>36418</v>
      </c>
      <c r="G6850" s="3" t="s">
        <v>100</v>
      </c>
      <c r="H6850" s="3" t="s">
        <v>36419</v>
      </c>
    </row>
    <row r="6851" spans="1:8" ht="72.5" x14ac:dyDescent="0.35">
      <c r="A6851" s="4">
        <v>19928</v>
      </c>
      <c r="B6851" s="1">
        <v>45246</v>
      </c>
      <c r="C6851" s="2">
        <v>0.45391203703703703</v>
      </c>
      <c r="D6851" s="3" t="s">
        <v>36421</v>
      </c>
      <c r="E6851" s="3" t="s">
        <v>36424</v>
      </c>
      <c r="F6851" s="3" t="s">
        <v>36422</v>
      </c>
      <c r="G6851" s="3" t="s">
        <v>10491</v>
      </c>
      <c r="H6851" s="3" t="s">
        <v>36423</v>
      </c>
    </row>
    <row r="6852" spans="1:8" ht="29" x14ac:dyDescent="0.35">
      <c r="A6852" s="4">
        <v>206429</v>
      </c>
      <c r="B6852" s="1">
        <v>45246</v>
      </c>
      <c r="C6852" s="2">
        <v>0.45407407407407407</v>
      </c>
      <c r="D6852" s="3" t="s">
        <v>36425</v>
      </c>
      <c r="E6852" s="3" t="s">
        <v>36429</v>
      </c>
      <c r="F6852" s="3" t="s">
        <v>36426</v>
      </c>
      <c r="G6852" s="3" t="s">
        <v>36427</v>
      </c>
      <c r="H6852" s="3" t="s">
        <v>36428</v>
      </c>
    </row>
    <row r="6853" spans="1:8" ht="72.5" x14ac:dyDescent="0.35">
      <c r="A6853" s="4">
        <v>141600</v>
      </c>
      <c r="B6853" s="1">
        <v>45246</v>
      </c>
      <c r="C6853" s="2">
        <v>0.45468749999999997</v>
      </c>
      <c r="D6853" s="3" t="s">
        <v>1403</v>
      </c>
      <c r="E6853" s="3" t="s">
        <v>36432</v>
      </c>
      <c r="F6853" s="3" t="s">
        <v>36430</v>
      </c>
      <c r="G6853" s="3" t="s">
        <v>36431</v>
      </c>
      <c r="H6853" s="3" t="s">
        <v>1325</v>
      </c>
    </row>
    <row r="6854" spans="1:8" ht="130.5" x14ac:dyDescent="0.35">
      <c r="A6854" s="4">
        <v>36585</v>
      </c>
      <c r="B6854" s="1">
        <v>45246</v>
      </c>
      <c r="C6854" s="2">
        <v>0.45609953703703704</v>
      </c>
      <c r="D6854" s="3" t="s">
        <v>36433</v>
      </c>
      <c r="E6854" s="3" t="s">
        <v>11267</v>
      </c>
      <c r="F6854" s="3" t="s">
        <v>36434</v>
      </c>
      <c r="G6854" s="3" t="s">
        <v>36435</v>
      </c>
      <c r="H6854" s="3" t="s">
        <v>36436</v>
      </c>
    </row>
    <row r="6855" spans="1:8" ht="72.5" x14ac:dyDescent="0.35">
      <c r="A6855" s="4">
        <v>58411</v>
      </c>
      <c r="B6855" s="1">
        <v>45246</v>
      </c>
      <c r="C6855" s="2">
        <v>0.45956018518518515</v>
      </c>
      <c r="D6855" s="3" t="s">
        <v>985</v>
      </c>
      <c r="E6855" s="3" t="s">
        <v>36439</v>
      </c>
      <c r="F6855" s="3" t="s">
        <v>36437</v>
      </c>
      <c r="G6855" s="3" t="s">
        <v>100</v>
      </c>
      <c r="H6855" s="3" t="s">
        <v>36438</v>
      </c>
    </row>
    <row r="6856" spans="1:8" ht="58" x14ac:dyDescent="0.35">
      <c r="A6856" s="4">
        <v>32944</v>
      </c>
      <c r="B6856" s="1">
        <v>45246</v>
      </c>
      <c r="C6856" s="2">
        <v>0.4596412037037037</v>
      </c>
      <c r="D6856" s="3" t="s">
        <v>36288</v>
      </c>
      <c r="E6856" s="3" t="s">
        <v>36292</v>
      </c>
      <c r="F6856" s="3" t="s">
        <v>36289</v>
      </c>
      <c r="G6856" s="3" t="s">
        <v>36440</v>
      </c>
      <c r="H6856" s="3" t="s">
        <v>36291</v>
      </c>
    </row>
    <row r="6857" spans="1:8" x14ac:dyDescent="0.35">
      <c r="A6857" s="4">
        <v>83830</v>
      </c>
      <c r="B6857" s="1">
        <v>45246</v>
      </c>
      <c r="C6857" s="2">
        <v>0.46201388888888889</v>
      </c>
      <c r="D6857" s="3" t="s">
        <v>892</v>
      </c>
      <c r="E6857" s="3" t="s">
        <v>36442</v>
      </c>
      <c r="F6857" s="3" t="s">
        <v>36441</v>
      </c>
      <c r="G6857" s="3" t="s">
        <v>11131</v>
      </c>
      <c r="H6857" s="3" t="s">
        <v>11237</v>
      </c>
    </row>
    <row r="6858" spans="1:8" ht="43.5" x14ac:dyDescent="0.35">
      <c r="A6858" s="4">
        <v>41584</v>
      </c>
      <c r="B6858" s="1">
        <v>45246</v>
      </c>
      <c r="C6858" s="2">
        <v>0.46273148148148152</v>
      </c>
      <c r="D6858" s="3" t="s">
        <v>1436</v>
      </c>
      <c r="E6858" s="3" t="s">
        <v>36444</v>
      </c>
      <c r="F6858" s="3" t="s">
        <v>36443</v>
      </c>
      <c r="G6858" s="3" t="s">
        <v>36444</v>
      </c>
      <c r="H6858" s="3" t="s">
        <v>12506</v>
      </c>
    </row>
    <row r="6859" spans="1:8" ht="43.5" x14ac:dyDescent="0.35">
      <c r="A6859" s="4">
        <v>35587</v>
      </c>
      <c r="B6859" s="1">
        <v>45246</v>
      </c>
      <c r="C6859" s="2">
        <v>0.46369212962962963</v>
      </c>
      <c r="D6859" s="3" t="s">
        <v>1436</v>
      </c>
      <c r="E6859" s="3" t="s">
        <v>14014</v>
      </c>
      <c r="F6859" s="3" t="s">
        <v>36445</v>
      </c>
      <c r="G6859" s="3" t="s">
        <v>31277</v>
      </c>
      <c r="H6859" s="3" t="s">
        <v>36446</v>
      </c>
    </row>
    <row r="6860" spans="1:8" x14ac:dyDescent="0.35">
      <c r="A6860" s="4">
        <v>57872</v>
      </c>
      <c r="B6860" s="1">
        <v>45246</v>
      </c>
      <c r="C6860" s="2">
        <v>0.46377314814814818</v>
      </c>
      <c r="D6860" s="3" t="s">
        <v>167</v>
      </c>
      <c r="E6860" s="3" t="s">
        <v>36447</v>
      </c>
      <c r="F6860" s="3" t="s">
        <v>10488</v>
      </c>
      <c r="G6860" s="3" t="s">
        <v>10417</v>
      </c>
      <c r="H6860" s="3" t="s">
        <v>13089</v>
      </c>
    </row>
    <row r="6861" spans="1:8" ht="116" x14ac:dyDescent="0.35">
      <c r="A6861" s="4">
        <v>34041</v>
      </c>
      <c r="B6861" s="1">
        <v>45246</v>
      </c>
      <c r="C6861" s="2">
        <v>0.46439814814814812</v>
      </c>
      <c r="D6861" s="3" t="s">
        <v>36448</v>
      </c>
      <c r="E6861" s="3" t="s">
        <v>13545</v>
      </c>
      <c r="F6861" s="3" t="s">
        <v>36449</v>
      </c>
      <c r="G6861" s="3" t="s">
        <v>36450</v>
      </c>
      <c r="H6861" s="3" t="s">
        <v>36451</v>
      </c>
    </row>
    <row r="6862" spans="1:8" ht="58" x14ac:dyDescent="0.35">
      <c r="A6862" s="4">
        <v>166426</v>
      </c>
      <c r="B6862" s="1">
        <v>45246</v>
      </c>
      <c r="C6862" s="2">
        <v>0.4644212962962963</v>
      </c>
      <c r="D6862" s="3" t="s">
        <v>36452</v>
      </c>
      <c r="E6862" s="3" t="s">
        <v>12040</v>
      </c>
      <c r="F6862" s="3" t="s">
        <v>12068</v>
      </c>
      <c r="G6862" s="3" t="s">
        <v>11732</v>
      </c>
      <c r="H6862" s="3" t="s">
        <v>36453</v>
      </c>
    </row>
    <row r="6863" spans="1:8" ht="43.5" x14ac:dyDescent="0.35">
      <c r="A6863" s="4">
        <v>166031</v>
      </c>
      <c r="B6863" s="1">
        <v>45246</v>
      </c>
      <c r="C6863" s="2">
        <v>0.46688657407407402</v>
      </c>
      <c r="D6863" s="3" t="s">
        <v>985</v>
      </c>
      <c r="E6863" s="3" t="s">
        <v>36456</v>
      </c>
      <c r="F6863" s="3" t="s">
        <v>36454</v>
      </c>
      <c r="G6863" s="3" t="s">
        <v>33023</v>
      </c>
      <c r="H6863" s="3" t="s">
        <v>36455</v>
      </c>
    </row>
    <row r="6864" spans="1:8" ht="58" x14ac:dyDescent="0.35">
      <c r="A6864" s="4">
        <v>38190</v>
      </c>
      <c r="B6864" s="1">
        <v>45246</v>
      </c>
      <c r="C6864" s="2">
        <v>0.46807870370370369</v>
      </c>
      <c r="D6864" s="3" t="s">
        <v>11520</v>
      </c>
      <c r="E6864" s="3" t="s">
        <v>13774</v>
      </c>
      <c r="F6864" s="3" t="s">
        <v>36457</v>
      </c>
      <c r="G6864" s="3" t="e">
        <f>-poor CTRL OF BP</f>
        <v>#NAME?</v>
      </c>
      <c r="H6864" s="3" t="s">
        <v>36458</v>
      </c>
    </row>
    <row r="6865" spans="1:8" ht="58" x14ac:dyDescent="0.35">
      <c r="A6865" s="4">
        <v>161113</v>
      </c>
      <c r="B6865" s="1">
        <v>45246</v>
      </c>
      <c r="C6865" s="2">
        <v>0.46931712962962963</v>
      </c>
      <c r="D6865" s="3" t="s">
        <v>36459</v>
      </c>
      <c r="E6865" s="3" t="s">
        <v>36463</v>
      </c>
      <c r="F6865" s="3" t="s">
        <v>36460</v>
      </c>
      <c r="G6865" s="3" t="s">
        <v>36461</v>
      </c>
      <c r="H6865" s="3" t="s">
        <v>36462</v>
      </c>
    </row>
    <row r="6866" spans="1:8" ht="72.5" x14ac:dyDescent="0.35">
      <c r="A6866" s="4">
        <v>85252</v>
      </c>
      <c r="B6866" s="1">
        <v>45246</v>
      </c>
      <c r="C6866" s="2">
        <v>0.4699652777777778</v>
      </c>
      <c r="D6866" s="3" t="s">
        <v>36464</v>
      </c>
      <c r="E6866" s="3" t="s">
        <v>11443</v>
      </c>
      <c r="F6866" s="3" t="s">
        <v>12068</v>
      </c>
      <c r="G6866" s="3" t="s">
        <v>11732</v>
      </c>
      <c r="H6866" s="3" t="s">
        <v>36465</v>
      </c>
    </row>
    <row r="6867" spans="1:8" ht="58" x14ac:dyDescent="0.35">
      <c r="A6867" s="4">
        <v>64710</v>
      </c>
      <c r="B6867" s="1">
        <v>45246</v>
      </c>
      <c r="C6867" s="2">
        <v>0.47069444444444447</v>
      </c>
      <c r="D6867" s="3" t="s">
        <v>36466</v>
      </c>
      <c r="E6867" s="3" t="s">
        <v>14585</v>
      </c>
      <c r="F6867" s="3" t="s">
        <v>12477</v>
      </c>
      <c r="G6867" s="3" t="s">
        <v>14585</v>
      </c>
      <c r="H6867" s="3" t="s">
        <v>12030</v>
      </c>
    </row>
    <row r="6868" spans="1:8" ht="58" x14ac:dyDescent="0.35">
      <c r="A6868" s="4">
        <v>166031</v>
      </c>
      <c r="B6868" s="1">
        <v>45246</v>
      </c>
      <c r="C6868" s="2">
        <v>0.47212962962962962</v>
      </c>
      <c r="D6868" s="3" t="s">
        <v>985</v>
      </c>
      <c r="E6868" s="3" t="s">
        <v>36456</v>
      </c>
      <c r="F6868" s="3" t="s">
        <v>36454</v>
      </c>
      <c r="G6868" s="3" t="s">
        <v>33023</v>
      </c>
      <c r="H6868" s="3" t="s">
        <v>36467</v>
      </c>
    </row>
    <row r="6869" spans="1:8" ht="87" x14ac:dyDescent="0.35">
      <c r="A6869" s="4">
        <v>36094</v>
      </c>
      <c r="B6869" s="1">
        <v>45246</v>
      </c>
      <c r="C6869" s="2">
        <v>0.47271990740740738</v>
      </c>
      <c r="D6869" s="3" t="s">
        <v>36468</v>
      </c>
      <c r="E6869" s="3" t="s">
        <v>14439</v>
      </c>
      <c r="F6869" s="3" t="s">
        <v>36469</v>
      </c>
      <c r="G6869" s="3" t="s">
        <v>36470</v>
      </c>
      <c r="H6869" s="3" t="s">
        <v>36471</v>
      </c>
    </row>
    <row r="6870" spans="1:8" ht="29" x14ac:dyDescent="0.35">
      <c r="A6870" s="4">
        <v>48937</v>
      </c>
      <c r="B6870" s="1">
        <v>45246</v>
      </c>
      <c r="C6870" s="2">
        <v>0.47287037037037033</v>
      </c>
      <c r="D6870" s="3" t="s">
        <v>985</v>
      </c>
      <c r="E6870" s="3" t="s">
        <v>36473</v>
      </c>
      <c r="F6870" s="3" t="s">
        <v>36472</v>
      </c>
      <c r="G6870" s="3" t="s">
        <v>10408</v>
      </c>
      <c r="H6870" s="3" t="s">
        <v>14579</v>
      </c>
    </row>
    <row r="6871" spans="1:8" ht="29" x14ac:dyDescent="0.35">
      <c r="A6871" s="4">
        <v>73916</v>
      </c>
      <c r="B6871" s="1">
        <v>45246</v>
      </c>
      <c r="C6871" s="2">
        <v>0.47425925925925921</v>
      </c>
      <c r="D6871" s="3" t="s">
        <v>1702</v>
      </c>
      <c r="E6871" s="3" t="s">
        <v>36476</v>
      </c>
      <c r="F6871" s="3" t="s">
        <v>36474</v>
      </c>
      <c r="G6871" s="3" t="s">
        <v>13519</v>
      </c>
      <c r="H6871" s="3" t="s">
        <v>36475</v>
      </c>
    </row>
    <row r="6872" spans="1:8" ht="101.5" x14ac:dyDescent="0.35">
      <c r="A6872" s="4">
        <v>40068</v>
      </c>
      <c r="B6872" s="1">
        <v>45246</v>
      </c>
      <c r="C6872" s="2">
        <v>0.47552083333333334</v>
      </c>
      <c r="D6872" s="3" t="s">
        <v>985</v>
      </c>
      <c r="E6872" s="3" t="s">
        <v>36477</v>
      </c>
      <c r="F6872" s="3" t="s">
        <v>12008</v>
      </c>
      <c r="G6872" s="3" t="s">
        <v>36477</v>
      </c>
      <c r="H6872" s="3" t="s">
        <v>12449</v>
      </c>
    </row>
    <row r="6873" spans="1:8" ht="29" x14ac:dyDescent="0.35">
      <c r="A6873" s="4">
        <v>36207</v>
      </c>
      <c r="B6873" s="1">
        <v>45246</v>
      </c>
      <c r="C6873" s="2">
        <v>0.47782407407407407</v>
      </c>
      <c r="D6873" s="3" t="s">
        <v>985</v>
      </c>
      <c r="E6873" s="3" t="s">
        <v>36481</v>
      </c>
      <c r="F6873" s="3" t="s">
        <v>36478</v>
      </c>
      <c r="G6873" s="3" t="s">
        <v>36479</v>
      </c>
      <c r="H6873" s="3" t="s">
        <v>36480</v>
      </c>
    </row>
    <row r="6874" spans="1:8" ht="58" x14ac:dyDescent="0.35">
      <c r="A6874" s="4">
        <v>85979</v>
      </c>
      <c r="B6874" s="1">
        <v>45246</v>
      </c>
      <c r="C6874" s="2">
        <v>0.47806712962962966</v>
      </c>
      <c r="D6874" s="3" t="s">
        <v>985</v>
      </c>
      <c r="E6874" s="3" t="s">
        <v>14065</v>
      </c>
      <c r="F6874" s="3" t="s">
        <v>36482</v>
      </c>
      <c r="G6874" s="3" t="s">
        <v>10408</v>
      </c>
      <c r="H6874" s="3" t="s">
        <v>36483</v>
      </c>
    </row>
    <row r="6875" spans="1:8" ht="87" x14ac:dyDescent="0.35">
      <c r="A6875" s="4">
        <v>198472</v>
      </c>
      <c r="B6875" s="1">
        <v>45246</v>
      </c>
      <c r="C6875" s="2">
        <v>0.4800578703703704</v>
      </c>
      <c r="D6875" s="3" t="s">
        <v>36484</v>
      </c>
      <c r="E6875" s="3" t="s">
        <v>11314</v>
      </c>
      <c r="F6875" s="3" t="s">
        <v>36485</v>
      </c>
      <c r="G6875" s="3" t="s">
        <v>36486</v>
      </c>
      <c r="H6875" s="3" t="s">
        <v>36487</v>
      </c>
    </row>
    <row r="6876" spans="1:8" ht="58" x14ac:dyDescent="0.35">
      <c r="A6876" s="4">
        <v>41828</v>
      </c>
      <c r="B6876" s="1">
        <v>45246</v>
      </c>
      <c r="C6876" s="2">
        <v>0.48025462962962967</v>
      </c>
      <c r="D6876" s="3" t="s">
        <v>1436</v>
      </c>
      <c r="E6876" s="3" t="s">
        <v>36491</v>
      </c>
      <c r="F6876" s="3" t="s">
        <v>36488</v>
      </c>
      <c r="G6876" s="3" t="s">
        <v>36489</v>
      </c>
      <c r="H6876" s="3" t="s">
        <v>36490</v>
      </c>
    </row>
    <row r="6877" spans="1:8" x14ac:dyDescent="0.35">
      <c r="A6877" s="4">
        <v>135578</v>
      </c>
      <c r="B6877" s="1">
        <v>45246</v>
      </c>
      <c r="C6877" s="2">
        <v>0.48096064814814815</v>
      </c>
      <c r="D6877" s="3" t="s">
        <v>1436</v>
      </c>
      <c r="E6877" s="3" t="s">
        <v>1315</v>
      </c>
      <c r="F6877" s="3" t="s">
        <v>36492</v>
      </c>
      <c r="G6877" s="3" t="s">
        <v>1315</v>
      </c>
      <c r="H6877" s="3" t="s">
        <v>36493</v>
      </c>
    </row>
    <row r="6878" spans="1:8" ht="116" x14ac:dyDescent="0.35">
      <c r="A6878" s="4">
        <v>152851</v>
      </c>
      <c r="B6878" s="1">
        <v>45246</v>
      </c>
      <c r="C6878" s="2">
        <v>0.48168981481481482</v>
      </c>
      <c r="D6878" s="3" t="s">
        <v>167</v>
      </c>
      <c r="E6878" s="3" t="s">
        <v>23823</v>
      </c>
      <c r="F6878" s="3" t="s">
        <v>12859</v>
      </c>
      <c r="G6878" s="3" t="s">
        <v>23823</v>
      </c>
      <c r="H6878" s="3" t="s">
        <v>12049</v>
      </c>
    </row>
    <row r="6879" spans="1:8" ht="58" x14ac:dyDescent="0.35">
      <c r="A6879" s="4">
        <v>56336</v>
      </c>
      <c r="B6879" s="1">
        <v>45246</v>
      </c>
      <c r="C6879" s="2">
        <v>0.48214120370370367</v>
      </c>
      <c r="D6879" s="3" t="s">
        <v>36494</v>
      </c>
      <c r="E6879" s="3" t="s">
        <v>36497</v>
      </c>
      <c r="F6879" s="3" t="s">
        <v>36495</v>
      </c>
      <c r="G6879" s="3" t="s">
        <v>228</v>
      </c>
      <c r="H6879" s="3" t="s">
        <v>36496</v>
      </c>
    </row>
    <row r="6880" spans="1:8" x14ac:dyDescent="0.35">
      <c r="A6880" s="4">
        <v>65700</v>
      </c>
      <c r="B6880" s="1">
        <v>45246</v>
      </c>
      <c r="C6880" s="2">
        <v>0.48335648148148147</v>
      </c>
      <c r="D6880" s="3" t="s">
        <v>892</v>
      </c>
      <c r="E6880" s="3" t="s">
        <v>10967</v>
      </c>
      <c r="F6880" s="3" t="s">
        <v>15038</v>
      </c>
      <c r="G6880" s="3" t="s">
        <v>11021</v>
      </c>
      <c r="H6880" s="3" t="s">
        <v>11777</v>
      </c>
    </row>
    <row r="6881" spans="1:8" x14ac:dyDescent="0.35">
      <c r="A6881" s="4">
        <v>129732</v>
      </c>
      <c r="B6881" s="1">
        <v>45246</v>
      </c>
      <c r="C6881" s="2">
        <v>0.48413194444444446</v>
      </c>
      <c r="D6881" s="3" t="s">
        <v>1460</v>
      </c>
      <c r="E6881" s="3" t="s">
        <v>36501</v>
      </c>
      <c r="F6881" s="3" t="s">
        <v>36498</v>
      </c>
      <c r="G6881" s="3" t="s">
        <v>36499</v>
      </c>
      <c r="H6881" s="3" t="s">
        <v>36500</v>
      </c>
    </row>
    <row r="6882" spans="1:8" ht="58" x14ac:dyDescent="0.35">
      <c r="A6882" s="4">
        <v>56336</v>
      </c>
      <c r="B6882" s="1">
        <v>45246</v>
      </c>
      <c r="C6882" s="2">
        <v>0.48556712962962961</v>
      </c>
      <c r="D6882" s="3" t="s">
        <v>985</v>
      </c>
      <c r="E6882" s="3" t="s">
        <v>36497</v>
      </c>
      <c r="F6882" s="3" t="s">
        <v>36495</v>
      </c>
      <c r="G6882" s="3" t="s">
        <v>228</v>
      </c>
      <c r="H6882" s="3" t="s">
        <v>36496</v>
      </c>
    </row>
    <row r="6883" spans="1:8" ht="29" x14ac:dyDescent="0.35">
      <c r="A6883" s="4">
        <v>46337</v>
      </c>
      <c r="B6883" s="1">
        <v>45246</v>
      </c>
      <c r="C6883" s="2">
        <v>0.48568287037037039</v>
      </c>
      <c r="D6883" s="3" t="s">
        <v>1288</v>
      </c>
      <c r="E6883" s="3" t="s">
        <v>22686</v>
      </c>
      <c r="F6883" s="3" t="s">
        <v>15107</v>
      </c>
      <c r="G6883" s="3" t="s">
        <v>22686</v>
      </c>
      <c r="H6883" s="3" t="s">
        <v>11871</v>
      </c>
    </row>
    <row r="6884" spans="1:8" ht="101.5" x14ac:dyDescent="0.35">
      <c r="A6884" s="4">
        <v>104533</v>
      </c>
      <c r="B6884" s="1">
        <v>45246</v>
      </c>
      <c r="C6884" s="2">
        <v>0.48574074074074075</v>
      </c>
      <c r="D6884" s="3" t="s">
        <v>36502</v>
      </c>
      <c r="E6884" s="3" t="s">
        <v>36506</v>
      </c>
      <c r="F6884" s="3" t="s">
        <v>36503</v>
      </c>
      <c r="G6884" s="3" t="s">
        <v>36504</v>
      </c>
      <c r="H6884" s="3" t="s">
        <v>36505</v>
      </c>
    </row>
    <row r="6885" spans="1:8" ht="58" x14ac:dyDescent="0.35">
      <c r="A6885" s="4">
        <v>56336</v>
      </c>
      <c r="B6885" s="1">
        <v>45246</v>
      </c>
      <c r="C6885" s="2">
        <v>0.48598379629629629</v>
      </c>
      <c r="D6885" s="3" t="s">
        <v>985</v>
      </c>
      <c r="E6885" s="3" t="s">
        <v>36497</v>
      </c>
      <c r="F6885" s="3" t="s">
        <v>36495</v>
      </c>
      <c r="G6885" s="3" t="s">
        <v>228</v>
      </c>
      <c r="H6885" s="3" t="s">
        <v>36496</v>
      </c>
    </row>
    <row r="6886" spans="1:8" ht="58" x14ac:dyDescent="0.35">
      <c r="A6886" s="4">
        <v>56336</v>
      </c>
      <c r="B6886" s="1">
        <v>45246</v>
      </c>
      <c r="C6886" s="2">
        <v>0.48652777777777773</v>
      </c>
      <c r="D6886" s="3" t="s">
        <v>985</v>
      </c>
      <c r="E6886" s="3" t="s">
        <v>36497</v>
      </c>
      <c r="F6886" s="3" t="s">
        <v>36495</v>
      </c>
      <c r="G6886" s="3" t="s">
        <v>228</v>
      </c>
      <c r="H6886" s="3" t="s">
        <v>36496</v>
      </c>
    </row>
    <row r="6887" spans="1:8" x14ac:dyDescent="0.35">
      <c r="A6887" s="4">
        <v>66444</v>
      </c>
      <c r="B6887" s="1">
        <v>45246</v>
      </c>
      <c r="C6887" s="2">
        <v>0.49461805555555555</v>
      </c>
      <c r="D6887" s="3" t="s">
        <v>36507</v>
      </c>
      <c r="E6887" s="3" t="s">
        <v>12491</v>
      </c>
      <c r="F6887" s="3" t="s">
        <v>36508</v>
      </c>
      <c r="G6887" s="3" t="s">
        <v>12491</v>
      </c>
      <c r="H6887" s="3" t="s">
        <v>36509</v>
      </c>
    </row>
    <row r="6888" spans="1:8" ht="72.5" x14ac:dyDescent="0.35">
      <c r="A6888" s="4">
        <v>47903</v>
      </c>
      <c r="B6888" s="1">
        <v>45246</v>
      </c>
      <c r="C6888" s="2">
        <v>0.49721064814814814</v>
      </c>
      <c r="D6888" s="3" t="s">
        <v>1436</v>
      </c>
      <c r="E6888" s="3" t="s">
        <v>36513</v>
      </c>
      <c r="F6888" s="3" t="s">
        <v>36510</v>
      </c>
      <c r="G6888" s="3" t="s">
        <v>36511</v>
      </c>
      <c r="H6888" s="3" t="s">
        <v>36512</v>
      </c>
    </row>
    <row r="6889" spans="1:8" ht="29" x14ac:dyDescent="0.35">
      <c r="A6889" s="4">
        <v>81887</v>
      </c>
      <c r="B6889" s="1">
        <v>45246</v>
      </c>
      <c r="C6889" s="2">
        <v>0.49739583333333331</v>
      </c>
      <c r="D6889" s="3" t="s">
        <v>36514</v>
      </c>
      <c r="E6889" s="3" t="s">
        <v>36514</v>
      </c>
      <c r="F6889" s="3" t="s">
        <v>13360</v>
      </c>
      <c r="G6889" s="3" t="s">
        <v>36515</v>
      </c>
      <c r="H6889" s="3" t="s">
        <v>1039</v>
      </c>
    </row>
    <row r="6890" spans="1:8" x14ac:dyDescent="0.35">
      <c r="A6890" s="4">
        <v>169654</v>
      </c>
      <c r="B6890" s="1">
        <v>45246</v>
      </c>
      <c r="C6890" s="2">
        <v>0.50214120370370374</v>
      </c>
      <c r="D6890" s="3" t="s">
        <v>985</v>
      </c>
      <c r="E6890" s="3" t="s">
        <v>36517</v>
      </c>
      <c r="F6890" s="3" t="s">
        <v>36516</v>
      </c>
      <c r="G6890" s="3" t="s">
        <v>36517</v>
      </c>
      <c r="H6890" s="3" t="s">
        <v>29949</v>
      </c>
    </row>
    <row r="6891" spans="1:8" x14ac:dyDescent="0.35">
      <c r="A6891" s="4">
        <v>71281</v>
      </c>
      <c r="B6891" s="1">
        <v>45246</v>
      </c>
      <c r="C6891" s="2">
        <v>0.50665509259259256</v>
      </c>
      <c r="D6891" s="3" t="s">
        <v>36518</v>
      </c>
      <c r="E6891" s="3" t="s">
        <v>36520</v>
      </c>
      <c r="F6891" s="3" t="s">
        <v>36519</v>
      </c>
      <c r="G6891" s="3" t="s">
        <v>14804</v>
      </c>
      <c r="H6891" s="3" t="s">
        <v>10660</v>
      </c>
    </row>
    <row r="6892" spans="1:8" ht="43.5" x14ac:dyDescent="0.35">
      <c r="A6892" s="4">
        <v>207091</v>
      </c>
      <c r="B6892" s="1">
        <v>45246</v>
      </c>
      <c r="C6892" s="2">
        <v>0.50848379629629636</v>
      </c>
      <c r="D6892" s="3" t="s">
        <v>13341</v>
      </c>
      <c r="E6892" s="3" t="s">
        <v>36522</v>
      </c>
      <c r="F6892" s="3" t="s">
        <v>36521</v>
      </c>
      <c r="G6892" s="3" t="s">
        <v>10440</v>
      </c>
      <c r="H6892" s="3" t="s">
        <v>10293</v>
      </c>
    </row>
    <row r="6893" spans="1:8" ht="29" x14ac:dyDescent="0.35">
      <c r="A6893" s="4">
        <v>161665</v>
      </c>
      <c r="B6893" s="1">
        <v>45246</v>
      </c>
      <c r="C6893" s="2">
        <v>0.51122685185185179</v>
      </c>
      <c r="D6893" s="3" t="s">
        <v>36523</v>
      </c>
      <c r="E6893" s="3" t="s">
        <v>36527</v>
      </c>
      <c r="F6893" s="3" t="s">
        <v>36524</v>
      </c>
      <c r="G6893" s="3" t="s">
        <v>36525</v>
      </c>
      <c r="H6893" s="3" t="s">
        <v>36526</v>
      </c>
    </row>
    <row r="6894" spans="1:8" ht="43.5" x14ac:dyDescent="0.35">
      <c r="A6894" s="4">
        <v>207270</v>
      </c>
      <c r="B6894" s="1">
        <v>45246</v>
      </c>
      <c r="C6894" s="2">
        <v>0.51192129629629635</v>
      </c>
      <c r="D6894" s="3" t="s">
        <v>10826</v>
      </c>
      <c r="E6894" s="3" t="s">
        <v>36531</v>
      </c>
      <c r="F6894" s="3" t="s">
        <v>36528</v>
      </c>
      <c r="G6894" s="3" t="s">
        <v>36529</v>
      </c>
      <c r="H6894" s="3" t="s">
        <v>36530</v>
      </c>
    </row>
    <row r="6895" spans="1:8" x14ac:dyDescent="0.35">
      <c r="A6895" s="4">
        <v>197019</v>
      </c>
      <c r="B6895" s="1">
        <v>45246</v>
      </c>
      <c r="C6895" s="2">
        <v>0.51467592592592593</v>
      </c>
      <c r="D6895" s="3" t="s">
        <v>892</v>
      </c>
      <c r="E6895" s="3" t="s">
        <v>36533</v>
      </c>
      <c r="F6895" s="3" t="s">
        <v>13853</v>
      </c>
      <c r="G6895" s="3" t="s">
        <v>11989</v>
      </c>
      <c r="H6895" s="3" t="s">
        <v>36532</v>
      </c>
    </row>
    <row r="6896" spans="1:8" ht="29" x14ac:dyDescent="0.35">
      <c r="A6896" s="4">
        <v>206987</v>
      </c>
      <c r="B6896" s="1">
        <v>45246</v>
      </c>
      <c r="C6896" s="2">
        <v>0.51599537037037035</v>
      </c>
      <c r="D6896" s="3" t="s">
        <v>36534</v>
      </c>
      <c r="E6896" s="3" t="s">
        <v>36536</v>
      </c>
      <c r="F6896" s="3" t="s">
        <v>36535</v>
      </c>
      <c r="G6896" s="3" t="s">
        <v>36536</v>
      </c>
      <c r="H6896" s="3" t="s">
        <v>36537</v>
      </c>
    </row>
    <row r="6897" spans="1:8" ht="29" x14ac:dyDescent="0.35">
      <c r="A6897" s="4">
        <v>206990</v>
      </c>
      <c r="B6897" s="1">
        <v>45246</v>
      </c>
      <c r="C6897" s="2">
        <v>0.51831018518518512</v>
      </c>
      <c r="D6897" s="3" t="s">
        <v>10826</v>
      </c>
      <c r="E6897" s="3" t="s">
        <v>13659</v>
      </c>
      <c r="F6897" s="3" t="s">
        <v>36538</v>
      </c>
      <c r="G6897" s="3" t="s">
        <v>13659</v>
      </c>
      <c r="H6897" s="3" t="s">
        <v>12463</v>
      </c>
    </row>
    <row r="6898" spans="1:8" x14ac:dyDescent="0.35">
      <c r="A6898" s="4">
        <v>205342</v>
      </c>
      <c r="B6898" s="1">
        <v>45246</v>
      </c>
      <c r="C6898" s="2">
        <v>0.52243055555555562</v>
      </c>
      <c r="D6898" s="3" t="s">
        <v>10826</v>
      </c>
      <c r="E6898" s="3" t="s">
        <v>36540</v>
      </c>
      <c r="F6898" s="3" t="s">
        <v>36539</v>
      </c>
      <c r="G6898" s="3" t="s">
        <v>36540</v>
      </c>
      <c r="H6898" s="3" t="s">
        <v>12685</v>
      </c>
    </row>
    <row r="6899" spans="1:8" x14ac:dyDescent="0.35">
      <c r="A6899" s="4">
        <v>207392</v>
      </c>
      <c r="B6899" s="1">
        <v>45246</v>
      </c>
      <c r="C6899" s="2">
        <v>0.52427083333333335</v>
      </c>
      <c r="D6899" s="3" t="s">
        <v>10826</v>
      </c>
      <c r="E6899" s="3" t="s">
        <v>10600</v>
      </c>
      <c r="F6899" s="3" t="s">
        <v>36541</v>
      </c>
      <c r="G6899" s="3" t="s">
        <v>10600</v>
      </c>
      <c r="H6899" s="3" t="s">
        <v>12685</v>
      </c>
    </row>
    <row r="6900" spans="1:8" x14ac:dyDescent="0.35">
      <c r="A6900" s="4">
        <v>206984</v>
      </c>
      <c r="B6900" s="1">
        <v>45246</v>
      </c>
      <c r="C6900" s="2">
        <v>0.52700231481481474</v>
      </c>
      <c r="D6900" s="3" t="s">
        <v>10826</v>
      </c>
      <c r="E6900" s="3" t="s">
        <v>36543</v>
      </c>
      <c r="F6900" s="3" t="s">
        <v>36542</v>
      </c>
      <c r="G6900" s="3" t="s">
        <v>36543</v>
      </c>
      <c r="H6900" s="3" t="s">
        <v>13249</v>
      </c>
    </row>
    <row r="6901" spans="1:8" ht="43.5" x14ac:dyDescent="0.35">
      <c r="A6901" s="4">
        <v>53939</v>
      </c>
      <c r="B6901" s="1">
        <v>45246</v>
      </c>
      <c r="C6901" s="2">
        <v>0.52721064814814811</v>
      </c>
      <c r="D6901" s="3" t="s">
        <v>36544</v>
      </c>
      <c r="E6901" s="3" t="s">
        <v>36548</v>
      </c>
      <c r="F6901" s="3" t="s">
        <v>36545</v>
      </c>
      <c r="G6901" s="3" t="s">
        <v>36546</v>
      </c>
      <c r="H6901" s="3" t="s">
        <v>36547</v>
      </c>
    </row>
    <row r="6902" spans="1:8" x14ac:dyDescent="0.35">
      <c r="A6902" s="4">
        <v>206982</v>
      </c>
      <c r="B6902" s="1">
        <v>45246</v>
      </c>
      <c r="C6902" s="2">
        <v>0.53020833333333328</v>
      </c>
      <c r="D6902" s="3" t="s">
        <v>10826</v>
      </c>
      <c r="E6902" s="3" t="s">
        <v>10600</v>
      </c>
      <c r="F6902" s="3" t="s">
        <v>36549</v>
      </c>
      <c r="G6902" s="3" t="s">
        <v>10600</v>
      </c>
      <c r="H6902" s="3" t="s">
        <v>12685</v>
      </c>
    </row>
    <row r="6903" spans="1:8" ht="72.5" x14ac:dyDescent="0.35">
      <c r="A6903" s="4">
        <v>22565</v>
      </c>
      <c r="B6903" s="1">
        <v>45246</v>
      </c>
      <c r="C6903" s="2">
        <v>0.53619212962962959</v>
      </c>
      <c r="D6903" s="3" t="s">
        <v>892</v>
      </c>
      <c r="E6903" s="3" t="s">
        <v>11722</v>
      </c>
      <c r="F6903" s="3" t="s">
        <v>36550</v>
      </c>
      <c r="G6903" s="3" t="s">
        <v>11569</v>
      </c>
      <c r="H6903" s="3" t="s">
        <v>12561</v>
      </c>
    </row>
    <row r="6904" spans="1:8" ht="43.5" x14ac:dyDescent="0.35">
      <c r="A6904" s="4">
        <v>43241</v>
      </c>
      <c r="B6904" s="1">
        <v>45246</v>
      </c>
      <c r="C6904" s="2">
        <v>0.54440972222222228</v>
      </c>
      <c r="D6904" s="3" t="s">
        <v>193</v>
      </c>
      <c r="E6904" s="3" t="s">
        <v>36552</v>
      </c>
      <c r="F6904" s="3" t="s">
        <v>36551</v>
      </c>
      <c r="G6904" s="3" t="s">
        <v>11021</v>
      </c>
      <c r="H6904" s="3" t="s">
        <v>11777</v>
      </c>
    </row>
    <row r="6905" spans="1:8" ht="58" x14ac:dyDescent="0.35">
      <c r="A6905" s="4">
        <v>9777</v>
      </c>
      <c r="B6905" s="1">
        <v>45246</v>
      </c>
      <c r="C6905" s="2">
        <v>0.55156250000000007</v>
      </c>
      <c r="D6905" s="3" t="s">
        <v>892</v>
      </c>
      <c r="E6905" s="3" t="s">
        <v>36554</v>
      </c>
      <c r="F6905" s="3" t="s">
        <v>36553</v>
      </c>
      <c r="G6905" s="3" t="s">
        <v>11378</v>
      </c>
      <c r="H6905" s="3" t="s">
        <v>11777</v>
      </c>
    </row>
    <row r="6906" spans="1:8" ht="58" x14ac:dyDescent="0.35">
      <c r="A6906" s="4">
        <v>37334</v>
      </c>
      <c r="B6906" s="1">
        <v>45246</v>
      </c>
      <c r="C6906" s="2">
        <v>0.57377314814814817</v>
      </c>
      <c r="D6906" s="3" t="s">
        <v>36555</v>
      </c>
      <c r="E6906" s="3" t="s">
        <v>36559</v>
      </c>
      <c r="F6906" s="3" t="s">
        <v>36556</v>
      </c>
      <c r="G6906" s="3" t="s">
        <v>36557</v>
      </c>
      <c r="H6906" s="3" t="s">
        <v>36558</v>
      </c>
    </row>
    <row r="6907" spans="1:8" ht="43.5" x14ac:dyDescent="0.35">
      <c r="A6907" s="4">
        <v>195791</v>
      </c>
      <c r="B6907" s="1">
        <v>45246</v>
      </c>
      <c r="C6907" s="2">
        <v>0.57549768518518518</v>
      </c>
      <c r="D6907" s="3" t="s">
        <v>36560</v>
      </c>
      <c r="E6907" s="3" t="s">
        <v>36563</v>
      </c>
      <c r="F6907" s="3" t="s">
        <v>36561</v>
      </c>
      <c r="G6907" s="3" t="s">
        <v>36562</v>
      </c>
      <c r="H6907" s="3" t="s">
        <v>10302</v>
      </c>
    </row>
    <row r="6908" spans="1:8" ht="43.5" x14ac:dyDescent="0.35">
      <c r="A6908" s="4">
        <v>51585</v>
      </c>
      <c r="B6908" s="1">
        <v>45246</v>
      </c>
      <c r="C6908" s="2">
        <v>0.57572916666666674</v>
      </c>
      <c r="D6908" s="3" t="s">
        <v>11964</v>
      </c>
      <c r="E6908" s="3" t="s">
        <v>14955</v>
      </c>
      <c r="F6908" s="3" t="s">
        <v>36564</v>
      </c>
      <c r="G6908" s="3" t="s">
        <v>12703</v>
      </c>
      <c r="H6908" s="3" t="s">
        <v>36565</v>
      </c>
    </row>
    <row r="6909" spans="1:8" ht="58" x14ac:dyDescent="0.35">
      <c r="A6909" s="4">
        <v>37652</v>
      </c>
      <c r="B6909" s="1">
        <v>45246</v>
      </c>
      <c r="C6909" s="2">
        <v>0.57644675925925926</v>
      </c>
      <c r="D6909" s="3" t="s">
        <v>1403</v>
      </c>
      <c r="E6909" s="3" t="s">
        <v>36568</v>
      </c>
      <c r="F6909" s="3" t="s">
        <v>36566</v>
      </c>
      <c r="G6909" s="3" t="s">
        <v>10434</v>
      </c>
      <c r="H6909" s="3" t="s">
        <v>36567</v>
      </c>
    </row>
    <row r="6910" spans="1:8" ht="130.5" x14ac:dyDescent="0.35">
      <c r="A6910" s="4">
        <v>125192</v>
      </c>
      <c r="B6910" s="1">
        <v>45246</v>
      </c>
      <c r="C6910" s="2">
        <v>0.57721064814814815</v>
      </c>
      <c r="D6910" s="3" t="s">
        <v>36569</v>
      </c>
      <c r="E6910" s="3" t="s">
        <v>36573</v>
      </c>
      <c r="F6910" s="3" t="s">
        <v>36570</v>
      </c>
      <c r="G6910" s="3" t="s">
        <v>36571</v>
      </c>
      <c r="H6910" s="3" t="s">
        <v>36572</v>
      </c>
    </row>
    <row r="6911" spans="1:8" ht="72.5" x14ac:dyDescent="0.35">
      <c r="A6911" s="4">
        <v>184285</v>
      </c>
      <c r="B6911" s="1">
        <v>45246</v>
      </c>
      <c r="C6911" s="2">
        <v>0.57755787037037043</v>
      </c>
      <c r="D6911" s="3" t="s">
        <v>10339</v>
      </c>
      <c r="E6911" s="3" t="s">
        <v>36577</v>
      </c>
      <c r="F6911" s="3" t="s">
        <v>36574</v>
      </c>
      <c r="G6911" s="3" t="s">
        <v>36575</v>
      </c>
      <c r="H6911" s="3" t="s">
        <v>36576</v>
      </c>
    </row>
    <row r="6912" spans="1:8" ht="145" x14ac:dyDescent="0.35">
      <c r="A6912" s="4">
        <v>125192</v>
      </c>
      <c r="B6912" s="1">
        <v>45246</v>
      </c>
      <c r="C6912" s="2">
        <v>0.57827546296296295</v>
      </c>
      <c r="D6912" s="3" t="s">
        <v>36569</v>
      </c>
      <c r="E6912" s="3" t="s">
        <v>36578</v>
      </c>
      <c r="F6912" s="3" t="s">
        <v>36570</v>
      </c>
      <c r="G6912" s="3" t="s">
        <v>36571</v>
      </c>
      <c r="H6912" s="3" t="s">
        <v>36572</v>
      </c>
    </row>
    <row r="6913" spans="1:8" ht="43.5" x14ac:dyDescent="0.35">
      <c r="A6913" s="4">
        <v>204698</v>
      </c>
      <c r="B6913" s="1">
        <v>45246</v>
      </c>
      <c r="C6913" s="2">
        <v>0.57956018518518515</v>
      </c>
      <c r="D6913" s="3" t="s">
        <v>36579</v>
      </c>
      <c r="E6913" s="3" t="s">
        <v>36583</v>
      </c>
      <c r="F6913" s="3" t="s">
        <v>36580</v>
      </c>
      <c r="G6913" s="3" t="s">
        <v>36581</v>
      </c>
      <c r="H6913" s="3" t="s">
        <v>36582</v>
      </c>
    </row>
    <row r="6914" spans="1:8" ht="29" x14ac:dyDescent="0.35">
      <c r="A6914" s="4">
        <v>203529</v>
      </c>
      <c r="B6914" s="1">
        <v>45246</v>
      </c>
      <c r="C6914" s="2">
        <v>0.58307870370370374</v>
      </c>
      <c r="D6914" s="3" t="s">
        <v>985</v>
      </c>
      <c r="E6914" s="3" t="s">
        <v>36585</v>
      </c>
      <c r="F6914" s="3" t="s">
        <v>36584</v>
      </c>
      <c r="G6914" s="3" t="s">
        <v>11789</v>
      </c>
      <c r="H6914" s="3" t="s">
        <v>10302</v>
      </c>
    </row>
    <row r="6915" spans="1:8" ht="58" x14ac:dyDescent="0.35">
      <c r="A6915" s="4">
        <v>168806</v>
      </c>
      <c r="B6915" s="1">
        <v>45246</v>
      </c>
      <c r="C6915" s="2">
        <v>0.58450231481481485</v>
      </c>
      <c r="D6915" s="3" t="s">
        <v>36586</v>
      </c>
      <c r="E6915" s="3" t="s">
        <v>36589</v>
      </c>
      <c r="F6915" s="3" t="s">
        <v>36587</v>
      </c>
      <c r="G6915" s="3" t="s">
        <v>12978</v>
      </c>
      <c r="H6915" s="3" t="s">
        <v>36588</v>
      </c>
    </row>
    <row r="6916" spans="1:8" ht="58" x14ac:dyDescent="0.35">
      <c r="A6916" s="4">
        <v>37156</v>
      </c>
      <c r="B6916" s="1">
        <v>45246</v>
      </c>
      <c r="C6916" s="2">
        <v>0.58912037037037035</v>
      </c>
      <c r="D6916" s="3" t="s">
        <v>36590</v>
      </c>
      <c r="E6916" s="3" t="s">
        <v>11568</v>
      </c>
      <c r="F6916" s="3" t="s">
        <v>36591</v>
      </c>
      <c r="G6916" s="3" t="s">
        <v>12023</v>
      </c>
      <c r="H6916" s="3" t="s">
        <v>10942</v>
      </c>
    </row>
    <row r="6917" spans="1:8" ht="159.5" x14ac:dyDescent="0.35">
      <c r="A6917" s="4">
        <v>110750</v>
      </c>
      <c r="B6917" s="1">
        <v>45246</v>
      </c>
      <c r="C6917" s="2">
        <v>0.58946759259259263</v>
      </c>
      <c r="D6917" s="3" t="s">
        <v>985</v>
      </c>
      <c r="E6917" s="3" t="s">
        <v>36594</v>
      </c>
      <c r="F6917" s="3" t="s">
        <v>36592</v>
      </c>
      <c r="G6917" s="3" t="s">
        <v>11465</v>
      </c>
      <c r="H6917" s="3" t="s">
        <v>36593</v>
      </c>
    </row>
    <row r="6918" spans="1:8" ht="130.5" x14ac:dyDescent="0.35">
      <c r="A6918" s="4">
        <v>48171</v>
      </c>
      <c r="B6918" s="1">
        <v>45246</v>
      </c>
      <c r="C6918" s="2">
        <v>0.59372685185185181</v>
      </c>
      <c r="D6918" s="3" t="s">
        <v>36595</v>
      </c>
      <c r="E6918" s="3" t="s">
        <v>36599</v>
      </c>
      <c r="F6918" s="3" t="s">
        <v>36596</v>
      </c>
      <c r="G6918" s="3" t="s">
        <v>36597</v>
      </c>
      <c r="H6918" s="3" t="s">
        <v>36598</v>
      </c>
    </row>
    <row r="6919" spans="1:8" ht="58" x14ac:dyDescent="0.35">
      <c r="A6919" s="4">
        <v>51396</v>
      </c>
      <c r="B6919" s="1">
        <v>45246</v>
      </c>
      <c r="C6919" s="2">
        <v>0.59582175925925929</v>
      </c>
      <c r="D6919" s="3" t="s">
        <v>11085</v>
      </c>
      <c r="E6919" s="3" t="s">
        <v>36602</v>
      </c>
      <c r="F6919" s="3" t="s">
        <v>36600</v>
      </c>
      <c r="G6919" s="3" t="s">
        <v>25654</v>
      </c>
      <c r="H6919" s="3" t="s">
        <v>36601</v>
      </c>
    </row>
    <row r="6920" spans="1:8" ht="58" x14ac:dyDescent="0.35">
      <c r="A6920" s="4">
        <v>159765</v>
      </c>
      <c r="B6920" s="1">
        <v>45246</v>
      </c>
      <c r="C6920" s="2">
        <v>0.5961805555555556</v>
      </c>
      <c r="D6920" s="3" t="s">
        <v>36603</v>
      </c>
      <c r="E6920" s="3" t="s">
        <v>36607</v>
      </c>
      <c r="F6920" s="3" t="s">
        <v>36604</v>
      </c>
      <c r="G6920" s="3" t="s">
        <v>36605</v>
      </c>
      <c r="H6920" s="3" t="s">
        <v>36606</v>
      </c>
    </row>
    <row r="6921" spans="1:8" ht="58" x14ac:dyDescent="0.35">
      <c r="A6921" s="4">
        <v>28418</v>
      </c>
      <c r="B6921" s="1">
        <v>45246</v>
      </c>
      <c r="C6921" s="2">
        <v>0.59753472222222215</v>
      </c>
      <c r="D6921" s="3" t="s">
        <v>36608</v>
      </c>
      <c r="E6921" s="3" t="s">
        <v>36612</v>
      </c>
      <c r="F6921" s="3" t="s">
        <v>36609</v>
      </c>
      <c r="G6921" s="3" t="s">
        <v>36610</v>
      </c>
      <c r="H6921" s="3" t="s">
        <v>36611</v>
      </c>
    </row>
    <row r="6922" spans="1:8" ht="72.5" x14ac:dyDescent="0.35">
      <c r="A6922" s="4">
        <v>86084</v>
      </c>
      <c r="B6922" s="1">
        <v>45246</v>
      </c>
      <c r="C6922" s="2">
        <v>0.60393518518518519</v>
      </c>
      <c r="D6922" s="3" t="s">
        <v>1436</v>
      </c>
      <c r="E6922" s="3" t="s">
        <v>36616</v>
      </c>
      <c r="F6922" s="3" t="s">
        <v>36613</v>
      </c>
      <c r="G6922" s="3" t="s">
        <v>36614</v>
      </c>
      <c r="H6922" s="3" t="s">
        <v>36615</v>
      </c>
    </row>
    <row r="6923" spans="1:8" ht="29" x14ac:dyDescent="0.35">
      <c r="A6923" s="4">
        <v>192476</v>
      </c>
      <c r="B6923" s="1">
        <v>45246</v>
      </c>
      <c r="C6923" s="2">
        <v>0.60662037037037042</v>
      </c>
      <c r="D6923" s="3" t="e">
        <f>-no new COMPLAINT</f>
        <v>#NAME?</v>
      </c>
      <c r="E6923" s="3" t="s">
        <v>36618</v>
      </c>
      <c r="F6923" s="3" t="s">
        <v>11288</v>
      </c>
      <c r="G6923" s="3" t="e">
        <f>-Rt unprovoked DVT</f>
        <v>#NAME?</v>
      </c>
      <c r="H6923" s="3" t="s">
        <v>36617</v>
      </c>
    </row>
    <row r="6924" spans="1:8" ht="29" x14ac:dyDescent="0.35">
      <c r="A6924" s="4">
        <v>151998</v>
      </c>
      <c r="B6924" s="1">
        <v>45246</v>
      </c>
      <c r="C6924" s="2">
        <v>0.60819444444444437</v>
      </c>
      <c r="D6924" s="3" t="s">
        <v>36619</v>
      </c>
      <c r="E6924" s="3" t="s">
        <v>36621</v>
      </c>
      <c r="F6924" s="3" t="s">
        <v>36620</v>
      </c>
      <c r="G6924" s="3" t="s">
        <v>10760</v>
      </c>
      <c r="H6924" s="3" t="s">
        <v>11822</v>
      </c>
    </row>
    <row r="6925" spans="1:8" ht="101.5" x14ac:dyDescent="0.35">
      <c r="A6925" s="4">
        <v>54224</v>
      </c>
      <c r="B6925" s="1">
        <v>45246</v>
      </c>
      <c r="C6925" s="2">
        <v>0.60927083333333332</v>
      </c>
      <c r="D6925" s="3" t="s">
        <v>36622</v>
      </c>
      <c r="E6925" s="3" t="s">
        <v>36626</v>
      </c>
      <c r="F6925" s="3" t="s">
        <v>36623</v>
      </c>
      <c r="G6925" s="3" t="s">
        <v>36624</v>
      </c>
      <c r="H6925" s="3" t="s">
        <v>36625</v>
      </c>
    </row>
    <row r="6926" spans="1:8" ht="43.5" x14ac:dyDescent="0.35">
      <c r="A6926" s="4">
        <v>159811</v>
      </c>
      <c r="B6926" s="1">
        <v>45246</v>
      </c>
      <c r="C6926" s="2">
        <v>0.61165509259259265</v>
      </c>
      <c r="D6926" s="3" t="s">
        <v>36627</v>
      </c>
      <c r="E6926" s="3" t="s">
        <v>36628</v>
      </c>
      <c r="F6926" s="3" t="s">
        <v>12225</v>
      </c>
      <c r="G6926" s="3" t="e">
        <f>-bronchial asthma</f>
        <v>#NAME?</v>
      </c>
      <c r="H6926" s="3" t="s">
        <v>14153</v>
      </c>
    </row>
    <row r="6927" spans="1:8" ht="72.5" x14ac:dyDescent="0.35">
      <c r="A6927" s="4">
        <v>39175</v>
      </c>
      <c r="B6927" s="1">
        <v>45246</v>
      </c>
      <c r="C6927" s="2">
        <v>0.61182870370370368</v>
      </c>
      <c r="D6927" s="3" t="s">
        <v>694</v>
      </c>
      <c r="E6927" s="3" t="s">
        <v>36632</v>
      </c>
      <c r="F6927" s="3" t="s">
        <v>36629</v>
      </c>
      <c r="G6927" s="3" t="s">
        <v>36630</v>
      </c>
      <c r="H6927" s="3" t="s">
        <v>36631</v>
      </c>
    </row>
    <row r="6928" spans="1:8" ht="87" x14ac:dyDescent="0.35">
      <c r="A6928" s="4">
        <v>12975</v>
      </c>
      <c r="B6928" s="1">
        <v>45246</v>
      </c>
      <c r="C6928" s="2">
        <v>0.61502314814814818</v>
      </c>
      <c r="D6928" s="3" t="s">
        <v>36633</v>
      </c>
      <c r="E6928" s="3" t="s">
        <v>36637</v>
      </c>
      <c r="F6928" s="3" t="s">
        <v>36634</v>
      </c>
      <c r="G6928" s="3" t="s">
        <v>36635</v>
      </c>
      <c r="H6928" s="3" t="s">
        <v>36636</v>
      </c>
    </row>
    <row r="6929" spans="1:8" x14ac:dyDescent="0.35">
      <c r="A6929" s="4">
        <v>69422</v>
      </c>
      <c r="B6929" s="1">
        <v>45246</v>
      </c>
      <c r="C6929" s="2">
        <v>0.61532407407407408</v>
      </c>
      <c r="D6929" s="3" t="s">
        <v>36638</v>
      </c>
      <c r="E6929" s="3" t="s">
        <v>36638</v>
      </c>
      <c r="F6929" s="3" t="s">
        <v>36638</v>
      </c>
      <c r="G6929" s="3" t="s">
        <v>36638</v>
      </c>
      <c r="H6929" s="3" t="s">
        <v>11849</v>
      </c>
    </row>
    <row r="6930" spans="1:8" x14ac:dyDescent="0.35">
      <c r="A6930" s="4">
        <v>6633</v>
      </c>
      <c r="B6930" s="1">
        <v>45246</v>
      </c>
      <c r="C6930" s="2">
        <v>0.61913194444444442</v>
      </c>
      <c r="D6930" s="3" t="s">
        <v>985</v>
      </c>
      <c r="E6930" s="3" t="s">
        <v>12722</v>
      </c>
      <c r="F6930" s="3" t="s">
        <v>36639</v>
      </c>
      <c r="G6930" s="3" t="s">
        <v>12722</v>
      </c>
      <c r="H6930" s="3" t="s">
        <v>36640</v>
      </c>
    </row>
    <row r="6931" spans="1:8" ht="58" x14ac:dyDescent="0.35">
      <c r="A6931" s="4">
        <v>48476</v>
      </c>
      <c r="B6931" s="1">
        <v>45246</v>
      </c>
      <c r="C6931" s="2">
        <v>0.6209837962962963</v>
      </c>
      <c r="D6931" s="3" t="s">
        <v>1436</v>
      </c>
      <c r="E6931" s="3" t="s">
        <v>13437</v>
      </c>
      <c r="F6931" s="3" t="s">
        <v>36641</v>
      </c>
      <c r="G6931" s="3" t="s">
        <v>36642</v>
      </c>
      <c r="H6931" s="3" t="s">
        <v>36643</v>
      </c>
    </row>
    <row r="6932" spans="1:8" ht="87" x14ac:dyDescent="0.35">
      <c r="A6932" s="4">
        <v>9040</v>
      </c>
      <c r="B6932" s="1">
        <v>45246</v>
      </c>
      <c r="C6932" s="2">
        <v>0.62159722222222225</v>
      </c>
      <c r="D6932" s="3" t="s">
        <v>13438</v>
      </c>
      <c r="E6932" s="3" t="s">
        <v>36647</v>
      </c>
      <c r="F6932" s="3" t="s">
        <v>36644</v>
      </c>
      <c r="G6932" s="3" t="s">
        <v>36645</v>
      </c>
      <c r="H6932" s="3" t="s">
        <v>36646</v>
      </c>
    </row>
    <row r="6933" spans="1:8" ht="72.5" x14ac:dyDescent="0.35">
      <c r="A6933" s="4">
        <v>102998</v>
      </c>
      <c r="B6933" s="1">
        <v>45246</v>
      </c>
      <c r="C6933" s="2">
        <v>0.62375000000000003</v>
      </c>
      <c r="D6933" s="3" t="s">
        <v>36648</v>
      </c>
      <c r="E6933" s="3" t="s">
        <v>36650</v>
      </c>
      <c r="F6933" s="3" t="s">
        <v>12480</v>
      </c>
      <c r="G6933" s="3" t="s">
        <v>11874</v>
      </c>
      <c r="H6933" s="3" t="s">
        <v>36649</v>
      </c>
    </row>
    <row r="6934" spans="1:8" ht="72.5" x14ac:dyDescent="0.35">
      <c r="A6934" s="4">
        <v>161674</v>
      </c>
      <c r="B6934" s="1">
        <v>45246</v>
      </c>
      <c r="C6934" s="2">
        <v>0.62575231481481486</v>
      </c>
      <c r="D6934" s="3" t="s">
        <v>36651</v>
      </c>
      <c r="E6934" s="3" t="s">
        <v>14453</v>
      </c>
      <c r="F6934" s="3" t="s">
        <v>36652</v>
      </c>
      <c r="G6934" s="3" t="e">
        <f>+ resistant HTN</f>
        <v>#NAME?</v>
      </c>
      <c r="H6934" s="3" t="s">
        <v>36653</v>
      </c>
    </row>
    <row r="6935" spans="1:8" ht="58" x14ac:dyDescent="0.35">
      <c r="A6935" s="4">
        <v>191760</v>
      </c>
      <c r="B6935" s="1">
        <v>45246</v>
      </c>
      <c r="C6935" s="2">
        <v>0.6260648148148148</v>
      </c>
      <c r="D6935" s="3" t="s">
        <v>11085</v>
      </c>
      <c r="E6935" s="3" t="s">
        <v>36656</v>
      </c>
      <c r="F6935" s="3" t="s">
        <v>36654</v>
      </c>
      <c r="G6935" s="3" t="s">
        <v>11524</v>
      </c>
      <c r="H6935" s="3" t="s">
        <v>36655</v>
      </c>
    </row>
    <row r="6936" spans="1:8" ht="43.5" x14ac:dyDescent="0.35">
      <c r="A6936" s="4">
        <v>52023</v>
      </c>
      <c r="B6936" s="1">
        <v>45246</v>
      </c>
      <c r="C6936" s="2">
        <v>0.63009259259259254</v>
      </c>
      <c r="D6936" s="3" t="s">
        <v>985</v>
      </c>
      <c r="E6936" s="3" t="s">
        <v>14975</v>
      </c>
      <c r="F6936" s="3" t="s">
        <v>36657</v>
      </c>
      <c r="G6936" s="3" t="s">
        <v>102</v>
      </c>
      <c r="H6936" s="3" t="s">
        <v>13865</v>
      </c>
    </row>
    <row r="6937" spans="1:8" ht="246.5" x14ac:dyDescent="0.35">
      <c r="A6937" s="4">
        <v>39241</v>
      </c>
      <c r="B6937" s="1">
        <v>45246</v>
      </c>
      <c r="C6937" s="2">
        <v>0.6330324074074074</v>
      </c>
      <c r="D6937" s="3" t="s">
        <v>36658</v>
      </c>
      <c r="E6937" s="3" t="s">
        <v>36662</v>
      </c>
      <c r="F6937" s="3" t="s">
        <v>36659</v>
      </c>
      <c r="G6937" s="3" t="s">
        <v>36660</v>
      </c>
      <c r="H6937" s="3" t="s">
        <v>36661</v>
      </c>
    </row>
    <row r="6938" spans="1:8" ht="29" x14ac:dyDescent="0.35">
      <c r="A6938" s="4">
        <v>157302</v>
      </c>
      <c r="B6938" s="1">
        <v>45246</v>
      </c>
      <c r="C6938" s="2">
        <v>0.63334490740740745</v>
      </c>
      <c r="D6938" s="3" t="s">
        <v>1121</v>
      </c>
      <c r="E6938" s="3" t="s">
        <v>1121</v>
      </c>
      <c r="F6938" s="3" t="s">
        <v>1121</v>
      </c>
      <c r="G6938" s="3" t="s">
        <v>1121</v>
      </c>
      <c r="H6938" s="3" t="s">
        <v>36663</v>
      </c>
    </row>
    <row r="6939" spans="1:8" ht="58" x14ac:dyDescent="0.35">
      <c r="A6939" s="4">
        <v>43780</v>
      </c>
      <c r="B6939" s="1">
        <v>45246</v>
      </c>
      <c r="C6939" s="2">
        <v>0.63356481481481486</v>
      </c>
      <c r="D6939" s="3" t="s">
        <v>36664</v>
      </c>
      <c r="E6939" s="3" t="s">
        <v>36668</v>
      </c>
      <c r="F6939" s="3" t="s">
        <v>36665</v>
      </c>
      <c r="G6939" s="3" t="s">
        <v>36666</v>
      </c>
      <c r="H6939" s="3" t="s">
        <v>36667</v>
      </c>
    </row>
    <row r="6940" spans="1:8" ht="43.5" x14ac:dyDescent="0.35">
      <c r="A6940" s="4">
        <v>202582</v>
      </c>
      <c r="B6940" s="1">
        <v>45246</v>
      </c>
      <c r="C6940" s="2">
        <v>0.63431712962962961</v>
      </c>
      <c r="D6940" s="3" t="s">
        <v>36669</v>
      </c>
      <c r="E6940" s="3" t="s">
        <v>36673</v>
      </c>
      <c r="F6940" s="3" t="s">
        <v>36670</v>
      </c>
      <c r="G6940" s="3" t="s">
        <v>36671</v>
      </c>
      <c r="H6940" s="3" t="s">
        <v>36672</v>
      </c>
    </row>
    <row r="6941" spans="1:8" ht="101.5" x14ac:dyDescent="0.35">
      <c r="A6941" s="4">
        <v>179724</v>
      </c>
      <c r="B6941" s="1">
        <v>45246</v>
      </c>
      <c r="C6941" s="2">
        <v>0.63576388888888891</v>
      </c>
      <c r="D6941" s="3" t="s">
        <v>15486</v>
      </c>
      <c r="E6941" s="3" t="s">
        <v>36677</v>
      </c>
      <c r="F6941" s="3" t="s">
        <v>36674</v>
      </c>
      <c r="G6941" s="3" t="s">
        <v>36675</v>
      </c>
      <c r="H6941" s="3" t="s">
        <v>36676</v>
      </c>
    </row>
    <row r="6942" spans="1:8" x14ac:dyDescent="0.35">
      <c r="A6942" s="4">
        <v>7527</v>
      </c>
      <c r="B6942" s="1">
        <v>45246</v>
      </c>
      <c r="C6942" s="2">
        <v>0.63611111111111118</v>
      </c>
      <c r="D6942" s="3" t="s">
        <v>12442</v>
      </c>
      <c r="E6942" s="3" t="s">
        <v>36678</v>
      </c>
      <c r="F6942" s="3" t="s">
        <v>14100</v>
      </c>
      <c r="G6942" s="3" t="s">
        <v>11989</v>
      </c>
      <c r="H6942" s="3" t="s">
        <v>14157</v>
      </c>
    </row>
    <row r="6943" spans="1:8" x14ac:dyDescent="0.35">
      <c r="A6943" s="4">
        <v>206798</v>
      </c>
      <c r="B6943" s="1">
        <v>45246</v>
      </c>
      <c r="C6943" s="2">
        <v>0.63621527777777775</v>
      </c>
      <c r="D6943" s="3" t="s">
        <v>36679</v>
      </c>
      <c r="E6943" s="3" t="s">
        <v>36681</v>
      </c>
      <c r="F6943" s="3" t="s">
        <v>36680</v>
      </c>
      <c r="G6943" s="3" t="s">
        <v>12517</v>
      </c>
      <c r="H6943" s="3" t="s">
        <v>23223</v>
      </c>
    </row>
    <row r="6944" spans="1:8" ht="72.5" x14ac:dyDescent="0.35">
      <c r="A6944" s="4">
        <v>178580</v>
      </c>
      <c r="B6944" s="1">
        <v>45246</v>
      </c>
      <c r="C6944" s="2">
        <v>0.63980324074074069</v>
      </c>
      <c r="D6944" s="3" t="s">
        <v>11085</v>
      </c>
      <c r="E6944" s="3" t="s">
        <v>36684</v>
      </c>
      <c r="F6944" s="3" t="s">
        <v>36682</v>
      </c>
      <c r="G6944" s="3" t="s">
        <v>36683</v>
      </c>
      <c r="H6944" s="3" t="s">
        <v>11482</v>
      </c>
    </row>
    <row r="6945" spans="1:8" ht="43.5" x14ac:dyDescent="0.35">
      <c r="A6945" s="4">
        <v>187579</v>
      </c>
      <c r="B6945" s="1">
        <v>45246</v>
      </c>
      <c r="C6945" s="2">
        <v>0.64089120370370367</v>
      </c>
      <c r="D6945" s="3" t="s">
        <v>36685</v>
      </c>
      <c r="E6945" s="3" t="s">
        <v>28668</v>
      </c>
      <c r="F6945" s="3" t="s">
        <v>36686</v>
      </c>
      <c r="G6945" s="3" t="s">
        <v>12932</v>
      </c>
      <c r="H6945" s="3" t="s">
        <v>29</v>
      </c>
    </row>
    <row r="6946" spans="1:8" ht="87" x14ac:dyDescent="0.35">
      <c r="A6946" s="4">
        <v>203487</v>
      </c>
      <c r="B6946" s="1">
        <v>45246</v>
      </c>
      <c r="C6946" s="2">
        <v>0.64487268518518526</v>
      </c>
      <c r="D6946" s="3" t="s">
        <v>36687</v>
      </c>
      <c r="E6946" s="3" t="s">
        <v>36689</v>
      </c>
      <c r="F6946" s="3" t="s">
        <v>36688</v>
      </c>
      <c r="G6946" s="3" t="s">
        <v>36689</v>
      </c>
      <c r="H6946" s="3" t="s">
        <v>36690</v>
      </c>
    </row>
    <row r="6947" spans="1:8" ht="391.5" x14ac:dyDescent="0.35">
      <c r="A6947" s="4">
        <v>113949</v>
      </c>
      <c r="B6947" s="1">
        <v>45246</v>
      </c>
      <c r="C6947" s="2">
        <v>0.64615740740740735</v>
      </c>
      <c r="D6947" s="3" t="s">
        <v>36691</v>
      </c>
      <c r="E6947" s="3" t="s">
        <v>36695</v>
      </c>
      <c r="F6947" s="3" t="s">
        <v>36692</v>
      </c>
      <c r="G6947" s="3" t="s">
        <v>36693</v>
      </c>
      <c r="H6947" s="3" t="s">
        <v>36694</v>
      </c>
    </row>
    <row r="6948" spans="1:8" ht="29" x14ac:dyDescent="0.35">
      <c r="A6948" s="4">
        <v>180825</v>
      </c>
      <c r="B6948" s="1">
        <v>45246</v>
      </c>
      <c r="C6948" s="2">
        <v>0.6474537037037037</v>
      </c>
      <c r="D6948" s="3" t="s">
        <v>10548</v>
      </c>
      <c r="E6948" s="3" t="s">
        <v>11459</v>
      </c>
      <c r="F6948" s="3" t="s">
        <v>36696</v>
      </c>
      <c r="G6948" s="3" t="s">
        <v>36697</v>
      </c>
      <c r="H6948" s="3" t="s">
        <v>36698</v>
      </c>
    </row>
    <row r="6949" spans="1:8" ht="72.5" x14ac:dyDescent="0.35">
      <c r="A6949" s="4">
        <v>93386</v>
      </c>
      <c r="B6949" s="1">
        <v>45246</v>
      </c>
      <c r="C6949" s="2">
        <v>0.65096064814814814</v>
      </c>
      <c r="D6949" s="3" t="s">
        <v>11219</v>
      </c>
      <c r="E6949" s="3" t="s">
        <v>36701</v>
      </c>
      <c r="F6949" s="3" t="s">
        <v>36699</v>
      </c>
      <c r="G6949" s="3" t="s">
        <v>951</v>
      </c>
      <c r="H6949" s="3" t="s">
        <v>36700</v>
      </c>
    </row>
    <row r="6950" spans="1:8" ht="72.5" x14ac:dyDescent="0.35">
      <c r="A6950" s="4">
        <v>61061</v>
      </c>
      <c r="B6950" s="1">
        <v>45246</v>
      </c>
      <c r="C6950" s="2">
        <v>0.65106481481481482</v>
      </c>
      <c r="D6950" s="3" t="s">
        <v>274</v>
      </c>
      <c r="E6950" s="3" t="s">
        <v>14601</v>
      </c>
      <c r="F6950" s="3" t="s">
        <v>36702</v>
      </c>
      <c r="G6950" s="3" t="s">
        <v>11912</v>
      </c>
      <c r="H6950" s="3" t="s">
        <v>29</v>
      </c>
    </row>
    <row r="6951" spans="1:8" ht="43.5" x14ac:dyDescent="0.35">
      <c r="A6951" s="4">
        <v>201999</v>
      </c>
      <c r="B6951" s="1">
        <v>45246</v>
      </c>
      <c r="C6951" s="2">
        <v>0.6522337962962963</v>
      </c>
      <c r="D6951" s="3" t="s">
        <v>36703</v>
      </c>
      <c r="E6951" s="3" t="s">
        <v>36707</v>
      </c>
      <c r="F6951" s="3" t="s">
        <v>36704</v>
      </c>
      <c r="G6951" s="3" t="s">
        <v>36705</v>
      </c>
      <c r="H6951" s="3" t="s">
        <v>36706</v>
      </c>
    </row>
    <row r="6952" spans="1:8" ht="43.5" x14ac:dyDescent="0.35">
      <c r="A6952" s="4">
        <v>126235</v>
      </c>
      <c r="B6952" s="1">
        <v>45246</v>
      </c>
      <c r="C6952" s="2">
        <v>0.65248842592592593</v>
      </c>
      <c r="D6952" s="3" t="s">
        <v>36708</v>
      </c>
      <c r="E6952" s="3" t="s">
        <v>36712</v>
      </c>
      <c r="F6952" s="3" t="s">
        <v>36709</v>
      </c>
      <c r="G6952" s="3" t="s">
        <v>36710</v>
      </c>
      <c r="H6952" s="3" t="s">
        <v>36711</v>
      </c>
    </row>
    <row r="6953" spans="1:8" ht="43.5" x14ac:dyDescent="0.35">
      <c r="A6953" s="4">
        <v>46535</v>
      </c>
      <c r="B6953" s="1">
        <v>45246</v>
      </c>
      <c r="C6953" s="2">
        <v>0.65248842592592593</v>
      </c>
      <c r="D6953" s="3" t="s">
        <v>36713</v>
      </c>
      <c r="E6953" s="3" t="s">
        <v>14021</v>
      </c>
      <c r="F6953" s="3" t="s">
        <v>12640</v>
      </c>
      <c r="G6953" s="3" t="s">
        <v>1153</v>
      </c>
      <c r="H6953" s="3" t="s">
        <v>36714</v>
      </c>
    </row>
    <row r="6954" spans="1:8" ht="116" x14ac:dyDescent="0.35">
      <c r="A6954" s="4">
        <v>28778</v>
      </c>
      <c r="B6954" s="1">
        <v>45246</v>
      </c>
      <c r="C6954" s="2">
        <v>0.65287037037037032</v>
      </c>
      <c r="D6954" s="3" t="s">
        <v>1258</v>
      </c>
      <c r="E6954" s="3" t="s">
        <v>14628</v>
      </c>
      <c r="F6954" s="3" t="s">
        <v>36715</v>
      </c>
      <c r="G6954" s="3" t="s">
        <v>11524</v>
      </c>
      <c r="H6954" s="3" t="s">
        <v>36716</v>
      </c>
    </row>
    <row r="6955" spans="1:8" ht="29" x14ac:dyDescent="0.35">
      <c r="A6955" s="4">
        <v>16753</v>
      </c>
      <c r="B6955" s="1">
        <v>45246</v>
      </c>
      <c r="C6955" s="2">
        <v>0.65689814814814818</v>
      </c>
      <c r="D6955" s="3" t="s">
        <v>985</v>
      </c>
      <c r="E6955" s="3" t="s">
        <v>14350</v>
      </c>
      <c r="F6955" s="3" t="s">
        <v>13088</v>
      </c>
      <c r="G6955" s="3" t="s">
        <v>15516</v>
      </c>
      <c r="H6955" s="3" t="s">
        <v>10726</v>
      </c>
    </row>
    <row r="6956" spans="1:8" ht="29" x14ac:dyDescent="0.35">
      <c r="A6956" s="4">
        <v>204932</v>
      </c>
      <c r="B6956" s="1">
        <v>45246</v>
      </c>
      <c r="C6956" s="2">
        <v>0.65877314814814814</v>
      </c>
      <c r="D6956" s="3" t="s">
        <v>12670</v>
      </c>
      <c r="E6956" s="3" t="s">
        <v>36718</v>
      </c>
      <c r="F6956" s="3" t="s">
        <v>36717</v>
      </c>
      <c r="G6956" s="3" t="s">
        <v>11825</v>
      </c>
      <c r="H6956" s="3" t="s">
        <v>23289</v>
      </c>
    </row>
    <row r="6957" spans="1:8" ht="43.5" x14ac:dyDescent="0.35">
      <c r="A6957" s="4">
        <v>43204</v>
      </c>
      <c r="B6957" s="1">
        <v>45246</v>
      </c>
      <c r="C6957" s="2">
        <v>0.66032407407407401</v>
      </c>
      <c r="D6957" s="3" t="s">
        <v>985</v>
      </c>
      <c r="E6957" s="3" t="s">
        <v>26574</v>
      </c>
      <c r="F6957" s="3" t="s">
        <v>11953</v>
      </c>
      <c r="G6957" s="3" t="s">
        <v>26574</v>
      </c>
      <c r="H6957" s="3" t="s">
        <v>10726</v>
      </c>
    </row>
    <row r="6958" spans="1:8" x14ac:dyDescent="0.35">
      <c r="A6958" s="4">
        <v>38775</v>
      </c>
      <c r="B6958" s="1">
        <v>45246</v>
      </c>
      <c r="C6958" s="2">
        <v>0.66070601851851851</v>
      </c>
      <c r="D6958" s="3" t="s">
        <v>1460</v>
      </c>
      <c r="E6958" s="3" t="s">
        <v>36720</v>
      </c>
      <c r="F6958" s="3" t="s">
        <v>36719</v>
      </c>
      <c r="G6958" s="3" t="s">
        <v>36720</v>
      </c>
      <c r="H6958" s="3" t="s">
        <v>12506</v>
      </c>
    </row>
    <row r="6959" spans="1:8" ht="58" x14ac:dyDescent="0.35">
      <c r="A6959" s="4">
        <v>166154</v>
      </c>
      <c r="B6959" s="1">
        <v>45246</v>
      </c>
      <c r="C6959" s="2">
        <v>0.66189814814814818</v>
      </c>
      <c r="D6959" s="3" t="s">
        <v>1436</v>
      </c>
      <c r="E6959" s="3" t="s">
        <v>36724</v>
      </c>
      <c r="F6959" s="3" t="s">
        <v>36721</v>
      </c>
      <c r="G6959" s="3" t="s">
        <v>36722</v>
      </c>
      <c r="H6959" s="3" t="s">
        <v>36723</v>
      </c>
    </row>
    <row r="6960" spans="1:8" ht="43.5" x14ac:dyDescent="0.35">
      <c r="A6960" s="4">
        <v>202237</v>
      </c>
      <c r="B6960" s="1">
        <v>45246</v>
      </c>
      <c r="C6960" s="2">
        <v>0.66226851851851853</v>
      </c>
      <c r="D6960" s="3" t="s">
        <v>36725</v>
      </c>
      <c r="E6960" s="3" t="s">
        <v>36729</v>
      </c>
      <c r="F6960" s="3" t="s">
        <v>36726</v>
      </c>
      <c r="G6960" s="3" t="s">
        <v>36727</v>
      </c>
      <c r="H6960" s="3" t="s">
        <v>36728</v>
      </c>
    </row>
    <row r="6961" spans="1:8" ht="58" x14ac:dyDescent="0.35">
      <c r="A6961" s="4">
        <v>191575</v>
      </c>
      <c r="B6961" s="1">
        <v>45246</v>
      </c>
      <c r="C6961" s="2">
        <v>0.66344907407407405</v>
      </c>
      <c r="D6961" s="3" t="s">
        <v>36730</v>
      </c>
      <c r="E6961" s="3" t="s">
        <v>36732</v>
      </c>
      <c r="F6961" s="3" t="s">
        <v>10570</v>
      </c>
      <c r="G6961" s="3" t="s">
        <v>11456</v>
      </c>
      <c r="H6961" s="3" t="s">
        <v>36731</v>
      </c>
    </row>
    <row r="6962" spans="1:8" ht="58" x14ac:dyDescent="0.35">
      <c r="A6962" s="4">
        <v>191575</v>
      </c>
      <c r="B6962" s="1">
        <v>45246</v>
      </c>
      <c r="C6962" s="2">
        <v>0.66429398148148155</v>
      </c>
      <c r="D6962" s="3" t="s">
        <v>36733</v>
      </c>
      <c r="E6962" s="3" t="s">
        <v>36732</v>
      </c>
      <c r="F6962" s="3" t="s">
        <v>36734</v>
      </c>
      <c r="G6962" s="3" t="s">
        <v>11456</v>
      </c>
      <c r="H6962" s="3" t="s">
        <v>36731</v>
      </c>
    </row>
    <row r="6963" spans="1:8" ht="87" x14ac:dyDescent="0.35">
      <c r="A6963" s="4">
        <v>102113</v>
      </c>
      <c r="B6963" s="1">
        <v>45246</v>
      </c>
      <c r="C6963" s="2">
        <v>0.66484953703703698</v>
      </c>
      <c r="D6963" s="3" t="s">
        <v>36735</v>
      </c>
      <c r="E6963" s="3" t="s">
        <v>36739</v>
      </c>
      <c r="F6963" s="3" t="s">
        <v>36736</v>
      </c>
      <c r="G6963" s="3" t="s">
        <v>36737</v>
      </c>
      <c r="H6963" s="3" t="s">
        <v>36738</v>
      </c>
    </row>
    <row r="6964" spans="1:8" ht="58" x14ac:dyDescent="0.35">
      <c r="A6964" s="4">
        <v>191442</v>
      </c>
      <c r="B6964" s="1">
        <v>45246</v>
      </c>
      <c r="C6964" s="2">
        <v>0.67065972222222225</v>
      </c>
      <c r="D6964" s="3" t="s">
        <v>11085</v>
      </c>
      <c r="E6964" s="3" t="s">
        <v>35671</v>
      </c>
      <c r="F6964" s="3" t="s">
        <v>36740</v>
      </c>
      <c r="G6964" s="3" t="s">
        <v>10851</v>
      </c>
      <c r="H6964" s="3" t="s">
        <v>36741</v>
      </c>
    </row>
    <row r="6965" spans="1:8" ht="43.5" x14ac:dyDescent="0.35">
      <c r="A6965" s="4">
        <v>72779</v>
      </c>
      <c r="B6965" s="1">
        <v>45246</v>
      </c>
      <c r="C6965" s="2">
        <v>0.67207175925925933</v>
      </c>
      <c r="D6965" s="3" t="s">
        <v>36742</v>
      </c>
      <c r="E6965" s="3" t="s">
        <v>36746</v>
      </c>
      <c r="F6965" s="3" t="s">
        <v>36743</v>
      </c>
      <c r="G6965" s="3" t="s">
        <v>36744</v>
      </c>
      <c r="H6965" s="3" t="s">
        <v>36745</v>
      </c>
    </row>
    <row r="6966" spans="1:8" x14ac:dyDescent="0.35">
      <c r="A6966" s="4">
        <v>84013</v>
      </c>
      <c r="B6966" s="1">
        <v>45246</v>
      </c>
      <c r="C6966" s="2">
        <v>0.67894675925925929</v>
      </c>
      <c r="D6966" s="3" t="s">
        <v>36747</v>
      </c>
      <c r="E6966" s="3" t="s">
        <v>36749</v>
      </c>
      <c r="F6966" s="3" t="s">
        <v>36748</v>
      </c>
      <c r="G6966" s="3" t="s">
        <v>11657</v>
      </c>
      <c r="H6966" s="3" t="s">
        <v>12071</v>
      </c>
    </row>
    <row r="6967" spans="1:8" ht="58" x14ac:dyDescent="0.35">
      <c r="A6967" s="4">
        <v>115105</v>
      </c>
      <c r="B6967" s="1">
        <v>45246</v>
      </c>
      <c r="C6967" s="2">
        <v>0.69163194444444442</v>
      </c>
      <c r="D6967" s="3" t="s">
        <v>892</v>
      </c>
      <c r="E6967" s="3" t="s">
        <v>36751</v>
      </c>
      <c r="F6967" s="3" t="s">
        <v>24906</v>
      </c>
      <c r="G6967" s="3" t="s">
        <v>12801</v>
      </c>
      <c r="H6967" s="3" t="s">
        <v>36750</v>
      </c>
    </row>
    <row r="6968" spans="1:8" ht="101.5" x14ac:dyDescent="0.35">
      <c r="A6968" s="4">
        <v>207367</v>
      </c>
      <c r="B6968" s="1">
        <v>45246</v>
      </c>
      <c r="C6968" s="2">
        <v>0.76304398148148145</v>
      </c>
      <c r="D6968" s="3" t="s">
        <v>10861</v>
      </c>
      <c r="E6968" s="3" t="s">
        <v>36755</v>
      </c>
      <c r="F6968" s="3" t="s">
        <v>36752</v>
      </c>
      <c r="G6968" s="3" t="s">
        <v>36753</v>
      </c>
      <c r="H6968" s="3" t="s">
        <v>36754</v>
      </c>
    </row>
    <row r="6969" spans="1:8" ht="116" x14ac:dyDescent="0.35">
      <c r="A6969" s="4">
        <v>193184</v>
      </c>
      <c r="B6969" s="1">
        <v>45246</v>
      </c>
      <c r="C6969" s="2">
        <v>0.76620370370370372</v>
      </c>
      <c r="D6969" s="3" t="s">
        <v>36756</v>
      </c>
      <c r="E6969" s="3" t="s">
        <v>36758</v>
      </c>
      <c r="F6969" s="3" t="s">
        <v>36757</v>
      </c>
      <c r="G6969" s="3" t="s">
        <v>36758</v>
      </c>
      <c r="H6969" s="3" t="s">
        <v>36759</v>
      </c>
    </row>
    <row r="6970" spans="1:8" ht="72.5" x14ac:dyDescent="0.35">
      <c r="A6970" s="4">
        <v>207528</v>
      </c>
      <c r="B6970" s="1">
        <v>45246</v>
      </c>
      <c r="C6970" s="2">
        <v>0.7718287037037036</v>
      </c>
      <c r="D6970" s="3" t="s">
        <v>10861</v>
      </c>
      <c r="E6970" s="3" t="s">
        <v>36763</v>
      </c>
      <c r="F6970" s="3" t="s">
        <v>36760</v>
      </c>
      <c r="G6970" s="3" t="s">
        <v>36761</v>
      </c>
      <c r="H6970" s="3" t="s">
        <v>36762</v>
      </c>
    </row>
    <row r="6971" spans="1:8" ht="87" x14ac:dyDescent="0.35">
      <c r="A6971" s="4">
        <v>207530</v>
      </c>
      <c r="B6971" s="1">
        <v>45246</v>
      </c>
      <c r="C6971" s="2">
        <v>0.77737268518518521</v>
      </c>
      <c r="D6971" s="3" t="s">
        <v>10861</v>
      </c>
      <c r="E6971" s="3" t="s">
        <v>36767</v>
      </c>
      <c r="F6971" s="3" t="s">
        <v>36764</v>
      </c>
      <c r="G6971" s="3" t="s">
        <v>36765</v>
      </c>
      <c r="H6971" s="3" t="s">
        <v>36766</v>
      </c>
    </row>
    <row r="6972" spans="1:8" ht="87" x14ac:dyDescent="0.35">
      <c r="A6972" s="4">
        <v>207530</v>
      </c>
      <c r="B6972" s="1">
        <v>45246</v>
      </c>
      <c r="C6972" s="2">
        <v>0.77793981481481478</v>
      </c>
      <c r="D6972" s="3" t="s">
        <v>10861</v>
      </c>
      <c r="E6972" s="3" t="s">
        <v>36767</v>
      </c>
      <c r="F6972" s="3" t="s">
        <v>36764</v>
      </c>
      <c r="G6972" s="3" t="s">
        <v>36765</v>
      </c>
      <c r="H6972" s="3" t="s">
        <v>36766</v>
      </c>
    </row>
    <row r="6973" spans="1:8" ht="29" x14ac:dyDescent="0.35">
      <c r="A6973" s="4">
        <v>207534</v>
      </c>
      <c r="B6973" s="1">
        <v>45246</v>
      </c>
      <c r="C6973" s="2">
        <v>0.7837615740740741</v>
      </c>
      <c r="D6973" s="3" t="s">
        <v>13108</v>
      </c>
      <c r="E6973" s="3" t="s">
        <v>36771</v>
      </c>
      <c r="F6973" s="3" t="s">
        <v>36768</v>
      </c>
      <c r="G6973" s="3" t="s">
        <v>36769</v>
      </c>
      <c r="H6973" s="3" t="s">
        <v>36770</v>
      </c>
    </row>
    <row r="6974" spans="1:8" ht="58" x14ac:dyDescent="0.35">
      <c r="A6974" s="4">
        <v>207531</v>
      </c>
      <c r="B6974" s="1">
        <v>45246</v>
      </c>
      <c r="C6974" s="2">
        <v>0.79</v>
      </c>
      <c r="D6974" s="3" t="s">
        <v>36772</v>
      </c>
      <c r="E6974" s="3" t="s">
        <v>36776</v>
      </c>
      <c r="F6974" s="3" t="s">
        <v>36773</v>
      </c>
      <c r="G6974" s="3" t="s">
        <v>36774</v>
      </c>
      <c r="H6974" s="3" t="s">
        <v>36775</v>
      </c>
    </row>
    <row r="6975" spans="1:8" ht="29" x14ac:dyDescent="0.35">
      <c r="A6975" s="4">
        <v>37345</v>
      </c>
      <c r="B6975" s="1">
        <v>45247</v>
      </c>
      <c r="C6975" s="2">
        <v>0.31083333333333335</v>
      </c>
      <c r="D6975" s="3" t="s">
        <v>11085</v>
      </c>
      <c r="E6975" s="3" t="s">
        <v>36780</v>
      </c>
      <c r="F6975" s="3" t="s">
        <v>36777</v>
      </c>
      <c r="G6975" s="3" t="s">
        <v>36778</v>
      </c>
      <c r="H6975" s="3" t="s">
        <v>36779</v>
      </c>
    </row>
    <row r="6976" spans="1:8" ht="58" x14ac:dyDescent="0.35">
      <c r="A6976" s="4">
        <v>57526</v>
      </c>
      <c r="B6976" s="1">
        <v>45247</v>
      </c>
      <c r="C6976" s="2">
        <v>0.32071759259259258</v>
      </c>
      <c r="D6976" s="3" t="s">
        <v>1258</v>
      </c>
      <c r="E6976" s="3" t="s">
        <v>14080</v>
      </c>
      <c r="F6976" s="3" t="s">
        <v>36781</v>
      </c>
      <c r="G6976" s="3" t="s">
        <v>33252</v>
      </c>
      <c r="H6976" s="3" t="s">
        <v>18173</v>
      </c>
    </row>
    <row r="6977" spans="1:8" ht="43.5" x14ac:dyDescent="0.35">
      <c r="A6977" s="4">
        <v>55975</v>
      </c>
      <c r="B6977" s="1">
        <v>45247</v>
      </c>
      <c r="C6977" s="2">
        <v>0.3271296296296296</v>
      </c>
      <c r="D6977" s="3" t="s">
        <v>12026</v>
      </c>
      <c r="E6977" s="3" t="s">
        <v>14082</v>
      </c>
      <c r="F6977" s="3" t="s">
        <v>36782</v>
      </c>
      <c r="G6977" s="3" t="s">
        <v>36783</v>
      </c>
      <c r="H6977" s="3" t="s">
        <v>36784</v>
      </c>
    </row>
    <row r="6978" spans="1:8" x14ac:dyDescent="0.35">
      <c r="A6978" s="4">
        <v>35837</v>
      </c>
      <c r="B6978" s="1">
        <v>45247</v>
      </c>
      <c r="C6978" s="2">
        <v>0.33318287037037037</v>
      </c>
      <c r="D6978" s="3" t="s">
        <v>11085</v>
      </c>
      <c r="E6978" s="3" t="s">
        <v>13112</v>
      </c>
      <c r="F6978" s="3" t="s">
        <v>36785</v>
      </c>
      <c r="G6978" s="3" t="s">
        <v>21544</v>
      </c>
      <c r="H6978" s="3" t="s">
        <v>36786</v>
      </c>
    </row>
    <row r="6979" spans="1:8" ht="43.5" x14ac:dyDescent="0.35">
      <c r="A6979" s="4">
        <v>151340</v>
      </c>
      <c r="B6979" s="1">
        <v>45247</v>
      </c>
      <c r="C6979" s="2">
        <v>0.34195601851851848</v>
      </c>
      <c r="D6979" s="3" t="s">
        <v>11085</v>
      </c>
      <c r="E6979" s="3" t="s">
        <v>36790</v>
      </c>
      <c r="F6979" s="3" t="s">
        <v>36787</v>
      </c>
      <c r="G6979" s="3" t="s">
        <v>36788</v>
      </c>
      <c r="H6979" s="3" t="s">
        <v>36789</v>
      </c>
    </row>
    <row r="6980" spans="1:8" ht="58" x14ac:dyDescent="0.35">
      <c r="A6980" s="4">
        <v>207260</v>
      </c>
      <c r="B6980" s="1">
        <v>45247</v>
      </c>
      <c r="C6980" s="2">
        <v>0.35344907407407405</v>
      </c>
      <c r="D6980" s="3" t="s">
        <v>36791</v>
      </c>
      <c r="E6980" s="3" t="s">
        <v>36795</v>
      </c>
      <c r="F6980" s="3" t="s">
        <v>36792</v>
      </c>
      <c r="G6980" s="3" t="s">
        <v>36793</v>
      </c>
      <c r="H6980" s="3" t="s">
        <v>36794</v>
      </c>
    </row>
    <row r="6981" spans="1:8" ht="43.5" x14ac:dyDescent="0.35">
      <c r="A6981" s="4">
        <v>35791</v>
      </c>
      <c r="B6981" s="1">
        <v>45247</v>
      </c>
      <c r="C6981" s="2">
        <v>0.35741898148148149</v>
      </c>
      <c r="D6981" s="3" t="s">
        <v>10412</v>
      </c>
      <c r="E6981" s="3" t="s">
        <v>36797</v>
      </c>
      <c r="F6981" s="3" t="s">
        <v>1805</v>
      </c>
      <c r="G6981" s="3" t="s">
        <v>14497</v>
      </c>
      <c r="H6981" s="3" t="s">
        <v>36796</v>
      </c>
    </row>
    <row r="6982" spans="1:8" ht="72.5" x14ac:dyDescent="0.35">
      <c r="A6982" s="4">
        <v>36755</v>
      </c>
      <c r="B6982" s="1">
        <v>45247</v>
      </c>
      <c r="C6982" s="2">
        <v>0.36177083333333332</v>
      </c>
      <c r="D6982" s="3" t="s">
        <v>36798</v>
      </c>
      <c r="E6982" s="3" t="s">
        <v>36801</v>
      </c>
      <c r="F6982" s="3" t="s">
        <v>36799</v>
      </c>
      <c r="G6982" s="3" t="s">
        <v>11644</v>
      </c>
      <c r="H6982" s="3" t="s">
        <v>36800</v>
      </c>
    </row>
    <row r="6983" spans="1:8" ht="43.5" x14ac:dyDescent="0.35">
      <c r="A6983" s="4">
        <v>44685</v>
      </c>
      <c r="B6983" s="1">
        <v>45247</v>
      </c>
      <c r="C6983" s="2">
        <v>0.36244212962962963</v>
      </c>
      <c r="D6983" s="3" t="s">
        <v>167</v>
      </c>
      <c r="E6983" s="3" t="s">
        <v>36804</v>
      </c>
      <c r="F6983" s="3" t="s">
        <v>36802</v>
      </c>
      <c r="G6983" s="3" t="s">
        <v>684</v>
      </c>
      <c r="H6983" s="3" t="s">
        <v>36803</v>
      </c>
    </row>
    <row r="6984" spans="1:8" ht="29" x14ac:dyDescent="0.35">
      <c r="A6984" s="4">
        <v>21803</v>
      </c>
      <c r="B6984" s="1">
        <v>45247</v>
      </c>
      <c r="C6984" s="2">
        <v>0.36268518518518517</v>
      </c>
      <c r="D6984" s="3" t="s">
        <v>183</v>
      </c>
      <c r="E6984" s="3" t="s">
        <v>183</v>
      </c>
      <c r="F6984" s="3" t="s">
        <v>12918</v>
      </c>
      <c r="G6984" s="3" t="s">
        <v>183</v>
      </c>
      <c r="H6984" s="3" t="s">
        <v>3017</v>
      </c>
    </row>
    <row r="6985" spans="1:8" ht="72.5" x14ac:dyDescent="0.35">
      <c r="A6985" s="4">
        <v>54600</v>
      </c>
      <c r="B6985" s="1">
        <v>45247</v>
      </c>
      <c r="C6985" s="2">
        <v>0.36350694444444448</v>
      </c>
      <c r="D6985" s="3" t="s">
        <v>36805</v>
      </c>
      <c r="E6985" s="3" t="s">
        <v>36808</v>
      </c>
      <c r="F6985" s="3" t="s">
        <v>36806</v>
      </c>
      <c r="G6985" s="3" t="s">
        <v>33775</v>
      </c>
      <c r="H6985" s="3" t="s">
        <v>36807</v>
      </c>
    </row>
    <row r="6986" spans="1:8" ht="43.5" x14ac:dyDescent="0.35">
      <c r="A6986" s="4">
        <v>44685</v>
      </c>
      <c r="B6986" s="1">
        <v>45247</v>
      </c>
      <c r="C6986" s="2">
        <v>0.36358796296296297</v>
      </c>
      <c r="D6986" s="3" t="s">
        <v>167</v>
      </c>
      <c r="E6986" s="3" t="s">
        <v>36809</v>
      </c>
      <c r="F6986" s="3" t="s">
        <v>36802</v>
      </c>
      <c r="G6986" s="3" t="s">
        <v>684</v>
      </c>
      <c r="H6986" s="3" t="s">
        <v>36803</v>
      </c>
    </row>
    <row r="6987" spans="1:8" x14ac:dyDescent="0.35">
      <c r="A6987" s="4">
        <v>5849</v>
      </c>
      <c r="B6987" s="1">
        <v>45247</v>
      </c>
      <c r="C6987" s="2">
        <v>0.36615740740740743</v>
      </c>
      <c r="D6987" s="3" t="s">
        <v>985</v>
      </c>
      <c r="E6987" s="3" t="s">
        <v>846</v>
      </c>
      <c r="F6987" s="3" t="s">
        <v>12918</v>
      </c>
      <c r="G6987" s="3" t="s">
        <v>846</v>
      </c>
      <c r="H6987" s="3" t="s">
        <v>3017</v>
      </c>
    </row>
    <row r="6988" spans="1:8" ht="72.5" x14ac:dyDescent="0.35">
      <c r="A6988" s="4">
        <v>54600</v>
      </c>
      <c r="B6988" s="1">
        <v>45247</v>
      </c>
      <c r="C6988" s="2">
        <v>0.36678240740740736</v>
      </c>
      <c r="D6988" s="3" t="s">
        <v>36805</v>
      </c>
      <c r="E6988" s="3" t="s">
        <v>36808</v>
      </c>
      <c r="F6988" s="3" t="s">
        <v>36806</v>
      </c>
      <c r="G6988" s="3" t="s">
        <v>33775</v>
      </c>
      <c r="H6988" s="3" t="s">
        <v>36810</v>
      </c>
    </row>
    <row r="6989" spans="1:8" ht="87" x14ac:dyDescent="0.35">
      <c r="A6989" s="4">
        <v>13893</v>
      </c>
      <c r="B6989" s="1">
        <v>45247</v>
      </c>
      <c r="C6989" s="2">
        <v>0.36756944444444445</v>
      </c>
      <c r="D6989" s="3" t="s">
        <v>14701</v>
      </c>
      <c r="E6989" s="3" t="s">
        <v>36814</v>
      </c>
      <c r="F6989" s="3" t="s">
        <v>36811</v>
      </c>
      <c r="G6989" s="3" t="s">
        <v>36812</v>
      </c>
      <c r="H6989" s="3" t="s">
        <v>36813</v>
      </c>
    </row>
    <row r="6990" spans="1:8" ht="43.5" x14ac:dyDescent="0.35">
      <c r="A6990" s="4">
        <v>36980</v>
      </c>
      <c r="B6990" s="1">
        <v>45247</v>
      </c>
      <c r="C6990" s="2">
        <v>0.36898148148148152</v>
      </c>
      <c r="D6990" s="3" t="s">
        <v>233</v>
      </c>
      <c r="E6990" s="3" t="s">
        <v>36816</v>
      </c>
      <c r="F6990" s="3" t="s">
        <v>36815</v>
      </c>
      <c r="G6990" s="3" t="s">
        <v>1477</v>
      </c>
      <c r="H6990" s="3" t="s">
        <v>12311</v>
      </c>
    </row>
    <row r="6991" spans="1:8" ht="58" x14ac:dyDescent="0.35">
      <c r="A6991" s="4">
        <v>92698</v>
      </c>
      <c r="B6991" s="1">
        <v>45247</v>
      </c>
      <c r="C6991" s="2">
        <v>0.37059027777777781</v>
      </c>
      <c r="D6991" s="3" t="s">
        <v>36817</v>
      </c>
      <c r="E6991" s="3" t="s">
        <v>36820</v>
      </c>
      <c r="F6991" s="3" t="s">
        <v>36818</v>
      </c>
      <c r="G6991" s="3" t="s">
        <v>14152</v>
      </c>
      <c r="H6991" s="3" t="s">
        <v>36819</v>
      </c>
    </row>
    <row r="6992" spans="1:8" ht="43.5" x14ac:dyDescent="0.35">
      <c r="A6992" s="4">
        <v>55769</v>
      </c>
      <c r="B6992" s="1">
        <v>45247</v>
      </c>
      <c r="C6992" s="2">
        <v>0.37071759259259257</v>
      </c>
      <c r="D6992" s="3" t="s">
        <v>985</v>
      </c>
      <c r="E6992" s="3" t="s">
        <v>23481</v>
      </c>
      <c r="F6992" s="3" t="s">
        <v>12918</v>
      </c>
      <c r="G6992" s="3" t="s">
        <v>23481</v>
      </c>
      <c r="H6992" s="3" t="s">
        <v>3017</v>
      </c>
    </row>
    <row r="6993" spans="1:8" ht="188.5" x14ac:dyDescent="0.35">
      <c r="A6993" s="4">
        <v>2325</v>
      </c>
      <c r="B6993" s="1">
        <v>45247</v>
      </c>
      <c r="C6993" s="2">
        <v>0.37403935185185189</v>
      </c>
      <c r="D6993" s="3" t="s">
        <v>985</v>
      </c>
      <c r="E6993" s="3" t="s">
        <v>36821</v>
      </c>
      <c r="F6993" s="3" t="s">
        <v>12918</v>
      </c>
      <c r="G6993" s="3" t="s">
        <v>36821</v>
      </c>
      <c r="H6993" s="3" t="s">
        <v>1615</v>
      </c>
    </row>
    <row r="6994" spans="1:8" ht="72.5" x14ac:dyDescent="0.35">
      <c r="A6994" s="4">
        <v>37741</v>
      </c>
      <c r="B6994" s="1">
        <v>45247</v>
      </c>
      <c r="C6994" s="2">
        <v>0.37472222222222223</v>
      </c>
      <c r="D6994" s="3" t="s">
        <v>36822</v>
      </c>
      <c r="E6994" s="3" t="s">
        <v>36826</v>
      </c>
      <c r="F6994" s="3" t="s">
        <v>36823</v>
      </c>
      <c r="G6994" s="3" t="s">
        <v>36824</v>
      </c>
      <c r="H6994" s="3" t="s">
        <v>36825</v>
      </c>
    </row>
    <row r="6995" spans="1:8" ht="87" x14ac:dyDescent="0.35">
      <c r="A6995" s="4">
        <v>77157</v>
      </c>
      <c r="B6995" s="1">
        <v>45247</v>
      </c>
      <c r="C6995" s="2">
        <v>0.37799768518518517</v>
      </c>
      <c r="D6995" s="3" t="s">
        <v>36827</v>
      </c>
      <c r="E6995" s="3" t="s">
        <v>36831</v>
      </c>
      <c r="F6995" s="3" t="s">
        <v>36828</v>
      </c>
      <c r="G6995" s="3" t="s">
        <v>36829</v>
      </c>
      <c r="H6995" s="3" t="s">
        <v>36830</v>
      </c>
    </row>
    <row r="6996" spans="1:8" ht="29" x14ac:dyDescent="0.35">
      <c r="A6996" s="4">
        <v>167606</v>
      </c>
      <c r="B6996" s="1">
        <v>45247</v>
      </c>
      <c r="C6996" s="2">
        <v>0.3810763888888889</v>
      </c>
      <c r="D6996" s="3" t="s">
        <v>13923</v>
      </c>
      <c r="E6996" s="3" t="s">
        <v>9143</v>
      </c>
      <c r="F6996" s="3" t="s">
        <v>36832</v>
      </c>
      <c r="G6996" s="3" t="s">
        <v>10896</v>
      </c>
      <c r="H6996" s="3" t="s">
        <v>36833</v>
      </c>
    </row>
    <row r="6997" spans="1:8" ht="101.5" x14ac:dyDescent="0.35">
      <c r="A6997" s="4">
        <v>46722</v>
      </c>
      <c r="B6997" s="1">
        <v>45247</v>
      </c>
      <c r="C6997" s="2">
        <v>0.38230324074074074</v>
      </c>
      <c r="D6997" s="3" t="s">
        <v>36834</v>
      </c>
      <c r="E6997" s="3" t="s">
        <v>13969</v>
      </c>
      <c r="F6997" s="3" t="s">
        <v>36835</v>
      </c>
      <c r="G6997" s="3" t="s">
        <v>36836</v>
      </c>
      <c r="H6997" s="3" t="s">
        <v>36837</v>
      </c>
    </row>
    <row r="6998" spans="1:8" ht="188.5" x14ac:dyDescent="0.35">
      <c r="A6998" s="4">
        <v>45653</v>
      </c>
      <c r="B6998" s="1">
        <v>45247</v>
      </c>
      <c r="C6998" s="2">
        <v>0.38365740740740745</v>
      </c>
      <c r="D6998" s="3" t="s">
        <v>36838</v>
      </c>
      <c r="E6998" s="3" t="s">
        <v>36841</v>
      </c>
      <c r="F6998" s="3" t="s">
        <v>36839</v>
      </c>
      <c r="G6998" s="3" t="s">
        <v>12567</v>
      </c>
      <c r="H6998" s="3" t="s">
        <v>36840</v>
      </c>
    </row>
    <row r="6999" spans="1:8" ht="58" x14ac:dyDescent="0.35">
      <c r="A6999" s="4">
        <v>51346</v>
      </c>
      <c r="B6999" s="1">
        <v>45247</v>
      </c>
      <c r="C6999" s="2">
        <v>0.38422453703703702</v>
      </c>
      <c r="D6999" s="3" t="s">
        <v>255</v>
      </c>
      <c r="E6999" s="3" t="s">
        <v>36844</v>
      </c>
      <c r="F6999" s="3" t="s">
        <v>36842</v>
      </c>
      <c r="G6999" s="3" t="s">
        <v>11924</v>
      </c>
      <c r="H6999" s="3" t="s">
        <v>36843</v>
      </c>
    </row>
    <row r="7000" spans="1:8" ht="29" x14ac:dyDescent="0.35">
      <c r="A7000" s="4">
        <v>119685</v>
      </c>
      <c r="B7000" s="1">
        <v>45247</v>
      </c>
      <c r="C7000" s="2">
        <v>0.38976851851851851</v>
      </c>
      <c r="D7000" s="3" t="s">
        <v>1403</v>
      </c>
      <c r="E7000" s="3" t="s">
        <v>36848</v>
      </c>
      <c r="F7000" s="3" t="s">
        <v>36845</v>
      </c>
      <c r="G7000" s="3" t="s">
        <v>36846</v>
      </c>
      <c r="H7000" s="3" t="s">
        <v>36847</v>
      </c>
    </row>
    <row r="7001" spans="1:8" ht="159.5" x14ac:dyDescent="0.35">
      <c r="A7001" s="4">
        <v>45740</v>
      </c>
      <c r="B7001" s="1">
        <v>45247</v>
      </c>
      <c r="C7001" s="2">
        <v>0.39086805555555554</v>
      </c>
      <c r="D7001" s="3" t="s">
        <v>36849</v>
      </c>
      <c r="E7001" s="3" t="s">
        <v>36853</v>
      </c>
      <c r="F7001" s="3" t="s">
        <v>36850</v>
      </c>
      <c r="G7001" s="3" t="s">
        <v>36851</v>
      </c>
      <c r="H7001" s="3" t="s">
        <v>36852</v>
      </c>
    </row>
    <row r="7002" spans="1:8" ht="72.5" x14ac:dyDescent="0.35">
      <c r="A7002" s="4">
        <v>198566</v>
      </c>
      <c r="B7002" s="1">
        <v>45247</v>
      </c>
      <c r="C7002" s="2">
        <v>0.39339120370370373</v>
      </c>
      <c r="D7002" s="3" t="s">
        <v>36854</v>
      </c>
      <c r="E7002" s="3" t="s">
        <v>36857</v>
      </c>
      <c r="F7002" s="3" t="s">
        <v>36855</v>
      </c>
      <c r="G7002" s="3" t="e">
        <f>+ poor Glycemic CTRL</f>
        <v>#NAME?</v>
      </c>
      <c r="H7002" s="3" t="s">
        <v>36856</v>
      </c>
    </row>
    <row r="7003" spans="1:8" x14ac:dyDescent="0.35">
      <c r="A7003" s="4">
        <v>36834</v>
      </c>
      <c r="B7003" s="1">
        <v>45247</v>
      </c>
      <c r="C7003" s="2">
        <v>0.39365740740740746</v>
      </c>
      <c r="D7003" s="3" t="s">
        <v>11085</v>
      </c>
      <c r="E7003" s="3" t="s">
        <v>36860</v>
      </c>
      <c r="F7003" s="3" t="s">
        <v>36858</v>
      </c>
      <c r="G7003" s="3" t="s">
        <v>36859</v>
      </c>
      <c r="H7003" s="3" t="s">
        <v>11584</v>
      </c>
    </row>
    <row r="7004" spans="1:8" ht="58" x14ac:dyDescent="0.35">
      <c r="A7004" s="4">
        <v>48074</v>
      </c>
      <c r="B7004" s="1">
        <v>45247</v>
      </c>
      <c r="C7004" s="2">
        <v>0.39413194444444444</v>
      </c>
      <c r="D7004" s="3" t="s">
        <v>167</v>
      </c>
      <c r="E7004" s="3" t="s">
        <v>36863</v>
      </c>
      <c r="F7004" s="3" t="s">
        <v>36861</v>
      </c>
      <c r="G7004" s="3" t="s">
        <v>11839</v>
      </c>
      <c r="H7004" s="3" t="s">
        <v>36862</v>
      </c>
    </row>
    <row r="7005" spans="1:8" ht="72.5" x14ac:dyDescent="0.35">
      <c r="A7005" s="4">
        <v>43793</v>
      </c>
      <c r="B7005" s="1">
        <v>45247</v>
      </c>
      <c r="C7005" s="2">
        <v>0.39560185185185182</v>
      </c>
      <c r="D7005" s="3" t="s">
        <v>36864</v>
      </c>
      <c r="E7005" s="3" t="s">
        <v>36868</v>
      </c>
      <c r="F7005" s="3" t="s">
        <v>36865</v>
      </c>
      <c r="G7005" s="3" t="s">
        <v>36866</v>
      </c>
      <c r="H7005" s="3" t="s">
        <v>36867</v>
      </c>
    </row>
    <row r="7006" spans="1:8" ht="72.5" x14ac:dyDescent="0.35">
      <c r="A7006" s="4">
        <v>85438</v>
      </c>
      <c r="B7006" s="1">
        <v>45247</v>
      </c>
      <c r="C7006" s="2">
        <v>0.39621527777777782</v>
      </c>
      <c r="D7006" s="3" t="s">
        <v>36869</v>
      </c>
      <c r="E7006" s="3" t="s">
        <v>15448</v>
      </c>
      <c r="F7006" s="3" t="s">
        <v>36870</v>
      </c>
      <c r="G7006" s="3" t="s">
        <v>12560</v>
      </c>
      <c r="H7006" s="3" t="s">
        <v>36871</v>
      </c>
    </row>
    <row r="7007" spans="1:8" x14ac:dyDescent="0.35">
      <c r="A7007" s="4">
        <v>39151</v>
      </c>
      <c r="B7007" s="1">
        <v>45247</v>
      </c>
      <c r="C7007" s="2">
        <v>0.39648148148148149</v>
      </c>
      <c r="D7007" s="3" t="s">
        <v>359</v>
      </c>
      <c r="E7007" s="3" t="s">
        <v>359</v>
      </c>
      <c r="F7007" s="3" t="s">
        <v>12918</v>
      </c>
      <c r="G7007" s="3" t="s">
        <v>359</v>
      </c>
      <c r="H7007" s="3" t="s">
        <v>3017</v>
      </c>
    </row>
    <row r="7008" spans="1:8" ht="130.5" x14ac:dyDescent="0.35">
      <c r="A7008" s="4">
        <v>155074</v>
      </c>
      <c r="B7008" s="1">
        <v>45247</v>
      </c>
      <c r="C7008" s="2">
        <v>0.39803240740740736</v>
      </c>
      <c r="D7008" s="3" t="s">
        <v>1403</v>
      </c>
      <c r="E7008" s="3" t="s">
        <v>36875</v>
      </c>
      <c r="F7008" s="3" t="s">
        <v>36872</v>
      </c>
      <c r="G7008" s="3" t="s">
        <v>36873</v>
      </c>
      <c r="H7008" s="3" t="s">
        <v>36874</v>
      </c>
    </row>
    <row r="7009" spans="1:8" ht="87" x14ac:dyDescent="0.35">
      <c r="A7009" s="4">
        <v>73041</v>
      </c>
      <c r="B7009" s="1">
        <v>45247</v>
      </c>
      <c r="C7009" s="2">
        <v>0.39880787037037035</v>
      </c>
      <c r="D7009" s="3" t="s">
        <v>13095</v>
      </c>
      <c r="E7009" s="3" t="s">
        <v>36879</v>
      </c>
      <c r="F7009" s="3" t="s">
        <v>36876</v>
      </c>
      <c r="G7009" s="3" t="s">
        <v>36877</v>
      </c>
      <c r="H7009" s="3" t="s">
        <v>36878</v>
      </c>
    </row>
    <row r="7010" spans="1:8" ht="87" x14ac:dyDescent="0.35">
      <c r="A7010" s="4">
        <v>202274</v>
      </c>
      <c r="B7010" s="1">
        <v>45247</v>
      </c>
      <c r="C7010" s="2">
        <v>0.40133101851851855</v>
      </c>
      <c r="D7010" s="3" t="s">
        <v>36880</v>
      </c>
      <c r="E7010" s="3" t="s">
        <v>36883</v>
      </c>
      <c r="F7010" s="3" t="s">
        <v>36881</v>
      </c>
      <c r="G7010" s="3" t="s">
        <v>11912</v>
      </c>
      <c r="H7010" s="3" t="s">
        <v>36882</v>
      </c>
    </row>
    <row r="7011" spans="1:8" ht="43.5" x14ac:dyDescent="0.35">
      <c r="A7011" s="4">
        <v>41455</v>
      </c>
      <c r="B7011" s="1">
        <v>45247</v>
      </c>
      <c r="C7011" s="2">
        <v>0.40224537037037034</v>
      </c>
      <c r="D7011" s="3" t="s">
        <v>167</v>
      </c>
      <c r="E7011" s="3" t="s">
        <v>36886</v>
      </c>
      <c r="F7011" s="3" t="s">
        <v>36884</v>
      </c>
      <c r="G7011" s="3" t="s">
        <v>11857</v>
      </c>
      <c r="H7011" s="3" t="s">
        <v>36885</v>
      </c>
    </row>
    <row r="7012" spans="1:8" ht="58" x14ac:dyDescent="0.35">
      <c r="A7012" s="4">
        <v>96669</v>
      </c>
      <c r="B7012" s="1">
        <v>45247</v>
      </c>
      <c r="C7012" s="2">
        <v>0.40438657407407402</v>
      </c>
      <c r="D7012" s="3" t="s">
        <v>11708</v>
      </c>
      <c r="E7012" s="3" t="s">
        <v>36890</v>
      </c>
      <c r="F7012" s="3" t="s">
        <v>36887</v>
      </c>
      <c r="G7012" s="3" t="s">
        <v>36888</v>
      </c>
      <c r="H7012" s="3" t="s">
        <v>36889</v>
      </c>
    </row>
    <row r="7013" spans="1:8" x14ac:dyDescent="0.35">
      <c r="A7013" s="4">
        <v>41071</v>
      </c>
      <c r="B7013" s="1">
        <v>45247</v>
      </c>
      <c r="C7013" s="2">
        <v>0.4057175925925926</v>
      </c>
      <c r="D7013" s="3" t="s">
        <v>985</v>
      </c>
      <c r="E7013" s="3" t="s">
        <v>271</v>
      </c>
      <c r="F7013" s="3" t="s">
        <v>12918</v>
      </c>
      <c r="G7013" s="3" t="s">
        <v>271</v>
      </c>
      <c r="H7013" s="3" t="s">
        <v>3017</v>
      </c>
    </row>
    <row r="7014" spans="1:8" ht="145" x14ac:dyDescent="0.35">
      <c r="A7014" s="4">
        <v>130968</v>
      </c>
      <c r="B7014" s="1">
        <v>45247</v>
      </c>
      <c r="C7014" s="2">
        <v>0.4079861111111111</v>
      </c>
      <c r="D7014" s="3" t="s">
        <v>36891</v>
      </c>
      <c r="E7014" s="3" t="s">
        <v>36894</v>
      </c>
      <c r="F7014" s="3" t="s">
        <v>36892</v>
      </c>
      <c r="G7014" s="3" t="s">
        <v>12011</v>
      </c>
      <c r="H7014" s="3" t="s">
        <v>36893</v>
      </c>
    </row>
    <row r="7015" spans="1:8" x14ac:dyDescent="0.35">
      <c r="A7015" s="4">
        <v>77716</v>
      </c>
      <c r="B7015" s="1">
        <v>45247</v>
      </c>
      <c r="C7015" s="2">
        <v>0.40865740740740741</v>
      </c>
      <c r="D7015" s="3" t="s">
        <v>12079</v>
      </c>
      <c r="E7015" s="3" t="s">
        <v>36897</v>
      </c>
      <c r="F7015" s="3" t="s">
        <v>36895</v>
      </c>
      <c r="G7015" s="3" t="s">
        <v>1494</v>
      </c>
      <c r="H7015" s="3" t="s">
        <v>36896</v>
      </c>
    </row>
    <row r="7016" spans="1:8" x14ac:dyDescent="0.35">
      <c r="A7016" s="4">
        <v>23750</v>
      </c>
      <c r="B7016" s="1">
        <v>45247</v>
      </c>
      <c r="C7016" s="2">
        <v>0.40893518518518518</v>
      </c>
      <c r="D7016" s="3" t="s">
        <v>985</v>
      </c>
      <c r="E7016" s="3" t="s">
        <v>36900</v>
      </c>
      <c r="F7016" s="3" t="s">
        <v>36898</v>
      </c>
      <c r="G7016" s="3" t="s">
        <v>36899</v>
      </c>
      <c r="H7016" s="3" t="s">
        <v>3017</v>
      </c>
    </row>
    <row r="7017" spans="1:8" ht="58" x14ac:dyDescent="0.35">
      <c r="A7017" s="4">
        <v>207595</v>
      </c>
      <c r="B7017" s="1">
        <v>45247</v>
      </c>
      <c r="C7017" s="2">
        <v>0.40944444444444444</v>
      </c>
      <c r="D7017" s="3" t="s">
        <v>36901</v>
      </c>
      <c r="E7017" s="3" t="s">
        <v>36904</v>
      </c>
      <c r="F7017" s="3" t="s">
        <v>36902</v>
      </c>
      <c r="G7017" s="3" t="s">
        <v>12723</v>
      </c>
      <c r="H7017" s="3" t="s">
        <v>36903</v>
      </c>
    </row>
    <row r="7018" spans="1:8" ht="29" x14ac:dyDescent="0.35">
      <c r="A7018" s="4">
        <v>82845</v>
      </c>
      <c r="B7018" s="1">
        <v>45247</v>
      </c>
      <c r="C7018" s="2">
        <v>0.41071759259259261</v>
      </c>
      <c r="D7018" s="3" t="s">
        <v>985</v>
      </c>
      <c r="E7018" s="3" t="s">
        <v>15402</v>
      </c>
      <c r="F7018" s="3" t="s">
        <v>12918</v>
      </c>
      <c r="G7018" s="3" t="s">
        <v>15402</v>
      </c>
      <c r="H7018" s="3" t="s">
        <v>3017</v>
      </c>
    </row>
    <row r="7019" spans="1:8" ht="101.5" x14ac:dyDescent="0.35">
      <c r="A7019" s="4">
        <v>52438</v>
      </c>
      <c r="B7019" s="1">
        <v>45247</v>
      </c>
      <c r="C7019" s="2">
        <v>0.41083333333333333</v>
      </c>
      <c r="D7019" s="3" t="s">
        <v>36905</v>
      </c>
      <c r="E7019" s="3" t="s">
        <v>36907</v>
      </c>
      <c r="F7019" s="3" t="s">
        <v>36906</v>
      </c>
      <c r="G7019" s="3" t="s">
        <v>11732</v>
      </c>
      <c r="H7019" s="3" t="s">
        <v>35186</v>
      </c>
    </row>
    <row r="7020" spans="1:8" ht="87" x14ac:dyDescent="0.35">
      <c r="A7020" s="4">
        <v>39237</v>
      </c>
      <c r="B7020" s="1">
        <v>45247</v>
      </c>
      <c r="C7020" s="2">
        <v>0.41142361111111114</v>
      </c>
      <c r="D7020" s="3" t="s">
        <v>36908</v>
      </c>
      <c r="E7020" s="3" t="s">
        <v>36912</v>
      </c>
      <c r="F7020" s="3" t="s">
        <v>36909</v>
      </c>
      <c r="G7020" s="3" t="s">
        <v>36910</v>
      </c>
      <c r="H7020" s="3" t="s">
        <v>36911</v>
      </c>
    </row>
    <row r="7021" spans="1:8" ht="58" x14ac:dyDescent="0.35">
      <c r="A7021" s="4">
        <v>63377</v>
      </c>
      <c r="B7021" s="1">
        <v>45247</v>
      </c>
      <c r="C7021" s="2">
        <v>0.41341435185185182</v>
      </c>
      <c r="D7021" s="3" t="s">
        <v>1288</v>
      </c>
      <c r="E7021" s="3" t="s">
        <v>15501</v>
      </c>
      <c r="F7021" s="3" t="s">
        <v>36913</v>
      </c>
      <c r="G7021" s="3" t="s">
        <v>36914</v>
      </c>
      <c r="H7021" s="3" t="s">
        <v>36915</v>
      </c>
    </row>
    <row r="7022" spans="1:8" ht="145" x14ac:dyDescent="0.35">
      <c r="A7022" s="4">
        <v>186119</v>
      </c>
      <c r="B7022" s="1">
        <v>45247</v>
      </c>
      <c r="C7022" s="2">
        <v>0.41379629629629627</v>
      </c>
      <c r="D7022" s="3" t="s">
        <v>36916</v>
      </c>
      <c r="E7022" s="3" t="s">
        <v>36920</v>
      </c>
      <c r="F7022" s="3" t="s">
        <v>36917</v>
      </c>
      <c r="G7022" s="3" t="s">
        <v>36918</v>
      </c>
      <c r="H7022" s="3" t="s">
        <v>36919</v>
      </c>
    </row>
    <row r="7023" spans="1:8" ht="29" x14ac:dyDescent="0.35">
      <c r="A7023" s="4">
        <v>108255</v>
      </c>
      <c r="B7023" s="1">
        <v>45247</v>
      </c>
      <c r="C7023" s="2">
        <v>0.41420138888888891</v>
      </c>
      <c r="D7023" s="3" t="s">
        <v>36921</v>
      </c>
      <c r="E7023" s="3" t="s">
        <v>36925</v>
      </c>
      <c r="F7023" s="3" t="s">
        <v>36922</v>
      </c>
      <c r="G7023" s="3" t="s">
        <v>36923</v>
      </c>
      <c r="H7023" s="3" t="s">
        <v>36924</v>
      </c>
    </row>
    <row r="7024" spans="1:8" ht="29" x14ac:dyDescent="0.35">
      <c r="A7024" s="4">
        <v>40900</v>
      </c>
      <c r="B7024" s="1">
        <v>45247</v>
      </c>
      <c r="C7024" s="2">
        <v>0.41430555555555554</v>
      </c>
      <c r="D7024" s="3" t="s">
        <v>11085</v>
      </c>
      <c r="E7024" s="3" t="s">
        <v>14083</v>
      </c>
      <c r="F7024" s="3" t="s">
        <v>36926</v>
      </c>
      <c r="G7024" s="3" t="s">
        <v>36927</v>
      </c>
      <c r="H7024" s="3" t="s">
        <v>13334</v>
      </c>
    </row>
    <row r="7025" spans="1:8" ht="58" x14ac:dyDescent="0.35">
      <c r="A7025" s="4">
        <v>58643</v>
      </c>
      <c r="B7025" s="1">
        <v>45247</v>
      </c>
      <c r="C7025" s="2">
        <v>0.41562499999999997</v>
      </c>
      <c r="D7025" s="3" t="s">
        <v>36928</v>
      </c>
      <c r="E7025" s="3" t="s">
        <v>14980</v>
      </c>
      <c r="F7025" s="3" t="s">
        <v>36929</v>
      </c>
      <c r="G7025" s="3" t="s">
        <v>36930</v>
      </c>
      <c r="H7025" s="3" t="s">
        <v>36931</v>
      </c>
    </row>
    <row r="7026" spans="1:8" x14ac:dyDescent="0.35">
      <c r="A7026" s="4">
        <v>46734</v>
      </c>
      <c r="B7026" s="1">
        <v>45247</v>
      </c>
      <c r="C7026" s="2">
        <v>0.41582175925925924</v>
      </c>
      <c r="D7026" s="3" t="s">
        <v>985</v>
      </c>
      <c r="E7026" s="3" t="s">
        <v>36932</v>
      </c>
      <c r="F7026" s="3" t="s">
        <v>985</v>
      </c>
      <c r="G7026" s="3" t="s">
        <v>1127</v>
      </c>
      <c r="H7026" s="3" t="s">
        <v>3017</v>
      </c>
    </row>
    <row r="7027" spans="1:8" ht="101.5" x14ac:dyDescent="0.35">
      <c r="A7027" s="4">
        <v>204948</v>
      </c>
      <c r="B7027" s="1">
        <v>45247</v>
      </c>
      <c r="C7027" s="2">
        <v>0.41608796296296297</v>
      </c>
      <c r="D7027" s="3" t="s">
        <v>36933</v>
      </c>
      <c r="E7027" s="3" t="s">
        <v>36937</v>
      </c>
      <c r="F7027" s="3" t="s">
        <v>36934</v>
      </c>
      <c r="G7027" s="3" t="s">
        <v>36935</v>
      </c>
      <c r="H7027" s="3" t="s">
        <v>36936</v>
      </c>
    </row>
    <row r="7028" spans="1:8" ht="72.5" x14ac:dyDescent="0.35">
      <c r="A7028" s="4">
        <v>51786</v>
      </c>
      <c r="B7028" s="1">
        <v>45247</v>
      </c>
      <c r="C7028" s="2">
        <v>0.4168055555555556</v>
      </c>
      <c r="D7028" s="3" t="s">
        <v>36938</v>
      </c>
      <c r="E7028" s="3" t="s">
        <v>36942</v>
      </c>
      <c r="F7028" s="3" t="s">
        <v>36939</v>
      </c>
      <c r="G7028" s="3" t="s">
        <v>36940</v>
      </c>
      <c r="H7028" s="3" t="s">
        <v>36941</v>
      </c>
    </row>
    <row r="7029" spans="1:8" ht="43.5" x14ac:dyDescent="0.35">
      <c r="A7029" s="4">
        <v>33194</v>
      </c>
      <c r="B7029" s="1">
        <v>45247</v>
      </c>
      <c r="C7029" s="2">
        <v>0.41935185185185181</v>
      </c>
      <c r="D7029" s="3" t="s">
        <v>36943</v>
      </c>
      <c r="E7029" s="3" t="s">
        <v>36946</v>
      </c>
      <c r="F7029" s="3" t="s">
        <v>36944</v>
      </c>
      <c r="G7029" s="3" t="s">
        <v>12147</v>
      </c>
      <c r="H7029" s="3" t="s">
        <v>36945</v>
      </c>
    </row>
    <row r="7030" spans="1:8" ht="29" x14ac:dyDescent="0.35">
      <c r="A7030" s="4">
        <v>207224</v>
      </c>
      <c r="B7030" s="1">
        <v>45247</v>
      </c>
      <c r="C7030" s="2">
        <v>0.42027777777777775</v>
      </c>
      <c r="D7030" s="3" t="s">
        <v>13638</v>
      </c>
      <c r="E7030" s="3" t="s">
        <v>36950</v>
      </c>
      <c r="F7030" s="3" t="s">
        <v>36947</v>
      </c>
      <c r="G7030" s="3" t="s">
        <v>36948</v>
      </c>
      <c r="H7030" s="3" t="s">
        <v>36949</v>
      </c>
    </row>
    <row r="7031" spans="1:8" ht="43.5" x14ac:dyDescent="0.35">
      <c r="A7031" s="4">
        <v>39117</v>
      </c>
      <c r="B7031" s="1">
        <v>45247</v>
      </c>
      <c r="C7031" s="2">
        <v>0.4211226851851852</v>
      </c>
      <c r="D7031" s="3" t="s">
        <v>36951</v>
      </c>
      <c r="E7031" s="3" t="s">
        <v>12535</v>
      </c>
      <c r="F7031" s="3" t="s">
        <v>36952</v>
      </c>
      <c r="G7031" s="3" t="s">
        <v>36953</v>
      </c>
      <c r="H7031" s="3" t="s">
        <v>36954</v>
      </c>
    </row>
    <row r="7032" spans="1:8" ht="29" x14ac:dyDescent="0.35">
      <c r="A7032" s="4">
        <v>33272</v>
      </c>
      <c r="B7032" s="1">
        <v>45247</v>
      </c>
      <c r="C7032" s="2">
        <v>0.42148148148148151</v>
      </c>
      <c r="D7032" s="3" t="s">
        <v>12383</v>
      </c>
      <c r="E7032" s="3" t="s">
        <v>36957</v>
      </c>
      <c r="F7032" s="3" t="s">
        <v>36955</v>
      </c>
      <c r="G7032" s="3" t="s">
        <v>10823</v>
      </c>
      <c r="H7032" s="3" t="s">
        <v>36956</v>
      </c>
    </row>
    <row r="7033" spans="1:8" ht="130.5" x14ac:dyDescent="0.35">
      <c r="A7033" s="4">
        <v>26273</v>
      </c>
      <c r="B7033" s="1">
        <v>45247</v>
      </c>
      <c r="C7033" s="2">
        <v>0.42179398148148151</v>
      </c>
      <c r="D7033" s="3" t="s">
        <v>36958</v>
      </c>
      <c r="E7033" s="3" t="s">
        <v>36962</v>
      </c>
      <c r="F7033" s="3" t="s">
        <v>36959</v>
      </c>
      <c r="G7033" s="3" t="s">
        <v>36960</v>
      </c>
      <c r="H7033" s="3" t="s">
        <v>36961</v>
      </c>
    </row>
    <row r="7034" spans="1:8" x14ac:dyDescent="0.35">
      <c r="A7034" s="4">
        <v>102107</v>
      </c>
      <c r="B7034" s="1">
        <v>45247</v>
      </c>
      <c r="C7034" s="2">
        <v>0.42327546296296298</v>
      </c>
      <c r="D7034" s="3" t="s">
        <v>985</v>
      </c>
      <c r="E7034" s="3" t="s">
        <v>36964</v>
      </c>
      <c r="F7034" s="3" t="s">
        <v>12918</v>
      </c>
      <c r="G7034" s="3" t="s">
        <v>36963</v>
      </c>
      <c r="H7034" s="3" t="s">
        <v>3017</v>
      </c>
    </row>
    <row r="7035" spans="1:8" ht="159.5" x14ac:dyDescent="0.35">
      <c r="A7035" s="4">
        <v>204761</v>
      </c>
      <c r="B7035" s="1">
        <v>45247</v>
      </c>
      <c r="C7035" s="2">
        <v>0.42370370370370369</v>
      </c>
      <c r="D7035" s="3" t="s">
        <v>36965</v>
      </c>
      <c r="E7035" s="3" t="s">
        <v>36969</v>
      </c>
      <c r="F7035" s="3" t="s">
        <v>36966</v>
      </c>
      <c r="G7035" s="3" t="s">
        <v>36967</v>
      </c>
      <c r="H7035" s="3" t="s">
        <v>36968</v>
      </c>
    </row>
    <row r="7036" spans="1:8" ht="72.5" x14ac:dyDescent="0.35">
      <c r="A7036" s="4">
        <v>39639</v>
      </c>
      <c r="B7036" s="1">
        <v>45247</v>
      </c>
      <c r="C7036" s="2">
        <v>0.42598379629629629</v>
      </c>
      <c r="D7036" s="3" t="s">
        <v>36970</v>
      </c>
      <c r="E7036" s="3" t="s">
        <v>12456</v>
      </c>
      <c r="F7036" s="3" t="s">
        <v>36971</v>
      </c>
      <c r="G7036" s="3" t="s">
        <v>11836</v>
      </c>
      <c r="H7036" s="3" t="s">
        <v>36972</v>
      </c>
    </row>
    <row r="7037" spans="1:8" x14ac:dyDescent="0.35">
      <c r="A7037" s="4">
        <v>51000</v>
      </c>
      <c r="B7037" s="1">
        <v>45247</v>
      </c>
      <c r="C7037" s="2">
        <v>0.42722222222222223</v>
      </c>
      <c r="D7037" s="3" t="s">
        <v>1231</v>
      </c>
      <c r="E7037" s="3" t="s">
        <v>1231</v>
      </c>
      <c r="F7037" s="3" t="s">
        <v>985</v>
      </c>
      <c r="G7037" s="3" t="s">
        <v>36973</v>
      </c>
      <c r="H7037" s="3" t="s">
        <v>10350</v>
      </c>
    </row>
    <row r="7038" spans="1:8" ht="87" x14ac:dyDescent="0.35">
      <c r="A7038" s="4">
        <v>57509</v>
      </c>
      <c r="B7038" s="1">
        <v>45247</v>
      </c>
      <c r="C7038" s="2">
        <v>0.42944444444444446</v>
      </c>
      <c r="D7038" s="3" t="s">
        <v>36974</v>
      </c>
      <c r="E7038" s="3" t="s">
        <v>36978</v>
      </c>
      <c r="F7038" s="3" t="s">
        <v>36975</v>
      </c>
      <c r="G7038" s="3" t="s">
        <v>36976</v>
      </c>
      <c r="H7038" s="3" t="s">
        <v>36977</v>
      </c>
    </row>
    <row r="7039" spans="1:8" x14ac:dyDescent="0.35">
      <c r="A7039" s="4">
        <v>54113</v>
      </c>
      <c r="B7039" s="1">
        <v>45247</v>
      </c>
      <c r="C7039" s="2">
        <v>0.4306018518518519</v>
      </c>
      <c r="D7039" s="3" t="s">
        <v>24426</v>
      </c>
      <c r="E7039" s="3" t="s">
        <v>658</v>
      </c>
      <c r="F7039" s="3" t="s">
        <v>658</v>
      </c>
      <c r="G7039" s="3" t="s">
        <v>658</v>
      </c>
      <c r="H7039" s="3" t="s">
        <v>3017</v>
      </c>
    </row>
    <row r="7040" spans="1:8" ht="130.5" x14ac:dyDescent="0.35">
      <c r="A7040" s="4">
        <v>186224</v>
      </c>
      <c r="B7040" s="1">
        <v>45247</v>
      </c>
      <c r="C7040" s="2">
        <v>0.43160879629629628</v>
      </c>
      <c r="D7040" s="3" t="s">
        <v>36980</v>
      </c>
      <c r="E7040" s="3" t="s">
        <v>36983</v>
      </c>
      <c r="F7040" s="3" t="s">
        <v>36981</v>
      </c>
      <c r="G7040" s="3" t="s">
        <v>11857</v>
      </c>
      <c r="H7040" s="3" t="s">
        <v>36982</v>
      </c>
    </row>
    <row r="7041" spans="1:8" ht="43.5" x14ac:dyDescent="0.35">
      <c r="A7041" s="4">
        <v>207603</v>
      </c>
      <c r="B7041" s="1">
        <v>45247</v>
      </c>
      <c r="C7041" s="2">
        <v>0.43187500000000001</v>
      </c>
      <c r="D7041" s="3" t="s">
        <v>10944</v>
      </c>
      <c r="E7041" s="3" t="s">
        <v>36987</v>
      </c>
      <c r="F7041" s="3" t="s">
        <v>36984</v>
      </c>
      <c r="G7041" s="3" t="s">
        <v>36985</v>
      </c>
      <c r="H7041" s="3" t="s">
        <v>36986</v>
      </c>
    </row>
    <row r="7042" spans="1:8" ht="29" x14ac:dyDescent="0.35">
      <c r="A7042" s="4">
        <v>144082</v>
      </c>
      <c r="B7042" s="1">
        <v>45247</v>
      </c>
      <c r="C7042" s="2">
        <v>0.43259259259259258</v>
      </c>
      <c r="D7042" s="3" t="s">
        <v>36988</v>
      </c>
      <c r="E7042" s="3" t="s">
        <v>14716</v>
      </c>
      <c r="F7042" s="3" t="s">
        <v>36989</v>
      </c>
      <c r="G7042" s="3" t="s">
        <v>36990</v>
      </c>
      <c r="H7042" s="3" t="s">
        <v>36991</v>
      </c>
    </row>
    <row r="7043" spans="1:8" x14ac:dyDescent="0.35">
      <c r="A7043" s="4">
        <v>40959</v>
      </c>
      <c r="B7043" s="1">
        <v>45247</v>
      </c>
      <c r="C7043" s="2">
        <v>0.43381944444444448</v>
      </c>
      <c r="D7043" s="3" t="s">
        <v>36992</v>
      </c>
      <c r="E7043" s="3" t="s">
        <v>36994</v>
      </c>
      <c r="F7043" s="3" t="s">
        <v>14769</v>
      </c>
      <c r="G7043" s="3" t="s">
        <v>11732</v>
      </c>
      <c r="H7043" s="3" t="s">
        <v>36993</v>
      </c>
    </row>
    <row r="7044" spans="1:8" ht="101.5" x14ac:dyDescent="0.35">
      <c r="A7044" s="4">
        <v>32400</v>
      </c>
      <c r="B7044" s="1">
        <v>45247</v>
      </c>
      <c r="C7044" s="2">
        <v>0.43399305555555556</v>
      </c>
      <c r="D7044" s="3" t="s">
        <v>985</v>
      </c>
      <c r="E7044" s="3" t="s">
        <v>36995</v>
      </c>
      <c r="F7044" s="3" t="s">
        <v>12918</v>
      </c>
      <c r="G7044" s="3" t="s">
        <v>36995</v>
      </c>
      <c r="H7044" s="3" t="s">
        <v>3017</v>
      </c>
    </row>
    <row r="7045" spans="1:8" ht="29" x14ac:dyDescent="0.35">
      <c r="A7045" s="4">
        <v>56397</v>
      </c>
      <c r="B7045" s="1">
        <v>45247</v>
      </c>
      <c r="C7045" s="2">
        <v>0.43403935185185188</v>
      </c>
      <c r="D7045" s="3" t="s">
        <v>36996</v>
      </c>
      <c r="E7045" s="3" t="s">
        <v>14470</v>
      </c>
      <c r="F7045" s="3" t="s">
        <v>36997</v>
      </c>
      <c r="G7045" s="3" t="s">
        <v>12599</v>
      </c>
      <c r="H7045" s="3" t="s">
        <v>36998</v>
      </c>
    </row>
    <row r="7046" spans="1:8" ht="43.5" x14ac:dyDescent="0.35">
      <c r="A7046" s="4">
        <v>205801</v>
      </c>
      <c r="B7046" s="1">
        <v>45247</v>
      </c>
      <c r="C7046" s="2">
        <v>0.43510416666666668</v>
      </c>
      <c r="D7046" s="3" t="s">
        <v>36999</v>
      </c>
      <c r="E7046" s="3" t="s">
        <v>37003</v>
      </c>
      <c r="F7046" s="3" t="s">
        <v>37000</v>
      </c>
      <c r="G7046" s="3" t="s">
        <v>37001</v>
      </c>
      <c r="H7046" s="3" t="s">
        <v>37002</v>
      </c>
    </row>
    <row r="7047" spans="1:8" ht="72.5" x14ac:dyDescent="0.35">
      <c r="A7047" s="4">
        <v>151935</v>
      </c>
      <c r="B7047" s="1">
        <v>45247</v>
      </c>
      <c r="C7047" s="2">
        <v>0.43518518518518517</v>
      </c>
      <c r="D7047" s="3" t="s">
        <v>37004</v>
      </c>
      <c r="E7047" s="3" t="s">
        <v>37008</v>
      </c>
      <c r="F7047" s="3" t="s">
        <v>37005</v>
      </c>
      <c r="G7047" s="3" t="s">
        <v>37006</v>
      </c>
      <c r="H7047" s="3" t="s">
        <v>37007</v>
      </c>
    </row>
    <row r="7048" spans="1:8" ht="87" x14ac:dyDescent="0.35">
      <c r="A7048" s="4">
        <v>95811</v>
      </c>
      <c r="B7048" s="1">
        <v>45247</v>
      </c>
      <c r="C7048" s="2">
        <v>0.43712962962962965</v>
      </c>
      <c r="D7048" s="3" t="s">
        <v>167</v>
      </c>
      <c r="E7048" s="3" t="s">
        <v>37011</v>
      </c>
      <c r="F7048" s="3" t="s">
        <v>37009</v>
      </c>
      <c r="G7048" s="3" t="s">
        <v>11857</v>
      </c>
      <c r="H7048" s="3" t="s">
        <v>37010</v>
      </c>
    </row>
    <row r="7049" spans="1:8" ht="101.5" x14ac:dyDescent="0.35">
      <c r="A7049" s="4">
        <v>34747</v>
      </c>
      <c r="B7049" s="1">
        <v>45247</v>
      </c>
      <c r="C7049" s="2">
        <v>0.43844907407407407</v>
      </c>
      <c r="D7049" s="3" t="s">
        <v>37012</v>
      </c>
      <c r="E7049" s="3" t="s">
        <v>37016</v>
      </c>
      <c r="F7049" s="3" t="s">
        <v>37013</v>
      </c>
      <c r="G7049" s="3" t="s">
        <v>37014</v>
      </c>
      <c r="H7049" s="3" t="s">
        <v>37015</v>
      </c>
    </row>
    <row r="7050" spans="1:8" x14ac:dyDescent="0.35">
      <c r="A7050" s="4">
        <v>99719</v>
      </c>
      <c r="B7050" s="1">
        <v>45247</v>
      </c>
      <c r="C7050" s="2">
        <v>0.4395486111111111</v>
      </c>
      <c r="D7050" s="3" t="s">
        <v>37017</v>
      </c>
      <c r="E7050" s="3" t="s">
        <v>37020</v>
      </c>
      <c r="F7050" s="3" t="s">
        <v>1805</v>
      </c>
      <c r="G7050" s="3" t="s">
        <v>37018</v>
      </c>
      <c r="H7050" s="3" t="s">
        <v>37019</v>
      </c>
    </row>
    <row r="7051" spans="1:8" x14ac:dyDescent="0.35">
      <c r="A7051" s="4">
        <v>202842</v>
      </c>
      <c r="B7051" s="1">
        <v>45247</v>
      </c>
      <c r="C7051" s="2">
        <v>0.4433449074074074</v>
      </c>
      <c r="D7051" s="3" t="s">
        <v>985</v>
      </c>
      <c r="E7051" s="3" t="s">
        <v>37023</v>
      </c>
      <c r="F7051" s="3" t="s">
        <v>12918</v>
      </c>
      <c r="G7051" s="3" t="s">
        <v>37021</v>
      </c>
      <c r="H7051" s="3" t="s">
        <v>37022</v>
      </c>
    </row>
    <row r="7052" spans="1:8" ht="174" x14ac:dyDescent="0.35">
      <c r="A7052" s="4">
        <v>34150</v>
      </c>
      <c r="B7052" s="1">
        <v>45247</v>
      </c>
      <c r="C7052" s="2">
        <v>0.44347222222222221</v>
      </c>
      <c r="D7052" s="3" t="s">
        <v>37024</v>
      </c>
      <c r="E7052" s="3" t="s">
        <v>37027</v>
      </c>
      <c r="F7052" s="3" t="s">
        <v>37025</v>
      </c>
      <c r="G7052" s="3" t="s">
        <v>11732</v>
      </c>
      <c r="H7052" s="3" t="s">
        <v>37026</v>
      </c>
    </row>
    <row r="7053" spans="1:8" ht="101.5" x14ac:dyDescent="0.35">
      <c r="A7053" s="4">
        <v>202080</v>
      </c>
      <c r="B7053" s="1">
        <v>45247</v>
      </c>
      <c r="C7053" s="2">
        <v>0.44518518518518518</v>
      </c>
      <c r="D7053" s="3" t="s">
        <v>37028</v>
      </c>
      <c r="E7053" s="3" t="s">
        <v>37032</v>
      </c>
      <c r="F7053" s="3" t="s">
        <v>37029</v>
      </c>
      <c r="G7053" s="3" t="s">
        <v>37030</v>
      </c>
      <c r="H7053" s="3" t="s">
        <v>37031</v>
      </c>
    </row>
    <row r="7054" spans="1:8" ht="275.5" x14ac:dyDescent="0.35">
      <c r="A7054" s="4">
        <v>205108</v>
      </c>
      <c r="B7054" s="1">
        <v>45247</v>
      </c>
      <c r="C7054" s="2">
        <v>0.4455324074074074</v>
      </c>
      <c r="D7054" s="3" t="s">
        <v>37033</v>
      </c>
      <c r="E7054" s="3" t="s">
        <v>37037</v>
      </c>
      <c r="F7054" s="3" t="s">
        <v>37034</v>
      </c>
      <c r="G7054" s="3" t="s">
        <v>37035</v>
      </c>
      <c r="H7054" s="3" t="s">
        <v>37036</v>
      </c>
    </row>
    <row r="7055" spans="1:8" ht="203" x14ac:dyDescent="0.35">
      <c r="A7055" s="4">
        <v>129015</v>
      </c>
      <c r="B7055" s="1">
        <v>45247</v>
      </c>
      <c r="C7055" s="2">
        <v>0.44651620370370365</v>
      </c>
      <c r="D7055" s="3" t="s">
        <v>37038</v>
      </c>
      <c r="E7055" s="3" t="s">
        <v>37040</v>
      </c>
      <c r="F7055" s="3" t="s">
        <v>11799</v>
      </c>
      <c r="G7055" s="3" t="s">
        <v>11857</v>
      </c>
      <c r="H7055" s="3" t="s">
        <v>37039</v>
      </c>
    </row>
    <row r="7056" spans="1:8" ht="72.5" x14ac:dyDescent="0.35">
      <c r="A7056" s="4">
        <v>207253</v>
      </c>
      <c r="B7056" s="1">
        <v>45247</v>
      </c>
      <c r="C7056" s="2">
        <v>0.44828703703703704</v>
      </c>
      <c r="D7056" s="3" t="s">
        <v>11085</v>
      </c>
      <c r="E7056" s="3" t="s">
        <v>37044</v>
      </c>
      <c r="F7056" s="3" t="s">
        <v>37041</v>
      </c>
      <c r="G7056" s="3" t="s">
        <v>37042</v>
      </c>
      <c r="H7056" s="3" t="s">
        <v>37043</v>
      </c>
    </row>
    <row r="7057" spans="1:8" x14ac:dyDescent="0.35">
      <c r="A7057" s="4">
        <v>48204</v>
      </c>
      <c r="B7057" s="1">
        <v>45247</v>
      </c>
      <c r="C7057" s="2">
        <v>0.4488773148148148</v>
      </c>
      <c r="D7057" s="3" t="s">
        <v>985</v>
      </c>
      <c r="E7057" s="3" t="s">
        <v>846</v>
      </c>
      <c r="F7057" s="3" t="s">
        <v>12918</v>
      </c>
      <c r="G7057" s="3" t="s">
        <v>846</v>
      </c>
      <c r="H7057" s="3" t="s">
        <v>3017</v>
      </c>
    </row>
    <row r="7058" spans="1:8" ht="29" x14ac:dyDescent="0.35">
      <c r="A7058" s="4">
        <v>40938</v>
      </c>
      <c r="B7058" s="1">
        <v>45247</v>
      </c>
      <c r="C7058" s="2">
        <v>0.45362268518518517</v>
      </c>
      <c r="D7058" s="3" t="s">
        <v>985</v>
      </c>
      <c r="E7058" s="3" t="s">
        <v>37045</v>
      </c>
      <c r="F7058" s="3" t="s">
        <v>12918</v>
      </c>
      <c r="G7058" s="3" t="s">
        <v>37045</v>
      </c>
      <c r="H7058" s="3" t="s">
        <v>13614</v>
      </c>
    </row>
    <row r="7059" spans="1:8" ht="72.5" x14ac:dyDescent="0.35">
      <c r="A7059" s="4">
        <v>198112</v>
      </c>
      <c r="B7059" s="1">
        <v>45247</v>
      </c>
      <c r="C7059" s="2">
        <v>0.45571759259259265</v>
      </c>
      <c r="D7059" s="3" t="s">
        <v>1403</v>
      </c>
      <c r="E7059" s="3" t="s">
        <v>37049</v>
      </c>
      <c r="F7059" s="3" t="s">
        <v>37046</v>
      </c>
      <c r="G7059" s="3" t="s">
        <v>37047</v>
      </c>
      <c r="H7059" s="3" t="s">
        <v>37048</v>
      </c>
    </row>
    <row r="7060" spans="1:8" ht="58" x14ac:dyDescent="0.35">
      <c r="A7060" s="4">
        <v>202233</v>
      </c>
      <c r="B7060" s="1">
        <v>45247</v>
      </c>
      <c r="C7060" s="2">
        <v>0.45578703703703699</v>
      </c>
      <c r="D7060" s="3" t="s">
        <v>37050</v>
      </c>
      <c r="E7060" s="3" t="s">
        <v>37053</v>
      </c>
      <c r="F7060" s="3" t="s">
        <v>37051</v>
      </c>
      <c r="G7060" s="3" t="s">
        <v>11786</v>
      </c>
      <c r="H7060" s="3" t="s">
        <v>37052</v>
      </c>
    </row>
    <row r="7061" spans="1:8" x14ac:dyDescent="0.35">
      <c r="A7061" s="4">
        <v>44796</v>
      </c>
      <c r="B7061" s="1">
        <v>45247</v>
      </c>
      <c r="C7061" s="2">
        <v>0.4566898148148148</v>
      </c>
      <c r="D7061" s="3" t="s">
        <v>985</v>
      </c>
      <c r="E7061" s="3" t="s">
        <v>11699</v>
      </c>
      <c r="F7061" s="3" t="s">
        <v>12918</v>
      </c>
      <c r="G7061" s="3" t="s">
        <v>11699</v>
      </c>
      <c r="H7061" s="3" t="s">
        <v>3017</v>
      </c>
    </row>
    <row r="7062" spans="1:8" ht="58" x14ac:dyDescent="0.35">
      <c r="A7062" s="4">
        <v>207013</v>
      </c>
      <c r="B7062" s="1">
        <v>45247</v>
      </c>
      <c r="C7062" s="2">
        <v>0.46001157407407406</v>
      </c>
      <c r="D7062" s="3" t="s">
        <v>10412</v>
      </c>
      <c r="E7062" s="3" t="s">
        <v>37056</v>
      </c>
      <c r="F7062" s="3" t="s">
        <v>37054</v>
      </c>
      <c r="G7062" s="3" t="s">
        <v>14478</v>
      </c>
      <c r="H7062" s="3" t="s">
        <v>37055</v>
      </c>
    </row>
    <row r="7063" spans="1:8" ht="174" x14ac:dyDescent="0.35">
      <c r="A7063" s="4">
        <v>172033</v>
      </c>
      <c r="B7063" s="1">
        <v>45247</v>
      </c>
      <c r="C7063" s="2">
        <v>0.46105324074074078</v>
      </c>
      <c r="D7063" s="3" t="s">
        <v>37057</v>
      </c>
      <c r="E7063" s="3" t="s">
        <v>10940</v>
      </c>
      <c r="F7063" s="3" t="s">
        <v>37058</v>
      </c>
      <c r="G7063" s="3" t="s">
        <v>37059</v>
      </c>
      <c r="H7063" s="3" t="s">
        <v>37060</v>
      </c>
    </row>
    <row r="7064" spans="1:8" ht="29" x14ac:dyDescent="0.35">
      <c r="A7064" s="4">
        <v>141409</v>
      </c>
      <c r="B7064" s="1">
        <v>45247</v>
      </c>
      <c r="C7064" s="2">
        <v>0.46365740740740741</v>
      </c>
      <c r="D7064" s="3" t="s">
        <v>10285</v>
      </c>
      <c r="E7064" s="3" t="s">
        <v>37063</v>
      </c>
      <c r="F7064" s="3" t="s">
        <v>37061</v>
      </c>
      <c r="G7064" s="3" t="s">
        <v>12061</v>
      </c>
      <c r="H7064" s="3" t="s">
        <v>37062</v>
      </c>
    </row>
    <row r="7065" spans="1:8" ht="58" x14ac:dyDescent="0.35">
      <c r="A7065" s="4">
        <v>44878</v>
      </c>
      <c r="B7065" s="1">
        <v>45247</v>
      </c>
      <c r="C7065" s="2">
        <v>0.46394675925925927</v>
      </c>
      <c r="D7065" s="3" t="s">
        <v>1436</v>
      </c>
      <c r="E7065" s="3" t="s">
        <v>37066</v>
      </c>
      <c r="F7065" s="3" t="s">
        <v>37064</v>
      </c>
      <c r="G7065" s="3" t="s">
        <v>11800</v>
      </c>
      <c r="H7065" s="3" t="s">
        <v>37065</v>
      </c>
    </row>
    <row r="7066" spans="1:8" ht="58" x14ac:dyDescent="0.35">
      <c r="A7066" s="4">
        <v>3046</v>
      </c>
      <c r="B7066" s="1">
        <v>45247</v>
      </c>
      <c r="C7066" s="2">
        <v>0.46790509259259255</v>
      </c>
      <c r="D7066" s="3" t="s">
        <v>37067</v>
      </c>
      <c r="E7066" s="3" t="s">
        <v>10929</v>
      </c>
      <c r="F7066" s="3" t="s">
        <v>37068</v>
      </c>
      <c r="G7066" s="3" t="s">
        <v>11836</v>
      </c>
      <c r="H7066" s="3" t="s">
        <v>37069</v>
      </c>
    </row>
    <row r="7067" spans="1:8" ht="43.5" x14ac:dyDescent="0.35">
      <c r="A7067" s="4">
        <v>178260</v>
      </c>
      <c r="B7067" s="1">
        <v>45247</v>
      </c>
      <c r="C7067" s="2">
        <v>0.46802083333333333</v>
      </c>
      <c r="D7067" s="3" t="s">
        <v>12003</v>
      </c>
      <c r="E7067" s="3" t="s">
        <v>37072</v>
      </c>
      <c r="F7067" s="3" t="s">
        <v>37070</v>
      </c>
      <c r="G7067" s="3" t="s">
        <v>10733</v>
      </c>
      <c r="H7067" s="3" t="s">
        <v>37071</v>
      </c>
    </row>
    <row r="7068" spans="1:8" ht="58" x14ac:dyDescent="0.35">
      <c r="A7068" s="4">
        <v>154915</v>
      </c>
      <c r="B7068" s="1">
        <v>45247</v>
      </c>
      <c r="C7068" s="2">
        <v>0.46866898148148151</v>
      </c>
      <c r="D7068" s="3" t="s">
        <v>37073</v>
      </c>
      <c r="E7068" s="3" t="s">
        <v>37077</v>
      </c>
      <c r="F7068" s="3" t="s">
        <v>37074</v>
      </c>
      <c r="G7068" s="3" t="s">
        <v>37075</v>
      </c>
      <c r="H7068" s="3" t="s">
        <v>37076</v>
      </c>
    </row>
    <row r="7069" spans="1:8" ht="29" x14ac:dyDescent="0.35">
      <c r="A7069" s="4">
        <v>35392</v>
      </c>
      <c r="B7069" s="1">
        <v>45247</v>
      </c>
      <c r="C7069" s="2">
        <v>0.46877314814814813</v>
      </c>
      <c r="D7069" s="3" t="s">
        <v>167</v>
      </c>
      <c r="E7069" s="3" t="s">
        <v>12139</v>
      </c>
      <c r="F7069" s="3" t="s">
        <v>14090</v>
      </c>
      <c r="G7069" s="3" t="s">
        <v>12139</v>
      </c>
      <c r="H7069" s="3" t="s">
        <v>1325</v>
      </c>
    </row>
    <row r="7070" spans="1:8" ht="87" x14ac:dyDescent="0.35">
      <c r="A7070" s="4">
        <v>43847</v>
      </c>
      <c r="B7070" s="1">
        <v>45247</v>
      </c>
      <c r="C7070" s="2">
        <v>0.47005787037037039</v>
      </c>
      <c r="D7070" s="3" t="s">
        <v>12701</v>
      </c>
      <c r="E7070" s="3" t="s">
        <v>14979</v>
      </c>
      <c r="F7070" s="3" t="s">
        <v>37078</v>
      </c>
      <c r="G7070" s="3" t="s">
        <v>37079</v>
      </c>
      <c r="H7070" s="3" t="s">
        <v>37080</v>
      </c>
    </row>
    <row r="7071" spans="1:8" ht="29" x14ac:dyDescent="0.35">
      <c r="A7071" s="4">
        <v>41028</v>
      </c>
      <c r="B7071" s="1">
        <v>45247</v>
      </c>
      <c r="C7071" s="2">
        <v>0.47114583333333332</v>
      </c>
      <c r="D7071" s="3" t="s">
        <v>10957</v>
      </c>
      <c r="E7071" s="3" t="s">
        <v>14333</v>
      </c>
      <c r="F7071" s="3" t="s">
        <v>37081</v>
      </c>
      <c r="G7071" s="3" t="s">
        <v>14333</v>
      </c>
      <c r="H7071" s="3" t="s">
        <v>1325</v>
      </c>
    </row>
    <row r="7072" spans="1:8" x14ac:dyDescent="0.35">
      <c r="A7072" s="4">
        <v>107487</v>
      </c>
      <c r="B7072" s="1">
        <v>45247</v>
      </c>
      <c r="C7072" s="2">
        <v>0.47245370370370371</v>
      </c>
      <c r="D7072" s="3" t="s">
        <v>994</v>
      </c>
      <c r="E7072" s="3" t="s">
        <v>37083</v>
      </c>
      <c r="F7072" s="3" t="s">
        <v>37082</v>
      </c>
      <c r="G7072" s="3" t="s">
        <v>37083</v>
      </c>
      <c r="H7072" s="3" t="s">
        <v>37084</v>
      </c>
    </row>
    <row r="7073" spans="1:8" ht="116" x14ac:dyDescent="0.35">
      <c r="A7073" s="4">
        <v>49358</v>
      </c>
      <c r="B7073" s="1">
        <v>45247</v>
      </c>
      <c r="C7073" s="2">
        <v>0.47302083333333328</v>
      </c>
      <c r="D7073" s="3" t="s">
        <v>13141</v>
      </c>
      <c r="E7073" s="3" t="s">
        <v>37086</v>
      </c>
      <c r="F7073" s="3" t="s">
        <v>14090</v>
      </c>
      <c r="G7073" s="3" t="s">
        <v>37085</v>
      </c>
      <c r="H7073" s="3" t="s">
        <v>11481</v>
      </c>
    </row>
    <row r="7074" spans="1:8" ht="58" x14ac:dyDescent="0.35">
      <c r="A7074" s="4">
        <v>189359</v>
      </c>
      <c r="B7074" s="1">
        <v>45247</v>
      </c>
      <c r="C7074" s="2">
        <v>0.47317129629629634</v>
      </c>
      <c r="D7074" s="3" t="s">
        <v>37087</v>
      </c>
      <c r="E7074" s="3" t="s">
        <v>37091</v>
      </c>
      <c r="F7074" s="3" t="s">
        <v>37088</v>
      </c>
      <c r="G7074" s="3" t="s">
        <v>37089</v>
      </c>
      <c r="H7074" s="3" t="s">
        <v>37090</v>
      </c>
    </row>
    <row r="7075" spans="1:8" ht="87" x14ac:dyDescent="0.35">
      <c r="A7075" s="4">
        <v>43847</v>
      </c>
      <c r="B7075" s="1">
        <v>45247</v>
      </c>
      <c r="C7075" s="2">
        <v>0.47454861111111107</v>
      </c>
      <c r="D7075" s="3" t="s">
        <v>12701</v>
      </c>
      <c r="E7075" s="3" t="s">
        <v>14979</v>
      </c>
      <c r="F7075" s="3" t="s">
        <v>37078</v>
      </c>
      <c r="G7075" s="3" t="s">
        <v>37079</v>
      </c>
      <c r="H7075" s="3" t="s">
        <v>37092</v>
      </c>
    </row>
    <row r="7076" spans="1:8" ht="58" x14ac:dyDescent="0.35">
      <c r="A7076" s="4">
        <v>189359</v>
      </c>
      <c r="B7076" s="1">
        <v>45247</v>
      </c>
      <c r="C7076" s="2">
        <v>0.47528935185185189</v>
      </c>
      <c r="D7076" s="3" t="s">
        <v>37087</v>
      </c>
      <c r="E7076" s="3" t="s">
        <v>37091</v>
      </c>
      <c r="F7076" s="3" t="s">
        <v>37088</v>
      </c>
      <c r="G7076" s="3" t="s">
        <v>37089</v>
      </c>
      <c r="H7076" s="3" t="s">
        <v>37093</v>
      </c>
    </row>
    <row r="7077" spans="1:8" ht="116" x14ac:dyDescent="0.35">
      <c r="A7077" s="4">
        <v>107845</v>
      </c>
      <c r="B7077" s="1">
        <v>45247</v>
      </c>
      <c r="C7077" s="2">
        <v>0.47813657407407412</v>
      </c>
      <c r="D7077" s="3" t="s">
        <v>167</v>
      </c>
      <c r="E7077" s="3" t="s">
        <v>22665</v>
      </c>
      <c r="F7077" s="3" t="s">
        <v>35844</v>
      </c>
      <c r="G7077" s="3" t="s">
        <v>37094</v>
      </c>
      <c r="H7077" s="3" t="s">
        <v>1325</v>
      </c>
    </row>
    <row r="7078" spans="1:8" ht="72.5" x14ac:dyDescent="0.35">
      <c r="A7078" s="4">
        <v>32251</v>
      </c>
      <c r="B7078" s="1">
        <v>45247</v>
      </c>
      <c r="C7078" s="2">
        <v>0.48008101851851853</v>
      </c>
      <c r="D7078" s="3" t="s">
        <v>37095</v>
      </c>
      <c r="E7078" s="3" t="s">
        <v>37099</v>
      </c>
      <c r="F7078" s="3" t="s">
        <v>37096</v>
      </c>
      <c r="G7078" s="3" t="s">
        <v>37097</v>
      </c>
      <c r="H7078" s="3" t="s">
        <v>37098</v>
      </c>
    </row>
    <row r="7079" spans="1:8" x14ac:dyDescent="0.35">
      <c r="A7079" s="4">
        <v>5446</v>
      </c>
      <c r="B7079" s="1">
        <v>45247</v>
      </c>
      <c r="C7079" s="2">
        <v>0.48030092592592594</v>
      </c>
      <c r="D7079" s="3" t="s">
        <v>1436</v>
      </c>
      <c r="E7079" s="3" t="s">
        <v>37101</v>
      </c>
      <c r="F7079" s="3" t="s">
        <v>37100</v>
      </c>
      <c r="G7079" s="3" t="s">
        <v>37101</v>
      </c>
      <c r="H7079" s="3" t="s">
        <v>12506</v>
      </c>
    </row>
    <row r="7080" spans="1:8" x14ac:dyDescent="0.35">
      <c r="A7080" s="4">
        <v>144361</v>
      </c>
      <c r="B7080" s="1">
        <v>45247</v>
      </c>
      <c r="C7080" s="2">
        <v>0.48070601851851852</v>
      </c>
      <c r="D7080" s="3" t="s">
        <v>37102</v>
      </c>
      <c r="E7080" s="3" t="s">
        <v>14575</v>
      </c>
      <c r="F7080" s="3" t="s">
        <v>14090</v>
      </c>
      <c r="G7080" s="3" t="s">
        <v>14575</v>
      </c>
      <c r="H7080" s="3" t="s">
        <v>1325</v>
      </c>
    </row>
    <row r="7081" spans="1:8" ht="43.5" x14ac:dyDescent="0.35">
      <c r="A7081" s="4">
        <v>32498</v>
      </c>
      <c r="B7081" s="1">
        <v>45247</v>
      </c>
      <c r="C7081" s="2">
        <v>0.48519675925925926</v>
      </c>
      <c r="D7081" s="3" t="s">
        <v>1258</v>
      </c>
      <c r="E7081" s="3" t="s">
        <v>37104</v>
      </c>
      <c r="F7081" s="3" t="s">
        <v>37103</v>
      </c>
      <c r="G7081" s="3" t="s">
        <v>13695</v>
      </c>
      <c r="H7081" s="3" t="s">
        <v>11584</v>
      </c>
    </row>
    <row r="7082" spans="1:8" x14ac:dyDescent="0.35">
      <c r="A7082" s="4">
        <v>35308</v>
      </c>
      <c r="B7082" s="1">
        <v>45247</v>
      </c>
      <c r="C7082" s="2">
        <v>0.4853703703703704</v>
      </c>
      <c r="D7082" s="3" t="s">
        <v>985</v>
      </c>
      <c r="E7082" s="3" t="s">
        <v>270</v>
      </c>
      <c r="F7082" s="3" t="s">
        <v>12918</v>
      </c>
      <c r="G7082" s="3" t="s">
        <v>270</v>
      </c>
      <c r="H7082" s="3" t="s">
        <v>3017</v>
      </c>
    </row>
    <row r="7083" spans="1:8" ht="43.5" x14ac:dyDescent="0.35">
      <c r="A7083" s="4">
        <v>32498</v>
      </c>
      <c r="B7083" s="1">
        <v>45247</v>
      </c>
      <c r="C7083" s="2">
        <v>0.48546296296296299</v>
      </c>
      <c r="D7083" s="3" t="s">
        <v>1258</v>
      </c>
      <c r="E7083" s="3" t="s">
        <v>37105</v>
      </c>
      <c r="F7083" s="3" t="s">
        <v>37103</v>
      </c>
      <c r="G7083" s="3" t="s">
        <v>13695</v>
      </c>
      <c r="H7083" s="3" t="s">
        <v>11584</v>
      </c>
    </row>
    <row r="7084" spans="1:8" ht="43.5" x14ac:dyDescent="0.35">
      <c r="A7084" s="4">
        <v>40416</v>
      </c>
      <c r="B7084" s="1">
        <v>45247</v>
      </c>
      <c r="C7084" s="2">
        <v>0.48575231481481485</v>
      </c>
      <c r="D7084" s="3" t="s">
        <v>10435</v>
      </c>
      <c r="E7084" s="3" t="s">
        <v>37107</v>
      </c>
      <c r="F7084" s="3" t="s">
        <v>37106</v>
      </c>
      <c r="G7084" s="3" t="s">
        <v>37107</v>
      </c>
      <c r="H7084" s="3" t="s">
        <v>11526</v>
      </c>
    </row>
    <row r="7085" spans="1:8" ht="101.5" x14ac:dyDescent="0.35">
      <c r="A7085" s="4">
        <v>155074</v>
      </c>
      <c r="B7085" s="1">
        <v>45247</v>
      </c>
      <c r="C7085" s="2">
        <v>0.4861111111111111</v>
      </c>
      <c r="D7085" s="3" t="s">
        <v>167</v>
      </c>
      <c r="E7085" s="3" t="s">
        <v>37110</v>
      </c>
      <c r="F7085" s="3" t="s">
        <v>37108</v>
      </c>
      <c r="G7085" s="3" t="s">
        <v>36873</v>
      </c>
      <c r="H7085" s="3" t="s">
        <v>37109</v>
      </c>
    </row>
    <row r="7086" spans="1:8" x14ac:dyDescent="0.35">
      <c r="A7086" s="4">
        <v>36263</v>
      </c>
      <c r="B7086" s="1">
        <v>45247</v>
      </c>
      <c r="C7086" s="2">
        <v>0.49035879629629631</v>
      </c>
      <c r="D7086" s="3" t="s">
        <v>985</v>
      </c>
      <c r="E7086" s="3" t="s">
        <v>846</v>
      </c>
      <c r="F7086" s="3" t="s">
        <v>12918</v>
      </c>
      <c r="G7086" s="3" t="s">
        <v>12270</v>
      </c>
      <c r="H7086" s="3" t="s">
        <v>37111</v>
      </c>
    </row>
    <row r="7087" spans="1:8" ht="29" x14ac:dyDescent="0.35">
      <c r="A7087" s="4">
        <v>49578</v>
      </c>
      <c r="B7087" s="1">
        <v>45247</v>
      </c>
      <c r="C7087" s="2">
        <v>0.49070601851851853</v>
      </c>
      <c r="D7087" s="3" t="s">
        <v>1436</v>
      </c>
      <c r="E7087" s="3" t="s">
        <v>37113</v>
      </c>
      <c r="F7087" s="3" t="s">
        <v>37112</v>
      </c>
      <c r="G7087" s="3" t="s">
        <v>37113</v>
      </c>
      <c r="H7087" s="3" t="s">
        <v>37114</v>
      </c>
    </row>
    <row r="7088" spans="1:8" x14ac:dyDescent="0.35">
      <c r="A7088" s="4">
        <v>104913</v>
      </c>
      <c r="B7088" s="1">
        <v>45247</v>
      </c>
      <c r="C7088" s="2">
        <v>0.49603009259259262</v>
      </c>
      <c r="D7088" s="3" t="s">
        <v>37115</v>
      </c>
      <c r="E7088" s="3" t="s">
        <v>37117</v>
      </c>
      <c r="F7088" s="3" t="s">
        <v>37116</v>
      </c>
      <c r="G7088" s="3" t="s">
        <v>11524</v>
      </c>
      <c r="H7088" s="3" t="s">
        <v>11952</v>
      </c>
    </row>
    <row r="7089" spans="1:8" ht="29" x14ac:dyDescent="0.35">
      <c r="A7089" s="4">
        <v>14352</v>
      </c>
      <c r="B7089" s="1">
        <v>45247</v>
      </c>
      <c r="C7089" s="2">
        <v>0.49818287037037035</v>
      </c>
      <c r="D7089" s="3" t="s">
        <v>892</v>
      </c>
      <c r="E7089" s="3" t="s">
        <v>13832</v>
      </c>
      <c r="F7089" s="3" t="s">
        <v>37118</v>
      </c>
      <c r="G7089" s="3" t="s">
        <v>13832</v>
      </c>
      <c r="H7089" s="3" t="s">
        <v>30687</v>
      </c>
    </row>
    <row r="7090" spans="1:8" ht="87" x14ac:dyDescent="0.35">
      <c r="A7090" s="4">
        <v>204948</v>
      </c>
      <c r="B7090" s="1">
        <v>45247</v>
      </c>
      <c r="C7090" s="2">
        <v>0.49968750000000001</v>
      </c>
      <c r="D7090" s="3" t="s">
        <v>37119</v>
      </c>
      <c r="E7090" s="3" t="s">
        <v>37123</v>
      </c>
      <c r="F7090" s="3" t="s">
        <v>37120</v>
      </c>
      <c r="G7090" s="3" t="s">
        <v>37121</v>
      </c>
      <c r="H7090" s="3" t="s">
        <v>37122</v>
      </c>
    </row>
    <row r="7091" spans="1:8" ht="58" x14ac:dyDescent="0.35">
      <c r="A7091" s="4">
        <v>46245</v>
      </c>
      <c r="B7091" s="1">
        <v>45247</v>
      </c>
      <c r="C7091" s="2">
        <v>0.50087962962962962</v>
      </c>
      <c r="D7091" s="3" t="s">
        <v>1460</v>
      </c>
      <c r="E7091" s="3" t="s">
        <v>37127</v>
      </c>
      <c r="F7091" s="3" t="s">
        <v>37124</v>
      </c>
      <c r="G7091" s="3" t="s">
        <v>37125</v>
      </c>
      <c r="H7091" s="3" t="s">
        <v>37126</v>
      </c>
    </row>
    <row r="7092" spans="1:8" ht="29" x14ac:dyDescent="0.35">
      <c r="A7092" s="4">
        <v>49355</v>
      </c>
      <c r="B7092" s="1">
        <v>45247</v>
      </c>
      <c r="C7092" s="2">
        <v>0.50370370370370365</v>
      </c>
      <c r="D7092" s="3" t="s">
        <v>985</v>
      </c>
      <c r="E7092" s="3" t="s">
        <v>37129</v>
      </c>
      <c r="F7092" s="3" t="s">
        <v>37128</v>
      </c>
      <c r="G7092" s="3" t="s">
        <v>37129</v>
      </c>
      <c r="H7092" s="3" t="s">
        <v>30687</v>
      </c>
    </row>
    <row r="7093" spans="1:8" ht="58" x14ac:dyDescent="0.35">
      <c r="A7093" s="4">
        <v>36745</v>
      </c>
      <c r="B7093" s="1">
        <v>45247</v>
      </c>
      <c r="C7093" s="2">
        <v>0.5050810185185185</v>
      </c>
      <c r="D7093" s="3" t="s">
        <v>11085</v>
      </c>
      <c r="E7093" s="3" t="s">
        <v>37132</v>
      </c>
      <c r="F7093" s="3" t="s">
        <v>37130</v>
      </c>
      <c r="G7093" s="3" t="s">
        <v>37131</v>
      </c>
      <c r="H7093" s="3" t="s">
        <v>12482</v>
      </c>
    </row>
    <row r="7094" spans="1:8" ht="87" x14ac:dyDescent="0.35">
      <c r="A7094" s="4">
        <v>187606</v>
      </c>
      <c r="B7094" s="1">
        <v>45247</v>
      </c>
      <c r="C7094" s="2">
        <v>0.50552083333333331</v>
      </c>
      <c r="D7094" s="3" t="s">
        <v>37133</v>
      </c>
      <c r="E7094" s="3" t="s">
        <v>37137</v>
      </c>
      <c r="F7094" s="3" t="s">
        <v>37134</v>
      </c>
      <c r="G7094" s="3" t="s">
        <v>37135</v>
      </c>
      <c r="H7094" s="3" t="s">
        <v>37136</v>
      </c>
    </row>
    <row r="7095" spans="1:8" ht="29" x14ac:dyDescent="0.35">
      <c r="A7095" s="4">
        <v>184545</v>
      </c>
      <c r="B7095" s="1">
        <v>45247</v>
      </c>
      <c r="C7095" s="2">
        <v>0.50637731481481485</v>
      </c>
      <c r="D7095" s="3" t="s">
        <v>10412</v>
      </c>
      <c r="E7095" s="3" t="s">
        <v>37139</v>
      </c>
      <c r="F7095" s="3" t="s">
        <v>37138</v>
      </c>
      <c r="G7095" s="3" t="s">
        <v>10623</v>
      </c>
      <c r="H7095" s="3" t="s">
        <v>12715</v>
      </c>
    </row>
    <row r="7096" spans="1:8" ht="58" x14ac:dyDescent="0.35">
      <c r="A7096" s="4">
        <v>36745</v>
      </c>
      <c r="B7096" s="1">
        <v>45247</v>
      </c>
      <c r="C7096" s="2">
        <v>0.5065277777777778</v>
      </c>
      <c r="D7096" s="3" t="s">
        <v>11085</v>
      </c>
      <c r="E7096" s="3" t="s">
        <v>37132</v>
      </c>
      <c r="F7096" s="3" t="s">
        <v>37130</v>
      </c>
      <c r="G7096" s="3" t="s">
        <v>37131</v>
      </c>
      <c r="H7096" s="3" t="s">
        <v>37140</v>
      </c>
    </row>
    <row r="7097" spans="1:8" ht="58" x14ac:dyDescent="0.35">
      <c r="A7097" s="4">
        <v>145738</v>
      </c>
      <c r="B7097" s="1">
        <v>45247</v>
      </c>
      <c r="C7097" s="2">
        <v>0.50815972222222217</v>
      </c>
      <c r="D7097" s="3" t="s">
        <v>167</v>
      </c>
      <c r="E7097" s="3" t="s">
        <v>37144</v>
      </c>
      <c r="F7097" s="3" t="s">
        <v>37141</v>
      </c>
      <c r="G7097" s="3" t="s">
        <v>37142</v>
      </c>
      <c r="H7097" s="3" t="s">
        <v>37143</v>
      </c>
    </row>
    <row r="7098" spans="1:8" ht="43.5" x14ac:dyDescent="0.35">
      <c r="A7098" s="4">
        <v>46841</v>
      </c>
      <c r="B7098" s="1">
        <v>45247</v>
      </c>
      <c r="C7098" s="2">
        <v>0.51047453703703705</v>
      </c>
      <c r="D7098" s="3" t="s">
        <v>1348</v>
      </c>
      <c r="E7098" s="3" t="s">
        <v>37146</v>
      </c>
      <c r="F7098" s="3" t="s">
        <v>37145</v>
      </c>
      <c r="G7098" s="3" t="s">
        <v>37146</v>
      </c>
      <c r="H7098" s="3" t="s">
        <v>30687</v>
      </c>
    </row>
    <row r="7099" spans="1:8" ht="43.5" x14ac:dyDescent="0.35">
      <c r="A7099" s="4">
        <v>159643</v>
      </c>
      <c r="B7099" s="1">
        <v>45247</v>
      </c>
      <c r="C7099" s="2">
        <v>0.51164351851851853</v>
      </c>
      <c r="D7099" s="3" t="s">
        <v>11913</v>
      </c>
      <c r="E7099" s="3" t="s">
        <v>37148</v>
      </c>
      <c r="F7099" s="3" t="s">
        <v>37147</v>
      </c>
      <c r="G7099" s="3" t="s">
        <v>11021</v>
      </c>
      <c r="H7099" s="3" t="s">
        <v>307</v>
      </c>
    </row>
    <row r="7100" spans="1:8" ht="29" x14ac:dyDescent="0.35">
      <c r="A7100" s="4">
        <v>40534</v>
      </c>
      <c r="B7100" s="1">
        <v>45247</v>
      </c>
      <c r="C7100" s="2">
        <v>0.51407407407407402</v>
      </c>
      <c r="D7100" s="3" t="s">
        <v>37149</v>
      </c>
      <c r="E7100" s="3" t="s">
        <v>37152</v>
      </c>
      <c r="F7100" s="3" t="s">
        <v>37150</v>
      </c>
      <c r="G7100" s="3" t="s">
        <v>37151</v>
      </c>
      <c r="H7100" s="3" t="s">
        <v>397</v>
      </c>
    </row>
    <row r="7101" spans="1:8" ht="58" x14ac:dyDescent="0.35">
      <c r="A7101" s="4">
        <v>119851</v>
      </c>
      <c r="B7101" s="1">
        <v>45247</v>
      </c>
      <c r="C7101" s="2">
        <v>0.52192129629629636</v>
      </c>
      <c r="D7101" s="3" t="s">
        <v>37153</v>
      </c>
      <c r="E7101" s="3" t="s">
        <v>37157</v>
      </c>
      <c r="F7101" s="3" t="s">
        <v>37154</v>
      </c>
      <c r="G7101" s="3" t="s">
        <v>37155</v>
      </c>
      <c r="H7101" s="3" t="s">
        <v>37156</v>
      </c>
    </row>
    <row r="7102" spans="1:8" ht="58" x14ac:dyDescent="0.35">
      <c r="A7102" s="4">
        <v>10434</v>
      </c>
      <c r="B7102" s="1">
        <v>45247</v>
      </c>
      <c r="C7102" s="2">
        <v>0.52513888888888893</v>
      </c>
      <c r="D7102" s="3" t="s">
        <v>1403</v>
      </c>
      <c r="E7102" s="3" t="s">
        <v>37160</v>
      </c>
      <c r="F7102" s="3" t="s">
        <v>37158</v>
      </c>
      <c r="G7102" s="3" t="s">
        <v>13007</v>
      </c>
      <c r="H7102" s="3" t="s">
        <v>37159</v>
      </c>
    </row>
    <row r="7103" spans="1:8" ht="43.5" x14ac:dyDescent="0.35">
      <c r="A7103" s="4">
        <v>135179</v>
      </c>
      <c r="B7103" s="1">
        <v>45247</v>
      </c>
      <c r="C7103" s="2">
        <v>0.53133101851851849</v>
      </c>
      <c r="D7103" s="3" t="s">
        <v>432</v>
      </c>
      <c r="E7103" s="3" t="s">
        <v>37163</v>
      </c>
      <c r="F7103" s="3" t="s">
        <v>37161</v>
      </c>
      <c r="G7103" s="3" t="s">
        <v>11753</v>
      </c>
      <c r="H7103" s="3" t="s">
        <v>37162</v>
      </c>
    </row>
    <row r="7104" spans="1:8" ht="72.5" x14ac:dyDescent="0.35">
      <c r="A7104" s="4">
        <v>197635</v>
      </c>
      <c r="B7104" s="1">
        <v>45247</v>
      </c>
      <c r="C7104" s="2">
        <v>0.53565972222222225</v>
      </c>
      <c r="D7104" s="3" t="s">
        <v>37164</v>
      </c>
      <c r="E7104" s="3" t="s">
        <v>37168</v>
      </c>
      <c r="F7104" s="3" t="s">
        <v>37165</v>
      </c>
      <c r="G7104" s="3" t="s">
        <v>37166</v>
      </c>
      <c r="H7104" s="3" t="s">
        <v>37167</v>
      </c>
    </row>
    <row r="7105" spans="1:8" ht="29" x14ac:dyDescent="0.35">
      <c r="A7105" s="4">
        <v>83781</v>
      </c>
      <c r="B7105" s="1">
        <v>45247</v>
      </c>
      <c r="C7105" s="2">
        <v>0.53960648148148149</v>
      </c>
      <c r="D7105" s="3" t="s">
        <v>37169</v>
      </c>
      <c r="E7105" s="3" t="s">
        <v>11225</v>
      </c>
      <c r="F7105" s="3" t="s">
        <v>37170</v>
      </c>
      <c r="G7105" s="3" t="s">
        <v>14170</v>
      </c>
      <c r="H7105" s="3" t="s">
        <v>37171</v>
      </c>
    </row>
    <row r="7106" spans="1:8" ht="29" x14ac:dyDescent="0.35">
      <c r="A7106" s="4">
        <v>116621</v>
      </c>
      <c r="B7106" s="1">
        <v>45247</v>
      </c>
      <c r="C7106" s="2">
        <v>0.54297453703703702</v>
      </c>
      <c r="D7106" s="3" t="s">
        <v>1933</v>
      </c>
      <c r="E7106" s="3" t="s">
        <v>37173</v>
      </c>
      <c r="F7106" s="3" t="s">
        <v>37172</v>
      </c>
      <c r="G7106" s="3" t="s">
        <v>102</v>
      </c>
      <c r="H7106" s="3" t="s">
        <v>10685</v>
      </c>
    </row>
    <row r="7107" spans="1:8" x14ac:dyDescent="0.35">
      <c r="A7107" s="4">
        <v>79868</v>
      </c>
      <c r="B7107" s="1">
        <v>45247</v>
      </c>
      <c r="C7107" s="2">
        <v>0.54898148148148151</v>
      </c>
      <c r="D7107" s="3" t="s">
        <v>37174</v>
      </c>
      <c r="E7107" s="3" t="s">
        <v>37174</v>
      </c>
      <c r="F7107" s="3" t="s">
        <v>12743</v>
      </c>
      <c r="G7107" s="3" t="s">
        <v>37175</v>
      </c>
      <c r="H7107" s="3" t="s">
        <v>3017</v>
      </c>
    </row>
    <row r="7108" spans="1:8" ht="58" x14ac:dyDescent="0.35">
      <c r="A7108" s="4">
        <v>33641</v>
      </c>
      <c r="B7108" s="1">
        <v>45247</v>
      </c>
      <c r="C7108" s="2">
        <v>0.55851851851851853</v>
      </c>
      <c r="D7108" s="3" t="s">
        <v>37176</v>
      </c>
      <c r="E7108" s="3" t="s">
        <v>37179</v>
      </c>
      <c r="F7108" s="3" t="s">
        <v>37177</v>
      </c>
      <c r="G7108" s="3" t="s">
        <v>20155</v>
      </c>
      <c r="H7108" s="3" t="s">
        <v>37178</v>
      </c>
    </row>
    <row r="7109" spans="1:8" ht="72.5" x14ac:dyDescent="0.35">
      <c r="A7109" s="4">
        <v>172062</v>
      </c>
      <c r="B7109" s="1">
        <v>45247</v>
      </c>
      <c r="C7109" s="2">
        <v>0.56787037037037036</v>
      </c>
      <c r="D7109" s="3" t="s">
        <v>37180</v>
      </c>
      <c r="E7109" s="3" t="s">
        <v>37184</v>
      </c>
      <c r="F7109" s="3" t="s">
        <v>37181</v>
      </c>
      <c r="G7109" s="3" t="s">
        <v>37182</v>
      </c>
      <c r="H7109" s="3" t="s">
        <v>37183</v>
      </c>
    </row>
    <row r="7110" spans="1:8" x14ac:dyDescent="0.35">
      <c r="A7110" s="4">
        <v>169797</v>
      </c>
      <c r="B7110" s="1">
        <v>45247</v>
      </c>
      <c r="C7110" s="2">
        <v>0.56957175925925929</v>
      </c>
      <c r="D7110" s="3" t="s">
        <v>1196</v>
      </c>
      <c r="E7110" s="3" t="s">
        <v>1196</v>
      </c>
      <c r="F7110" s="3" t="s">
        <v>1196</v>
      </c>
      <c r="G7110" s="3" t="s">
        <v>1196</v>
      </c>
      <c r="H7110" s="3" t="s">
        <v>12032</v>
      </c>
    </row>
    <row r="7111" spans="1:8" x14ac:dyDescent="0.35">
      <c r="A7111" s="4">
        <v>137742</v>
      </c>
      <c r="B7111" s="1">
        <v>45247</v>
      </c>
      <c r="C7111" s="2">
        <v>0.5722800925925926</v>
      </c>
      <c r="D7111" s="3" t="s">
        <v>10412</v>
      </c>
      <c r="E7111" s="3" t="s">
        <v>37187</v>
      </c>
      <c r="F7111" s="3" t="s">
        <v>37185</v>
      </c>
      <c r="G7111" s="3" t="s">
        <v>14002</v>
      </c>
      <c r="H7111" s="3" t="s">
        <v>37186</v>
      </c>
    </row>
    <row r="7112" spans="1:8" ht="87" x14ac:dyDescent="0.35">
      <c r="A7112" s="4">
        <v>163154</v>
      </c>
      <c r="B7112" s="1">
        <v>45247</v>
      </c>
      <c r="C7112" s="2">
        <v>0.57388888888888889</v>
      </c>
      <c r="D7112" s="3" t="s">
        <v>985</v>
      </c>
      <c r="E7112" s="3" t="s">
        <v>37191</v>
      </c>
      <c r="F7112" s="3" t="s">
        <v>37188</v>
      </c>
      <c r="G7112" s="3" t="s">
        <v>37189</v>
      </c>
      <c r="H7112" s="3" t="s">
        <v>37190</v>
      </c>
    </row>
    <row r="7113" spans="1:8" x14ac:dyDescent="0.35">
      <c r="A7113" s="4">
        <v>142786</v>
      </c>
      <c r="B7113" s="1">
        <v>45247</v>
      </c>
      <c r="C7113" s="2">
        <v>0.58204861111111106</v>
      </c>
      <c r="D7113" s="3" t="s">
        <v>37192</v>
      </c>
      <c r="E7113" s="3" t="s">
        <v>37195</v>
      </c>
      <c r="F7113" s="3" t="s">
        <v>12484</v>
      </c>
      <c r="G7113" s="3" t="s">
        <v>37193</v>
      </c>
      <c r="H7113" s="3" t="s">
        <v>37194</v>
      </c>
    </row>
    <row r="7114" spans="1:8" ht="43.5" x14ac:dyDescent="0.35">
      <c r="A7114" s="4">
        <v>20354</v>
      </c>
      <c r="B7114" s="1">
        <v>45247</v>
      </c>
      <c r="C7114" s="2">
        <v>0.58847222222222217</v>
      </c>
      <c r="D7114" s="3" t="s">
        <v>37196</v>
      </c>
      <c r="E7114" s="3" t="s">
        <v>37200</v>
      </c>
      <c r="F7114" s="3" t="s">
        <v>37197</v>
      </c>
      <c r="G7114" s="3" t="s">
        <v>37198</v>
      </c>
      <c r="H7114" s="3" t="s">
        <v>37199</v>
      </c>
    </row>
    <row r="7115" spans="1:8" ht="43.5" x14ac:dyDescent="0.35">
      <c r="A7115" s="4">
        <v>128836</v>
      </c>
      <c r="B7115" s="1">
        <v>45247</v>
      </c>
      <c r="C7115" s="2">
        <v>0.59163194444444445</v>
      </c>
      <c r="D7115" s="3" t="s">
        <v>37201</v>
      </c>
      <c r="E7115" s="3" t="s">
        <v>37205</v>
      </c>
      <c r="F7115" s="3" t="s">
        <v>37202</v>
      </c>
      <c r="G7115" s="3" t="s">
        <v>37203</v>
      </c>
      <c r="H7115" s="3" t="s">
        <v>37204</v>
      </c>
    </row>
    <row r="7116" spans="1:8" x14ac:dyDescent="0.35">
      <c r="A7116" s="4">
        <v>31769</v>
      </c>
      <c r="B7116" s="1">
        <v>45247</v>
      </c>
      <c r="C7116" s="2">
        <v>0.59171296296296294</v>
      </c>
      <c r="D7116" s="3" t="s">
        <v>985</v>
      </c>
      <c r="E7116" s="3" t="s">
        <v>1560</v>
      </c>
      <c r="F7116" s="3" t="s">
        <v>12918</v>
      </c>
      <c r="G7116" s="3" t="s">
        <v>37206</v>
      </c>
      <c r="H7116" s="3" t="s">
        <v>3017</v>
      </c>
    </row>
    <row r="7117" spans="1:8" ht="43.5" x14ac:dyDescent="0.35">
      <c r="A7117" s="4">
        <v>128836</v>
      </c>
      <c r="B7117" s="1">
        <v>45247</v>
      </c>
      <c r="C7117" s="2">
        <v>0.59187500000000004</v>
      </c>
      <c r="D7117" s="3" t="s">
        <v>37201</v>
      </c>
      <c r="E7117" s="3" t="s">
        <v>37205</v>
      </c>
      <c r="F7117" s="3" t="s">
        <v>37202</v>
      </c>
      <c r="G7117" s="3" t="s">
        <v>37203</v>
      </c>
      <c r="H7117" s="3" t="s">
        <v>37207</v>
      </c>
    </row>
    <row r="7118" spans="1:8" ht="58" x14ac:dyDescent="0.35">
      <c r="A7118" s="4">
        <v>96521</v>
      </c>
      <c r="B7118" s="1">
        <v>45247</v>
      </c>
      <c r="C7118" s="2">
        <v>0.59208333333333341</v>
      </c>
      <c r="D7118" s="3" t="s">
        <v>37208</v>
      </c>
      <c r="E7118" s="3" t="s">
        <v>37210</v>
      </c>
      <c r="F7118" s="3" t="s">
        <v>11751</v>
      </c>
      <c r="G7118" s="3" t="s">
        <v>11808</v>
      </c>
      <c r="H7118" s="3" t="s">
        <v>37209</v>
      </c>
    </row>
    <row r="7119" spans="1:8" ht="29" x14ac:dyDescent="0.35">
      <c r="A7119" s="4">
        <v>99078</v>
      </c>
      <c r="B7119" s="1">
        <v>45247</v>
      </c>
      <c r="C7119" s="2">
        <v>0.59221064814814817</v>
      </c>
      <c r="D7119" s="3" t="s">
        <v>10412</v>
      </c>
      <c r="E7119" s="3" t="s">
        <v>1555</v>
      </c>
      <c r="F7119" s="3" t="s">
        <v>37211</v>
      </c>
      <c r="G7119" s="3" t="s">
        <v>12488</v>
      </c>
      <c r="H7119" s="3" t="s">
        <v>37212</v>
      </c>
    </row>
    <row r="7120" spans="1:8" ht="29" x14ac:dyDescent="0.35">
      <c r="A7120" s="4">
        <v>94014</v>
      </c>
      <c r="B7120" s="1">
        <v>45247</v>
      </c>
      <c r="C7120" s="2">
        <v>0.59484953703703702</v>
      </c>
      <c r="D7120" s="3" t="s">
        <v>478</v>
      </c>
      <c r="E7120" s="3" t="s">
        <v>37215</v>
      </c>
      <c r="F7120" s="3" t="s">
        <v>37213</v>
      </c>
      <c r="G7120" s="3" t="s">
        <v>10789</v>
      </c>
      <c r="H7120" s="3" t="s">
        <v>37214</v>
      </c>
    </row>
    <row r="7121" spans="1:8" ht="29" x14ac:dyDescent="0.35">
      <c r="A7121" s="4">
        <v>36720</v>
      </c>
      <c r="B7121" s="1">
        <v>45247</v>
      </c>
      <c r="C7121" s="2">
        <v>0.59780092592592593</v>
      </c>
      <c r="D7121" s="3" t="s">
        <v>10870</v>
      </c>
      <c r="E7121" s="3" t="s">
        <v>37218</v>
      </c>
      <c r="F7121" s="3" t="s">
        <v>37216</v>
      </c>
      <c r="G7121" s="3" t="s">
        <v>12356</v>
      </c>
      <c r="H7121" s="3" t="s">
        <v>37217</v>
      </c>
    </row>
    <row r="7122" spans="1:8" x14ac:dyDescent="0.35">
      <c r="A7122" s="4">
        <v>47523</v>
      </c>
      <c r="B7122" s="1">
        <v>45247</v>
      </c>
      <c r="C7122" s="2">
        <v>0.59799768518518526</v>
      </c>
      <c r="D7122" s="3" t="s">
        <v>985</v>
      </c>
      <c r="E7122" s="3" t="s">
        <v>1130</v>
      </c>
      <c r="F7122" s="3" t="s">
        <v>12918</v>
      </c>
      <c r="G7122" s="3" t="s">
        <v>1102</v>
      </c>
      <c r="H7122" s="3" t="s">
        <v>3017</v>
      </c>
    </row>
    <row r="7123" spans="1:8" ht="72.5" x14ac:dyDescent="0.35">
      <c r="A7123" s="4">
        <v>43091</v>
      </c>
      <c r="B7123" s="1">
        <v>45247</v>
      </c>
      <c r="C7123" s="2">
        <v>0.59953703703703709</v>
      </c>
      <c r="D7123" s="3" t="s">
        <v>37219</v>
      </c>
      <c r="E7123" s="3" t="s">
        <v>37222</v>
      </c>
      <c r="F7123" s="3" t="s">
        <v>37220</v>
      </c>
      <c r="G7123" s="3" t="s">
        <v>12560</v>
      </c>
      <c r="H7123" s="3" t="s">
        <v>37221</v>
      </c>
    </row>
    <row r="7124" spans="1:8" ht="87" x14ac:dyDescent="0.35">
      <c r="A7124" s="4">
        <v>116405</v>
      </c>
      <c r="B7124" s="1">
        <v>45247</v>
      </c>
      <c r="C7124" s="2">
        <v>0.60032407407407407</v>
      </c>
      <c r="D7124" s="3" t="s">
        <v>1702</v>
      </c>
      <c r="E7124" s="3" t="s">
        <v>37225</v>
      </c>
      <c r="F7124" s="3" t="s">
        <v>37223</v>
      </c>
      <c r="G7124" s="3" t="s">
        <v>33663</v>
      </c>
      <c r="H7124" s="3" t="s">
        <v>37224</v>
      </c>
    </row>
    <row r="7125" spans="1:8" ht="43.5" x14ac:dyDescent="0.35">
      <c r="A7125" s="4">
        <v>125759</v>
      </c>
      <c r="B7125" s="1">
        <v>45247</v>
      </c>
      <c r="C7125" s="2">
        <v>0.60046296296296298</v>
      </c>
      <c r="D7125" s="3" t="s">
        <v>10412</v>
      </c>
      <c r="E7125" s="3" t="s">
        <v>14989</v>
      </c>
      <c r="F7125" s="3" t="s">
        <v>37226</v>
      </c>
      <c r="G7125" s="3" t="s">
        <v>12605</v>
      </c>
      <c r="H7125" s="3" t="s">
        <v>37227</v>
      </c>
    </row>
    <row r="7126" spans="1:8" ht="58" x14ac:dyDescent="0.35">
      <c r="A7126" s="4">
        <v>38513</v>
      </c>
      <c r="B7126" s="1">
        <v>45247</v>
      </c>
      <c r="C7126" s="2">
        <v>0.60562499999999997</v>
      </c>
      <c r="D7126" s="3" t="s">
        <v>37228</v>
      </c>
      <c r="E7126" s="3" t="s">
        <v>13655</v>
      </c>
      <c r="F7126" s="3" t="s">
        <v>37229</v>
      </c>
      <c r="G7126" s="3" t="s">
        <v>13765</v>
      </c>
      <c r="H7126" s="3" t="s">
        <v>37230</v>
      </c>
    </row>
    <row r="7127" spans="1:8" ht="29" x14ac:dyDescent="0.35">
      <c r="A7127" s="4">
        <v>46536</v>
      </c>
      <c r="B7127" s="1">
        <v>45247</v>
      </c>
      <c r="C7127" s="2">
        <v>0.60623842592592592</v>
      </c>
      <c r="D7127" s="3" t="s">
        <v>37231</v>
      </c>
      <c r="E7127" s="3" t="s">
        <v>14978</v>
      </c>
      <c r="F7127" s="3" t="s">
        <v>37232</v>
      </c>
      <c r="G7127" s="3" t="s">
        <v>37233</v>
      </c>
      <c r="H7127" s="3" t="s">
        <v>37234</v>
      </c>
    </row>
    <row r="7128" spans="1:8" x14ac:dyDescent="0.35">
      <c r="A7128" s="4">
        <v>158787</v>
      </c>
      <c r="B7128" s="1">
        <v>45247</v>
      </c>
      <c r="C7128" s="2">
        <v>0.6095370370370371</v>
      </c>
      <c r="D7128" s="3" t="s">
        <v>985</v>
      </c>
      <c r="E7128" s="3" t="s">
        <v>37236</v>
      </c>
      <c r="F7128" s="3" t="s">
        <v>12918</v>
      </c>
      <c r="G7128" s="3" t="s">
        <v>37235</v>
      </c>
      <c r="H7128" s="3" t="s">
        <v>3017</v>
      </c>
    </row>
    <row r="7129" spans="1:8" ht="58" x14ac:dyDescent="0.35">
      <c r="A7129" s="4">
        <v>195737</v>
      </c>
      <c r="B7129" s="1">
        <v>45247</v>
      </c>
      <c r="C7129" s="2">
        <v>0.60994212962962957</v>
      </c>
      <c r="D7129" s="3" t="s">
        <v>10866</v>
      </c>
      <c r="E7129" s="3" t="s">
        <v>15234</v>
      </c>
      <c r="F7129" s="3" t="s">
        <v>37237</v>
      </c>
      <c r="G7129" s="3" t="s">
        <v>37238</v>
      </c>
      <c r="H7129" s="3" t="s">
        <v>37239</v>
      </c>
    </row>
    <row r="7130" spans="1:8" ht="43.5" x14ac:dyDescent="0.35">
      <c r="A7130" s="4">
        <v>36351</v>
      </c>
      <c r="B7130" s="1">
        <v>45247</v>
      </c>
      <c r="C7130" s="2">
        <v>0.61076388888888888</v>
      </c>
      <c r="D7130" s="3" t="s">
        <v>37240</v>
      </c>
      <c r="E7130" s="3" t="s">
        <v>37244</v>
      </c>
      <c r="F7130" s="3" t="s">
        <v>37241</v>
      </c>
      <c r="G7130" s="3" t="s">
        <v>37242</v>
      </c>
      <c r="H7130" s="3" t="s">
        <v>37243</v>
      </c>
    </row>
    <row r="7131" spans="1:8" ht="58" x14ac:dyDescent="0.35">
      <c r="A7131" s="4">
        <v>112607</v>
      </c>
      <c r="B7131" s="1">
        <v>45247</v>
      </c>
      <c r="C7131" s="2">
        <v>0.61567129629629636</v>
      </c>
      <c r="D7131" s="3" t="s">
        <v>37245</v>
      </c>
      <c r="E7131" s="3" t="s">
        <v>30741</v>
      </c>
      <c r="F7131" s="3" t="s">
        <v>37246</v>
      </c>
      <c r="G7131" s="3" t="s">
        <v>14616</v>
      </c>
      <c r="H7131" s="3" t="s">
        <v>37247</v>
      </c>
    </row>
    <row r="7132" spans="1:8" ht="43.5" x14ac:dyDescent="0.35">
      <c r="A7132" s="4">
        <v>205746</v>
      </c>
      <c r="B7132" s="1">
        <v>45247</v>
      </c>
      <c r="C7132" s="2">
        <v>0.61853009259259262</v>
      </c>
      <c r="D7132" s="3" t="s">
        <v>37248</v>
      </c>
      <c r="E7132" s="3" t="s">
        <v>37251</v>
      </c>
      <c r="F7132" s="3" t="s">
        <v>37249</v>
      </c>
      <c r="G7132" s="3" t="s">
        <v>10879</v>
      </c>
      <c r="H7132" s="3" t="s">
        <v>37250</v>
      </c>
    </row>
    <row r="7133" spans="1:8" x14ac:dyDescent="0.35">
      <c r="A7133" s="4">
        <v>42137</v>
      </c>
      <c r="B7133" s="1">
        <v>45247</v>
      </c>
      <c r="C7133" s="2">
        <v>0.61993055555555554</v>
      </c>
      <c r="D7133" s="3" t="s">
        <v>10328</v>
      </c>
      <c r="E7133" s="3" t="s">
        <v>37252</v>
      </c>
      <c r="F7133" s="3" t="s">
        <v>12785</v>
      </c>
      <c r="G7133" s="3" t="s">
        <v>37252</v>
      </c>
      <c r="H7133" s="3" t="s">
        <v>13626</v>
      </c>
    </row>
    <row r="7134" spans="1:8" ht="43.5" x14ac:dyDescent="0.35">
      <c r="A7134" s="4">
        <v>197711</v>
      </c>
      <c r="B7134" s="1">
        <v>45247</v>
      </c>
      <c r="C7134" s="2">
        <v>0.62140046296296292</v>
      </c>
      <c r="D7134" s="3" t="s">
        <v>37253</v>
      </c>
      <c r="E7134" s="3" t="s">
        <v>37257</v>
      </c>
      <c r="F7134" s="3" t="s">
        <v>37254</v>
      </c>
      <c r="G7134" s="3" t="s">
        <v>37255</v>
      </c>
      <c r="H7134" s="3" t="s">
        <v>37256</v>
      </c>
    </row>
    <row r="7135" spans="1:8" ht="72.5" x14ac:dyDescent="0.35">
      <c r="A7135" s="4">
        <v>50583</v>
      </c>
      <c r="B7135" s="1">
        <v>45247</v>
      </c>
      <c r="C7135" s="2">
        <v>0.62274305555555554</v>
      </c>
      <c r="D7135" s="3" t="s">
        <v>37258</v>
      </c>
      <c r="E7135" s="3" t="s">
        <v>14951</v>
      </c>
      <c r="F7135" s="3" t="s">
        <v>37259</v>
      </c>
      <c r="G7135" s="3" t="s">
        <v>13808</v>
      </c>
      <c r="H7135" s="3" t="s">
        <v>37260</v>
      </c>
    </row>
    <row r="7136" spans="1:8" ht="29" x14ac:dyDescent="0.35">
      <c r="A7136" s="4">
        <v>8082</v>
      </c>
      <c r="B7136" s="1">
        <v>45247</v>
      </c>
      <c r="C7136" s="2">
        <v>0.62317129629629631</v>
      </c>
      <c r="D7136" s="3" t="s">
        <v>985</v>
      </c>
      <c r="E7136" s="3" t="s">
        <v>485</v>
      </c>
      <c r="F7136" s="3" t="s">
        <v>12918</v>
      </c>
      <c r="G7136" s="3" t="s">
        <v>485</v>
      </c>
      <c r="H7136" s="3" t="s">
        <v>3017</v>
      </c>
    </row>
    <row r="7137" spans="1:8" x14ac:dyDescent="0.35">
      <c r="A7137" s="4">
        <v>60234</v>
      </c>
      <c r="B7137" s="1">
        <v>45247</v>
      </c>
      <c r="C7137" s="2">
        <v>0.62445601851851851</v>
      </c>
      <c r="D7137" s="3" t="s">
        <v>12295</v>
      </c>
      <c r="E7137" s="3" t="s">
        <v>10564</v>
      </c>
      <c r="F7137" s="3" t="s">
        <v>2012</v>
      </c>
      <c r="G7137" s="3" t="s">
        <v>37261</v>
      </c>
      <c r="H7137" s="3" t="s">
        <v>13626</v>
      </c>
    </row>
    <row r="7138" spans="1:8" ht="29" x14ac:dyDescent="0.35">
      <c r="A7138" s="4">
        <v>33876</v>
      </c>
      <c r="B7138" s="1">
        <v>45247</v>
      </c>
      <c r="C7138" s="2">
        <v>0.62771990740740746</v>
      </c>
      <c r="D7138" s="3" t="s">
        <v>11222</v>
      </c>
      <c r="E7138" s="3" t="s">
        <v>34061</v>
      </c>
      <c r="F7138" s="3" t="s">
        <v>37262</v>
      </c>
      <c r="G7138" s="3" t="s">
        <v>34061</v>
      </c>
      <c r="H7138" s="3" t="s">
        <v>37263</v>
      </c>
    </row>
    <row r="7139" spans="1:8" x14ac:dyDescent="0.35">
      <c r="A7139" s="4">
        <v>18388</v>
      </c>
      <c r="B7139" s="1">
        <v>45247</v>
      </c>
      <c r="C7139" s="2">
        <v>0.62841435185185179</v>
      </c>
      <c r="D7139" s="3" t="s">
        <v>985</v>
      </c>
      <c r="E7139" s="3" t="s">
        <v>37265</v>
      </c>
      <c r="F7139" s="3" t="s">
        <v>12918</v>
      </c>
      <c r="G7139" s="3" t="s">
        <v>37264</v>
      </c>
      <c r="H7139" s="3" t="s">
        <v>3017</v>
      </c>
    </row>
    <row r="7140" spans="1:8" ht="58" x14ac:dyDescent="0.35">
      <c r="A7140" s="4">
        <v>31652</v>
      </c>
      <c r="B7140" s="1">
        <v>45247</v>
      </c>
      <c r="C7140" s="2">
        <v>0.63032407407407409</v>
      </c>
      <c r="D7140" s="3" t="s">
        <v>37266</v>
      </c>
      <c r="E7140" s="3" t="s">
        <v>37270</v>
      </c>
      <c r="F7140" s="3" t="s">
        <v>37267</v>
      </c>
      <c r="G7140" s="3" t="s">
        <v>37268</v>
      </c>
      <c r="H7140" s="3" t="s">
        <v>37269</v>
      </c>
    </row>
    <row r="7141" spans="1:8" x14ac:dyDescent="0.35">
      <c r="A7141" s="4">
        <v>37340</v>
      </c>
      <c r="B7141" s="1">
        <v>45247</v>
      </c>
      <c r="C7141" s="2">
        <v>0.6306828703703703</v>
      </c>
      <c r="D7141" s="3" t="s">
        <v>12282</v>
      </c>
      <c r="E7141" s="3" t="s">
        <v>12560</v>
      </c>
      <c r="F7141" s="3" t="s">
        <v>12484</v>
      </c>
      <c r="G7141" s="3" t="s">
        <v>12560</v>
      </c>
      <c r="H7141" s="3" t="s">
        <v>10659</v>
      </c>
    </row>
    <row r="7142" spans="1:8" x14ac:dyDescent="0.35">
      <c r="A7142" s="4">
        <v>25211</v>
      </c>
      <c r="B7142" s="1">
        <v>45247</v>
      </c>
      <c r="C7142" s="2">
        <v>0.63203703703703706</v>
      </c>
      <c r="D7142" s="3" t="s">
        <v>985</v>
      </c>
      <c r="E7142" s="3" t="s">
        <v>11699</v>
      </c>
      <c r="F7142" s="3" t="s">
        <v>12918</v>
      </c>
      <c r="G7142" s="3" t="s">
        <v>11699</v>
      </c>
      <c r="H7142" s="3" t="s">
        <v>3017</v>
      </c>
    </row>
    <row r="7143" spans="1:8" ht="72.5" x14ac:dyDescent="0.35">
      <c r="A7143" s="4">
        <v>56806</v>
      </c>
      <c r="B7143" s="1">
        <v>45247</v>
      </c>
      <c r="C7143" s="2">
        <v>0.63393518518518521</v>
      </c>
      <c r="D7143" s="3" t="s">
        <v>37271</v>
      </c>
      <c r="E7143" s="3" t="s">
        <v>37275</v>
      </c>
      <c r="F7143" s="3" t="s">
        <v>37272</v>
      </c>
      <c r="G7143" s="3" t="s">
        <v>37273</v>
      </c>
      <c r="H7143" s="3" t="s">
        <v>37274</v>
      </c>
    </row>
    <row r="7144" spans="1:8" ht="43.5" x14ac:dyDescent="0.35">
      <c r="A7144" s="4">
        <v>57477</v>
      </c>
      <c r="B7144" s="1">
        <v>45247</v>
      </c>
      <c r="C7144" s="2">
        <v>0.6350231481481482</v>
      </c>
      <c r="D7144" s="3" t="s">
        <v>10352</v>
      </c>
      <c r="E7144" s="3" t="s">
        <v>87</v>
      </c>
      <c r="F7144" s="3" t="s">
        <v>37276</v>
      </c>
      <c r="G7144" s="3" t="s">
        <v>37277</v>
      </c>
      <c r="H7144" s="3" t="s">
        <v>37278</v>
      </c>
    </row>
    <row r="7145" spans="1:8" ht="29" x14ac:dyDescent="0.35">
      <c r="A7145" s="4">
        <v>112683</v>
      </c>
      <c r="B7145" s="1">
        <v>45247</v>
      </c>
      <c r="C7145" s="2">
        <v>0.63791666666666669</v>
      </c>
      <c r="D7145" s="3" t="s">
        <v>1556</v>
      </c>
      <c r="E7145" s="3" t="s">
        <v>37279</v>
      </c>
      <c r="F7145" s="3" t="s">
        <v>29872</v>
      </c>
      <c r="G7145" s="3" t="s">
        <v>29873</v>
      </c>
      <c r="H7145" s="3" t="s">
        <v>29874</v>
      </c>
    </row>
    <row r="7146" spans="1:8" ht="29" x14ac:dyDescent="0.35">
      <c r="A7146" s="4">
        <v>173085</v>
      </c>
      <c r="B7146" s="1">
        <v>45247</v>
      </c>
      <c r="C7146" s="2">
        <v>0.63800925925925933</v>
      </c>
      <c r="D7146" s="3" t="s">
        <v>37280</v>
      </c>
      <c r="E7146" s="3" t="s">
        <v>37283</v>
      </c>
      <c r="F7146" s="3" t="s">
        <v>37281</v>
      </c>
      <c r="G7146" s="3" t="s">
        <v>11753</v>
      </c>
      <c r="H7146" s="3" t="s">
        <v>37282</v>
      </c>
    </row>
    <row r="7147" spans="1:8" x14ac:dyDescent="0.35">
      <c r="A7147" s="4">
        <v>129072</v>
      </c>
      <c r="B7147" s="1">
        <v>45247</v>
      </c>
      <c r="C7147" s="2">
        <v>0.64008101851851851</v>
      </c>
      <c r="D7147" s="3" t="s">
        <v>12735</v>
      </c>
      <c r="E7147" s="3" t="s">
        <v>12722</v>
      </c>
      <c r="F7147" s="3" t="s">
        <v>37284</v>
      </c>
      <c r="G7147" s="3" t="s">
        <v>10735</v>
      </c>
      <c r="H7147" s="3" t="s">
        <v>10326</v>
      </c>
    </row>
    <row r="7148" spans="1:8" ht="29" x14ac:dyDescent="0.35">
      <c r="A7148" s="4">
        <v>64448</v>
      </c>
      <c r="B7148" s="1">
        <v>45247</v>
      </c>
      <c r="C7148" s="2">
        <v>0.64027777777777783</v>
      </c>
      <c r="D7148" s="3" t="s">
        <v>10713</v>
      </c>
      <c r="E7148" s="3" t="s">
        <v>87</v>
      </c>
      <c r="F7148" s="3" t="s">
        <v>37285</v>
      </c>
      <c r="G7148" s="3" t="s">
        <v>37286</v>
      </c>
      <c r="H7148" s="3" t="s">
        <v>37287</v>
      </c>
    </row>
    <row r="7149" spans="1:8" x14ac:dyDescent="0.35">
      <c r="A7149" s="4">
        <v>40825</v>
      </c>
      <c r="B7149" s="1">
        <v>45247</v>
      </c>
      <c r="C7149" s="2">
        <v>0.64090277777777771</v>
      </c>
      <c r="D7149" s="3" t="s">
        <v>37288</v>
      </c>
      <c r="E7149" s="3" t="s">
        <v>37289</v>
      </c>
      <c r="F7149" s="3" t="s">
        <v>2012</v>
      </c>
      <c r="G7149" s="3" t="s">
        <v>37289</v>
      </c>
      <c r="H7149" s="3" t="s">
        <v>13626</v>
      </c>
    </row>
    <row r="7150" spans="1:8" ht="29" x14ac:dyDescent="0.35">
      <c r="A7150" s="4">
        <v>134262</v>
      </c>
      <c r="B7150" s="1">
        <v>45247</v>
      </c>
      <c r="C7150" s="2">
        <v>0.64182870370370371</v>
      </c>
      <c r="D7150" s="3" t="s">
        <v>37290</v>
      </c>
      <c r="E7150" s="3" t="s">
        <v>37294</v>
      </c>
      <c r="F7150" s="3" t="s">
        <v>37291</v>
      </c>
      <c r="G7150" s="3" t="s">
        <v>37292</v>
      </c>
      <c r="H7150" s="3" t="s">
        <v>37293</v>
      </c>
    </row>
    <row r="7151" spans="1:8" ht="87" x14ac:dyDescent="0.35">
      <c r="A7151" s="4">
        <v>30603</v>
      </c>
      <c r="B7151" s="1">
        <v>45247</v>
      </c>
      <c r="C7151" s="2">
        <v>0.64366898148148144</v>
      </c>
      <c r="D7151" s="3" t="s">
        <v>1960</v>
      </c>
      <c r="E7151" s="3" t="s">
        <v>37298</v>
      </c>
      <c r="F7151" s="3" t="s">
        <v>37295</v>
      </c>
      <c r="G7151" s="3" t="s">
        <v>37296</v>
      </c>
      <c r="H7151" s="3" t="s">
        <v>37297</v>
      </c>
    </row>
    <row r="7152" spans="1:8" ht="43.5" x14ac:dyDescent="0.35">
      <c r="A7152" s="4">
        <v>150984</v>
      </c>
      <c r="B7152" s="1">
        <v>45247</v>
      </c>
      <c r="C7152" s="2">
        <v>0.64521990740740742</v>
      </c>
      <c r="D7152" s="3" t="s">
        <v>37299</v>
      </c>
      <c r="E7152" s="3" t="s">
        <v>14995</v>
      </c>
      <c r="F7152" s="3" t="s">
        <v>37300</v>
      </c>
      <c r="G7152" s="3" t="s">
        <v>12560</v>
      </c>
      <c r="H7152" s="3" t="s">
        <v>37301</v>
      </c>
    </row>
    <row r="7153" spans="1:8" ht="72.5" x14ac:dyDescent="0.35">
      <c r="A7153" s="4">
        <v>200719</v>
      </c>
      <c r="B7153" s="1">
        <v>45247</v>
      </c>
      <c r="C7153" s="2">
        <v>0.64552083333333332</v>
      </c>
      <c r="D7153" s="3" t="s">
        <v>1436</v>
      </c>
      <c r="E7153" s="3" t="s">
        <v>37305</v>
      </c>
      <c r="F7153" s="3" t="s">
        <v>37302</v>
      </c>
      <c r="G7153" s="3" t="s">
        <v>37303</v>
      </c>
      <c r="H7153" s="3" t="s">
        <v>37304</v>
      </c>
    </row>
    <row r="7154" spans="1:8" ht="29" x14ac:dyDescent="0.35">
      <c r="A7154" s="4">
        <v>180428</v>
      </c>
      <c r="B7154" s="1">
        <v>45247</v>
      </c>
      <c r="C7154" s="2">
        <v>0.645625</v>
      </c>
      <c r="D7154" s="3" t="s">
        <v>10352</v>
      </c>
      <c r="E7154" s="3" t="s">
        <v>37307</v>
      </c>
      <c r="F7154" s="3" t="s">
        <v>37306</v>
      </c>
      <c r="G7154" s="3" t="s">
        <v>37307</v>
      </c>
      <c r="H7154" s="3" t="s">
        <v>37308</v>
      </c>
    </row>
    <row r="7155" spans="1:8" x14ac:dyDescent="0.35">
      <c r="A7155" s="4">
        <v>35642</v>
      </c>
      <c r="B7155" s="1">
        <v>45247</v>
      </c>
      <c r="C7155" s="2">
        <v>0.64576388888888892</v>
      </c>
      <c r="D7155" s="3" t="s">
        <v>12295</v>
      </c>
      <c r="E7155" s="3" t="s">
        <v>12790</v>
      </c>
      <c r="F7155" s="3" t="s">
        <v>12480</v>
      </c>
      <c r="G7155" s="3" t="s">
        <v>12790</v>
      </c>
      <c r="H7155" s="3" t="s">
        <v>13626</v>
      </c>
    </row>
    <row r="7156" spans="1:8" x14ac:dyDescent="0.35">
      <c r="A7156" s="4">
        <v>133746</v>
      </c>
      <c r="B7156" s="1">
        <v>45247</v>
      </c>
      <c r="C7156" s="2">
        <v>0.65068287037037031</v>
      </c>
      <c r="D7156" s="3" t="s">
        <v>37309</v>
      </c>
      <c r="E7156" s="3" t="s">
        <v>37312</v>
      </c>
      <c r="F7156" s="3" t="s">
        <v>37310</v>
      </c>
      <c r="G7156" s="3" t="s">
        <v>10537</v>
      </c>
      <c r="H7156" s="3" t="s">
        <v>37311</v>
      </c>
    </row>
    <row r="7157" spans="1:8" ht="43.5" x14ac:dyDescent="0.35">
      <c r="A7157" s="4">
        <v>64119</v>
      </c>
      <c r="B7157" s="1">
        <v>45247</v>
      </c>
      <c r="C7157" s="2">
        <v>0.6509490740740741</v>
      </c>
      <c r="D7157" s="3" t="s">
        <v>37313</v>
      </c>
      <c r="E7157" s="3" t="s">
        <v>37316</v>
      </c>
      <c r="F7157" s="3" t="s">
        <v>37314</v>
      </c>
      <c r="G7157" s="3" t="s">
        <v>10732</v>
      </c>
      <c r="H7157" s="3" t="s">
        <v>37315</v>
      </c>
    </row>
    <row r="7158" spans="1:8" ht="43.5" x14ac:dyDescent="0.35">
      <c r="A7158" s="4">
        <v>35902</v>
      </c>
      <c r="B7158" s="1">
        <v>45247</v>
      </c>
      <c r="C7158" s="2">
        <v>0.65377314814814813</v>
      </c>
      <c r="D7158" s="3" t="s">
        <v>1556</v>
      </c>
      <c r="E7158" s="3" t="s">
        <v>37320</v>
      </c>
      <c r="F7158" s="3" t="s">
        <v>37317</v>
      </c>
      <c r="G7158" s="3" t="s">
        <v>37318</v>
      </c>
      <c r="H7158" s="3" t="s">
        <v>37319</v>
      </c>
    </row>
    <row r="7159" spans="1:8" ht="29" x14ac:dyDescent="0.35">
      <c r="A7159" s="4">
        <v>199908</v>
      </c>
      <c r="B7159" s="1">
        <v>45247</v>
      </c>
      <c r="C7159" s="2">
        <v>0.65468749999999998</v>
      </c>
      <c r="D7159" s="3" t="s">
        <v>13638</v>
      </c>
      <c r="E7159" s="3" t="s">
        <v>37322</v>
      </c>
      <c r="F7159" s="3" t="s">
        <v>37321</v>
      </c>
      <c r="G7159" s="3" t="s">
        <v>1315</v>
      </c>
      <c r="H7159" s="3" t="s">
        <v>14450</v>
      </c>
    </row>
    <row r="7160" spans="1:8" ht="29" x14ac:dyDescent="0.35">
      <c r="A7160" s="4">
        <v>193634</v>
      </c>
      <c r="B7160" s="1">
        <v>45247</v>
      </c>
      <c r="C7160" s="2">
        <v>0.65626157407407404</v>
      </c>
      <c r="D7160" s="3" t="s">
        <v>37323</v>
      </c>
      <c r="E7160" s="3" t="s">
        <v>37327</v>
      </c>
      <c r="F7160" s="3" t="s">
        <v>37324</v>
      </c>
      <c r="G7160" s="3" t="s">
        <v>37325</v>
      </c>
      <c r="H7160" s="3" t="s">
        <v>37326</v>
      </c>
    </row>
    <row r="7161" spans="1:8" x14ac:dyDescent="0.35">
      <c r="A7161" s="4">
        <v>145977</v>
      </c>
      <c r="B7161" s="1">
        <v>45247</v>
      </c>
      <c r="C7161" s="2">
        <v>0.65777777777777779</v>
      </c>
      <c r="D7161" s="3" t="s">
        <v>12584</v>
      </c>
      <c r="E7161" s="3" t="s">
        <v>12584</v>
      </c>
      <c r="F7161" s="3" t="s">
        <v>12785</v>
      </c>
      <c r="G7161" s="3" t="s">
        <v>12584</v>
      </c>
      <c r="H7161" s="3" t="s">
        <v>13626</v>
      </c>
    </row>
    <row r="7162" spans="1:8" ht="29" x14ac:dyDescent="0.35">
      <c r="A7162" s="4">
        <v>93711</v>
      </c>
      <c r="B7162" s="1">
        <v>45247</v>
      </c>
      <c r="C7162" s="2">
        <v>0.65912037037037041</v>
      </c>
      <c r="D7162" s="3" t="s">
        <v>1933</v>
      </c>
      <c r="E7162" s="3" t="s">
        <v>37329</v>
      </c>
      <c r="F7162" s="3" t="s">
        <v>37328</v>
      </c>
      <c r="G7162" s="3" t="s">
        <v>10935</v>
      </c>
      <c r="H7162" s="3" t="s">
        <v>11274</v>
      </c>
    </row>
    <row r="7163" spans="1:8" ht="58" x14ac:dyDescent="0.35">
      <c r="A7163" s="4">
        <v>206858</v>
      </c>
      <c r="B7163" s="1">
        <v>45247</v>
      </c>
      <c r="C7163" s="2">
        <v>0.66170138888888885</v>
      </c>
      <c r="D7163" s="3" t="s">
        <v>37330</v>
      </c>
      <c r="E7163" s="3" t="s">
        <v>37332</v>
      </c>
      <c r="F7163" s="3" t="s">
        <v>11203</v>
      </c>
      <c r="G7163" s="3" t="s">
        <v>15117</v>
      </c>
      <c r="H7163" s="3" t="s">
        <v>37331</v>
      </c>
    </row>
    <row r="7164" spans="1:8" ht="29" x14ac:dyDescent="0.35">
      <c r="A7164" s="4">
        <v>4446</v>
      </c>
      <c r="B7164" s="1">
        <v>45247</v>
      </c>
      <c r="C7164" s="2">
        <v>0.66262731481481485</v>
      </c>
      <c r="D7164" s="3" t="s">
        <v>37333</v>
      </c>
      <c r="E7164" s="3" t="s">
        <v>15514</v>
      </c>
      <c r="F7164" s="3" t="s">
        <v>37334</v>
      </c>
      <c r="G7164" s="3" t="s">
        <v>1283</v>
      </c>
      <c r="H7164" s="3" t="s">
        <v>37335</v>
      </c>
    </row>
    <row r="7165" spans="1:8" ht="43.5" x14ac:dyDescent="0.35">
      <c r="A7165" s="4">
        <v>44375</v>
      </c>
      <c r="B7165" s="1">
        <v>45247</v>
      </c>
      <c r="C7165" s="2">
        <v>0.66334490740740748</v>
      </c>
      <c r="D7165" s="3" t="s">
        <v>37336</v>
      </c>
      <c r="E7165" s="3" t="s">
        <v>37338</v>
      </c>
      <c r="F7165" s="3" t="s">
        <v>37337</v>
      </c>
      <c r="G7165" s="3" t="s">
        <v>37338</v>
      </c>
      <c r="H7165" s="3" t="s">
        <v>37339</v>
      </c>
    </row>
    <row r="7166" spans="1:8" x14ac:dyDescent="0.35">
      <c r="A7166" s="4">
        <v>50701</v>
      </c>
      <c r="B7166" s="1">
        <v>45247</v>
      </c>
      <c r="C7166" s="2">
        <v>0.66464120370370372</v>
      </c>
      <c r="D7166" s="3" t="s">
        <v>12735</v>
      </c>
      <c r="E7166" s="3" t="s">
        <v>37341</v>
      </c>
      <c r="F7166" s="3" t="s">
        <v>37340</v>
      </c>
      <c r="G7166" s="3" t="s">
        <v>12448</v>
      </c>
      <c r="H7166" s="3" t="s">
        <v>14563</v>
      </c>
    </row>
    <row r="7167" spans="1:8" ht="29" x14ac:dyDescent="0.35">
      <c r="A7167" s="4">
        <v>40487</v>
      </c>
      <c r="B7167" s="1">
        <v>45247</v>
      </c>
      <c r="C7167" s="2">
        <v>0.66527777777777775</v>
      </c>
      <c r="D7167" s="3" t="s">
        <v>1933</v>
      </c>
      <c r="E7167" s="3" t="s">
        <v>37344</v>
      </c>
      <c r="F7167" s="3" t="s">
        <v>37342</v>
      </c>
      <c r="G7167" s="3" t="s">
        <v>12018</v>
      </c>
      <c r="H7167" s="3" t="s">
        <v>37343</v>
      </c>
    </row>
    <row r="7168" spans="1:8" x14ac:dyDescent="0.35">
      <c r="A7168" s="4">
        <v>46493</v>
      </c>
      <c r="B7168" s="1">
        <v>45247</v>
      </c>
      <c r="C7168" s="2">
        <v>0.66543981481481485</v>
      </c>
      <c r="D7168" s="3" t="s">
        <v>12087</v>
      </c>
      <c r="E7168" s="3" t="s">
        <v>12087</v>
      </c>
      <c r="F7168" s="3" t="s">
        <v>100</v>
      </c>
      <c r="G7168" s="3" t="s">
        <v>12087</v>
      </c>
      <c r="H7168" s="3" t="s">
        <v>12032</v>
      </c>
    </row>
    <row r="7169" spans="1:8" ht="43.5" x14ac:dyDescent="0.35">
      <c r="A7169" s="4">
        <v>79459</v>
      </c>
      <c r="B7169" s="1">
        <v>45247</v>
      </c>
      <c r="C7169" s="2">
        <v>0.66692129629629626</v>
      </c>
      <c r="D7169" s="3" t="s">
        <v>37345</v>
      </c>
      <c r="E7169" s="3" t="s">
        <v>37349</v>
      </c>
      <c r="F7169" s="3" t="s">
        <v>37346</v>
      </c>
      <c r="G7169" s="3" t="s">
        <v>37347</v>
      </c>
      <c r="H7169" s="3" t="s">
        <v>37348</v>
      </c>
    </row>
    <row r="7170" spans="1:8" x14ac:dyDescent="0.35">
      <c r="A7170" s="4">
        <v>195095</v>
      </c>
      <c r="B7170" s="1">
        <v>45247</v>
      </c>
      <c r="C7170" s="2">
        <v>0.66710648148148144</v>
      </c>
      <c r="D7170" s="3" t="s">
        <v>985</v>
      </c>
      <c r="E7170" s="3" t="s">
        <v>37351</v>
      </c>
      <c r="F7170" s="3" t="s">
        <v>12918</v>
      </c>
      <c r="G7170" s="3" t="s">
        <v>37350</v>
      </c>
      <c r="H7170" s="3" t="s">
        <v>3017</v>
      </c>
    </row>
    <row r="7171" spans="1:8" ht="72.5" x14ac:dyDescent="0.35">
      <c r="A7171" s="4">
        <v>51132</v>
      </c>
      <c r="B7171" s="1">
        <v>45247</v>
      </c>
      <c r="C7171" s="2">
        <v>0.67037037037037039</v>
      </c>
      <c r="D7171" s="3" t="s">
        <v>37352</v>
      </c>
      <c r="E7171" s="3" t="s">
        <v>14200</v>
      </c>
      <c r="F7171" s="3" t="s">
        <v>37353</v>
      </c>
      <c r="G7171" s="3" t="s">
        <v>11781</v>
      </c>
      <c r="H7171" s="3" t="s">
        <v>12643</v>
      </c>
    </row>
    <row r="7172" spans="1:8" x14ac:dyDescent="0.35">
      <c r="A7172" s="4">
        <v>47612</v>
      </c>
      <c r="B7172" s="1">
        <v>45247</v>
      </c>
      <c r="C7172" s="2">
        <v>0.67246527777777787</v>
      </c>
      <c r="D7172" s="3" t="s">
        <v>12112</v>
      </c>
      <c r="E7172" s="3" t="s">
        <v>12560</v>
      </c>
      <c r="F7172" s="3" t="s">
        <v>12751</v>
      </c>
      <c r="G7172" s="3" t="s">
        <v>12560</v>
      </c>
      <c r="H7172" s="3" t="s">
        <v>16994</v>
      </c>
    </row>
    <row r="7173" spans="1:8" ht="43.5" x14ac:dyDescent="0.35">
      <c r="A7173" s="4">
        <v>148423</v>
      </c>
      <c r="B7173" s="1">
        <v>45247</v>
      </c>
      <c r="C7173" s="2">
        <v>0.67303240740740744</v>
      </c>
      <c r="D7173" s="3" t="s">
        <v>37354</v>
      </c>
      <c r="E7173" s="3" t="s">
        <v>37356</v>
      </c>
      <c r="F7173" s="3" t="s">
        <v>11751</v>
      </c>
      <c r="G7173" s="3" t="s">
        <v>11837</v>
      </c>
      <c r="H7173" s="3" t="s">
        <v>37355</v>
      </c>
    </row>
    <row r="7174" spans="1:8" ht="29" x14ac:dyDescent="0.35">
      <c r="A7174" s="4">
        <v>37222</v>
      </c>
      <c r="B7174" s="1">
        <v>45247</v>
      </c>
      <c r="C7174" s="2">
        <v>0.67385416666666664</v>
      </c>
      <c r="D7174" s="3" t="s">
        <v>1436</v>
      </c>
      <c r="E7174" s="3" t="s">
        <v>37360</v>
      </c>
      <c r="F7174" s="3" t="s">
        <v>37357</v>
      </c>
      <c r="G7174" s="3" t="s">
        <v>37358</v>
      </c>
      <c r="H7174" s="3" t="s">
        <v>37359</v>
      </c>
    </row>
    <row r="7175" spans="1:8" ht="72.5" x14ac:dyDescent="0.35">
      <c r="A7175" s="4">
        <v>17962</v>
      </c>
      <c r="B7175" s="1">
        <v>45247</v>
      </c>
      <c r="C7175" s="2">
        <v>0.67609953703703696</v>
      </c>
      <c r="D7175" s="3" t="s">
        <v>37361</v>
      </c>
      <c r="E7175" s="3" t="s">
        <v>12408</v>
      </c>
      <c r="F7175" s="3" t="s">
        <v>37362</v>
      </c>
      <c r="G7175" s="3" t="s">
        <v>37363</v>
      </c>
      <c r="H7175" s="3" t="s">
        <v>37364</v>
      </c>
    </row>
    <row r="7176" spans="1:8" ht="72.5" x14ac:dyDescent="0.35">
      <c r="A7176" s="4">
        <v>12447</v>
      </c>
      <c r="B7176" s="1">
        <v>45247</v>
      </c>
      <c r="C7176" s="2">
        <v>0.67716435185185186</v>
      </c>
      <c r="D7176" s="3" t="s">
        <v>37365</v>
      </c>
      <c r="E7176" s="3" t="s">
        <v>37369</v>
      </c>
      <c r="F7176" s="3" t="s">
        <v>37366</v>
      </c>
      <c r="G7176" s="3" t="s">
        <v>37367</v>
      </c>
      <c r="H7176" s="3" t="s">
        <v>37368</v>
      </c>
    </row>
    <row r="7177" spans="1:8" ht="87" x14ac:dyDescent="0.35">
      <c r="A7177" s="4">
        <v>113709</v>
      </c>
      <c r="B7177" s="1">
        <v>45247</v>
      </c>
      <c r="C7177" s="2">
        <v>0.68303240740740734</v>
      </c>
      <c r="D7177" s="3" t="s">
        <v>985</v>
      </c>
      <c r="E7177" s="3" t="s">
        <v>37371</v>
      </c>
      <c r="F7177" s="3" t="s">
        <v>37370</v>
      </c>
      <c r="G7177" s="3" t="s">
        <v>37371</v>
      </c>
      <c r="H7177" s="3" t="s">
        <v>30687</v>
      </c>
    </row>
    <row r="7178" spans="1:8" x14ac:dyDescent="0.35">
      <c r="A7178" s="4">
        <v>38436</v>
      </c>
      <c r="B7178" s="1">
        <v>45247</v>
      </c>
      <c r="C7178" s="2">
        <v>0.68365740740740744</v>
      </c>
      <c r="D7178" s="3" t="s">
        <v>985</v>
      </c>
      <c r="E7178" s="3" t="s">
        <v>12290</v>
      </c>
      <c r="F7178" s="3" t="s">
        <v>37372</v>
      </c>
      <c r="G7178" s="3" t="s">
        <v>1190</v>
      </c>
      <c r="H7178" s="3" t="s">
        <v>3017</v>
      </c>
    </row>
    <row r="7179" spans="1:8" ht="43.5" x14ac:dyDescent="0.35">
      <c r="A7179" s="4">
        <v>205356</v>
      </c>
      <c r="B7179" s="1">
        <v>45247</v>
      </c>
      <c r="C7179" s="2">
        <v>0.68516203703703704</v>
      </c>
      <c r="D7179" s="3" t="s">
        <v>37373</v>
      </c>
      <c r="E7179" s="3" t="s">
        <v>37377</v>
      </c>
      <c r="F7179" s="3" t="s">
        <v>37374</v>
      </c>
      <c r="G7179" s="3" t="s">
        <v>37375</v>
      </c>
      <c r="H7179" s="3" t="s">
        <v>37376</v>
      </c>
    </row>
    <row r="7180" spans="1:8" x14ac:dyDescent="0.35">
      <c r="A7180" s="4">
        <v>2569</v>
      </c>
      <c r="B7180" s="1">
        <v>45247</v>
      </c>
      <c r="C7180" s="2">
        <v>0.68657407407407411</v>
      </c>
      <c r="D7180" s="3" t="s">
        <v>13506</v>
      </c>
      <c r="E7180" s="3" t="s">
        <v>13506</v>
      </c>
      <c r="F7180" s="3" t="s">
        <v>37378</v>
      </c>
      <c r="G7180" s="3" t="s">
        <v>13506</v>
      </c>
      <c r="H7180" s="3" t="s">
        <v>11190</v>
      </c>
    </row>
    <row r="7181" spans="1:8" x14ac:dyDescent="0.35">
      <c r="A7181" s="4">
        <v>79492</v>
      </c>
      <c r="B7181" s="1">
        <v>45247</v>
      </c>
      <c r="C7181" s="2">
        <v>0.68953703703703706</v>
      </c>
      <c r="D7181" s="3" t="s">
        <v>10317</v>
      </c>
      <c r="E7181" s="3" t="s">
        <v>13266</v>
      </c>
      <c r="F7181" s="3" t="s">
        <v>12830</v>
      </c>
      <c r="G7181" s="3" t="s">
        <v>13266</v>
      </c>
      <c r="H7181" s="3" t="s">
        <v>13626</v>
      </c>
    </row>
    <row r="7182" spans="1:8" x14ac:dyDescent="0.35">
      <c r="A7182" s="4">
        <v>45994</v>
      </c>
      <c r="B7182" s="1">
        <v>45247</v>
      </c>
      <c r="C7182" s="2">
        <v>0.69304398148148139</v>
      </c>
      <c r="D7182" s="3" t="s">
        <v>12868</v>
      </c>
      <c r="E7182" s="3" t="s">
        <v>13266</v>
      </c>
      <c r="F7182" s="3" t="s">
        <v>12785</v>
      </c>
      <c r="G7182" s="3" t="s">
        <v>13466</v>
      </c>
      <c r="H7182" s="3" t="s">
        <v>13626</v>
      </c>
    </row>
    <row r="7183" spans="1:8" ht="87" x14ac:dyDescent="0.35">
      <c r="A7183" s="4">
        <v>193327</v>
      </c>
      <c r="B7183" s="1">
        <v>45247</v>
      </c>
      <c r="C7183" s="2">
        <v>0.69476851851851851</v>
      </c>
      <c r="D7183" s="3" t="s">
        <v>1436</v>
      </c>
      <c r="E7183" s="3" t="s">
        <v>37381</v>
      </c>
      <c r="F7183" s="3" t="s">
        <v>37379</v>
      </c>
      <c r="G7183" s="3" t="s">
        <v>37380</v>
      </c>
      <c r="H7183" s="3" t="s">
        <v>32770</v>
      </c>
    </row>
    <row r="7184" spans="1:8" x14ac:dyDescent="0.35">
      <c r="A7184" s="4">
        <v>68356</v>
      </c>
      <c r="B7184" s="1">
        <v>45247</v>
      </c>
      <c r="C7184" s="2">
        <v>0.69650462962962967</v>
      </c>
      <c r="D7184" s="3" t="s">
        <v>701</v>
      </c>
      <c r="E7184" s="3" t="s">
        <v>701</v>
      </c>
      <c r="F7184" s="3" t="s">
        <v>701</v>
      </c>
      <c r="G7184" s="3" t="s">
        <v>701</v>
      </c>
      <c r="H7184" s="3" t="s">
        <v>11190</v>
      </c>
    </row>
    <row r="7185" spans="1:8" ht="116" x14ac:dyDescent="0.35">
      <c r="A7185" s="4">
        <v>189014</v>
      </c>
      <c r="B7185" s="1">
        <v>45247</v>
      </c>
      <c r="C7185" s="2">
        <v>0.71725694444444443</v>
      </c>
      <c r="D7185" s="3" t="s">
        <v>11426</v>
      </c>
      <c r="E7185" s="3" t="s">
        <v>37383</v>
      </c>
      <c r="F7185" s="3" t="s">
        <v>37382</v>
      </c>
      <c r="G7185" s="3" t="s">
        <v>37383</v>
      </c>
      <c r="H7185" s="3" t="s">
        <v>12506</v>
      </c>
    </row>
    <row r="7186" spans="1:8" ht="101.5" x14ac:dyDescent="0.35">
      <c r="A7186" s="4">
        <v>207687</v>
      </c>
      <c r="B7186" s="1">
        <v>45247</v>
      </c>
      <c r="C7186" s="2">
        <v>0.74965277777777783</v>
      </c>
      <c r="D7186" s="3" t="s">
        <v>37384</v>
      </c>
      <c r="E7186" s="3" t="s">
        <v>37388</v>
      </c>
      <c r="F7186" s="3" t="s">
        <v>37385</v>
      </c>
      <c r="G7186" s="3" t="s">
        <v>37386</v>
      </c>
      <c r="H7186" s="3" t="s">
        <v>37387</v>
      </c>
    </row>
    <row r="7187" spans="1:8" ht="101.5" x14ac:dyDescent="0.35">
      <c r="A7187" s="4">
        <v>207687</v>
      </c>
      <c r="B7187" s="1">
        <v>45247</v>
      </c>
      <c r="C7187" s="2">
        <v>0.75237268518518519</v>
      </c>
      <c r="D7187" s="3" t="s">
        <v>37384</v>
      </c>
      <c r="E7187" s="3" t="s">
        <v>37391</v>
      </c>
      <c r="F7187" s="3" t="s">
        <v>37389</v>
      </c>
      <c r="G7187" s="3" t="s">
        <v>37386</v>
      </c>
      <c r="H7187" s="3" t="s">
        <v>37390</v>
      </c>
    </row>
    <row r="7188" spans="1:8" ht="101.5" x14ac:dyDescent="0.35">
      <c r="A7188" s="4">
        <v>207693</v>
      </c>
      <c r="B7188" s="1">
        <v>45247</v>
      </c>
      <c r="C7188" s="2">
        <v>0.76778935185185182</v>
      </c>
      <c r="D7188" s="3" t="s">
        <v>37392</v>
      </c>
      <c r="E7188" s="3" t="s">
        <v>37396</v>
      </c>
      <c r="F7188" s="3" t="s">
        <v>37393</v>
      </c>
      <c r="G7188" s="3" t="s">
        <v>37394</v>
      </c>
      <c r="H7188" s="3" t="s">
        <v>37395</v>
      </c>
    </row>
    <row r="7189" spans="1:8" ht="101.5" x14ac:dyDescent="0.35">
      <c r="A7189" s="4">
        <v>207693</v>
      </c>
      <c r="B7189" s="1">
        <v>45247</v>
      </c>
      <c r="C7189" s="2">
        <v>0.76968749999999997</v>
      </c>
      <c r="D7189" s="3" t="s">
        <v>37392</v>
      </c>
      <c r="E7189" s="3" t="s">
        <v>37396</v>
      </c>
      <c r="F7189" s="3" t="s">
        <v>37393</v>
      </c>
      <c r="G7189" s="3" t="s">
        <v>37394</v>
      </c>
      <c r="H7189" s="3" t="s">
        <v>37397</v>
      </c>
    </row>
    <row r="7190" spans="1:8" ht="116" x14ac:dyDescent="0.35">
      <c r="A7190" s="4">
        <v>207690</v>
      </c>
      <c r="B7190" s="1">
        <v>45247</v>
      </c>
      <c r="C7190" s="2">
        <v>0.77500000000000002</v>
      </c>
      <c r="D7190" s="3" t="s">
        <v>37398</v>
      </c>
      <c r="E7190" s="3" t="s">
        <v>37402</v>
      </c>
      <c r="F7190" s="3" t="s">
        <v>37399</v>
      </c>
      <c r="G7190" s="3" t="s">
        <v>37400</v>
      </c>
      <c r="H7190" s="3" t="s">
        <v>37401</v>
      </c>
    </row>
    <row r="7191" spans="1:8" ht="116" x14ac:dyDescent="0.35">
      <c r="A7191" s="4">
        <v>207690</v>
      </c>
      <c r="B7191" s="1">
        <v>45247</v>
      </c>
      <c r="C7191" s="2">
        <v>0.77728009259259256</v>
      </c>
      <c r="D7191" s="3" t="s">
        <v>37398</v>
      </c>
      <c r="E7191" s="3" t="s">
        <v>37402</v>
      </c>
      <c r="F7191" s="3" t="s">
        <v>37399</v>
      </c>
      <c r="G7191" s="3" t="s">
        <v>37400</v>
      </c>
      <c r="H7191" s="3" t="s">
        <v>37403</v>
      </c>
    </row>
    <row r="7192" spans="1:8" ht="116" x14ac:dyDescent="0.35">
      <c r="A7192" s="4">
        <v>207690</v>
      </c>
      <c r="B7192" s="1">
        <v>45247</v>
      </c>
      <c r="C7192" s="2">
        <v>0.77747685185185189</v>
      </c>
      <c r="D7192" s="3" t="s">
        <v>37398</v>
      </c>
      <c r="E7192" s="3" t="s">
        <v>37402</v>
      </c>
      <c r="F7192" s="3" t="s">
        <v>37399</v>
      </c>
      <c r="G7192" s="3" t="s">
        <v>37400</v>
      </c>
      <c r="H7192" s="3" t="s">
        <v>37404</v>
      </c>
    </row>
    <row r="7193" spans="1:8" ht="58" x14ac:dyDescent="0.35">
      <c r="A7193" s="4">
        <v>192587</v>
      </c>
      <c r="B7193" s="1">
        <v>45247</v>
      </c>
      <c r="C7193" s="2">
        <v>0.78085648148148146</v>
      </c>
      <c r="D7193" s="3" t="s">
        <v>37405</v>
      </c>
      <c r="E7193" s="3" t="s">
        <v>37408</v>
      </c>
      <c r="F7193" s="3" t="s">
        <v>37406</v>
      </c>
      <c r="G7193" s="3" t="s">
        <v>11465</v>
      </c>
      <c r="H7193" s="3" t="s">
        <v>37407</v>
      </c>
    </row>
    <row r="7194" spans="1:8" ht="101.5" x14ac:dyDescent="0.35">
      <c r="A7194" s="4">
        <v>207697</v>
      </c>
      <c r="B7194" s="1">
        <v>45247</v>
      </c>
      <c r="C7194" s="2">
        <v>0.78959490740740745</v>
      </c>
      <c r="D7194" s="3" t="s">
        <v>37409</v>
      </c>
      <c r="E7194" s="3" t="s">
        <v>37413</v>
      </c>
      <c r="F7194" s="3" t="s">
        <v>37410</v>
      </c>
      <c r="G7194" s="3" t="s">
        <v>37411</v>
      </c>
      <c r="H7194" s="3" t="s">
        <v>37412</v>
      </c>
    </row>
    <row r="7195" spans="1:8" ht="58" x14ac:dyDescent="0.35">
      <c r="A7195" s="4">
        <v>207698</v>
      </c>
      <c r="B7195" s="1">
        <v>45247</v>
      </c>
      <c r="C7195" s="2">
        <v>0.79615740740740737</v>
      </c>
      <c r="D7195" s="3" t="s">
        <v>985</v>
      </c>
      <c r="E7195" s="3" t="s">
        <v>37417</v>
      </c>
      <c r="F7195" s="3" t="s">
        <v>37414</v>
      </c>
      <c r="G7195" s="3" t="s">
        <v>37415</v>
      </c>
      <c r="H7195" s="3" t="s">
        <v>37416</v>
      </c>
    </row>
    <row r="7196" spans="1:8" ht="101.5" x14ac:dyDescent="0.35">
      <c r="A7196" s="4">
        <v>207695</v>
      </c>
      <c r="B7196" s="1">
        <v>45247</v>
      </c>
      <c r="C7196" s="2">
        <v>0.80844907407407407</v>
      </c>
      <c r="D7196" s="3" t="s">
        <v>37418</v>
      </c>
      <c r="E7196" s="3" t="s">
        <v>37422</v>
      </c>
      <c r="F7196" s="3" t="s">
        <v>37419</v>
      </c>
      <c r="G7196" s="3" t="s">
        <v>37420</v>
      </c>
      <c r="H7196" s="3" t="s">
        <v>37421</v>
      </c>
    </row>
    <row r="7197" spans="1:8" ht="101.5" x14ac:dyDescent="0.35">
      <c r="A7197" s="4">
        <v>207695</v>
      </c>
      <c r="B7197" s="1">
        <v>45247</v>
      </c>
      <c r="C7197" s="2">
        <v>0.81120370370370365</v>
      </c>
      <c r="D7197" s="3" t="s">
        <v>37418</v>
      </c>
      <c r="E7197" s="3" t="s">
        <v>37422</v>
      </c>
      <c r="F7197" s="3" t="s">
        <v>37419</v>
      </c>
      <c r="G7197" s="3" t="s">
        <v>37420</v>
      </c>
      <c r="H7197" s="3" t="s">
        <v>37423</v>
      </c>
    </row>
    <row r="7198" spans="1:8" ht="72.5" x14ac:dyDescent="0.35">
      <c r="A7198" s="4">
        <v>207700</v>
      </c>
      <c r="B7198" s="1">
        <v>45247</v>
      </c>
      <c r="C7198" s="2">
        <v>0.81604166666666667</v>
      </c>
      <c r="D7198" s="3" t="s">
        <v>37424</v>
      </c>
      <c r="E7198" s="3" t="s">
        <v>37427</v>
      </c>
      <c r="F7198" s="3" t="s">
        <v>10570</v>
      </c>
      <c r="G7198" s="3" t="s">
        <v>37425</v>
      </c>
      <c r="H7198" s="3" t="s">
        <v>37426</v>
      </c>
    </row>
    <row r="7199" spans="1:8" ht="116" x14ac:dyDescent="0.35">
      <c r="A7199" s="4">
        <v>207704</v>
      </c>
      <c r="B7199" s="1">
        <v>45247</v>
      </c>
      <c r="C7199" s="2">
        <v>0.82284722222222229</v>
      </c>
      <c r="D7199" s="3" t="s">
        <v>37428</v>
      </c>
      <c r="E7199" s="3" t="s">
        <v>37432</v>
      </c>
      <c r="F7199" s="3" t="s">
        <v>37429</v>
      </c>
      <c r="G7199" s="3" t="s">
        <v>37430</v>
      </c>
      <c r="H7199" s="3" t="s">
        <v>37431</v>
      </c>
    </row>
    <row r="7200" spans="1:8" ht="116" x14ac:dyDescent="0.35">
      <c r="A7200" s="4">
        <v>192893</v>
      </c>
      <c r="B7200" s="1">
        <v>45247</v>
      </c>
      <c r="C7200" s="2">
        <v>0.83674768518518527</v>
      </c>
      <c r="D7200" s="3" t="s">
        <v>37433</v>
      </c>
      <c r="E7200" s="3" t="s">
        <v>37437</v>
      </c>
      <c r="F7200" s="3" t="s">
        <v>37434</v>
      </c>
      <c r="G7200" s="3" t="s">
        <v>37435</v>
      </c>
      <c r="H7200" s="3" t="s">
        <v>37436</v>
      </c>
    </row>
    <row r="7201" spans="1:8" ht="58" x14ac:dyDescent="0.35">
      <c r="A7201" s="4">
        <v>207706</v>
      </c>
      <c r="B7201" s="1">
        <v>45247</v>
      </c>
      <c r="C7201" s="2">
        <v>0.84018518518518526</v>
      </c>
      <c r="D7201" s="3" t="s">
        <v>37438</v>
      </c>
      <c r="E7201" s="3" t="s">
        <v>37442</v>
      </c>
      <c r="F7201" s="3" t="s">
        <v>37439</v>
      </c>
      <c r="G7201" s="3" t="s">
        <v>37440</v>
      </c>
      <c r="H7201" s="3" t="s">
        <v>37441</v>
      </c>
    </row>
    <row r="7202" spans="1:8" ht="101.5" x14ac:dyDescent="0.35">
      <c r="A7202" s="4">
        <v>207695</v>
      </c>
      <c r="B7202" s="1">
        <v>45247</v>
      </c>
      <c r="C7202" s="2">
        <v>0.8434490740740741</v>
      </c>
      <c r="D7202" s="3" t="s">
        <v>37418</v>
      </c>
      <c r="E7202" s="3" t="s">
        <v>37422</v>
      </c>
      <c r="F7202" s="3" t="s">
        <v>37419</v>
      </c>
      <c r="G7202" s="3" t="s">
        <v>37420</v>
      </c>
      <c r="H7202" s="3" t="s">
        <v>37443</v>
      </c>
    </row>
    <row r="7203" spans="1:8" ht="87" x14ac:dyDescent="0.35">
      <c r="A7203" s="4">
        <v>207726</v>
      </c>
      <c r="B7203" s="1">
        <v>45248</v>
      </c>
      <c r="C7203" s="2">
        <v>0.43542824074074077</v>
      </c>
      <c r="D7203" s="3" t="s">
        <v>37444</v>
      </c>
      <c r="E7203" s="3" t="s">
        <v>37448</v>
      </c>
      <c r="F7203" s="3" t="s">
        <v>37445</v>
      </c>
      <c r="G7203" s="3" t="s">
        <v>37446</v>
      </c>
      <c r="H7203" s="3" t="s">
        <v>37447</v>
      </c>
    </row>
    <row r="7204" spans="1:8" ht="72.5" x14ac:dyDescent="0.35">
      <c r="A7204" s="4">
        <v>207727</v>
      </c>
      <c r="B7204" s="1">
        <v>45248</v>
      </c>
      <c r="C7204" s="2">
        <v>0.44450231481481484</v>
      </c>
      <c r="D7204" s="3" t="s">
        <v>37449</v>
      </c>
      <c r="E7204" s="3" t="s">
        <v>37451</v>
      </c>
      <c r="F7204" s="3" t="s">
        <v>37450</v>
      </c>
      <c r="G7204" s="3" t="s">
        <v>37451</v>
      </c>
      <c r="H7204" s="3" t="s">
        <v>37452</v>
      </c>
    </row>
    <row r="7205" spans="1:8" ht="72.5" x14ac:dyDescent="0.35">
      <c r="A7205" s="4">
        <v>207729</v>
      </c>
      <c r="B7205" s="1">
        <v>45248</v>
      </c>
      <c r="C7205" s="2">
        <v>0.45105324074074077</v>
      </c>
      <c r="D7205" s="3" t="s">
        <v>37453</v>
      </c>
      <c r="E7205" s="3" t="s">
        <v>37455</v>
      </c>
      <c r="F7205" s="3" t="s">
        <v>37454</v>
      </c>
      <c r="G7205" s="3" t="s">
        <v>37455</v>
      </c>
      <c r="H7205" s="3" t="s">
        <v>37456</v>
      </c>
    </row>
    <row r="7206" spans="1:8" ht="101.5" x14ac:dyDescent="0.35">
      <c r="A7206" s="4">
        <v>58233</v>
      </c>
      <c r="B7206" s="1">
        <v>45248</v>
      </c>
      <c r="C7206" s="2">
        <v>0.51862268518518517</v>
      </c>
      <c r="D7206" s="3" t="s">
        <v>37457</v>
      </c>
      <c r="E7206" s="3" t="s">
        <v>37461</v>
      </c>
      <c r="F7206" s="3" t="s">
        <v>37458</v>
      </c>
      <c r="G7206" s="3" t="s">
        <v>37459</v>
      </c>
      <c r="H7206" s="3" t="s">
        <v>37460</v>
      </c>
    </row>
    <row r="7207" spans="1:8" ht="29" x14ac:dyDescent="0.35">
      <c r="A7207" s="4">
        <v>43141</v>
      </c>
      <c r="B7207" s="1">
        <v>45250</v>
      </c>
      <c r="C7207" s="2">
        <v>0.32348379629629631</v>
      </c>
      <c r="D7207" s="3" t="s">
        <v>892</v>
      </c>
      <c r="E7207" s="3" t="s">
        <v>37463</v>
      </c>
      <c r="F7207" s="3" t="s">
        <v>37462</v>
      </c>
      <c r="G7207" s="3" t="s">
        <v>10658</v>
      </c>
      <c r="H7207" s="3" t="s">
        <v>11776</v>
      </c>
    </row>
    <row r="7208" spans="1:8" ht="43.5" x14ac:dyDescent="0.35">
      <c r="A7208" s="4">
        <v>40102</v>
      </c>
      <c r="B7208" s="1">
        <v>45250</v>
      </c>
      <c r="C7208" s="2">
        <v>0.32866898148148149</v>
      </c>
      <c r="D7208" s="3" t="s">
        <v>892</v>
      </c>
      <c r="E7208" s="3" t="s">
        <v>37465</v>
      </c>
      <c r="F7208" s="3" t="s">
        <v>37464</v>
      </c>
      <c r="G7208" s="3" t="s">
        <v>11404</v>
      </c>
      <c r="H7208" s="3" t="s">
        <v>11776</v>
      </c>
    </row>
    <row r="7209" spans="1:8" ht="43.5" x14ac:dyDescent="0.35">
      <c r="A7209" s="4">
        <v>41186</v>
      </c>
      <c r="B7209" s="1">
        <v>45250</v>
      </c>
      <c r="C7209" s="2">
        <v>0.33276620370370369</v>
      </c>
      <c r="D7209" s="3" t="s">
        <v>892</v>
      </c>
      <c r="E7209" s="3" t="s">
        <v>37467</v>
      </c>
      <c r="F7209" s="3" t="s">
        <v>37466</v>
      </c>
      <c r="G7209" s="3" t="s">
        <v>11021</v>
      </c>
      <c r="H7209" s="3" t="s">
        <v>11777</v>
      </c>
    </row>
    <row r="7210" spans="1:8" ht="43.5" x14ac:dyDescent="0.35">
      <c r="A7210" s="4">
        <v>11828</v>
      </c>
      <c r="B7210" s="1">
        <v>45250</v>
      </c>
      <c r="C7210" s="2">
        <v>0.33619212962962958</v>
      </c>
      <c r="D7210" s="3" t="s">
        <v>985</v>
      </c>
      <c r="E7210" s="3" t="s">
        <v>29573</v>
      </c>
      <c r="F7210" s="3" t="s">
        <v>11953</v>
      </c>
      <c r="G7210" s="3" t="s">
        <v>29573</v>
      </c>
      <c r="H7210" s="3" t="s">
        <v>11630</v>
      </c>
    </row>
    <row r="7211" spans="1:8" x14ac:dyDescent="0.35">
      <c r="A7211" s="4">
        <v>170530</v>
      </c>
      <c r="B7211" s="1">
        <v>45250</v>
      </c>
      <c r="C7211" s="2">
        <v>0.33749999999999997</v>
      </c>
      <c r="D7211" s="3" t="s">
        <v>10328</v>
      </c>
      <c r="E7211" s="3" t="s">
        <v>12560</v>
      </c>
      <c r="F7211" s="3" t="s">
        <v>12785</v>
      </c>
      <c r="G7211" s="3" t="s">
        <v>12560</v>
      </c>
      <c r="H7211" s="3" t="s">
        <v>10659</v>
      </c>
    </row>
    <row r="7212" spans="1:8" ht="58" x14ac:dyDescent="0.35">
      <c r="A7212" s="4">
        <v>40022</v>
      </c>
      <c r="B7212" s="1">
        <v>45250</v>
      </c>
      <c r="C7212" s="2">
        <v>0.33932870370370366</v>
      </c>
      <c r="D7212" s="3" t="s">
        <v>892</v>
      </c>
      <c r="E7212" s="3" t="s">
        <v>37469</v>
      </c>
      <c r="F7212" s="3" t="s">
        <v>37468</v>
      </c>
      <c r="G7212" s="3" t="s">
        <v>12706</v>
      </c>
      <c r="H7212" s="3" t="s">
        <v>11776</v>
      </c>
    </row>
    <row r="7213" spans="1:8" ht="43.5" x14ac:dyDescent="0.35">
      <c r="A7213" s="4">
        <v>42470</v>
      </c>
      <c r="B7213" s="1">
        <v>45250</v>
      </c>
      <c r="C7213" s="2">
        <v>0.34023148148148147</v>
      </c>
      <c r="D7213" s="3" t="s">
        <v>1436</v>
      </c>
      <c r="E7213" s="3" t="s">
        <v>29573</v>
      </c>
      <c r="F7213" s="3" t="s">
        <v>11953</v>
      </c>
      <c r="G7213" s="3" t="s">
        <v>13008</v>
      </c>
      <c r="H7213" s="3" t="s">
        <v>11630</v>
      </c>
    </row>
    <row r="7214" spans="1:8" x14ac:dyDescent="0.35">
      <c r="A7214" s="4">
        <v>40109</v>
      </c>
      <c r="B7214" s="1">
        <v>45250</v>
      </c>
      <c r="C7214" s="2">
        <v>0.34226851851851853</v>
      </c>
      <c r="D7214" s="3" t="s">
        <v>10328</v>
      </c>
      <c r="E7214" s="3" t="s">
        <v>12560</v>
      </c>
      <c r="F7214" s="3" t="s">
        <v>12751</v>
      </c>
      <c r="G7214" s="3" t="s">
        <v>12560</v>
      </c>
      <c r="H7214" s="3" t="s">
        <v>10659</v>
      </c>
    </row>
    <row r="7215" spans="1:8" ht="29" x14ac:dyDescent="0.35">
      <c r="A7215" s="4">
        <v>40601</v>
      </c>
      <c r="B7215" s="1">
        <v>45250</v>
      </c>
      <c r="C7215" s="2">
        <v>0.34432870370370372</v>
      </c>
      <c r="D7215" s="3" t="s">
        <v>233</v>
      </c>
      <c r="E7215" s="3" t="s">
        <v>11863</v>
      </c>
      <c r="F7215" s="3" t="s">
        <v>37470</v>
      </c>
      <c r="G7215" s="3" t="s">
        <v>11418</v>
      </c>
      <c r="H7215" s="3" t="s">
        <v>13796</v>
      </c>
    </row>
    <row r="7216" spans="1:8" ht="43.5" x14ac:dyDescent="0.35">
      <c r="A7216" s="4">
        <v>43166</v>
      </c>
      <c r="B7216" s="1">
        <v>45250</v>
      </c>
      <c r="C7216" s="2">
        <v>0.34499999999999997</v>
      </c>
      <c r="D7216" s="3" t="s">
        <v>892</v>
      </c>
      <c r="E7216" s="3" t="s">
        <v>37472</v>
      </c>
      <c r="F7216" s="3" t="s">
        <v>37471</v>
      </c>
      <c r="G7216" s="3" t="s">
        <v>14093</v>
      </c>
      <c r="H7216" s="3" t="s">
        <v>11776</v>
      </c>
    </row>
    <row r="7217" spans="1:8" x14ac:dyDescent="0.35">
      <c r="A7217" s="4">
        <v>41448</v>
      </c>
      <c r="B7217" s="1">
        <v>45250</v>
      </c>
      <c r="C7217" s="2">
        <v>0.34702546296296299</v>
      </c>
      <c r="D7217" s="3" t="s">
        <v>37473</v>
      </c>
      <c r="E7217" s="3" t="s">
        <v>37476</v>
      </c>
      <c r="F7217" s="3" t="s">
        <v>13529</v>
      </c>
      <c r="G7217" s="3" t="s">
        <v>37474</v>
      </c>
      <c r="H7217" s="3" t="s">
        <v>37475</v>
      </c>
    </row>
    <row r="7218" spans="1:8" x14ac:dyDescent="0.35">
      <c r="A7218" s="4">
        <v>43132</v>
      </c>
      <c r="B7218" s="1">
        <v>45250</v>
      </c>
      <c r="C7218" s="2">
        <v>0.34927083333333336</v>
      </c>
      <c r="D7218" s="3" t="s">
        <v>892</v>
      </c>
      <c r="E7218" s="3" t="s">
        <v>12873</v>
      </c>
      <c r="F7218" s="3" t="s">
        <v>37477</v>
      </c>
      <c r="G7218" s="3" t="s">
        <v>11404</v>
      </c>
      <c r="H7218" s="3" t="s">
        <v>12391</v>
      </c>
    </row>
    <row r="7219" spans="1:8" ht="87" x14ac:dyDescent="0.35">
      <c r="A7219" s="4">
        <v>41001</v>
      </c>
      <c r="B7219" s="1">
        <v>45250</v>
      </c>
      <c r="C7219" s="2">
        <v>0.35035879629629635</v>
      </c>
      <c r="D7219" s="3" t="s">
        <v>985</v>
      </c>
      <c r="E7219" s="3" t="s">
        <v>37481</v>
      </c>
      <c r="F7219" s="3" t="s">
        <v>37478</v>
      </c>
      <c r="G7219" s="3" t="s">
        <v>37479</v>
      </c>
      <c r="H7219" s="3" t="s">
        <v>37480</v>
      </c>
    </row>
    <row r="7220" spans="1:8" ht="43.5" x14ac:dyDescent="0.35">
      <c r="A7220" s="4">
        <v>165393</v>
      </c>
      <c r="B7220" s="1">
        <v>45250</v>
      </c>
      <c r="C7220" s="2">
        <v>0.35071759259259255</v>
      </c>
      <c r="D7220" s="3" t="s">
        <v>233</v>
      </c>
      <c r="E7220" s="3" t="s">
        <v>37483</v>
      </c>
      <c r="F7220" s="3" t="s">
        <v>37482</v>
      </c>
      <c r="G7220" s="3" t="s">
        <v>11061</v>
      </c>
      <c r="H7220" s="3" t="s">
        <v>12311</v>
      </c>
    </row>
    <row r="7221" spans="1:8" x14ac:dyDescent="0.35">
      <c r="A7221" s="4">
        <v>40281</v>
      </c>
      <c r="B7221" s="1">
        <v>45250</v>
      </c>
      <c r="C7221" s="2">
        <v>0.35078703703703701</v>
      </c>
      <c r="D7221" s="3" t="s">
        <v>12868</v>
      </c>
      <c r="E7221" s="3" t="s">
        <v>12560</v>
      </c>
      <c r="F7221" s="3" t="s">
        <v>12780</v>
      </c>
      <c r="G7221" s="3" t="s">
        <v>12560</v>
      </c>
      <c r="H7221" s="3" t="s">
        <v>593</v>
      </c>
    </row>
    <row r="7222" spans="1:8" x14ac:dyDescent="0.35">
      <c r="A7222" s="4">
        <v>40281</v>
      </c>
      <c r="B7222" s="1">
        <v>45250</v>
      </c>
      <c r="C7222" s="2">
        <v>0.35123842592592597</v>
      </c>
      <c r="D7222" s="3" t="s">
        <v>12868</v>
      </c>
      <c r="E7222" s="3" t="s">
        <v>12560</v>
      </c>
      <c r="F7222" s="3" t="s">
        <v>12780</v>
      </c>
      <c r="G7222" s="3" t="s">
        <v>37484</v>
      </c>
      <c r="H7222" s="3" t="s">
        <v>593</v>
      </c>
    </row>
    <row r="7223" spans="1:8" ht="290" x14ac:dyDescent="0.35">
      <c r="A7223" s="4">
        <v>40846</v>
      </c>
      <c r="B7223" s="1">
        <v>45250</v>
      </c>
      <c r="C7223" s="2">
        <v>0.35312499999999997</v>
      </c>
      <c r="D7223" s="3" t="s">
        <v>37485</v>
      </c>
      <c r="E7223" s="3" t="s">
        <v>37489</v>
      </c>
      <c r="F7223" s="3" t="s">
        <v>37486</v>
      </c>
      <c r="G7223" s="3" t="s">
        <v>37487</v>
      </c>
      <c r="H7223" s="3" t="s">
        <v>37488</v>
      </c>
    </row>
    <row r="7224" spans="1:8" x14ac:dyDescent="0.35">
      <c r="A7224" s="4">
        <v>45705</v>
      </c>
      <c r="B7224" s="1">
        <v>45250</v>
      </c>
      <c r="C7224" s="2">
        <v>0.35771990740740739</v>
      </c>
      <c r="D7224" s="3" t="s">
        <v>37490</v>
      </c>
      <c r="E7224" s="3" t="s">
        <v>37491</v>
      </c>
      <c r="F7224" s="3" t="s">
        <v>13277</v>
      </c>
      <c r="G7224" s="3" t="s">
        <v>37491</v>
      </c>
      <c r="H7224" s="3" t="s">
        <v>37492</v>
      </c>
    </row>
    <row r="7225" spans="1:8" ht="130.5" x14ac:dyDescent="0.35">
      <c r="A7225" s="4">
        <v>5094</v>
      </c>
      <c r="B7225" s="1">
        <v>45250</v>
      </c>
      <c r="C7225" s="2">
        <v>0.36417824074074073</v>
      </c>
      <c r="D7225" s="3" t="s">
        <v>165</v>
      </c>
      <c r="E7225" s="3" t="s">
        <v>37494</v>
      </c>
      <c r="F7225" s="3" t="s">
        <v>37493</v>
      </c>
      <c r="G7225" s="3" t="s">
        <v>34427</v>
      </c>
      <c r="H7225" s="3" t="s">
        <v>14487</v>
      </c>
    </row>
    <row r="7226" spans="1:8" ht="29" x14ac:dyDescent="0.35">
      <c r="A7226" s="4">
        <v>79540</v>
      </c>
      <c r="B7226" s="1">
        <v>45250</v>
      </c>
      <c r="C7226" s="2">
        <v>0.3664930555555555</v>
      </c>
      <c r="D7226" s="3" t="s">
        <v>37495</v>
      </c>
      <c r="E7226" s="3" t="s">
        <v>14690</v>
      </c>
      <c r="F7226" s="3" t="s">
        <v>37496</v>
      </c>
      <c r="G7226" s="3" t="s">
        <v>37497</v>
      </c>
      <c r="H7226" s="3" t="s">
        <v>10348</v>
      </c>
    </row>
    <row r="7227" spans="1:8" x14ac:dyDescent="0.35">
      <c r="A7227" s="4">
        <v>17397</v>
      </c>
      <c r="B7227" s="1">
        <v>45250</v>
      </c>
      <c r="C7227" s="2">
        <v>0.36966435185185187</v>
      </c>
      <c r="D7227" s="3" t="s">
        <v>892</v>
      </c>
      <c r="E7227" s="3" t="s">
        <v>1980</v>
      </c>
      <c r="F7227" s="3" t="s">
        <v>37498</v>
      </c>
      <c r="G7227" s="3" t="s">
        <v>10760</v>
      </c>
      <c r="H7227" s="3" t="s">
        <v>11776</v>
      </c>
    </row>
    <row r="7228" spans="1:8" ht="72.5" x14ac:dyDescent="0.35">
      <c r="A7228" s="4">
        <v>36166</v>
      </c>
      <c r="B7228" s="1">
        <v>45250</v>
      </c>
      <c r="C7228" s="2">
        <v>0.37118055555555557</v>
      </c>
      <c r="D7228" s="3" t="s">
        <v>37499</v>
      </c>
      <c r="E7228" s="3" t="s">
        <v>24442</v>
      </c>
      <c r="F7228" s="3" t="s">
        <v>37500</v>
      </c>
      <c r="G7228" s="3" t="e">
        <f>+ UTI +good CTRL OF DM +BP</f>
        <v>#NAME?</v>
      </c>
      <c r="H7228" s="3" t="s">
        <v>37501</v>
      </c>
    </row>
    <row r="7229" spans="1:8" ht="43.5" x14ac:dyDescent="0.35">
      <c r="A7229" s="4">
        <v>196048</v>
      </c>
      <c r="B7229" s="1">
        <v>45250</v>
      </c>
      <c r="C7229" s="2">
        <v>0.3725</v>
      </c>
      <c r="D7229" s="3" t="s">
        <v>37502</v>
      </c>
      <c r="E7229" s="3" t="s">
        <v>37504</v>
      </c>
      <c r="F7229" s="3" t="s">
        <v>37503</v>
      </c>
      <c r="G7229" s="3" t="s">
        <v>37504</v>
      </c>
      <c r="H7229" s="3" t="s">
        <v>37505</v>
      </c>
    </row>
    <row r="7230" spans="1:8" ht="43.5" x14ac:dyDescent="0.35">
      <c r="A7230" s="4">
        <v>88874</v>
      </c>
      <c r="B7230" s="1">
        <v>45250</v>
      </c>
      <c r="C7230" s="2">
        <v>0.37391203703703701</v>
      </c>
      <c r="D7230" s="3" t="s">
        <v>37506</v>
      </c>
      <c r="E7230" s="3" t="s">
        <v>37510</v>
      </c>
      <c r="F7230" s="3" t="s">
        <v>37507</v>
      </c>
      <c r="G7230" s="3" t="s">
        <v>37508</v>
      </c>
      <c r="H7230" s="3" t="s">
        <v>37509</v>
      </c>
    </row>
    <row r="7231" spans="1:8" ht="87" x14ac:dyDescent="0.35">
      <c r="A7231" s="4">
        <v>84012</v>
      </c>
      <c r="B7231" s="1">
        <v>45250</v>
      </c>
      <c r="C7231" s="2">
        <v>0.37565972222222221</v>
      </c>
      <c r="D7231" s="3" t="s">
        <v>985</v>
      </c>
      <c r="E7231" s="3" t="s">
        <v>15517</v>
      </c>
      <c r="F7231" s="3" t="s">
        <v>12899</v>
      </c>
      <c r="G7231" s="3" t="s">
        <v>49</v>
      </c>
      <c r="H7231" s="3" t="s">
        <v>10726</v>
      </c>
    </row>
    <row r="7232" spans="1:8" ht="29" x14ac:dyDescent="0.35">
      <c r="A7232" s="4">
        <v>34413</v>
      </c>
      <c r="B7232" s="1">
        <v>45250</v>
      </c>
      <c r="C7232" s="2">
        <v>0.37821759259259258</v>
      </c>
      <c r="D7232" s="3" t="s">
        <v>892</v>
      </c>
      <c r="E7232" s="3" t="s">
        <v>37512</v>
      </c>
      <c r="F7232" s="3" t="s">
        <v>37511</v>
      </c>
      <c r="G7232" s="3" t="s">
        <v>1117</v>
      </c>
      <c r="H7232" s="3" t="s">
        <v>11776</v>
      </c>
    </row>
    <row r="7233" spans="1:8" ht="174" x14ac:dyDescent="0.35">
      <c r="A7233" s="4">
        <v>43165</v>
      </c>
      <c r="B7233" s="1">
        <v>45250</v>
      </c>
      <c r="C7233" s="2">
        <v>0.38062499999999999</v>
      </c>
      <c r="D7233" s="3" t="s">
        <v>37513</v>
      </c>
      <c r="E7233" s="3" t="s">
        <v>11314</v>
      </c>
      <c r="F7233" s="3" t="s">
        <v>37514</v>
      </c>
      <c r="G7233" s="3" t="s">
        <v>37515</v>
      </c>
      <c r="H7233" s="3" t="s">
        <v>37516</v>
      </c>
    </row>
    <row r="7234" spans="1:8" ht="43.5" x14ac:dyDescent="0.35">
      <c r="A7234" s="4">
        <v>24583</v>
      </c>
      <c r="B7234" s="1">
        <v>45250</v>
      </c>
      <c r="C7234" s="2">
        <v>0.38172453703703701</v>
      </c>
      <c r="D7234" s="3" t="s">
        <v>37517</v>
      </c>
      <c r="E7234" s="3" t="s">
        <v>15094</v>
      </c>
      <c r="F7234" s="3" t="s">
        <v>37518</v>
      </c>
      <c r="G7234" s="3" t="s">
        <v>11856</v>
      </c>
      <c r="H7234" s="3" t="s">
        <v>37519</v>
      </c>
    </row>
    <row r="7235" spans="1:8" ht="58" x14ac:dyDescent="0.35">
      <c r="A7235" s="4">
        <v>37664</v>
      </c>
      <c r="B7235" s="1">
        <v>45250</v>
      </c>
      <c r="C7235" s="2">
        <v>0.38285879629629632</v>
      </c>
      <c r="D7235" s="3" t="s">
        <v>37520</v>
      </c>
      <c r="E7235" s="3" t="s">
        <v>37523</v>
      </c>
      <c r="F7235" s="3" t="s">
        <v>37521</v>
      </c>
      <c r="G7235" s="3" t="e">
        <f>+ Sub-therapeutic INR due to drug DISCONTINUATION</f>
        <v>#NAME?</v>
      </c>
      <c r="H7235" s="3" t="s">
        <v>37522</v>
      </c>
    </row>
    <row r="7236" spans="1:8" ht="43.5" x14ac:dyDescent="0.35">
      <c r="A7236" s="4">
        <v>109081</v>
      </c>
      <c r="B7236" s="1">
        <v>45250</v>
      </c>
      <c r="C7236" s="2">
        <v>0.38636574074074076</v>
      </c>
      <c r="D7236" s="3" t="s">
        <v>37524</v>
      </c>
      <c r="E7236" s="3" t="s">
        <v>37526</v>
      </c>
      <c r="F7236" s="3" t="s">
        <v>37525</v>
      </c>
      <c r="G7236" s="3" t="s">
        <v>37526</v>
      </c>
      <c r="H7236" s="3" t="s">
        <v>37527</v>
      </c>
    </row>
    <row r="7237" spans="1:8" x14ac:dyDescent="0.35">
      <c r="A7237" s="4">
        <v>171325</v>
      </c>
      <c r="B7237" s="1">
        <v>45250</v>
      </c>
      <c r="C7237" s="2">
        <v>0.38935185185185189</v>
      </c>
      <c r="D7237" s="3" t="s">
        <v>37528</v>
      </c>
      <c r="E7237" s="3" t="s">
        <v>14842</v>
      </c>
      <c r="F7237" s="3" t="s">
        <v>37529</v>
      </c>
      <c r="G7237" s="3" t="s">
        <v>14842</v>
      </c>
      <c r="H7237" s="3" t="s">
        <v>10750</v>
      </c>
    </row>
    <row r="7238" spans="1:8" ht="58" x14ac:dyDescent="0.35">
      <c r="A7238" s="4">
        <v>83095</v>
      </c>
      <c r="B7238" s="1">
        <v>45250</v>
      </c>
      <c r="C7238" s="2">
        <v>0.38990740740740737</v>
      </c>
      <c r="D7238" s="3" t="s">
        <v>985</v>
      </c>
      <c r="E7238" s="3" t="s">
        <v>37531</v>
      </c>
      <c r="F7238" s="3" t="s">
        <v>37530</v>
      </c>
      <c r="G7238" s="3" t="s">
        <v>33663</v>
      </c>
      <c r="H7238" s="3" t="s">
        <v>34917</v>
      </c>
    </row>
    <row r="7239" spans="1:8" ht="159.5" x14ac:dyDescent="0.35">
      <c r="A7239" s="4">
        <v>48156</v>
      </c>
      <c r="B7239" s="1">
        <v>45250</v>
      </c>
      <c r="C7239" s="2">
        <v>0.39178240740740744</v>
      </c>
      <c r="D7239" s="3" t="s">
        <v>233</v>
      </c>
      <c r="E7239" s="3" t="s">
        <v>37533</v>
      </c>
      <c r="F7239" s="3" t="s">
        <v>37532</v>
      </c>
      <c r="G7239" s="3" t="s">
        <v>11061</v>
      </c>
      <c r="H7239" s="3" t="s">
        <v>12311</v>
      </c>
    </row>
    <row r="7240" spans="1:8" ht="58" x14ac:dyDescent="0.35">
      <c r="A7240" s="4">
        <v>65177</v>
      </c>
      <c r="B7240" s="1">
        <v>45250</v>
      </c>
      <c r="C7240" s="2">
        <v>0.39188657407407407</v>
      </c>
      <c r="D7240" s="3" t="s">
        <v>985</v>
      </c>
      <c r="E7240" s="3" t="s">
        <v>37536</v>
      </c>
      <c r="F7240" s="3" t="s">
        <v>37534</v>
      </c>
      <c r="G7240" s="3" t="e">
        <f>+Iatrogenic HYPERTYRIODISM</f>
        <v>#NAME?</v>
      </c>
      <c r="H7240" s="3" t="s">
        <v>37535</v>
      </c>
    </row>
    <row r="7241" spans="1:8" ht="130.5" x14ac:dyDescent="0.35">
      <c r="A7241" s="4">
        <v>45807</v>
      </c>
      <c r="B7241" s="1">
        <v>45250</v>
      </c>
      <c r="C7241" s="2">
        <v>0.39260416666666664</v>
      </c>
      <c r="D7241" s="3" t="s">
        <v>37537</v>
      </c>
      <c r="E7241" s="3" t="s">
        <v>37541</v>
      </c>
      <c r="F7241" s="3" t="s">
        <v>37538</v>
      </c>
      <c r="G7241" s="3" t="s">
        <v>37539</v>
      </c>
      <c r="H7241" s="3" t="s">
        <v>37540</v>
      </c>
    </row>
    <row r="7242" spans="1:8" x14ac:dyDescent="0.35">
      <c r="A7242" s="4">
        <v>41583</v>
      </c>
      <c r="B7242" s="1">
        <v>45250</v>
      </c>
      <c r="C7242" s="2">
        <v>0.39684027777777775</v>
      </c>
      <c r="D7242" s="3" t="s">
        <v>1436</v>
      </c>
      <c r="E7242" s="3" t="s">
        <v>37542</v>
      </c>
      <c r="F7242" s="3" t="s">
        <v>13088</v>
      </c>
      <c r="G7242" s="3" t="s">
        <v>37542</v>
      </c>
      <c r="H7242" s="3" t="s">
        <v>12234</v>
      </c>
    </row>
    <row r="7243" spans="1:8" ht="43.5" x14ac:dyDescent="0.35">
      <c r="A7243" s="4">
        <v>49456</v>
      </c>
      <c r="B7243" s="1">
        <v>45250</v>
      </c>
      <c r="C7243" s="2">
        <v>0.39703703703703702</v>
      </c>
      <c r="D7243" s="3" t="s">
        <v>12271</v>
      </c>
      <c r="E7243" s="3" t="s">
        <v>37545</v>
      </c>
      <c r="F7243" s="3" t="s">
        <v>37543</v>
      </c>
      <c r="G7243" s="3" t="s">
        <v>37544</v>
      </c>
      <c r="H7243" s="3" t="s">
        <v>36567</v>
      </c>
    </row>
    <row r="7244" spans="1:8" ht="29" x14ac:dyDescent="0.35">
      <c r="A7244" s="4">
        <v>86313</v>
      </c>
      <c r="B7244" s="1">
        <v>45250</v>
      </c>
      <c r="C7244" s="2">
        <v>0.39767361111111116</v>
      </c>
      <c r="D7244" s="3" t="s">
        <v>422</v>
      </c>
      <c r="E7244" s="3" t="s">
        <v>13138</v>
      </c>
      <c r="F7244" s="3" t="s">
        <v>37546</v>
      </c>
      <c r="G7244" s="3" t="s">
        <v>13138</v>
      </c>
      <c r="H7244" s="3" t="s">
        <v>10659</v>
      </c>
    </row>
    <row r="7245" spans="1:8" ht="29" x14ac:dyDescent="0.35">
      <c r="A7245" s="4">
        <v>48008</v>
      </c>
      <c r="B7245" s="1">
        <v>45250</v>
      </c>
      <c r="C7245" s="2">
        <v>0.39858796296296295</v>
      </c>
      <c r="D7245" s="3" t="s">
        <v>233</v>
      </c>
      <c r="E7245" s="3" t="s">
        <v>15344</v>
      </c>
      <c r="F7245" s="3" t="s">
        <v>37547</v>
      </c>
      <c r="G7245" s="3" t="s">
        <v>1313</v>
      </c>
      <c r="H7245" s="3" t="s">
        <v>37548</v>
      </c>
    </row>
    <row r="7246" spans="1:8" ht="43.5" x14ac:dyDescent="0.35">
      <c r="A7246" s="4">
        <v>183002</v>
      </c>
      <c r="B7246" s="1">
        <v>45250</v>
      </c>
      <c r="C7246" s="2">
        <v>0.40060185185185188</v>
      </c>
      <c r="D7246" s="3" t="s">
        <v>37549</v>
      </c>
      <c r="E7246" s="3" t="s">
        <v>37553</v>
      </c>
      <c r="F7246" s="3" t="s">
        <v>37550</v>
      </c>
      <c r="G7246" s="3" t="s">
        <v>37551</v>
      </c>
      <c r="H7246" s="3" t="s">
        <v>37552</v>
      </c>
    </row>
    <row r="7247" spans="1:8" x14ac:dyDescent="0.35">
      <c r="A7247" s="4">
        <v>199048</v>
      </c>
      <c r="B7247" s="1">
        <v>45250</v>
      </c>
      <c r="C7247" s="2">
        <v>0.40238425925925925</v>
      </c>
      <c r="D7247" s="3" t="s">
        <v>1436</v>
      </c>
      <c r="E7247" s="3" t="s">
        <v>37542</v>
      </c>
      <c r="F7247" s="3" t="s">
        <v>11143</v>
      </c>
      <c r="G7247" s="3" t="s">
        <v>37542</v>
      </c>
      <c r="H7247" s="3" t="s">
        <v>12234</v>
      </c>
    </row>
    <row r="7248" spans="1:8" ht="72.5" x14ac:dyDescent="0.35">
      <c r="A7248" s="4">
        <v>43158</v>
      </c>
      <c r="B7248" s="1">
        <v>45250</v>
      </c>
      <c r="C7248" s="2">
        <v>0.40438657407407402</v>
      </c>
      <c r="D7248" s="3" t="e">
        <f>-no new COMPLAINT</f>
        <v>#NAME?</v>
      </c>
      <c r="E7248" s="3" t="s">
        <v>37557</v>
      </c>
      <c r="F7248" s="3" t="s">
        <v>37554</v>
      </c>
      <c r="G7248" s="3" t="s">
        <v>37555</v>
      </c>
      <c r="H7248" s="3" t="s">
        <v>37556</v>
      </c>
    </row>
    <row r="7249" spans="1:8" ht="29" x14ac:dyDescent="0.35">
      <c r="A7249" s="4">
        <v>206239</v>
      </c>
      <c r="B7249" s="1">
        <v>45250</v>
      </c>
      <c r="C7249" s="2">
        <v>0.40474537037037034</v>
      </c>
      <c r="D7249" s="3" t="s">
        <v>12934</v>
      </c>
      <c r="E7249" s="3" t="s">
        <v>289</v>
      </c>
      <c r="F7249" s="3" t="s">
        <v>37558</v>
      </c>
      <c r="G7249" s="3" t="s">
        <v>37559</v>
      </c>
      <c r="H7249" s="3" t="s">
        <v>37560</v>
      </c>
    </row>
    <row r="7250" spans="1:8" x14ac:dyDescent="0.35">
      <c r="A7250" s="4">
        <v>15759</v>
      </c>
      <c r="B7250" s="1">
        <v>45250</v>
      </c>
      <c r="C7250" s="2">
        <v>0.40509259259259256</v>
      </c>
      <c r="D7250" s="3" t="s">
        <v>12112</v>
      </c>
      <c r="E7250" s="3" t="s">
        <v>12560</v>
      </c>
      <c r="F7250" s="3" t="s">
        <v>12144</v>
      </c>
      <c r="G7250" s="3" t="s">
        <v>12560</v>
      </c>
      <c r="H7250" s="3" t="s">
        <v>10659</v>
      </c>
    </row>
    <row r="7251" spans="1:8" x14ac:dyDescent="0.35">
      <c r="A7251" s="4">
        <v>35605</v>
      </c>
      <c r="B7251" s="1">
        <v>45250</v>
      </c>
      <c r="C7251" s="2">
        <v>0.4064814814814815</v>
      </c>
      <c r="D7251" s="3" t="s">
        <v>985</v>
      </c>
      <c r="E7251" s="3" t="s">
        <v>37561</v>
      </c>
      <c r="F7251" s="3" t="s">
        <v>12899</v>
      </c>
      <c r="G7251" s="3" t="s">
        <v>37561</v>
      </c>
      <c r="H7251" s="3" t="s">
        <v>12234</v>
      </c>
    </row>
    <row r="7252" spans="1:8" ht="43.5" x14ac:dyDescent="0.35">
      <c r="A7252" s="4">
        <v>34151</v>
      </c>
      <c r="B7252" s="1">
        <v>45250</v>
      </c>
      <c r="C7252" s="2">
        <v>0.4065509259259259</v>
      </c>
      <c r="D7252" s="3" t="s">
        <v>15955</v>
      </c>
      <c r="E7252" s="3" t="s">
        <v>37565</v>
      </c>
      <c r="F7252" s="3" t="s">
        <v>37562</v>
      </c>
      <c r="G7252" s="3" t="s">
        <v>37563</v>
      </c>
      <c r="H7252" s="3" t="s">
        <v>37564</v>
      </c>
    </row>
    <row r="7253" spans="1:8" ht="87" x14ac:dyDescent="0.35">
      <c r="A7253" s="4">
        <v>119340</v>
      </c>
      <c r="B7253" s="1">
        <v>45250</v>
      </c>
      <c r="C7253" s="2">
        <v>0.40666666666666668</v>
      </c>
      <c r="D7253" s="3" t="s">
        <v>37566</v>
      </c>
      <c r="E7253" s="3" t="s">
        <v>37570</v>
      </c>
      <c r="F7253" s="3" t="s">
        <v>37567</v>
      </c>
      <c r="G7253" s="3" t="s">
        <v>37568</v>
      </c>
      <c r="H7253" s="3" t="s">
        <v>37569</v>
      </c>
    </row>
    <row r="7254" spans="1:8" x14ac:dyDescent="0.35">
      <c r="A7254" s="4">
        <v>46423</v>
      </c>
      <c r="B7254" s="1">
        <v>45250</v>
      </c>
      <c r="C7254" s="2">
        <v>0.40954861111111113</v>
      </c>
      <c r="D7254" s="3" t="s">
        <v>985</v>
      </c>
      <c r="E7254" s="3" t="s">
        <v>37561</v>
      </c>
      <c r="F7254" s="3" t="s">
        <v>37571</v>
      </c>
      <c r="G7254" s="3" t="s">
        <v>37561</v>
      </c>
      <c r="H7254" s="3" t="s">
        <v>12234</v>
      </c>
    </row>
    <row r="7255" spans="1:8" ht="29" x14ac:dyDescent="0.35">
      <c r="A7255" s="4">
        <v>94876</v>
      </c>
      <c r="B7255" s="1">
        <v>45250</v>
      </c>
      <c r="C7255" s="2">
        <v>0.41212962962962968</v>
      </c>
      <c r="D7255" s="3" t="s">
        <v>193</v>
      </c>
      <c r="E7255" s="3" t="s">
        <v>37572</v>
      </c>
      <c r="F7255" s="3" t="s">
        <v>13372</v>
      </c>
      <c r="G7255" s="3" t="s">
        <v>37572</v>
      </c>
      <c r="H7255" s="3" t="s">
        <v>37573</v>
      </c>
    </row>
    <row r="7256" spans="1:8" ht="43.5" x14ac:dyDescent="0.35">
      <c r="A7256" s="4">
        <v>74027</v>
      </c>
      <c r="B7256" s="1">
        <v>45250</v>
      </c>
      <c r="C7256" s="2">
        <v>0.41224537037037035</v>
      </c>
      <c r="D7256" s="3" t="s">
        <v>37574</v>
      </c>
      <c r="E7256" s="3" t="s">
        <v>14041</v>
      </c>
      <c r="F7256" s="3" t="s">
        <v>37575</v>
      </c>
      <c r="G7256" s="3" t="e">
        <f>+ p.neuropathy</f>
        <v>#NAME?</v>
      </c>
      <c r="H7256" s="3" t="s">
        <v>37576</v>
      </c>
    </row>
    <row r="7257" spans="1:8" ht="29" x14ac:dyDescent="0.35">
      <c r="A7257" s="4">
        <v>177348</v>
      </c>
      <c r="B7257" s="1">
        <v>45250</v>
      </c>
      <c r="C7257" s="2">
        <v>0.41493055555555558</v>
      </c>
      <c r="D7257" s="3" t="s">
        <v>985</v>
      </c>
      <c r="E7257" s="3" t="s">
        <v>15983</v>
      </c>
      <c r="F7257" s="3" t="s">
        <v>12280</v>
      </c>
      <c r="G7257" s="3" t="s">
        <v>15983</v>
      </c>
      <c r="H7257" s="3" t="s">
        <v>12234</v>
      </c>
    </row>
    <row r="7258" spans="1:8" ht="29" x14ac:dyDescent="0.35">
      <c r="A7258" s="4">
        <v>36572</v>
      </c>
      <c r="B7258" s="1">
        <v>45250</v>
      </c>
      <c r="C7258" s="2">
        <v>0.41513888888888889</v>
      </c>
      <c r="D7258" s="3" t="s">
        <v>1288</v>
      </c>
      <c r="E7258" s="3" t="s">
        <v>37579</v>
      </c>
      <c r="F7258" s="3" t="s">
        <v>37577</v>
      </c>
      <c r="G7258" s="3" t="s">
        <v>11378</v>
      </c>
      <c r="H7258" s="3" t="s">
        <v>37578</v>
      </c>
    </row>
    <row r="7259" spans="1:8" ht="43.5" x14ac:dyDescent="0.35">
      <c r="A7259" s="4">
        <v>151506</v>
      </c>
      <c r="B7259" s="1">
        <v>45250</v>
      </c>
      <c r="C7259" s="2">
        <v>0.41520833333333335</v>
      </c>
      <c r="D7259" s="3" t="s">
        <v>167</v>
      </c>
      <c r="E7259" s="3" t="s">
        <v>37580</v>
      </c>
      <c r="F7259" s="3" t="s">
        <v>1676</v>
      </c>
      <c r="G7259" s="3" t="s">
        <v>11882</v>
      </c>
      <c r="H7259" s="3" t="s">
        <v>12496</v>
      </c>
    </row>
    <row r="7260" spans="1:8" ht="58" x14ac:dyDescent="0.35">
      <c r="A7260" s="4">
        <v>46572</v>
      </c>
      <c r="B7260" s="1">
        <v>45250</v>
      </c>
      <c r="C7260" s="2">
        <v>0.41521990740740744</v>
      </c>
      <c r="D7260" s="3" t="s">
        <v>985</v>
      </c>
      <c r="E7260" s="3" t="s">
        <v>37582</v>
      </c>
      <c r="F7260" s="3" t="s">
        <v>37581</v>
      </c>
      <c r="G7260" s="3" t="s">
        <v>104</v>
      </c>
      <c r="H7260" s="3" t="s">
        <v>4190</v>
      </c>
    </row>
    <row r="7261" spans="1:8" ht="58" x14ac:dyDescent="0.35">
      <c r="A7261" s="4">
        <v>174776</v>
      </c>
      <c r="B7261" s="1">
        <v>45250</v>
      </c>
      <c r="C7261" s="2">
        <v>0.41682870370370373</v>
      </c>
      <c r="D7261" s="3" t="s">
        <v>1436</v>
      </c>
      <c r="E7261" s="3" t="s">
        <v>37584</v>
      </c>
      <c r="F7261" s="3" t="s">
        <v>37583</v>
      </c>
      <c r="G7261" s="3" t="s">
        <v>12028</v>
      </c>
      <c r="H7261" s="3" t="s">
        <v>34501</v>
      </c>
    </row>
    <row r="7262" spans="1:8" ht="58" x14ac:dyDescent="0.35">
      <c r="A7262" s="4">
        <v>188491</v>
      </c>
      <c r="B7262" s="1">
        <v>45250</v>
      </c>
      <c r="C7262" s="2">
        <v>0.41721064814814812</v>
      </c>
      <c r="D7262" s="3" t="s">
        <v>1436</v>
      </c>
      <c r="E7262" s="3" t="s">
        <v>37587</v>
      </c>
      <c r="F7262" s="3" t="s">
        <v>37585</v>
      </c>
      <c r="G7262" s="3" t="s">
        <v>37586</v>
      </c>
      <c r="H7262" s="3" t="s">
        <v>32770</v>
      </c>
    </row>
    <row r="7263" spans="1:8" ht="43.5" x14ac:dyDescent="0.35">
      <c r="A7263" s="4">
        <v>39118</v>
      </c>
      <c r="B7263" s="1">
        <v>45250</v>
      </c>
      <c r="C7263" s="2">
        <v>0.42099537037037038</v>
      </c>
      <c r="D7263" s="3" t="s">
        <v>985</v>
      </c>
      <c r="E7263" s="3" t="s">
        <v>24654</v>
      </c>
      <c r="F7263" s="3" t="s">
        <v>37588</v>
      </c>
      <c r="G7263" s="3" t="s">
        <v>10979</v>
      </c>
      <c r="H7263" s="3" t="s">
        <v>4190</v>
      </c>
    </row>
    <row r="7264" spans="1:8" x14ac:dyDescent="0.35">
      <c r="A7264" s="4">
        <v>111640</v>
      </c>
      <c r="B7264" s="1">
        <v>45250</v>
      </c>
      <c r="C7264" s="2">
        <v>0.42206018518518523</v>
      </c>
      <c r="D7264" s="3" t="s">
        <v>12295</v>
      </c>
      <c r="E7264" s="3" t="s">
        <v>13715</v>
      </c>
      <c r="F7264" s="3" t="s">
        <v>12780</v>
      </c>
      <c r="G7264" s="3" t="s">
        <v>12789</v>
      </c>
      <c r="H7264" s="3" t="s">
        <v>11368</v>
      </c>
    </row>
    <row r="7265" spans="1:8" ht="58" x14ac:dyDescent="0.35">
      <c r="A7265" s="4">
        <v>33161</v>
      </c>
      <c r="B7265" s="1">
        <v>45250</v>
      </c>
      <c r="C7265" s="2">
        <v>0.42528935185185185</v>
      </c>
      <c r="D7265" s="3" t="s">
        <v>37589</v>
      </c>
      <c r="E7265" s="3" t="s">
        <v>37593</v>
      </c>
      <c r="F7265" s="3" t="s">
        <v>37590</v>
      </c>
      <c r="G7265" s="3" t="s">
        <v>37591</v>
      </c>
      <c r="H7265" s="3" t="s">
        <v>37592</v>
      </c>
    </row>
    <row r="7266" spans="1:8" ht="29" x14ac:dyDescent="0.35">
      <c r="A7266" s="4">
        <v>41009</v>
      </c>
      <c r="B7266" s="1">
        <v>45250</v>
      </c>
      <c r="C7266" s="2">
        <v>0.42608796296296297</v>
      </c>
      <c r="D7266" s="3" t="s">
        <v>892</v>
      </c>
      <c r="E7266" s="3" t="s">
        <v>37594</v>
      </c>
      <c r="F7266" s="3" t="s">
        <v>14301</v>
      </c>
      <c r="G7266" s="3" t="s">
        <v>11021</v>
      </c>
      <c r="H7266" s="3" t="s">
        <v>11776</v>
      </c>
    </row>
    <row r="7267" spans="1:8" ht="87" x14ac:dyDescent="0.35">
      <c r="A7267" s="4">
        <v>28908</v>
      </c>
      <c r="B7267" s="1">
        <v>45250</v>
      </c>
      <c r="C7267" s="2">
        <v>0.42690972222222223</v>
      </c>
      <c r="D7267" s="3" t="s">
        <v>37595</v>
      </c>
      <c r="E7267" s="3" t="s">
        <v>24853</v>
      </c>
      <c r="F7267" s="3" t="s">
        <v>37596</v>
      </c>
      <c r="G7267" s="3" t="s">
        <v>37597</v>
      </c>
      <c r="H7267" s="3" t="s">
        <v>37598</v>
      </c>
    </row>
    <row r="7268" spans="1:8" ht="29" x14ac:dyDescent="0.35">
      <c r="A7268" s="4">
        <v>115352</v>
      </c>
      <c r="B7268" s="1">
        <v>45250</v>
      </c>
      <c r="C7268" s="2">
        <v>0.42790509259259263</v>
      </c>
      <c r="D7268" s="3" t="s">
        <v>37599</v>
      </c>
      <c r="E7268" s="3" t="s">
        <v>37601</v>
      </c>
      <c r="F7268" s="3" t="s">
        <v>37600</v>
      </c>
      <c r="G7268" s="3" t="s">
        <v>37601</v>
      </c>
      <c r="H7268" s="3" t="s">
        <v>37602</v>
      </c>
    </row>
    <row r="7269" spans="1:8" ht="72.5" x14ac:dyDescent="0.35">
      <c r="A7269" s="4">
        <v>34748</v>
      </c>
      <c r="B7269" s="1">
        <v>45250</v>
      </c>
      <c r="C7269" s="2">
        <v>0.42824074074074076</v>
      </c>
      <c r="D7269" s="3" t="s">
        <v>37603</v>
      </c>
      <c r="E7269" s="3" t="s">
        <v>37607</v>
      </c>
      <c r="F7269" s="3" t="s">
        <v>37604</v>
      </c>
      <c r="G7269" s="3" t="s">
        <v>37605</v>
      </c>
      <c r="H7269" s="3" t="s">
        <v>37606</v>
      </c>
    </row>
    <row r="7270" spans="1:8" ht="29" x14ac:dyDescent="0.35">
      <c r="A7270" s="4">
        <v>48938</v>
      </c>
      <c r="B7270" s="1">
        <v>45250</v>
      </c>
      <c r="C7270" s="2">
        <v>0.42829861111111112</v>
      </c>
      <c r="D7270" s="3" t="s">
        <v>892</v>
      </c>
      <c r="E7270" s="3" t="s">
        <v>37608</v>
      </c>
      <c r="F7270" s="3" t="s">
        <v>14191</v>
      </c>
      <c r="G7270" s="3" t="s">
        <v>11021</v>
      </c>
      <c r="H7270" s="3" t="s">
        <v>12391</v>
      </c>
    </row>
    <row r="7271" spans="1:8" ht="43.5" x14ac:dyDescent="0.35">
      <c r="A7271" s="4">
        <v>200285</v>
      </c>
      <c r="B7271" s="1">
        <v>45250</v>
      </c>
      <c r="C7271" s="2">
        <v>0.42835648148148148</v>
      </c>
      <c r="D7271" s="3" t="s">
        <v>233</v>
      </c>
      <c r="E7271" s="3" t="s">
        <v>37611</v>
      </c>
      <c r="F7271" s="3" t="s">
        <v>37609</v>
      </c>
      <c r="G7271" s="3" t="s">
        <v>37610</v>
      </c>
      <c r="H7271" s="3" t="s">
        <v>12587</v>
      </c>
    </row>
    <row r="7272" spans="1:8" x14ac:dyDescent="0.35">
      <c r="A7272" s="4">
        <v>41187</v>
      </c>
      <c r="B7272" s="1">
        <v>45250</v>
      </c>
      <c r="C7272" s="2">
        <v>0.4309837962962963</v>
      </c>
      <c r="D7272" s="3" t="s">
        <v>10317</v>
      </c>
      <c r="E7272" s="3" t="s">
        <v>12789</v>
      </c>
      <c r="F7272" s="3" t="s">
        <v>2012</v>
      </c>
      <c r="G7272" s="3" t="s">
        <v>12789</v>
      </c>
      <c r="H7272" s="3" t="s">
        <v>12648</v>
      </c>
    </row>
    <row r="7273" spans="1:8" ht="43.5" x14ac:dyDescent="0.35">
      <c r="A7273" s="4">
        <v>2020</v>
      </c>
      <c r="B7273" s="1">
        <v>45250</v>
      </c>
      <c r="C7273" s="2">
        <v>0.43217592592592591</v>
      </c>
      <c r="D7273" s="3" t="s">
        <v>892</v>
      </c>
      <c r="E7273" s="3" t="s">
        <v>37614</v>
      </c>
      <c r="F7273" s="3" t="s">
        <v>37612</v>
      </c>
      <c r="G7273" s="3" t="s">
        <v>37613</v>
      </c>
      <c r="H7273" s="3" t="s">
        <v>11776</v>
      </c>
    </row>
    <row r="7274" spans="1:8" ht="72.5" x14ac:dyDescent="0.35">
      <c r="A7274" s="4">
        <v>49640</v>
      </c>
      <c r="B7274" s="1">
        <v>45250</v>
      </c>
      <c r="C7274" s="2">
        <v>0.43438657407407405</v>
      </c>
      <c r="D7274" s="3" t="s">
        <v>37615</v>
      </c>
      <c r="E7274" s="3" t="s">
        <v>37618</v>
      </c>
      <c r="F7274" s="3" t="s">
        <v>37616</v>
      </c>
      <c r="G7274" s="3" t="e">
        <f>+ poor control OF BP,FBS</f>
        <v>#NAME?</v>
      </c>
      <c r="H7274" s="3" t="s">
        <v>37617</v>
      </c>
    </row>
    <row r="7275" spans="1:8" x14ac:dyDescent="0.35">
      <c r="A7275" s="4">
        <v>71258</v>
      </c>
      <c r="B7275" s="1">
        <v>45250</v>
      </c>
      <c r="C7275" s="2">
        <v>0.43799768518518517</v>
      </c>
      <c r="D7275" s="3" t="s">
        <v>892</v>
      </c>
      <c r="E7275" s="3" t="s">
        <v>37620</v>
      </c>
      <c r="F7275" s="3" t="s">
        <v>10693</v>
      </c>
      <c r="G7275" s="3" t="s">
        <v>1117</v>
      </c>
      <c r="H7275" s="3" t="s">
        <v>37619</v>
      </c>
    </row>
    <row r="7276" spans="1:8" x14ac:dyDescent="0.35">
      <c r="A7276" s="4">
        <v>35570</v>
      </c>
      <c r="B7276" s="1">
        <v>45250</v>
      </c>
      <c r="C7276" s="2">
        <v>0.43928240740740737</v>
      </c>
      <c r="D7276" s="3" t="s">
        <v>12833</v>
      </c>
      <c r="E7276" s="3" t="s">
        <v>37621</v>
      </c>
      <c r="F7276" s="3" t="s">
        <v>2012</v>
      </c>
      <c r="G7276" s="3" t="s">
        <v>37621</v>
      </c>
      <c r="H7276" s="3" t="s">
        <v>10659</v>
      </c>
    </row>
    <row r="7277" spans="1:8" ht="58" x14ac:dyDescent="0.35">
      <c r="A7277" s="4">
        <v>37198</v>
      </c>
      <c r="B7277" s="1">
        <v>45250</v>
      </c>
      <c r="C7277" s="2">
        <v>0.43951388888888893</v>
      </c>
      <c r="D7277" s="3" t="s">
        <v>37622</v>
      </c>
      <c r="E7277" s="3" t="s">
        <v>37626</v>
      </c>
      <c r="F7277" s="3" t="s">
        <v>37623</v>
      </c>
      <c r="G7277" s="3" t="s">
        <v>37624</v>
      </c>
      <c r="H7277" s="3" t="s">
        <v>37625</v>
      </c>
    </row>
    <row r="7278" spans="1:8" ht="130.5" x14ac:dyDescent="0.35">
      <c r="A7278" s="4">
        <v>166028</v>
      </c>
      <c r="B7278" s="1">
        <v>45250</v>
      </c>
      <c r="C7278" s="2">
        <v>0.43986111111111109</v>
      </c>
      <c r="D7278" s="3" t="s">
        <v>37627</v>
      </c>
      <c r="E7278" s="3" t="s">
        <v>15034</v>
      </c>
      <c r="F7278" s="3" t="s">
        <v>37628</v>
      </c>
      <c r="G7278" s="3" t="s">
        <v>37629</v>
      </c>
      <c r="H7278" s="3" t="s">
        <v>37630</v>
      </c>
    </row>
    <row r="7279" spans="1:8" ht="29" x14ac:dyDescent="0.35">
      <c r="A7279" s="4">
        <v>39231</v>
      </c>
      <c r="B7279" s="1">
        <v>45250</v>
      </c>
      <c r="C7279" s="2">
        <v>0.44025462962962963</v>
      </c>
      <c r="D7279" s="3" t="s">
        <v>1436</v>
      </c>
      <c r="E7279" s="3" t="s">
        <v>37633</v>
      </c>
      <c r="F7279" s="3" t="s">
        <v>37631</v>
      </c>
      <c r="G7279" s="3" t="s">
        <v>12028</v>
      </c>
      <c r="H7279" s="3" t="s">
        <v>37632</v>
      </c>
    </row>
    <row r="7280" spans="1:8" ht="43.5" x14ac:dyDescent="0.35">
      <c r="A7280" s="4">
        <v>110581</v>
      </c>
      <c r="B7280" s="1">
        <v>45250</v>
      </c>
      <c r="C7280" s="2">
        <v>0.44335648148148149</v>
      </c>
      <c r="D7280" s="3" t="s">
        <v>15596</v>
      </c>
      <c r="E7280" s="3" t="s">
        <v>37635</v>
      </c>
      <c r="F7280" s="3" t="s">
        <v>37634</v>
      </c>
      <c r="G7280" s="3" t="s">
        <v>12935</v>
      </c>
      <c r="H7280" s="3" t="s">
        <v>11814</v>
      </c>
    </row>
    <row r="7281" spans="1:8" ht="29" x14ac:dyDescent="0.35">
      <c r="A7281" s="4">
        <v>160552</v>
      </c>
      <c r="B7281" s="1">
        <v>45250</v>
      </c>
      <c r="C7281" s="2">
        <v>0.44495370370370368</v>
      </c>
      <c r="D7281" s="3" t="s">
        <v>985</v>
      </c>
      <c r="E7281" s="3" t="s">
        <v>13992</v>
      </c>
      <c r="F7281" s="3" t="s">
        <v>37636</v>
      </c>
      <c r="G7281" s="3" t="s">
        <v>37637</v>
      </c>
      <c r="H7281" s="3" t="s">
        <v>4190</v>
      </c>
    </row>
    <row r="7282" spans="1:8" ht="58" x14ac:dyDescent="0.35">
      <c r="A7282" s="4">
        <v>179754</v>
      </c>
      <c r="B7282" s="1">
        <v>45250</v>
      </c>
      <c r="C7282" s="2">
        <v>0.44549768518518523</v>
      </c>
      <c r="D7282" s="3" t="s">
        <v>1933</v>
      </c>
      <c r="E7282" s="3" t="s">
        <v>37640</v>
      </c>
      <c r="F7282" s="3" t="s">
        <v>37638</v>
      </c>
      <c r="G7282" s="3" t="s">
        <v>37639</v>
      </c>
      <c r="H7282" s="3" t="s">
        <v>10750</v>
      </c>
    </row>
    <row r="7283" spans="1:8" ht="87" x14ac:dyDescent="0.35">
      <c r="A7283" s="4">
        <v>50447</v>
      </c>
      <c r="B7283" s="1">
        <v>45250</v>
      </c>
      <c r="C7283" s="2">
        <v>0.4458449074074074</v>
      </c>
      <c r="D7283" s="3" t="s">
        <v>10615</v>
      </c>
      <c r="E7283" s="3" t="s">
        <v>37643</v>
      </c>
      <c r="F7283" s="3" t="s">
        <v>37641</v>
      </c>
      <c r="G7283" s="3" t="s">
        <v>11909</v>
      </c>
      <c r="H7283" s="3" t="s">
        <v>37642</v>
      </c>
    </row>
    <row r="7284" spans="1:8" ht="29" x14ac:dyDescent="0.35">
      <c r="A7284" s="4">
        <v>146253</v>
      </c>
      <c r="B7284" s="1">
        <v>45250</v>
      </c>
      <c r="C7284" s="2">
        <v>0.44804398148148145</v>
      </c>
      <c r="D7284" s="3" t="s">
        <v>233</v>
      </c>
      <c r="E7284" s="3" t="s">
        <v>37645</v>
      </c>
      <c r="F7284" s="3" t="s">
        <v>37644</v>
      </c>
      <c r="G7284" s="3" t="s">
        <v>1268</v>
      </c>
      <c r="H7284" s="3" t="s">
        <v>12472</v>
      </c>
    </row>
    <row r="7285" spans="1:8" ht="29" x14ac:dyDescent="0.35">
      <c r="A7285" s="4">
        <v>98609</v>
      </c>
      <c r="B7285" s="1">
        <v>45250</v>
      </c>
      <c r="C7285" s="2">
        <v>0.45065972222222223</v>
      </c>
      <c r="D7285" s="3" t="s">
        <v>37646</v>
      </c>
      <c r="E7285" s="3" t="s">
        <v>37649</v>
      </c>
      <c r="F7285" s="3" t="s">
        <v>37647</v>
      </c>
      <c r="G7285" s="3" t="s">
        <v>104</v>
      </c>
      <c r="H7285" s="3" t="s">
        <v>37648</v>
      </c>
    </row>
    <row r="7286" spans="1:8" x14ac:dyDescent="0.35">
      <c r="A7286" s="4">
        <v>32351</v>
      </c>
      <c r="B7286" s="1">
        <v>45250</v>
      </c>
      <c r="C7286" s="2">
        <v>0.45078703703703704</v>
      </c>
      <c r="D7286" s="3" t="s">
        <v>892</v>
      </c>
      <c r="E7286" s="3" t="s">
        <v>37650</v>
      </c>
      <c r="F7286" s="3" t="s">
        <v>11847</v>
      </c>
      <c r="G7286" s="3" t="s">
        <v>10760</v>
      </c>
      <c r="H7286" s="3" t="s">
        <v>11776</v>
      </c>
    </row>
    <row r="7287" spans="1:8" ht="87" x14ac:dyDescent="0.35">
      <c r="A7287" s="4">
        <v>182371</v>
      </c>
      <c r="B7287" s="1">
        <v>45250</v>
      </c>
      <c r="C7287" s="2">
        <v>0.45105324074074077</v>
      </c>
      <c r="D7287" s="3" t="s">
        <v>1436</v>
      </c>
      <c r="E7287" s="3" t="s">
        <v>37654</v>
      </c>
      <c r="F7287" s="3" t="s">
        <v>37651</v>
      </c>
      <c r="G7287" s="3" t="s">
        <v>37652</v>
      </c>
      <c r="H7287" s="3" t="s">
        <v>37653</v>
      </c>
    </row>
    <row r="7288" spans="1:8" x14ac:dyDescent="0.35">
      <c r="A7288" s="4">
        <v>202814</v>
      </c>
      <c r="B7288" s="1">
        <v>45250</v>
      </c>
      <c r="C7288" s="2">
        <v>0.4519097222222222</v>
      </c>
      <c r="D7288" s="3" t="s">
        <v>37655</v>
      </c>
      <c r="E7288" s="3" t="s">
        <v>37657</v>
      </c>
      <c r="F7288" s="3" t="s">
        <v>37656</v>
      </c>
      <c r="G7288" s="3" t="s">
        <v>10863</v>
      </c>
      <c r="H7288" s="3" t="s">
        <v>12526</v>
      </c>
    </row>
    <row r="7289" spans="1:8" ht="29" x14ac:dyDescent="0.35">
      <c r="A7289" s="4">
        <v>153199</v>
      </c>
      <c r="B7289" s="1">
        <v>45250</v>
      </c>
      <c r="C7289" s="2">
        <v>0.45192129629629635</v>
      </c>
      <c r="D7289" s="3" t="s">
        <v>37658</v>
      </c>
      <c r="E7289" s="3" t="s">
        <v>37661</v>
      </c>
      <c r="F7289" s="3" t="s">
        <v>37659</v>
      </c>
      <c r="G7289" s="3" t="s">
        <v>37660</v>
      </c>
      <c r="H7289" s="3" t="s">
        <v>10348</v>
      </c>
    </row>
    <row r="7290" spans="1:8" x14ac:dyDescent="0.35">
      <c r="A7290" s="4">
        <v>45566</v>
      </c>
      <c r="B7290" s="1">
        <v>45250</v>
      </c>
      <c r="C7290" s="2">
        <v>0.45870370370370367</v>
      </c>
      <c r="D7290" s="3" t="s">
        <v>985</v>
      </c>
      <c r="E7290" s="3" t="s">
        <v>49</v>
      </c>
      <c r="F7290" s="3" t="s">
        <v>11953</v>
      </c>
      <c r="G7290" s="3" t="s">
        <v>37662</v>
      </c>
      <c r="H7290" s="3" t="s">
        <v>11630</v>
      </c>
    </row>
    <row r="7291" spans="1:8" x14ac:dyDescent="0.35">
      <c r="A7291" s="4">
        <v>203648</v>
      </c>
      <c r="B7291" s="1">
        <v>45250</v>
      </c>
      <c r="C7291" s="2">
        <v>0.4607175925925926</v>
      </c>
      <c r="D7291" s="3" t="s">
        <v>233</v>
      </c>
      <c r="E7291" s="3" t="s">
        <v>37664</v>
      </c>
      <c r="F7291" s="3" t="s">
        <v>37663</v>
      </c>
      <c r="G7291" s="3" t="s">
        <v>1268</v>
      </c>
      <c r="H7291" s="3" t="s">
        <v>13451</v>
      </c>
    </row>
    <row r="7292" spans="1:8" ht="116" x14ac:dyDescent="0.35">
      <c r="A7292" s="4">
        <v>187826</v>
      </c>
      <c r="B7292" s="1">
        <v>45250</v>
      </c>
      <c r="C7292" s="2">
        <v>0.46107638888888891</v>
      </c>
      <c r="D7292" s="3" t="s">
        <v>167</v>
      </c>
      <c r="E7292" s="3" t="s">
        <v>37668</v>
      </c>
      <c r="F7292" s="3" t="s">
        <v>37665</v>
      </c>
      <c r="G7292" s="3" t="s">
        <v>37666</v>
      </c>
      <c r="H7292" s="3" t="s">
        <v>37667</v>
      </c>
    </row>
    <row r="7293" spans="1:8" ht="58" x14ac:dyDescent="0.35">
      <c r="A7293" s="4">
        <v>28099</v>
      </c>
      <c r="B7293" s="1">
        <v>45250</v>
      </c>
      <c r="C7293" s="2">
        <v>0.46134259259259264</v>
      </c>
      <c r="D7293" s="3" t="s">
        <v>478</v>
      </c>
      <c r="E7293" s="3" t="s">
        <v>37672</v>
      </c>
      <c r="F7293" s="3" t="s">
        <v>37669</v>
      </c>
      <c r="G7293" s="3" t="s">
        <v>37670</v>
      </c>
      <c r="H7293" s="3" t="s">
        <v>37671</v>
      </c>
    </row>
    <row r="7294" spans="1:8" x14ac:dyDescent="0.35">
      <c r="A7294" s="4">
        <v>89352</v>
      </c>
      <c r="B7294" s="1">
        <v>45250</v>
      </c>
      <c r="C7294" s="2">
        <v>0.4619328703703704</v>
      </c>
      <c r="D7294" s="3" t="s">
        <v>1436</v>
      </c>
      <c r="E7294" s="3" t="s">
        <v>37674</v>
      </c>
      <c r="F7294" s="3" t="s">
        <v>11383</v>
      </c>
      <c r="G7294" s="3" t="s">
        <v>37673</v>
      </c>
      <c r="H7294" s="3" t="s">
        <v>11630</v>
      </c>
    </row>
    <row r="7295" spans="1:8" ht="72.5" x14ac:dyDescent="0.35">
      <c r="A7295" s="4">
        <v>164860</v>
      </c>
      <c r="B7295" s="1">
        <v>45250</v>
      </c>
      <c r="C7295" s="2">
        <v>0.46335648148148145</v>
      </c>
      <c r="D7295" s="3" t="s">
        <v>37675</v>
      </c>
      <c r="E7295" s="3" t="s">
        <v>37679</v>
      </c>
      <c r="F7295" s="3" t="s">
        <v>37676</v>
      </c>
      <c r="G7295" s="3" t="s">
        <v>37677</v>
      </c>
      <c r="H7295" s="3" t="s">
        <v>37678</v>
      </c>
    </row>
    <row r="7296" spans="1:8" ht="29" x14ac:dyDescent="0.35">
      <c r="A7296" s="4">
        <v>172447</v>
      </c>
      <c r="B7296" s="1">
        <v>45250</v>
      </c>
      <c r="C7296" s="2">
        <v>0.4647337962962963</v>
      </c>
      <c r="D7296" s="3" t="s">
        <v>37680</v>
      </c>
      <c r="E7296" s="3" t="s">
        <v>11267</v>
      </c>
      <c r="F7296" s="3" t="s">
        <v>14607</v>
      </c>
      <c r="G7296" s="3" t="s">
        <v>37681</v>
      </c>
      <c r="H7296" s="3" t="s">
        <v>37682</v>
      </c>
    </row>
    <row r="7297" spans="1:8" ht="43.5" x14ac:dyDescent="0.35">
      <c r="A7297" s="4">
        <v>37659</v>
      </c>
      <c r="B7297" s="1">
        <v>45250</v>
      </c>
      <c r="C7297" s="2">
        <v>0.46480324074074075</v>
      </c>
      <c r="D7297" s="3" t="s">
        <v>1436</v>
      </c>
      <c r="E7297" s="3" t="s">
        <v>12001</v>
      </c>
      <c r="F7297" s="3" t="s">
        <v>12899</v>
      </c>
      <c r="G7297" s="3" t="s">
        <v>12001</v>
      </c>
      <c r="H7297" s="3" t="s">
        <v>11630</v>
      </c>
    </row>
    <row r="7298" spans="1:8" x14ac:dyDescent="0.35">
      <c r="A7298" s="4">
        <v>184791</v>
      </c>
      <c r="B7298" s="1">
        <v>45250</v>
      </c>
      <c r="C7298" s="2">
        <v>0.46604166666666669</v>
      </c>
      <c r="D7298" s="3" t="s">
        <v>1436</v>
      </c>
      <c r="E7298" s="3" t="s">
        <v>13008</v>
      </c>
      <c r="F7298" s="3" t="s">
        <v>11383</v>
      </c>
      <c r="G7298" s="3" t="s">
        <v>13008</v>
      </c>
      <c r="H7298" s="3" t="s">
        <v>12234</v>
      </c>
    </row>
    <row r="7299" spans="1:8" ht="29" x14ac:dyDescent="0.35">
      <c r="A7299" s="4">
        <v>197604</v>
      </c>
      <c r="B7299" s="1">
        <v>45250</v>
      </c>
      <c r="C7299" s="2">
        <v>0.46628472222222223</v>
      </c>
      <c r="D7299" s="3" t="s">
        <v>37683</v>
      </c>
      <c r="E7299" s="3" t="s">
        <v>37685</v>
      </c>
      <c r="F7299" s="3" t="s">
        <v>37684</v>
      </c>
      <c r="G7299" s="3" t="s">
        <v>37685</v>
      </c>
      <c r="H7299" s="3" t="s">
        <v>37686</v>
      </c>
    </row>
    <row r="7300" spans="1:8" ht="58" x14ac:dyDescent="0.35">
      <c r="A7300" s="4">
        <v>173469</v>
      </c>
      <c r="B7300" s="1">
        <v>45250</v>
      </c>
      <c r="C7300" s="2">
        <v>0.46725694444444449</v>
      </c>
      <c r="D7300" s="3" t="s">
        <v>1436</v>
      </c>
      <c r="E7300" s="3" t="s">
        <v>37688</v>
      </c>
      <c r="F7300" s="3" t="s">
        <v>37687</v>
      </c>
      <c r="G7300" s="3" t="s">
        <v>37688</v>
      </c>
      <c r="H7300" s="3" t="s">
        <v>37689</v>
      </c>
    </row>
    <row r="7301" spans="1:8" ht="58" x14ac:dyDescent="0.35">
      <c r="A7301" s="4">
        <v>75765</v>
      </c>
      <c r="B7301" s="1">
        <v>45250</v>
      </c>
      <c r="C7301" s="2">
        <v>0.4682291666666667</v>
      </c>
      <c r="D7301" s="3" t="s">
        <v>892</v>
      </c>
      <c r="E7301" s="3" t="s">
        <v>37691</v>
      </c>
      <c r="F7301" s="3" t="s">
        <v>37690</v>
      </c>
      <c r="G7301" s="3" t="s">
        <v>10658</v>
      </c>
      <c r="H7301" s="3" t="s">
        <v>12428</v>
      </c>
    </row>
    <row r="7302" spans="1:8" ht="29" x14ac:dyDescent="0.35">
      <c r="A7302" s="4">
        <v>46512</v>
      </c>
      <c r="B7302" s="1">
        <v>45250</v>
      </c>
      <c r="C7302" s="2">
        <v>0.4685185185185185</v>
      </c>
      <c r="D7302" s="3" t="s">
        <v>37692</v>
      </c>
      <c r="E7302" s="3" t="s">
        <v>37696</v>
      </c>
      <c r="F7302" s="3" t="s">
        <v>37693</v>
      </c>
      <c r="G7302" s="3" t="s">
        <v>37694</v>
      </c>
      <c r="H7302" s="3" t="s">
        <v>37695</v>
      </c>
    </row>
    <row r="7303" spans="1:8" x14ac:dyDescent="0.35">
      <c r="A7303" s="4">
        <v>37328</v>
      </c>
      <c r="B7303" s="1">
        <v>45250</v>
      </c>
      <c r="C7303" s="2">
        <v>0.46903935185185186</v>
      </c>
      <c r="D7303" s="3" t="s">
        <v>985</v>
      </c>
      <c r="E7303" s="3" t="s">
        <v>49</v>
      </c>
      <c r="F7303" s="3" t="s">
        <v>11953</v>
      </c>
      <c r="G7303" s="3" t="s">
        <v>49</v>
      </c>
      <c r="H7303" s="3" t="s">
        <v>10726</v>
      </c>
    </row>
    <row r="7304" spans="1:8" x14ac:dyDescent="0.35">
      <c r="A7304" s="4">
        <v>207821</v>
      </c>
      <c r="B7304" s="1">
        <v>45250</v>
      </c>
      <c r="C7304" s="2">
        <v>0.46938657407407408</v>
      </c>
      <c r="D7304" s="3" t="s">
        <v>10442</v>
      </c>
      <c r="E7304" s="3" t="s">
        <v>37699</v>
      </c>
      <c r="F7304" s="3" t="s">
        <v>37697</v>
      </c>
      <c r="G7304" s="3" t="s">
        <v>143</v>
      </c>
      <c r="H7304" s="3" t="s">
        <v>37698</v>
      </c>
    </row>
    <row r="7305" spans="1:8" x14ac:dyDescent="0.35">
      <c r="A7305" s="4">
        <v>199027</v>
      </c>
      <c r="B7305" s="1">
        <v>45250</v>
      </c>
      <c r="C7305" s="2">
        <v>0.47206018518518517</v>
      </c>
      <c r="D7305" s="3" t="s">
        <v>37700</v>
      </c>
      <c r="E7305" s="3" t="s">
        <v>37703</v>
      </c>
      <c r="F7305" s="3" t="s">
        <v>37701</v>
      </c>
      <c r="G7305" s="3" t="s">
        <v>37702</v>
      </c>
      <c r="H7305" s="3" t="s">
        <v>15014</v>
      </c>
    </row>
    <row r="7306" spans="1:8" ht="29" x14ac:dyDescent="0.35">
      <c r="A7306" s="4">
        <v>66070</v>
      </c>
      <c r="B7306" s="1">
        <v>45250</v>
      </c>
      <c r="C7306" s="2">
        <v>0.47212962962962962</v>
      </c>
      <c r="D7306" s="3" t="s">
        <v>985</v>
      </c>
      <c r="E7306" s="3" t="s">
        <v>37705</v>
      </c>
      <c r="F7306" s="3" t="s">
        <v>37704</v>
      </c>
      <c r="G7306" s="3" t="s">
        <v>37705</v>
      </c>
      <c r="H7306" s="3" t="s">
        <v>10726</v>
      </c>
    </row>
    <row r="7307" spans="1:8" ht="188.5" x14ac:dyDescent="0.35">
      <c r="A7307" s="4">
        <v>51378</v>
      </c>
      <c r="B7307" s="1">
        <v>45250</v>
      </c>
      <c r="C7307" s="2">
        <v>0.47244212962962967</v>
      </c>
      <c r="D7307" s="3" t="s">
        <v>167</v>
      </c>
      <c r="E7307" s="3" t="s">
        <v>37709</v>
      </c>
      <c r="F7307" s="3" t="s">
        <v>37706</v>
      </c>
      <c r="G7307" s="3" t="s">
        <v>37707</v>
      </c>
      <c r="H7307" s="3" t="s">
        <v>37708</v>
      </c>
    </row>
    <row r="7308" spans="1:8" ht="87" x14ac:dyDescent="0.35">
      <c r="A7308" s="4">
        <v>37188</v>
      </c>
      <c r="B7308" s="1">
        <v>45250</v>
      </c>
      <c r="C7308" s="2">
        <v>0.47424768518518517</v>
      </c>
      <c r="D7308" s="3" t="s">
        <v>1436</v>
      </c>
      <c r="E7308" s="3" t="s">
        <v>37713</v>
      </c>
      <c r="F7308" s="3" t="s">
        <v>37710</v>
      </c>
      <c r="G7308" s="3" t="s">
        <v>37711</v>
      </c>
      <c r="H7308" s="3" t="s">
        <v>37712</v>
      </c>
    </row>
    <row r="7309" spans="1:8" ht="87" x14ac:dyDescent="0.35">
      <c r="A7309" s="4">
        <v>50948</v>
      </c>
      <c r="B7309" s="1">
        <v>45250</v>
      </c>
      <c r="C7309" s="2">
        <v>0.4742939814814815</v>
      </c>
      <c r="D7309" s="3" t="s">
        <v>37714</v>
      </c>
      <c r="E7309" s="3" t="s">
        <v>37717</v>
      </c>
      <c r="F7309" s="3" t="s">
        <v>37715</v>
      </c>
      <c r="G7309" s="3" t="e">
        <f>+OSTEOARTHRITIS</f>
        <v>#NAME?</v>
      </c>
      <c r="H7309" s="3" t="s">
        <v>37716</v>
      </c>
    </row>
    <row r="7310" spans="1:8" ht="130.5" x14ac:dyDescent="0.35">
      <c r="A7310" s="4">
        <v>32949</v>
      </c>
      <c r="B7310" s="1">
        <v>45250</v>
      </c>
      <c r="C7310" s="2">
        <v>0.47524305555555557</v>
      </c>
      <c r="D7310" s="3" t="s">
        <v>37718</v>
      </c>
      <c r="E7310" s="3" t="s">
        <v>14647</v>
      </c>
      <c r="F7310" s="3" t="s">
        <v>37719</v>
      </c>
      <c r="G7310" s="3" t="s">
        <v>11732</v>
      </c>
      <c r="H7310" s="3" t="s">
        <v>37720</v>
      </c>
    </row>
    <row r="7311" spans="1:8" ht="29" x14ac:dyDescent="0.35">
      <c r="A7311" s="4">
        <v>7741</v>
      </c>
      <c r="B7311" s="1">
        <v>45250</v>
      </c>
      <c r="C7311" s="2">
        <v>0.4775578703703704</v>
      </c>
      <c r="D7311" s="3" t="s">
        <v>985</v>
      </c>
      <c r="E7311" s="3" t="s">
        <v>15421</v>
      </c>
      <c r="F7311" s="3" t="s">
        <v>11953</v>
      </c>
      <c r="G7311" s="3" t="s">
        <v>15421</v>
      </c>
      <c r="H7311" s="3" t="s">
        <v>10726</v>
      </c>
    </row>
    <row r="7312" spans="1:8" x14ac:dyDescent="0.35">
      <c r="A7312" s="4">
        <v>192303</v>
      </c>
      <c r="B7312" s="1">
        <v>45250</v>
      </c>
      <c r="C7312" s="2">
        <v>0.47925925925925927</v>
      </c>
      <c r="D7312" s="3" t="s">
        <v>10442</v>
      </c>
      <c r="E7312" s="3" t="s">
        <v>37723</v>
      </c>
      <c r="F7312" s="3" t="s">
        <v>37721</v>
      </c>
      <c r="G7312" s="3" t="s">
        <v>13049</v>
      </c>
      <c r="H7312" s="3" t="s">
        <v>37722</v>
      </c>
    </row>
    <row r="7313" spans="1:8" ht="72.5" x14ac:dyDescent="0.35">
      <c r="A7313" s="4">
        <v>77806</v>
      </c>
      <c r="B7313" s="1">
        <v>45250</v>
      </c>
      <c r="C7313" s="2">
        <v>0.48054398148148153</v>
      </c>
      <c r="D7313" s="3" t="s">
        <v>37724</v>
      </c>
      <c r="E7313" s="3" t="s">
        <v>37728</v>
      </c>
      <c r="F7313" s="3" t="s">
        <v>37725</v>
      </c>
      <c r="G7313" s="3" t="s">
        <v>37726</v>
      </c>
      <c r="H7313" s="3" t="s">
        <v>37727</v>
      </c>
    </row>
    <row r="7314" spans="1:8" x14ac:dyDescent="0.35">
      <c r="A7314" s="4">
        <v>43108</v>
      </c>
      <c r="B7314" s="1">
        <v>45250</v>
      </c>
      <c r="C7314" s="2">
        <v>0.48090277777777773</v>
      </c>
      <c r="D7314" s="3" t="s">
        <v>985</v>
      </c>
      <c r="E7314" s="3" t="s">
        <v>12814</v>
      </c>
      <c r="F7314" s="3" t="s">
        <v>11953</v>
      </c>
      <c r="G7314" s="3" t="s">
        <v>12814</v>
      </c>
      <c r="H7314" s="3" t="s">
        <v>10726</v>
      </c>
    </row>
    <row r="7315" spans="1:8" ht="101.5" x14ac:dyDescent="0.35">
      <c r="A7315" s="4">
        <v>87939</v>
      </c>
      <c r="B7315" s="1">
        <v>45250</v>
      </c>
      <c r="C7315" s="2">
        <v>0.48150462962962964</v>
      </c>
      <c r="D7315" s="3" t="s">
        <v>1436</v>
      </c>
      <c r="E7315" s="3" t="s">
        <v>37732</v>
      </c>
      <c r="F7315" s="3" t="s">
        <v>37729</v>
      </c>
      <c r="G7315" s="3" t="s">
        <v>37730</v>
      </c>
      <c r="H7315" s="3" t="s">
        <v>37731</v>
      </c>
    </row>
    <row r="7316" spans="1:8" ht="58" x14ac:dyDescent="0.35">
      <c r="A7316" s="4">
        <v>167150</v>
      </c>
      <c r="B7316" s="1">
        <v>45250</v>
      </c>
      <c r="C7316" s="2">
        <v>0.48402777777777778</v>
      </c>
      <c r="D7316" s="3" t="s">
        <v>1436</v>
      </c>
      <c r="E7316" s="3" t="s">
        <v>37735</v>
      </c>
      <c r="F7316" s="3" t="s">
        <v>37733</v>
      </c>
      <c r="G7316" s="3" t="s">
        <v>14075</v>
      </c>
      <c r="H7316" s="3" t="s">
        <v>37734</v>
      </c>
    </row>
    <row r="7317" spans="1:8" ht="275.5" x14ac:dyDescent="0.35">
      <c r="A7317" s="4">
        <v>7905</v>
      </c>
      <c r="B7317" s="1">
        <v>45250</v>
      </c>
      <c r="C7317" s="2">
        <v>0.48491898148148144</v>
      </c>
      <c r="D7317" s="3" t="s">
        <v>167</v>
      </c>
      <c r="E7317" s="3" t="s">
        <v>37739</v>
      </c>
      <c r="F7317" s="3" t="s">
        <v>37736</v>
      </c>
      <c r="G7317" s="3" t="s">
        <v>37737</v>
      </c>
      <c r="H7317" s="3" t="s">
        <v>37738</v>
      </c>
    </row>
    <row r="7318" spans="1:8" ht="43.5" x14ac:dyDescent="0.35">
      <c r="A7318" s="4">
        <v>181591</v>
      </c>
      <c r="B7318" s="1">
        <v>45250</v>
      </c>
      <c r="C7318" s="2">
        <v>0.4866550925925926</v>
      </c>
      <c r="D7318" s="3" t="s">
        <v>892</v>
      </c>
      <c r="E7318" s="3" t="s">
        <v>14077</v>
      </c>
      <c r="F7318" s="3" t="s">
        <v>37740</v>
      </c>
      <c r="G7318" s="3" t="s">
        <v>10760</v>
      </c>
      <c r="H7318" s="3" t="s">
        <v>11777</v>
      </c>
    </row>
    <row r="7319" spans="1:8" x14ac:dyDescent="0.35">
      <c r="A7319" s="4">
        <v>87273</v>
      </c>
      <c r="B7319" s="1">
        <v>45250</v>
      </c>
      <c r="C7319" s="2">
        <v>0.48781249999999998</v>
      </c>
      <c r="D7319" s="3" t="s">
        <v>12868</v>
      </c>
      <c r="E7319" s="3" t="s">
        <v>10996</v>
      </c>
      <c r="F7319" s="3" t="s">
        <v>14486</v>
      </c>
      <c r="G7319" s="3" t="s">
        <v>10333</v>
      </c>
      <c r="H7319" s="3" t="s">
        <v>10659</v>
      </c>
    </row>
    <row r="7320" spans="1:8" ht="43.5" x14ac:dyDescent="0.35">
      <c r="A7320" s="4">
        <v>32971</v>
      </c>
      <c r="B7320" s="1">
        <v>45250</v>
      </c>
      <c r="C7320" s="2">
        <v>0.48854166666666665</v>
      </c>
      <c r="D7320" s="3" t="s">
        <v>37741</v>
      </c>
      <c r="E7320" s="3" t="s">
        <v>37744</v>
      </c>
      <c r="F7320" s="3" t="s">
        <v>37742</v>
      </c>
      <c r="G7320" s="3" t="e">
        <f>+ P- Gouty arthritis</f>
        <v>#NAME?</v>
      </c>
      <c r="H7320" s="3" t="s">
        <v>37743</v>
      </c>
    </row>
    <row r="7321" spans="1:8" ht="29" x14ac:dyDescent="0.35">
      <c r="A7321" s="4">
        <v>52950</v>
      </c>
      <c r="B7321" s="1">
        <v>45250</v>
      </c>
      <c r="C7321" s="2">
        <v>0.49121527777777779</v>
      </c>
      <c r="D7321" s="3" t="s">
        <v>11360</v>
      </c>
      <c r="E7321" s="3" t="s">
        <v>14074</v>
      </c>
      <c r="F7321" s="3" t="s">
        <v>37745</v>
      </c>
      <c r="G7321" s="3" t="s">
        <v>12431</v>
      </c>
      <c r="H7321" s="3" t="s">
        <v>37746</v>
      </c>
    </row>
    <row r="7322" spans="1:8" ht="29" x14ac:dyDescent="0.35">
      <c r="A7322" s="4">
        <v>138248</v>
      </c>
      <c r="B7322" s="1">
        <v>45250</v>
      </c>
      <c r="C7322" s="2">
        <v>0.49216435185185187</v>
      </c>
      <c r="D7322" s="3" t="s">
        <v>37747</v>
      </c>
      <c r="E7322" s="3" t="s">
        <v>37751</v>
      </c>
      <c r="F7322" s="3" t="s">
        <v>37748</v>
      </c>
      <c r="G7322" s="3" t="s">
        <v>37749</v>
      </c>
      <c r="H7322" s="3" t="s">
        <v>37750</v>
      </c>
    </row>
    <row r="7323" spans="1:8" x14ac:dyDescent="0.35">
      <c r="A7323" s="4">
        <v>7126</v>
      </c>
      <c r="B7323" s="1">
        <v>45250</v>
      </c>
      <c r="C7323" s="2">
        <v>0.49292824074074071</v>
      </c>
      <c r="D7323" s="3" t="s">
        <v>985</v>
      </c>
      <c r="E7323" s="3" t="s">
        <v>49</v>
      </c>
      <c r="F7323" s="3" t="s">
        <v>11953</v>
      </c>
      <c r="G7323" s="3" t="s">
        <v>24163</v>
      </c>
      <c r="H7323" s="3" t="s">
        <v>12234</v>
      </c>
    </row>
    <row r="7324" spans="1:8" ht="101.5" x14ac:dyDescent="0.35">
      <c r="A7324" s="4">
        <v>13134</v>
      </c>
      <c r="B7324" s="1">
        <v>45250</v>
      </c>
      <c r="C7324" s="2">
        <v>0.49565972222222227</v>
      </c>
      <c r="D7324" s="3" t="s">
        <v>37752</v>
      </c>
      <c r="E7324" s="3" t="s">
        <v>37756</v>
      </c>
      <c r="F7324" s="3" t="s">
        <v>37753</v>
      </c>
      <c r="G7324" s="3" t="s">
        <v>37754</v>
      </c>
      <c r="H7324" s="3" t="s">
        <v>37755</v>
      </c>
    </row>
    <row r="7325" spans="1:8" x14ac:dyDescent="0.35">
      <c r="A7325" s="4">
        <v>50799</v>
      </c>
      <c r="B7325" s="1">
        <v>45250</v>
      </c>
      <c r="C7325" s="2">
        <v>0.49571759259259257</v>
      </c>
      <c r="D7325" s="3" t="s">
        <v>12295</v>
      </c>
      <c r="E7325" s="3" t="s">
        <v>12560</v>
      </c>
      <c r="F7325" s="3" t="s">
        <v>12830</v>
      </c>
      <c r="G7325" s="3" t="s">
        <v>12560</v>
      </c>
      <c r="H7325" s="3" t="s">
        <v>10659</v>
      </c>
    </row>
    <row r="7326" spans="1:8" ht="58" x14ac:dyDescent="0.35">
      <c r="A7326" s="4">
        <v>203735</v>
      </c>
      <c r="B7326" s="1">
        <v>45250</v>
      </c>
      <c r="C7326" s="2">
        <v>0.49765046296296295</v>
      </c>
      <c r="D7326" s="3" t="s">
        <v>167</v>
      </c>
      <c r="E7326" s="3" t="s">
        <v>37759</v>
      </c>
      <c r="F7326" s="3" t="s">
        <v>37757</v>
      </c>
      <c r="G7326" s="3" t="s">
        <v>12560</v>
      </c>
      <c r="H7326" s="3" t="s">
        <v>37758</v>
      </c>
    </row>
    <row r="7327" spans="1:8" ht="72.5" x14ac:dyDescent="0.35">
      <c r="A7327" s="4">
        <v>145844</v>
      </c>
      <c r="B7327" s="1">
        <v>45250</v>
      </c>
      <c r="C7327" s="2">
        <v>0.49858796296296298</v>
      </c>
      <c r="D7327" s="3" t="s">
        <v>1436</v>
      </c>
      <c r="E7327" s="3" t="s">
        <v>37762</v>
      </c>
      <c r="F7327" s="3" t="s">
        <v>37760</v>
      </c>
      <c r="G7327" s="3" t="s">
        <v>37761</v>
      </c>
      <c r="H7327" s="3" t="s">
        <v>29949</v>
      </c>
    </row>
    <row r="7328" spans="1:8" x14ac:dyDescent="0.35">
      <c r="A7328" s="4">
        <v>7499</v>
      </c>
      <c r="B7328" s="1">
        <v>45250</v>
      </c>
      <c r="C7328" s="2">
        <v>0.49866898148148148</v>
      </c>
      <c r="D7328" s="3" t="s">
        <v>12733</v>
      </c>
      <c r="E7328" s="3" t="s">
        <v>15001</v>
      </c>
      <c r="F7328" s="3" t="s">
        <v>37763</v>
      </c>
      <c r="G7328" s="3" t="s">
        <v>15001</v>
      </c>
      <c r="H7328" s="3" t="s">
        <v>10853</v>
      </c>
    </row>
    <row r="7329" spans="1:8" ht="159.5" x14ac:dyDescent="0.35">
      <c r="A7329" s="4">
        <v>33646</v>
      </c>
      <c r="B7329" s="1">
        <v>45250</v>
      </c>
      <c r="C7329" s="2">
        <v>0.49925925925925929</v>
      </c>
      <c r="D7329" s="3" t="s">
        <v>985</v>
      </c>
      <c r="E7329" s="3" t="s">
        <v>37764</v>
      </c>
      <c r="F7329" s="3" t="s">
        <v>11953</v>
      </c>
      <c r="G7329" s="3" t="s">
        <v>37764</v>
      </c>
      <c r="H7329" s="3" t="s">
        <v>11630</v>
      </c>
    </row>
    <row r="7330" spans="1:8" x14ac:dyDescent="0.35">
      <c r="A7330" s="4">
        <v>66550</v>
      </c>
      <c r="B7330" s="1">
        <v>45250</v>
      </c>
      <c r="C7330" s="2">
        <v>0.50179398148148147</v>
      </c>
      <c r="D7330" s="3" t="s">
        <v>12295</v>
      </c>
      <c r="E7330" s="3" t="s">
        <v>10359</v>
      </c>
      <c r="F7330" s="3" t="s">
        <v>13529</v>
      </c>
      <c r="G7330" s="3" t="s">
        <v>10359</v>
      </c>
      <c r="H7330" s="3" t="s">
        <v>12248</v>
      </c>
    </row>
    <row r="7331" spans="1:8" ht="145" x14ac:dyDescent="0.35">
      <c r="A7331" s="4">
        <v>5984</v>
      </c>
      <c r="B7331" s="1">
        <v>45250</v>
      </c>
      <c r="C7331" s="2">
        <v>0.5065277777777778</v>
      </c>
      <c r="D7331" s="3" t="s">
        <v>37765</v>
      </c>
      <c r="E7331" s="3" t="s">
        <v>37767</v>
      </c>
      <c r="F7331" s="3" t="s">
        <v>37766</v>
      </c>
      <c r="G7331" s="3" t="s">
        <v>37767</v>
      </c>
      <c r="H7331" s="3" t="s">
        <v>37768</v>
      </c>
    </row>
    <row r="7332" spans="1:8" x14ac:dyDescent="0.35">
      <c r="A7332" s="4">
        <v>9040</v>
      </c>
      <c r="B7332" s="1">
        <v>45250</v>
      </c>
      <c r="C7332" s="2">
        <v>0.50714120370370364</v>
      </c>
      <c r="D7332" s="3" t="s">
        <v>985</v>
      </c>
      <c r="E7332" s="3" t="s">
        <v>13008</v>
      </c>
      <c r="F7332" s="3" t="s">
        <v>11953</v>
      </c>
      <c r="G7332" s="3" t="s">
        <v>13008</v>
      </c>
      <c r="H7332" s="3" t="s">
        <v>37769</v>
      </c>
    </row>
    <row r="7333" spans="1:8" ht="43.5" x14ac:dyDescent="0.35">
      <c r="A7333" s="4">
        <v>202617</v>
      </c>
      <c r="B7333" s="1">
        <v>45250</v>
      </c>
      <c r="C7333" s="2">
        <v>0.5121296296296296</v>
      </c>
      <c r="D7333" s="3" t="s">
        <v>985</v>
      </c>
      <c r="E7333" s="3" t="s">
        <v>37771</v>
      </c>
      <c r="F7333" s="3" t="s">
        <v>37770</v>
      </c>
      <c r="G7333" s="3" t="s">
        <v>37771</v>
      </c>
      <c r="H7333" s="3" t="s">
        <v>11526</v>
      </c>
    </row>
    <row r="7334" spans="1:8" x14ac:dyDescent="0.35">
      <c r="A7334" s="4">
        <v>46841</v>
      </c>
      <c r="B7334" s="1">
        <v>45250</v>
      </c>
      <c r="C7334" s="2">
        <v>0.54981481481481487</v>
      </c>
      <c r="D7334" s="3" t="s">
        <v>37772</v>
      </c>
      <c r="E7334" s="3" t="s">
        <v>37772</v>
      </c>
      <c r="F7334" s="3" t="s">
        <v>11114</v>
      </c>
      <c r="G7334" s="3" t="s">
        <v>37772</v>
      </c>
      <c r="H7334" s="3" t="s">
        <v>37773</v>
      </c>
    </row>
    <row r="7335" spans="1:8" ht="29" x14ac:dyDescent="0.35">
      <c r="A7335" s="4">
        <v>205990</v>
      </c>
      <c r="B7335" s="1">
        <v>45250</v>
      </c>
      <c r="C7335" s="2">
        <v>0.56388888888888888</v>
      </c>
      <c r="D7335" s="3" t="s">
        <v>37774</v>
      </c>
      <c r="E7335" s="3" t="s">
        <v>37777</v>
      </c>
      <c r="F7335" s="3" t="s">
        <v>37775</v>
      </c>
      <c r="G7335" s="3" t="s">
        <v>11950</v>
      </c>
      <c r="H7335" s="3" t="s">
        <v>37776</v>
      </c>
    </row>
    <row r="7336" spans="1:8" ht="43.5" x14ac:dyDescent="0.35">
      <c r="A7336" s="4">
        <v>49408</v>
      </c>
      <c r="B7336" s="1">
        <v>45250</v>
      </c>
      <c r="C7336" s="2">
        <v>0.56428240740740743</v>
      </c>
      <c r="D7336" s="3" t="s">
        <v>1933</v>
      </c>
      <c r="E7336" s="3" t="s">
        <v>37780</v>
      </c>
      <c r="F7336" s="3" t="s">
        <v>37778</v>
      </c>
      <c r="G7336" s="3" t="s">
        <v>37779</v>
      </c>
      <c r="H7336" s="3" t="s">
        <v>10685</v>
      </c>
    </row>
    <row r="7337" spans="1:8" ht="29" x14ac:dyDescent="0.35">
      <c r="A7337" s="4">
        <v>105909</v>
      </c>
      <c r="B7337" s="1">
        <v>45250</v>
      </c>
      <c r="C7337" s="2">
        <v>0.57091435185185191</v>
      </c>
      <c r="D7337" s="3" t="s">
        <v>37781</v>
      </c>
      <c r="E7337" s="3" t="s">
        <v>13461</v>
      </c>
      <c r="F7337" s="3" t="s">
        <v>37782</v>
      </c>
      <c r="G7337" s="3" t="s">
        <v>37783</v>
      </c>
      <c r="H7337" s="3" t="s">
        <v>37784</v>
      </c>
    </row>
    <row r="7338" spans="1:8" ht="101.5" x14ac:dyDescent="0.35">
      <c r="A7338" s="4">
        <v>202543</v>
      </c>
      <c r="B7338" s="1">
        <v>45250</v>
      </c>
      <c r="C7338" s="2">
        <v>0.57927083333333329</v>
      </c>
      <c r="D7338" s="3" t="s">
        <v>37785</v>
      </c>
      <c r="E7338" s="3" t="s">
        <v>37789</v>
      </c>
      <c r="F7338" s="3" t="s">
        <v>37786</v>
      </c>
      <c r="G7338" s="3" t="s">
        <v>37787</v>
      </c>
      <c r="H7338" s="3" t="s">
        <v>37788</v>
      </c>
    </row>
    <row r="7339" spans="1:8" ht="58" x14ac:dyDescent="0.35">
      <c r="A7339" s="4">
        <v>136857</v>
      </c>
      <c r="B7339" s="1">
        <v>45250</v>
      </c>
      <c r="C7339" s="2">
        <v>0.5816203703703704</v>
      </c>
      <c r="D7339" s="3" t="s">
        <v>37790</v>
      </c>
      <c r="E7339" s="3" t="s">
        <v>37793</v>
      </c>
      <c r="F7339" s="3" t="s">
        <v>37791</v>
      </c>
      <c r="G7339" s="3" t="s">
        <v>37792</v>
      </c>
      <c r="H7339" s="3" t="s">
        <v>11900</v>
      </c>
    </row>
    <row r="7340" spans="1:8" ht="29" x14ac:dyDescent="0.35">
      <c r="A7340" s="4">
        <v>49784</v>
      </c>
      <c r="B7340" s="1">
        <v>45250</v>
      </c>
      <c r="C7340" s="2">
        <v>0.58215277777777774</v>
      </c>
      <c r="D7340" s="3" t="s">
        <v>1436</v>
      </c>
      <c r="E7340" s="3" t="s">
        <v>13994</v>
      </c>
      <c r="F7340" s="3" t="s">
        <v>11383</v>
      </c>
      <c r="G7340" s="3" t="s">
        <v>13994</v>
      </c>
      <c r="H7340" s="3" t="s">
        <v>12234</v>
      </c>
    </row>
    <row r="7341" spans="1:8" ht="58" x14ac:dyDescent="0.35">
      <c r="A7341" s="4">
        <v>44418</v>
      </c>
      <c r="B7341" s="1">
        <v>45250</v>
      </c>
      <c r="C7341" s="2">
        <v>0.58370370370370372</v>
      </c>
      <c r="D7341" s="3" t="s">
        <v>37794</v>
      </c>
      <c r="E7341" s="3" t="s">
        <v>37796</v>
      </c>
      <c r="F7341" s="3" t="s">
        <v>37795</v>
      </c>
      <c r="G7341" s="3" t="s">
        <v>37796</v>
      </c>
      <c r="H7341" s="3" t="s">
        <v>37797</v>
      </c>
    </row>
    <row r="7342" spans="1:8" x14ac:dyDescent="0.35">
      <c r="A7342" s="4">
        <v>49378</v>
      </c>
      <c r="B7342" s="1">
        <v>45250</v>
      </c>
      <c r="C7342" s="2">
        <v>0.58383101851851849</v>
      </c>
      <c r="D7342" s="3" t="s">
        <v>985</v>
      </c>
      <c r="E7342" s="3" t="s">
        <v>21746</v>
      </c>
      <c r="F7342" s="3" t="s">
        <v>12916</v>
      </c>
      <c r="G7342" s="3" t="s">
        <v>21746</v>
      </c>
      <c r="H7342" s="3" t="s">
        <v>12234</v>
      </c>
    </row>
    <row r="7343" spans="1:8" ht="43.5" x14ac:dyDescent="0.35">
      <c r="A7343" s="4">
        <v>42254</v>
      </c>
      <c r="B7343" s="1">
        <v>45250</v>
      </c>
      <c r="C7343" s="2">
        <v>0.58583333333333332</v>
      </c>
      <c r="D7343" s="3" t="s">
        <v>985</v>
      </c>
      <c r="E7343" s="3" t="s">
        <v>37798</v>
      </c>
      <c r="F7343" s="3" t="s">
        <v>12899</v>
      </c>
      <c r="G7343" s="3" t="s">
        <v>10692</v>
      </c>
      <c r="H7343" s="3" t="s">
        <v>12234</v>
      </c>
    </row>
    <row r="7344" spans="1:8" ht="58" x14ac:dyDescent="0.35">
      <c r="A7344" s="4">
        <v>41665</v>
      </c>
      <c r="B7344" s="1">
        <v>45250</v>
      </c>
      <c r="C7344" s="2">
        <v>0.5859375</v>
      </c>
      <c r="D7344" s="3" t="e">
        <f>-Dyspepsia and easy fatigability</f>
        <v>#NAME?</v>
      </c>
      <c r="E7344" s="3" t="s">
        <v>37800</v>
      </c>
      <c r="F7344" s="3" t="s">
        <v>37799</v>
      </c>
      <c r="G7344" s="3" t="e">
        <f>-Hypothyroidism+ Lt shoulder and elbow OA</f>
        <v>#NAME?</v>
      </c>
      <c r="H7344" s="3" t="e">
        <f>-UPDATE TFT ON the coming appointment.</f>
        <v>#NAME?</v>
      </c>
    </row>
    <row r="7345" spans="1:8" ht="58" x14ac:dyDescent="0.35">
      <c r="A7345" s="4">
        <v>142787</v>
      </c>
      <c r="B7345" s="1">
        <v>45250</v>
      </c>
      <c r="C7345" s="2">
        <v>0.58648148148148149</v>
      </c>
      <c r="D7345" s="3" t="s">
        <v>37801</v>
      </c>
      <c r="E7345" s="3" t="s">
        <v>37805</v>
      </c>
      <c r="F7345" s="3" t="s">
        <v>37802</v>
      </c>
      <c r="G7345" s="3" t="s">
        <v>37803</v>
      </c>
      <c r="H7345" s="3" t="s">
        <v>37804</v>
      </c>
    </row>
    <row r="7346" spans="1:8" ht="29" x14ac:dyDescent="0.35">
      <c r="A7346" s="4">
        <v>203793</v>
      </c>
      <c r="B7346" s="1">
        <v>45250</v>
      </c>
      <c r="C7346" s="2">
        <v>0.58775462962962965</v>
      </c>
      <c r="D7346" s="3" t="s">
        <v>89</v>
      </c>
      <c r="E7346" s="3" t="s">
        <v>37809</v>
      </c>
      <c r="F7346" s="3" t="s">
        <v>37806</v>
      </c>
      <c r="G7346" s="3" t="s">
        <v>37807</v>
      </c>
      <c r="H7346" s="3" t="s">
        <v>37808</v>
      </c>
    </row>
    <row r="7347" spans="1:8" ht="43.5" x14ac:dyDescent="0.35">
      <c r="A7347" s="4">
        <v>49694</v>
      </c>
      <c r="B7347" s="1">
        <v>45250</v>
      </c>
      <c r="C7347" s="2">
        <v>0.5886689814814815</v>
      </c>
      <c r="D7347" s="3" t="s">
        <v>985</v>
      </c>
      <c r="E7347" s="3" t="s">
        <v>13557</v>
      </c>
      <c r="F7347" s="3" t="s">
        <v>13088</v>
      </c>
      <c r="G7347" s="3" t="s">
        <v>13557</v>
      </c>
      <c r="H7347" s="3" t="s">
        <v>37810</v>
      </c>
    </row>
    <row r="7348" spans="1:8" ht="43.5" x14ac:dyDescent="0.35">
      <c r="A7348" s="4">
        <v>33790</v>
      </c>
      <c r="B7348" s="1">
        <v>45250</v>
      </c>
      <c r="C7348" s="2">
        <v>0.58978009259259256</v>
      </c>
      <c r="D7348" s="3" t="s">
        <v>37811</v>
      </c>
      <c r="E7348" s="3" t="s">
        <v>37813</v>
      </c>
      <c r="F7348" s="3" t="s">
        <v>37812</v>
      </c>
      <c r="G7348" s="3" t="s">
        <v>12600</v>
      </c>
      <c r="H7348" s="3" t="s">
        <v>11552</v>
      </c>
    </row>
    <row r="7349" spans="1:8" ht="29" x14ac:dyDescent="0.35">
      <c r="A7349" s="4">
        <v>151118</v>
      </c>
      <c r="B7349" s="1">
        <v>45250</v>
      </c>
      <c r="C7349" s="2">
        <v>0.5898958333333334</v>
      </c>
      <c r="D7349" s="3" t="s">
        <v>1436</v>
      </c>
      <c r="E7349" s="3" t="s">
        <v>37816</v>
      </c>
      <c r="F7349" s="3" t="s">
        <v>37814</v>
      </c>
      <c r="G7349" s="3" t="e">
        <f>-deep VEIIN THROMBOSIS</f>
        <v>#NAME?</v>
      </c>
      <c r="H7349" s="3" t="s">
        <v>37815</v>
      </c>
    </row>
    <row r="7350" spans="1:8" x14ac:dyDescent="0.35">
      <c r="A7350" s="4">
        <v>201548</v>
      </c>
      <c r="B7350" s="1">
        <v>45250</v>
      </c>
      <c r="C7350" s="2">
        <v>0.5900347222222222</v>
      </c>
      <c r="D7350" s="3" t="s">
        <v>37817</v>
      </c>
      <c r="E7350" s="3" t="s">
        <v>37819</v>
      </c>
      <c r="F7350" s="3" t="s">
        <v>37818</v>
      </c>
      <c r="G7350" s="3" t="s">
        <v>37819</v>
      </c>
      <c r="H7350" s="3" t="s">
        <v>13525</v>
      </c>
    </row>
    <row r="7351" spans="1:8" ht="58" x14ac:dyDescent="0.35">
      <c r="A7351" s="4">
        <v>34956</v>
      </c>
      <c r="B7351" s="1">
        <v>45250</v>
      </c>
      <c r="C7351" s="2">
        <v>0.59100694444444446</v>
      </c>
      <c r="D7351" s="3" t="s">
        <v>985</v>
      </c>
      <c r="E7351" s="3" t="s">
        <v>37820</v>
      </c>
      <c r="F7351" s="3" t="s">
        <v>13088</v>
      </c>
      <c r="G7351" s="3" t="s">
        <v>37820</v>
      </c>
      <c r="H7351" s="3" t="s">
        <v>12774</v>
      </c>
    </row>
    <row r="7352" spans="1:8" ht="116" x14ac:dyDescent="0.35">
      <c r="A7352" s="4">
        <v>2372</v>
      </c>
      <c r="B7352" s="1">
        <v>45250</v>
      </c>
      <c r="C7352" s="2">
        <v>0.59266203703703701</v>
      </c>
      <c r="D7352" s="3" t="s">
        <v>37821</v>
      </c>
      <c r="E7352" s="3" t="s">
        <v>37825</v>
      </c>
      <c r="F7352" s="3" t="s">
        <v>37822</v>
      </c>
      <c r="G7352" s="3" t="s">
        <v>37823</v>
      </c>
      <c r="H7352" s="3" t="s">
        <v>37824</v>
      </c>
    </row>
    <row r="7353" spans="1:8" ht="43.5" x14ac:dyDescent="0.35">
      <c r="A7353" s="4">
        <v>162489</v>
      </c>
      <c r="B7353" s="1">
        <v>45250</v>
      </c>
      <c r="C7353" s="2">
        <v>0.5942708333333333</v>
      </c>
      <c r="D7353" s="3" t="s">
        <v>1436</v>
      </c>
      <c r="E7353" s="3" t="s">
        <v>15332</v>
      </c>
      <c r="F7353" s="3" t="s">
        <v>13088</v>
      </c>
      <c r="G7353" s="3" t="s">
        <v>15332</v>
      </c>
      <c r="H7353" s="3" t="s">
        <v>37826</v>
      </c>
    </row>
    <row r="7354" spans="1:8" ht="72.5" x14ac:dyDescent="0.35">
      <c r="A7354" s="4">
        <v>148613</v>
      </c>
      <c r="B7354" s="1">
        <v>45250</v>
      </c>
      <c r="C7354" s="2">
        <v>0.5945138888888889</v>
      </c>
      <c r="D7354" s="3" t="s">
        <v>37827</v>
      </c>
      <c r="E7354" s="3" t="s">
        <v>15464</v>
      </c>
      <c r="F7354" s="3" t="s">
        <v>37828</v>
      </c>
      <c r="G7354" s="3" t="s">
        <v>37829</v>
      </c>
      <c r="H7354" s="3" t="s">
        <v>10750</v>
      </c>
    </row>
    <row r="7355" spans="1:8" ht="72.5" x14ac:dyDescent="0.35">
      <c r="A7355" s="4">
        <v>157102</v>
      </c>
      <c r="B7355" s="1">
        <v>45250</v>
      </c>
      <c r="C7355" s="2">
        <v>0.59528935185185183</v>
      </c>
      <c r="D7355" s="3" t="s">
        <v>10916</v>
      </c>
      <c r="E7355" s="3" t="s">
        <v>15549</v>
      </c>
      <c r="F7355" s="3" t="s">
        <v>37830</v>
      </c>
      <c r="G7355" s="3" t="e">
        <f>-good Glycemic control.</f>
        <v>#NAME?</v>
      </c>
      <c r="H7355" s="3" t="s">
        <v>37831</v>
      </c>
    </row>
    <row r="7356" spans="1:8" ht="58" x14ac:dyDescent="0.35">
      <c r="A7356" s="4">
        <v>39181</v>
      </c>
      <c r="B7356" s="1">
        <v>45250</v>
      </c>
      <c r="C7356" s="2">
        <v>0.59697916666666673</v>
      </c>
      <c r="D7356" s="3" t="s">
        <v>1436</v>
      </c>
      <c r="E7356" s="3" t="s">
        <v>14867</v>
      </c>
      <c r="F7356" s="3" t="s">
        <v>13088</v>
      </c>
      <c r="G7356" s="3" t="s">
        <v>14867</v>
      </c>
      <c r="H7356" s="3" t="s">
        <v>12234</v>
      </c>
    </row>
    <row r="7357" spans="1:8" ht="43.5" x14ac:dyDescent="0.35">
      <c r="A7357" s="4">
        <v>43241</v>
      </c>
      <c r="B7357" s="1">
        <v>45250</v>
      </c>
      <c r="C7357" s="2">
        <v>0.59871527777777778</v>
      </c>
      <c r="D7357" s="3" t="s">
        <v>67</v>
      </c>
      <c r="E7357" s="3" t="s">
        <v>37834</v>
      </c>
      <c r="F7357" s="3" t="s">
        <v>37832</v>
      </c>
      <c r="G7357" s="3" t="s">
        <v>1397</v>
      </c>
      <c r="H7357" s="3" t="s">
        <v>37833</v>
      </c>
    </row>
    <row r="7358" spans="1:8" x14ac:dyDescent="0.35">
      <c r="A7358" s="4">
        <v>18833</v>
      </c>
      <c r="B7358" s="1">
        <v>45250</v>
      </c>
      <c r="C7358" s="2">
        <v>0.60011574074074081</v>
      </c>
      <c r="D7358" s="3" t="s">
        <v>37835</v>
      </c>
      <c r="E7358" s="3" t="s">
        <v>37835</v>
      </c>
      <c r="F7358" s="3" t="s">
        <v>37835</v>
      </c>
      <c r="G7358" s="3" t="s">
        <v>37835</v>
      </c>
      <c r="H7358" s="3" t="s">
        <v>37836</v>
      </c>
    </row>
    <row r="7359" spans="1:8" x14ac:dyDescent="0.35">
      <c r="A7359" s="4">
        <v>40518</v>
      </c>
      <c r="B7359" s="1">
        <v>45250</v>
      </c>
      <c r="C7359" s="2">
        <v>0.6001967592592593</v>
      </c>
      <c r="D7359" s="3" t="s">
        <v>1436</v>
      </c>
      <c r="E7359" s="3" t="s">
        <v>913</v>
      </c>
      <c r="F7359" s="3" t="s">
        <v>11953</v>
      </c>
      <c r="G7359" s="3" t="s">
        <v>913</v>
      </c>
      <c r="H7359" s="3" t="s">
        <v>11630</v>
      </c>
    </row>
    <row r="7360" spans="1:8" ht="43.5" x14ac:dyDescent="0.35">
      <c r="A7360" s="4">
        <v>47956</v>
      </c>
      <c r="B7360" s="1">
        <v>45250</v>
      </c>
      <c r="C7360" s="2">
        <v>0.60168981481481476</v>
      </c>
      <c r="D7360" s="3" t="s">
        <v>37837</v>
      </c>
      <c r="E7360" s="3" t="s">
        <v>37841</v>
      </c>
      <c r="F7360" s="3" t="s">
        <v>37838</v>
      </c>
      <c r="G7360" s="3" t="s">
        <v>37839</v>
      </c>
      <c r="H7360" s="3" t="s">
        <v>37840</v>
      </c>
    </row>
    <row r="7361" spans="1:8" ht="87" x14ac:dyDescent="0.35">
      <c r="A7361" s="4">
        <v>62937</v>
      </c>
      <c r="B7361" s="1">
        <v>45250</v>
      </c>
      <c r="C7361" s="2">
        <v>0.60313657407407406</v>
      </c>
      <c r="D7361" s="3" t="s">
        <v>1228</v>
      </c>
      <c r="E7361" s="3" t="s">
        <v>37845</v>
      </c>
      <c r="F7361" s="3" t="s">
        <v>37842</v>
      </c>
      <c r="G7361" s="3" t="s">
        <v>37843</v>
      </c>
      <c r="H7361" s="3" t="s">
        <v>37844</v>
      </c>
    </row>
    <row r="7362" spans="1:8" ht="43.5" x14ac:dyDescent="0.35">
      <c r="A7362" s="4">
        <v>170994</v>
      </c>
      <c r="B7362" s="1">
        <v>45250</v>
      </c>
      <c r="C7362" s="2">
        <v>0.60803240740740738</v>
      </c>
      <c r="D7362" s="3" t="s">
        <v>1933</v>
      </c>
      <c r="E7362" s="3" t="s">
        <v>37846</v>
      </c>
      <c r="F7362" s="3" t="s">
        <v>12830</v>
      </c>
      <c r="G7362" s="3" t="s">
        <v>11905</v>
      </c>
      <c r="H7362" s="3" t="s">
        <v>12081</v>
      </c>
    </row>
    <row r="7363" spans="1:8" ht="43.5" x14ac:dyDescent="0.35">
      <c r="A7363" s="4">
        <v>47744</v>
      </c>
      <c r="B7363" s="1">
        <v>45250</v>
      </c>
      <c r="C7363" s="2">
        <v>0.60880787037037043</v>
      </c>
      <c r="D7363" s="3" t="s">
        <v>11006</v>
      </c>
      <c r="E7363" s="3" t="s">
        <v>37849</v>
      </c>
      <c r="F7363" s="3" t="s">
        <v>37847</v>
      </c>
      <c r="G7363" s="3" t="s">
        <v>37848</v>
      </c>
      <c r="H7363" s="3" t="s">
        <v>10351</v>
      </c>
    </row>
    <row r="7364" spans="1:8" ht="43.5" x14ac:dyDescent="0.35">
      <c r="A7364" s="4">
        <v>47744</v>
      </c>
      <c r="B7364" s="1">
        <v>45250</v>
      </c>
      <c r="C7364" s="2">
        <v>0.60918981481481482</v>
      </c>
      <c r="D7364" s="3" t="s">
        <v>11006</v>
      </c>
      <c r="E7364" s="3" t="s">
        <v>37849</v>
      </c>
      <c r="F7364" s="3" t="s">
        <v>37847</v>
      </c>
      <c r="G7364" s="3" t="s">
        <v>37848</v>
      </c>
      <c r="H7364" s="3" t="s">
        <v>10351</v>
      </c>
    </row>
    <row r="7365" spans="1:8" ht="87" x14ac:dyDescent="0.35">
      <c r="A7365" s="4">
        <v>38800</v>
      </c>
      <c r="B7365" s="1">
        <v>45250</v>
      </c>
      <c r="C7365" s="2">
        <v>0.60965277777777771</v>
      </c>
      <c r="D7365" s="3" t="s">
        <v>10916</v>
      </c>
      <c r="E7365" s="3" t="s">
        <v>37851</v>
      </c>
      <c r="F7365" s="3" t="s">
        <v>37850</v>
      </c>
      <c r="G7365" s="3" t="e">
        <f>-fair Glycemic control.</f>
        <v>#NAME?</v>
      </c>
      <c r="H7365" s="3" t="e">
        <f>-continue medications.</f>
        <v>#NAME?</v>
      </c>
    </row>
    <row r="7366" spans="1:8" ht="43.5" x14ac:dyDescent="0.35">
      <c r="A7366" s="4">
        <v>48373</v>
      </c>
      <c r="B7366" s="1">
        <v>45250</v>
      </c>
      <c r="C7366" s="2">
        <v>0.61006944444444444</v>
      </c>
      <c r="D7366" s="3" t="s">
        <v>37852</v>
      </c>
      <c r="E7366" s="3" t="s">
        <v>37855</v>
      </c>
      <c r="F7366" s="3" t="s">
        <v>37853</v>
      </c>
      <c r="G7366" s="3" t="s">
        <v>10628</v>
      </c>
      <c r="H7366" s="3" t="s">
        <v>37854</v>
      </c>
    </row>
    <row r="7367" spans="1:8" ht="43.5" x14ac:dyDescent="0.35">
      <c r="A7367" s="4">
        <v>207618</v>
      </c>
      <c r="B7367" s="1">
        <v>45250</v>
      </c>
      <c r="C7367" s="2">
        <v>0.61431712962962959</v>
      </c>
      <c r="D7367" s="3" t="s">
        <v>37856</v>
      </c>
      <c r="E7367" s="3" t="s">
        <v>37859</v>
      </c>
      <c r="F7367" s="3" t="s">
        <v>37857</v>
      </c>
      <c r="G7367" s="3" t="s">
        <v>11799</v>
      </c>
      <c r="H7367" s="3" t="s">
        <v>37858</v>
      </c>
    </row>
    <row r="7368" spans="1:8" ht="101.5" x14ac:dyDescent="0.35">
      <c r="A7368" s="4">
        <v>39839</v>
      </c>
      <c r="B7368" s="1">
        <v>45250</v>
      </c>
      <c r="C7368" s="2">
        <v>0.61519675925925921</v>
      </c>
      <c r="D7368" s="3" t="s">
        <v>37860</v>
      </c>
      <c r="E7368" s="3" t="s">
        <v>37864</v>
      </c>
      <c r="F7368" s="3" t="s">
        <v>37861</v>
      </c>
      <c r="G7368" s="3" t="s">
        <v>37862</v>
      </c>
      <c r="H7368" s="3" t="s">
        <v>37863</v>
      </c>
    </row>
    <row r="7369" spans="1:8" ht="29" x14ac:dyDescent="0.35">
      <c r="A7369" s="4">
        <v>143040</v>
      </c>
      <c r="B7369" s="1">
        <v>45250</v>
      </c>
      <c r="C7369" s="2">
        <v>0.61684027777777783</v>
      </c>
      <c r="D7369" s="3" t="s">
        <v>1436</v>
      </c>
      <c r="E7369" s="3" t="s">
        <v>37868</v>
      </c>
      <c r="F7369" s="3" t="s">
        <v>37865</v>
      </c>
      <c r="G7369" s="3" t="s">
        <v>37866</v>
      </c>
      <c r="H7369" s="3" t="s">
        <v>37867</v>
      </c>
    </row>
    <row r="7370" spans="1:8" ht="101.5" x14ac:dyDescent="0.35">
      <c r="A7370" s="4">
        <v>39839</v>
      </c>
      <c r="B7370" s="1">
        <v>45250</v>
      </c>
      <c r="C7370" s="2">
        <v>0.61792824074074071</v>
      </c>
      <c r="D7370" s="3" t="s">
        <v>37860</v>
      </c>
      <c r="E7370" s="3" t="s">
        <v>37864</v>
      </c>
      <c r="F7370" s="3" t="s">
        <v>37861</v>
      </c>
      <c r="G7370" s="3" t="s">
        <v>37862</v>
      </c>
      <c r="H7370" s="3" t="s">
        <v>37869</v>
      </c>
    </row>
    <row r="7371" spans="1:8" ht="29" x14ac:dyDescent="0.35">
      <c r="A7371" s="4">
        <v>204826</v>
      </c>
      <c r="B7371" s="1">
        <v>45250</v>
      </c>
      <c r="C7371" s="2">
        <v>0.62032407407407408</v>
      </c>
      <c r="D7371" s="3" t="s">
        <v>985</v>
      </c>
      <c r="E7371" s="3" t="s">
        <v>37870</v>
      </c>
      <c r="F7371" s="3" t="s">
        <v>13088</v>
      </c>
      <c r="G7371" s="3" t="s">
        <v>37870</v>
      </c>
      <c r="H7371" s="3" t="s">
        <v>12234</v>
      </c>
    </row>
    <row r="7372" spans="1:8" ht="87" x14ac:dyDescent="0.35">
      <c r="A7372" s="4">
        <v>33240</v>
      </c>
      <c r="B7372" s="1">
        <v>45250</v>
      </c>
      <c r="C7372" s="2">
        <v>0.6214467592592593</v>
      </c>
      <c r="D7372" s="3" t="s">
        <v>11248</v>
      </c>
      <c r="E7372" s="3" t="s">
        <v>37872</v>
      </c>
      <c r="F7372" s="3" t="s">
        <v>37871</v>
      </c>
      <c r="G7372" s="3" t="e">
        <f>-Improving.</f>
        <v>#NAME?</v>
      </c>
      <c r="H7372" s="3" t="e">
        <f>-DISCUSSED to Resume his FOLLOW up at TASH for Bronchoalveolar Ca.</f>
        <v>#NAME?</v>
      </c>
    </row>
    <row r="7373" spans="1:8" ht="43.5" x14ac:dyDescent="0.35">
      <c r="A7373" s="4">
        <v>184477</v>
      </c>
      <c r="B7373" s="1">
        <v>45250</v>
      </c>
      <c r="C7373" s="2">
        <v>0.62747685185185187</v>
      </c>
      <c r="D7373" s="3" t="s">
        <v>1702</v>
      </c>
      <c r="E7373" s="3" t="s">
        <v>37876</v>
      </c>
      <c r="F7373" s="3" t="s">
        <v>37873</v>
      </c>
      <c r="G7373" s="3" t="s">
        <v>37874</v>
      </c>
      <c r="H7373" s="3" t="s">
        <v>37875</v>
      </c>
    </row>
    <row r="7374" spans="1:8" ht="43.5" x14ac:dyDescent="0.35">
      <c r="A7374" s="4">
        <v>36187</v>
      </c>
      <c r="B7374" s="1">
        <v>45250</v>
      </c>
      <c r="C7374" s="2">
        <v>0.63026620370370368</v>
      </c>
      <c r="D7374" s="3" t="s">
        <v>37877</v>
      </c>
      <c r="E7374" s="3" t="s">
        <v>37880</v>
      </c>
      <c r="F7374" s="3" t="s">
        <v>37878</v>
      </c>
      <c r="G7374" s="3" t="s">
        <v>37879</v>
      </c>
      <c r="H7374" s="3" t="s">
        <v>10367</v>
      </c>
    </row>
    <row r="7375" spans="1:8" ht="87" x14ac:dyDescent="0.35">
      <c r="A7375" s="4">
        <v>201640</v>
      </c>
      <c r="B7375" s="1">
        <v>45250</v>
      </c>
      <c r="C7375" s="2">
        <v>0.63143518518518515</v>
      </c>
      <c r="D7375" s="3" t="s">
        <v>37881</v>
      </c>
      <c r="E7375" s="3" t="s">
        <v>37884</v>
      </c>
      <c r="F7375" s="3" t="s">
        <v>37882</v>
      </c>
      <c r="G7375" s="3" t="s">
        <v>11906</v>
      </c>
      <c r="H7375" s="3" t="s">
        <v>37883</v>
      </c>
    </row>
    <row r="7376" spans="1:8" ht="29" x14ac:dyDescent="0.35">
      <c r="A7376" s="4">
        <v>167475</v>
      </c>
      <c r="B7376" s="1">
        <v>45250</v>
      </c>
      <c r="C7376" s="2">
        <v>0.63513888888888892</v>
      </c>
      <c r="D7376" s="3" t="s">
        <v>10916</v>
      </c>
      <c r="E7376" s="3" t="s">
        <v>37886</v>
      </c>
      <c r="F7376" s="3" t="s">
        <v>37885</v>
      </c>
      <c r="G7376" s="3" t="e">
        <f>-Improving.</f>
        <v>#NAME?</v>
      </c>
      <c r="H7376" s="3" t="e">
        <f>-Contnue medication and have FOLLOW up HRCT.</f>
        <v>#NAME?</v>
      </c>
    </row>
    <row r="7377" spans="1:8" ht="29" x14ac:dyDescent="0.35">
      <c r="A7377" s="4">
        <v>163426</v>
      </c>
      <c r="B7377" s="1">
        <v>45250</v>
      </c>
      <c r="C7377" s="2">
        <v>0.63672453703703702</v>
      </c>
      <c r="D7377" s="3" t="s">
        <v>1436</v>
      </c>
      <c r="E7377" s="3" t="s">
        <v>37890</v>
      </c>
      <c r="F7377" s="3" t="s">
        <v>37887</v>
      </c>
      <c r="G7377" s="3" t="s">
        <v>37888</v>
      </c>
      <c r="H7377" s="3" t="s">
        <v>37889</v>
      </c>
    </row>
    <row r="7378" spans="1:8" ht="58" x14ac:dyDescent="0.35">
      <c r="A7378" s="4">
        <v>44889</v>
      </c>
      <c r="B7378" s="1">
        <v>45250</v>
      </c>
      <c r="C7378" s="2">
        <v>0.63780092592592597</v>
      </c>
      <c r="D7378" s="3" t="s">
        <v>37891</v>
      </c>
      <c r="E7378" s="3" t="s">
        <v>37895</v>
      </c>
      <c r="F7378" s="3" t="s">
        <v>37892</v>
      </c>
      <c r="G7378" s="3" t="s">
        <v>37893</v>
      </c>
      <c r="H7378" s="3" t="s">
        <v>37894</v>
      </c>
    </row>
    <row r="7379" spans="1:8" ht="72.5" x14ac:dyDescent="0.35">
      <c r="A7379" s="4">
        <v>54600</v>
      </c>
      <c r="B7379" s="1">
        <v>45250</v>
      </c>
      <c r="C7379" s="2">
        <v>0.64002314814814809</v>
      </c>
      <c r="D7379" s="3" t="s">
        <v>12835</v>
      </c>
      <c r="E7379" s="3" t="s">
        <v>37898</v>
      </c>
      <c r="F7379" s="3" t="s">
        <v>37896</v>
      </c>
      <c r="G7379" s="3" t="s">
        <v>37897</v>
      </c>
      <c r="H7379" s="3" t="s">
        <v>10351</v>
      </c>
    </row>
    <row r="7380" spans="1:8" ht="72.5" x14ac:dyDescent="0.35">
      <c r="A7380" s="4">
        <v>126900</v>
      </c>
      <c r="B7380" s="1">
        <v>45250</v>
      </c>
      <c r="C7380" s="2">
        <v>0.64351851851851849</v>
      </c>
      <c r="D7380" s="3" t="s">
        <v>12302</v>
      </c>
      <c r="E7380" s="3" t="s">
        <v>37900</v>
      </c>
      <c r="F7380" s="3" t="s">
        <v>37899</v>
      </c>
      <c r="G7380" s="3" t="e">
        <f>-According to her ATTENDANT statement she is Improving</f>
        <v>#NAME?</v>
      </c>
      <c r="H7380" s="3" t="e">
        <f>-UPDATE RFT and electrolyte.</f>
        <v>#NAME?</v>
      </c>
    </row>
    <row r="7381" spans="1:8" ht="58" x14ac:dyDescent="0.35">
      <c r="A7381" s="4">
        <v>181047</v>
      </c>
      <c r="B7381" s="1">
        <v>45250</v>
      </c>
      <c r="C7381" s="2">
        <v>0.64497685185185183</v>
      </c>
      <c r="D7381" s="3" t="s">
        <v>10595</v>
      </c>
      <c r="E7381" s="3" t="s">
        <v>37904</v>
      </c>
      <c r="F7381" s="3" t="s">
        <v>37901</v>
      </c>
      <c r="G7381" s="3" t="s">
        <v>37902</v>
      </c>
      <c r="H7381" s="3" t="s">
        <v>37903</v>
      </c>
    </row>
    <row r="7382" spans="1:8" ht="29" x14ac:dyDescent="0.35">
      <c r="A7382" s="4">
        <v>95819</v>
      </c>
      <c r="B7382" s="1">
        <v>45250</v>
      </c>
      <c r="C7382" s="2">
        <v>0.64563657407407404</v>
      </c>
      <c r="D7382" s="3" t="s">
        <v>351</v>
      </c>
      <c r="E7382" s="3" t="s">
        <v>351</v>
      </c>
      <c r="F7382" s="3" t="s">
        <v>351</v>
      </c>
      <c r="G7382" s="3" t="s">
        <v>351</v>
      </c>
      <c r="H7382" s="3" t="s">
        <v>37905</v>
      </c>
    </row>
    <row r="7383" spans="1:8" ht="188.5" x14ac:dyDescent="0.35">
      <c r="A7383" s="4">
        <v>207948</v>
      </c>
      <c r="B7383" s="1">
        <v>45250</v>
      </c>
      <c r="C7383" s="2">
        <v>0.64563657407407404</v>
      </c>
      <c r="D7383" s="3" t="s">
        <v>37906</v>
      </c>
      <c r="E7383" s="3" t="s">
        <v>37910</v>
      </c>
      <c r="F7383" s="3" t="s">
        <v>37907</v>
      </c>
      <c r="G7383" s="3" t="s">
        <v>37908</v>
      </c>
      <c r="H7383" s="3" t="s">
        <v>37909</v>
      </c>
    </row>
    <row r="7384" spans="1:8" ht="72.5" x14ac:dyDescent="0.35">
      <c r="A7384" s="4">
        <v>65170</v>
      </c>
      <c r="B7384" s="1">
        <v>45250</v>
      </c>
      <c r="C7384" s="2">
        <v>0.64789351851851851</v>
      </c>
      <c r="D7384" s="3" t="s">
        <v>37911</v>
      </c>
      <c r="E7384" s="3" t="s">
        <v>14997</v>
      </c>
      <c r="F7384" s="3" t="s">
        <v>37912</v>
      </c>
      <c r="G7384" s="3" t="e">
        <f>-FBS ISNT DETEMINED +poor CTRL OF BP</f>
        <v>#NAME?</v>
      </c>
      <c r="H7384" s="3" t="s">
        <v>37913</v>
      </c>
    </row>
    <row r="7385" spans="1:8" ht="43.5" x14ac:dyDescent="0.35">
      <c r="A7385" s="4">
        <v>176879</v>
      </c>
      <c r="B7385" s="1">
        <v>45250</v>
      </c>
      <c r="C7385" s="2">
        <v>0.64939814814814811</v>
      </c>
      <c r="D7385" s="3" t="s">
        <v>1436</v>
      </c>
      <c r="E7385" s="3" t="s">
        <v>14046</v>
      </c>
      <c r="F7385" s="3" t="s">
        <v>37914</v>
      </c>
      <c r="G7385" s="3" t="s">
        <v>14046</v>
      </c>
      <c r="H7385" s="3" t="s">
        <v>29949</v>
      </c>
    </row>
    <row r="7386" spans="1:8" x14ac:dyDescent="0.35">
      <c r="A7386" s="4">
        <v>88164</v>
      </c>
      <c r="B7386" s="1">
        <v>45250</v>
      </c>
      <c r="C7386" s="2">
        <v>0.65023148148148147</v>
      </c>
      <c r="D7386" s="3" t="s">
        <v>985</v>
      </c>
      <c r="E7386" s="3" t="s">
        <v>49</v>
      </c>
      <c r="F7386" s="3" t="s">
        <v>11953</v>
      </c>
      <c r="G7386" s="3" t="s">
        <v>49</v>
      </c>
      <c r="H7386" s="3" t="s">
        <v>11630</v>
      </c>
    </row>
    <row r="7387" spans="1:8" ht="43.5" x14ac:dyDescent="0.35">
      <c r="A7387" s="4">
        <v>58031</v>
      </c>
      <c r="B7387" s="1">
        <v>45250</v>
      </c>
      <c r="C7387" s="2">
        <v>0.65033564814814815</v>
      </c>
      <c r="D7387" s="3" t="s">
        <v>37915</v>
      </c>
      <c r="E7387" s="3" t="s">
        <v>37919</v>
      </c>
      <c r="F7387" s="3" t="s">
        <v>37916</v>
      </c>
      <c r="G7387" s="3" t="s">
        <v>37917</v>
      </c>
      <c r="H7387" s="3" t="s">
        <v>37918</v>
      </c>
    </row>
    <row r="7388" spans="1:8" ht="29" x14ac:dyDescent="0.35">
      <c r="A7388" s="4">
        <v>47132</v>
      </c>
      <c r="B7388" s="1">
        <v>45250</v>
      </c>
      <c r="C7388" s="2">
        <v>0.65137731481481487</v>
      </c>
      <c r="D7388" s="3" t="s">
        <v>37920</v>
      </c>
      <c r="E7388" s="3" t="s">
        <v>37922</v>
      </c>
      <c r="F7388" s="3" t="s">
        <v>37921</v>
      </c>
      <c r="G7388" s="3" t="s">
        <v>14804</v>
      </c>
      <c r="H7388" s="3" t="s">
        <v>10685</v>
      </c>
    </row>
    <row r="7389" spans="1:8" ht="87" x14ac:dyDescent="0.35">
      <c r="A7389" s="4">
        <v>195560</v>
      </c>
      <c r="B7389" s="1">
        <v>45250</v>
      </c>
      <c r="C7389" s="2">
        <v>0.65141203703703698</v>
      </c>
      <c r="D7389" s="3" t="s">
        <v>37923</v>
      </c>
      <c r="E7389" s="3" t="s">
        <v>37927</v>
      </c>
      <c r="F7389" s="3" t="s">
        <v>37924</v>
      </c>
      <c r="G7389" s="3" t="s">
        <v>37925</v>
      </c>
      <c r="H7389" s="3" t="s">
        <v>37926</v>
      </c>
    </row>
    <row r="7390" spans="1:8" ht="29" x14ac:dyDescent="0.35">
      <c r="A7390" s="4">
        <v>207517</v>
      </c>
      <c r="B7390" s="1">
        <v>45250</v>
      </c>
      <c r="C7390" s="2">
        <v>0.65208333333333335</v>
      </c>
      <c r="D7390" s="3" t="s">
        <v>37928</v>
      </c>
      <c r="E7390" s="3" t="s">
        <v>37928</v>
      </c>
      <c r="F7390" s="3" t="s">
        <v>37929</v>
      </c>
      <c r="G7390" s="3" t="s">
        <v>37928</v>
      </c>
      <c r="H7390" s="3" t="s">
        <v>37930</v>
      </c>
    </row>
    <row r="7391" spans="1:8" ht="101.5" x14ac:dyDescent="0.35">
      <c r="A7391" s="4">
        <v>207949</v>
      </c>
      <c r="B7391" s="1">
        <v>45250</v>
      </c>
      <c r="C7391" s="2">
        <v>0.65527777777777774</v>
      </c>
      <c r="D7391" s="3" t="s">
        <v>37931</v>
      </c>
      <c r="E7391" s="3" t="s">
        <v>37935</v>
      </c>
      <c r="F7391" s="3" t="s">
        <v>37932</v>
      </c>
      <c r="G7391" s="3" t="s">
        <v>37933</v>
      </c>
      <c r="H7391" s="3" t="s">
        <v>37934</v>
      </c>
    </row>
    <row r="7392" spans="1:8" ht="58" x14ac:dyDescent="0.35">
      <c r="A7392" s="4">
        <v>167605</v>
      </c>
      <c r="B7392" s="1">
        <v>45250</v>
      </c>
      <c r="C7392" s="2">
        <v>0.65596064814814814</v>
      </c>
      <c r="D7392" s="3" t="s">
        <v>37936</v>
      </c>
      <c r="E7392" s="3" t="s">
        <v>15558</v>
      </c>
      <c r="F7392" s="3" t="s">
        <v>37937</v>
      </c>
      <c r="G7392" s="3" t="s">
        <v>37938</v>
      </c>
      <c r="H7392" s="3" t="s">
        <v>37939</v>
      </c>
    </row>
    <row r="7393" spans="1:8" ht="29" x14ac:dyDescent="0.35">
      <c r="A7393" s="4">
        <v>55986</v>
      </c>
      <c r="B7393" s="1">
        <v>45250</v>
      </c>
      <c r="C7393" s="2">
        <v>0.65884259259259259</v>
      </c>
      <c r="D7393" s="3" t="s">
        <v>37940</v>
      </c>
      <c r="E7393" s="3" t="s">
        <v>37943</v>
      </c>
      <c r="F7393" s="3" t="s">
        <v>37941</v>
      </c>
      <c r="G7393" s="3" t="s">
        <v>37940</v>
      </c>
      <c r="H7393" s="3" t="s">
        <v>37942</v>
      </c>
    </row>
    <row r="7394" spans="1:8" ht="72.5" x14ac:dyDescent="0.35">
      <c r="A7394" s="4">
        <v>42718</v>
      </c>
      <c r="B7394" s="1">
        <v>45250</v>
      </c>
      <c r="C7394" s="2">
        <v>0.67103009259259261</v>
      </c>
      <c r="D7394" s="3" t="s">
        <v>37944</v>
      </c>
      <c r="E7394" s="3" t="s">
        <v>37948</v>
      </c>
      <c r="F7394" s="3" t="s">
        <v>37945</v>
      </c>
      <c r="G7394" s="3" t="s">
        <v>37946</v>
      </c>
      <c r="H7394" s="3" t="s">
        <v>37947</v>
      </c>
    </row>
    <row r="7395" spans="1:8" ht="29" x14ac:dyDescent="0.35">
      <c r="A7395" s="4">
        <v>51552</v>
      </c>
      <c r="B7395" s="1">
        <v>45250</v>
      </c>
      <c r="C7395" s="2">
        <v>0.67416666666666669</v>
      </c>
      <c r="D7395" s="3" t="s">
        <v>37949</v>
      </c>
      <c r="E7395" s="3" t="s">
        <v>37953</v>
      </c>
      <c r="F7395" s="3" t="s">
        <v>37950</v>
      </c>
      <c r="G7395" s="3" t="s">
        <v>37951</v>
      </c>
      <c r="H7395" s="3" t="s">
        <v>37952</v>
      </c>
    </row>
    <row r="7396" spans="1:8" x14ac:dyDescent="0.35">
      <c r="A7396" s="4">
        <v>8269</v>
      </c>
      <c r="B7396" s="1">
        <v>45250</v>
      </c>
      <c r="C7396" s="2">
        <v>0.67947916666666675</v>
      </c>
      <c r="D7396" s="3" t="s">
        <v>13540</v>
      </c>
      <c r="E7396" s="3" t="s">
        <v>11098</v>
      </c>
      <c r="F7396" s="3" t="s">
        <v>37954</v>
      </c>
      <c r="G7396" s="3" t="s">
        <v>11098</v>
      </c>
      <c r="H7396" s="3" t="s">
        <v>12073</v>
      </c>
    </row>
    <row r="7397" spans="1:8" ht="87" x14ac:dyDescent="0.35">
      <c r="A7397" s="4">
        <v>37616</v>
      </c>
      <c r="B7397" s="1">
        <v>45250</v>
      </c>
      <c r="C7397" s="2">
        <v>0.68619212962962972</v>
      </c>
      <c r="D7397" s="3" t="s">
        <v>37955</v>
      </c>
      <c r="E7397" s="3" t="s">
        <v>37959</v>
      </c>
      <c r="F7397" s="3" t="s">
        <v>37956</v>
      </c>
      <c r="G7397" s="3" t="s">
        <v>37957</v>
      </c>
      <c r="H7397" s="3" t="s">
        <v>37958</v>
      </c>
    </row>
    <row r="7398" spans="1:8" ht="101.5" x14ac:dyDescent="0.35">
      <c r="A7398" s="4">
        <v>46562</v>
      </c>
      <c r="B7398" s="1">
        <v>45250</v>
      </c>
      <c r="C7398" s="2">
        <v>0.69787037037037036</v>
      </c>
      <c r="D7398" s="3" t="s">
        <v>37960</v>
      </c>
      <c r="E7398" s="3" t="s">
        <v>37963</v>
      </c>
      <c r="F7398" s="3" t="s">
        <v>37961</v>
      </c>
      <c r="G7398" s="3" t="s">
        <v>10575</v>
      </c>
      <c r="H7398" s="3" t="s">
        <v>37962</v>
      </c>
    </row>
    <row r="7399" spans="1:8" x14ac:dyDescent="0.35">
      <c r="A7399" s="4">
        <v>36502</v>
      </c>
      <c r="B7399" s="1">
        <v>45250</v>
      </c>
      <c r="C7399" s="2">
        <v>0.69960648148148152</v>
      </c>
      <c r="D7399" s="3" t="s">
        <v>37964</v>
      </c>
      <c r="E7399" s="3" t="s">
        <v>37964</v>
      </c>
      <c r="F7399" s="3" t="s">
        <v>11351</v>
      </c>
      <c r="G7399" s="3" t="s">
        <v>37964</v>
      </c>
      <c r="H7399" s="3" t="s">
        <v>12032</v>
      </c>
    </row>
    <row r="7400" spans="1:8" ht="101.5" x14ac:dyDescent="0.35">
      <c r="A7400" s="4">
        <v>207382</v>
      </c>
      <c r="B7400" s="1">
        <v>45250</v>
      </c>
      <c r="C7400" s="2">
        <v>0.70574074074074078</v>
      </c>
      <c r="D7400" s="3" t="s">
        <v>37965</v>
      </c>
      <c r="E7400" s="3" t="s">
        <v>37969</v>
      </c>
      <c r="F7400" s="3" t="s">
        <v>37966</v>
      </c>
      <c r="G7400" s="3" t="s">
        <v>37967</v>
      </c>
      <c r="H7400" s="3" t="s">
        <v>37968</v>
      </c>
    </row>
    <row r="7401" spans="1:8" ht="58" x14ac:dyDescent="0.35">
      <c r="A7401" s="4">
        <v>99468</v>
      </c>
      <c r="B7401" s="1">
        <v>45250</v>
      </c>
      <c r="C7401" s="2">
        <v>0.70606481481481476</v>
      </c>
      <c r="D7401" s="3" t="s">
        <v>37970</v>
      </c>
      <c r="E7401" s="3" t="s">
        <v>37974</v>
      </c>
      <c r="F7401" s="3" t="s">
        <v>37971</v>
      </c>
      <c r="G7401" s="3" t="s">
        <v>37972</v>
      </c>
      <c r="H7401" s="3" t="s">
        <v>37973</v>
      </c>
    </row>
    <row r="7402" spans="1:8" x14ac:dyDescent="0.35">
      <c r="A7402" s="4">
        <v>123088</v>
      </c>
      <c r="B7402" s="1">
        <v>45250</v>
      </c>
      <c r="C7402" s="2">
        <v>0.70633101851851843</v>
      </c>
      <c r="D7402" s="3" t="s">
        <v>980</v>
      </c>
      <c r="E7402" s="3" t="s">
        <v>980</v>
      </c>
      <c r="F7402" s="3" t="s">
        <v>980</v>
      </c>
      <c r="G7402" s="3" t="s">
        <v>980</v>
      </c>
      <c r="H7402" s="3" t="s">
        <v>12091</v>
      </c>
    </row>
    <row r="7403" spans="1:8" ht="58" x14ac:dyDescent="0.35">
      <c r="A7403" s="4">
        <v>177611</v>
      </c>
      <c r="B7403" s="1">
        <v>45250</v>
      </c>
      <c r="C7403" s="2">
        <v>0.71064814814814825</v>
      </c>
      <c r="D7403" s="3" t="s">
        <v>37975</v>
      </c>
      <c r="E7403" s="3" t="s">
        <v>15560</v>
      </c>
      <c r="F7403" s="3" t="s">
        <v>37976</v>
      </c>
      <c r="G7403" s="3" t="s">
        <v>12147</v>
      </c>
      <c r="H7403" s="3" t="s">
        <v>13232</v>
      </c>
    </row>
    <row r="7404" spans="1:8" ht="101.5" x14ac:dyDescent="0.35">
      <c r="A7404" s="4">
        <v>207382</v>
      </c>
      <c r="B7404" s="1">
        <v>45250</v>
      </c>
      <c r="C7404" s="2">
        <v>0.7115393518518518</v>
      </c>
      <c r="D7404" s="3" t="s">
        <v>37965</v>
      </c>
      <c r="E7404" s="3" t="s">
        <v>37969</v>
      </c>
      <c r="F7404" s="3" t="s">
        <v>37966</v>
      </c>
      <c r="G7404" s="3" t="s">
        <v>37967</v>
      </c>
      <c r="H7404" s="3" t="s">
        <v>37968</v>
      </c>
    </row>
    <row r="7405" spans="1:8" ht="29" x14ac:dyDescent="0.35">
      <c r="A7405" s="4">
        <v>126673</v>
      </c>
      <c r="B7405" s="1">
        <v>45250</v>
      </c>
      <c r="C7405" s="2">
        <v>0.71346064814814814</v>
      </c>
      <c r="D7405" s="3" t="s">
        <v>37977</v>
      </c>
      <c r="E7405" s="3" t="s">
        <v>37977</v>
      </c>
      <c r="F7405" s="3" t="s">
        <v>37977</v>
      </c>
      <c r="G7405" s="3" t="s">
        <v>37977</v>
      </c>
      <c r="H7405" s="3" t="s">
        <v>37978</v>
      </c>
    </row>
    <row r="7406" spans="1:8" ht="29" x14ac:dyDescent="0.35">
      <c r="A7406" s="4">
        <v>170293</v>
      </c>
      <c r="B7406" s="1">
        <v>45250</v>
      </c>
      <c r="C7406" s="2">
        <v>0.71512731481481484</v>
      </c>
      <c r="D7406" s="3" t="s">
        <v>1933</v>
      </c>
      <c r="E7406" s="3" t="s">
        <v>37980</v>
      </c>
      <c r="F7406" s="3" t="s">
        <v>37979</v>
      </c>
      <c r="G7406" s="3" t="s">
        <v>12849</v>
      </c>
      <c r="H7406" s="3" t="s">
        <v>13413</v>
      </c>
    </row>
    <row r="7407" spans="1:8" ht="29" x14ac:dyDescent="0.35">
      <c r="A7407" s="4">
        <v>47762</v>
      </c>
      <c r="B7407" s="1">
        <v>45250</v>
      </c>
      <c r="C7407" s="2">
        <v>0.7173842592592593</v>
      </c>
      <c r="D7407" s="3" t="s">
        <v>1473</v>
      </c>
      <c r="E7407" s="3" t="s">
        <v>37982</v>
      </c>
      <c r="F7407" s="3" t="s">
        <v>37981</v>
      </c>
      <c r="G7407" s="3" t="s">
        <v>11649</v>
      </c>
      <c r="H7407" s="3" t="s">
        <v>10660</v>
      </c>
    </row>
    <row r="7408" spans="1:8" ht="29" x14ac:dyDescent="0.35">
      <c r="A7408" s="4">
        <v>31793</v>
      </c>
      <c r="B7408" s="1">
        <v>45250</v>
      </c>
      <c r="C7408" s="2">
        <v>0.72094907407407405</v>
      </c>
      <c r="D7408" s="3" t="s">
        <v>1933</v>
      </c>
      <c r="E7408" s="3" t="s">
        <v>37985</v>
      </c>
      <c r="F7408" s="3" t="s">
        <v>37983</v>
      </c>
      <c r="G7408" s="3" t="s">
        <v>14847</v>
      </c>
      <c r="H7408" s="3" t="s">
        <v>37984</v>
      </c>
    </row>
    <row r="7409" spans="1:8" ht="72.5" x14ac:dyDescent="0.35">
      <c r="A7409" s="4">
        <v>51365</v>
      </c>
      <c r="B7409" s="1">
        <v>45250</v>
      </c>
      <c r="C7409" s="2">
        <v>0.72394675925925922</v>
      </c>
      <c r="D7409" s="3" t="s">
        <v>1933</v>
      </c>
      <c r="E7409" s="3" t="s">
        <v>37987</v>
      </c>
      <c r="F7409" s="3" t="s">
        <v>37986</v>
      </c>
      <c r="G7409" s="3" t="s">
        <v>14490</v>
      </c>
      <c r="H7409" s="3" t="s">
        <v>10660</v>
      </c>
    </row>
    <row r="7410" spans="1:8" ht="29" x14ac:dyDescent="0.35">
      <c r="A7410" s="4">
        <v>76045</v>
      </c>
      <c r="B7410" s="1">
        <v>45250</v>
      </c>
      <c r="C7410" s="2">
        <v>0.72459490740740751</v>
      </c>
      <c r="D7410" s="3" t="s">
        <v>37988</v>
      </c>
      <c r="E7410" s="3" t="s">
        <v>37988</v>
      </c>
      <c r="F7410" s="3" t="s">
        <v>11114</v>
      </c>
      <c r="G7410" s="3" t="s">
        <v>37988</v>
      </c>
      <c r="H7410" s="3" t="s">
        <v>12032</v>
      </c>
    </row>
    <row r="7411" spans="1:8" ht="29" x14ac:dyDescent="0.35">
      <c r="A7411" s="4">
        <v>164103</v>
      </c>
      <c r="B7411" s="1">
        <v>45250</v>
      </c>
      <c r="C7411" s="2">
        <v>0.7263425925925926</v>
      </c>
      <c r="D7411" s="3" t="s">
        <v>466</v>
      </c>
      <c r="E7411" s="3" t="s">
        <v>37990</v>
      </c>
      <c r="F7411" s="3" t="s">
        <v>2012</v>
      </c>
      <c r="G7411" s="3" t="s">
        <v>10686</v>
      </c>
      <c r="H7411" s="3" t="s">
        <v>37989</v>
      </c>
    </row>
    <row r="7412" spans="1:8" ht="43.5" x14ac:dyDescent="0.35">
      <c r="A7412" s="4">
        <v>200103</v>
      </c>
      <c r="B7412" s="1">
        <v>45250</v>
      </c>
      <c r="C7412" s="2">
        <v>0.7406018518518519</v>
      </c>
      <c r="D7412" s="3" t="s">
        <v>1436</v>
      </c>
      <c r="E7412" s="3" t="s">
        <v>37992</v>
      </c>
      <c r="F7412" s="3" t="s">
        <v>37991</v>
      </c>
      <c r="G7412" s="3" t="s">
        <v>37992</v>
      </c>
      <c r="H7412" s="3" t="s">
        <v>10785</v>
      </c>
    </row>
    <row r="7413" spans="1:8" ht="43.5" x14ac:dyDescent="0.35">
      <c r="A7413" s="4">
        <v>156009</v>
      </c>
      <c r="B7413" s="1">
        <v>45250</v>
      </c>
      <c r="C7413" s="2">
        <v>0.74168981481481477</v>
      </c>
      <c r="D7413" s="3" t="s">
        <v>167</v>
      </c>
      <c r="E7413" s="3" t="s">
        <v>37995</v>
      </c>
      <c r="F7413" s="3" t="s">
        <v>37993</v>
      </c>
      <c r="G7413" s="3" t="s">
        <v>11951</v>
      </c>
      <c r="H7413" s="3" t="s">
        <v>37994</v>
      </c>
    </row>
    <row r="7414" spans="1:8" ht="58" x14ac:dyDescent="0.35">
      <c r="A7414" s="4">
        <v>198949</v>
      </c>
      <c r="B7414" s="1">
        <v>45250</v>
      </c>
      <c r="C7414" s="2">
        <v>0.74833333333333341</v>
      </c>
      <c r="D7414" s="3" t="s">
        <v>37996</v>
      </c>
      <c r="E7414" s="3" t="s">
        <v>38000</v>
      </c>
      <c r="F7414" s="3" t="s">
        <v>37997</v>
      </c>
      <c r="G7414" s="3" t="s">
        <v>37998</v>
      </c>
      <c r="H7414" s="3" t="s">
        <v>37999</v>
      </c>
    </row>
    <row r="7415" spans="1:8" ht="29" x14ac:dyDescent="0.35">
      <c r="A7415" s="4">
        <v>37734</v>
      </c>
      <c r="B7415" s="1">
        <v>45251</v>
      </c>
      <c r="C7415" s="2">
        <v>0.33353009259259259</v>
      </c>
      <c r="D7415" s="3" t="s">
        <v>38001</v>
      </c>
      <c r="E7415" s="3" t="s">
        <v>38005</v>
      </c>
      <c r="F7415" s="3" t="s">
        <v>38002</v>
      </c>
      <c r="G7415" s="3" t="s">
        <v>38003</v>
      </c>
      <c r="H7415" s="3" t="s">
        <v>38004</v>
      </c>
    </row>
    <row r="7416" spans="1:8" x14ac:dyDescent="0.35">
      <c r="A7416" s="4">
        <v>184706</v>
      </c>
      <c r="B7416" s="1">
        <v>45251</v>
      </c>
      <c r="C7416" s="2">
        <v>0.33564814814814814</v>
      </c>
      <c r="D7416" s="3" t="s">
        <v>10329</v>
      </c>
      <c r="E7416" s="3" t="s">
        <v>38006</v>
      </c>
      <c r="F7416" s="3" t="s">
        <v>12484</v>
      </c>
      <c r="G7416" s="3" t="s">
        <v>38006</v>
      </c>
      <c r="H7416" s="3" t="s">
        <v>38007</v>
      </c>
    </row>
    <row r="7417" spans="1:8" ht="72.5" x14ac:dyDescent="0.35">
      <c r="A7417" s="4">
        <v>89054</v>
      </c>
      <c r="B7417" s="1">
        <v>45251</v>
      </c>
      <c r="C7417" s="2">
        <v>0.34172453703703703</v>
      </c>
      <c r="D7417" s="3" t="s">
        <v>1403</v>
      </c>
      <c r="E7417" s="3" t="s">
        <v>38011</v>
      </c>
      <c r="F7417" s="3" t="s">
        <v>38008</v>
      </c>
      <c r="G7417" s="3" t="s">
        <v>38009</v>
      </c>
      <c r="H7417" s="3" t="s">
        <v>38010</v>
      </c>
    </row>
    <row r="7418" spans="1:8" x14ac:dyDescent="0.35">
      <c r="A7418" s="4">
        <v>138685</v>
      </c>
      <c r="B7418" s="1">
        <v>45251</v>
      </c>
      <c r="C7418" s="2">
        <v>0.3434490740740741</v>
      </c>
      <c r="D7418" s="3" t="s">
        <v>10328</v>
      </c>
      <c r="E7418" s="3" t="s">
        <v>12560</v>
      </c>
      <c r="F7418" s="3" t="s">
        <v>12484</v>
      </c>
      <c r="G7418" s="3" t="s">
        <v>12560</v>
      </c>
      <c r="H7418" s="3" t="s">
        <v>38012</v>
      </c>
    </row>
    <row r="7419" spans="1:8" ht="72.5" x14ac:dyDescent="0.35">
      <c r="A7419" s="4">
        <v>89054</v>
      </c>
      <c r="B7419" s="1">
        <v>45251</v>
      </c>
      <c r="C7419" s="2">
        <v>0.34347222222222223</v>
      </c>
      <c r="D7419" s="3" t="s">
        <v>1403</v>
      </c>
      <c r="E7419" s="3" t="s">
        <v>38011</v>
      </c>
      <c r="F7419" s="3" t="s">
        <v>38008</v>
      </c>
      <c r="G7419" s="3" t="s">
        <v>38009</v>
      </c>
      <c r="H7419" s="3" t="s">
        <v>38013</v>
      </c>
    </row>
    <row r="7420" spans="1:8" ht="72.5" x14ac:dyDescent="0.35">
      <c r="A7420" s="4">
        <v>89054</v>
      </c>
      <c r="B7420" s="1">
        <v>45251</v>
      </c>
      <c r="C7420" s="2">
        <v>0.34371527777777783</v>
      </c>
      <c r="D7420" s="3" t="s">
        <v>1403</v>
      </c>
      <c r="E7420" s="3" t="s">
        <v>38011</v>
      </c>
      <c r="F7420" s="3" t="s">
        <v>38008</v>
      </c>
      <c r="G7420" s="3" t="s">
        <v>38009</v>
      </c>
      <c r="H7420" s="3" t="s">
        <v>38014</v>
      </c>
    </row>
    <row r="7421" spans="1:8" x14ac:dyDescent="0.35">
      <c r="A7421" s="4">
        <v>23614</v>
      </c>
      <c r="B7421" s="1">
        <v>45251</v>
      </c>
      <c r="C7421" s="2">
        <v>0.34866898148148145</v>
      </c>
      <c r="D7421" s="3" t="s">
        <v>10317</v>
      </c>
      <c r="E7421" s="3" t="s">
        <v>12958</v>
      </c>
      <c r="F7421" s="3" t="s">
        <v>14482</v>
      </c>
      <c r="G7421" s="3" t="s">
        <v>12958</v>
      </c>
      <c r="H7421" s="3" t="s">
        <v>10659</v>
      </c>
    </row>
    <row r="7422" spans="1:8" x14ac:dyDescent="0.35">
      <c r="A7422" s="4">
        <v>78423</v>
      </c>
      <c r="B7422" s="1">
        <v>45251</v>
      </c>
      <c r="C7422" s="2">
        <v>0.35521990740740739</v>
      </c>
      <c r="D7422" s="3" t="s">
        <v>12112</v>
      </c>
      <c r="E7422" s="3" t="s">
        <v>12560</v>
      </c>
      <c r="F7422" s="3" t="s">
        <v>2012</v>
      </c>
      <c r="G7422" s="3" t="s">
        <v>12560</v>
      </c>
      <c r="H7422" s="3" t="s">
        <v>10659</v>
      </c>
    </row>
    <row r="7423" spans="1:8" ht="29" x14ac:dyDescent="0.35">
      <c r="A7423" s="4">
        <v>40393</v>
      </c>
      <c r="B7423" s="1">
        <v>45251</v>
      </c>
      <c r="C7423" s="2">
        <v>0.36041666666666666</v>
      </c>
      <c r="D7423" s="3" t="s">
        <v>20068</v>
      </c>
      <c r="E7423" s="3" t="s">
        <v>20068</v>
      </c>
      <c r="F7423" s="3" t="s">
        <v>20068</v>
      </c>
      <c r="G7423" s="3" t="s">
        <v>20068</v>
      </c>
      <c r="H7423" s="3" t="s">
        <v>20068</v>
      </c>
    </row>
    <row r="7424" spans="1:8" x14ac:dyDescent="0.35">
      <c r="A7424" s="4">
        <v>41069</v>
      </c>
      <c r="B7424" s="1">
        <v>45251</v>
      </c>
      <c r="C7424" s="2">
        <v>0.36122685185185183</v>
      </c>
      <c r="D7424" s="3" t="s">
        <v>38015</v>
      </c>
      <c r="E7424" s="3" t="s">
        <v>38016</v>
      </c>
      <c r="F7424" s="3" t="s">
        <v>30350</v>
      </c>
      <c r="G7424" s="3" t="s">
        <v>38016</v>
      </c>
      <c r="H7424" s="3" t="s">
        <v>38017</v>
      </c>
    </row>
    <row r="7425" spans="1:8" ht="58" x14ac:dyDescent="0.35">
      <c r="A7425" s="4">
        <v>184692</v>
      </c>
      <c r="B7425" s="1">
        <v>45251</v>
      </c>
      <c r="C7425" s="2">
        <v>0.3621759259259259</v>
      </c>
      <c r="D7425" s="3" t="s">
        <v>38018</v>
      </c>
      <c r="E7425" s="3" t="s">
        <v>38022</v>
      </c>
      <c r="F7425" s="3" t="s">
        <v>38019</v>
      </c>
      <c r="G7425" s="3" t="s">
        <v>38020</v>
      </c>
      <c r="H7425" s="3" t="s">
        <v>38021</v>
      </c>
    </row>
    <row r="7426" spans="1:8" ht="58" x14ac:dyDescent="0.35">
      <c r="A7426" s="4">
        <v>188622</v>
      </c>
      <c r="B7426" s="1">
        <v>45251</v>
      </c>
      <c r="C7426" s="2">
        <v>0.36601851851851852</v>
      </c>
      <c r="D7426" s="3" t="s">
        <v>1403</v>
      </c>
      <c r="E7426" s="3" t="s">
        <v>38025</v>
      </c>
      <c r="F7426" s="3" t="s">
        <v>38023</v>
      </c>
      <c r="G7426" s="3" t="s">
        <v>12624</v>
      </c>
      <c r="H7426" s="3" t="s">
        <v>38024</v>
      </c>
    </row>
    <row r="7427" spans="1:8" ht="29" x14ac:dyDescent="0.35">
      <c r="A7427" s="4">
        <v>132802</v>
      </c>
      <c r="B7427" s="1">
        <v>45251</v>
      </c>
      <c r="C7427" s="2">
        <v>0.36634259259259255</v>
      </c>
      <c r="D7427" s="3" t="s">
        <v>14644</v>
      </c>
      <c r="E7427" s="3" t="s">
        <v>14644</v>
      </c>
      <c r="F7427" s="3" t="s">
        <v>14644</v>
      </c>
      <c r="G7427" s="3" t="s">
        <v>14644</v>
      </c>
      <c r="H7427" s="3" t="s">
        <v>14644</v>
      </c>
    </row>
    <row r="7428" spans="1:8" ht="29" x14ac:dyDescent="0.35">
      <c r="A7428" s="4">
        <v>162120</v>
      </c>
      <c r="B7428" s="1">
        <v>45251</v>
      </c>
      <c r="C7428" s="2">
        <v>0.36755787037037035</v>
      </c>
      <c r="D7428" s="3" t="s">
        <v>38026</v>
      </c>
      <c r="E7428" s="3" t="s">
        <v>38029</v>
      </c>
      <c r="F7428" s="3" t="s">
        <v>38027</v>
      </c>
      <c r="G7428" s="3" t="s">
        <v>14503</v>
      </c>
      <c r="H7428" s="3" t="s">
        <v>38028</v>
      </c>
    </row>
    <row r="7429" spans="1:8" x14ac:dyDescent="0.35">
      <c r="A7429" s="4">
        <v>40143</v>
      </c>
      <c r="B7429" s="1">
        <v>45251</v>
      </c>
      <c r="C7429" s="2">
        <v>0.36928240740740742</v>
      </c>
      <c r="D7429" s="3" t="s">
        <v>38030</v>
      </c>
      <c r="E7429" s="3" t="s">
        <v>13074</v>
      </c>
      <c r="F7429" s="3" t="s">
        <v>30350</v>
      </c>
      <c r="G7429" s="3" t="s">
        <v>13074</v>
      </c>
      <c r="H7429" s="3" t="s">
        <v>10659</v>
      </c>
    </row>
    <row r="7430" spans="1:8" x14ac:dyDescent="0.35">
      <c r="A7430" s="4">
        <v>32411</v>
      </c>
      <c r="B7430" s="1">
        <v>45251</v>
      </c>
      <c r="C7430" s="2">
        <v>0.37082175925925925</v>
      </c>
      <c r="D7430" s="3" t="s">
        <v>11699</v>
      </c>
      <c r="E7430" s="3" t="s">
        <v>11699</v>
      </c>
      <c r="F7430" s="3" t="s">
        <v>11699</v>
      </c>
      <c r="G7430" s="3" t="s">
        <v>11699</v>
      </c>
      <c r="H7430" s="3" t="s">
        <v>11699</v>
      </c>
    </row>
    <row r="7431" spans="1:8" ht="58" x14ac:dyDescent="0.35">
      <c r="A7431" s="4">
        <v>56507</v>
      </c>
      <c r="B7431" s="1">
        <v>45251</v>
      </c>
      <c r="C7431" s="2">
        <v>0.37138888888888894</v>
      </c>
      <c r="D7431" s="3" t="s">
        <v>1436</v>
      </c>
      <c r="E7431" s="3" t="s">
        <v>38033</v>
      </c>
      <c r="F7431" s="3" t="s">
        <v>38031</v>
      </c>
      <c r="G7431" s="3" t="s">
        <v>10812</v>
      </c>
      <c r="H7431" s="3" t="s">
        <v>38032</v>
      </c>
    </row>
    <row r="7432" spans="1:8" ht="58" x14ac:dyDescent="0.35">
      <c r="A7432" s="4">
        <v>7094</v>
      </c>
      <c r="B7432" s="1">
        <v>45251</v>
      </c>
      <c r="C7432" s="2">
        <v>0.37141203703703707</v>
      </c>
      <c r="D7432" s="3" t="s">
        <v>1258</v>
      </c>
      <c r="E7432" s="3" t="s">
        <v>13725</v>
      </c>
      <c r="F7432" s="3" t="s">
        <v>38034</v>
      </c>
      <c r="G7432" s="3" t="s">
        <v>32078</v>
      </c>
      <c r="H7432" s="3" t="s">
        <v>14240</v>
      </c>
    </row>
    <row r="7433" spans="1:8" ht="58" x14ac:dyDescent="0.35">
      <c r="A7433" s="4">
        <v>186111</v>
      </c>
      <c r="B7433" s="1">
        <v>45251</v>
      </c>
      <c r="C7433" s="2">
        <v>0.37259259259259259</v>
      </c>
      <c r="D7433" s="3" t="s">
        <v>38035</v>
      </c>
      <c r="E7433" s="3" t="s">
        <v>38039</v>
      </c>
      <c r="F7433" s="3" t="s">
        <v>38036</v>
      </c>
      <c r="G7433" s="3" t="s">
        <v>38037</v>
      </c>
      <c r="H7433" s="3" t="s">
        <v>38038</v>
      </c>
    </row>
    <row r="7434" spans="1:8" ht="58" x14ac:dyDescent="0.35">
      <c r="A7434" s="4">
        <v>207352</v>
      </c>
      <c r="B7434" s="1">
        <v>45251</v>
      </c>
      <c r="C7434" s="2">
        <v>0.3757523148148148</v>
      </c>
      <c r="D7434" s="3" t="s">
        <v>38040</v>
      </c>
      <c r="E7434" s="3" t="s">
        <v>38043</v>
      </c>
      <c r="F7434" s="3" t="s">
        <v>38041</v>
      </c>
      <c r="G7434" s="3" t="s">
        <v>14592</v>
      </c>
      <c r="H7434" s="3" t="s">
        <v>38042</v>
      </c>
    </row>
    <row r="7435" spans="1:8" ht="29" x14ac:dyDescent="0.35">
      <c r="A7435" s="4">
        <v>87228</v>
      </c>
      <c r="B7435" s="1">
        <v>45251</v>
      </c>
      <c r="C7435" s="2">
        <v>0.37650462962962966</v>
      </c>
      <c r="D7435" s="3" t="s">
        <v>349</v>
      </c>
      <c r="E7435" s="3" t="s">
        <v>1482</v>
      </c>
      <c r="F7435" s="3" t="s">
        <v>11759</v>
      </c>
      <c r="G7435" s="3" t="s">
        <v>1482</v>
      </c>
      <c r="H7435" s="3" t="s">
        <v>38044</v>
      </c>
    </row>
    <row r="7436" spans="1:8" ht="29" x14ac:dyDescent="0.35">
      <c r="A7436" s="4">
        <v>33553</v>
      </c>
      <c r="B7436" s="1">
        <v>45251</v>
      </c>
      <c r="C7436" s="2">
        <v>0.37902777777777774</v>
      </c>
      <c r="D7436" s="3" t="s">
        <v>38045</v>
      </c>
      <c r="E7436" s="3" t="s">
        <v>38048</v>
      </c>
      <c r="F7436" s="3" t="s">
        <v>12830</v>
      </c>
      <c r="G7436" s="3" t="s">
        <v>38046</v>
      </c>
      <c r="H7436" s="3" t="s">
        <v>38047</v>
      </c>
    </row>
    <row r="7437" spans="1:8" ht="29" x14ac:dyDescent="0.35">
      <c r="A7437" s="4">
        <v>42115</v>
      </c>
      <c r="B7437" s="1">
        <v>45251</v>
      </c>
      <c r="C7437" s="2">
        <v>0.37987268518518519</v>
      </c>
      <c r="D7437" s="3" t="s">
        <v>1473</v>
      </c>
      <c r="E7437" s="3" t="s">
        <v>227</v>
      </c>
      <c r="F7437" s="3" t="s">
        <v>10524</v>
      </c>
      <c r="G7437" s="3" t="s">
        <v>227</v>
      </c>
      <c r="H7437" s="3" t="s">
        <v>38049</v>
      </c>
    </row>
    <row r="7438" spans="1:8" ht="145" x14ac:dyDescent="0.35">
      <c r="A7438" s="4">
        <v>34125</v>
      </c>
      <c r="B7438" s="1">
        <v>45251</v>
      </c>
      <c r="C7438" s="2">
        <v>0.38079861111111107</v>
      </c>
      <c r="D7438" s="3" t="s">
        <v>38050</v>
      </c>
      <c r="E7438" s="3" t="s">
        <v>38052</v>
      </c>
      <c r="F7438" s="3" t="s">
        <v>12434</v>
      </c>
      <c r="G7438" s="3" t="s">
        <v>11732</v>
      </c>
      <c r="H7438" s="3" t="s">
        <v>38051</v>
      </c>
    </row>
    <row r="7439" spans="1:8" ht="58" x14ac:dyDescent="0.35">
      <c r="A7439" s="4">
        <v>175252</v>
      </c>
      <c r="B7439" s="1">
        <v>45251</v>
      </c>
      <c r="C7439" s="2">
        <v>0.38157407407407407</v>
      </c>
      <c r="D7439" s="3" t="s">
        <v>38053</v>
      </c>
      <c r="E7439" s="3" t="s">
        <v>38056</v>
      </c>
      <c r="F7439" s="3" t="s">
        <v>38054</v>
      </c>
      <c r="G7439" s="3" t="e">
        <f>+Newly diagnosed T2DM, HTN</f>
        <v>#NAME?</v>
      </c>
      <c r="H7439" s="3" t="s">
        <v>38055</v>
      </c>
    </row>
    <row r="7440" spans="1:8" x14ac:dyDescent="0.35">
      <c r="A7440" s="4">
        <v>19228</v>
      </c>
      <c r="B7440" s="1">
        <v>45251</v>
      </c>
      <c r="C7440" s="2">
        <v>0.3840277777777778</v>
      </c>
      <c r="D7440" s="3" t="s">
        <v>985</v>
      </c>
      <c r="E7440" s="3" t="s">
        <v>38058</v>
      </c>
      <c r="F7440" s="3" t="s">
        <v>12918</v>
      </c>
      <c r="G7440" s="3" t="s">
        <v>38057</v>
      </c>
      <c r="H7440" s="3" t="s">
        <v>1615</v>
      </c>
    </row>
    <row r="7441" spans="1:8" ht="87" x14ac:dyDescent="0.35">
      <c r="A7441" s="4">
        <v>204350</v>
      </c>
      <c r="B7441" s="1">
        <v>45251</v>
      </c>
      <c r="C7441" s="2">
        <v>0.38435185185185183</v>
      </c>
      <c r="D7441" s="3" t="s">
        <v>38059</v>
      </c>
      <c r="E7441" s="3" t="s">
        <v>38061</v>
      </c>
      <c r="F7441" s="3" t="s">
        <v>38060</v>
      </c>
      <c r="G7441" s="3" t="s">
        <v>11524</v>
      </c>
      <c r="H7441" s="3" t="s">
        <v>10347</v>
      </c>
    </row>
    <row r="7442" spans="1:8" ht="72.5" x14ac:dyDescent="0.35">
      <c r="A7442" s="4">
        <v>132056</v>
      </c>
      <c r="B7442" s="1">
        <v>45251</v>
      </c>
      <c r="C7442" s="2">
        <v>0.38549768518518518</v>
      </c>
      <c r="D7442" s="3" t="s">
        <v>10923</v>
      </c>
      <c r="E7442" s="3" t="s">
        <v>38065</v>
      </c>
      <c r="F7442" s="3" t="s">
        <v>38062</v>
      </c>
      <c r="G7442" s="3" t="s">
        <v>38063</v>
      </c>
      <c r="H7442" s="3" t="s">
        <v>38064</v>
      </c>
    </row>
    <row r="7443" spans="1:8" ht="130.5" x14ac:dyDescent="0.35">
      <c r="A7443" s="4">
        <v>37318</v>
      </c>
      <c r="B7443" s="1">
        <v>45251</v>
      </c>
      <c r="C7443" s="2">
        <v>0.38585648148148149</v>
      </c>
      <c r="D7443" s="3" t="s">
        <v>38066</v>
      </c>
      <c r="E7443" s="3" t="s">
        <v>38070</v>
      </c>
      <c r="F7443" s="3" t="s">
        <v>38067</v>
      </c>
      <c r="G7443" s="3" t="s">
        <v>38068</v>
      </c>
      <c r="H7443" s="3" t="s">
        <v>38069</v>
      </c>
    </row>
    <row r="7444" spans="1:8" ht="58" x14ac:dyDescent="0.35">
      <c r="A7444" s="4">
        <v>36801</v>
      </c>
      <c r="B7444" s="1">
        <v>45251</v>
      </c>
      <c r="C7444" s="2">
        <v>0.38807870370370368</v>
      </c>
      <c r="D7444" s="3" t="s">
        <v>38071</v>
      </c>
      <c r="E7444" s="3" t="s">
        <v>38075</v>
      </c>
      <c r="F7444" s="3" t="s">
        <v>38072</v>
      </c>
      <c r="G7444" s="3" t="s">
        <v>38073</v>
      </c>
      <c r="H7444" s="3" t="s">
        <v>38074</v>
      </c>
    </row>
    <row r="7445" spans="1:8" ht="29" x14ac:dyDescent="0.35">
      <c r="A7445" s="4">
        <v>136490</v>
      </c>
      <c r="B7445" s="1">
        <v>45251</v>
      </c>
      <c r="C7445" s="2">
        <v>0.38924768518518515</v>
      </c>
      <c r="D7445" s="3" t="s">
        <v>11085</v>
      </c>
      <c r="E7445" s="3" t="s">
        <v>38078</v>
      </c>
      <c r="F7445" s="3" t="s">
        <v>38076</v>
      </c>
      <c r="G7445" s="3" t="s">
        <v>38077</v>
      </c>
      <c r="H7445" s="3" t="s">
        <v>11584</v>
      </c>
    </row>
    <row r="7446" spans="1:8" ht="29" x14ac:dyDescent="0.35">
      <c r="A7446" s="4">
        <v>33619</v>
      </c>
      <c r="B7446" s="1">
        <v>45251</v>
      </c>
      <c r="C7446" s="2">
        <v>0.39004629629629628</v>
      </c>
      <c r="D7446" s="3" t="s">
        <v>38079</v>
      </c>
      <c r="E7446" s="3" t="s">
        <v>12966</v>
      </c>
      <c r="F7446" s="3" t="s">
        <v>38080</v>
      </c>
      <c r="G7446" s="3" t="s">
        <v>38081</v>
      </c>
      <c r="H7446" s="3" t="s">
        <v>38082</v>
      </c>
    </row>
    <row r="7447" spans="1:8" ht="145" x14ac:dyDescent="0.35">
      <c r="A7447" s="4">
        <v>188706</v>
      </c>
      <c r="B7447" s="1">
        <v>45251</v>
      </c>
      <c r="C7447" s="2">
        <v>0.39005787037037037</v>
      </c>
      <c r="D7447" s="3" t="s">
        <v>38083</v>
      </c>
      <c r="E7447" s="3" t="s">
        <v>11314</v>
      </c>
      <c r="F7447" s="3" t="s">
        <v>13025</v>
      </c>
      <c r="G7447" s="3" t="s">
        <v>38084</v>
      </c>
      <c r="H7447" s="3" t="s">
        <v>38085</v>
      </c>
    </row>
    <row r="7448" spans="1:8" x14ac:dyDescent="0.35">
      <c r="A7448" s="4">
        <v>195698</v>
      </c>
      <c r="B7448" s="1">
        <v>45251</v>
      </c>
      <c r="C7448" s="2">
        <v>0.39340277777777777</v>
      </c>
      <c r="D7448" s="3" t="s">
        <v>38086</v>
      </c>
      <c r="E7448" s="3" t="s">
        <v>38087</v>
      </c>
      <c r="F7448" s="3" t="s">
        <v>12751</v>
      </c>
      <c r="G7448" s="3" t="s">
        <v>38087</v>
      </c>
      <c r="H7448" s="3" t="s">
        <v>38088</v>
      </c>
    </row>
    <row r="7449" spans="1:8" ht="58" x14ac:dyDescent="0.35">
      <c r="A7449" s="4">
        <v>113058</v>
      </c>
      <c r="B7449" s="1">
        <v>45251</v>
      </c>
      <c r="C7449" s="2">
        <v>0.39437499999999998</v>
      </c>
      <c r="D7449" s="3" t="s">
        <v>38089</v>
      </c>
      <c r="E7449" s="3" t="s">
        <v>38091</v>
      </c>
      <c r="F7449" s="3" t="s">
        <v>14627</v>
      </c>
      <c r="G7449" s="3" t="s">
        <v>38090</v>
      </c>
      <c r="H7449" s="3" t="s">
        <v>34719</v>
      </c>
    </row>
    <row r="7450" spans="1:8" ht="43.5" x14ac:dyDescent="0.35">
      <c r="A7450" s="4">
        <v>34506</v>
      </c>
      <c r="B7450" s="1">
        <v>45251</v>
      </c>
      <c r="C7450" s="2">
        <v>0.39443287037037034</v>
      </c>
      <c r="D7450" s="3" t="s">
        <v>985</v>
      </c>
      <c r="E7450" s="3" t="s">
        <v>38094</v>
      </c>
      <c r="F7450" s="3" t="s">
        <v>38092</v>
      </c>
      <c r="G7450" s="3" t="s">
        <v>228</v>
      </c>
      <c r="H7450" s="3" t="s">
        <v>38093</v>
      </c>
    </row>
    <row r="7451" spans="1:8" ht="43.5" x14ac:dyDescent="0.35">
      <c r="A7451" s="4">
        <v>198664</v>
      </c>
      <c r="B7451" s="1">
        <v>45251</v>
      </c>
      <c r="C7451" s="2">
        <v>0.39715277777777774</v>
      </c>
      <c r="D7451" s="3" t="s">
        <v>38095</v>
      </c>
      <c r="E7451" s="3" t="s">
        <v>38098</v>
      </c>
      <c r="F7451" s="3" t="s">
        <v>38096</v>
      </c>
      <c r="G7451" s="3" t="s">
        <v>11928</v>
      </c>
      <c r="H7451" s="3" t="s">
        <v>38097</v>
      </c>
    </row>
    <row r="7452" spans="1:8" ht="72.5" x14ac:dyDescent="0.35">
      <c r="A7452" s="4">
        <v>132056</v>
      </c>
      <c r="B7452" s="1">
        <v>45251</v>
      </c>
      <c r="C7452" s="2">
        <v>0.39746527777777779</v>
      </c>
      <c r="D7452" s="3" t="s">
        <v>10923</v>
      </c>
      <c r="E7452" s="3" t="s">
        <v>38065</v>
      </c>
      <c r="F7452" s="3" t="s">
        <v>38099</v>
      </c>
      <c r="G7452" s="3" t="s">
        <v>38063</v>
      </c>
      <c r="H7452" s="3" t="s">
        <v>38100</v>
      </c>
    </row>
    <row r="7453" spans="1:8" x14ac:dyDescent="0.35">
      <c r="A7453" s="4">
        <v>1808</v>
      </c>
      <c r="B7453" s="1">
        <v>45251</v>
      </c>
      <c r="C7453" s="2">
        <v>0.39770833333333333</v>
      </c>
      <c r="D7453" s="3" t="s">
        <v>12918</v>
      </c>
      <c r="E7453" s="3" t="s">
        <v>30523</v>
      </c>
      <c r="F7453" s="3" t="s">
        <v>12918</v>
      </c>
      <c r="G7453" s="3" t="s">
        <v>30523</v>
      </c>
      <c r="H7453" s="3" t="s">
        <v>1615</v>
      </c>
    </row>
    <row r="7454" spans="1:8" x14ac:dyDescent="0.35">
      <c r="A7454" s="4">
        <v>105900</v>
      </c>
      <c r="B7454" s="1">
        <v>45251</v>
      </c>
      <c r="C7454" s="2">
        <v>0.39939814814814811</v>
      </c>
      <c r="D7454" s="3" t="s">
        <v>1288</v>
      </c>
      <c r="E7454" s="3" t="s">
        <v>38102</v>
      </c>
      <c r="F7454" s="3" t="s">
        <v>38101</v>
      </c>
      <c r="G7454" s="3" t="s">
        <v>38102</v>
      </c>
      <c r="H7454" s="3" t="s">
        <v>30687</v>
      </c>
    </row>
    <row r="7455" spans="1:8" ht="130.5" x14ac:dyDescent="0.35">
      <c r="A7455" s="4">
        <v>47841</v>
      </c>
      <c r="B7455" s="1">
        <v>45251</v>
      </c>
      <c r="C7455" s="2">
        <v>0.39987268518518521</v>
      </c>
      <c r="D7455" s="3" t="s">
        <v>1702</v>
      </c>
      <c r="E7455" s="3" t="s">
        <v>38106</v>
      </c>
      <c r="F7455" s="3" t="s">
        <v>38103</v>
      </c>
      <c r="G7455" s="3" t="s">
        <v>38104</v>
      </c>
      <c r="H7455" s="3" t="s">
        <v>38105</v>
      </c>
    </row>
    <row r="7456" spans="1:8" ht="58" x14ac:dyDescent="0.35">
      <c r="A7456" s="4">
        <v>42543</v>
      </c>
      <c r="B7456" s="1">
        <v>45251</v>
      </c>
      <c r="C7456" s="2">
        <v>0.40033564814814815</v>
      </c>
      <c r="D7456" s="3" t="s">
        <v>10923</v>
      </c>
      <c r="E7456" s="3" t="s">
        <v>38108</v>
      </c>
      <c r="F7456" s="3" t="s">
        <v>38107</v>
      </c>
      <c r="G7456" s="3" t="s">
        <v>228</v>
      </c>
      <c r="H7456" s="3" t="s">
        <v>33140</v>
      </c>
    </row>
    <row r="7457" spans="1:8" ht="43.5" x14ac:dyDescent="0.35">
      <c r="A7457" s="4">
        <v>30266</v>
      </c>
      <c r="B7457" s="1">
        <v>45251</v>
      </c>
      <c r="C7457" s="2">
        <v>0.40174768518518517</v>
      </c>
      <c r="D7457" s="3" t="s">
        <v>38109</v>
      </c>
      <c r="E7457" s="3" t="s">
        <v>12069</v>
      </c>
      <c r="F7457" s="3" t="s">
        <v>38110</v>
      </c>
      <c r="G7457" s="3" t="s">
        <v>38111</v>
      </c>
      <c r="H7457" s="3" t="s">
        <v>38112</v>
      </c>
    </row>
    <row r="7458" spans="1:8" x14ac:dyDescent="0.35">
      <c r="A7458" s="4">
        <v>24583</v>
      </c>
      <c r="B7458" s="1">
        <v>45251</v>
      </c>
      <c r="C7458" s="2">
        <v>0.40293981481481483</v>
      </c>
      <c r="D7458" s="3" t="s">
        <v>38113</v>
      </c>
      <c r="E7458" s="3" t="s">
        <v>38114</v>
      </c>
      <c r="F7458" s="3" t="s">
        <v>12918</v>
      </c>
      <c r="G7458" s="3" t="s">
        <v>13564</v>
      </c>
      <c r="H7458" s="3" t="s">
        <v>3017</v>
      </c>
    </row>
    <row r="7459" spans="1:8" ht="43.5" x14ac:dyDescent="0.35">
      <c r="A7459" s="4">
        <v>198664</v>
      </c>
      <c r="B7459" s="1">
        <v>45251</v>
      </c>
      <c r="C7459" s="2">
        <v>0.40400462962962963</v>
      </c>
      <c r="D7459" s="3" t="s">
        <v>38095</v>
      </c>
      <c r="E7459" s="3" t="s">
        <v>38115</v>
      </c>
      <c r="F7459" s="3" t="s">
        <v>38096</v>
      </c>
      <c r="G7459" s="3" t="s">
        <v>11928</v>
      </c>
      <c r="H7459" s="3" t="s">
        <v>38097</v>
      </c>
    </row>
    <row r="7460" spans="1:8" x14ac:dyDescent="0.35">
      <c r="A7460" s="4">
        <v>126805</v>
      </c>
      <c r="B7460" s="1">
        <v>45251</v>
      </c>
      <c r="C7460" s="2">
        <v>0.4054166666666667</v>
      </c>
      <c r="D7460" s="3" t="s">
        <v>12868</v>
      </c>
      <c r="E7460" s="3" t="s">
        <v>12560</v>
      </c>
      <c r="F7460" s="3" t="s">
        <v>2012</v>
      </c>
      <c r="G7460" s="3" t="s">
        <v>12560</v>
      </c>
      <c r="H7460" s="3" t="s">
        <v>10659</v>
      </c>
    </row>
    <row r="7461" spans="1:8" ht="72.5" x14ac:dyDescent="0.35">
      <c r="A7461" s="4">
        <v>163089</v>
      </c>
      <c r="B7461" s="1">
        <v>45251</v>
      </c>
      <c r="C7461" s="2">
        <v>0.40605324074074073</v>
      </c>
      <c r="D7461" s="3" t="s">
        <v>38116</v>
      </c>
      <c r="E7461" s="3" t="s">
        <v>13875</v>
      </c>
      <c r="F7461" s="3" t="s">
        <v>38117</v>
      </c>
      <c r="G7461" s="3" t="s">
        <v>38118</v>
      </c>
      <c r="H7461" s="3" t="s">
        <v>13997</v>
      </c>
    </row>
    <row r="7462" spans="1:8" x14ac:dyDescent="0.35">
      <c r="A7462" s="4">
        <v>203092</v>
      </c>
      <c r="B7462" s="1">
        <v>45251</v>
      </c>
      <c r="C7462" s="2">
        <v>0.40680555555555559</v>
      </c>
      <c r="D7462" s="3" t="s">
        <v>233</v>
      </c>
      <c r="E7462" s="3" t="s">
        <v>38120</v>
      </c>
      <c r="F7462" s="3" t="s">
        <v>38119</v>
      </c>
      <c r="G7462" s="3" t="s">
        <v>11061</v>
      </c>
      <c r="H7462" s="3" t="s">
        <v>10316</v>
      </c>
    </row>
    <row r="7463" spans="1:8" x14ac:dyDescent="0.35">
      <c r="A7463" s="4">
        <v>58935</v>
      </c>
      <c r="B7463" s="1">
        <v>45251</v>
      </c>
      <c r="C7463" s="2">
        <v>0.40686342592592589</v>
      </c>
      <c r="D7463" s="3" t="s">
        <v>1436</v>
      </c>
      <c r="E7463" s="3" t="s">
        <v>10466</v>
      </c>
      <c r="F7463" s="3" t="s">
        <v>38121</v>
      </c>
      <c r="G7463" s="3" t="s">
        <v>10602</v>
      </c>
      <c r="H7463" s="3" t="s">
        <v>29949</v>
      </c>
    </row>
    <row r="7464" spans="1:8" ht="72.5" x14ac:dyDescent="0.35">
      <c r="A7464" s="4">
        <v>194777</v>
      </c>
      <c r="B7464" s="1">
        <v>45251</v>
      </c>
      <c r="C7464" s="2">
        <v>0.40938657407407408</v>
      </c>
      <c r="D7464" s="3" t="s">
        <v>38122</v>
      </c>
      <c r="E7464" s="3" t="s">
        <v>38126</v>
      </c>
      <c r="F7464" s="3" t="s">
        <v>38123</v>
      </c>
      <c r="G7464" s="3" t="s">
        <v>38124</v>
      </c>
      <c r="H7464" s="3" t="s">
        <v>38125</v>
      </c>
    </row>
    <row r="7465" spans="1:8" ht="72.5" x14ac:dyDescent="0.35">
      <c r="A7465" s="4">
        <v>39677</v>
      </c>
      <c r="B7465" s="1">
        <v>45251</v>
      </c>
      <c r="C7465" s="2">
        <v>0.4104976851851852</v>
      </c>
      <c r="D7465" s="3" t="s">
        <v>1436</v>
      </c>
      <c r="E7465" s="3" t="s">
        <v>14902</v>
      </c>
      <c r="F7465" s="3" t="s">
        <v>38127</v>
      </c>
      <c r="G7465" s="3" t="s">
        <v>38128</v>
      </c>
      <c r="H7465" s="3" t="s">
        <v>38129</v>
      </c>
    </row>
    <row r="7466" spans="1:8" x14ac:dyDescent="0.35">
      <c r="A7466" s="4">
        <v>46504</v>
      </c>
      <c r="B7466" s="1">
        <v>45251</v>
      </c>
      <c r="C7466" s="2">
        <v>0.41068287037037038</v>
      </c>
      <c r="D7466" s="3" t="s">
        <v>1436</v>
      </c>
      <c r="E7466" s="3" t="s">
        <v>38131</v>
      </c>
      <c r="F7466" s="3" t="s">
        <v>38130</v>
      </c>
      <c r="G7466" s="3" t="s">
        <v>38131</v>
      </c>
      <c r="H7466" s="3" t="s">
        <v>12506</v>
      </c>
    </row>
    <row r="7467" spans="1:8" x14ac:dyDescent="0.35">
      <c r="A7467" s="4">
        <v>52173</v>
      </c>
      <c r="B7467" s="1">
        <v>45251</v>
      </c>
      <c r="C7467" s="2">
        <v>0.4107986111111111</v>
      </c>
      <c r="D7467" s="3" t="s">
        <v>12868</v>
      </c>
      <c r="E7467" s="3" t="s">
        <v>12790</v>
      </c>
      <c r="F7467" s="3" t="s">
        <v>38132</v>
      </c>
      <c r="G7467" s="3" t="s">
        <v>12790</v>
      </c>
      <c r="H7467" s="3" t="s">
        <v>10659</v>
      </c>
    </row>
    <row r="7468" spans="1:8" ht="43.5" x14ac:dyDescent="0.35">
      <c r="A7468" s="4">
        <v>84115</v>
      </c>
      <c r="B7468" s="1">
        <v>45251</v>
      </c>
      <c r="C7468" s="2">
        <v>0.41296296296296298</v>
      </c>
      <c r="D7468" s="3" t="s">
        <v>38133</v>
      </c>
      <c r="E7468" s="3" t="s">
        <v>14721</v>
      </c>
      <c r="F7468" s="3" t="s">
        <v>38134</v>
      </c>
      <c r="G7468" s="3" t="s">
        <v>38135</v>
      </c>
      <c r="H7468" s="3" t="s">
        <v>38136</v>
      </c>
    </row>
    <row r="7469" spans="1:8" x14ac:dyDescent="0.35">
      <c r="A7469" s="4">
        <v>96452</v>
      </c>
      <c r="B7469" s="1">
        <v>45251</v>
      </c>
      <c r="C7469" s="2">
        <v>0.41334490740740742</v>
      </c>
      <c r="D7469" s="3" t="s">
        <v>1630</v>
      </c>
      <c r="E7469" s="3" t="s">
        <v>1630</v>
      </c>
      <c r="F7469" s="3" t="s">
        <v>1630</v>
      </c>
      <c r="G7469" s="3" t="s">
        <v>1630</v>
      </c>
      <c r="H7469" s="3" t="s">
        <v>1630</v>
      </c>
    </row>
    <row r="7470" spans="1:8" x14ac:dyDescent="0.35">
      <c r="A7470" s="4">
        <v>32426</v>
      </c>
      <c r="B7470" s="1">
        <v>45251</v>
      </c>
      <c r="C7470" s="2">
        <v>0.4152777777777778</v>
      </c>
      <c r="D7470" s="3" t="s">
        <v>506</v>
      </c>
      <c r="E7470" s="3" t="s">
        <v>506</v>
      </c>
      <c r="F7470" s="3" t="s">
        <v>506</v>
      </c>
      <c r="G7470" s="3" t="s">
        <v>506</v>
      </c>
      <c r="H7470" s="3" t="s">
        <v>3017</v>
      </c>
    </row>
    <row r="7471" spans="1:8" ht="29" x14ac:dyDescent="0.35">
      <c r="A7471" s="4">
        <v>39873</v>
      </c>
      <c r="B7471" s="1">
        <v>45251</v>
      </c>
      <c r="C7471" s="2">
        <v>0.41741898148148149</v>
      </c>
      <c r="D7471" s="3" t="s">
        <v>12281</v>
      </c>
      <c r="E7471" s="3" t="s">
        <v>38138</v>
      </c>
      <c r="F7471" s="3" t="s">
        <v>38137</v>
      </c>
      <c r="G7471" s="3" t="s">
        <v>38138</v>
      </c>
      <c r="H7471" s="3" t="s">
        <v>38139</v>
      </c>
    </row>
    <row r="7472" spans="1:8" x14ac:dyDescent="0.35">
      <c r="A7472" s="4">
        <v>33757</v>
      </c>
      <c r="B7472" s="1">
        <v>45251</v>
      </c>
      <c r="C7472" s="2">
        <v>0.41788194444444443</v>
      </c>
      <c r="D7472" s="3" t="s">
        <v>985</v>
      </c>
      <c r="E7472" s="3" t="s">
        <v>506</v>
      </c>
      <c r="F7472" s="3" t="s">
        <v>506</v>
      </c>
      <c r="G7472" s="3" t="s">
        <v>506</v>
      </c>
      <c r="H7472" s="3" t="s">
        <v>3017</v>
      </c>
    </row>
    <row r="7473" spans="1:8" ht="145" x14ac:dyDescent="0.35">
      <c r="A7473" s="4">
        <v>47607</v>
      </c>
      <c r="B7473" s="1">
        <v>45251</v>
      </c>
      <c r="C7473" s="2">
        <v>0.41813657407407406</v>
      </c>
      <c r="D7473" s="3" t="s">
        <v>38140</v>
      </c>
      <c r="E7473" s="3" t="s">
        <v>38142</v>
      </c>
      <c r="F7473" s="3" t="s">
        <v>13185</v>
      </c>
      <c r="G7473" s="3" t="s">
        <v>11732</v>
      </c>
      <c r="H7473" s="3" t="s">
        <v>38141</v>
      </c>
    </row>
    <row r="7474" spans="1:8" ht="72.5" x14ac:dyDescent="0.35">
      <c r="A7474" s="4">
        <v>47099</v>
      </c>
      <c r="B7474" s="1">
        <v>45251</v>
      </c>
      <c r="C7474" s="2">
        <v>0.41925925925925928</v>
      </c>
      <c r="D7474" s="3" t="s">
        <v>38143</v>
      </c>
      <c r="E7474" s="3" t="s">
        <v>38147</v>
      </c>
      <c r="F7474" s="3" t="s">
        <v>38144</v>
      </c>
      <c r="G7474" s="3" t="s">
        <v>38145</v>
      </c>
      <c r="H7474" s="3" t="s">
        <v>38146</v>
      </c>
    </row>
    <row r="7475" spans="1:8" x14ac:dyDescent="0.35">
      <c r="A7475" s="4">
        <v>32429</v>
      </c>
      <c r="B7475" s="1">
        <v>45251</v>
      </c>
      <c r="C7475" s="2">
        <v>0.41946759259259259</v>
      </c>
      <c r="D7475" s="3" t="s">
        <v>506</v>
      </c>
      <c r="E7475" s="3" t="s">
        <v>506</v>
      </c>
      <c r="F7475" s="3" t="s">
        <v>506</v>
      </c>
      <c r="G7475" s="3" t="s">
        <v>506</v>
      </c>
      <c r="H7475" s="3" t="s">
        <v>506</v>
      </c>
    </row>
    <row r="7476" spans="1:8" ht="29" x14ac:dyDescent="0.35">
      <c r="A7476" s="4">
        <v>126192</v>
      </c>
      <c r="B7476" s="1">
        <v>45251</v>
      </c>
      <c r="C7476" s="2">
        <v>0.42059027777777774</v>
      </c>
      <c r="D7476" s="3" t="s">
        <v>1993</v>
      </c>
      <c r="E7476" s="3" t="s">
        <v>38149</v>
      </c>
      <c r="F7476" s="3" t="s">
        <v>38148</v>
      </c>
      <c r="G7476" s="3" t="s">
        <v>38149</v>
      </c>
      <c r="H7476" s="3" t="s">
        <v>38150</v>
      </c>
    </row>
    <row r="7477" spans="1:8" ht="87" x14ac:dyDescent="0.35">
      <c r="A7477" s="4">
        <v>40365</v>
      </c>
      <c r="B7477" s="1">
        <v>45251</v>
      </c>
      <c r="C7477" s="2">
        <v>0.42129629629629628</v>
      </c>
      <c r="D7477" s="3" t="s">
        <v>38151</v>
      </c>
      <c r="E7477" s="3" t="s">
        <v>38155</v>
      </c>
      <c r="F7477" s="3" t="s">
        <v>38152</v>
      </c>
      <c r="G7477" s="3" t="s">
        <v>38153</v>
      </c>
      <c r="H7477" s="3" t="s">
        <v>38154</v>
      </c>
    </row>
    <row r="7478" spans="1:8" ht="43.5" x14ac:dyDescent="0.35">
      <c r="A7478" s="4">
        <v>38127</v>
      </c>
      <c r="B7478" s="1">
        <v>45251</v>
      </c>
      <c r="C7478" s="2">
        <v>0.4227893518518519</v>
      </c>
      <c r="D7478" s="3" t="s">
        <v>38156</v>
      </c>
      <c r="E7478" s="3" t="s">
        <v>38156</v>
      </c>
      <c r="F7478" s="3" t="s">
        <v>38156</v>
      </c>
      <c r="G7478" s="3" t="s">
        <v>38156</v>
      </c>
      <c r="H7478" s="3" t="s">
        <v>38156</v>
      </c>
    </row>
    <row r="7479" spans="1:8" x14ac:dyDescent="0.35">
      <c r="A7479" s="4">
        <v>149436</v>
      </c>
      <c r="B7479" s="1">
        <v>45251</v>
      </c>
      <c r="C7479" s="2">
        <v>0.42350694444444442</v>
      </c>
      <c r="D7479" s="3" t="s">
        <v>12868</v>
      </c>
      <c r="E7479" s="3" t="s">
        <v>1253</v>
      </c>
      <c r="F7479" s="3" t="s">
        <v>12480</v>
      </c>
      <c r="G7479" s="3" t="s">
        <v>1253</v>
      </c>
      <c r="H7479" s="3" t="s">
        <v>10659</v>
      </c>
    </row>
    <row r="7480" spans="1:8" x14ac:dyDescent="0.35">
      <c r="A7480" s="4">
        <v>97321</v>
      </c>
      <c r="B7480" s="1">
        <v>45251</v>
      </c>
      <c r="C7480" s="2">
        <v>0.42539351851851853</v>
      </c>
      <c r="D7480" s="3" t="s">
        <v>985</v>
      </c>
      <c r="E7480" s="3" t="s">
        <v>506</v>
      </c>
      <c r="F7480" s="3" t="s">
        <v>12918</v>
      </c>
      <c r="G7480" s="3" t="s">
        <v>506</v>
      </c>
      <c r="H7480" s="3" t="s">
        <v>3017</v>
      </c>
    </row>
    <row r="7481" spans="1:8" ht="58" x14ac:dyDescent="0.35">
      <c r="A7481" s="4">
        <v>122316</v>
      </c>
      <c r="B7481" s="1">
        <v>45251</v>
      </c>
      <c r="C7481" s="2">
        <v>0.42586805555555557</v>
      </c>
      <c r="D7481" s="3" t="s">
        <v>38157</v>
      </c>
      <c r="E7481" s="3" t="s">
        <v>31865</v>
      </c>
      <c r="F7481" s="3" t="s">
        <v>38158</v>
      </c>
      <c r="G7481" s="3" t="s">
        <v>38159</v>
      </c>
      <c r="H7481" s="3" t="s">
        <v>38160</v>
      </c>
    </row>
    <row r="7482" spans="1:8" x14ac:dyDescent="0.35">
      <c r="A7482" s="4">
        <v>42449</v>
      </c>
      <c r="B7482" s="1">
        <v>45251</v>
      </c>
      <c r="C7482" s="2">
        <v>0.43041666666666667</v>
      </c>
      <c r="D7482" s="3" t="s">
        <v>11851</v>
      </c>
      <c r="E7482" s="3" t="s">
        <v>38161</v>
      </c>
      <c r="F7482" s="3" t="s">
        <v>12480</v>
      </c>
      <c r="G7482" s="3" t="s">
        <v>38161</v>
      </c>
      <c r="H7482" s="3" t="s">
        <v>12244</v>
      </c>
    </row>
    <row r="7483" spans="1:8" ht="29" x14ac:dyDescent="0.35">
      <c r="A7483" s="4">
        <v>166714</v>
      </c>
      <c r="B7483" s="1">
        <v>45251</v>
      </c>
      <c r="C7483" s="2">
        <v>0.43302083333333335</v>
      </c>
      <c r="D7483" s="3" t="s">
        <v>10292</v>
      </c>
      <c r="E7483" s="3" t="s">
        <v>26544</v>
      </c>
      <c r="F7483" s="3" t="s">
        <v>38162</v>
      </c>
      <c r="G7483" s="3" t="s">
        <v>11856</v>
      </c>
      <c r="H7483" s="3" t="s">
        <v>38163</v>
      </c>
    </row>
    <row r="7484" spans="1:8" ht="58" x14ac:dyDescent="0.35">
      <c r="A7484" s="4">
        <v>165025</v>
      </c>
      <c r="B7484" s="1">
        <v>45251</v>
      </c>
      <c r="C7484" s="2">
        <v>0.4334027777777778</v>
      </c>
      <c r="D7484" s="3" t="s">
        <v>38164</v>
      </c>
      <c r="E7484" s="3" t="s">
        <v>38168</v>
      </c>
      <c r="F7484" s="3" t="s">
        <v>38165</v>
      </c>
      <c r="G7484" s="3" t="s">
        <v>38166</v>
      </c>
      <c r="H7484" s="3" t="s">
        <v>38167</v>
      </c>
    </row>
    <row r="7485" spans="1:8" x14ac:dyDescent="0.35">
      <c r="A7485" s="4">
        <v>33779</v>
      </c>
      <c r="B7485" s="1">
        <v>45251</v>
      </c>
      <c r="C7485" s="2">
        <v>0.43356481481481479</v>
      </c>
      <c r="D7485" s="3" t="s">
        <v>506</v>
      </c>
      <c r="E7485" s="3" t="s">
        <v>506</v>
      </c>
      <c r="F7485" s="3" t="s">
        <v>5458</v>
      </c>
      <c r="G7485" s="3" t="s">
        <v>506</v>
      </c>
      <c r="H7485" s="3" t="s">
        <v>506</v>
      </c>
    </row>
    <row r="7486" spans="1:8" ht="58" x14ac:dyDescent="0.35">
      <c r="A7486" s="4">
        <v>123050</v>
      </c>
      <c r="B7486" s="1">
        <v>45251</v>
      </c>
      <c r="C7486" s="2">
        <v>0.43567129629629631</v>
      </c>
      <c r="D7486" s="3" t="s">
        <v>10817</v>
      </c>
      <c r="E7486" s="3" t="s">
        <v>38170</v>
      </c>
      <c r="F7486" s="3" t="s">
        <v>38169</v>
      </c>
      <c r="G7486" s="3" t="s">
        <v>1298</v>
      </c>
      <c r="H7486" s="3" t="s">
        <v>12490</v>
      </c>
    </row>
    <row r="7487" spans="1:8" x14ac:dyDescent="0.35">
      <c r="A7487" s="4">
        <v>186186</v>
      </c>
      <c r="B7487" s="1">
        <v>45251</v>
      </c>
      <c r="C7487" s="2">
        <v>0.43642361111111111</v>
      </c>
      <c r="D7487" s="3" t="s">
        <v>506</v>
      </c>
      <c r="E7487" s="3" t="s">
        <v>506</v>
      </c>
      <c r="F7487" s="3" t="s">
        <v>506</v>
      </c>
      <c r="G7487" s="3" t="s">
        <v>506</v>
      </c>
      <c r="H7487" s="3" t="s">
        <v>506</v>
      </c>
    </row>
    <row r="7488" spans="1:8" x14ac:dyDescent="0.35">
      <c r="A7488" s="4">
        <v>151591</v>
      </c>
      <c r="B7488" s="1">
        <v>45251</v>
      </c>
      <c r="C7488" s="2">
        <v>0.43685185185185182</v>
      </c>
      <c r="D7488" s="3" t="s">
        <v>12260</v>
      </c>
      <c r="E7488" s="3" t="s">
        <v>12790</v>
      </c>
      <c r="F7488" s="3" t="s">
        <v>12780</v>
      </c>
      <c r="G7488" s="3" t="s">
        <v>12790</v>
      </c>
      <c r="H7488" s="3" t="s">
        <v>593</v>
      </c>
    </row>
    <row r="7489" spans="1:8" ht="72.5" x14ac:dyDescent="0.35">
      <c r="A7489" s="4">
        <v>148365</v>
      </c>
      <c r="B7489" s="1">
        <v>45251</v>
      </c>
      <c r="C7489" s="2">
        <v>0.43690972222222224</v>
      </c>
      <c r="D7489" s="3" t="s">
        <v>38171</v>
      </c>
      <c r="E7489" s="3" t="s">
        <v>13594</v>
      </c>
      <c r="F7489" s="3" t="s">
        <v>38172</v>
      </c>
      <c r="G7489" s="3" t="s">
        <v>38173</v>
      </c>
      <c r="H7489" s="3" t="s">
        <v>38174</v>
      </c>
    </row>
    <row r="7490" spans="1:8" ht="43.5" x14ac:dyDescent="0.35">
      <c r="A7490" s="4">
        <v>49329</v>
      </c>
      <c r="B7490" s="1">
        <v>45251</v>
      </c>
      <c r="C7490" s="2">
        <v>0.43812500000000004</v>
      </c>
      <c r="D7490" s="3" t="s">
        <v>38175</v>
      </c>
      <c r="E7490" s="3" t="s">
        <v>38178</v>
      </c>
      <c r="F7490" s="3" t="s">
        <v>38176</v>
      </c>
      <c r="G7490" s="3" t="s">
        <v>38177</v>
      </c>
      <c r="H7490" s="3" t="s">
        <v>397</v>
      </c>
    </row>
    <row r="7491" spans="1:8" ht="29" x14ac:dyDescent="0.35">
      <c r="A7491" s="4">
        <v>80919</v>
      </c>
      <c r="B7491" s="1">
        <v>45251</v>
      </c>
      <c r="C7491" s="2">
        <v>0.43881944444444443</v>
      </c>
      <c r="D7491" s="3" t="s">
        <v>38179</v>
      </c>
      <c r="E7491" s="3" t="s">
        <v>38182</v>
      </c>
      <c r="F7491" s="3" t="s">
        <v>1805</v>
      </c>
      <c r="G7491" s="3" t="s">
        <v>38180</v>
      </c>
      <c r="H7491" s="3" t="s">
        <v>38181</v>
      </c>
    </row>
    <row r="7492" spans="1:8" x14ac:dyDescent="0.35">
      <c r="A7492" s="4">
        <v>168757</v>
      </c>
      <c r="B7492" s="1">
        <v>45251</v>
      </c>
      <c r="C7492" s="2">
        <v>0.4400810185185185</v>
      </c>
      <c r="D7492" s="3" t="s">
        <v>38183</v>
      </c>
      <c r="E7492" s="3" t="s">
        <v>14224</v>
      </c>
      <c r="F7492" s="3" t="s">
        <v>14607</v>
      </c>
      <c r="G7492" s="3" t="s">
        <v>11732</v>
      </c>
      <c r="H7492" s="3" t="s">
        <v>38184</v>
      </c>
    </row>
    <row r="7493" spans="1:8" ht="43.5" x14ac:dyDescent="0.35">
      <c r="A7493" s="4">
        <v>41320</v>
      </c>
      <c r="B7493" s="1">
        <v>45251</v>
      </c>
      <c r="C7493" s="2">
        <v>0.44070601851851854</v>
      </c>
      <c r="D7493" s="3" t="s">
        <v>11330</v>
      </c>
      <c r="E7493" s="3" t="s">
        <v>38187</v>
      </c>
      <c r="F7493" s="3" t="s">
        <v>38185</v>
      </c>
      <c r="G7493" s="3" t="s">
        <v>12374</v>
      </c>
      <c r="H7493" s="3" t="s">
        <v>38186</v>
      </c>
    </row>
    <row r="7494" spans="1:8" ht="159.5" x14ac:dyDescent="0.35">
      <c r="A7494" s="4">
        <v>205880</v>
      </c>
      <c r="B7494" s="1">
        <v>45251</v>
      </c>
      <c r="C7494" s="2">
        <v>0.44101851851851853</v>
      </c>
      <c r="D7494" s="3" t="s">
        <v>38188</v>
      </c>
      <c r="E7494" s="3" t="s">
        <v>38192</v>
      </c>
      <c r="F7494" s="3" t="s">
        <v>38189</v>
      </c>
      <c r="G7494" s="3" t="s">
        <v>38190</v>
      </c>
      <c r="H7494" s="3" t="s">
        <v>38191</v>
      </c>
    </row>
    <row r="7495" spans="1:8" ht="58" x14ac:dyDescent="0.35">
      <c r="A7495" s="4">
        <v>39383</v>
      </c>
      <c r="B7495" s="1">
        <v>45251</v>
      </c>
      <c r="C7495" s="2">
        <v>0.44184027777777773</v>
      </c>
      <c r="D7495" s="3" t="s">
        <v>38193</v>
      </c>
      <c r="E7495" s="3" t="s">
        <v>38196</v>
      </c>
      <c r="F7495" s="3" t="s">
        <v>38194</v>
      </c>
      <c r="G7495" s="3" t="s">
        <v>11837</v>
      </c>
      <c r="H7495" s="3" t="s">
        <v>38195</v>
      </c>
    </row>
    <row r="7496" spans="1:8" ht="87" x14ac:dyDescent="0.35">
      <c r="A7496" s="4">
        <v>204471</v>
      </c>
      <c r="B7496" s="1">
        <v>45251</v>
      </c>
      <c r="C7496" s="2">
        <v>0.44302083333333336</v>
      </c>
      <c r="D7496" s="3" t="s">
        <v>38197</v>
      </c>
      <c r="E7496" s="3" t="s">
        <v>38200</v>
      </c>
      <c r="F7496" s="3" t="s">
        <v>38198</v>
      </c>
      <c r="G7496" s="3" t="e">
        <f>-Improving</f>
        <v>#NAME?</v>
      </c>
      <c r="H7496" s="3" t="s">
        <v>38199</v>
      </c>
    </row>
    <row r="7497" spans="1:8" x14ac:dyDescent="0.35">
      <c r="A7497" s="4">
        <v>146026</v>
      </c>
      <c r="B7497" s="1">
        <v>45251</v>
      </c>
      <c r="C7497" s="2">
        <v>0.44607638888888884</v>
      </c>
      <c r="D7497" s="3" t="s">
        <v>11104</v>
      </c>
      <c r="E7497" s="3" t="s">
        <v>14880</v>
      </c>
      <c r="F7497" s="3" t="s">
        <v>38201</v>
      </c>
      <c r="G7497" s="3" t="s">
        <v>12374</v>
      </c>
      <c r="H7497" s="3" t="s">
        <v>13742</v>
      </c>
    </row>
    <row r="7498" spans="1:8" x14ac:dyDescent="0.35">
      <c r="A7498" s="4">
        <v>33749</v>
      </c>
      <c r="B7498" s="1">
        <v>45251</v>
      </c>
      <c r="C7498" s="2">
        <v>0.44716435185185183</v>
      </c>
      <c r="D7498" s="3" t="s">
        <v>985</v>
      </c>
      <c r="E7498" s="3" t="s">
        <v>506</v>
      </c>
      <c r="F7498" s="3" t="s">
        <v>12918</v>
      </c>
      <c r="G7498" s="3" t="s">
        <v>506</v>
      </c>
      <c r="H7498" s="3" t="s">
        <v>8249</v>
      </c>
    </row>
    <row r="7499" spans="1:8" x14ac:dyDescent="0.35">
      <c r="A7499" s="4">
        <v>198801</v>
      </c>
      <c r="B7499" s="1">
        <v>45251</v>
      </c>
      <c r="C7499" s="2">
        <v>0.44836805555555559</v>
      </c>
      <c r="D7499" s="3" t="s">
        <v>11699</v>
      </c>
      <c r="E7499" s="3" t="s">
        <v>11699</v>
      </c>
      <c r="F7499" s="3" t="s">
        <v>11699</v>
      </c>
      <c r="G7499" s="3" t="s">
        <v>11699</v>
      </c>
      <c r="H7499" s="3" t="s">
        <v>11699</v>
      </c>
    </row>
    <row r="7500" spans="1:8" ht="29" x14ac:dyDescent="0.35">
      <c r="A7500" s="4">
        <v>115783</v>
      </c>
      <c r="B7500" s="1">
        <v>45251</v>
      </c>
      <c r="C7500" s="2">
        <v>0.44953703703703707</v>
      </c>
      <c r="D7500" s="3" t="s">
        <v>1436</v>
      </c>
      <c r="E7500" s="3" t="s">
        <v>38204</v>
      </c>
      <c r="F7500" s="3" t="s">
        <v>38202</v>
      </c>
      <c r="G7500" s="3" t="s">
        <v>13519</v>
      </c>
      <c r="H7500" s="3" t="s">
        <v>38203</v>
      </c>
    </row>
    <row r="7501" spans="1:8" ht="174" x14ac:dyDescent="0.35">
      <c r="A7501" s="4">
        <v>208041</v>
      </c>
      <c r="B7501" s="1">
        <v>45251</v>
      </c>
      <c r="C7501" s="2">
        <v>0.45627314814814812</v>
      </c>
      <c r="D7501" s="3" t="s">
        <v>38205</v>
      </c>
      <c r="E7501" s="3" t="s">
        <v>38209</v>
      </c>
      <c r="F7501" s="3" t="s">
        <v>38206</v>
      </c>
      <c r="G7501" s="3" t="s">
        <v>38207</v>
      </c>
      <c r="H7501" s="3" t="s">
        <v>38208</v>
      </c>
    </row>
    <row r="7502" spans="1:8" x14ac:dyDescent="0.35">
      <c r="A7502" s="4">
        <v>42144</v>
      </c>
      <c r="B7502" s="1">
        <v>45251</v>
      </c>
      <c r="C7502" s="2">
        <v>0.45704861111111111</v>
      </c>
      <c r="D7502" s="3" t="s">
        <v>11699</v>
      </c>
      <c r="E7502" s="3" t="s">
        <v>11699</v>
      </c>
      <c r="F7502" s="3" t="s">
        <v>11699</v>
      </c>
      <c r="G7502" s="3" t="s">
        <v>11699</v>
      </c>
      <c r="H7502" s="3" t="s">
        <v>11699</v>
      </c>
    </row>
    <row r="7503" spans="1:8" ht="58" x14ac:dyDescent="0.35">
      <c r="A7503" s="4">
        <v>74277</v>
      </c>
      <c r="B7503" s="1">
        <v>45251</v>
      </c>
      <c r="C7503" s="2">
        <v>0.45834490740740735</v>
      </c>
      <c r="D7503" s="3" t="s">
        <v>233</v>
      </c>
      <c r="E7503" s="3" t="s">
        <v>38211</v>
      </c>
      <c r="F7503" s="3" t="s">
        <v>38210</v>
      </c>
      <c r="G7503" s="3" t="s">
        <v>1268</v>
      </c>
      <c r="H7503" s="3" t="s">
        <v>12612</v>
      </c>
    </row>
    <row r="7504" spans="1:8" ht="29" x14ac:dyDescent="0.35">
      <c r="A7504" s="4">
        <v>200380</v>
      </c>
      <c r="B7504" s="1">
        <v>45251</v>
      </c>
      <c r="C7504" s="2">
        <v>0.45951388888888894</v>
      </c>
      <c r="D7504" s="3" t="s">
        <v>38212</v>
      </c>
      <c r="E7504" s="3" t="s">
        <v>19781</v>
      </c>
      <c r="F7504" s="3" t="s">
        <v>38213</v>
      </c>
      <c r="G7504" s="3" t="s">
        <v>38214</v>
      </c>
      <c r="H7504" s="3" t="s">
        <v>38215</v>
      </c>
    </row>
    <row r="7505" spans="1:8" ht="43.5" x14ac:dyDescent="0.35">
      <c r="A7505" s="4">
        <v>50772</v>
      </c>
      <c r="B7505" s="1">
        <v>45251</v>
      </c>
      <c r="C7505" s="2">
        <v>0.4598842592592593</v>
      </c>
      <c r="D7505" s="3" t="s">
        <v>38216</v>
      </c>
      <c r="E7505" s="3" t="s">
        <v>38220</v>
      </c>
      <c r="F7505" s="3" t="s">
        <v>38217</v>
      </c>
      <c r="G7505" s="3" t="s">
        <v>38218</v>
      </c>
      <c r="H7505" s="3" t="s">
        <v>38219</v>
      </c>
    </row>
    <row r="7506" spans="1:8" x14ac:dyDescent="0.35">
      <c r="A7506" s="4">
        <v>175027</v>
      </c>
      <c r="B7506" s="1">
        <v>45251</v>
      </c>
      <c r="C7506" s="2">
        <v>0.46194444444444444</v>
      </c>
      <c r="D7506" s="3" t="s">
        <v>31772</v>
      </c>
      <c r="E7506" s="3" t="s">
        <v>31772</v>
      </c>
      <c r="F7506" s="3" t="s">
        <v>31772</v>
      </c>
      <c r="G7506" s="3" t="s">
        <v>31772</v>
      </c>
      <c r="H7506" s="3" t="s">
        <v>31772</v>
      </c>
    </row>
    <row r="7507" spans="1:8" ht="58" x14ac:dyDescent="0.35">
      <c r="A7507" s="4">
        <v>192661</v>
      </c>
      <c r="B7507" s="1">
        <v>45251</v>
      </c>
      <c r="C7507" s="2">
        <v>0.46409722222222222</v>
      </c>
      <c r="D7507" s="3" t="s">
        <v>38221</v>
      </c>
      <c r="E7507" s="3" t="s">
        <v>38225</v>
      </c>
      <c r="F7507" s="3" t="s">
        <v>38222</v>
      </c>
      <c r="G7507" s="3" t="s">
        <v>38223</v>
      </c>
      <c r="H7507" s="3" t="s">
        <v>38224</v>
      </c>
    </row>
    <row r="7508" spans="1:8" ht="72.5" x14ac:dyDescent="0.35">
      <c r="A7508" s="4">
        <v>33629</v>
      </c>
      <c r="B7508" s="1">
        <v>45251</v>
      </c>
      <c r="C7508" s="2">
        <v>0.46445601851851853</v>
      </c>
      <c r="D7508" s="3" t="s">
        <v>10826</v>
      </c>
      <c r="E7508" s="3" t="s">
        <v>38227</v>
      </c>
      <c r="F7508" s="3" t="s">
        <v>38226</v>
      </c>
      <c r="G7508" s="3" t="s">
        <v>11216</v>
      </c>
      <c r="H7508" s="3" t="s">
        <v>12933</v>
      </c>
    </row>
    <row r="7509" spans="1:8" ht="29" x14ac:dyDescent="0.35">
      <c r="A7509" s="4">
        <v>171653</v>
      </c>
      <c r="B7509" s="1">
        <v>45251</v>
      </c>
      <c r="C7509" s="2">
        <v>0.46533564814814815</v>
      </c>
      <c r="D7509" s="3" t="s">
        <v>1436</v>
      </c>
      <c r="E7509" s="3" t="s">
        <v>38230</v>
      </c>
      <c r="F7509" s="3" t="s">
        <v>38228</v>
      </c>
      <c r="G7509" s="3" t="s">
        <v>12638</v>
      </c>
      <c r="H7509" s="3" t="s">
        <v>38229</v>
      </c>
    </row>
    <row r="7510" spans="1:8" x14ac:dyDescent="0.35">
      <c r="A7510" s="4">
        <v>80847</v>
      </c>
      <c r="B7510" s="1">
        <v>45251</v>
      </c>
      <c r="C7510" s="2">
        <v>0.46722222222222221</v>
      </c>
      <c r="D7510" s="3" t="s">
        <v>506</v>
      </c>
      <c r="E7510" s="3" t="s">
        <v>506</v>
      </c>
      <c r="F7510" s="3" t="s">
        <v>12918</v>
      </c>
      <c r="G7510" s="3" t="s">
        <v>8249</v>
      </c>
      <c r="H7510" s="3" t="s">
        <v>3017</v>
      </c>
    </row>
    <row r="7511" spans="1:8" ht="58" x14ac:dyDescent="0.35">
      <c r="A7511" s="4">
        <v>134669</v>
      </c>
      <c r="B7511" s="1">
        <v>45251</v>
      </c>
      <c r="C7511" s="2">
        <v>0.46935185185185185</v>
      </c>
      <c r="D7511" s="3" t="s">
        <v>38231</v>
      </c>
      <c r="E7511" s="3" t="s">
        <v>38234</v>
      </c>
      <c r="F7511" s="3" t="s">
        <v>38232</v>
      </c>
      <c r="G7511" s="3" t="s">
        <v>38233</v>
      </c>
      <c r="H7511" s="3" t="s">
        <v>12506</v>
      </c>
    </row>
    <row r="7512" spans="1:8" x14ac:dyDescent="0.35">
      <c r="A7512" s="4">
        <v>178904</v>
      </c>
      <c r="B7512" s="1">
        <v>45251</v>
      </c>
      <c r="C7512" s="2">
        <v>0.4704976851851852</v>
      </c>
      <c r="D7512" s="3" t="s">
        <v>985</v>
      </c>
      <c r="E7512" s="3" t="s">
        <v>38235</v>
      </c>
      <c r="F7512" s="3" t="s">
        <v>12918</v>
      </c>
      <c r="G7512" s="3" t="s">
        <v>38235</v>
      </c>
      <c r="H7512" s="3" t="s">
        <v>3017</v>
      </c>
    </row>
    <row r="7513" spans="1:8" ht="58" x14ac:dyDescent="0.35">
      <c r="A7513" s="4">
        <v>120181</v>
      </c>
      <c r="B7513" s="1">
        <v>45251</v>
      </c>
      <c r="C7513" s="2">
        <v>0.47120370370370374</v>
      </c>
      <c r="D7513" s="3" t="s">
        <v>38236</v>
      </c>
      <c r="E7513" s="3" t="s">
        <v>38239</v>
      </c>
      <c r="F7513" s="3" t="s">
        <v>38237</v>
      </c>
      <c r="G7513" s="3" t="s">
        <v>10457</v>
      </c>
      <c r="H7513" s="3" t="s">
        <v>38238</v>
      </c>
    </row>
    <row r="7514" spans="1:8" ht="72.5" x14ac:dyDescent="0.35">
      <c r="A7514" s="4">
        <v>194709</v>
      </c>
      <c r="B7514" s="1">
        <v>45251</v>
      </c>
      <c r="C7514" s="2">
        <v>0.47200231481481486</v>
      </c>
      <c r="D7514" s="3" t="s">
        <v>11085</v>
      </c>
      <c r="E7514" s="3" t="s">
        <v>38242</v>
      </c>
      <c r="F7514" s="3" t="s">
        <v>38240</v>
      </c>
      <c r="G7514" s="3" t="s">
        <v>13516</v>
      </c>
      <c r="H7514" s="3" t="s">
        <v>38241</v>
      </c>
    </row>
    <row r="7515" spans="1:8" x14ac:dyDescent="0.35">
      <c r="A7515" s="4">
        <v>162970</v>
      </c>
      <c r="B7515" s="1">
        <v>45251</v>
      </c>
      <c r="C7515" s="2">
        <v>0.47296296296296297</v>
      </c>
      <c r="D7515" s="3" t="s">
        <v>11699</v>
      </c>
      <c r="E7515" s="3" t="s">
        <v>11699</v>
      </c>
      <c r="F7515" s="3" t="s">
        <v>11699</v>
      </c>
      <c r="G7515" s="3" t="s">
        <v>11699</v>
      </c>
      <c r="H7515" s="3" t="s">
        <v>11699</v>
      </c>
    </row>
    <row r="7516" spans="1:8" ht="58" x14ac:dyDescent="0.35">
      <c r="A7516" s="4">
        <v>9710</v>
      </c>
      <c r="B7516" s="1">
        <v>45251</v>
      </c>
      <c r="C7516" s="2">
        <v>0.4730671296296296</v>
      </c>
      <c r="D7516" s="3" t="s">
        <v>38243</v>
      </c>
      <c r="E7516" s="3" t="s">
        <v>31904</v>
      </c>
      <c r="F7516" s="3" t="s">
        <v>38244</v>
      </c>
      <c r="G7516" s="3" t="s">
        <v>38245</v>
      </c>
      <c r="H7516" s="3" t="s">
        <v>38246</v>
      </c>
    </row>
    <row r="7517" spans="1:8" ht="87" x14ac:dyDescent="0.35">
      <c r="A7517" s="4">
        <v>159573</v>
      </c>
      <c r="B7517" s="1">
        <v>45251</v>
      </c>
      <c r="C7517" s="2">
        <v>0.47356481481481483</v>
      </c>
      <c r="D7517" s="3" t="s">
        <v>38247</v>
      </c>
      <c r="E7517" s="3" t="s">
        <v>38251</v>
      </c>
      <c r="F7517" s="3" t="s">
        <v>38248</v>
      </c>
      <c r="G7517" s="3" t="s">
        <v>38249</v>
      </c>
      <c r="H7517" s="3" t="s">
        <v>38250</v>
      </c>
    </row>
    <row r="7518" spans="1:8" x14ac:dyDescent="0.35">
      <c r="A7518" s="4">
        <v>73903</v>
      </c>
      <c r="B7518" s="1">
        <v>45251</v>
      </c>
      <c r="C7518" s="2">
        <v>0.47407407407407409</v>
      </c>
      <c r="D7518" s="3" t="s">
        <v>10328</v>
      </c>
      <c r="E7518" s="3" t="s">
        <v>12789</v>
      </c>
      <c r="F7518" s="3" t="s">
        <v>12751</v>
      </c>
      <c r="G7518" s="3" t="s">
        <v>12789</v>
      </c>
      <c r="H7518" s="3" t="s">
        <v>10659</v>
      </c>
    </row>
    <row r="7519" spans="1:8" ht="58" x14ac:dyDescent="0.35">
      <c r="A7519" s="4">
        <v>43738</v>
      </c>
      <c r="B7519" s="1">
        <v>45251</v>
      </c>
      <c r="C7519" s="2">
        <v>0.47506944444444449</v>
      </c>
      <c r="D7519" s="3" t="s">
        <v>38252</v>
      </c>
      <c r="E7519" s="3" t="s">
        <v>22557</v>
      </c>
      <c r="F7519" s="3" t="s">
        <v>38253</v>
      </c>
      <c r="G7519" s="3" t="s">
        <v>38254</v>
      </c>
      <c r="H7519" s="3" t="s">
        <v>38255</v>
      </c>
    </row>
    <row r="7520" spans="1:8" ht="87" x14ac:dyDescent="0.35">
      <c r="A7520" s="4">
        <v>34172</v>
      </c>
      <c r="B7520" s="1">
        <v>45251</v>
      </c>
      <c r="C7520" s="2">
        <v>0.47811342592592593</v>
      </c>
      <c r="D7520" s="3" t="s">
        <v>10435</v>
      </c>
      <c r="E7520" s="3" t="s">
        <v>38258</v>
      </c>
      <c r="F7520" s="3" t="s">
        <v>38256</v>
      </c>
      <c r="G7520" s="3" t="s">
        <v>38257</v>
      </c>
      <c r="H7520" s="3" t="s">
        <v>36455</v>
      </c>
    </row>
    <row r="7521" spans="1:8" ht="72.5" x14ac:dyDescent="0.35">
      <c r="A7521" s="4">
        <v>109909</v>
      </c>
      <c r="B7521" s="1">
        <v>45251</v>
      </c>
      <c r="C7521" s="2">
        <v>0.47875000000000001</v>
      </c>
      <c r="D7521" s="3" t="s">
        <v>1436</v>
      </c>
      <c r="E7521" s="3" t="s">
        <v>38260</v>
      </c>
      <c r="F7521" s="3" t="s">
        <v>38259</v>
      </c>
      <c r="G7521" s="3" t="s">
        <v>38260</v>
      </c>
      <c r="H7521" s="3" t="s">
        <v>34471</v>
      </c>
    </row>
    <row r="7522" spans="1:8" ht="87" x14ac:dyDescent="0.35">
      <c r="A7522" s="4">
        <v>34172</v>
      </c>
      <c r="B7522" s="1">
        <v>45251</v>
      </c>
      <c r="C7522" s="2">
        <v>0.479525462962963</v>
      </c>
      <c r="D7522" s="3" t="s">
        <v>10435</v>
      </c>
      <c r="E7522" s="3" t="s">
        <v>38258</v>
      </c>
      <c r="F7522" s="3" t="s">
        <v>38261</v>
      </c>
      <c r="G7522" s="3" t="s">
        <v>38257</v>
      </c>
      <c r="H7522" s="3" t="s">
        <v>36455</v>
      </c>
    </row>
    <row r="7523" spans="1:8" ht="43.5" x14ac:dyDescent="0.35">
      <c r="A7523" s="4">
        <v>205567</v>
      </c>
      <c r="B7523" s="1">
        <v>45251</v>
      </c>
      <c r="C7523" s="2">
        <v>0.48138888888888887</v>
      </c>
      <c r="D7523" s="3" t="s">
        <v>1702</v>
      </c>
      <c r="E7523" s="3" t="s">
        <v>38265</v>
      </c>
      <c r="F7523" s="3" t="s">
        <v>38262</v>
      </c>
      <c r="G7523" s="3" t="s">
        <v>38263</v>
      </c>
      <c r="H7523" s="3" t="s">
        <v>38264</v>
      </c>
    </row>
    <row r="7524" spans="1:8" x14ac:dyDescent="0.35">
      <c r="A7524" s="4">
        <v>203819</v>
      </c>
      <c r="B7524" s="1">
        <v>45251</v>
      </c>
      <c r="C7524" s="2">
        <v>0.48373842592592592</v>
      </c>
      <c r="D7524" s="3" t="s">
        <v>12868</v>
      </c>
      <c r="E7524" s="3" t="s">
        <v>12560</v>
      </c>
      <c r="F7524" s="3" t="s">
        <v>2012</v>
      </c>
      <c r="G7524" s="3" t="s">
        <v>12560</v>
      </c>
      <c r="H7524" s="3" t="s">
        <v>10659</v>
      </c>
    </row>
    <row r="7525" spans="1:8" ht="43.5" x14ac:dyDescent="0.35">
      <c r="A7525" s="4">
        <v>197900</v>
      </c>
      <c r="B7525" s="1">
        <v>45251</v>
      </c>
      <c r="C7525" s="2">
        <v>0.48417824074074073</v>
      </c>
      <c r="D7525" s="3" t="s">
        <v>38266</v>
      </c>
      <c r="E7525" s="3" t="s">
        <v>38268</v>
      </c>
      <c r="F7525" s="3" t="s">
        <v>38267</v>
      </c>
      <c r="G7525" s="3" t="s">
        <v>11920</v>
      </c>
      <c r="H7525" s="3" t="s">
        <v>12587</v>
      </c>
    </row>
    <row r="7526" spans="1:8" ht="29" x14ac:dyDescent="0.35">
      <c r="A7526" s="4">
        <v>155542</v>
      </c>
      <c r="B7526" s="1">
        <v>45251</v>
      </c>
      <c r="C7526" s="2">
        <v>0.48696759259259265</v>
      </c>
      <c r="D7526" s="3" t="s">
        <v>11590</v>
      </c>
      <c r="E7526" s="3" t="s">
        <v>38270</v>
      </c>
      <c r="F7526" s="3" t="s">
        <v>38269</v>
      </c>
      <c r="G7526" s="3" t="s">
        <v>13329</v>
      </c>
      <c r="H7526" s="3" t="s">
        <v>11526</v>
      </c>
    </row>
    <row r="7527" spans="1:8" x14ac:dyDescent="0.35">
      <c r="A7527" s="4">
        <v>183382</v>
      </c>
      <c r="B7527" s="1">
        <v>45251</v>
      </c>
      <c r="C7527" s="2">
        <v>0.48854166666666665</v>
      </c>
      <c r="D7527" s="3" t="s">
        <v>38271</v>
      </c>
      <c r="E7527" s="3" t="s">
        <v>747</v>
      </c>
      <c r="F7527" s="3" t="s">
        <v>11759</v>
      </c>
      <c r="G7527" s="3" t="s">
        <v>38272</v>
      </c>
      <c r="H7527" s="3" t="s">
        <v>444</v>
      </c>
    </row>
    <row r="7528" spans="1:8" ht="43.5" x14ac:dyDescent="0.35">
      <c r="A7528" s="4">
        <v>107981</v>
      </c>
      <c r="B7528" s="1">
        <v>45251</v>
      </c>
      <c r="C7528" s="2">
        <v>0.4899074074074074</v>
      </c>
      <c r="D7528" s="3" t="s">
        <v>985</v>
      </c>
      <c r="E7528" s="3" t="s">
        <v>38276</v>
      </c>
      <c r="F7528" s="3" t="s">
        <v>38273</v>
      </c>
      <c r="G7528" s="3" t="s">
        <v>38274</v>
      </c>
      <c r="H7528" s="3" t="s">
        <v>38275</v>
      </c>
    </row>
    <row r="7529" spans="1:8" ht="101.5" x14ac:dyDescent="0.35">
      <c r="A7529" s="4">
        <v>43602</v>
      </c>
      <c r="B7529" s="1">
        <v>45251</v>
      </c>
      <c r="C7529" s="2">
        <v>0.49879629629629635</v>
      </c>
      <c r="D7529" s="3" t="s">
        <v>1258</v>
      </c>
      <c r="E7529" s="3" t="s">
        <v>38278</v>
      </c>
      <c r="F7529" s="3" t="s">
        <v>11468</v>
      </c>
      <c r="G7529" s="3" t="s">
        <v>11798</v>
      </c>
      <c r="H7529" s="3" t="s">
        <v>38277</v>
      </c>
    </row>
    <row r="7530" spans="1:8" x14ac:dyDescent="0.35">
      <c r="A7530" s="4">
        <v>161094</v>
      </c>
      <c r="B7530" s="1">
        <v>45251</v>
      </c>
      <c r="C7530" s="2">
        <v>0.50001157407407404</v>
      </c>
      <c r="D7530" s="3" t="s">
        <v>38279</v>
      </c>
      <c r="E7530" s="3" t="s">
        <v>38279</v>
      </c>
      <c r="F7530" s="3" t="s">
        <v>38279</v>
      </c>
      <c r="G7530" s="3" t="s">
        <v>38279</v>
      </c>
      <c r="H7530" s="3" t="s">
        <v>38279</v>
      </c>
    </row>
    <row r="7531" spans="1:8" ht="72.5" x14ac:dyDescent="0.35">
      <c r="A7531" s="4">
        <v>83783</v>
      </c>
      <c r="B7531" s="1">
        <v>45251</v>
      </c>
      <c r="C7531" s="2">
        <v>0.50104166666666672</v>
      </c>
      <c r="D7531" s="3" t="s">
        <v>10923</v>
      </c>
      <c r="E7531" s="3" t="s">
        <v>38281</v>
      </c>
      <c r="F7531" s="3" t="s">
        <v>38280</v>
      </c>
      <c r="G7531" s="3" t="s">
        <v>10672</v>
      </c>
      <c r="H7531" s="3" t="s">
        <v>11027</v>
      </c>
    </row>
    <row r="7532" spans="1:8" ht="348" x14ac:dyDescent="0.35">
      <c r="A7532" s="4">
        <v>200362</v>
      </c>
      <c r="B7532" s="1">
        <v>45251</v>
      </c>
      <c r="C7532" s="2">
        <v>0.50148148148148153</v>
      </c>
      <c r="D7532" s="3" t="s">
        <v>1258</v>
      </c>
      <c r="E7532" s="3" t="s">
        <v>38284</v>
      </c>
      <c r="F7532" s="3" t="s">
        <v>38282</v>
      </c>
      <c r="G7532" s="3" t="s">
        <v>25299</v>
      </c>
      <c r="H7532" s="3" t="s">
        <v>38283</v>
      </c>
    </row>
    <row r="7533" spans="1:8" ht="43.5" x14ac:dyDescent="0.35">
      <c r="A7533" s="4">
        <v>44778</v>
      </c>
      <c r="B7533" s="1">
        <v>45251</v>
      </c>
      <c r="C7533" s="2">
        <v>0.50225694444444446</v>
      </c>
      <c r="D7533" s="3" t="s">
        <v>13416</v>
      </c>
      <c r="E7533" s="3" t="s">
        <v>13611</v>
      </c>
      <c r="F7533" s="3" t="s">
        <v>38285</v>
      </c>
      <c r="G7533" s="3" t="s">
        <v>38286</v>
      </c>
      <c r="H7533" s="3" t="s">
        <v>38287</v>
      </c>
    </row>
    <row r="7534" spans="1:8" ht="58" x14ac:dyDescent="0.35">
      <c r="A7534" s="4">
        <v>130120</v>
      </c>
      <c r="B7534" s="1">
        <v>45251</v>
      </c>
      <c r="C7534" s="2">
        <v>0.50373842592592599</v>
      </c>
      <c r="D7534" s="3" t="s">
        <v>38288</v>
      </c>
      <c r="E7534" s="3" t="s">
        <v>38290</v>
      </c>
      <c r="F7534" s="3" t="s">
        <v>38289</v>
      </c>
      <c r="G7534" s="3" t="s">
        <v>11524</v>
      </c>
      <c r="H7534" s="3" t="s">
        <v>11172</v>
      </c>
    </row>
    <row r="7535" spans="1:8" ht="29" x14ac:dyDescent="0.35">
      <c r="A7535" s="4">
        <v>73109</v>
      </c>
      <c r="B7535" s="1">
        <v>45251</v>
      </c>
      <c r="C7535" s="2">
        <v>0.50687499999999996</v>
      </c>
      <c r="D7535" s="3" t="s">
        <v>13210</v>
      </c>
      <c r="E7535" s="3" t="s">
        <v>38294</v>
      </c>
      <c r="F7535" s="3" t="s">
        <v>38291</v>
      </c>
      <c r="G7535" s="3" t="s">
        <v>38292</v>
      </c>
      <c r="H7535" s="3" t="s">
        <v>38293</v>
      </c>
    </row>
    <row r="7536" spans="1:8" ht="188.5" x14ac:dyDescent="0.35">
      <c r="A7536" s="4">
        <v>205544</v>
      </c>
      <c r="B7536" s="1">
        <v>45251</v>
      </c>
      <c r="C7536" s="2">
        <v>0.50710648148148152</v>
      </c>
      <c r="D7536" s="3" t="s">
        <v>38295</v>
      </c>
      <c r="E7536" s="3" t="s">
        <v>38299</v>
      </c>
      <c r="F7536" s="3" t="s">
        <v>38296</v>
      </c>
      <c r="G7536" s="3" t="s">
        <v>38297</v>
      </c>
      <c r="H7536" s="3" t="s">
        <v>38298</v>
      </c>
    </row>
    <row r="7537" spans="1:8" ht="29" x14ac:dyDescent="0.35">
      <c r="A7537" s="4">
        <v>154902</v>
      </c>
      <c r="B7537" s="1">
        <v>45251</v>
      </c>
      <c r="C7537" s="2">
        <v>0.50870370370370377</v>
      </c>
      <c r="D7537" s="3" t="s">
        <v>1933</v>
      </c>
      <c r="E7537" s="3" t="s">
        <v>38303</v>
      </c>
      <c r="F7537" s="3" t="s">
        <v>38300</v>
      </c>
      <c r="G7537" s="3" t="s">
        <v>38301</v>
      </c>
      <c r="H7537" s="3" t="s">
        <v>38302</v>
      </c>
    </row>
    <row r="7538" spans="1:8" ht="116" x14ac:dyDescent="0.35">
      <c r="A7538" s="4">
        <v>92703</v>
      </c>
      <c r="B7538" s="1">
        <v>45251</v>
      </c>
      <c r="C7538" s="2">
        <v>0.51025462962962964</v>
      </c>
      <c r="D7538" s="3" t="s">
        <v>12869</v>
      </c>
      <c r="E7538" s="3" t="s">
        <v>12869</v>
      </c>
      <c r="F7538" s="3" t="s">
        <v>12941</v>
      </c>
      <c r="G7538" s="3" t="s">
        <v>12869</v>
      </c>
      <c r="H7538" s="3" t="s">
        <v>1939</v>
      </c>
    </row>
    <row r="7539" spans="1:8" ht="29" x14ac:dyDescent="0.35">
      <c r="A7539" s="4">
        <v>205429</v>
      </c>
      <c r="B7539" s="1">
        <v>45251</v>
      </c>
      <c r="C7539" s="2">
        <v>0.51868055555555559</v>
      </c>
      <c r="D7539" s="3" t="s">
        <v>38304</v>
      </c>
      <c r="E7539" s="3" t="s">
        <v>38307</v>
      </c>
      <c r="F7539" s="3" t="s">
        <v>38305</v>
      </c>
      <c r="G7539" s="3" t="s">
        <v>11013</v>
      </c>
      <c r="H7539" s="3" t="s">
        <v>38306</v>
      </c>
    </row>
    <row r="7540" spans="1:8" ht="58" x14ac:dyDescent="0.35">
      <c r="A7540" s="4">
        <v>203628</v>
      </c>
      <c r="B7540" s="1">
        <v>45251</v>
      </c>
      <c r="C7540" s="2">
        <v>0.52039351851851856</v>
      </c>
      <c r="D7540" s="3" t="s">
        <v>12181</v>
      </c>
      <c r="E7540" s="3" t="s">
        <v>38311</v>
      </c>
      <c r="F7540" s="3" t="s">
        <v>38308</v>
      </c>
      <c r="G7540" s="3" t="s">
        <v>38309</v>
      </c>
      <c r="H7540" s="3" t="s">
        <v>38310</v>
      </c>
    </row>
    <row r="7541" spans="1:8" ht="87" x14ac:dyDescent="0.35">
      <c r="A7541" s="4">
        <v>65548</v>
      </c>
      <c r="B7541" s="1">
        <v>45251</v>
      </c>
      <c r="C7541" s="2">
        <v>0.52087962962962964</v>
      </c>
      <c r="D7541" s="3" t="s">
        <v>1933</v>
      </c>
      <c r="E7541" s="3" t="s">
        <v>38312</v>
      </c>
      <c r="F7541" s="3" t="s">
        <v>1509</v>
      </c>
      <c r="G7541" s="3" t="s">
        <v>10665</v>
      </c>
      <c r="H7541" s="3" t="s">
        <v>11022</v>
      </c>
    </row>
    <row r="7542" spans="1:8" ht="29" x14ac:dyDescent="0.35">
      <c r="A7542" s="4">
        <v>89857</v>
      </c>
      <c r="B7542" s="1">
        <v>45251</v>
      </c>
      <c r="C7542" s="2">
        <v>0.52326388888888886</v>
      </c>
      <c r="D7542" s="3" t="s">
        <v>38313</v>
      </c>
      <c r="E7542" s="3" t="s">
        <v>38316</v>
      </c>
      <c r="F7542" s="3" t="s">
        <v>1854</v>
      </c>
      <c r="G7542" s="3" t="s">
        <v>38314</v>
      </c>
      <c r="H7542" s="3" t="s">
        <v>38315</v>
      </c>
    </row>
    <row r="7543" spans="1:8" ht="43.5" x14ac:dyDescent="0.35">
      <c r="A7543" s="4">
        <v>31793</v>
      </c>
      <c r="B7543" s="1">
        <v>45251</v>
      </c>
      <c r="C7543" s="2">
        <v>0.52478009259259262</v>
      </c>
      <c r="D7543" s="3" t="s">
        <v>985</v>
      </c>
      <c r="E7543" s="3" t="s">
        <v>38318</v>
      </c>
      <c r="F7543" s="3" t="s">
        <v>38317</v>
      </c>
      <c r="G7543" s="3" t="s">
        <v>10431</v>
      </c>
      <c r="H7543" s="3" t="s">
        <v>11027</v>
      </c>
    </row>
    <row r="7544" spans="1:8" ht="72.5" x14ac:dyDescent="0.35">
      <c r="A7544" s="4">
        <v>206894</v>
      </c>
      <c r="B7544" s="1">
        <v>45251</v>
      </c>
      <c r="C7544" s="2">
        <v>0.52978009259259262</v>
      </c>
      <c r="D7544" s="3" t="s">
        <v>38319</v>
      </c>
      <c r="E7544" s="3" t="s">
        <v>1548</v>
      </c>
      <c r="F7544" s="3" t="s">
        <v>38320</v>
      </c>
      <c r="G7544" s="3" t="s">
        <v>38321</v>
      </c>
      <c r="H7544" s="3" t="s">
        <v>38322</v>
      </c>
    </row>
    <row r="7545" spans="1:8" ht="29" x14ac:dyDescent="0.35">
      <c r="A7545" s="4">
        <v>75797</v>
      </c>
      <c r="B7545" s="1">
        <v>45251</v>
      </c>
      <c r="C7545" s="2">
        <v>0.52980324074074081</v>
      </c>
      <c r="D7545" s="3" t="s">
        <v>38323</v>
      </c>
      <c r="E7545" s="3" t="s">
        <v>12973</v>
      </c>
      <c r="F7545" s="3" t="s">
        <v>38324</v>
      </c>
      <c r="G7545" s="3" t="s">
        <v>38325</v>
      </c>
      <c r="H7545" s="3" t="s">
        <v>38326</v>
      </c>
    </row>
    <row r="7546" spans="1:8" ht="29" x14ac:dyDescent="0.35">
      <c r="A7546" s="4">
        <v>132730</v>
      </c>
      <c r="B7546" s="1">
        <v>45251</v>
      </c>
      <c r="C7546" s="2">
        <v>0.53077546296296296</v>
      </c>
      <c r="D7546" s="3" t="s">
        <v>233</v>
      </c>
      <c r="E7546" s="3" t="s">
        <v>38328</v>
      </c>
      <c r="F7546" s="3" t="s">
        <v>38327</v>
      </c>
      <c r="G7546" s="3" t="s">
        <v>13486</v>
      </c>
      <c r="H7546" s="3" t="s">
        <v>12587</v>
      </c>
    </row>
    <row r="7547" spans="1:8" ht="43.5" x14ac:dyDescent="0.35">
      <c r="A7547" s="4">
        <v>203444</v>
      </c>
      <c r="B7547" s="1">
        <v>45251</v>
      </c>
      <c r="C7547" s="2">
        <v>0.53276620370370364</v>
      </c>
      <c r="D7547" s="3" t="s">
        <v>38329</v>
      </c>
      <c r="E7547" s="3" t="s">
        <v>38332</v>
      </c>
      <c r="F7547" s="3" t="s">
        <v>38330</v>
      </c>
      <c r="G7547" s="3" t="s">
        <v>11335</v>
      </c>
      <c r="H7547" s="3" t="s">
        <v>38331</v>
      </c>
    </row>
    <row r="7548" spans="1:8" ht="58" x14ac:dyDescent="0.35">
      <c r="A7548" s="4">
        <v>92198</v>
      </c>
      <c r="B7548" s="1">
        <v>45251</v>
      </c>
      <c r="C7548" s="2">
        <v>0.53687499999999999</v>
      </c>
      <c r="D7548" s="3" t="s">
        <v>38333</v>
      </c>
      <c r="E7548" s="3" t="s">
        <v>12975</v>
      </c>
      <c r="F7548" s="3" t="s">
        <v>38334</v>
      </c>
      <c r="G7548" s="3" t="s">
        <v>14718</v>
      </c>
      <c r="H7548" s="3" t="s">
        <v>14719</v>
      </c>
    </row>
    <row r="7549" spans="1:8" ht="43.5" x14ac:dyDescent="0.35">
      <c r="A7549" s="4">
        <v>76461</v>
      </c>
      <c r="B7549" s="1">
        <v>45251</v>
      </c>
      <c r="C7549" s="2">
        <v>0.53973379629629636</v>
      </c>
      <c r="D7549" s="3" t="s">
        <v>10391</v>
      </c>
      <c r="E7549" s="3" t="s">
        <v>38337</v>
      </c>
      <c r="F7549" s="3" t="s">
        <v>38335</v>
      </c>
      <c r="G7549" s="3" t="s">
        <v>10468</v>
      </c>
      <c r="H7549" s="3" t="s">
        <v>38336</v>
      </c>
    </row>
    <row r="7550" spans="1:8" x14ac:dyDescent="0.35">
      <c r="A7550" s="4">
        <v>103564</v>
      </c>
      <c r="B7550" s="1">
        <v>45251</v>
      </c>
      <c r="C7550" s="2">
        <v>0.54899305555555555</v>
      </c>
      <c r="D7550" s="3" t="s">
        <v>12833</v>
      </c>
      <c r="E7550" s="3" t="s">
        <v>13258</v>
      </c>
      <c r="F7550" s="3" t="s">
        <v>12015</v>
      </c>
      <c r="G7550" s="3" t="s">
        <v>13258</v>
      </c>
      <c r="H7550" s="3" t="s">
        <v>13626</v>
      </c>
    </row>
    <row r="7551" spans="1:8" ht="29" x14ac:dyDescent="0.35">
      <c r="A7551" s="4">
        <v>9777</v>
      </c>
      <c r="B7551" s="1">
        <v>45251</v>
      </c>
      <c r="C7551" s="2">
        <v>0.56304398148148149</v>
      </c>
      <c r="D7551" s="3" t="s">
        <v>38338</v>
      </c>
      <c r="E7551" s="3" t="s">
        <v>38339</v>
      </c>
      <c r="F7551" s="3" t="s">
        <v>10287</v>
      </c>
      <c r="G7551" s="3" t="s">
        <v>38339</v>
      </c>
      <c r="H7551" s="3" t="s">
        <v>38340</v>
      </c>
    </row>
    <row r="7552" spans="1:8" x14ac:dyDescent="0.35">
      <c r="A7552" s="4">
        <v>151261</v>
      </c>
      <c r="B7552" s="1">
        <v>45251</v>
      </c>
      <c r="C7552" s="2">
        <v>0.57208333333333339</v>
      </c>
      <c r="D7552" s="3" t="s">
        <v>10328</v>
      </c>
      <c r="E7552" s="3" t="s">
        <v>12560</v>
      </c>
      <c r="F7552" s="3" t="s">
        <v>12260</v>
      </c>
      <c r="G7552" s="3" t="s">
        <v>12560</v>
      </c>
      <c r="H7552" s="3" t="s">
        <v>38341</v>
      </c>
    </row>
    <row r="7553" spans="1:8" x14ac:dyDescent="0.35">
      <c r="A7553" s="4">
        <v>13708</v>
      </c>
      <c r="B7553" s="1">
        <v>45251</v>
      </c>
      <c r="C7553" s="2">
        <v>0.57240740740740736</v>
      </c>
      <c r="D7553" s="3" t="s">
        <v>1460</v>
      </c>
      <c r="E7553" s="3" t="s">
        <v>38344</v>
      </c>
      <c r="F7553" s="3" t="s">
        <v>1359</v>
      </c>
      <c r="G7553" s="3" t="s">
        <v>38342</v>
      </c>
      <c r="H7553" s="3" t="s">
        <v>38343</v>
      </c>
    </row>
    <row r="7554" spans="1:8" ht="58" x14ac:dyDescent="0.35">
      <c r="A7554" s="4">
        <v>141802</v>
      </c>
      <c r="B7554" s="1">
        <v>45251</v>
      </c>
      <c r="C7554" s="2">
        <v>0.57738425925925929</v>
      </c>
      <c r="D7554" s="3" t="s">
        <v>38345</v>
      </c>
      <c r="E7554" s="3" t="s">
        <v>38348</v>
      </c>
      <c r="F7554" s="3" t="s">
        <v>38346</v>
      </c>
      <c r="G7554" s="3" t="s">
        <v>10468</v>
      </c>
      <c r="H7554" s="3" t="s">
        <v>38347</v>
      </c>
    </row>
    <row r="7555" spans="1:8" ht="145" x14ac:dyDescent="0.35">
      <c r="A7555" s="4">
        <v>180115</v>
      </c>
      <c r="B7555" s="1">
        <v>45251</v>
      </c>
      <c r="C7555" s="2">
        <v>0.57802083333333332</v>
      </c>
      <c r="D7555" s="3" t="s">
        <v>985</v>
      </c>
      <c r="E7555" s="3" t="s">
        <v>15512</v>
      </c>
      <c r="F7555" s="3" t="s">
        <v>38349</v>
      </c>
      <c r="G7555" s="3" t="s">
        <v>104</v>
      </c>
      <c r="H7555" s="3" t="s">
        <v>4190</v>
      </c>
    </row>
    <row r="7556" spans="1:8" ht="43.5" x14ac:dyDescent="0.35">
      <c r="A7556" s="4">
        <v>205567</v>
      </c>
      <c r="B7556" s="1">
        <v>45251</v>
      </c>
      <c r="C7556" s="2">
        <v>0.58037037037037031</v>
      </c>
      <c r="D7556" s="3" t="s">
        <v>1702</v>
      </c>
      <c r="E7556" s="3" t="s">
        <v>38265</v>
      </c>
      <c r="F7556" s="3" t="s">
        <v>38350</v>
      </c>
      <c r="G7556" s="3" t="s">
        <v>38263</v>
      </c>
      <c r="H7556" s="3" t="s">
        <v>38351</v>
      </c>
    </row>
    <row r="7557" spans="1:8" ht="43.5" x14ac:dyDescent="0.35">
      <c r="A7557" s="4">
        <v>199231</v>
      </c>
      <c r="B7557" s="1">
        <v>45251</v>
      </c>
      <c r="C7557" s="2">
        <v>0.58315972222222223</v>
      </c>
      <c r="D7557" s="3" t="s">
        <v>985</v>
      </c>
      <c r="E7557" s="3" t="s">
        <v>38354</v>
      </c>
      <c r="F7557" s="3" t="s">
        <v>38352</v>
      </c>
      <c r="G7557" s="3" t="s">
        <v>100</v>
      </c>
      <c r="H7557" s="3" t="s">
        <v>38353</v>
      </c>
    </row>
    <row r="7558" spans="1:8" ht="72.5" x14ac:dyDescent="0.35">
      <c r="A7558" s="4">
        <v>33643</v>
      </c>
      <c r="B7558" s="1">
        <v>45251</v>
      </c>
      <c r="C7558" s="2">
        <v>0.58651620370370372</v>
      </c>
      <c r="D7558" s="3" t="s">
        <v>38355</v>
      </c>
      <c r="E7558" s="3" t="s">
        <v>38359</v>
      </c>
      <c r="F7558" s="3" t="s">
        <v>38356</v>
      </c>
      <c r="G7558" s="3" t="s">
        <v>38357</v>
      </c>
      <c r="H7558" s="3" t="s">
        <v>38358</v>
      </c>
    </row>
    <row r="7559" spans="1:8" ht="159.5" x14ac:dyDescent="0.35">
      <c r="A7559" s="4">
        <v>178262</v>
      </c>
      <c r="B7559" s="1">
        <v>45251</v>
      </c>
      <c r="C7559" s="2">
        <v>0.58744212962962961</v>
      </c>
      <c r="D7559" s="3" t="s">
        <v>985</v>
      </c>
      <c r="E7559" s="3" t="s">
        <v>38362</v>
      </c>
      <c r="F7559" s="3" t="s">
        <v>38360</v>
      </c>
      <c r="G7559" s="3" t="s">
        <v>100</v>
      </c>
      <c r="H7559" s="3" t="s">
        <v>38361</v>
      </c>
    </row>
    <row r="7560" spans="1:8" x14ac:dyDescent="0.35">
      <c r="A7560" s="4">
        <v>195925</v>
      </c>
      <c r="B7560" s="1">
        <v>45251</v>
      </c>
      <c r="C7560" s="2">
        <v>0.58791666666666664</v>
      </c>
      <c r="D7560" s="3" t="s">
        <v>769</v>
      </c>
      <c r="E7560" s="3" t="s">
        <v>13355</v>
      </c>
      <c r="F7560" s="3" t="s">
        <v>12780</v>
      </c>
      <c r="G7560" s="3" t="s">
        <v>13355</v>
      </c>
      <c r="H7560" s="3" t="s">
        <v>13626</v>
      </c>
    </row>
    <row r="7561" spans="1:8" ht="29" x14ac:dyDescent="0.35">
      <c r="A7561" s="4">
        <v>187579</v>
      </c>
      <c r="B7561" s="1">
        <v>45251</v>
      </c>
      <c r="C7561" s="2">
        <v>0.58959490740740739</v>
      </c>
      <c r="D7561" s="3" t="s">
        <v>1436</v>
      </c>
      <c r="E7561" s="3" t="s">
        <v>38366</v>
      </c>
      <c r="F7561" s="3" t="s">
        <v>38363</v>
      </c>
      <c r="G7561" s="3" t="s">
        <v>38364</v>
      </c>
      <c r="H7561" s="3" t="s">
        <v>38365</v>
      </c>
    </row>
    <row r="7562" spans="1:8" ht="159.5" x14ac:dyDescent="0.35">
      <c r="A7562" s="4">
        <v>193646</v>
      </c>
      <c r="B7562" s="1">
        <v>45251</v>
      </c>
      <c r="C7562" s="2">
        <v>0.59497685185185178</v>
      </c>
      <c r="D7562" s="3" t="s">
        <v>38367</v>
      </c>
      <c r="E7562" s="3" t="s">
        <v>38371</v>
      </c>
      <c r="F7562" s="3" t="s">
        <v>38368</v>
      </c>
      <c r="G7562" s="3" t="s">
        <v>38369</v>
      </c>
      <c r="H7562" s="3" t="s">
        <v>38370</v>
      </c>
    </row>
    <row r="7563" spans="1:8" ht="87" x14ac:dyDescent="0.35">
      <c r="A7563" s="4">
        <v>62155</v>
      </c>
      <c r="B7563" s="1">
        <v>45251</v>
      </c>
      <c r="C7563" s="2">
        <v>0.59658564814814818</v>
      </c>
      <c r="D7563" s="3" t="s">
        <v>38372</v>
      </c>
      <c r="E7563" s="3" t="s">
        <v>38376</v>
      </c>
      <c r="F7563" s="3" t="s">
        <v>38373</v>
      </c>
      <c r="G7563" s="3" t="s">
        <v>38374</v>
      </c>
      <c r="H7563" s="3" t="s">
        <v>38375</v>
      </c>
    </row>
    <row r="7564" spans="1:8" ht="101.5" x14ac:dyDescent="0.35">
      <c r="A7564" s="4">
        <v>208132</v>
      </c>
      <c r="B7564" s="1">
        <v>45251</v>
      </c>
      <c r="C7564" s="2">
        <v>0.59898148148148145</v>
      </c>
      <c r="D7564" s="3" t="s">
        <v>38377</v>
      </c>
      <c r="E7564" s="3" t="s">
        <v>38381</v>
      </c>
      <c r="F7564" s="3" t="s">
        <v>38378</v>
      </c>
      <c r="G7564" s="3" t="s">
        <v>38379</v>
      </c>
      <c r="H7564" s="3" t="s">
        <v>38380</v>
      </c>
    </row>
    <row r="7565" spans="1:8" ht="72.5" x14ac:dyDescent="0.35">
      <c r="A7565" s="4">
        <v>48407</v>
      </c>
      <c r="B7565" s="1">
        <v>45251</v>
      </c>
      <c r="C7565" s="2">
        <v>0.59942129629629626</v>
      </c>
      <c r="D7565" s="3" t="s">
        <v>38382</v>
      </c>
      <c r="E7565" s="3" t="s">
        <v>38386</v>
      </c>
      <c r="F7565" s="3" t="s">
        <v>38383</v>
      </c>
      <c r="G7565" s="3" t="s">
        <v>38384</v>
      </c>
      <c r="H7565" s="3" t="s">
        <v>38385</v>
      </c>
    </row>
    <row r="7566" spans="1:8" ht="43.5" x14ac:dyDescent="0.35">
      <c r="A7566" s="4">
        <v>199808</v>
      </c>
      <c r="B7566" s="1">
        <v>45251</v>
      </c>
      <c r="C7566" s="2">
        <v>0.60210648148148149</v>
      </c>
      <c r="D7566" s="3" t="s">
        <v>790</v>
      </c>
      <c r="E7566" s="3" t="s">
        <v>38390</v>
      </c>
      <c r="F7566" s="3" t="s">
        <v>38387</v>
      </c>
      <c r="G7566" s="3" t="s">
        <v>38388</v>
      </c>
      <c r="H7566" s="3" t="s">
        <v>38389</v>
      </c>
    </row>
    <row r="7567" spans="1:8" ht="43.5" x14ac:dyDescent="0.35">
      <c r="A7567" s="4">
        <v>206111</v>
      </c>
      <c r="B7567" s="1">
        <v>45251</v>
      </c>
      <c r="C7567" s="2">
        <v>0.60335648148148147</v>
      </c>
      <c r="D7567" s="3" t="s">
        <v>13006</v>
      </c>
      <c r="E7567" s="3" t="s">
        <v>38394</v>
      </c>
      <c r="F7567" s="3" t="s">
        <v>38391</v>
      </c>
      <c r="G7567" s="3" t="s">
        <v>38392</v>
      </c>
      <c r="H7567" s="3" t="s">
        <v>38393</v>
      </c>
    </row>
    <row r="7568" spans="1:8" ht="43.5" x14ac:dyDescent="0.35">
      <c r="A7568" s="4">
        <v>199808</v>
      </c>
      <c r="B7568" s="1">
        <v>45251</v>
      </c>
      <c r="C7568" s="2">
        <v>0.60401620370370368</v>
      </c>
      <c r="D7568" s="3" t="s">
        <v>790</v>
      </c>
      <c r="E7568" s="3" t="s">
        <v>38390</v>
      </c>
      <c r="F7568" s="3" t="s">
        <v>38387</v>
      </c>
      <c r="G7568" s="3" t="s">
        <v>38388</v>
      </c>
      <c r="H7568" s="3" t="s">
        <v>38395</v>
      </c>
    </row>
    <row r="7569" spans="1:8" ht="87" x14ac:dyDescent="0.35">
      <c r="A7569" s="4">
        <v>96955</v>
      </c>
      <c r="B7569" s="1">
        <v>45251</v>
      </c>
      <c r="C7569" s="2">
        <v>0.60659722222222223</v>
      </c>
      <c r="D7569" s="3" t="s">
        <v>38396</v>
      </c>
      <c r="E7569" s="3" t="s">
        <v>15579</v>
      </c>
      <c r="F7569" s="3" t="s">
        <v>38397</v>
      </c>
      <c r="G7569" s="3" t="s">
        <v>34500</v>
      </c>
      <c r="H7569" s="3" t="s">
        <v>38398</v>
      </c>
    </row>
    <row r="7570" spans="1:8" ht="58" x14ac:dyDescent="0.35">
      <c r="A7570" s="4">
        <v>154301</v>
      </c>
      <c r="B7570" s="1">
        <v>45251</v>
      </c>
      <c r="C7570" s="2">
        <v>0.60790509259259262</v>
      </c>
      <c r="D7570" s="3" t="s">
        <v>985</v>
      </c>
      <c r="E7570" s="3" t="s">
        <v>38400</v>
      </c>
      <c r="F7570" s="3" t="s">
        <v>38399</v>
      </c>
      <c r="G7570" s="3" t="s">
        <v>38400</v>
      </c>
      <c r="H7570" s="3" t="s">
        <v>38401</v>
      </c>
    </row>
    <row r="7571" spans="1:8" ht="43.5" x14ac:dyDescent="0.35">
      <c r="A7571" s="4">
        <v>87938</v>
      </c>
      <c r="B7571" s="1">
        <v>45251</v>
      </c>
      <c r="C7571" s="2">
        <v>0.61012731481481486</v>
      </c>
      <c r="D7571" s="3" t="s">
        <v>1436</v>
      </c>
      <c r="E7571" s="3" t="s">
        <v>38405</v>
      </c>
      <c r="F7571" s="3" t="s">
        <v>38402</v>
      </c>
      <c r="G7571" s="3" t="s">
        <v>38403</v>
      </c>
      <c r="H7571" s="3" t="s">
        <v>38404</v>
      </c>
    </row>
    <row r="7572" spans="1:8" ht="87" x14ac:dyDescent="0.35">
      <c r="A7572" s="4">
        <v>90049</v>
      </c>
      <c r="B7572" s="1">
        <v>45251</v>
      </c>
      <c r="C7572" s="2">
        <v>0.61062499999999997</v>
      </c>
      <c r="D7572" s="3" t="s">
        <v>38406</v>
      </c>
      <c r="E7572" s="3" t="s">
        <v>38410</v>
      </c>
      <c r="F7572" s="3" t="s">
        <v>38407</v>
      </c>
      <c r="G7572" s="3" t="s">
        <v>38408</v>
      </c>
      <c r="H7572" s="3" t="s">
        <v>38409</v>
      </c>
    </row>
    <row r="7573" spans="1:8" x14ac:dyDescent="0.35">
      <c r="A7573" s="4">
        <v>49141</v>
      </c>
      <c r="B7573" s="1">
        <v>45251</v>
      </c>
      <c r="C7573" s="2">
        <v>0.61234953703703698</v>
      </c>
      <c r="D7573" s="3" t="s">
        <v>1436</v>
      </c>
      <c r="E7573" s="3" t="s">
        <v>12987</v>
      </c>
      <c r="F7573" s="3" t="s">
        <v>38411</v>
      </c>
      <c r="G7573" s="3" t="s">
        <v>12987</v>
      </c>
      <c r="H7573" s="3" t="s">
        <v>15567</v>
      </c>
    </row>
    <row r="7574" spans="1:8" ht="72.5" x14ac:dyDescent="0.35">
      <c r="A7574" s="4">
        <v>65109</v>
      </c>
      <c r="B7574" s="1">
        <v>45251</v>
      </c>
      <c r="C7574" s="2">
        <v>0.6141550925925926</v>
      </c>
      <c r="D7574" s="3" t="s">
        <v>1460</v>
      </c>
      <c r="E7574" s="3" t="s">
        <v>38412</v>
      </c>
      <c r="F7574" s="3" t="s">
        <v>1359</v>
      </c>
      <c r="G7574" s="3" t="s">
        <v>38412</v>
      </c>
      <c r="H7574" s="3" t="s">
        <v>10411</v>
      </c>
    </row>
    <row r="7575" spans="1:8" ht="58" x14ac:dyDescent="0.35">
      <c r="A7575" s="4">
        <v>132198</v>
      </c>
      <c r="B7575" s="1">
        <v>45251</v>
      </c>
      <c r="C7575" s="2">
        <v>0.61504629629629626</v>
      </c>
      <c r="D7575" s="3" t="s">
        <v>11450</v>
      </c>
      <c r="E7575" s="3" t="s">
        <v>38416</v>
      </c>
      <c r="F7575" s="3" t="s">
        <v>38413</v>
      </c>
      <c r="G7575" s="3" t="s">
        <v>38414</v>
      </c>
      <c r="H7575" s="3" t="s">
        <v>38415</v>
      </c>
    </row>
    <row r="7576" spans="1:8" ht="159.5" x14ac:dyDescent="0.35">
      <c r="A7576" s="4">
        <v>26106</v>
      </c>
      <c r="B7576" s="1">
        <v>45251</v>
      </c>
      <c r="C7576" s="2">
        <v>0.61716435185185181</v>
      </c>
      <c r="D7576" s="3" t="s">
        <v>38417</v>
      </c>
      <c r="E7576" s="3" t="s">
        <v>38420</v>
      </c>
      <c r="F7576" s="3" t="s">
        <v>38418</v>
      </c>
      <c r="G7576" s="3" t="s">
        <v>11524</v>
      </c>
      <c r="H7576" s="3" t="s">
        <v>38419</v>
      </c>
    </row>
    <row r="7577" spans="1:8" ht="58" x14ac:dyDescent="0.35">
      <c r="A7577" s="4">
        <v>8858</v>
      </c>
      <c r="B7577" s="1">
        <v>45251</v>
      </c>
      <c r="C7577" s="2">
        <v>0.61743055555555559</v>
      </c>
      <c r="D7577" s="3" t="s">
        <v>38421</v>
      </c>
      <c r="E7577" s="3" t="s">
        <v>22786</v>
      </c>
      <c r="F7577" s="3" t="s">
        <v>38422</v>
      </c>
      <c r="G7577" s="3" t="e">
        <f>-HTN + CHB</f>
        <v>#NAME?</v>
      </c>
      <c r="H7577" s="3" t="s">
        <v>38423</v>
      </c>
    </row>
    <row r="7578" spans="1:8" ht="43.5" x14ac:dyDescent="0.35">
      <c r="A7578" s="4">
        <v>52240</v>
      </c>
      <c r="B7578" s="1">
        <v>45251</v>
      </c>
      <c r="C7578" s="2">
        <v>0.61957175925925922</v>
      </c>
      <c r="D7578" s="3" t="s">
        <v>38424</v>
      </c>
      <c r="E7578" s="3" t="s">
        <v>38427</v>
      </c>
      <c r="F7578" s="3" t="s">
        <v>38425</v>
      </c>
      <c r="G7578" s="3" t="s">
        <v>13097</v>
      </c>
      <c r="H7578" s="3" t="s">
        <v>38426</v>
      </c>
    </row>
    <row r="7579" spans="1:8" ht="72.5" x14ac:dyDescent="0.35">
      <c r="A7579" s="4">
        <v>16679</v>
      </c>
      <c r="B7579" s="1">
        <v>45251</v>
      </c>
      <c r="C7579" s="2">
        <v>0.62060185185185179</v>
      </c>
      <c r="D7579" s="3" t="s">
        <v>15155</v>
      </c>
      <c r="E7579" s="3" t="s">
        <v>31137</v>
      </c>
      <c r="F7579" s="3" t="s">
        <v>1805</v>
      </c>
      <c r="G7579" s="3" t="s">
        <v>14503</v>
      </c>
      <c r="H7579" s="3" t="s">
        <v>38428</v>
      </c>
    </row>
    <row r="7580" spans="1:8" ht="58" x14ac:dyDescent="0.35">
      <c r="A7580" s="4">
        <v>167432</v>
      </c>
      <c r="B7580" s="1">
        <v>45251</v>
      </c>
      <c r="C7580" s="2">
        <v>0.62666666666666659</v>
      </c>
      <c r="D7580" s="3" t="s">
        <v>38429</v>
      </c>
      <c r="E7580" s="3" t="s">
        <v>38433</v>
      </c>
      <c r="F7580" s="3" t="s">
        <v>38430</v>
      </c>
      <c r="G7580" s="3" t="s">
        <v>38431</v>
      </c>
      <c r="H7580" s="3" t="s">
        <v>38432</v>
      </c>
    </row>
    <row r="7581" spans="1:8" ht="130.5" x14ac:dyDescent="0.35">
      <c r="A7581" s="4">
        <v>41561</v>
      </c>
      <c r="B7581" s="1">
        <v>45251</v>
      </c>
      <c r="C7581" s="2">
        <v>0.62738425925925922</v>
      </c>
      <c r="D7581" s="3" t="s">
        <v>38434</v>
      </c>
      <c r="E7581" s="3" t="s">
        <v>38438</v>
      </c>
      <c r="F7581" s="3" t="s">
        <v>38435</v>
      </c>
      <c r="G7581" s="3" t="s">
        <v>38436</v>
      </c>
      <c r="H7581" s="3" t="s">
        <v>38437</v>
      </c>
    </row>
    <row r="7582" spans="1:8" ht="58" x14ac:dyDescent="0.35">
      <c r="A7582" s="4">
        <v>167432</v>
      </c>
      <c r="B7582" s="1">
        <v>45251</v>
      </c>
      <c r="C7582" s="2">
        <v>0.62760416666666663</v>
      </c>
      <c r="D7582" s="3" t="s">
        <v>38429</v>
      </c>
      <c r="E7582" s="3" t="s">
        <v>38433</v>
      </c>
      <c r="F7582" s="3" t="s">
        <v>38430</v>
      </c>
      <c r="G7582" s="3" t="s">
        <v>38431</v>
      </c>
      <c r="H7582" s="3" t="s">
        <v>38439</v>
      </c>
    </row>
    <row r="7583" spans="1:8" ht="58" x14ac:dyDescent="0.35">
      <c r="A7583" s="4">
        <v>206881</v>
      </c>
      <c r="B7583" s="1">
        <v>45251</v>
      </c>
      <c r="C7583" s="2">
        <v>0.63101851851851853</v>
      </c>
      <c r="D7583" s="3" t="s">
        <v>38440</v>
      </c>
      <c r="E7583" s="3" t="s">
        <v>38443</v>
      </c>
      <c r="F7583" s="3" t="s">
        <v>38441</v>
      </c>
      <c r="G7583" s="3" t="s">
        <v>11524</v>
      </c>
      <c r="H7583" s="3" t="s">
        <v>38442</v>
      </c>
    </row>
    <row r="7584" spans="1:8" ht="43.5" x14ac:dyDescent="0.35">
      <c r="A7584" s="4">
        <v>96560</v>
      </c>
      <c r="B7584" s="1">
        <v>45251</v>
      </c>
      <c r="C7584" s="2">
        <v>0.63317129629629632</v>
      </c>
      <c r="D7584" s="3" t="s">
        <v>38444</v>
      </c>
      <c r="E7584" s="3" t="s">
        <v>38448</v>
      </c>
      <c r="F7584" s="3" t="s">
        <v>38445</v>
      </c>
      <c r="G7584" s="3" t="s">
        <v>38446</v>
      </c>
      <c r="H7584" s="3" t="s">
        <v>38447</v>
      </c>
    </row>
    <row r="7585" spans="1:8" x14ac:dyDescent="0.35">
      <c r="A7585" s="4">
        <v>33784</v>
      </c>
      <c r="B7585" s="1">
        <v>45251</v>
      </c>
      <c r="C7585" s="2">
        <v>0.63498842592592586</v>
      </c>
      <c r="D7585" s="3" t="s">
        <v>985</v>
      </c>
      <c r="E7585" s="3" t="s">
        <v>506</v>
      </c>
      <c r="F7585" s="3" t="s">
        <v>12918</v>
      </c>
      <c r="G7585" s="3" t="s">
        <v>8249</v>
      </c>
      <c r="H7585" s="3" t="s">
        <v>1615</v>
      </c>
    </row>
    <row r="7586" spans="1:8" ht="43.5" x14ac:dyDescent="0.35">
      <c r="A7586" s="4">
        <v>165351</v>
      </c>
      <c r="B7586" s="1">
        <v>45251</v>
      </c>
      <c r="C7586" s="2">
        <v>0.63578703703703698</v>
      </c>
      <c r="D7586" s="3" t="s">
        <v>38449</v>
      </c>
      <c r="E7586" s="3" t="s">
        <v>38451</v>
      </c>
      <c r="F7586" s="3" t="s">
        <v>38450</v>
      </c>
      <c r="G7586" s="3" t="s">
        <v>13978</v>
      </c>
      <c r="H7586" s="3" t="s">
        <v>29</v>
      </c>
    </row>
    <row r="7587" spans="1:8" x14ac:dyDescent="0.35">
      <c r="A7587" s="4">
        <v>88553</v>
      </c>
      <c r="B7587" s="1">
        <v>45251</v>
      </c>
      <c r="C7587" s="2">
        <v>0.63829861111111108</v>
      </c>
      <c r="D7587" s="3" t="s">
        <v>12295</v>
      </c>
      <c r="E7587" s="3" t="s">
        <v>12789</v>
      </c>
      <c r="F7587" s="3" t="s">
        <v>12830</v>
      </c>
      <c r="G7587" s="3" t="s">
        <v>12789</v>
      </c>
      <c r="H7587" s="3" t="s">
        <v>38452</v>
      </c>
    </row>
    <row r="7588" spans="1:8" ht="87" x14ac:dyDescent="0.35">
      <c r="A7588" s="4">
        <v>33648</v>
      </c>
      <c r="B7588" s="1">
        <v>45251</v>
      </c>
      <c r="C7588" s="2">
        <v>0.64004629629629628</v>
      </c>
      <c r="D7588" s="3" t="s">
        <v>10683</v>
      </c>
      <c r="E7588" s="3" t="s">
        <v>38455</v>
      </c>
      <c r="F7588" s="3" t="s">
        <v>38453</v>
      </c>
      <c r="G7588" s="3" t="s">
        <v>10864</v>
      </c>
      <c r="H7588" s="3" t="s">
        <v>38454</v>
      </c>
    </row>
    <row r="7589" spans="1:8" x14ac:dyDescent="0.35">
      <c r="A7589" s="4">
        <v>207041</v>
      </c>
      <c r="B7589" s="1">
        <v>45251</v>
      </c>
      <c r="C7589" s="2">
        <v>0.6436574074074074</v>
      </c>
      <c r="D7589" s="3" t="s">
        <v>14019</v>
      </c>
      <c r="E7589" s="3" t="s">
        <v>38457</v>
      </c>
      <c r="F7589" s="3" t="s">
        <v>12054</v>
      </c>
      <c r="G7589" s="3" t="s">
        <v>38456</v>
      </c>
      <c r="H7589" s="3" t="s">
        <v>13626</v>
      </c>
    </row>
    <row r="7590" spans="1:8" ht="43.5" x14ac:dyDescent="0.35">
      <c r="A7590" s="4">
        <v>44293</v>
      </c>
      <c r="B7590" s="1">
        <v>45251</v>
      </c>
      <c r="C7590" s="2">
        <v>0.64524305555555561</v>
      </c>
      <c r="D7590" s="3" t="s">
        <v>38458</v>
      </c>
      <c r="E7590" s="3" t="s">
        <v>14053</v>
      </c>
      <c r="F7590" s="3" t="s">
        <v>38459</v>
      </c>
      <c r="G7590" s="3" t="s">
        <v>100</v>
      </c>
      <c r="H7590" s="3" t="s">
        <v>38460</v>
      </c>
    </row>
    <row r="7591" spans="1:8" ht="29" x14ac:dyDescent="0.35">
      <c r="A7591" s="4">
        <v>170293</v>
      </c>
      <c r="B7591" s="1">
        <v>45251</v>
      </c>
      <c r="C7591" s="2">
        <v>0.64641203703703709</v>
      </c>
      <c r="D7591" s="3" t="s">
        <v>1436</v>
      </c>
      <c r="E7591" s="3" t="s">
        <v>38462</v>
      </c>
      <c r="F7591" s="3" t="s">
        <v>38461</v>
      </c>
      <c r="G7591" s="3" t="s">
        <v>38462</v>
      </c>
      <c r="H7591" s="3" t="s">
        <v>38463</v>
      </c>
    </row>
    <row r="7592" spans="1:8" ht="29" x14ac:dyDescent="0.35">
      <c r="A7592" s="4">
        <v>164676</v>
      </c>
      <c r="B7592" s="1">
        <v>45251</v>
      </c>
      <c r="C7592" s="2">
        <v>0.64723379629629629</v>
      </c>
      <c r="D7592" s="3" t="s">
        <v>38464</v>
      </c>
      <c r="E7592" s="3" t="s">
        <v>38467</v>
      </c>
      <c r="F7592" s="3" t="s">
        <v>38465</v>
      </c>
      <c r="G7592" s="3" t="s">
        <v>12146</v>
      </c>
      <c r="H7592" s="3" t="s">
        <v>38466</v>
      </c>
    </row>
    <row r="7593" spans="1:8" ht="29" x14ac:dyDescent="0.35">
      <c r="A7593" s="4">
        <v>96560</v>
      </c>
      <c r="B7593" s="1">
        <v>45251</v>
      </c>
      <c r="C7593" s="2">
        <v>0.64968749999999997</v>
      </c>
      <c r="D7593" s="3" t="s">
        <v>38468</v>
      </c>
      <c r="E7593" s="3" t="s">
        <v>38472</v>
      </c>
      <c r="F7593" s="3" t="s">
        <v>38469</v>
      </c>
      <c r="G7593" s="3" t="s">
        <v>38470</v>
      </c>
      <c r="H7593" s="3" t="s">
        <v>38471</v>
      </c>
    </row>
    <row r="7594" spans="1:8" ht="72.5" x14ac:dyDescent="0.35">
      <c r="A7594" s="4">
        <v>137391</v>
      </c>
      <c r="B7594" s="1">
        <v>45251</v>
      </c>
      <c r="C7594" s="2">
        <v>0.65026620370370369</v>
      </c>
      <c r="D7594" s="3" t="s">
        <v>38473</v>
      </c>
      <c r="E7594" s="3" t="s">
        <v>38473</v>
      </c>
      <c r="F7594" s="3" t="s">
        <v>12918</v>
      </c>
      <c r="G7594" s="3" t="s">
        <v>38473</v>
      </c>
      <c r="H7594" s="3" t="s">
        <v>3017</v>
      </c>
    </row>
    <row r="7595" spans="1:8" ht="116" x14ac:dyDescent="0.35">
      <c r="A7595" s="4">
        <v>93548</v>
      </c>
      <c r="B7595" s="1">
        <v>45251</v>
      </c>
      <c r="C7595" s="2">
        <v>0.65106481481481482</v>
      </c>
      <c r="D7595" s="3" t="s">
        <v>38474</v>
      </c>
      <c r="E7595" s="3" t="s">
        <v>22764</v>
      </c>
      <c r="F7595" s="3" t="s">
        <v>38475</v>
      </c>
      <c r="G7595" s="3" t="s">
        <v>38476</v>
      </c>
      <c r="H7595" s="3" t="s">
        <v>38477</v>
      </c>
    </row>
    <row r="7596" spans="1:8" ht="43.5" x14ac:dyDescent="0.35">
      <c r="A7596" s="4">
        <v>206207</v>
      </c>
      <c r="B7596" s="1">
        <v>45251</v>
      </c>
      <c r="C7596" s="2">
        <v>0.65162037037037035</v>
      </c>
      <c r="D7596" s="3" t="s">
        <v>11985</v>
      </c>
      <c r="E7596" s="3" t="s">
        <v>38480</v>
      </c>
      <c r="F7596" s="3" t="s">
        <v>38478</v>
      </c>
      <c r="G7596" s="3" t="s">
        <v>11707</v>
      </c>
      <c r="H7596" s="3" t="s">
        <v>38479</v>
      </c>
    </row>
    <row r="7597" spans="1:8" ht="29" x14ac:dyDescent="0.35">
      <c r="A7597" s="4">
        <v>181784</v>
      </c>
      <c r="B7597" s="1">
        <v>45251</v>
      </c>
      <c r="C7597" s="2">
        <v>0.65182870370370372</v>
      </c>
      <c r="D7597" s="3" t="s">
        <v>38481</v>
      </c>
      <c r="E7597" s="3" t="s">
        <v>38484</v>
      </c>
      <c r="F7597" s="3" t="s">
        <v>38482</v>
      </c>
      <c r="G7597" s="3" t="s">
        <v>11524</v>
      </c>
      <c r="H7597" s="3" t="s">
        <v>38483</v>
      </c>
    </row>
    <row r="7598" spans="1:8" ht="116" x14ac:dyDescent="0.35">
      <c r="A7598" s="4">
        <v>200472</v>
      </c>
      <c r="B7598" s="1">
        <v>45251</v>
      </c>
      <c r="C7598" s="2">
        <v>0.65186342592592594</v>
      </c>
      <c r="D7598" s="3" t="s">
        <v>38485</v>
      </c>
      <c r="E7598" s="3" t="s">
        <v>38487</v>
      </c>
      <c r="F7598" s="3" t="s">
        <v>38486</v>
      </c>
      <c r="G7598" s="3" t="s">
        <v>38487</v>
      </c>
      <c r="H7598" s="3" t="s">
        <v>38488</v>
      </c>
    </row>
    <row r="7599" spans="1:8" ht="58" x14ac:dyDescent="0.35">
      <c r="A7599" s="4">
        <v>98515</v>
      </c>
      <c r="B7599" s="1">
        <v>45251</v>
      </c>
      <c r="C7599" s="2">
        <v>0.6554861111111111</v>
      </c>
      <c r="D7599" s="3" t="s">
        <v>38489</v>
      </c>
      <c r="E7599" s="3" t="s">
        <v>11555</v>
      </c>
      <c r="F7599" s="3" t="s">
        <v>15565</v>
      </c>
      <c r="G7599" s="3" t="s">
        <v>38490</v>
      </c>
      <c r="H7599" s="3" t="s">
        <v>38491</v>
      </c>
    </row>
    <row r="7600" spans="1:8" x14ac:dyDescent="0.35">
      <c r="A7600" s="4">
        <v>205451</v>
      </c>
      <c r="B7600" s="1">
        <v>45251</v>
      </c>
      <c r="C7600" s="2">
        <v>0.65886574074074067</v>
      </c>
      <c r="D7600" s="3" t="s">
        <v>14798</v>
      </c>
      <c r="E7600" s="3" t="s">
        <v>14798</v>
      </c>
      <c r="F7600" s="3" t="s">
        <v>12751</v>
      </c>
      <c r="G7600" s="3" t="s">
        <v>14798</v>
      </c>
      <c r="H7600" s="3" t="s">
        <v>13626</v>
      </c>
    </row>
    <row r="7601" spans="1:8" ht="29" x14ac:dyDescent="0.35">
      <c r="A7601" s="4">
        <v>90340</v>
      </c>
      <c r="B7601" s="1">
        <v>45251</v>
      </c>
      <c r="C7601" s="2">
        <v>0.65938657407407408</v>
      </c>
      <c r="D7601" s="3" t="s">
        <v>1436</v>
      </c>
      <c r="E7601" s="3" t="s">
        <v>38494</v>
      </c>
      <c r="F7601" s="3" t="s">
        <v>38492</v>
      </c>
      <c r="G7601" s="3" t="s">
        <v>38493</v>
      </c>
      <c r="H7601" s="3" t="s">
        <v>29949</v>
      </c>
    </row>
    <row r="7602" spans="1:8" ht="58" x14ac:dyDescent="0.35">
      <c r="A7602" s="4">
        <v>70917</v>
      </c>
      <c r="B7602" s="1">
        <v>45251</v>
      </c>
      <c r="C7602" s="2">
        <v>0.66146990740740741</v>
      </c>
      <c r="D7602" s="3" t="s">
        <v>38495</v>
      </c>
      <c r="E7602" s="3" t="s">
        <v>38498</v>
      </c>
      <c r="F7602" s="3" t="e">
        <f>-BP= FBS=128-162</f>
        <v>#NAME?</v>
      </c>
      <c r="G7602" s="3" t="s">
        <v>38496</v>
      </c>
      <c r="H7602" s="3" t="s">
        <v>38497</v>
      </c>
    </row>
    <row r="7603" spans="1:8" ht="43.5" x14ac:dyDescent="0.35">
      <c r="A7603" s="4">
        <v>193513</v>
      </c>
      <c r="B7603" s="1">
        <v>45251</v>
      </c>
      <c r="C7603" s="2">
        <v>0.66266203703703697</v>
      </c>
      <c r="D7603" s="3" t="s">
        <v>985</v>
      </c>
      <c r="E7603" s="3" t="s">
        <v>38501</v>
      </c>
      <c r="F7603" s="3" t="s">
        <v>38499</v>
      </c>
      <c r="G7603" s="3" t="s">
        <v>100</v>
      </c>
      <c r="H7603" s="3" t="s">
        <v>38500</v>
      </c>
    </row>
    <row r="7604" spans="1:8" ht="58" x14ac:dyDescent="0.35">
      <c r="A7604" s="4">
        <v>111538</v>
      </c>
      <c r="B7604" s="1">
        <v>45251</v>
      </c>
      <c r="C7604" s="2">
        <v>0.66407407407407404</v>
      </c>
      <c r="D7604" s="3" t="s">
        <v>38502</v>
      </c>
      <c r="E7604" s="3" t="s">
        <v>38506</v>
      </c>
      <c r="F7604" s="3" t="s">
        <v>38503</v>
      </c>
      <c r="G7604" s="3" t="s">
        <v>38504</v>
      </c>
      <c r="H7604" s="3" t="s">
        <v>38505</v>
      </c>
    </row>
    <row r="7605" spans="1:8" ht="43.5" x14ac:dyDescent="0.35">
      <c r="A7605" s="4">
        <v>199613</v>
      </c>
      <c r="B7605" s="1">
        <v>45251</v>
      </c>
      <c r="C7605" s="2">
        <v>0.66478009259259252</v>
      </c>
      <c r="D7605" s="3" t="s">
        <v>11985</v>
      </c>
      <c r="E7605" s="3" t="s">
        <v>14443</v>
      </c>
      <c r="F7605" s="3" t="s">
        <v>38507</v>
      </c>
      <c r="G7605" s="3" t="s">
        <v>10952</v>
      </c>
      <c r="H7605" s="3" t="s">
        <v>115</v>
      </c>
    </row>
    <row r="7606" spans="1:8" ht="43.5" x14ac:dyDescent="0.35">
      <c r="A7606" s="4">
        <v>206881</v>
      </c>
      <c r="B7606" s="1">
        <v>45251</v>
      </c>
      <c r="C7606" s="2">
        <v>0.67056712962962972</v>
      </c>
      <c r="D7606" s="3" t="s">
        <v>38440</v>
      </c>
      <c r="E7606" s="3" t="s">
        <v>38510</v>
      </c>
      <c r="F7606" s="3" t="s">
        <v>38508</v>
      </c>
      <c r="G7606" s="3" t="s">
        <v>11524</v>
      </c>
      <c r="H7606" s="3" t="s">
        <v>38509</v>
      </c>
    </row>
    <row r="7607" spans="1:8" x14ac:dyDescent="0.35">
      <c r="A7607" s="4">
        <v>73665</v>
      </c>
      <c r="B7607" s="1">
        <v>45251</v>
      </c>
      <c r="C7607" s="2">
        <v>0.67221064814814813</v>
      </c>
      <c r="D7607" s="3" t="s">
        <v>12282</v>
      </c>
      <c r="E7607" s="3" t="s">
        <v>10503</v>
      </c>
      <c r="F7607" s="3" t="s">
        <v>2012</v>
      </c>
      <c r="G7607" s="3" t="s">
        <v>10503</v>
      </c>
      <c r="H7607" s="3" t="s">
        <v>13626</v>
      </c>
    </row>
    <row r="7608" spans="1:8" x14ac:dyDescent="0.35">
      <c r="A7608" s="4">
        <v>57477</v>
      </c>
      <c r="B7608" s="1">
        <v>45251</v>
      </c>
      <c r="C7608" s="2">
        <v>0.67593749999999997</v>
      </c>
      <c r="D7608" s="3" t="s">
        <v>38511</v>
      </c>
      <c r="E7608" s="3" t="s">
        <v>38513</v>
      </c>
      <c r="F7608" s="3" t="s">
        <v>38512</v>
      </c>
      <c r="G7608" s="3" t="s">
        <v>38513</v>
      </c>
      <c r="H7608" s="3" t="s">
        <v>38514</v>
      </c>
    </row>
    <row r="7609" spans="1:8" ht="29" x14ac:dyDescent="0.35">
      <c r="A7609" s="4">
        <v>126799</v>
      </c>
      <c r="B7609" s="1">
        <v>45251</v>
      </c>
      <c r="C7609" s="2">
        <v>0.68549768518518517</v>
      </c>
      <c r="D7609" s="3" t="s">
        <v>38515</v>
      </c>
      <c r="E7609" s="3" t="s">
        <v>38519</v>
      </c>
      <c r="F7609" s="3" t="s">
        <v>38516</v>
      </c>
      <c r="G7609" s="3" t="s">
        <v>38517</v>
      </c>
      <c r="H7609" s="3" t="s">
        <v>38518</v>
      </c>
    </row>
    <row r="7610" spans="1:8" ht="43.5" x14ac:dyDescent="0.35">
      <c r="A7610" s="4">
        <v>7788</v>
      </c>
      <c r="B7610" s="1">
        <v>45251</v>
      </c>
      <c r="C7610" s="2">
        <v>0.68770833333333325</v>
      </c>
      <c r="D7610" s="3" t="s">
        <v>1436</v>
      </c>
      <c r="E7610" s="3" t="s">
        <v>38520</v>
      </c>
      <c r="F7610" s="3" t="s">
        <v>1780</v>
      </c>
      <c r="G7610" s="3" t="s">
        <v>38520</v>
      </c>
      <c r="H7610" s="3" t="s">
        <v>29949</v>
      </c>
    </row>
    <row r="7611" spans="1:8" ht="58" x14ac:dyDescent="0.35">
      <c r="A7611" s="4">
        <v>202286</v>
      </c>
      <c r="B7611" s="1">
        <v>45251</v>
      </c>
      <c r="C7611" s="2">
        <v>0.6956134259259259</v>
      </c>
      <c r="D7611" s="3" t="s">
        <v>38521</v>
      </c>
      <c r="E7611" s="3" t="s">
        <v>38525</v>
      </c>
      <c r="F7611" s="3" t="s">
        <v>38522</v>
      </c>
      <c r="G7611" s="3" t="s">
        <v>38523</v>
      </c>
      <c r="H7611" s="3" t="s">
        <v>38524</v>
      </c>
    </row>
    <row r="7612" spans="1:8" x14ac:dyDescent="0.35">
      <c r="A7612" s="4">
        <v>207545</v>
      </c>
      <c r="B7612" s="1">
        <v>45251</v>
      </c>
      <c r="C7612" s="2">
        <v>0.69943287037037039</v>
      </c>
      <c r="D7612" s="3" t="s">
        <v>38526</v>
      </c>
      <c r="E7612" s="3" t="s">
        <v>38529</v>
      </c>
      <c r="F7612" s="3" t="s">
        <v>38527</v>
      </c>
      <c r="G7612" s="3" t="s">
        <v>12512</v>
      </c>
      <c r="H7612" s="3" t="s">
        <v>38528</v>
      </c>
    </row>
    <row r="7613" spans="1:8" ht="29" x14ac:dyDescent="0.35">
      <c r="A7613" s="4">
        <v>131235</v>
      </c>
      <c r="B7613" s="1">
        <v>45251</v>
      </c>
      <c r="C7613" s="2">
        <v>0.71180555555555547</v>
      </c>
      <c r="D7613" s="3" t="s">
        <v>985</v>
      </c>
      <c r="E7613" s="3" t="s">
        <v>38531</v>
      </c>
      <c r="F7613" s="3" t="s">
        <v>38530</v>
      </c>
      <c r="G7613" s="3" t="s">
        <v>38531</v>
      </c>
      <c r="H7613" s="3" t="s">
        <v>38532</v>
      </c>
    </row>
    <row r="7614" spans="1:8" ht="87" x14ac:dyDescent="0.35">
      <c r="A7614" s="4">
        <v>208143</v>
      </c>
      <c r="B7614" s="1">
        <v>45251</v>
      </c>
      <c r="C7614" s="2">
        <v>0.74822916666666661</v>
      </c>
      <c r="D7614" s="3" t="s">
        <v>38533</v>
      </c>
      <c r="E7614" s="3" t="s">
        <v>38537</v>
      </c>
      <c r="F7614" s="3" t="s">
        <v>38534</v>
      </c>
      <c r="G7614" s="3" t="s">
        <v>38535</v>
      </c>
      <c r="H7614" s="3" t="s">
        <v>38536</v>
      </c>
    </row>
    <row r="7615" spans="1:8" ht="87" x14ac:dyDescent="0.35">
      <c r="A7615" s="4">
        <v>208146</v>
      </c>
      <c r="B7615" s="1">
        <v>45251</v>
      </c>
      <c r="C7615" s="2">
        <v>0.76804398148148145</v>
      </c>
      <c r="D7615" s="3" t="s">
        <v>38538</v>
      </c>
      <c r="E7615" s="3" t="s">
        <v>38542</v>
      </c>
      <c r="F7615" s="3" t="s">
        <v>38539</v>
      </c>
      <c r="G7615" s="3" t="s">
        <v>38540</v>
      </c>
      <c r="H7615" s="3" t="s">
        <v>38541</v>
      </c>
    </row>
    <row r="7616" spans="1:8" ht="43.5" x14ac:dyDescent="0.35">
      <c r="A7616" s="4">
        <v>80279</v>
      </c>
      <c r="B7616" s="1">
        <v>45251</v>
      </c>
      <c r="C7616" s="2">
        <v>0.78328703703703706</v>
      </c>
      <c r="D7616" s="3" t="s">
        <v>38543</v>
      </c>
      <c r="E7616" s="3" t="s">
        <v>38544</v>
      </c>
      <c r="F7616" s="3" t="s">
        <v>12752</v>
      </c>
      <c r="G7616" s="3" t="s">
        <v>38544</v>
      </c>
      <c r="H7616" s="3" t="s">
        <v>38545</v>
      </c>
    </row>
    <row r="7617" spans="1:8" ht="43.5" x14ac:dyDescent="0.35">
      <c r="A7617" s="4">
        <v>24890</v>
      </c>
      <c r="B7617" s="1">
        <v>45252</v>
      </c>
      <c r="C7617" s="2">
        <v>0.33509259259259255</v>
      </c>
      <c r="D7617" s="3" t="s">
        <v>1933</v>
      </c>
      <c r="E7617" s="3" t="s">
        <v>38549</v>
      </c>
      <c r="F7617" s="3" t="s">
        <v>38546</v>
      </c>
      <c r="G7617" s="3" t="s">
        <v>38547</v>
      </c>
      <c r="H7617" s="3" t="s">
        <v>38548</v>
      </c>
    </row>
    <row r="7618" spans="1:8" ht="29" x14ac:dyDescent="0.35">
      <c r="A7618" s="4">
        <v>23209</v>
      </c>
      <c r="B7618" s="1">
        <v>45252</v>
      </c>
      <c r="C7618" s="2">
        <v>0.33818287037037037</v>
      </c>
      <c r="D7618" s="3" t="s">
        <v>38550</v>
      </c>
      <c r="E7618" s="3" t="s">
        <v>38553</v>
      </c>
      <c r="F7618" s="3" t="s">
        <v>38551</v>
      </c>
      <c r="G7618" s="3" t="s">
        <v>38552</v>
      </c>
      <c r="H7618" s="3" t="s">
        <v>13908</v>
      </c>
    </row>
    <row r="7619" spans="1:8" ht="29" x14ac:dyDescent="0.35">
      <c r="A7619" s="4">
        <v>162529</v>
      </c>
      <c r="B7619" s="1">
        <v>45252</v>
      </c>
      <c r="C7619" s="2">
        <v>0.34119212962962964</v>
      </c>
      <c r="D7619" s="3" t="s">
        <v>1933</v>
      </c>
      <c r="E7619" s="3" t="s">
        <v>38555</v>
      </c>
      <c r="F7619" s="3" t="s">
        <v>38554</v>
      </c>
      <c r="G7619" s="3" t="s">
        <v>1628</v>
      </c>
      <c r="H7619" s="3" t="s">
        <v>10685</v>
      </c>
    </row>
    <row r="7620" spans="1:8" ht="43.5" x14ac:dyDescent="0.35">
      <c r="A7620" s="4">
        <v>42474</v>
      </c>
      <c r="B7620" s="1">
        <v>45252</v>
      </c>
      <c r="C7620" s="2">
        <v>0.34364583333333337</v>
      </c>
      <c r="D7620" s="3" t="s">
        <v>1473</v>
      </c>
      <c r="E7620" s="3" t="s">
        <v>38556</v>
      </c>
      <c r="F7620" s="3" t="s">
        <v>10524</v>
      </c>
      <c r="G7620" s="3" t="s">
        <v>38556</v>
      </c>
      <c r="H7620" s="3" t="s">
        <v>6842</v>
      </c>
    </row>
    <row r="7621" spans="1:8" ht="58" x14ac:dyDescent="0.35">
      <c r="A7621" s="4">
        <v>40550</v>
      </c>
      <c r="B7621" s="1">
        <v>45252</v>
      </c>
      <c r="C7621" s="2">
        <v>0.34572916666666664</v>
      </c>
      <c r="D7621" s="3" t="s">
        <v>1933</v>
      </c>
      <c r="E7621" s="3" t="s">
        <v>38559</v>
      </c>
      <c r="F7621" s="3" t="s">
        <v>38557</v>
      </c>
      <c r="G7621" s="3" t="s">
        <v>26873</v>
      </c>
      <c r="H7621" s="3" t="s">
        <v>38558</v>
      </c>
    </row>
    <row r="7622" spans="1:8" ht="72.5" x14ac:dyDescent="0.35">
      <c r="A7622" s="4">
        <v>52433</v>
      </c>
      <c r="B7622" s="1">
        <v>45252</v>
      </c>
      <c r="C7622" s="2">
        <v>0.34893518518518518</v>
      </c>
      <c r="D7622" s="3" t="s">
        <v>1403</v>
      </c>
      <c r="E7622" s="3" t="s">
        <v>38563</v>
      </c>
      <c r="F7622" s="3" t="s">
        <v>38560</v>
      </c>
      <c r="G7622" s="3" t="s">
        <v>38561</v>
      </c>
      <c r="H7622" s="3" t="s">
        <v>38562</v>
      </c>
    </row>
    <row r="7623" spans="1:8" ht="29" x14ac:dyDescent="0.35">
      <c r="A7623" s="4">
        <v>174639</v>
      </c>
      <c r="B7623" s="1">
        <v>45252</v>
      </c>
      <c r="C7623" s="2">
        <v>0.34914351851851855</v>
      </c>
      <c r="D7623" s="3" t="s">
        <v>1473</v>
      </c>
      <c r="E7623" s="3" t="s">
        <v>18178</v>
      </c>
      <c r="F7623" s="3" t="s">
        <v>10524</v>
      </c>
      <c r="G7623" s="3" t="s">
        <v>18178</v>
      </c>
      <c r="H7623" s="3" t="s">
        <v>6842</v>
      </c>
    </row>
    <row r="7624" spans="1:8" ht="29" x14ac:dyDescent="0.35">
      <c r="A7624" s="4">
        <v>177585</v>
      </c>
      <c r="B7624" s="1">
        <v>45252</v>
      </c>
      <c r="C7624" s="2">
        <v>0.34971064814814817</v>
      </c>
      <c r="D7624" s="3" t="s">
        <v>892</v>
      </c>
      <c r="E7624" s="3" t="s">
        <v>38565</v>
      </c>
      <c r="F7624" s="3" t="s">
        <v>14100</v>
      </c>
      <c r="G7624" s="3" t="s">
        <v>1153</v>
      </c>
      <c r="H7624" s="3" t="s">
        <v>38564</v>
      </c>
    </row>
    <row r="7625" spans="1:8" ht="58" x14ac:dyDescent="0.35">
      <c r="A7625" s="4">
        <v>81566</v>
      </c>
      <c r="B7625" s="1">
        <v>45252</v>
      </c>
      <c r="C7625" s="2">
        <v>0.35206018518518517</v>
      </c>
      <c r="D7625" s="3" t="s">
        <v>1933</v>
      </c>
      <c r="E7625" s="3" t="s">
        <v>38567</v>
      </c>
      <c r="F7625" s="3" t="s">
        <v>38566</v>
      </c>
      <c r="G7625" s="3" t="s">
        <v>13401</v>
      </c>
      <c r="H7625" s="3" t="s">
        <v>10685</v>
      </c>
    </row>
    <row r="7626" spans="1:8" ht="29" x14ac:dyDescent="0.35">
      <c r="A7626" s="4">
        <v>22747</v>
      </c>
      <c r="B7626" s="1">
        <v>45252</v>
      </c>
      <c r="C7626" s="2">
        <v>0.35262731481481485</v>
      </c>
      <c r="D7626" s="3" t="s">
        <v>985</v>
      </c>
      <c r="E7626" s="3" t="s">
        <v>13538</v>
      </c>
      <c r="F7626" s="3" t="s">
        <v>38568</v>
      </c>
      <c r="G7626" s="3" t="s">
        <v>13538</v>
      </c>
      <c r="H7626" s="3" t="s">
        <v>10267</v>
      </c>
    </row>
    <row r="7627" spans="1:8" ht="43.5" x14ac:dyDescent="0.35">
      <c r="A7627" s="4">
        <v>38827</v>
      </c>
      <c r="B7627" s="1">
        <v>45252</v>
      </c>
      <c r="C7627" s="2">
        <v>0.35625000000000001</v>
      </c>
      <c r="D7627" s="3" t="s">
        <v>11985</v>
      </c>
      <c r="E7627" s="3" t="s">
        <v>15016</v>
      </c>
      <c r="F7627" s="3" t="s">
        <v>38569</v>
      </c>
      <c r="G7627" s="3" t="s">
        <v>104</v>
      </c>
      <c r="H7627" s="3" t="s">
        <v>4190</v>
      </c>
    </row>
    <row r="7628" spans="1:8" x14ac:dyDescent="0.35">
      <c r="A7628" s="4">
        <v>4024</v>
      </c>
      <c r="B7628" s="1">
        <v>45252</v>
      </c>
      <c r="C7628" s="2">
        <v>0.35814814814814816</v>
      </c>
      <c r="D7628" s="3" t="s">
        <v>985</v>
      </c>
      <c r="E7628" s="3" t="s">
        <v>15597</v>
      </c>
      <c r="F7628" s="3" t="s">
        <v>10588</v>
      </c>
      <c r="G7628" s="3" t="s">
        <v>15597</v>
      </c>
      <c r="H7628" s="3" t="s">
        <v>10267</v>
      </c>
    </row>
    <row r="7629" spans="1:8" ht="43.5" x14ac:dyDescent="0.35">
      <c r="A7629" s="4">
        <v>165460</v>
      </c>
      <c r="B7629" s="1">
        <v>45252</v>
      </c>
      <c r="C7629" s="2">
        <v>0.35898148148148151</v>
      </c>
      <c r="D7629" s="3" t="s">
        <v>38570</v>
      </c>
      <c r="E7629" s="3" t="s">
        <v>38574</v>
      </c>
      <c r="F7629" s="3" t="s">
        <v>38571</v>
      </c>
      <c r="G7629" s="3" t="s">
        <v>38572</v>
      </c>
      <c r="H7629" s="3" t="s">
        <v>38573</v>
      </c>
    </row>
    <row r="7630" spans="1:8" ht="29" x14ac:dyDescent="0.35">
      <c r="A7630" s="4">
        <v>40419</v>
      </c>
      <c r="B7630" s="1">
        <v>45252</v>
      </c>
      <c r="C7630" s="2">
        <v>0.361875</v>
      </c>
      <c r="D7630" s="3" t="s">
        <v>985</v>
      </c>
      <c r="E7630" s="3" t="s">
        <v>14106</v>
      </c>
      <c r="F7630" s="3" t="s">
        <v>38575</v>
      </c>
      <c r="G7630" s="3" t="s">
        <v>104</v>
      </c>
      <c r="H7630" s="3" t="s">
        <v>4190</v>
      </c>
    </row>
    <row r="7631" spans="1:8" ht="29" x14ac:dyDescent="0.35">
      <c r="A7631" s="4">
        <v>126051</v>
      </c>
      <c r="B7631" s="1">
        <v>45252</v>
      </c>
      <c r="C7631" s="2">
        <v>0.36216435185185186</v>
      </c>
      <c r="D7631" s="3" t="s">
        <v>1933</v>
      </c>
      <c r="E7631" s="3" t="s">
        <v>38578</v>
      </c>
      <c r="F7631" s="3" t="s">
        <v>38576</v>
      </c>
      <c r="G7631" s="3" t="s">
        <v>800</v>
      </c>
      <c r="H7631" s="3" t="s">
        <v>38577</v>
      </c>
    </row>
    <row r="7632" spans="1:8" ht="43.5" x14ac:dyDescent="0.35">
      <c r="A7632" s="4">
        <v>155389</v>
      </c>
      <c r="B7632" s="1">
        <v>45252</v>
      </c>
      <c r="C7632" s="2">
        <v>0.36311342592592594</v>
      </c>
      <c r="D7632" s="3" t="s">
        <v>38579</v>
      </c>
      <c r="E7632" s="3" t="s">
        <v>38582</v>
      </c>
      <c r="F7632" s="3" t="s">
        <v>11658</v>
      </c>
      <c r="G7632" s="3" t="s">
        <v>38580</v>
      </c>
      <c r="H7632" s="3" t="s">
        <v>38581</v>
      </c>
    </row>
    <row r="7633" spans="1:8" ht="43.5" x14ac:dyDescent="0.35">
      <c r="A7633" s="4">
        <v>46978</v>
      </c>
      <c r="B7633" s="1">
        <v>45252</v>
      </c>
      <c r="C7633" s="2">
        <v>0.36319444444444443</v>
      </c>
      <c r="D7633" s="3" t="s">
        <v>1436</v>
      </c>
      <c r="E7633" s="3" t="s">
        <v>38586</v>
      </c>
      <c r="F7633" s="3" t="s">
        <v>38583</v>
      </c>
      <c r="G7633" s="3" t="s">
        <v>38584</v>
      </c>
      <c r="H7633" s="3" t="s">
        <v>38585</v>
      </c>
    </row>
    <row r="7634" spans="1:8" ht="29" x14ac:dyDescent="0.35">
      <c r="A7634" s="4">
        <v>46688</v>
      </c>
      <c r="B7634" s="1">
        <v>45252</v>
      </c>
      <c r="C7634" s="2">
        <v>0.37130787037037033</v>
      </c>
      <c r="D7634" s="3" t="s">
        <v>892</v>
      </c>
      <c r="E7634" s="3" t="s">
        <v>12124</v>
      </c>
      <c r="F7634" s="3" t="s">
        <v>38587</v>
      </c>
      <c r="G7634" s="3" t="s">
        <v>12706</v>
      </c>
      <c r="H7634" s="3" t="s">
        <v>11777</v>
      </c>
    </row>
    <row r="7635" spans="1:8" ht="43.5" x14ac:dyDescent="0.35">
      <c r="A7635" s="4">
        <v>49943</v>
      </c>
      <c r="B7635" s="1">
        <v>45252</v>
      </c>
      <c r="C7635" s="2">
        <v>0.37369212962962961</v>
      </c>
      <c r="D7635" s="3" t="s">
        <v>11985</v>
      </c>
      <c r="E7635" s="3" t="s">
        <v>38590</v>
      </c>
      <c r="F7635" s="3" t="s">
        <v>38588</v>
      </c>
      <c r="G7635" s="3" t="s">
        <v>11808</v>
      </c>
      <c r="H7635" s="3" t="s">
        <v>38589</v>
      </c>
    </row>
    <row r="7636" spans="1:8" ht="58" x14ac:dyDescent="0.35">
      <c r="A7636" s="4">
        <v>5018</v>
      </c>
      <c r="B7636" s="1">
        <v>45252</v>
      </c>
      <c r="C7636" s="2">
        <v>0.37576388888888884</v>
      </c>
      <c r="D7636" s="3" t="s">
        <v>1547</v>
      </c>
      <c r="E7636" s="3" t="s">
        <v>38594</v>
      </c>
      <c r="F7636" s="3" t="s">
        <v>38591</v>
      </c>
      <c r="G7636" s="3" t="s">
        <v>38592</v>
      </c>
      <c r="H7636" s="3" t="s">
        <v>38593</v>
      </c>
    </row>
    <row r="7637" spans="1:8" x14ac:dyDescent="0.35">
      <c r="A7637" s="4">
        <v>6706</v>
      </c>
      <c r="B7637" s="1">
        <v>45252</v>
      </c>
      <c r="C7637" s="2">
        <v>0.37699074074074074</v>
      </c>
      <c r="D7637" s="3" t="s">
        <v>1436</v>
      </c>
      <c r="E7637" s="3" t="s">
        <v>38595</v>
      </c>
      <c r="F7637" s="3" t="s">
        <v>11646</v>
      </c>
      <c r="G7637" s="3" t="s">
        <v>38595</v>
      </c>
      <c r="H7637" s="3" t="s">
        <v>10268</v>
      </c>
    </row>
    <row r="7638" spans="1:8" ht="72.5" x14ac:dyDescent="0.35">
      <c r="A7638" s="4">
        <v>38467</v>
      </c>
      <c r="B7638" s="1">
        <v>45252</v>
      </c>
      <c r="C7638" s="2">
        <v>0.37731481481481483</v>
      </c>
      <c r="D7638" s="3" t="s">
        <v>38596</v>
      </c>
      <c r="E7638" s="3" t="s">
        <v>38600</v>
      </c>
      <c r="F7638" s="3" t="s">
        <v>38597</v>
      </c>
      <c r="G7638" s="3" t="s">
        <v>38598</v>
      </c>
      <c r="H7638" s="3" t="s">
        <v>38599</v>
      </c>
    </row>
    <row r="7639" spans="1:8" x14ac:dyDescent="0.35">
      <c r="A7639" s="4">
        <v>56807</v>
      </c>
      <c r="B7639" s="1">
        <v>45252</v>
      </c>
      <c r="C7639" s="2">
        <v>0.37793981481481481</v>
      </c>
      <c r="D7639" s="3" t="s">
        <v>38601</v>
      </c>
      <c r="E7639" s="3" t="s">
        <v>38605</v>
      </c>
      <c r="F7639" s="3" t="s">
        <v>38602</v>
      </c>
      <c r="G7639" s="3" t="s">
        <v>38603</v>
      </c>
      <c r="H7639" s="3" t="s">
        <v>38604</v>
      </c>
    </row>
    <row r="7640" spans="1:8" ht="116" x14ac:dyDescent="0.35">
      <c r="A7640" s="4">
        <v>93448</v>
      </c>
      <c r="B7640" s="1">
        <v>45252</v>
      </c>
      <c r="C7640" s="2">
        <v>0.37942129629629634</v>
      </c>
      <c r="D7640" s="3" t="s">
        <v>985</v>
      </c>
      <c r="E7640" s="3" t="s">
        <v>38609</v>
      </c>
      <c r="F7640" s="3" t="s">
        <v>38606</v>
      </c>
      <c r="G7640" s="3" t="s">
        <v>38607</v>
      </c>
      <c r="H7640" s="3" t="s">
        <v>38608</v>
      </c>
    </row>
    <row r="7641" spans="1:8" ht="145" x14ac:dyDescent="0.35">
      <c r="A7641" s="4">
        <v>40383</v>
      </c>
      <c r="B7641" s="1">
        <v>45252</v>
      </c>
      <c r="C7641" s="2">
        <v>0.37990740740740742</v>
      </c>
      <c r="D7641" s="3" t="s">
        <v>755</v>
      </c>
      <c r="E7641" s="3" t="s">
        <v>14730</v>
      </c>
      <c r="F7641" s="3" t="s">
        <v>38610</v>
      </c>
      <c r="G7641" s="3" t="s">
        <v>38611</v>
      </c>
      <c r="H7641" s="3" t="s">
        <v>38612</v>
      </c>
    </row>
    <row r="7642" spans="1:8" ht="29" x14ac:dyDescent="0.35">
      <c r="A7642" s="4">
        <v>100991</v>
      </c>
      <c r="B7642" s="1">
        <v>45252</v>
      </c>
      <c r="C7642" s="2">
        <v>0.3799305555555556</v>
      </c>
      <c r="D7642" s="3" t="s">
        <v>10438</v>
      </c>
      <c r="E7642" s="3" t="s">
        <v>38614</v>
      </c>
      <c r="F7642" s="3" t="s">
        <v>38613</v>
      </c>
      <c r="G7642" s="3" t="s">
        <v>10868</v>
      </c>
      <c r="H7642" s="3" t="s">
        <v>10685</v>
      </c>
    </row>
    <row r="7643" spans="1:8" ht="29" x14ac:dyDescent="0.35">
      <c r="A7643" s="4">
        <v>43863</v>
      </c>
      <c r="B7643" s="1">
        <v>45252</v>
      </c>
      <c r="C7643" s="2">
        <v>0.38234953703703706</v>
      </c>
      <c r="D7643" s="3" t="s">
        <v>1436</v>
      </c>
      <c r="E7643" s="3" t="s">
        <v>38615</v>
      </c>
      <c r="F7643" s="3" t="s">
        <v>1436</v>
      </c>
      <c r="G7643" s="3" t="s">
        <v>38615</v>
      </c>
      <c r="H7643" s="3" t="s">
        <v>10268</v>
      </c>
    </row>
    <row r="7644" spans="1:8" ht="159.5" x14ac:dyDescent="0.35">
      <c r="A7644" s="4">
        <v>72099</v>
      </c>
      <c r="B7644" s="1">
        <v>45252</v>
      </c>
      <c r="C7644" s="2">
        <v>0.38342592592592589</v>
      </c>
      <c r="D7644" s="3" t="s">
        <v>38616</v>
      </c>
      <c r="E7644" s="3" t="s">
        <v>38620</v>
      </c>
      <c r="F7644" s="3" t="s">
        <v>38617</v>
      </c>
      <c r="G7644" s="3" t="s">
        <v>38618</v>
      </c>
      <c r="H7644" s="3" t="s">
        <v>38619</v>
      </c>
    </row>
    <row r="7645" spans="1:8" ht="43.5" x14ac:dyDescent="0.35">
      <c r="A7645" s="4">
        <v>50654</v>
      </c>
      <c r="B7645" s="1">
        <v>45252</v>
      </c>
      <c r="C7645" s="2">
        <v>0.38435185185185183</v>
      </c>
      <c r="D7645" s="3" t="s">
        <v>38621</v>
      </c>
      <c r="E7645" s="3" t="s">
        <v>38625</v>
      </c>
      <c r="F7645" s="3" t="s">
        <v>38622</v>
      </c>
      <c r="G7645" s="3" t="s">
        <v>38623</v>
      </c>
      <c r="H7645" s="3" t="s">
        <v>38624</v>
      </c>
    </row>
    <row r="7646" spans="1:8" x14ac:dyDescent="0.35">
      <c r="A7646" s="4">
        <v>46574</v>
      </c>
      <c r="B7646" s="1">
        <v>45252</v>
      </c>
      <c r="C7646" s="2">
        <v>0.38686342592592587</v>
      </c>
      <c r="D7646" s="3" t="s">
        <v>1436</v>
      </c>
      <c r="E7646" s="3" t="s">
        <v>87</v>
      </c>
      <c r="F7646" s="3" t="s">
        <v>10423</v>
      </c>
      <c r="G7646" s="3" t="s">
        <v>87</v>
      </c>
      <c r="H7646" s="3" t="s">
        <v>11731</v>
      </c>
    </row>
    <row r="7647" spans="1:8" ht="174" x14ac:dyDescent="0.35">
      <c r="A7647" s="4">
        <v>6151</v>
      </c>
      <c r="B7647" s="1">
        <v>45252</v>
      </c>
      <c r="C7647" s="2">
        <v>0.38923611111111112</v>
      </c>
      <c r="D7647" s="3" t="s">
        <v>38626</v>
      </c>
      <c r="E7647" s="3" t="s">
        <v>12960</v>
      </c>
      <c r="F7647" s="3" t="s">
        <v>38627</v>
      </c>
      <c r="G7647" s="3" t="s">
        <v>11732</v>
      </c>
      <c r="H7647" s="3" t="s">
        <v>38628</v>
      </c>
    </row>
    <row r="7648" spans="1:8" ht="87" x14ac:dyDescent="0.35">
      <c r="A7648" s="4">
        <v>38097</v>
      </c>
      <c r="B7648" s="1">
        <v>45252</v>
      </c>
      <c r="C7648" s="2">
        <v>0.39012731481481483</v>
      </c>
      <c r="D7648" s="3" t="s">
        <v>38629</v>
      </c>
      <c r="E7648" s="3" t="s">
        <v>38633</v>
      </c>
      <c r="F7648" s="3" t="s">
        <v>38630</v>
      </c>
      <c r="G7648" s="3" t="s">
        <v>38631</v>
      </c>
      <c r="H7648" s="3" t="s">
        <v>38632</v>
      </c>
    </row>
    <row r="7649" spans="1:8" ht="72.5" x14ac:dyDescent="0.35">
      <c r="A7649" s="4">
        <v>73890</v>
      </c>
      <c r="B7649" s="1">
        <v>45252</v>
      </c>
      <c r="C7649" s="2">
        <v>0.3914583333333333</v>
      </c>
      <c r="D7649" s="3" t="s">
        <v>38634</v>
      </c>
      <c r="E7649" s="3" t="s">
        <v>38638</v>
      </c>
      <c r="F7649" s="3" t="s">
        <v>38635</v>
      </c>
      <c r="G7649" s="3" t="s">
        <v>38636</v>
      </c>
      <c r="H7649" s="3" t="s">
        <v>38637</v>
      </c>
    </row>
    <row r="7650" spans="1:8" ht="87" x14ac:dyDescent="0.35">
      <c r="A7650" s="4">
        <v>61362</v>
      </c>
      <c r="B7650" s="1">
        <v>45252</v>
      </c>
      <c r="C7650" s="2">
        <v>0.4004050925925926</v>
      </c>
      <c r="D7650" s="3" t="s">
        <v>1436</v>
      </c>
      <c r="E7650" s="3" t="s">
        <v>38642</v>
      </c>
      <c r="F7650" s="3" t="s">
        <v>38639</v>
      </c>
      <c r="G7650" s="3" t="s">
        <v>38640</v>
      </c>
      <c r="H7650" s="3" t="s">
        <v>38641</v>
      </c>
    </row>
    <row r="7651" spans="1:8" ht="174" x14ac:dyDescent="0.35">
      <c r="A7651" s="4">
        <v>180889</v>
      </c>
      <c r="B7651" s="1">
        <v>45252</v>
      </c>
      <c r="C7651" s="2">
        <v>0.40105324074074072</v>
      </c>
      <c r="D7651" s="3" t="s">
        <v>38643</v>
      </c>
      <c r="E7651" s="3" t="s">
        <v>38647</v>
      </c>
      <c r="F7651" s="3" t="s">
        <v>38644</v>
      </c>
      <c r="G7651" s="3" t="s">
        <v>38645</v>
      </c>
      <c r="H7651" s="3" t="s">
        <v>38646</v>
      </c>
    </row>
    <row r="7652" spans="1:8" ht="43.5" x14ac:dyDescent="0.35">
      <c r="A7652" s="4">
        <v>54430</v>
      </c>
      <c r="B7652" s="1">
        <v>45252</v>
      </c>
      <c r="C7652" s="2">
        <v>0.40136574074074072</v>
      </c>
      <c r="D7652" s="3" t="s">
        <v>37</v>
      </c>
      <c r="E7652" s="3" t="s">
        <v>38651</v>
      </c>
      <c r="F7652" s="3" t="s">
        <v>38648</v>
      </c>
      <c r="G7652" s="3" t="s">
        <v>38649</v>
      </c>
      <c r="H7652" s="3" t="s">
        <v>38650</v>
      </c>
    </row>
    <row r="7653" spans="1:8" ht="58" x14ac:dyDescent="0.35">
      <c r="A7653" s="4">
        <v>109910</v>
      </c>
      <c r="B7653" s="1">
        <v>45252</v>
      </c>
      <c r="C7653" s="2">
        <v>0.40187499999999998</v>
      </c>
      <c r="D7653" s="3" t="s">
        <v>10435</v>
      </c>
      <c r="E7653" s="3" t="s">
        <v>38653</v>
      </c>
      <c r="F7653" s="3" t="s">
        <v>38652</v>
      </c>
      <c r="G7653" s="3" t="s">
        <v>38653</v>
      </c>
      <c r="H7653" s="3" t="s">
        <v>38654</v>
      </c>
    </row>
    <row r="7654" spans="1:8" ht="29" x14ac:dyDescent="0.35">
      <c r="A7654" s="4">
        <v>18466</v>
      </c>
      <c r="B7654" s="1">
        <v>45252</v>
      </c>
      <c r="C7654" s="2">
        <v>0.40333333333333332</v>
      </c>
      <c r="D7654" s="3" t="s">
        <v>38655</v>
      </c>
      <c r="E7654" s="3" t="s">
        <v>38659</v>
      </c>
      <c r="F7654" s="3" t="s">
        <v>38656</v>
      </c>
      <c r="G7654" s="3" t="s">
        <v>38657</v>
      </c>
      <c r="H7654" s="3" t="s">
        <v>38658</v>
      </c>
    </row>
    <row r="7655" spans="1:8" ht="58" x14ac:dyDescent="0.35">
      <c r="A7655" s="4">
        <v>78454</v>
      </c>
      <c r="B7655" s="1">
        <v>45252</v>
      </c>
      <c r="C7655" s="2">
        <v>0.40390046296296295</v>
      </c>
      <c r="D7655" s="3" t="s">
        <v>985</v>
      </c>
      <c r="E7655" s="3" t="s">
        <v>38661</v>
      </c>
      <c r="F7655" s="3" t="s">
        <v>38660</v>
      </c>
      <c r="G7655" s="3" t="s">
        <v>15089</v>
      </c>
      <c r="H7655" s="3" t="s">
        <v>13829</v>
      </c>
    </row>
    <row r="7656" spans="1:8" ht="130.5" x14ac:dyDescent="0.35">
      <c r="A7656" s="4">
        <v>50143</v>
      </c>
      <c r="B7656" s="1">
        <v>45252</v>
      </c>
      <c r="C7656" s="2">
        <v>0.40651620370370373</v>
      </c>
      <c r="D7656" s="3" t="s">
        <v>38662</v>
      </c>
      <c r="E7656" s="3" t="s">
        <v>38666</v>
      </c>
      <c r="F7656" s="3" t="s">
        <v>38663</v>
      </c>
      <c r="G7656" s="3" t="s">
        <v>38664</v>
      </c>
      <c r="H7656" s="3" t="s">
        <v>38665</v>
      </c>
    </row>
    <row r="7657" spans="1:8" ht="72.5" x14ac:dyDescent="0.35">
      <c r="A7657" s="4">
        <v>46161</v>
      </c>
      <c r="B7657" s="1">
        <v>45252</v>
      </c>
      <c r="C7657" s="2">
        <v>0.40662037037037035</v>
      </c>
      <c r="D7657" s="3" t="s">
        <v>1933</v>
      </c>
      <c r="E7657" s="3" t="s">
        <v>38669</v>
      </c>
      <c r="F7657" s="3" t="s">
        <v>38667</v>
      </c>
      <c r="G7657" s="3" t="s">
        <v>14208</v>
      </c>
      <c r="H7657" s="3" t="s">
        <v>38668</v>
      </c>
    </row>
    <row r="7658" spans="1:8" ht="29" x14ac:dyDescent="0.35">
      <c r="A7658" s="4">
        <v>18803</v>
      </c>
      <c r="B7658" s="1">
        <v>45252</v>
      </c>
      <c r="C7658" s="2">
        <v>0.40701388888888884</v>
      </c>
      <c r="D7658" s="3" t="s">
        <v>985</v>
      </c>
      <c r="E7658" s="3" t="s">
        <v>38671</v>
      </c>
      <c r="F7658" s="3" t="s">
        <v>38670</v>
      </c>
      <c r="G7658" s="3" t="s">
        <v>10433</v>
      </c>
      <c r="H7658" s="3" t="s">
        <v>4190</v>
      </c>
    </row>
    <row r="7659" spans="1:8" ht="29" x14ac:dyDescent="0.35">
      <c r="A7659" s="4">
        <v>112852</v>
      </c>
      <c r="B7659" s="1">
        <v>45252</v>
      </c>
      <c r="C7659" s="2">
        <v>0.40761574074074075</v>
      </c>
      <c r="D7659" s="3" t="s">
        <v>892</v>
      </c>
      <c r="E7659" s="3" t="s">
        <v>38672</v>
      </c>
      <c r="F7659" s="3" t="s">
        <v>15003</v>
      </c>
      <c r="G7659" s="3" t="s">
        <v>11404</v>
      </c>
      <c r="H7659" s="3" t="s">
        <v>11777</v>
      </c>
    </row>
    <row r="7660" spans="1:8" ht="29" x14ac:dyDescent="0.35">
      <c r="A7660" s="4">
        <v>153428</v>
      </c>
      <c r="B7660" s="1">
        <v>45252</v>
      </c>
      <c r="C7660" s="2">
        <v>0.41028935185185184</v>
      </c>
      <c r="D7660" s="3" t="s">
        <v>38673</v>
      </c>
      <c r="E7660" s="3" t="s">
        <v>38677</v>
      </c>
      <c r="F7660" s="3" t="s">
        <v>38674</v>
      </c>
      <c r="G7660" s="3" t="s">
        <v>38675</v>
      </c>
      <c r="H7660" s="3" t="s">
        <v>38676</v>
      </c>
    </row>
    <row r="7661" spans="1:8" ht="43.5" x14ac:dyDescent="0.35">
      <c r="A7661" s="4">
        <v>150136</v>
      </c>
      <c r="B7661" s="1">
        <v>45252</v>
      </c>
      <c r="C7661" s="2">
        <v>0.41192129629629631</v>
      </c>
      <c r="D7661" s="3" t="s">
        <v>38678</v>
      </c>
      <c r="E7661" s="3" t="s">
        <v>38681</v>
      </c>
      <c r="F7661" s="3" t="s">
        <v>38679</v>
      </c>
      <c r="G7661" s="3" t="s">
        <v>38680</v>
      </c>
      <c r="H7661" s="3" t="s">
        <v>242</v>
      </c>
    </row>
    <row r="7662" spans="1:8" x14ac:dyDescent="0.35">
      <c r="A7662" s="4">
        <v>146983</v>
      </c>
      <c r="B7662" s="1">
        <v>45252</v>
      </c>
      <c r="C7662" s="2">
        <v>0.41206018518518522</v>
      </c>
      <c r="D7662" s="3" t="s">
        <v>167</v>
      </c>
      <c r="E7662" s="3" t="s">
        <v>38682</v>
      </c>
      <c r="F7662" s="3" t="s">
        <v>10488</v>
      </c>
      <c r="G7662" s="3" t="s">
        <v>38682</v>
      </c>
      <c r="H7662" s="3" t="s">
        <v>1325</v>
      </c>
    </row>
    <row r="7663" spans="1:8" ht="29" x14ac:dyDescent="0.35">
      <c r="A7663" s="4">
        <v>19299</v>
      </c>
      <c r="B7663" s="1">
        <v>45252</v>
      </c>
      <c r="C7663" s="2">
        <v>0.41214120370370372</v>
      </c>
      <c r="D7663" s="3" t="s">
        <v>985</v>
      </c>
      <c r="E7663" s="3" t="s">
        <v>13363</v>
      </c>
      <c r="F7663" s="3" t="s">
        <v>38683</v>
      </c>
      <c r="G7663" s="3" t="s">
        <v>38684</v>
      </c>
      <c r="H7663" s="3" t="s">
        <v>13829</v>
      </c>
    </row>
    <row r="7664" spans="1:8" ht="29" x14ac:dyDescent="0.35">
      <c r="A7664" s="4">
        <v>17068</v>
      </c>
      <c r="B7664" s="1">
        <v>45252</v>
      </c>
      <c r="C7664" s="2">
        <v>0.41442129629629632</v>
      </c>
      <c r="D7664" s="3" t="s">
        <v>892</v>
      </c>
      <c r="E7664" s="3" t="s">
        <v>38687</v>
      </c>
      <c r="F7664" s="3" t="s">
        <v>38685</v>
      </c>
      <c r="G7664" s="3" t="s">
        <v>38686</v>
      </c>
      <c r="H7664" s="3" t="s">
        <v>30687</v>
      </c>
    </row>
    <row r="7665" spans="1:8" ht="43.5" x14ac:dyDescent="0.35">
      <c r="A7665" s="4">
        <v>66329</v>
      </c>
      <c r="B7665" s="1">
        <v>45252</v>
      </c>
      <c r="C7665" s="2">
        <v>0.41706018518518517</v>
      </c>
      <c r="D7665" s="3" t="s">
        <v>38688</v>
      </c>
      <c r="E7665" s="3" t="s">
        <v>25647</v>
      </c>
      <c r="F7665" s="3" t="s">
        <v>38689</v>
      </c>
      <c r="G7665" s="3" t="s">
        <v>38690</v>
      </c>
      <c r="H7665" s="3" t="s">
        <v>29</v>
      </c>
    </row>
    <row r="7666" spans="1:8" ht="43.5" x14ac:dyDescent="0.35">
      <c r="A7666" s="4">
        <v>207692</v>
      </c>
      <c r="B7666" s="1">
        <v>45252</v>
      </c>
      <c r="C7666" s="2">
        <v>0.41923611111111114</v>
      </c>
      <c r="D7666" s="3" t="s">
        <v>12705</v>
      </c>
      <c r="E7666" s="3" t="s">
        <v>38692</v>
      </c>
      <c r="F7666" s="3" t="s">
        <v>38691</v>
      </c>
      <c r="G7666" s="3" t="s">
        <v>11131</v>
      </c>
      <c r="H7666" s="3" t="s">
        <v>11777</v>
      </c>
    </row>
    <row r="7667" spans="1:8" ht="29" x14ac:dyDescent="0.35">
      <c r="A7667" s="4">
        <v>34403</v>
      </c>
      <c r="B7667" s="1">
        <v>45252</v>
      </c>
      <c r="C7667" s="2">
        <v>0.42136574074074074</v>
      </c>
      <c r="D7667" s="3" t="s">
        <v>10438</v>
      </c>
      <c r="E7667" s="3" t="s">
        <v>38694</v>
      </c>
      <c r="F7667" s="3" t="s">
        <v>38693</v>
      </c>
      <c r="G7667" s="3" t="s">
        <v>14490</v>
      </c>
      <c r="H7667" s="3" t="s">
        <v>12956</v>
      </c>
    </row>
    <row r="7668" spans="1:8" ht="29" x14ac:dyDescent="0.35">
      <c r="A7668" s="4">
        <v>186717</v>
      </c>
      <c r="B7668" s="1">
        <v>45252</v>
      </c>
      <c r="C7668" s="2">
        <v>0.42315972222222226</v>
      </c>
      <c r="D7668" s="3" t="s">
        <v>38695</v>
      </c>
      <c r="E7668" s="3" t="s">
        <v>38698</v>
      </c>
      <c r="F7668" s="3" t="s">
        <v>38696</v>
      </c>
      <c r="G7668" s="3" t="s">
        <v>38697</v>
      </c>
      <c r="H7668" s="3" t="s">
        <v>487</v>
      </c>
    </row>
    <row r="7669" spans="1:8" ht="29" x14ac:dyDescent="0.35">
      <c r="A7669" s="4">
        <v>128149</v>
      </c>
      <c r="B7669" s="1">
        <v>45252</v>
      </c>
      <c r="C7669" s="2">
        <v>0.42449074074074072</v>
      </c>
      <c r="D7669" s="3" t="s">
        <v>15160</v>
      </c>
      <c r="E7669" s="3" t="s">
        <v>38701</v>
      </c>
      <c r="F7669" s="3" t="s">
        <v>38699</v>
      </c>
      <c r="G7669" s="3" t="s">
        <v>10433</v>
      </c>
      <c r="H7669" s="3" t="s">
        <v>38700</v>
      </c>
    </row>
    <row r="7670" spans="1:8" x14ac:dyDescent="0.35">
      <c r="A7670" s="4">
        <v>207803</v>
      </c>
      <c r="B7670" s="1">
        <v>45252</v>
      </c>
      <c r="C7670" s="2">
        <v>0.4276388888888889</v>
      </c>
      <c r="D7670" s="3" t="s">
        <v>38702</v>
      </c>
      <c r="E7670" s="3" t="s">
        <v>38705</v>
      </c>
      <c r="F7670" s="3" t="s">
        <v>14023</v>
      </c>
      <c r="G7670" s="3" t="s">
        <v>38703</v>
      </c>
      <c r="H7670" s="3" t="s">
        <v>38704</v>
      </c>
    </row>
    <row r="7671" spans="1:8" ht="29" x14ac:dyDescent="0.35">
      <c r="A7671" s="4">
        <v>181747</v>
      </c>
      <c r="B7671" s="1">
        <v>45252</v>
      </c>
      <c r="C7671" s="2">
        <v>0.42993055555555554</v>
      </c>
      <c r="D7671" s="3" t="s">
        <v>1436</v>
      </c>
      <c r="E7671" s="3" t="s">
        <v>38708</v>
      </c>
      <c r="F7671" s="3" t="s">
        <v>38706</v>
      </c>
      <c r="G7671" s="3" t="s">
        <v>38707</v>
      </c>
      <c r="H7671" s="3" t="s">
        <v>37304</v>
      </c>
    </row>
    <row r="7672" spans="1:8" ht="43.5" x14ac:dyDescent="0.35">
      <c r="A7672" s="4">
        <v>80897</v>
      </c>
      <c r="B7672" s="1">
        <v>45252</v>
      </c>
      <c r="C7672" s="2">
        <v>0.43069444444444444</v>
      </c>
      <c r="D7672" s="3" t="s">
        <v>985</v>
      </c>
      <c r="E7672" s="3" t="s">
        <v>14604</v>
      </c>
      <c r="F7672" s="3" t="s">
        <v>38709</v>
      </c>
      <c r="G7672" s="3" t="s">
        <v>10408</v>
      </c>
      <c r="H7672" s="3" t="s">
        <v>38710</v>
      </c>
    </row>
    <row r="7673" spans="1:8" ht="58" x14ac:dyDescent="0.35">
      <c r="A7673" s="4">
        <v>75486</v>
      </c>
      <c r="B7673" s="1">
        <v>45252</v>
      </c>
      <c r="C7673" s="2">
        <v>0.43283564814814812</v>
      </c>
      <c r="D7673" s="3" t="s">
        <v>892</v>
      </c>
      <c r="E7673" s="3" t="s">
        <v>38712</v>
      </c>
      <c r="F7673" s="3" t="s">
        <v>38711</v>
      </c>
      <c r="G7673" s="3" t="s">
        <v>11021</v>
      </c>
      <c r="H7673" s="3" t="s">
        <v>12391</v>
      </c>
    </row>
    <row r="7674" spans="1:8" ht="72.5" x14ac:dyDescent="0.35">
      <c r="A7674" s="4">
        <v>12130</v>
      </c>
      <c r="B7674" s="1">
        <v>45252</v>
      </c>
      <c r="C7674" s="2">
        <v>0.43354166666666666</v>
      </c>
      <c r="D7674" s="3" t="s">
        <v>38713</v>
      </c>
      <c r="E7674" s="3" t="s">
        <v>38717</v>
      </c>
      <c r="F7674" s="3" t="s">
        <v>38714</v>
      </c>
      <c r="G7674" s="3" t="s">
        <v>38715</v>
      </c>
      <c r="H7674" s="3" t="s">
        <v>38716</v>
      </c>
    </row>
    <row r="7675" spans="1:8" ht="43.5" x14ac:dyDescent="0.35">
      <c r="A7675" s="4">
        <v>32504</v>
      </c>
      <c r="B7675" s="1">
        <v>45252</v>
      </c>
      <c r="C7675" s="2">
        <v>0.43550925925925926</v>
      </c>
      <c r="D7675" s="3" t="s">
        <v>14057</v>
      </c>
      <c r="E7675" s="3" t="s">
        <v>25768</v>
      </c>
      <c r="F7675" s="3" t="s">
        <v>38718</v>
      </c>
      <c r="G7675" s="3" t="s">
        <v>25768</v>
      </c>
      <c r="H7675" s="3" t="s">
        <v>38719</v>
      </c>
    </row>
    <row r="7676" spans="1:8" ht="261" x14ac:dyDescent="0.35">
      <c r="A7676" s="4">
        <v>202875</v>
      </c>
      <c r="B7676" s="1">
        <v>45252</v>
      </c>
      <c r="C7676" s="2">
        <v>0.43763888888888891</v>
      </c>
      <c r="D7676" s="3" t="s">
        <v>38720</v>
      </c>
      <c r="E7676" s="3" t="s">
        <v>38724</v>
      </c>
      <c r="F7676" s="3" t="s">
        <v>38721</v>
      </c>
      <c r="G7676" s="3" t="s">
        <v>38722</v>
      </c>
      <c r="H7676" s="3" t="s">
        <v>38723</v>
      </c>
    </row>
    <row r="7677" spans="1:8" x14ac:dyDescent="0.35">
      <c r="A7677" s="4">
        <v>195925</v>
      </c>
      <c r="B7677" s="1">
        <v>45252</v>
      </c>
      <c r="C7677" s="2">
        <v>0.43956018518518519</v>
      </c>
      <c r="D7677" s="3" t="s">
        <v>12830</v>
      </c>
      <c r="E7677" s="3" t="s">
        <v>13301</v>
      </c>
      <c r="F7677" s="3" t="s">
        <v>12780</v>
      </c>
      <c r="G7677" s="3" t="s">
        <v>12830</v>
      </c>
      <c r="H7677" s="3" t="s">
        <v>12830</v>
      </c>
    </row>
    <row r="7678" spans="1:8" ht="29" x14ac:dyDescent="0.35">
      <c r="A7678" s="4">
        <v>53872</v>
      </c>
      <c r="B7678" s="1">
        <v>45252</v>
      </c>
      <c r="C7678" s="2">
        <v>0.43957175925925923</v>
      </c>
      <c r="D7678" s="3" t="s">
        <v>38725</v>
      </c>
      <c r="E7678" s="3" t="s">
        <v>38729</v>
      </c>
      <c r="F7678" s="3" t="s">
        <v>38726</v>
      </c>
      <c r="G7678" s="3" t="s">
        <v>38727</v>
      </c>
      <c r="H7678" s="3" t="s">
        <v>38728</v>
      </c>
    </row>
    <row r="7679" spans="1:8" ht="174" x14ac:dyDescent="0.35">
      <c r="A7679" s="4">
        <v>123317</v>
      </c>
      <c r="B7679" s="1">
        <v>45252</v>
      </c>
      <c r="C7679" s="2">
        <v>0.44163194444444448</v>
      </c>
      <c r="D7679" s="3" t="s">
        <v>38730</v>
      </c>
      <c r="E7679" s="3" t="s">
        <v>38734</v>
      </c>
      <c r="F7679" s="3" t="s">
        <v>38731</v>
      </c>
      <c r="G7679" s="3" t="s">
        <v>38732</v>
      </c>
      <c r="H7679" s="3" t="s">
        <v>38733</v>
      </c>
    </row>
    <row r="7680" spans="1:8" ht="29" x14ac:dyDescent="0.35">
      <c r="A7680" s="4">
        <v>51205</v>
      </c>
      <c r="B7680" s="1">
        <v>45252</v>
      </c>
      <c r="C7680" s="2">
        <v>0.44581018518518517</v>
      </c>
      <c r="D7680" s="3" t="s">
        <v>10438</v>
      </c>
      <c r="E7680" s="3" t="s">
        <v>38736</v>
      </c>
      <c r="F7680" s="3" t="s">
        <v>38735</v>
      </c>
      <c r="G7680" s="3" t="s">
        <v>618</v>
      </c>
      <c r="H7680" s="3" t="s">
        <v>12758</v>
      </c>
    </row>
    <row r="7681" spans="1:8" ht="43.5" x14ac:dyDescent="0.35">
      <c r="A7681" s="4">
        <v>102763</v>
      </c>
      <c r="B7681" s="1">
        <v>45252</v>
      </c>
      <c r="C7681" s="2">
        <v>0.44593750000000004</v>
      </c>
      <c r="D7681" s="3" t="s">
        <v>38737</v>
      </c>
      <c r="E7681" s="3" t="s">
        <v>38739</v>
      </c>
      <c r="F7681" s="3" t="s">
        <v>38738</v>
      </c>
      <c r="G7681" s="3" t="s">
        <v>1315</v>
      </c>
      <c r="H7681" s="3" t="s">
        <v>37758</v>
      </c>
    </row>
    <row r="7682" spans="1:8" ht="29" x14ac:dyDescent="0.35">
      <c r="A7682" s="4">
        <v>8829</v>
      </c>
      <c r="B7682" s="1">
        <v>45252</v>
      </c>
      <c r="C7682" s="2">
        <v>0.44690972222222225</v>
      </c>
      <c r="D7682" s="3" t="s">
        <v>892</v>
      </c>
      <c r="E7682" s="3" t="s">
        <v>38740</v>
      </c>
      <c r="F7682" s="3" t="s">
        <v>11940</v>
      </c>
      <c r="G7682" s="3" t="s">
        <v>1396</v>
      </c>
      <c r="H7682" s="3" t="s">
        <v>11776</v>
      </c>
    </row>
    <row r="7683" spans="1:8" ht="29" x14ac:dyDescent="0.35">
      <c r="A7683" s="4">
        <v>143980</v>
      </c>
      <c r="B7683" s="1">
        <v>45252</v>
      </c>
      <c r="C7683" s="2">
        <v>0.45192129629629635</v>
      </c>
      <c r="D7683" s="3" t="s">
        <v>38741</v>
      </c>
      <c r="E7683" s="3" t="s">
        <v>38744</v>
      </c>
      <c r="F7683" s="3" t="s">
        <v>38742</v>
      </c>
      <c r="G7683" s="3" t="s">
        <v>12600</v>
      </c>
      <c r="H7683" s="3" t="s">
        <v>38743</v>
      </c>
    </row>
    <row r="7684" spans="1:8" ht="43.5" x14ac:dyDescent="0.35">
      <c r="A7684" s="4">
        <v>200718</v>
      </c>
      <c r="B7684" s="1">
        <v>45252</v>
      </c>
      <c r="C7684" s="2">
        <v>0.4539583333333333</v>
      </c>
      <c r="D7684" s="3" t="s">
        <v>892</v>
      </c>
      <c r="E7684" s="3" t="s">
        <v>38746</v>
      </c>
      <c r="F7684" s="3" t="s">
        <v>38745</v>
      </c>
      <c r="G7684" s="3" t="s">
        <v>11404</v>
      </c>
      <c r="H7684" s="3" t="s">
        <v>12770</v>
      </c>
    </row>
    <row r="7685" spans="1:8" ht="43.5" x14ac:dyDescent="0.35">
      <c r="A7685" s="4">
        <v>43187</v>
      </c>
      <c r="B7685" s="1">
        <v>45252</v>
      </c>
      <c r="C7685" s="2">
        <v>0.45418981481481485</v>
      </c>
      <c r="D7685" s="3" t="s">
        <v>1933</v>
      </c>
      <c r="E7685" s="3" t="s">
        <v>38749</v>
      </c>
      <c r="F7685" s="3" t="s">
        <v>38747</v>
      </c>
      <c r="G7685" s="3" t="s">
        <v>38748</v>
      </c>
      <c r="H7685" s="3" t="s">
        <v>11761</v>
      </c>
    </row>
    <row r="7686" spans="1:8" ht="87" x14ac:dyDescent="0.35">
      <c r="A7686" s="4">
        <v>103761</v>
      </c>
      <c r="B7686" s="1">
        <v>45252</v>
      </c>
      <c r="C7686" s="2">
        <v>0.45738425925925924</v>
      </c>
      <c r="D7686" s="3" t="s">
        <v>985</v>
      </c>
      <c r="E7686" s="3" t="s">
        <v>38753</v>
      </c>
      <c r="F7686" s="3" t="s">
        <v>38750</v>
      </c>
      <c r="G7686" s="3" t="s">
        <v>38751</v>
      </c>
      <c r="H7686" s="3" t="s">
        <v>38752</v>
      </c>
    </row>
    <row r="7687" spans="1:8" ht="58" x14ac:dyDescent="0.35">
      <c r="A7687" s="4">
        <v>44784</v>
      </c>
      <c r="B7687" s="1">
        <v>45252</v>
      </c>
      <c r="C7687" s="2">
        <v>0.45859953703703704</v>
      </c>
      <c r="D7687" s="3" t="s">
        <v>38754</v>
      </c>
      <c r="E7687" s="3" t="s">
        <v>38758</v>
      </c>
      <c r="F7687" s="3" t="s">
        <v>38755</v>
      </c>
      <c r="G7687" s="3" t="s">
        <v>38756</v>
      </c>
      <c r="H7687" s="3" t="s">
        <v>38757</v>
      </c>
    </row>
    <row r="7688" spans="1:8" ht="145" x14ac:dyDescent="0.35">
      <c r="A7688" s="4">
        <v>204027</v>
      </c>
      <c r="B7688" s="1">
        <v>45252</v>
      </c>
      <c r="C7688" s="2">
        <v>0.46038194444444441</v>
      </c>
      <c r="D7688" s="3" t="s">
        <v>38759</v>
      </c>
      <c r="E7688" s="3" t="s">
        <v>38763</v>
      </c>
      <c r="F7688" s="3" t="s">
        <v>38760</v>
      </c>
      <c r="G7688" s="3" t="s">
        <v>38761</v>
      </c>
      <c r="H7688" s="3" t="s">
        <v>38762</v>
      </c>
    </row>
    <row r="7689" spans="1:8" x14ac:dyDescent="0.35">
      <c r="A7689" s="4">
        <v>46528</v>
      </c>
      <c r="B7689" s="1">
        <v>45252</v>
      </c>
      <c r="C7689" s="2">
        <v>0.46106481481481482</v>
      </c>
      <c r="D7689" s="3" t="s">
        <v>38764</v>
      </c>
      <c r="E7689" s="3" t="s">
        <v>38765</v>
      </c>
      <c r="F7689" s="3" t="s">
        <v>11042</v>
      </c>
      <c r="G7689" s="3" t="s">
        <v>10972</v>
      </c>
      <c r="H7689" s="3" t="s">
        <v>11580</v>
      </c>
    </row>
    <row r="7690" spans="1:8" ht="43.5" x14ac:dyDescent="0.35">
      <c r="A7690" s="4">
        <v>37993</v>
      </c>
      <c r="B7690" s="1">
        <v>45252</v>
      </c>
      <c r="C7690" s="2">
        <v>0.46113425925925927</v>
      </c>
      <c r="D7690" s="3" t="s">
        <v>892</v>
      </c>
      <c r="E7690" s="3" t="s">
        <v>38768</v>
      </c>
      <c r="F7690" s="3" t="s">
        <v>38766</v>
      </c>
      <c r="G7690" s="3" t="s">
        <v>10658</v>
      </c>
      <c r="H7690" s="3" t="s">
        <v>38767</v>
      </c>
    </row>
    <row r="7691" spans="1:8" x14ac:dyDescent="0.35">
      <c r="A7691" s="4">
        <v>33751</v>
      </c>
      <c r="B7691" s="1">
        <v>45252</v>
      </c>
      <c r="C7691" s="2">
        <v>0.46120370370370373</v>
      </c>
      <c r="D7691" s="3" t="s">
        <v>1436</v>
      </c>
      <c r="E7691" s="3" t="s">
        <v>754</v>
      </c>
      <c r="F7691" s="3" t="s">
        <v>12739</v>
      </c>
      <c r="G7691" s="3" t="s">
        <v>1532</v>
      </c>
      <c r="H7691" s="3" t="s">
        <v>10268</v>
      </c>
    </row>
    <row r="7692" spans="1:8" ht="29" x14ac:dyDescent="0.35">
      <c r="A7692" s="4">
        <v>204244</v>
      </c>
      <c r="B7692" s="1">
        <v>45252</v>
      </c>
      <c r="C7692" s="2">
        <v>0.46237268518518521</v>
      </c>
      <c r="D7692" s="3" t="s">
        <v>38769</v>
      </c>
      <c r="E7692" s="3" t="s">
        <v>38773</v>
      </c>
      <c r="F7692" s="3" t="s">
        <v>38770</v>
      </c>
      <c r="G7692" s="3" t="s">
        <v>38771</v>
      </c>
      <c r="H7692" s="3" t="s">
        <v>38772</v>
      </c>
    </row>
    <row r="7693" spans="1:8" ht="87" x14ac:dyDescent="0.35">
      <c r="A7693" s="4">
        <v>37191</v>
      </c>
      <c r="B7693" s="1">
        <v>45252</v>
      </c>
      <c r="C7693" s="2">
        <v>0.46258101851851857</v>
      </c>
      <c r="D7693" s="3" t="s">
        <v>38774</v>
      </c>
      <c r="E7693" s="3" t="s">
        <v>38778</v>
      </c>
      <c r="F7693" s="3" t="s">
        <v>38775</v>
      </c>
      <c r="G7693" s="3" t="s">
        <v>38776</v>
      </c>
      <c r="H7693" s="3" t="s">
        <v>38777</v>
      </c>
    </row>
    <row r="7694" spans="1:8" ht="87" x14ac:dyDescent="0.35">
      <c r="A7694" s="4">
        <v>49386</v>
      </c>
      <c r="B7694" s="1">
        <v>45252</v>
      </c>
      <c r="C7694" s="2">
        <v>0.46266203703703707</v>
      </c>
      <c r="D7694" s="3" t="s">
        <v>1473</v>
      </c>
      <c r="E7694" s="3" t="s">
        <v>17654</v>
      </c>
      <c r="F7694" s="3" t="s">
        <v>10524</v>
      </c>
      <c r="G7694" s="3" t="s">
        <v>17654</v>
      </c>
      <c r="H7694" s="3" t="s">
        <v>6842</v>
      </c>
    </row>
    <row r="7695" spans="1:8" x14ac:dyDescent="0.35">
      <c r="A7695" s="4">
        <v>98607</v>
      </c>
      <c r="B7695" s="1">
        <v>45252</v>
      </c>
      <c r="C7695" s="2">
        <v>0.46309027777777773</v>
      </c>
      <c r="D7695" s="3" t="s">
        <v>1436</v>
      </c>
      <c r="E7695" s="3" t="s">
        <v>38780</v>
      </c>
      <c r="F7695" s="3" t="s">
        <v>12739</v>
      </c>
      <c r="G7695" s="3" t="s">
        <v>38779</v>
      </c>
      <c r="H7695" s="3" t="s">
        <v>10268</v>
      </c>
    </row>
    <row r="7696" spans="1:8" ht="87" x14ac:dyDescent="0.35">
      <c r="A7696" s="4">
        <v>188726</v>
      </c>
      <c r="B7696" s="1">
        <v>45252</v>
      </c>
      <c r="C7696" s="2">
        <v>0.46355324074074072</v>
      </c>
      <c r="D7696" s="3" t="s">
        <v>38781</v>
      </c>
      <c r="E7696" s="3" t="s">
        <v>38783</v>
      </c>
      <c r="F7696" s="3" t="s">
        <v>38782</v>
      </c>
      <c r="G7696" s="3" t="s">
        <v>11912</v>
      </c>
      <c r="H7696" s="3" t="s">
        <v>29</v>
      </c>
    </row>
    <row r="7697" spans="1:8" x14ac:dyDescent="0.35">
      <c r="A7697" s="4">
        <v>38604</v>
      </c>
      <c r="B7697" s="1">
        <v>45252</v>
      </c>
      <c r="C7697" s="2">
        <v>0.4644328703703704</v>
      </c>
      <c r="D7697" s="3" t="s">
        <v>1436</v>
      </c>
      <c r="E7697" s="3" t="s">
        <v>38784</v>
      </c>
      <c r="F7697" s="3" t="s">
        <v>12739</v>
      </c>
      <c r="G7697" s="3" t="s">
        <v>38784</v>
      </c>
      <c r="H7697" s="3" t="s">
        <v>38785</v>
      </c>
    </row>
    <row r="7698" spans="1:8" x14ac:dyDescent="0.35">
      <c r="A7698" s="4">
        <v>35751</v>
      </c>
      <c r="B7698" s="1">
        <v>45252</v>
      </c>
      <c r="C7698" s="2">
        <v>0.46545138888888887</v>
      </c>
      <c r="D7698" s="3" t="s">
        <v>38786</v>
      </c>
      <c r="E7698" s="3" t="s">
        <v>12158</v>
      </c>
      <c r="F7698" s="3" t="s">
        <v>38787</v>
      </c>
      <c r="G7698" s="3" t="s">
        <v>12647</v>
      </c>
      <c r="H7698" s="3" t="s">
        <v>10858</v>
      </c>
    </row>
    <row r="7699" spans="1:8" x14ac:dyDescent="0.35">
      <c r="A7699" s="4">
        <v>55218</v>
      </c>
      <c r="B7699" s="1">
        <v>45252</v>
      </c>
      <c r="C7699" s="2">
        <v>0.46601851851851855</v>
      </c>
      <c r="D7699" s="3" t="s">
        <v>1933</v>
      </c>
      <c r="E7699" s="3" t="s">
        <v>38789</v>
      </c>
      <c r="F7699" s="3" t="s">
        <v>38788</v>
      </c>
      <c r="G7699" s="3" t="s">
        <v>617</v>
      </c>
      <c r="H7699" s="3" t="s">
        <v>10685</v>
      </c>
    </row>
    <row r="7700" spans="1:8" ht="29" x14ac:dyDescent="0.35">
      <c r="A7700" s="4">
        <v>174771</v>
      </c>
      <c r="B7700" s="1">
        <v>45252</v>
      </c>
      <c r="C7700" s="2">
        <v>0.46653935185185186</v>
      </c>
      <c r="D7700" s="3" t="s">
        <v>11985</v>
      </c>
      <c r="E7700" s="3" t="s">
        <v>38791</v>
      </c>
      <c r="F7700" s="3" t="s">
        <v>38790</v>
      </c>
      <c r="G7700" s="3" t="s">
        <v>10433</v>
      </c>
      <c r="H7700" s="3" t="s">
        <v>4190</v>
      </c>
    </row>
    <row r="7701" spans="1:8" ht="72.5" x14ac:dyDescent="0.35">
      <c r="A7701" s="4">
        <v>39522</v>
      </c>
      <c r="B7701" s="1">
        <v>45252</v>
      </c>
      <c r="C7701" s="2">
        <v>0.46736111111111112</v>
      </c>
      <c r="D7701" s="3" t="s">
        <v>1473</v>
      </c>
      <c r="E7701" s="3" t="s">
        <v>38792</v>
      </c>
      <c r="F7701" s="3" t="s">
        <v>10524</v>
      </c>
      <c r="G7701" s="3" t="s">
        <v>38792</v>
      </c>
      <c r="H7701" s="3" t="s">
        <v>6842</v>
      </c>
    </row>
    <row r="7702" spans="1:8" ht="101.5" x14ac:dyDescent="0.35">
      <c r="A7702" s="4">
        <v>145128</v>
      </c>
      <c r="B7702" s="1">
        <v>45252</v>
      </c>
      <c r="C7702" s="2">
        <v>0.46942129629629631</v>
      </c>
      <c r="D7702" s="3" t="s">
        <v>985</v>
      </c>
      <c r="E7702" s="3" t="s">
        <v>38795</v>
      </c>
      <c r="F7702" s="3" t="s">
        <v>38793</v>
      </c>
      <c r="G7702" s="3" t="s">
        <v>38794</v>
      </c>
      <c r="H7702" s="3" t="s">
        <v>11790</v>
      </c>
    </row>
    <row r="7703" spans="1:8" ht="43.5" x14ac:dyDescent="0.35">
      <c r="A7703" s="4">
        <v>33280</v>
      </c>
      <c r="B7703" s="1">
        <v>45252</v>
      </c>
      <c r="C7703" s="2">
        <v>0.46949074074074071</v>
      </c>
      <c r="D7703" s="3" t="s">
        <v>892</v>
      </c>
      <c r="E7703" s="3" t="s">
        <v>38797</v>
      </c>
      <c r="F7703" s="3" t="s">
        <v>38796</v>
      </c>
      <c r="G7703" s="3" t="s">
        <v>11404</v>
      </c>
      <c r="H7703" s="3" t="s">
        <v>12820</v>
      </c>
    </row>
    <row r="7704" spans="1:8" ht="43.5" x14ac:dyDescent="0.35">
      <c r="A7704" s="4">
        <v>134662</v>
      </c>
      <c r="B7704" s="1">
        <v>45252</v>
      </c>
      <c r="C7704" s="2">
        <v>0.47084490740740742</v>
      </c>
      <c r="D7704" s="3" t="s">
        <v>38798</v>
      </c>
      <c r="E7704" s="3" t="s">
        <v>38801</v>
      </c>
      <c r="F7704" s="3" t="s">
        <v>38799</v>
      </c>
      <c r="G7704" s="3" t="s">
        <v>12849</v>
      </c>
      <c r="H7704" s="3" t="s">
        <v>38800</v>
      </c>
    </row>
    <row r="7705" spans="1:8" ht="72.5" x14ac:dyDescent="0.35">
      <c r="A7705" s="4">
        <v>63082</v>
      </c>
      <c r="B7705" s="1">
        <v>45252</v>
      </c>
      <c r="C7705" s="2">
        <v>0.47249999999999998</v>
      </c>
      <c r="D7705" s="3" t="s">
        <v>1473</v>
      </c>
      <c r="E7705" s="3" t="s">
        <v>16499</v>
      </c>
      <c r="F7705" s="3" t="s">
        <v>10588</v>
      </c>
      <c r="G7705" s="3" t="s">
        <v>16499</v>
      </c>
      <c r="H7705" s="3" t="s">
        <v>6842</v>
      </c>
    </row>
    <row r="7706" spans="1:8" ht="29" x14ac:dyDescent="0.35">
      <c r="A7706" s="4">
        <v>60784</v>
      </c>
      <c r="B7706" s="1">
        <v>45252</v>
      </c>
      <c r="C7706" s="2">
        <v>0.4730671296296296</v>
      </c>
      <c r="D7706" s="3" t="s">
        <v>15160</v>
      </c>
      <c r="E7706" s="3" t="s">
        <v>38804</v>
      </c>
      <c r="F7706" s="3" t="s">
        <v>38802</v>
      </c>
      <c r="G7706" s="3" t="s">
        <v>38803</v>
      </c>
      <c r="H7706" s="3" t="s">
        <v>11580</v>
      </c>
    </row>
    <row r="7707" spans="1:8" x14ac:dyDescent="0.35">
      <c r="A7707" s="4">
        <v>17179</v>
      </c>
      <c r="B7707" s="1">
        <v>45252</v>
      </c>
      <c r="C7707" s="2">
        <v>0.47401620370370368</v>
      </c>
      <c r="D7707" s="3" t="s">
        <v>167</v>
      </c>
      <c r="E7707" s="3" t="s">
        <v>38806</v>
      </c>
      <c r="F7707" s="3" t="s">
        <v>11759</v>
      </c>
      <c r="G7707" s="3" t="s">
        <v>38805</v>
      </c>
      <c r="H7707" s="3" t="s">
        <v>10489</v>
      </c>
    </row>
    <row r="7708" spans="1:8" ht="29" x14ac:dyDescent="0.35">
      <c r="A7708" s="4">
        <v>6454</v>
      </c>
      <c r="B7708" s="1">
        <v>45252</v>
      </c>
      <c r="C7708" s="2">
        <v>0.47443287037037035</v>
      </c>
      <c r="D7708" s="3" t="s">
        <v>38807</v>
      </c>
      <c r="E7708" s="3" t="s">
        <v>15091</v>
      </c>
      <c r="F7708" s="3" t="s">
        <v>38808</v>
      </c>
      <c r="G7708" s="3" t="s">
        <v>10514</v>
      </c>
      <c r="H7708" s="3" t="s">
        <v>38809</v>
      </c>
    </row>
    <row r="7709" spans="1:8" ht="58" x14ac:dyDescent="0.35">
      <c r="A7709" s="4">
        <v>73221</v>
      </c>
      <c r="B7709" s="1">
        <v>45252</v>
      </c>
      <c r="C7709" s="2">
        <v>0.47471064814814817</v>
      </c>
      <c r="D7709" s="3" t="s">
        <v>892</v>
      </c>
      <c r="E7709" s="3" t="s">
        <v>13459</v>
      </c>
      <c r="F7709" s="3" t="s">
        <v>38810</v>
      </c>
      <c r="G7709" s="3" t="s">
        <v>11536</v>
      </c>
      <c r="H7709" s="3" t="s">
        <v>14960</v>
      </c>
    </row>
    <row r="7710" spans="1:8" ht="43.5" x14ac:dyDescent="0.35">
      <c r="A7710" s="4">
        <v>50868</v>
      </c>
      <c r="B7710" s="1">
        <v>45252</v>
      </c>
      <c r="C7710" s="2">
        <v>0.47650462962962964</v>
      </c>
      <c r="D7710" s="3" t="s">
        <v>985</v>
      </c>
      <c r="E7710" s="3" t="s">
        <v>38813</v>
      </c>
      <c r="F7710" s="3" t="s">
        <v>38811</v>
      </c>
      <c r="G7710" s="3" t="s">
        <v>102</v>
      </c>
      <c r="H7710" s="3" t="s">
        <v>38812</v>
      </c>
    </row>
    <row r="7711" spans="1:8" x14ac:dyDescent="0.35">
      <c r="A7711" s="4">
        <v>46528</v>
      </c>
      <c r="B7711" s="1">
        <v>45252</v>
      </c>
      <c r="C7711" s="2">
        <v>0.47946759259259258</v>
      </c>
      <c r="D7711" s="3" t="s">
        <v>38814</v>
      </c>
      <c r="E7711" s="3" t="s">
        <v>38816</v>
      </c>
      <c r="F7711" s="3" t="s">
        <v>38815</v>
      </c>
      <c r="G7711" s="3" t="s">
        <v>10462</v>
      </c>
      <c r="H7711" s="3" t="s">
        <v>11580</v>
      </c>
    </row>
    <row r="7712" spans="1:8" ht="43.5" x14ac:dyDescent="0.35">
      <c r="A7712" s="4">
        <v>202622</v>
      </c>
      <c r="B7712" s="1">
        <v>45252</v>
      </c>
      <c r="C7712" s="2">
        <v>0.47980324074074071</v>
      </c>
      <c r="D7712" s="3" t="s">
        <v>11985</v>
      </c>
      <c r="E7712" s="3" t="s">
        <v>38818</v>
      </c>
      <c r="F7712" s="3" t="s">
        <v>38817</v>
      </c>
      <c r="G7712" s="3" t="s">
        <v>23393</v>
      </c>
      <c r="H7712" s="3" t="s">
        <v>4190</v>
      </c>
    </row>
    <row r="7713" spans="1:8" ht="29" x14ac:dyDescent="0.35">
      <c r="A7713" s="4">
        <v>5943</v>
      </c>
      <c r="B7713" s="1">
        <v>45252</v>
      </c>
      <c r="C7713" s="2">
        <v>0.48011574074074076</v>
      </c>
      <c r="D7713" s="3" t="s">
        <v>167</v>
      </c>
      <c r="E7713" s="3" t="s">
        <v>38820</v>
      </c>
      <c r="F7713" s="3" t="s">
        <v>11759</v>
      </c>
      <c r="G7713" s="3" t="s">
        <v>38819</v>
      </c>
      <c r="H7713" s="3" t="s">
        <v>10342</v>
      </c>
    </row>
    <row r="7714" spans="1:8" ht="29" x14ac:dyDescent="0.35">
      <c r="A7714" s="4">
        <v>196496</v>
      </c>
      <c r="B7714" s="1">
        <v>45252</v>
      </c>
      <c r="C7714" s="2">
        <v>0.48019675925925925</v>
      </c>
      <c r="D7714" s="3" t="s">
        <v>892</v>
      </c>
      <c r="E7714" s="3" t="s">
        <v>38823</v>
      </c>
      <c r="F7714" s="3" t="s">
        <v>38821</v>
      </c>
      <c r="G7714" s="3" t="s">
        <v>1117</v>
      </c>
      <c r="H7714" s="3" t="s">
        <v>38822</v>
      </c>
    </row>
    <row r="7715" spans="1:8" ht="43.5" x14ac:dyDescent="0.35">
      <c r="A7715" s="4">
        <v>183136</v>
      </c>
      <c r="B7715" s="1">
        <v>45252</v>
      </c>
      <c r="C7715" s="2">
        <v>0.48483796296296294</v>
      </c>
      <c r="D7715" s="3" t="s">
        <v>38824</v>
      </c>
      <c r="E7715" s="3" t="s">
        <v>38828</v>
      </c>
      <c r="F7715" s="3" t="s">
        <v>38825</v>
      </c>
      <c r="G7715" s="3" t="s">
        <v>38826</v>
      </c>
      <c r="H7715" s="3" t="s">
        <v>38827</v>
      </c>
    </row>
    <row r="7716" spans="1:8" x14ac:dyDescent="0.35">
      <c r="A7716" s="4">
        <v>94176</v>
      </c>
      <c r="B7716" s="1">
        <v>45252</v>
      </c>
      <c r="C7716" s="2">
        <v>0.4851273148148148</v>
      </c>
      <c r="D7716" s="3" t="s">
        <v>38829</v>
      </c>
      <c r="E7716" s="3" t="s">
        <v>38833</v>
      </c>
      <c r="F7716" s="3" t="s">
        <v>38830</v>
      </c>
      <c r="G7716" s="3" t="s">
        <v>38831</v>
      </c>
      <c r="H7716" s="3" t="s">
        <v>38832</v>
      </c>
    </row>
    <row r="7717" spans="1:8" ht="29" x14ac:dyDescent="0.35">
      <c r="A7717" s="4">
        <v>90040</v>
      </c>
      <c r="B7717" s="1">
        <v>45252</v>
      </c>
      <c r="C7717" s="2">
        <v>0.48557870370370365</v>
      </c>
      <c r="D7717" s="3" t="s">
        <v>10339</v>
      </c>
      <c r="E7717" s="3" t="s">
        <v>38835</v>
      </c>
      <c r="F7717" s="3" t="s">
        <v>38834</v>
      </c>
      <c r="G7717" s="3" t="s">
        <v>38835</v>
      </c>
      <c r="H7717" s="3" t="s">
        <v>38836</v>
      </c>
    </row>
    <row r="7718" spans="1:8" ht="116" x14ac:dyDescent="0.35">
      <c r="A7718" s="4">
        <v>155050</v>
      </c>
      <c r="B7718" s="1">
        <v>45252</v>
      </c>
      <c r="C7718" s="2">
        <v>0.48709490740740741</v>
      </c>
      <c r="D7718" s="3" t="s">
        <v>38837</v>
      </c>
      <c r="E7718" s="3" t="s">
        <v>38841</v>
      </c>
      <c r="F7718" s="3" t="s">
        <v>38838</v>
      </c>
      <c r="G7718" s="3" t="s">
        <v>38839</v>
      </c>
      <c r="H7718" s="3" t="s">
        <v>38840</v>
      </c>
    </row>
    <row r="7719" spans="1:8" ht="29" x14ac:dyDescent="0.35">
      <c r="A7719" s="4">
        <v>46790</v>
      </c>
      <c r="B7719" s="1">
        <v>45252</v>
      </c>
      <c r="C7719" s="2">
        <v>0.48718750000000005</v>
      </c>
      <c r="D7719" s="3" t="s">
        <v>892</v>
      </c>
      <c r="E7719" s="3" t="s">
        <v>38844</v>
      </c>
      <c r="F7719" s="3" t="s">
        <v>38842</v>
      </c>
      <c r="G7719" s="3" t="s">
        <v>10760</v>
      </c>
      <c r="H7719" s="3" t="s">
        <v>38843</v>
      </c>
    </row>
    <row r="7720" spans="1:8" ht="232" x14ac:dyDescent="0.35">
      <c r="A7720" s="4">
        <v>202080</v>
      </c>
      <c r="B7720" s="1">
        <v>45252</v>
      </c>
      <c r="C7720" s="2">
        <v>0.49075231481481479</v>
      </c>
      <c r="D7720" s="3" t="s">
        <v>27727</v>
      </c>
      <c r="E7720" s="3" t="s">
        <v>38848</v>
      </c>
      <c r="F7720" s="3" t="s">
        <v>38845</v>
      </c>
      <c r="G7720" s="3" t="s">
        <v>38846</v>
      </c>
      <c r="H7720" s="3" t="s">
        <v>38847</v>
      </c>
    </row>
    <row r="7721" spans="1:8" x14ac:dyDescent="0.35">
      <c r="A7721" s="4">
        <v>34103</v>
      </c>
      <c r="B7721" s="1">
        <v>45252</v>
      </c>
      <c r="C7721" s="2">
        <v>0.49313657407407407</v>
      </c>
      <c r="D7721" s="3" t="s">
        <v>985</v>
      </c>
      <c r="E7721" s="3" t="s">
        <v>12943</v>
      </c>
      <c r="F7721" s="3" t="s">
        <v>11759</v>
      </c>
      <c r="G7721" s="3" t="s">
        <v>12943</v>
      </c>
      <c r="H7721" s="3" t="s">
        <v>10342</v>
      </c>
    </row>
    <row r="7722" spans="1:8" ht="29" x14ac:dyDescent="0.35">
      <c r="A7722" s="4">
        <v>36753</v>
      </c>
      <c r="B7722" s="1">
        <v>45252</v>
      </c>
      <c r="C7722" s="2">
        <v>0.49373842592592593</v>
      </c>
      <c r="D7722" s="3" t="s">
        <v>15160</v>
      </c>
      <c r="E7722" s="3" t="s">
        <v>38850</v>
      </c>
      <c r="F7722" s="3" t="s">
        <v>38849</v>
      </c>
      <c r="G7722" s="3" t="s">
        <v>11045</v>
      </c>
      <c r="H7722" s="3" t="s">
        <v>10899</v>
      </c>
    </row>
    <row r="7723" spans="1:8" ht="58" x14ac:dyDescent="0.35">
      <c r="A7723" s="4">
        <v>51108</v>
      </c>
      <c r="B7723" s="1">
        <v>45252</v>
      </c>
      <c r="C7723" s="2">
        <v>0.49449074074074079</v>
      </c>
      <c r="D7723" s="3" t="s">
        <v>1460</v>
      </c>
      <c r="E7723" s="3" t="s">
        <v>38851</v>
      </c>
      <c r="F7723" s="3" t="s">
        <v>1359</v>
      </c>
      <c r="G7723" s="3" t="s">
        <v>38851</v>
      </c>
      <c r="H7723" s="3" t="s">
        <v>6717</v>
      </c>
    </row>
    <row r="7724" spans="1:8" ht="29" x14ac:dyDescent="0.35">
      <c r="A7724" s="4">
        <v>103037</v>
      </c>
      <c r="B7724" s="1">
        <v>45252</v>
      </c>
      <c r="C7724" s="2">
        <v>0.49501157407407409</v>
      </c>
      <c r="D7724" s="3" t="s">
        <v>167</v>
      </c>
      <c r="E7724" s="3" t="s">
        <v>38855</v>
      </c>
      <c r="F7724" s="3" t="s">
        <v>38852</v>
      </c>
      <c r="G7724" s="3" t="s">
        <v>38853</v>
      </c>
      <c r="H7724" s="3" t="s">
        <v>38854</v>
      </c>
    </row>
    <row r="7725" spans="1:8" ht="116" x14ac:dyDescent="0.35">
      <c r="A7725" s="4">
        <v>142219</v>
      </c>
      <c r="B7725" s="1">
        <v>45252</v>
      </c>
      <c r="C7725" s="2">
        <v>0.49585648148148148</v>
      </c>
      <c r="D7725" s="3" t="s">
        <v>38856</v>
      </c>
      <c r="E7725" s="3" t="s">
        <v>38860</v>
      </c>
      <c r="F7725" s="3" t="s">
        <v>38857</v>
      </c>
      <c r="G7725" s="3" t="s">
        <v>38858</v>
      </c>
      <c r="H7725" s="3" t="s">
        <v>38859</v>
      </c>
    </row>
    <row r="7726" spans="1:8" x14ac:dyDescent="0.35">
      <c r="A7726" s="4">
        <v>45955</v>
      </c>
      <c r="B7726" s="1">
        <v>45252</v>
      </c>
      <c r="C7726" s="2">
        <v>0.4990856481481481</v>
      </c>
      <c r="D7726" s="3" t="s">
        <v>38861</v>
      </c>
      <c r="E7726" s="3" t="s">
        <v>38864</v>
      </c>
      <c r="F7726" s="3" t="s">
        <v>38862</v>
      </c>
      <c r="G7726" s="3" t="s">
        <v>38863</v>
      </c>
      <c r="H7726" s="3" t="s">
        <v>11580</v>
      </c>
    </row>
    <row r="7727" spans="1:8" ht="101.5" x14ac:dyDescent="0.35">
      <c r="A7727" s="4">
        <v>31376</v>
      </c>
      <c r="B7727" s="1">
        <v>45252</v>
      </c>
      <c r="C7727" s="2">
        <v>0.49983796296296296</v>
      </c>
      <c r="D7727" s="3" t="s">
        <v>985</v>
      </c>
      <c r="E7727" s="3" t="s">
        <v>17118</v>
      </c>
      <c r="F7727" s="3" t="s">
        <v>38865</v>
      </c>
      <c r="G7727" s="3" t="s">
        <v>1412</v>
      </c>
      <c r="H7727" s="3" t="s">
        <v>1325</v>
      </c>
    </row>
    <row r="7728" spans="1:8" ht="159.5" x14ac:dyDescent="0.35">
      <c r="A7728" s="4">
        <v>81224</v>
      </c>
      <c r="B7728" s="1">
        <v>45252</v>
      </c>
      <c r="C7728" s="2">
        <v>0.50254629629629632</v>
      </c>
      <c r="D7728" s="3" t="s">
        <v>38866</v>
      </c>
      <c r="E7728" s="3" t="s">
        <v>38870</v>
      </c>
      <c r="F7728" s="3" t="s">
        <v>38867</v>
      </c>
      <c r="G7728" s="3" t="s">
        <v>38868</v>
      </c>
      <c r="H7728" s="3" t="s">
        <v>38869</v>
      </c>
    </row>
    <row r="7729" spans="1:8" ht="29" x14ac:dyDescent="0.35">
      <c r="A7729" s="4">
        <v>38782</v>
      </c>
      <c r="B7729" s="1">
        <v>45252</v>
      </c>
      <c r="C7729" s="2">
        <v>0.50356481481481474</v>
      </c>
      <c r="D7729" s="3" t="s">
        <v>167</v>
      </c>
      <c r="E7729" s="3" t="s">
        <v>38871</v>
      </c>
      <c r="F7729" s="3" t="s">
        <v>11759</v>
      </c>
      <c r="G7729" s="3" t="s">
        <v>38871</v>
      </c>
      <c r="H7729" s="3" t="s">
        <v>11039</v>
      </c>
    </row>
    <row r="7730" spans="1:8" ht="101.5" x14ac:dyDescent="0.35">
      <c r="A7730" s="4">
        <v>68419</v>
      </c>
      <c r="B7730" s="1">
        <v>45252</v>
      </c>
      <c r="C7730" s="2">
        <v>0.51849537037037041</v>
      </c>
      <c r="D7730" s="3" t="s">
        <v>985</v>
      </c>
      <c r="E7730" s="3" t="s">
        <v>38875</v>
      </c>
      <c r="F7730" s="3" t="s">
        <v>38872</v>
      </c>
      <c r="G7730" s="3" t="s">
        <v>38873</v>
      </c>
      <c r="H7730" s="3" t="s">
        <v>38874</v>
      </c>
    </row>
    <row r="7731" spans="1:8" ht="43.5" x14ac:dyDescent="0.35">
      <c r="A7731" s="4">
        <v>146417</v>
      </c>
      <c r="B7731" s="1">
        <v>45252</v>
      </c>
      <c r="C7731" s="2">
        <v>0.51886574074074077</v>
      </c>
      <c r="D7731" s="3" t="s">
        <v>38876</v>
      </c>
      <c r="E7731" s="3" t="s">
        <v>38880</v>
      </c>
      <c r="F7731" s="3" t="s">
        <v>38877</v>
      </c>
      <c r="G7731" s="3" t="s">
        <v>38878</v>
      </c>
      <c r="H7731" s="3" t="s">
        <v>38879</v>
      </c>
    </row>
    <row r="7732" spans="1:8" ht="87" x14ac:dyDescent="0.35">
      <c r="A7732" s="4">
        <v>11759</v>
      </c>
      <c r="B7732" s="1">
        <v>45252</v>
      </c>
      <c r="C7732" s="2">
        <v>0.52608796296296301</v>
      </c>
      <c r="D7732" s="3" t="s">
        <v>1473</v>
      </c>
      <c r="E7732" s="3" t="s">
        <v>38881</v>
      </c>
      <c r="F7732" s="3" t="s">
        <v>10524</v>
      </c>
      <c r="G7732" s="3" t="s">
        <v>38881</v>
      </c>
      <c r="H7732" s="3" t="s">
        <v>6842</v>
      </c>
    </row>
    <row r="7733" spans="1:8" ht="72.5" x14ac:dyDescent="0.35">
      <c r="A7733" s="4">
        <v>168901</v>
      </c>
      <c r="B7733" s="1">
        <v>45252</v>
      </c>
      <c r="C7733" s="2">
        <v>0.52877314814814813</v>
      </c>
      <c r="D7733" s="3" t="s">
        <v>11964</v>
      </c>
      <c r="E7733" s="3" t="s">
        <v>38885</v>
      </c>
      <c r="F7733" s="3" t="s">
        <v>38882</v>
      </c>
      <c r="G7733" s="3" t="s">
        <v>38883</v>
      </c>
      <c r="H7733" s="3" t="s">
        <v>38884</v>
      </c>
    </row>
    <row r="7734" spans="1:8" ht="43.5" x14ac:dyDescent="0.35">
      <c r="A7734" s="4">
        <v>199837</v>
      </c>
      <c r="B7734" s="1">
        <v>45252</v>
      </c>
      <c r="C7734" s="2">
        <v>0.53361111111111115</v>
      </c>
      <c r="D7734" s="3" t="s">
        <v>38886</v>
      </c>
      <c r="E7734" s="3" t="s">
        <v>38890</v>
      </c>
      <c r="F7734" s="3" t="s">
        <v>38887</v>
      </c>
      <c r="G7734" s="3" t="s">
        <v>38888</v>
      </c>
      <c r="H7734" s="3" t="s">
        <v>38889</v>
      </c>
    </row>
    <row r="7735" spans="1:8" ht="43.5" x14ac:dyDescent="0.35">
      <c r="A7735" s="4">
        <v>199837</v>
      </c>
      <c r="B7735" s="1">
        <v>45252</v>
      </c>
      <c r="C7735" s="2">
        <v>0.53475694444444444</v>
      </c>
      <c r="D7735" s="3" t="s">
        <v>38886</v>
      </c>
      <c r="E7735" s="3" t="s">
        <v>38890</v>
      </c>
      <c r="F7735" s="3" t="s">
        <v>38887</v>
      </c>
      <c r="G7735" s="3" t="s">
        <v>38891</v>
      </c>
      <c r="H7735" s="3" t="s">
        <v>38889</v>
      </c>
    </row>
    <row r="7736" spans="1:8" ht="72.5" x14ac:dyDescent="0.35">
      <c r="A7736" s="4">
        <v>175709</v>
      </c>
      <c r="B7736" s="1">
        <v>45252</v>
      </c>
      <c r="C7736" s="2">
        <v>0.5370138888888889</v>
      </c>
      <c r="D7736" s="3" t="s">
        <v>38892</v>
      </c>
      <c r="E7736" s="3" t="s">
        <v>38895</v>
      </c>
      <c r="F7736" s="3" t="s">
        <v>38893</v>
      </c>
      <c r="G7736" s="3" t="s">
        <v>14332</v>
      </c>
      <c r="H7736" s="3" t="s">
        <v>38894</v>
      </c>
    </row>
    <row r="7737" spans="1:8" ht="72.5" x14ac:dyDescent="0.35">
      <c r="A7737" s="4">
        <v>175709</v>
      </c>
      <c r="B7737" s="1">
        <v>45252</v>
      </c>
      <c r="C7737" s="2">
        <v>0.53733796296296299</v>
      </c>
      <c r="D7737" s="3" t="s">
        <v>38892</v>
      </c>
      <c r="E7737" s="3" t="s">
        <v>38895</v>
      </c>
      <c r="F7737" s="3" t="s">
        <v>38893</v>
      </c>
      <c r="G7737" s="3" t="s">
        <v>14332</v>
      </c>
      <c r="H7737" s="3" t="s">
        <v>38896</v>
      </c>
    </row>
    <row r="7738" spans="1:8" x14ac:dyDescent="0.35">
      <c r="A7738" s="4">
        <v>197772</v>
      </c>
      <c r="B7738" s="1">
        <v>45252</v>
      </c>
      <c r="C7738" s="2">
        <v>0.55966435185185182</v>
      </c>
      <c r="D7738" s="3" t="s">
        <v>12018</v>
      </c>
      <c r="E7738" s="3" t="s">
        <v>38897</v>
      </c>
      <c r="F7738" s="3" t="s">
        <v>2012</v>
      </c>
      <c r="G7738" s="3" t="s">
        <v>38897</v>
      </c>
      <c r="H7738" s="3" t="s">
        <v>38898</v>
      </c>
    </row>
    <row r="7739" spans="1:8" ht="43.5" x14ac:dyDescent="0.35">
      <c r="A7739" s="4">
        <v>208247</v>
      </c>
      <c r="B7739" s="1">
        <v>45252</v>
      </c>
      <c r="C7739" s="2">
        <v>0.55996527777777783</v>
      </c>
      <c r="D7739" s="3" t="s">
        <v>12113</v>
      </c>
      <c r="E7739" s="3" t="s">
        <v>38902</v>
      </c>
      <c r="F7739" s="3" t="s">
        <v>38899</v>
      </c>
      <c r="G7739" s="3" t="s">
        <v>38900</v>
      </c>
      <c r="H7739" s="3" t="s">
        <v>38901</v>
      </c>
    </row>
    <row r="7740" spans="1:8" x14ac:dyDescent="0.35">
      <c r="A7740" s="4">
        <v>197772</v>
      </c>
      <c r="B7740" s="1">
        <v>45252</v>
      </c>
      <c r="C7740" s="2">
        <v>0.56563657407407408</v>
      </c>
      <c r="D7740" s="3" t="s">
        <v>12018</v>
      </c>
      <c r="E7740" s="3" t="s">
        <v>38897</v>
      </c>
      <c r="F7740" s="3" t="s">
        <v>2012</v>
      </c>
      <c r="G7740" s="3" t="s">
        <v>38903</v>
      </c>
      <c r="H7740" s="3" t="s">
        <v>38898</v>
      </c>
    </row>
    <row r="7741" spans="1:8" ht="29" x14ac:dyDescent="0.35">
      <c r="A7741" s="4">
        <v>197772</v>
      </c>
      <c r="B7741" s="1">
        <v>45252</v>
      </c>
      <c r="C7741" s="2">
        <v>0.56606481481481474</v>
      </c>
      <c r="D7741" s="3" t="s">
        <v>12018</v>
      </c>
      <c r="E7741" s="3" t="s">
        <v>38897</v>
      </c>
      <c r="F7741" s="3" t="s">
        <v>2012</v>
      </c>
      <c r="G7741" s="3" t="s">
        <v>38904</v>
      </c>
      <c r="H7741" s="3" t="s">
        <v>38898</v>
      </c>
    </row>
    <row r="7742" spans="1:8" ht="43.5" x14ac:dyDescent="0.35">
      <c r="A7742" s="4">
        <v>208243</v>
      </c>
      <c r="B7742" s="1">
        <v>45252</v>
      </c>
      <c r="C7742" s="2">
        <v>0.56782407407407409</v>
      </c>
      <c r="D7742" s="3" t="s">
        <v>35943</v>
      </c>
      <c r="E7742" s="3" t="s">
        <v>38908</v>
      </c>
      <c r="F7742" s="3" t="s">
        <v>38905</v>
      </c>
      <c r="G7742" s="3" t="s">
        <v>38906</v>
      </c>
      <c r="H7742" s="3" t="s">
        <v>38907</v>
      </c>
    </row>
    <row r="7743" spans="1:8" ht="29" x14ac:dyDescent="0.35">
      <c r="A7743" s="4">
        <v>199127</v>
      </c>
      <c r="B7743" s="1">
        <v>45252</v>
      </c>
      <c r="C7743" s="2">
        <v>0.57019675925925928</v>
      </c>
      <c r="D7743" s="3" t="s">
        <v>10855</v>
      </c>
      <c r="E7743" s="3" t="s">
        <v>10855</v>
      </c>
      <c r="F7743" s="3" t="s">
        <v>38909</v>
      </c>
      <c r="G7743" s="3" t="s">
        <v>10855</v>
      </c>
      <c r="H7743" s="3" t="s">
        <v>12032</v>
      </c>
    </row>
    <row r="7744" spans="1:8" ht="72.5" x14ac:dyDescent="0.35">
      <c r="A7744" s="4">
        <v>150570</v>
      </c>
      <c r="B7744" s="1">
        <v>45252</v>
      </c>
      <c r="C7744" s="2">
        <v>0.57329861111111113</v>
      </c>
      <c r="D7744" s="3" t="s">
        <v>1473</v>
      </c>
      <c r="E7744" s="3" t="s">
        <v>38910</v>
      </c>
      <c r="F7744" s="3" t="s">
        <v>10524</v>
      </c>
      <c r="G7744" s="3" t="s">
        <v>38910</v>
      </c>
      <c r="H7744" s="3" t="s">
        <v>38911</v>
      </c>
    </row>
    <row r="7745" spans="1:8" ht="43.5" x14ac:dyDescent="0.35">
      <c r="A7745" s="4">
        <v>205533</v>
      </c>
      <c r="B7745" s="1">
        <v>45252</v>
      </c>
      <c r="C7745" s="2">
        <v>0.57421296296296298</v>
      </c>
      <c r="D7745" s="3" t="s">
        <v>38912</v>
      </c>
      <c r="E7745" s="3" t="s">
        <v>38916</v>
      </c>
      <c r="F7745" s="3" t="s">
        <v>38913</v>
      </c>
      <c r="G7745" s="3" t="s">
        <v>38914</v>
      </c>
      <c r="H7745" s="3" t="s">
        <v>38915</v>
      </c>
    </row>
    <row r="7746" spans="1:8" ht="72.5" x14ac:dyDescent="0.35">
      <c r="A7746" s="4">
        <v>164392</v>
      </c>
      <c r="B7746" s="1">
        <v>45252</v>
      </c>
      <c r="C7746" s="2">
        <v>0.57487268518518519</v>
      </c>
      <c r="D7746" s="3" t="s">
        <v>1702</v>
      </c>
      <c r="E7746" s="3" t="s">
        <v>38920</v>
      </c>
      <c r="F7746" s="3" t="s">
        <v>38917</v>
      </c>
      <c r="G7746" s="3" t="s">
        <v>38918</v>
      </c>
      <c r="H7746" s="3" t="s">
        <v>38919</v>
      </c>
    </row>
    <row r="7747" spans="1:8" ht="29" x14ac:dyDescent="0.35">
      <c r="A7747" s="4">
        <v>174180</v>
      </c>
      <c r="B7747" s="1">
        <v>45252</v>
      </c>
      <c r="C7747" s="2">
        <v>0.57550925925925933</v>
      </c>
      <c r="D7747" s="3" t="s">
        <v>38921</v>
      </c>
      <c r="E7747" s="3" t="s">
        <v>38924</v>
      </c>
      <c r="F7747" s="3" t="s">
        <v>38922</v>
      </c>
      <c r="G7747" s="3" t="s">
        <v>12544</v>
      </c>
      <c r="H7747" s="3" t="s">
        <v>38923</v>
      </c>
    </row>
    <row r="7748" spans="1:8" ht="29" x14ac:dyDescent="0.35">
      <c r="A7748" s="4">
        <v>102728</v>
      </c>
      <c r="B7748" s="1">
        <v>45252</v>
      </c>
      <c r="C7748" s="2">
        <v>0.58239583333333333</v>
      </c>
      <c r="D7748" s="3" t="s">
        <v>1436</v>
      </c>
      <c r="E7748" s="3" t="s">
        <v>38928</v>
      </c>
      <c r="F7748" s="3" t="s">
        <v>38925</v>
      </c>
      <c r="G7748" s="3" t="s">
        <v>38926</v>
      </c>
      <c r="H7748" s="3" t="s">
        <v>38927</v>
      </c>
    </row>
    <row r="7749" spans="1:8" x14ac:dyDescent="0.35">
      <c r="A7749" s="4">
        <v>178944</v>
      </c>
      <c r="B7749" s="1">
        <v>45252</v>
      </c>
      <c r="C7749" s="2">
        <v>0.58445601851851847</v>
      </c>
      <c r="D7749" s="3" t="s">
        <v>38929</v>
      </c>
      <c r="E7749" s="3" t="s">
        <v>38929</v>
      </c>
      <c r="F7749" s="3" t="s">
        <v>38930</v>
      </c>
      <c r="G7749" s="3" t="s">
        <v>38929</v>
      </c>
      <c r="H7749" s="3" t="s">
        <v>12032</v>
      </c>
    </row>
    <row r="7750" spans="1:8" x14ac:dyDescent="0.35">
      <c r="A7750" s="4">
        <v>62907</v>
      </c>
      <c r="B7750" s="1">
        <v>45252</v>
      </c>
      <c r="C7750" s="2">
        <v>0.58526620370370364</v>
      </c>
      <c r="D7750" s="3" t="s">
        <v>1288</v>
      </c>
      <c r="E7750" s="3" t="s">
        <v>38931</v>
      </c>
      <c r="F7750" s="3" t="s">
        <v>11759</v>
      </c>
      <c r="G7750" s="3" t="s">
        <v>38931</v>
      </c>
      <c r="H7750" s="3" t="s">
        <v>10342</v>
      </c>
    </row>
    <row r="7751" spans="1:8" ht="58" x14ac:dyDescent="0.35">
      <c r="A7751" s="4">
        <v>39936</v>
      </c>
      <c r="B7751" s="1">
        <v>45252</v>
      </c>
      <c r="C7751" s="2">
        <v>0.59124999999999994</v>
      </c>
      <c r="D7751" s="3" t="s">
        <v>38932</v>
      </c>
      <c r="E7751" s="3" t="s">
        <v>38936</v>
      </c>
      <c r="F7751" s="3" t="s">
        <v>38933</v>
      </c>
      <c r="G7751" s="3" t="s">
        <v>38934</v>
      </c>
      <c r="H7751" s="3" t="s">
        <v>38935</v>
      </c>
    </row>
    <row r="7752" spans="1:8" ht="116" x14ac:dyDescent="0.35">
      <c r="A7752" s="4">
        <v>185390</v>
      </c>
      <c r="B7752" s="1">
        <v>45252</v>
      </c>
      <c r="C7752" s="2">
        <v>0.59483796296296299</v>
      </c>
      <c r="D7752" s="3" t="s">
        <v>38937</v>
      </c>
      <c r="E7752" s="3" t="s">
        <v>38941</v>
      </c>
      <c r="F7752" s="3" t="s">
        <v>38938</v>
      </c>
      <c r="G7752" s="3" t="s">
        <v>38939</v>
      </c>
      <c r="H7752" s="3" t="s">
        <v>38940</v>
      </c>
    </row>
    <row r="7753" spans="1:8" ht="58" x14ac:dyDescent="0.35">
      <c r="A7753" s="4">
        <v>46929</v>
      </c>
      <c r="B7753" s="1">
        <v>45252</v>
      </c>
      <c r="C7753" s="2">
        <v>0.59497685185185178</v>
      </c>
      <c r="D7753" s="3" t="s">
        <v>38942</v>
      </c>
      <c r="E7753" s="3" t="s">
        <v>38944</v>
      </c>
      <c r="F7753" s="3" t="s">
        <v>38943</v>
      </c>
      <c r="G7753" s="3" t="e">
        <f>-good BP control.</f>
        <v>#NAME?</v>
      </c>
      <c r="H7753" s="3" t="e">
        <f>-UPPER GI Endoscopy.</f>
        <v>#NAME?</v>
      </c>
    </row>
    <row r="7754" spans="1:8" x14ac:dyDescent="0.35">
      <c r="A7754" s="4">
        <v>77862</v>
      </c>
      <c r="B7754" s="1">
        <v>45252</v>
      </c>
      <c r="C7754" s="2">
        <v>0.60215277777777776</v>
      </c>
      <c r="D7754" s="3" t="s">
        <v>38945</v>
      </c>
      <c r="E7754" s="3" t="s">
        <v>38945</v>
      </c>
      <c r="F7754" s="3" t="s">
        <v>38945</v>
      </c>
      <c r="G7754" s="3" t="s">
        <v>38945</v>
      </c>
      <c r="H7754" s="3" t="s">
        <v>11190</v>
      </c>
    </row>
    <row r="7755" spans="1:8" ht="58" x14ac:dyDescent="0.35">
      <c r="A7755" s="4">
        <v>45552</v>
      </c>
      <c r="B7755" s="1">
        <v>45252</v>
      </c>
      <c r="C7755" s="2">
        <v>0.60251157407407407</v>
      </c>
      <c r="D7755" s="3" t="s">
        <v>38946</v>
      </c>
      <c r="E7755" s="3" t="s">
        <v>14743</v>
      </c>
      <c r="F7755" s="3" t="s">
        <v>38947</v>
      </c>
      <c r="G7755" s="3" t="s">
        <v>38948</v>
      </c>
      <c r="H7755" s="3" t="s">
        <v>38949</v>
      </c>
    </row>
    <row r="7756" spans="1:8" ht="58" x14ac:dyDescent="0.35">
      <c r="A7756" s="4">
        <v>5084</v>
      </c>
      <c r="B7756" s="1">
        <v>45252</v>
      </c>
      <c r="C7756" s="2">
        <v>0.60350694444444442</v>
      </c>
      <c r="D7756" s="3" t="s">
        <v>38950</v>
      </c>
      <c r="E7756" s="3" t="s">
        <v>38952</v>
      </c>
      <c r="F7756" s="3" t="s">
        <v>38951</v>
      </c>
      <c r="G7756" s="3" t="e">
        <f>-good BP and asthma control.</f>
        <v>#NAME?</v>
      </c>
      <c r="H7756" s="3" t="e">
        <f>-continue medications.</f>
        <v>#NAME?</v>
      </c>
    </row>
    <row r="7757" spans="1:8" ht="72.5" x14ac:dyDescent="0.35">
      <c r="A7757" s="4">
        <v>48335</v>
      </c>
      <c r="B7757" s="1">
        <v>45252</v>
      </c>
      <c r="C7757" s="2">
        <v>0.6038310185185185</v>
      </c>
      <c r="D7757" s="3" t="s">
        <v>38953</v>
      </c>
      <c r="E7757" s="3" t="s">
        <v>38957</v>
      </c>
      <c r="F7757" s="3" t="s">
        <v>38954</v>
      </c>
      <c r="G7757" s="3" t="s">
        <v>38955</v>
      </c>
      <c r="H7757" s="3" t="s">
        <v>38956</v>
      </c>
    </row>
    <row r="7758" spans="1:8" x14ac:dyDescent="0.35">
      <c r="A7758" s="4">
        <v>18007</v>
      </c>
      <c r="B7758" s="1">
        <v>45252</v>
      </c>
      <c r="C7758" s="2">
        <v>0.60521990740740739</v>
      </c>
      <c r="D7758" s="3" t="s">
        <v>12545</v>
      </c>
      <c r="E7758" s="3" t="s">
        <v>38960</v>
      </c>
      <c r="F7758" s="3" t="s">
        <v>38958</v>
      </c>
      <c r="G7758" s="3" t="s">
        <v>12344</v>
      </c>
      <c r="H7758" s="3" t="s">
        <v>38959</v>
      </c>
    </row>
    <row r="7759" spans="1:8" ht="29" x14ac:dyDescent="0.35">
      <c r="A7759" s="4">
        <v>205183</v>
      </c>
      <c r="B7759" s="1">
        <v>45252</v>
      </c>
      <c r="C7759" s="2">
        <v>0.6072453703703703</v>
      </c>
      <c r="D7759" s="3" t="s">
        <v>12260</v>
      </c>
      <c r="E7759" s="3" t="s">
        <v>38961</v>
      </c>
      <c r="F7759" s="3" t="s">
        <v>38961</v>
      </c>
      <c r="G7759" s="3" t="s">
        <v>38961</v>
      </c>
      <c r="H7759" s="3" t="s">
        <v>38962</v>
      </c>
    </row>
    <row r="7760" spans="1:8" ht="72.5" x14ac:dyDescent="0.35">
      <c r="A7760" s="4">
        <v>5881</v>
      </c>
      <c r="B7760" s="1">
        <v>45252</v>
      </c>
      <c r="C7760" s="2">
        <v>0.6121064814814815</v>
      </c>
      <c r="D7760" s="3" t="s">
        <v>38963</v>
      </c>
      <c r="E7760" s="3" t="s">
        <v>38967</v>
      </c>
      <c r="F7760" s="3" t="s">
        <v>38964</v>
      </c>
      <c r="G7760" s="3" t="s">
        <v>38965</v>
      </c>
      <c r="H7760" s="3" t="s">
        <v>38966</v>
      </c>
    </row>
    <row r="7761" spans="1:8" ht="43.5" x14ac:dyDescent="0.35">
      <c r="A7761" s="4">
        <v>185316</v>
      </c>
      <c r="B7761" s="1">
        <v>45252</v>
      </c>
      <c r="C7761" s="2">
        <v>0.61379629629629628</v>
      </c>
      <c r="D7761" s="3" t="s">
        <v>38968</v>
      </c>
      <c r="E7761" s="3" t="s">
        <v>38971</v>
      </c>
      <c r="F7761" s="3" t="s">
        <v>38969</v>
      </c>
      <c r="G7761" s="3" t="s">
        <v>11524</v>
      </c>
      <c r="H7761" s="3" t="s">
        <v>38970</v>
      </c>
    </row>
    <row r="7762" spans="1:8" x14ac:dyDescent="0.35">
      <c r="A7762" s="4">
        <v>120177</v>
      </c>
      <c r="B7762" s="1">
        <v>45252</v>
      </c>
      <c r="C7762" s="2">
        <v>0.61393518518518519</v>
      </c>
      <c r="D7762" s="3" t="s">
        <v>38972</v>
      </c>
      <c r="E7762" s="3" t="s">
        <v>38972</v>
      </c>
      <c r="F7762" s="3" t="s">
        <v>38973</v>
      </c>
      <c r="G7762" s="3" t="s">
        <v>38972</v>
      </c>
      <c r="H7762" s="3" t="s">
        <v>38974</v>
      </c>
    </row>
    <row r="7763" spans="1:8" ht="87" x14ac:dyDescent="0.35">
      <c r="A7763" s="4">
        <v>203376</v>
      </c>
      <c r="B7763" s="1">
        <v>45252</v>
      </c>
      <c r="C7763" s="2">
        <v>0.61461805555555549</v>
      </c>
      <c r="D7763" s="3" t="s">
        <v>13571</v>
      </c>
      <c r="E7763" s="3" t="s">
        <v>38976</v>
      </c>
      <c r="F7763" s="3" t="s">
        <v>38975</v>
      </c>
      <c r="G7763" s="3" t="e">
        <f>-poor Glycemic control+Peripheral neuropathy.</f>
        <v>#NAME?</v>
      </c>
      <c r="H7763" s="3" t="e">
        <f>-Councelled ON diet and hypoglycemia.</f>
        <v>#NAME?</v>
      </c>
    </row>
    <row r="7764" spans="1:8" ht="29" x14ac:dyDescent="0.35">
      <c r="A7764" s="4">
        <v>207545</v>
      </c>
      <c r="B7764" s="1">
        <v>45252</v>
      </c>
      <c r="C7764" s="2">
        <v>0.61512731481481475</v>
      </c>
      <c r="D7764" s="3" t="s">
        <v>1288</v>
      </c>
      <c r="E7764" s="3" t="s">
        <v>38529</v>
      </c>
      <c r="F7764" s="3" t="s">
        <v>38977</v>
      </c>
      <c r="G7764" s="3" t="s">
        <v>38978</v>
      </c>
      <c r="H7764" s="3" t="s">
        <v>38979</v>
      </c>
    </row>
    <row r="7765" spans="1:8" ht="101.5" x14ac:dyDescent="0.35">
      <c r="A7765" s="4">
        <v>201272</v>
      </c>
      <c r="B7765" s="1">
        <v>45252</v>
      </c>
      <c r="C7765" s="2">
        <v>0.61778935185185191</v>
      </c>
      <c r="D7765" s="3" t="s">
        <v>38980</v>
      </c>
      <c r="E7765" s="3" t="s">
        <v>38984</v>
      </c>
      <c r="F7765" s="3" t="s">
        <v>38981</v>
      </c>
      <c r="G7765" s="3" t="s">
        <v>38982</v>
      </c>
      <c r="H7765" s="3" t="s">
        <v>38983</v>
      </c>
    </row>
    <row r="7766" spans="1:8" ht="58" x14ac:dyDescent="0.35">
      <c r="A7766" s="4">
        <v>33507</v>
      </c>
      <c r="B7766" s="1">
        <v>45252</v>
      </c>
      <c r="C7766" s="2">
        <v>0.61887731481481478</v>
      </c>
      <c r="D7766" s="3" t="s">
        <v>38985</v>
      </c>
      <c r="E7766" s="3" t="s">
        <v>38988</v>
      </c>
      <c r="F7766" s="3" t="s">
        <v>38986</v>
      </c>
      <c r="G7766" s="3" t="s">
        <v>12702</v>
      </c>
      <c r="H7766" s="3" t="s">
        <v>38987</v>
      </c>
    </row>
    <row r="7767" spans="1:8" ht="87" x14ac:dyDescent="0.35">
      <c r="A7767" s="4">
        <v>90049</v>
      </c>
      <c r="B7767" s="1">
        <v>45252</v>
      </c>
      <c r="C7767" s="2">
        <v>0.61909722222222219</v>
      </c>
      <c r="D7767" s="3" t="s">
        <v>38989</v>
      </c>
      <c r="E7767" s="3" t="s">
        <v>38410</v>
      </c>
      <c r="F7767" s="3" t="s">
        <v>38989</v>
      </c>
      <c r="G7767" s="3" t="s">
        <v>38990</v>
      </c>
      <c r="H7767" s="3" t="s">
        <v>38991</v>
      </c>
    </row>
    <row r="7768" spans="1:8" ht="58" x14ac:dyDescent="0.35">
      <c r="A7768" s="4">
        <v>156970</v>
      </c>
      <c r="B7768" s="1">
        <v>45252</v>
      </c>
      <c r="C7768" s="2">
        <v>0.61914351851851845</v>
      </c>
      <c r="D7768" s="3" t="s">
        <v>1436</v>
      </c>
      <c r="E7768" s="3" t="s">
        <v>38995</v>
      </c>
      <c r="F7768" s="3" t="s">
        <v>38992</v>
      </c>
      <c r="G7768" s="3" t="s">
        <v>38993</v>
      </c>
      <c r="H7768" s="3" t="s">
        <v>38994</v>
      </c>
    </row>
    <row r="7769" spans="1:8" x14ac:dyDescent="0.35">
      <c r="A7769" s="4">
        <v>207221</v>
      </c>
      <c r="B7769" s="1">
        <v>45252</v>
      </c>
      <c r="C7769" s="2">
        <v>0.62384259259259256</v>
      </c>
      <c r="D7769" s="3" t="s">
        <v>386</v>
      </c>
      <c r="E7769" s="3" t="s">
        <v>1264</v>
      </c>
      <c r="F7769" s="3" t="s">
        <v>14349</v>
      </c>
      <c r="G7769" s="3" t="s">
        <v>11569</v>
      </c>
      <c r="H7769" s="3" t="s">
        <v>38996</v>
      </c>
    </row>
    <row r="7770" spans="1:8" ht="43.5" x14ac:dyDescent="0.35">
      <c r="A7770" s="4">
        <v>26304</v>
      </c>
      <c r="B7770" s="1">
        <v>45252</v>
      </c>
      <c r="C7770" s="2">
        <v>0.62410879629629623</v>
      </c>
      <c r="D7770" s="3" t="s">
        <v>11085</v>
      </c>
      <c r="E7770" s="3" t="s">
        <v>14638</v>
      </c>
      <c r="F7770" s="3" t="s">
        <v>38997</v>
      </c>
      <c r="G7770" s="3" t="s">
        <v>38998</v>
      </c>
      <c r="H7770" s="3" t="s">
        <v>38999</v>
      </c>
    </row>
    <row r="7771" spans="1:8" ht="43.5" x14ac:dyDescent="0.35">
      <c r="A7771" s="4">
        <v>26304</v>
      </c>
      <c r="B7771" s="1">
        <v>45252</v>
      </c>
      <c r="C7771" s="2">
        <v>0.62559027777777776</v>
      </c>
      <c r="D7771" s="3" t="s">
        <v>11085</v>
      </c>
      <c r="E7771" s="3" t="s">
        <v>14638</v>
      </c>
      <c r="F7771" s="3" t="s">
        <v>38997</v>
      </c>
      <c r="G7771" s="3" t="s">
        <v>38998</v>
      </c>
      <c r="H7771" s="3" t="s">
        <v>39000</v>
      </c>
    </row>
    <row r="7772" spans="1:8" ht="43.5" x14ac:dyDescent="0.35">
      <c r="A7772" s="4">
        <v>168024</v>
      </c>
      <c r="B7772" s="1">
        <v>45252</v>
      </c>
      <c r="C7772" s="2">
        <v>0.62785879629629626</v>
      </c>
      <c r="D7772" s="3" t="s">
        <v>985</v>
      </c>
      <c r="E7772" s="3" t="s">
        <v>39004</v>
      </c>
      <c r="F7772" s="3" t="s">
        <v>39001</v>
      </c>
      <c r="G7772" s="3" t="s">
        <v>39002</v>
      </c>
      <c r="H7772" s="3" t="s">
        <v>39003</v>
      </c>
    </row>
    <row r="7773" spans="1:8" ht="43.5" x14ac:dyDescent="0.35">
      <c r="A7773" s="4">
        <v>133149</v>
      </c>
      <c r="B7773" s="1">
        <v>45252</v>
      </c>
      <c r="C7773" s="2">
        <v>0.62976851851851856</v>
      </c>
      <c r="D7773" s="3" t="s">
        <v>1702</v>
      </c>
      <c r="E7773" s="3" t="s">
        <v>39008</v>
      </c>
      <c r="F7773" s="3" t="s">
        <v>39005</v>
      </c>
      <c r="G7773" s="3" t="s">
        <v>39006</v>
      </c>
      <c r="H7773" s="3" t="s">
        <v>39007</v>
      </c>
    </row>
    <row r="7774" spans="1:8" ht="43.5" x14ac:dyDescent="0.35">
      <c r="A7774" s="4">
        <v>119551</v>
      </c>
      <c r="B7774" s="1">
        <v>45252</v>
      </c>
      <c r="C7774" s="2">
        <v>0.6314467592592593</v>
      </c>
      <c r="D7774" s="3" t="s">
        <v>39009</v>
      </c>
      <c r="E7774" s="3" t="s">
        <v>39013</v>
      </c>
      <c r="F7774" s="3" t="s">
        <v>39010</v>
      </c>
      <c r="G7774" s="3" t="s">
        <v>39011</v>
      </c>
      <c r="H7774" s="3" t="s">
        <v>39012</v>
      </c>
    </row>
    <row r="7775" spans="1:8" ht="58" x14ac:dyDescent="0.35">
      <c r="A7775" s="4">
        <v>150423</v>
      </c>
      <c r="B7775" s="1">
        <v>45252</v>
      </c>
      <c r="C7775" s="2">
        <v>0.63186342592592593</v>
      </c>
      <c r="D7775" s="3" t="s">
        <v>10916</v>
      </c>
      <c r="E7775" s="3" t="s">
        <v>15559</v>
      </c>
      <c r="F7775" s="3" t="s">
        <v>39014</v>
      </c>
      <c r="G7775" s="3" t="e">
        <f>-good BP control.</f>
        <v>#NAME?</v>
      </c>
      <c r="H7775" s="3" t="e">
        <f>-continue medications.Have ECG and Echocardiography.</f>
        <v>#NAME?</v>
      </c>
    </row>
    <row r="7776" spans="1:8" ht="43.5" x14ac:dyDescent="0.35">
      <c r="A7776" s="4">
        <v>119551</v>
      </c>
      <c r="B7776" s="1">
        <v>45252</v>
      </c>
      <c r="C7776" s="2">
        <v>0.63193287037037038</v>
      </c>
      <c r="D7776" s="3" t="s">
        <v>39009</v>
      </c>
      <c r="E7776" s="3" t="s">
        <v>39013</v>
      </c>
      <c r="F7776" s="3" t="s">
        <v>39010</v>
      </c>
      <c r="G7776" s="3" t="s">
        <v>39011</v>
      </c>
      <c r="H7776" s="3" t="s">
        <v>39015</v>
      </c>
    </row>
    <row r="7777" spans="1:8" x14ac:dyDescent="0.35">
      <c r="A7777" s="4">
        <v>205806</v>
      </c>
      <c r="B7777" s="1">
        <v>45252</v>
      </c>
      <c r="C7777" s="2">
        <v>0.63202546296296302</v>
      </c>
      <c r="D7777" s="3" t="s">
        <v>12095</v>
      </c>
      <c r="E7777" s="3" t="s">
        <v>12095</v>
      </c>
      <c r="F7777" s="3" t="s">
        <v>11114</v>
      </c>
      <c r="G7777" s="3" t="s">
        <v>12095</v>
      </c>
      <c r="H7777" s="3" t="s">
        <v>12091</v>
      </c>
    </row>
    <row r="7778" spans="1:8" ht="43.5" x14ac:dyDescent="0.35">
      <c r="A7778" s="4">
        <v>119551</v>
      </c>
      <c r="B7778" s="1">
        <v>45252</v>
      </c>
      <c r="C7778" s="2">
        <v>0.63628472222222221</v>
      </c>
      <c r="D7778" s="3" t="s">
        <v>39009</v>
      </c>
      <c r="E7778" s="3" t="s">
        <v>39013</v>
      </c>
      <c r="F7778" s="3" t="s">
        <v>39010</v>
      </c>
      <c r="G7778" s="3" t="s">
        <v>39011</v>
      </c>
      <c r="H7778" s="3" t="s">
        <v>39012</v>
      </c>
    </row>
    <row r="7779" spans="1:8" ht="87" x14ac:dyDescent="0.35">
      <c r="A7779" s="4">
        <v>161118</v>
      </c>
      <c r="B7779" s="1">
        <v>45252</v>
      </c>
      <c r="C7779" s="2">
        <v>0.63725694444444447</v>
      </c>
      <c r="D7779" s="3" t="s">
        <v>1436</v>
      </c>
      <c r="E7779" s="3" t="s">
        <v>39018</v>
      </c>
      <c r="F7779" s="3" t="s">
        <v>39016</v>
      </c>
      <c r="G7779" s="3" t="s">
        <v>10396</v>
      </c>
      <c r="H7779" s="3" t="s">
        <v>39017</v>
      </c>
    </row>
    <row r="7780" spans="1:8" ht="72.5" x14ac:dyDescent="0.35">
      <c r="A7780" s="4">
        <v>7181</v>
      </c>
      <c r="B7780" s="1">
        <v>45252</v>
      </c>
      <c r="C7780" s="2">
        <v>0.63753472222222218</v>
      </c>
      <c r="D7780" s="3" t="s">
        <v>11183</v>
      </c>
      <c r="E7780" s="3" t="s">
        <v>26474</v>
      </c>
      <c r="F7780" s="3" t="s">
        <v>39019</v>
      </c>
      <c r="G7780" s="3" t="s">
        <v>39020</v>
      </c>
      <c r="H7780" s="3" t="s">
        <v>39021</v>
      </c>
    </row>
    <row r="7781" spans="1:8" ht="87" x14ac:dyDescent="0.35">
      <c r="A7781" s="4">
        <v>38443</v>
      </c>
      <c r="B7781" s="1">
        <v>45252</v>
      </c>
      <c r="C7781" s="2">
        <v>0.63806712962962964</v>
      </c>
      <c r="D7781" s="3" t="s">
        <v>39022</v>
      </c>
      <c r="E7781" s="3" t="s">
        <v>39025</v>
      </c>
      <c r="F7781" s="3" t="s">
        <v>39023</v>
      </c>
      <c r="G7781" s="3" t="s">
        <v>11864</v>
      </c>
      <c r="H7781" s="3" t="s">
        <v>39024</v>
      </c>
    </row>
    <row r="7782" spans="1:8" ht="29" x14ac:dyDescent="0.35">
      <c r="A7782" s="4">
        <v>132281</v>
      </c>
      <c r="B7782" s="1">
        <v>45252</v>
      </c>
      <c r="C7782" s="2">
        <v>0.63888888888888895</v>
      </c>
      <c r="D7782" s="3" t="s">
        <v>11085</v>
      </c>
      <c r="E7782" s="3" t="s">
        <v>39027</v>
      </c>
      <c r="F7782" s="3" t="s">
        <v>39026</v>
      </c>
      <c r="G7782" s="3" t="s">
        <v>25654</v>
      </c>
      <c r="H7782" s="3" t="s">
        <v>11952</v>
      </c>
    </row>
    <row r="7783" spans="1:8" ht="29" x14ac:dyDescent="0.35">
      <c r="A7783" s="4">
        <v>132281</v>
      </c>
      <c r="B7783" s="1">
        <v>45252</v>
      </c>
      <c r="C7783" s="2">
        <v>0.63902777777777775</v>
      </c>
      <c r="D7783" s="3" t="s">
        <v>11085</v>
      </c>
      <c r="E7783" s="3" t="s">
        <v>39027</v>
      </c>
      <c r="F7783" s="3" t="s">
        <v>39026</v>
      </c>
      <c r="G7783" s="3" t="s">
        <v>25654</v>
      </c>
      <c r="H7783" s="3" t="s">
        <v>11952</v>
      </c>
    </row>
    <row r="7784" spans="1:8" ht="130.5" x14ac:dyDescent="0.35">
      <c r="A7784" s="4">
        <v>201188</v>
      </c>
      <c r="B7784" s="1">
        <v>45252</v>
      </c>
      <c r="C7784" s="2">
        <v>0.64135416666666667</v>
      </c>
      <c r="D7784" s="3" t="s">
        <v>39028</v>
      </c>
      <c r="E7784" s="3" t="s">
        <v>39031</v>
      </c>
      <c r="F7784" s="3" t="s">
        <v>12064</v>
      </c>
      <c r="G7784" s="3" t="s">
        <v>39029</v>
      </c>
      <c r="H7784" s="3" t="s">
        <v>39030</v>
      </c>
    </row>
    <row r="7785" spans="1:8" ht="29" x14ac:dyDescent="0.35">
      <c r="A7785" s="4">
        <v>206407</v>
      </c>
      <c r="B7785" s="1">
        <v>45252</v>
      </c>
      <c r="C7785" s="2">
        <v>0.6470717592592593</v>
      </c>
      <c r="D7785" s="3" t="s">
        <v>1436</v>
      </c>
      <c r="E7785" s="3" t="s">
        <v>39033</v>
      </c>
      <c r="F7785" s="3" t="e">
        <f>-VITALS ARE stable</f>
        <v>#NAME?</v>
      </c>
      <c r="G7785" s="3" t="s">
        <v>14155</v>
      </c>
      <c r="H7785" s="3" t="s">
        <v>39032</v>
      </c>
    </row>
    <row r="7786" spans="1:8" ht="159.5" x14ac:dyDescent="0.35">
      <c r="A7786" s="4">
        <v>101315</v>
      </c>
      <c r="B7786" s="1">
        <v>45252</v>
      </c>
      <c r="C7786" s="2">
        <v>0.64974537037037039</v>
      </c>
      <c r="D7786" s="3" t="s">
        <v>10916</v>
      </c>
      <c r="E7786" s="3" t="s">
        <v>39035</v>
      </c>
      <c r="F7786" s="3" t="s">
        <v>39034</v>
      </c>
      <c r="G7786" s="3" t="e">
        <f>-poor Glycemic control.</f>
        <v>#NAME?</v>
      </c>
      <c r="H7786" s="3" t="e">
        <f>-counselled ON WEIGHT reduction and diet.</f>
        <v>#NAME?</v>
      </c>
    </row>
    <row r="7787" spans="1:8" ht="145" x14ac:dyDescent="0.35">
      <c r="A7787" s="4">
        <v>39241</v>
      </c>
      <c r="B7787" s="1">
        <v>45252</v>
      </c>
      <c r="C7787" s="2">
        <v>0.64987268518518515</v>
      </c>
      <c r="D7787" s="3" t="s">
        <v>36658</v>
      </c>
      <c r="E7787" s="3" t="s">
        <v>39039</v>
      </c>
      <c r="F7787" s="3" t="s">
        <v>39036</v>
      </c>
      <c r="G7787" s="3" t="s">
        <v>39037</v>
      </c>
      <c r="H7787" s="3" t="s">
        <v>39038</v>
      </c>
    </row>
    <row r="7788" spans="1:8" ht="43.5" x14ac:dyDescent="0.35">
      <c r="A7788" s="4">
        <v>131347</v>
      </c>
      <c r="B7788" s="1">
        <v>45252</v>
      </c>
      <c r="C7788" s="2">
        <v>0.65142361111111113</v>
      </c>
      <c r="D7788" s="3" t="s">
        <v>39040</v>
      </c>
      <c r="E7788" s="3" t="s">
        <v>39044</v>
      </c>
      <c r="F7788" s="3" t="s">
        <v>39041</v>
      </c>
      <c r="G7788" s="3" t="s">
        <v>39042</v>
      </c>
      <c r="H7788" s="3" t="s">
        <v>39043</v>
      </c>
    </row>
    <row r="7789" spans="1:8" x14ac:dyDescent="0.35">
      <c r="A7789" s="4">
        <v>41186</v>
      </c>
      <c r="B7789" s="1">
        <v>45252</v>
      </c>
      <c r="C7789" s="2">
        <v>0.65249999999999997</v>
      </c>
      <c r="D7789" s="3" t="s">
        <v>12856</v>
      </c>
      <c r="E7789" s="3" t="s">
        <v>39047</v>
      </c>
      <c r="F7789" s="3" t="s">
        <v>39045</v>
      </c>
      <c r="G7789" s="3" t="s">
        <v>12544</v>
      </c>
      <c r="H7789" s="3" t="s">
        <v>39046</v>
      </c>
    </row>
    <row r="7790" spans="1:8" ht="43.5" x14ac:dyDescent="0.35">
      <c r="A7790" s="4">
        <v>41186</v>
      </c>
      <c r="B7790" s="1">
        <v>45252</v>
      </c>
      <c r="C7790" s="2">
        <v>0.65616898148148151</v>
      </c>
      <c r="D7790" s="3" t="s">
        <v>12856</v>
      </c>
      <c r="E7790" s="3" t="s">
        <v>39048</v>
      </c>
      <c r="F7790" s="3" t="s">
        <v>39045</v>
      </c>
      <c r="G7790" s="3" t="s">
        <v>12544</v>
      </c>
      <c r="H7790" s="3" t="s">
        <v>39046</v>
      </c>
    </row>
    <row r="7791" spans="1:8" ht="58" x14ac:dyDescent="0.35">
      <c r="A7791" s="4">
        <v>205658</v>
      </c>
      <c r="B7791" s="1">
        <v>45252</v>
      </c>
      <c r="C7791" s="2">
        <v>0.65842592592592586</v>
      </c>
      <c r="D7791" s="3" t="s">
        <v>10916</v>
      </c>
      <c r="E7791" s="3" t="s">
        <v>39050</v>
      </c>
      <c r="F7791" s="3" t="s">
        <v>39049</v>
      </c>
      <c r="G7791" s="3" t="e">
        <f>-Improved.</f>
        <v>#NAME?</v>
      </c>
      <c r="H7791" s="3" t="e">
        <f>-UPDATE investigations.</f>
        <v>#NAME?</v>
      </c>
    </row>
    <row r="7792" spans="1:8" ht="29" x14ac:dyDescent="0.35">
      <c r="A7792" s="4">
        <v>208099</v>
      </c>
      <c r="B7792" s="1">
        <v>45252</v>
      </c>
      <c r="C7792" s="2">
        <v>0.65923611111111113</v>
      </c>
      <c r="D7792" s="3" t="s">
        <v>10360</v>
      </c>
      <c r="E7792" s="3" t="s">
        <v>39053</v>
      </c>
      <c r="F7792" s="3" t="s">
        <v>12785</v>
      </c>
      <c r="G7792" s="3" t="s">
        <v>39051</v>
      </c>
      <c r="H7792" s="3" t="s">
        <v>39052</v>
      </c>
    </row>
    <row r="7793" spans="1:8" ht="72.5" x14ac:dyDescent="0.35">
      <c r="A7793" s="4">
        <v>32930</v>
      </c>
      <c r="B7793" s="1">
        <v>45252</v>
      </c>
      <c r="C7793" s="2">
        <v>0.66216435185185185</v>
      </c>
      <c r="D7793" s="3" t="s">
        <v>39054</v>
      </c>
      <c r="E7793" s="3" t="s">
        <v>39058</v>
      </c>
      <c r="F7793" s="3" t="s">
        <v>39055</v>
      </c>
      <c r="G7793" s="3" t="s">
        <v>39056</v>
      </c>
      <c r="H7793" s="3" t="s">
        <v>39057</v>
      </c>
    </row>
    <row r="7794" spans="1:8" ht="72.5" x14ac:dyDescent="0.35">
      <c r="A7794" s="4">
        <v>37039</v>
      </c>
      <c r="B7794" s="1">
        <v>45252</v>
      </c>
      <c r="C7794" s="2">
        <v>0.66479166666666667</v>
      </c>
      <c r="D7794" s="3" t="s">
        <v>10916</v>
      </c>
      <c r="E7794" s="3" t="s">
        <v>39060</v>
      </c>
      <c r="F7794" s="3" t="s">
        <v>39059</v>
      </c>
      <c r="G7794" s="3" t="e">
        <f>-Improving.</f>
        <v>#NAME?</v>
      </c>
      <c r="H7794" s="3" t="e">
        <f>-continue medications.</f>
        <v>#NAME?</v>
      </c>
    </row>
    <row r="7795" spans="1:8" ht="58" x14ac:dyDescent="0.35">
      <c r="A7795" s="4">
        <v>206236</v>
      </c>
      <c r="B7795" s="1">
        <v>45252</v>
      </c>
      <c r="C7795" s="2">
        <v>0.66851851851851851</v>
      </c>
      <c r="D7795" s="3" t="s">
        <v>39061</v>
      </c>
      <c r="E7795" s="3" t="e">
        <f ca="1">- ADVANCED pancreatic CA WITH liver metastasis(ABD CT, FNAC) #REF!-left Acute PROXIMAL DVT(CFV,FV, popliteal )</f>
        <v>#NAME?</v>
      </c>
      <c r="F7795" s="3" t="s">
        <v>39062</v>
      </c>
      <c r="G7795" s="3" t="s">
        <v>39063</v>
      </c>
      <c r="H7795" s="3" t="s">
        <v>39064</v>
      </c>
    </row>
    <row r="7796" spans="1:8" ht="58" x14ac:dyDescent="0.35">
      <c r="A7796" s="4">
        <v>18835</v>
      </c>
      <c r="B7796" s="1">
        <v>45252</v>
      </c>
      <c r="C7796" s="2">
        <v>0.67097222222222219</v>
      </c>
      <c r="D7796" s="3" t="s">
        <v>10916</v>
      </c>
      <c r="E7796" s="3" t="s">
        <v>39066</v>
      </c>
      <c r="F7796" s="3" t="s">
        <v>39065</v>
      </c>
      <c r="G7796" s="3" t="e">
        <f>-Improving.</f>
        <v>#NAME?</v>
      </c>
      <c r="H7796" s="3" t="e">
        <f>-continue medications.</f>
        <v>#NAME?</v>
      </c>
    </row>
    <row r="7797" spans="1:8" ht="101.5" x14ac:dyDescent="0.35">
      <c r="A7797" s="4">
        <v>186378</v>
      </c>
      <c r="B7797" s="1">
        <v>45252</v>
      </c>
      <c r="C7797" s="2">
        <v>0.78704861111111113</v>
      </c>
      <c r="D7797" s="3" t="s">
        <v>39068</v>
      </c>
      <c r="E7797" s="3" t="s">
        <v>39070</v>
      </c>
      <c r="F7797" s="3" t="s">
        <v>39069</v>
      </c>
      <c r="G7797" s="3" t="s">
        <v>39070</v>
      </c>
      <c r="H7797" s="3" t="s">
        <v>39071</v>
      </c>
    </row>
    <row r="7798" spans="1:8" ht="72.5" x14ac:dyDescent="0.35">
      <c r="A7798" s="4">
        <v>67215</v>
      </c>
      <c r="B7798" s="1">
        <v>45253</v>
      </c>
      <c r="C7798" s="2">
        <v>0.31936342592592593</v>
      </c>
      <c r="D7798" s="3" t="s">
        <v>39072</v>
      </c>
      <c r="E7798" s="3" t="s">
        <v>11108</v>
      </c>
      <c r="F7798" s="3" t="s">
        <v>39073</v>
      </c>
      <c r="G7798" s="3" t="s">
        <v>39074</v>
      </c>
      <c r="H7798" s="3" t="s">
        <v>39075</v>
      </c>
    </row>
    <row r="7799" spans="1:8" ht="72.5" x14ac:dyDescent="0.35">
      <c r="A7799" s="4">
        <v>46475</v>
      </c>
      <c r="B7799" s="1">
        <v>45253</v>
      </c>
      <c r="C7799" s="2">
        <v>0.32243055555555555</v>
      </c>
      <c r="D7799" s="3" t="s">
        <v>1473</v>
      </c>
      <c r="E7799" s="3" t="s">
        <v>39076</v>
      </c>
      <c r="F7799" s="3" t="s">
        <v>10524</v>
      </c>
      <c r="G7799" s="3" t="s">
        <v>39076</v>
      </c>
      <c r="H7799" s="3" t="s">
        <v>6842</v>
      </c>
    </row>
    <row r="7800" spans="1:8" ht="58" x14ac:dyDescent="0.35">
      <c r="A7800" s="4">
        <v>184240</v>
      </c>
      <c r="B7800" s="1">
        <v>45253</v>
      </c>
      <c r="C7800" s="2">
        <v>0.33712962962962961</v>
      </c>
      <c r="D7800" s="3" t="s">
        <v>39077</v>
      </c>
      <c r="E7800" s="3" t="s">
        <v>39080</v>
      </c>
      <c r="F7800" s="3" t="s">
        <v>39078</v>
      </c>
      <c r="G7800" s="3" t="s">
        <v>39079</v>
      </c>
      <c r="H7800" s="3" t="s">
        <v>397</v>
      </c>
    </row>
    <row r="7801" spans="1:8" ht="43.5" x14ac:dyDescent="0.35">
      <c r="A7801" s="4">
        <v>35585</v>
      </c>
      <c r="B7801" s="1">
        <v>45253</v>
      </c>
      <c r="C7801" s="2">
        <v>0.34581018518518519</v>
      </c>
      <c r="D7801" s="3" t="s">
        <v>39081</v>
      </c>
      <c r="E7801" s="3" t="s">
        <v>39085</v>
      </c>
      <c r="F7801" s="3" t="s">
        <v>39082</v>
      </c>
      <c r="G7801" s="3" t="s">
        <v>39083</v>
      </c>
      <c r="H7801" s="3" t="s">
        <v>39084</v>
      </c>
    </row>
    <row r="7802" spans="1:8" ht="43.5" x14ac:dyDescent="0.35">
      <c r="A7802" s="4">
        <v>37394</v>
      </c>
      <c r="B7802" s="1">
        <v>45253</v>
      </c>
      <c r="C7802" s="2">
        <v>0.34813657407407406</v>
      </c>
      <c r="D7802" s="3" t="s">
        <v>1933</v>
      </c>
      <c r="E7802" s="3" t="s">
        <v>14749</v>
      </c>
      <c r="F7802" s="3" t="s">
        <v>39086</v>
      </c>
      <c r="G7802" s="3" t="s">
        <v>12552</v>
      </c>
      <c r="H7802" s="3" t="s">
        <v>39087</v>
      </c>
    </row>
    <row r="7803" spans="1:8" ht="43.5" x14ac:dyDescent="0.35">
      <c r="A7803" s="4">
        <v>53172</v>
      </c>
      <c r="B7803" s="1">
        <v>45253</v>
      </c>
      <c r="C7803" s="2">
        <v>0.3533101851851852</v>
      </c>
      <c r="D7803" s="3" t="s">
        <v>10412</v>
      </c>
      <c r="E7803" s="3" t="s">
        <v>14750</v>
      </c>
      <c r="F7803" s="3" t="s">
        <v>39088</v>
      </c>
      <c r="G7803" s="3" t="s">
        <v>39089</v>
      </c>
      <c r="H7803" s="3" t="s">
        <v>39090</v>
      </c>
    </row>
    <row r="7804" spans="1:8" x14ac:dyDescent="0.35">
      <c r="A7804" s="4">
        <v>40995</v>
      </c>
      <c r="B7804" s="1">
        <v>45253</v>
      </c>
      <c r="C7804" s="2">
        <v>0.35931712962962964</v>
      </c>
      <c r="D7804" s="3" t="s">
        <v>12833</v>
      </c>
      <c r="E7804" s="3" t="s">
        <v>13074</v>
      </c>
      <c r="F7804" s="3" t="s">
        <v>39091</v>
      </c>
      <c r="G7804" s="3" t="s">
        <v>13074</v>
      </c>
      <c r="H7804" s="3" t="s">
        <v>13626</v>
      </c>
    </row>
    <row r="7805" spans="1:8" ht="29" x14ac:dyDescent="0.35">
      <c r="A7805" s="4">
        <v>81080</v>
      </c>
      <c r="B7805" s="1">
        <v>45253</v>
      </c>
      <c r="C7805" s="2">
        <v>0.35973379629629632</v>
      </c>
      <c r="D7805" s="3" t="s">
        <v>1933</v>
      </c>
      <c r="E7805" s="3" t="s">
        <v>13368</v>
      </c>
      <c r="F7805" s="3" t="s">
        <v>39092</v>
      </c>
      <c r="G7805" s="3" t="s">
        <v>12386</v>
      </c>
      <c r="H7805" s="3" t="s">
        <v>39093</v>
      </c>
    </row>
    <row r="7806" spans="1:8" ht="72.5" x14ac:dyDescent="0.35">
      <c r="A7806" s="4">
        <v>45456</v>
      </c>
      <c r="B7806" s="1">
        <v>45253</v>
      </c>
      <c r="C7806" s="2">
        <v>0.36356481481481479</v>
      </c>
      <c r="D7806" s="3" t="s">
        <v>39094</v>
      </c>
      <c r="E7806" s="3" t="s">
        <v>39098</v>
      </c>
      <c r="F7806" s="3" t="s">
        <v>39095</v>
      </c>
      <c r="G7806" s="3" t="s">
        <v>39096</v>
      </c>
      <c r="H7806" s="3" t="s">
        <v>39097</v>
      </c>
    </row>
    <row r="7807" spans="1:8" ht="29" x14ac:dyDescent="0.35">
      <c r="A7807" s="4">
        <v>32955</v>
      </c>
      <c r="B7807" s="1">
        <v>45253</v>
      </c>
      <c r="C7807" s="2">
        <v>0.36487268518518517</v>
      </c>
      <c r="D7807" s="3" t="s">
        <v>1473</v>
      </c>
      <c r="E7807" s="3" t="s">
        <v>27017</v>
      </c>
      <c r="F7807" s="3" t="s">
        <v>10524</v>
      </c>
      <c r="G7807" s="3" t="s">
        <v>27017</v>
      </c>
      <c r="H7807" s="3" t="s">
        <v>6842</v>
      </c>
    </row>
    <row r="7808" spans="1:8" x14ac:dyDescent="0.35">
      <c r="A7808" s="4">
        <v>5800</v>
      </c>
      <c r="B7808" s="1">
        <v>45253</v>
      </c>
      <c r="C7808" s="2">
        <v>0.3654398148148148</v>
      </c>
      <c r="D7808" s="3" t="s">
        <v>39099</v>
      </c>
      <c r="E7808" s="3" t="s">
        <v>39100</v>
      </c>
      <c r="F7808" s="3" t="s">
        <v>12751</v>
      </c>
      <c r="G7808" s="3" t="s">
        <v>39100</v>
      </c>
      <c r="H7808" s="3" t="s">
        <v>39101</v>
      </c>
    </row>
    <row r="7809" spans="1:8" ht="58" x14ac:dyDescent="0.35">
      <c r="A7809" s="4">
        <v>42502</v>
      </c>
      <c r="B7809" s="1">
        <v>45253</v>
      </c>
      <c r="C7809" s="2">
        <v>0.3662731481481481</v>
      </c>
      <c r="D7809" s="3" t="s">
        <v>985</v>
      </c>
      <c r="E7809" s="3" t="s">
        <v>39104</v>
      </c>
      <c r="F7809" s="3" t="s">
        <v>39102</v>
      </c>
      <c r="G7809" s="3" t="s">
        <v>14770</v>
      </c>
      <c r="H7809" s="3" t="s">
        <v>39103</v>
      </c>
    </row>
    <row r="7810" spans="1:8" ht="43.5" x14ac:dyDescent="0.35">
      <c r="A7810" s="4">
        <v>29204</v>
      </c>
      <c r="B7810" s="1">
        <v>45253</v>
      </c>
      <c r="C7810" s="2">
        <v>0.37386574074074069</v>
      </c>
      <c r="D7810" s="3" t="s">
        <v>985</v>
      </c>
      <c r="E7810" s="3" t="s">
        <v>39107</v>
      </c>
      <c r="F7810" s="3" t="s">
        <v>39105</v>
      </c>
      <c r="G7810" s="3" t="s">
        <v>618</v>
      </c>
      <c r="H7810" s="3" t="s">
        <v>39106</v>
      </c>
    </row>
    <row r="7811" spans="1:8" ht="101.5" x14ac:dyDescent="0.35">
      <c r="A7811" s="4">
        <v>5922</v>
      </c>
      <c r="B7811" s="1">
        <v>45253</v>
      </c>
      <c r="C7811" s="2">
        <v>0.37766203703703699</v>
      </c>
      <c r="D7811" s="3" t="s">
        <v>39108</v>
      </c>
      <c r="E7811" s="3" t="s">
        <v>39112</v>
      </c>
      <c r="F7811" s="3" t="s">
        <v>39109</v>
      </c>
      <c r="G7811" s="3" t="s">
        <v>39110</v>
      </c>
      <c r="H7811" s="3" t="s">
        <v>39111</v>
      </c>
    </row>
    <row r="7812" spans="1:8" x14ac:dyDescent="0.35">
      <c r="A7812" s="4">
        <v>33751</v>
      </c>
      <c r="B7812" s="1">
        <v>45253</v>
      </c>
      <c r="C7812" s="2">
        <v>0.3792476851851852</v>
      </c>
      <c r="D7812" s="3" t="s">
        <v>1473</v>
      </c>
      <c r="E7812" s="3" t="s">
        <v>10876</v>
      </c>
      <c r="F7812" s="3" t="s">
        <v>10524</v>
      </c>
      <c r="G7812" s="3" t="s">
        <v>10876</v>
      </c>
      <c r="H7812" s="3" t="s">
        <v>6842</v>
      </c>
    </row>
    <row r="7813" spans="1:8" ht="58" x14ac:dyDescent="0.35">
      <c r="A7813" s="4">
        <v>59515</v>
      </c>
      <c r="B7813" s="1">
        <v>45253</v>
      </c>
      <c r="C7813" s="2">
        <v>0.37994212962962964</v>
      </c>
      <c r="D7813" s="3" t="s">
        <v>39113</v>
      </c>
      <c r="E7813" s="3" t="s">
        <v>39117</v>
      </c>
      <c r="F7813" s="3" t="s">
        <v>39114</v>
      </c>
      <c r="G7813" s="3" t="s">
        <v>39115</v>
      </c>
      <c r="H7813" s="3" t="s">
        <v>39116</v>
      </c>
    </row>
    <row r="7814" spans="1:8" ht="101.5" x14ac:dyDescent="0.35">
      <c r="A7814" s="4">
        <v>203477</v>
      </c>
      <c r="B7814" s="1">
        <v>45253</v>
      </c>
      <c r="C7814" s="2">
        <v>0.38108796296296293</v>
      </c>
      <c r="D7814" s="3" t="s">
        <v>39118</v>
      </c>
      <c r="E7814" s="3" t="s">
        <v>39122</v>
      </c>
      <c r="F7814" s="3" t="s">
        <v>39119</v>
      </c>
      <c r="G7814" s="3" t="s">
        <v>39120</v>
      </c>
      <c r="H7814" s="3" t="s">
        <v>39121</v>
      </c>
    </row>
    <row r="7815" spans="1:8" ht="29" x14ac:dyDescent="0.35">
      <c r="A7815" s="4">
        <v>44147</v>
      </c>
      <c r="B7815" s="1">
        <v>45253</v>
      </c>
      <c r="C7815" s="2">
        <v>0.38185185185185189</v>
      </c>
      <c r="D7815" s="3" t="s">
        <v>10317</v>
      </c>
      <c r="E7815" s="3" t="s">
        <v>39123</v>
      </c>
      <c r="F7815" s="3" t="s">
        <v>12830</v>
      </c>
      <c r="G7815" s="3" t="s">
        <v>39123</v>
      </c>
      <c r="H7815" s="3" t="s">
        <v>39124</v>
      </c>
    </row>
    <row r="7816" spans="1:8" ht="43.5" x14ac:dyDescent="0.35">
      <c r="A7816" s="4">
        <v>199070</v>
      </c>
      <c r="B7816" s="1">
        <v>45253</v>
      </c>
      <c r="C7816" s="2">
        <v>0.38207175925925929</v>
      </c>
      <c r="D7816" s="3" t="s">
        <v>985</v>
      </c>
      <c r="E7816" s="3" t="s">
        <v>39128</v>
      </c>
      <c r="F7816" s="3" t="s">
        <v>39125</v>
      </c>
      <c r="G7816" s="3" t="s">
        <v>39126</v>
      </c>
      <c r="H7816" s="3" t="s">
        <v>39127</v>
      </c>
    </row>
    <row r="7817" spans="1:8" ht="72.5" x14ac:dyDescent="0.35">
      <c r="A7817" s="4">
        <v>42037</v>
      </c>
      <c r="B7817" s="1">
        <v>45253</v>
      </c>
      <c r="C7817" s="2">
        <v>0.38277777777777783</v>
      </c>
      <c r="D7817" s="3" t="s">
        <v>39129</v>
      </c>
      <c r="E7817" s="3" t="s">
        <v>39133</v>
      </c>
      <c r="F7817" s="3" t="s">
        <v>39130</v>
      </c>
      <c r="G7817" s="3" t="s">
        <v>39131</v>
      </c>
      <c r="H7817" s="3" t="s">
        <v>39132</v>
      </c>
    </row>
    <row r="7818" spans="1:8" ht="43.5" x14ac:dyDescent="0.35">
      <c r="A7818" s="4">
        <v>26041</v>
      </c>
      <c r="B7818" s="1">
        <v>45253</v>
      </c>
      <c r="C7818" s="2">
        <v>0.38358796296296299</v>
      </c>
      <c r="D7818" s="3" t="s">
        <v>1436</v>
      </c>
      <c r="E7818" s="3" t="s">
        <v>39137</v>
      </c>
      <c r="F7818" s="3" t="s">
        <v>39134</v>
      </c>
      <c r="G7818" s="3" t="s">
        <v>39135</v>
      </c>
      <c r="H7818" s="3" t="s">
        <v>39136</v>
      </c>
    </row>
    <row r="7819" spans="1:8" ht="87" x14ac:dyDescent="0.35">
      <c r="A7819" s="4">
        <v>5795</v>
      </c>
      <c r="B7819" s="1">
        <v>45253</v>
      </c>
      <c r="C7819" s="2">
        <v>0.38447916666666665</v>
      </c>
      <c r="D7819" s="3" t="s">
        <v>39138</v>
      </c>
      <c r="E7819" s="3" t="s">
        <v>39142</v>
      </c>
      <c r="F7819" s="3" t="s">
        <v>39139</v>
      </c>
      <c r="G7819" s="3" t="s">
        <v>39140</v>
      </c>
      <c r="H7819" s="3" t="s">
        <v>39141</v>
      </c>
    </row>
    <row r="7820" spans="1:8" ht="29" x14ac:dyDescent="0.35">
      <c r="A7820" s="4">
        <v>204010</v>
      </c>
      <c r="B7820" s="1">
        <v>45253</v>
      </c>
      <c r="C7820" s="2">
        <v>0.3860763888888889</v>
      </c>
      <c r="D7820" s="3" t="s">
        <v>39143</v>
      </c>
      <c r="E7820" s="3" t="s">
        <v>39146</v>
      </c>
      <c r="F7820" s="3" t="s">
        <v>39144</v>
      </c>
      <c r="G7820" s="3" t="s">
        <v>14079</v>
      </c>
      <c r="H7820" s="3" t="s">
        <v>39145</v>
      </c>
    </row>
    <row r="7821" spans="1:8" ht="87" x14ac:dyDescent="0.35">
      <c r="A7821" s="4">
        <v>5795</v>
      </c>
      <c r="B7821" s="1">
        <v>45253</v>
      </c>
      <c r="C7821" s="2">
        <v>0.38700231481481479</v>
      </c>
      <c r="D7821" s="3" t="s">
        <v>39138</v>
      </c>
      <c r="E7821" s="3" t="s">
        <v>39147</v>
      </c>
      <c r="F7821" s="3" t="s">
        <v>39139</v>
      </c>
      <c r="G7821" s="3" t="s">
        <v>39140</v>
      </c>
      <c r="H7821" s="3" t="s">
        <v>39141</v>
      </c>
    </row>
    <row r="7822" spans="1:8" ht="29" x14ac:dyDescent="0.35">
      <c r="A7822" s="4">
        <v>158855</v>
      </c>
      <c r="B7822" s="1">
        <v>45253</v>
      </c>
      <c r="C7822" s="2">
        <v>0.38740740740740742</v>
      </c>
      <c r="D7822" s="3" t="s">
        <v>12868</v>
      </c>
      <c r="E7822" s="3" t="s">
        <v>13970</v>
      </c>
      <c r="F7822" s="3" t="s">
        <v>39148</v>
      </c>
      <c r="G7822" s="3" t="s">
        <v>13970</v>
      </c>
      <c r="H7822" s="3" t="s">
        <v>13566</v>
      </c>
    </row>
    <row r="7823" spans="1:8" ht="58" x14ac:dyDescent="0.35">
      <c r="A7823" s="4">
        <v>168422</v>
      </c>
      <c r="B7823" s="1">
        <v>45253</v>
      </c>
      <c r="C7823" s="2">
        <v>0.38885416666666667</v>
      </c>
      <c r="D7823" s="3" t="s">
        <v>39149</v>
      </c>
      <c r="E7823" s="3" t="s">
        <v>39153</v>
      </c>
      <c r="F7823" s="3" t="s">
        <v>39150</v>
      </c>
      <c r="G7823" s="3" t="s">
        <v>39151</v>
      </c>
      <c r="H7823" s="3" t="s">
        <v>39152</v>
      </c>
    </row>
    <row r="7824" spans="1:8" ht="130.5" x14ac:dyDescent="0.35">
      <c r="A7824" s="4">
        <v>45401</v>
      </c>
      <c r="B7824" s="1">
        <v>45253</v>
      </c>
      <c r="C7824" s="2">
        <v>0.39112268518518517</v>
      </c>
      <c r="D7824" s="3" t="s">
        <v>39154</v>
      </c>
      <c r="E7824" s="3" t="s">
        <v>39157</v>
      </c>
      <c r="F7824" s="3" t="s">
        <v>39155</v>
      </c>
      <c r="G7824" s="3" t="s">
        <v>14123</v>
      </c>
      <c r="H7824" s="3" t="s">
        <v>39156</v>
      </c>
    </row>
    <row r="7825" spans="1:8" ht="87" x14ac:dyDescent="0.35">
      <c r="A7825" s="4">
        <v>55515</v>
      </c>
      <c r="B7825" s="1">
        <v>45253</v>
      </c>
      <c r="C7825" s="2">
        <v>0.39144675925925926</v>
      </c>
      <c r="D7825" s="3" t="s">
        <v>13797</v>
      </c>
      <c r="E7825" s="3" t="s">
        <v>15035</v>
      </c>
      <c r="F7825" s="3" t="s">
        <v>39158</v>
      </c>
      <c r="G7825" s="3" t="s">
        <v>11524</v>
      </c>
      <c r="H7825" s="3" t="s">
        <v>39159</v>
      </c>
    </row>
    <row r="7826" spans="1:8" ht="72.5" x14ac:dyDescent="0.35">
      <c r="A7826" s="4">
        <v>34379</v>
      </c>
      <c r="B7826" s="1">
        <v>45253</v>
      </c>
      <c r="C7826" s="2">
        <v>0.39337962962962963</v>
      </c>
      <c r="D7826" s="3" t="s">
        <v>193</v>
      </c>
      <c r="E7826" s="3" t="s">
        <v>39163</v>
      </c>
      <c r="F7826" s="3" t="s">
        <v>39160</v>
      </c>
      <c r="G7826" s="3" t="s">
        <v>39161</v>
      </c>
      <c r="H7826" s="3" t="s">
        <v>39162</v>
      </c>
    </row>
    <row r="7827" spans="1:8" ht="58" x14ac:dyDescent="0.35">
      <c r="A7827" s="4">
        <v>37630</v>
      </c>
      <c r="B7827" s="1">
        <v>45253</v>
      </c>
      <c r="C7827" s="2">
        <v>0.39346064814814818</v>
      </c>
      <c r="D7827" s="3" t="s">
        <v>26409</v>
      </c>
      <c r="E7827" s="3" t="s">
        <v>39165</v>
      </c>
      <c r="F7827" s="3" t="s">
        <v>39164</v>
      </c>
      <c r="G7827" s="3" t="s">
        <v>11524</v>
      </c>
      <c r="H7827" s="3" t="s">
        <v>10527</v>
      </c>
    </row>
    <row r="7828" spans="1:8" ht="58" x14ac:dyDescent="0.35">
      <c r="A7828" s="4">
        <v>66070</v>
      </c>
      <c r="B7828" s="1">
        <v>45253</v>
      </c>
      <c r="C7828" s="2">
        <v>0.39466435185185184</v>
      </c>
      <c r="D7828" s="3" t="s">
        <v>13508</v>
      </c>
      <c r="E7828" s="3" t="s">
        <v>39168</v>
      </c>
      <c r="F7828" s="3" t="s">
        <v>39166</v>
      </c>
      <c r="G7828" s="3" t="s">
        <v>10669</v>
      </c>
      <c r="H7828" s="3" t="s">
        <v>39167</v>
      </c>
    </row>
    <row r="7829" spans="1:8" ht="58" x14ac:dyDescent="0.35">
      <c r="A7829" s="4">
        <v>40820</v>
      </c>
      <c r="B7829" s="1">
        <v>45253</v>
      </c>
      <c r="C7829" s="2">
        <v>0.39513888888888887</v>
      </c>
      <c r="D7829" s="3" t="s">
        <v>10412</v>
      </c>
      <c r="E7829" s="3" t="s">
        <v>13807</v>
      </c>
      <c r="F7829" s="3" t="s">
        <v>39169</v>
      </c>
      <c r="G7829" s="3" t="s">
        <v>39170</v>
      </c>
      <c r="H7829" s="3" t="s">
        <v>39171</v>
      </c>
    </row>
    <row r="7830" spans="1:8" ht="29" x14ac:dyDescent="0.35">
      <c r="A7830" s="4">
        <v>148905</v>
      </c>
      <c r="B7830" s="1">
        <v>45253</v>
      </c>
      <c r="C7830" s="2">
        <v>0.3964699074074074</v>
      </c>
      <c r="D7830" s="3" t="s">
        <v>39172</v>
      </c>
      <c r="E7830" s="3" t="s">
        <v>49</v>
      </c>
      <c r="F7830" s="3" t="s">
        <v>11068</v>
      </c>
      <c r="G7830" s="3" t="s">
        <v>39173</v>
      </c>
      <c r="H7830" s="3" t="s">
        <v>39174</v>
      </c>
    </row>
    <row r="7831" spans="1:8" ht="72.5" x14ac:dyDescent="0.35">
      <c r="A7831" s="4">
        <v>48221</v>
      </c>
      <c r="B7831" s="1">
        <v>45253</v>
      </c>
      <c r="C7831" s="2">
        <v>0.39723379629629635</v>
      </c>
      <c r="D7831" s="3" t="s">
        <v>39175</v>
      </c>
      <c r="E7831" s="3" t="s">
        <v>11443</v>
      </c>
      <c r="F7831" s="3" t="s">
        <v>39176</v>
      </c>
      <c r="G7831" s="3" t="s">
        <v>11732</v>
      </c>
      <c r="H7831" s="3" t="s">
        <v>39177</v>
      </c>
    </row>
    <row r="7832" spans="1:8" ht="29" x14ac:dyDescent="0.35">
      <c r="A7832" s="4">
        <v>159207</v>
      </c>
      <c r="B7832" s="1">
        <v>45253</v>
      </c>
      <c r="C7832" s="2">
        <v>0.39818287037037042</v>
      </c>
      <c r="D7832" s="3" t="s">
        <v>39178</v>
      </c>
      <c r="E7832" s="3" t="s">
        <v>39180</v>
      </c>
      <c r="F7832" s="3" t="s">
        <v>39041</v>
      </c>
      <c r="G7832" s="3" t="e">
        <f>-poor Glycemic CTRL</f>
        <v>#NAME?</v>
      </c>
      <c r="H7832" s="3" t="s">
        <v>39179</v>
      </c>
    </row>
    <row r="7833" spans="1:8" ht="58" x14ac:dyDescent="0.35">
      <c r="A7833" s="4">
        <v>27883</v>
      </c>
      <c r="B7833" s="1">
        <v>45253</v>
      </c>
      <c r="C7833" s="2">
        <v>0.40121527777777777</v>
      </c>
      <c r="D7833" s="3" t="s">
        <v>39181</v>
      </c>
      <c r="E7833" s="3" t="s">
        <v>39184</v>
      </c>
      <c r="F7833" s="3" t="s">
        <v>39182</v>
      </c>
      <c r="G7833" s="3" t="s">
        <v>228</v>
      </c>
      <c r="H7833" s="3" t="s">
        <v>39183</v>
      </c>
    </row>
    <row r="7834" spans="1:8" ht="87" x14ac:dyDescent="0.35">
      <c r="A7834" s="4">
        <v>1192</v>
      </c>
      <c r="B7834" s="1">
        <v>45253</v>
      </c>
      <c r="C7834" s="2">
        <v>0.40155092592592595</v>
      </c>
      <c r="D7834" s="3" t="s">
        <v>39185</v>
      </c>
      <c r="E7834" s="3" t="s">
        <v>39189</v>
      </c>
      <c r="F7834" s="3" t="s">
        <v>39186</v>
      </c>
      <c r="G7834" s="3" t="s">
        <v>39187</v>
      </c>
      <c r="H7834" s="3" t="s">
        <v>39188</v>
      </c>
    </row>
    <row r="7835" spans="1:8" x14ac:dyDescent="0.35">
      <c r="A7835" s="4">
        <v>183572</v>
      </c>
      <c r="B7835" s="1">
        <v>45253</v>
      </c>
      <c r="C7835" s="2">
        <v>0.40180555555555553</v>
      </c>
      <c r="D7835" s="3" t="s">
        <v>167</v>
      </c>
      <c r="E7835" s="3" t="s">
        <v>39190</v>
      </c>
      <c r="F7835" s="3" t="s">
        <v>11759</v>
      </c>
      <c r="G7835" s="3" t="s">
        <v>39190</v>
      </c>
      <c r="H7835" s="3" t="s">
        <v>1325</v>
      </c>
    </row>
    <row r="7836" spans="1:8" ht="87" x14ac:dyDescent="0.35">
      <c r="A7836" s="4">
        <v>169399</v>
      </c>
      <c r="B7836" s="1">
        <v>45253</v>
      </c>
      <c r="C7836" s="2">
        <v>0.40189814814814812</v>
      </c>
      <c r="D7836" s="3" t="s">
        <v>39191</v>
      </c>
      <c r="E7836" s="3" t="s">
        <v>39195</v>
      </c>
      <c r="F7836" s="3" t="s">
        <v>39192</v>
      </c>
      <c r="G7836" s="3" t="s">
        <v>39193</v>
      </c>
      <c r="H7836" s="3" t="s">
        <v>39194</v>
      </c>
    </row>
    <row r="7837" spans="1:8" ht="29" x14ac:dyDescent="0.35">
      <c r="A7837" s="4">
        <v>52108</v>
      </c>
      <c r="B7837" s="1">
        <v>45253</v>
      </c>
      <c r="C7837" s="2">
        <v>0.4020023148148148</v>
      </c>
      <c r="D7837" s="3" t="s">
        <v>1460</v>
      </c>
      <c r="E7837" s="3" t="s">
        <v>39197</v>
      </c>
      <c r="F7837" s="3" t="s">
        <v>11647</v>
      </c>
      <c r="G7837" s="3" t="s">
        <v>10623</v>
      </c>
      <c r="H7837" s="3" t="s">
        <v>39196</v>
      </c>
    </row>
    <row r="7838" spans="1:8" x14ac:dyDescent="0.35">
      <c r="A7838" s="4">
        <v>183572</v>
      </c>
      <c r="B7838" s="1">
        <v>45253</v>
      </c>
      <c r="C7838" s="2">
        <v>0.40289351851851851</v>
      </c>
      <c r="D7838" s="3" t="s">
        <v>167</v>
      </c>
      <c r="E7838" s="3" t="s">
        <v>39198</v>
      </c>
      <c r="F7838" s="3" t="s">
        <v>11759</v>
      </c>
      <c r="G7838" s="3" t="s">
        <v>39198</v>
      </c>
      <c r="H7838" s="3" t="s">
        <v>1325</v>
      </c>
    </row>
    <row r="7839" spans="1:8" x14ac:dyDescent="0.35">
      <c r="A7839" s="4">
        <v>151593</v>
      </c>
      <c r="B7839" s="1">
        <v>45253</v>
      </c>
      <c r="C7839" s="2">
        <v>0.4051967592592593</v>
      </c>
      <c r="D7839" s="3" t="s">
        <v>10317</v>
      </c>
      <c r="E7839" s="3" t="s">
        <v>10359</v>
      </c>
      <c r="F7839" s="3" t="s">
        <v>13717</v>
      </c>
      <c r="G7839" s="3" t="s">
        <v>10359</v>
      </c>
      <c r="H7839" s="3" t="s">
        <v>15411</v>
      </c>
    </row>
    <row r="7840" spans="1:8" ht="58" x14ac:dyDescent="0.35">
      <c r="A7840" s="4">
        <v>41820</v>
      </c>
      <c r="B7840" s="1">
        <v>45253</v>
      </c>
      <c r="C7840" s="2">
        <v>0.40673611111111113</v>
      </c>
      <c r="D7840" s="3" t="s">
        <v>39199</v>
      </c>
      <c r="E7840" s="3" t="s">
        <v>39203</v>
      </c>
      <c r="F7840" s="3" t="s">
        <v>39200</v>
      </c>
      <c r="G7840" s="3" t="s">
        <v>39201</v>
      </c>
      <c r="H7840" s="3" t="s">
        <v>39202</v>
      </c>
    </row>
    <row r="7841" spans="1:8" ht="43.5" x14ac:dyDescent="0.35">
      <c r="A7841" s="4">
        <v>112320</v>
      </c>
      <c r="B7841" s="1">
        <v>45253</v>
      </c>
      <c r="C7841" s="2">
        <v>0.40743055555555557</v>
      </c>
      <c r="D7841" s="3" t="s">
        <v>39204</v>
      </c>
      <c r="E7841" s="3" t="s">
        <v>32972</v>
      </c>
      <c r="F7841" s="3" t="s">
        <v>10314</v>
      </c>
      <c r="G7841" s="3" t="s">
        <v>11837</v>
      </c>
      <c r="H7841" s="3" t="s">
        <v>39205</v>
      </c>
    </row>
    <row r="7842" spans="1:8" ht="87" x14ac:dyDescent="0.35">
      <c r="A7842" s="4">
        <v>40084</v>
      </c>
      <c r="B7842" s="1">
        <v>45253</v>
      </c>
      <c r="C7842" s="2">
        <v>0.40840277777777773</v>
      </c>
      <c r="D7842" s="3" t="s">
        <v>10339</v>
      </c>
      <c r="E7842" s="3" t="s">
        <v>39207</v>
      </c>
      <c r="F7842" s="3" t="s">
        <v>39206</v>
      </c>
      <c r="G7842" s="3" t="s">
        <v>10672</v>
      </c>
      <c r="H7842" s="3" t="s">
        <v>39103</v>
      </c>
    </row>
    <row r="7843" spans="1:8" ht="188.5" x14ac:dyDescent="0.35">
      <c r="A7843" s="4">
        <v>161337</v>
      </c>
      <c r="B7843" s="1">
        <v>45253</v>
      </c>
      <c r="C7843" s="2">
        <v>0.40929398148148149</v>
      </c>
      <c r="D7843" s="3" t="s">
        <v>39208</v>
      </c>
      <c r="E7843" s="3" t="s">
        <v>11730</v>
      </c>
      <c r="F7843" s="3" t="s">
        <v>39209</v>
      </c>
      <c r="G7843" s="3" t="s">
        <v>11732</v>
      </c>
      <c r="H7843" s="3" t="s">
        <v>39210</v>
      </c>
    </row>
    <row r="7844" spans="1:8" ht="43.5" x14ac:dyDescent="0.35">
      <c r="A7844" s="4">
        <v>190679</v>
      </c>
      <c r="B7844" s="1">
        <v>45253</v>
      </c>
      <c r="C7844" s="2">
        <v>0.41027777777777774</v>
      </c>
      <c r="D7844" s="3" t="s">
        <v>39211</v>
      </c>
      <c r="E7844" s="3" t="s">
        <v>39215</v>
      </c>
      <c r="F7844" s="3" t="s">
        <v>39212</v>
      </c>
      <c r="G7844" s="3" t="s">
        <v>39213</v>
      </c>
      <c r="H7844" s="3" t="s">
        <v>39214</v>
      </c>
    </row>
    <row r="7845" spans="1:8" ht="43.5" x14ac:dyDescent="0.35">
      <c r="A7845" s="4">
        <v>3996</v>
      </c>
      <c r="B7845" s="1">
        <v>45253</v>
      </c>
      <c r="C7845" s="2">
        <v>0.41122685185185182</v>
      </c>
      <c r="D7845" s="3" t="s">
        <v>11726</v>
      </c>
      <c r="E7845" s="3" t="s">
        <v>39218</v>
      </c>
      <c r="F7845" s="3" t="s">
        <v>39216</v>
      </c>
      <c r="G7845" s="3" t="s">
        <v>14490</v>
      </c>
      <c r="H7845" s="3" t="s">
        <v>39217</v>
      </c>
    </row>
    <row r="7846" spans="1:8" x14ac:dyDescent="0.35">
      <c r="A7846" s="4">
        <v>208148</v>
      </c>
      <c r="B7846" s="1">
        <v>45253</v>
      </c>
      <c r="C7846" s="2">
        <v>0.41224537037037035</v>
      </c>
      <c r="D7846" s="3" t="s">
        <v>892</v>
      </c>
      <c r="E7846" s="3" t="s">
        <v>39222</v>
      </c>
      <c r="F7846" s="3" t="s">
        <v>39219</v>
      </c>
      <c r="G7846" s="3" t="s">
        <v>39220</v>
      </c>
      <c r="H7846" s="3" t="s">
        <v>39221</v>
      </c>
    </row>
    <row r="7847" spans="1:8" x14ac:dyDescent="0.35">
      <c r="A7847" s="4">
        <v>204234</v>
      </c>
      <c r="B7847" s="1">
        <v>45253</v>
      </c>
      <c r="C7847" s="2">
        <v>0.41528935185185184</v>
      </c>
      <c r="D7847" s="3" t="s">
        <v>10317</v>
      </c>
      <c r="E7847" s="3" t="s">
        <v>12560</v>
      </c>
      <c r="F7847" s="3" t="s">
        <v>12751</v>
      </c>
      <c r="G7847" s="3" t="s">
        <v>12560</v>
      </c>
      <c r="H7847" s="3" t="s">
        <v>13566</v>
      </c>
    </row>
    <row r="7848" spans="1:8" ht="43.5" x14ac:dyDescent="0.35">
      <c r="A7848" s="4">
        <v>40441</v>
      </c>
      <c r="B7848" s="1">
        <v>45253</v>
      </c>
      <c r="C7848" s="2">
        <v>0.41620370370370369</v>
      </c>
      <c r="D7848" s="3" t="s">
        <v>1933</v>
      </c>
      <c r="E7848" s="3" t="s">
        <v>39224</v>
      </c>
      <c r="F7848" s="3" t="s">
        <v>39223</v>
      </c>
      <c r="G7848" s="3" t="s">
        <v>11905</v>
      </c>
      <c r="H7848" s="3" t="s">
        <v>18503</v>
      </c>
    </row>
    <row r="7849" spans="1:8" ht="43.5" x14ac:dyDescent="0.35">
      <c r="A7849" s="4">
        <v>178651</v>
      </c>
      <c r="B7849" s="1">
        <v>45253</v>
      </c>
      <c r="C7849" s="2">
        <v>0.41773148148148148</v>
      </c>
      <c r="D7849" s="3" t="s">
        <v>1436</v>
      </c>
      <c r="E7849" s="3" t="s">
        <v>39228</v>
      </c>
      <c r="F7849" s="3" t="s">
        <v>39225</v>
      </c>
      <c r="G7849" s="3" t="s">
        <v>39226</v>
      </c>
      <c r="H7849" s="3" t="s">
        <v>39227</v>
      </c>
    </row>
    <row r="7850" spans="1:8" ht="87" x14ac:dyDescent="0.35">
      <c r="A7850" s="4">
        <v>55515</v>
      </c>
      <c r="B7850" s="1">
        <v>45253</v>
      </c>
      <c r="C7850" s="2">
        <v>0.41847222222222219</v>
      </c>
      <c r="D7850" s="3" t="s">
        <v>13889</v>
      </c>
      <c r="E7850" s="3" t="s">
        <v>15035</v>
      </c>
      <c r="F7850" s="3" t="s">
        <v>39158</v>
      </c>
      <c r="G7850" s="3" t="s">
        <v>11524</v>
      </c>
      <c r="H7850" s="3" t="s">
        <v>39159</v>
      </c>
    </row>
    <row r="7851" spans="1:8" x14ac:dyDescent="0.35">
      <c r="A7851" s="4">
        <v>26659</v>
      </c>
      <c r="B7851" s="1">
        <v>45253</v>
      </c>
      <c r="C7851" s="2">
        <v>0.42155092592592597</v>
      </c>
      <c r="D7851" s="3" t="s">
        <v>12868</v>
      </c>
      <c r="E7851" s="3" t="s">
        <v>14946</v>
      </c>
      <c r="F7851" s="3" t="s">
        <v>12751</v>
      </c>
      <c r="G7851" s="3" t="s">
        <v>14946</v>
      </c>
      <c r="H7851" s="3" t="s">
        <v>13626</v>
      </c>
    </row>
    <row r="7852" spans="1:8" ht="29" x14ac:dyDescent="0.35">
      <c r="A7852" s="4">
        <v>70232</v>
      </c>
      <c r="B7852" s="1">
        <v>45253</v>
      </c>
      <c r="C7852" s="2">
        <v>0.42221064814814818</v>
      </c>
      <c r="D7852" s="3" t="s">
        <v>39229</v>
      </c>
      <c r="E7852" s="3" t="s">
        <v>15033</v>
      </c>
      <c r="F7852" s="3" t="s">
        <v>39230</v>
      </c>
      <c r="G7852" s="3" t="s">
        <v>21544</v>
      </c>
      <c r="H7852" s="3" t="s">
        <v>39231</v>
      </c>
    </row>
    <row r="7853" spans="1:8" ht="174" x14ac:dyDescent="0.35">
      <c r="A7853" s="4">
        <v>200928</v>
      </c>
      <c r="B7853" s="1">
        <v>45253</v>
      </c>
      <c r="C7853" s="2">
        <v>0.42267361111111112</v>
      </c>
      <c r="D7853" s="3" t="s">
        <v>39232</v>
      </c>
      <c r="E7853" s="3" t="s">
        <v>39236</v>
      </c>
      <c r="F7853" s="3" t="s">
        <v>39233</v>
      </c>
      <c r="G7853" s="3" t="s">
        <v>39234</v>
      </c>
      <c r="H7853" s="3" t="s">
        <v>39235</v>
      </c>
    </row>
    <row r="7854" spans="1:8" ht="87" x14ac:dyDescent="0.35">
      <c r="A7854" s="4">
        <v>176078</v>
      </c>
      <c r="B7854" s="1">
        <v>45253</v>
      </c>
      <c r="C7854" s="2">
        <v>0.42269675925925926</v>
      </c>
      <c r="D7854" s="3" t="s">
        <v>303</v>
      </c>
      <c r="E7854" s="3" t="s">
        <v>39240</v>
      </c>
      <c r="F7854" s="3" t="s">
        <v>39237</v>
      </c>
      <c r="G7854" s="3" t="s">
        <v>39238</v>
      </c>
      <c r="H7854" s="3" t="s">
        <v>39239</v>
      </c>
    </row>
    <row r="7855" spans="1:8" ht="43.5" x14ac:dyDescent="0.35">
      <c r="A7855" s="4">
        <v>116937</v>
      </c>
      <c r="B7855" s="1">
        <v>45253</v>
      </c>
      <c r="C7855" s="2">
        <v>0.42728009259259259</v>
      </c>
      <c r="D7855" s="3" t="s">
        <v>303</v>
      </c>
      <c r="E7855" s="3" t="s">
        <v>39243</v>
      </c>
      <c r="F7855" s="3" t="s">
        <v>39241</v>
      </c>
      <c r="G7855" s="3" t="s">
        <v>15045</v>
      </c>
      <c r="H7855" s="3" t="s">
        <v>39242</v>
      </c>
    </row>
    <row r="7856" spans="1:8" ht="145" x14ac:dyDescent="0.35">
      <c r="A7856" s="4">
        <v>206075</v>
      </c>
      <c r="B7856" s="1">
        <v>45253</v>
      </c>
      <c r="C7856" s="2">
        <v>0.4274189814814815</v>
      </c>
      <c r="D7856" s="3" t="s">
        <v>39244</v>
      </c>
      <c r="E7856" s="3" t="s">
        <v>39247</v>
      </c>
      <c r="F7856" s="3" t="s">
        <v>39245</v>
      </c>
      <c r="G7856" s="3" t="s">
        <v>10812</v>
      </c>
      <c r="H7856" s="3" t="s">
        <v>39246</v>
      </c>
    </row>
    <row r="7857" spans="1:8" ht="87" x14ac:dyDescent="0.35">
      <c r="A7857" s="4">
        <v>17689</v>
      </c>
      <c r="B7857" s="1">
        <v>45253</v>
      </c>
      <c r="C7857" s="2">
        <v>0.42774305555555553</v>
      </c>
      <c r="D7857" s="3" t="s">
        <v>39248</v>
      </c>
      <c r="E7857" s="3" t="s">
        <v>39252</v>
      </c>
      <c r="F7857" s="3" t="s">
        <v>39249</v>
      </c>
      <c r="G7857" s="3" t="s">
        <v>39250</v>
      </c>
      <c r="H7857" s="3" t="s">
        <v>39251</v>
      </c>
    </row>
    <row r="7858" spans="1:8" ht="43.5" x14ac:dyDescent="0.35">
      <c r="A7858" s="4">
        <v>6445</v>
      </c>
      <c r="B7858" s="1">
        <v>45253</v>
      </c>
      <c r="C7858" s="2">
        <v>0.42829861111111112</v>
      </c>
      <c r="D7858" s="3" t="s">
        <v>10435</v>
      </c>
      <c r="E7858" s="3" t="s">
        <v>39255</v>
      </c>
      <c r="F7858" s="3" t="s">
        <v>39253</v>
      </c>
      <c r="G7858" s="3" t="s">
        <v>26451</v>
      </c>
      <c r="H7858" s="3" t="s">
        <v>39254</v>
      </c>
    </row>
    <row r="7859" spans="1:8" ht="29" x14ac:dyDescent="0.35">
      <c r="A7859" s="4">
        <v>205447</v>
      </c>
      <c r="B7859" s="1">
        <v>45253</v>
      </c>
      <c r="C7859" s="2">
        <v>0.42927083333333332</v>
      </c>
      <c r="D7859" s="3" t="s">
        <v>10412</v>
      </c>
      <c r="E7859" s="3" t="s">
        <v>39259</v>
      </c>
      <c r="F7859" s="3" t="s">
        <v>39256</v>
      </c>
      <c r="G7859" s="3" t="s">
        <v>39257</v>
      </c>
      <c r="H7859" s="3" t="s">
        <v>39258</v>
      </c>
    </row>
    <row r="7860" spans="1:8" ht="58" x14ac:dyDescent="0.35">
      <c r="A7860" s="4">
        <v>12716</v>
      </c>
      <c r="B7860" s="1">
        <v>45253</v>
      </c>
      <c r="C7860" s="2">
        <v>0.43097222222222226</v>
      </c>
      <c r="D7860" s="3" t="s">
        <v>39260</v>
      </c>
      <c r="E7860" s="3" t="s">
        <v>39263</v>
      </c>
      <c r="F7860" s="3" t="s">
        <v>39261</v>
      </c>
      <c r="G7860" s="3" t="s">
        <v>11829</v>
      </c>
      <c r="H7860" s="3" t="s">
        <v>39262</v>
      </c>
    </row>
    <row r="7861" spans="1:8" ht="58" x14ac:dyDescent="0.35">
      <c r="A7861" s="4">
        <v>50167</v>
      </c>
      <c r="B7861" s="1">
        <v>45253</v>
      </c>
      <c r="C7861" s="2">
        <v>0.43181712962962965</v>
      </c>
      <c r="D7861" s="3" t="s">
        <v>39264</v>
      </c>
      <c r="E7861" s="3" t="s">
        <v>39267</v>
      </c>
      <c r="F7861" s="3" t="s">
        <v>39265</v>
      </c>
      <c r="G7861" s="3" t="e">
        <f>-Iron DEFICIENCY Anemia</f>
        <v>#NAME?</v>
      </c>
      <c r="H7861" s="3" t="s">
        <v>39266</v>
      </c>
    </row>
    <row r="7862" spans="1:8" ht="58" x14ac:dyDescent="0.35">
      <c r="A7862" s="4">
        <v>163925</v>
      </c>
      <c r="B7862" s="1">
        <v>45253</v>
      </c>
      <c r="C7862" s="2">
        <v>0.43193287037037037</v>
      </c>
      <c r="D7862" s="3" t="s">
        <v>1258</v>
      </c>
      <c r="E7862" s="3" t="s">
        <v>39270</v>
      </c>
      <c r="F7862" s="3" t="s">
        <v>39268</v>
      </c>
      <c r="G7862" s="3" t="s">
        <v>18977</v>
      </c>
      <c r="H7862" s="3" t="s">
        <v>39269</v>
      </c>
    </row>
    <row r="7863" spans="1:8" ht="58" x14ac:dyDescent="0.35">
      <c r="A7863" s="4">
        <v>206590</v>
      </c>
      <c r="B7863" s="1">
        <v>45253</v>
      </c>
      <c r="C7863" s="2">
        <v>0.43375000000000002</v>
      </c>
      <c r="D7863" s="3" t="s">
        <v>12413</v>
      </c>
      <c r="E7863" s="3" t="s">
        <v>39274</v>
      </c>
      <c r="F7863" s="3" t="s">
        <v>39271</v>
      </c>
      <c r="G7863" s="3" t="s">
        <v>39272</v>
      </c>
      <c r="H7863" s="3" t="s">
        <v>39273</v>
      </c>
    </row>
    <row r="7864" spans="1:8" ht="43.5" x14ac:dyDescent="0.35">
      <c r="A7864" s="4">
        <v>200126</v>
      </c>
      <c r="B7864" s="1">
        <v>45253</v>
      </c>
      <c r="C7864" s="2">
        <v>0.43797453703703698</v>
      </c>
      <c r="D7864" s="3" t="s">
        <v>39275</v>
      </c>
      <c r="E7864" s="3" t="s">
        <v>39279</v>
      </c>
      <c r="F7864" s="3" t="s">
        <v>39276</v>
      </c>
      <c r="G7864" s="3" t="s">
        <v>39277</v>
      </c>
      <c r="H7864" s="3" t="s">
        <v>39278</v>
      </c>
    </row>
    <row r="7865" spans="1:8" ht="87" x14ac:dyDescent="0.35">
      <c r="A7865" s="4">
        <v>184248</v>
      </c>
      <c r="B7865" s="1">
        <v>45253</v>
      </c>
      <c r="C7865" s="2">
        <v>0.43828703703703703</v>
      </c>
      <c r="D7865" s="3" t="s">
        <v>39280</v>
      </c>
      <c r="E7865" s="3" t="s">
        <v>39283</v>
      </c>
      <c r="F7865" s="3" t="s">
        <v>39281</v>
      </c>
      <c r="G7865" s="3" t="s">
        <v>11732</v>
      </c>
      <c r="H7865" s="3" t="s">
        <v>39282</v>
      </c>
    </row>
    <row r="7866" spans="1:8" ht="43.5" x14ac:dyDescent="0.35">
      <c r="A7866" s="4">
        <v>41080</v>
      </c>
      <c r="B7866" s="1">
        <v>45253</v>
      </c>
      <c r="C7866" s="2">
        <v>0.43892361111111106</v>
      </c>
      <c r="D7866" s="3" t="s">
        <v>11698</v>
      </c>
      <c r="E7866" s="3" t="s">
        <v>13962</v>
      </c>
      <c r="F7866" s="3" t="s">
        <v>39284</v>
      </c>
      <c r="G7866" s="3" t="s">
        <v>12042</v>
      </c>
      <c r="H7866" s="3" t="s">
        <v>39285</v>
      </c>
    </row>
    <row r="7867" spans="1:8" ht="29" x14ac:dyDescent="0.35">
      <c r="A7867" s="4">
        <v>46516</v>
      </c>
      <c r="B7867" s="1">
        <v>45253</v>
      </c>
      <c r="C7867" s="2">
        <v>0.44141203703703707</v>
      </c>
      <c r="D7867" s="3" t="s">
        <v>1460</v>
      </c>
      <c r="E7867" s="3" t="s">
        <v>14711</v>
      </c>
      <c r="F7867" s="3" t="s">
        <v>1359</v>
      </c>
      <c r="G7867" s="3" t="s">
        <v>14711</v>
      </c>
      <c r="H7867" s="3" t="s">
        <v>39286</v>
      </c>
    </row>
    <row r="7868" spans="1:8" ht="58" x14ac:dyDescent="0.35">
      <c r="A7868" s="4">
        <v>177153</v>
      </c>
      <c r="B7868" s="1">
        <v>45253</v>
      </c>
      <c r="C7868" s="2">
        <v>0.44732638888888893</v>
      </c>
      <c r="D7868" s="3" t="s">
        <v>39287</v>
      </c>
      <c r="E7868" s="3" t="s">
        <v>39291</v>
      </c>
      <c r="F7868" s="3" t="s">
        <v>39288</v>
      </c>
      <c r="G7868" s="3" t="s">
        <v>39289</v>
      </c>
      <c r="H7868" s="3" t="s">
        <v>39290</v>
      </c>
    </row>
    <row r="7869" spans="1:8" ht="58" x14ac:dyDescent="0.35">
      <c r="A7869" s="4">
        <v>177153</v>
      </c>
      <c r="B7869" s="1">
        <v>45253</v>
      </c>
      <c r="C7869" s="2">
        <v>0.44756944444444446</v>
      </c>
      <c r="D7869" s="3" t="s">
        <v>39287</v>
      </c>
      <c r="E7869" s="3" t="s">
        <v>39291</v>
      </c>
      <c r="F7869" s="3" t="s">
        <v>39288</v>
      </c>
      <c r="G7869" s="3" t="s">
        <v>39292</v>
      </c>
      <c r="H7869" s="3" t="s">
        <v>39290</v>
      </c>
    </row>
    <row r="7870" spans="1:8" x14ac:dyDescent="0.35">
      <c r="A7870" s="4">
        <v>2372</v>
      </c>
      <c r="B7870" s="1">
        <v>45253</v>
      </c>
      <c r="C7870" s="2">
        <v>0.44775462962962959</v>
      </c>
      <c r="D7870" s="3" t="s">
        <v>1460</v>
      </c>
      <c r="E7870" s="3" t="s">
        <v>37825</v>
      </c>
      <c r="F7870" s="3" t="s">
        <v>1359</v>
      </c>
      <c r="G7870" s="3" t="s">
        <v>37825</v>
      </c>
      <c r="H7870" s="3" t="s">
        <v>6717</v>
      </c>
    </row>
    <row r="7871" spans="1:8" ht="58" x14ac:dyDescent="0.35">
      <c r="A7871" s="4">
        <v>107239</v>
      </c>
      <c r="B7871" s="1">
        <v>45253</v>
      </c>
      <c r="C7871" s="2">
        <v>0.44901620370370371</v>
      </c>
      <c r="D7871" s="3" t="s">
        <v>10412</v>
      </c>
      <c r="E7871" s="3" t="s">
        <v>13473</v>
      </c>
      <c r="F7871" s="3" t="s">
        <v>39293</v>
      </c>
      <c r="G7871" s="3" t="s">
        <v>14178</v>
      </c>
      <c r="H7871" s="3" t="s">
        <v>39294</v>
      </c>
    </row>
    <row r="7872" spans="1:8" ht="130.5" x14ac:dyDescent="0.35">
      <c r="A7872" s="4">
        <v>194429</v>
      </c>
      <c r="B7872" s="1">
        <v>45253</v>
      </c>
      <c r="C7872" s="2">
        <v>0.45075231481481487</v>
      </c>
      <c r="D7872" s="3" t="s">
        <v>11793</v>
      </c>
      <c r="E7872" s="3" t="s">
        <v>39297</v>
      </c>
      <c r="F7872" s="3" t="s">
        <v>39295</v>
      </c>
      <c r="G7872" s="3" t="s">
        <v>10812</v>
      </c>
      <c r="H7872" s="3" t="s">
        <v>39296</v>
      </c>
    </row>
    <row r="7873" spans="1:8" ht="29" x14ac:dyDescent="0.35">
      <c r="A7873" s="4">
        <v>63788</v>
      </c>
      <c r="B7873" s="1">
        <v>45253</v>
      </c>
      <c r="C7873" s="2">
        <v>0.4511574074074074</v>
      </c>
      <c r="D7873" s="3" t="s">
        <v>39298</v>
      </c>
      <c r="E7873" s="3" t="s">
        <v>39301</v>
      </c>
      <c r="F7873" s="3" t="s">
        <v>39041</v>
      </c>
      <c r="G7873" s="3" t="s">
        <v>39299</v>
      </c>
      <c r="H7873" s="3" t="s">
        <v>39300</v>
      </c>
    </row>
    <row r="7874" spans="1:8" ht="43.5" x14ac:dyDescent="0.35">
      <c r="A7874" s="4">
        <v>39021</v>
      </c>
      <c r="B7874" s="1">
        <v>45253</v>
      </c>
      <c r="C7874" s="2">
        <v>0.45159722222222221</v>
      </c>
      <c r="D7874" s="3" t="s">
        <v>1436</v>
      </c>
      <c r="E7874" s="3" t="s">
        <v>39303</v>
      </c>
      <c r="F7874" s="3" t="s">
        <v>39302</v>
      </c>
      <c r="G7874" s="3" t="s">
        <v>39303</v>
      </c>
      <c r="H7874" s="3" t="s">
        <v>12506</v>
      </c>
    </row>
    <row r="7875" spans="1:8" ht="29" x14ac:dyDescent="0.35">
      <c r="A7875" s="4">
        <v>121498</v>
      </c>
      <c r="B7875" s="1">
        <v>45253</v>
      </c>
      <c r="C7875" s="2">
        <v>0.45239583333333333</v>
      </c>
      <c r="D7875" s="3" t="s">
        <v>1258</v>
      </c>
      <c r="E7875" s="3" t="s">
        <v>39307</v>
      </c>
      <c r="F7875" s="3" t="s">
        <v>39304</v>
      </c>
      <c r="G7875" s="3" t="s">
        <v>39305</v>
      </c>
      <c r="H7875" s="3" t="s">
        <v>39306</v>
      </c>
    </row>
    <row r="7876" spans="1:8" x14ac:dyDescent="0.35">
      <c r="A7876" s="4">
        <v>39855</v>
      </c>
      <c r="B7876" s="1">
        <v>45253</v>
      </c>
      <c r="C7876" s="2">
        <v>0.45406250000000004</v>
      </c>
      <c r="D7876" s="3" t="s">
        <v>12833</v>
      </c>
      <c r="E7876" s="3" t="s">
        <v>39309</v>
      </c>
      <c r="F7876" s="3" t="s">
        <v>39308</v>
      </c>
      <c r="G7876" s="3" t="s">
        <v>39309</v>
      </c>
      <c r="H7876" s="3" t="s">
        <v>39310</v>
      </c>
    </row>
    <row r="7877" spans="1:8" ht="72.5" x14ac:dyDescent="0.35">
      <c r="A7877" s="4">
        <v>104580</v>
      </c>
      <c r="B7877" s="1">
        <v>45253</v>
      </c>
      <c r="C7877" s="2">
        <v>0.45569444444444446</v>
      </c>
      <c r="D7877" s="3" t="s">
        <v>1460</v>
      </c>
      <c r="E7877" s="3" t="s">
        <v>39311</v>
      </c>
      <c r="F7877" s="3" t="s">
        <v>1359</v>
      </c>
      <c r="G7877" s="3" t="s">
        <v>39311</v>
      </c>
      <c r="H7877" s="3" t="s">
        <v>6717</v>
      </c>
    </row>
    <row r="7878" spans="1:8" ht="29" x14ac:dyDescent="0.35">
      <c r="A7878" s="4">
        <v>189371</v>
      </c>
      <c r="B7878" s="1">
        <v>45253</v>
      </c>
      <c r="C7878" s="2">
        <v>0.45881944444444445</v>
      </c>
      <c r="D7878" s="3" t="s">
        <v>11426</v>
      </c>
      <c r="E7878" s="3" t="s">
        <v>39313</v>
      </c>
      <c r="F7878" s="3" t="s">
        <v>39312</v>
      </c>
      <c r="G7878" s="3" t="s">
        <v>39313</v>
      </c>
      <c r="H7878" s="3" t="s">
        <v>39314</v>
      </c>
    </row>
    <row r="7879" spans="1:8" ht="58" x14ac:dyDescent="0.35">
      <c r="A7879" s="4">
        <v>140920</v>
      </c>
      <c r="B7879" s="1">
        <v>45253</v>
      </c>
      <c r="C7879" s="2">
        <v>0.45986111111111111</v>
      </c>
      <c r="D7879" s="3" t="s">
        <v>1436</v>
      </c>
      <c r="E7879" s="3" t="s">
        <v>39318</v>
      </c>
      <c r="F7879" s="3" t="s">
        <v>39315</v>
      </c>
      <c r="G7879" s="3" t="s">
        <v>39316</v>
      </c>
      <c r="H7879" s="3" t="s">
        <v>39317</v>
      </c>
    </row>
    <row r="7880" spans="1:8" ht="188.5" x14ac:dyDescent="0.35">
      <c r="A7880" s="4">
        <v>199027</v>
      </c>
      <c r="B7880" s="1">
        <v>45253</v>
      </c>
      <c r="C7880" s="2">
        <v>0.46289351851851851</v>
      </c>
      <c r="D7880" s="3" t="s">
        <v>39319</v>
      </c>
      <c r="E7880" s="3" t="s">
        <v>12040</v>
      </c>
      <c r="F7880" s="3" t="s">
        <v>39320</v>
      </c>
      <c r="G7880" s="3" t="s">
        <v>39321</v>
      </c>
      <c r="H7880" s="3" t="s">
        <v>39322</v>
      </c>
    </row>
    <row r="7881" spans="1:8" ht="29" x14ac:dyDescent="0.35">
      <c r="A7881" s="4">
        <v>189910</v>
      </c>
      <c r="B7881" s="1">
        <v>45253</v>
      </c>
      <c r="C7881" s="2">
        <v>0.46561342592592592</v>
      </c>
      <c r="D7881" s="3" t="s">
        <v>10412</v>
      </c>
      <c r="E7881" s="3" t="s">
        <v>39325</v>
      </c>
      <c r="F7881" s="3" t="s">
        <v>39323</v>
      </c>
      <c r="G7881" s="3" t="s">
        <v>10919</v>
      </c>
      <c r="H7881" s="3" t="s">
        <v>39324</v>
      </c>
    </row>
    <row r="7882" spans="1:8" ht="29" x14ac:dyDescent="0.35">
      <c r="A7882" s="4">
        <v>199948</v>
      </c>
      <c r="B7882" s="1">
        <v>45253</v>
      </c>
      <c r="C7882" s="2">
        <v>0.46584490740740742</v>
      </c>
      <c r="D7882" s="3" t="s">
        <v>892</v>
      </c>
      <c r="E7882" s="3" t="s">
        <v>39327</v>
      </c>
      <c r="F7882" s="3" t="s">
        <v>39326</v>
      </c>
      <c r="G7882" s="3" t="s">
        <v>39327</v>
      </c>
      <c r="H7882" s="3" t="s">
        <v>30687</v>
      </c>
    </row>
    <row r="7883" spans="1:8" ht="43.5" x14ac:dyDescent="0.35">
      <c r="A7883" s="4">
        <v>38779</v>
      </c>
      <c r="B7883" s="1">
        <v>45253</v>
      </c>
      <c r="C7883" s="2">
        <v>0.46732638888888883</v>
      </c>
      <c r="D7883" s="3" t="s">
        <v>985</v>
      </c>
      <c r="E7883" s="3" t="s">
        <v>39330</v>
      </c>
      <c r="F7883" s="3" t="s">
        <v>39328</v>
      </c>
      <c r="G7883" s="3" t="s">
        <v>102</v>
      </c>
      <c r="H7883" s="3" t="s">
        <v>39329</v>
      </c>
    </row>
    <row r="7884" spans="1:8" ht="43.5" x14ac:dyDescent="0.35">
      <c r="A7884" s="4">
        <v>33642</v>
      </c>
      <c r="B7884" s="1">
        <v>45253</v>
      </c>
      <c r="C7884" s="2">
        <v>0.46869212962962964</v>
      </c>
      <c r="D7884" s="3" t="s">
        <v>39331</v>
      </c>
      <c r="E7884" s="3" t="s">
        <v>39335</v>
      </c>
      <c r="F7884" s="3" t="s">
        <v>39332</v>
      </c>
      <c r="G7884" s="3" t="s">
        <v>39333</v>
      </c>
      <c r="H7884" s="3" t="s">
        <v>39334</v>
      </c>
    </row>
    <row r="7885" spans="1:8" ht="72.5" x14ac:dyDescent="0.35">
      <c r="A7885" s="4">
        <v>114927</v>
      </c>
      <c r="B7885" s="1">
        <v>45253</v>
      </c>
      <c r="C7885" s="2">
        <v>0.4730787037037037</v>
      </c>
      <c r="D7885" s="3" t="s">
        <v>39336</v>
      </c>
      <c r="E7885" s="3" t="s">
        <v>39340</v>
      </c>
      <c r="F7885" s="3" t="s">
        <v>39337</v>
      </c>
      <c r="G7885" s="3" t="s">
        <v>39338</v>
      </c>
      <c r="H7885" s="3" t="s">
        <v>39339</v>
      </c>
    </row>
    <row r="7886" spans="1:8" ht="29" x14ac:dyDescent="0.35">
      <c r="A7886" s="4">
        <v>33856</v>
      </c>
      <c r="B7886" s="1">
        <v>45253</v>
      </c>
      <c r="C7886" s="2">
        <v>0.47493055555555558</v>
      </c>
      <c r="D7886" s="3" t="s">
        <v>39341</v>
      </c>
      <c r="E7886" s="3" t="s">
        <v>15042</v>
      </c>
      <c r="F7886" s="3" t="s">
        <v>39342</v>
      </c>
      <c r="G7886" s="3" t="s">
        <v>21544</v>
      </c>
      <c r="H7886" s="3" t="s">
        <v>39343</v>
      </c>
    </row>
    <row r="7887" spans="1:8" ht="29" x14ac:dyDescent="0.35">
      <c r="A7887" s="4">
        <v>77136</v>
      </c>
      <c r="B7887" s="1">
        <v>45253</v>
      </c>
      <c r="C7887" s="2">
        <v>0.47707175925925926</v>
      </c>
      <c r="D7887" s="3" t="s">
        <v>39344</v>
      </c>
      <c r="E7887" s="3" t="s">
        <v>39345</v>
      </c>
      <c r="F7887" s="3" t="s">
        <v>1776</v>
      </c>
      <c r="G7887" s="3" t="s">
        <v>10851</v>
      </c>
      <c r="H7887" s="3" t="s">
        <v>30687</v>
      </c>
    </row>
    <row r="7888" spans="1:8" ht="72.5" x14ac:dyDescent="0.35">
      <c r="A7888" s="4">
        <v>119248</v>
      </c>
      <c r="B7888" s="1">
        <v>45253</v>
      </c>
      <c r="C7888" s="2">
        <v>0.47873842592592591</v>
      </c>
      <c r="D7888" s="3" t="s">
        <v>1436</v>
      </c>
      <c r="E7888" s="3" t="s">
        <v>39349</v>
      </c>
      <c r="F7888" s="3" t="s">
        <v>39346</v>
      </c>
      <c r="G7888" s="3" t="s">
        <v>39347</v>
      </c>
      <c r="H7888" s="3" t="s">
        <v>39348</v>
      </c>
    </row>
    <row r="7889" spans="1:8" ht="29" x14ac:dyDescent="0.35">
      <c r="A7889" s="4">
        <v>37158</v>
      </c>
      <c r="B7889" s="1">
        <v>45253</v>
      </c>
      <c r="C7889" s="2">
        <v>0.47923611111111114</v>
      </c>
      <c r="D7889" s="3" t="s">
        <v>39350</v>
      </c>
      <c r="E7889" s="3" t="s">
        <v>39351</v>
      </c>
      <c r="F7889" s="3" t="s">
        <v>12751</v>
      </c>
      <c r="G7889" s="3" t="s">
        <v>39351</v>
      </c>
      <c r="H7889" s="3" t="s">
        <v>13626</v>
      </c>
    </row>
    <row r="7890" spans="1:8" ht="43.5" x14ac:dyDescent="0.35">
      <c r="A7890" s="4">
        <v>22756</v>
      </c>
      <c r="B7890" s="1">
        <v>45253</v>
      </c>
      <c r="C7890" s="2">
        <v>0.48003472222222227</v>
      </c>
      <c r="D7890" s="3" t="s">
        <v>985</v>
      </c>
      <c r="E7890" s="3" t="s">
        <v>39354</v>
      </c>
      <c r="F7890" s="3" t="s">
        <v>39352</v>
      </c>
      <c r="G7890" s="3" t="s">
        <v>228</v>
      </c>
      <c r="H7890" s="3" t="s">
        <v>39353</v>
      </c>
    </row>
    <row r="7891" spans="1:8" ht="43.5" x14ac:dyDescent="0.35">
      <c r="A7891" s="4">
        <v>63098</v>
      </c>
      <c r="B7891" s="1">
        <v>45253</v>
      </c>
      <c r="C7891" s="2">
        <v>0.48123842592592592</v>
      </c>
      <c r="D7891" s="3" t="s">
        <v>39355</v>
      </c>
      <c r="E7891" s="3" t="s">
        <v>39359</v>
      </c>
      <c r="F7891" s="3" t="s">
        <v>39356</v>
      </c>
      <c r="G7891" s="3" t="s">
        <v>39357</v>
      </c>
      <c r="H7891" s="3" t="s">
        <v>39358</v>
      </c>
    </row>
    <row r="7892" spans="1:8" ht="58" x14ac:dyDescent="0.35">
      <c r="A7892" s="4">
        <v>46453</v>
      </c>
      <c r="B7892" s="1">
        <v>45253</v>
      </c>
      <c r="C7892" s="2">
        <v>0.48268518518518522</v>
      </c>
      <c r="D7892" s="3" t="s">
        <v>160</v>
      </c>
      <c r="E7892" s="3" t="s">
        <v>39363</v>
      </c>
      <c r="F7892" s="3" t="s">
        <v>39360</v>
      </c>
      <c r="G7892" s="3" t="s">
        <v>39361</v>
      </c>
      <c r="H7892" s="3" t="s">
        <v>39362</v>
      </c>
    </row>
    <row r="7893" spans="1:8" ht="29" x14ac:dyDescent="0.35">
      <c r="A7893" s="4">
        <v>38779</v>
      </c>
      <c r="B7893" s="1">
        <v>45253</v>
      </c>
      <c r="C7893" s="2">
        <v>0.48462962962962958</v>
      </c>
      <c r="D7893" s="3" t="s">
        <v>985</v>
      </c>
      <c r="E7893" s="3" t="s">
        <v>39366</v>
      </c>
      <c r="F7893" s="3" t="s">
        <v>39364</v>
      </c>
      <c r="G7893" s="3" t="s">
        <v>11080</v>
      </c>
      <c r="H7893" s="3" t="s">
        <v>39365</v>
      </c>
    </row>
    <row r="7894" spans="1:8" ht="159.5" x14ac:dyDescent="0.35">
      <c r="A7894" s="4">
        <v>92429</v>
      </c>
      <c r="B7894" s="1">
        <v>45253</v>
      </c>
      <c r="C7894" s="2">
        <v>0.48562499999999997</v>
      </c>
      <c r="D7894" s="3" t="s">
        <v>1258</v>
      </c>
      <c r="E7894" s="3" t="s">
        <v>39370</v>
      </c>
      <c r="F7894" s="3" t="s">
        <v>39367</v>
      </c>
      <c r="G7894" s="3" t="s">
        <v>39368</v>
      </c>
      <c r="H7894" s="3" t="s">
        <v>39369</v>
      </c>
    </row>
    <row r="7895" spans="1:8" x14ac:dyDescent="0.35">
      <c r="A7895" s="4">
        <v>43330</v>
      </c>
      <c r="B7895" s="1">
        <v>45253</v>
      </c>
      <c r="C7895" s="2">
        <v>0.4872569444444444</v>
      </c>
      <c r="D7895" s="3" t="s">
        <v>167</v>
      </c>
      <c r="E7895" s="3" t="s">
        <v>39371</v>
      </c>
      <c r="F7895" s="3" t="s">
        <v>10488</v>
      </c>
      <c r="G7895" s="3" t="s">
        <v>39371</v>
      </c>
      <c r="H7895" s="3" t="s">
        <v>10489</v>
      </c>
    </row>
    <row r="7896" spans="1:8" x14ac:dyDescent="0.35">
      <c r="A7896" s="4">
        <v>208063</v>
      </c>
      <c r="B7896" s="1">
        <v>45253</v>
      </c>
      <c r="C7896" s="2">
        <v>0.48813657407407413</v>
      </c>
      <c r="D7896" s="3" t="s">
        <v>985</v>
      </c>
      <c r="E7896" s="3" t="s">
        <v>39373</v>
      </c>
      <c r="F7896" s="3" t="s">
        <v>1973</v>
      </c>
      <c r="G7896" s="3" t="s">
        <v>11798</v>
      </c>
      <c r="H7896" s="3" t="s">
        <v>39372</v>
      </c>
    </row>
    <row r="7897" spans="1:8" x14ac:dyDescent="0.35">
      <c r="A7897" s="4">
        <v>48857</v>
      </c>
      <c r="B7897" s="1">
        <v>45253</v>
      </c>
      <c r="C7897" s="2">
        <v>0.4902199074074074</v>
      </c>
      <c r="D7897" s="3" t="s">
        <v>11085</v>
      </c>
      <c r="E7897" s="3" t="s">
        <v>13307</v>
      </c>
      <c r="F7897" s="3" t="s">
        <v>39374</v>
      </c>
      <c r="G7897" s="3" t="s">
        <v>21544</v>
      </c>
      <c r="H7897" s="3" t="s">
        <v>13706</v>
      </c>
    </row>
    <row r="7898" spans="1:8" ht="72.5" x14ac:dyDescent="0.35">
      <c r="A7898" s="4">
        <v>163474</v>
      </c>
      <c r="B7898" s="1">
        <v>45253</v>
      </c>
      <c r="C7898" s="2">
        <v>0.49266203703703698</v>
      </c>
      <c r="D7898" s="3" t="s">
        <v>39375</v>
      </c>
      <c r="E7898" s="3" t="s">
        <v>39379</v>
      </c>
      <c r="F7898" s="3" t="s">
        <v>39376</v>
      </c>
      <c r="G7898" s="3" t="s">
        <v>39377</v>
      </c>
      <c r="H7898" s="3" t="s">
        <v>39378</v>
      </c>
    </row>
    <row r="7899" spans="1:8" ht="29" x14ac:dyDescent="0.35">
      <c r="A7899" s="4">
        <v>182282</v>
      </c>
      <c r="B7899" s="1">
        <v>45253</v>
      </c>
      <c r="C7899" s="2">
        <v>0.4927083333333333</v>
      </c>
      <c r="D7899" s="3" t="s">
        <v>15564</v>
      </c>
      <c r="E7899" s="3" t="s">
        <v>39381</v>
      </c>
      <c r="F7899" s="3" t="s">
        <v>39380</v>
      </c>
      <c r="G7899" s="3" t="s">
        <v>14158</v>
      </c>
      <c r="H7899" s="3" t="s">
        <v>10685</v>
      </c>
    </row>
    <row r="7900" spans="1:8" ht="29" x14ac:dyDescent="0.35">
      <c r="A7900" s="4">
        <v>17996</v>
      </c>
      <c r="B7900" s="1">
        <v>45253</v>
      </c>
      <c r="C7900" s="2">
        <v>0.49629629629629629</v>
      </c>
      <c r="D7900" s="3" t="s">
        <v>10944</v>
      </c>
      <c r="E7900" s="3" t="s">
        <v>39384</v>
      </c>
      <c r="F7900" s="3" t="s">
        <v>15249</v>
      </c>
      <c r="G7900" s="3" t="s">
        <v>39382</v>
      </c>
      <c r="H7900" s="3" t="s">
        <v>39383</v>
      </c>
    </row>
    <row r="7901" spans="1:8" x14ac:dyDescent="0.35">
      <c r="A7901" s="4">
        <v>205357</v>
      </c>
      <c r="B7901" s="1">
        <v>45253</v>
      </c>
      <c r="C7901" s="2">
        <v>0.49872685185185189</v>
      </c>
      <c r="D7901" s="3" t="s">
        <v>1436</v>
      </c>
      <c r="E7901" s="3" t="s">
        <v>33506</v>
      </c>
      <c r="F7901" s="3" t="s">
        <v>39385</v>
      </c>
      <c r="G7901" s="3" t="s">
        <v>39386</v>
      </c>
      <c r="H7901" s="3" t="s">
        <v>39387</v>
      </c>
    </row>
    <row r="7902" spans="1:8" ht="58" x14ac:dyDescent="0.35">
      <c r="A7902" s="4">
        <v>59148</v>
      </c>
      <c r="B7902" s="1">
        <v>45253</v>
      </c>
      <c r="C7902" s="2">
        <v>0.50255787037037036</v>
      </c>
      <c r="D7902" s="3" t="s">
        <v>10438</v>
      </c>
      <c r="E7902" s="3" t="s">
        <v>12143</v>
      </c>
      <c r="F7902" s="3" t="s">
        <v>39388</v>
      </c>
      <c r="G7902" s="3" t="s">
        <v>12147</v>
      </c>
      <c r="H7902" s="3" t="s">
        <v>39389</v>
      </c>
    </row>
    <row r="7903" spans="1:8" ht="87" x14ac:dyDescent="0.35">
      <c r="A7903" s="4">
        <v>205779</v>
      </c>
      <c r="B7903" s="1">
        <v>45253</v>
      </c>
      <c r="C7903" s="2">
        <v>0.50384259259259256</v>
      </c>
      <c r="D7903" s="3" t="s">
        <v>39390</v>
      </c>
      <c r="E7903" s="3" t="s">
        <v>39394</v>
      </c>
      <c r="F7903" s="3" t="s">
        <v>39391</v>
      </c>
      <c r="G7903" s="3" t="s">
        <v>39392</v>
      </c>
      <c r="H7903" s="3" t="s">
        <v>39393</v>
      </c>
    </row>
    <row r="7904" spans="1:8" ht="29" x14ac:dyDescent="0.35">
      <c r="A7904" s="4">
        <v>32217</v>
      </c>
      <c r="B7904" s="1">
        <v>45253</v>
      </c>
      <c r="C7904" s="2">
        <v>0.50396990740740744</v>
      </c>
      <c r="D7904" s="3" t="s">
        <v>10412</v>
      </c>
      <c r="E7904" s="3" t="s">
        <v>1315</v>
      </c>
      <c r="F7904" s="3" t="s">
        <v>39395</v>
      </c>
      <c r="G7904" s="3" t="s">
        <v>39170</v>
      </c>
      <c r="H7904" s="3" t="s">
        <v>39396</v>
      </c>
    </row>
    <row r="7905" spans="1:8" ht="58" x14ac:dyDescent="0.35">
      <c r="A7905" s="4">
        <v>206088</v>
      </c>
      <c r="B7905" s="1">
        <v>45253</v>
      </c>
      <c r="C7905" s="2">
        <v>0.50950231481481478</v>
      </c>
      <c r="D7905" s="3" t="s">
        <v>39397</v>
      </c>
      <c r="E7905" s="3" t="s">
        <v>39401</v>
      </c>
      <c r="F7905" s="3" t="s">
        <v>39398</v>
      </c>
      <c r="G7905" s="3" t="s">
        <v>39399</v>
      </c>
      <c r="H7905" s="3" t="s">
        <v>39400</v>
      </c>
    </row>
    <row r="7906" spans="1:8" ht="43.5" x14ac:dyDescent="0.35">
      <c r="A7906" s="4">
        <v>202160</v>
      </c>
      <c r="B7906" s="1">
        <v>45253</v>
      </c>
      <c r="C7906" s="2">
        <v>0.51406249999999998</v>
      </c>
      <c r="D7906" s="3" t="s">
        <v>39402</v>
      </c>
      <c r="E7906" s="3" t="s">
        <v>39406</v>
      </c>
      <c r="F7906" s="3" t="s">
        <v>39403</v>
      </c>
      <c r="G7906" s="3" t="s">
        <v>39404</v>
      </c>
      <c r="H7906" s="3" t="s">
        <v>39405</v>
      </c>
    </row>
    <row r="7907" spans="1:8" x14ac:dyDescent="0.35">
      <c r="A7907" s="4">
        <v>194736</v>
      </c>
      <c r="B7907" s="1">
        <v>45253</v>
      </c>
      <c r="C7907" s="2">
        <v>0.51428240740740738</v>
      </c>
      <c r="D7907" s="3" t="s">
        <v>11851</v>
      </c>
      <c r="E7907" s="3" t="s">
        <v>10359</v>
      </c>
      <c r="F7907" s="3" t="s">
        <v>13529</v>
      </c>
      <c r="G7907" s="3" t="s">
        <v>10359</v>
      </c>
      <c r="H7907" s="3" t="s">
        <v>13626</v>
      </c>
    </row>
    <row r="7908" spans="1:8" ht="43.5" x14ac:dyDescent="0.35">
      <c r="A7908" s="4">
        <v>65305</v>
      </c>
      <c r="B7908" s="1">
        <v>45253</v>
      </c>
      <c r="C7908" s="2">
        <v>0.51853009259259253</v>
      </c>
      <c r="D7908" s="3" t="s">
        <v>10412</v>
      </c>
      <c r="E7908" s="3" t="s">
        <v>39408</v>
      </c>
      <c r="F7908" s="3" t="s">
        <v>39407</v>
      </c>
      <c r="G7908" s="3" t="s">
        <v>11586</v>
      </c>
      <c r="H7908" s="3" t="s">
        <v>12343</v>
      </c>
    </row>
    <row r="7909" spans="1:8" x14ac:dyDescent="0.35">
      <c r="A7909" s="4">
        <v>101008</v>
      </c>
      <c r="B7909" s="1">
        <v>45253</v>
      </c>
      <c r="C7909" s="2">
        <v>0.51898148148148149</v>
      </c>
      <c r="D7909" s="3" t="s">
        <v>10317</v>
      </c>
      <c r="E7909" s="3" t="s">
        <v>12560</v>
      </c>
      <c r="F7909" s="3" t="s">
        <v>12751</v>
      </c>
      <c r="G7909" s="3" t="s">
        <v>12560</v>
      </c>
      <c r="H7909" s="3" t="s">
        <v>13626</v>
      </c>
    </row>
    <row r="7910" spans="1:8" ht="43.5" x14ac:dyDescent="0.35">
      <c r="A7910" s="4">
        <v>65305</v>
      </c>
      <c r="B7910" s="1">
        <v>45253</v>
      </c>
      <c r="C7910" s="2">
        <v>0.51996527777777779</v>
      </c>
      <c r="D7910" s="3" t="s">
        <v>10412</v>
      </c>
      <c r="E7910" s="3" t="s">
        <v>39408</v>
      </c>
      <c r="F7910" s="3" t="s">
        <v>39407</v>
      </c>
      <c r="G7910" s="3" t="s">
        <v>11586</v>
      </c>
      <c r="H7910" s="3" t="s">
        <v>12343</v>
      </c>
    </row>
    <row r="7911" spans="1:8" x14ac:dyDescent="0.35">
      <c r="A7911" s="4">
        <v>40858</v>
      </c>
      <c r="B7911" s="1">
        <v>45253</v>
      </c>
      <c r="C7911" s="2">
        <v>0.53034722222222219</v>
      </c>
      <c r="D7911" s="3" t="s">
        <v>39409</v>
      </c>
      <c r="E7911" s="3" t="s">
        <v>39409</v>
      </c>
      <c r="F7911" s="3" t="s">
        <v>12751</v>
      </c>
      <c r="G7911" s="3" t="s">
        <v>39409</v>
      </c>
      <c r="H7911" s="3" t="s">
        <v>13626</v>
      </c>
    </row>
    <row r="7912" spans="1:8" ht="29" x14ac:dyDescent="0.35">
      <c r="A7912" s="4">
        <v>22756</v>
      </c>
      <c r="B7912" s="1">
        <v>45253</v>
      </c>
      <c r="C7912" s="2">
        <v>0.55344907407407407</v>
      </c>
      <c r="D7912" s="3" t="s">
        <v>2012</v>
      </c>
      <c r="E7912" s="3" t="s">
        <v>39411</v>
      </c>
      <c r="F7912" s="3" t="s">
        <v>39410</v>
      </c>
      <c r="G7912" s="3" t="s">
        <v>12785</v>
      </c>
      <c r="H7912" s="3" t="s">
        <v>12484</v>
      </c>
    </row>
    <row r="7913" spans="1:8" ht="87" x14ac:dyDescent="0.35">
      <c r="A7913" s="4">
        <v>57862</v>
      </c>
      <c r="B7913" s="1">
        <v>45253</v>
      </c>
      <c r="C7913" s="2">
        <v>0.56399305555555557</v>
      </c>
      <c r="D7913" s="3" t="s">
        <v>985</v>
      </c>
      <c r="E7913" s="3" t="s">
        <v>39414</v>
      </c>
      <c r="F7913" s="3" t="s">
        <v>39412</v>
      </c>
      <c r="G7913" s="3" t="s">
        <v>14895</v>
      </c>
      <c r="H7913" s="3" t="s">
        <v>39413</v>
      </c>
    </row>
    <row r="7914" spans="1:8" ht="101.5" x14ac:dyDescent="0.35">
      <c r="A7914" s="4">
        <v>54224</v>
      </c>
      <c r="B7914" s="1">
        <v>45253</v>
      </c>
      <c r="C7914" s="2">
        <v>0.56886574074074081</v>
      </c>
      <c r="D7914" s="3" t="s">
        <v>39415</v>
      </c>
      <c r="E7914" s="3" t="s">
        <v>39419</v>
      </c>
      <c r="F7914" s="3" t="s">
        <v>39416</v>
      </c>
      <c r="G7914" s="3" t="s">
        <v>39417</v>
      </c>
      <c r="H7914" s="3" t="s">
        <v>39418</v>
      </c>
    </row>
    <row r="7915" spans="1:8" ht="72.5" x14ac:dyDescent="0.35">
      <c r="A7915" s="4">
        <v>10905</v>
      </c>
      <c r="B7915" s="1">
        <v>45253</v>
      </c>
      <c r="C7915" s="2">
        <v>0.57076388888888896</v>
      </c>
      <c r="D7915" s="3" t="s">
        <v>985</v>
      </c>
      <c r="E7915" s="3" t="s">
        <v>39422</v>
      </c>
      <c r="F7915" s="3" t="s">
        <v>39420</v>
      </c>
      <c r="G7915" s="3" t="s">
        <v>11799</v>
      </c>
      <c r="H7915" s="3" t="s">
        <v>39421</v>
      </c>
    </row>
    <row r="7916" spans="1:8" ht="29" x14ac:dyDescent="0.35">
      <c r="A7916" s="4">
        <v>179669</v>
      </c>
      <c r="B7916" s="1">
        <v>45253</v>
      </c>
      <c r="C7916" s="2">
        <v>0.57343749999999993</v>
      </c>
      <c r="D7916" s="3" t="s">
        <v>1403</v>
      </c>
      <c r="E7916" s="3" t="s">
        <v>39426</v>
      </c>
      <c r="F7916" s="3" t="s">
        <v>39423</v>
      </c>
      <c r="G7916" s="3" t="s">
        <v>39424</v>
      </c>
      <c r="H7916" s="3" t="s">
        <v>39425</v>
      </c>
    </row>
    <row r="7917" spans="1:8" ht="58" x14ac:dyDescent="0.35">
      <c r="A7917" s="4">
        <v>207593</v>
      </c>
      <c r="B7917" s="1">
        <v>45253</v>
      </c>
      <c r="C7917" s="2">
        <v>0.57604166666666667</v>
      </c>
      <c r="D7917" s="3" t="s">
        <v>39427</v>
      </c>
      <c r="E7917" s="3" t="s">
        <v>39429</v>
      </c>
      <c r="F7917" s="3" t="s">
        <v>39428</v>
      </c>
      <c r="G7917" s="3" t="s">
        <v>21017</v>
      </c>
      <c r="H7917" s="3" t="s">
        <v>10279</v>
      </c>
    </row>
    <row r="7918" spans="1:8" x14ac:dyDescent="0.35">
      <c r="A7918" s="4">
        <v>42077</v>
      </c>
      <c r="B7918" s="1">
        <v>45253</v>
      </c>
      <c r="C7918" s="2">
        <v>0.57715277777777774</v>
      </c>
      <c r="D7918" s="3" t="s">
        <v>11994</v>
      </c>
      <c r="E7918" s="3" t="s">
        <v>11994</v>
      </c>
      <c r="F7918" s="3" t="s">
        <v>12655</v>
      </c>
      <c r="G7918" s="3" t="s">
        <v>11994</v>
      </c>
      <c r="H7918" s="3" t="s">
        <v>11994</v>
      </c>
    </row>
    <row r="7919" spans="1:8" ht="72.5" x14ac:dyDescent="0.35">
      <c r="A7919" s="4">
        <v>142108</v>
      </c>
      <c r="B7919" s="1">
        <v>45253</v>
      </c>
      <c r="C7919" s="2">
        <v>0.57722222222222219</v>
      </c>
      <c r="D7919" s="3" t="s">
        <v>1436</v>
      </c>
      <c r="E7919" s="3" t="s">
        <v>39433</v>
      </c>
      <c r="F7919" s="3" t="s">
        <v>39430</v>
      </c>
      <c r="G7919" s="3" t="s">
        <v>39431</v>
      </c>
      <c r="H7919" s="3" t="s">
        <v>39432</v>
      </c>
    </row>
    <row r="7920" spans="1:8" ht="58" x14ac:dyDescent="0.35">
      <c r="A7920" s="4">
        <v>207260</v>
      </c>
      <c r="B7920" s="1">
        <v>45253</v>
      </c>
      <c r="C7920" s="2">
        <v>0.57848379629629632</v>
      </c>
      <c r="D7920" s="3" t="s">
        <v>39434</v>
      </c>
      <c r="E7920" s="3" t="s">
        <v>39437</v>
      </c>
      <c r="F7920" s="3" t="s">
        <v>39435</v>
      </c>
      <c r="G7920" s="3" t="e">
        <f>-vit D DEFICENCY</f>
        <v>#NAME?</v>
      </c>
      <c r="H7920" s="3" t="s">
        <v>39436</v>
      </c>
    </row>
    <row r="7921" spans="1:8" ht="87" x14ac:dyDescent="0.35">
      <c r="A7921" s="4">
        <v>97517</v>
      </c>
      <c r="B7921" s="1">
        <v>45253</v>
      </c>
      <c r="C7921" s="2">
        <v>0.58003472222222219</v>
      </c>
      <c r="D7921" s="3" t="s">
        <v>39438</v>
      </c>
      <c r="E7921" s="3" t="s">
        <v>26644</v>
      </c>
      <c r="F7921" s="3" t="s">
        <v>39439</v>
      </c>
      <c r="G7921" s="3" t="e">
        <f>+ LPR</f>
        <v>#NAME?</v>
      </c>
      <c r="H7921" s="3" t="s">
        <v>39440</v>
      </c>
    </row>
    <row r="7922" spans="1:8" x14ac:dyDescent="0.35">
      <c r="A7922" s="4">
        <v>14845</v>
      </c>
      <c r="B7922" s="1">
        <v>45253</v>
      </c>
      <c r="C7922" s="2">
        <v>0.58513888888888888</v>
      </c>
      <c r="D7922" s="3" t="s">
        <v>39441</v>
      </c>
      <c r="E7922" s="3" t="s">
        <v>14168</v>
      </c>
      <c r="F7922" s="3" t="s">
        <v>39442</v>
      </c>
      <c r="G7922" s="3" t="s">
        <v>39443</v>
      </c>
      <c r="H7922" s="3" t="s">
        <v>10278</v>
      </c>
    </row>
    <row r="7923" spans="1:8" ht="101.5" x14ac:dyDescent="0.35">
      <c r="A7923" s="4">
        <v>42030</v>
      </c>
      <c r="B7923" s="1">
        <v>45253</v>
      </c>
      <c r="C7923" s="2">
        <v>0.58590277777777777</v>
      </c>
      <c r="D7923" s="3" t="s">
        <v>39444</v>
      </c>
      <c r="E7923" s="3" t="s">
        <v>21011</v>
      </c>
      <c r="F7923" s="3" t="s">
        <v>39445</v>
      </c>
      <c r="G7923" s="3" t="s">
        <v>39446</v>
      </c>
      <c r="H7923" s="3" t="s">
        <v>39447</v>
      </c>
    </row>
    <row r="7924" spans="1:8" ht="43.5" x14ac:dyDescent="0.35">
      <c r="A7924" s="4">
        <v>108345</v>
      </c>
      <c r="B7924" s="1">
        <v>45253</v>
      </c>
      <c r="C7924" s="2">
        <v>0.58608796296296295</v>
      </c>
      <c r="D7924" s="3" t="s">
        <v>985</v>
      </c>
      <c r="E7924" s="3" t="s">
        <v>39449</v>
      </c>
      <c r="F7924" s="3" t="s">
        <v>1676</v>
      </c>
      <c r="G7924" s="3" t="s">
        <v>39448</v>
      </c>
      <c r="H7924" s="3" t="s">
        <v>10489</v>
      </c>
    </row>
    <row r="7925" spans="1:8" ht="58" x14ac:dyDescent="0.35">
      <c r="A7925" s="4">
        <v>11023</v>
      </c>
      <c r="B7925" s="1">
        <v>45253</v>
      </c>
      <c r="C7925" s="2">
        <v>0.58688657407407407</v>
      </c>
      <c r="D7925" s="3" t="s">
        <v>32793</v>
      </c>
      <c r="E7925" s="3" t="s">
        <v>39453</v>
      </c>
      <c r="F7925" s="3" t="s">
        <v>39450</v>
      </c>
      <c r="G7925" s="3" t="s">
        <v>39451</v>
      </c>
      <c r="H7925" s="3" t="s">
        <v>39452</v>
      </c>
    </row>
    <row r="7926" spans="1:8" ht="43.5" x14ac:dyDescent="0.35">
      <c r="A7926" s="4">
        <v>67579</v>
      </c>
      <c r="B7926" s="1">
        <v>45253</v>
      </c>
      <c r="C7926" s="2">
        <v>0.58962962962962961</v>
      </c>
      <c r="D7926" s="3" t="s">
        <v>13130</v>
      </c>
      <c r="E7926" s="3" t="s">
        <v>34055</v>
      </c>
      <c r="F7926" s="3" t="s">
        <v>39454</v>
      </c>
      <c r="G7926" s="3" t="s">
        <v>12527</v>
      </c>
      <c r="H7926" s="3" t="s">
        <v>39455</v>
      </c>
    </row>
    <row r="7927" spans="1:8" ht="72.5" x14ac:dyDescent="0.35">
      <c r="A7927" s="4">
        <v>170759</v>
      </c>
      <c r="B7927" s="1">
        <v>45253</v>
      </c>
      <c r="C7927" s="2">
        <v>0.59054398148148146</v>
      </c>
      <c r="D7927" s="3" t="s">
        <v>39456</v>
      </c>
      <c r="E7927" s="3" t="s">
        <v>39459</v>
      </c>
      <c r="F7927" s="3" t="s">
        <v>39457</v>
      </c>
      <c r="G7927" s="3" t="s">
        <v>12683</v>
      </c>
      <c r="H7927" s="3" t="s">
        <v>39458</v>
      </c>
    </row>
    <row r="7928" spans="1:8" ht="58" x14ac:dyDescent="0.35">
      <c r="A7928" s="4">
        <v>43849</v>
      </c>
      <c r="B7928" s="1">
        <v>45253</v>
      </c>
      <c r="C7928" s="2">
        <v>0.5927662037037037</v>
      </c>
      <c r="D7928" s="3" t="s">
        <v>985</v>
      </c>
      <c r="E7928" s="3" t="s">
        <v>39463</v>
      </c>
      <c r="F7928" s="3" t="s">
        <v>39460</v>
      </c>
      <c r="G7928" s="3" t="s">
        <v>39461</v>
      </c>
      <c r="H7928" s="3" t="s">
        <v>39462</v>
      </c>
    </row>
    <row r="7929" spans="1:8" ht="43.5" x14ac:dyDescent="0.35">
      <c r="A7929" s="4">
        <v>38352</v>
      </c>
      <c r="B7929" s="1">
        <v>45253</v>
      </c>
      <c r="C7929" s="2">
        <v>0.59504629629629624</v>
      </c>
      <c r="D7929" s="3" t="s">
        <v>10572</v>
      </c>
      <c r="E7929" s="3" t="s">
        <v>39467</v>
      </c>
      <c r="F7929" s="3" t="s">
        <v>39464</v>
      </c>
      <c r="G7929" s="3" t="s">
        <v>39465</v>
      </c>
      <c r="H7929" s="3" t="s">
        <v>39466</v>
      </c>
    </row>
    <row r="7930" spans="1:8" ht="130.5" x14ac:dyDescent="0.35">
      <c r="A7930" s="4">
        <v>81938</v>
      </c>
      <c r="B7930" s="1">
        <v>45253</v>
      </c>
      <c r="C7930" s="2">
        <v>0.59734953703703708</v>
      </c>
      <c r="D7930" s="3" t="s">
        <v>10916</v>
      </c>
      <c r="E7930" s="3" t="s">
        <v>39469</v>
      </c>
      <c r="F7930" s="3" t="s">
        <v>39468</v>
      </c>
      <c r="G7930" s="3" t="e">
        <f>-Improving</f>
        <v>#NAME?</v>
      </c>
      <c r="H7930" s="3" t="e">
        <f>-Councelled ON reduction OF salt and continue medications.</f>
        <v>#NAME?</v>
      </c>
    </row>
    <row r="7931" spans="1:8" x14ac:dyDescent="0.35">
      <c r="A7931" s="4">
        <v>170463</v>
      </c>
      <c r="B7931" s="1">
        <v>45253</v>
      </c>
      <c r="C7931" s="2">
        <v>0.59946759259259264</v>
      </c>
      <c r="D7931" s="3" t="s">
        <v>39470</v>
      </c>
      <c r="E7931" s="3" t="s">
        <v>39470</v>
      </c>
      <c r="F7931" s="3" t="s">
        <v>10571</v>
      </c>
      <c r="G7931" s="3" t="s">
        <v>39470</v>
      </c>
      <c r="H7931" s="3" t="s">
        <v>39470</v>
      </c>
    </row>
    <row r="7932" spans="1:8" ht="130.5" x14ac:dyDescent="0.35">
      <c r="A7932" s="4">
        <v>74895</v>
      </c>
      <c r="B7932" s="1">
        <v>45253</v>
      </c>
      <c r="C7932" s="2">
        <v>0.60050925925925924</v>
      </c>
      <c r="D7932" s="3" t="s">
        <v>1436</v>
      </c>
      <c r="E7932" s="3" t="s">
        <v>39474</v>
      </c>
      <c r="F7932" s="3" t="s">
        <v>39471</v>
      </c>
      <c r="G7932" s="3" t="s">
        <v>39472</v>
      </c>
      <c r="H7932" s="3" t="s">
        <v>39473</v>
      </c>
    </row>
    <row r="7933" spans="1:8" ht="58" x14ac:dyDescent="0.35">
      <c r="A7933" s="4">
        <v>158205</v>
      </c>
      <c r="B7933" s="1">
        <v>45253</v>
      </c>
      <c r="C7933" s="2">
        <v>0.60089120370370364</v>
      </c>
      <c r="D7933" s="3" t="s">
        <v>985</v>
      </c>
      <c r="E7933" s="3" t="s">
        <v>39475</v>
      </c>
      <c r="F7933" s="3" t="s">
        <v>38683</v>
      </c>
      <c r="G7933" s="3" t="s">
        <v>11785</v>
      </c>
      <c r="H7933" s="3" t="s">
        <v>4190</v>
      </c>
    </row>
    <row r="7934" spans="1:8" ht="58" x14ac:dyDescent="0.35">
      <c r="A7934" s="4">
        <v>206343</v>
      </c>
      <c r="B7934" s="1">
        <v>45253</v>
      </c>
      <c r="C7934" s="2">
        <v>0.60112268518518519</v>
      </c>
      <c r="D7934" s="3" t="s">
        <v>39476</v>
      </c>
      <c r="E7934" s="3" t="s">
        <v>39479</v>
      </c>
      <c r="F7934" s="3" t="s">
        <v>39477</v>
      </c>
      <c r="G7934" s="3" t="s">
        <v>1494</v>
      </c>
      <c r="H7934" s="3" t="s">
        <v>39478</v>
      </c>
    </row>
    <row r="7935" spans="1:8" ht="43.5" x14ac:dyDescent="0.35">
      <c r="A7935" s="4">
        <v>27474</v>
      </c>
      <c r="B7935" s="1">
        <v>45253</v>
      </c>
      <c r="C7935" s="2">
        <v>0.6035300925925926</v>
      </c>
      <c r="D7935" s="3" t="s">
        <v>39480</v>
      </c>
      <c r="E7935" s="3" t="s">
        <v>39483</v>
      </c>
      <c r="F7935" s="3" t="s">
        <v>39481</v>
      </c>
      <c r="G7935" s="3" t="e">
        <f>-DM, HTN, CKD</f>
        <v>#NAME?</v>
      </c>
      <c r="H7935" s="3" t="s">
        <v>39482</v>
      </c>
    </row>
    <row r="7936" spans="1:8" ht="101.5" x14ac:dyDescent="0.35">
      <c r="A7936" s="4">
        <v>43602</v>
      </c>
      <c r="B7936" s="1">
        <v>45253</v>
      </c>
      <c r="C7936" s="2">
        <v>0.60420138888888886</v>
      </c>
      <c r="D7936" s="3" t="s">
        <v>1918</v>
      </c>
      <c r="E7936" s="3" t="s">
        <v>39485</v>
      </c>
      <c r="F7936" s="3" t="s">
        <v>39484</v>
      </c>
      <c r="G7936" s="3" t="s">
        <v>39485</v>
      </c>
      <c r="H7936" s="3" t="s">
        <v>30687</v>
      </c>
    </row>
    <row r="7937" spans="1:8" ht="58" x14ac:dyDescent="0.35">
      <c r="A7937" s="4">
        <v>198273</v>
      </c>
      <c r="B7937" s="1">
        <v>45253</v>
      </c>
      <c r="C7937" s="2">
        <v>0.6057407407407408</v>
      </c>
      <c r="D7937" s="3" t="s">
        <v>39486</v>
      </c>
      <c r="E7937" s="3" t="s">
        <v>39490</v>
      </c>
      <c r="F7937" s="3" t="s">
        <v>39487</v>
      </c>
      <c r="G7937" s="3" t="s">
        <v>39488</v>
      </c>
      <c r="H7937" s="3" t="s">
        <v>39489</v>
      </c>
    </row>
    <row r="7938" spans="1:8" ht="43.5" x14ac:dyDescent="0.35">
      <c r="A7938" s="4">
        <v>201988</v>
      </c>
      <c r="B7938" s="1">
        <v>45253</v>
      </c>
      <c r="C7938" s="2">
        <v>0.60696759259259259</v>
      </c>
      <c r="D7938" s="3" t="s">
        <v>39491</v>
      </c>
      <c r="E7938" s="3" t="s">
        <v>26623</v>
      </c>
      <c r="F7938" s="3" t="s">
        <v>39492</v>
      </c>
      <c r="G7938" s="3" t="e">
        <f>-Improving</f>
        <v>#NAME?</v>
      </c>
      <c r="H7938" s="3" t="s">
        <v>39493</v>
      </c>
    </row>
    <row r="7939" spans="1:8" ht="130.5" x14ac:dyDescent="0.35">
      <c r="A7939" s="4">
        <v>197887</v>
      </c>
      <c r="B7939" s="1">
        <v>45253</v>
      </c>
      <c r="C7939" s="2">
        <v>0.6075694444444445</v>
      </c>
      <c r="D7939" s="3" t="s">
        <v>10339</v>
      </c>
      <c r="E7939" s="3" t="s">
        <v>39496</v>
      </c>
      <c r="F7939" s="3" t="s">
        <v>39494</v>
      </c>
      <c r="G7939" s="3" t="s">
        <v>15211</v>
      </c>
      <c r="H7939" s="3" t="s">
        <v>39495</v>
      </c>
    </row>
    <row r="7940" spans="1:8" ht="58" x14ac:dyDescent="0.35">
      <c r="A7940" s="4">
        <v>45909</v>
      </c>
      <c r="B7940" s="1">
        <v>45253</v>
      </c>
      <c r="C7940" s="2">
        <v>0.60785879629629636</v>
      </c>
      <c r="D7940" s="3" t="s">
        <v>39497</v>
      </c>
      <c r="E7940" s="3" t="s">
        <v>14124</v>
      </c>
      <c r="F7940" s="3" t="s">
        <v>39498</v>
      </c>
      <c r="G7940" s="3" t="s">
        <v>11982</v>
      </c>
      <c r="H7940" s="3" t="s">
        <v>10304</v>
      </c>
    </row>
    <row r="7941" spans="1:8" ht="72.5" x14ac:dyDescent="0.35">
      <c r="A7941" s="4">
        <v>119984</v>
      </c>
      <c r="B7941" s="1">
        <v>45253</v>
      </c>
      <c r="C7941" s="2">
        <v>0.60814814814814822</v>
      </c>
      <c r="D7941" s="3" t="s">
        <v>985</v>
      </c>
      <c r="E7941" s="3" t="s">
        <v>25973</v>
      </c>
      <c r="F7941" s="3" t="s">
        <v>39499</v>
      </c>
      <c r="G7941" s="3" t="s">
        <v>100</v>
      </c>
      <c r="H7941" s="3" t="s">
        <v>39500</v>
      </c>
    </row>
    <row r="7942" spans="1:8" ht="29" x14ac:dyDescent="0.35">
      <c r="A7942" s="4">
        <v>85791</v>
      </c>
      <c r="B7942" s="1">
        <v>45253</v>
      </c>
      <c r="C7942" s="2">
        <v>0.61076388888888888</v>
      </c>
      <c r="D7942" s="3" t="s">
        <v>1436</v>
      </c>
      <c r="E7942" s="3" t="s">
        <v>39503</v>
      </c>
      <c r="F7942" s="3" t="s">
        <v>39501</v>
      </c>
      <c r="G7942" s="3" t="s">
        <v>37238</v>
      </c>
      <c r="H7942" s="3" t="s">
        <v>39502</v>
      </c>
    </row>
    <row r="7943" spans="1:8" x14ac:dyDescent="0.35">
      <c r="A7943" s="4">
        <v>12885</v>
      </c>
      <c r="B7943" s="1">
        <v>45253</v>
      </c>
      <c r="C7943" s="2">
        <v>0.61145833333333333</v>
      </c>
      <c r="D7943" s="3" t="s">
        <v>39504</v>
      </c>
      <c r="E7943" s="3" t="s">
        <v>39504</v>
      </c>
      <c r="F7943" s="3" t="s">
        <v>39505</v>
      </c>
      <c r="G7943" s="3" t="s">
        <v>39504</v>
      </c>
      <c r="H7943" s="3" t="s">
        <v>39506</v>
      </c>
    </row>
    <row r="7944" spans="1:8" ht="87" x14ac:dyDescent="0.35">
      <c r="A7944" s="4">
        <v>155187</v>
      </c>
      <c r="B7944" s="1">
        <v>45253</v>
      </c>
      <c r="C7944" s="2">
        <v>0.61228009259259253</v>
      </c>
      <c r="D7944" s="3" t="s">
        <v>10916</v>
      </c>
      <c r="E7944" s="3" t="s">
        <v>26756</v>
      </c>
      <c r="F7944" s="3" t="s">
        <v>39507</v>
      </c>
      <c r="G7944" s="3" t="e">
        <f>-Improving.</f>
        <v>#NAME?</v>
      </c>
      <c r="H7944" s="3" t="e">
        <f>-NECK U/S.</f>
        <v>#NAME?</v>
      </c>
    </row>
    <row r="7945" spans="1:8" ht="58" x14ac:dyDescent="0.35">
      <c r="A7945" s="4">
        <v>48465</v>
      </c>
      <c r="B7945" s="1">
        <v>45253</v>
      </c>
      <c r="C7945" s="2">
        <v>0.61453703703703699</v>
      </c>
      <c r="D7945" s="3" t="s">
        <v>39508</v>
      </c>
      <c r="E7945" s="3" t="s">
        <v>39510</v>
      </c>
      <c r="F7945" s="3" t="s">
        <v>13201</v>
      </c>
      <c r="G7945" s="3" t="s">
        <v>11903</v>
      </c>
      <c r="H7945" s="3" t="s">
        <v>39509</v>
      </c>
    </row>
    <row r="7946" spans="1:8" ht="130.5" x14ac:dyDescent="0.35">
      <c r="A7946" s="4">
        <v>188324</v>
      </c>
      <c r="B7946" s="1">
        <v>45253</v>
      </c>
      <c r="C7946" s="2">
        <v>0.61840277777777775</v>
      </c>
      <c r="D7946" s="3" t="s">
        <v>10296</v>
      </c>
      <c r="E7946" s="3" t="s">
        <v>39514</v>
      </c>
      <c r="F7946" s="3" t="s">
        <v>39511</v>
      </c>
      <c r="G7946" s="3" t="s">
        <v>39512</v>
      </c>
      <c r="H7946" s="3" t="s">
        <v>39513</v>
      </c>
    </row>
    <row r="7947" spans="1:8" ht="29" x14ac:dyDescent="0.35">
      <c r="A7947" s="4">
        <v>161739</v>
      </c>
      <c r="B7947" s="1">
        <v>45253</v>
      </c>
      <c r="C7947" s="2">
        <v>0.62260416666666674</v>
      </c>
      <c r="D7947" s="3" t="s">
        <v>39515</v>
      </c>
      <c r="E7947" s="3" t="s">
        <v>14119</v>
      </c>
      <c r="F7947" s="3" t="s">
        <v>39516</v>
      </c>
      <c r="G7947" s="3" t="s">
        <v>12195</v>
      </c>
      <c r="H7947" s="3" t="s">
        <v>10269</v>
      </c>
    </row>
    <row r="7948" spans="1:8" ht="43.5" x14ac:dyDescent="0.35">
      <c r="A7948" s="4">
        <v>133819</v>
      </c>
      <c r="B7948" s="1">
        <v>45253</v>
      </c>
      <c r="C7948" s="2">
        <v>0.62313657407407408</v>
      </c>
      <c r="D7948" s="3" t="s">
        <v>10339</v>
      </c>
      <c r="E7948" s="3" t="s">
        <v>39518</v>
      </c>
      <c r="F7948" s="3" t="s">
        <v>39517</v>
      </c>
      <c r="G7948" s="3" t="e">
        <f>-Improving</f>
        <v>#NAME?</v>
      </c>
      <c r="H7948" s="3" t="e">
        <f>-Guafenesin cough syrup.</f>
        <v>#NAME?</v>
      </c>
    </row>
    <row r="7949" spans="1:8" ht="43.5" x14ac:dyDescent="0.35">
      <c r="A7949" s="4">
        <v>39210</v>
      </c>
      <c r="B7949" s="1">
        <v>45253</v>
      </c>
      <c r="C7949" s="2">
        <v>0.62359953703703697</v>
      </c>
      <c r="D7949" s="3" t="s">
        <v>39519</v>
      </c>
      <c r="E7949" s="3" t="s">
        <v>39522</v>
      </c>
      <c r="F7949" s="3" t="s">
        <v>39520</v>
      </c>
      <c r="G7949" s="3" t="e">
        <f>+ORTHOSTATIC DIZZNES + UTI</f>
        <v>#NAME?</v>
      </c>
      <c r="H7949" s="3" t="s">
        <v>39521</v>
      </c>
    </row>
    <row r="7950" spans="1:8" ht="72.5" x14ac:dyDescent="0.35">
      <c r="A7950" s="4">
        <v>201842</v>
      </c>
      <c r="B7950" s="1">
        <v>45253</v>
      </c>
      <c r="C7950" s="2">
        <v>0.62524305555555559</v>
      </c>
      <c r="D7950" s="3" t="s">
        <v>39523</v>
      </c>
      <c r="E7950" s="3" t="s">
        <v>39526</v>
      </c>
      <c r="F7950" s="3" t="s">
        <v>39524</v>
      </c>
      <c r="G7950" s="3" t="s">
        <v>11478</v>
      </c>
      <c r="H7950" s="3" t="s">
        <v>39525</v>
      </c>
    </row>
    <row r="7951" spans="1:8" ht="43.5" x14ac:dyDescent="0.35">
      <c r="A7951" s="4">
        <v>197432</v>
      </c>
      <c r="B7951" s="1">
        <v>45253</v>
      </c>
      <c r="C7951" s="2">
        <v>0.62784722222222222</v>
      </c>
      <c r="D7951" s="3" t="s">
        <v>423</v>
      </c>
      <c r="E7951" s="3" t="s">
        <v>39530</v>
      </c>
      <c r="F7951" s="3" t="s">
        <v>39527</v>
      </c>
      <c r="G7951" s="3" t="s">
        <v>39528</v>
      </c>
      <c r="H7951" s="3" t="s">
        <v>39529</v>
      </c>
    </row>
    <row r="7952" spans="1:8" ht="72.5" x14ac:dyDescent="0.35">
      <c r="A7952" s="4">
        <v>179724</v>
      </c>
      <c r="B7952" s="1">
        <v>45253</v>
      </c>
      <c r="C7952" s="2">
        <v>0.63215277777777779</v>
      </c>
      <c r="D7952" s="3" t="s">
        <v>985</v>
      </c>
      <c r="E7952" s="3" t="s">
        <v>39534</v>
      </c>
      <c r="F7952" s="3" t="s">
        <v>39531</v>
      </c>
      <c r="G7952" s="3" t="s">
        <v>39532</v>
      </c>
      <c r="H7952" s="3" t="s">
        <v>39533</v>
      </c>
    </row>
    <row r="7953" spans="1:8" ht="58" x14ac:dyDescent="0.35">
      <c r="A7953" s="4">
        <v>50353</v>
      </c>
      <c r="B7953" s="1">
        <v>45253</v>
      </c>
      <c r="C7953" s="2">
        <v>0.63591435185185186</v>
      </c>
      <c r="D7953" s="3" t="s">
        <v>39535</v>
      </c>
      <c r="E7953" s="3" t="s">
        <v>39539</v>
      </c>
      <c r="F7953" s="3" t="s">
        <v>39536</v>
      </c>
      <c r="G7953" s="3" t="s">
        <v>39537</v>
      </c>
      <c r="H7953" s="3" t="s">
        <v>39538</v>
      </c>
    </row>
    <row r="7954" spans="1:8" ht="87" x14ac:dyDescent="0.35">
      <c r="A7954" s="4">
        <v>158690</v>
      </c>
      <c r="B7954" s="1">
        <v>45253</v>
      </c>
      <c r="C7954" s="2">
        <v>0.63628472222222221</v>
      </c>
      <c r="D7954" s="3" t="s">
        <v>10916</v>
      </c>
      <c r="E7954" s="3" t="s">
        <v>39542</v>
      </c>
      <c r="F7954" s="3" t="s">
        <v>39540</v>
      </c>
      <c r="G7954" s="3" t="e">
        <f>-good Glycemic control</f>
        <v>#NAME?</v>
      </c>
      <c r="H7954" s="3" t="s">
        <v>39541</v>
      </c>
    </row>
    <row r="7955" spans="1:8" ht="72.5" x14ac:dyDescent="0.35">
      <c r="A7955" s="4">
        <v>23603</v>
      </c>
      <c r="B7955" s="1">
        <v>45253</v>
      </c>
      <c r="C7955" s="2">
        <v>0.64155092592592589</v>
      </c>
      <c r="D7955" s="3" t="s">
        <v>1473</v>
      </c>
      <c r="E7955" s="3" t="s">
        <v>18883</v>
      </c>
      <c r="F7955" s="3" t="s">
        <v>10524</v>
      </c>
      <c r="G7955" s="3" t="s">
        <v>18883</v>
      </c>
      <c r="H7955" s="3" t="s">
        <v>6842</v>
      </c>
    </row>
    <row r="7956" spans="1:8" ht="43.5" x14ac:dyDescent="0.35">
      <c r="A7956" s="4">
        <v>205311</v>
      </c>
      <c r="B7956" s="1">
        <v>45253</v>
      </c>
      <c r="C7956" s="2">
        <v>0.64277777777777778</v>
      </c>
      <c r="D7956" s="3" t="s">
        <v>39543</v>
      </c>
      <c r="E7956" s="3" t="s">
        <v>39547</v>
      </c>
      <c r="F7956" s="3" t="s">
        <v>39544</v>
      </c>
      <c r="G7956" s="3" t="s">
        <v>39545</v>
      </c>
      <c r="H7956" s="3" t="s">
        <v>39546</v>
      </c>
    </row>
    <row r="7957" spans="1:8" x14ac:dyDescent="0.35">
      <c r="A7957" s="4">
        <v>46532</v>
      </c>
      <c r="B7957" s="1">
        <v>45253</v>
      </c>
      <c r="C7957" s="2">
        <v>0.64282407407407405</v>
      </c>
      <c r="D7957" s="3" t="s">
        <v>12060</v>
      </c>
      <c r="E7957" s="3" t="s">
        <v>1555</v>
      </c>
      <c r="F7957" s="3" t="s">
        <v>39548</v>
      </c>
      <c r="G7957" s="3" t="s">
        <v>11890</v>
      </c>
      <c r="H7957" s="3" t="s">
        <v>147</v>
      </c>
    </row>
    <row r="7958" spans="1:8" ht="72.5" x14ac:dyDescent="0.35">
      <c r="A7958" s="4">
        <v>99573</v>
      </c>
      <c r="B7958" s="1">
        <v>45253</v>
      </c>
      <c r="C7958" s="2">
        <v>0.64479166666666665</v>
      </c>
      <c r="D7958" s="3" t="s">
        <v>11248</v>
      </c>
      <c r="E7958" s="3" t="s">
        <v>39550</v>
      </c>
      <c r="F7958" s="3" t="s">
        <v>39549</v>
      </c>
      <c r="G7958" s="3" t="e">
        <f>-Improving</f>
        <v>#NAME?</v>
      </c>
      <c r="H7958" s="3" t="e">
        <f>-continue medications.</f>
        <v>#NAME?</v>
      </c>
    </row>
    <row r="7959" spans="1:8" ht="130.5" x14ac:dyDescent="0.35">
      <c r="A7959" s="4">
        <v>204212</v>
      </c>
      <c r="B7959" s="1">
        <v>45253</v>
      </c>
      <c r="C7959" s="2">
        <v>0.6549652777777778</v>
      </c>
      <c r="D7959" s="3" t="s">
        <v>39551</v>
      </c>
      <c r="E7959" s="3" t="s">
        <v>39554</v>
      </c>
      <c r="F7959" s="3" t="s">
        <v>39552</v>
      </c>
      <c r="G7959" s="3" t="s">
        <v>10983</v>
      </c>
      <c r="H7959" s="3" t="s">
        <v>39553</v>
      </c>
    </row>
    <row r="7960" spans="1:8" ht="29" x14ac:dyDescent="0.35">
      <c r="A7960" s="4">
        <v>32909</v>
      </c>
      <c r="B7960" s="1">
        <v>45253</v>
      </c>
      <c r="C7960" s="2">
        <v>0.65707175925925931</v>
      </c>
      <c r="D7960" s="3" t="s">
        <v>10916</v>
      </c>
      <c r="E7960" s="3" t="s">
        <v>21070</v>
      </c>
      <c r="F7960" s="3" t="s">
        <v>39555</v>
      </c>
      <c r="G7960" s="3" t="e">
        <f>-suboptimal treatment</f>
        <v>#NAME?</v>
      </c>
      <c r="H7960" s="3" t="s">
        <v>39556</v>
      </c>
    </row>
    <row r="7961" spans="1:8" ht="145" x14ac:dyDescent="0.35">
      <c r="A7961" s="4">
        <v>43155</v>
      </c>
      <c r="B7961" s="1">
        <v>45253</v>
      </c>
      <c r="C7961" s="2">
        <v>0.66087962962962965</v>
      </c>
      <c r="D7961" s="3" t="s">
        <v>1436</v>
      </c>
      <c r="E7961" s="3" t="s">
        <v>39560</v>
      </c>
      <c r="F7961" s="3" t="s">
        <v>39557</v>
      </c>
      <c r="G7961" s="3" t="s">
        <v>39558</v>
      </c>
      <c r="H7961" s="3" t="s">
        <v>39559</v>
      </c>
    </row>
    <row r="7962" spans="1:8" ht="29" x14ac:dyDescent="0.35">
      <c r="A7962" s="4">
        <v>102931</v>
      </c>
      <c r="B7962" s="1">
        <v>45253</v>
      </c>
      <c r="C7962" s="2">
        <v>0.67458333333333342</v>
      </c>
      <c r="D7962" s="3" t="s">
        <v>1403</v>
      </c>
      <c r="E7962" s="3" t="s">
        <v>39564</v>
      </c>
      <c r="F7962" s="3" t="s">
        <v>39561</v>
      </c>
      <c r="G7962" s="3" t="s">
        <v>39562</v>
      </c>
      <c r="H7962" s="3" t="s">
        <v>39563</v>
      </c>
    </row>
    <row r="7963" spans="1:8" ht="43.5" x14ac:dyDescent="0.35">
      <c r="A7963" s="4">
        <v>22247</v>
      </c>
      <c r="B7963" s="1">
        <v>45253</v>
      </c>
      <c r="C7963" s="2">
        <v>0.67549768518518516</v>
      </c>
      <c r="D7963" s="3" t="s">
        <v>39565</v>
      </c>
      <c r="E7963" s="3" t="s">
        <v>39569</v>
      </c>
      <c r="F7963" s="3" t="s">
        <v>39566</v>
      </c>
      <c r="G7963" s="3" t="s">
        <v>39567</v>
      </c>
      <c r="H7963" s="3" t="s">
        <v>39568</v>
      </c>
    </row>
    <row r="7964" spans="1:8" ht="101.5" x14ac:dyDescent="0.35">
      <c r="A7964" s="4">
        <v>207964</v>
      </c>
      <c r="B7964" s="1">
        <v>45253</v>
      </c>
      <c r="C7964" s="2">
        <v>0.76841435185185192</v>
      </c>
      <c r="D7964" s="3" t="s">
        <v>13514</v>
      </c>
      <c r="E7964" s="3" t="s">
        <v>39573</v>
      </c>
      <c r="F7964" s="3" t="s">
        <v>39570</v>
      </c>
      <c r="G7964" s="3" t="s">
        <v>39571</v>
      </c>
      <c r="H7964" s="3" t="s">
        <v>39572</v>
      </c>
    </row>
    <row r="7965" spans="1:8" ht="58" x14ac:dyDescent="0.35">
      <c r="A7965" s="4">
        <v>208446</v>
      </c>
      <c r="B7965" s="1">
        <v>45253</v>
      </c>
      <c r="C7965" s="2">
        <v>0.77923611111111113</v>
      </c>
      <c r="D7965" s="3" t="s">
        <v>11874</v>
      </c>
      <c r="E7965" s="3" t="s">
        <v>39576</v>
      </c>
      <c r="F7965" s="3" t="s">
        <v>39574</v>
      </c>
      <c r="G7965" s="3" t="s">
        <v>39575</v>
      </c>
      <c r="H7965" s="3" t="s">
        <v>14101</v>
      </c>
    </row>
    <row r="7966" spans="1:8" ht="101.5" x14ac:dyDescent="0.35">
      <c r="A7966" s="4">
        <v>208447</v>
      </c>
      <c r="B7966" s="1">
        <v>45253</v>
      </c>
      <c r="C7966" s="2">
        <v>0.78460648148148149</v>
      </c>
      <c r="D7966" s="3" t="s">
        <v>12368</v>
      </c>
      <c r="E7966" s="3" t="s">
        <v>39580</v>
      </c>
      <c r="F7966" s="3" t="s">
        <v>39577</v>
      </c>
      <c r="G7966" s="3" t="s">
        <v>39578</v>
      </c>
      <c r="H7966" s="3" t="s">
        <v>39579</v>
      </c>
    </row>
    <row r="7967" spans="1:8" ht="43.5" x14ac:dyDescent="0.35">
      <c r="A7967" s="4">
        <v>208453</v>
      </c>
      <c r="B7967" s="1">
        <v>45253</v>
      </c>
      <c r="C7967" s="2">
        <v>0.79487268518518517</v>
      </c>
      <c r="D7967" s="3" t="s">
        <v>11906</v>
      </c>
      <c r="E7967" s="3" t="s">
        <v>39584</v>
      </c>
      <c r="F7967" s="3" t="s">
        <v>39581</v>
      </c>
      <c r="G7967" s="3" t="s">
        <v>39582</v>
      </c>
      <c r="H7967" s="3" t="s">
        <v>39583</v>
      </c>
    </row>
    <row r="7968" spans="1:8" ht="29" x14ac:dyDescent="0.35">
      <c r="A7968" s="4">
        <v>208454</v>
      </c>
      <c r="B7968" s="1">
        <v>45253</v>
      </c>
      <c r="C7968" s="2">
        <v>0.80136574074074074</v>
      </c>
      <c r="D7968" s="3" t="s">
        <v>11808</v>
      </c>
      <c r="E7968" s="3" t="s">
        <v>39587</v>
      </c>
      <c r="F7968" s="3" t="s">
        <v>39585</v>
      </c>
      <c r="G7968" s="3" t="s">
        <v>11808</v>
      </c>
      <c r="H7968" s="3" t="s">
        <v>39586</v>
      </c>
    </row>
    <row r="7969" spans="1:8" ht="101.5" x14ac:dyDescent="0.35">
      <c r="A7969" s="4">
        <v>194529</v>
      </c>
      <c r="B7969" s="1">
        <v>45253</v>
      </c>
      <c r="C7969" s="2">
        <v>0.81017361111111119</v>
      </c>
      <c r="D7969" s="3" t="s">
        <v>11911</v>
      </c>
      <c r="E7969" s="3" t="s">
        <v>39591</v>
      </c>
      <c r="F7969" s="3" t="s">
        <v>39588</v>
      </c>
      <c r="G7969" s="3" t="s">
        <v>39589</v>
      </c>
      <c r="H7969" s="3" t="s">
        <v>39590</v>
      </c>
    </row>
    <row r="7970" spans="1:8" ht="43.5" x14ac:dyDescent="0.35">
      <c r="A7970" s="4">
        <v>202252</v>
      </c>
      <c r="B7970" s="1">
        <v>45253</v>
      </c>
      <c r="C7970" s="2">
        <v>0.82923611111111117</v>
      </c>
      <c r="D7970" s="3" t="s">
        <v>11951</v>
      </c>
      <c r="E7970" s="3" t="s">
        <v>39594</v>
      </c>
      <c r="F7970" s="3" t="s">
        <v>39592</v>
      </c>
      <c r="G7970" s="3" t="s">
        <v>1503</v>
      </c>
      <c r="H7970" s="3" t="s">
        <v>39593</v>
      </c>
    </row>
    <row r="7971" spans="1:8" ht="43.5" x14ac:dyDescent="0.35">
      <c r="A7971" s="4">
        <v>208292</v>
      </c>
      <c r="B7971" s="1">
        <v>45253</v>
      </c>
      <c r="C7971" s="2">
        <v>0.83655092592592595</v>
      </c>
      <c r="D7971" s="3" t="s">
        <v>11874</v>
      </c>
      <c r="E7971" s="3" t="s">
        <v>39598</v>
      </c>
      <c r="F7971" s="3" t="s">
        <v>39595</v>
      </c>
      <c r="G7971" s="3" t="s">
        <v>39596</v>
      </c>
      <c r="H7971" s="3" t="s">
        <v>39597</v>
      </c>
    </row>
    <row r="7972" spans="1:8" ht="87" x14ac:dyDescent="0.35">
      <c r="A7972" s="4">
        <v>182352</v>
      </c>
      <c r="B7972" s="1">
        <v>45253</v>
      </c>
      <c r="C7972" s="2">
        <v>0.84303240740740737</v>
      </c>
      <c r="D7972" s="3" t="s">
        <v>11914</v>
      </c>
      <c r="E7972" s="3" t="s">
        <v>39601</v>
      </c>
      <c r="F7972" s="3" t="s">
        <v>39599</v>
      </c>
      <c r="G7972" s="3" t="s">
        <v>1010</v>
      </c>
      <c r="H7972" s="3" t="s">
        <v>39600</v>
      </c>
    </row>
    <row r="7973" spans="1:8" ht="29" x14ac:dyDescent="0.35">
      <c r="A7973" s="4">
        <v>58417</v>
      </c>
      <c r="B7973" s="1">
        <v>45254</v>
      </c>
      <c r="C7973" s="2">
        <v>0.32383101851851853</v>
      </c>
      <c r="D7973" s="3" t="s">
        <v>1403</v>
      </c>
      <c r="E7973" s="3" t="s">
        <v>39605</v>
      </c>
      <c r="F7973" s="3" t="s">
        <v>39602</v>
      </c>
      <c r="G7973" s="3" t="s">
        <v>39603</v>
      </c>
      <c r="H7973" s="3" t="s">
        <v>39604</v>
      </c>
    </row>
    <row r="7974" spans="1:8" ht="58" x14ac:dyDescent="0.35">
      <c r="A7974" s="4">
        <v>177816</v>
      </c>
      <c r="B7974" s="1">
        <v>45254</v>
      </c>
      <c r="C7974" s="2">
        <v>0.34328703703703706</v>
      </c>
      <c r="D7974" s="3" t="s">
        <v>39606</v>
      </c>
      <c r="E7974" s="3" t="s">
        <v>14024</v>
      </c>
      <c r="F7974" s="3" t="s">
        <v>39607</v>
      </c>
      <c r="G7974" s="3" t="s">
        <v>39608</v>
      </c>
      <c r="H7974" s="3" t="s">
        <v>39609</v>
      </c>
    </row>
    <row r="7975" spans="1:8" ht="87" x14ac:dyDescent="0.35">
      <c r="A7975" s="4">
        <v>115504</v>
      </c>
      <c r="B7975" s="1">
        <v>45254</v>
      </c>
      <c r="C7975" s="2">
        <v>0.34842592592592592</v>
      </c>
      <c r="D7975" s="3" t="s">
        <v>39610</v>
      </c>
      <c r="E7975" s="3" t="s">
        <v>39614</v>
      </c>
      <c r="F7975" s="3" t="s">
        <v>39611</v>
      </c>
      <c r="G7975" s="3" t="s">
        <v>39612</v>
      </c>
      <c r="H7975" s="3" t="s">
        <v>39613</v>
      </c>
    </row>
    <row r="7976" spans="1:8" ht="43.5" x14ac:dyDescent="0.35">
      <c r="A7976" s="4">
        <v>132399</v>
      </c>
      <c r="B7976" s="1">
        <v>45254</v>
      </c>
      <c r="C7976" s="2">
        <v>0.35015046296296298</v>
      </c>
      <c r="D7976" s="3" t="s">
        <v>39615</v>
      </c>
      <c r="E7976" s="3" t="s">
        <v>39619</v>
      </c>
      <c r="F7976" s="3" t="s">
        <v>39616</v>
      </c>
      <c r="G7976" s="3" t="s">
        <v>39617</v>
      </c>
      <c r="H7976" s="3" t="s">
        <v>39618</v>
      </c>
    </row>
    <row r="7977" spans="1:8" ht="43.5" x14ac:dyDescent="0.35">
      <c r="A7977" s="4">
        <v>76488</v>
      </c>
      <c r="B7977" s="1">
        <v>45254</v>
      </c>
      <c r="C7977" s="2">
        <v>0.35216435185185185</v>
      </c>
      <c r="D7977" s="3" t="s">
        <v>1933</v>
      </c>
      <c r="E7977" s="3" t="s">
        <v>14081</v>
      </c>
      <c r="F7977" s="3" t="s">
        <v>39620</v>
      </c>
      <c r="G7977" s="3" t="s">
        <v>11905</v>
      </c>
      <c r="H7977" s="3" t="s">
        <v>10685</v>
      </c>
    </row>
    <row r="7978" spans="1:8" ht="29" x14ac:dyDescent="0.35">
      <c r="A7978" s="4">
        <v>172517</v>
      </c>
      <c r="B7978" s="1">
        <v>45254</v>
      </c>
      <c r="C7978" s="2">
        <v>0.35502314814814812</v>
      </c>
      <c r="D7978" s="3" t="s">
        <v>10438</v>
      </c>
      <c r="E7978" s="3" t="s">
        <v>39623</v>
      </c>
      <c r="F7978" s="3" t="s">
        <v>39621</v>
      </c>
      <c r="G7978" s="3" t="s">
        <v>39622</v>
      </c>
      <c r="H7978" s="3" t="s">
        <v>10685</v>
      </c>
    </row>
    <row r="7979" spans="1:8" ht="203" x14ac:dyDescent="0.35">
      <c r="A7979" s="4">
        <v>194155</v>
      </c>
      <c r="B7979" s="1">
        <v>45254</v>
      </c>
      <c r="C7979" s="2">
        <v>0.35582175925925924</v>
      </c>
      <c r="D7979" s="3" t="s">
        <v>39624</v>
      </c>
      <c r="E7979" s="3" t="s">
        <v>39627</v>
      </c>
      <c r="F7979" s="3" t="s">
        <v>39625</v>
      </c>
      <c r="G7979" s="3" t="s">
        <v>33780</v>
      </c>
      <c r="H7979" s="3" t="s">
        <v>39626</v>
      </c>
    </row>
    <row r="7980" spans="1:8" ht="29" x14ac:dyDescent="0.35">
      <c r="A7980" s="4">
        <v>40240</v>
      </c>
      <c r="B7980" s="1">
        <v>45254</v>
      </c>
      <c r="C7980" s="2">
        <v>0.35756944444444444</v>
      </c>
      <c r="D7980" s="3" t="s">
        <v>1933</v>
      </c>
      <c r="E7980" s="3" t="s">
        <v>39629</v>
      </c>
      <c r="F7980" s="3" t="s">
        <v>39628</v>
      </c>
      <c r="G7980" s="3" t="s">
        <v>14158</v>
      </c>
      <c r="H7980" s="3" t="s">
        <v>10660</v>
      </c>
    </row>
    <row r="7981" spans="1:8" ht="43.5" x14ac:dyDescent="0.35">
      <c r="A7981" s="4">
        <v>201994</v>
      </c>
      <c r="B7981" s="1">
        <v>45254</v>
      </c>
      <c r="C7981" s="2">
        <v>0.3588541666666667</v>
      </c>
      <c r="D7981" s="3" t="s">
        <v>10412</v>
      </c>
      <c r="E7981" s="3" t="s">
        <v>26930</v>
      </c>
      <c r="F7981" s="3" t="s">
        <v>39630</v>
      </c>
      <c r="G7981" s="3" t="s">
        <v>10553</v>
      </c>
      <c r="H7981" s="3" t="s">
        <v>39631</v>
      </c>
    </row>
    <row r="7982" spans="1:8" ht="58" x14ac:dyDescent="0.35">
      <c r="A7982" s="4">
        <v>113099</v>
      </c>
      <c r="B7982" s="1">
        <v>45254</v>
      </c>
      <c r="C7982" s="2">
        <v>0.3591435185185185</v>
      </c>
      <c r="D7982" s="3" t="s">
        <v>1403</v>
      </c>
      <c r="E7982" s="3" t="s">
        <v>39635</v>
      </c>
      <c r="F7982" s="3" t="s">
        <v>39632</v>
      </c>
      <c r="G7982" s="3" t="s">
        <v>39633</v>
      </c>
      <c r="H7982" s="3" t="s">
        <v>39634</v>
      </c>
    </row>
    <row r="7983" spans="1:8" ht="101.5" x14ac:dyDescent="0.35">
      <c r="A7983" s="4">
        <v>33549</v>
      </c>
      <c r="B7983" s="1">
        <v>45254</v>
      </c>
      <c r="C7983" s="2">
        <v>0.36530092592592589</v>
      </c>
      <c r="D7983" s="3" t="s">
        <v>39636</v>
      </c>
      <c r="E7983" s="3" t="s">
        <v>39640</v>
      </c>
      <c r="F7983" s="3" t="s">
        <v>39637</v>
      </c>
      <c r="G7983" s="3" t="s">
        <v>39638</v>
      </c>
      <c r="H7983" s="3" t="s">
        <v>39639</v>
      </c>
    </row>
    <row r="7984" spans="1:8" ht="43.5" x14ac:dyDescent="0.35">
      <c r="A7984" s="4">
        <v>70595</v>
      </c>
      <c r="B7984" s="1">
        <v>45254</v>
      </c>
      <c r="C7984" s="2">
        <v>0.36539351851851848</v>
      </c>
      <c r="D7984" s="3" t="s">
        <v>10412</v>
      </c>
      <c r="E7984" s="3" t="s">
        <v>14771</v>
      </c>
      <c r="F7984" s="3" t="s">
        <v>39641</v>
      </c>
      <c r="G7984" s="3" t="s">
        <v>39642</v>
      </c>
      <c r="H7984" s="3" t="s">
        <v>39643</v>
      </c>
    </row>
    <row r="7985" spans="1:8" ht="58" x14ac:dyDescent="0.35">
      <c r="A7985" s="4">
        <v>128140</v>
      </c>
      <c r="B7985" s="1">
        <v>45254</v>
      </c>
      <c r="C7985" s="2">
        <v>0.36785879629629631</v>
      </c>
      <c r="D7985" s="3" t="s">
        <v>39644</v>
      </c>
      <c r="E7985" s="3" t="s">
        <v>39647</v>
      </c>
      <c r="F7985" s="3" t="s">
        <v>39645</v>
      </c>
      <c r="G7985" s="3" t="s">
        <v>10604</v>
      </c>
      <c r="H7985" s="3" t="s">
        <v>39646</v>
      </c>
    </row>
    <row r="7986" spans="1:8" ht="43.5" x14ac:dyDescent="0.35">
      <c r="A7986" s="4">
        <v>16215</v>
      </c>
      <c r="B7986" s="1">
        <v>45254</v>
      </c>
      <c r="C7986" s="2">
        <v>0.37003472222222222</v>
      </c>
      <c r="D7986" s="3" t="s">
        <v>985</v>
      </c>
      <c r="E7986" s="3" t="s">
        <v>39649</v>
      </c>
      <c r="F7986" s="3" t="s">
        <v>39648</v>
      </c>
      <c r="G7986" s="3" t="s">
        <v>39649</v>
      </c>
      <c r="H7986" s="3" t="s">
        <v>30687</v>
      </c>
    </row>
    <row r="7987" spans="1:8" ht="43.5" x14ac:dyDescent="0.35">
      <c r="A7987" s="4">
        <v>197691</v>
      </c>
      <c r="B7987" s="1">
        <v>45254</v>
      </c>
      <c r="C7987" s="2">
        <v>0.37019675925925927</v>
      </c>
      <c r="D7987" s="3" t="s">
        <v>1702</v>
      </c>
      <c r="E7987" s="3" t="s">
        <v>39653</v>
      </c>
      <c r="F7987" s="3" t="s">
        <v>39650</v>
      </c>
      <c r="G7987" s="3" t="s">
        <v>39651</v>
      </c>
      <c r="H7987" s="3" t="s">
        <v>39652</v>
      </c>
    </row>
    <row r="7988" spans="1:8" x14ac:dyDescent="0.35">
      <c r="A7988" s="4">
        <v>37738</v>
      </c>
      <c r="B7988" s="1">
        <v>45254</v>
      </c>
      <c r="C7988" s="2">
        <v>0.37039351851851854</v>
      </c>
      <c r="D7988" s="3" t="s">
        <v>11699</v>
      </c>
      <c r="E7988" s="3" t="s">
        <v>11699</v>
      </c>
      <c r="F7988" s="3" t="s">
        <v>11699</v>
      </c>
      <c r="G7988" s="3" t="s">
        <v>11699</v>
      </c>
      <c r="H7988" s="3" t="s">
        <v>11699</v>
      </c>
    </row>
    <row r="7989" spans="1:8" ht="43.5" x14ac:dyDescent="0.35">
      <c r="A7989" s="4">
        <v>95161</v>
      </c>
      <c r="B7989" s="1">
        <v>45254</v>
      </c>
      <c r="C7989" s="2">
        <v>0.37221064814814814</v>
      </c>
      <c r="D7989" s="3" t="s">
        <v>1258</v>
      </c>
      <c r="E7989" s="3" t="s">
        <v>39657</v>
      </c>
      <c r="F7989" s="3" t="s">
        <v>39654</v>
      </c>
      <c r="G7989" s="3" t="s">
        <v>39655</v>
      </c>
      <c r="H7989" s="3" t="s">
        <v>39656</v>
      </c>
    </row>
    <row r="7990" spans="1:8" ht="29" x14ac:dyDescent="0.35">
      <c r="A7990" s="4">
        <v>27380</v>
      </c>
      <c r="B7990" s="1">
        <v>45254</v>
      </c>
      <c r="C7990" s="2">
        <v>0.37414351851851851</v>
      </c>
      <c r="D7990" s="3" t="s">
        <v>39658</v>
      </c>
      <c r="E7990" s="3" t="s">
        <v>39662</v>
      </c>
      <c r="F7990" s="3" t="s">
        <v>39659</v>
      </c>
      <c r="G7990" s="3" t="s">
        <v>39660</v>
      </c>
      <c r="H7990" s="3" t="s">
        <v>39661</v>
      </c>
    </row>
    <row r="7991" spans="1:8" ht="43.5" x14ac:dyDescent="0.35">
      <c r="A7991" s="4">
        <v>40352</v>
      </c>
      <c r="B7991" s="1">
        <v>45254</v>
      </c>
      <c r="C7991" s="2">
        <v>0.3747685185185185</v>
      </c>
      <c r="D7991" s="3" t="s">
        <v>15603</v>
      </c>
      <c r="E7991" s="3" t="s">
        <v>15603</v>
      </c>
      <c r="F7991" s="3" t="s">
        <v>15603</v>
      </c>
      <c r="G7991" s="3" t="s">
        <v>15603</v>
      </c>
      <c r="H7991" s="3" t="s">
        <v>15603</v>
      </c>
    </row>
    <row r="7992" spans="1:8" ht="43.5" x14ac:dyDescent="0.35">
      <c r="A7992" s="4">
        <v>22564</v>
      </c>
      <c r="B7992" s="1">
        <v>45254</v>
      </c>
      <c r="C7992" s="2">
        <v>0.37581018518518516</v>
      </c>
      <c r="D7992" s="3" t="s">
        <v>39663</v>
      </c>
      <c r="E7992" s="3" t="s">
        <v>39666</v>
      </c>
      <c r="F7992" s="3" t="s">
        <v>39664</v>
      </c>
      <c r="G7992" s="3" t="s">
        <v>11732</v>
      </c>
      <c r="H7992" s="3" t="s">
        <v>39665</v>
      </c>
    </row>
    <row r="7993" spans="1:8" ht="58" x14ac:dyDescent="0.35">
      <c r="A7993" s="4">
        <v>41059</v>
      </c>
      <c r="B7993" s="1">
        <v>45254</v>
      </c>
      <c r="C7993" s="2">
        <v>0.37609953703703702</v>
      </c>
      <c r="D7993" s="3" t="s">
        <v>39667</v>
      </c>
      <c r="E7993" s="3" t="s">
        <v>14920</v>
      </c>
      <c r="F7993" s="3" t="s">
        <v>39668</v>
      </c>
      <c r="G7993" s="3" t="s">
        <v>39669</v>
      </c>
      <c r="H7993" s="3" t="s">
        <v>39670</v>
      </c>
    </row>
    <row r="7994" spans="1:8" ht="43.5" x14ac:dyDescent="0.35">
      <c r="A7994" s="4">
        <v>27380</v>
      </c>
      <c r="B7994" s="1">
        <v>45254</v>
      </c>
      <c r="C7994" s="2">
        <v>0.37658564814814816</v>
      </c>
      <c r="D7994" s="3" t="s">
        <v>39658</v>
      </c>
      <c r="E7994" s="3" t="s">
        <v>39672</v>
      </c>
      <c r="F7994" s="3" t="s">
        <v>39659</v>
      </c>
      <c r="G7994" s="3" t="s">
        <v>39671</v>
      </c>
      <c r="H7994" s="3" t="s">
        <v>39661</v>
      </c>
    </row>
    <row r="7995" spans="1:8" ht="101.5" x14ac:dyDescent="0.35">
      <c r="A7995" s="4">
        <v>184025</v>
      </c>
      <c r="B7995" s="1">
        <v>45254</v>
      </c>
      <c r="C7995" s="2">
        <v>0.37689814814814815</v>
      </c>
      <c r="D7995" s="3" t="s">
        <v>10391</v>
      </c>
      <c r="E7995" s="3" t="s">
        <v>39675</v>
      </c>
      <c r="F7995" s="3" t="s">
        <v>39673</v>
      </c>
      <c r="G7995" s="3" t="s">
        <v>11524</v>
      </c>
      <c r="H7995" s="3" t="s">
        <v>39674</v>
      </c>
    </row>
    <row r="7996" spans="1:8" ht="87" x14ac:dyDescent="0.35">
      <c r="A7996" s="4">
        <v>56547</v>
      </c>
      <c r="B7996" s="1">
        <v>45254</v>
      </c>
      <c r="C7996" s="2">
        <v>0.37716435185185188</v>
      </c>
      <c r="D7996" s="3" t="s">
        <v>11708</v>
      </c>
      <c r="E7996" s="3" t="s">
        <v>39679</v>
      </c>
      <c r="F7996" s="3" t="s">
        <v>39676</v>
      </c>
      <c r="G7996" s="3" t="s">
        <v>39677</v>
      </c>
      <c r="H7996" s="3" t="s">
        <v>39678</v>
      </c>
    </row>
    <row r="7997" spans="1:8" ht="43.5" x14ac:dyDescent="0.35">
      <c r="A7997" s="4">
        <v>40065</v>
      </c>
      <c r="B7997" s="1">
        <v>45254</v>
      </c>
      <c r="C7997" s="2">
        <v>0.37782407407407409</v>
      </c>
      <c r="D7997" s="3" t="s">
        <v>892</v>
      </c>
      <c r="E7997" s="3" t="s">
        <v>13031</v>
      </c>
      <c r="F7997" s="3" t="s">
        <v>39680</v>
      </c>
      <c r="G7997" s="3" t="s">
        <v>13031</v>
      </c>
      <c r="H7997" s="3" t="s">
        <v>34471</v>
      </c>
    </row>
    <row r="7998" spans="1:8" x14ac:dyDescent="0.35">
      <c r="A7998" s="4">
        <v>45710</v>
      </c>
      <c r="B7998" s="1">
        <v>45254</v>
      </c>
      <c r="C7998" s="2">
        <v>0.38099537037037035</v>
      </c>
      <c r="D7998" s="3" t="s">
        <v>11699</v>
      </c>
      <c r="E7998" s="3" t="s">
        <v>11699</v>
      </c>
      <c r="F7998" s="3" t="s">
        <v>11699</v>
      </c>
      <c r="G7998" s="3" t="s">
        <v>11699</v>
      </c>
      <c r="H7998" s="3" t="s">
        <v>11699</v>
      </c>
    </row>
    <row r="7999" spans="1:8" ht="130.5" x14ac:dyDescent="0.35">
      <c r="A7999" s="4">
        <v>33556</v>
      </c>
      <c r="B7999" s="1">
        <v>45254</v>
      </c>
      <c r="C7999" s="2">
        <v>0.3819791666666667</v>
      </c>
      <c r="D7999" s="3" t="s">
        <v>39681</v>
      </c>
      <c r="E7999" s="3" t="s">
        <v>13337</v>
      </c>
      <c r="F7999" s="3" t="s">
        <v>39682</v>
      </c>
      <c r="G7999" s="3" t="s">
        <v>11732</v>
      </c>
      <c r="H7999" s="3" t="s">
        <v>39683</v>
      </c>
    </row>
    <row r="8000" spans="1:8" ht="159.5" x14ac:dyDescent="0.35">
      <c r="A8000" s="4">
        <v>195189</v>
      </c>
      <c r="B8000" s="1">
        <v>45254</v>
      </c>
      <c r="C8000" s="2">
        <v>0.38370370370370371</v>
      </c>
      <c r="D8000" s="3" t="s">
        <v>10599</v>
      </c>
      <c r="E8000" s="3" t="s">
        <v>39685</v>
      </c>
      <c r="F8000" s="3" t="s">
        <v>14671</v>
      </c>
      <c r="G8000" s="3" t="s">
        <v>39684</v>
      </c>
      <c r="H8000" s="3" t="s">
        <v>11026</v>
      </c>
    </row>
    <row r="8001" spans="1:8" ht="58" x14ac:dyDescent="0.35">
      <c r="A8001" s="4">
        <v>196665</v>
      </c>
      <c r="B8001" s="1">
        <v>45254</v>
      </c>
      <c r="C8001" s="2">
        <v>0.38472222222222219</v>
      </c>
      <c r="D8001" s="3" t="s">
        <v>39686</v>
      </c>
      <c r="E8001" s="3" t="s">
        <v>39689</v>
      </c>
      <c r="F8001" s="3" t="s">
        <v>39687</v>
      </c>
      <c r="G8001" s="3" t="s">
        <v>14923</v>
      </c>
      <c r="H8001" s="3" t="s">
        <v>39688</v>
      </c>
    </row>
    <row r="8002" spans="1:8" ht="43.5" x14ac:dyDescent="0.35">
      <c r="A8002" s="4">
        <v>42109</v>
      </c>
      <c r="B8002" s="1">
        <v>45254</v>
      </c>
      <c r="C8002" s="2">
        <v>0.38534722222222223</v>
      </c>
      <c r="D8002" s="3" t="s">
        <v>1702</v>
      </c>
      <c r="E8002" s="3" t="s">
        <v>39692</v>
      </c>
      <c r="F8002" s="3" t="s">
        <v>39690</v>
      </c>
      <c r="G8002" s="3" t="s">
        <v>39691</v>
      </c>
      <c r="H8002" s="3" t="s">
        <v>29949</v>
      </c>
    </row>
    <row r="8003" spans="1:8" ht="43.5" x14ac:dyDescent="0.35">
      <c r="A8003" s="4">
        <v>33273</v>
      </c>
      <c r="B8003" s="1">
        <v>45254</v>
      </c>
      <c r="C8003" s="2">
        <v>0.38674768518518521</v>
      </c>
      <c r="D8003" s="3" t="s">
        <v>1436</v>
      </c>
      <c r="E8003" s="3" t="s">
        <v>39696</v>
      </c>
      <c r="F8003" s="3" t="s">
        <v>39693</v>
      </c>
      <c r="G8003" s="3" t="s">
        <v>39694</v>
      </c>
      <c r="H8003" s="3" t="s">
        <v>39695</v>
      </c>
    </row>
    <row r="8004" spans="1:8" ht="29" x14ac:dyDescent="0.35">
      <c r="A8004" s="4">
        <v>7076</v>
      </c>
      <c r="B8004" s="1">
        <v>45254</v>
      </c>
      <c r="C8004" s="2">
        <v>0.38751157407407405</v>
      </c>
      <c r="D8004" s="3" t="s">
        <v>39697</v>
      </c>
      <c r="E8004" s="3" t="s">
        <v>39701</v>
      </c>
      <c r="F8004" s="3" t="s">
        <v>39698</v>
      </c>
      <c r="G8004" s="3" t="s">
        <v>39699</v>
      </c>
      <c r="H8004" s="3" t="s">
        <v>39700</v>
      </c>
    </row>
    <row r="8005" spans="1:8" ht="101.5" x14ac:dyDescent="0.35">
      <c r="A8005" s="4">
        <v>185281</v>
      </c>
      <c r="B8005" s="1">
        <v>45254</v>
      </c>
      <c r="C8005" s="2">
        <v>0.38846064814814812</v>
      </c>
      <c r="D8005" s="3" t="s">
        <v>39702</v>
      </c>
      <c r="E8005" s="3" t="s">
        <v>39705</v>
      </c>
      <c r="F8005" s="3" t="s">
        <v>39703</v>
      </c>
      <c r="G8005" s="3" t="s">
        <v>11732</v>
      </c>
      <c r="H8005" s="3" t="s">
        <v>39704</v>
      </c>
    </row>
    <row r="8006" spans="1:8" ht="29" x14ac:dyDescent="0.35">
      <c r="A8006" s="4">
        <v>2356</v>
      </c>
      <c r="B8006" s="1">
        <v>45254</v>
      </c>
      <c r="C8006" s="2">
        <v>0.39026620370370368</v>
      </c>
      <c r="D8006" s="3" t="s">
        <v>11085</v>
      </c>
      <c r="E8006" s="3" t="s">
        <v>39709</v>
      </c>
      <c r="F8006" s="3" t="s">
        <v>39706</v>
      </c>
      <c r="G8006" s="3" t="s">
        <v>39707</v>
      </c>
      <c r="H8006" s="3" t="s">
        <v>39708</v>
      </c>
    </row>
    <row r="8007" spans="1:8" x14ac:dyDescent="0.35">
      <c r="A8007" s="4">
        <v>43797</v>
      </c>
      <c r="B8007" s="1">
        <v>45254</v>
      </c>
      <c r="C8007" s="2">
        <v>0.39111111111111113</v>
      </c>
      <c r="D8007" s="3" t="s">
        <v>39710</v>
      </c>
      <c r="E8007" s="3" t="s">
        <v>39710</v>
      </c>
      <c r="F8007" s="3" t="s">
        <v>39710</v>
      </c>
      <c r="G8007" s="3" t="s">
        <v>39710</v>
      </c>
      <c r="H8007" s="3" t="s">
        <v>39711</v>
      </c>
    </row>
    <row r="8008" spans="1:8" ht="130.5" x14ac:dyDescent="0.35">
      <c r="A8008" s="4">
        <v>134635</v>
      </c>
      <c r="B8008" s="1">
        <v>45254</v>
      </c>
      <c r="C8008" s="2">
        <v>0.39292824074074079</v>
      </c>
      <c r="D8008" s="3" t="s">
        <v>39712</v>
      </c>
      <c r="E8008" s="3" t="s">
        <v>39716</v>
      </c>
      <c r="F8008" s="3" t="s">
        <v>39713</v>
      </c>
      <c r="G8008" s="3" t="s">
        <v>39714</v>
      </c>
      <c r="H8008" s="3" t="s">
        <v>39715</v>
      </c>
    </row>
    <row r="8009" spans="1:8" ht="43.5" x14ac:dyDescent="0.35">
      <c r="A8009" s="4">
        <v>45745</v>
      </c>
      <c r="B8009" s="1">
        <v>45254</v>
      </c>
      <c r="C8009" s="2">
        <v>0.39314814814814819</v>
      </c>
      <c r="D8009" s="3" t="s">
        <v>12086</v>
      </c>
      <c r="E8009" s="3" t="s">
        <v>12658</v>
      </c>
      <c r="F8009" s="3" t="s">
        <v>39717</v>
      </c>
      <c r="G8009" s="3" t="s">
        <v>39718</v>
      </c>
      <c r="H8009" s="3" t="s">
        <v>39719</v>
      </c>
    </row>
    <row r="8010" spans="1:8" ht="43.5" x14ac:dyDescent="0.35">
      <c r="A8010" s="4">
        <v>82893</v>
      </c>
      <c r="B8010" s="1">
        <v>45254</v>
      </c>
      <c r="C8010" s="2">
        <v>0.39337962962962963</v>
      </c>
      <c r="D8010" s="3" t="s">
        <v>985</v>
      </c>
      <c r="E8010" s="3" t="s">
        <v>39722</v>
      </c>
      <c r="F8010" s="3" t="s">
        <v>39720</v>
      </c>
      <c r="G8010" s="3" t="s">
        <v>39721</v>
      </c>
      <c r="H8010" s="3" t="s">
        <v>15567</v>
      </c>
    </row>
    <row r="8011" spans="1:8" ht="87" x14ac:dyDescent="0.35">
      <c r="A8011" s="4">
        <v>96669</v>
      </c>
      <c r="B8011" s="1">
        <v>45254</v>
      </c>
      <c r="C8011" s="2">
        <v>0.39626157407407409</v>
      </c>
      <c r="D8011" s="3" t="s">
        <v>1702</v>
      </c>
      <c r="E8011" s="3" t="s">
        <v>39726</v>
      </c>
      <c r="F8011" s="3" t="s">
        <v>39723</v>
      </c>
      <c r="G8011" s="3" t="s">
        <v>39724</v>
      </c>
      <c r="H8011" s="3" t="s">
        <v>39725</v>
      </c>
    </row>
    <row r="8012" spans="1:8" ht="43.5" x14ac:dyDescent="0.35">
      <c r="A8012" s="4">
        <v>187025</v>
      </c>
      <c r="B8012" s="1">
        <v>45254</v>
      </c>
      <c r="C8012" s="2">
        <v>0.39642361111111107</v>
      </c>
      <c r="D8012" s="3" t="s">
        <v>11085</v>
      </c>
      <c r="E8012" s="3" t="s">
        <v>39730</v>
      </c>
      <c r="F8012" s="3" t="s">
        <v>39727</v>
      </c>
      <c r="G8012" s="3" t="s">
        <v>39728</v>
      </c>
      <c r="H8012" s="3" t="s">
        <v>39729</v>
      </c>
    </row>
    <row r="8013" spans="1:8" ht="72.5" x14ac:dyDescent="0.35">
      <c r="A8013" s="4">
        <v>50362</v>
      </c>
      <c r="B8013" s="1">
        <v>45254</v>
      </c>
      <c r="C8013" s="2">
        <v>0.39988425925925924</v>
      </c>
      <c r="D8013" s="3" t="s">
        <v>39731</v>
      </c>
      <c r="E8013" s="3" t="s">
        <v>39735</v>
      </c>
      <c r="F8013" s="3" t="s">
        <v>39732</v>
      </c>
      <c r="G8013" s="3" t="s">
        <v>39733</v>
      </c>
      <c r="H8013" s="3" t="s">
        <v>39734</v>
      </c>
    </row>
    <row r="8014" spans="1:8" ht="29" x14ac:dyDescent="0.35">
      <c r="A8014" s="4">
        <v>45604</v>
      </c>
      <c r="B8014" s="1">
        <v>45254</v>
      </c>
      <c r="C8014" s="2">
        <v>0.39991898148148147</v>
      </c>
      <c r="D8014" s="3" t="s">
        <v>11704</v>
      </c>
      <c r="E8014" s="3" t="s">
        <v>39737</v>
      </c>
      <c r="F8014" s="3" t="s">
        <v>39736</v>
      </c>
      <c r="G8014" s="3" t="s">
        <v>39737</v>
      </c>
      <c r="H8014" s="3" t="s">
        <v>12506</v>
      </c>
    </row>
    <row r="8015" spans="1:8" ht="72.5" x14ac:dyDescent="0.35">
      <c r="A8015" s="4">
        <v>167473</v>
      </c>
      <c r="B8015" s="1">
        <v>45254</v>
      </c>
      <c r="C8015" s="2">
        <v>0.4007060185185185</v>
      </c>
      <c r="D8015" s="3" t="s">
        <v>39738</v>
      </c>
      <c r="E8015" s="3" t="s">
        <v>39742</v>
      </c>
      <c r="F8015" s="3" t="s">
        <v>39739</v>
      </c>
      <c r="G8015" s="3" t="s">
        <v>39740</v>
      </c>
      <c r="H8015" s="3" t="s">
        <v>39741</v>
      </c>
    </row>
    <row r="8016" spans="1:8" x14ac:dyDescent="0.35">
      <c r="A8016" s="4">
        <v>8818</v>
      </c>
      <c r="B8016" s="1">
        <v>45254</v>
      </c>
      <c r="C8016" s="2">
        <v>0.40296296296296297</v>
      </c>
      <c r="D8016" s="3" t="s">
        <v>1221</v>
      </c>
      <c r="E8016" s="3" t="s">
        <v>1221</v>
      </c>
      <c r="F8016" s="3" t="s">
        <v>1221</v>
      </c>
      <c r="G8016" s="3" t="s">
        <v>1221</v>
      </c>
      <c r="H8016" s="3" t="s">
        <v>1221</v>
      </c>
    </row>
    <row r="8017" spans="1:8" ht="87" x14ac:dyDescent="0.35">
      <c r="A8017" s="4">
        <v>57872</v>
      </c>
      <c r="B8017" s="1">
        <v>45254</v>
      </c>
      <c r="C8017" s="2">
        <v>0.40307870370370374</v>
      </c>
      <c r="D8017" s="3" t="s">
        <v>39743</v>
      </c>
      <c r="E8017" s="3" t="s">
        <v>39746</v>
      </c>
      <c r="F8017" s="3" t="s">
        <v>39744</v>
      </c>
      <c r="G8017" s="3" t="s">
        <v>13830</v>
      </c>
      <c r="H8017" s="3" t="s">
        <v>39745</v>
      </c>
    </row>
    <row r="8018" spans="1:8" ht="43.5" x14ac:dyDescent="0.35">
      <c r="A8018" s="4">
        <v>141426</v>
      </c>
      <c r="B8018" s="1">
        <v>45254</v>
      </c>
      <c r="C8018" s="2">
        <v>0.40430555555555553</v>
      </c>
      <c r="D8018" s="3" t="s">
        <v>39747</v>
      </c>
      <c r="E8018" s="3" t="s">
        <v>39751</v>
      </c>
      <c r="F8018" s="3" t="s">
        <v>39748</v>
      </c>
      <c r="G8018" s="3" t="s">
        <v>39749</v>
      </c>
      <c r="H8018" s="3" t="s">
        <v>39750</v>
      </c>
    </row>
    <row r="8019" spans="1:8" ht="58" x14ac:dyDescent="0.35">
      <c r="A8019" s="4">
        <v>167628</v>
      </c>
      <c r="B8019" s="1">
        <v>45254</v>
      </c>
      <c r="C8019" s="2">
        <v>0.40582175925925923</v>
      </c>
      <c r="D8019" s="3" t="s">
        <v>1436</v>
      </c>
      <c r="E8019" s="3" t="s">
        <v>39752</v>
      </c>
      <c r="F8019" s="3" t="s">
        <v>1519</v>
      </c>
      <c r="G8019" s="3" t="s">
        <v>39752</v>
      </c>
      <c r="H8019" s="3" t="s">
        <v>39753</v>
      </c>
    </row>
    <row r="8020" spans="1:8" ht="29" x14ac:dyDescent="0.35">
      <c r="A8020" s="4">
        <v>68499</v>
      </c>
      <c r="B8020" s="1">
        <v>45254</v>
      </c>
      <c r="C8020" s="2">
        <v>0.40614583333333337</v>
      </c>
      <c r="D8020" s="3" t="s">
        <v>10563</v>
      </c>
      <c r="E8020" s="3" t="s">
        <v>15055</v>
      </c>
      <c r="F8020" s="3" t="s">
        <v>39754</v>
      </c>
      <c r="G8020" s="3" t="s">
        <v>39755</v>
      </c>
      <c r="H8020" s="3" t="s">
        <v>39756</v>
      </c>
    </row>
    <row r="8021" spans="1:8" ht="130.5" x14ac:dyDescent="0.35">
      <c r="A8021" s="4">
        <v>183509</v>
      </c>
      <c r="B8021" s="1">
        <v>45254</v>
      </c>
      <c r="C8021" s="2">
        <v>0.40714120370370371</v>
      </c>
      <c r="D8021" s="3" t="s">
        <v>39757</v>
      </c>
      <c r="E8021" s="3" t="s">
        <v>12040</v>
      </c>
      <c r="F8021" s="3" t="s">
        <v>39758</v>
      </c>
      <c r="G8021" s="3" t="s">
        <v>39759</v>
      </c>
      <c r="H8021" s="3" t="s">
        <v>39760</v>
      </c>
    </row>
    <row r="8022" spans="1:8" ht="58" x14ac:dyDescent="0.35">
      <c r="A8022" s="4">
        <v>56986</v>
      </c>
      <c r="B8022" s="1">
        <v>45254</v>
      </c>
      <c r="C8022" s="2">
        <v>0.40734953703703702</v>
      </c>
      <c r="D8022" s="3" t="s">
        <v>39761</v>
      </c>
      <c r="E8022" s="3" t="s">
        <v>39761</v>
      </c>
      <c r="F8022" s="3" t="s">
        <v>39761</v>
      </c>
      <c r="G8022" s="3" t="s">
        <v>39761</v>
      </c>
      <c r="H8022" s="3" t="s">
        <v>39761</v>
      </c>
    </row>
    <row r="8023" spans="1:8" ht="101.5" x14ac:dyDescent="0.35">
      <c r="A8023" s="4">
        <v>43983</v>
      </c>
      <c r="B8023" s="1">
        <v>45254</v>
      </c>
      <c r="C8023" s="2">
        <v>0.40819444444444447</v>
      </c>
      <c r="D8023" s="3" t="s">
        <v>39762</v>
      </c>
      <c r="E8023" s="3" t="s">
        <v>39766</v>
      </c>
      <c r="F8023" s="3" t="s">
        <v>39763</v>
      </c>
      <c r="G8023" s="3" t="s">
        <v>39764</v>
      </c>
      <c r="H8023" s="3" t="s">
        <v>39765</v>
      </c>
    </row>
    <row r="8024" spans="1:8" ht="29" x14ac:dyDescent="0.35">
      <c r="A8024" s="4">
        <v>150475</v>
      </c>
      <c r="B8024" s="1">
        <v>45254</v>
      </c>
      <c r="C8024" s="2">
        <v>0.4091319444444444</v>
      </c>
      <c r="D8024" s="3" t="s">
        <v>39767</v>
      </c>
      <c r="E8024" s="3" t="s">
        <v>15053</v>
      </c>
      <c r="F8024" s="3" t="s">
        <v>39768</v>
      </c>
      <c r="G8024" s="3" t="s">
        <v>39769</v>
      </c>
      <c r="H8024" s="3" t="s">
        <v>39770</v>
      </c>
    </row>
    <row r="8025" spans="1:8" ht="101.5" x14ac:dyDescent="0.35">
      <c r="A8025" s="4">
        <v>43983</v>
      </c>
      <c r="B8025" s="1">
        <v>45254</v>
      </c>
      <c r="C8025" s="2">
        <v>0.4095138888888889</v>
      </c>
      <c r="D8025" s="3" t="s">
        <v>39762</v>
      </c>
      <c r="E8025" s="3" t="s">
        <v>39766</v>
      </c>
      <c r="F8025" s="3" t="s">
        <v>39763</v>
      </c>
      <c r="G8025" s="3" t="s">
        <v>39764</v>
      </c>
      <c r="H8025" s="3" t="s">
        <v>39771</v>
      </c>
    </row>
    <row r="8026" spans="1:8" ht="101.5" x14ac:dyDescent="0.35">
      <c r="A8026" s="4">
        <v>43162</v>
      </c>
      <c r="B8026" s="1">
        <v>45254</v>
      </c>
      <c r="C8026" s="2">
        <v>0.41103009259259254</v>
      </c>
      <c r="D8026" s="3" t="s">
        <v>39772</v>
      </c>
      <c r="E8026" s="3" t="s">
        <v>39776</v>
      </c>
      <c r="F8026" s="3" t="s">
        <v>39773</v>
      </c>
      <c r="G8026" s="3" t="s">
        <v>39774</v>
      </c>
      <c r="H8026" s="3" t="s">
        <v>39775</v>
      </c>
    </row>
    <row r="8027" spans="1:8" ht="217.5" x14ac:dyDescent="0.35">
      <c r="A8027" s="4">
        <v>163994</v>
      </c>
      <c r="B8027" s="1">
        <v>45254</v>
      </c>
      <c r="C8027" s="2">
        <v>0.41291666666666665</v>
      </c>
      <c r="D8027" s="3" t="s">
        <v>10599</v>
      </c>
      <c r="E8027" s="3" t="s">
        <v>39780</v>
      </c>
      <c r="F8027" s="3" t="s">
        <v>39777</v>
      </c>
      <c r="G8027" s="3" t="s">
        <v>39778</v>
      </c>
      <c r="H8027" s="3" t="s">
        <v>39779</v>
      </c>
    </row>
    <row r="8028" spans="1:8" ht="29" x14ac:dyDescent="0.35">
      <c r="A8028" s="4">
        <v>33047</v>
      </c>
      <c r="B8028" s="1">
        <v>45254</v>
      </c>
      <c r="C8028" s="2">
        <v>0.41309027777777779</v>
      </c>
      <c r="D8028" s="3" t="s">
        <v>39781</v>
      </c>
      <c r="E8028" s="3" t="s">
        <v>15081</v>
      </c>
      <c r="F8028" s="3" t="s">
        <v>39782</v>
      </c>
      <c r="G8028" s="3" t="s">
        <v>11486</v>
      </c>
      <c r="H8028" s="3" t="s">
        <v>39783</v>
      </c>
    </row>
    <row r="8029" spans="1:8" x14ac:dyDescent="0.35">
      <c r="A8029" s="4">
        <v>50198</v>
      </c>
      <c r="B8029" s="1">
        <v>45254</v>
      </c>
      <c r="C8029" s="2">
        <v>0.41340277777777779</v>
      </c>
      <c r="D8029" s="3" t="s">
        <v>39784</v>
      </c>
      <c r="E8029" s="3" t="s">
        <v>12926</v>
      </c>
      <c r="F8029" s="3" t="s">
        <v>12926</v>
      </c>
      <c r="G8029" s="3" t="s">
        <v>12926</v>
      </c>
      <c r="H8029" s="3" t="s">
        <v>12926</v>
      </c>
    </row>
    <row r="8030" spans="1:8" ht="29" x14ac:dyDescent="0.35">
      <c r="A8030" s="4">
        <v>202008</v>
      </c>
      <c r="B8030" s="1">
        <v>45254</v>
      </c>
      <c r="C8030" s="2">
        <v>0.4140625</v>
      </c>
      <c r="D8030" s="3" t="s">
        <v>1436</v>
      </c>
      <c r="E8030" s="3" t="s">
        <v>39786</v>
      </c>
      <c r="F8030" s="3" t="s">
        <v>39785</v>
      </c>
      <c r="G8030" s="3" t="s">
        <v>13519</v>
      </c>
      <c r="H8030" s="3" t="s">
        <v>12393</v>
      </c>
    </row>
    <row r="8031" spans="1:8" ht="72.5" x14ac:dyDescent="0.35">
      <c r="A8031" s="4">
        <v>37751</v>
      </c>
      <c r="B8031" s="1">
        <v>45254</v>
      </c>
      <c r="C8031" s="2">
        <v>0.4150578703703704</v>
      </c>
      <c r="D8031" s="3" t="s">
        <v>1702</v>
      </c>
      <c r="E8031" s="3" t="s">
        <v>15057</v>
      </c>
      <c r="F8031" s="3" t="s">
        <v>39787</v>
      </c>
      <c r="G8031" s="3" t="s">
        <v>39788</v>
      </c>
      <c r="H8031" s="3" t="s">
        <v>12506</v>
      </c>
    </row>
    <row r="8032" spans="1:8" ht="145" x14ac:dyDescent="0.35">
      <c r="A8032" s="4">
        <v>40788</v>
      </c>
      <c r="B8032" s="1">
        <v>45254</v>
      </c>
      <c r="C8032" s="2">
        <v>0.41528935185185184</v>
      </c>
      <c r="D8032" s="3" t="s">
        <v>39789</v>
      </c>
      <c r="E8032" s="3" t="s">
        <v>11267</v>
      </c>
      <c r="F8032" s="3" t="s">
        <v>39790</v>
      </c>
      <c r="G8032" s="3" t="s">
        <v>11732</v>
      </c>
      <c r="H8032" s="3" t="s">
        <v>39791</v>
      </c>
    </row>
    <row r="8033" spans="1:8" ht="29" x14ac:dyDescent="0.35">
      <c r="A8033" s="4">
        <v>40851</v>
      </c>
      <c r="B8033" s="1">
        <v>45254</v>
      </c>
      <c r="C8033" s="2">
        <v>0.41630787037037037</v>
      </c>
      <c r="D8033" s="3" t="s">
        <v>27077</v>
      </c>
      <c r="E8033" s="3" t="s">
        <v>27077</v>
      </c>
      <c r="F8033" s="3" t="s">
        <v>27077</v>
      </c>
      <c r="G8033" s="3" t="s">
        <v>27077</v>
      </c>
      <c r="H8033" s="3" t="s">
        <v>27077</v>
      </c>
    </row>
    <row r="8034" spans="1:8" ht="29" x14ac:dyDescent="0.35">
      <c r="A8034" s="4">
        <v>41621</v>
      </c>
      <c r="B8034" s="1">
        <v>45254</v>
      </c>
      <c r="C8034" s="2">
        <v>0.41653935185185187</v>
      </c>
      <c r="D8034" s="3" t="s">
        <v>1933</v>
      </c>
      <c r="E8034" s="3" t="s">
        <v>39793</v>
      </c>
      <c r="F8034" s="3" t="s">
        <v>39792</v>
      </c>
      <c r="G8034" s="3" t="s">
        <v>15590</v>
      </c>
      <c r="H8034" s="3" t="s">
        <v>10685</v>
      </c>
    </row>
    <row r="8035" spans="1:8" ht="29" x14ac:dyDescent="0.35">
      <c r="A8035" s="4">
        <v>88043</v>
      </c>
      <c r="B8035" s="1">
        <v>45254</v>
      </c>
      <c r="C8035" s="2">
        <v>0.41723379629629626</v>
      </c>
      <c r="D8035" s="3" t="s">
        <v>10574</v>
      </c>
      <c r="E8035" s="3" t="s">
        <v>39796</v>
      </c>
      <c r="F8035" s="3" t="s">
        <v>39794</v>
      </c>
      <c r="G8035" s="3" t="s">
        <v>192</v>
      </c>
      <c r="H8035" s="3" t="s">
        <v>39795</v>
      </c>
    </row>
    <row r="8036" spans="1:8" ht="58" x14ac:dyDescent="0.35">
      <c r="A8036" s="4">
        <v>22746</v>
      </c>
      <c r="B8036" s="1">
        <v>45254</v>
      </c>
      <c r="C8036" s="2">
        <v>0.41901620370370374</v>
      </c>
      <c r="D8036" s="3" t="s">
        <v>39797</v>
      </c>
      <c r="E8036" s="3" t="s">
        <v>39801</v>
      </c>
      <c r="F8036" s="3" t="s">
        <v>39798</v>
      </c>
      <c r="G8036" s="3" t="s">
        <v>39799</v>
      </c>
      <c r="H8036" s="3" t="s">
        <v>39800</v>
      </c>
    </row>
    <row r="8037" spans="1:8" ht="58" x14ac:dyDescent="0.35">
      <c r="A8037" s="4">
        <v>49816</v>
      </c>
      <c r="B8037" s="1">
        <v>45254</v>
      </c>
      <c r="C8037" s="2">
        <v>0.42016203703703708</v>
      </c>
      <c r="D8037" s="3" t="s">
        <v>11609</v>
      </c>
      <c r="E8037" s="3" t="s">
        <v>11609</v>
      </c>
      <c r="F8037" s="3" t="s">
        <v>11609</v>
      </c>
      <c r="G8037" s="3" t="s">
        <v>11609</v>
      </c>
      <c r="H8037" s="3" t="s">
        <v>11609</v>
      </c>
    </row>
    <row r="8038" spans="1:8" ht="43.5" x14ac:dyDescent="0.35">
      <c r="A8038" s="4">
        <v>135554</v>
      </c>
      <c r="B8038" s="1">
        <v>45254</v>
      </c>
      <c r="C8038" s="2">
        <v>0.42159722222222223</v>
      </c>
      <c r="D8038" s="3" t="s">
        <v>39802</v>
      </c>
      <c r="E8038" s="3" t="s">
        <v>39804</v>
      </c>
      <c r="F8038" s="3" t="s">
        <v>39803</v>
      </c>
      <c r="G8038" s="3" t="s">
        <v>12018</v>
      </c>
      <c r="H8038" s="3" t="s">
        <v>14342</v>
      </c>
    </row>
    <row r="8039" spans="1:8" ht="130.5" x14ac:dyDescent="0.35">
      <c r="A8039" s="4">
        <v>41034</v>
      </c>
      <c r="B8039" s="1">
        <v>45254</v>
      </c>
      <c r="C8039" s="2">
        <v>0.42173611111111109</v>
      </c>
      <c r="D8039" s="3" t="s">
        <v>39805</v>
      </c>
      <c r="E8039" s="3" t="s">
        <v>11176</v>
      </c>
      <c r="F8039" s="3" t="s">
        <v>12068</v>
      </c>
      <c r="G8039" s="3" t="s">
        <v>11732</v>
      </c>
      <c r="H8039" s="3" t="s">
        <v>39806</v>
      </c>
    </row>
    <row r="8040" spans="1:8" ht="72.5" x14ac:dyDescent="0.35">
      <c r="A8040" s="4">
        <v>112184</v>
      </c>
      <c r="B8040" s="1">
        <v>45254</v>
      </c>
      <c r="C8040" s="2">
        <v>0.42241898148148144</v>
      </c>
      <c r="D8040" s="3" t="s">
        <v>11085</v>
      </c>
      <c r="E8040" s="3" t="s">
        <v>39809</v>
      </c>
      <c r="F8040" s="3" t="s">
        <v>39807</v>
      </c>
      <c r="G8040" s="3" t="s">
        <v>13516</v>
      </c>
      <c r="H8040" s="3" t="s">
        <v>39808</v>
      </c>
    </row>
    <row r="8041" spans="1:8" ht="72.5" x14ac:dyDescent="0.35">
      <c r="A8041" s="4">
        <v>113694</v>
      </c>
      <c r="B8041" s="1">
        <v>45254</v>
      </c>
      <c r="C8041" s="2">
        <v>0.42251157407407408</v>
      </c>
      <c r="D8041" s="3" t="s">
        <v>39810</v>
      </c>
      <c r="E8041" s="3" t="s">
        <v>39814</v>
      </c>
      <c r="F8041" s="3" t="s">
        <v>39811</v>
      </c>
      <c r="G8041" s="3" t="s">
        <v>39812</v>
      </c>
      <c r="H8041" s="3" t="s">
        <v>39813</v>
      </c>
    </row>
    <row r="8042" spans="1:8" x14ac:dyDescent="0.35">
      <c r="A8042" s="4">
        <v>50782</v>
      </c>
      <c r="B8042" s="1">
        <v>45254</v>
      </c>
      <c r="C8042" s="2">
        <v>0.42390046296296297</v>
      </c>
      <c r="D8042" s="3" t="s">
        <v>30523</v>
      </c>
      <c r="E8042" s="3" t="s">
        <v>30523</v>
      </c>
      <c r="F8042" s="3" t="s">
        <v>30523</v>
      </c>
      <c r="G8042" s="3" t="s">
        <v>30523</v>
      </c>
      <c r="H8042" s="3" t="s">
        <v>30523</v>
      </c>
    </row>
    <row r="8043" spans="1:8" x14ac:dyDescent="0.35">
      <c r="A8043" s="4">
        <v>71000</v>
      </c>
      <c r="B8043" s="1">
        <v>45254</v>
      </c>
      <c r="C8043" s="2">
        <v>0.42491898148148149</v>
      </c>
      <c r="D8043" s="3" t="s">
        <v>1702</v>
      </c>
      <c r="E8043" s="3" t="s">
        <v>13828</v>
      </c>
      <c r="F8043" s="3" t="s">
        <v>39815</v>
      </c>
      <c r="G8043" s="3" t="s">
        <v>1575</v>
      </c>
      <c r="H8043" s="3" t="s">
        <v>39816</v>
      </c>
    </row>
    <row r="8044" spans="1:8" ht="29" x14ac:dyDescent="0.35">
      <c r="A8044" s="4">
        <v>154739</v>
      </c>
      <c r="B8044" s="1">
        <v>45254</v>
      </c>
      <c r="C8044" s="2">
        <v>0.42646990740740742</v>
      </c>
      <c r="D8044" s="3" t="s">
        <v>1933</v>
      </c>
      <c r="E8044" s="3" t="s">
        <v>39819</v>
      </c>
      <c r="F8044" s="3" t="s">
        <v>39817</v>
      </c>
      <c r="G8044" s="3" t="s">
        <v>11905</v>
      </c>
      <c r="H8044" s="3" t="s">
        <v>39818</v>
      </c>
    </row>
    <row r="8045" spans="1:8" ht="43.5" x14ac:dyDescent="0.35">
      <c r="A8045" s="4">
        <v>17997</v>
      </c>
      <c r="B8045" s="1">
        <v>45254</v>
      </c>
      <c r="C8045" s="2">
        <v>0.426724537037037</v>
      </c>
      <c r="D8045" s="3" t="s">
        <v>39820</v>
      </c>
      <c r="E8045" s="3" t="s">
        <v>39820</v>
      </c>
      <c r="F8045" s="3" t="s">
        <v>39820</v>
      </c>
      <c r="G8045" s="3" t="s">
        <v>39820</v>
      </c>
      <c r="H8045" s="3" t="s">
        <v>39820</v>
      </c>
    </row>
    <row r="8046" spans="1:8" ht="232" x14ac:dyDescent="0.35">
      <c r="A8046" s="4">
        <v>77157</v>
      </c>
      <c r="B8046" s="1">
        <v>45254</v>
      </c>
      <c r="C8046" s="2">
        <v>0.42812500000000003</v>
      </c>
      <c r="D8046" s="3" t="s">
        <v>13843</v>
      </c>
      <c r="E8046" s="3" t="s">
        <v>39823</v>
      </c>
      <c r="F8046" s="3" t="s">
        <v>39821</v>
      </c>
      <c r="G8046" s="3" t="s">
        <v>11644</v>
      </c>
      <c r="H8046" s="3" t="s">
        <v>39822</v>
      </c>
    </row>
    <row r="8047" spans="1:8" ht="43.5" x14ac:dyDescent="0.35">
      <c r="A8047" s="4">
        <v>36969</v>
      </c>
      <c r="B8047" s="1">
        <v>45254</v>
      </c>
      <c r="C8047" s="2">
        <v>0.43008101851851849</v>
      </c>
      <c r="D8047" s="3" t="s">
        <v>39824</v>
      </c>
      <c r="E8047" s="3" t="s">
        <v>14756</v>
      </c>
      <c r="F8047" s="3" t="s">
        <v>39825</v>
      </c>
      <c r="G8047" s="3" t="s">
        <v>39826</v>
      </c>
      <c r="H8047" s="3" t="s">
        <v>39827</v>
      </c>
    </row>
    <row r="8048" spans="1:8" ht="58" x14ac:dyDescent="0.35">
      <c r="A8048" s="4">
        <v>40855</v>
      </c>
      <c r="B8048" s="1">
        <v>45254</v>
      </c>
      <c r="C8048" s="2">
        <v>0.43062500000000004</v>
      </c>
      <c r="D8048" s="3" t="s">
        <v>12291</v>
      </c>
      <c r="E8048" s="3" t="s">
        <v>39831</v>
      </c>
      <c r="F8048" s="3" t="s">
        <v>39828</v>
      </c>
      <c r="G8048" s="3" t="s">
        <v>39829</v>
      </c>
      <c r="H8048" s="3" t="s">
        <v>39830</v>
      </c>
    </row>
    <row r="8049" spans="1:8" ht="72.5" x14ac:dyDescent="0.35">
      <c r="A8049" s="4">
        <v>49463</v>
      </c>
      <c r="B8049" s="1">
        <v>45254</v>
      </c>
      <c r="C8049" s="2">
        <v>0.43138888888888888</v>
      </c>
      <c r="D8049" s="3" t="s">
        <v>1702</v>
      </c>
      <c r="E8049" s="3" t="s">
        <v>39835</v>
      </c>
      <c r="F8049" s="3" t="s">
        <v>39832</v>
      </c>
      <c r="G8049" s="3" t="s">
        <v>39833</v>
      </c>
      <c r="H8049" s="3" t="s">
        <v>39834</v>
      </c>
    </row>
    <row r="8050" spans="1:8" ht="72.5" x14ac:dyDescent="0.35">
      <c r="A8050" s="4">
        <v>179318</v>
      </c>
      <c r="B8050" s="1">
        <v>45254</v>
      </c>
      <c r="C8050" s="2">
        <v>0.43200231481481483</v>
      </c>
      <c r="D8050" s="3" t="s">
        <v>39836</v>
      </c>
      <c r="E8050" s="3" t="s">
        <v>39840</v>
      </c>
      <c r="F8050" s="3" t="s">
        <v>39837</v>
      </c>
      <c r="G8050" s="3" t="s">
        <v>39838</v>
      </c>
      <c r="H8050" s="3" t="s">
        <v>39839</v>
      </c>
    </row>
    <row r="8051" spans="1:8" ht="43.5" x14ac:dyDescent="0.35">
      <c r="A8051" s="4">
        <v>22974</v>
      </c>
      <c r="B8051" s="1">
        <v>45254</v>
      </c>
      <c r="C8051" s="2">
        <v>0.4321875</v>
      </c>
      <c r="D8051" s="3" t="s">
        <v>39841</v>
      </c>
      <c r="E8051" s="3" t="s">
        <v>39845</v>
      </c>
      <c r="F8051" s="3" t="s">
        <v>39842</v>
      </c>
      <c r="G8051" s="3" t="s">
        <v>39843</v>
      </c>
      <c r="H8051" s="3" t="s">
        <v>39844</v>
      </c>
    </row>
    <row r="8052" spans="1:8" ht="43.5" x14ac:dyDescent="0.35">
      <c r="A8052" s="4">
        <v>36969</v>
      </c>
      <c r="B8052" s="1">
        <v>45254</v>
      </c>
      <c r="C8052" s="2">
        <v>0.43228009259259265</v>
      </c>
      <c r="D8052" s="3" t="s">
        <v>39824</v>
      </c>
      <c r="E8052" s="3" t="s">
        <v>39847</v>
      </c>
      <c r="F8052" s="3" t="s">
        <v>39825</v>
      </c>
      <c r="G8052" s="3" t="s">
        <v>39826</v>
      </c>
      <c r="H8052" s="3" t="s">
        <v>39846</v>
      </c>
    </row>
    <row r="8053" spans="1:8" ht="43.5" x14ac:dyDescent="0.35">
      <c r="A8053" s="4">
        <v>187025</v>
      </c>
      <c r="B8053" s="1">
        <v>45254</v>
      </c>
      <c r="C8053" s="2">
        <v>0.4347569444444444</v>
      </c>
      <c r="D8053" s="3" t="s">
        <v>39848</v>
      </c>
      <c r="E8053" s="3" t="s">
        <v>39730</v>
      </c>
      <c r="F8053" s="3" t="s">
        <v>39727</v>
      </c>
      <c r="G8053" s="3" t="s">
        <v>39728</v>
      </c>
      <c r="H8053" s="3" t="s">
        <v>39729</v>
      </c>
    </row>
    <row r="8054" spans="1:8" ht="29" x14ac:dyDescent="0.35">
      <c r="A8054" s="4">
        <v>39817</v>
      </c>
      <c r="B8054" s="1">
        <v>45254</v>
      </c>
      <c r="C8054" s="2">
        <v>0.43502314814814813</v>
      </c>
      <c r="D8054" s="3" t="s">
        <v>1436</v>
      </c>
      <c r="E8054" s="3" t="s">
        <v>12837</v>
      </c>
      <c r="F8054" s="3" t="s">
        <v>39849</v>
      </c>
      <c r="G8054" s="3" t="s">
        <v>12837</v>
      </c>
      <c r="H8054" s="3" t="s">
        <v>39850</v>
      </c>
    </row>
    <row r="8055" spans="1:8" ht="72.5" x14ac:dyDescent="0.35">
      <c r="A8055" s="4">
        <v>37992</v>
      </c>
      <c r="B8055" s="1">
        <v>45254</v>
      </c>
      <c r="C8055" s="2">
        <v>0.43643518518518515</v>
      </c>
      <c r="D8055" s="3" t="s">
        <v>10412</v>
      </c>
      <c r="E8055" s="3" t="s">
        <v>26792</v>
      </c>
      <c r="F8055" s="3" t="s">
        <v>39851</v>
      </c>
      <c r="G8055" s="3" t="s">
        <v>11544</v>
      </c>
      <c r="H8055" s="3" t="s">
        <v>12487</v>
      </c>
    </row>
    <row r="8056" spans="1:8" x14ac:dyDescent="0.35">
      <c r="A8056" s="4">
        <v>37324</v>
      </c>
      <c r="B8056" s="1">
        <v>45254</v>
      </c>
      <c r="C8056" s="2">
        <v>0.43664351851851851</v>
      </c>
      <c r="D8056" s="3" t="s">
        <v>11699</v>
      </c>
      <c r="E8056" s="3" t="s">
        <v>11699</v>
      </c>
      <c r="F8056" s="3" t="s">
        <v>11699</v>
      </c>
      <c r="G8056" s="3" t="s">
        <v>11699</v>
      </c>
      <c r="H8056" s="3" t="s">
        <v>11699</v>
      </c>
    </row>
    <row r="8057" spans="1:8" ht="101.5" x14ac:dyDescent="0.35">
      <c r="A8057" s="4">
        <v>38800</v>
      </c>
      <c r="B8057" s="1">
        <v>45254</v>
      </c>
      <c r="C8057" s="2">
        <v>0.44124999999999998</v>
      </c>
      <c r="D8057" s="3" t="s">
        <v>1403</v>
      </c>
      <c r="E8057" s="3" t="s">
        <v>39855</v>
      </c>
      <c r="F8057" s="3" t="s">
        <v>39852</v>
      </c>
      <c r="G8057" s="3" t="s">
        <v>39853</v>
      </c>
      <c r="H8057" s="3" t="s">
        <v>39854</v>
      </c>
    </row>
    <row r="8058" spans="1:8" x14ac:dyDescent="0.35">
      <c r="A8058" s="4">
        <v>48695</v>
      </c>
      <c r="B8058" s="1">
        <v>45254</v>
      </c>
      <c r="C8058" s="2">
        <v>0.44276620370370368</v>
      </c>
      <c r="D8058" s="3" t="s">
        <v>11699</v>
      </c>
      <c r="E8058" s="3" t="s">
        <v>11699</v>
      </c>
      <c r="F8058" s="3" t="s">
        <v>11699</v>
      </c>
      <c r="G8058" s="3" t="s">
        <v>11699</v>
      </c>
      <c r="H8058" s="3" t="s">
        <v>11699</v>
      </c>
    </row>
    <row r="8059" spans="1:8" ht="87" x14ac:dyDescent="0.35">
      <c r="A8059" s="4">
        <v>49542</v>
      </c>
      <c r="B8059" s="1">
        <v>45254</v>
      </c>
      <c r="C8059" s="2">
        <v>0.4432638888888889</v>
      </c>
      <c r="D8059" s="3" t="s">
        <v>39856</v>
      </c>
      <c r="E8059" s="3" t="s">
        <v>39859</v>
      </c>
      <c r="F8059" s="3" t="s">
        <v>39857</v>
      </c>
      <c r="G8059" s="3" t="s">
        <v>11732</v>
      </c>
      <c r="H8059" s="3" t="s">
        <v>39858</v>
      </c>
    </row>
    <row r="8060" spans="1:8" ht="29" x14ac:dyDescent="0.35">
      <c r="A8060" s="4">
        <v>154739</v>
      </c>
      <c r="B8060" s="1">
        <v>45254</v>
      </c>
      <c r="C8060" s="2">
        <v>0.44483796296296302</v>
      </c>
      <c r="D8060" s="3" t="s">
        <v>1933</v>
      </c>
      <c r="E8060" s="3" t="s">
        <v>39819</v>
      </c>
      <c r="F8060" s="3" t="s">
        <v>39817</v>
      </c>
      <c r="G8060" s="3" t="s">
        <v>11905</v>
      </c>
      <c r="H8060" s="3" t="s">
        <v>39818</v>
      </c>
    </row>
    <row r="8061" spans="1:8" ht="43.5" x14ac:dyDescent="0.35">
      <c r="A8061" s="4">
        <v>169875</v>
      </c>
      <c r="B8061" s="1">
        <v>45254</v>
      </c>
      <c r="C8061" s="2">
        <v>0.44497685185185182</v>
      </c>
      <c r="D8061" s="3" t="s">
        <v>11085</v>
      </c>
      <c r="E8061" s="3" t="s">
        <v>39862</v>
      </c>
      <c r="F8061" s="3" t="s">
        <v>39860</v>
      </c>
      <c r="G8061" s="3" t="s">
        <v>14460</v>
      </c>
      <c r="H8061" s="3" t="s">
        <v>39861</v>
      </c>
    </row>
    <row r="8062" spans="1:8" ht="43.5" x14ac:dyDescent="0.35">
      <c r="A8062" s="4">
        <v>49470</v>
      </c>
      <c r="B8062" s="1">
        <v>45254</v>
      </c>
      <c r="C8062" s="2">
        <v>0.44523148148148151</v>
      </c>
      <c r="D8062" s="3" t="s">
        <v>39863</v>
      </c>
      <c r="E8062" s="3" t="s">
        <v>39867</v>
      </c>
      <c r="F8062" s="3" t="s">
        <v>39864</v>
      </c>
      <c r="G8062" s="3" t="s">
        <v>39865</v>
      </c>
      <c r="H8062" s="3" t="s">
        <v>39866</v>
      </c>
    </row>
    <row r="8063" spans="1:8" ht="29" x14ac:dyDescent="0.35">
      <c r="A8063" s="4">
        <v>186221</v>
      </c>
      <c r="B8063" s="1">
        <v>45254</v>
      </c>
      <c r="C8063" s="2">
        <v>0.44832175925925927</v>
      </c>
      <c r="D8063" s="3" t="s">
        <v>39868</v>
      </c>
      <c r="E8063" s="3" t="s">
        <v>39872</v>
      </c>
      <c r="F8063" s="3" t="s">
        <v>39869</v>
      </c>
      <c r="G8063" s="3" t="s">
        <v>39870</v>
      </c>
      <c r="H8063" s="3" t="s">
        <v>39871</v>
      </c>
    </row>
    <row r="8064" spans="1:8" ht="43.5" x14ac:dyDescent="0.35">
      <c r="A8064" s="4">
        <v>37991</v>
      </c>
      <c r="B8064" s="1">
        <v>45254</v>
      </c>
      <c r="C8064" s="2">
        <v>0.44839120370370367</v>
      </c>
      <c r="D8064" s="3" t="s">
        <v>12112</v>
      </c>
      <c r="E8064" s="3" t="s">
        <v>39876</v>
      </c>
      <c r="F8064" s="3" t="s">
        <v>39873</v>
      </c>
      <c r="G8064" s="3" t="s">
        <v>39874</v>
      </c>
      <c r="H8064" s="3" t="s">
        <v>39875</v>
      </c>
    </row>
    <row r="8065" spans="1:8" ht="58" x14ac:dyDescent="0.35">
      <c r="A8065" s="4">
        <v>40016</v>
      </c>
      <c r="B8065" s="1">
        <v>45254</v>
      </c>
      <c r="C8065" s="2">
        <v>0.44951388888888894</v>
      </c>
      <c r="D8065" s="3" t="s">
        <v>985</v>
      </c>
      <c r="E8065" s="3" t="s">
        <v>39879</v>
      </c>
      <c r="F8065" s="3" t="s">
        <v>39877</v>
      </c>
      <c r="G8065" s="3" t="s">
        <v>39878</v>
      </c>
      <c r="H8065" s="3" t="s">
        <v>11526</v>
      </c>
    </row>
    <row r="8066" spans="1:8" x14ac:dyDescent="0.35">
      <c r="A8066" s="4">
        <v>186693</v>
      </c>
      <c r="B8066" s="1">
        <v>45254</v>
      </c>
      <c r="C8066" s="2">
        <v>0.45281250000000001</v>
      </c>
      <c r="D8066" s="3" t="s">
        <v>39880</v>
      </c>
      <c r="E8066" s="3" t="s">
        <v>39880</v>
      </c>
      <c r="F8066" s="3" t="s">
        <v>39880</v>
      </c>
      <c r="G8066" s="3" t="s">
        <v>39880</v>
      </c>
      <c r="H8066" s="3" t="s">
        <v>39880</v>
      </c>
    </row>
    <row r="8067" spans="1:8" ht="43.5" x14ac:dyDescent="0.35">
      <c r="A8067" s="4">
        <v>111642</v>
      </c>
      <c r="B8067" s="1">
        <v>45254</v>
      </c>
      <c r="C8067" s="2">
        <v>0.45435185185185184</v>
      </c>
      <c r="D8067" s="3" t="s">
        <v>39881</v>
      </c>
      <c r="E8067" s="3" t="s">
        <v>34930</v>
      </c>
      <c r="F8067" s="3" t="s">
        <v>39882</v>
      </c>
      <c r="G8067" s="3" t="s">
        <v>39883</v>
      </c>
      <c r="H8067" s="3" t="s">
        <v>39884</v>
      </c>
    </row>
    <row r="8068" spans="1:8" ht="72.5" x14ac:dyDescent="0.35">
      <c r="A8068" s="4">
        <v>208506</v>
      </c>
      <c r="B8068" s="1">
        <v>45254</v>
      </c>
      <c r="C8068" s="2">
        <v>0.45556712962962959</v>
      </c>
      <c r="D8068" s="3" t="s">
        <v>39885</v>
      </c>
      <c r="E8068" s="3" t="s">
        <v>39889</v>
      </c>
      <c r="F8068" s="3" t="s">
        <v>39886</v>
      </c>
      <c r="G8068" s="3" t="s">
        <v>39887</v>
      </c>
      <c r="H8068" s="3" t="s">
        <v>39888</v>
      </c>
    </row>
    <row r="8069" spans="1:8" ht="29" x14ac:dyDescent="0.35">
      <c r="A8069" s="4">
        <v>33008</v>
      </c>
      <c r="B8069" s="1">
        <v>45254</v>
      </c>
      <c r="C8069" s="2">
        <v>0.45597222222222222</v>
      </c>
      <c r="D8069" s="3" t="s">
        <v>1288</v>
      </c>
      <c r="E8069" s="3" t="s">
        <v>39891</v>
      </c>
      <c r="F8069" s="3" t="s">
        <v>39890</v>
      </c>
      <c r="G8069" s="3" t="s">
        <v>39891</v>
      </c>
      <c r="H8069" s="3" t="s">
        <v>11526</v>
      </c>
    </row>
    <row r="8070" spans="1:8" ht="29" x14ac:dyDescent="0.35">
      <c r="A8070" s="4">
        <v>31615</v>
      </c>
      <c r="B8070" s="1">
        <v>45254</v>
      </c>
      <c r="C8070" s="2">
        <v>0.45604166666666668</v>
      </c>
      <c r="D8070" s="3" t="s">
        <v>10993</v>
      </c>
      <c r="E8070" s="3" t="s">
        <v>39894</v>
      </c>
      <c r="F8070" s="3" t="s">
        <v>39892</v>
      </c>
      <c r="G8070" s="3" t="s">
        <v>13848</v>
      </c>
      <c r="H8070" s="3" t="s">
        <v>39893</v>
      </c>
    </row>
    <row r="8071" spans="1:8" ht="43.5" x14ac:dyDescent="0.35">
      <c r="A8071" s="4">
        <v>62692</v>
      </c>
      <c r="B8071" s="1">
        <v>45254</v>
      </c>
      <c r="C8071" s="2">
        <v>0.45649305555555553</v>
      </c>
      <c r="D8071" s="3" t="s">
        <v>39895</v>
      </c>
      <c r="E8071" s="3" t="s">
        <v>15066</v>
      </c>
      <c r="F8071" s="3" t="s">
        <v>39896</v>
      </c>
      <c r="G8071" s="3" t="s">
        <v>39897</v>
      </c>
      <c r="H8071" s="3" t="s">
        <v>39898</v>
      </c>
    </row>
    <row r="8072" spans="1:8" x14ac:dyDescent="0.35">
      <c r="A8072" s="4">
        <v>111398</v>
      </c>
      <c r="B8072" s="1">
        <v>45254</v>
      </c>
      <c r="C8072" s="2">
        <v>0.45906249999999998</v>
      </c>
      <c r="D8072" s="3" t="s">
        <v>11699</v>
      </c>
      <c r="E8072" s="3" t="s">
        <v>11699</v>
      </c>
      <c r="F8072" s="3" t="s">
        <v>11699</v>
      </c>
      <c r="G8072" s="3" t="s">
        <v>11699</v>
      </c>
      <c r="H8072" s="3" t="s">
        <v>11699</v>
      </c>
    </row>
    <row r="8073" spans="1:8" ht="43.5" x14ac:dyDescent="0.35">
      <c r="A8073" s="4">
        <v>124518</v>
      </c>
      <c r="B8073" s="1">
        <v>45254</v>
      </c>
      <c r="C8073" s="2">
        <v>0.45932870370370371</v>
      </c>
      <c r="D8073" s="3" t="s">
        <v>39899</v>
      </c>
      <c r="E8073" s="3" t="s">
        <v>39902</v>
      </c>
      <c r="F8073" s="3" t="s">
        <v>39900</v>
      </c>
      <c r="G8073" s="3" t="s">
        <v>11732</v>
      </c>
      <c r="H8073" s="3" t="s">
        <v>39901</v>
      </c>
    </row>
    <row r="8074" spans="1:8" ht="43.5" x14ac:dyDescent="0.35">
      <c r="A8074" s="4">
        <v>128758</v>
      </c>
      <c r="B8074" s="1">
        <v>45254</v>
      </c>
      <c r="C8074" s="2">
        <v>0.45949074074074076</v>
      </c>
      <c r="D8074" s="3" t="s">
        <v>1933</v>
      </c>
      <c r="E8074" s="3" t="s">
        <v>39905</v>
      </c>
      <c r="F8074" s="3" t="s">
        <v>39903</v>
      </c>
      <c r="G8074" s="3" t="s">
        <v>39904</v>
      </c>
      <c r="H8074" s="3" t="s">
        <v>10965</v>
      </c>
    </row>
    <row r="8075" spans="1:8" ht="29" x14ac:dyDescent="0.35">
      <c r="A8075" s="4">
        <v>182908</v>
      </c>
      <c r="B8075" s="1">
        <v>45254</v>
      </c>
      <c r="C8075" s="2">
        <v>0.46157407407407408</v>
      </c>
      <c r="D8075" s="3" t="s">
        <v>1933</v>
      </c>
      <c r="E8075" s="3" t="s">
        <v>39908</v>
      </c>
      <c r="F8075" s="3" t="s">
        <v>39906</v>
      </c>
      <c r="G8075" s="3" t="s">
        <v>12570</v>
      </c>
      <c r="H8075" s="3" t="s">
        <v>39907</v>
      </c>
    </row>
    <row r="8076" spans="1:8" x14ac:dyDescent="0.35">
      <c r="A8076" s="4">
        <v>47817</v>
      </c>
      <c r="B8076" s="1">
        <v>45254</v>
      </c>
      <c r="C8076" s="2">
        <v>0.46416666666666667</v>
      </c>
      <c r="D8076" s="3" t="s">
        <v>39909</v>
      </c>
      <c r="E8076" s="3" t="s">
        <v>39909</v>
      </c>
      <c r="F8076" s="3" t="s">
        <v>39909</v>
      </c>
      <c r="G8076" s="3" t="s">
        <v>39909</v>
      </c>
      <c r="H8076" s="3" t="s">
        <v>39909</v>
      </c>
    </row>
    <row r="8077" spans="1:8" ht="43.5" x14ac:dyDescent="0.35">
      <c r="A8077" s="4">
        <v>61134</v>
      </c>
      <c r="B8077" s="1">
        <v>45254</v>
      </c>
      <c r="C8077" s="2">
        <v>0.46521990740740743</v>
      </c>
      <c r="D8077" s="3" t="s">
        <v>436</v>
      </c>
      <c r="E8077" s="3" t="s">
        <v>39913</v>
      </c>
      <c r="F8077" s="3" t="s">
        <v>39910</v>
      </c>
      <c r="G8077" s="3" t="s">
        <v>39911</v>
      </c>
      <c r="H8077" s="3" t="s">
        <v>39912</v>
      </c>
    </row>
    <row r="8078" spans="1:8" ht="58" x14ac:dyDescent="0.35">
      <c r="A8078" s="4">
        <v>207130</v>
      </c>
      <c r="B8078" s="1">
        <v>45254</v>
      </c>
      <c r="C8078" s="2">
        <v>0.46627314814814813</v>
      </c>
      <c r="D8078" s="3" t="s">
        <v>39914</v>
      </c>
      <c r="E8078" s="3" t="s">
        <v>39916</v>
      </c>
      <c r="F8078" s="3" t="s">
        <v>39915</v>
      </c>
      <c r="G8078" s="3" t="s">
        <v>12702</v>
      </c>
      <c r="H8078" s="3" t="s">
        <v>11172</v>
      </c>
    </row>
    <row r="8079" spans="1:8" ht="29" x14ac:dyDescent="0.35">
      <c r="A8079" s="4">
        <v>206930</v>
      </c>
      <c r="B8079" s="1">
        <v>45254</v>
      </c>
      <c r="C8079" s="2">
        <v>0.46641203703703704</v>
      </c>
      <c r="D8079" s="3" t="s">
        <v>1436</v>
      </c>
      <c r="E8079" s="3" t="s">
        <v>39919</v>
      </c>
      <c r="F8079" s="3" t="s">
        <v>39917</v>
      </c>
      <c r="G8079" s="3" t="s">
        <v>39918</v>
      </c>
      <c r="H8079" s="3" t="s">
        <v>37625</v>
      </c>
    </row>
    <row r="8080" spans="1:8" ht="87" x14ac:dyDescent="0.35">
      <c r="A8080" s="4">
        <v>41502</v>
      </c>
      <c r="B8080" s="1">
        <v>45254</v>
      </c>
      <c r="C8080" s="2">
        <v>0.46712962962962962</v>
      </c>
      <c r="D8080" s="3" t="s">
        <v>39920</v>
      </c>
      <c r="E8080" s="3" t="s">
        <v>12040</v>
      </c>
      <c r="F8080" s="3" t="s">
        <v>39921</v>
      </c>
      <c r="G8080" s="3" t="s">
        <v>39922</v>
      </c>
      <c r="H8080" s="3" t="s">
        <v>39923</v>
      </c>
    </row>
    <row r="8081" spans="1:8" ht="101.5" x14ac:dyDescent="0.35">
      <c r="A8081" s="4">
        <v>204910</v>
      </c>
      <c r="B8081" s="1">
        <v>45254</v>
      </c>
      <c r="C8081" s="2">
        <v>0.46728009259259262</v>
      </c>
      <c r="D8081" s="3" t="s">
        <v>39924</v>
      </c>
      <c r="E8081" s="3" t="s">
        <v>39927</v>
      </c>
      <c r="F8081" s="3" t="s">
        <v>39925</v>
      </c>
      <c r="G8081" s="3" t="s">
        <v>11789</v>
      </c>
      <c r="H8081" s="3" t="s">
        <v>39926</v>
      </c>
    </row>
    <row r="8082" spans="1:8" ht="29" x14ac:dyDescent="0.35">
      <c r="A8082" s="4">
        <v>34164</v>
      </c>
      <c r="B8082" s="1">
        <v>45254</v>
      </c>
      <c r="C8082" s="2">
        <v>0.46866898148148151</v>
      </c>
      <c r="D8082" s="3" t="s">
        <v>1933</v>
      </c>
      <c r="E8082" s="3" t="s">
        <v>39929</v>
      </c>
      <c r="F8082" s="3" t="s">
        <v>39928</v>
      </c>
      <c r="G8082" s="3" t="s">
        <v>15547</v>
      </c>
      <c r="H8082" s="3" t="s">
        <v>10685</v>
      </c>
    </row>
    <row r="8083" spans="1:8" ht="116" x14ac:dyDescent="0.35">
      <c r="A8083" s="4">
        <v>52058</v>
      </c>
      <c r="B8083" s="1">
        <v>45254</v>
      </c>
      <c r="C8083" s="2">
        <v>0.46922453703703698</v>
      </c>
      <c r="D8083" s="3" t="s">
        <v>1427</v>
      </c>
      <c r="E8083" s="3" t="s">
        <v>39933</v>
      </c>
      <c r="F8083" s="3" t="s">
        <v>39930</v>
      </c>
      <c r="G8083" s="3" t="s">
        <v>39931</v>
      </c>
      <c r="H8083" s="3" t="s">
        <v>39932</v>
      </c>
    </row>
    <row r="8084" spans="1:8" ht="58" x14ac:dyDescent="0.35">
      <c r="A8084" s="4">
        <v>203033</v>
      </c>
      <c r="B8084" s="1">
        <v>45254</v>
      </c>
      <c r="C8084" s="2">
        <v>0.47222222222222227</v>
      </c>
      <c r="D8084" s="3" t="s">
        <v>39934</v>
      </c>
      <c r="E8084" s="3" t="s">
        <v>39937</v>
      </c>
      <c r="F8084" s="3" t="s">
        <v>39935</v>
      </c>
      <c r="G8084" s="3" t="s">
        <v>39936</v>
      </c>
      <c r="H8084" s="3" t="s">
        <v>39159</v>
      </c>
    </row>
    <row r="8085" spans="1:8" x14ac:dyDescent="0.35">
      <c r="A8085" s="4">
        <v>35015</v>
      </c>
      <c r="B8085" s="1">
        <v>45254</v>
      </c>
      <c r="C8085" s="2">
        <v>0.4727662037037037</v>
      </c>
      <c r="D8085" s="3" t="s">
        <v>1630</v>
      </c>
      <c r="E8085" s="3" t="s">
        <v>1630</v>
      </c>
      <c r="F8085" s="3" t="s">
        <v>1630</v>
      </c>
      <c r="G8085" s="3" t="s">
        <v>1630</v>
      </c>
      <c r="H8085" s="3" t="s">
        <v>1630</v>
      </c>
    </row>
    <row r="8086" spans="1:8" x14ac:dyDescent="0.35">
      <c r="A8086" s="4">
        <v>74676</v>
      </c>
      <c r="B8086" s="1">
        <v>45254</v>
      </c>
      <c r="C8086" s="2">
        <v>0.47342592592592592</v>
      </c>
      <c r="D8086" s="3" t="s">
        <v>1702</v>
      </c>
      <c r="E8086" s="3" t="s">
        <v>15060</v>
      </c>
      <c r="F8086" s="3" t="s">
        <v>39938</v>
      </c>
      <c r="G8086" s="3" t="s">
        <v>15060</v>
      </c>
      <c r="H8086" s="3" t="s">
        <v>39939</v>
      </c>
    </row>
    <row r="8087" spans="1:8" ht="43.5" x14ac:dyDescent="0.35">
      <c r="A8087" s="4">
        <v>40482</v>
      </c>
      <c r="B8087" s="1">
        <v>45254</v>
      </c>
      <c r="C8087" s="2">
        <v>0.47410879629629626</v>
      </c>
      <c r="D8087" s="3" t="s">
        <v>39940</v>
      </c>
      <c r="E8087" s="3" t="s">
        <v>11267</v>
      </c>
      <c r="F8087" s="3" t="s">
        <v>39941</v>
      </c>
      <c r="G8087" s="3" t="s">
        <v>11732</v>
      </c>
      <c r="H8087" s="3" t="s">
        <v>39942</v>
      </c>
    </row>
    <row r="8088" spans="1:8" ht="116" x14ac:dyDescent="0.35">
      <c r="A8088" s="4">
        <v>207948</v>
      </c>
      <c r="B8088" s="1">
        <v>45254</v>
      </c>
      <c r="C8088" s="2">
        <v>0.47716435185185185</v>
      </c>
      <c r="D8088" s="3" t="s">
        <v>39943</v>
      </c>
      <c r="E8088" s="3" t="s">
        <v>39947</v>
      </c>
      <c r="F8088" s="3" t="s">
        <v>39944</v>
      </c>
      <c r="G8088" s="3" t="s">
        <v>39945</v>
      </c>
      <c r="H8088" s="3" t="s">
        <v>39946</v>
      </c>
    </row>
    <row r="8089" spans="1:8" x14ac:dyDescent="0.35">
      <c r="A8089" s="4">
        <v>163756</v>
      </c>
      <c r="B8089" s="1">
        <v>45254</v>
      </c>
      <c r="C8089" s="2">
        <v>0.47768518518518516</v>
      </c>
      <c r="D8089" s="3" t="s">
        <v>30523</v>
      </c>
      <c r="E8089" s="3" t="s">
        <v>30523</v>
      </c>
      <c r="F8089" s="3" t="s">
        <v>30523</v>
      </c>
      <c r="G8089" s="3" t="s">
        <v>30523</v>
      </c>
      <c r="H8089" s="3" t="s">
        <v>30523</v>
      </c>
    </row>
    <row r="8090" spans="1:8" ht="58" x14ac:dyDescent="0.35">
      <c r="A8090" s="4">
        <v>189796</v>
      </c>
      <c r="B8090" s="1">
        <v>45254</v>
      </c>
      <c r="C8090" s="2">
        <v>0.47770833333333335</v>
      </c>
      <c r="D8090" s="3" t="s">
        <v>1436</v>
      </c>
      <c r="E8090" s="3" t="s">
        <v>39951</v>
      </c>
      <c r="F8090" s="3" t="s">
        <v>39948</v>
      </c>
      <c r="G8090" s="3" t="s">
        <v>39949</v>
      </c>
      <c r="H8090" s="3" t="s">
        <v>39950</v>
      </c>
    </row>
    <row r="8091" spans="1:8" ht="58" x14ac:dyDescent="0.35">
      <c r="A8091" s="4">
        <v>50787</v>
      </c>
      <c r="B8091" s="1">
        <v>45254</v>
      </c>
      <c r="C8091" s="2">
        <v>0.47898148148148145</v>
      </c>
      <c r="D8091" s="3" t="s">
        <v>39952</v>
      </c>
      <c r="E8091" s="3" t="s">
        <v>39955</v>
      </c>
      <c r="F8091" s="3" t="s">
        <v>39953</v>
      </c>
      <c r="G8091" s="3" t="s">
        <v>11732</v>
      </c>
      <c r="H8091" s="3" t="s">
        <v>39954</v>
      </c>
    </row>
    <row r="8092" spans="1:8" x14ac:dyDescent="0.35">
      <c r="A8092" s="4">
        <v>188285</v>
      </c>
      <c r="B8092" s="1">
        <v>45254</v>
      </c>
      <c r="C8092" s="2">
        <v>0.47979166666666667</v>
      </c>
      <c r="D8092" s="3" t="s">
        <v>39956</v>
      </c>
      <c r="E8092" s="3" t="s">
        <v>39956</v>
      </c>
      <c r="F8092" s="3" t="s">
        <v>39956</v>
      </c>
      <c r="G8092" s="3" t="s">
        <v>39956</v>
      </c>
      <c r="H8092" s="3" t="s">
        <v>39956</v>
      </c>
    </row>
    <row r="8093" spans="1:8" ht="43.5" x14ac:dyDescent="0.35">
      <c r="A8093" s="4">
        <v>33542</v>
      </c>
      <c r="B8093" s="1">
        <v>45254</v>
      </c>
      <c r="C8093" s="2">
        <v>0.48468749999999999</v>
      </c>
      <c r="D8093" s="3" t="s">
        <v>39957</v>
      </c>
      <c r="E8093" s="3" t="s">
        <v>11008</v>
      </c>
      <c r="F8093" s="3" t="s">
        <v>39958</v>
      </c>
      <c r="G8093" s="3" t="s">
        <v>11732</v>
      </c>
      <c r="H8093" s="3" t="s">
        <v>39959</v>
      </c>
    </row>
    <row r="8094" spans="1:8" ht="188.5" x14ac:dyDescent="0.35">
      <c r="A8094" s="4">
        <v>1203</v>
      </c>
      <c r="B8094" s="1">
        <v>45254</v>
      </c>
      <c r="C8094" s="2">
        <v>0.48498842592592589</v>
      </c>
      <c r="D8094" s="3" t="s">
        <v>1436</v>
      </c>
      <c r="E8094" s="3" t="s">
        <v>39963</v>
      </c>
      <c r="F8094" s="3" t="s">
        <v>39960</v>
      </c>
      <c r="G8094" s="3" t="s">
        <v>39961</v>
      </c>
      <c r="H8094" s="3" t="s">
        <v>39962</v>
      </c>
    </row>
    <row r="8095" spans="1:8" ht="43.5" x14ac:dyDescent="0.35">
      <c r="A8095" s="4">
        <v>46891</v>
      </c>
      <c r="B8095" s="1">
        <v>45254</v>
      </c>
      <c r="C8095" s="2">
        <v>0.48591435185185183</v>
      </c>
      <c r="D8095" s="3" t="s">
        <v>39964</v>
      </c>
      <c r="E8095" s="3" t="s">
        <v>39968</v>
      </c>
      <c r="F8095" s="3" t="s">
        <v>39965</v>
      </c>
      <c r="G8095" s="3" t="s">
        <v>39966</v>
      </c>
      <c r="H8095" s="3" t="s">
        <v>39967</v>
      </c>
    </row>
    <row r="8096" spans="1:8" ht="72.5" x14ac:dyDescent="0.35">
      <c r="A8096" s="4">
        <v>46496</v>
      </c>
      <c r="B8096" s="1">
        <v>45254</v>
      </c>
      <c r="C8096" s="2">
        <v>0.48693287037037036</v>
      </c>
      <c r="D8096" s="3" t="s">
        <v>1436</v>
      </c>
      <c r="E8096" s="3" t="s">
        <v>15069</v>
      </c>
      <c r="F8096" s="3" t="s">
        <v>39969</v>
      </c>
      <c r="G8096" s="3" t="s">
        <v>15069</v>
      </c>
      <c r="H8096" s="3" t="s">
        <v>12506</v>
      </c>
    </row>
    <row r="8097" spans="1:8" x14ac:dyDescent="0.35">
      <c r="A8097" s="4">
        <v>38787</v>
      </c>
      <c r="B8097" s="1">
        <v>45254</v>
      </c>
      <c r="C8097" s="2">
        <v>0.48855324074074075</v>
      </c>
      <c r="D8097" s="3" t="s">
        <v>11699</v>
      </c>
      <c r="E8097" s="3" t="s">
        <v>11699</v>
      </c>
      <c r="F8097" s="3" t="s">
        <v>11699</v>
      </c>
      <c r="G8097" s="3" t="s">
        <v>11699</v>
      </c>
      <c r="H8097" s="3" t="s">
        <v>11699</v>
      </c>
    </row>
    <row r="8098" spans="1:8" ht="101.5" x14ac:dyDescent="0.35">
      <c r="A8098" s="4">
        <v>208535</v>
      </c>
      <c r="B8098" s="1">
        <v>45254</v>
      </c>
      <c r="C8098" s="2">
        <v>0.48986111111111108</v>
      </c>
      <c r="D8098" s="3" t="s">
        <v>39970</v>
      </c>
      <c r="E8098" s="3" t="s">
        <v>39974</v>
      </c>
      <c r="F8098" s="3" t="s">
        <v>39971</v>
      </c>
      <c r="G8098" s="3" t="s">
        <v>39972</v>
      </c>
      <c r="H8098" s="3" t="s">
        <v>39973</v>
      </c>
    </row>
    <row r="8099" spans="1:8" ht="29" x14ac:dyDescent="0.35">
      <c r="A8099" s="4">
        <v>27598</v>
      </c>
      <c r="B8099" s="1">
        <v>45254</v>
      </c>
      <c r="C8099" s="2">
        <v>0.49009259259259258</v>
      </c>
      <c r="D8099" s="3" t="s">
        <v>12003</v>
      </c>
      <c r="E8099" s="3" t="s">
        <v>11597</v>
      </c>
      <c r="F8099" s="3" t="s">
        <v>39975</v>
      </c>
      <c r="G8099" s="3" t="s">
        <v>11021</v>
      </c>
      <c r="H8099" s="3" t="s">
        <v>39976</v>
      </c>
    </row>
    <row r="8100" spans="1:8" ht="29" x14ac:dyDescent="0.35">
      <c r="A8100" s="4">
        <v>203760</v>
      </c>
      <c r="B8100" s="1">
        <v>45254</v>
      </c>
      <c r="C8100" s="2">
        <v>0.49040509259259263</v>
      </c>
      <c r="D8100" s="3" t="s">
        <v>11085</v>
      </c>
      <c r="E8100" s="3" t="s">
        <v>39979</v>
      </c>
      <c r="F8100" s="3" t="s">
        <v>39977</v>
      </c>
      <c r="G8100" s="3" t="s">
        <v>39978</v>
      </c>
      <c r="H8100" s="3" t="s">
        <v>11584</v>
      </c>
    </row>
    <row r="8101" spans="1:8" ht="72.5" x14ac:dyDescent="0.35">
      <c r="A8101" s="4">
        <v>95822</v>
      </c>
      <c r="B8101" s="1">
        <v>45254</v>
      </c>
      <c r="C8101" s="2">
        <v>0.49457175925925928</v>
      </c>
      <c r="D8101" s="3" t="s">
        <v>39980</v>
      </c>
      <c r="E8101" s="3" t="s">
        <v>39984</v>
      </c>
      <c r="F8101" s="3" t="s">
        <v>39981</v>
      </c>
      <c r="G8101" s="3" t="s">
        <v>39982</v>
      </c>
      <c r="H8101" s="3" t="s">
        <v>39983</v>
      </c>
    </row>
    <row r="8102" spans="1:8" x14ac:dyDescent="0.35">
      <c r="A8102" s="4">
        <v>134628</v>
      </c>
      <c r="B8102" s="1">
        <v>45254</v>
      </c>
      <c r="C8102" s="2">
        <v>0.49833333333333335</v>
      </c>
      <c r="D8102" s="3" t="s">
        <v>842</v>
      </c>
      <c r="E8102" s="3" t="s">
        <v>842</v>
      </c>
      <c r="F8102" s="3" t="s">
        <v>842</v>
      </c>
      <c r="G8102" s="3" t="s">
        <v>842</v>
      </c>
      <c r="H8102" s="3" t="s">
        <v>1939</v>
      </c>
    </row>
    <row r="8103" spans="1:8" ht="43.5" x14ac:dyDescent="0.35">
      <c r="A8103" s="4">
        <v>36124</v>
      </c>
      <c r="B8103" s="1">
        <v>45254</v>
      </c>
      <c r="C8103" s="2">
        <v>0.49868055555555557</v>
      </c>
      <c r="D8103" s="3" t="s">
        <v>10328</v>
      </c>
      <c r="E8103" s="3" t="s">
        <v>39987</v>
      </c>
      <c r="F8103" s="3" t="s">
        <v>39985</v>
      </c>
      <c r="G8103" s="3" t="s">
        <v>34200</v>
      </c>
      <c r="H8103" s="3" t="s">
        <v>39986</v>
      </c>
    </row>
    <row r="8104" spans="1:8" x14ac:dyDescent="0.35">
      <c r="A8104" s="4">
        <v>43414</v>
      </c>
      <c r="B8104" s="1">
        <v>45254</v>
      </c>
      <c r="C8104" s="2">
        <v>0.49957175925925923</v>
      </c>
      <c r="D8104" s="3" t="s">
        <v>30523</v>
      </c>
      <c r="E8104" s="3" t="s">
        <v>30523</v>
      </c>
      <c r="F8104" s="3" t="s">
        <v>30523</v>
      </c>
      <c r="G8104" s="3" t="s">
        <v>30523</v>
      </c>
      <c r="H8104" s="3" t="s">
        <v>30523</v>
      </c>
    </row>
    <row r="8105" spans="1:8" ht="43.5" x14ac:dyDescent="0.35">
      <c r="A8105" s="4">
        <v>74391</v>
      </c>
      <c r="B8105" s="1">
        <v>45254</v>
      </c>
      <c r="C8105" s="2">
        <v>0.50119212962962967</v>
      </c>
      <c r="D8105" s="3" t="s">
        <v>1436</v>
      </c>
      <c r="E8105" s="3" t="s">
        <v>39991</v>
      </c>
      <c r="F8105" s="3" t="s">
        <v>39988</v>
      </c>
      <c r="G8105" s="3" t="s">
        <v>39989</v>
      </c>
      <c r="H8105" s="3" t="s">
        <v>39990</v>
      </c>
    </row>
    <row r="8106" spans="1:8" ht="43.5" x14ac:dyDescent="0.35">
      <c r="A8106" s="4">
        <v>25841</v>
      </c>
      <c r="B8106" s="1">
        <v>45254</v>
      </c>
      <c r="C8106" s="2">
        <v>0.50453703703703701</v>
      </c>
      <c r="D8106" s="3" t="s">
        <v>12019</v>
      </c>
      <c r="E8106" s="3" t="s">
        <v>39995</v>
      </c>
      <c r="F8106" s="3" t="s">
        <v>39992</v>
      </c>
      <c r="G8106" s="3" t="s">
        <v>39993</v>
      </c>
      <c r="H8106" s="3" t="s">
        <v>39994</v>
      </c>
    </row>
    <row r="8107" spans="1:8" ht="29" x14ac:dyDescent="0.35">
      <c r="A8107" s="4">
        <v>48493</v>
      </c>
      <c r="B8107" s="1">
        <v>45254</v>
      </c>
      <c r="C8107" s="2">
        <v>0.50930555555555557</v>
      </c>
      <c r="D8107" s="3" t="s">
        <v>10412</v>
      </c>
      <c r="E8107" s="3" t="s">
        <v>26959</v>
      </c>
      <c r="F8107" s="3" t="s">
        <v>39996</v>
      </c>
      <c r="G8107" s="3" t="s">
        <v>11335</v>
      </c>
      <c r="H8107" s="3" t="s">
        <v>39997</v>
      </c>
    </row>
    <row r="8108" spans="1:8" x14ac:dyDescent="0.35">
      <c r="A8108" s="4">
        <v>49935</v>
      </c>
      <c r="B8108" s="1">
        <v>45254</v>
      </c>
      <c r="C8108" s="2">
        <v>0.51135416666666667</v>
      </c>
      <c r="D8108" s="3" t="s">
        <v>39998</v>
      </c>
      <c r="E8108" s="3" t="s">
        <v>39998</v>
      </c>
      <c r="F8108" s="3" t="s">
        <v>39998</v>
      </c>
      <c r="G8108" s="3" t="s">
        <v>39998</v>
      </c>
      <c r="H8108" s="3" t="s">
        <v>39998</v>
      </c>
    </row>
    <row r="8109" spans="1:8" ht="87" x14ac:dyDescent="0.35">
      <c r="A8109" s="4">
        <v>182566</v>
      </c>
      <c r="B8109" s="1">
        <v>45254</v>
      </c>
      <c r="C8109" s="2">
        <v>0.51707175925925919</v>
      </c>
      <c r="D8109" s="3" t="s">
        <v>10438</v>
      </c>
      <c r="E8109" s="3" t="s">
        <v>13974</v>
      </c>
      <c r="F8109" s="3" t="s">
        <v>39999</v>
      </c>
      <c r="G8109" s="3" t="s">
        <v>40000</v>
      </c>
      <c r="H8109" s="3" t="s">
        <v>10685</v>
      </c>
    </row>
    <row r="8110" spans="1:8" ht="87" x14ac:dyDescent="0.35">
      <c r="A8110" s="4">
        <v>182566</v>
      </c>
      <c r="B8110" s="1">
        <v>45254</v>
      </c>
      <c r="C8110" s="2">
        <v>0.51715277777777779</v>
      </c>
      <c r="D8110" s="3" t="s">
        <v>10438</v>
      </c>
      <c r="E8110" s="3" t="s">
        <v>13974</v>
      </c>
      <c r="F8110" s="3" t="s">
        <v>39999</v>
      </c>
      <c r="G8110" s="3" t="s">
        <v>40000</v>
      </c>
      <c r="H8110" s="3" t="s">
        <v>10685</v>
      </c>
    </row>
    <row r="8111" spans="1:8" ht="29" x14ac:dyDescent="0.35">
      <c r="A8111" s="4">
        <v>108769</v>
      </c>
      <c r="B8111" s="1">
        <v>45254</v>
      </c>
      <c r="C8111" s="2">
        <v>0.52020833333333327</v>
      </c>
      <c r="D8111" s="3" t="s">
        <v>11085</v>
      </c>
      <c r="E8111" s="3" t="s">
        <v>15526</v>
      </c>
      <c r="F8111" s="3" t="s">
        <v>40001</v>
      </c>
      <c r="G8111" s="3" t="s">
        <v>33252</v>
      </c>
      <c r="H8111" s="3" t="s">
        <v>13492</v>
      </c>
    </row>
    <row r="8112" spans="1:8" ht="43.5" x14ac:dyDescent="0.35">
      <c r="A8112" s="4">
        <v>199095</v>
      </c>
      <c r="B8112" s="1">
        <v>45254</v>
      </c>
      <c r="C8112" s="2">
        <v>0.52613425925925927</v>
      </c>
      <c r="D8112" s="3" t="s">
        <v>40002</v>
      </c>
      <c r="E8112" s="3" t="s">
        <v>40005</v>
      </c>
      <c r="F8112" s="3" t="s">
        <v>40003</v>
      </c>
      <c r="G8112" s="3" t="s">
        <v>10851</v>
      </c>
      <c r="H8112" s="3" t="s">
        <v>40004</v>
      </c>
    </row>
    <row r="8113" spans="1:8" ht="29" x14ac:dyDescent="0.35">
      <c r="A8113" s="4">
        <v>35269</v>
      </c>
      <c r="B8113" s="1">
        <v>45254</v>
      </c>
      <c r="C8113" s="2">
        <v>0.52737268518518521</v>
      </c>
      <c r="D8113" s="3" t="s">
        <v>40006</v>
      </c>
      <c r="E8113" s="3" t="s">
        <v>11267</v>
      </c>
      <c r="F8113" s="3" t="s">
        <v>40007</v>
      </c>
      <c r="G8113" s="3" t="s">
        <v>40008</v>
      </c>
      <c r="H8113" s="3" t="s">
        <v>40009</v>
      </c>
    </row>
    <row r="8114" spans="1:8" ht="72.5" x14ac:dyDescent="0.35">
      <c r="A8114" s="4">
        <v>35827</v>
      </c>
      <c r="B8114" s="1">
        <v>45254</v>
      </c>
      <c r="C8114" s="2">
        <v>0.53028935185185189</v>
      </c>
      <c r="D8114" s="3" t="s">
        <v>12367</v>
      </c>
      <c r="E8114" s="3" t="s">
        <v>40012</v>
      </c>
      <c r="F8114" s="3" t="s">
        <v>40010</v>
      </c>
      <c r="G8114" s="3" t="s">
        <v>12443</v>
      </c>
      <c r="H8114" s="3" t="s">
        <v>40011</v>
      </c>
    </row>
    <row r="8115" spans="1:8" ht="58" x14ac:dyDescent="0.35">
      <c r="A8115" s="4">
        <v>197969</v>
      </c>
      <c r="B8115" s="1">
        <v>45254</v>
      </c>
      <c r="C8115" s="2">
        <v>0.53049768518518514</v>
      </c>
      <c r="D8115" s="3" t="s">
        <v>40013</v>
      </c>
      <c r="E8115" s="3" t="s">
        <v>40016</v>
      </c>
      <c r="F8115" s="3" t="s">
        <v>40014</v>
      </c>
      <c r="G8115" s="3" t="s">
        <v>40015</v>
      </c>
      <c r="H8115" s="3" t="s">
        <v>397</v>
      </c>
    </row>
    <row r="8116" spans="1:8" ht="58" x14ac:dyDescent="0.35">
      <c r="A8116" s="4">
        <v>197969</v>
      </c>
      <c r="B8116" s="1">
        <v>45254</v>
      </c>
      <c r="C8116" s="2">
        <v>0.53071759259259255</v>
      </c>
      <c r="D8116" s="3" t="s">
        <v>40013</v>
      </c>
      <c r="E8116" s="3" t="s">
        <v>40016</v>
      </c>
      <c r="F8116" s="3" t="s">
        <v>40014</v>
      </c>
      <c r="G8116" s="3" t="s">
        <v>40017</v>
      </c>
      <c r="H8116" s="3" t="s">
        <v>397</v>
      </c>
    </row>
    <row r="8117" spans="1:8" ht="58" x14ac:dyDescent="0.35">
      <c r="A8117" s="4">
        <v>45134</v>
      </c>
      <c r="B8117" s="1">
        <v>45254</v>
      </c>
      <c r="C8117" s="2">
        <v>0.5370138888888889</v>
      </c>
      <c r="D8117" s="3" t="s">
        <v>12851</v>
      </c>
      <c r="E8117" s="3" t="s">
        <v>40020</v>
      </c>
      <c r="F8117" s="3" t="s">
        <v>40018</v>
      </c>
      <c r="G8117" s="3" t="s">
        <v>14500</v>
      </c>
      <c r="H8117" s="3" t="s">
        <v>40019</v>
      </c>
    </row>
    <row r="8118" spans="1:8" ht="58" x14ac:dyDescent="0.35">
      <c r="A8118" s="4">
        <v>45134</v>
      </c>
      <c r="B8118" s="1">
        <v>45254</v>
      </c>
      <c r="C8118" s="2">
        <v>0.53991898148148143</v>
      </c>
      <c r="D8118" s="3" t="s">
        <v>12851</v>
      </c>
      <c r="E8118" s="3" t="s">
        <v>40020</v>
      </c>
      <c r="F8118" s="3" t="s">
        <v>40018</v>
      </c>
      <c r="G8118" s="3" t="s">
        <v>14500</v>
      </c>
      <c r="H8118" s="3" t="s">
        <v>40019</v>
      </c>
    </row>
    <row r="8119" spans="1:8" ht="29" x14ac:dyDescent="0.35">
      <c r="A8119" s="4">
        <v>114118</v>
      </c>
      <c r="B8119" s="1">
        <v>45254</v>
      </c>
      <c r="C8119" s="2">
        <v>0.54245370370370372</v>
      </c>
      <c r="D8119" s="3" t="s">
        <v>40021</v>
      </c>
      <c r="E8119" s="3" t="s">
        <v>40024</v>
      </c>
      <c r="F8119" s="3" t="s">
        <v>40022</v>
      </c>
      <c r="G8119" s="3" t="s">
        <v>11524</v>
      </c>
      <c r="H8119" s="3" t="s">
        <v>40023</v>
      </c>
    </row>
    <row r="8120" spans="1:8" ht="43.5" x14ac:dyDescent="0.35">
      <c r="A8120" s="4">
        <v>80302</v>
      </c>
      <c r="B8120" s="1">
        <v>45254</v>
      </c>
      <c r="C8120" s="2">
        <v>0.54596064814814815</v>
      </c>
      <c r="D8120" s="3" t="s">
        <v>11085</v>
      </c>
      <c r="E8120" s="3" t="s">
        <v>40027</v>
      </c>
      <c r="F8120" s="3" t="s">
        <v>40025</v>
      </c>
      <c r="G8120" s="3" t="s">
        <v>40026</v>
      </c>
      <c r="H8120" s="3" t="s">
        <v>11622</v>
      </c>
    </row>
    <row r="8121" spans="1:8" ht="43.5" x14ac:dyDescent="0.35">
      <c r="A8121" s="4">
        <v>80302</v>
      </c>
      <c r="B8121" s="1">
        <v>45254</v>
      </c>
      <c r="C8121" s="2">
        <v>0.54662037037037037</v>
      </c>
      <c r="D8121" s="3" t="s">
        <v>11085</v>
      </c>
      <c r="E8121" s="3" t="s">
        <v>40027</v>
      </c>
      <c r="F8121" s="3" t="s">
        <v>40025</v>
      </c>
      <c r="G8121" s="3" t="s">
        <v>40026</v>
      </c>
      <c r="H8121" s="3" t="s">
        <v>40028</v>
      </c>
    </row>
    <row r="8122" spans="1:8" x14ac:dyDescent="0.35">
      <c r="A8122" s="4">
        <v>573</v>
      </c>
      <c r="B8122" s="1">
        <v>45254</v>
      </c>
      <c r="C8122" s="2">
        <v>0.54895833333333333</v>
      </c>
      <c r="D8122" s="3" t="s">
        <v>1933</v>
      </c>
      <c r="E8122" s="3" t="s">
        <v>15993</v>
      </c>
      <c r="F8122" s="3" t="s">
        <v>40029</v>
      </c>
      <c r="G8122" s="3" t="s">
        <v>40030</v>
      </c>
      <c r="H8122" s="3" t="s">
        <v>40031</v>
      </c>
    </row>
    <row r="8123" spans="1:8" ht="43.5" x14ac:dyDescent="0.35">
      <c r="A8123" s="4">
        <v>82893</v>
      </c>
      <c r="B8123" s="1">
        <v>45254</v>
      </c>
      <c r="C8123" s="2">
        <v>0.5525578703703703</v>
      </c>
      <c r="D8123" s="3" t="s">
        <v>10412</v>
      </c>
      <c r="E8123" s="3" t="s">
        <v>39722</v>
      </c>
      <c r="F8123" s="3" t="s">
        <v>1510</v>
      </c>
      <c r="G8123" s="3" t="s">
        <v>12488</v>
      </c>
      <c r="H8123" s="3" t="s">
        <v>40032</v>
      </c>
    </row>
    <row r="8124" spans="1:8" ht="58" x14ac:dyDescent="0.35">
      <c r="A8124" s="4">
        <v>37473</v>
      </c>
      <c r="B8124" s="1">
        <v>45254</v>
      </c>
      <c r="C8124" s="2">
        <v>0.56083333333333341</v>
      </c>
      <c r="D8124" s="3" t="s">
        <v>432</v>
      </c>
      <c r="E8124" s="3" t="s">
        <v>40034</v>
      </c>
      <c r="F8124" s="3" t="s">
        <v>40033</v>
      </c>
      <c r="G8124" s="3" t="s">
        <v>11972</v>
      </c>
      <c r="H8124" s="3" t="s">
        <v>31305</v>
      </c>
    </row>
    <row r="8125" spans="1:8" ht="58" x14ac:dyDescent="0.35">
      <c r="A8125" s="4">
        <v>52078</v>
      </c>
      <c r="B8125" s="1">
        <v>45254</v>
      </c>
      <c r="C8125" s="2">
        <v>0.57381944444444444</v>
      </c>
      <c r="D8125" s="3" t="s">
        <v>432</v>
      </c>
      <c r="E8125" s="3" t="s">
        <v>40037</v>
      </c>
      <c r="F8125" s="3" t="s">
        <v>40035</v>
      </c>
      <c r="G8125" s="3" t="s">
        <v>10522</v>
      </c>
      <c r="H8125" s="3" t="s">
        <v>40036</v>
      </c>
    </row>
    <row r="8126" spans="1:8" ht="43.5" x14ac:dyDescent="0.35">
      <c r="A8126" s="4">
        <v>120793</v>
      </c>
      <c r="B8126" s="1">
        <v>45254</v>
      </c>
      <c r="C8126" s="2">
        <v>0.57718749999999996</v>
      </c>
      <c r="D8126" s="3" t="s">
        <v>40038</v>
      </c>
      <c r="E8126" s="3" t="s">
        <v>40042</v>
      </c>
      <c r="F8126" s="3" t="s">
        <v>40039</v>
      </c>
      <c r="G8126" s="3" t="s">
        <v>40040</v>
      </c>
      <c r="H8126" s="3" t="s">
        <v>40041</v>
      </c>
    </row>
    <row r="8127" spans="1:8" ht="58" x14ac:dyDescent="0.35">
      <c r="A8127" s="4">
        <v>74655</v>
      </c>
      <c r="B8127" s="1">
        <v>45254</v>
      </c>
      <c r="C8127" s="2">
        <v>0.58299768518518513</v>
      </c>
      <c r="D8127" s="3" t="s">
        <v>40043</v>
      </c>
      <c r="E8127" s="3" t="s">
        <v>40047</v>
      </c>
      <c r="F8127" s="3" t="s">
        <v>40044</v>
      </c>
      <c r="G8127" s="3" t="s">
        <v>40045</v>
      </c>
      <c r="H8127" s="3" t="s">
        <v>40046</v>
      </c>
    </row>
    <row r="8128" spans="1:8" ht="29" x14ac:dyDescent="0.35">
      <c r="A8128" s="4">
        <v>32274</v>
      </c>
      <c r="B8128" s="1">
        <v>45254</v>
      </c>
      <c r="C8128" s="2">
        <v>0.58314814814814808</v>
      </c>
      <c r="D8128" s="3" t="s">
        <v>12350</v>
      </c>
      <c r="E8128" s="3" t="s">
        <v>40050</v>
      </c>
      <c r="F8128" s="3" t="s">
        <v>40048</v>
      </c>
      <c r="G8128" s="3" t="s">
        <v>401</v>
      </c>
      <c r="H8128" s="3" t="s">
        <v>40049</v>
      </c>
    </row>
    <row r="8129" spans="1:8" ht="43.5" x14ac:dyDescent="0.35">
      <c r="A8129" s="4">
        <v>180274</v>
      </c>
      <c r="B8129" s="1">
        <v>45254</v>
      </c>
      <c r="C8129" s="2">
        <v>0.58585648148148151</v>
      </c>
      <c r="D8129" s="3" t="s">
        <v>985</v>
      </c>
      <c r="E8129" s="3" t="s">
        <v>40054</v>
      </c>
      <c r="F8129" s="3" t="s">
        <v>40051</v>
      </c>
      <c r="G8129" s="3" t="s">
        <v>40052</v>
      </c>
      <c r="H8129" s="3" t="s">
        <v>40053</v>
      </c>
    </row>
    <row r="8130" spans="1:8" x14ac:dyDescent="0.35">
      <c r="A8130" s="4">
        <v>89978</v>
      </c>
      <c r="B8130" s="1">
        <v>45254</v>
      </c>
      <c r="C8130" s="2">
        <v>0.58706018518518521</v>
      </c>
      <c r="D8130" s="3" t="s">
        <v>11979</v>
      </c>
      <c r="E8130" s="3" t="s">
        <v>11979</v>
      </c>
      <c r="F8130" s="3" t="s">
        <v>40055</v>
      </c>
      <c r="G8130" s="3" t="s">
        <v>11979</v>
      </c>
      <c r="H8130" s="3" t="s">
        <v>12091</v>
      </c>
    </row>
    <row r="8131" spans="1:8" x14ac:dyDescent="0.35">
      <c r="A8131" s="4">
        <v>147432</v>
      </c>
      <c r="B8131" s="1">
        <v>45254</v>
      </c>
      <c r="C8131" s="2">
        <v>0.59006944444444442</v>
      </c>
      <c r="D8131" s="3" t="s">
        <v>892</v>
      </c>
      <c r="E8131" s="3" t="s">
        <v>40057</v>
      </c>
      <c r="F8131" s="3" t="s">
        <v>40056</v>
      </c>
      <c r="G8131" s="3" t="s">
        <v>13412</v>
      </c>
      <c r="H8131" s="3" t="s">
        <v>11963</v>
      </c>
    </row>
    <row r="8132" spans="1:8" ht="130.5" x14ac:dyDescent="0.35">
      <c r="A8132" s="4">
        <v>81409</v>
      </c>
      <c r="B8132" s="1">
        <v>45254</v>
      </c>
      <c r="C8132" s="2">
        <v>0.59053240740740742</v>
      </c>
      <c r="D8132" s="3" t="s">
        <v>40058</v>
      </c>
      <c r="E8132" s="3" t="s">
        <v>40062</v>
      </c>
      <c r="F8132" s="3" t="s">
        <v>40059</v>
      </c>
      <c r="G8132" s="3" t="s">
        <v>40060</v>
      </c>
      <c r="H8132" s="3" t="s">
        <v>40061</v>
      </c>
    </row>
    <row r="8133" spans="1:8" ht="43.5" x14ac:dyDescent="0.35">
      <c r="A8133" s="4">
        <v>35888</v>
      </c>
      <c r="B8133" s="1">
        <v>45254</v>
      </c>
      <c r="C8133" s="2">
        <v>0.59409722222222217</v>
      </c>
      <c r="D8133" s="3" t="s">
        <v>892</v>
      </c>
      <c r="E8133" s="3" t="s">
        <v>15056</v>
      </c>
      <c r="F8133" s="3" t="s">
        <v>40063</v>
      </c>
      <c r="G8133" s="3" t="s">
        <v>11021</v>
      </c>
      <c r="H8133" s="3" t="s">
        <v>12391</v>
      </c>
    </row>
    <row r="8134" spans="1:8" ht="58" x14ac:dyDescent="0.35">
      <c r="A8134" s="4">
        <v>14937</v>
      </c>
      <c r="B8134" s="1">
        <v>45254</v>
      </c>
      <c r="C8134" s="2">
        <v>0.59435185185185191</v>
      </c>
      <c r="D8134" s="3" t="s">
        <v>40064</v>
      </c>
      <c r="E8134" s="3" t="s">
        <v>40068</v>
      </c>
      <c r="F8134" s="3" t="s">
        <v>40065</v>
      </c>
      <c r="G8134" s="3" t="s">
        <v>40066</v>
      </c>
      <c r="H8134" s="3" t="s">
        <v>40067</v>
      </c>
    </row>
    <row r="8135" spans="1:8" ht="43.5" x14ac:dyDescent="0.35">
      <c r="A8135" s="4">
        <v>18812</v>
      </c>
      <c r="B8135" s="1">
        <v>45254</v>
      </c>
      <c r="C8135" s="2">
        <v>0.59707175925925926</v>
      </c>
      <c r="D8135" s="3" t="s">
        <v>1131</v>
      </c>
      <c r="E8135" s="3" t="s">
        <v>40071</v>
      </c>
      <c r="F8135" s="3" t="s">
        <v>40069</v>
      </c>
      <c r="G8135" s="3" t="s">
        <v>10759</v>
      </c>
      <c r="H8135" s="3" t="s">
        <v>40070</v>
      </c>
    </row>
    <row r="8136" spans="1:8" x14ac:dyDescent="0.35">
      <c r="A8136" s="4">
        <v>183439</v>
      </c>
      <c r="B8136" s="1">
        <v>45254</v>
      </c>
      <c r="C8136" s="2">
        <v>0.59733796296296293</v>
      </c>
      <c r="D8136" s="3" t="s">
        <v>40072</v>
      </c>
      <c r="E8136" s="3" t="s">
        <v>40072</v>
      </c>
      <c r="F8136" s="3" t="s">
        <v>1381</v>
      </c>
      <c r="G8136" s="3" t="s">
        <v>40072</v>
      </c>
      <c r="H8136" s="3" t="s">
        <v>256</v>
      </c>
    </row>
    <row r="8137" spans="1:8" x14ac:dyDescent="0.35">
      <c r="A8137" s="4">
        <v>201360</v>
      </c>
      <c r="B8137" s="1">
        <v>45254</v>
      </c>
      <c r="C8137" s="2">
        <v>0.601099537037037</v>
      </c>
      <c r="D8137" s="3" t="s">
        <v>892</v>
      </c>
      <c r="E8137" s="3" t="s">
        <v>40073</v>
      </c>
      <c r="F8137" s="3" t="s">
        <v>13967</v>
      </c>
      <c r="G8137" s="3" t="s">
        <v>11378</v>
      </c>
      <c r="H8137" s="3" t="s">
        <v>12316</v>
      </c>
    </row>
    <row r="8138" spans="1:8" ht="29" x14ac:dyDescent="0.35">
      <c r="A8138" s="4">
        <v>17386</v>
      </c>
      <c r="B8138" s="1">
        <v>45254</v>
      </c>
      <c r="C8138" s="2">
        <v>0.60343749999999996</v>
      </c>
      <c r="D8138" s="3" t="s">
        <v>12350</v>
      </c>
      <c r="E8138" s="3" t="s">
        <v>11184</v>
      </c>
      <c r="F8138" s="3" t="s">
        <v>40074</v>
      </c>
      <c r="G8138" s="3" t="s">
        <v>1315</v>
      </c>
      <c r="H8138" s="3" t="s">
        <v>31305</v>
      </c>
    </row>
    <row r="8139" spans="1:8" ht="87" x14ac:dyDescent="0.35">
      <c r="A8139" s="4">
        <v>66867</v>
      </c>
      <c r="B8139" s="1">
        <v>45254</v>
      </c>
      <c r="C8139" s="2">
        <v>0.60577546296296292</v>
      </c>
      <c r="D8139" s="3" t="s">
        <v>40075</v>
      </c>
      <c r="E8139" s="3" t="s">
        <v>40079</v>
      </c>
      <c r="F8139" s="3" t="s">
        <v>40076</v>
      </c>
      <c r="G8139" s="3" t="s">
        <v>40077</v>
      </c>
      <c r="H8139" s="3" t="s">
        <v>40078</v>
      </c>
    </row>
    <row r="8140" spans="1:8" ht="29" x14ac:dyDescent="0.35">
      <c r="A8140" s="4">
        <v>34130</v>
      </c>
      <c r="B8140" s="1">
        <v>45254</v>
      </c>
      <c r="C8140" s="2">
        <v>0.60862268518518514</v>
      </c>
      <c r="D8140" s="3" t="s">
        <v>432</v>
      </c>
      <c r="E8140" s="3" t="s">
        <v>40082</v>
      </c>
      <c r="F8140" s="3" t="s">
        <v>40080</v>
      </c>
      <c r="G8140" s="3" t="s">
        <v>1315</v>
      </c>
      <c r="H8140" s="3" t="s">
        <v>40081</v>
      </c>
    </row>
    <row r="8141" spans="1:8" ht="43.5" x14ac:dyDescent="0.35">
      <c r="A8141" s="4">
        <v>169322</v>
      </c>
      <c r="B8141" s="1">
        <v>45254</v>
      </c>
      <c r="C8141" s="2">
        <v>0.61346064814814816</v>
      </c>
      <c r="D8141" s="3" t="s">
        <v>1436</v>
      </c>
      <c r="E8141" s="3" t="s">
        <v>40084</v>
      </c>
      <c r="F8141" s="3" t="s">
        <v>14627</v>
      </c>
      <c r="G8141" s="3" t="e">
        <f>-DVT treated</f>
        <v>#NAME?</v>
      </c>
      <c r="H8141" s="3" t="s">
        <v>40083</v>
      </c>
    </row>
    <row r="8142" spans="1:8" ht="101.5" x14ac:dyDescent="0.35">
      <c r="A8142" s="4">
        <v>7090</v>
      </c>
      <c r="B8142" s="1">
        <v>45254</v>
      </c>
      <c r="C8142" s="2">
        <v>0.6185532407407407</v>
      </c>
      <c r="D8142" s="3" t="s">
        <v>40085</v>
      </c>
      <c r="E8142" s="3" t="s">
        <v>40089</v>
      </c>
      <c r="F8142" s="3" t="s">
        <v>40086</v>
      </c>
      <c r="G8142" s="3" t="s">
        <v>40087</v>
      </c>
      <c r="H8142" s="3" t="s">
        <v>40088</v>
      </c>
    </row>
    <row r="8143" spans="1:8" ht="58" x14ac:dyDescent="0.35">
      <c r="A8143" s="4">
        <v>205289</v>
      </c>
      <c r="B8143" s="1">
        <v>45254</v>
      </c>
      <c r="C8143" s="2">
        <v>0.62190972222222218</v>
      </c>
      <c r="D8143" s="3" t="s">
        <v>432</v>
      </c>
      <c r="E8143" s="3" t="s">
        <v>40092</v>
      </c>
      <c r="F8143" s="3" t="s">
        <v>40090</v>
      </c>
      <c r="G8143" s="3" t="s">
        <v>11977</v>
      </c>
      <c r="H8143" s="3" t="s">
        <v>40091</v>
      </c>
    </row>
    <row r="8144" spans="1:8" ht="43.5" x14ac:dyDescent="0.35">
      <c r="A8144" s="4">
        <v>38939</v>
      </c>
      <c r="B8144" s="1">
        <v>45254</v>
      </c>
      <c r="C8144" s="2">
        <v>0.62590277777777781</v>
      </c>
      <c r="D8144" s="3" t="s">
        <v>40093</v>
      </c>
      <c r="E8144" s="3" t="s">
        <v>40096</v>
      </c>
      <c r="F8144" s="3" t="s">
        <v>14629</v>
      </c>
      <c r="G8144" s="3" t="s">
        <v>40094</v>
      </c>
      <c r="H8144" s="3" t="s">
        <v>40095</v>
      </c>
    </row>
    <row r="8145" spans="1:8" ht="58" x14ac:dyDescent="0.35">
      <c r="A8145" s="4">
        <v>205289</v>
      </c>
      <c r="B8145" s="1">
        <v>45254</v>
      </c>
      <c r="C8145" s="2">
        <v>0.62844907407407413</v>
      </c>
      <c r="D8145" s="3" t="s">
        <v>432</v>
      </c>
      <c r="E8145" s="3" t="s">
        <v>40092</v>
      </c>
      <c r="F8145" s="3" t="s">
        <v>40090</v>
      </c>
      <c r="G8145" s="3" t="s">
        <v>11977</v>
      </c>
      <c r="H8145" s="3" t="s">
        <v>40097</v>
      </c>
    </row>
    <row r="8146" spans="1:8" ht="29" x14ac:dyDescent="0.35">
      <c r="A8146" s="4">
        <v>204507</v>
      </c>
      <c r="B8146" s="1">
        <v>45254</v>
      </c>
      <c r="C8146" s="2">
        <v>0.62844907407407413</v>
      </c>
      <c r="D8146" s="3" t="s">
        <v>1436</v>
      </c>
      <c r="E8146" s="3" t="s">
        <v>40099</v>
      </c>
      <c r="F8146" s="3" t="s">
        <v>40098</v>
      </c>
      <c r="G8146" s="3" t="s">
        <v>40099</v>
      </c>
      <c r="H8146" s="3" t="s">
        <v>29949</v>
      </c>
    </row>
    <row r="8147" spans="1:8" ht="72.5" x14ac:dyDescent="0.35">
      <c r="A8147" s="4">
        <v>8802</v>
      </c>
      <c r="B8147" s="1">
        <v>45254</v>
      </c>
      <c r="C8147" s="2">
        <v>0.63019675925925933</v>
      </c>
      <c r="D8147" s="3" t="s">
        <v>40100</v>
      </c>
      <c r="E8147" s="3" t="s">
        <v>15609</v>
      </c>
      <c r="F8147" s="3" t="s">
        <v>40101</v>
      </c>
      <c r="G8147" s="3" t="s">
        <v>40102</v>
      </c>
      <c r="H8147" s="3" t="s">
        <v>40103</v>
      </c>
    </row>
    <row r="8148" spans="1:8" ht="29" x14ac:dyDescent="0.35">
      <c r="A8148" s="4">
        <v>206645</v>
      </c>
      <c r="B8148" s="1">
        <v>45254</v>
      </c>
      <c r="C8148" s="2">
        <v>0.63160879629629629</v>
      </c>
      <c r="D8148" s="3" t="s">
        <v>432</v>
      </c>
      <c r="E8148" s="3" t="s">
        <v>40106</v>
      </c>
      <c r="F8148" s="3" t="s">
        <v>40104</v>
      </c>
      <c r="G8148" s="3" t="s">
        <v>11946</v>
      </c>
      <c r="H8148" s="3" t="s">
        <v>40105</v>
      </c>
    </row>
    <row r="8149" spans="1:8" ht="58" x14ac:dyDescent="0.35">
      <c r="A8149" s="4">
        <v>193168</v>
      </c>
      <c r="B8149" s="1">
        <v>45254</v>
      </c>
      <c r="C8149" s="2">
        <v>0.63706018518518526</v>
      </c>
      <c r="D8149" s="3" t="s">
        <v>1436</v>
      </c>
      <c r="E8149" s="3" t="s">
        <v>40110</v>
      </c>
      <c r="F8149" s="3" t="s">
        <v>40107</v>
      </c>
      <c r="G8149" s="3" t="s">
        <v>40108</v>
      </c>
      <c r="H8149" s="3" t="s">
        <v>40109</v>
      </c>
    </row>
    <row r="8150" spans="1:8" ht="203" x14ac:dyDescent="0.35">
      <c r="A8150" s="4">
        <v>135490</v>
      </c>
      <c r="B8150" s="1">
        <v>45254</v>
      </c>
      <c r="C8150" s="2">
        <v>0.63846064814814818</v>
      </c>
      <c r="D8150" s="3" t="s">
        <v>40111</v>
      </c>
      <c r="E8150" s="3" t="s">
        <v>40115</v>
      </c>
      <c r="F8150" s="3" t="s">
        <v>40112</v>
      </c>
      <c r="G8150" s="3" t="s">
        <v>40113</v>
      </c>
      <c r="H8150" s="3" t="s">
        <v>40114</v>
      </c>
    </row>
    <row r="8151" spans="1:8" ht="72.5" x14ac:dyDescent="0.35">
      <c r="A8151" s="4">
        <v>37731</v>
      </c>
      <c r="B8151" s="1">
        <v>45254</v>
      </c>
      <c r="C8151" s="2">
        <v>0.64015046296296296</v>
      </c>
      <c r="D8151" s="3" t="s">
        <v>985</v>
      </c>
      <c r="E8151" s="3" t="s">
        <v>40117</v>
      </c>
      <c r="F8151" s="3" t="s">
        <v>10428</v>
      </c>
      <c r="G8151" s="3" t="s">
        <v>13295</v>
      </c>
      <c r="H8151" s="3" t="s">
        <v>40116</v>
      </c>
    </row>
    <row r="8152" spans="1:8" ht="58" x14ac:dyDescent="0.35">
      <c r="A8152" s="4">
        <v>40828</v>
      </c>
      <c r="B8152" s="1">
        <v>45254</v>
      </c>
      <c r="C8152" s="2">
        <v>0.64679398148148148</v>
      </c>
      <c r="D8152" s="3" t="s">
        <v>40118</v>
      </c>
      <c r="E8152" s="3" t="s">
        <v>11507</v>
      </c>
      <c r="F8152" s="3" t="s">
        <v>40119</v>
      </c>
      <c r="G8152" s="3" t="s">
        <v>10537</v>
      </c>
      <c r="H8152" s="3" t="s">
        <v>40120</v>
      </c>
    </row>
    <row r="8153" spans="1:8" ht="29" x14ac:dyDescent="0.35">
      <c r="A8153" s="4">
        <v>200931</v>
      </c>
      <c r="B8153" s="1">
        <v>45254</v>
      </c>
      <c r="C8153" s="2">
        <v>0.64792824074074074</v>
      </c>
      <c r="D8153" s="3" t="s">
        <v>40121</v>
      </c>
      <c r="E8153" s="3" t="s">
        <v>40124</v>
      </c>
      <c r="F8153" s="3" t="s">
        <v>40122</v>
      </c>
      <c r="G8153" s="3" t="s">
        <v>14551</v>
      </c>
      <c r="H8153" s="3" t="s">
        <v>40123</v>
      </c>
    </row>
    <row r="8154" spans="1:8" ht="43.5" x14ac:dyDescent="0.35">
      <c r="A8154" s="4">
        <v>14988</v>
      </c>
      <c r="B8154" s="1">
        <v>45254</v>
      </c>
      <c r="C8154" s="2">
        <v>0.65194444444444444</v>
      </c>
      <c r="D8154" s="3" t="s">
        <v>892</v>
      </c>
      <c r="E8154" s="3" t="s">
        <v>40126</v>
      </c>
      <c r="F8154" s="3" t="s">
        <v>40125</v>
      </c>
      <c r="G8154" s="3" t="s">
        <v>12687</v>
      </c>
      <c r="H8154" s="3" t="s">
        <v>11777</v>
      </c>
    </row>
    <row r="8155" spans="1:8" ht="58" x14ac:dyDescent="0.35">
      <c r="A8155" s="4">
        <v>45552</v>
      </c>
      <c r="B8155" s="1">
        <v>45254</v>
      </c>
      <c r="C8155" s="2">
        <v>0.65615740740740736</v>
      </c>
      <c r="D8155" s="3" t="s">
        <v>38946</v>
      </c>
      <c r="E8155" s="3" t="s">
        <v>14743</v>
      </c>
      <c r="F8155" s="3" t="s">
        <v>38947</v>
      </c>
      <c r="G8155" s="3" t="s">
        <v>40127</v>
      </c>
      <c r="H8155" s="3" t="s">
        <v>38949</v>
      </c>
    </row>
    <row r="8156" spans="1:8" ht="29" x14ac:dyDescent="0.35">
      <c r="A8156" s="4">
        <v>78666</v>
      </c>
      <c r="B8156" s="1">
        <v>45254</v>
      </c>
      <c r="C8156" s="2">
        <v>0.65703703703703698</v>
      </c>
      <c r="D8156" s="3" t="s">
        <v>40128</v>
      </c>
      <c r="E8156" s="3" t="s">
        <v>40128</v>
      </c>
      <c r="F8156" s="3" t="s">
        <v>40128</v>
      </c>
      <c r="G8156" s="3" t="s">
        <v>40128</v>
      </c>
      <c r="H8156" s="3" t="s">
        <v>40128</v>
      </c>
    </row>
    <row r="8157" spans="1:8" ht="43.5" x14ac:dyDescent="0.35">
      <c r="A8157" s="4">
        <v>44696</v>
      </c>
      <c r="B8157" s="1">
        <v>45254</v>
      </c>
      <c r="C8157" s="2">
        <v>0.6592824074074074</v>
      </c>
      <c r="D8157" s="3" t="s">
        <v>40129</v>
      </c>
      <c r="E8157" s="3" t="s">
        <v>12476</v>
      </c>
      <c r="F8157" s="3" t="s">
        <v>12808</v>
      </c>
      <c r="G8157" s="3" t="s">
        <v>12476</v>
      </c>
      <c r="H8157" s="3" t="s">
        <v>10992</v>
      </c>
    </row>
    <row r="8158" spans="1:8" ht="29" x14ac:dyDescent="0.35">
      <c r="A8158" s="4">
        <v>207831</v>
      </c>
      <c r="B8158" s="1">
        <v>45254</v>
      </c>
      <c r="C8158" s="2">
        <v>0.66008101851851853</v>
      </c>
      <c r="D8158" s="3" t="s">
        <v>40130</v>
      </c>
      <c r="E8158" s="3" t="s">
        <v>40133</v>
      </c>
      <c r="F8158" s="3" t="s">
        <v>1510</v>
      </c>
      <c r="G8158" s="3" t="s">
        <v>40131</v>
      </c>
      <c r="H8158" s="3" t="s">
        <v>40132</v>
      </c>
    </row>
    <row r="8159" spans="1:8" ht="261" x14ac:dyDescent="0.35">
      <c r="A8159" s="4">
        <v>199416</v>
      </c>
      <c r="B8159" s="1">
        <v>45254</v>
      </c>
      <c r="C8159" s="2">
        <v>0.66021990740740744</v>
      </c>
      <c r="D8159" s="3" t="s">
        <v>40134</v>
      </c>
      <c r="E8159" s="3" t="s">
        <v>40138</v>
      </c>
      <c r="F8159" s="3" t="s">
        <v>40135</v>
      </c>
      <c r="G8159" s="3" t="s">
        <v>40136</v>
      </c>
      <c r="H8159" s="3" t="s">
        <v>40137</v>
      </c>
    </row>
    <row r="8160" spans="1:8" ht="29" x14ac:dyDescent="0.35">
      <c r="A8160" s="4">
        <v>82144</v>
      </c>
      <c r="B8160" s="1">
        <v>45254</v>
      </c>
      <c r="C8160" s="2">
        <v>0.66024305555555551</v>
      </c>
      <c r="D8160" s="3" t="s">
        <v>1933</v>
      </c>
      <c r="E8160" s="3" t="s">
        <v>40141</v>
      </c>
      <c r="F8160" s="3" t="s">
        <v>40139</v>
      </c>
      <c r="G8160" s="3" t="s">
        <v>14341</v>
      </c>
      <c r="H8160" s="3" t="s">
        <v>40140</v>
      </c>
    </row>
    <row r="8161" spans="1:8" ht="29" x14ac:dyDescent="0.35">
      <c r="A8161" s="4">
        <v>204302</v>
      </c>
      <c r="B8161" s="1">
        <v>45254</v>
      </c>
      <c r="C8161" s="2">
        <v>0.66274305555555557</v>
      </c>
      <c r="D8161" s="3" t="s">
        <v>40142</v>
      </c>
      <c r="E8161" s="3" t="s">
        <v>40145</v>
      </c>
      <c r="F8161" s="3" t="s">
        <v>40143</v>
      </c>
      <c r="G8161" s="3" t="s">
        <v>10714</v>
      </c>
      <c r="H8161" s="3" t="s">
        <v>40144</v>
      </c>
    </row>
    <row r="8162" spans="1:8" ht="29" x14ac:dyDescent="0.35">
      <c r="A8162" s="4">
        <v>48828</v>
      </c>
      <c r="B8162" s="1">
        <v>45254</v>
      </c>
      <c r="C8162" s="2">
        <v>0.66935185185185186</v>
      </c>
      <c r="D8162" s="3" t="s">
        <v>892</v>
      </c>
      <c r="E8162" s="3" t="s">
        <v>40147</v>
      </c>
      <c r="F8162" s="3" t="s">
        <v>40146</v>
      </c>
      <c r="G8162" s="3" t="s">
        <v>11021</v>
      </c>
      <c r="H8162" s="3" t="s">
        <v>12391</v>
      </c>
    </row>
    <row r="8163" spans="1:8" ht="58" x14ac:dyDescent="0.35">
      <c r="A8163" s="4">
        <v>39210</v>
      </c>
      <c r="B8163" s="1">
        <v>45254</v>
      </c>
      <c r="C8163" s="2">
        <v>0.67070601851851841</v>
      </c>
      <c r="D8163" s="3" t="s">
        <v>40148</v>
      </c>
      <c r="E8163" s="3" t="s">
        <v>39522</v>
      </c>
      <c r="F8163" s="3" t="s">
        <v>40149</v>
      </c>
      <c r="G8163" s="3" t="e">
        <f>+ORTHOSTATIC DIZZNES + UTI</f>
        <v>#NAME?</v>
      </c>
      <c r="H8163" s="3" t="s">
        <v>40150</v>
      </c>
    </row>
    <row r="8164" spans="1:8" ht="29" x14ac:dyDescent="0.35">
      <c r="A8164" s="4">
        <v>131932</v>
      </c>
      <c r="B8164" s="1">
        <v>45254</v>
      </c>
      <c r="C8164" s="2">
        <v>0.67270833333333335</v>
      </c>
      <c r="D8164" s="3" t="s">
        <v>40151</v>
      </c>
      <c r="E8164" s="3" t="s">
        <v>40154</v>
      </c>
      <c r="F8164" s="3" t="s">
        <v>40152</v>
      </c>
      <c r="G8164" s="3" t="s">
        <v>13799</v>
      </c>
      <c r="H8164" s="3" t="s">
        <v>40153</v>
      </c>
    </row>
    <row r="8165" spans="1:8" ht="87" x14ac:dyDescent="0.35">
      <c r="A8165" s="4">
        <v>70266</v>
      </c>
      <c r="B8165" s="1">
        <v>45254</v>
      </c>
      <c r="C8165" s="2">
        <v>0.68207175925925922</v>
      </c>
      <c r="D8165" s="3" t="s">
        <v>40155</v>
      </c>
      <c r="E8165" s="3" t="s">
        <v>40159</v>
      </c>
      <c r="F8165" s="3" t="s">
        <v>40156</v>
      </c>
      <c r="G8165" s="3" t="s">
        <v>40157</v>
      </c>
      <c r="H8165" s="3" t="s">
        <v>40158</v>
      </c>
    </row>
    <row r="8166" spans="1:8" x14ac:dyDescent="0.35">
      <c r="A8166" s="4">
        <v>198789</v>
      </c>
      <c r="B8166" s="1">
        <v>45254</v>
      </c>
      <c r="C8166" s="2">
        <v>0.68440972222222218</v>
      </c>
      <c r="D8166" s="3" t="s">
        <v>40160</v>
      </c>
      <c r="E8166" s="3" t="s">
        <v>40162</v>
      </c>
      <c r="F8166" s="3" t="s">
        <v>40161</v>
      </c>
      <c r="G8166" s="3" t="s">
        <v>40162</v>
      </c>
      <c r="H8166" s="3" t="s">
        <v>40163</v>
      </c>
    </row>
    <row r="8167" spans="1:8" ht="72.5" x14ac:dyDescent="0.35">
      <c r="A8167" s="4">
        <v>32769</v>
      </c>
      <c r="B8167" s="1">
        <v>45254</v>
      </c>
      <c r="C8167" s="2">
        <v>0.68628472222222225</v>
      </c>
      <c r="D8167" s="3" t="s">
        <v>985</v>
      </c>
      <c r="E8167" s="3" t="s">
        <v>40165</v>
      </c>
      <c r="F8167" s="3" t="s">
        <v>40164</v>
      </c>
      <c r="G8167" s="3" t="s">
        <v>40165</v>
      </c>
      <c r="H8167" s="3" t="s">
        <v>40166</v>
      </c>
    </row>
    <row r="8168" spans="1:8" ht="72.5" x14ac:dyDescent="0.35">
      <c r="A8168" s="4">
        <v>145692</v>
      </c>
      <c r="B8168" s="1">
        <v>45254</v>
      </c>
      <c r="C8168" s="2">
        <v>0.68721064814814825</v>
      </c>
      <c r="D8168" s="3" t="s">
        <v>40167</v>
      </c>
      <c r="E8168" s="3" t="s">
        <v>40171</v>
      </c>
      <c r="F8168" s="3" t="s">
        <v>40168</v>
      </c>
      <c r="G8168" s="3" t="s">
        <v>40169</v>
      </c>
      <c r="H8168" s="3" t="s">
        <v>40170</v>
      </c>
    </row>
    <row r="8169" spans="1:8" ht="29" x14ac:dyDescent="0.35">
      <c r="A8169" s="4">
        <v>16078</v>
      </c>
      <c r="B8169" s="1">
        <v>45254</v>
      </c>
      <c r="C8169" s="2">
        <v>0.69160879629629635</v>
      </c>
      <c r="D8169" s="3" t="s">
        <v>10412</v>
      </c>
      <c r="E8169" s="3" t="s">
        <v>14066</v>
      </c>
      <c r="F8169" s="3" t="s">
        <v>1800</v>
      </c>
      <c r="G8169" s="3" t="s">
        <v>14503</v>
      </c>
      <c r="H8169" s="3" t="s">
        <v>40172</v>
      </c>
    </row>
    <row r="8170" spans="1:8" ht="29" x14ac:dyDescent="0.35">
      <c r="A8170" s="4">
        <v>128216</v>
      </c>
      <c r="B8170" s="1">
        <v>45254</v>
      </c>
      <c r="C8170" s="2">
        <v>0.69913194444444438</v>
      </c>
      <c r="D8170" s="3" t="s">
        <v>10412</v>
      </c>
      <c r="E8170" s="3" t="s">
        <v>15077</v>
      </c>
      <c r="F8170" s="3" t="s">
        <v>40173</v>
      </c>
      <c r="G8170" s="3" t="s">
        <v>12356</v>
      </c>
      <c r="H8170" s="3" t="s">
        <v>40174</v>
      </c>
    </row>
    <row r="8171" spans="1:8" ht="29" x14ac:dyDescent="0.35">
      <c r="A8171" s="4">
        <v>190270</v>
      </c>
      <c r="B8171" s="1">
        <v>45254</v>
      </c>
      <c r="C8171" s="2">
        <v>0.70011574074074068</v>
      </c>
      <c r="D8171" s="3" t="s">
        <v>40175</v>
      </c>
      <c r="E8171" s="3" t="s">
        <v>40175</v>
      </c>
      <c r="F8171" s="3" t="s">
        <v>40176</v>
      </c>
      <c r="G8171" s="3" t="s">
        <v>40175</v>
      </c>
      <c r="H8171" s="3" t="s">
        <v>40177</v>
      </c>
    </row>
    <row r="8172" spans="1:8" ht="58" x14ac:dyDescent="0.35">
      <c r="A8172" s="4">
        <v>182815</v>
      </c>
      <c r="B8172" s="1">
        <v>45254</v>
      </c>
      <c r="C8172" s="2">
        <v>0.70325231481481476</v>
      </c>
      <c r="D8172" s="3" t="s">
        <v>40178</v>
      </c>
      <c r="E8172" s="3" t="s">
        <v>40182</v>
      </c>
      <c r="F8172" s="3" t="s">
        <v>40179</v>
      </c>
      <c r="G8172" s="3" t="s">
        <v>40180</v>
      </c>
      <c r="H8172" s="3" t="s">
        <v>40181</v>
      </c>
    </row>
    <row r="8173" spans="1:8" ht="29" x14ac:dyDescent="0.35">
      <c r="A8173" s="4">
        <v>5612</v>
      </c>
      <c r="B8173" s="1">
        <v>45254</v>
      </c>
      <c r="C8173" s="2">
        <v>0.70517361111111121</v>
      </c>
      <c r="D8173" s="3" t="s">
        <v>15155</v>
      </c>
      <c r="E8173" s="3" t="s">
        <v>40186</v>
      </c>
      <c r="F8173" s="3" t="s">
        <v>40183</v>
      </c>
      <c r="G8173" s="3" t="s">
        <v>40184</v>
      </c>
      <c r="H8173" s="3" t="s">
        <v>40185</v>
      </c>
    </row>
    <row r="8174" spans="1:8" ht="87" x14ac:dyDescent="0.35">
      <c r="A8174" s="4">
        <v>182815</v>
      </c>
      <c r="B8174" s="1">
        <v>45254</v>
      </c>
      <c r="C8174" s="2">
        <v>0.70546296296296296</v>
      </c>
      <c r="D8174" s="3" t="s">
        <v>40178</v>
      </c>
      <c r="E8174" s="3" t="s">
        <v>40182</v>
      </c>
      <c r="F8174" s="3" t="s">
        <v>40179</v>
      </c>
      <c r="G8174" s="3" t="s">
        <v>40187</v>
      </c>
      <c r="H8174" s="3" t="s">
        <v>40188</v>
      </c>
    </row>
    <row r="8175" spans="1:8" ht="29" x14ac:dyDescent="0.35">
      <c r="A8175" s="4">
        <v>8594</v>
      </c>
      <c r="B8175" s="1">
        <v>45254</v>
      </c>
      <c r="C8175" s="2">
        <v>0.70707175925925936</v>
      </c>
      <c r="D8175" s="3" t="s">
        <v>10518</v>
      </c>
      <c r="E8175" s="3" t="s">
        <v>40189</v>
      </c>
      <c r="F8175" s="3" t="s">
        <v>1509</v>
      </c>
      <c r="G8175" s="3" t="s">
        <v>40189</v>
      </c>
      <c r="H8175" s="3" t="s">
        <v>40190</v>
      </c>
    </row>
    <row r="8176" spans="1:8" ht="58" x14ac:dyDescent="0.35">
      <c r="A8176" s="4">
        <v>63221</v>
      </c>
      <c r="B8176" s="1">
        <v>45254</v>
      </c>
      <c r="C8176" s="2">
        <v>0.71250000000000002</v>
      </c>
      <c r="D8176" s="3" t="s">
        <v>40191</v>
      </c>
      <c r="E8176" s="3" t="s">
        <v>40194</v>
      </c>
      <c r="F8176" s="3" t="s">
        <v>40192</v>
      </c>
      <c r="G8176" s="3" t="s">
        <v>14503</v>
      </c>
      <c r="H8176" s="3" t="s">
        <v>40193</v>
      </c>
    </row>
    <row r="8177" spans="1:8" ht="29" x14ac:dyDescent="0.35">
      <c r="A8177" s="4">
        <v>177217</v>
      </c>
      <c r="B8177" s="1">
        <v>45254</v>
      </c>
      <c r="C8177" s="2">
        <v>0.71609953703703699</v>
      </c>
      <c r="D8177" s="3" t="s">
        <v>40195</v>
      </c>
      <c r="E8177" s="3" t="s">
        <v>40195</v>
      </c>
      <c r="F8177" s="3" t="s">
        <v>789</v>
      </c>
      <c r="G8177" s="3" t="s">
        <v>40196</v>
      </c>
      <c r="H8177" s="3" t="s">
        <v>40197</v>
      </c>
    </row>
    <row r="8178" spans="1:8" x14ac:dyDescent="0.35">
      <c r="A8178" s="4">
        <v>42916</v>
      </c>
      <c r="B8178" s="1">
        <v>45254</v>
      </c>
      <c r="C8178" s="2">
        <v>0.71693287037037035</v>
      </c>
      <c r="D8178" s="3" t="s">
        <v>12506</v>
      </c>
      <c r="E8178" s="3" t="s">
        <v>40199</v>
      </c>
      <c r="F8178" s="3" t="s">
        <v>40198</v>
      </c>
      <c r="G8178" s="3" t="s">
        <v>40199</v>
      </c>
      <c r="H8178" s="3" t="s">
        <v>12506</v>
      </c>
    </row>
    <row r="8179" spans="1:8" ht="29" x14ac:dyDescent="0.35">
      <c r="A8179" s="4">
        <v>8900</v>
      </c>
      <c r="B8179" s="1">
        <v>45254</v>
      </c>
      <c r="C8179" s="2">
        <v>0.71754629629629629</v>
      </c>
      <c r="D8179" s="3" t="s">
        <v>432</v>
      </c>
      <c r="E8179" s="3" t="s">
        <v>40202</v>
      </c>
      <c r="F8179" s="3" t="s">
        <v>40200</v>
      </c>
      <c r="G8179" s="3" t="s">
        <v>102</v>
      </c>
      <c r="H8179" s="3" t="s">
        <v>40201</v>
      </c>
    </row>
    <row r="8180" spans="1:8" ht="29" x14ac:dyDescent="0.35">
      <c r="A8180" s="4">
        <v>207688</v>
      </c>
      <c r="B8180" s="1">
        <v>45254</v>
      </c>
      <c r="C8180" s="2">
        <v>0.72629629629629633</v>
      </c>
      <c r="D8180" s="3" t="s">
        <v>40203</v>
      </c>
      <c r="E8180" s="3" t="s">
        <v>40204</v>
      </c>
      <c r="F8180" s="3" t="s">
        <v>1520</v>
      </c>
      <c r="G8180" s="3" t="s">
        <v>40204</v>
      </c>
      <c r="H8180" s="3" t="s">
        <v>40205</v>
      </c>
    </row>
    <row r="8181" spans="1:8" ht="58" x14ac:dyDescent="0.35">
      <c r="A8181" s="4">
        <v>33571</v>
      </c>
      <c r="B8181" s="1">
        <v>45254</v>
      </c>
      <c r="C8181" s="2">
        <v>0.72744212962962962</v>
      </c>
      <c r="D8181" s="3" t="s">
        <v>40206</v>
      </c>
      <c r="E8181" s="3" t="s">
        <v>40209</v>
      </c>
      <c r="F8181" s="3" t="s">
        <v>40207</v>
      </c>
      <c r="G8181" s="3" t="s">
        <v>40208</v>
      </c>
      <c r="H8181" s="3" t="s">
        <v>1325</v>
      </c>
    </row>
    <row r="8182" spans="1:8" ht="87" x14ac:dyDescent="0.35">
      <c r="A8182" s="4">
        <v>33571</v>
      </c>
      <c r="B8182" s="1">
        <v>45254</v>
      </c>
      <c r="C8182" s="2">
        <v>0.73113425925925923</v>
      </c>
      <c r="D8182" s="3" t="s">
        <v>40206</v>
      </c>
      <c r="E8182" s="3" t="s">
        <v>40209</v>
      </c>
      <c r="F8182" s="3" t="s">
        <v>40210</v>
      </c>
      <c r="G8182" s="3" t="s">
        <v>40208</v>
      </c>
      <c r="H8182" s="3" t="s">
        <v>1325</v>
      </c>
    </row>
    <row r="8183" spans="1:8" ht="145" x14ac:dyDescent="0.35">
      <c r="A8183" s="4">
        <v>208144</v>
      </c>
      <c r="B8183" s="1">
        <v>45254</v>
      </c>
      <c r="C8183" s="2">
        <v>0.74026620370370377</v>
      </c>
      <c r="D8183" s="3" t="s">
        <v>40211</v>
      </c>
      <c r="E8183" s="3" t="s">
        <v>40215</v>
      </c>
      <c r="F8183" s="3" t="s">
        <v>40212</v>
      </c>
      <c r="G8183" s="3" t="s">
        <v>40213</v>
      </c>
      <c r="H8183" s="3" t="s">
        <v>40214</v>
      </c>
    </row>
    <row r="8184" spans="1:8" ht="130.5" x14ac:dyDescent="0.35">
      <c r="A8184" s="4">
        <v>51458</v>
      </c>
      <c r="B8184" s="1">
        <v>45254</v>
      </c>
      <c r="C8184" s="2">
        <v>0.76012731481481488</v>
      </c>
      <c r="D8184" s="3" t="s">
        <v>40216</v>
      </c>
      <c r="E8184" s="3" t="s">
        <v>40220</v>
      </c>
      <c r="F8184" s="3" t="s">
        <v>40217</v>
      </c>
      <c r="G8184" s="3" t="s">
        <v>40218</v>
      </c>
      <c r="H8184" s="3" t="s">
        <v>40219</v>
      </c>
    </row>
    <row r="8185" spans="1:8" ht="116" x14ac:dyDescent="0.35">
      <c r="A8185" s="4">
        <v>202448</v>
      </c>
      <c r="B8185" s="1">
        <v>45255</v>
      </c>
      <c r="C8185" s="2">
        <v>0.39732638888888888</v>
      </c>
      <c r="D8185" s="3" t="s">
        <v>40221</v>
      </c>
      <c r="E8185" s="3" t="s">
        <v>40222</v>
      </c>
      <c r="F8185" s="3" t="s">
        <v>11145</v>
      </c>
      <c r="G8185" s="3" t="s">
        <v>40222</v>
      </c>
      <c r="H8185" s="3" t="s">
        <v>40223</v>
      </c>
    </row>
    <row r="8186" spans="1:8" x14ac:dyDescent="0.35">
      <c r="A8186" s="4">
        <v>168334</v>
      </c>
      <c r="B8186" s="1">
        <v>45255</v>
      </c>
      <c r="C8186" s="2">
        <v>0.41987268518518522</v>
      </c>
      <c r="D8186" s="3" t="s">
        <v>1780</v>
      </c>
      <c r="E8186" s="3" t="s">
        <v>1853</v>
      </c>
      <c r="F8186" s="3" t="s">
        <v>1521</v>
      </c>
      <c r="G8186" s="3" t="s">
        <v>1509</v>
      </c>
      <c r="H8186" s="3" t="s">
        <v>11647</v>
      </c>
    </row>
    <row r="8187" spans="1:8" ht="101.5" x14ac:dyDescent="0.35">
      <c r="A8187" s="4">
        <v>208645</v>
      </c>
      <c r="B8187" s="1">
        <v>45255</v>
      </c>
      <c r="C8187" s="2">
        <v>0.42293981481481485</v>
      </c>
      <c r="D8187" s="3" t="s">
        <v>40224</v>
      </c>
      <c r="E8187" s="3" t="s">
        <v>40228</v>
      </c>
      <c r="F8187" s="3" t="s">
        <v>40225</v>
      </c>
      <c r="G8187" s="3" t="s">
        <v>40226</v>
      </c>
      <c r="H8187" s="3" t="s">
        <v>40227</v>
      </c>
    </row>
    <row r="8188" spans="1:8" ht="101.5" x14ac:dyDescent="0.35">
      <c r="A8188" s="4">
        <v>208649</v>
      </c>
      <c r="B8188" s="1">
        <v>45255</v>
      </c>
      <c r="C8188" s="2">
        <v>0.46266203703703707</v>
      </c>
      <c r="D8188" s="3" t="s">
        <v>40229</v>
      </c>
      <c r="E8188" s="3" t="s">
        <v>40233</v>
      </c>
      <c r="F8188" s="3" t="s">
        <v>40230</v>
      </c>
      <c r="G8188" s="3" t="s">
        <v>40231</v>
      </c>
      <c r="H8188" s="3" t="s">
        <v>40232</v>
      </c>
    </row>
    <row r="8189" spans="1:8" x14ac:dyDescent="0.35">
      <c r="A8189" s="4">
        <v>154487</v>
      </c>
      <c r="B8189" s="1">
        <v>45256</v>
      </c>
      <c r="C8189" s="2">
        <v>4.2939814814814813E-2</v>
      </c>
      <c r="D8189" s="3" t="s">
        <v>1853</v>
      </c>
      <c r="E8189" s="3" t="s">
        <v>1780</v>
      </c>
      <c r="F8189" s="3" t="s">
        <v>1853</v>
      </c>
      <c r="G8189" s="3" t="s">
        <v>11647</v>
      </c>
      <c r="H8189" s="3" t="s">
        <v>1853</v>
      </c>
    </row>
    <row r="8190" spans="1:8" ht="58" x14ac:dyDescent="0.35">
      <c r="A8190" s="4">
        <v>44729</v>
      </c>
      <c r="B8190" s="1">
        <v>45256</v>
      </c>
      <c r="C8190" s="2">
        <v>0.48314814814814816</v>
      </c>
      <c r="D8190" s="3" t="s">
        <v>167</v>
      </c>
      <c r="E8190" s="3" t="s">
        <v>14988</v>
      </c>
      <c r="F8190" s="3" t="s">
        <v>10488</v>
      </c>
      <c r="G8190" s="3" t="s">
        <v>12262</v>
      </c>
      <c r="H8190" s="3" t="s">
        <v>254</v>
      </c>
    </row>
    <row r="8191" spans="1:8" ht="43.5" x14ac:dyDescent="0.35">
      <c r="A8191" s="4">
        <v>59000</v>
      </c>
      <c r="B8191" s="1">
        <v>45257</v>
      </c>
      <c r="C8191" s="2">
        <v>0.33913194444444444</v>
      </c>
      <c r="D8191" s="3" t="s">
        <v>10448</v>
      </c>
      <c r="E8191" s="3" t="s">
        <v>40237</v>
      </c>
      <c r="F8191" s="3" t="s">
        <v>40234</v>
      </c>
      <c r="G8191" s="3" t="s">
        <v>40235</v>
      </c>
      <c r="H8191" s="3" t="s">
        <v>40236</v>
      </c>
    </row>
    <row r="8192" spans="1:8" ht="43.5" x14ac:dyDescent="0.35">
      <c r="A8192" s="4">
        <v>89135</v>
      </c>
      <c r="B8192" s="1">
        <v>45257</v>
      </c>
      <c r="C8192" s="2">
        <v>0.34973379629629631</v>
      </c>
      <c r="D8192" s="3" t="s">
        <v>10412</v>
      </c>
      <c r="E8192" s="3" t="s">
        <v>40239</v>
      </c>
      <c r="F8192" s="3" t="s">
        <v>1520</v>
      </c>
      <c r="G8192" s="3" t="s">
        <v>14404</v>
      </c>
      <c r="H8192" s="3" t="s">
        <v>40238</v>
      </c>
    </row>
    <row r="8193" spans="1:8" x14ac:dyDescent="0.35">
      <c r="A8193" s="4">
        <v>97842</v>
      </c>
      <c r="B8193" s="1">
        <v>45257</v>
      </c>
      <c r="C8193" s="2">
        <v>0.35085648148148146</v>
      </c>
      <c r="D8193" s="3" t="s">
        <v>233</v>
      </c>
      <c r="E8193" s="3" t="s">
        <v>11184</v>
      </c>
      <c r="F8193" s="3" t="s">
        <v>40240</v>
      </c>
      <c r="G8193" s="3" t="s">
        <v>1268</v>
      </c>
      <c r="H8193" s="3" t="s">
        <v>13375</v>
      </c>
    </row>
    <row r="8194" spans="1:8" ht="43.5" x14ac:dyDescent="0.35">
      <c r="A8194" s="4">
        <v>207618</v>
      </c>
      <c r="B8194" s="1">
        <v>45257</v>
      </c>
      <c r="C8194" s="2">
        <v>0.3526157407407407</v>
      </c>
      <c r="D8194" s="3" t="s">
        <v>40241</v>
      </c>
      <c r="E8194" s="3" t="s">
        <v>40245</v>
      </c>
      <c r="F8194" s="3" t="s">
        <v>40242</v>
      </c>
      <c r="G8194" s="3" t="s">
        <v>40243</v>
      </c>
      <c r="H8194" s="3" t="s">
        <v>40244</v>
      </c>
    </row>
    <row r="8195" spans="1:8" ht="43.5" x14ac:dyDescent="0.35">
      <c r="A8195" s="4">
        <v>31281</v>
      </c>
      <c r="B8195" s="1">
        <v>45257</v>
      </c>
      <c r="C8195" s="2">
        <v>0.35483796296296299</v>
      </c>
      <c r="D8195" s="3" t="s">
        <v>12611</v>
      </c>
      <c r="E8195" s="3" t="s">
        <v>40247</v>
      </c>
      <c r="F8195" s="3" t="s">
        <v>40246</v>
      </c>
      <c r="G8195" s="3" t="s">
        <v>13990</v>
      </c>
      <c r="H8195" s="3" t="s">
        <v>13373</v>
      </c>
    </row>
    <row r="8196" spans="1:8" ht="58" x14ac:dyDescent="0.35">
      <c r="A8196" s="4">
        <v>29811</v>
      </c>
      <c r="B8196" s="1">
        <v>45257</v>
      </c>
      <c r="C8196" s="2">
        <v>0.35662037037037037</v>
      </c>
      <c r="D8196" s="3" t="s">
        <v>11085</v>
      </c>
      <c r="E8196" s="3" t="s">
        <v>15079</v>
      </c>
      <c r="F8196" s="3" t="s">
        <v>40248</v>
      </c>
      <c r="G8196" s="3" t="s">
        <v>15808</v>
      </c>
      <c r="H8196" s="3" t="s">
        <v>40249</v>
      </c>
    </row>
    <row r="8197" spans="1:8" ht="145" x14ac:dyDescent="0.35">
      <c r="A8197" s="4">
        <v>74667</v>
      </c>
      <c r="B8197" s="1">
        <v>45257</v>
      </c>
      <c r="C8197" s="2">
        <v>0.35753472222222221</v>
      </c>
      <c r="D8197" s="3" t="s">
        <v>167</v>
      </c>
      <c r="E8197" s="3" t="s">
        <v>40253</v>
      </c>
      <c r="F8197" s="3" t="s">
        <v>40250</v>
      </c>
      <c r="G8197" s="3" t="s">
        <v>40251</v>
      </c>
      <c r="H8197" s="3" t="s">
        <v>40252</v>
      </c>
    </row>
    <row r="8198" spans="1:8" ht="159.5" x14ac:dyDescent="0.35">
      <c r="A8198" s="4">
        <v>74667</v>
      </c>
      <c r="B8198" s="1">
        <v>45257</v>
      </c>
      <c r="C8198" s="2">
        <v>0.3596064814814815</v>
      </c>
      <c r="D8198" s="3" t="s">
        <v>167</v>
      </c>
      <c r="E8198" s="3" t="s">
        <v>40254</v>
      </c>
      <c r="F8198" s="3" t="s">
        <v>40250</v>
      </c>
      <c r="G8198" s="3" t="s">
        <v>40251</v>
      </c>
      <c r="H8198" s="3" t="s">
        <v>40252</v>
      </c>
    </row>
    <row r="8199" spans="1:8" ht="29" x14ac:dyDescent="0.35">
      <c r="A8199" s="4">
        <v>150393</v>
      </c>
      <c r="B8199" s="1">
        <v>45257</v>
      </c>
      <c r="C8199" s="2">
        <v>0.36040509259259257</v>
      </c>
      <c r="D8199" s="3" t="s">
        <v>10412</v>
      </c>
      <c r="E8199" s="3" t="s">
        <v>14904</v>
      </c>
      <c r="F8199" s="3" t="s">
        <v>40255</v>
      </c>
      <c r="G8199" s="3" t="s">
        <v>14478</v>
      </c>
      <c r="H8199" s="3" t="s">
        <v>40256</v>
      </c>
    </row>
    <row r="8200" spans="1:8" ht="58" x14ac:dyDescent="0.35">
      <c r="A8200" s="4">
        <v>193229</v>
      </c>
      <c r="B8200" s="1">
        <v>45257</v>
      </c>
      <c r="C8200" s="2">
        <v>0.36083333333333334</v>
      </c>
      <c r="D8200" s="3" t="s">
        <v>40257</v>
      </c>
      <c r="E8200" s="3" t="s">
        <v>40261</v>
      </c>
      <c r="F8200" s="3" t="s">
        <v>40258</v>
      </c>
      <c r="G8200" s="3" t="s">
        <v>40259</v>
      </c>
      <c r="H8200" s="3" t="s">
        <v>40260</v>
      </c>
    </row>
    <row r="8201" spans="1:8" ht="130.5" x14ac:dyDescent="0.35">
      <c r="A8201" s="4">
        <v>74667</v>
      </c>
      <c r="B8201" s="1">
        <v>45257</v>
      </c>
      <c r="C8201" s="2">
        <v>0.36091435185185183</v>
      </c>
      <c r="D8201" s="3" t="s">
        <v>167</v>
      </c>
      <c r="E8201" s="3" t="s">
        <v>40262</v>
      </c>
      <c r="F8201" s="3" t="s">
        <v>40250</v>
      </c>
      <c r="G8201" s="3" t="s">
        <v>40251</v>
      </c>
      <c r="H8201" s="3" t="s">
        <v>40252</v>
      </c>
    </row>
    <row r="8202" spans="1:8" ht="130.5" x14ac:dyDescent="0.35">
      <c r="A8202" s="4">
        <v>74667</v>
      </c>
      <c r="B8202" s="1">
        <v>45257</v>
      </c>
      <c r="C8202" s="2">
        <v>0.36171296296296296</v>
      </c>
      <c r="D8202" s="3" t="s">
        <v>167</v>
      </c>
      <c r="E8202" s="3" t="s">
        <v>40262</v>
      </c>
      <c r="F8202" s="3" t="s">
        <v>40250</v>
      </c>
      <c r="G8202" s="3" t="s">
        <v>40251</v>
      </c>
      <c r="H8202" s="3" t="s">
        <v>40252</v>
      </c>
    </row>
    <row r="8203" spans="1:8" ht="130.5" x14ac:dyDescent="0.35">
      <c r="A8203" s="4">
        <v>195753</v>
      </c>
      <c r="B8203" s="1">
        <v>45257</v>
      </c>
      <c r="C8203" s="2">
        <v>0.36181712962962959</v>
      </c>
      <c r="D8203" s="3" t="s">
        <v>40263</v>
      </c>
      <c r="E8203" s="3" t="s">
        <v>40263</v>
      </c>
      <c r="F8203" s="3" t="s">
        <v>40263</v>
      </c>
      <c r="G8203" s="3" t="s">
        <v>11710</v>
      </c>
      <c r="H8203" s="3" t="s">
        <v>1939</v>
      </c>
    </row>
    <row r="8204" spans="1:8" ht="58" x14ac:dyDescent="0.35">
      <c r="A8204" s="4">
        <v>193229</v>
      </c>
      <c r="B8204" s="1">
        <v>45257</v>
      </c>
      <c r="C8204" s="2">
        <v>0.3619560185185185</v>
      </c>
      <c r="D8204" s="3" t="s">
        <v>40257</v>
      </c>
      <c r="E8204" s="3" t="s">
        <v>40261</v>
      </c>
      <c r="F8204" s="3" t="s">
        <v>40258</v>
      </c>
      <c r="G8204" s="3" t="s">
        <v>40264</v>
      </c>
      <c r="H8204" s="3" t="s">
        <v>40265</v>
      </c>
    </row>
    <row r="8205" spans="1:8" x14ac:dyDescent="0.35">
      <c r="A8205" s="4">
        <v>179408</v>
      </c>
      <c r="B8205" s="1">
        <v>45257</v>
      </c>
      <c r="C8205" s="2">
        <v>0.36311342592592594</v>
      </c>
      <c r="D8205" s="3" t="s">
        <v>1473</v>
      </c>
      <c r="E8205" s="3" t="s">
        <v>40267</v>
      </c>
      <c r="F8205" s="3" t="s">
        <v>10588</v>
      </c>
      <c r="G8205" s="3" t="s">
        <v>40266</v>
      </c>
      <c r="H8205" s="3" t="s">
        <v>6842</v>
      </c>
    </row>
    <row r="8206" spans="1:8" x14ac:dyDescent="0.35">
      <c r="A8206" s="4">
        <v>33333</v>
      </c>
      <c r="B8206" s="1">
        <v>45257</v>
      </c>
      <c r="C8206" s="2">
        <v>0.36420138888888887</v>
      </c>
      <c r="D8206" s="3" t="s">
        <v>11699</v>
      </c>
      <c r="E8206" s="3" t="s">
        <v>11699</v>
      </c>
      <c r="F8206" s="3" t="s">
        <v>11699</v>
      </c>
      <c r="G8206" s="3" t="s">
        <v>11699</v>
      </c>
      <c r="H8206" s="3" t="s">
        <v>11699</v>
      </c>
    </row>
    <row r="8207" spans="1:8" ht="29" x14ac:dyDescent="0.35">
      <c r="A8207" s="4">
        <v>38867</v>
      </c>
      <c r="B8207" s="1">
        <v>45257</v>
      </c>
      <c r="C8207" s="2">
        <v>0.3649189814814815</v>
      </c>
      <c r="D8207" s="3" t="s">
        <v>233</v>
      </c>
      <c r="E8207" s="3" t="s">
        <v>40269</v>
      </c>
      <c r="F8207" s="3" t="s">
        <v>40268</v>
      </c>
      <c r="G8207" s="3" t="s">
        <v>1253</v>
      </c>
      <c r="H8207" s="3" t="s">
        <v>12617</v>
      </c>
    </row>
    <row r="8208" spans="1:8" ht="87" x14ac:dyDescent="0.35">
      <c r="A8208" s="4">
        <v>45452</v>
      </c>
      <c r="B8208" s="1">
        <v>45257</v>
      </c>
      <c r="C8208" s="2">
        <v>0.36644675925925929</v>
      </c>
      <c r="D8208" s="3" t="s">
        <v>1702</v>
      </c>
      <c r="E8208" s="3" t="s">
        <v>40273</v>
      </c>
      <c r="F8208" s="3" t="s">
        <v>40270</v>
      </c>
      <c r="G8208" s="3" t="s">
        <v>40271</v>
      </c>
      <c r="H8208" s="3" t="s">
        <v>40272</v>
      </c>
    </row>
    <row r="8209" spans="1:8" ht="29" x14ac:dyDescent="0.35">
      <c r="A8209" s="4">
        <v>176040</v>
      </c>
      <c r="B8209" s="1">
        <v>45257</v>
      </c>
      <c r="C8209" s="2">
        <v>0.3674884259259259</v>
      </c>
      <c r="D8209" s="3" t="s">
        <v>10412</v>
      </c>
      <c r="E8209" s="3" t="s">
        <v>14778</v>
      </c>
      <c r="F8209" s="3" t="s">
        <v>40274</v>
      </c>
      <c r="G8209" s="3" t="s">
        <v>13274</v>
      </c>
      <c r="H8209" s="3" t="s">
        <v>40275</v>
      </c>
    </row>
    <row r="8210" spans="1:8" ht="58" x14ac:dyDescent="0.35">
      <c r="A8210" s="4">
        <v>55222</v>
      </c>
      <c r="B8210" s="1">
        <v>45257</v>
      </c>
      <c r="C8210" s="2">
        <v>0.36944444444444446</v>
      </c>
      <c r="D8210" s="3" t="s">
        <v>1473</v>
      </c>
      <c r="E8210" s="3" t="s">
        <v>21604</v>
      </c>
      <c r="F8210" s="3" t="s">
        <v>10588</v>
      </c>
      <c r="G8210" s="3" t="s">
        <v>21604</v>
      </c>
      <c r="H8210" s="3" t="s">
        <v>6842</v>
      </c>
    </row>
    <row r="8211" spans="1:8" ht="58" x14ac:dyDescent="0.35">
      <c r="A8211" s="4">
        <v>28585</v>
      </c>
      <c r="B8211" s="1">
        <v>45257</v>
      </c>
      <c r="C8211" s="2">
        <v>0.36962962962962959</v>
      </c>
      <c r="D8211" s="3" t="s">
        <v>11085</v>
      </c>
      <c r="E8211" s="3" t="s">
        <v>40278</v>
      </c>
      <c r="F8211" s="3" t="s">
        <v>40276</v>
      </c>
      <c r="G8211" s="3" t="s">
        <v>13695</v>
      </c>
      <c r="H8211" s="3" t="s">
        <v>40277</v>
      </c>
    </row>
    <row r="8212" spans="1:8" ht="43.5" x14ac:dyDescent="0.35">
      <c r="A8212" s="4">
        <v>12141</v>
      </c>
      <c r="B8212" s="1">
        <v>45257</v>
      </c>
      <c r="C8212" s="2">
        <v>0.37194444444444441</v>
      </c>
      <c r="D8212" s="3" t="s">
        <v>40279</v>
      </c>
      <c r="E8212" s="3" t="s">
        <v>40282</v>
      </c>
      <c r="F8212" s="3" t="s">
        <v>40280</v>
      </c>
      <c r="G8212" s="3" t="s">
        <v>40281</v>
      </c>
      <c r="H8212" s="3" t="s">
        <v>10496</v>
      </c>
    </row>
    <row r="8213" spans="1:8" ht="87" x14ac:dyDescent="0.35">
      <c r="A8213" s="4">
        <v>50983</v>
      </c>
      <c r="B8213" s="1">
        <v>45257</v>
      </c>
      <c r="C8213" s="2">
        <v>0.3737037037037037</v>
      </c>
      <c r="D8213" s="3" t="s">
        <v>40283</v>
      </c>
      <c r="E8213" s="3" t="s">
        <v>40287</v>
      </c>
      <c r="F8213" s="3" t="s">
        <v>40284</v>
      </c>
      <c r="G8213" s="3" t="s">
        <v>40285</v>
      </c>
      <c r="H8213" s="3" t="s">
        <v>40286</v>
      </c>
    </row>
    <row r="8214" spans="1:8" x14ac:dyDescent="0.35">
      <c r="A8214" s="4">
        <v>49781</v>
      </c>
      <c r="B8214" s="1">
        <v>45257</v>
      </c>
      <c r="C8214" s="2">
        <v>0.37381944444444443</v>
      </c>
      <c r="D8214" s="3" t="s">
        <v>11699</v>
      </c>
      <c r="E8214" s="3" t="s">
        <v>11699</v>
      </c>
      <c r="F8214" s="3" t="s">
        <v>11699</v>
      </c>
      <c r="G8214" s="3" t="s">
        <v>11699</v>
      </c>
      <c r="H8214" s="3" t="s">
        <v>11699</v>
      </c>
    </row>
    <row r="8215" spans="1:8" ht="130.5" x14ac:dyDescent="0.35">
      <c r="A8215" s="4">
        <v>30033</v>
      </c>
      <c r="B8215" s="1">
        <v>45257</v>
      </c>
      <c r="C8215" s="2">
        <v>0.37407407407407406</v>
      </c>
      <c r="D8215" s="3" t="s">
        <v>40288</v>
      </c>
      <c r="E8215" s="3" t="s">
        <v>12040</v>
      </c>
      <c r="F8215" s="3" t="s">
        <v>40289</v>
      </c>
      <c r="G8215" s="3" t="s">
        <v>11732</v>
      </c>
      <c r="H8215" s="3" t="s">
        <v>40290</v>
      </c>
    </row>
    <row r="8216" spans="1:8" ht="159.5" x14ac:dyDescent="0.35">
      <c r="A8216" s="4">
        <v>38792</v>
      </c>
      <c r="B8216" s="1">
        <v>45257</v>
      </c>
      <c r="C8216" s="2">
        <v>0.37439814814814815</v>
      </c>
      <c r="D8216" s="3" t="s">
        <v>40291</v>
      </c>
      <c r="E8216" s="3" t="s">
        <v>40295</v>
      </c>
      <c r="F8216" s="3" t="s">
        <v>40292</v>
      </c>
      <c r="G8216" s="3" t="s">
        <v>40293</v>
      </c>
      <c r="H8216" s="3" t="s">
        <v>40294</v>
      </c>
    </row>
    <row r="8217" spans="1:8" ht="159.5" x14ac:dyDescent="0.35">
      <c r="A8217" s="4">
        <v>38792</v>
      </c>
      <c r="B8217" s="1">
        <v>45257</v>
      </c>
      <c r="C8217" s="2">
        <v>0.37582175925925926</v>
      </c>
      <c r="D8217" s="3" t="s">
        <v>40296</v>
      </c>
      <c r="E8217" s="3" t="s">
        <v>40295</v>
      </c>
      <c r="F8217" s="3" t="s">
        <v>40292</v>
      </c>
      <c r="G8217" s="3" t="s">
        <v>40293</v>
      </c>
      <c r="H8217" s="3" t="s">
        <v>40294</v>
      </c>
    </row>
    <row r="8218" spans="1:8" ht="87" x14ac:dyDescent="0.35">
      <c r="A8218" s="4">
        <v>110482</v>
      </c>
      <c r="B8218" s="1">
        <v>45257</v>
      </c>
      <c r="C8218" s="2">
        <v>0.37662037037037038</v>
      </c>
      <c r="D8218" s="3" t="s">
        <v>40297</v>
      </c>
      <c r="E8218" s="3" t="s">
        <v>40300</v>
      </c>
      <c r="F8218" s="3" t="s">
        <v>40298</v>
      </c>
      <c r="G8218" s="3" t="s">
        <v>40299</v>
      </c>
      <c r="H8218" s="3" t="s">
        <v>13375</v>
      </c>
    </row>
    <row r="8219" spans="1:8" ht="43.5" x14ac:dyDescent="0.35">
      <c r="A8219" s="4">
        <v>128881</v>
      </c>
      <c r="B8219" s="1">
        <v>45257</v>
      </c>
      <c r="C8219" s="2">
        <v>0.37706018518518519</v>
      </c>
      <c r="D8219" s="3" t="s">
        <v>40301</v>
      </c>
      <c r="E8219" s="3" t="s">
        <v>14168</v>
      </c>
      <c r="F8219" s="3" t="s">
        <v>40302</v>
      </c>
      <c r="G8219" s="3" t="s">
        <v>40303</v>
      </c>
      <c r="H8219" s="3" t="s">
        <v>10532</v>
      </c>
    </row>
    <row r="8220" spans="1:8" ht="101.5" x14ac:dyDescent="0.35">
      <c r="A8220" s="4">
        <v>39272</v>
      </c>
      <c r="B8220" s="1">
        <v>45257</v>
      </c>
      <c r="C8220" s="2">
        <v>0.37731481481481483</v>
      </c>
      <c r="D8220" s="3" t="s">
        <v>40304</v>
      </c>
      <c r="E8220" s="3" t="s">
        <v>40308</v>
      </c>
      <c r="F8220" s="3" t="s">
        <v>40305</v>
      </c>
      <c r="G8220" s="3" t="s">
        <v>40306</v>
      </c>
      <c r="H8220" s="3" t="s">
        <v>40307</v>
      </c>
    </row>
    <row r="8221" spans="1:8" ht="43.5" x14ac:dyDescent="0.35">
      <c r="A8221" s="4">
        <v>187092</v>
      </c>
      <c r="B8221" s="1">
        <v>45257</v>
      </c>
      <c r="C8221" s="2">
        <v>0.37869212962962967</v>
      </c>
      <c r="D8221" s="3" t="s">
        <v>40309</v>
      </c>
      <c r="E8221" s="3" t="s">
        <v>12852</v>
      </c>
      <c r="F8221" s="3" t="s">
        <v>40310</v>
      </c>
      <c r="G8221" s="3" t="s">
        <v>40311</v>
      </c>
      <c r="H8221" s="3" t="s">
        <v>40312</v>
      </c>
    </row>
    <row r="8222" spans="1:8" ht="72.5" x14ac:dyDescent="0.35">
      <c r="A8222" s="4">
        <v>183328</v>
      </c>
      <c r="B8222" s="1">
        <v>45257</v>
      </c>
      <c r="C8222" s="2">
        <v>0.3793171296296296</v>
      </c>
      <c r="D8222" s="3" t="s">
        <v>1933</v>
      </c>
      <c r="E8222" s="3" t="s">
        <v>40316</v>
      </c>
      <c r="F8222" s="3" t="s">
        <v>40313</v>
      </c>
      <c r="G8222" s="3" t="s">
        <v>40314</v>
      </c>
      <c r="H8222" s="3" t="s">
        <v>40315</v>
      </c>
    </row>
    <row r="8223" spans="1:8" ht="130.5" x14ac:dyDescent="0.35">
      <c r="A8223" s="4">
        <v>15212</v>
      </c>
      <c r="B8223" s="1">
        <v>45257</v>
      </c>
      <c r="C8223" s="2">
        <v>0.38109953703703708</v>
      </c>
      <c r="D8223" s="3" t="s">
        <v>40317</v>
      </c>
      <c r="E8223" s="3" t="s">
        <v>40319</v>
      </c>
      <c r="F8223" s="3" t="s">
        <v>13028</v>
      </c>
      <c r="G8223" s="3" t="s">
        <v>11810</v>
      </c>
      <c r="H8223" s="3" t="s">
        <v>40318</v>
      </c>
    </row>
    <row r="8224" spans="1:8" ht="58" x14ac:dyDescent="0.35">
      <c r="A8224" s="4">
        <v>38430</v>
      </c>
      <c r="B8224" s="1">
        <v>45257</v>
      </c>
      <c r="C8224" s="2">
        <v>0.38222222222222224</v>
      </c>
      <c r="D8224" s="3" t="s">
        <v>233</v>
      </c>
      <c r="E8224" s="3" t="s">
        <v>40321</v>
      </c>
      <c r="F8224" s="3" t="s">
        <v>40320</v>
      </c>
      <c r="G8224" s="3" t="s">
        <v>1253</v>
      </c>
      <c r="H8224" s="3" t="s">
        <v>12612</v>
      </c>
    </row>
    <row r="8225" spans="1:8" ht="101.5" x14ac:dyDescent="0.35">
      <c r="A8225" s="4">
        <v>7063</v>
      </c>
      <c r="B8225" s="1">
        <v>45257</v>
      </c>
      <c r="C8225" s="2">
        <v>0.38451388888888888</v>
      </c>
      <c r="D8225" s="3" t="s">
        <v>40322</v>
      </c>
      <c r="E8225" s="3" t="s">
        <v>40325</v>
      </c>
      <c r="F8225" s="3" t="s">
        <v>40323</v>
      </c>
      <c r="G8225" s="3" t="e">
        <f>+ essential tremor + BRUXISM</f>
        <v>#NAME?</v>
      </c>
      <c r="H8225" s="3" t="s">
        <v>40324</v>
      </c>
    </row>
    <row r="8226" spans="1:8" ht="72.5" x14ac:dyDescent="0.35">
      <c r="A8226" s="4">
        <v>33871</v>
      </c>
      <c r="B8226" s="1">
        <v>45257</v>
      </c>
      <c r="C8226" s="2">
        <v>0.38571759259259258</v>
      </c>
      <c r="D8226" s="3" t="s">
        <v>1473</v>
      </c>
      <c r="E8226" s="3" t="s">
        <v>13814</v>
      </c>
      <c r="F8226" s="3" t="s">
        <v>40326</v>
      </c>
      <c r="G8226" s="3" t="s">
        <v>13814</v>
      </c>
      <c r="H8226" s="3" t="s">
        <v>6842</v>
      </c>
    </row>
    <row r="8227" spans="1:8" ht="159.5" x14ac:dyDescent="0.35">
      <c r="A8227" s="4">
        <v>37321</v>
      </c>
      <c r="B8227" s="1">
        <v>45257</v>
      </c>
      <c r="C8227" s="2">
        <v>0.38778935185185182</v>
      </c>
      <c r="D8227" s="3" t="s">
        <v>40327</v>
      </c>
      <c r="E8227" s="3" t="s">
        <v>40331</v>
      </c>
      <c r="F8227" s="3" t="s">
        <v>40328</v>
      </c>
      <c r="G8227" s="3" t="s">
        <v>40329</v>
      </c>
      <c r="H8227" s="3" t="s">
        <v>40330</v>
      </c>
    </row>
    <row r="8228" spans="1:8" ht="58" x14ac:dyDescent="0.35">
      <c r="A8228" s="4">
        <v>111378</v>
      </c>
      <c r="B8228" s="1">
        <v>45257</v>
      </c>
      <c r="C8228" s="2">
        <v>0.38785879629629627</v>
      </c>
      <c r="D8228" s="3" t="s">
        <v>40332</v>
      </c>
      <c r="E8228" s="3" t="s">
        <v>11718</v>
      </c>
      <c r="F8228" s="3" t="s">
        <v>40333</v>
      </c>
      <c r="G8228" s="3" t="s">
        <v>40334</v>
      </c>
      <c r="H8228" s="3" t="s">
        <v>40335</v>
      </c>
    </row>
    <row r="8229" spans="1:8" ht="58" x14ac:dyDescent="0.35">
      <c r="A8229" s="4">
        <v>39135</v>
      </c>
      <c r="B8229" s="1">
        <v>45257</v>
      </c>
      <c r="C8229" s="2">
        <v>0.38815972222222223</v>
      </c>
      <c r="D8229" s="3" t="s">
        <v>40336</v>
      </c>
      <c r="E8229" s="3" t="s">
        <v>40339</v>
      </c>
      <c r="F8229" s="3" t="s">
        <v>40337</v>
      </c>
      <c r="G8229" s="3" t="s">
        <v>18977</v>
      </c>
      <c r="H8229" s="3" t="s">
        <v>40338</v>
      </c>
    </row>
    <row r="8230" spans="1:8" x14ac:dyDescent="0.35">
      <c r="A8230" s="4">
        <v>43338</v>
      </c>
      <c r="B8230" s="1">
        <v>45257</v>
      </c>
      <c r="C8230" s="2">
        <v>0.39006944444444441</v>
      </c>
      <c r="D8230" s="3" t="s">
        <v>233</v>
      </c>
      <c r="E8230" s="3" t="s">
        <v>11762</v>
      </c>
      <c r="F8230" s="3" t="s">
        <v>40340</v>
      </c>
      <c r="G8230" s="3" t="s">
        <v>1477</v>
      </c>
      <c r="H8230" s="3" t="s">
        <v>12617</v>
      </c>
    </row>
    <row r="8231" spans="1:8" ht="29" x14ac:dyDescent="0.35">
      <c r="A8231" s="4">
        <v>77622</v>
      </c>
      <c r="B8231" s="1">
        <v>45257</v>
      </c>
      <c r="C8231" s="2">
        <v>0.39045138888888892</v>
      </c>
      <c r="D8231" s="3" t="s">
        <v>40341</v>
      </c>
      <c r="E8231" s="3" t="s">
        <v>40345</v>
      </c>
      <c r="F8231" s="3" t="s">
        <v>40342</v>
      </c>
      <c r="G8231" s="3" t="s">
        <v>40343</v>
      </c>
      <c r="H8231" s="3" t="s">
        <v>40344</v>
      </c>
    </row>
    <row r="8232" spans="1:8" x14ac:dyDescent="0.35">
      <c r="A8232" s="4">
        <v>141389</v>
      </c>
      <c r="B8232" s="1">
        <v>45257</v>
      </c>
      <c r="C8232" s="2">
        <v>0.39163194444444444</v>
      </c>
      <c r="D8232" s="3" t="s">
        <v>11523</v>
      </c>
      <c r="E8232" s="3" t="s">
        <v>15120</v>
      </c>
      <c r="F8232" s="3" t="s">
        <v>40346</v>
      </c>
      <c r="G8232" s="3" t="s">
        <v>40347</v>
      </c>
      <c r="H8232" s="3" t="e">
        <f>-continue the same</f>
        <v>#NAME?</v>
      </c>
    </row>
    <row r="8233" spans="1:8" x14ac:dyDescent="0.35">
      <c r="A8233" s="4">
        <v>17361</v>
      </c>
      <c r="B8233" s="1">
        <v>45257</v>
      </c>
      <c r="C8233" s="2">
        <v>0.39347222222222222</v>
      </c>
      <c r="D8233" s="3" t="s">
        <v>167</v>
      </c>
      <c r="E8233" s="3" t="s">
        <v>19919</v>
      </c>
      <c r="F8233" s="3" t="s">
        <v>11759</v>
      </c>
      <c r="G8233" s="3" t="s">
        <v>19919</v>
      </c>
      <c r="H8233" s="3" t="s">
        <v>10489</v>
      </c>
    </row>
    <row r="8234" spans="1:8" ht="43.5" x14ac:dyDescent="0.35">
      <c r="A8234" s="4">
        <v>197214</v>
      </c>
      <c r="B8234" s="1">
        <v>45257</v>
      </c>
      <c r="C8234" s="2">
        <v>0.39371527777777776</v>
      </c>
      <c r="D8234" s="3" t="s">
        <v>985</v>
      </c>
      <c r="E8234" s="3" t="s">
        <v>40349</v>
      </c>
      <c r="F8234" s="3" t="s">
        <v>40348</v>
      </c>
      <c r="G8234" s="3" t="s">
        <v>11707</v>
      </c>
      <c r="H8234" s="3" t="s">
        <v>15177</v>
      </c>
    </row>
    <row r="8235" spans="1:8" ht="72.5" x14ac:dyDescent="0.35">
      <c r="A8235" s="4">
        <v>116691</v>
      </c>
      <c r="B8235" s="1">
        <v>45257</v>
      </c>
      <c r="C8235" s="2">
        <v>0.3956365740740741</v>
      </c>
      <c r="D8235" s="3" t="s">
        <v>10944</v>
      </c>
      <c r="E8235" s="3" t="s">
        <v>40353</v>
      </c>
      <c r="F8235" s="3" t="s">
        <v>40350</v>
      </c>
      <c r="G8235" s="3" t="s">
        <v>40351</v>
      </c>
      <c r="H8235" s="3" t="s">
        <v>40352</v>
      </c>
    </row>
    <row r="8236" spans="1:8" ht="58" x14ac:dyDescent="0.35">
      <c r="A8236" s="4">
        <v>63006</v>
      </c>
      <c r="B8236" s="1">
        <v>45257</v>
      </c>
      <c r="C8236" s="2">
        <v>0.3958564814814815</v>
      </c>
      <c r="D8236" s="3" t="s">
        <v>1436</v>
      </c>
      <c r="E8236" s="3" t="s">
        <v>40356</v>
      </c>
      <c r="F8236" s="3" t="s">
        <v>40354</v>
      </c>
      <c r="G8236" s="3" t="s">
        <v>14075</v>
      </c>
      <c r="H8236" s="3" t="s">
        <v>40355</v>
      </c>
    </row>
    <row r="8237" spans="1:8" ht="43.5" x14ac:dyDescent="0.35">
      <c r="A8237" s="4">
        <v>39541</v>
      </c>
      <c r="B8237" s="1">
        <v>45257</v>
      </c>
      <c r="C8237" s="2">
        <v>0.39658564814814817</v>
      </c>
      <c r="D8237" s="3" t="s">
        <v>40357</v>
      </c>
      <c r="E8237" s="3" t="s">
        <v>40361</v>
      </c>
      <c r="F8237" s="3" t="s">
        <v>40358</v>
      </c>
      <c r="G8237" s="3" t="s">
        <v>40359</v>
      </c>
      <c r="H8237" s="3" t="s">
        <v>40360</v>
      </c>
    </row>
    <row r="8238" spans="1:8" ht="29" x14ac:dyDescent="0.35">
      <c r="A8238" s="4">
        <v>77564</v>
      </c>
      <c r="B8238" s="1">
        <v>45257</v>
      </c>
      <c r="C8238" s="2">
        <v>0.39706018518518515</v>
      </c>
      <c r="D8238" s="3" t="s">
        <v>11085</v>
      </c>
      <c r="E8238" s="3" t="s">
        <v>40363</v>
      </c>
      <c r="F8238" s="3" t="s">
        <v>40362</v>
      </c>
      <c r="G8238" s="3" t="s">
        <v>18977</v>
      </c>
      <c r="H8238" s="3" t="s">
        <v>13492</v>
      </c>
    </row>
    <row r="8239" spans="1:8" ht="72.5" x14ac:dyDescent="0.35">
      <c r="A8239" s="4">
        <v>102829</v>
      </c>
      <c r="B8239" s="1">
        <v>45257</v>
      </c>
      <c r="C8239" s="2">
        <v>0.3979861111111111</v>
      </c>
      <c r="D8239" s="3" t="s">
        <v>233</v>
      </c>
      <c r="E8239" s="3" t="s">
        <v>40365</v>
      </c>
      <c r="F8239" s="3" t="s">
        <v>40364</v>
      </c>
      <c r="G8239" s="3" t="s">
        <v>12140</v>
      </c>
      <c r="H8239" s="3" t="s">
        <v>12612</v>
      </c>
    </row>
    <row r="8240" spans="1:8" ht="29" x14ac:dyDescent="0.35">
      <c r="A8240" s="4">
        <v>74027</v>
      </c>
      <c r="B8240" s="1">
        <v>45257</v>
      </c>
      <c r="C8240" s="2">
        <v>0.39884259259259264</v>
      </c>
      <c r="D8240" s="3" t="s">
        <v>167</v>
      </c>
      <c r="E8240" s="3" t="s">
        <v>40367</v>
      </c>
      <c r="F8240" s="3" t="s">
        <v>40366</v>
      </c>
      <c r="G8240" s="3" t="s">
        <v>40367</v>
      </c>
      <c r="H8240" s="3" t="s">
        <v>10489</v>
      </c>
    </row>
    <row r="8241" spans="1:8" ht="72.5" x14ac:dyDescent="0.35">
      <c r="A8241" s="4">
        <v>42635</v>
      </c>
      <c r="B8241" s="1">
        <v>45257</v>
      </c>
      <c r="C8241" s="2">
        <v>0.39994212962962966</v>
      </c>
      <c r="D8241" s="3" t="s">
        <v>40368</v>
      </c>
      <c r="E8241" s="3" t="s">
        <v>40372</v>
      </c>
      <c r="F8241" s="3" t="s">
        <v>40369</v>
      </c>
      <c r="G8241" s="3" t="s">
        <v>40370</v>
      </c>
      <c r="H8241" s="3" t="s">
        <v>40371</v>
      </c>
    </row>
    <row r="8242" spans="1:8" ht="72.5" x14ac:dyDescent="0.35">
      <c r="A8242" s="4">
        <v>77564</v>
      </c>
      <c r="B8242" s="1">
        <v>45257</v>
      </c>
      <c r="C8242" s="2">
        <v>0.40013888888888888</v>
      </c>
      <c r="D8242" s="3" t="s">
        <v>11085</v>
      </c>
      <c r="E8242" s="3" t="s">
        <v>40363</v>
      </c>
      <c r="F8242" s="3" t="s">
        <v>40373</v>
      </c>
      <c r="G8242" s="3" t="s">
        <v>18977</v>
      </c>
      <c r="H8242" s="3" t="s">
        <v>13492</v>
      </c>
    </row>
    <row r="8243" spans="1:8" ht="58" x14ac:dyDescent="0.35">
      <c r="A8243" s="4">
        <v>86896</v>
      </c>
      <c r="B8243" s="1">
        <v>45257</v>
      </c>
      <c r="C8243" s="2">
        <v>0.40089120370370374</v>
      </c>
      <c r="D8243" s="3" t="s">
        <v>11985</v>
      </c>
      <c r="E8243" s="3" t="s">
        <v>14049</v>
      </c>
      <c r="F8243" s="3" t="s">
        <v>40374</v>
      </c>
      <c r="G8243" s="3" t="s">
        <v>100</v>
      </c>
      <c r="H8243" s="3" t="s">
        <v>40375</v>
      </c>
    </row>
    <row r="8244" spans="1:8" ht="101.5" x14ac:dyDescent="0.35">
      <c r="A8244" s="4">
        <v>90664</v>
      </c>
      <c r="B8244" s="1">
        <v>45257</v>
      </c>
      <c r="C8244" s="2">
        <v>0.40091435185185187</v>
      </c>
      <c r="D8244" s="3" t="s">
        <v>1436</v>
      </c>
      <c r="E8244" s="3" t="s">
        <v>40379</v>
      </c>
      <c r="F8244" s="3" t="s">
        <v>40376</v>
      </c>
      <c r="G8244" s="3" t="s">
        <v>40377</v>
      </c>
      <c r="H8244" s="3" t="s">
        <v>40378</v>
      </c>
    </row>
    <row r="8245" spans="1:8" ht="29" x14ac:dyDescent="0.35">
      <c r="A8245" s="4">
        <v>52424</v>
      </c>
      <c r="B8245" s="1">
        <v>45257</v>
      </c>
      <c r="C8245" s="2">
        <v>0.40319444444444441</v>
      </c>
      <c r="D8245" s="3" t="s">
        <v>167</v>
      </c>
      <c r="E8245" s="3" t="s">
        <v>40380</v>
      </c>
      <c r="F8245" s="3" t="s">
        <v>40366</v>
      </c>
      <c r="G8245" s="3" t="s">
        <v>40380</v>
      </c>
      <c r="H8245" s="3" t="s">
        <v>1325</v>
      </c>
    </row>
    <row r="8246" spans="1:8" ht="58" x14ac:dyDescent="0.35">
      <c r="A8246" s="4">
        <v>9787</v>
      </c>
      <c r="B8246" s="1">
        <v>45257</v>
      </c>
      <c r="C8246" s="2">
        <v>0.40401620370370367</v>
      </c>
      <c r="D8246" s="3" t="s">
        <v>40381</v>
      </c>
      <c r="E8246" s="3" t="s">
        <v>40385</v>
      </c>
      <c r="F8246" s="3" t="s">
        <v>40382</v>
      </c>
      <c r="G8246" s="3" t="s">
        <v>40383</v>
      </c>
      <c r="H8246" s="3" t="s">
        <v>40384</v>
      </c>
    </row>
    <row r="8247" spans="1:8" ht="101.5" x14ac:dyDescent="0.35">
      <c r="A8247" s="4">
        <v>65489</v>
      </c>
      <c r="B8247" s="1">
        <v>45257</v>
      </c>
      <c r="C8247" s="2">
        <v>0.40452546296296293</v>
      </c>
      <c r="D8247" s="3" t="s">
        <v>40386</v>
      </c>
      <c r="E8247" s="3" t="s">
        <v>40389</v>
      </c>
      <c r="F8247" s="3" t="s">
        <v>40387</v>
      </c>
      <c r="G8247" s="3" t="s">
        <v>40388</v>
      </c>
      <c r="H8247" s="3" t="s">
        <v>10372</v>
      </c>
    </row>
    <row r="8248" spans="1:8" ht="29" x14ac:dyDescent="0.35">
      <c r="A8248" s="4">
        <v>50315</v>
      </c>
      <c r="B8248" s="1">
        <v>45257</v>
      </c>
      <c r="C8248" s="2">
        <v>0.40457175925925926</v>
      </c>
      <c r="D8248" s="3" t="s">
        <v>40390</v>
      </c>
      <c r="E8248" s="3" t="s">
        <v>40394</v>
      </c>
      <c r="F8248" s="3" t="s">
        <v>40391</v>
      </c>
      <c r="G8248" s="3" t="s">
        <v>40392</v>
      </c>
      <c r="H8248" s="3" t="s">
        <v>40393</v>
      </c>
    </row>
    <row r="8249" spans="1:8" ht="43.5" x14ac:dyDescent="0.35">
      <c r="A8249" s="4">
        <v>32990</v>
      </c>
      <c r="B8249" s="1">
        <v>45257</v>
      </c>
      <c r="C8249" s="2">
        <v>0.40569444444444441</v>
      </c>
      <c r="D8249" s="3" t="s">
        <v>985</v>
      </c>
      <c r="E8249" s="3" t="s">
        <v>40396</v>
      </c>
      <c r="F8249" s="3" t="s">
        <v>40395</v>
      </c>
      <c r="G8249" s="3" t="s">
        <v>10433</v>
      </c>
      <c r="H8249" s="3" t="s">
        <v>4190</v>
      </c>
    </row>
    <row r="8250" spans="1:8" ht="29" x14ac:dyDescent="0.35">
      <c r="A8250" s="4">
        <v>37044</v>
      </c>
      <c r="B8250" s="1">
        <v>45257</v>
      </c>
      <c r="C8250" s="2">
        <v>0.40600694444444446</v>
      </c>
      <c r="D8250" s="3" t="s">
        <v>1288</v>
      </c>
      <c r="E8250" s="3" t="s">
        <v>40398</v>
      </c>
      <c r="F8250" s="3" t="s">
        <v>40397</v>
      </c>
      <c r="G8250" s="3" t="s">
        <v>40398</v>
      </c>
      <c r="H8250" s="3" t="s">
        <v>39850</v>
      </c>
    </row>
    <row r="8251" spans="1:8" ht="116" x14ac:dyDescent="0.35">
      <c r="A8251" s="4">
        <v>21195</v>
      </c>
      <c r="B8251" s="1">
        <v>45257</v>
      </c>
      <c r="C8251" s="2">
        <v>0.40707175925925926</v>
      </c>
      <c r="D8251" s="3" t="s">
        <v>10944</v>
      </c>
      <c r="E8251" s="3" t="s">
        <v>40402</v>
      </c>
      <c r="F8251" s="3" t="s">
        <v>40399</v>
      </c>
      <c r="G8251" s="3" t="s">
        <v>40400</v>
      </c>
      <c r="H8251" s="3" t="s">
        <v>40401</v>
      </c>
    </row>
    <row r="8252" spans="1:8" ht="29" x14ac:dyDescent="0.35">
      <c r="A8252" s="4">
        <v>88077</v>
      </c>
      <c r="B8252" s="1">
        <v>45257</v>
      </c>
      <c r="C8252" s="2">
        <v>0.40752314814814811</v>
      </c>
      <c r="D8252" s="3" t="s">
        <v>233</v>
      </c>
      <c r="E8252" s="3" t="s">
        <v>15085</v>
      </c>
      <c r="F8252" s="3" t="s">
        <v>40403</v>
      </c>
      <c r="G8252" s="3" t="s">
        <v>1253</v>
      </c>
      <c r="H8252" s="3" t="s">
        <v>12614</v>
      </c>
    </row>
    <row r="8253" spans="1:8" x14ac:dyDescent="0.35">
      <c r="A8253" s="4">
        <v>3415</v>
      </c>
      <c r="B8253" s="1">
        <v>45257</v>
      </c>
      <c r="C8253" s="2">
        <v>0.40879629629629632</v>
      </c>
      <c r="D8253" s="3" t="s">
        <v>167</v>
      </c>
      <c r="E8253" s="3" t="s">
        <v>40404</v>
      </c>
      <c r="F8253" s="3" t="s">
        <v>10488</v>
      </c>
      <c r="G8253" s="3" t="s">
        <v>40404</v>
      </c>
      <c r="H8253" s="3" t="s">
        <v>1325</v>
      </c>
    </row>
    <row r="8254" spans="1:8" ht="72.5" x14ac:dyDescent="0.35">
      <c r="A8254" s="4">
        <v>183495</v>
      </c>
      <c r="B8254" s="1">
        <v>45257</v>
      </c>
      <c r="C8254" s="2">
        <v>0.41045138888888894</v>
      </c>
      <c r="D8254" s="3" t="s">
        <v>40405</v>
      </c>
      <c r="E8254" s="3" t="s">
        <v>40408</v>
      </c>
      <c r="F8254" s="3" t="s">
        <v>40406</v>
      </c>
      <c r="G8254" s="3" t="e">
        <f>+URTI</f>
        <v>#NAME?</v>
      </c>
      <c r="H8254" s="3" t="s">
        <v>40407</v>
      </c>
    </row>
    <row r="8255" spans="1:8" ht="58" x14ac:dyDescent="0.35">
      <c r="A8255" s="4">
        <v>75854</v>
      </c>
      <c r="B8255" s="1">
        <v>45257</v>
      </c>
      <c r="C8255" s="2">
        <v>0.41065972222222219</v>
      </c>
      <c r="D8255" s="3" t="s">
        <v>1368</v>
      </c>
      <c r="E8255" s="3" t="s">
        <v>40412</v>
      </c>
      <c r="F8255" s="3" t="s">
        <v>40409</v>
      </c>
      <c r="G8255" s="3" t="s">
        <v>40410</v>
      </c>
      <c r="H8255" s="3" t="s">
        <v>40411</v>
      </c>
    </row>
    <row r="8256" spans="1:8" ht="58" x14ac:dyDescent="0.35">
      <c r="A8256" s="4">
        <v>87744</v>
      </c>
      <c r="B8256" s="1">
        <v>45257</v>
      </c>
      <c r="C8256" s="2">
        <v>0.41077546296296297</v>
      </c>
      <c r="D8256" s="3" t="s">
        <v>12392</v>
      </c>
      <c r="E8256" s="3" t="s">
        <v>40416</v>
      </c>
      <c r="F8256" s="3" t="s">
        <v>40413</v>
      </c>
      <c r="G8256" s="3" t="s">
        <v>40414</v>
      </c>
      <c r="H8256" s="3" t="s">
        <v>40415</v>
      </c>
    </row>
    <row r="8257" spans="1:8" ht="58" x14ac:dyDescent="0.35">
      <c r="A8257" s="4">
        <v>34492</v>
      </c>
      <c r="B8257" s="1">
        <v>45257</v>
      </c>
      <c r="C8257" s="2">
        <v>0.41113425925925928</v>
      </c>
      <c r="D8257" s="3" t="s">
        <v>40417</v>
      </c>
      <c r="E8257" s="3" t="s">
        <v>40421</v>
      </c>
      <c r="F8257" s="3" t="s">
        <v>40418</v>
      </c>
      <c r="G8257" s="3" t="s">
        <v>40419</v>
      </c>
      <c r="H8257" s="3" t="s">
        <v>40420</v>
      </c>
    </row>
    <row r="8258" spans="1:8" ht="29" x14ac:dyDescent="0.35">
      <c r="A8258" s="4">
        <v>202152</v>
      </c>
      <c r="B8258" s="1">
        <v>45257</v>
      </c>
      <c r="C8258" s="2">
        <v>0.41215277777777781</v>
      </c>
      <c r="D8258" s="3" t="s">
        <v>1436</v>
      </c>
      <c r="E8258" s="3" t="s">
        <v>40423</v>
      </c>
      <c r="F8258" s="3" t="s">
        <v>40422</v>
      </c>
      <c r="G8258" s="3" t="s">
        <v>40423</v>
      </c>
      <c r="H8258" s="3" t="s">
        <v>40424</v>
      </c>
    </row>
    <row r="8259" spans="1:8" ht="130.5" x14ac:dyDescent="0.35">
      <c r="A8259" s="4">
        <v>5017</v>
      </c>
      <c r="B8259" s="1">
        <v>45257</v>
      </c>
      <c r="C8259" s="2">
        <v>0.41290509259259256</v>
      </c>
      <c r="D8259" s="3" t="s">
        <v>40425</v>
      </c>
      <c r="E8259" s="3" t="s">
        <v>40428</v>
      </c>
      <c r="F8259" s="3" t="s">
        <v>40426</v>
      </c>
      <c r="G8259" s="3" t="s">
        <v>12403</v>
      </c>
      <c r="H8259" s="3" t="s">
        <v>40427</v>
      </c>
    </row>
    <row r="8260" spans="1:8" ht="43.5" x14ac:dyDescent="0.35">
      <c r="A8260" s="4">
        <v>55004</v>
      </c>
      <c r="B8260" s="1">
        <v>45257</v>
      </c>
      <c r="C8260" s="2">
        <v>0.41371527777777778</v>
      </c>
      <c r="D8260" s="3" t="s">
        <v>11915</v>
      </c>
      <c r="E8260" s="3" t="s">
        <v>21784</v>
      </c>
      <c r="F8260" s="3" t="s">
        <v>40429</v>
      </c>
      <c r="G8260" s="3" t="s">
        <v>40430</v>
      </c>
      <c r="H8260" s="3" t="s">
        <v>40431</v>
      </c>
    </row>
    <row r="8261" spans="1:8" ht="58" x14ac:dyDescent="0.35">
      <c r="A8261" s="4">
        <v>4410</v>
      </c>
      <c r="B8261" s="1">
        <v>45257</v>
      </c>
      <c r="C8261" s="2">
        <v>0.41422453703703704</v>
      </c>
      <c r="D8261" s="3" t="s">
        <v>11985</v>
      </c>
      <c r="E8261" s="3" t="s">
        <v>13484</v>
      </c>
      <c r="F8261" s="3" t="s">
        <v>40432</v>
      </c>
      <c r="G8261" s="3" t="s">
        <v>10468</v>
      </c>
      <c r="H8261" s="3" t="s">
        <v>40433</v>
      </c>
    </row>
    <row r="8262" spans="1:8" ht="43.5" x14ac:dyDescent="0.35">
      <c r="A8262" s="4">
        <v>41592</v>
      </c>
      <c r="B8262" s="1">
        <v>45257</v>
      </c>
      <c r="C8262" s="2">
        <v>0.41472222222222221</v>
      </c>
      <c r="D8262" s="3" t="s">
        <v>40434</v>
      </c>
      <c r="E8262" s="3" t="s">
        <v>40436</v>
      </c>
      <c r="F8262" s="3" t="s">
        <v>40435</v>
      </c>
      <c r="G8262" s="3" t="s">
        <v>1498</v>
      </c>
      <c r="H8262" s="3" t="s">
        <v>12311</v>
      </c>
    </row>
    <row r="8263" spans="1:8" ht="72.5" x14ac:dyDescent="0.35">
      <c r="A8263" s="4">
        <v>168603</v>
      </c>
      <c r="B8263" s="1">
        <v>45257</v>
      </c>
      <c r="C8263" s="2">
        <v>0.41752314814814812</v>
      </c>
      <c r="D8263" s="3" t="s">
        <v>40437</v>
      </c>
      <c r="E8263" s="3" t="s">
        <v>40441</v>
      </c>
      <c r="F8263" s="3" t="s">
        <v>40438</v>
      </c>
      <c r="G8263" s="3" t="s">
        <v>40439</v>
      </c>
      <c r="H8263" s="3" t="s">
        <v>40440</v>
      </c>
    </row>
    <row r="8264" spans="1:8" ht="29" x14ac:dyDescent="0.35">
      <c r="A8264" s="4">
        <v>40485</v>
      </c>
      <c r="B8264" s="1">
        <v>45257</v>
      </c>
      <c r="C8264" s="2">
        <v>0.41935185185185181</v>
      </c>
      <c r="D8264" s="3" t="s">
        <v>233</v>
      </c>
      <c r="E8264" s="3" t="s">
        <v>14160</v>
      </c>
      <c r="F8264" s="3" t="s">
        <v>40442</v>
      </c>
      <c r="G8264" s="3" t="s">
        <v>1477</v>
      </c>
      <c r="H8264" s="3" t="s">
        <v>12531</v>
      </c>
    </row>
    <row r="8265" spans="1:8" ht="29" x14ac:dyDescent="0.35">
      <c r="A8265" s="4">
        <v>48668</v>
      </c>
      <c r="B8265" s="1">
        <v>45257</v>
      </c>
      <c r="C8265" s="2">
        <v>0.41944444444444445</v>
      </c>
      <c r="D8265" s="3" t="s">
        <v>11085</v>
      </c>
      <c r="E8265" s="3" t="s">
        <v>15213</v>
      </c>
      <c r="F8265" s="3" t="s">
        <v>40443</v>
      </c>
      <c r="G8265" s="3" t="s">
        <v>33719</v>
      </c>
      <c r="H8265" s="3" t="s">
        <v>40444</v>
      </c>
    </row>
    <row r="8266" spans="1:8" ht="72.5" x14ac:dyDescent="0.35">
      <c r="A8266" s="4">
        <v>39922</v>
      </c>
      <c r="B8266" s="1">
        <v>45257</v>
      </c>
      <c r="C8266" s="2">
        <v>0.42050925925925925</v>
      </c>
      <c r="D8266" s="3" t="s">
        <v>15915</v>
      </c>
      <c r="E8266" s="3" t="s">
        <v>40447</v>
      </c>
      <c r="F8266" s="3" t="s">
        <v>40445</v>
      </c>
      <c r="G8266" s="3" t="s">
        <v>12331</v>
      </c>
      <c r="H8266" s="3" t="s">
        <v>40446</v>
      </c>
    </row>
    <row r="8267" spans="1:8" x14ac:dyDescent="0.35">
      <c r="A8267" s="4">
        <v>37797</v>
      </c>
      <c r="B8267" s="1">
        <v>45257</v>
      </c>
      <c r="C8267" s="2">
        <v>0.42092592592592593</v>
      </c>
      <c r="D8267" s="3" t="s">
        <v>11129</v>
      </c>
      <c r="E8267" s="3" t="s">
        <v>40448</v>
      </c>
      <c r="F8267" s="3" t="s">
        <v>11759</v>
      </c>
      <c r="G8267" s="3" t="s">
        <v>40448</v>
      </c>
      <c r="H8267" s="3" t="s">
        <v>1325</v>
      </c>
    </row>
    <row r="8268" spans="1:8" ht="72.5" x14ac:dyDescent="0.35">
      <c r="A8268" s="4">
        <v>56527</v>
      </c>
      <c r="B8268" s="1">
        <v>45257</v>
      </c>
      <c r="C8268" s="2">
        <v>0.4209606481481481</v>
      </c>
      <c r="D8268" s="3" t="s">
        <v>1436</v>
      </c>
      <c r="E8268" s="3" t="s">
        <v>40452</v>
      </c>
      <c r="F8268" s="3" t="s">
        <v>40449</v>
      </c>
      <c r="G8268" s="3" t="s">
        <v>40450</v>
      </c>
      <c r="H8268" s="3" t="s">
        <v>40451</v>
      </c>
    </row>
    <row r="8269" spans="1:8" ht="87" x14ac:dyDescent="0.35">
      <c r="A8269" s="4">
        <v>161337</v>
      </c>
      <c r="B8269" s="1">
        <v>45257</v>
      </c>
      <c r="C8269" s="2">
        <v>0.42226851851851849</v>
      </c>
      <c r="D8269" s="3" t="s">
        <v>40453</v>
      </c>
      <c r="E8269" s="3" t="s">
        <v>40456</v>
      </c>
      <c r="F8269" s="3" t="s">
        <v>40454</v>
      </c>
      <c r="G8269" s="3" t="s">
        <v>11732</v>
      </c>
      <c r="H8269" s="3" t="s">
        <v>40455</v>
      </c>
    </row>
    <row r="8270" spans="1:8" ht="72.5" x14ac:dyDescent="0.35">
      <c r="A8270" s="4">
        <v>207077</v>
      </c>
      <c r="B8270" s="1">
        <v>45257</v>
      </c>
      <c r="C8270" s="2">
        <v>0.42365740740740737</v>
      </c>
      <c r="D8270" s="3" t="s">
        <v>40457</v>
      </c>
      <c r="E8270" s="3" t="s">
        <v>40461</v>
      </c>
      <c r="F8270" s="3" t="s">
        <v>40458</v>
      </c>
      <c r="G8270" s="3" t="s">
        <v>40459</v>
      </c>
      <c r="H8270" s="3" t="s">
        <v>40460</v>
      </c>
    </row>
    <row r="8271" spans="1:8" ht="58" x14ac:dyDescent="0.35">
      <c r="A8271" s="4">
        <v>45980</v>
      </c>
      <c r="B8271" s="1">
        <v>45257</v>
      </c>
      <c r="C8271" s="2">
        <v>0.42571759259259262</v>
      </c>
      <c r="D8271" s="3" t="s">
        <v>40462</v>
      </c>
      <c r="E8271" s="3" t="s">
        <v>14145</v>
      </c>
      <c r="F8271" s="3" t="s">
        <v>40463</v>
      </c>
      <c r="G8271" s="3" t="s">
        <v>40464</v>
      </c>
      <c r="H8271" s="3" t="s">
        <v>10532</v>
      </c>
    </row>
    <row r="8272" spans="1:8" ht="58" x14ac:dyDescent="0.35">
      <c r="A8272" s="4">
        <v>45980</v>
      </c>
      <c r="B8272" s="1">
        <v>45257</v>
      </c>
      <c r="C8272" s="2">
        <v>0.42594907407407406</v>
      </c>
      <c r="D8272" s="3" t="s">
        <v>40462</v>
      </c>
      <c r="E8272" s="3" t="s">
        <v>40465</v>
      </c>
      <c r="F8272" s="3" t="s">
        <v>40463</v>
      </c>
      <c r="G8272" s="3" t="s">
        <v>40464</v>
      </c>
      <c r="H8272" s="3" t="s">
        <v>10532</v>
      </c>
    </row>
    <row r="8273" spans="1:8" ht="43.5" x14ac:dyDescent="0.35">
      <c r="A8273" s="4">
        <v>96126</v>
      </c>
      <c r="B8273" s="1">
        <v>45257</v>
      </c>
      <c r="C8273" s="2">
        <v>0.42824074074074076</v>
      </c>
      <c r="D8273" s="3" t="s">
        <v>1933</v>
      </c>
      <c r="E8273" s="3" t="s">
        <v>40469</v>
      </c>
      <c r="F8273" s="3" t="s">
        <v>40466</v>
      </c>
      <c r="G8273" s="3" t="s">
        <v>40467</v>
      </c>
      <c r="H8273" s="3" t="s">
        <v>40468</v>
      </c>
    </row>
    <row r="8274" spans="1:8" ht="29" x14ac:dyDescent="0.35">
      <c r="A8274" s="4">
        <v>39508</v>
      </c>
      <c r="B8274" s="1">
        <v>45257</v>
      </c>
      <c r="C8274" s="2">
        <v>0.42849537037037039</v>
      </c>
      <c r="D8274" s="3" t="s">
        <v>1473</v>
      </c>
      <c r="E8274" s="3" t="s">
        <v>18653</v>
      </c>
      <c r="F8274" s="3" t="s">
        <v>10524</v>
      </c>
      <c r="G8274" s="3" t="s">
        <v>18653</v>
      </c>
      <c r="H8274" s="3" t="s">
        <v>6842</v>
      </c>
    </row>
    <row r="8275" spans="1:8" ht="43.5" x14ac:dyDescent="0.35">
      <c r="A8275" s="4">
        <v>7507</v>
      </c>
      <c r="B8275" s="1">
        <v>45257</v>
      </c>
      <c r="C8275" s="2">
        <v>0.42888888888888888</v>
      </c>
      <c r="D8275" s="3" t="s">
        <v>40470</v>
      </c>
      <c r="E8275" s="3" t="s">
        <v>40474</v>
      </c>
      <c r="F8275" s="3" t="s">
        <v>40471</v>
      </c>
      <c r="G8275" s="3" t="s">
        <v>40472</v>
      </c>
      <c r="H8275" s="3" t="s">
        <v>40473</v>
      </c>
    </row>
    <row r="8276" spans="1:8" ht="29" x14ac:dyDescent="0.35">
      <c r="A8276" s="4">
        <v>35608</v>
      </c>
      <c r="B8276" s="1">
        <v>45257</v>
      </c>
      <c r="C8276" s="2">
        <v>0.42956018518518518</v>
      </c>
      <c r="D8276" s="3" t="s">
        <v>167</v>
      </c>
      <c r="E8276" s="3" t="s">
        <v>40476</v>
      </c>
      <c r="F8276" s="3" t="s">
        <v>11759</v>
      </c>
      <c r="G8276" s="3" t="s">
        <v>40475</v>
      </c>
      <c r="H8276" s="3" t="s">
        <v>1325</v>
      </c>
    </row>
    <row r="8277" spans="1:8" x14ac:dyDescent="0.35">
      <c r="A8277" s="4">
        <v>41464</v>
      </c>
      <c r="B8277" s="1">
        <v>45257</v>
      </c>
      <c r="C8277" s="2">
        <v>0.4309837962962963</v>
      </c>
      <c r="D8277" s="3" t="s">
        <v>233</v>
      </c>
      <c r="E8277" s="3" t="s">
        <v>15096</v>
      </c>
      <c r="F8277" s="3" t="s">
        <v>40477</v>
      </c>
      <c r="G8277" s="3" t="s">
        <v>13013</v>
      </c>
      <c r="H8277" s="3" t="s">
        <v>12612</v>
      </c>
    </row>
    <row r="8278" spans="1:8" ht="29" x14ac:dyDescent="0.35">
      <c r="A8278" s="4">
        <v>38833</v>
      </c>
      <c r="B8278" s="1">
        <v>45257</v>
      </c>
      <c r="C8278" s="2">
        <v>0.43309027777777781</v>
      </c>
      <c r="D8278" s="3" t="s">
        <v>11085</v>
      </c>
      <c r="E8278" s="3" t="s">
        <v>14147</v>
      </c>
      <c r="F8278" s="3" t="s">
        <v>40478</v>
      </c>
      <c r="G8278" s="3" t="s">
        <v>21972</v>
      </c>
      <c r="H8278" s="3" t="s">
        <v>40479</v>
      </c>
    </row>
    <row r="8279" spans="1:8" ht="72.5" x14ac:dyDescent="0.35">
      <c r="A8279" s="4">
        <v>200233</v>
      </c>
      <c r="B8279" s="1">
        <v>45257</v>
      </c>
      <c r="C8279" s="2">
        <v>0.43342592592592594</v>
      </c>
      <c r="D8279" s="3" t="s">
        <v>40480</v>
      </c>
      <c r="E8279" s="3" t="s">
        <v>40484</v>
      </c>
      <c r="F8279" s="3" t="s">
        <v>40481</v>
      </c>
      <c r="G8279" s="3" t="s">
        <v>40482</v>
      </c>
      <c r="H8279" s="3" t="s">
        <v>40483</v>
      </c>
    </row>
    <row r="8280" spans="1:8" ht="29" x14ac:dyDescent="0.35">
      <c r="A8280" s="4">
        <v>183435</v>
      </c>
      <c r="B8280" s="1">
        <v>45257</v>
      </c>
      <c r="C8280" s="2">
        <v>0.43550925925925926</v>
      </c>
      <c r="D8280" s="3" t="s">
        <v>40485</v>
      </c>
      <c r="E8280" s="3" t="s">
        <v>40487</v>
      </c>
      <c r="F8280" s="3" t="s">
        <v>40486</v>
      </c>
      <c r="G8280" s="3" t="s">
        <v>40487</v>
      </c>
      <c r="H8280" s="3" t="s">
        <v>11526</v>
      </c>
    </row>
    <row r="8281" spans="1:8" ht="130.5" x14ac:dyDescent="0.35">
      <c r="A8281" s="4">
        <v>10575</v>
      </c>
      <c r="B8281" s="1">
        <v>45257</v>
      </c>
      <c r="C8281" s="2">
        <v>0.43630787037037039</v>
      </c>
      <c r="D8281" s="3" t="s">
        <v>40488</v>
      </c>
      <c r="E8281" s="3" t="s">
        <v>40490</v>
      </c>
      <c r="F8281" s="3" t="s">
        <v>40489</v>
      </c>
      <c r="G8281" s="3" t="s">
        <v>40490</v>
      </c>
      <c r="H8281" s="3" t="s">
        <v>40491</v>
      </c>
    </row>
    <row r="8282" spans="1:8" x14ac:dyDescent="0.35">
      <c r="A8282" s="4">
        <v>119183</v>
      </c>
      <c r="B8282" s="1">
        <v>45257</v>
      </c>
      <c r="C8282" s="2">
        <v>0.43656249999999996</v>
      </c>
      <c r="D8282" s="3" t="s">
        <v>167</v>
      </c>
      <c r="E8282" s="3" t="s">
        <v>40492</v>
      </c>
      <c r="F8282" s="3" t="s">
        <v>601</v>
      </c>
      <c r="G8282" s="3" t="s">
        <v>11983</v>
      </c>
      <c r="H8282" s="3" t="s">
        <v>10489</v>
      </c>
    </row>
    <row r="8283" spans="1:8" ht="43.5" x14ac:dyDescent="0.35">
      <c r="A8283" s="4">
        <v>182815</v>
      </c>
      <c r="B8283" s="1">
        <v>45257</v>
      </c>
      <c r="C8283" s="2">
        <v>0.4380324074074074</v>
      </c>
      <c r="D8283" s="3" t="s">
        <v>40493</v>
      </c>
      <c r="E8283" s="3" t="s">
        <v>40497</v>
      </c>
      <c r="F8283" s="3" t="s">
        <v>40494</v>
      </c>
      <c r="G8283" s="3" t="s">
        <v>40495</v>
      </c>
      <c r="H8283" s="3" t="s">
        <v>40496</v>
      </c>
    </row>
    <row r="8284" spans="1:8" ht="43.5" x14ac:dyDescent="0.35">
      <c r="A8284" s="4">
        <v>208796</v>
      </c>
      <c r="B8284" s="1">
        <v>45257</v>
      </c>
      <c r="C8284" s="2">
        <v>0.43815972222222221</v>
      </c>
      <c r="D8284" s="3" t="s">
        <v>40498</v>
      </c>
      <c r="E8284" s="3" t="s">
        <v>40502</v>
      </c>
      <c r="F8284" s="3" t="s">
        <v>40499</v>
      </c>
      <c r="G8284" s="3" t="s">
        <v>40500</v>
      </c>
      <c r="H8284" s="3" t="s">
        <v>40501</v>
      </c>
    </row>
    <row r="8285" spans="1:8" ht="232" x14ac:dyDescent="0.35">
      <c r="A8285" s="4">
        <v>38785</v>
      </c>
      <c r="B8285" s="1">
        <v>45257</v>
      </c>
      <c r="C8285" s="2">
        <v>0.4424305555555556</v>
      </c>
      <c r="D8285" s="3" t="s">
        <v>40503</v>
      </c>
      <c r="E8285" s="3" t="s">
        <v>40507</v>
      </c>
      <c r="F8285" s="3" t="s">
        <v>40504</v>
      </c>
      <c r="G8285" s="3" t="s">
        <v>40505</v>
      </c>
      <c r="H8285" s="3" t="s">
        <v>40506</v>
      </c>
    </row>
    <row r="8286" spans="1:8" ht="43.5" x14ac:dyDescent="0.35">
      <c r="A8286" s="4">
        <v>159457</v>
      </c>
      <c r="B8286" s="1">
        <v>45257</v>
      </c>
      <c r="C8286" s="2">
        <v>0.44253472222222223</v>
      </c>
      <c r="D8286" s="3" t="s">
        <v>1702</v>
      </c>
      <c r="E8286" s="3" t="s">
        <v>40511</v>
      </c>
      <c r="F8286" s="3" t="s">
        <v>40508</v>
      </c>
      <c r="G8286" s="3" t="s">
        <v>40509</v>
      </c>
      <c r="H8286" s="3" t="s">
        <v>40510</v>
      </c>
    </row>
    <row r="8287" spans="1:8" ht="159.5" x14ac:dyDescent="0.35">
      <c r="A8287" s="4">
        <v>58529</v>
      </c>
      <c r="B8287" s="1">
        <v>45257</v>
      </c>
      <c r="C8287" s="2">
        <v>0.44278935185185181</v>
      </c>
      <c r="D8287" s="3" t="s">
        <v>40512</v>
      </c>
      <c r="E8287" s="3" t="s">
        <v>11267</v>
      </c>
      <c r="F8287" s="3" t="s">
        <v>40513</v>
      </c>
      <c r="G8287" s="3" t="s">
        <v>12006</v>
      </c>
      <c r="H8287" s="3" t="s">
        <v>40514</v>
      </c>
    </row>
    <row r="8288" spans="1:8" ht="43.5" x14ac:dyDescent="0.35">
      <c r="A8288" s="4">
        <v>14988</v>
      </c>
      <c r="B8288" s="1">
        <v>45257</v>
      </c>
      <c r="C8288" s="2">
        <v>0.44321759259259258</v>
      </c>
      <c r="D8288" s="3" t="s">
        <v>10339</v>
      </c>
      <c r="E8288" s="3" t="s">
        <v>40126</v>
      </c>
      <c r="F8288" s="3" t="s">
        <v>40515</v>
      </c>
      <c r="G8288" s="3" t="s">
        <v>11381</v>
      </c>
      <c r="H8288" s="3" t="s">
        <v>11822</v>
      </c>
    </row>
    <row r="8289" spans="1:8" ht="72.5" x14ac:dyDescent="0.35">
      <c r="A8289" s="4">
        <v>84037</v>
      </c>
      <c r="B8289" s="1">
        <v>45257</v>
      </c>
      <c r="C8289" s="2">
        <v>0.44383101851851853</v>
      </c>
      <c r="D8289" s="3" t="s">
        <v>167</v>
      </c>
      <c r="E8289" s="3" t="s">
        <v>40518</v>
      </c>
      <c r="F8289" s="3" t="s">
        <v>40516</v>
      </c>
      <c r="G8289" s="3" t="s">
        <v>40517</v>
      </c>
      <c r="H8289" s="3" t="s">
        <v>10267</v>
      </c>
    </row>
    <row r="8290" spans="1:8" ht="58" x14ac:dyDescent="0.35">
      <c r="A8290" s="4">
        <v>87563</v>
      </c>
      <c r="B8290" s="1">
        <v>45257</v>
      </c>
      <c r="C8290" s="2">
        <v>0.44394675925925925</v>
      </c>
      <c r="D8290" s="3" t="s">
        <v>40519</v>
      </c>
      <c r="E8290" s="3" t="s">
        <v>40523</v>
      </c>
      <c r="F8290" s="3" t="s">
        <v>40520</v>
      </c>
      <c r="G8290" s="3" t="s">
        <v>40521</v>
      </c>
      <c r="H8290" s="3" t="s">
        <v>40522</v>
      </c>
    </row>
    <row r="8291" spans="1:8" ht="29" x14ac:dyDescent="0.35">
      <c r="A8291" s="4">
        <v>49389</v>
      </c>
      <c r="B8291" s="1">
        <v>45257</v>
      </c>
      <c r="C8291" s="2">
        <v>0.44417824074074069</v>
      </c>
      <c r="D8291" s="3" t="s">
        <v>1436</v>
      </c>
      <c r="E8291" s="3" t="s">
        <v>21173</v>
      </c>
      <c r="F8291" s="3" t="s">
        <v>40524</v>
      </c>
      <c r="G8291" s="3" t="s">
        <v>21173</v>
      </c>
      <c r="H8291" s="3" t="s">
        <v>29949</v>
      </c>
    </row>
    <row r="8292" spans="1:8" ht="29" x14ac:dyDescent="0.35">
      <c r="A8292" s="4">
        <v>119453</v>
      </c>
      <c r="B8292" s="1">
        <v>45257</v>
      </c>
      <c r="C8292" s="2">
        <v>0.44443287037037038</v>
      </c>
      <c r="D8292" s="3" t="s">
        <v>40525</v>
      </c>
      <c r="E8292" s="3" t="s">
        <v>40528</v>
      </c>
      <c r="F8292" s="3" t="s">
        <v>11647</v>
      </c>
      <c r="G8292" s="3" t="s">
        <v>40526</v>
      </c>
      <c r="H8292" s="3" t="s">
        <v>40527</v>
      </c>
    </row>
    <row r="8293" spans="1:8" ht="29" x14ac:dyDescent="0.35">
      <c r="A8293" s="4">
        <v>36820</v>
      </c>
      <c r="B8293" s="1">
        <v>45257</v>
      </c>
      <c r="C8293" s="2">
        <v>0.44653935185185184</v>
      </c>
      <c r="D8293" s="3" t="s">
        <v>40529</v>
      </c>
      <c r="E8293" s="3" t="s">
        <v>13008</v>
      </c>
      <c r="F8293" s="3" t="s">
        <v>40530</v>
      </c>
      <c r="G8293" s="3" t="s">
        <v>104</v>
      </c>
      <c r="H8293" s="3" t="s">
        <v>4190</v>
      </c>
    </row>
    <row r="8294" spans="1:8" x14ac:dyDescent="0.35">
      <c r="A8294" s="4">
        <v>205746</v>
      </c>
      <c r="B8294" s="1">
        <v>45257</v>
      </c>
      <c r="C8294" s="2">
        <v>0.44790509259259265</v>
      </c>
      <c r="D8294" s="3" t="s">
        <v>167</v>
      </c>
      <c r="E8294" s="3" t="s">
        <v>40532</v>
      </c>
      <c r="F8294" s="3" t="s">
        <v>11759</v>
      </c>
      <c r="G8294" s="3" t="s">
        <v>40531</v>
      </c>
      <c r="H8294" s="3" t="s">
        <v>1325</v>
      </c>
    </row>
    <row r="8295" spans="1:8" ht="58" x14ac:dyDescent="0.35">
      <c r="A8295" s="4">
        <v>42310</v>
      </c>
      <c r="B8295" s="1">
        <v>45257</v>
      </c>
      <c r="C8295" s="2">
        <v>0.4480555555555556</v>
      </c>
      <c r="D8295" s="3" t="s">
        <v>1933</v>
      </c>
      <c r="E8295" s="3" t="s">
        <v>40535</v>
      </c>
      <c r="F8295" s="3" t="s">
        <v>40533</v>
      </c>
      <c r="G8295" s="3" t="s">
        <v>12386</v>
      </c>
      <c r="H8295" s="3" t="s">
        <v>40534</v>
      </c>
    </row>
    <row r="8296" spans="1:8" ht="72.5" x14ac:dyDescent="0.35">
      <c r="A8296" s="4">
        <v>14906</v>
      </c>
      <c r="B8296" s="1">
        <v>45257</v>
      </c>
      <c r="C8296" s="2">
        <v>0.44914351851851847</v>
      </c>
      <c r="D8296" s="3" t="s">
        <v>1436</v>
      </c>
      <c r="E8296" s="3" t="s">
        <v>15097</v>
      </c>
      <c r="F8296" s="3" t="s">
        <v>40536</v>
      </c>
      <c r="G8296" s="3" t="s">
        <v>31277</v>
      </c>
      <c r="H8296" s="3" t="s">
        <v>40537</v>
      </c>
    </row>
    <row r="8297" spans="1:8" ht="43.5" x14ac:dyDescent="0.35">
      <c r="A8297" s="4">
        <v>136033</v>
      </c>
      <c r="B8297" s="1">
        <v>45257</v>
      </c>
      <c r="C8297" s="2">
        <v>0.44951388888888894</v>
      </c>
      <c r="D8297" s="3" t="s">
        <v>985</v>
      </c>
      <c r="E8297" s="3" t="s">
        <v>40540</v>
      </c>
      <c r="F8297" s="3" t="s">
        <v>40538</v>
      </c>
      <c r="G8297" s="3" t="s">
        <v>14363</v>
      </c>
      <c r="H8297" s="3" t="s">
        <v>40539</v>
      </c>
    </row>
    <row r="8298" spans="1:8" ht="29" x14ac:dyDescent="0.35">
      <c r="A8298" s="4">
        <v>38081</v>
      </c>
      <c r="B8298" s="1">
        <v>45257</v>
      </c>
      <c r="C8298" s="2">
        <v>0.45228009259259255</v>
      </c>
      <c r="D8298" s="3" t="s">
        <v>167</v>
      </c>
      <c r="E8298" s="3" t="s">
        <v>40542</v>
      </c>
      <c r="F8298" s="3" t="s">
        <v>11759</v>
      </c>
      <c r="G8298" s="3" t="s">
        <v>40541</v>
      </c>
      <c r="H8298" s="3" t="s">
        <v>10489</v>
      </c>
    </row>
    <row r="8299" spans="1:8" ht="87" x14ac:dyDescent="0.35">
      <c r="A8299" s="4">
        <v>56522</v>
      </c>
      <c r="B8299" s="1">
        <v>45257</v>
      </c>
      <c r="C8299" s="2">
        <v>0.45263888888888887</v>
      </c>
      <c r="D8299" s="3" t="s">
        <v>40543</v>
      </c>
      <c r="E8299" s="3" t="s">
        <v>40546</v>
      </c>
      <c r="F8299" s="3" t="s">
        <v>40544</v>
      </c>
      <c r="G8299" s="3" t="s">
        <v>10932</v>
      </c>
      <c r="H8299" s="3" t="s">
        <v>40545</v>
      </c>
    </row>
    <row r="8300" spans="1:8" ht="72.5" x14ac:dyDescent="0.35">
      <c r="A8300" s="4">
        <v>101914</v>
      </c>
      <c r="B8300" s="1">
        <v>45257</v>
      </c>
      <c r="C8300" s="2">
        <v>0.45307870370370368</v>
      </c>
      <c r="D8300" s="3" t="s">
        <v>40547</v>
      </c>
      <c r="E8300" s="3" t="s">
        <v>40551</v>
      </c>
      <c r="F8300" s="3" t="s">
        <v>40548</v>
      </c>
      <c r="G8300" s="3" t="s">
        <v>40549</v>
      </c>
      <c r="H8300" s="3" t="s">
        <v>40550</v>
      </c>
    </row>
    <row r="8301" spans="1:8" ht="29" x14ac:dyDescent="0.35">
      <c r="A8301" s="4">
        <v>198929</v>
      </c>
      <c r="B8301" s="1">
        <v>45257</v>
      </c>
      <c r="C8301" s="2">
        <v>0.45379629629629631</v>
      </c>
      <c r="D8301" s="3" t="s">
        <v>40552</v>
      </c>
      <c r="E8301" s="3" t="s">
        <v>40555</v>
      </c>
      <c r="F8301" s="3" t="s">
        <v>40553</v>
      </c>
      <c r="G8301" s="3" t="s">
        <v>104</v>
      </c>
      <c r="H8301" s="3" t="s">
        <v>40554</v>
      </c>
    </row>
    <row r="8302" spans="1:8" ht="29" x14ac:dyDescent="0.35">
      <c r="A8302" s="4">
        <v>43121</v>
      </c>
      <c r="B8302" s="1">
        <v>45257</v>
      </c>
      <c r="C8302" s="2">
        <v>0.4540393518518519</v>
      </c>
      <c r="D8302" s="3" t="s">
        <v>1460</v>
      </c>
      <c r="E8302" s="3" t="s">
        <v>40556</v>
      </c>
      <c r="F8302" s="3" t="s">
        <v>1359</v>
      </c>
      <c r="G8302" s="3" t="s">
        <v>40556</v>
      </c>
      <c r="H8302" s="3" t="s">
        <v>6717</v>
      </c>
    </row>
    <row r="8303" spans="1:8" ht="43.5" x14ac:dyDescent="0.35">
      <c r="A8303" s="4">
        <v>114893</v>
      </c>
      <c r="B8303" s="1">
        <v>45257</v>
      </c>
      <c r="C8303" s="2">
        <v>0.45535879629629633</v>
      </c>
      <c r="D8303" s="3" t="s">
        <v>40557</v>
      </c>
      <c r="E8303" s="3" t="s">
        <v>40560</v>
      </c>
      <c r="F8303" s="3" t="s">
        <v>40558</v>
      </c>
      <c r="G8303" s="3" t="s">
        <v>32971</v>
      </c>
      <c r="H8303" s="3" t="s">
        <v>40559</v>
      </c>
    </row>
    <row r="8304" spans="1:8" ht="58" x14ac:dyDescent="0.35">
      <c r="A8304" s="4">
        <v>64177</v>
      </c>
      <c r="B8304" s="1">
        <v>45257</v>
      </c>
      <c r="C8304" s="2">
        <v>0.4563888888888889</v>
      </c>
      <c r="D8304" s="3" t="s">
        <v>1436</v>
      </c>
      <c r="E8304" s="3" t="s">
        <v>40564</v>
      </c>
      <c r="F8304" s="3" t="s">
        <v>40561</v>
      </c>
      <c r="G8304" s="3" t="s">
        <v>40562</v>
      </c>
      <c r="H8304" s="3" t="s">
        <v>40563</v>
      </c>
    </row>
    <row r="8305" spans="1:8" x14ac:dyDescent="0.35">
      <c r="A8305" s="4">
        <v>131708</v>
      </c>
      <c r="B8305" s="1">
        <v>45257</v>
      </c>
      <c r="C8305" s="2">
        <v>0.45791666666666669</v>
      </c>
      <c r="D8305" s="3" t="s">
        <v>233</v>
      </c>
      <c r="E8305" s="3" t="s">
        <v>40566</v>
      </c>
      <c r="F8305" s="3" t="s">
        <v>40565</v>
      </c>
      <c r="G8305" s="3" t="s">
        <v>1268</v>
      </c>
      <c r="H8305" s="3" t="s">
        <v>12652</v>
      </c>
    </row>
    <row r="8306" spans="1:8" ht="43.5" x14ac:dyDescent="0.35">
      <c r="A8306" s="4">
        <v>36604</v>
      </c>
      <c r="B8306" s="1">
        <v>45257</v>
      </c>
      <c r="C8306" s="2">
        <v>0.4602430555555555</v>
      </c>
      <c r="D8306" s="3" t="s">
        <v>11085</v>
      </c>
      <c r="E8306" s="3" t="s">
        <v>40569</v>
      </c>
      <c r="F8306" s="3" t="s">
        <v>40567</v>
      </c>
      <c r="G8306" s="3" t="s">
        <v>21544</v>
      </c>
      <c r="H8306" s="3" t="s">
        <v>40568</v>
      </c>
    </row>
    <row r="8307" spans="1:8" ht="72.5" x14ac:dyDescent="0.35">
      <c r="A8307" s="4">
        <v>172562</v>
      </c>
      <c r="B8307" s="1">
        <v>45257</v>
      </c>
      <c r="C8307" s="2">
        <v>0.46103009259259259</v>
      </c>
      <c r="D8307" s="3" t="s">
        <v>40570</v>
      </c>
      <c r="E8307" s="3" t="s">
        <v>40572</v>
      </c>
      <c r="F8307" s="3" t="s">
        <v>12455</v>
      </c>
      <c r="G8307" s="3" t="s">
        <v>11732</v>
      </c>
      <c r="H8307" s="3" t="s">
        <v>40571</v>
      </c>
    </row>
    <row r="8308" spans="1:8" ht="43.5" x14ac:dyDescent="0.35">
      <c r="A8308" s="4">
        <v>6424</v>
      </c>
      <c r="B8308" s="1">
        <v>45257</v>
      </c>
      <c r="C8308" s="2">
        <v>0.46309027777777773</v>
      </c>
      <c r="D8308" s="3" t="s">
        <v>167</v>
      </c>
      <c r="E8308" s="3" t="s">
        <v>40573</v>
      </c>
      <c r="F8308" s="3" t="s">
        <v>11759</v>
      </c>
      <c r="G8308" s="3" t="s">
        <v>40573</v>
      </c>
      <c r="H8308" s="3" t="s">
        <v>10489</v>
      </c>
    </row>
    <row r="8309" spans="1:8" ht="101.5" x14ac:dyDescent="0.35">
      <c r="A8309" s="4">
        <v>52155</v>
      </c>
      <c r="B8309" s="1">
        <v>45257</v>
      </c>
      <c r="C8309" s="2">
        <v>0.46348379629629632</v>
      </c>
      <c r="D8309" s="3" t="s">
        <v>40574</v>
      </c>
      <c r="E8309" s="3" t="s">
        <v>40577</v>
      </c>
      <c r="F8309" s="3" t="s">
        <v>40575</v>
      </c>
      <c r="G8309" s="3" t="s">
        <v>40576</v>
      </c>
      <c r="H8309" s="3" t="s">
        <v>10302</v>
      </c>
    </row>
    <row r="8310" spans="1:8" ht="72.5" x14ac:dyDescent="0.35">
      <c r="A8310" s="4">
        <v>163092</v>
      </c>
      <c r="B8310" s="1">
        <v>45257</v>
      </c>
      <c r="C8310" s="2">
        <v>0.46453703703703703</v>
      </c>
      <c r="D8310" s="3" t="s">
        <v>233</v>
      </c>
      <c r="E8310" s="3" t="s">
        <v>15289</v>
      </c>
      <c r="F8310" s="3" t="s">
        <v>40578</v>
      </c>
      <c r="G8310" s="3" t="s">
        <v>1477</v>
      </c>
      <c r="H8310" s="3" t="s">
        <v>12962</v>
      </c>
    </row>
    <row r="8311" spans="1:8" x14ac:dyDescent="0.35">
      <c r="A8311" s="4">
        <v>33248</v>
      </c>
      <c r="B8311" s="1">
        <v>45257</v>
      </c>
      <c r="C8311" s="2">
        <v>0.46453703703703703</v>
      </c>
      <c r="D8311" s="3" t="s">
        <v>1460</v>
      </c>
      <c r="E8311" s="3" t="s">
        <v>14987</v>
      </c>
      <c r="F8311" s="3" t="s">
        <v>40579</v>
      </c>
      <c r="G8311" s="3" t="s">
        <v>14987</v>
      </c>
      <c r="H8311" s="3" t="s">
        <v>6717</v>
      </c>
    </row>
    <row r="8312" spans="1:8" x14ac:dyDescent="0.35">
      <c r="A8312" s="4">
        <v>122838</v>
      </c>
      <c r="B8312" s="1">
        <v>45257</v>
      </c>
      <c r="C8312" s="2">
        <v>0.4649652777777778</v>
      </c>
      <c r="D8312" s="3" t="s">
        <v>1436</v>
      </c>
      <c r="E8312" s="3" t="s">
        <v>11744</v>
      </c>
      <c r="F8312" s="3" t="s">
        <v>40580</v>
      </c>
      <c r="G8312" s="3" t="s">
        <v>40581</v>
      </c>
      <c r="H8312" s="3" t="s">
        <v>37304</v>
      </c>
    </row>
    <row r="8313" spans="1:8" ht="58" x14ac:dyDescent="0.35">
      <c r="A8313" s="4">
        <v>46015</v>
      </c>
      <c r="B8313" s="1">
        <v>45257</v>
      </c>
      <c r="C8313" s="2">
        <v>0.46662037037037035</v>
      </c>
      <c r="D8313" s="3" t="s">
        <v>40582</v>
      </c>
      <c r="E8313" s="3" t="s">
        <v>40585</v>
      </c>
      <c r="F8313" s="3" t="s">
        <v>40583</v>
      </c>
      <c r="G8313" s="3" t="s">
        <v>11904</v>
      </c>
      <c r="H8313" s="3" t="s">
        <v>40584</v>
      </c>
    </row>
    <row r="8314" spans="1:8" x14ac:dyDescent="0.35">
      <c r="A8314" s="4">
        <v>41410</v>
      </c>
      <c r="B8314" s="1">
        <v>45257</v>
      </c>
      <c r="C8314" s="2">
        <v>0.46714120370370371</v>
      </c>
      <c r="D8314" s="3" t="s">
        <v>40586</v>
      </c>
      <c r="E8314" s="3" t="s">
        <v>40588</v>
      </c>
      <c r="F8314" s="3" t="s">
        <v>40587</v>
      </c>
      <c r="G8314" s="3" t="s">
        <v>40588</v>
      </c>
      <c r="H8314" s="3" t="s">
        <v>40589</v>
      </c>
    </row>
    <row r="8315" spans="1:8" ht="72.5" x14ac:dyDescent="0.35">
      <c r="A8315" s="4">
        <v>44400</v>
      </c>
      <c r="B8315" s="1">
        <v>45257</v>
      </c>
      <c r="C8315" s="2">
        <v>0.46730324074074076</v>
      </c>
      <c r="D8315" s="3" t="s">
        <v>40590</v>
      </c>
      <c r="E8315" s="3" t="s">
        <v>11267</v>
      </c>
      <c r="F8315" s="3" t="s">
        <v>40591</v>
      </c>
      <c r="G8315" s="3" t="s">
        <v>10877</v>
      </c>
      <c r="H8315" s="3" t="s">
        <v>40592</v>
      </c>
    </row>
    <row r="8316" spans="1:8" x14ac:dyDescent="0.35">
      <c r="A8316" s="4">
        <v>165609</v>
      </c>
      <c r="B8316" s="1">
        <v>45257</v>
      </c>
      <c r="C8316" s="2">
        <v>0.46877314814814813</v>
      </c>
      <c r="D8316" s="3" t="s">
        <v>167</v>
      </c>
      <c r="E8316" s="3" t="s">
        <v>40594</v>
      </c>
      <c r="F8316" s="3" t="s">
        <v>11759</v>
      </c>
      <c r="G8316" s="3" t="s">
        <v>40593</v>
      </c>
      <c r="H8316" s="3" t="s">
        <v>38049</v>
      </c>
    </row>
    <row r="8317" spans="1:8" ht="72.5" x14ac:dyDescent="0.35">
      <c r="A8317" s="4">
        <v>162004</v>
      </c>
      <c r="B8317" s="1">
        <v>45257</v>
      </c>
      <c r="C8317" s="2">
        <v>0.47028935185185183</v>
      </c>
      <c r="D8317" s="3" t="s">
        <v>1436</v>
      </c>
      <c r="E8317" s="3" t="s">
        <v>40598</v>
      </c>
      <c r="F8317" s="3" t="s">
        <v>40595</v>
      </c>
      <c r="G8317" s="3" t="s">
        <v>40596</v>
      </c>
      <c r="H8317" s="3" t="s">
        <v>40597</v>
      </c>
    </row>
    <row r="8318" spans="1:8" x14ac:dyDescent="0.35">
      <c r="A8318" s="4">
        <v>43854</v>
      </c>
      <c r="B8318" s="1">
        <v>45257</v>
      </c>
      <c r="C8318" s="2">
        <v>0.47278935185185184</v>
      </c>
      <c r="D8318" s="3" t="s">
        <v>167</v>
      </c>
      <c r="E8318" s="3" t="s">
        <v>40600</v>
      </c>
      <c r="F8318" s="3" t="s">
        <v>40366</v>
      </c>
      <c r="G8318" s="3" t="s">
        <v>40599</v>
      </c>
      <c r="H8318" s="3" t="s">
        <v>10489</v>
      </c>
    </row>
    <row r="8319" spans="1:8" x14ac:dyDescent="0.35">
      <c r="A8319" s="4">
        <v>38896</v>
      </c>
      <c r="B8319" s="1">
        <v>45257</v>
      </c>
      <c r="C8319" s="2">
        <v>0.4742824074074074</v>
      </c>
      <c r="D8319" s="3" t="s">
        <v>1436</v>
      </c>
      <c r="E8319" s="3" t="s">
        <v>15093</v>
      </c>
      <c r="F8319" s="3" t="s">
        <v>40601</v>
      </c>
      <c r="G8319" s="3" t="e">
        <f>-good CTRL OF HTN</f>
        <v>#NAME?</v>
      </c>
      <c r="H8319" s="3" t="s">
        <v>31778</v>
      </c>
    </row>
    <row r="8320" spans="1:8" ht="72.5" x14ac:dyDescent="0.35">
      <c r="A8320" s="4">
        <v>161367</v>
      </c>
      <c r="B8320" s="1">
        <v>45257</v>
      </c>
      <c r="C8320" s="2">
        <v>0.47435185185185186</v>
      </c>
      <c r="D8320" s="3" t="s">
        <v>1436</v>
      </c>
      <c r="E8320" s="3" t="s">
        <v>40605</v>
      </c>
      <c r="F8320" s="3" t="s">
        <v>40602</v>
      </c>
      <c r="G8320" s="3" t="s">
        <v>40603</v>
      </c>
      <c r="H8320" s="3" t="s">
        <v>40604</v>
      </c>
    </row>
    <row r="8321" spans="1:8" ht="29" x14ac:dyDescent="0.35">
      <c r="A8321" s="4">
        <v>119771</v>
      </c>
      <c r="B8321" s="1">
        <v>45257</v>
      </c>
      <c r="C8321" s="2">
        <v>0.47664351851851849</v>
      </c>
      <c r="D8321" s="3" t="s">
        <v>10438</v>
      </c>
      <c r="E8321" s="3" t="s">
        <v>40608</v>
      </c>
      <c r="F8321" s="3" t="s">
        <v>40606</v>
      </c>
      <c r="G8321" s="3" t="s">
        <v>40607</v>
      </c>
      <c r="H8321" s="3" t="s">
        <v>11774</v>
      </c>
    </row>
    <row r="8322" spans="1:8" ht="29" x14ac:dyDescent="0.35">
      <c r="A8322" s="4">
        <v>38887</v>
      </c>
      <c r="B8322" s="1">
        <v>45257</v>
      </c>
      <c r="C8322" s="2">
        <v>0.47703703703703698</v>
      </c>
      <c r="D8322" s="3" t="s">
        <v>167</v>
      </c>
      <c r="E8322" s="3" t="s">
        <v>40609</v>
      </c>
      <c r="F8322" s="3" t="s">
        <v>11759</v>
      </c>
      <c r="G8322" s="3" t="s">
        <v>40609</v>
      </c>
      <c r="H8322" s="3" t="s">
        <v>1325</v>
      </c>
    </row>
    <row r="8323" spans="1:8" ht="130.5" x14ac:dyDescent="0.35">
      <c r="A8323" s="4">
        <v>40846</v>
      </c>
      <c r="B8323" s="1">
        <v>45257</v>
      </c>
      <c r="C8323" s="2">
        <v>0.47837962962962965</v>
      </c>
      <c r="D8323" s="3" t="s">
        <v>40610</v>
      </c>
      <c r="E8323" s="3" t="s">
        <v>40614</v>
      </c>
      <c r="F8323" s="3" t="s">
        <v>40611</v>
      </c>
      <c r="G8323" s="3" t="s">
        <v>40612</v>
      </c>
      <c r="H8323" s="3" t="s">
        <v>40613</v>
      </c>
    </row>
    <row r="8324" spans="1:8" ht="43.5" x14ac:dyDescent="0.35">
      <c r="A8324" s="4">
        <v>185946</v>
      </c>
      <c r="B8324" s="1">
        <v>45257</v>
      </c>
      <c r="C8324" s="2">
        <v>0.47862268518518519</v>
      </c>
      <c r="D8324" s="3" t="s">
        <v>13207</v>
      </c>
      <c r="E8324" s="3" t="s">
        <v>40617</v>
      </c>
      <c r="F8324" s="3" t="s">
        <v>40615</v>
      </c>
      <c r="G8324" s="3" t="s">
        <v>12240</v>
      </c>
      <c r="H8324" s="3" t="s">
        <v>40616</v>
      </c>
    </row>
    <row r="8325" spans="1:8" ht="29" x14ac:dyDescent="0.35">
      <c r="A8325" s="4">
        <v>177217</v>
      </c>
      <c r="B8325" s="1">
        <v>45257</v>
      </c>
      <c r="C8325" s="2">
        <v>0.4793634259259259</v>
      </c>
      <c r="D8325" s="3" t="s">
        <v>40197</v>
      </c>
      <c r="E8325" s="3" t="s">
        <v>40620</v>
      </c>
      <c r="F8325" s="3" t="s">
        <v>40618</v>
      </c>
      <c r="G8325" s="3" t="s">
        <v>40619</v>
      </c>
      <c r="H8325" s="3" t="s">
        <v>10302</v>
      </c>
    </row>
    <row r="8326" spans="1:8" ht="87" x14ac:dyDescent="0.35">
      <c r="A8326" s="4">
        <v>102548</v>
      </c>
      <c r="B8326" s="1">
        <v>45257</v>
      </c>
      <c r="C8326" s="2">
        <v>0.48023148148148148</v>
      </c>
      <c r="D8326" s="3" t="s">
        <v>40621</v>
      </c>
      <c r="E8326" s="3" t="s">
        <v>426</v>
      </c>
      <c r="F8326" s="3" t="s">
        <v>40622</v>
      </c>
      <c r="G8326" s="3" t="s">
        <v>40623</v>
      </c>
      <c r="H8326" s="3" t="s">
        <v>40624</v>
      </c>
    </row>
    <row r="8327" spans="1:8" x14ac:dyDescent="0.35">
      <c r="A8327" s="4">
        <v>51778</v>
      </c>
      <c r="B8327" s="1">
        <v>45257</v>
      </c>
      <c r="C8327" s="2">
        <v>0.48254629629629631</v>
      </c>
      <c r="D8327" s="3" t="s">
        <v>167</v>
      </c>
      <c r="E8327" s="3" t="s">
        <v>980</v>
      </c>
      <c r="F8327" s="3" t="s">
        <v>11759</v>
      </c>
      <c r="G8327" s="3" t="s">
        <v>980</v>
      </c>
      <c r="H8327" s="3" t="s">
        <v>1325</v>
      </c>
    </row>
    <row r="8328" spans="1:8" ht="58" x14ac:dyDescent="0.35">
      <c r="A8328" s="4">
        <v>207791</v>
      </c>
      <c r="B8328" s="1">
        <v>45257</v>
      </c>
      <c r="C8328" s="2">
        <v>0.48284722222222221</v>
      </c>
      <c r="D8328" s="3" t="s">
        <v>12287</v>
      </c>
      <c r="E8328" s="3" t="s">
        <v>40627</v>
      </c>
      <c r="F8328" s="3" t="s">
        <v>40625</v>
      </c>
      <c r="G8328" s="3" t="s">
        <v>11083</v>
      </c>
      <c r="H8328" s="3" t="s">
        <v>40626</v>
      </c>
    </row>
    <row r="8329" spans="1:8" ht="43.5" x14ac:dyDescent="0.35">
      <c r="A8329" s="4">
        <v>46473</v>
      </c>
      <c r="B8329" s="1">
        <v>45257</v>
      </c>
      <c r="C8329" s="2">
        <v>0.4830787037037037</v>
      </c>
      <c r="D8329" s="3" t="s">
        <v>233</v>
      </c>
      <c r="E8329" s="3" t="s">
        <v>15064</v>
      </c>
      <c r="F8329" s="3" t="s">
        <v>40628</v>
      </c>
      <c r="G8329" s="3" t="s">
        <v>1253</v>
      </c>
      <c r="H8329" s="3" t="s">
        <v>12614</v>
      </c>
    </row>
    <row r="8330" spans="1:8" ht="130.5" x14ac:dyDescent="0.35">
      <c r="A8330" s="4">
        <v>33019</v>
      </c>
      <c r="B8330" s="1">
        <v>45257</v>
      </c>
      <c r="C8330" s="2">
        <v>0.4838541666666667</v>
      </c>
      <c r="D8330" s="3" t="s">
        <v>11520</v>
      </c>
      <c r="E8330" s="3" t="s">
        <v>40632</v>
      </c>
      <c r="F8330" s="3" t="s">
        <v>40629</v>
      </c>
      <c r="G8330" s="3" t="s">
        <v>40630</v>
      </c>
      <c r="H8330" s="3" t="s">
        <v>40631</v>
      </c>
    </row>
    <row r="8331" spans="1:8" ht="29" x14ac:dyDescent="0.35">
      <c r="A8331" s="4">
        <v>75815</v>
      </c>
      <c r="B8331" s="1">
        <v>45257</v>
      </c>
      <c r="C8331" s="2">
        <v>0.4838541666666667</v>
      </c>
      <c r="D8331" s="3" t="s">
        <v>40633</v>
      </c>
      <c r="E8331" s="3" t="s">
        <v>15127</v>
      </c>
      <c r="F8331" s="3" t="s">
        <v>40634</v>
      </c>
      <c r="G8331" s="3" t="s">
        <v>40635</v>
      </c>
      <c r="H8331" s="3" t="s">
        <v>40636</v>
      </c>
    </row>
    <row r="8332" spans="1:8" ht="43.5" x14ac:dyDescent="0.35">
      <c r="A8332" s="4">
        <v>75815</v>
      </c>
      <c r="B8332" s="1">
        <v>45257</v>
      </c>
      <c r="C8332" s="2">
        <v>0.48421296296296296</v>
      </c>
      <c r="D8332" s="3" t="s">
        <v>40633</v>
      </c>
      <c r="E8332" s="3" t="s">
        <v>15127</v>
      </c>
      <c r="F8332" s="3" t="s">
        <v>40634</v>
      </c>
      <c r="G8332" s="3" t="s">
        <v>40635</v>
      </c>
      <c r="H8332" s="3" t="s">
        <v>40637</v>
      </c>
    </row>
    <row r="8333" spans="1:8" ht="43.5" x14ac:dyDescent="0.35">
      <c r="A8333" s="4">
        <v>42349</v>
      </c>
      <c r="B8333" s="1">
        <v>45257</v>
      </c>
      <c r="C8333" s="2">
        <v>0.4849074074074074</v>
      </c>
      <c r="D8333" s="3" t="s">
        <v>985</v>
      </c>
      <c r="E8333" s="3" t="s">
        <v>24173</v>
      </c>
      <c r="F8333" s="3" t="s">
        <v>40638</v>
      </c>
      <c r="G8333" s="3" t="s">
        <v>34029</v>
      </c>
      <c r="H8333" s="3" t="s">
        <v>40639</v>
      </c>
    </row>
    <row r="8334" spans="1:8" x14ac:dyDescent="0.35">
      <c r="A8334" s="4">
        <v>80423</v>
      </c>
      <c r="B8334" s="1">
        <v>45257</v>
      </c>
      <c r="C8334" s="2">
        <v>0.48545138888888889</v>
      </c>
      <c r="D8334" s="3" t="s">
        <v>40640</v>
      </c>
      <c r="E8334" s="3" t="s">
        <v>10940</v>
      </c>
      <c r="F8334" s="3" t="s">
        <v>11830</v>
      </c>
      <c r="G8334" s="3" t="s">
        <v>1268</v>
      </c>
      <c r="H8334" s="3" t="s">
        <v>12463</v>
      </c>
    </row>
    <row r="8335" spans="1:8" ht="29" x14ac:dyDescent="0.35">
      <c r="A8335" s="4">
        <v>85455</v>
      </c>
      <c r="B8335" s="1">
        <v>45257</v>
      </c>
      <c r="C8335" s="2">
        <v>0.48548611111111112</v>
      </c>
      <c r="D8335" s="3" t="s">
        <v>167</v>
      </c>
      <c r="E8335" s="3" t="s">
        <v>30373</v>
      </c>
      <c r="F8335" s="3" t="s">
        <v>601</v>
      </c>
      <c r="G8335" s="3" t="s">
        <v>30373</v>
      </c>
      <c r="H8335" s="3" t="s">
        <v>40641</v>
      </c>
    </row>
    <row r="8336" spans="1:8" ht="58" x14ac:dyDescent="0.35">
      <c r="A8336" s="4">
        <v>197417</v>
      </c>
      <c r="B8336" s="1">
        <v>45257</v>
      </c>
      <c r="C8336" s="2">
        <v>0.48659722222222218</v>
      </c>
      <c r="D8336" s="3" t="s">
        <v>40642</v>
      </c>
      <c r="E8336" s="3" t="s">
        <v>40645</v>
      </c>
      <c r="F8336" s="3" t="s">
        <v>40643</v>
      </c>
      <c r="G8336" s="3" t="s">
        <v>12127</v>
      </c>
      <c r="H8336" s="3" t="s">
        <v>40644</v>
      </c>
    </row>
    <row r="8337" spans="1:8" x14ac:dyDescent="0.35">
      <c r="A8337" s="4">
        <v>35261</v>
      </c>
      <c r="B8337" s="1">
        <v>45257</v>
      </c>
      <c r="C8337" s="2">
        <v>0.4871180555555556</v>
      </c>
      <c r="D8337" s="3" t="s">
        <v>1473</v>
      </c>
      <c r="E8337" s="3" t="s">
        <v>40646</v>
      </c>
      <c r="F8337" s="3" t="s">
        <v>10588</v>
      </c>
      <c r="G8337" s="3" t="s">
        <v>40646</v>
      </c>
      <c r="H8337" s="3" t="s">
        <v>40647</v>
      </c>
    </row>
    <row r="8338" spans="1:8" x14ac:dyDescent="0.35">
      <c r="A8338" s="4">
        <v>205088</v>
      </c>
      <c r="B8338" s="1">
        <v>45257</v>
      </c>
      <c r="C8338" s="2">
        <v>0.48950231481481482</v>
      </c>
      <c r="D8338" s="3" t="s">
        <v>233</v>
      </c>
      <c r="E8338" s="3" t="s">
        <v>40649</v>
      </c>
      <c r="F8338" s="3" t="s">
        <v>40648</v>
      </c>
      <c r="G8338" s="3" t="s">
        <v>1268</v>
      </c>
      <c r="H8338" s="3" t="s">
        <v>14510</v>
      </c>
    </row>
    <row r="8339" spans="1:8" x14ac:dyDescent="0.35">
      <c r="A8339" s="4">
        <v>45026</v>
      </c>
      <c r="B8339" s="1">
        <v>45257</v>
      </c>
      <c r="C8339" s="2">
        <v>0.49010416666666662</v>
      </c>
      <c r="D8339" s="3" t="s">
        <v>1933</v>
      </c>
      <c r="E8339" s="3" t="s">
        <v>13178</v>
      </c>
      <c r="F8339" s="3" t="s">
        <v>40650</v>
      </c>
      <c r="G8339" s="3" t="s">
        <v>13808</v>
      </c>
      <c r="H8339" s="3" t="s">
        <v>40651</v>
      </c>
    </row>
    <row r="8340" spans="1:8" x14ac:dyDescent="0.35">
      <c r="A8340" s="4">
        <v>49456</v>
      </c>
      <c r="B8340" s="1">
        <v>45257</v>
      </c>
      <c r="C8340" s="2">
        <v>0.49052083333333335</v>
      </c>
      <c r="D8340" s="3" t="s">
        <v>167</v>
      </c>
      <c r="E8340" s="3" t="s">
        <v>40652</v>
      </c>
      <c r="F8340" s="3" t="s">
        <v>11759</v>
      </c>
      <c r="G8340" s="3" t="s">
        <v>40652</v>
      </c>
      <c r="H8340" s="3" t="s">
        <v>1325</v>
      </c>
    </row>
    <row r="8341" spans="1:8" ht="159.5" x14ac:dyDescent="0.35">
      <c r="A8341" s="4">
        <v>186138</v>
      </c>
      <c r="B8341" s="1">
        <v>45257</v>
      </c>
      <c r="C8341" s="2">
        <v>0.49124999999999996</v>
      </c>
      <c r="D8341" s="3" t="s">
        <v>40653</v>
      </c>
      <c r="E8341" s="3" t="s">
        <v>40657</v>
      </c>
      <c r="F8341" s="3" t="s">
        <v>40654</v>
      </c>
      <c r="G8341" s="3" t="s">
        <v>40655</v>
      </c>
      <c r="H8341" s="3" t="s">
        <v>40656</v>
      </c>
    </row>
    <row r="8342" spans="1:8" ht="29" x14ac:dyDescent="0.35">
      <c r="A8342" s="4">
        <v>2356</v>
      </c>
      <c r="B8342" s="1">
        <v>45257</v>
      </c>
      <c r="C8342" s="2">
        <v>0.49144675925925929</v>
      </c>
      <c r="D8342" s="3" t="s">
        <v>11085</v>
      </c>
      <c r="E8342" s="3" t="s">
        <v>39709</v>
      </c>
      <c r="F8342" s="3" t="s">
        <v>40658</v>
      </c>
      <c r="G8342" s="3" t="s">
        <v>39707</v>
      </c>
      <c r="H8342" s="3" t="s">
        <v>39708</v>
      </c>
    </row>
    <row r="8343" spans="1:8" ht="72.5" x14ac:dyDescent="0.35">
      <c r="A8343" s="4">
        <v>32470</v>
      </c>
      <c r="B8343" s="1">
        <v>45257</v>
      </c>
      <c r="C8343" s="2">
        <v>0.49311342592592594</v>
      </c>
      <c r="D8343" s="3" t="s">
        <v>40659</v>
      </c>
      <c r="E8343" s="3" t="s">
        <v>40662</v>
      </c>
      <c r="F8343" s="3" t="s">
        <v>40660</v>
      </c>
      <c r="G8343" s="3" t="s">
        <v>40661</v>
      </c>
      <c r="H8343" s="3" t="s">
        <v>10532</v>
      </c>
    </row>
    <row r="8344" spans="1:8" x14ac:dyDescent="0.35">
      <c r="A8344" s="4">
        <v>21975</v>
      </c>
      <c r="B8344" s="1">
        <v>45257</v>
      </c>
      <c r="C8344" s="2">
        <v>0.49436342592592591</v>
      </c>
      <c r="D8344" s="3" t="s">
        <v>1473</v>
      </c>
      <c r="E8344" s="3" t="s">
        <v>40663</v>
      </c>
      <c r="F8344" s="3" t="s">
        <v>10588</v>
      </c>
      <c r="G8344" s="3" t="s">
        <v>40663</v>
      </c>
      <c r="H8344" s="3" t="s">
        <v>6842</v>
      </c>
    </row>
    <row r="8345" spans="1:8" ht="101.5" x14ac:dyDescent="0.35">
      <c r="A8345" s="4">
        <v>204948</v>
      </c>
      <c r="B8345" s="1">
        <v>45257</v>
      </c>
      <c r="C8345" s="2">
        <v>0.49648148148148147</v>
      </c>
      <c r="D8345" s="3" t="s">
        <v>1473</v>
      </c>
      <c r="E8345" s="3" t="s">
        <v>37123</v>
      </c>
      <c r="F8345" s="3" t="s">
        <v>10588</v>
      </c>
      <c r="G8345" s="3" t="s">
        <v>37123</v>
      </c>
      <c r="H8345" s="3" t="s">
        <v>6842</v>
      </c>
    </row>
    <row r="8346" spans="1:8" x14ac:dyDescent="0.35">
      <c r="A8346" s="4">
        <v>151932</v>
      </c>
      <c r="B8346" s="1">
        <v>45257</v>
      </c>
      <c r="C8346" s="2">
        <v>0.49663194444444447</v>
      </c>
      <c r="D8346" s="3" t="s">
        <v>39850</v>
      </c>
      <c r="E8346" s="3" t="s">
        <v>10879</v>
      </c>
      <c r="F8346" s="3" t="s">
        <v>40664</v>
      </c>
      <c r="G8346" s="3" t="s">
        <v>10879</v>
      </c>
      <c r="H8346" s="3" t="s">
        <v>39850</v>
      </c>
    </row>
    <row r="8347" spans="1:8" ht="43.5" x14ac:dyDescent="0.35">
      <c r="A8347" s="4">
        <v>7451</v>
      </c>
      <c r="B8347" s="1">
        <v>45257</v>
      </c>
      <c r="C8347" s="2">
        <v>0.49872685185185189</v>
      </c>
      <c r="D8347" s="3" t="s">
        <v>11107</v>
      </c>
      <c r="E8347" s="3" t="s">
        <v>40667</v>
      </c>
      <c r="F8347" s="3" t="s">
        <v>40665</v>
      </c>
      <c r="G8347" s="3" t="s">
        <v>13679</v>
      </c>
      <c r="H8347" s="3" t="s">
        <v>40666</v>
      </c>
    </row>
    <row r="8348" spans="1:8" x14ac:dyDescent="0.35">
      <c r="A8348" s="4">
        <v>24871</v>
      </c>
      <c r="B8348" s="1">
        <v>45257</v>
      </c>
      <c r="C8348" s="2">
        <v>0.49886574074074069</v>
      </c>
      <c r="D8348" s="3" t="s">
        <v>233</v>
      </c>
      <c r="E8348" s="3" t="s">
        <v>40669</v>
      </c>
      <c r="F8348" s="3" t="s">
        <v>40668</v>
      </c>
      <c r="G8348" s="3" t="s">
        <v>1253</v>
      </c>
      <c r="H8348" s="3" t="s">
        <v>12652</v>
      </c>
    </row>
    <row r="8349" spans="1:8" ht="145" x14ac:dyDescent="0.35">
      <c r="A8349" s="4">
        <v>170325</v>
      </c>
      <c r="B8349" s="1">
        <v>45257</v>
      </c>
      <c r="C8349" s="2">
        <v>0.50159722222222225</v>
      </c>
      <c r="D8349" s="3" t="s">
        <v>11985</v>
      </c>
      <c r="E8349" s="3" t="s">
        <v>40671</v>
      </c>
      <c r="F8349" s="3" t="s">
        <v>40670</v>
      </c>
      <c r="G8349" s="3" t="s">
        <v>10433</v>
      </c>
      <c r="H8349" s="3" t="s">
        <v>4190</v>
      </c>
    </row>
    <row r="8350" spans="1:8" ht="101.5" x14ac:dyDescent="0.35">
      <c r="A8350" s="4">
        <v>66329</v>
      </c>
      <c r="B8350" s="1">
        <v>45257</v>
      </c>
      <c r="C8350" s="2">
        <v>0.50219907407407405</v>
      </c>
      <c r="D8350" s="3" t="s">
        <v>38688</v>
      </c>
      <c r="E8350" s="3" t="s">
        <v>25647</v>
      </c>
      <c r="F8350" s="3" t="s">
        <v>40672</v>
      </c>
      <c r="G8350" s="3" t="s">
        <v>40673</v>
      </c>
      <c r="H8350" s="3" t="s">
        <v>40674</v>
      </c>
    </row>
    <row r="8351" spans="1:8" ht="43.5" x14ac:dyDescent="0.35">
      <c r="A8351" s="4">
        <v>1327</v>
      </c>
      <c r="B8351" s="1">
        <v>45257</v>
      </c>
      <c r="C8351" s="2">
        <v>0.50309027777777782</v>
      </c>
      <c r="D8351" s="3" t="s">
        <v>40675</v>
      </c>
      <c r="E8351" s="3" t="s">
        <v>40679</v>
      </c>
      <c r="F8351" s="3" t="s">
        <v>40676</v>
      </c>
      <c r="G8351" s="3" t="s">
        <v>40677</v>
      </c>
      <c r="H8351" s="3" t="s">
        <v>40678</v>
      </c>
    </row>
    <row r="8352" spans="1:8" ht="29" x14ac:dyDescent="0.35">
      <c r="A8352" s="4">
        <v>38446</v>
      </c>
      <c r="B8352" s="1">
        <v>45257</v>
      </c>
      <c r="C8352" s="2">
        <v>0.50351851851851859</v>
      </c>
      <c r="D8352" s="3" t="s">
        <v>13883</v>
      </c>
      <c r="E8352" s="3" t="s">
        <v>40681</v>
      </c>
      <c r="F8352" s="3" t="s">
        <v>40680</v>
      </c>
      <c r="G8352" s="3" t="s">
        <v>1507</v>
      </c>
      <c r="H8352" s="3" t="s">
        <v>12587</v>
      </c>
    </row>
    <row r="8353" spans="1:8" ht="58" x14ac:dyDescent="0.35">
      <c r="A8353" s="4">
        <v>119011</v>
      </c>
      <c r="B8353" s="1">
        <v>45257</v>
      </c>
      <c r="C8353" s="2">
        <v>0.50651620370370376</v>
      </c>
      <c r="D8353" s="3" t="s">
        <v>1933</v>
      </c>
      <c r="E8353" s="3" t="s">
        <v>40683</v>
      </c>
      <c r="F8353" s="3" t="s">
        <v>40682</v>
      </c>
      <c r="G8353" s="3" t="s">
        <v>12642</v>
      </c>
      <c r="H8353" s="3" t="s">
        <v>11896</v>
      </c>
    </row>
    <row r="8354" spans="1:8" ht="58" x14ac:dyDescent="0.35">
      <c r="A8354" s="4">
        <v>93118</v>
      </c>
      <c r="B8354" s="1">
        <v>45257</v>
      </c>
      <c r="C8354" s="2">
        <v>0.50670138888888883</v>
      </c>
      <c r="D8354" s="3" t="s">
        <v>40684</v>
      </c>
      <c r="E8354" s="3" t="s">
        <v>40685</v>
      </c>
      <c r="F8354" s="3" t="s">
        <v>10588</v>
      </c>
      <c r="G8354" s="3" t="s">
        <v>40685</v>
      </c>
      <c r="H8354" s="3" t="s">
        <v>40686</v>
      </c>
    </row>
    <row r="8355" spans="1:8" ht="58" x14ac:dyDescent="0.35">
      <c r="A8355" s="4">
        <v>93118</v>
      </c>
      <c r="B8355" s="1">
        <v>45257</v>
      </c>
      <c r="C8355" s="2">
        <v>0.50681712962962966</v>
      </c>
      <c r="D8355" s="3" t="s">
        <v>40684</v>
      </c>
      <c r="E8355" s="3" t="s">
        <v>40685</v>
      </c>
      <c r="F8355" s="3" t="s">
        <v>10588</v>
      </c>
      <c r="G8355" s="3" t="s">
        <v>40685</v>
      </c>
      <c r="H8355" s="3" t="s">
        <v>40686</v>
      </c>
    </row>
    <row r="8356" spans="1:8" x14ac:dyDescent="0.35">
      <c r="A8356" s="4">
        <v>38457</v>
      </c>
      <c r="B8356" s="1">
        <v>45257</v>
      </c>
      <c r="C8356" s="2">
        <v>0.50732638888888892</v>
      </c>
      <c r="D8356" s="3" t="s">
        <v>755</v>
      </c>
      <c r="E8356" s="3" t="s">
        <v>40687</v>
      </c>
      <c r="F8356" s="3" t="s">
        <v>10488</v>
      </c>
      <c r="G8356" s="3" t="s">
        <v>40687</v>
      </c>
      <c r="H8356" s="3" t="s">
        <v>1325</v>
      </c>
    </row>
    <row r="8357" spans="1:8" x14ac:dyDescent="0.35">
      <c r="A8357" s="4">
        <v>38457</v>
      </c>
      <c r="B8357" s="1">
        <v>45257</v>
      </c>
      <c r="C8357" s="2">
        <v>0.5074305555555555</v>
      </c>
      <c r="D8357" s="3" t="s">
        <v>755</v>
      </c>
      <c r="E8357" s="3" t="s">
        <v>40687</v>
      </c>
      <c r="F8357" s="3" t="s">
        <v>10488</v>
      </c>
      <c r="G8357" s="3" t="s">
        <v>40687</v>
      </c>
      <c r="H8357" s="3" t="s">
        <v>1325</v>
      </c>
    </row>
    <row r="8358" spans="1:8" ht="87" x14ac:dyDescent="0.35">
      <c r="A8358" s="4">
        <v>62843</v>
      </c>
      <c r="B8358" s="1">
        <v>45257</v>
      </c>
      <c r="C8358" s="2">
        <v>0.51265046296296302</v>
      </c>
      <c r="D8358" s="3" t="s">
        <v>39067</v>
      </c>
      <c r="E8358" s="3" t="s">
        <v>28160</v>
      </c>
      <c r="F8358" s="3" t="s">
        <v>11646</v>
      </c>
      <c r="G8358" s="3" t="s">
        <v>28160</v>
      </c>
      <c r="H8358" s="3" t="s">
        <v>6717</v>
      </c>
    </row>
    <row r="8359" spans="1:8" ht="87" x14ac:dyDescent="0.35">
      <c r="A8359" s="4">
        <v>62843</v>
      </c>
      <c r="B8359" s="1">
        <v>45257</v>
      </c>
      <c r="C8359" s="2">
        <v>0.51276620370370374</v>
      </c>
      <c r="D8359" s="3" t="s">
        <v>39067</v>
      </c>
      <c r="E8359" s="3" t="s">
        <v>28160</v>
      </c>
      <c r="F8359" s="3" t="s">
        <v>11646</v>
      </c>
      <c r="G8359" s="3" t="s">
        <v>28160</v>
      </c>
      <c r="H8359" s="3" t="s">
        <v>6717</v>
      </c>
    </row>
    <row r="8360" spans="1:8" x14ac:dyDescent="0.35">
      <c r="A8360" s="4">
        <v>147427</v>
      </c>
      <c r="B8360" s="1">
        <v>45257</v>
      </c>
      <c r="C8360" s="2">
        <v>0.51447916666666671</v>
      </c>
      <c r="D8360" s="3" t="s">
        <v>167</v>
      </c>
      <c r="E8360" s="3" t="s">
        <v>40688</v>
      </c>
      <c r="F8360" s="3" t="s">
        <v>40366</v>
      </c>
      <c r="G8360" s="3" t="s">
        <v>40688</v>
      </c>
      <c r="H8360" s="3" t="s">
        <v>1325</v>
      </c>
    </row>
    <row r="8361" spans="1:8" ht="43.5" x14ac:dyDescent="0.35">
      <c r="A8361" s="4">
        <v>39832</v>
      </c>
      <c r="B8361" s="1">
        <v>45257</v>
      </c>
      <c r="C8361" s="2">
        <v>0.51559027777777777</v>
      </c>
      <c r="D8361" s="3" t="s">
        <v>1258</v>
      </c>
      <c r="E8361" s="3" t="s">
        <v>40692</v>
      </c>
      <c r="F8361" s="3" t="s">
        <v>40689</v>
      </c>
      <c r="G8361" s="3" t="s">
        <v>40690</v>
      </c>
      <c r="H8361" s="3" t="s">
        <v>40691</v>
      </c>
    </row>
    <row r="8362" spans="1:8" ht="43.5" x14ac:dyDescent="0.35">
      <c r="A8362" s="4">
        <v>39832</v>
      </c>
      <c r="B8362" s="1">
        <v>45257</v>
      </c>
      <c r="C8362" s="2">
        <v>0.51570601851851849</v>
      </c>
      <c r="D8362" s="3" t="s">
        <v>1258</v>
      </c>
      <c r="E8362" s="3" t="s">
        <v>40692</v>
      </c>
      <c r="F8362" s="3" t="s">
        <v>40689</v>
      </c>
      <c r="G8362" s="3" t="s">
        <v>40690</v>
      </c>
      <c r="H8362" s="3" t="s">
        <v>40691</v>
      </c>
    </row>
    <row r="8363" spans="1:8" x14ac:dyDescent="0.35">
      <c r="A8363" s="4">
        <v>148905</v>
      </c>
      <c r="B8363" s="1">
        <v>45257</v>
      </c>
      <c r="C8363" s="2">
        <v>0.52805555555555561</v>
      </c>
      <c r="D8363" s="3" t="s">
        <v>30523</v>
      </c>
      <c r="E8363" s="3" t="s">
        <v>30523</v>
      </c>
      <c r="F8363" s="3" t="s">
        <v>30523</v>
      </c>
      <c r="G8363" s="3" t="s">
        <v>30523</v>
      </c>
      <c r="H8363" s="3" t="s">
        <v>30523</v>
      </c>
    </row>
    <row r="8364" spans="1:8" ht="29" x14ac:dyDescent="0.35">
      <c r="A8364" s="4">
        <v>126853</v>
      </c>
      <c r="B8364" s="1">
        <v>45257</v>
      </c>
      <c r="C8364" s="2">
        <v>0.55655092592592592</v>
      </c>
      <c r="D8364" s="3" t="s">
        <v>216</v>
      </c>
      <c r="E8364" s="3" t="s">
        <v>40695</v>
      </c>
      <c r="F8364" s="3" t="s">
        <v>40693</v>
      </c>
      <c r="G8364" s="3" t="s">
        <v>1315</v>
      </c>
      <c r="H8364" s="3" t="s">
        <v>40694</v>
      </c>
    </row>
    <row r="8365" spans="1:8" ht="116" x14ac:dyDescent="0.35">
      <c r="A8365" s="4">
        <v>118678</v>
      </c>
      <c r="B8365" s="1">
        <v>45257</v>
      </c>
      <c r="C8365" s="2">
        <v>0.57115740740740739</v>
      </c>
      <c r="D8365" s="3" t="s">
        <v>40696</v>
      </c>
      <c r="E8365" s="3" t="s">
        <v>40700</v>
      </c>
      <c r="F8365" s="3" t="s">
        <v>40697</v>
      </c>
      <c r="G8365" s="3" t="s">
        <v>40698</v>
      </c>
      <c r="H8365" s="3" t="s">
        <v>40699</v>
      </c>
    </row>
    <row r="8366" spans="1:8" ht="29" x14ac:dyDescent="0.35">
      <c r="A8366" s="4">
        <v>180407</v>
      </c>
      <c r="B8366" s="1">
        <v>45257</v>
      </c>
      <c r="C8366" s="2">
        <v>0.57487268518518519</v>
      </c>
      <c r="D8366" s="3" t="s">
        <v>1933</v>
      </c>
      <c r="E8366" s="3" t="s">
        <v>1979</v>
      </c>
      <c r="F8366" s="3" t="s">
        <v>40701</v>
      </c>
      <c r="G8366" s="3" t="s">
        <v>353</v>
      </c>
      <c r="H8366" s="3" t="s">
        <v>40702</v>
      </c>
    </row>
    <row r="8367" spans="1:8" x14ac:dyDescent="0.35">
      <c r="A8367" s="4">
        <v>204058</v>
      </c>
      <c r="B8367" s="1">
        <v>45257</v>
      </c>
      <c r="C8367" s="2">
        <v>0.57501157407407411</v>
      </c>
      <c r="D8367" s="3" t="s">
        <v>633</v>
      </c>
      <c r="E8367" s="3" t="s">
        <v>633</v>
      </c>
      <c r="F8367" s="3" t="s">
        <v>633</v>
      </c>
      <c r="G8367" s="3" t="s">
        <v>633</v>
      </c>
      <c r="H8367" s="3" t="s">
        <v>10276</v>
      </c>
    </row>
    <row r="8368" spans="1:8" ht="29" x14ac:dyDescent="0.35">
      <c r="A8368" s="4">
        <v>180407</v>
      </c>
      <c r="B8368" s="1">
        <v>45257</v>
      </c>
      <c r="C8368" s="2">
        <v>0.57537037037037042</v>
      </c>
      <c r="D8368" s="3" t="s">
        <v>1933</v>
      </c>
      <c r="E8368" s="3" t="s">
        <v>1979</v>
      </c>
      <c r="F8368" s="3" t="s">
        <v>40701</v>
      </c>
      <c r="G8368" s="3" t="s">
        <v>353</v>
      </c>
      <c r="H8368" s="3" t="s">
        <v>40702</v>
      </c>
    </row>
    <row r="8369" spans="1:8" ht="29" x14ac:dyDescent="0.35">
      <c r="A8369" s="4">
        <v>150082</v>
      </c>
      <c r="B8369" s="1">
        <v>45257</v>
      </c>
      <c r="C8369" s="2">
        <v>0.57547453703703699</v>
      </c>
      <c r="D8369" s="3" t="s">
        <v>40703</v>
      </c>
      <c r="E8369" s="3" t="s">
        <v>40706</v>
      </c>
      <c r="F8369" s="3" t="s">
        <v>40704</v>
      </c>
      <c r="G8369" s="3" t="s">
        <v>40705</v>
      </c>
      <c r="H8369" s="3" t="s">
        <v>10593</v>
      </c>
    </row>
    <row r="8370" spans="1:8" ht="58" x14ac:dyDescent="0.35">
      <c r="A8370" s="4">
        <v>196637</v>
      </c>
      <c r="B8370" s="1">
        <v>45257</v>
      </c>
      <c r="C8370" s="2">
        <v>0.57692129629629629</v>
      </c>
      <c r="D8370" s="3" t="s">
        <v>40707</v>
      </c>
      <c r="E8370" s="3" t="s">
        <v>40710</v>
      </c>
      <c r="F8370" s="3" t="s">
        <v>40708</v>
      </c>
      <c r="G8370" s="3" t="s">
        <v>1315</v>
      </c>
      <c r="H8370" s="3" t="s">
        <v>40709</v>
      </c>
    </row>
    <row r="8371" spans="1:8" ht="43.5" x14ac:dyDescent="0.35">
      <c r="A8371" s="4">
        <v>194075</v>
      </c>
      <c r="B8371" s="1">
        <v>45257</v>
      </c>
      <c r="C8371" s="2">
        <v>0.58056712962962964</v>
      </c>
      <c r="D8371" s="3" t="s">
        <v>985</v>
      </c>
      <c r="E8371" s="3" t="s">
        <v>40713</v>
      </c>
      <c r="F8371" s="3" t="s">
        <v>40711</v>
      </c>
      <c r="G8371" s="3" t="s">
        <v>10812</v>
      </c>
      <c r="H8371" s="3" t="s">
        <v>40712</v>
      </c>
    </row>
    <row r="8372" spans="1:8" ht="29" x14ac:dyDescent="0.35">
      <c r="A8372" s="4">
        <v>153269</v>
      </c>
      <c r="B8372" s="1">
        <v>45257</v>
      </c>
      <c r="C8372" s="2">
        <v>0.58072916666666663</v>
      </c>
      <c r="D8372" s="3" t="s">
        <v>40714</v>
      </c>
      <c r="E8372" s="3" t="s">
        <v>40716</v>
      </c>
      <c r="F8372" s="3" t="e">
        <f>-BP= 115 / 62</f>
        <v>#NAME?</v>
      </c>
      <c r="G8372" s="3" t="s">
        <v>40715</v>
      </c>
      <c r="H8372" s="3" t="s">
        <v>31778</v>
      </c>
    </row>
    <row r="8373" spans="1:8" ht="72.5" x14ac:dyDescent="0.35">
      <c r="A8373" s="4">
        <v>183647</v>
      </c>
      <c r="B8373" s="1">
        <v>45257</v>
      </c>
      <c r="C8373" s="2">
        <v>0.58091435185185192</v>
      </c>
      <c r="D8373" s="3" t="s">
        <v>12397</v>
      </c>
      <c r="E8373" s="3" t="s">
        <v>40719</v>
      </c>
      <c r="F8373" s="3" t="s">
        <v>40717</v>
      </c>
      <c r="G8373" s="3" t="s">
        <v>11021</v>
      </c>
      <c r="H8373" s="3" t="s">
        <v>40718</v>
      </c>
    </row>
    <row r="8374" spans="1:8" x14ac:dyDescent="0.35">
      <c r="A8374" s="4">
        <v>86417</v>
      </c>
      <c r="B8374" s="1">
        <v>45257</v>
      </c>
      <c r="C8374" s="2">
        <v>0.58174768518518516</v>
      </c>
      <c r="D8374" s="3" t="s">
        <v>40720</v>
      </c>
      <c r="E8374" s="3" t="s">
        <v>40720</v>
      </c>
      <c r="F8374" s="3" t="s">
        <v>40721</v>
      </c>
      <c r="G8374" s="3" t="s">
        <v>40720</v>
      </c>
      <c r="H8374" s="3" t="s">
        <v>10071</v>
      </c>
    </row>
    <row r="8375" spans="1:8" x14ac:dyDescent="0.35">
      <c r="A8375" s="4">
        <v>181712</v>
      </c>
      <c r="B8375" s="1">
        <v>45257</v>
      </c>
      <c r="C8375" s="2">
        <v>0.58504629629629623</v>
      </c>
      <c r="D8375" s="3" t="s">
        <v>10412</v>
      </c>
      <c r="E8375" s="3" t="s">
        <v>1822</v>
      </c>
      <c r="F8375" s="3" t="s">
        <v>40722</v>
      </c>
      <c r="G8375" s="3" t="s">
        <v>40723</v>
      </c>
      <c r="H8375" s="3" t="s">
        <v>40724</v>
      </c>
    </row>
    <row r="8376" spans="1:8" ht="29" x14ac:dyDescent="0.35">
      <c r="A8376" s="4">
        <v>59530</v>
      </c>
      <c r="B8376" s="1">
        <v>45257</v>
      </c>
      <c r="C8376" s="2">
        <v>0.58509259259259261</v>
      </c>
      <c r="D8376" s="3" t="s">
        <v>167</v>
      </c>
      <c r="E8376" s="3" t="s">
        <v>40727</v>
      </c>
      <c r="F8376" s="3" t="s">
        <v>40725</v>
      </c>
      <c r="G8376" s="3" t="s">
        <v>11838</v>
      </c>
      <c r="H8376" s="3" t="s">
        <v>40726</v>
      </c>
    </row>
    <row r="8377" spans="1:8" ht="43.5" x14ac:dyDescent="0.35">
      <c r="A8377" s="4">
        <v>197662</v>
      </c>
      <c r="B8377" s="1">
        <v>45257</v>
      </c>
      <c r="C8377" s="2">
        <v>0.58666666666666667</v>
      </c>
      <c r="D8377" s="3" t="s">
        <v>1403</v>
      </c>
      <c r="E8377" s="3" t="s">
        <v>40731</v>
      </c>
      <c r="F8377" s="3" t="s">
        <v>40728</v>
      </c>
      <c r="G8377" s="3" t="s">
        <v>40729</v>
      </c>
      <c r="H8377" s="3" t="s">
        <v>40730</v>
      </c>
    </row>
    <row r="8378" spans="1:8" ht="43.5" x14ac:dyDescent="0.35">
      <c r="A8378" s="4">
        <v>112111</v>
      </c>
      <c r="B8378" s="1">
        <v>45257</v>
      </c>
      <c r="C8378" s="2">
        <v>0.58753472222222225</v>
      </c>
      <c r="D8378" s="3" t="s">
        <v>40732</v>
      </c>
      <c r="E8378" s="3" t="s">
        <v>40735</v>
      </c>
      <c r="F8378" s="3" t="s">
        <v>40733</v>
      </c>
      <c r="G8378" s="3" t="s">
        <v>15099</v>
      </c>
      <c r="H8378" s="3" t="s">
        <v>40734</v>
      </c>
    </row>
    <row r="8379" spans="1:8" x14ac:dyDescent="0.35">
      <c r="A8379" s="4">
        <v>190759</v>
      </c>
      <c r="B8379" s="1">
        <v>45257</v>
      </c>
      <c r="C8379" s="2">
        <v>0.58922453703703703</v>
      </c>
      <c r="D8379" s="3" t="s">
        <v>40736</v>
      </c>
      <c r="E8379" s="3" t="s">
        <v>40738</v>
      </c>
      <c r="F8379" s="3" t="s">
        <v>40737</v>
      </c>
      <c r="G8379" s="3" t="s">
        <v>40738</v>
      </c>
      <c r="H8379" s="3" t="s">
        <v>40739</v>
      </c>
    </row>
    <row r="8380" spans="1:8" ht="29" x14ac:dyDescent="0.35">
      <c r="A8380" s="4">
        <v>18725</v>
      </c>
      <c r="B8380" s="1">
        <v>45257</v>
      </c>
      <c r="C8380" s="2">
        <v>0.58923611111111118</v>
      </c>
      <c r="D8380" s="3" t="s">
        <v>40740</v>
      </c>
      <c r="E8380" s="3" t="s">
        <v>40740</v>
      </c>
      <c r="F8380" s="3" t="s">
        <v>40741</v>
      </c>
      <c r="G8380" s="3" t="s">
        <v>40740</v>
      </c>
      <c r="H8380" s="3" t="s">
        <v>10071</v>
      </c>
    </row>
    <row r="8381" spans="1:8" x14ac:dyDescent="0.35">
      <c r="A8381" s="4">
        <v>190759</v>
      </c>
      <c r="B8381" s="1">
        <v>45257</v>
      </c>
      <c r="C8381" s="2">
        <v>0.58931712962962968</v>
      </c>
      <c r="D8381" s="3" t="s">
        <v>40736</v>
      </c>
      <c r="E8381" s="3" t="s">
        <v>40738</v>
      </c>
      <c r="F8381" s="3" t="s">
        <v>40737</v>
      </c>
      <c r="G8381" s="3" t="s">
        <v>40738</v>
      </c>
      <c r="H8381" s="3" t="s">
        <v>40739</v>
      </c>
    </row>
    <row r="8382" spans="1:8" ht="43.5" x14ac:dyDescent="0.35">
      <c r="A8382" s="4">
        <v>52148</v>
      </c>
      <c r="B8382" s="1">
        <v>45257</v>
      </c>
      <c r="C8382" s="2">
        <v>0.59188657407407408</v>
      </c>
      <c r="D8382" s="3" t="s">
        <v>10412</v>
      </c>
      <c r="E8382" s="3" t="s">
        <v>27871</v>
      </c>
      <c r="F8382" s="3" t="s">
        <v>40742</v>
      </c>
      <c r="G8382" s="3" t="s">
        <v>10919</v>
      </c>
      <c r="H8382" s="3" t="s">
        <v>40743</v>
      </c>
    </row>
    <row r="8383" spans="1:8" ht="58" x14ac:dyDescent="0.35">
      <c r="A8383" s="4">
        <v>113561</v>
      </c>
      <c r="B8383" s="1">
        <v>45257</v>
      </c>
      <c r="C8383" s="2">
        <v>0.59318287037037043</v>
      </c>
      <c r="D8383" s="3" t="s">
        <v>1918</v>
      </c>
      <c r="E8383" s="3" t="s">
        <v>40747</v>
      </c>
      <c r="F8383" s="3" t="s">
        <v>40744</v>
      </c>
      <c r="G8383" s="3" t="s">
        <v>40745</v>
      </c>
      <c r="H8383" s="3" t="s">
        <v>40746</v>
      </c>
    </row>
    <row r="8384" spans="1:8" x14ac:dyDescent="0.35">
      <c r="A8384" s="4">
        <v>39890</v>
      </c>
      <c r="B8384" s="1">
        <v>45257</v>
      </c>
      <c r="C8384" s="2">
        <v>0.59406250000000005</v>
      </c>
      <c r="D8384" s="3" t="s">
        <v>11606</v>
      </c>
      <c r="E8384" s="3" t="s">
        <v>11606</v>
      </c>
      <c r="F8384" s="3" t="s">
        <v>1676</v>
      </c>
      <c r="G8384" s="3" t="s">
        <v>11606</v>
      </c>
      <c r="H8384" s="3" t="s">
        <v>40748</v>
      </c>
    </row>
    <row r="8385" spans="1:8" ht="29" x14ac:dyDescent="0.35">
      <c r="A8385" s="4">
        <v>54006</v>
      </c>
      <c r="B8385" s="1">
        <v>45257</v>
      </c>
      <c r="C8385" s="2">
        <v>0.5948148148148148</v>
      </c>
      <c r="D8385" s="3" t="s">
        <v>985</v>
      </c>
      <c r="E8385" s="3" t="s">
        <v>881</v>
      </c>
      <c r="F8385" s="3" t="s">
        <v>40749</v>
      </c>
      <c r="G8385" s="3" t="s">
        <v>11707</v>
      </c>
      <c r="H8385" s="3" t="s">
        <v>14914</v>
      </c>
    </row>
    <row r="8386" spans="1:8" x14ac:dyDescent="0.35">
      <c r="A8386" s="4">
        <v>94966</v>
      </c>
      <c r="B8386" s="1">
        <v>45257</v>
      </c>
      <c r="C8386" s="2">
        <v>0.59765046296296298</v>
      </c>
      <c r="D8386" s="3" t="s">
        <v>193</v>
      </c>
      <c r="E8386" s="3" t="s">
        <v>15100</v>
      </c>
      <c r="F8386" s="3" t="s">
        <v>40750</v>
      </c>
      <c r="G8386" s="3" t="s">
        <v>15100</v>
      </c>
      <c r="H8386" s="3" t="s">
        <v>40751</v>
      </c>
    </row>
    <row r="8387" spans="1:8" x14ac:dyDescent="0.35">
      <c r="A8387" s="4">
        <v>28214</v>
      </c>
      <c r="B8387" s="1">
        <v>45257</v>
      </c>
      <c r="C8387" s="2">
        <v>0.59817129629629628</v>
      </c>
      <c r="D8387" s="3" t="s">
        <v>40752</v>
      </c>
      <c r="E8387" s="3" t="s">
        <v>1315</v>
      </c>
      <c r="F8387" s="3" t="s">
        <v>40753</v>
      </c>
      <c r="G8387" s="3" t="s">
        <v>40754</v>
      </c>
      <c r="H8387" s="3" t="s">
        <v>40755</v>
      </c>
    </row>
    <row r="8388" spans="1:8" ht="43.5" x14ac:dyDescent="0.35">
      <c r="A8388" s="4">
        <v>161143</v>
      </c>
      <c r="B8388" s="1">
        <v>45257</v>
      </c>
      <c r="C8388" s="2">
        <v>0.59892361111111114</v>
      </c>
      <c r="D8388" s="3" t="s">
        <v>40756</v>
      </c>
      <c r="E8388" s="3" t="s">
        <v>40758</v>
      </c>
      <c r="F8388" s="3" t="s">
        <v>40757</v>
      </c>
      <c r="G8388" s="3" t="s">
        <v>13806</v>
      </c>
      <c r="H8388" s="3" t="s">
        <v>29</v>
      </c>
    </row>
    <row r="8389" spans="1:8" ht="101.5" x14ac:dyDescent="0.35">
      <c r="A8389" s="4">
        <v>201603</v>
      </c>
      <c r="B8389" s="1">
        <v>45257</v>
      </c>
      <c r="C8389" s="2">
        <v>0.60237268518518516</v>
      </c>
      <c r="D8389" s="3" t="s">
        <v>40759</v>
      </c>
      <c r="E8389" s="3" t="s">
        <v>40763</v>
      </c>
      <c r="F8389" s="3" t="s">
        <v>40760</v>
      </c>
      <c r="G8389" s="3" t="s">
        <v>40761</v>
      </c>
      <c r="H8389" s="3" t="s">
        <v>40762</v>
      </c>
    </row>
    <row r="8390" spans="1:8" ht="29" x14ac:dyDescent="0.35">
      <c r="A8390" s="4">
        <v>43292</v>
      </c>
      <c r="B8390" s="1">
        <v>45257</v>
      </c>
      <c r="C8390" s="2">
        <v>0.60332175925925924</v>
      </c>
      <c r="D8390" s="3" t="s">
        <v>40764</v>
      </c>
      <c r="E8390" s="3" t="s">
        <v>40764</v>
      </c>
      <c r="F8390" s="3" t="s">
        <v>40765</v>
      </c>
      <c r="G8390" s="3" t="s">
        <v>40764</v>
      </c>
      <c r="H8390" s="3" t="s">
        <v>40766</v>
      </c>
    </row>
    <row r="8391" spans="1:8" x14ac:dyDescent="0.35">
      <c r="A8391" s="4">
        <v>39188</v>
      </c>
      <c r="B8391" s="1">
        <v>45257</v>
      </c>
      <c r="C8391" s="2">
        <v>0.60446759259259253</v>
      </c>
      <c r="D8391" s="3" t="s">
        <v>40767</v>
      </c>
      <c r="E8391" s="3" t="s">
        <v>40767</v>
      </c>
      <c r="F8391" s="3" t="s">
        <v>40767</v>
      </c>
      <c r="G8391" s="3" t="s">
        <v>40767</v>
      </c>
      <c r="H8391" s="3" t="s">
        <v>40767</v>
      </c>
    </row>
    <row r="8392" spans="1:8" ht="58" x14ac:dyDescent="0.35">
      <c r="A8392" s="4">
        <v>52011</v>
      </c>
      <c r="B8392" s="1">
        <v>45257</v>
      </c>
      <c r="C8392" s="2">
        <v>0.6071064814814815</v>
      </c>
      <c r="D8392" s="3" t="s">
        <v>40768</v>
      </c>
      <c r="E8392" s="3" t="s">
        <v>13624</v>
      </c>
      <c r="F8392" s="3" t="s">
        <v>40769</v>
      </c>
      <c r="G8392" s="3" t="s">
        <v>40770</v>
      </c>
      <c r="H8392" s="3" t="s">
        <v>29729</v>
      </c>
    </row>
    <row r="8393" spans="1:8" x14ac:dyDescent="0.35">
      <c r="A8393" s="4">
        <v>34443</v>
      </c>
      <c r="B8393" s="1">
        <v>45257</v>
      </c>
      <c r="C8393" s="2">
        <v>0.60832175925925924</v>
      </c>
      <c r="D8393" s="3" t="s">
        <v>30523</v>
      </c>
      <c r="E8393" s="3" t="s">
        <v>30523</v>
      </c>
      <c r="F8393" s="3" t="s">
        <v>30523</v>
      </c>
      <c r="G8393" s="3" t="s">
        <v>30523</v>
      </c>
      <c r="H8393" s="3" t="s">
        <v>30523</v>
      </c>
    </row>
    <row r="8394" spans="1:8" ht="58" x14ac:dyDescent="0.35">
      <c r="A8394" s="4">
        <v>151512</v>
      </c>
      <c r="B8394" s="1">
        <v>45257</v>
      </c>
      <c r="C8394" s="2">
        <v>0.60870370370370364</v>
      </c>
      <c r="D8394" s="3" t="s">
        <v>10285</v>
      </c>
      <c r="E8394" s="3" t="s">
        <v>40772</v>
      </c>
      <c r="F8394" s="3" t="s">
        <v>40771</v>
      </c>
      <c r="G8394" s="3" t="s">
        <v>10402</v>
      </c>
      <c r="H8394" s="3" t="s">
        <v>31305</v>
      </c>
    </row>
    <row r="8395" spans="1:8" ht="29" x14ac:dyDescent="0.35">
      <c r="A8395" s="4">
        <v>126079</v>
      </c>
      <c r="B8395" s="1">
        <v>45257</v>
      </c>
      <c r="C8395" s="2">
        <v>0.60935185185185181</v>
      </c>
      <c r="D8395" s="3" t="s">
        <v>985</v>
      </c>
      <c r="E8395" s="3" t="s">
        <v>15106</v>
      </c>
      <c r="F8395" s="3" t="s">
        <v>40773</v>
      </c>
      <c r="G8395" s="3" t="s">
        <v>12481</v>
      </c>
      <c r="H8395" s="3" t="s">
        <v>4190</v>
      </c>
    </row>
    <row r="8396" spans="1:8" ht="116" x14ac:dyDescent="0.35">
      <c r="A8396" s="4">
        <v>153004</v>
      </c>
      <c r="B8396" s="1">
        <v>45257</v>
      </c>
      <c r="C8396" s="2">
        <v>0.60940972222222223</v>
      </c>
      <c r="D8396" s="3" t="s">
        <v>985</v>
      </c>
      <c r="E8396" s="3" t="s">
        <v>40777</v>
      </c>
      <c r="F8396" s="3" t="s">
        <v>40774</v>
      </c>
      <c r="G8396" s="3" t="s">
        <v>40775</v>
      </c>
      <c r="H8396" s="3" t="s">
        <v>40776</v>
      </c>
    </row>
    <row r="8397" spans="1:8" ht="29" x14ac:dyDescent="0.35">
      <c r="A8397" s="4">
        <v>39243</v>
      </c>
      <c r="B8397" s="1">
        <v>45257</v>
      </c>
      <c r="C8397" s="2">
        <v>0.61173611111111115</v>
      </c>
      <c r="D8397" s="3" t="s">
        <v>40778</v>
      </c>
      <c r="E8397" s="3" t="s">
        <v>40781</v>
      </c>
      <c r="F8397" s="3" t="s">
        <v>12197</v>
      </c>
      <c r="G8397" s="3" t="s">
        <v>40779</v>
      </c>
      <c r="H8397" s="3" t="s">
        <v>40780</v>
      </c>
    </row>
    <row r="8398" spans="1:8" ht="87" x14ac:dyDescent="0.35">
      <c r="A8398" s="4">
        <v>176138</v>
      </c>
      <c r="B8398" s="1">
        <v>45257</v>
      </c>
      <c r="C8398" s="2">
        <v>0.61209490740740746</v>
      </c>
      <c r="D8398" s="3" t="s">
        <v>1288</v>
      </c>
      <c r="E8398" s="3" t="s">
        <v>28060</v>
      </c>
      <c r="F8398" s="3" t="s">
        <v>40782</v>
      </c>
      <c r="G8398" s="3" t="s">
        <v>28060</v>
      </c>
      <c r="H8398" s="3" t="s">
        <v>40783</v>
      </c>
    </row>
    <row r="8399" spans="1:8" x14ac:dyDescent="0.35">
      <c r="A8399" s="4">
        <v>151037</v>
      </c>
      <c r="B8399" s="1">
        <v>45257</v>
      </c>
      <c r="C8399" s="2">
        <v>0.6196180555555556</v>
      </c>
      <c r="D8399" s="3" t="s">
        <v>40784</v>
      </c>
      <c r="E8399" s="3" t="s">
        <v>40784</v>
      </c>
      <c r="F8399" s="3" t="s">
        <v>40785</v>
      </c>
      <c r="G8399" s="3" t="s">
        <v>40784</v>
      </c>
      <c r="H8399" s="3" t="s">
        <v>12032</v>
      </c>
    </row>
    <row r="8400" spans="1:8" ht="29" x14ac:dyDescent="0.35">
      <c r="A8400" s="4">
        <v>81371</v>
      </c>
      <c r="B8400" s="1">
        <v>45257</v>
      </c>
      <c r="C8400" s="2">
        <v>0.62085648148148154</v>
      </c>
      <c r="D8400" s="3" t="s">
        <v>1288</v>
      </c>
      <c r="E8400" s="3" t="s">
        <v>15110</v>
      </c>
      <c r="F8400" s="3" t="s">
        <v>40786</v>
      </c>
      <c r="G8400" s="3" t="s">
        <v>15110</v>
      </c>
      <c r="H8400" s="3" t="s">
        <v>40787</v>
      </c>
    </row>
    <row r="8401" spans="1:8" ht="43.5" x14ac:dyDescent="0.35">
      <c r="A8401" s="4">
        <v>39096</v>
      </c>
      <c r="B8401" s="1">
        <v>45257</v>
      </c>
      <c r="C8401" s="2">
        <v>0.62123842592592593</v>
      </c>
      <c r="D8401" s="3" t="s">
        <v>1436</v>
      </c>
      <c r="E8401" s="3" t="s">
        <v>40790</v>
      </c>
      <c r="F8401" s="3" t="s">
        <v>40788</v>
      </c>
      <c r="G8401" s="3" t="s">
        <v>12525</v>
      </c>
      <c r="H8401" s="3" t="s">
        <v>40789</v>
      </c>
    </row>
    <row r="8402" spans="1:8" ht="58" x14ac:dyDescent="0.35">
      <c r="A8402" s="4">
        <v>138925</v>
      </c>
      <c r="B8402" s="1">
        <v>45257</v>
      </c>
      <c r="C8402" s="2">
        <v>0.62550925925925926</v>
      </c>
      <c r="D8402" s="3" t="s">
        <v>40791</v>
      </c>
      <c r="E8402" s="3" t="s">
        <v>40795</v>
      </c>
      <c r="F8402" s="3" t="s">
        <v>40792</v>
      </c>
      <c r="G8402" s="3" t="s">
        <v>40793</v>
      </c>
      <c r="H8402" s="3" t="s">
        <v>40794</v>
      </c>
    </row>
    <row r="8403" spans="1:8" x14ac:dyDescent="0.35">
      <c r="A8403" s="4">
        <v>195702</v>
      </c>
      <c r="B8403" s="1">
        <v>45257</v>
      </c>
      <c r="C8403" s="2">
        <v>0.62730324074074073</v>
      </c>
      <c r="D8403" s="3" t="s">
        <v>1436</v>
      </c>
      <c r="E8403" s="3" t="s">
        <v>10879</v>
      </c>
      <c r="F8403" s="3" t="s">
        <v>40796</v>
      </c>
      <c r="G8403" s="3" t="s">
        <v>10879</v>
      </c>
      <c r="H8403" s="3" t="s">
        <v>40797</v>
      </c>
    </row>
    <row r="8404" spans="1:8" ht="29" x14ac:dyDescent="0.35">
      <c r="A8404" s="4">
        <v>150504</v>
      </c>
      <c r="B8404" s="1">
        <v>45257</v>
      </c>
      <c r="C8404" s="2">
        <v>0.62769675925925927</v>
      </c>
      <c r="D8404" s="3" t="s">
        <v>40798</v>
      </c>
      <c r="E8404" s="3" t="s">
        <v>40798</v>
      </c>
      <c r="F8404" s="3" t="s">
        <v>40798</v>
      </c>
      <c r="G8404" s="3" t="s">
        <v>40798</v>
      </c>
      <c r="H8404" s="3" t="s">
        <v>40798</v>
      </c>
    </row>
    <row r="8405" spans="1:8" ht="43.5" x14ac:dyDescent="0.35">
      <c r="A8405" s="4">
        <v>118575</v>
      </c>
      <c r="B8405" s="1">
        <v>45257</v>
      </c>
      <c r="C8405" s="2">
        <v>0.6283333333333333</v>
      </c>
      <c r="D8405" s="3" t="s">
        <v>11985</v>
      </c>
      <c r="E8405" s="3" t="s">
        <v>40801</v>
      </c>
      <c r="F8405" s="3" t="s">
        <v>40799</v>
      </c>
      <c r="G8405" s="3" t="s">
        <v>100</v>
      </c>
      <c r="H8405" s="3" t="s">
        <v>40800</v>
      </c>
    </row>
    <row r="8406" spans="1:8" ht="43.5" x14ac:dyDescent="0.35">
      <c r="A8406" s="4">
        <v>137557</v>
      </c>
      <c r="B8406" s="1">
        <v>45257</v>
      </c>
      <c r="C8406" s="2">
        <v>0.63135416666666666</v>
      </c>
      <c r="D8406" s="3" t="s">
        <v>40802</v>
      </c>
      <c r="E8406" s="3" t="s">
        <v>40804</v>
      </c>
      <c r="F8406" s="3" t="s">
        <v>40803</v>
      </c>
      <c r="G8406" s="3" t="s">
        <v>40804</v>
      </c>
      <c r="H8406" s="3" t="s">
        <v>40805</v>
      </c>
    </row>
    <row r="8407" spans="1:8" ht="43.5" x14ac:dyDescent="0.35">
      <c r="A8407" s="4">
        <v>203602</v>
      </c>
      <c r="B8407" s="1">
        <v>45257</v>
      </c>
      <c r="C8407" s="2">
        <v>0.63206018518518514</v>
      </c>
      <c r="D8407" s="3" t="s">
        <v>11005</v>
      </c>
      <c r="E8407" s="3" t="s">
        <v>28093</v>
      </c>
      <c r="F8407" s="3" t="s">
        <v>40806</v>
      </c>
      <c r="G8407" s="3" t="s">
        <v>28093</v>
      </c>
      <c r="H8407" s="3" t="s">
        <v>40807</v>
      </c>
    </row>
    <row r="8408" spans="1:8" x14ac:dyDescent="0.35">
      <c r="A8408" s="4">
        <v>39413</v>
      </c>
      <c r="B8408" s="1">
        <v>45257</v>
      </c>
      <c r="C8408" s="2">
        <v>0.63249999999999995</v>
      </c>
      <c r="D8408" s="3" t="s">
        <v>40808</v>
      </c>
      <c r="E8408" s="3" t="s">
        <v>40808</v>
      </c>
      <c r="F8408" s="3" t="s">
        <v>40809</v>
      </c>
      <c r="G8408" s="3" t="s">
        <v>40808</v>
      </c>
      <c r="H8408" s="3" t="s">
        <v>12091</v>
      </c>
    </row>
    <row r="8409" spans="1:8" x14ac:dyDescent="0.35">
      <c r="A8409" s="4">
        <v>208525</v>
      </c>
      <c r="B8409" s="1">
        <v>45257</v>
      </c>
      <c r="C8409" s="2">
        <v>0.63287037037037031</v>
      </c>
      <c r="D8409" s="3" t="s">
        <v>40810</v>
      </c>
      <c r="E8409" s="3" t="s">
        <v>40812</v>
      </c>
      <c r="F8409" s="3" t="s">
        <v>40811</v>
      </c>
      <c r="G8409" s="3" t="s">
        <v>40812</v>
      </c>
      <c r="H8409" s="3" t="s">
        <v>40813</v>
      </c>
    </row>
    <row r="8410" spans="1:8" ht="29" x14ac:dyDescent="0.35">
      <c r="A8410" s="4">
        <v>198447</v>
      </c>
      <c r="B8410" s="1">
        <v>45257</v>
      </c>
      <c r="C8410" s="2">
        <v>0.63322916666666662</v>
      </c>
      <c r="D8410" s="3" t="s">
        <v>1933</v>
      </c>
      <c r="E8410" s="3" t="s">
        <v>23623</v>
      </c>
      <c r="F8410" s="3" t="s">
        <v>1520</v>
      </c>
      <c r="G8410" s="3" t="s">
        <v>14452</v>
      </c>
      <c r="H8410" s="3" t="s">
        <v>40814</v>
      </c>
    </row>
    <row r="8411" spans="1:8" ht="29" x14ac:dyDescent="0.35">
      <c r="A8411" s="4">
        <v>81371</v>
      </c>
      <c r="B8411" s="1">
        <v>45257</v>
      </c>
      <c r="C8411" s="2">
        <v>0.63605324074074077</v>
      </c>
      <c r="D8411" s="3" t="s">
        <v>985</v>
      </c>
      <c r="E8411" s="3" t="s">
        <v>15110</v>
      </c>
      <c r="F8411" s="3" t="s">
        <v>40815</v>
      </c>
      <c r="G8411" s="3" t="s">
        <v>15110</v>
      </c>
      <c r="H8411" s="3" t="s">
        <v>40787</v>
      </c>
    </row>
    <row r="8412" spans="1:8" ht="58" x14ac:dyDescent="0.35">
      <c r="A8412" s="4">
        <v>152164</v>
      </c>
      <c r="B8412" s="1">
        <v>45257</v>
      </c>
      <c r="C8412" s="2">
        <v>0.63747685185185188</v>
      </c>
      <c r="D8412" s="3" t="s">
        <v>40816</v>
      </c>
      <c r="E8412" s="3" t="s">
        <v>40819</v>
      </c>
      <c r="F8412" s="3" t="s">
        <v>40817</v>
      </c>
      <c r="G8412" s="3" t="s">
        <v>1185</v>
      </c>
      <c r="H8412" s="3" t="s">
        <v>40818</v>
      </c>
    </row>
    <row r="8413" spans="1:8" ht="43.5" x14ac:dyDescent="0.35">
      <c r="A8413" s="4">
        <v>146953</v>
      </c>
      <c r="B8413" s="1">
        <v>45257</v>
      </c>
      <c r="C8413" s="2">
        <v>0.63761574074074068</v>
      </c>
      <c r="D8413" s="3" t="s">
        <v>40820</v>
      </c>
      <c r="E8413" s="3" t="s">
        <v>40824</v>
      </c>
      <c r="F8413" s="3" t="s">
        <v>40821</v>
      </c>
      <c r="G8413" s="3" t="s">
        <v>40822</v>
      </c>
      <c r="H8413" s="3" t="s">
        <v>40823</v>
      </c>
    </row>
    <row r="8414" spans="1:8" x14ac:dyDescent="0.35">
      <c r="A8414" s="4">
        <v>184450</v>
      </c>
      <c r="B8414" s="1">
        <v>45257</v>
      </c>
      <c r="C8414" s="2">
        <v>0.63988425925925929</v>
      </c>
      <c r="D8414" s="3" t="s">
        <v>40825</v>
      </c>
      <c r="E8414" s="3" t="s">
        <v>40825</v>
      </c>
      <c r="F8414" s="3" t="s">
        <v>40825</v>
      </c>
      <c r="G8414" s="3" t="s">
        <v>40825</v>
      </c>
      <c r="H8414" s="3" t="s">
        <v>40825</v>
      </c>
    </row>
    <row r="8415" spans="1:8" ht="29" x14ac:dyDescent="0.35">
      <c r="A8415" s="4">
        <v>202764</v>
      </c>
      <c r="B8415" s="1">
        <v>45257</v>
      </c>
      <c r="C8415" s="2">
        <v>0.64035879629629633</v>
      </c>
      <c r="D8415" s="3" t="s">
        <v>985</v>
      </c>
      <c r="E8415" s="3" t="s">
        <v>26032</v>
      </c>
      <c r="F8415" s="3" t="s">
        <v>40826</v>
      </c>
      <c r="G8415" s="3" t="s">
        <v>11781</v>
      </c>
      <c r="H8415" s="3" t="s">
        <v>40827</v>
      </c>
    </row>
    <row r="8416" spans="1:8" x14ac:dyDescent="0.35">
      <c r="A8416" s="4">
        <v>161938</v>
      </c>
      <c r="B8416" s="1">
        <v>45257</v>
      </c>
      <c r="C8416" s="2">
        <v>0.64131944444444444</v>
      </c>
      <c r="D8416" s="3" t="s">
        <v>40828</v>
      </c>
      <c r="E8416" s="3" t="s">
        <v>12522</v>
      </c>
      <c r="F8416" s="3" t="s">
        <v>40829</v>
      </c>
      <c r="G8416" s="3" t="s">
        <v>12522</v>
      </c>
      <c r="H8416" s="3" t="s">
        <v>40830</v>
      </c>
    </row>
    <row r="8417" spans="1:8" ht="116" x14ac:dyDescent="0.35">
      <c r="A8417" s="4">
        <v>118678</v>
      </c>
      <c r="B8417" s="1">
        <v>45257</v>
      </c>
      <c r="C8417" s="2">
        <v>0.64193287037037039</v>
      </c>
      <c r="D8417" s="3" t="s">
        <v>11183</v>
      </c>
      <c r="E8417" s="3" t="s">
        <v>40834</v>
      </c>
      <c r="F8417" s="3" t="s">
        <v>40831</v>
      </c>
      <c r="G8417" s="3" t="s">
        <v>40832</v>
      </c>
      <c r="H8417" s="3" t="s">
        <v>40833</v>
      </c>
    </row>
    <row r="8418" spans="1:8" ht="43.5" x14ac:dyDescent="0.35">
      <c r="A8418" s="4">
        <v>128950</v>
      </c>
      <c r="B8418" s="1">
        <v>45257</v>
      </c>
      <c r="C8418" s="2">
        <v>0.64932870370370377</v>
      </c>
      <c r="D8418" s="3" t="s">
        <v>40836</v>
      </c>
      <c r="E8418" s="3" t="s">
        <v>40838</v>
      </c>
      <c r="F8418" s="3" t="s">
        <v>40837</v>
      </c>
      <c r="G8418" s="3" t="s">
        <v>40838</v>
      </c>
      <c r="H8418" s="3" t="s">
        <v>40839</v>
      </c>
    </row>
    <row r="8419" spans="1:8" x14ac:dyDescent="0.35">
      <c r="A8419" s="4">
        <v>32935</v>
      </c>
      <c r="B8419" s="1">
        <v>45257</v>
      </c>
      <c r="C8419" s="2">
        <v>0.6558680555555555</v>
      </c>
      <c r="D8419" s="3" t="s">
        <v>1702</v>
      </c>
      <c r="E8419" s="3" t="s">
        <v>40841</v>
      </c>
      <c r="F8419" s="3" t="s">
        <v>40840</v>
      </c>
      <c r="G8419" s="3" t="s">
        <v>40841</v>
      </c>
      <c r="H8419" s="3" t="s">
        <v>40842</v>
      </c>
    </row>
    <row r="8420" spans="1:8" ht="72.5" x14ac:dyDescent="0.35">
      <c r="A8420" s="4">
        <v>37634</v>
      </c>
      <c r="B8420" s="1">
        <v>45257</v>
      </c>
      <c r="C8420" s="2">
        <v>0.65738425925925925</v>
      </c>
      <c r="D8420" s="3" t="s">
        <v>40843</v>
      </c>
      <c r="E8420" s="3" t="s">
        <v>40846</v>
      </c>
      <c r="F8420" s="3" t="s">
        <v>40844</v>
      </c>
      <c r="G8420" s="3" t="s">
        <v>11789</v>
      </c>
      <c r="H8420" s="3" t="s">
        <v>40845</v>
      </c>
    </row>
    <row r="8421" spans="1:8" x14ac:dyDescent="0.35">
      <c r="A8421" s="4">
        <v>184240</v>
      </c>
      <c r="B8421" s="1">
        <v>45257</v>
      </c>
      <c r="C8421" s="2">
        <v>0.65824074074074079</v>
      </c>
      <c r="D8421" s="3" t="s">
        <v>40847</v>
      </c>
      <c r="E8421" s="3" t="s">
        <v>40847</v>
      </c>
      <c r="F8421" s="3" t="s">
        <v>40848</v>
      </c>
      <c r="G8421" s="3" t="s">
        <v>40847</v>
      </c>
      <c r="H8421" s="3" t="s">
        <v>40849</v>
      </c>
    </row>
    <row r="8422" spans="1:8" ht="43.5" x14ac:dyDescent="0.35">
      <c r="A8422" s="4">
        <v>199714</v>
      </c>
      <c r="B8422" s="1">
        <v>45257</v>
      </c>
      <c r="C8422" s="2">
        <v>0.65854166666666669</v>
      </c>
      <c r="D8422" s="3" t="s">
        <v>40850</v>
      </c>
      <c r="E8422" s="3" t="s">
        <v>40852</v>
      </c>
      <c r="F8422" s="3" t="s">
        <v>40851</v>
      </c>
      <c r="G8422" s="3" t="s">
        <v>10408</v>
      </c>
      <c r="H8422" s="3" t="s">
        <v>29</v>
      </c>
    </row>
    <row r="8423" spans="1:8" ht="43.5" x14ac:dyDescent="0.35">
      <c r="A8423" s="4">
        <v>77457</v>
      </c>
      <c r="B8423" s="1">
        <v>45257</v>
      </c>
      <c r="C8423" s="2">
        <v>0.66293981481481479</v>
      </c>
      <c r="D8423" s="3" t="s">
        <v>985</v>
      </c>
      <c r="E8423" s="3" t="s">
        <v>40855</v>
      </c>
      <c r="F8423" s="3" t="s">
        <v>40853</v>
      </c>
      <c r="G8423" s="3" t="s">
        <v>11707</v>
      </c>
      <c r="H8423" s="3" t="s">
        <v>40854</v>
      </c>
    </row>
    <row r="8424" spans="1:8" ht="43.5" x14ac:dyDescent="0.35">
      <c r="A8424" s="4">
        <v>202209</v>
      </c>
      <c r="B8424" s="1">
        <v>45257</v>
      </c>
      <c r="C8424" s="2">
        <v>0.66370370370370368</v>
      </c>
      <c r="D8424" s="3" t="s">
        <v>40856</v>
      </c>
      <c r="E8424" s="3" t="s">
        <v>40860</v>
      </c>
      <c r="F8424" s="3" t="s">
        <v>40857</v>
      </c>
      <c r="G8424" s="3" t="s">
        <v>40858</v>
      </c>
      <c r="H8424" s="3" t="s">
        <v>40859</v>
      </c>
    </row>
    <row r="8425" spans="1:8" ht="29" x14ac:dyDescent="0.35">
      <c r="A8425" s="4">
        <v>204633</v>
      </c>
      <c r="B8425" s="1">
        <v>45257</v>
      </c>
      <c r="C8425" s="2">
        <v>0.66396990740740736</v>
      </c>
      <c r="D8425" s="3" t="s">
        <v>1436</v>
      </c>
      <c r="E8425" s="3" t="s">
        <v>40862</v>
      </c>
      <c r="F8425" s="3" t="s">
        <v>40861</v>
      </c>
      <c r="G8425" s="3" t="s">
        <v>40862</v>
      </c>
      <c r="H8425" s="3" t="s">
        <v>40863</v>
      </c>
    </row>
    <row r="8426" spans="1:8" ht="72.5" x14ac:dyDescent="0.35">
      <c r="A8426" s="4">
        <v>156884</v>
      </c>
      <c r="B8426" s="1">
        <v>45257</v>
      </c>
      <c r="C8426" s="2">
        <v>0.66484953703703698</v>
      </c>
      <c r="D8426" s="3" t="s">
        <v>167</v>
      </c>
      <c r="E8426" s="3" t="s">
        <v>40866</v>
      </c>
      <c r="F8426" s="3" t="s">
        <v>40864</v>
      </c>
      <c r="G8426" s="3" t="s">
        <v>12164</v>
      </c>
      <c r="H8426" s="3" t="s">
        <v>40865</v>
      </c>
    </row>
    <row r="8427" spans="1:8" ht="29" x14ac:dyDescent="0.35">
      <c r="A8427" s="4">
        <v>87761</v>
      </c>
      <c r="B8427" s="1">
        <v>45257</v>
      </c>
      <c r="C8427" s="2">
        <v>0.66817129629629635</v>
      </c>
      <c r="D8427" s="3" t="s">
        <v>40867</v>
      </c>
      <c r="E8427" s="3" t="s">
        <v>40869</v>
      </c>
      <c r="F8427" s="3" t="s">
        <v>40868</v>
      </c>
      <c r="G8427" s="3" t="s">
        <v>11829</v>
      </c>
      <c r="H8427" s="3" t="s">
        <v>444</v>
      </c>
    </row>
    <row r="8428" spans="1:8" x14ac:dyDescent="0.35">
      <c r="A8428" s="4">
        <v>174824</v>
      </c>
      <c r="B8428" s="1">
        <v>45257</v>
      </c>
      <c r="C8428" s="2">
        <v>0.66896990740740747</v>
      </c>
      <c r="D8428" s="3" t="s">
        <v>10629</v>
      </c>
      <c r="E8428" s="3" t="s">
        <v>10629</v>
      </c>
      <c r="F8428" s="3" t="s">
        <v>40870</v>
      </c>
      <c r="G8428" s="3" t="s">
        <v>10629</v>
      </c>
      <c r="H8428" s="3" t="s">
        <v>12032</v>
      </c>
    </row>
    <row r="8429" spans="1:8" ht="29" x14ac:dyDescent="0.35">
      <c r="A8429" s="4">
        <v>19467</v>
      </c>
      <c r="B8429" s="1">
        <v>45257</v>
      </c>
      <c r="C8429" s="2">
        <v>0.67053240740740738</v>
      </c>
      <c r="D8429" s="3" t="s">
        <v>985</v>
      </c>
      <c r="E8429" s="3" t="s">
        <v>40872</v>
      </c>
      <c r="F8429" s="3" t="s">
        <v>40871</v>
      </c>
      <c r="G8429" s="3" t="s">
        <v>11912</v>
      </c>
      <c r="H8429" s="3" t="s">
        <v>4190</v>
      </c>
    </row>
    <row r="8430" spans="1:8" ht="29" x14ac:dyDescent="0.35">
      <c r="A8430" s="4">
        <v>196986</v>
      </c>
      <c r="B8430" s="1">
        <v>45257</v>
      </c>
      <c r="C8430" s="2">
        <v>0.67356481481481489</v>
      </c>
      <c r="D8430" s="3" t="s">
        <v>11985</v>
      </c>
      <c r="E8430" s="3" t="s">
        <v>40874</v>
      </c>
      <c r="F8430" s="3" t="s">
        <v>40873</v>
      </c>
      <c r="G8430" s="3" t="s">
        <v>104</v>
      </c>
      <c r="H8430" s="3" t="s">
        <v>4190</v>
      </c>
    </row>
    <row r="8431" spans="1:8" ht="87" x14ac:dyDescent="0.35">
      <c r="A8431" s="4">
        <v>50275</v>
      </c>
      <c r="B8431" s="1">
        <v>45257</v>
      </c>
      <c r="C8431" s="2">
        <v>0.67486111111111102</v>
      </c>
      <c r="D8431" s="3" t="s">
        <v>1436</v>
      </c>
      <c r="E8431" s="3" t="s">
        <v>40877</v>
      </c>
      <c r="F8431" s="3" t="s">
        <v>40875</v>
      </c>
      <c r="G8431" s="3" t="s">
        <v>37238</v>
      </c>
      <c r="H8431" s="3" t="s">
        <v>40876</v>
      </c>
    </row>
    <row r="8432" spans="1:8" ht="43.5" x14ac:dyDescent="0.35">
      <c r="A8432" s="4">
        <v>196954</v>
      </c>
      <c r="B8432" s="1">
        <v>45257</v>
      </c>
      <c r="C8432" s="2">
        <v>0.67527777777777775</v>
      </c>
      <c r="D8432" s="3" t="s">
        <v>985</v>
      </c>
      <c r="E8432" s="3" t="s">
        <v>40880</v>
      </c>
      <c r="F8432" s="3" t="s">
        <v>40878</v>
      </c>
      <c r="G8432" s="3" t="s">
        <v>28005</v>
      </c>
      <c r="H8432" s="3" t="s">
        <v>40879</v>
      </c>
    </row>
    <row r="8433" spans="1:8" ht="43.5" x14ac:dyDescent="0.35">
      <c r="A8433" s="4">
        <v>140877</v>
      </c>
      <c r="B8433" s="1">
        <v>45257</v>
      </c>
      <c r="C8433" s="2">
        <v>0.68141203703703701</v>
      </c>
      <c r="D8433" s="3" t="s">
        <v>40881</v>
      </c>
      <c r="E8433" s="3" t="s">
        <v>40884</v>
      </c>
      <c r="F8433" s="3" t="s">
        <v>1521</v>
      </c>
      <c r="G8433" s="3" t="s">
        <v>40882</v>
      </c>
      <c r="H8433" s="3" t="s">
        <v>40883</v>
      </c>
    </row>
    <row r="8434" spans="1:8" x14ac:dyDescent="0.35">
      <c r="A8434" s="4">
        <v>202911</v>
      </c>
      <c r="B8434" s="1">
        <v>45257</v>
      </c>
      <c r="C8434" s="2">
        <v>0.6824189814814815</v>
      </c>
      <c r="D8434" s="3" t="s">
        <v>1288</v>
      </c>
      <c r="E8434" s="3" t="s">
        <v>40886</v>
      </c>
      <c r="F8434" s="3" t="s">
        <v>40885</v>
      </c>
      <c r="G8434" s="3" t="s">
        <v>40886</v>
      </c>
      <c r="H8434" s="3" t="s">
        <v>40887</v>
      </c>
    </row>
    <row r="8435" spans="1:8" ht="72.5" x14ac:dyDescent="0.35">
      <c r="A8435" s="4">
        <v>80489</v>
      </c>
      <c r="B8435" s="1">
        <v>45257</v>
      </c>
      <c r="C8435" s="2">
        <v>0.68243055555555554</v>
      </c>
      <c r="D8435" s="3" t="s">
        <v>11985</v>
      </c>
      <c r="E8435" s="3" t="s">
        <v>40889</v>
      </c>
      <c r="F8435" s="3" t="s">
        <v>40888</v>
      </c>
      <c r="G8435" s="3" t="s">
        <v>10433</v>
      </c>
      <c r="H8435" s="3" t="s">
        <v>4190</v>
      </c>
    </row>
    <row r="8436" spans="1:8" ht="29" x14ac:dyDescent="0.35">
      <c r="A8436" s="4">
        <v>39724</v>
      </c>
      <c r="B8436" s="1">
        <v>45257</v>
      </c>
      <c r="C8436" s="2">
        <v>0.68473379629629638</v>
      </c>
      <c r="D8436" s="3" t="s">
        <v>40890</v>
      </c>
      <c r="E8436" s="3" t="s">
        <v>40893</v>
      </c>
      <c r="F8436" s="3" t="s">
        <v>40891</v>
      </c>
      <c r="G8436" s="3" t="s">
        <v>40892</v>
      </c>
      <c r="H8436" s="3" t="s">
        <v>38306</v>
      </c>
    </row>
    <row r="8437" spans="1:8" ht="72.5" x14ac:dyDescent="0.35">
      <c r="A8437" s="4">
        <v>34481</v>
      </c>
      <c r="B8437" s="1">
        <v>45257</v>
      </c>
      <c r="C8437" s="2">
        <v>0.68526620370370372</v>
      </c>
      <c r="D8437" s="3" t="s">
        <v>985</v>
      </c>
      <c r="E8437" s="3" t="s">
        <v>40897</v>
      </c>
      <c r="F8437" s="3" t="s">
        <v>40894</v>
      </c>
      <c r="G8437" s="3" t="s">
        <v>40895</v>
      </c>
      <c r="H8437" s="3" t="s">
        <v>40896</v>
      </c>
    </row>
    <row r="8438" spans="1:8" ht="29" x14ac:dyDescent="0.35">
      <c r="A8438" s="4">
        <v>148036</v>
      </c>
      <c r="B8438" s="1">
        <v>45257</v>
      </c>
      <c r="C8438" s="2">
        <v>0.68546296296296294</v>
      </c>
      <c r="D8438" s="3" t="s">
        <v>11985</v>
      </c>
      <c r="E8438" s="3" t="s">
        <v>40899</v>
      </c>
      <c r="F8438" s="3" t="s">
        <v>40898</v>
      </c>
      <c r="G8438" s="3" t="s">
        <v>10408</v>
      </c>
      <c r="H8438" s="3" t="s">
        <v>15347</v>
      </c>
    </row>
    <row r="8439" spans="1:8" x14ac:dyDescent="0.35">
      <c r="A8439" s="4">
        <v>193722</v>
      </c>
      <c r="B8439" s="1">
        <v>45257</v>
      </c>
      <c r="C8439" s="2">
        <v>0.68873842592592593</v>
      </c>
      <c r="D8439" s="3" t="s">
        <v>1933</v>
      </c>
      <c r="E8439" s="3" t="s">
        <v>40900</v>
      </c>
      <c r="F8439" s="3" t="s">
        <v>1509</v>
      </c>
      <c r="G8439" s="3" t="s">
        <v>14452</v>
      </c>
      <c r="H8439" s="3" t="s">
        <v>13110</v>
      </c>
    </row>
    <row r="8440" spans="1:8" ht="145" x14ac:dyDescent="0.35">
      <c r="A8440" s="4">
        <v>43155</v>
      </c>
      <c r="B8440" s="1">
        <v>45257</v>
      </c>
      <c r="C8440" s="2">
        <v>0.68928240740740743</v>
      </c>
      <c r="D8440" s="3" t="s">
        <v>1436</v>
      </c>
      <c r="E8440" s="3" t="s">
        <v>39560</v>
      </c>
      <c r="F8440" s="3" t="s">
        <v>40901</v>
      </c>
      <c r="G8440" s="3" t="s">
        <v>39558</v>
      </c>
      <c r="H8440" s="3" t="s">
        <v>39559</v>
      </c>
    </row>
    <row r="8441" spans="1:8" ht="58" x14ac:dyDescent="0.35">
      <c r="A8441" s="4">
        <v>111425</v>
      </c>
      <c r="B8441" s="1">
        <v>45257</v>
      </c>
      <c r="C8441" s="2">
        <v>0.69244212962962959</v>
      </c>
      <c r="D8441" s="3" t="s">
        <v>40902</v>
      </c>
      <c r="E8441" s="3" t="s">
        <v>16149</v>
      </c>
      <c r="F8441" s="3" t="s">
        <v>40903</v>
      </c>
      <c r="G8441" s="3" t="s">
        <v>100</v>
      </c>
      <c r="H8441" s="3" t="s">
        <v>40904</v>
      </c>
    </row>
    <row r="8442" spans="1:8" x14ac:dyDescent="0.35">
      <c r="A8442" s="4">
        <v>207886</v>
      </c>
      <c r="B8442" s="1">
        <v>45257</v>
      </c>
      <c r="C8442" s="2">
        <v>0.69453703703703706</v>
      </c>
      <c r="D8442" s="3" t="s">
        <v>1436</v>
      </c>
      <c r="E8442" s="3" t="s">
        <v>15520</v>
      </c>
      <c r="F8442" s="3" t="s">
        <v>40905</v>
      </c>
      <c r="G8442" s="3" t="s">
        <v>40906</v>
      </c>
      <c r="H8442" s="3" t="s">
        <v>40907</v>
      </c>
    </row>
    <row r="8443" spans="1:8" ht="43.5" x14ac:dyDescent="0.35">
      <c r="A8443" s="4">
        <v>34132</v>
      </c>
      <c r="B8443" s="1">
        <v>45257</v>
      </c>
      <c r="C8443" s="2">
        <v>0.69657407407407401</v>
      </c>
      <c r="D8443" s="3" t="s">
        <v>40908</v>
      </c>
      <c r="E8443" s="3" t="s">
        <v>15068</v>
      </c>
      <c r="F8443" s="3" t="s">
        <v>40909</v>
      </c>
      <c r="G8443" s="3" t="s">
        <v>40910</v>
      </c>
      <c r="H8443" s="3" t="s">
        <v>40911</v>
      </c>
    </row>
    <row r="8444" spans="1:8" ht="29" x14ac:dyDescent="0.35">
      <c r="A8444" s="4">
        <v>206808</v>
      </c>
      <c r="B8444" s="1">
        <v>45257</v>
      </c>
      <c r="C8444" s="2">
        <v>0.70450231481481485</v>
      </c>
      <c r="D8444" s="3" t="s">
        <v>12615</v>
      </c>
      <c r="E8444" s="3" t="s">
        <v>40914</v>
      </c>
      <c r="F8444" s="3" t="s">
        <v>40912</v>
      </c>
      <c r="G8444" s="3" t="s">
        <v>11786</v>
      </c>
      <c r="H8444" s="3" t="s">
        <v>40913</v>
      </c>
    </row>
    <row r="8445" spans="1:8" ht="29" x14ac:dyDescent="0.35">
      <c r="A8445" s="4">
        <v>202701</v>
      </c>
      <c r="B8445" s="1">
        <v>45257</v>
      </c>
      <c r="C8445" s="2">
        <v>0.70491898148148147</v>
      </c>
      <c r="D8445" s="3" t="s">
        <v>40915</v>
      </c>
      <c r="E8445" s="3" t="s">
        <v>40915</v>
      </c>
      <c r="F8445" s="3" t="s">
        <v>1381</v>
      </c>
      <c r="G8445" s="3" t="s">
        <v>40915</v>
      </c>
      <c r="H8445" s="3" t="s">
        <v>40916</v>
      </c>
    </row>
    <row r="8446" spans="1:8" ht="43.5" x14ac:dyDescent="0.35">
      <c r="A8446" s="4">
        <v>200449</v>
      </c>
      <c r="B8446" s="1">
        <v>45257</v>
      </c>
      <c r="C8446" s="2">
        <v>0.70945601851851858</v>
      </c>
      <c r="D8446" s="3" t="s">
        <v>40917</v>
      </c>
      <c r="E8446" s="3" t="s">
        <v>40919</v>
      </c>
      <c r="F8446" s="3" t="s">
        <v>1780</v>
      </c>
      <c r="G8446" s="3" t="s">
        <v>14735</v>
      </c>
      <c r="H8446" s="3" t="s">
        <v>40918</v>
      </c>
    </row>
    <row r="8447" spans="1:8" ht="58" x14ac:dyDescent="0.35">
      <c r="A8447" s="4">
        <v>95436</v>
      </c>
      <c r="B8447" s="1">
        <v>45257</v>
      </c>
      <c r="C8447" s="2">
        <v>0.71081018518518524</v>
      </c>
      <c r="D8447" s="3" t="s">
        <v>167</v>
      </c>
      <c r="E8447" s="3" t="s">
        <v>40922</v>
      </c>
      <c r="F8447" s="3" t="s">
        <v>40920</v>
      </c>
      <c r="G8447" s="3" t="s">
        <v>11781</v>
      </c>
      <c r="H8447" s="3" t="s">
        <v>40921</v>
      </c>
    </row>
    <row r="8448" spans="1:8" x14ac:dyDescent="0.35">
      <c r="A8448" s="4">
        <v>184704</v>
      </c>
      <c r="B8448" s="1">
        <v>45257</v>
      </c>
      <c r="C8448" s="2">
        <v>0.71401620370370367</v>
      </c>
      <c r="D8448" s="3" t="s">
        <v>10412</v>
      </c>
      <c r="E8448" s="3" t="s">
        <v>40926</v>
      </c>
      <c r="F8448" s="3" t="s">
        <v>40923</v>
      </c>
      <c r="G8448" s="3" t="s">
        <v>40924</v>
      </c>
      <c r="H8448" s="3" t="s">
        <v>40925</v>
      </c>
    </row>
    <row r="8449" spans="1:8" ht="29" x14ac:dyDescent="0.35">
      <c r="A8449" s="4">
        <v>22708</v>
      </c>
      <c r="B8449" s="1">
        <v>45257</v>
      </c>
      <c r="C8449" s="2">
        <v>0.71704861111111118</v>
      </c>
      <c r="D8449" s="3" t="s">
        <v>432</v>
      </c>
      <c r="E8449" s="3" t="s">
        <v>40929</v>
      </c>
      <c r="F8449" s="3" t="s">
        <v>40927</v>
      </c>
      <c r="G8449" s="3" t="s">
        <v>12146</v>
      </c>
      <c r="H8449" s="3" t="s">
        <v>40928</v>
      </c>
    </row>
    <row r="8450" spans="1:8" x14ac:dyDescent="0.35">
      <c r="A8450" s="4">
        <v>182044</v>
      </c>
      <c r="B8450" s="1">
        <v>45257</v>
      </c>
      <c r="C8450" s="2">
        <v>0.71758101851851841</v>
      </c>
      <c r="D8450" s="3" t="s">
        <v>40930</v>
      </c>
      <c r="E8450" s="3" t="s">
        <v>40930</v>
      </c>
      <c r="F8450" s="3" t="s">
        <v>10571</v>
      </c>
      <c r="G8450" s="3" t="s">
        <v>40930</v>
      </c>
      <c r="H8450" s="3" t="s">
        <v>12032</v>
      </c>
    </row>
    <row r="8451" spans="1:8" ht="58" x14ac:dyDescent="0.35">
      <c r="A8451" s="4">
        <v>167605</v>
      </c>
      <c r="B8451" s="1">
        <v>45257</v>
      </c>
      <c r="C8451" s="2">
        <v>0.71763888888888883</v>
      </c>
      <c r="D8451" s="3" t="s">
        <v>40931</v>
      </c>
      <c r="E8451" s="3" t="s">
        <v>40935</v>
      </c>
      <c r="F8451" s="3" t="s">
        <v>40932</v>
      </c>
      <c r="G8451" s="3" t="s">
        <v>40933</v>
      </c>
      <c r="H8451" s="3" t="s">
        <v>40934</v>
      </c>
    </row>
    <row r="8452" spans="1:8" ht="87" x14ac:dyDescent="0.35">
      <c r="A8452" s="4">
        <v>116864</v>
      </c>
      <c r="B8452" s="1">
        <v>45257</v>
      </c>
      <c r="C8452" s="2">
        <v>0.72288194444444442</v>
      </c>
      <c r="D8452" s="3" t="s">
        <v>167</v>
      </c>
      <c r="E8452" s="3" t="s">
        <v>40939</v>
      </c>
      <c r="F8452" s="3" t="s">
        <v>40936</v>
      </c>
      <c r="G8452" s="3" t="s">
        <v>40937</v>
      </c>
      <c r="H8452" s="3" t="s">
        <v>40938</v>
      </c>
    </row>
    <row r="8453" spans="1:8" ht="43.5" x14ac:dyDescent="0.35">
      <c r="A8453" s="4">
        <v>208548</v>
      </c>
      <c r="B8453" s="1">
        <v>45257</v>
      </c>
      <c r="C8453" s="2">
        <v>0.7244560185185186</v>
      </c>
      <c r="D8453" s="3" t="s">
        <v>40940</v>
      </c>
      <c r="E8453" s="3" t="s">
        <v>40944</v>
      </c>
      <c r="F8453" s="3" t="s">
        <v>40941</v>
      </c>
      <c r="G8453" s="3" t="s">
        <v>40942</v>
      </c>
      <c r="H8453" s="3" t="s">
        <v>40943</v>
      </c>
    </row>
    <row r="8454" spans="1:8" x14ac:dyDescent="0.35">
      <c r="A8454" s="4">
        <v>51606</v>
      </c>
      <c r="B8454" s="1">
        <v>45257</v>
      </c>
      <c r="C8454" s="2">
        <v>0.7254976851851852</v>
      </c>
      <c r="D8454" s="3" t="s">
        <v>40945</v>
      </c>
      <c r="E8454" s="3" t="s">
        <v>40945</v>
      </c>
      <c r="F8454" s="3" t="s">
        <v>40946</v>
      </c>
      <c r="G8454" s="3" t="s">
        <v>40945</v>
      </c>
      <c r="H8454" s="3" t="s">
        <v>12032</v>
      </c>
    </row>
    <row r="8455" spans="1:8" ht="58" x14ac:dyDescent="0.35">
      <c r="A8455" s="4">
        <v>44819</v>
      </c>
      <c r="B8455" s="1">
        <v>45257</v>
      </c>
      <c r="C8455" s="2">
        <v>0.72827546296296297</v>
      </c>
      <c r="D8455" s="3" t="s">
        <v>985</v>
      </c>
      <c r="E8455" s="3" t="s">
        <v>40949</v>
      </c>
      <c r="F8455" s="3" t="s">
        <v>40947</v>
      </c>
      <c r="G8455" s="3" t="s">
        <v>10851</v>
      </c>
      <c r="H8455" s="3" t="s">
        <v>40948</v>
      </c>
    </row>
    <row r="8456" spans="1:8" ht="43.5" x14ac:dyDescent="0.35">
      <c r="A8456" s="4">
        <v>42814</v>
      </c>
      <c r="B8456" s="1">
        <v>45257</v>
      </c>
      <c r="C8456" s="2">
        <v>0.72940972222222233</v>
      </c>
      <c r="D8456" s="3" t="s">
        <v>40950</v>
      </c>
      <c r="E8456" s="3" t="s">
        <v>40954</v>
      </c>
      <c r="F8456" s="3" t="s">
        <v>40951</v>
      </c>
      <c r="G8456" s="3" t="s">
        <v>40952</v>
      </c>
      <c r="H8456" s="3" t="s">
        <v>40953</v>
      </c>
    </row>
    <row r="8457" spans="1:8" x14ac:dyDescent="0.35">
      <c r="A8457" s="4">
        <v>207223</v>
      </c>
      <c r="B8457" s="1">
        <v>45257</v>
      </c>
      <c r="C8457" s="2">
        <v>0.73592592592592598</v>
      </c>
      <c r="D8457" s="3" t="s">
        <v>985</v>
      </c>
      <c r="E8457" s="3" t="s">
        <v>1431</v>
      </c>
      <c r="F8457" s="3" t="s">
        <v>40955</v>
      </c>
      <c r="G8457" s="3" t="s">
        <v>1431</v>
      </c>
      <c r="H8457" s="3" t="s">
        <v>10340</v>
      </c>
    </row>
    <row r="8458" spans="1:8" ht="87" x14ac:dyDescent="0.35">
      <c r="A8458" s="4">
        <v>208908</v>
      </c>
      <c r="B8458" s="1">
        <v>45257</v>
      </c>
      <c r="C8458" s="2">
        <v>0.77063657407407404</v>
      </c>
      <c r="D8458" s="3" t="s">
        <v>40956</v>
      </c>
      <c r="E8458" s="3" t="s">
        <v>40958</v>
      </c>
      <c r="F8458" s="3" t="s">
        <v>40957</v>
      </c>
      <c r="G8458" s="3" t="s">
        <v>40958</v>
      </c>
      <c r="H8458" s="3" t="e">
        <f>- CBC, OFT, TFT, ECG, VITAMIN D level, FBS</f>
        <v>#NAME?</v>
      </c>
    </row>
    <row r="8459" spans="1:8" ht="87" x14ac:dyDescent="0.35">
      <c r="A8459" s="4">
        <v>208908</v>
      </c>
      <c r="B8459" s="1">
        <v>45257</v>
      </c>
      <c r="C8459" s="2">
        <v>0.77151620370370377</v>
      </c>
      <c r="D8459" s="3" t="s">
        <v>40956</v>
      </c>
      <c r="E8459" s="3" t="s">
        <v>40958</v>
      </c>
      <c r="F8459" s="3" t="s">
        <v>40957</v>
      </c>
      <c r="G8459" s="3" t="s">
        <v>40958</v>
      </c>
      <c r="H8459" s="3" t="e">
        <f>- CBC, OFT, TFT, ECG, VITAMIN D level, FBS</f>
        <v>#NAME?</v>
      </c>
    </row>
    <row r="8460" spans="1:8" ht="72.5" x14ac:dyDescent="0.35">
      <c r="A8460" s="4">
        <v>208902</v>
      </c>
      <c r="B8460" s="1">
        <v>45257</v>
      </c>
      <c r="C8460" s="2">
        <v>0.77937499999999993</v>
      </c>
      <c r="D8460" s="3" t="s">
        <v>12061</v>
      </c>
      <c r="E8460" s="3" t="s">
        <v>40962</v>
      </c>
      <c r="F8460" s="3" t="s">
        <v>40959</v>
      </c>
      <c r="G8460" s="3" t="s">
        <v>40960</v>
      </c>
      <c r="H8460" s="3" t="s">
        <v>40961</v>
      </c>
    </row>
    <row r="8461" spans="1:8" ht="101.5" x14ac:dyDescent="0.35">
      <c r="A8461" s="4">
        <v>208911</v>
      </c>
      <c r="B8461" s="1">
        <v>45257</v>
      </c>
      <c r="C8461" s="2">
        <v>0.78150462962962963</v>
      </c>
      <c r="D8461" s="3" t="s">
        <v>40963</v>
      </c>
      <c r="E8461" s="3" t="s">
        <v>40967</v>
      </c>
      <c r="F8461" s="3" t="s">
        <v>40964</v>
      </c>
      <c r="G8461" s="3" t="s">
        <v>40965</v>
      </c>
      <c r="H8461" s="3" t="s">
        <v>40966</v>
      </c>
    </row>
    <row r="8462" spans="1:8" ht="87" x14ac:dyDescent="0.35">
      <c r="A8462" s="4">
        <v>208909</v>
      </c>
      <c r="B8462" s="1">
        <v>45257</v>
      </c>
      <c r="C8462" s="2">
        <v>0.78326388888888887</v>
      </c>
      <c r="D8462" s="3" t="s">
        <v>11785</v>
      </c>
      <c r="E8462" s="3" t="s">
        <v>40970</v>
      </c>
      <c r="F8462" s="3" t="s">
        <v>11231</v>
      </c>
      <c r="G8462" s="3" t="s">
        <v>40968</v>
      </c>
      <c r="H8462" s="3" t="s">
        <v>40969</v>
      </c>
    </row>
    <row r="8463" spans="1:8" ht="29" x14ac:dyDescent="0.35">
      <c r="A8463" s="4">
        <v>208153</v>
      </c>
      <c r="B8463" s="1">
        <v>45257</v>
      </c>
      <c r="C8463" s="2">
        <v>0.79273148148148154</v>
      </c>
      <c r="D8463" s="3" t="s">
        <v>12103</v>
      </c>
      <c r="E8463" s="3" t="s">
        <v>40974</v>
      </c>
      <c r="F8463" s="3" t="s">
        <v>40971</v>
      </c>
      <c r="G8463" s="3" t="s">
        <v>40972</v>
      </c>
      <c r="H8463" s="3" t="s">
        <v>40973</v>
      </c>
    </row>
    <row r="8464" spans="1:8" ht="43.5" x14ac:dyDescent="0.35">
      <c r="A8464" s="4">
        <v>157135</v>
      </c>
      <c r="B8464" s="1">
        <v>45258</v>
      </c>
      <c r="C8464" s="2">
        <v>0.34254629629629635</v>
      </c>
      <c r="D8464" s="3" t="s">
        <v>1403</v>
      </c>
      <c r="E8464" s="3" t="s">
        <v>40978</v>
      </c>
      <c r="F8464" s="3" t="s">
        <v>40975</v>
      </c>
      <c r="G8464" s="3" t="s">
        <v>40976</v>
      </c>
      <c r="H8464" s="3" t="s">
        <v>40977</v>
      </c>
    </row>
    <row r="8465" spans="1:8" x14ac:dyDescent="0.35">
      <c r="A8465" s="4">
        <v>150883</v>
      </c>
      <c r="B8465" s="1">
        <v>45258</v>
      </c>
      <c r="C8465" s="2">
        <v>0.35190972222222222</v>
      </c>
      <c r="D8465" s="3" t="s">
        <v>985</v>
      </c>
      <c r="E8465" s="3" t="s">
        <v>11188</v>
      </c>
      <c r="F8465" s="3" t="s">
        <v>12899</v>
      </c>
      <c r="G8465" s="3" t="s">
        <v>11188</v>
      </c>
      <c r="H8465" s="3" t="s">
        <v>10726</v>
      </c>
    </row>
    <row r="8466" spans="1:8" ht="72.5" x14ac:dyDescent="0.35">
      <c r="A8466" s="4">
        <v>38275</v>
      </c>
      <c r="B8466" s="1">
        <v>45258</v>
      </c>
      <c r="C8466" s="2">
        <v>0.35431712962962963</v>
      </c>
      <c r="D8466" s="3" t="s">
        <v>40979</v>
      </c>
      <c r="E8466" s="3" t="s">
        <v>40983</v>
      </c>
      <c r="F8466" s="3" t="s">
        <v>40980</v>
      </c>
      <c r="G8466" s="3" t="s">
        <v>40981</v>
      </c>
      <c r="H8466" s="3" t="s">
        <v>40982</v>
      </c>
    </row>
    <row r="8467" spans="1:8" x14ac:dyDescent="0.35">
      <c r="A8467" s="4">
        <v>114226</v>
      </c>
      <c r="B8467" s="1">
        <v>45258</v>
      </c>
      <c r="C8467" s="2">
        <v>0.35568287037037033</v>
      </c>
      <c r="D8467" s="3" t="s">
        <v>985</v>
      </c>
      <c r="E8467" s="3" t="s">
        <v>1997</v>
      </c>
      <c r="F8467" s="3" t="s">
        <v>11953</v>
      </c>
      <c r="G8467" s="3" t="s">
        <v>1997</v>
      </c>
      <c r="H8467" s="3" t="s">
        <v>10726</v>
      </c>
    </row>
    <row r="8468" spans="1:8" ht="43.5" x14ac:dyDescent="0.35">
      <c r="A8468" s="4">
        <v>148467</v>
      </c>
      <c r="B8468" s="1">
        <v>45258</v>
      </c>
      <c r="C8468" s="2">
        <v>0.36172453703703705</v>
      </c>
      <c r="D8468" s="3" t="s">
        <v>40984</v>
      </c>
      <c r="E8468" s="3" t="s">
        <v>40988</v>
      </c>
      <c r="F8468" s="3" t="s">
        <v>40985</v>
      </c>
      <c r="G8468" s="3" t="s">
        <v>40986</v>
      </c>
      <c r="H8468" s="3" t="s">
        <v>40987</v>
      </c>
    </row>
    <row r="8469" spans="1:8" ht="58" x14ac:dyDescent="0.35">
      <c r="A8469" s="4">
        <v>38274</v>
      </c>
      <c r="B8469" s="1">
        <v>45258</v>
      </c>
      <c r="C8469" s="2">
        <v>0.36215277777777777</v>
      </c>
      <c r="D8469" s="3" t="s">
        <v>27519</v>
      </c>
      <c r="E8469" s="3" t="s">
        <v>40992</v>
      </c>
      <c r="F8469" s="3" t="s">
        <v>40989</v>
      </c>
      <c r="G8469" s="3" t="s">
        <v>40990</v>
      </c>
      <c r="H8469" s="3" t="s">
        <v>40991</v>
      </c>
    </row>
    <row r="8470" spans="1:8" x14ac:dyDescent="0.35">
      <c r="A8470" s="4">
        <v>149440</v>
      </c>
      <c r="B8470" s="1">
        <v>45258</v>
      </c>
      <c r="C8470" s="2">
        <v>0.36922453703703706</v>
      </c>
      <c r="D8470" s="3" t="s">
        <v>892</v>
      </c>
      <c r="E8470" s="3" t="s">
        <v>40994</v>
      </c>
      <c r="F8470" s="3" t="s">
        <v>40993</v>
      </c>
      <c r="G8470" s="3" t="s">
        <v>10658</v>
      </c>
      <c r="H8470" s="3" t="s">
        <v>11777</v>
      </c>
    </row>
    <row r="8471" spans="1:8" ht="58" x14ac:dyDescent="0.35">
      <c r="A8471" s="4">
        <v>40970</v>
      </c>
      <c r="B8471" s="1">
        <v>45258</v>
      </c>
      <c r="C8471" s="2">
        <v>0.37027777777777776</v>
      </c>
      <c r="D8471" s="3" t="s">
        <v>233</v>
      </c>
      <c r="E8471" s="3" t="s">
        <v>40997</v>
      </c>
      <c r="F8471" s="3" t="s">
        <v>40995</v>
      </c>
      <c r="G8471" s="3" t="s">
        <v>40996</v>
      </c>
      <c r="H8471" s="3" t="s">
        <v>11888</v>
      </c>
    </row>
    <row r="8472" spans="1:8" ht="43.5" x14ac:dyDescent="0.35">
      <c r="A8472" s="4">
        <v>43101</v>
      </c>
      <c r="B8472" s="1">
        <v>45258</v>
      </c>
      <c r="C8472" s="2">
        <v>0.3712037037037037</v>
      </c>
      <c r="D8472" s="3" t="s">
        <v>40998</v>
      </c>
      <c r="E8472" s="3" t="s">
        <v>41002</v>
      </c>
      <c r="F8472" s="3" t="s">
        <v>40999</v>
      </c>
      <c r="G8472" s="3" t="s">
        <v>41000</v>
      </c>
      <c r="H8472" s="3" t="s">
        <v>41001</v>
      </c>
    </row>
    <row r="8473" spans="1:8" ht="29" x14ac:dyDescent="0.35">
      <c r="A8473" s="4">
        <v>99543</v>
      </c>
      <c r="B8473" s="1">
        <v>45258</v>
      </c>
      <c r="C8473" s="2">
        <v>0.37456018518518519</v>
      </c>
      <c r="D8473" s="3" t="s">
        <v>1288</v>
      </c>
      <c r="E8473" s="3" t="s">
        <v>13899</v>
      </c>
      <c r="F8473" s="3" t="s">
        <v>41003</v>
      </c>
      <c r="G8473" s="3" t="s">
        <v>41004</v>
      </c>
      <c r="H8473" s="3" t="s">
        <v>41005</v>
      </c>
    </row>
    <row r="8474" spans="1:8" ht="72.5" x14ac:dyDescent="0.35">
      <c r="A8474" s="4">
        <v>57787</v>
      </c>
      <c r="B8474" s="1">
        <v>45258</v>
      </c>
      <c r="C8474" s="2">
        <v>0.37483796296296296</v>
      </c>
      <c r="D8474" s="3" t="s">
        <v>41006</v>
      </c>
      <c r="E8474" s="3" t="s">
        <v>41010</v>
      </c>
      <c r="F8474" s="3" t="s">
        <v>41007</v>
      </c>
      <c r="G8474" s="3" t="s">
        <v>41008</v>
      </c>
      <c r="H8474" s="3" t="s">
        <v>41009</v>
      </c>
    </row>
    <row r="8475" spans="1:8" ht="43.5" x14ac:dyDescent="0.35">
      <c r="A8475" s="4">
        <v>124452</v>
      </c>
      <c r="B8475" s="1">
        <v>45258</v>
      </c>
      <c r="C8475" s="2">
        <v>0.3775</v>
      </c>
      <c r="D8475" s="3" t="s">
        <v>41011</v>
      </c>
      <c r="E8475" s="3" t="s">
        <v>28275</v>
      </c>
      <c r="F8475" s="3" t="s">
        <v>41012</v>
      </c>
      <c r="G8475" s="3" t="s">
        <v>41013</v>
      </c>
      <c r="H8475" s="3" t="s">
        <v>41014</v>
      </c>
    </row>
    <row r="8476" spans="1:8" ht="58" x14ac:dyDescent="0.35">
      <c r="A8476" s="4">
        <v>102967</v>
      </c>
      <c r="B8476" s="1">
        <v>45258</v>
      </c>
      <c r="C8476" s="2">
        <v>0.37798611111111113</v>
      </c>
      <c r="D8476" s="3" t="s">
        <v>409</v>
      </c>
      <c r="E8476" s="3" t="s">
        <v>41017</v>
      </c>
      <c r="F8476" s="3" t="s">
        <v>41015</v>
      </c>
      <c r="G8476" s="3" t="s">
        <v>12415</v>
      </c>
      <c r="H8476" s="3" t="s">
        <v>41016</v>
      </c>
    </row>
    <row r="8477" spans="1:8" ht="72.5" x14ac:dyDescent="0.35">
      <c r="A8477" s="4">
        <v>183266</v>
      </c>
      <c r="B8477" s="1">
        <v>45258</v>
      </c>
      <c r="C8477" s="2">
        <v>0.37865740740740739</v>
      </c>
      <c r="D8477" s="3" t="s">
        <v>41018</v>
      </c>
      <c r="E8477" s="3" t="s">
        <v>41022</v>
      </c>
      <c r="F8477" s="3" t="s">
        <v>41019</v>
      </c>
      <c r="G8477" s="3" t="s">
        <v>41020</v>
      </c>
      <c r="H8477" s="3" t="s">
        <v>41021</v>
      </c>
    </row>
    <row r="8478" spans="1:8" ht="29" x14ac:dyDescent="0.35">
      <c r="A8478" s="4">
        <v>118971</v>
      </c>
      <c r="B8478" s="1">
        <v>45258</v>
      </c>
      <c r="C8478" s="2">
        <v>0.37903935185185184</v>
      </c>
      <c r="D8478" s="3" t="s">
        <v>1288</v>
      </c>
      <c r="E8478" s="3" t="s">
        <v>41024</v>
      </c>
      <c r="F8478" s="3" t="s">
        <v>41023</v>
      </c>
      <c r="G8478" s="3" t="s">
        <v>41024</v>
      </c>
      <c r="H8478" s="3" t="s">
        <v>39850</v>
      </c>
    </row>
    <row r="8479" spans="1:8" ht="58" x14ac:dyDescent="0.35">
      <c r="A8479" s="4">
        <v>5600</v>
      </c>
      <c r="B8479" s="1">
        <v>45258</v>
      </c>
      <c r="C8479" s="2">
        <v>0.37981481481481483</v>
      </c>
      <c r="D8479" s="3" t="s">
        <v>41025</v>
      </c>
      <c r="E8479" s="3" t="s">
        <v>11443</v>
      </c>
      <c r="F8479" s="3" t="s">
        <v>41026</v>
      </c>
      <c r="G8479" s="3" t="s">
        <v>41027</v>
      </c>
      <c r="H8479" s="3" t="s">
        <v>41028</v>
      </c>
    </row>
    <row r="8480" spans="1:8" ht="58" x14ac:dyDescent="0.35">
      <c r="A8480" s="4">
        <v>162085</v>
      </c>
      <c r="B8480" s="1">
        <v>45258</v>
      </c>
      <c r="C8480" s="2">
        <v>0.38096064814814817</v>
      </c>
      <c r="D8480" s="3" t="s">
        <v>41029</v>
      </c>
      <c r="E8480" s="3" t="s">
        <v>41033</v>
      </c>
      <c r="F8480" s="3" t="s">
        <v>41030</v>
      </c>
      <c r="G8480" s="3" t="s">
        <v>41031</v>
      </c>
      <c r="H8480" s="3" t="s">
        <v>41032</v>
      </c>
    </row>
    <row r="8481" spans="1:8" x14ac:dyDescent="0.35">
      <c r="A8481" s="4">
        <v>88023</v>
      </c>
      <c r="B8481" s="1">
        <v>45258</v>
      </c>
      <c r="C8481" s="2">
        <v>0.38113425925925926</v>
      </c>
      <c r="D8481" s="3" t="s">
        <v>892</v>
      </c>
      <c r="E8481" s="3" t="s">
        <v>41034</v>
      </c>
      <c r="F8481" s="3" t="s">
        <v>12035</v>
      </c>
      <c r="G8481" s="3" t="s">
        <v>12431</v>
      </c>
      <c r="H8481" s="3" t="s">
        <v>13831</v>
      </c>
    </row>
    <row r="8482" spans="1:8" x14ac:dyDescent="0.35">
      <c r="A8482" s="4">
        <v>163035</v>
      </c>
      <c r="B8482" s="1">
        <v>45258</v>
      </c>
      <c r="C8482" s="2">
        <v>0.38296296296296295</v>
      </c>
      <c r="D8482" s="3" t="s">
        <v>167</v>
      </c>
      <c r="E8482" s="3" t="s">
        <v>41036</v>
      </c>
      <c r="F8482" s="3" t="s">
        <v>11759</v>
      </c>
      <c r="G8482" s="3" t="s">
        <v>41035</v>
      </c>
      <c r="H8482" s="3" t="s">
        <v>10489</v>
      </c>
    </row>
    <row r="8483" spans="1:8" ht="116" x14ac:dyDescent="0.35">
      <c r="A8483" s="4">
        <v>34103</v>
      </c>
      <c r="B8483" s="1">
        <v>45258</v>
      </c>
      <c r="C8483" s="2">
        <v>0.38579861111111113</v>
      </c>
      <c r="D8483" s="3" t="s">
        <v>41037</v>
      </c>
      <c r="E8483" s="3" t="s">
        <v>41041</v>
      </c>
      <c r="F8483" s="3" t="s">
        <v>41038</v>
      </c>
      <c r="G8483" s="3" t="s">
        <v>41039</v>
      </c>
      <c r="H8483" s="3" t="s">
        <v>41040</v>
      </c>
    </row>
    <row r="8484" spans="1:8" ht="43.5" x14ac:dyDescent="0.35">
      <c r="A8484" s="4">
        <v>35271</v>
      </c>
      <c r="B8484" s="1">
        <v>45258</v>
      </c>
      <c r="C8484" s="2">
        <v>0.38594907407407408</v>
      </c>
      <c r="D8484" s="3" t="s">
        <v>41042</v>
      </c>
      <c r="E8484" s="3" t="s">
        <v>41046</v>
      </c>
      <c r="F8484" s="3" t="s">
        <v>41043</v>
      </c>
      <c r="G8484" s="3" t="s">
        <v>41044</v>
      </c>
      <c r="H8484" s="3" t="s">
        <v>41045</v>
      </c>
    </row>
    <row r="8485" spans="1:8" ht="43.5" x14ac:dyDescent="0.35">
      <c r="A8485" s="4">
        <v>4404</v>
      </c>
      <c r="B8485" s="1">
        <v>45258</v>
      </c>
      <c r="C8485" s="2">
        <v>0.38734953703703701</v>
      </c>
      <c r="D8485" s="3" t="s">
        <v>892</v>
      </c>
      <c r="E8485" s="3" t="s">
        <v>41049</v>
      </c>
      <c r="F8485" s="3" t="s">
        <v>41047</v>
      </c>
      <c r="G8485" s="3" t="s">
        <v>41048</v>
      </c>
      <c r="H8485" s="3" t="s">
        <v>30687</v>
      </c>
    </row>
    <row r="8486" spans="1:8" ht="58" x14ac:dyDescent="0.35">
      <c r="A8486" s="4">
        <v>87309</v>
      </c>
      <c r="B8486" s="1">
        <v>45258</v>
      </c>
      <c r="C8486" s="2">
        <v>0.38842592592592595</v>
      </c>
      <c r="D8486" s="3" t="s">
        <v>233</v>
      </c>
      <c r="E8486" s="3" t="s">
        <v>41051</v>
      </c>
      <c r="F8486" s="3" t="s">
        <v>41050</v>
      </c>
      <c r="G8486" s="3" t="s">
        <v>1219</v>
      </c>
      <c r="H8486" s="3" t="s">
        <v>12490</v>
      </c>
    </row>
    <row r="8487" spans="1:8" ht="145" x14ac:dyDescent="0.35">
      <c r="A8487" s="4">
        <v>192437</v>
      </c>
      <c r="B8487" s="1">
        <v>45258</v>
      </c>
      <c r="C8487" s="2">
        <v>0.3888773148148148</v>
      </c>
      <c r="D8487" s="3" t="s">
        <v>41052</v>
      </c>
      <c r="E8487" s="3" t="s">
        <v>41056</v>
      </c>
      <c r="F8487" s="3" t="s">
        <v>41053</v>
      </c>
      <c r="G8487" s="3" t="s">
        <v>41054</v>
      </c>
      <c r="H8487" s="3" t="s">
        <v>41055</v>
      </c>
    </row>
    <row r="8488" spans="1:8" ht="29" x14ac:dyDescent="0.35">
      <c r="A8488" s="4">
        <v>138733</v>
      </c>
      <c r="B8488" s="1">
        <v>45258</v>
      </c>
      <c r="C8488" s="2">
        <v>0.38988425925925929</v>
      </c>
      <c r="D8488" s="3" t="s">
        <v>1547</v>
      </c>
      <c r="E8488" s="3" t="s">
        <v>41060</v>
      </c>
      <c r="F8488" s="3" t="s">
        <v>41057</v>
      </c>
      <c r="G8488" s="3" t="s">
        <v>41058</v>
      </c>
      <c r="H8488" s="3" t="s">
        <v>41059</v>
      </c>
    </row>
    <row r="8489" spans="1:8" x14ac:dyDescent="0.35">
      <c r="A8489" s="4">
        <v>206506</v>
      </c>
      <c r="B8489" s="1">
        <v>45258</v>
      </c>
      <c r="C8489" s="2">
        <v>0.39082175925925927</v>
      </c>
      <c r="D8489" s="3" t="s">
        <v>41061</v>
      </c>
      <c r="E8489" s="3" t="s">
        <v>41064</v>
      </c>
      <c r="F8489" s="3" t="s">
        <v>41062</v>
      </c>
      <c r="G8489" s="3" t="s">
        <v>11404</v>
      </c>
      <c r="H8489" s="3" t="s">
        <v>41063</v>
      </c>
    </row>
    <row r="8490" spans="1:8" ht="43.5" x14ac:dyDescent="0.35">
      <c r="A8490" s="4">
        <v>53806</v>
      </c>
      <c r="B8490" s="1">
        <v>45258</v>
      </c>
      <c r="C8490" s="2">
        <v>0.39210648148148147</v>
      </c>
      <c r="D8490" s="3" t="s">
        <v>11330</v>
      </c>
      <c r="E8490" s="3" t="s">
        <v>11327</v>
      </c>
      <c r="F8490" s="3" t="s">
        <v>41065</v>
      </c>
      <c r="G8490" s="3" t="s">
        <v>11331</v>
      </c>
      <c r="H8490" s="3" t="s">
        <v>11497</v>
      </c>
    </row>
    <row r="8491" spans="1:8" ht="58" x14ac:dyDescent="0.35">
      <c r="A8491" s="4">
        <v>128446</v>
      </c>
      <c r="B8491" s="1">
        <v>45258</v>
      </c>
      <c r="C8491" s="2">
        <v>0.39276620370370369</v>
      </c>
      <c r="D8491" s="3" t="s">
        <v>41066</v>
      </c>
      <c r="E8491" s="3" t="s">
        <v>13640</v>
      </c>
      <c r="F8491" s="3" t="s">
        <v>41067</v>
      </c>
      <c r="G8491" s="3" t="s">
        <v>41068</v>
      </c>
      <c r="H8491" s="3" t="s">
        <v>41069</v>
      </c>
    </row>
    <row r="8492" spans="1:8" ht="58" x14ac:dyDescent="0.35">
      <c r="A8492" s="4">
        <v>40173</v>
      </c>
      <c r="B8492" s="1">
        <v>45258</v>
      </c>
      <c r="C8492" s="2">
        <v>0.39515046296296297</v>
      </c>
      <c r="D8492" s="3" t="s">
        <v>41070</v>
      </c>
      <c r="E8492" s="3" t="s">
        <v>41074</v>
      </c>
      <c r="F8492" s="3" t="s">
        <v>41071</v>
      </c>
      <c r="G8492" s="3" t="s">
        <v>41072</v>
      </c>
      <c r="H8492" s="3" t="s">
        <v>41073</v>
      </c>
    </row>
    <row r="8493" spans="1:8" ht="58" x14ac:dyDescent="0.35">
      <c r="A8493" s="4">
        <v>86288</v>
      </c>
      <c r="B8493" s="1">
        <v>45258</v>
      </c>
      <c r="C8493" s="2">
        <v>0.39578703703703705</v>
      </c>
      <c r="D8493" s="3" t="s">
        <v>1436</v>
      </c>
      <c r="E8493" s="3" t="s">
        <v>41076</v>
      </c>
      <c r="F8493" s="3" t="s">
        <v>41075</v>
      </c>
      <c r="G8493" s="3" t="s">
        <v>26451</v>
      </c>
      <c r="H8493" s="3" t="s">
        <v>32933</v>
      </c>
    </row>
    <row r="8494" spans="1:8" x14ac:dyDescent="0.35">
      <c r="A8494" s="4">
        <v>37082</v>
      </c>
      <c r="B8494" s="1">
        <v>45258</v>
      </c>
      <c r="C8494" s="2">
        <v>0.3964699074074074</v>
      </c>
      <c r="D8494" s="3" t="s">
        <v>985</v>
      </c>
      <c r="E8494" s="3" t="s">
        <v>13008</v>
      </c>
      <c r="F8494" s="3" t="s">
        <v>11953</v>
      </c>
      <c r="G8494" s="3" t="s">
        <v>13008</v>
      </c>
      <c r="H8494" s="3" t="s">
        <v>10726</v>
      </c>
    </row>
    <row r="8495" spans="1:8" ht="58" x14ac:dyDescent="0.35">
      <c r="A8495" s="4">
        <v>108520</v>
      </c>
      <c r="B8495" s="1">
        <v>45258</v>
      </c>
      <c r="C8495" s="2">
        <v>0.39884259259259264</v>
      </c>
      <c r="D8495" s="3" t="s">
        <v>1933</v>
      </c>
      <c r="E8495" s="3" t="s">
        <v>15123</v>
      </c>
      <c r="F8495" s="3" t="s">
        <v>41077</v>
      </c>
      <c r="G8495" s="3" t="s">
        <v>15123</v>
      </c>
      <c r="H8495" s="3" t="s">
        <v>39850</v>
      </c>
    </row>
    <row r="8496" spans="1:8" ht="58" x14ac:dyDescent="0.35">
      <c r="A8496" s="4">
        <v>145044</v>
      </c>
      <c r="B8496" s="1">
        <v>45258</v>
      </c>
      <c r="C8496" s="2">
        <v>0.40094907407407404</v>
      </c>
      <c r="D8496" s="3" t="s">
        <v>41078</v>
      </c>
      <c r="E8496" s="3" t="s">
        <v>41081</v>
      </c>
      <c r="F8496" s="3" t="s">
        <v>41079</v>
      </c>
      <c r="G8496" s="3" t="e">
        <f>-CROHNS ON REMISSION</f>
        <v>#NAME?</v>
      </c>
      <c r="H8496" s="3" t="s">
        <v>41080</v>
      </c>
    </row>
    <row r="8497" spans="1:8" ht="29" x14ac:dyDescent="0.35">
      <c r="A8497" s="4">
        <v>124207</v>
      </c>
      <c r="B8497" s="1">
        <v>45258</v>
      </c>
      <c r="C8497" s="2">
        <v>0.40113425925925927</v>
      </c>
      <c r="D8497" s="3" t="s">
        <v>1436</v>
      </c>
      <c r="E8497" s="3" t="s">
        <v>41084</v>
      </c>
      <c r="F8497" s="3" t="s">
        <v>41082</v>
      </c>
      <c r="G8497" s="3" t="s">
        <v>13519</v>
      </c>
      <c r="H8497" s="3" t="s">
        <v>41083</v>
      </c>
    </row>
    <row r="8498" spans="1:8" ht="58" x14ac:dyDescent="0.35">
      <c r="A8498" s="4">
        <v>156517</v>
      </c>
      <c r="B8498" s="1">
        <v>45258</v>
      </c>
      <c r="C8498" s="2">
        <v>0.40259259259259261</v>
      </c>
      <c r="D8498" s="3" t="s">
        <v>12025</v>
      </c>
      <c r="E8498" s="3" t="s">
        <v>41086</v>
      </c>
      <c r="F8498" s="3" t="s">
        <v>41085</v>
      </c>
      <c r="G8498" s="3" t="s">
        <v>87</v>
      </c>
      <c r="H8498" s="3" t="s">
        <v>12326</v>
      </c>
    </row>
    <row r="8499" spans="1:8" ht="43.5" x14ac:dyDescent="0.35">
      <c r="A8499" s="4">
        <v>38499</v>
      </c>
      <c r="B8499" s="1">
        <v>45258</v>
      </c>
      <c r="C8499" s="2">
        <v>0.40394675925925921</v>
      </c>
      <c r="D8499" s="3" t="s">
        <v>892</v>
      </c>
      <c r="E8499" s="3" t="s">
        <v>41088</v>
      </c>
      <c r="F8499" s="3" t="s">
        <v>41087</v>
      </c>
      <c r="G8499" s="3" t="s">
        <v>41088</v>
      </c>
      <c r="H8499" s="3" t="s">
        <v>11526</v>
      </c>
    </row>
    <row r="8500" spans="1:8" ht="43.5" x14ac:dyDescent="0.35">
      <c r="A8500" s="4">
        <v>33441</v>
      </c>
      <c r="B8500" s="1">
        <v>45258</v>
      </c>
      <c r="C8500" s="2">
        <v>0.40475694444444449</v>
      </c>
      <c r="D8500" s="3" t="s">
        <v>985</v>
      </c>
      <c r="E8500" s="3" t="s">
        <v>14796</v>
      </c>
      <c r="F8500" s="3" t="s">
        <v>41089</v>
      </c>
      <c r="G8500" s="3" t="s">
        <v>41090</v>
      </c>
      <c r="H8500" s="3" t="s">
        <v>41091</v>
      </c>
    </row>
    <row r="8501" spans="1:8" ht="43.5" x14ac:dyDescent="0.35">
      <c r="A8501" s="4">
        <v>146106</v>
      </c>
      <c r="B8501" s="1">
        <v>45258</v>
      </c>
      <c r="C8501" s="2">
        <v>0.40790509259259261</v>
      </c>
      <c r="D8501" s="3" t="s">
        <v>41092</v>
      </c>
      <c r="E8501" s="3" t="s">
        <v>14806</v>
      </c>
      <c r="F8501" s="3" t="s">
        <v>41093</v>
      </c>
      <c r="G8501" s="3" t="s">
        <v>11585</v>
      </c>
      <c r="H8501" s="3" t="s">
        <v>41094</v>
      </c>
    </row>
    <row r="8502" spans="1:8" x14ac:dyDescent="0.35">
      <c r="A8502" s="4">
        <v>50701</v>
      </c>
      <c r="B8502" s="1">
        <v>45258</v>
      </c>
      <c r="C8502" s="2">
        <v>0.40966435185185185</v>
      </c>
      <c r="D8502" s="3" t="s">
        <v>10834</v>
      </c>
      <c r="E8502" s="3" t="s">
        <v>41095</v>
      </c>
      <c r="F8502" s="3" t="s">
        <v>40366</v>
      </c>
      <c r="G8502" s="3" t="s">
        <v>10757</v>
      </c>
      <c r="H8502" s="3" t="s">
        <v>1325</v>
      </c>
    </row>
    <row r="8503" spans="1:8" ht="43.5" x14ac:dyDescent="0.35">
      <c r="A8503" s="4">
        <v>35537</v>
      </c>
      <c r="B8503" s="1">
        <v>45258</v>
      </c>
      <c r="C8503" s="2">
        <v>0.41053240740740743</v>
      </c>
      <c r="D8503" s="3" t="s">
        <v>985</v>
      </c>
      <c r="E8503" s="3" t="s">
        <v>41097</v>
      </c>
      <c r="F8503" s="3" t="s">
        <v>41096</v>
      </c>
      <c r="G8503" s="3" t="s">
        <v>41097</v>
      </c>
      <c r="H8503" s="3" t="s">
        <v>15567</v>
      </c>
    </row>
    <row r="8504" spans="1:8" ht="72.5" x14ac:dyDescent="0.35">
      <c r="A8504" s="4">
        <v>28408</v>
      </c>
      <c r="B8504" s="1">
        <v>45258</v>
      </c>
      <c r="C8504" s="2">
        <v>0.41115740740740742</v>
      </c>
      <c r="D8504" s="3" t="s">
        <v>1436</v>
      </c>
      <c r="E8504" s="3" t="s">
        <v>41100</v>
      </c>
      <c r="F8504" s="3" t="s">
        <v>41098</v>
      </c>
      <c r="G8504" s="3" t="s">
        <v>10517</v>
      </c>
      <c r="H8504" s="3" t="s">
        <v>41099</v>
      </c>
    </row>
    <row r="8505" spans="1:8" ht="72.5" x14ac:dyDescent="0.35">
      <c r="A8505" s="4">
        <v>49398</v>
      </c>
      <c r="B8505" s="1">
        <v>45258</v>
      </c>
      <c r="C8505" s="2">
        <v>0.4123263888888889</v>
      </c>
      <c r="D8505" s="3" t="s">
        <v>12493</v>
      </c>
      <c r="E8505" s="3" t="s">
        <v>41104</v>
      </c>
      <c r="F8505" s="3" t="s">
        <v>41101</v>
      </c>
      <c r="G8505" s="3" t="s">
        <v>41102</v>
      </c>
      <c r="H8505" s="3" t="s">
        <v>41103</v>
      </c>
    </row>
    <row r="8506" spans="1:8" ht="87" x14ac:dyDescent="0.35">
      <c r="A8506" s="4">
        <v>42880</v>
      </c>
      <c r="B8506" s="1">
        <v>45258</v>
      </c>
      <c r="C8506" s="2">
        <v>0.41239583333333335</v>
      </c>
      <c r="D8506" s="3" t="s">
        <v>985</v>
      </c>
      <c r="E8506" s="3" t="s">
        <v>41108</v>
      </c>
      <c r="F8506" s="3" t="s">
        <v>41105</v>
      </c>
      <c r="G8506" s="3" t="s">
        <v>41106</v>
      </c>
      <c r="H8506" s="3" t="s">
        <v>41107</v>
      </c>
    </row>
    <row r="8507" spans="1:8" ht="43.5" x14ac:dyDescent="0.35">
      <c r="A8507" s="4">
        <v>132524</v>
      </c>
      <c r="B8507" s="1">
        <v>45258</v>
      </c>
      <c r="C8507" s="2">
        <v>0.41542824074074075</v>
      </c>
      <c r="D8507" s="3" t="s">
        <v>41109</v>
      </c>
      <c r="E8507" s="3" t="s">
        <v>41112</v>
      </c>
      <c r="F8507" s="3" t="s">
        <v>41110</v>
      </c>
      <c r="G8507" s="3" t="s">
        <v>11795</v>
      </c>
      <c r="H8507" s="3" t="s">
        <v>41111</v>
      </c>
    </row>
    <row r="8508" spans="1:8" x14ac:dyDescent="0.35">
      <c r="A8508" s="4">
        <v>42320</v>
      </c>
      <c r="B8508" s="1">
        <v>45258</v>
      </c>
      <c r="C8508" s="2">
        <v>0.41592592592592598</v>
      </c>
      <c r="D8508" s="3" t="s">
        <v>1436</v>
      </c>
      <c r="E8508" s="3" t="s">
        <v>41114</v>
      </c>
      <c r="F8508" s="3" t="s">
        <v>41113</v>
      </c>
      <c r="G8508" s="3" t="s">
        <v>41114</v>
      </c>
      <c r="H8508" s="3" t="s">
        <v>29949</v>
      </c>
    </row>
    <row r="8509" spans="1:8" ht="58" x14ac:dyDescent="0.35">
      <c r="A8509" s="4">
        <v>35103</v>
      </c>
      <c r="B8509" s="1">
        <v>45258</v>
      </c>
      <c r="C8509" s="2">
        <v>0.41655092592592591</v>
      </c>
      <c r="D8509" s="3" t="s">
        <v>1403</v>
      </c>
      <c r="E8509" s="3" t="s">
        <v>41118</v>
      </c>
      <c r="F8509" s="3" t="s">
        <v>41115</v>
      </c>
      <c r="G8509" s="3" t="s">
        <v>41116</v>
      </c>
      <c r="H8509" s="3" t="s">
        <v>41117</v>
      </c>
    </row>
    <row r="8510" spans="1:8" ht="87" x14ac:dyDescent="0.35">
      <c r="A8510" s="4">
        <v>200633</v>
      </c>
      <c r="B8510" s="1">
        <v>45258</v>
      </c>
      <c r="C8510" s="2">
        <v>0.41711805555555559</v>
      </c>
      <c r="D8510" s="3" t="s">
        <v>41119</v>
      </c>
      <c r="E8510" s="3" t="s">
        <v>41123</v>
      </c>
      <c r="F8510" s="3" t="s">
        <v>41120</v>
      </c>
      <c r="G8510" s="3" t="s">
        <v>41121</v>
      </c>
      <c r="H8510" s="3" t="s">
        <v>41122</v>
      </c>
    </row>
    <row r="8511" spans="1:8" x14ac:dyDescent="0.35">
      <c r="A8511" s="4">
        <v>6305</v>
      </c>
      <c r="B8511" s="1">
        <v>45258</v>
      </c>
      <c r="C8511" s="2">
        <v>0.42168981481481477</v>
      </c>
      <c r="D8511" s="3" t="s">
        <v>167</v>
      </c>
      <c r="E8511" s="3" t="s">
        <v>41124</v>
      </c>
      <c r="F8511" s="3" t="s">
        <v>40366</v>
      </c>
      <c r="G8511" s="3" t="s">
        <v>41124</v>
      </c>
      <c r="H8511" s="3" t="s">
        <v>10489</v>
      </c>
    </row>
    <row r="8512" spans="1:8" ht="29" x14ac:dyDescent="0.35">
      <c r="A8512" s="4">
        <v>141393</v>
      </c>
      <c r="B8512" s="1">
        <v>45258</v>
      </c>
      <c r="C8512" s="2">
        <v>0.42168981481481477</v>
      </c>
      <c r="D8512" s="3" t="s">
        <v>892</v>
      </c>
      <c r="E8512" s="3" t="s">
        <v>41126</v>
      </c>
      <c r="F8512" s="3" t="s">
        <v>41125</v>
      </c>
      <c r="G8512" s="3" t="s">
        <v>41126</v>
      </c>
      <c r="H8512" s="3" t="s">
        <v>41127</v>
      </c>
    </row>
    <row r="8513" spans="1:8" ht="29" x14ac:dyDescent="0.35">
      <c r="A8513" s="4">
        <v>48147</v>
      </c>
      <c r="B8513" s="1">
        <v>45258</v>
      </c>
      <c r="C8513" s="2">
        <v>0.42194444444444446</v>
      </c>
      <c r="D8513" s="3" t="s">
        <v>10435</v>
      </c>
      <c r="E8513" s="3" t="s">
        <v>25714</v>
      </c>
      <c r="F8513" s="3" t="s">
        <v>11953</v>
      </c>
      <c r="G8513" s="3" t="s">
        <v>25714</v>
      </c>
      <c r="H8513" s="3" t="s">
        <v>12234</v>
      </c>
    </row>
    <row r="8514" spans="1:8" ht="72.5" x14ac:dyDescent="0.35">
      <c r="A8514" s="4">
        <v>179786</v>
      </c>
      <c r="B8514" s="1">
        <v>45258</v>
      </c>
      <c r="C8514" s="2">
        <v>0.42277777777777775</v>
      </c>
      <c r="D8514" s="3" t="s">
        <v>12113</v>
      </c>
      <c r="E8514" s="3" t="s">
        <v>41131</v>
      </c>
      <c r="F8514" s="3" t="s">
        <v>41128</v>
      </c>
      <c r="G8514" s="3" t="s">
        <v>41129</v>
      </c>
      <c r="H8514" s="3" t="s">
        <v>41130</v>
      </c>
    </row>
    <row r="8515" spans="1:8" ht="43.5" x14ac:dyDescent="0.35">
      <c r="A8515" s="4">
        <v>39094</v>
      </c>
      <c r="B8515" s="1">
        <v>45258</v>
      </c>
      <c r="C8515" s="2">
        <v>0.42833333333333329</v>
      </c>
      <c r="D8515" s="3" t="s">
        <v>13789</v>
      </c>
      <c r="E8515" s="3" t="s">
        <v>41135</v>
      </c>
      <c r="F8515" s="3" t="s">
        <v>41132</v>
      </c>
      <c r="G8515" s="3" t="s">
        <v>41133</v>
      </c>
      <c r="H8515" s="3" t="s">
        <v>41134</v>
      </c>
    </row>
    <row r="8516" spans="1:8" ht="43.5" x14ac:dyDescent="0.35">
      <c r="A8516" s="4">
        <v>89232</v>
      </c>
      <c r="B8516" s="1">
        <v>45258</v>
      </c>
      <c r="C8516" s="2">
        <v>0.42878472222222225</v>
      </c>
      <c r="D8516" s="3" t="s">
        <v>985</v>
      </c>
      <c r="E8516" s="3" t="s">
        <v>41138</v>
      </c>
      <c r="F8516" s="3" t="s">
        <v>41136</v>
      </c>
      <c r="G8516" s="3" t="s">
        <v>100</v>
      </c>
      <c r="H8516" s="3" t="s">
        <v>41137</v>
      </c>
    </row>
    <row r="8517" spans="1:8" ht="72.5" x14ac:dyDescent="0.35">
      <c r="A8517" s="4">
        <v>129159</v>
      </c>
      <c r="B8517" s="1">
        <v>45258</v>
      </c>
      <c r="C8517" s="2">
        <v>0.43067129629629625</v>
      </c>
      <c r="D8517" s="3" t="s">
        <v>41139</v>
      </c>
      <c r="E8517" s="3" t="s">
        <v>15121</v>
      </c>
      <c r="F8517" s="3" t="s">
        <v>41140</v>
      </c>
      <c r="G8517" s="3" t="s">
        <v>41141</v>
      </c>
      <c r="H8517" s="3" t="s">
        <v>41142</v>
      </c>
    </row>
    <row r="8518" spans="1:8" ht="43.5" x14ac:dyDescent="0.35">
      <c r="A8518" s="4">
        <v>199048</v>
      </c>
      <c r="B8518" s="1">
        <v>45258</v>
      </c>
      <c r="C8518" s="2">
        <v>0.43163194444444447</v>
      </c>
      <c r="D8518" s="3" t="s">
        <v>41143</v>
      </c>
      <c r="E8518" s="3" t="s">
        <v>41147</v>
      </c>
      <c r="F8518" s="3" t="s">
        <v>41144</v>
      </c>
      <c r="G8518" s="3" t="s">
        <v>41145</v>
      </c>
      <c r="H8518" s="3" t="s">
        <v>41146</v>
      </c>
    </row>
    <row r="8519" spans="1:8" x14ac:dyDescent="0.35">
      <c r="A8519" s="4">
        <v>125707</v>
      </c>
      <c r="B8519" s="1">
        <v>45258</v>
      </c>
      <c r="C8519" s="2">
        <v>0.43167824074074074</v>
      </c>
      <c r="D8519" s="3" t="s">
        <v>167</v>
      </c>
      <c r="E8519" s="3" t="s">
        <v>41149</v>
      </c>
      <c r="F8519" s="3" t="s">
        <v>40366</v>
      </c>
      <c r="G8519" s="3" t="s">
        <v>41148</v>
      </c>
      <c r="H8519" s="3" t="s">
        <v>1325</v>
      </c>
    </row>
    <row r="8520" spans="1:8" x14ac:dyDescent="0.35">
      <c r="A8520" s="4">
        <v>62229</v>
      </c>
      <c r="B8520" s="1">
        <v>45258</v>
      </c>
      <c r="C8520" s="2">
        <v>0.43277777777777776</v>
      </c>
      <c r="D8520" s="3" t="s">
        <v>985</v>
      </c>
      <c r="E8520" s="3" t="s">
        <v>49</v>
      </c>
      <c r="F8520" s="3" t="s">
        <v>12899</v>
      </c>
      <c r="G8520" s="3" t="s">
        <v>49</v>
      </c>
      <c r="H8520" s="3" t="s">
        <v>10726</v>
      </c>
    </row>
    <row r="8521" spans="1:8" ht="43.5" x14ac:dyDescent="0.35">
      <c r="A8521" s="4">
        <v>97105</v>
      </c>
      <c r="B8521" s="1">
        <v>45258</v>
      </c>
      <c r="C8521" s="2">
        <v>0.4327893518518518</v>
      </c>
      <c r="D8521" s="3" t="s">
        <v>10971</v>
      </c>
      <c r="E8521" s="3" t="s">
        <v>41151</v>
      </c>
      <c r="F8521" s="3" t="s">
        <v>41150</v>
      </c>
      <c r="G8521" s="3" t="s">
        <v>41151</v>
      </c>
      <c r="H8521" s="3" t="s">
        <v>11526</v>
      </c>
    </row>
    <row r="8522" spans="1:8" ht="72.5" x14ac:dyDescent="0.35">
      <c r="A8522" s="4">
        <v>103432</v>
      </c>
      <c r="B8522" s="1">
        <v>45258</v>
      </c>
      <c r="C8522" s="2">
        <v>0.43587962962962962</v>
      </c>
      <c r="D8522" s="3" t="s">
        <v>41152</v>
      </c>
      <c r="E8522" s="3" t="s">
        <v>41154</v>
      </c>
      <c r="F8522" s="3" t="s">
        <v>41153</v>
      </c>
      <c r="G8522" s="3" t="s">
        <v>10454</v>
      </c>
      <c r="H8522" s="3" t="s">
        <v>38032</v>
      </c>
    </row>
    <row r="8523" spans="1:8" ht="116" x14ac:dyDescent="0.35">
      <c r="A8523" s="4">
        <v>208807</v>
      </c>
      <c r="B8523" s="1">
        <v>45258</v>
      </c>
      <c r="C8523" s="2">
        <v>0.43732638888888892</v>
      </c>
      <c r="D8523" s="3" t="s">
        <v>41155</v>
      </c>
      <c r="E8523" s="3" t="s">
        <v>41159</v>
      </c>
      <c r="F8523" s="3" t="s">
        <v>41156</v>
      </c>
      <c r="G8523" s="3" t="s">
        <v>41157</v>
      </c>
      <c r="H8523" s="3" t="s">
        <v>41158</v>
      </c>
    </row>
    <row r="8524" spans="1:8" ht="29" x14ac:dyDescent="0.35">
      <c r="A8524" s="4">
        <v>206818</v>
      </c>
      <c r="B8524" s="1">
        <v>45258</v>
      </c>
      <c r="C8524" s="2">
        <v>0.43821759259259263</v>
      </c>
      <c r="D8524" s="3" t="s">
        <v>892</v>
      </c>
      <c r="E8524" s="3" t="s">
        <v>41161</v>
      </c>
      <c r="F8524" s="3" t="s">
        <v>41160</v>
      </c>
      <c r="G8524" s="3" t="s">
        <v>41161</v>
      </c>
      <c r="H8524" s="3" t="s">
        <v>33740</v>
      </c>
    </row>
    <row r="8525" spans="1:8" x14ac:dyDescent="0.35">
      <c r="A8525" s="4">
        <v>158787</v>
      </c>
      <c r="B8525" s="1">
        <v>45258</v>
      </c>
      <c r="C8525" s="2">
        <v>0.43832175925925926</v>
      </c>
      <c r="D8525" s="3" t="s">
        <v>755</v>
      </c>
      <c r="E8525" s="3" t="s">
        <v>41162</v>
      </c>
      <c r="F8525" s="3" t="s">
        <v>12985</v>
      </c>
      <c r="G8525" s="3" t="s">
        <v>41162</v>
      </c>
      <c r="H8525" s="3" t="s">
        <v>41163</v>
      </c>
    </row>
    <row r="8526" spans="1:8" ht="101.5" x14ac:dyDescent="0.35">
      <c r="A8526" s="4">
        <v>174615</v>
      </c>
      <c r="B8526" s="1">
        <v>45258</v>
      </c>
      <c r="C8526" s="2">
        <v>0.4420486111111111</v>
      </c>
      <c r="D8526" s="3" t="s">
        <v>11085</v>
      </c>
      <c r="E8526" s="3" t="s">
        <v>41167</v>
      </c>
      <c r="F8526" s="3" t="s">
        <v>41164</v>
      </c>
      <c r="G8526" s="3" t="s">
        <v>41165</v>
      </c>
      <c r="H8526" s="3" t="s">
        <v>41166</v>
      </c>
    </row>
    <row r="8527" spans="1:8" ht="101.5" x14ac:dyDescent="0.35">
      <c r="A8527" s="4">
        <v>181705</v>
      </c>
      <c r="B8527" s="1">
        <v>45258</v>
      </c>
      <c r="C8527" s="2">
        <v>0.44310185185185186</v>
      </c>
      <c r="D8527" s="3" t="s">
        <v>41168</v>
      </c>
      <c r="E8527" s="3" t="s">
        <v>41171</v>
      </c>
      <c r="F8527" s="3" t="s">
        <v>41169</v>
      </c>
      <c r="G8527" s="3" t="s">
        <v>10515</v>
      </c>
      <c r="H8527" s="3" t="s">
        <v>41170</v>
      </c>
    </row>
    <row r="8528" spans="1:8" ht="29" x14ac:dyDescent="0.35">
      <c r="A8528" s="4">
        <v>91597</v>
      </c>
      <c r="B8528" s="1">
        <v>45258</v>
      </c>
      <c r="C8528" s="2">
        <v>0.4456134259259259</v>
      </c>
      <c r="D8528" s="3" t="s">
        <v>892</v>
      </c>
      <c r="E8528" s="3" t="s">
        <v>41172</v>
      </c>
      <c r="F8528" s="3" t="s">
        <v>12243</v>
      </c>
      <c r="G8528" s="3" t="s">
        <v>12075</v>
      </c>
      <c r="H8528" s="3" t="s">
        <v>11777</v>
      </c>
    </row>
    <row r="8529" spans="1:8" ht="58" x14ac:dyDescent="0.35">
      <c r="A8529" s="4">
        <v>198184</v>
      </c>
      <c r="B8529" s="1">
        <v>45258</v>
      </c>
      <c r="C8529" s="2">
        <v>0.4470486111111111</v>
      </c>
      <c r="D8529" s="3" t="s">
        <v>12372</v>
      </c>
      <c r="E8529" s="3" t="s">
        <v>41176</v>
      </c>
      <c r="F8529" s="3" t="s">
        <v>41173</v>
      </c>
      <c r="G8529" s="3" t="s">
        <v>41174</v>
      </c>
      <c r="H8529" s="3" t="s">
        <v>41175</v>
      </c>
    </row>
    <row r="8530" spans="1:8" ht="58" x14ac:dyDescent="0.35">
      <c r="A8530" s="4">
        <v>150015</v>
      </c>
      <c r="B8530" s="1">
        <v>45258</v>
      </c>
      <c r="C8530" s="2">
        <v>0.44835648148148149</v>
      </c>
      <c r="D8530" s="3" t="s">
        <v>1702</v>
      </c>
      <c r="E8530" s="3" t="s">
        <v>41180</v>
      </c>
      <c r="F8530" s="3" t="s">
        <v>41177</v>
      </c>
      <c r="G8530" s="3" t="s">
        <v>41178</v>
      </c>
      <c r="H8530" s="3" t="s">
        <v>41179</v>
      </c>
    </row>
    <row r="8531" spans="1:8" ht="58" x14ac:dyDescent="0.35">
      <c r="A8531" s="4">
        <v>199024</v>
      </c>
      <c r="B8531" s="1">
        <v>45258</v>
      </c>
      <c r="C8531" s="2">
        <v>0.44873842592592594</v>
      </c>
      <c r="D8531" s="3" t="s">
        <v>41181</v>
      </c>
      <c r="E8531" s="3" t="s">
        <v>41185</v>
      </c>
      <c r="F8531" s="3" t="s">
        <v>41182</v>
      </c>
      <c r="G8531" s="3" t="s">
        <v>41183</v>
      </c>
      <c r="H8531" s="3" t="s">
        <v>41184</v>
      </c>
    </row>
    <row r="8532" spans="1:8" ht="72.5" x14ac:dyDescent="0.35">
      <c r="A8532" s="4">
        <v>50491</v>
      </c>
      <c r="B8532" s="1">
        <v>45258</v>
      </c>
      <c r="C8532" s="2">
        <v>0.44950231481481479</v>
      </c>
      <c r="D8532" s="3" t="s">
        <v>41186</v>
      </c>
      <c r="E8532" s="3" t="s">
        <v>41189</v>
      </c>
      <c r="F8532" s="3" t="s">
        <v>41187</v>
      </c>
      <c r="G8532" s="3" t="s">
        <v>228</v>
      </c>
      <c r="H8532" s="3" t="s">
        <v>41188</v>
      </c>
    </row>
    <row r="8533" spans="1:8" ht="29" x14ac:dyDescent="0.35">
      <c r="A8533" s="4">
        <v>46494</v>
      </c>
      <c r="B8533" s="1">
        <v>45258</v>
      </c>
      <c r="C8533" s="2">
        <v>0.45179398148148148</v>
      </c>
      <c r="D8533" s="3" t="s">
        <v>41190</v>
      </c>
      <c r="E8533" s="3" t="s">
        <v>41192</v>
      </c>
      <c r="F8533" s="3" t="s">
        <v>41191</v>
      </c>
      <c r="G8533" s="3" t="s">
        <v>41192</v>
      </c>
      <c r="H8533" s="3" t="s">
        <v>41193</v>
      </c>
    </row>
    <row r="8534" spans="1:8" ht="58" x14ac:dyDescent="0.35">
      <c r="A8534" s="4">
        <v>43130</v>
      </c>
      <c r="B8534" s="1">
        <v>45258</v>
      </c>
      <c r="C8534" s="2">
        <v>0.45258101851851856</v>
      </c>
      <c r="D8534" s="3" t="s">
        <v>12397</v>
      </c>
      <c r="E8534" s="3" t="s">
        <v>41196</v>
      </c>
      <c r="F8534" s="3" t="s">
        <v>41194</v>
      </c>
      <c r="G8534" s="3" t="s">
        <v>13603</v>
      </c>
      <c r="H8534" s="3" t="s">
        <v>41195</v>
      </c>
    </row>
    <row r="8535" spans="1:8" ht="72.5" x14ac:dyDescent="0.35">
      <c r="A8535" s="4">
        <v>50491</v>
      </c>
      <c r="B8535" s="1">
        <v>45258</v>
      </c>
      <c r="C8535" s="2">
        <v>0.45370370370370372</v>
      </c>
      <c r="D8535" s="3" t="s">
        <v>41186</v>
      </c>
      <c r="E8535" s="3" t="s">
        <v>41189</v>
      </c>
      <c r="F8535" s="3" t="s">
        <v>41187</v>
      </c>
      <c r="G8535" s="3" t="s">
        <v>41197</v>
      </c>
      <c r="H8535" s="3" t="s">
        <v>41188</v>
      </c>
    </row>
    <row r="8536" spans="1:8" x14ac:dyDescent="0.35">
      <c r="A8536" s="4">
        <v>43338</v>
      </c>
      <c r="B8536" s="1">
        <v>45258</v>
      </c>
      <c r="C8536" s="2">
        <v>0.45478009259259261</v>
      </c>
      <c r="D8536" s="3" t="s">
        <v>1436</v>
      </c>
      <c r="E8536" s="3" t="s">
        <v>11762</v>
      </c>
      <c r="F8536" s="3" t="s">
        <v>41198</v>
      </c>
      <c r="G8536" s="3" t="s">
        <v>11762</v>
      </c>
      <c r="H8536" s="3" t="s">
        <v>38532</v>
      </c>
    </row>
    <row r="8537" spans="1:8" ht="29" x14ac:dyDescent="0.35">
      <c r="A8537" s="4">
        <v>38909</v>
      </c>
      <c r="B8537" s="1">
        <v>45258</v>
      </c>
      <c r="C8537" s="2">
        <v>0.45501157407407411</v>
      </c>
      <c r="D8537" s="3" t="s">
        <v>12397</v>
      </c>
      <c r="E8537" s="3" t="s">
        <v>41201</v>
      </c>
      <c r="F8537" s="3" t="s">
        <v>41199</v>
      </c>
      <c r="G8537" s="3" t="s">
        <v>10823</v>
      </c>
      <c r="H8537" s="3" t="s">
        <v>41200</v>
      </c>
    </row>
    <row r="8538" spans="1:8" ht="29" x14ac:dyDescent="0.35">
      <c r="A8538" s="4">
        <v>168852</v>
      </c>
      <c r="B8538" s="1">
        <v>45258</v>
      </c>
      <c r="C8538" s="2">
        <v>0.45557870370370374</v>
      </c>
      <c r="D8538" s="3" t="s">
        <v>11330</v>
      </c>
      <c r="E8538" s="3" t="s">
        <v>14807</v>
      </c>
      <c r="F8538" s="3" t="s">
        <v>41202</v>
      </c>
      <c r="G8538" s="3" t="s">
        <v>12374</v>
      </c>
      <c r="H8538" s="3" t="s">
        <v>13648</v>
      </c>
    </row>
    <row r="8539" spans="1:8" x14ac:dyDescent="0.35">
      <c r="A8539" s="4">
        <v>36131</v>
      </c>
      <c r="B8539" s="1">
        <v>45258</v>
      </c>
      <c r="C8539" s="2">
        <v>0.45670138888888889</v>
      </c>
      <c r="D8539" s="3" t="s">
        <v>985</v>
      </c>
      <c r="E8539" s="3" t="s">
        <v>11614</v>
      </c>
      <c r="F8539" s="3" t="s">
        <v>13088</v>
      </c>
      <c r="G8539" s="3" t="s">
        <v>11614</v>
      </c>
      <c r="H8539" s="3" t="s">
        <v>10726</v>
      </c>
    </row>
    <row r="8540" spans="1:8" ht="58" x14ac:dyDescent="0.35">
      <c r="A8540" s="4">
        <v>209001</v>
      </c>
      <c r="B8540" s="1">
        <v>45258</v>
      </c>
      <c r="C8540" s="2">
        <v>0.45940972222222221</v>
      </c>
      <c r="D8540" s="3" t="s">
        <v>41203</v>
      </c>
      <c r="E8540" s="3" t="s">
        <v>41205</v>
      </c>
      <c r="F8540" s="3" t="s">
        <v>39041</v>
      </c>
      <c r="G8540" s="3" t="s">
        <v>41204</v>
      </c>
      <c r="H8540" s="3" t="e">
        <f>-consider PROLONGTED PPI AFTER ent evaluation</f>
        <v>#NAME?</v>
      </c>
    </row>
    <row r="8541" spans="1:8" ht="145" x14ac:dyDescent="0.35">
      <c r="A8541" s="4">
        <v>50585</v>
      </c>
      <c r="B8541" s="1">
        <v>45258</v>
      </c>
      <c r="C8541" s="2">
        <v>0.46086805555555554</v>
      </c>
      <c r="D8541" s="3" t="s">
        <v>41206</v>
      </c>
      <c r="E8541" s="3" t="s">
        <v>12040</v>
      </c>
      <c r="F8541" s="3" t="s">
        <v>12068</v>
      </c>
      <c r="G8541" s="3" t="s">
        <v>11732</v>
      </c>
      <c r="H8541" s="3" t="s">
        <v>41207</v>
      </c>
    </row>
    <row r="8542" spans="1:8" ht="72.5" x14ac:dyDescent="0.35">
      <c r="A8542" s="4">
        <v>52827</v>
      </c>
      <c r="B8542" s="1">
        <v>45258</v>
      </c>
      <c r="C8542" s="2">
        <v>0.46156250000000004</v>
      </c>
      <c r="D8542" s="3" t="s">
        <v>10339</v>
      </c>
      <c r="E8542" s="3" t="s">
        <v>41211</v>
      </c>
      <c r="F8542" s="3" t="s">
        <v>41208</v>
      </c>
      <c r="G8542" s="3" t="s">
        <v>41209</v>
      </c>
      <c r="H8542" s="3" t="s">
        <v>41210</v>
      </c>
    </row>
    <row r="8543" spans="1:8" ht="58" x14ac:dyDescent="0.35">
      <c r="A8543" s="4">
        <v>49135</v>
      </c>
      <c r="B8543" s="1">
        <v>45258</v>
      </c>
      <c r="C8543" s="2">
        <v>0.46157407407407408</v>
      </c>
      <c r="D8543" s="3" t="s">
        <v>41212</v>
      </c>
      <c r="E8543" s="3" t="s">
        <v>41214</v>
      </c>
      <c r="F8543" s="3" t="s">
        <v>41213</v>
      </c>
      <c r="G8543" s="3" t="s">
        <v>41214</v>
      </c>
      <c r="H8543" s="3" t="s">
        <v>41215</v>
      </c>
    </row>
    <row r="8544" spans="1:8" ht="58" x14ac:dyDescent="0.35">
      <c r="A8544" s="4">
        <v>43379</v>
      </c>
      <c r="B8544" s="1">
        <v>45258</v>
      </c>
      <c r="C8544" s="2">
        <v>0.46331018518518513</v>
      </c>
      <c r="D8544" s="3" t="s">
        <v>41216</v>
      </c>
      <c r="E8544" s="3" t="s">
        <v>41220</v>
      </c>
      <c r="F8544" s="3" t="s">
        <v>41217</v>
      </c>
      <c r="G8544" s="3" t="s">
        <v>41218</v>
      </c>
      <c r="H8544" s="3" t="s">
        <v>41219</v>
      </c>
    </row>
    <row r="8545" spans="1:8" ht="29" x14ac:dyDescent="0.35">
      <c r="A8545" s="4">
        <v>201134</v>
      </c>
      <c r="B8545" s="1">
        <v>45258</v>
      </c>
      <c r="C8545" s="2">
        <v>0.46348379629629632</v>
      </c>
      <c r="D8545" s="3" t="s">
        <v>41221</v>
      </c>
      <c r="E8545" s="3" t="s">
        <v>41224</v>
      </c>
      <c r="F8545" s="3" t="s">
        <v>14627</v>
      </c>
      <c r="G8545" s="3" t="s">
        <v>41222</v>
      </c>
      <c r="H8545" s="3" t="s">
        <v>41223</v>
      </c>
    </row>
    <row r="8546" spans="1:8" ht="72.5" x14ac:dyDescent="0.35">
      <c r="A8546" s="4">
        <v>33828</v>
      </c>
      <c r="B8546" s="1">
        <v>45258</v>
      </c>
      <c r="C8546" s="2">
        <v>0.46406249999999999</v>
      </c>
      <c r="D8546" s="3" t="s">
        <v>985</v>
      </c>
      <c r="E8546" s="3" t="s">
        <v>41227</v>
      </c>
      <c r="F8546" s="3" t="s">
        <v>41225</v>
      </c>
      <c r="G8546" s="3" t="s">
        <v>41226</v>
      </c>
      <c r="H8546" s="3" t="s">
        <v>38032</v>
      </c>
    </row>
    <row r="8547" spans="1:8" ht="72.5" x14ac:dyDescent="0.35">
      <c r="A8547" s="4">
        <v>59037</v>
      </c>
      <c r="B8547" s="1">
        <v>45258</v>
      </c>
      <c r="C8547" s="2">
        <v>0.4649652777777778</v>
      </c>
      <c r="D8547" s="3" t="s">
        <v>1436</v>
      </c>
      <c r="E8547" s="3" t="s">
        <v>41228</v>
      </c>
      <c r="F8547" s="3" t="s">
        <v>10962</v>
      </c>
      <c r="G8547" s="3" t="s">
        <v>41228</v>
      </c>
      <c r="H8547" s="3" t="s">
        <v>41229</v>
      </c>
    </row>
    <row r="8548" spans="1:8" ht="101.5" x14ac:dyDescent="0.35">
      <c r="A8548" s="4">
        <v>193741</v>
      </c>
      <c r="B8548" s="1">
        <v>45258</v>
      </c>
      <c r="C8548" s="2">
        <v>0.4654282407407408</v>
      </c>
      <c r="D8548" s="3" t="s">
        <v>1436</v>
      </c>
      <c r="E8548" s="3" t="s">
        <v>41233</v>
      </c>
      <c r="F8548" s="3" t="s">
        <v>41230</v>
      </c>
      <c r="G8548" s="3" t="s">
        <v>41231</v>
      </c>
      <c r="H8548" s="3" t="s">
        <v>41232</v>
      </c>
    </row>
    <row r="8549" spans="1:8" ht="101.5" x14ac:dyDescent="0.35">
      <c r="A8549" s="4">
        <v>193741</v>
      </c>
      <c r="B8549" s="1">
        <v>45258</v>
      </c>
      <c r="C8549" s="2">
        <v>0.46559027777777778</v>
      </c>
      <c r="D8549" s="3" t="s">
        <v>1436</v>
      </c>
      <c r="E8549" s="3" t="s">
        <v>41233</v>
      </c>
      <c r="F8549" s="3" t="s">
        <v>41230</v>
      </c>
      <c r="G8549" s="3" t="s">
        <v>41231</v>
      </c>
      <c r="H8549" s="3" t="s">
        <v>41232</v>
      </c>
    </row>
    <row r="8550" spans="1:8" ht="43.5" x14ac:dyDescent="0.35">
      <c r="A8550" s="4">
        <v>43769</v>
      </c>
      <c r="B8550" s="1">
        <v>45258</v>
      </c>
      <c r="C8550" s="2">
        <v>0.46870370370370368</v>
      </c>
      <c r="D8550" s="3" t="s">
        <v>41234</v>
      </c>
      <c r="E8550" s="3" t="s">
        <v>14802</v>
      </c>
      <c r="F8550" s="3" t="s">
        <v>41235</v>
      </c>
      <c r="G8550" s="3" t="s">
        <v>10392</v>
      </c>
      <c r="H8550" s="3" t="s">
        <v>13649</v>
      </c>
    </row>
    <row r="8551" spans="1:8" x14ac:dyDescent="0.35">
      <c r="A8551" s="4">
        <v>84731</v>
      </c>
      <c r="B8551" s="1">
        <v>45258</v>
      </c>
      <c r="C8551" s="2">
        <v>0.46888888888888891</v>
      </c>
      <c r="D8551" s="3" t="s">
        <v>10764</v>
      </c>
      <c r="E8551" s="3" t="s">
        <v>304</v>
      </c>
      <c r="F8551" s="3" t="s">
        <v>14100</v>
      </c>
      <c r="G8551" s="3" t="s">
        <v>12075</v>
      </c>
      <c r="H8551" s="3" t="s">
        <v>10290</v>
      </c>
    </row>
    <row r="8552" spans="1:8" x14ac:dyDescent="0.35">
      <c r="A8552" s="4">
        <v>119711</v>
      </c>
      <c r="B8552" s="1">
        <v>45258</v>
      </c>
      <c r="C8552" s="2">
        <v>0.46971064814814811</v>
      </c>
      <c r="D8552" s="3" t="s">
        <v>41236</v>
      </c>
      <c r="E8552" s="3" t="s">
        <v>1306</v>
      </c>
      <c r="F8552" s="3" t="s">
        <v>41237</v>
      </c>
      <c r="G8552" s="3" t="s">
        <v>1306</v>
      </c>
      <c r="H8552" s="3" t="s">
        <v>41238</v>
      </c>
    </row>
    <row r="8553" spans="1:8" ht="101.5" x14ac:dyDescent="0.35">
      <c r="A8553" s="4">
        <v>160068</v>
      </c>
      <c r="B8553" s="1">
        <v>45258</v>
      </c>
      <c r="C8553" s="2">
        <v>0.47156250000000005</v>
      </c>
      <c r="D8553" s="3" t="s">
        <v>985</v>
      </c>
      <c r="E8553" s="3" t="s">
        <v>41242</v>
      </c>
      <c r="F8553" s="3" t="s">
        <v>41239</v>
      </c>
      <c r="G8553" s="3" t="s">
        <v>41240</v>
      </c>
      <c r="H8553" s="3" t="s">
        <v>41241</v>
      </c>
    </row>
    <row r="8554" spans="1:8" ht="58" x14ac:dyDescent="0.35">
      <c r="A8554" s="4">
        <v>201039</v>
      </c>
      <c r="B8554" s="1">
        <v>45258</v>
      </c>
      <c r="C8554" s="2">
        <v>0.47267361111111111</v>
      </c>
      <c r="D8554" s="3" t="s">
        <v>41243</v>
      </c>
      <c r="E8554" s="3" t="s">
        <v>41247</v>
      </c>
      <c r="F8554" s="3" t="s">
        <v>41244</v>
      </c>
      <c r="G8554" s="3" t="s">
        <v>41245</v>
      </c>
      <c r="H8554" s="3" t="s">
        <v>41246</v>
      </c>
    </row>
    <row r="8555" spans="1:8" ht="29" x14ac:dyDescent="0.35">
      <c r="A8555" s="4">
        <v>154528</v>
      </c>
      <c r="B8555" s="1">
        <v>45258</v>
      </c>
      <c r="C8555" s="2">
        <v>0.47473379629629631</v>
      </c>
      <c r="D8555" s="3" t="s">
        <v>233</v>
      </c>
      <c r="E8555" s="3" t="s">
        <v>41249</v>
      </c>
      <c r="F8555" s="3" t="s">
        <v>41248</v>
      </c>
      <c r="G8555" s="3" t="s">
        <v>1313</v>
      </c>
      <c r="H8555" s="3" t="s">
        <v>10295</v>
      </c>
    </row>
    <row r="8556" spans="1:8" ht="58" x14ac:dyDescent="0.35">
      <c r="A8556" s="4">
        <v>84435</v>
      </c>
      <c r="B8556" s="1">
        <v>45258</v>
      </c>
      <c r="C8556" s="2">
        <v>0.47478009259259263</v>
      </c>
      <c r="D8556" s="3" t="s">
        <v>1436</v>
      </c>
      <c r="E8556" s="3" t="s">
        <v>41252</v>
      </c>
      <c r="F8556" s="3" t="s">
        <v>41250</v>
      </c>
      <c r="G8556" s="3" t="e">
        <f>-T2DM + HTN + dyslipidemia</f>
        <v>#NAME?</v>
      </c>
      <c r="H8556" s="3" t="s">
        <v>41251</v>
      </c>
    </row>
    <row r="8557" spans="1:8" ht="87" x14ac:dyDescent="0.35">
      <c r="A8557" s="4">
        <v>172274</v>
      </c>
      <c r="B8557" s="1">
        <v>45258</v>
      </c>
      <c r="C8557" s="2">
        <v>0.47666666666666663</v>
      </c>
      <c r="D8557" s="3" t="s">
        <v>1436</v>
      </c>
      <c r="E8557" s="3" t="s">
        <v>41256</v>
      </c>
      <c r="F8557" s="3" t="s">
        <v>41253</v>
      </c>
      <c r="G8557" s="3" t="s">
        <v>41254</v>
      </c>
      <c r="H8557" s="3" t="s">
        <v>41255</v>
      </c>
    </row>
    <row r="8558" spans="1:8" ht="58" x14ac:dyDescent="0.35">
      <c r="A8558" s="4">
        <v>32204</v>
      </c>
      <c r="B8558" s="1">
        <v>45258</v>
      </c>
      <c r="C8558" s="2">
        <v>0.47741898148148149</v>
      </c>
      <c r="D8558" s="3" t="s">
        <v>985</v>
      </c>
      <c r="E8558" s="3" t="s">
        <v>41259</v>
      </c>
      <c r="F8558" s="3" t="s">
        <v>41257</v>
      </c>
      <c r="G8558" s="3" t="s">
        <v>41258</v>
      </c>
      <c r="H8558" s="3" t="s">
        <v>36455</v>
      </c>
    </row>
    <row r="8559" spans="1:8" ht="43.5" x14ac:dyDescent="0.35">
      <c r="A8559" s="4">
        <v>68814</v>
      </c>
      <c r="B8559" s="1">
        <v>45258</v>
      </c>
      <c r="C8559" s="2">
        <v>0.48447916666666663</v>
      </c>
      <c r="D8559" s="3" t="s">
        <v>41260</v>
      </c>
      <c r="E8559" s="3" t="s">
        <v>41264</v>
      </c>
      <c r="F8559" s="3" t="s">
        <v>41261</v>
      </c>
      <c r="G8559" s="3" t="s">
        <v>41262</v>
      </c>
      <c r="H8559" s="3" t="s">
        <v>41263</v>
      </c>
    </row>
    <row r="8560" spans="1:8" x14ac:dyDescent="0.35">
      <c r="A8560" s="4">
        <v>171277</v>
      </c>
      <c r="B8560" s="1">
        <v>45258</v>
      </c>
      <c r="C8560" s="2">
        <v>0.48562499999999997</v>
      </c>
      <c r="D8560" s="3" t="s">
        <v>233</v>
      </c>
      <c r="E8560" s="3" t="s">
        <v>15148</v>
      </c>
      <c r="F8560" s="3" t="s">
        <v>41265</v>
      </c>
      <c r="G8560" s="3" t="s">
        <v>1268</v>
      </c>
      <c r="H8560" s="3" t="s">
        <v>12531</v>
      </c>
    </row>
    <row r="8561" spans="1:8" x14ac:dyDescent="0.35">
      <c r="A8561" s="4">
        <v>154468</v>
      </c>
      <c r="B8561" s="1">
        <v>45258</v>
      </c>
      <c r="C8561" s="2">
        <v>0.48585648148148147</v>
      </c>
      <c r="D8561" s="3" t="s">
        <v>41266</v>
      </c>
      <c r="E8561" s="3" t="s">
        <v>304</v>
      </c>
      <c r="F8561" s="3" t="s">
        <v>12426</v>
      </c>
      <c r="G8561" s="3" t="s">
        <v>41267</v>
      </c>
      <c r="H8561" s="3" t="s">
        <v>592</v>
      </c>
    </row>
    <row r="8562" spans="1:8" ht="43.5" x14ac:dyDescent="0.35">
      <c r="A8562" s="4">
        <v>38149</v>
      </c>
      <c r="B8562" s="1">
        <v>45258</v>
      </c>
      <c r="C8562" s="2">
        <v>0.48795138888888889</v>
      </c>
      <c r="D8562" s="3" t="s">
        <v>41268</v>
      </c>
      <c r="E8562" s="3" t="s">
        <v>12228</v>
      </c>
      <c r="F8562" s="3" t="s">
        <v>41269</v>
      </c>
      <c r="G8562" s="3" t="s">
        <v>41270</v>
      </c>
      <c r="H8562" s="3" t="s">
        <v>13647</v>
      </c>
    </row>
    <row r="8563" spans="1:8" ht="116" x14ac:dyDescent="0.35">
      <c r="A8563" s="4">
        <v>209011</v>
      </c>
      <c r="B8563" s="1">
        <v>45258</v>
      </c>
      <c r="C8563" s="2">
        <v>0.48848379629629629</v>
      </c>
      <c r="D8563" s="3" t="s">
        <v>41271</v>
      </c>
      <c r="E8563" s="3" t="s">
        <v>41275</v>
      </c>
      <c r="F8563" s="3" t="s">
        <v>41272</v>
      </c>
      <c r="G8563" s="3" t="s">
        <v>41273</v>
      </c>
      <c r="H8563" s="3" t="s">
        <v>41274</v>
      </c>
    </row>
    <row r="8564" spans="1:8" ht="29" x14ac:dyDescent="0.35">
      <c r="A8564" s="4">
        <v>32441</v>
      </c>
      <c r="B8564" s="1">
        <v>45258</v>
      </c>
      <c r="C8564" s="2">
        <v>0.49313657407407407</v>
      </c>
      <c r="D8564" s="3" t="s">
        <v>1403</v>
      </c>
      <c r="E8564" s="3" t="s">
        <v>41278</v>
      </c>
      <c r="F8564" s="3" t="s">
        <v>41276</v>
      </c>
      <c r="G8564" s="3" t="s">
        <v>13862</v>
      </c>
      <c r="H8564" s="3" t="s">
        <v>41277</v>
      </c>
    </row>
    <row r="8565" spans="1:8" x14ac:dyDescent="0.35">
      <c r="A8565" s="4">
        <v>36460</v>
      </c>
      <c r="B8565" s="1">
        <v>45258</v>
      </c>
      <c r="C8565" s="2">
        <v>0.49527777777777776</v>
      </c>
      <c r="D8565" s="3" t="s">
        <v>892</v>
      </c>
      <c r="E8565" s="3" t="s">
        <v>41280</v>
      </c>
      <c r="F8565" s="3" t="s">
        <v>41279</v>
      </c>
      <c r="G8565" s="3" t="s">
        <v>11404</v>
      </c>
      <c r="H8565" s="3" t="s">
        <v>11777</v>
      </c>
    </row>
    <row r="8566" spans="1:8" ht="43.5" x14ac:dyDescent="0.35">
      <c r="A8566" s="4">
        <v>76783</v>
      </c>
      <c r="B8566" s="1">
        <v>45258</v>
      </c>
      <c r="C8566" s="2">
        <v>0.49935185185185182</v>
      </c>
      <c r="D8566" s="3" t="s">
        <v>985</v>
      </c>
      <c r="E8566" s="3" t="s">
        <v>41283</v>
      </c>
      <c r="F8566" s="3" t="s">
        <v>41281</v>
      </c>
      <c r="G8566" s="3" t="s">
        <v>10589</v>
      </c>
      <c r="H8566" s="3" t="s">
        <v>41282</v>
      </c>
    </row>
    <row r="8567" spans="1:8" ht="58" x14ac:dyDescent="0.35">
      <c r="A8567" s="4">
        <v>34382</v>
      </c>
      <c r="B8567" s="1">
        <v>45258</v>
      </c>
      <c r="C8567" s="2">
        <v>0.50458333333333327</v>
      </c>
      <c r="D8567" s="3" t="s">
        <v>41284</v>
      </c>
      <c r="E8567" s="3" t="s">
        <v>41288</v>
      </c>
      <c r="F8567" s="3" t="s">
        <v>41285</v>
      </c>
      <c r="G8567" s="3" t="s">
        <v>41286</v>
      </c>
      <c r="H8567" s="3" t="s">
        <v>41287</v>
      </c>
    </row>
    <row r="8568" spans="1:8" ht="43.5" x14ac:dyDescent="0.35">
      <c r="A8568" s="4">
        <v>34149</v>
      </c>
      <c r="B8568" s="1">
        <v>45258</v>
      </c>
      <c r="C8568" s="2">
        <v>0.50807870370370367</v>
      </c>
      <c r="D8568" s="3" t="s">
        <v>892</v>
      </c>
      <c r="E8568" s="3" t="s">
        <v>41291</v>
      </c>
      <c r="F8568" s="3" t="s">
        <v>41289</v>
      </c>
      <c r="G8568" s="3" t="s">
        <v>41290</v>
      </c>
      <c r="H8568" s="3" t="s">
        <v>11777</v>
      </c>
    </row>
    <row r="8569" spans="1:8" ht="43.5" x14ac:dyDescent="0.35">
      <c r="A8569" s="4">
        <v>39873</v>
      </c>
      <c r="B8569" s="1">
        <v>45258</v>
      </c>
      <c r="C8569" s="2">
        <v>0.51240740740740742</v>
      </c>
      <c r="D8569" s="3" t="s">
        <v>892</v>
      </c>
      <c r="E8569" s="3" t="s">
        <v>41294</v>
      </c>
      <c r="F8569" s="3" t="s">
        <v>41292</v>
      </c>
      <c r="G8569" s="3" t="s">
        <v>41293</v>
      </c>
      <c r="H8569" s="3" t="s">
        <v>11777</v>
      </c>
    </row>
    <row r="8570" spans="1:8" x14ac:dyDescent="0.35">
      <c r="A8570" s="4">
        <v>205006</v>
      </c>
      <c r="B8570" s="1">
        <v>45258</v>
      </c>
      <c r="C8570" s="2">
        <v>0.51280092592592597</v>
      </c>
      <c r="D8570" s="3" t="s">
        <v>41295</v>
      </c>
      <c r="E8570" s="3" t="s">
        <v>913</v>
      </c>
      <c r="F8570" s="3" t="s">
        <v>13088</v>
      </c>
      <c r="G8570" s="3" t="s">
        <v>913</v>
      </c>
      <c r="H8570" s="3" t="s">
        <v>11630</v>
      </c>
    </row>
    <row r="8571" spans="1:8" ht="43.5" x14ac:dyDescent="0.35">
      <c r="A8571" s="4">
        <v>190260</v>
      </c>
      <c r="B8571" s="1">
        <v>45258</v>
      </c>
      <c r="C8571" s="2">
        <v>0.51954861111111106</v>
      </c>
      <c r="D8571" s="3" t="s">
        <v>985</v>
      </c>
      <c r="E8571" s="3" t="s">
        <v>41296</v>
      </c>
      <c r="F8571" s="3" t="s">
        <v>11953</v>
      </c>
      <c r="G8571" s="3" t="s">
        <v>41296</v>
      </c>
      <c r="H8571" s="3" t="s">
        <v>10726</v>
      </c>
    </row>
    <row r="8572" spans="1:8" ht="101.5" x14ac:dyDescent="0.35">
      <c r="A8572" s="4">
        <v>27463</v>
      </c>
      <c r="B8572" s="1">
        <v>45258</v>
      </c>
      <c r="C8572" s="2">
        <v>0.52337962962962969</v>
      </c>
      <c r="D8572" s="3" t="s">
        <v>10339</v>
      </c>
      <c r="E8572" s="3" t="s">
        <v>41300</v>
      </c>
      <c r="F8572" s="3" t="s">
        <v>41297</v>
      </c>
      <c r="G8572" s="3" t="s">
        <v>41298</v>
      </c>
      <c r="H8572" s="3" t="s">
        <v>41299</v>
      </c>
    </row>
    <row r="8573" spans="1:8" ht="101.5" x14ac:dyDescent="0.35">
      <c r="A8573" s="4">
        <v>27463</v>
      </c>
      <c r="B8573" s="1">
        <v>45258</v>
      </c>
      <c r="C8573" s="2">
        <v>0.52416666666666667</v>
      </c>
      <c r="D8573" s="3" t="s">
        <v>10339</v>
      </c>
      <c r="E8573" s="3" t="s">
        <v>41300</v>
      </c>
      <c r="F8573" s="3" t="s">
        <v>41297</v>
      </c>
      <c r="G8573" s="3" t="s">
        <v>41301</v>
      </c>
      <c r="H8573" s="3" t="s">
        <v>41299</v>
      </c>
    </row>
    <row r="8574" spans="1:8" ht="174" x14ac:dyDescent="0.35">
      <c r="A8574" s="4">
        <v>155050</v>
      </c>
      <c r="B8574" s="1">
        <v>45258</v>
      </c>
      <c r="C8574" s="2">
        <v>0.53812499999999996</v>
      </c>
      <c r="D8574" s="3" t="s">
        <v>41302</v>
      </c>
      <c r="E8574" s="3" t="s">
        <v>41306</v>
      </c>
      <c r="F8574" s="3" t="s">
        <v>41303</v>
      </c>
      <c r="G8574" s="3" t="s">
        <v>41304</v>
      </c>
      <c r="H8574" s="3" t="s">
        <v>41305</v>
      </c>
    </row>
    <row r="8575" spans="1:8" x14ac:dyDescent="0.35">
      <c r="A8575" s="4">
        <v>32871</v>
      </c>
      <c r="B8575" s="1">
        <v>45258</v>
      </c>
      <c r="C8575" s="2">
        <v>0.55276620370370366</v>
      </c>
      <c r="D8575" s="3" t="s">
        <v>10317</v>
      </c>
      <c r="E8575" s="3" t="s">
        <v>13792</v>
      </c>
      <c r="F8575" s="3" t="s">
        <v>2012</v>
      </c>
      <c r="G8575" s="3" t="s">
        <v>13792</v>
      </c>
      <c r="H8575" s="3" t="s">
        <v>10659</v>
      </c>
    </row>
    <row r="8576" spans="1:8" ht="29" x14ac:dyDescent="0.35">
      <c r="A8576" s="4">
        <v>166261</v>
      </c>
      <c r="B8576" s="1">
        <v>45258</v>
      </c>
      <c r="C8576" s="2">
        <v>0.55726851851851855</v>
      </c>
      <c r="D8576" s="3" t="s">
        <v>1933</v>
      </c>
      <c r="E8576" s="3" t="s">
        <v>41308</v>
      </c>
      <c r="F8576" s="3" t="s">
        <v>41307</v>
      </c>
      <c r="G8576" s="3" t="s">
        <v>12572</v>
      </c>
      <c r="H8576" s="3" t="s">
        <v>10668</v>
      </c>
    </row>
    <row r="8577" spans="1:8" ht="43.5" x14ac:dyDescent="0.35">
      <c r="A8577" s="4">
        <v>38149</v>
      </c>
      <c r="B8577" s="1">
        <v>45258</v>
      </c>
      <c r="C8577" s="2">
        <v>0.56010416666666674</v>
      </c>
      <c r="D8577" s="3" t="s">
        <v>41268</v>
      </c>
      <c r="E8577" s="3" t="s">
        <v>12228</v>
      </c>
      <c r="F8577" s="3" t="s">
        <v>41269</v>
      </c>
      <c r="G8577" s="3" t="s">
        <v>41270</v>
      </c>
      <c r="H8577" s="3" t="s">
        <v>13647</v>
      </c>
    </row>
    <row r="8578" spans="1:8" ht="43.5" x14ac:dyDescent="0.35">
      <c r="A8578" s="4">
        <v>51606</v>
      </c>
      <c r="B8578" s="1">
        <v>45258</v>
      </c>
      <c r="C8578" s="2">
        <v>0.57510416666666664</v>
      </c>
      <c r="D8578" s="3" t="s">
        <v>11085</v>
      </c>
      <c r="E8578" s="3" t="s">
        <v>41312</v>
      </c>
      <c r="F8578" s="3" t="s">
        <v>41309</v>
      </c>
      <c r="G8578" s="3" t="s">
        <v>41310</v>
      </c>
      <c r="H8578" s="3" t="s">
        <v>41311</v>
      </c>
    </row>
    <row r="8579" spans="1:8" ht="43.5" x14ac:dyDescent="0.35">
      <c r="A8579" s="4">
        <v>48724</v>
      </c>
      <c r="B8579" s="1">
        <v>45258</v>
      </c>
      <c r="C8579" s="2">
        <v>0.57659722222222221</v>
      </c>
      <c r="D8579" s="3" t="s">
        <v>41313</v>
      </c>
      <c r="E8579" s="3" t="s">
        <v>41315</v>
      </c>
      <c r="F8579" s="3" t="s">
        <v>41314</v>
      </c>
      <c r="G8579" s="3" t="s">
        <v>12415</v>
      </c>
      <c r="H8579" s="3" t="s">
        <v>592</v>
      </c>
    </row>
    <row r="8580" spans="1:8" ht="72.5" x14ac:dyDescent="0.35">
      <c r="A8580" s="4">
        <v>127802</v>
      </c>
      <c r="B8580" s="1">
        <v>45258</v>
      </c>
      <c r="C8580" s="2">
        <v>0.58237268518518526</v>
      </c>
      <c r="D8580" s="3" t="s">
        <v>41316</v>
      </c>
      <c r="E8580" s="3" t="s">
        <v>41320</v>
      </c>
      <c r="F8580" s="3" t="s">
        <v>41317</v>
      </c>
      <c r="G8580" s="3" t="s">
        <v>41318</v>
      </c>
      <c r="H8580" s="3" t="s">
        <v>41319</v>
      </c>
    </row>
    <row r="8581" spans="1:8" ht="43.5" x14ac:dyDescent="0.35">
      <c r="A8581" s="4">
        <v>169445</v>
      </c>
      <c r="B8581" s="1">
        <v>45258</v>
      </c>
      <c r="C8581" s="2">
        <v>0.58344907407407409</v>
      </c>
      <c r="D8581" s="3" t="s">
        <v>1933</v>
      </c>
      <c r="E8581" s="3" t="s">
        <v>41323</v>
      </c>
      <c r="F8581" s="3" t="s">
        <v>41321</v>
      </c>
      <c r="G8581" s="3" t="s">
        <v>41322</v>
      </c>
      <c r="H8581" s="3" t="s">
        <v>10685</v>
      </c>
    </row>
    <row r="8582" spans="1:8" ht="130.5" x14ac:dyDescent="0.35">
      <c r="A8582" s="4">
        <v>50361</v>
      </c>
      <c r="B8582" s="1">
        <v>45258</v>
      </c>
      <c r="C8582" s="2">
        <v>0.58490740740740743</v>
      </c>
      <c r="D8582" s="3" t="s">
        <v>41324</v>
      </c>
      <c r="E8582" s="3" t="s">
        <v>41328</v>
      </c>
      <c r="F8582" s="3" t="s">
        <v>41325</v>
      </c>
      <c r="G8582" s="3" t="s">
        <v>41326</v>
      </c>
      <c r="H8582" s="3" t="s">
        <v>41327</v>
      </c>
    </row>
    <row r="8583" spans="1:8" ht="87" x14ac:dyDescent="0.35">
      <c r="A8583" s="4">
        <v>38844</v>
      </c>
      <c r="B8583" s="1">
        <v>45258</v>
      </c>
      <c r="C8583" s="2">
        <v>0.58634259259259258</v>
      </c>
      <c r="D8583" s="3" t="s">
        <v>41329</v>
      </c>
      <c r="E8583" s="3" t="s">
        <v>14115</v>
      </c>
      <c r="F8583" s="3" t="s">
        <v>41330</v>
      </c>
      <c r="G8583" s="3" t="s">
        <v>41331</v>
      </c>
      <c r="H8583" s="3" t="s">
        <v>41332</v>
      </c>
    </row>
    <row r="8584" spans="1:8" ht="43.5" x14ac:dyDescent="0.35">
      <c r="A8584" s="4">
        <v>183721</v>
      </c>
      <c r="B8584" s="1">
        <v>45258</v>
      </c>
      <c r="C8584" s="2">
        <v>0.58659722222222221</v>
      </c>
      <c r="D8584" s="3" t="s">
        <v>10438</v>
      </c>
      <c r="E8584" s="3" t="s">
        <v>41336</v>
      </c>
      <c r="F8584" s="3" t="s">
        <v>41333</v>
      </c>
      <c r="G8584" s="3" t="s">
        <v>41334</v>
      </c>
      <c r="H8584" s="3" t="s">
        <v>41335</v>
      </c>
    </row>
    <row r="8585" spans="1:8" ht="29" x14ac:dyDescent="0.35">
      <c r="A8585" s="4">
        <v>133355</v>
      </c>
      <c r="B8585" s="1">
        <v>45258</v>
      </c>
      <c r="C8585" s="2">
        <v>0.58679398148148143</v>
      </c>
      <c r="D8585" s="3" t="s">
        <v>417</v>
      </c>
      <c r="E8585" s="3" t="s">
        <v>11557</v>
      </c>
      <c r="F8585" s="3" t="s">
        <v>41337</v>
      </c>
      <c r="G8585" s="3" t="s">
        <v>1117</v>
      </c>
      <c r="H8585" s="3" t="s">
        <v>592</v>
      </c>
    </row>
    <row r="8586" spans="1:8" ht="29" x14ac:dyDescent="0.35">
      <c r="A8586" s="4">
        <v>72687</v>
      </c>
      <c r="B8586" s="1">
        <v>45258</v>
      </c>
      <c r="C8586" s="2">
        <v>0.58930555555555553</v>
      </c>
      <c r="D8586" s="3" t="s">
        <v>1436</v>
      </c>
      <c r="E8586" s="3" t="s">
        <v>41339</v>
      </c>
      <c r="F8586" s="3" t="s">
        <v>41338</v>
      </c>
      <c r="G8586" s="3" t="s">
        <v>33252</v>
      </c>
      <c r="H8586" s="3" t="s">
        <v>13492</v>
      </c>
    </row>
    <row r="8587" spans="1:8" ht="72.5" x14ac:dyDescent="0.35">
      <c r="A8587" s="4">
        <v>156522</v>
      </c>
      <c r="B8587" s="1">
        <v>45258</v>
      </c>
      <c r="C8587" s="2">
        <v>0.59116898148148145</v>
      </c>
      <c r="D8587" s="3" t="s">
        <v>41340</v>
      </c>
      <c r="E8587" s="3" t="s">
        <v>25649</v>
      </c>
      <c r="F8587" s="3" t="s">
        <v>41341</v>
      </c>
      <c r="G8587" s="3" t="s">
        <v>41342</v>
      </c>
      <c r="H8587" s="3" t="s">
        <v>41343</v>
      </c>
    </row>
    <row r="8588" spans="1:8" ht="29" x14ac:dyDescent="0.35">
      <c r="A8588" s="4">
        <v>199515</v>
      </c>
      <c r="B8588" s="1">
        <v>45258</v>
      </c>
      <c r="C8588" s="2">
        <v>0.59120370370370368</v>
      </c>
      <c r="D8588" s="3" t="s">
        <v>892</v>
      </c>
      <c r="E8588" s="3" t="s">
        <v>41345</v>
      </c>
      <c r="F8588" s="3" t="s">
        <v>41344</v>
      </c>
      <c r="G8588" s="3" t="s">
        <v>11404</v>
      </c>
      <c r="H8588" s="3" t="s">
        <v>11776</v>
      </c>
    </row>
    <row r="8589" spans="1:8" x14ac:dyDescent="0.35">
      <c r="A8589" s="4">
        <v>58529</v>
      </c>
      <c r="B8589" s="1">
        <v>45258</v>
      </c>
      <c r="C8589" s="2">
        <v>0.59290509259259261</v>
      </c>
      <c r="D8589" s="3" t="s">
        <v>12833</v>
      </c>
      <c r="E8589" s="3" t="s">
        <v>12790</v>
      </c>
      <c r="F8589" s="3" t="s">
        <v>12751</v>
      </c>
      <c r="G8589" s="3" t="s">
        <v>12790</v>
      </c>
      <c r="H8589" s="3" t="s">
        <v>10659</v>
      </c>
    </row>
    <row r="8590" spans="1:8" ht="29" x14ac:dyDescent="0.35">
      <c r="A8590" s="4">
        <v>36130</v>
      </c>
      <c r="B8590" s="1">
        <v>45258</v>
      </c>
      <c r="C8590" s="2">
        <v>0.59428240740740745</v>
      </c>
      <c r="D8590" s="3" t="s">
        <v>1436</v>
      </c>
      <c r="E8590" s="3" t="s">
        <v>41348</v>
      </c>
      <c r="F8590" s="3" t="s">
        <v>41346</v>
      </c>
      <c r="G8590" s="3" t="s">
        <v>13519</v>
      </c>
      <c r="H8590" s="3" t="s">
        <v>41347</v>
      </c>
    </row>
    <row r="8591" spans="1:8" ht="43.5" x14ac:dyDescent="0.35">
      <c r="A8591" s="4">
        <v>208971</v>
      </c>
      <c r="B8591" s="1">
        <v>45258</v>
      </c>
      <c r="C8591" s="2">
        <v>0.59582175925925929</v>
      </c>
      <c r="D8591" s="3" t="s">
        <v>41349</v>
      </c>
      <c r="E8591" s="3" t="s">
        <v>41353</v>
      </c>
      <c r="F8591" s="3" t="s">
        <v>41350</v>
      </c>
      <c r="G8591" s="3" t="s">
        <v>41351</v>
      </c>
      <c r="H8591" s="3" t="s">
        <v>41352</v>
      </c>
    </row>
    <row r="8592" spans="1:8" ht="29" x14ac:dyDescent="0.35">
      <c r="A8592" s="4">
        <v>60019</v>
      </c>
      <c r="B8592" s="1">
        <v>45258</v>
      </c>
      <c r="C8592" s="2">
        <v>0.59674768518518517</v>
      </c>
      <c r="D8592" s="3" t="s">
        <v>10574</v>
      </c>
      <c r="E8592" s="3" t="s">
        <v>41357</v>
      </c>
      <c r="F8592" s="3" t="s">
        <v>41354</v>
      </c>
      <c r="G8592" s="3" t="s">
        <v>41355</v>
      </c>
      <c r="H8592" s="3" t="s">
        <v>41356</v>
      </c>
    </row>
    <row r="8593" spans="1:8" ht="58" x14ac:dyDescent="0.35">
      <c r="A8593" s="4">
        <v>197406</v>
      </c>
      <c r="B8593" s="1">
        <v>45258</v>
      </c>
      <c r="C8593" s="2">
        <v>0.59697916666666673</v>
      </c>
      <c r="D8593" s="3" t="s">
        <v>41358</v>
      </c>
      <c r="E8593" s="3" t="s">
        <v>41362</v>
      </c>
      <c r="F8593" s="3" t="s">
        <v>41359</v>
      </c>
      <c r="G8593" s="3" t="s">
        <v>41360</v>
      </c>
      <c r="H8593" s="3" t="s">
        <v>41361</v>
      </c>
    </row>
    <row r="8594" spans="1:8" x14ac:dyDescent="0.35">
      <c r="A8594" s="4">
        <v>56928</v>
      </c>
      <c r="B8594" s="1">
        <v>45258</v>
      </c>
      <c r="C8594" s="2">
        <v>0.59940972222222222</v>
      </c>
      <c r="D8594" s="3" t="s">
        <v>985</v>
      </c>
      <c r="E8594" s="3" t="s">
        <v>12560</v>
      </c>
      <c r="F8594" s="3" t="s">
        <v>41363</v>
      </c>
      <c r="G8594" s="3" t="s">
        <v>12560</v>
      </c>
      <c r="H8594" s="3" t="s">
        <v>39850</v>
      </c>
    </row>
    <row r="8595" spans="1:8" ht="130.5" x14ac:dyDescent="0.35">
      <c r="A8595" s="4">
        <v>112656</v>
      </c>
      <c r="B8595" s="1">
        <v>45258</v>
      </c>
      <c r="C8595" s="2">
        <v>0.59969907407407408</v>
      </c>
      <c r="D8595" s="3" t="s">
        <v>41364</v>
      </c>
      <c r="E8595" s="3" t="s">
        <v>41368</v>
      </c>
      <c r="F8595" s="3" t="s">
        <v>41365</v>
      </c>
      <c r="G8595" s="3" t="s">
        <v>41366</v>
      </c>
      <c r="H8595" s="3" t="s">
        <v>41367</v>
      </c>
    </row>
    <row r="8596" spans="1:8" ht="43.5" x14ac:dyDescent="0.35">
      <c r="A8596" s="4">
        <v>19500</v>
      </c>
      <c r="B8596" s="1">
        <v>45258</v>
      </c>
      <c r="C8596" s="2">
        <v>0.6023263888888889</v>
      </c>
      <c r="D8596" s="3" t="s">
        <v>1258</v>
      </c>
      <c r="E8596" s="3" t="s">
        <v>41372</v>
      </c>
      <c r="F8596" s="3" t="s">
        <v>41369</v>
      </c>
      <c r="G8596" s="3" t="s">
        <v>41370</v>
      </c>
      <c r="H8596" s="3" t="s">
        <v>41371</v>
      </c>
    </row>
    <row r="8597" spans="1:8" ht="29" x14ac:dyDescent="0.35">
      <c r="A8597" s="4">
        <v>35015</v>
      </c>
      <c r="B8597" s="1">
        <v>45258</v>
      </c>
      <c r="C8597" s="2">
        <v>0.60297453703703707</v>
      </c>
      <c r="D8597" s="3" t="s">
        <v>985</v>
      </c>
      <c r="E8597" s="3" t="s">
        <v>1630</v>
      </c>
      <c r="F8597" s="3" t="s">
        <v>41373</v>
      </c>
      <c r="G8597" s="3" t="s">
        <v>1630</v>
      </c>
      <c r="H8597" s="3" t="s">
        <v>41374</v>
      </c>
    </row>
    <row r="8598" spans="1:8" x14ac:dyDescent="0.35">
      <c r="A8598" s="4">
        <v>201234</v>
      </c>
      <c r="B8598" s="1">
        <v>45258</v>
      </c>
      <c r="C8598" s="2">
        <v>0.60593750000000002</v>
      </c>
      <c r="D8598" s="3" t="s">
        <v>41375</v>
      </c>
      <c r="E8598" s="3" t="s">
        <v>330</v>
      </c>
      <c r="F8598" s="3" t="s">
        <v>13170</v>
      </c>
      <c r="G8598" s="3" t="s">
        <v>41376</v>
      </c>
      <c r="H8598" s="3" t="s">
        <v>592</v>
      </c>
    </row>
    <row r="8599" spans="1:8" ht="58" x14ac:dyDescent="0.35">
      <c r="A8599" s="4">
        <v>45339</v>
      </c>
      <c r="B8599" s="1">
        <v>45258</v>
      </c>
      <c r="C8599" s="2">
        <v>0.60600694444444447</v>
      </c>
      <c r="D8599" s="3" t="s">
        <v>13892</v>
      </c>
      <c r="E8599" s="3" t="s">
        <v>41379</v>
      </c>
      <c r="F8599" s="3" t="s">
        <v>41377</v>
      </c>
      <c r="G8599" s="3" t="s">
        <v>41378</v>
      </c>
      <c r="H8599" s="3" t="s">
        <v>12288</v>
      </c>
    </row>
    <row r="8600" spans="1:8" x14ac:dyDescent="0.35">
      <c r="A8600" s="4">
        <v>112312</v>
      </c>
      <c r="B8600" s="1">
        <v>45258</v>
      </c>
      <c r="C8600" s="2">
        <v>0.60623842592592592</v>
      </c>
      <c r="D8600" s="3" t="s">
        <v>1436</v>
      </c>
      <c r="E8600" s="3" t="s">
        <v>12988</v>
      </c>
      <c r="F8600" s="3" t="s">
        <v>11953</v>
      </c>
      <c r="G8600" s="3" t="s">
        <v>12988</v>
      </c>
      <c r="H8600" s="3" t="s">
        <v>10726</v>
      </c>
    </row>
    <row r="8601" spans="1:8" ht="116" x14ac:dyDescent="0.35">
      <c r="A8601" s="4">
        <v>83913</v>
      </c>
      <c r="B8601" s="1">
        <v>45258</v>
      </c>
      <c r="C8601" s="2">
        <v>0.60783564814814817</v>
      </c>
      <c r="D8601" s="3" t="s">
        <v>985</v>
      </c>
      <c r="E8601" s="3" t="s">
        <v>41380</v>
      </c>
      <c r="F8601" s="3" t="s">
        <v>11953</v>
      </c>
      <c r="G8601" s="3" t="s">
        <v>41380</v>
      </c>
      <c r="H8601" s="3" t="s">
        <v>12234</v>
      </c>
    </row>
    <row r="8602" spans="1:8" x14ac:dyDescent="0.35">
      <c r="A8602" s="4">
        <v>145988</v>
      </c>
      <c r="B8602" s="1">
        <v>45258</v>
      </c>
      <c r="C8602" s="2">
        <v>0.60826388888888883</v>
      </c>
      <c r="D8602" s="3" t="s">
        <v>1702</v>
      </c>
      <c r="E8602" s="3" t="s">
        <v>41382</v>
      </c>
      <c r="F8602" s="3" t="s">
        <v>41381</v>
      </c>
      <c r="G8602" s="3" t="s">
        <v>41382</v>
      </c>
      <c r="H8602" s="3" t="s">
        <v>29949</v>
      </c>
    </row>
    <row r="8603" spans="1:8" ht="29" x14ac:dyDescent="0.35">
      <c r="A8603" s="4">
        <v>53629</v>
      </c>
      <c r="B8603" s="1">
        <v>45258</v>
      </c>
      <c r="C8603" s="2">
        <v>0.61082175925925919</v>
      </c>
      <c r="D8603" s="3" t="s">
        <v>1288</v>
      </c>
      <c r="E8603" s="3" t="s">
        <v>25201</v>
      </c>
      <c r="F8603" s="3" t="s">
        <v>41383</v>
      </c>
      <c r="G8603" s="3" t="s">
        <v>41384</v>
      </c>
      <c r="H8603" s="3" t="s">
        <v>10829</v>
      </c>
    </row>
    <row r="8604" spans="1:8" ht="43.5" x14ac:dyDescent="0.35">
      <c r="A8604" s="4">
        <v>95184</v>
      </c>
      <c r="B8604" s="1">
        <v>45258</v>
      </c>
      <c r="C8604" s="2">
        <v>0.61120370370370369</v>
      </c>
      <c r="D8604" s="3" t="s">
        <v>41385</v>
      </c>
      <c r="E8604" s="3" t="s">
        <v>41387</v>
      </c>
      <c r="F8604" s="3" t="s">
        <v>39041</v>
      </c>
      <c r="G8604" s="3" t="e">
        <f>-RA</f>
        <v>#NAME?</v>
      </c>
      <c r="H8604" s="3" t="s">
        <v>41386</v>
      </c>
    </row>
    <row r="8605" spans="1:8" ht="58" x14ac:dyDescent="0.35">
      <c r="A8605" s="4">
        <v>119893</v>
      </c>
      <c r="B8605" s="1">
        <v>45258</v>
      </c>
      <c r="C8605" s="2">
        <v>0.61151620370370374</v>
      </c>
      <c r="D8605" s="3" t="s">
        <v>985</v>
      </c>
      <c r="E8605" s="3" t="s">
        <v>14691</v>
      </c>
      <c r="F8605" s="3" t="s">
        <v>11953</v>
      </c>
      <c r="G8605" s="3" t="s">
        <v>49</v>
      </c>
      <c r="H8605" s="3" t="s">
        <v>10726</v>
      </c>
    </row>
    <row r="8606" spans="1:8" ht="29" x14ac:dyDescent="0.35">
      <c r="A8606" s="4">
        <v>87448</v>
      </c>
      <c r="B8606" s="1">
        <v>45258</v>
      </c>
      <c r="C8606" s="2">
        <v>0.61454861111111114</v>
      </c>
      <c r="D8606" s="3" t="s">
        <v>41388</v>
      </c>
      <c r="E8606" s="3" t="s">
        <v>41390</v>
      </c>
      <c r="F8606" s="3" t="s">
        <v>41389</v>
      </c>
      <c r="G8606" s="3" t="s">
        <v>41390</v>
      </c>
      <c r="H8606" s="3" t="s">
        <v>41391</v>
      </c>
    </row>
    <row r="8607" spans="1:8" ht="72.5" x14ac:dyDescent="0.35">
      <c r="A8607" s="4">
        <v>78866</v>
      </c>
      <c r="B8607" s="1">
        <v>45258</v>
      </c>
      <c r="C8607" s="2">
        <v>0.61597222222222225</v>
      </c>
      <c r="D8607" s="3" t="s">
        <v>41392</v>
      </c>
      <c r="E8607" s="3" t="s">
        <v>41394</v>
      </c>
      <c r="F8607" s="3" t="s">
        <v>41393</v>
      </c>
      <c r="G8607" s="3" t="s">
        <v>41394</v>
      </c>
      <c r="H8607" s="3" t="s">
        <v>11546</v>
      </c>
    </row>
    <row r="8608" spans="1:8" ht="87" x14ac:dyDescent="0.35">
      <c r="A8608" s="4">
        <v>86420</v>
      </c>
      <c r="B8608" s="1">
        <v>45258</v>
      </c>
      <c r="C8608" s="2">
        <v>0.61623842592592593</v>
      </c>
      <c r="D8608" s="3" t="s">
        <v>41395</v>
      </c>
      <c r="E8608" s="3" t="s">
        <v>41395</v>
      </c>
      <c r="F8608" s="3" t="s">
        <v>15141</v>
      </c>
      <c r="G8608" s="3" t="s">
        <v>15142</v>
      </c>
      <c r="H8608" s="3" t="s">
        <v>14399</v>
      </c>
    </row>
    <row r="8609" spans="1:8" ht="29" x14ac:dyDescent="0.35">
      <c r="A8609" s="4">
        <v>100805</v>
      </c>
      <c r="B8609" s="1">
        <v>45258</v>
      </c>
      <c r="C8609" s="2">
        <v>0.61818287037037034</v>
      </c>
      <c r="D8609" s="3" t="s">
        <v>11085</v>
      </c>
      <c r="E8609" s="3" t="s">
        <v>11436</v>
      </c>
      <c r="F8609" s="3" t="s">
        <v>41396</v>
      </c>
      <c r="G8609" s="3" t="s">
        <v>33719</v>
      </c>
      <c r="H8609" s="3" t="s">
        <v>41397</v>
      </c>
    </row>
    <row r="8610" spans="1:8" ht="29" x14ac:dyDescent="0.35">
      <c r="A8610" s="4">
        <v>46541</v>
      </c>
      <c r="B8610" s="1">
        <v>45258</v>
      </c>
      <c r="C8610" s="2">
        <v>0.61925925925925929</v>
      </c>
      <c r="D8610" s="3" t="s">
        <v>892</v>
      </c>
      <c r="E8610" s="3" t="s">
        <v>41398</v>
      </c>
      <c r="F8610" s="3" t="s">
        <v>11935</v>
      </c>
      <c r="G8610" s="3" t="s">
        <v>10760</v>
      </c>
      <c r="H8610" s="3" t="s">
        <v>11777</v>
      </c>
    </row>
    <row r="8611" spans="1:8" x14ac:dyDescent="0.35">
      <c r="A8611" s="4">
        <v>208261</v>
      </c>
      <c r="B8611" s="1">
        <v>45258</v>
      </c>
      <c r="C8611" s="2">
        <v>0.61956018518518519</v>
      </c>
      <c r="D8611" s="3" t="s">
        <v>41399</v>
      </c>
      <c r="E8611" s="3" t="s">
        <v>41401</v>
      </c>
      <c r="F8611" s="3" t="s">
        <v>41400</v>
      </c>
      <c r="G8611" s="3" t="s">
        <v>41401</v>
      </c>
      <c r="H8611" s="3" t="s">
        <v>41402</v>
      </c>
    </row>
    <row r="8612" spans="1:8" ht="232" x14ac:dyDescent="0.35">
      <c r="A8612" s="4">
        <v>153066</v>
      </c>
      <c r="B8612" s="1">
        <v>45258</v>
      </c>
      <c r="C8612" s="2">
        <v>0.62030092592592589</v>
      </c>
      <c r="D8612" s="3" t="s">
        <v>41403</v>
      </c>
      <c r="E8612" s="3" t="s">
        <v>41407</v>
      </c>
      <c r="F8612" s="3" t="s">
        <v>41404</v>
      </c>
      <c r="G8612" s="3" t="s">
        <v>41405</v>
      </c>
      <c r="H8612" s="3" t="s">
        <v>41406</v>
      </c>
    </row>
    <row r="8613" spans="1:8" ht="87" x14ac:dyDescent="0.35">
      <c r="A8613" s="4">
        <v>27394</v>
      </c>
      <c r="B8613" s="1">
        <v>45258</v>
      </c>
      <c r="C8613" s="2">
        <v>0.62061342592592594</v>
      </c>
      <c r="D8613" s="3" t="s">
        <v>1436</v>
      </c>
      <c r="E8613" s="3" t="s">
        <v>41411</v>
      </c>
      <c r="F8613" s="3" t="s">
        <v>41408</v>
      </c>
      <c r="G8613" s="3" t="s">
        <v>41409</v>
      </c>
      <c r="H8613" s="3" t="s">
        <v>41410</v>
      </c>
    </row>
    <row r="8614" spans="1:8" ht="72.5" x14ac:dyDescent="0.35">
      <c r="A8614" s="4">
        <v>112073</v>
      </c>
      <c r="B8614" s="1">
        <v>45258</v>
      </c>
      <c r="C8614" s="2">
        <v>0.62138888888888888</v>
      </c>
      <c r="D8614" s="3" t="s">
        <v>41412</v>
      </c>
      <c r="E8614" s="3" t="s">
        <v>41416</v>
      </c>
      <c r="F8614" s="3" t="s">
        <v>41413</v>
      </c>
      <c r="G8614" s="3" t="s">
        <v>41414</v>
      </c>
      <c r="H8614" s="3" t="s">
        <v>41415</v>
      </c>
    </row>
    <row r="8615" spans="1:8" ht="43.5" x14ac:dyDescent="0.35">
      <c r="A8615" s="4">
        <v>188912</v>
      </c>
      <c r="B8615" s="1">
        <v>45258</v>
      </c>
      <c r="C8615" s="2">
        <v>0.62300925925925921</v>
      </c>
      <c r="D8615" s="3" t="s">
        <v>985</v>
      </c>
      <c r="E8615" s="3" t="s">
        <v>41420</v>
      </c>
      <c r="F8615" s="3" t="s">
        <v>41417</v>
      </c>
      <c r="G8615" s="3" t="s">
        <v>41418</v>
      </c>
      <c r="H8615" s="3" t="s">
        <v>41419</v>
      </c>
    </row>
    <row r="8616" spans="1:8" ht="159.5" x14ac:dyDescent="0.35">
      <c r="A8616" s="4">
        <v>201416</v>
      </c>
      <c r="B8616" s="1">
        <v>45258</v>
      </c>
      <c r="C8616" s="2">
        <v>0.62702546296296291</v>
      </c>
      <c r="D8616" s="3" t="s">
        <v>41421</v>
      </c>
      <c r="E8616" s="3" t="s">
        <v>41425</v>
      </c>
      <c r="F8616" s="3" t="s">
        <v>41422</v>
      </c>
      <c r="G8616" s="3" t="s">
        <v>41423</v>
      </c>
      <c r="H8616" s="3" t="s">
        <v>41424</v>
      </c>
    </row>
    <row r="8617" spans="1:8" ht="58" x14ac:dyDescent="0.35">
      <c r="A8617" s="4">
        <v>202994</v>
      </c>
      <c r="B8617" s="1">
        <v>45258</v>
      </c>
      <c r="C8617" s="2">
        <v>0.62710648148148151</v>
      </c>
      <c r="D8617" s="3" t="s">
        <v>349</v>
      </c>
      <c r="E8617" s="3" t="s">
        <v>41426</v>
      </c>
      <c r="F8617" s="3" t="s">
        <v>11953</v>
      </c>
      <c r="G8617" s="3" t="s">
        <v>41426</v>
      </c>
      <c r="H8617" s="3" t="s">
        <v>10726</v>
      </c>
    </row>
    <row r="8618" spans="1:8" ht="29" x14ac:dyDescent="0.35">
      <c r="A8618" s="4">
        <v>57331</v>
      </c>
      <c r="B8618" s="1">
        <v>45258</v>
      </c>
      <c r="C8618" s="2">
        <v>0.62908564814814816</v>
      </c>
      <c r="D8618" s="3" t="s">
        <v>1288</v>
      </c>
      <c r="E8618" s="3" t="s">
        <v>41430</v>
      </c>
      <c r="F8618" s="3" t="s">
        <v>41427</v>
      </c>
      <c r="G8618" s="3" t="s">
        <v>41428</v>
      </c>
      <c r="H8618" s="3" t="s">
        <v>41429</v>
      </c>
    </row>
    <row r="8619" spans="1:8" ht="116" x14ac:dyDescent="0.35">
      <c r="A8619" s="4">
        <v>206514</v>
      </c>
      <c r="B8619" s="1">
        <v>45258</v>
      </c>
      <c r="C8619" s="2">
        <v>0.62982638888888887</v>
      </c>
      <c r="D8619" s="3" t="s">
        <v>41431</v>
      </c>
      <c r="E8619" s="3" t="s">
        <v>41435</v>
      </c>
      <c r="F8619" s="3" t="s">
        <v>41432</v>
      </c>
      <c r="G8619" s="3" t="s">
        <v>41433</v>
      </c>
      <c r="H8619" s="3" t="s">
        <v>41434</v>
      </c>
    </row>
    <row r="8620" spans="1:8" x14ac:dyDescent="0.35">
      <c r="A8620" s="4">
        <v>32944</v>
      </c>
      <c r="B8620" s="1">
        <v>45258</v>
      </c>
      <c r="C8620" s="2">
        <v>0.63160879629629629</v>
      </c>
      <c r="D8620" s="3" t="s">
        <v>10328</v>
      </c>
      <c r="E8620" s="3" t="s">
        <v>12560</v>
      </c>
      <c r="F8620" s="3" t="s">
        <v>12830</v>
      </c>
      <c r="G8620" s="3" t="s">
        <v>12560</v>
      </c>
      <c r="H8620" s="3" t="s">
        <v>10659</v>
      </c>
    </row>
    <row r="8621" spans="1:8" ht="43.5" x14ac:dyDescent="0.35">
      <c r="A8621" s="4">
        <v>44692</v>
      </c>
      <c r="B8621" s="1">
        <v>45258</v>
      </c>
      <c r="C8621" s="2">
        <v>0.63366898148148143</v>
      </c>
      <c r="D8621" s="3" t="s">
        <v>10574</v>
      </c>
      <c r="E8621" s="3" t="s">
        <v>41438</v>
      </c>
      <c r="F8621" s="3" t="s">
        <v>41436</v>
      </c>
      <c r="G8621" s="3" t="s">
        <v>11524</v>
      </c>
      <c r="H8621" s="3" t="s">
        <v>41437</v>
      </c>
    </row>
    <row r="8622" spans="1:8" ht="43.5" x14ac:dyDescent="0.35">
      <c r="A8622" s="4">
        <v>31111</v>
      </c>
      <c r="B8622" s="1">
        <v>45258</v>
      </c>
      <c r="C8622" s="2">
        <v>0.63384259259259257</v>
      </c>
      <c r="D8622" s="3" t="s">
        <v>41439</v>
      </c>
      <c r="E8622" s="3" t="s">
        <v>15137</v>
      </c>
      <c r="F8622" s="3" t="s">
        <v>41440</v>
      </c>
      <c r="G8622" s="3" t="s">
        <v>41441</v>
      </c>
      <c r="H8622" s="3" t="s">
        <v>41442</v>
      </c>
    </row>
    <row r="8623" spans="1:8" ht="29" x14ac:dyDescent="0.35">
      <c r="A8623" s="4">
        <v>15510</v>
      </c>
      <c r="B8623" s="1">
        <v>45258</v>
      </c>
      <c r="C8623" s="2">
        <v>0.63675925925925925</v>
      </c>
      <c r="D8623" s="3" t="s">
        <v>41443</v>
      </c>
      <c r="E8623" s="3" t="s">
        <v>12411</v>
      </c>
      <c r="F8623" s="3" t="s">
        <v>41444</v>
      </c>
      <c r="G8623" s="3" t="s">
        <v>41445</v>
      </c>
      <c r="H8623" s="3" t="s">
        <v>41446</v>
      </c>
    </row>
    <row r="8624" spans="1:8" x14ac:dyDescent="0.35">
      <c r="A8624" s="4">
        <v>11080</v>
      </c>
      <c r="B8624" s="1">
        <v>45258</v>
      </c>
      <c r="C8624" s="2">
        <v>0.63714120370370375</v>
      </c>
      <c r="D8624" s="3" t="s">
        <v>985</v>
      </c>
      <c r="E8624" s="3" t="s">
        <v>49</v>
      </c>
      <c r="F8624" s="3" t="s">
        <v>11953</v>
      </c>
      <c r="G8624" s="3" t="s">
        <v>49</v>
      </c>
      <c r="H8624" s="3" t="s">
        <v>10726</v>
      </c>
    </row>
    <row r="8625" spans="1:8" ht="43.5" x14ac:dyDescent="0.35">
      <c r="A8625" s="4">
        <v>148834</v>
      </c>
      <c r="B8625" s="1">
        <v>45258</v>
      </c>
      <c r="C8625" s="2">
        <v>0.63797453703703699</v>
      </c>
      <c r="D8625" s="3" t="s">
        <v>10737</v>
      </c>
      <c r="E8625" s="3" t="s">
        <v>25558</v>
      </c>
      <c r="F8625" s="3" t="s">
        <v>41447</v>
      </c>
      <c r="G8625" s="3" t="s">
        <v>11524</v>
      </c>
      <c r="H8625" s="3" t="s">
        <v>41448</v>
      </c>
    </row>
    <row r="8626" spans="1:8" ht="130.5" x14ac:dyDescent="0.35">
      <c r="A8626" s="4">
        <v>186138</v>
      </c>
      <c r="B8626" s="1">
        <v>45258</v>
      </c>
      <c r="C8626" s="2">
        <v>0.63856481481481475</v>
      </c>
      <c r="D8626" s="3" t="s">
        <v>41449</v>
      </c>
      <c r="E8626" s="3" t="s">
        <v>41452</v>
      </c>
      <c r="F8626" s="3" t="s">
        <v>41450</v>
      </c>
      <c r="G8626" s="3" t="s">
        <v>12083</v>
      </c>
      <c r="H8626" s="3" t="s">
        <v>41451</v>
      </c>
    </row>
    <row r="8627" spans="1:8" ht="116" x14ac:dyDescent="0.35">
      <c r="A8627" s="4">
        <v>32251</v>
      </c>
      <c r="B8627" s="1">
        <v>45258</v>
      </c>
      <c r="C8627" s="2">
        <v>0.63872685185185185</v>
      </c>
      <c r="D8627" s="3" t="s">
        <v>41453</v>
      </c>
      <c r="E8627" s="3" t="s">
        <v>41457</v>
      </c>
      <c r="F8627" s="3" t="s">
        <v>41454</v>
      </c>
      <c r="G8627" s="3" t="s">
        <v>41455</v>
      </c>
      <c r="H8627" s="3" t="s">
        <v>41456</v>
      </c>
    </row>
    <row r="8628" spans="1:8" x14ac:dyDescent="0.35">
      <c r="A8628" s="4">
        <v>39770</v>
      </c>
      <c r="B8628" s="1">
        <v>45258</v>
      </c>
      <c r="C8628" s="2">
        <v>0.63916666666666666</v>
      </c>
      <c r="D8628" s="3" t="s">
        <v>985</v>
      </c>
      <c r="E8628" s="3" t="s">
        <v>11820</v>
      </c>
      <c r="F8628" s="3" t="s">
        <v>41458</v>
      </c>
      <c r="G8628" s="3" t="s">
        <v>11820</v>
      </c>
      <c r="H8628" s="3" t="s">
        <v>30687</v>
      </c>
    </row>
    <row r="8629" spans="1:8" ht="72.5" x14ac:dyDescent="0.35">
      <c r="A8629" s="4">
        <v>111224</v>
      </c>
      <c r="B8629" s="1">
        <v>45258</v>
      </c>
      <c r="C8629" s="2">
        <v>0.64177083333333329</v>
      </c>
      <c r="D8629" s="3" t="s">
        <v>41459</v>
      </c>
      <c r="E8629" s="3" t="s">
        <v>14116</v>
      </c>
      <c r="F8629" s="3" t="s">
        <v>41460</v>
      </c>
      <c r="G8629" s="3" t="s">
        <v>41461</v>
      </c>
      <c r="H8629" s="3" t="s">
        <v>41462</v>
      </c>
    </row>
    <row r="8630" spans="1:8" x14ac:dyDescent="0.35">
      <c r="A8630" s="4">
        <v>82231</v>
      </c>
      <c r="B8630" s="1">
        <v>45258</v>
      </c>
      <c r="C8630" s="2">
        <v>0.64233796296296297</v>
      </c>
      <c r="D8630" s="3" t="s">
        <v>12868</v>
      </c>
      <c r="E8630" s="3" t="s">
        <v>13266</v>
      </c>
      <c r="F8630" s="3" t="s">
        <v>41463</v>
      </c>
      <c r="G8630" s="3" t="s">
        <v>13266</v>
      </c>
      <c r="H8630" s="3" t="s">
        <v>593</v>
      </c>
    </row>
    <row r="8631" spans="1:8" ht="43.5" x14ac:dyDescent="0.35">
      <c r="A8631" s="4">
        <v>209023</v>
      </c>
      <c r="B8631" s="1">
        <v>45258</v>
      </c>
      <c r="C8631" s="2">
        <v>0.6425925925925926</v>
      </c>
      <c r="D8631" s="3" t="s">
        <v>41464</v>
      </c>
      <c r="E8631" s="3" t="s">
        <v>41468</v>
      </c>
      <c r="F8631" s="3" t="s">
        <v>41465</v>
      </c>
      <c r="G8631" s="3" t="s">
        <v>41466</v>
      </c>
      <c r="H8631" s="3" t="s">
        <v>41467</v>
      </c>
    </row>
    <row r="8632" spans="1:8" ht="43.5" x14ac:dyDescent="0.35">
      <c r="A8632" s="4">
        <v>209023</v>
      </c>
      <c r="B8632" s="1">
        <v>45258</v>
      </c>
      <c r="C8632" s="2">
        <v>0.64285879629629628</v>
      </c>
      <c r="D8632" s="3" t="s">
        <v>41464</v>
      </c>
      <c r="E8632" s="3" t="s">
        <v>41468</v>
      </c>
      <c r="F8632" s="3" t="s">
        <v>41465</v>
      </c>
      <c r="G8632" s="3" t="s">
        <v>41466</v>
      </c>
      <c r="H8632" s="3" t="s">
        <v>41469</v>
      </c>
    </row>
    <row r="8633" spans="1:8" ht="101.5" x14ac:dyDescent="0.35">
      <c r="A8633" s="4">
        <v>190211</v>
      </c>
      <c r="B8633" s="1">
        <v>45258</v>
      </c>
      <c r="C8633" s="2">
        <v>0.64428240740740739</v>
      </c>
      <c r="D8633" s="3" t="s">
        <v>1702</v>
      </c>
      <c r="E8633" s="3" t="s">
        <v>41472</v>
      </c>
      <c r="F8633" s="3" t="s">
        <v>41470</v>
      </c>
      <c r="G8633" s="3" t="s">
        <v>25774</v>
      </c>
      <c r="H8633" s="3" t="s">
        <v>41471</v>
      </c>
    </row>
    <row r="8634" spans="1:8" ht="72.5" x14ac:dyDescent="0.35">
      <c r="A8634" s="4">
        <v>63253</v>
      </c>
      <c r="B8634" s="1">
        <v>45258</v>
      </c>
      <c r="C8634" s="2">
        <v>0.64660879629629631</v>
      </c>
      <c r="D8634" s="3" t="s">
        <v>10603</v>
      </c>
      <c r="E8634" s="3" t="s">
        <v>15140</v>
      </c>
      <c r="F8634" s="3" t="s">
        <v>41473</v>
      </c>
      <c r="G8634" s="3" t="s">
        <v>10468</v>
      </c>
      <c r="H8634" s="3" t="s">
        <v>41474</v>
      </c>
    </row>
    <row r="8635" spans="1:8" ht="29" x14ac:dyDescent="0.35">
      <c r="A8635" s="4">
        <v>181605</v>
      </c>
      <c r="B8635" s="1">
        <v>45258</v>
      </c>
      <c r="C8635" s="2">
        <v>0.65016203703703701</v>
      </c>
      <c r="D8635" s="3" t="s">
        <v>985</v>
      </c>
      <c r="E8635" s="3" t="s">
        <v>41476</v>
      </c>
      <c r="F8635" s="3" t="s">
        <v>41475</v>
      </c>
      <c r="G8635" s="3" t="s">
        <v>41476</v>
      </c>
      <c r="H8635" s="3" t="s">
        <v>41477</v>
      </c>
    </row>
    <row r="8636" spans="1:8" ht="43.5" x14ac:dyDescent="0.35">
      <c r="A8636" s="4">
        <v>9407</v>
      </c>
      <c r="B8636" s="1">
        <v>45258</v>
      </c>
      <c r="C8636" s="2">
        <v>0.65122685185185192</v>
      </c>
      <c r="D8636" s="3" t="s">
        <v>1702</v>
      </c>
      <c r="E8636" s="3" t="s">
        <v>41481</v>
      </c>
      <c r="F8636" s="3" t="s">
        <v>41478</v>
      </c>
      <c r="G8636" s="3" t="s">
        <v>41479</v>
      </c>
      <c r="H8636" s="3" t="s">
        <v>41480</v>
      </c>
    </row>
    <row r="8637" spans="1:8" ht="188.5" x14ac:dyDescent="0.35">
      <c r="A8637" s="4">
        <v>39827</v>
      </c>
      <c r="B8637" s="1">
        <v>45258</v>
      </c>
      <c r="C8637" s="2">
        <v>0.65224537037037034</v>
      </c>
      <c r="D8637" s="3" t="s">
        <v>41482</v>
      </c>
      <c r="E8637" s="3" t="s">
        <v>41486</v>
      </c>
      <c r="F8637" s="3" t="s">
        <v>41483</v>
      </c>
      <c r="G8637" s="3" t="s">
        <v>41484</v>
      </c>
      <c r="H8637" s="3" t="s">
        <v>41485</v>
      </c>
    </row>
    <row r="8638" spans="1:8" ht="29" x14ac:dyDescent="0.35">
      <c r="A8638" s="4">
        <v>206786</v>
      </c>
      <c r="B8638" s="1">
        <v>45258</v>
      </c>
      <c r="C8638" s="2">
        <v>0.65361111111111114</v>
      </c>
      <c r="D8638" s="3" t="s">
        <v>1933</v>
      </c>
      <c r="E8638" s="3" t="s">
        <v>41489</v>
      </c>
      <c r="F8638" s="3" t="s">
        <v>41487</v>
      </c>
      <c r="G8638" s="3" t="s">
        <v>41488</v>
      </c>
      <c r="H8638" s="3" t="s">
        <v>11774</v>
      </c>
    </row>
    <row r="8639" spans="1:8" ht="72.5" x14ac:dyDescent="0.35">
      <c r="A8639" s="4">
        <v>158177</v>
      </c>
      <c r="B8639" s="1">
        <v>45258</v>
      </c>
      <c r="C8639" s="2">
        <v>0.65379629629629632</v>
      </c>
      <c r="D8639" s="3" t="s">
        <v>892</v>
      </c>
      <c r="E8639" s="3" t="s">
        <v>15122</v>
      </c>
      <c r="F8639" s="3" t="s">
        <v>41490</v>
      </c>
      <c r="G8639" s="3" t="s">
        <v>11381</v>
      </c>
      <c r="H8639" s="3" t="s">
        <v>41491</v>
      </c>
    </row>
    <row r="8640" spans="1:8" ht="29" x14ac:dyDescent="0.35">
      <c r="A8640" s="4">
        <v>80289</v>
      </c>
      <c r="B8640" s="1">
        <v>45258</v>
      </c>
      <c r="C8640" s="2">
        <v>0.65506944444444437</v>
      </c>
      <c r="D8640" s="3" t="s">
        <v>10603</v>
      </c>
      <c r="E8640" s="3" t="s">
        <v>16699</v>
      </c>
      <c r="F8640" s="3" t="s">
        <v>41492</v>
      </c>
      <c r="G8640" s="3" t="s">
        <v>41493</v>
      </c>
      <c r="H8640" s="3" t="s">
        <v>41494</v>
      </c>
    </row>
    <row r="8641" spans="1:8" ht="43.5" x14ac:dyDescent="0.35">
      <c r="A8641" s="4">
        <v>180597</v>
      </c>
      <c r="B8641" s="1">
        <v>45258</v>
      </c>
      <c r="C8641" s="2">
        <v>0.65542824074074069</v>
      </c>
      <c r="D8641" s="3" t="s">
        <v>985</v>
      </c>
      <c r="E8641" s="3" t="s">
        <v>10799</v>
      </c>
      <c r="F8641" s="3" t="s">
        <v>41495</v>
      </c>
      <c r="G8641" s="3" t="s">
        <v>10799</v>
      </c>
      <c r="H8641" s="3" t="s">
        <v>41496</v>
      </c>
    </row>
    <row r="8642" spans="1:8" ht="87" x14ac:dyDescent="0.35">
      <c r="A8642" s="4">
        <v>56773</v>
      </c>
      <c r="B8642" s="1">
        <v>45258</v>
      </c>
      <c r="C8642" s="2">
        <v>0.65692129629629636</v>
      </c>
      <c r="D8642" s="3" t="s">
        <v>10339</v>
      </c>
      <c r="E8642" s="3" t="s">
        <v>41500</v>
      </c>
      <c r="F8642" s="3" t="s">
        <v>41497</v>
      </c>
      <c r="G8642" s="3" t="s">
        <v>41498</v>
      </c>
      <c r="H8642" s="3" t="s">
        <v>41499</v>
      </c>
    </row>
    <row r="8643" spans="1:8" x14ac:dyDescent="0.35">
      <c r="A8643" s="4">
        <v>77323</v>
      </c>
      <c r="B8643" s="1">
        <v>45258</v>
      </c>
      <c r="C8643" s="2">
        <v>0.65741898148148148</v>
      </c>
      <c r="D8643" s="3" t="s">
        <v>12112</v>
      </c>
      <c r="E8643" s="3" t="s">
        <v>12554</v>
      </c>
      <c r="F8643" s="3" t="s">
        <v>41501</v>
      </c>
      <c r="G8643" s="3" t="s">
        <v>12554</v>
      </c>
      <c r="H8643" s="3" t="s">
        <v>10659</v>
      </c>
    </row>
    <row r="8644" spans="1:8" ht="87" x14ac:dyDescent="0.35">
      <c r="A8644" s="4">
        <v>56773</v>
      </c>
      <c r="B8644" s="1">
        <v>45258</v>
      </c>
      <c r="C8644" s="2">
        <v>0.65832175925925929</v>
      </c>
      <c r="D8644" s="3" t="s">
        <v>10339</v>
      </c>
      <c r="E8644" s="3" t="s">
        <v>41500</v>
      </c>
      <c r="F8644" s="3" t="s">
        <v>41497</v>
      </c>
      <c r="G8644" s="3" t="s">
        <v>41498</v>
      </c>
      <c r="H8644" s="3" t="s">
        <v>41502</v>
      </c>
    </row>
    <row r="8645" spans="1:8" ht="43.5" x14ac:dyDescent="0.35">
      <c r="A8645" s="4">
        <v>207369</v>
      </c>
      <c r="B8645" s="1">
        <v>45258</v>
      </c>
      <c r="C8645" s="2">
        <v>0.65901620370370373</v>
      </c>
      <c r="D8645" s="3" t="s">
        <v>41503</v>
      </c>
      <c r="E8645" s="3" t="s">
        <v>41507</v>
      </c>
      <c r="F8645" s="3" t="s">
        <v>41504</v>
      </c>
      <c r="G8645" s="3" t="s">
        <v>41505</v>
      </c>
      <c r="H8645" s="3" t="s">
        <v>41506</v>
      </c>
    </row>
    <row r="8646" spans="1:8" ht="130.5" x14ac:dyDescent="0.35">
      <c r="A8646" s="4">
        <v>46199</v>
      </c>
      <c r="B8646" s="1">
        <v>45258</v>
      </c>
      <c r="C8646" s="2">
        <v>0.66107638888888887</v>
      </c>
      <c r="D8646" s="3" t="s">
        <v>1436</v>
      </c>
      <c r="E8646" s="3" t="s">
        <v>15145</v>
      </c>
      <c r="F8646" s="3" t="s">
        <v>41508</v>
      </c>
      <c r="G8646" s="3" t="s">
        <v>41509</v>
      </c>
      <c r="H8646" s="3" t="s">
        <v>41510</v>
      </c>
    </row>
    <row r="8647" spans="1:8" ht="130.5" x14ac:dyDescent="0.35">
      <c r="A8647" s="4">
        <v>206427</v>
      </c>
      <c r="B8647" s="1">
        <v>45258</v>
      </c>
      <c r="C8647" s="2">
        <v>0.66186342592592595</v>
      </c>
      <c r="D8647" s="3" t="s">
        <v>41511</v>
      </c>
      <c r="E8647" s="3" t="s">
        <v>41514</v>
      </c>
      <c r="F8647" s="3" t="s">
        <v>41512</v>
      </c>
      <c r="G8647" s="3" t="s">
        <v>11951</v>
      </c>
      <c r="H8647" s="3" t="s">
        <v>41513</v>
      </c>
    </row>
    <row r="8648" spans="1:8" ht="87" x14ac:dyDescent="0.35">
      <c r="A8648" s="4">
        <v>78400</v>
      </c>
      <c r="B8648" s="1">
        <v>45258</v>
      </c>
      <c r="C8648" s="2">
        <v>0.66353009259259255</v>
      </c>
      <c r="D8648" s="3" t="s">
        <v>1436</v>
      </c>
      <c r="E8648" s="3" t="s">
        <v>41518</v>
      </c>
      <c r="F8648" s="3" t="s">
        <v>41515</v>
      </c>
      <c r="G8648" s="3" t="s">
        <v>41516</v>
      </c>
      <c r="H8648" s="3" t="s">
        <v>41517</v>
      </c>
    </row>
    <row r="8649" spans="1:8" x14ac:dyDescent="0.35">
      <c r="A8649" s="4">
        <v>192147</v>
      </c>
      <c r="B8649" s="1">
        <v>45258</v>
      </c>
      <c r="C8649" s="2">
        <v>0.66616898148148151</v>
      </c>
      <c r="D8649" s="3" t="s">
        <v>10317</v>
      </c>
      <c r="E8649" s="3" t="s">
        <v>41520</v>
      </c>
      <c r="F8649" s="3" t="s">
        <v>41519</v>
      </c>
      <c r="G8649" s="3" t="s">
        <v>41520</v>
      </c>
      <c r="H8649" s="3" t="s">
        <v>41521</v>
      </c>
    </row>
    <row r="8650" spans="1:8" ht="43.5" x14ac:dyDescent="0.35">
      <c r="A8650" s="4">
        <v>37632</v>
      </c>
      <c r="B8650" s="1">
        <v>45258</v>
      </c>
      <c r="C8650" s="2">
        <v>0.66675925925925927</v>
      </c>
      <c r="D8650" s="3" t="s">
        <v>892</v>
      </c>
      <c r="E8650" s="3" t="s">
        <v>41523</v>
      </c>
      <c r="F8650" s="3" t="s">
        <v>41522</v>
      </c>
      <c r="G8650" s="3" t="s">
        <v>1398</v>
      </c>
      <c r="H8650" s="3" t="s">
        <v>11777</v>
      </c>
    </row>
    <row r="8651" spans="1:8" ht="116" x14ac:dyDescent="0.35">
      <c r="A8651" s="4">
        <v>44763</v>
      </c>
      <c r="B8651" s="1">
        <v>45258</v>
      </c>
      <c r="C8651" s="2">
        <v>0.66730324074074077</v>
      </c>
      <c r="D8651" s="3" t="s">
        <v>41524</v>
      </c>
      <c r="E8651" s="3" t="s">
        <v>41528</v>
      </c>
      <c r="F8651" s="3" t="s">
        <v>41525</v>
      </c>
      <c r="G8651" s="3" t="s">
        <v>41526</v>
      </c>
      <c r="H8651" s="3" t="s">
        <v>41527</v>
      </c>
    </row>
    <row r="8652" spans="1:8" x14ac:dyDescent="0.35">
      <c r="A8652" s="4">
        <v>193126</v>
      </c>
      <c r="B8652" s="1">
        <v>45258</v>
      </c>
      <c r="C8652" s="2">
        <v>0.66901620370370374</v>
      </c>
      <c r="D8652" s="3" t="s">
        <v>985</v>
      </c>
      <c r="E8652" s="3" t="s">
        <v>16566</v>
      </c>
      <c r="F8652" s="3" t="s">
        <v>41529</v>
      </c>
      <c r="G8652" s="3" t="s">
        <v>16566</v>
      </c>
      <c r="H8652" s="3" t="s">
        <v>10726</v>
      </c>
    </row>
    <row r="8653" spans="1:8" ht="29" x14ac:dyDescent="0.35">
      <c r="A8653" s="4">
        <v>14319</v>
      </c>
      <c r="B8653" s="1">
        <v>45258</v>
      </c>
      <c r="C8653" s="2">
        <v>0.66935185185185186</v>
      </c>
      <c r="D8653" s="3" t="s">
        <v>12413</v>
      </c>
      <c r="E8653" s="3" t="s">
        <v>41533</v>
      </c>
      <c r="F8653" s="3" t="s">
        <v>41530</v>
      </c>
      <c r="G8653" s="3" t="s">
        <v>41531</v>
      </c>
      <c r="H8653" s="3" t="s">
        <v>41532</v>
      </c>
    </row>
    <row r="8654" spans="1:8" ht="43.5" x14ac:dyDescent="0.35">
      <c r="A8654" s="4">
        <v>200094</v>
      </c>
      <c r="B8654" s="1">
        <v>45258</v>
      </c>
      <c r="C8654" s="2">
        <v>0.66989583333333336</v>
      </c>
      <c r="D8654" s="3" t="s">
        <v>10435</v>
      </c>
      <c r="E8654" s="3" t="s">
        <v>41537</v>
      </c>
      <c r="F8654" s="3" t="s">
        <v>41534</v>
      </c>
      <c r="G8654" s="3" t="s">
        <v>41535</v>
      </c>
      <c r="H8654" s="3" t="s">
        <v>41536</v>
      </c>
    </row>
    <row r="8655" spans="1:8" ht="87" x14ac:dyDescent="0.35">
      <c r="A8655" s="4">
        <v>74532</v>
      </c>
      <c r="B8655" s="1">
        <v>45258</v>
      </c>
      <c r="C8655" s="2">
        <v>0.67009259259259257</v>
      </c>
      <c r="D8655" s="3" t="s">
        <v>41538</v>
      </c>
      <c r="E8655" s="3" t="s">
        <v>41542</v>
      </c>
      <c r="F8655" s="3" t="s">
        <v>41539</v>
      </c>
      <c r="G8655" s="3" t="s">
        <v>41540</v>
      </c>
      <c r="H8655" s="3" t="s">
        <v>41541</v>
      </c>
    </row>
    <row r="8656" spans="1:8" ht="130.5" x14ac:dyDescent="0.35">
      <c r="A8656" s="4">
        <v>191446</v>
      </c>
      <c r="B8656" s="1">
        <v>45258</v>
      </c>
      <c r="C8656" s="2">
        <v>0.67215277777777782</v>
      </c>
      <c r="D8656" s="3" t="s">
        <v>11085</v>
      </c>
      <c r="E8656" s="3" t="s">
        <v>41546</v>
      </c>
      <c r="F8656" s="3" t="s">
        <v>41543</v>
      </c>
      <c r="G8656" s="3" t="s">
        <v>41544</v>
      </c>
      <c r="H8656" s="3" t="s">
        <v>41545</v>
      </c>
    </row>
    <row r="8657" spans="1:8" ht="29" x14ac:dyDescent="0.35">
      <c r="A8657" s="4">
        <v>40400</v>
      </c>
      <c r="B8657" s="1">
        <v>45258</v>
      </c>
      <c r="C8657" s="2">
        <v>0.67281250000000004</v>
      </c>
      <c r="D8657" s="3" t="s">
        <v>985</v>
      </c>
      <c r="E8657" s="3" t="s">
        <v>15132</v>
      </c>
      <c r="F8657" s="3" t="s">
        <v>12996</v>
      </c>
      <c r="G8657" s="3" t="s">
        <v>41547</v>
      </c>
      <c r="H8657" s="3" t="s">
        <v>10726</v>
      </c>
    </row>
    <row r="8658" spans="1:8" ht="29" x14ac:dyDescent="0.35">
      <c r="A8658" s="4">
        <v>119551</v>
      </c>
      <c r="B8658" s="1">
        <v>45258</v>
      </c>
      <c r="C8658" s="2">
        <v>0.67296296296296287</v>
      </c>
      <c r="D8658" s="3" t="s">
        <v>13793</v>
      </c>
      <c r="E8658" s="3" t="s">
        <v>41548</v>
      </c>
      <c r="F8658" s="3" t="s">
        <v>12785</v>
      </c>
      <c r="G8658" s="3" t="s">
        <v>41548</v>
      </c>
      <c r="H8658" s="3" t="s">
        <v>41549</v>
      </c>
    </row>
    <row r="8659" spans="1:8" ht="58" x14ac:dyDescent="0.35">
      <c r="A8659" s="4">
        <v>113140</v>
      </c>
      <c r="B8659" s="1">
        <v>45258</v>
      </c>
      <c r="C8659" s="2">
        <v>0.6736805555555555</v>
      </c>
      <c r="D8659" s="3" t="s">
        <v>1436</v>
      </c>
      <c r="E8659" s="3" t="s">
        <v>41553</v>
      </c>
      <c r="F8659" s="3" t="s">
        <v>41550</v>
      </c>
      <c r="G8659" s="3" t="s">
        <v>41551</v>
      </c>
      <c r="H8659" s="3" t="s">
        <v>41552</v>
      </c>
    </row>
    <row r="8660" spans="1:8" ht="43.5" x14ac:dyDescent="0.35">
      <c r="A8660" s="4">
        <v>39893</v>
      </c>
      <c r="B8660" s="1">
        <v>45258</v>
      </c>
      <c r="C8660" s="2">
        <v>0.67504629629629631</v>
      </c>
      <c r="D8660" s="3" t="s">
        <v>10603</v>
      </c>
      <c r="E8660" s="3" t="s">
        <v>41555</v>
      </c>
      <c r="F8660" s="3" t="s">
        <v>41554</v>
      </c>
      <c r="G8660" s="3" t="s">
        <v>11540</v>
      </c>
      <c r="H8660" s="3" t="s">
        <v>12288</v>
      </c>
    </row>
    <row r="8661" spans="1:8" ht="43.5" x14ac:dyDescent="0.35">
      <c r="A8661" s="4">
        <v>187438</v>
      </c>
      <c r="B8661" s="1">
        <v>45258</v>
      </c>
      <c r="C8661" s="2">
        <v>0.67518518518518522</v>
      </c>
      <c r="D8661" s="3" t="s">
        <v>41556</v>
      </c>
      <c r="E8661" s="3" t="s">
        <v>15004</v>
      </c>
      <c r="F8661" s="3" t="s">
        <v>11953</v>
      </c>
      <c r="G8661" s="3" t="s">
        <v>15004</v>
      </c>
      <c r="H8661" s="3" t="s">
        <v>41557</v>
      </c>
    </row>
    <row r="8662" spans="1:8" ht="29" x14ac:dyDescent="0.35">
      <c r="A8662" s="4">
        <v>99048</v>
      </c>
      <c r="B8662" s="1">
        <v>45258</v>
      </c>
      <c r="C8662" s="2">
        <v>0.67699074074074073</v>
      </c>
      <c r="D8662" s="3" t="s">
        <v>985</v>
      </c>
      <c r="E8662" s="3" t="s">
        <v>25743</v>
      </c>
      <c r="F8662" s="3" t="s">
        <v>41558</v>
      </c>
      <c r="G8662" s="3" t="s">
        <v>41559</v>
      </c>
      <c r="H8662" s="3" t="s">
        <v>41560</v>
      </c>
    </row>
    <row r="8663" spans="1:8" ht="58" x14ac:dyDescent="0.35">
      <c r="A8663" s="4">
        <v>113125</v>
      </c>
      <c r="B8663" s="1">
        <v>45258</v>
      </c>
      <c r="C8663" s="2">
        <v>0.67759259259259252</v>
      </c>
      <c r="D8663" s="3" t="s">
        <v>41561</v>
      </c>
      <c r="E8663" s="3" t="s">
        <v>41565</v>
      </c>
      <c r="F8663" s="3" t="s">
        <v>41562</v>
      </c>
      <c r="G8663" s="3" t="s">
        <v>41563</v>
      </c>
      <c r="H8663" s="3" t="s">
        <v>41564</v>
      </c>
    </row>
    <row r="8664" spans="1:8" ht="72.5" x14ac:dyDescent="0.35">
      <c r="A8664" s="4">
        <v>44874</v>
      </c>
      <c r="B8664" s="1">
        <v>45258</v>
      </c>
      <c r="C8664" s="2">
        <v>0.67797453703703703</v>
      </c>
      <c r="D8664" s="3" t="s">
        <v>892</v>
      </c>
      <c r="E8664" s="3" t="s">
        <v>41568</v>
      </c>
      <c r="F8664" s="3" t="s">
        <v>41566</v>
      </c>
      <c r="G8664" s="3" t="s">
        <v>1117</v>
      </c>
      <c r="H8664" s="3" t="s">
        <v>41567</v>
      </c>
    </row>
    <row r="8665" spans="1:8" x14ac:dyDescent="0.35">
      <c r="A8665" s="4">
        <v>94567</v>
      </c>
      <c r="B8665" s="1">
        <v>45258</v>
      </c>
      <c r="C8665" s="2">
        <v>0.6790856481481482</v>
      </c>
      <c r="D8665" s="3" t="s">
        <v>41569</v>
      </c>
      <c r="E8665" s="3" t="s">
        <v>41572</v>
      </c>
      <c r="F8665" s="3" t="s">
        <v>41570</v>
      </c>
      <c r="G8665" s="3" t="s">
        <v>11524</v>
      </c>
      <c r="H8665" s="3" t="s">
        <v>41571</v>
      </c>
    </row>
    <row r="8666" spans="1:8" ht="29" x14ac:dyDescent="0.35">
      <c r="A8666" s="4">
        <v>158865</v>
      </c>
      <c r="B8666" s="1">
        <v>45258</v>
      </c>
      <c r="C8666" s="2">
        <v>0.68065972222222226</v>
      </c>
      <c r="D8666" s="3" t="s">
        <v>1933</v>
      </c>
      <c r="E8666" s="3" t="s">
        <v>41575</v>
      </c>
      <c r="F8666" s="3" t="s">
        <v>41573</v>
      </c>
      <c r="G8666" s="3" t="s">
        <v>41574</v>
      </c>
      <c r="H8666" s="3" t="s">
        <v>34022</v>
      </c>
    </row>
    <row r="8667" spans="1:8" ht="101.5" x14ac:dyDescent="0.35">
      <c r="A8667" s="4">
        <v>153187</v>
      </c>
      <c r="B8667" s="1">
        <v>45258</v>
      </c>
      <c r="C8667" s="2">
        <v>0.68246527777777777</v>
      </c>
      <c r="D8667" s="3" t="s">
        <v>41576</v>
      </c>
      <c r="E8667" s="3" t="s">
        <v>41580</v>
      </c>
      <c r="F8667" s="3" t="s">
        <v>41577</v>
      </c>
      <c r="G8667" s="3" t="s">
        <v>41578</v>
      </c>
      <c r="H8667" s="3" t="s">
        <v>41579</v>
      </c>
    </row>
    <row r="8668" spans="1:8" ht="116" x14ac:dyDescent="0.35">
      <c r="A8668" s="4">
        <v>93548</v>
      </c>
      <c r="B8668" s="1">
        <v>45258</v>
      </c>
      <c r="C8668" s="2">
        <v>0.68246527777777777</v>
      </c>
      <c r="D8668" s="3" t="s">
        <v>1436</v>
      </c>
      <c r="E8668" s="3" t="s">
        <v>41584</v>
      </c>
      <c r="F8668" s="3" t="s">
        <v>41581</v>
      </c>
      <c r="G8668" s="3" t="s">
        <v>41582</v>
      </c>
      <c r="H8668" s="3" t="s">
        <v>41583</v>
      </c>
    </row>
    <row r="8669" spans="1:8" ht="29" x14ac:dyDescent="0.35">
      <c r="A8669" s="4">
        <v>47909</v>
      </c>
      <c r="B8669" s="1">
        <v>45258</v>
      </c>
      <c r="C8669" s="2">
        <v>0.68266203703703709</v>
      </c>
      <c r="D8669" s="3" t="s">
        <v>985</v>
      </c>
      <c r="E8669" s="3" t="s">
        <v>15541</v>
      </c>
      <c r="F8669" s="3" t="s">
        <v>11953</v>
      </c>
      <c r="G8669" s="3" t="s">
        <v>15541</v>
      </c>
      <c r="H8669" s="3" t="s">
        <v>10726</v>
      </c>
    </row>
    <row r="8670" spans="1:8" x14ac:dyDescent="0.35">
      <c r="A8670" s="4">
        <v>19214</v>
      </c>
      <c r="B8670" s="1">
        <v>45258</v>
      </c>
      <c r="C8670" s="2">
        <v>0.68350694444444438</v>
      </c>
      <c r="D8670" s="3" t="s">
        <v>12295</v>
      </c>
      <c r="E8670" s="3" t="s">
        <v>12790</v>
      </c>
      <c r="F8670" s="3" t="s">
        <v>2012</v>
      </c>
      <c r="G8670" s="3" t="s">
        <v>12790</v>
      </c>
      <c r="H8670" s="3" t="s">
        <v>10659</v>
      </c>
    </row>
    <row r="8671" spans="1:8" x14ac:dyDescent="0.35">
      <c r="A8671" s="4">
        <v>7758</v>
      </c>
      <c r="B8671" s="1">
        <v>45258</v>
      </c>
      <c r="C8671" s="2">
        <v>0.68457175925925917</v>
      </c>
      <c r="D8671" s="3" t="s">
        <v>985</v>
      </c>
      <c r="E8671" s="3" t="s">
        <v>11614</v>
      </c>
      <c r="F8671" s="3" t="s">
        <v>11383</v>
      </c>
      <c r="G8671" s="3" t="s">
        <v>11614</v>
      </c>
      <c r="H8671" s="3" t="s">
        <v>12234</v>
      </c>
    </row>
    <row r="8672" spans="1:8" ht="29" x14ac:dyDescent="0.35">
      <c r="A8672" s="4">
        <v>158550</v>
      </c>
      <c r="B8672" s="1">
        <v>45258</v>
      </c>
      <c r="C8672" s="2">
        <v>0.68487268518518529</v>
      </c>
      <c r="D8672" s="3" t="s">
        <v>1288</v>
      </c>
      <c r="E8672" s="3" t="s">
        <v>41586</v>
      </c>
      <c r="F8672" s="3" t="s">
        <v>41585</v>
      </c>
      <c r="G8672" s="3" t="s">
        <v>41586</v>
      </c>
      <c r="H8672" s="3" t="s">
        <v>30687</v>
      </c>
    </row>
    <row r="8673" spans="1:8" x14ac:dyDescent="0.35">
      <c r="A8673" s="4">
        <v>110473</v>
      </c>
      <c r="B8673" s="1">
        <v>45258</v>
      </c>
      <c r="C8673" s="2">
        <v>0.6867361111111111</v>
      </c>
      <c r="D8673" s="3" t="s">
        <v>985</v>
      </c>
      <c r="E8673" s="3" t="s">
        <v>13527</v>
      </c>
      <c r="F8673" s="3" t="s">
        <v>41587</v>
      </c>
      <c r="G8673" s="3" t="s">
        <v>13527</v>
      </c>
      <c r="H8673" s="3" t="s">
        <v>10726</v>
      </c>
    </row>
    <row r="8674" spans="1:8" ht="101.5" x14ac:dyDescent="0.35">
      <c r="A8674" s="4">
        <v>173930</v>
      </c>
      <c r="B8674" s="1">
        <v>45258</v>
      </c>
      <c r="C8674" s="2">
        <v>0.68774305555555559</v>
      </c>
      <c r="D8674" s="3" t="s">
        <v>41588</v>
      </c>
      <c r="E8674" s="3" t="s">
        <v>41592</v>
      </c>
      <c r="F8674" s="3" t="s">
        <v>41589</v>
      </c>
      <c r="G8674" s="3" t="s">
        <v>41590</v>
      </c>
      <c r="H8674" s="3" t="s">
        <v>41591</v>
      </c>
    </row>
    <row r="8675" spans="1:8" ht="174" x14ac:dyDescent="0.35">
      <c r="A8675" s="4">
        <v>198691</v>
      </c>
      <c r="B8675" s="1">
        <v>45258</v>
      </c>
      <c r="C8675" s="2">
        <v>0.69085648148148149</v>
      </c>
      <c r="D8675" s="3" t="s">
        <v>41593</v>
      </c>
      <c r="E8675" s="3" t="s">
        <v>41597</v>
      </c>
      <c r="F8675" s="3" t="s">
        <v>41594</v>
      </c>
      <c r="G8675" s="3" t="s">
        <v>41595</v>
      </c>
      <c r="H8675" s="3" t="s">
        <v>41596</v>
      </c>
    </row>
    <row r="8676" spans="1:8" ht="29" x14ac:dyDescent="0.35">
      <c r="A8676" s="4">
        <v>113499</v>
      </c>
      <c r="B8676" s="1">
        <v>45258</v>
      </c>
      <c r="C8676" s="2">
        <v>0.69172453703703696</v>
      </c>
      <c r="D8676" s="3" t="s">
        <v>985</v>
      </c>
      <c r="E8676" s="3" t="s">
        <v>41599</v>
      </c>
      <c r="F8676" s="3" t="s">
        <v>11953</v>
      </c>
      <c r="G8676" s="3" t="s">
        <v>41598</v>
      </c>
      <c r="H8676" s="3" t="s">
        <v>10726</v>
      </c>
    </row>
    <row r="8677" spans="1:8" ht="72.5" x14ac:dyDescent="0.35">
      <c r="A8677" s="4">
        <v>51321</v>
      </c>
      <c r="B8677" s="1">
        <v>45258</v>
      </c>
      <c r="C8677" s="2">
        <v>0.69186342592592587</v>
      </c>
      <c r="D8677" s="3" t="s">
        <v>41600</v>
      </c>
      <c r="E8677" s="3" t="s">
        <v>41604</v>
      </c>
      <c r="F8677" s="3" t="s">
        <v>41601</v>
      </c>
      <c r="G8677" s="3" t="s">
        <v>41602</v>
      </c>
      <c r="H8677" s="3" t="s">
        <v>41603</v>
      </c>
    </row>
    <row r="8678" spans="1:8" ht="72.5" x14ac:dyDescent="0.35">
      <c r="A8678" s="4">
        <v>51321</v>
      </c>
      <c r="B8678" s="1">
        <v>45258</v>
      </c>
      <c r="C8678" s="2">
        <v>0.69303240740740746</v>
      </c>
      <c r="D8678" s="3" t="s">
        <v>41600</v>
      </c>
      <c r="E8678" s="3" t="s">
        <v>41604</v>
      </c>
      <c r="F8678" s="3" t="s">
        <v>41601</v>
      </c>
      <c r="G8678" s="3" t="s">
        <v>41605</v>
      </c>
      <c r="H8678" s="3" t="s">
        <v>41603</v>
      </c>
    </row>
    <row r="8679" spans="1:8" ht="43.5" x14ac:dyDescent="0.35">
      <c r="A8679" s="4">
        <v>74995</v>
      </c>
      <c r="B8679" s="1">
        <v>45258</v>
      </c>
      <c r="C8679" s="2">
        <v>0.69421296296296298</v>
      </c>
      <c r="D8679" s="3" t="s">
        <v>10866</v>
      </c>
      <c r="E8679" s="3" t="s">
        <v>41608</v>
      </c>
      <c r="F8679" s="3" t="s">
        <v>41606</v>
      </c>
      <c r="G8679" s="3" t="e">
        <f>+ URTI</f>
        <v>#NAME?</v>
      </c>
      <c r="H8679" s="3" t="s">
        <v>41607</v>
      </c>
    </row>
    <row r="8680" spans="1:8" ht="58" x14ac:dyDescent="0.35">
      <c r="A8680" s="4">
        <v>47749</v>
      </c>
      <c r="B8680" s="1">
        <v>45258</v>
      </c>
      <c r="C8680" s="2">
        <v>0.69733796296296291</v>
      </c>
      <c r="D8680" s="3" t="s">
        <v>41609</v>
      </c>
      <c r="E8680" s="3" t="s">
        <v>41613</v>
      </c>
      <c r="F8680" s="3" t="s">
        <v>41610</v>
      </c>
      <c r="G8680" s="3" t="s">
        <v>41611</v>
      </c>
      <c r="H8680" s="3" t="s">
        <v>41612</v>
      </c>
    </row>
    <row r="8681" spans="1:8" ht="29" x14ac:dyDescent="0.35">
      <c r="A8681" s="4">
        <v>134341</v>
      </c>
      <c r="B8681" s="1">
        <v>45258</v>
      </c>
      <c r="C8681" s="2">
        <v>0.69773148148148145</v>
      </c>
      <c r="D8681" s="3" t="s">
        <v>892</v>
      </c>
      <c r="E8681" s="3" t="s">
        <v>15104</v>
      </c>
      <c r="F8681" s="3" t="s">
        <v>41614</v>
      </c>
      <c r="G8681" s="3" t="s">
        <v>15104</v>
      </c>
      <c r="H8681" s="3" t="s">
        <v>30687</v>
      </c>
    </row>
    <row r="8682" spans="1:8" ht="58" x14ac:dyDescent="0.35">
      <c r="A8682" s="4">
        <v>43864</v>
      </c>
      <c r="B8682" s="1">
        <v>45258</v>
      </c>
      <c r="C8682" s="2">
        <v>0.70096064814814818</v>
      </c>
      <c r="D8682" s="3" t="s">
        <v>1258</v>
      </c>
      <c r="E8682" s="3" t="s">
        <v>41618</v>
      </c>
      <c r="F8682" s="3" t="s">
        <v>41615</v>
      </c>
      <c r="G8682" s="3" t="s">
        <v>41616</v>
      </c>
      <c r="H8682" s="3" t="s">
        <v>41617</v>
      </c>
    </row>
    <row r="8683" spans="1:8" ht="87" x14ac:dyDescent="0.35">
      <c r="A8683" s="4">
        <v>167432</v>
      </c>
      <c r="B8683" s="1">
        <v>45258</v>
      </c>
      <c r="C8683" s="2">
        <v>0.70497685185185188</v>
      </c>
      <c r="D8683" s="3" t="s">
        <v>41619</v>
      </c>
      <c r="E8683" s="3" t="s">
        <v>41623</v>
      </c>
      <c r="F8683" s="3" t="s">
        <v>41620</v>
      </c>
      <c r="G8683" s="3" t="s">
        <v>41621</v>
      </c>
      <c r="H8683" s="3" t="s">
        <v>41622</v>
      </c>
    </row>
    <row r="8684" spans="1:8" x14ac:dyDescent="0.35">
      <c r="A8684" s="4">
        <v>154114</v>
      </c>
      <c r="B8684" s="1">
        <v>45258</v>
      </c>
      <c r="C8684" s="2">
        <v>0.70532407407407405</v>
      </c>
      <c r="D8684" s="3" t="s">
        <v>41624</v>
      </c>
      <c r="E8684" s="3" t="s">
        <v>14103</v>
      </c>
      <c r="F8684" s="3" t="s">
        <v>14100</v>
      </c>
      <c r="G8684" s="3" t="s">
        <v>12076</v>
      </c>
      <c r="H8684" s="3" t="s">
        <v>41625</v>
      </c>
    </row>
    <row r="8685" spans="1:8" ht="87" x14ac:dyDescent="0.35">
      <c r="A8685" s="4">
        <v>93585</v>
      </c>
      <c r="B8685" s="1">
        <v>45258</v>
      </c>
      <c r="C8685" s="2">
        <v>0.70627314814814823</v>
      </c>
      <c r="D8685" s="3" t="s">
        <v>1933</v>
      </c>
      <c r="E8685" s="3" t="s">
        <v>41627</v>
      </c>
      <c r="F8685" s="3" t="s">
        <v>41626</v>
      </c>
      <c r="G8685" s="3" t="s">
        <v>11905</v>
      </c>
      <c r="H8685" s="3" t="s">
        <v>10660</v>
      </c>
    </row>
    <row r="8686" spans="1:8" ht="29" x14ac:dyDescent="0.35">
      <c r="A8686" s="4">
        <v>58</v>
      </c>
      <c r="B8686" s="1">
        <v>45258</v>
      </c>
      <c r="C8686" s="2">
        <v>0.70814814814814808</v>
      </c>
      <c r="D8686" s="3" t="s">
        <v>41628</v>
      </c>
      <c r="E8686" s="3" t="s">
        <v>21523</v>
      </c>
      <c r="F8686" s="3" t="s">
        <v>41629</v>
      </c>
      <c r="G8686" s="3" t="s">
        <v>11798</v>
      </c>
      <c r="H8686" s="3" t="s">
        <v>41630</v>
      </c>
    </row>
    <row r="8687" spans="1:8" ht="72.5" x14ac:dyDescent="0.35">
      <c r="A8687" s="4">
        <v>201943</v>
      </c>
      <c r="B8687" s="1">
        <v>45258</v>
      </c>
      <c r="C8687" s="2">
        <v>0.71248842592592598</v>
      </c>
      <c r="D8687" s="3" t="s">
        <v>41631</v>
      </c>
      <c r="E8687" s="3" t="s">
        <v>41634</v>
      </c>
      <c r="F8687" s="3" t="s">
        <v>41632</v>
      </c>
      <c r="G8687" s="3" t="s">
        <v>41633</v>
      </c>
      <c r="H8687" s="3" t="s">
        <v>12070</v>
      </c>
    </row>
    <row r="8688" spans="1:8" ht="58" x14ac:dyDescent="0.35">
      <c r="A8688" s="4">
        <v>116844</v>
      </c>
      <c r="B8688" s="1">
        <v>45258</v>
      </c>
      <c r="C8688" s="2">
        <v>0.71337962962962964</v>
      </c>
      <c r="D8688" s="3" t="s">
        <v>41635</v>
      </c>
      <c r="E8688" s="3" t="s">
        <v>19739</v>
      </c>
      <c r="F8688" s="3" t="s">
        <v>41636</v>
      </c>
      <c r="G8688" s="3" t="e">
        <f>+ CHR. LMPHYEDEMA</f>
        <v>#NAME?</v>
      </c>
      <c r="H8688" s="3" t="s">
        <v>41637</v>
      </c>
    </row>
    <row r="8689" spans="1:8" ht="29" x14ac:dyDescent="0.35">
      <c r="A8689" s="4">
        <v>154114</v>
      </c>
      <c r="B8689" s="1">
        <v>45258</v>
      </c>
      <c r="C8689" s="2">
        <v>0.71545138888888893</v>
      </c>
      <c r="D8689" s="3" t="s">
        <v>41624</v>
      </c>
      <c r="E8689" s="3" t="s">
        <v>14103</v>
      </c>
      <c r="F8689" s="3" t="s">
        <v>14100</v>
      </c>
      <c r="G8689" s="3" t="s">
        <v>12076</v>
      </c>
      <c r="H8689" s="3" t="s">
        <v>41638</v>
      </c>
    </row>
    <row r="8690" spans="1:8" ht="72.5" x14ac:dyDescent="0.35">
      <c r="A8690" s="4">
        <v>209094</v>
      </c>
      <c r="B8690" s="1">
        <v>45258</v>
      </c>
      <c r="C8690" s="2">
        <v>0.7840625</v>
      </c>
      <c r="D8690" s="3" t="s">
        <v>11905</v>
      </c>
      <c r="E8690" s="3" t="s">
        <v>41642</v>
      </c>
      <c r="F8690" s="3" t="s">
        <v>41639</v>
      </c>
      <c r="G8690" s="3" t="s">
        <v>41640</v>
      </c>
      <c r="H8690" s="3" t="s">
        <v>41641</v>
      </c>
    </row>
    <row r="8691" spans="1:8" ht="72.5" x14ac:dyDescent="0.35">
      <c r="A8691" s="4">
        <v>209094</v>
      </c>
      <c r="B8691" s="1">
        <v>45258</v>
      </c>
      <c r="C8691" s="2">
        <v>0.78537037037037039</v>
      </c>
      <c r="D8691" s="3" t="s">
        <v>11905</v>
      </c>
      <c r="E8691" s="3" t="s">
        <v>41642</v>
      </c>
      <c r="F8691" s="3" t="s">
        <v>41639</v>
      </c>
      <c r="G8691" s="3" t="s">
        <v>41643</v>
      </c>
      <c r="H8691" s="3" t="s">
        <v>41641</v>
      </c>
    </row>
    <row r="8692" spans="1:8" ht="43.5" x14ac:dyDescent="0.35">
      <c r="A8692" s="4">
        <v>185698</v>
      </c>
      <c r="B8692" s="1">
        <v>45258</v>
      </c>
      <c r="C8692" s="2">
        <v>0.79634259259259255</v>
      </c>
      <c r="D8692" s="3" t="s">
        <v>985</v>
      </c>
      <c r="E8692" s="3" t="s">
        <v>15180</v>
      </c>
      <c r="F8692" s="3" t="s">
        <v>41644</v>
      </c>
      <c r="G8692" s="3" t="s">
        <v>41645</v>
      </c>
      <c r="H8692" s="3" t="s">
        <v>41646</v>
      </c>
    </row>
    <row r="8693" spans="1:8" ht="72.5" x14ac:dyDescent="0.35">
      <c r="A8693" s="4">
        <v>209091</v>
      </c>
      <c r="B8693" s="1">
        <v>45258</v>
      </c>
      <c r="C8693" s="2">
        <v>0.80825231481481474</v>
      </c>
      <c r="D8693" s="3" t="s">
        <v>11905</v>
      </c>
      <c r="E8693" s="3" t="s">
        <v>41649</v>
      </c>
      <c r="F8693" s="3" t="s">
        <v>41647</v>
      </c>
      <c r="G8693" s="3" t="s">
        <v>11889</v>
      </c>
      <c r="H8693" s="3" t="s">
        <v>41648</v>
      </c>
    </row>
    <row r="8694" spans="1:8" ht="58" x14ac:dyDescent="0.35">
      <c r="A8694" s="4">
        <v>130587</v>
      </c>
      <c r="B8694" s="1">
        <v>45258</v>
      </c>
      <c r="C8694" s="2">
        <v>0.81903935185185184</v>
      </c>
      <c r="D8694" s="3" t="s">
        <v>11799</v>
      </c>
      <c r="E8694" s="3" t="s">
        <v>41653</v>
      </c>
      <c r="F8694" s="3" t="s">
        <v>41650</v>
      </c>
      <c r="G8694" s="3" t="s">
        <v>41651</v>
      </c>
      <c r="H8694" s="3" t="s">
        <v>41652</v>
      </c>
    </row>
    <row r="8695" spans="1:8" ht="43.5" x14ac:dyDescent="0.35">
      <c r="A8695" s="4">
        <v>51112</v>
      </c>
      <c r="B8695" s="1">
        <v>45259</v>
      </c>
      <c r="C8695" s="2">
        <v>0.32687499999999997</v>
      </c>
      <c r="D8695" s="3" t="s">
        <v>41654</v>
      </c>
      <c r="E8695" s="3" t="s">
        <v>14302</v>
      </c>
      <c r="F8695" s="3" t="s">
        <v>41655</v>
      </c>
      <c r="G8695" s="3" t="s">
        <v>41656</v>
      </c>
      <c r="H8695" s="3" t="s">
        <v>242</v>
      </c>
    </row>
    <row r="8696" spans="1:8" ht="29" x14ac:dyDescent="0.35">
      <c r="A8696" s="4">
        <v>41224</v>
      </c>
      <c r="B8696" s="1">
        <v>45259</v>
      </c>
      <c r="C8696" s="2">
        <v>0.3271296296296296</v>
      </c>
      <c r="D8696" s="3" t="s">
        <v>1933</v>
      </c>
      <c r="E8696" s="3" t="s">
        <v>15181</v>
      </c>
      <c r="F8696" s="3" t="s">
        <v>41657</v>
      </c>
      <c r="G8696" s="3" t="s">
        <v>10896</v>
      </c>
      <c r="H8696" s="3" t="s">
        <v>41658</v>
      </c>
    </row>
    <row r="8697" spans="1:8" ht="29" x14ac:dyDescent="0.35">
      <c r="A8697" s="4">
        <v>175790</v>
      </c>
      <c r="B8697" s="1">
        <v>45259</v>
      </c>
      <c r="C8697" s="2">
        <v>0.33107638888888885</v>
      </c>
      <c r="D8697" s="3" t="s">
        <v>1933</v>
      </c>
      <c r="E8697" s="3" t="s">
        <v>41660</v>
      </c>
      <c r="F8697" s="3" t="s">
        <v>41659</v>
      </c>
      <c r="G8697" s="3" t="s">
        <v>13924</v>
      </c>
      <c r="H8697" s="3" t="s">
        <v>12399</v>
      </c>
    </row>
    <row r="8698" spans="1:8" ht="43.5" x14ac:dyDescent="0.35">
      <c r="A8698" s="4">
        <v>57062</v>
      </c>
      <c r="B8698" s="1">
        <v>45259</v>
      </c>
      <c r="C8698" s="2">
        <v>0.33195601851851853</v>
      </c>
      <c r="D8698" s="3" t="s">
        <v>41661</v>
      </c>
      <c r="E8698" s="3" t="s">
        <v>41665</v>
      </c>
      <c r="F8698" s="3" t="s">
        <v>41662</v>
      </c>
      <c r="G8698" s="3" t="s">
        <v>41663</v>
      </c>
      <c r="H8698" s="3" t="s">
        <v>41664</v>
      </c>
    </row>
    <row r="8699" spans="1:8" ht="72.5" x14ac:dyDescent="0.35">
      <c r="A8699" s="4">
        <v>38623</v>
      </c>
      <c r="B8699" s="1">
        <v>45259</v>
      </c>
      <c r="C8699" s="2">
        <v>0.33495370370370375</v>
      </c>
      <c r="D8699" s="3" t="s">
        <v>10438</v>
      </c>
      <c r="E8699" s="3" t="s">
        <v>41669</v>
      </c>
      <c r="F8699" s="3" t="s">
        <v>41666</v>
      </c>
      <c r="G8699" s="3" t="s">
        <v>41667</v>
      </c>
      <c r="H8699" s="3" t="s">
        <v>41668</v>
      </c>
    </row>
    <row r="8700" spans="1:8" ht="29" x14ac:dyDescent="0.35">
      <c r="A8700" s="4">
        <v>33545</v>
      </c>
      <c r="B8700" s="1">
        <v>45259</v>
      </c>
      <c r="C8700" s="2">
        <v>0.33597222222222217</v>
      </c>
      <c r="D8700" s="3" t="s">
        <v>1933</v>
      </c>
      <c r="E8700" s="3" t="s">
        <v>14188</v>
      </c>
      <c r="F8700" s="3" t="s">
        <v>41670</v>
      </c>
      <c r="G8700" s="3" t="s">
        <v>10728</v>
      </c>
      <c r="H8700" s="3" t="s">
        <v>41671</v>
      </c>
    </row>
    <row r="8701" spans="1:8" ht="29" x14ac:dyDescent="0.35">
      <c r="A8701" s="4">
        <v>177288</v>
      </c>
      <c r="B8701" s="1">
        <v>45259</v>
      </c>
      <c r="C8701" s="2">
        <v>0.34023148148148147</v>
      </c>
      <c r="D8701" s="3" t="s">
        <v>11107</v>
      </c>
      <c r="E8701" s="3" t="s">
        <v>15129</v>
      </c>
      <c r="F8701" s="3" t="s">
        <v>41672</v>
      </c>
      <c r="G8701" s="3" t="s">
        <v>14551</v>
      </c>
      <c r="H8701" s="3" t="s">
        <v>41673</v>
      </c>
    </row>
    <row r="8702" spans="1:8" ht="72.5" x14ac:dyDescent="0.35">
      <c r="A8702" s="4">
        <v>35622</v>
      </c>
      <c r="B8702" s="1">
        <v>45259</v>
      </c>
      <c r="C8702" s="2">
        <v>0.34121527777777777</v>
      </c>
      <c r="D8702" s="3" t="s">
        <v>1933</v>
      </c>
      <c r="E8702" s="3" t="s">
        <v>41677</v>
      </c>
      <c r="F8702" s="3" t="s">
        <v>41674</v>
      </c>
      <c r="G8702" s="3" t="s">
        <v>41675</v>
      </c>
      <c r="H8702" s="3" t="s">
        <v>41676</v>
      </c>
    </row>
    <row r="8703" spans="1:8" ht="72.5" x14ac:dyDescent="0.35">
      <c r="A8703" s="4">
        <v>47869</v>
      </c>
      <c r="B8703" s="1">
        <v>45259</v>
      </c>
      <c r="C8703" s="2">
        <v>0.34732638888888889</v>
      </c>
      <c r="D8703" s="3" t="s">
        <v>41678</v>
      </c>
      <c r="E8703" s="3" t="s">
        <v>10651</v>
      </c>
      <c r="F8703" s="3" t="s">
        <v>1780</v>
      </c>
      <c r="G8703" s="3" t="s">
        <v>41679</v>
      </c>
      <c r="H8703" s="3" t="s">
        <v>41680</v>
      </c>
    </row>
    <row r="8704" spans="1:8" ht="43.5" x14ac:dyDescent="0.35">
      <c r="A8704" s="4">
        <v>32867</v>
      </c>
      <c r="B8704" s="1">
        <v>45259</v>
      </c>
      <c r="C8704" s="2">
        <v>0.34781250000000002</v>
      </c>
      <c r="D8704" s="3" t="s">
        <v>985</v>
      </c>
      <c r="E8704" s="3" t="s">
        <v>41683</v>
      </c>
      <c r="F8704" s="3" t="s">
        <v>41681</v>
      </c>
      <c r="G8704" s="3" t="s">
        <v>100</v>
      </c>
      <c r="H8704" s="3" t="s">
        <v>41682</v>
      </c>
    </row>
    <row r="8705" spans="1:8" ht="58" x14ac:dyDescent="0.35">
      <c r="A8705" s="4">
        <v>49771</v>
      </c>
      <c r="B8705" s="1">
        <v>45259</v>
      </c>
      <c r="C8705" s="2">
        <v>0.35141203703703705</v>
      </c>
      <c r="D8705" s="3" t="s">
        <v>1933</v>
      </c>
      <c r="E8705" s="3" t="s">
        <v>41687</v>
      </c>
      <c r="F8705" s="3" t="s">
        <v>41684</v>
      </c>
      <c r="G8705" s="3" t="s">
        <v>41685</v>
      </c>
      <c r="H8705" s="3" t="s">
        <v>41686</v>
      </c>
    </row>
    <row r="8706" spans="1:8" ht="43.5" x14ac:dyDescent="0.35">
      <c r="A8706" s="4">
        <v>169380</v>
      </c>
      <c r="B8706" s="1">
        <v>45259</v>
      </c>
      <c r="C8706" s="2">
        <v>0.35531249999999998</v>
      </c>
      <c r="D8706" s="3" t="s">
        <v>11029</v>
      </c>
      <c r="E8706" s="3" t="s">
        <v>15154</v>
      </c>
      <c r="F8706" s="3" t="s">
        <v>41688</v>
      </c>
      <c r="G8706" s="3" t="s">
        <v>10896</v>
      </c>
      <c r="H8706" s="3" t="s">
        <v>12342</v>
      </c>
    </row>
    <row r="8707" spans="1:8" ht="29" x14ac:dyDescent="0.35">
      <c r="A8707" s="4">
        <v>42852</v>
      </c>
      <c r="B8707" s="1">
        <v>45259</v>
      </c>
      <c r="C8707" s="2">
        <v>0.35582175925925924</v>
      </c>
      <c r="D8707" s="3" t="s">
        <v>1258</v>
      </c>
      <c r="E8707" s="3" t="s">
        <v>41692</v>
      </c>
      <c r="F8707" s="3" t="s">
        <v>41689</v>
      </c>
      <c r="G8707" s="3" t="s">
        <v>41690</v>
      </c>
      <c r="H8707" s="3" t="s">
        <v>41691</v>
      </c>
    </row>
    <row r="8708" spans="1:8" ht="29" x14ac:dyDescent="0.35">
      <c r="A8708" s="4">
        <v>38424</v>
      </c>
      <c r="B8708" s="1">
        <v>45259</v>
      </c>
      <c r="C8708" s="2">
        <v>0.35917824074074073</v>
      </c>
      <c r="D8708" s="3" t="s">
        <v>41693</v>
      </c>
      <c r="E8708" s="3" t="s">
        <v>13001</v>
      </c>
      <c r="F8708" s="3" t="s">
        <v>41694</v>
      </c>
      <c r="G8708" s="3" t="s">
        <v>21544</v>
      </c>
      <c r="H8708" s="3" t="s">
        <v>10587</v>
      </c>
    </row>
    <row r="8709" spans="1:8" ht="58" x14ac:dyDescent="0.35">
      <c r="A8709" s="4">
        <v>159843</v>
      </c>
      <c r="B8709" s="1">
        <v>45259</v>
      </c>
      <c r="C8709" s="2">
        <v>0.36241898148148149</v>
      </c>
      <c r="D8709" s="3" t="s">
        <v>1702</v>
      </c>
      <c r="E8709" s="3" t="s">
        <v>32692</v>
      </c>
      <c r="F8709" s="3" t="s">
        <v>41695</v>
      </c>
      <c r="G8709" s="3" t="s">
        <v>32692</v>
      </c>
      <c r="H8709" s="3" t="e">
        <f>-continue medications. -Counsel ON dietary mgt, COMPLICATION monitoring.</f>
        <v>#NAME?</v>
      </c>
    </row>
    <row r="8710" spans="1:8" x14ac:dyDescent="0.35">
      <c r="A8710" s="4">
        <v>186612</v>
      </c>
      <c r="B8710" s="1">
        <v>45259</v>
      </c>
      <c r="C8710" s="2">
        <v>0.36298611111111106</v>
      </c>
      <c r="D8710" s="3" t="s">
        <v>985</v>
      </c>
      <c r="E8710" s="3" t="s">
        <v>41697</v>
      </c>
      <c r="F8710" s="3" t="s">
        <v>35486</v>
      </c>
      <c r="G8710" s="3" t="s">
        <v>41696</v>
      </c>
      <c r="H8710" s="3" t="s">
        <v>14153</v>
      </c>
    </row>
    <row r="8711" spans="1:8" ht="58" x14ac:dyDescent="0.35">
      <c r="A8711" s="4">
        <v>35296</v>
      </c>
      <c r="B8711" s="1">
        <v>45259</v>
      </c>
      <c r="C8711" s="2">
        <v>0.36524305555555553</v>
      </c>
      <c r="D8711" s="3" t="s">
        <v>985</v>
      </c>
      <c r="E8711" s="3" t="s">
        <v>14336</v>
      </c>
      <c r="F8711" s="3" t="s">
        <v>11953</v>
      </c>
      <c r="G8711" s="3" t="s">
        <v>1412</v>
      </c>
      <c r="H8711" s="3" t="s">
        <v>12234</v>
      </c>
    </row>
    <row r="8712" spans="1:8" ht="58" x14ac:dyDescent="0.35">
      <c r="A8712" s="4">
        <v>36717</v>
      </c>
      <c r="B8712" s="1">
        <v>45259</v>
      </c>
      <c r="C8712" s="2">
        <v>0.36550925925925926</v>
      </c>
      <c r="D8712" s="3" t="s">
        <v>41698</v>
      </c>
      <c r="E8712" s="3" t="s">
        <v>41701</v>
      </c>
      <c r="F8712" s="3" t="s">
        <v>41699</v>
      </c>
      <c r="G8712" s="3" t="s">
        <v>41700</v>
      </c>
      <c r="H8712" s="3" t="s">
        <v>10532</v>
      </c>
    </row>
    <row r="8713" spans="1:8" ht="43.5" x14ac:dyDescent="0.35">
      <c r="A8713" s="4">
        <v>34384</v>
      </c>
      <c r="B8713" s="1">
        <v>45259</v>
      </c>
      <c r="C8713" s="2">
        <v>0.36692129629629627</v>
      </c>
      <c r="D8713" s="3" t="s">
        <v>1933</v>
      </c>
      <c r="E8713" s="3" t="s">
        <v>41705</v>
      </c>
      <c r="F8713" s="3" t="s">
        <v>41702</v>
      </c>
      <c r="G8713" s="3" t="s">
        <v>41703</v>
      </c>
      <c r="H8713" s="3" t="s">
        <v>41704</v>
      </c>
    </row>
    <row r="8714" spans="1:8" x14ac:dyDescent="0.35">
      <c r="A8714" s="4">
        <v>38502</v>
      </c>
      <c r="B8714" s="1">
        <v>45259</v>
      </c>
      <c r="C8714" s="2">
        <v>0.36751157407407403</v>
      </c>
      <c r="D8714" s="3" t="s">
        <v>985</v>
      </c>
      <c r="E8714" s="3" t="s">
        <v>13482</v>
      </c>
      <c r="F8714" s="3" t="s">
        <v>13147</v>
      </c>
      <c r="G8714" s="3" t="s">
        <v>13482</v>
      </c>
      <c r="H8714" s="3" t="s">
        <v>12234</v>
      </c>
    </row>
    <row r="8715" spans="1:8" x14ac:dyDescent="0.35">
      <c r="A8715" s="4">
        <v>92752</v>
      </c>
      <c r="B8715" s="1">
        <v>45259</v>
      </c>
      <c r="C8715" s="2">
        <v>0.36980324074074072</v>
      </c>
      <c r="D8715" s="3" t="s">
        <v>985</v>
      </c>
      <c r="E8715" s="3" t="s">
        <v>49</v>
      </c>
      <c r="F8715" s="3" t="s">
        <v>11147</v>
      </c>
      <c r="G8715" s="3" t="s">
        <v>49</v>
      </c>
      <c r="H8715" s="3" t="s">
        <v>10726</v>
      </c>
    </row>
    <row r="8716" spans="1:8" ht="43.5" x14ac:dyDescent="0.35">
      <c r="A8716" s="4">
        <v>196857</v>
      </c>
      <c r="B8716" s="1">
        <v>45259</v>
      </c>
      <c r="C8716" s="2">
        <v>0.37278935185185186</v>
      </c>
      <c r="D8716" s="3" t="s">
        <v>10438</v>
      </c>
      <c r="E8716" s="3" t="s">
        <v>41708</v>
      </c>
      <c r="F8716" s="3" t="s">
        <v>41706</v>
      </c>
      <c r="G8716" s="3" t="s">
        <v>41707</v>
      </c>
      <c r="H8716" s="3" t="s">
        <v>11774</v>
      </c>
    </row>
    <row r="8717" spans="1:8" x14ac:dyDescent="0.35">
      <c r="A8717" s="4">
        <v>100296</v>
      </c>
      <c r="B8717" s="1">
        <v>45259</v>
      </c>
      <c r="C8717" s="2">
        <v>0.37315972222222221</v>
      </c>
      <c r="D8717" s="3" t="s">
        <v>985</v>
      </c>
      <c r="E8717" s="3" t="s">
        <v>1997</v>
      </c>
      <c r="F8717" s="3" t="s">
        <v>12899</v>
      </c>
      <c r="G8717" s="3" t="s">
        <v>1997</v>
      </c>
      <c r="H8717" s="3" t="s">
        <v>10726</v>
      </c>
    </row>
    <row r="8718" spans="1:8" ht="116" x14ac:dyDescent="0.35">
      <c r="A8718" s="4">
        <v>154294</v>
      </c>
      <c r="B8718" s="1">
        <v>45259</v>
      </c>
      <c r="C8718" s="2">
        <v>0.37554398148148144</v>
      </c>
      <c r="D8718" s="3" t="s">
        <v>41709</v>
      </c>
      <c r="E8718" s="3" t="s">
        <v>41713</v>
      </c>
      <c r="F8718" s="3" t="s">
        <v>41710</v>
      </c>
      <c r="G8718" s="3" t="s">
        <v>41711</v>
      </c>
      <c r="H8718" s="3" t="s">
        <v>41712</v>
      </c>
    </row>
    <row r="8719" spans="1:8" ht="130.5" x14ac:dyDescent="0.35">
      <c r="A8719" s="4">
        <v>36561</v>
      </c>
      <c r="B8719" s="1">
        <v>45259</v>
      </c>
      <c r="C8719" s="2">
        <v>0.37623842592592593</v>
      </c>
      <c r="D8719" s="3" t="s">
        <v>41714</v>
      </c>
      <c r="E8719" s="3" t="s">
        <v>12040</v>
      </c>
      <c r="F8719" s="3" t="s">
        <v>12068</v>
      </c>
      <c r="G8719" s="3" t="s">
        <v>11732</v>
      </c>
      <c r="H8719" s="3" t="s">
        <v>41715</v>
      </c>
    </row>
    <row r="8720" spans="1:8" ht="29" x14ac:dyDescent="0.35">
      <c r="A8720" s="4">
        <v>41224</v>
      </c>
      <c r="B8720" s="1">
        <v>45259</v>
      </c>
      <c r="C8720" s="2">
        <v>0.37784722222222222</v>
      </c>
      <c r="D8720" s="3" t="s">
        <v>10601</v>
      </c>
      <c r="E8720" s="3" t="s">
        <v>15181</v>
      </c>
      <c r="F8720" s="3" t="s">
        <v>1509</v>
      </c>
      <c r="G8720" s="3" t="s">
        <v>14503</v>
      </c>
      <c r="H8720" s="3" t="s">
        <v>41716</v>
      </c>
    </row>
    <row r="8721" spans="1:8" ht="43.5" x14ac:dyDescent="0.35">
      <c r="A8721" s="4">
        <v>151737</v>
      </c>
      <c r="B8721" s="1">
        <v>45259</v>
      </c>
      <c r="C8721" s="2">
        <v>0.37929398148148147</v>
      </c>
      <c r="D8721" s="3" t="s">
        <v>1258</v>
      </c>
      <c r="E8721" s="3" t="s">
        <v>41720</v>
      </c>
      <c r="F8721" s="3" t="s">
        <v>41717</v>
      </c>
      <c r="G8721" s="3" t="s">
        <v>41718</v>
      </c>
      <c r="H8721" s="3" t="s">
        <v>41719</v>
      </c>
    </row>
    <row r="8722" spans="1:8" ht="43.5" x14ac:dyDescent="0.35">
      <c r="A8722" s="4">
        <v>40574</v>
      </c>
      <c r="B8722" s="1">
        <v>45259</v>
      </c>
      <c r="C8722" s="2">
        <v>0.38130787037037034</v>
      </c>
      <c r="D8722" s="3" t="s">
        <v>1933</v>
      </c>
      <c r="E8722" s="3" t="s">
        <v>41723</v>
      </c>
      <c r="F8722" s="3" t="s">
        <v>41721</v>
      </c>
      <c r="G8722" s="3" t="s">
        <v>10754</v>
      </c>
      <c r="H8722" s="3" t="s">
        <v>41722</v>
      </c>
    </row>
    <row r="8723" spans="1:8" ht="43.5" x14ac:dyDescent="0.35">
      <c r="A8723" s="4">
        <v>131609</v>
      </c>
      <c r="B8723" s="1">
        <v>45259</v>
      </c>
      <c r="C8723" s="2">
        <v>0.3830439814814815</v>
      </c>
      <c r="D8723" s="3" t="s">
        <v>41724</v>
      </c>
      <c r="E8723" s="3" t="s">
        <v>41727</v>
      </c>
      <c r="F8723" s="3" t="s">
        <v>41725</v>
      </c>
      <c r="G8723" s="3" t="s">
        <v>41726</v>
      </c>
      <c r="H8723" s="3" t="s">
        <v>34501</v>
      </c>
    </row>
    <row r="8724" spans="1:8" ht="43.5" x14ac:dyDescent="0.35">
      <c r="A8724" s="4">
        <v>38391</v>
      </c>
      <c r="B8724" s="1">
        <v>45259</v>
      </c>
      <c r="C8724" s="2">
        <v>0.38305555555555554</v>
      </c>
      <c r="D8724" s="3" t="s">
        <v>41728</v>
      </c>
      <c r="E8724" s="3" t="s">
        <v>41730</v>
      </c>
      <c r="F8724" s="3" t="s">
        <v>41729</v>
      </c>
      <c r="G8724" s="3" t="s">
        <v>41730</v>
      </c>
      <c r="H8724" s="3" t="s">
        <v>11430</v>
      </c>
    </row>
    <row r="8725" spans="1:8" x14ac:dyDescent="0.35">
      <c r="A8725" s="4">
        <v>50303</v>
      </c>
      <c r="B8725" s="1">
        <v>45259</v>
      </c>
      <c r="C8725" s="2">
        <v>0.38361111111111112</v>
      </c>
      <c r="D8725" s="3" t="s">
        <v>11029</v>
      </c>
      <c r="E8725" s="3" t="s">
        <v>12695</v>
      </c>
      <c r="F8725" s="3" t="s">
        <v>41731</v>
      </c>
      <c r="G8725" s="3" t="s">
        <v>41732</v>
      </c>
      <c r="H8725" s="3" t="s">
        <v>41733</v>
      </c>
    </row>
    <row r="8726" spans="1:8" ht="145" x14ac:dyDescent="0.35">
      <c r="A8726" s="4">
        <v>36540</v>
      </c>
      <c r="B8726" s="1">
        <v>45259</v>
      </c>
      <c r="C8726" s="2">
        <v>0.38387731481481485</v>
      </c>
      <c r="D8726" s="3" t="s">
        <v>41734</v>
      </c>
      <c r="E8726" s="3" t="s">
        <v>41736</v>
      </c>
      <c r="F8726" s="3" t="s">
        <v>12434</v>
      </c>
      <c r="G8726" s="3" t="s">
        <v>11732</v>
      </c>
      <c r="H8726" s="3" t="s">
        <v>41735</v>
      </c>
    </row>
    <row r="8727" spans="1:8" x14ac:dyDescent="0.35">
      <c r="A8727" s="4">
        <v>50303</v>
      </c>
      <c r="B8727" s="1">
        <v>45259</v>
      </c>
      <c r="C8727" s="2">
        <v>0.38394675925925931</v>
      </c>
      <c r="D8727" s="3" t="s">
        <v>11029</v>
      </c>
      <c r="E8727" s="3" t="s">
        <v>12695</v>
      </c>
      <c r="F8727" s="3" t="s">
        <v>41731</v>
      </c>
      <c r="G8727" s="3" t="s">
        <v>41732</v>
      </c>
      <c r="H8727" s="3" t="s">
        <v>41733</v>
      </c>
    </row>
    <row r="8728" spans="1:8" ht="58" x14ac:dyDescent="0.35">
      <c r="A8728" s="4">
        <v>173439</v>
      </c>
      <c r="B8728" s="1">
        <v>45259</v>
      </c>
      <c r="C8728" s="2">
        <v>0.39026620370370368</v>
      </c>
      <c r="D8728" s="3" t="s">
        <v>13448</v>
      </c>
      <c r="E8728" s="3" t="s">
        <v>41740</v>
      </c>
      <c r="F8728" s="3" t="s">
        <v>41737</v>
      </c>
      <c r="G8728" s="3" t="s">
        <v>41738</v>
      </c>
      <c r="H8728" s="3" t="s">
        <v>41739</v>
      </c>
    </row>
    <row r="8729" spans="1:8" ht="58" x14ac:dyDescent="0.35">
      <c r="A8729" s="4">
        <v>209109</v>
      </c>
      <c r="B8729" s="1">
        <v>45259</v>
      </c>
      <c r="C8729" s="2">
        <v>0.3909259259259259</v>
      </c>
      <c r="D8729" s="3" t="s">
        <v>41741</v>
      </c>
      <c r="E8729" s="3" t="s">
        <v>41745</v>
      </c>
      <c r="F8729" s="3" t="s">
        <v>41742</v>
      </c>
      <c r="G8729" s="3" t="s">
        <v>41743</v>
      </c>
      <c r="H8729" s="3" t="s">
        <v>41744</v>
      </c>
    </row>
    <row r="8730" spans="1:8" ht="29" x14ac:dyDescent="0.35">
      <c r="A8730" s="4">
        <v>191634</v>
      </c>
      <c r="B8730" s="1">
        <v>45259</v>
      </c>
      <c r="C8730" s="2">
        <v>0.39232638888888888</v>
      </c>
      <c r="D8730" s="3" t="s">
        <v>1436</v>
      </c>
      <c r="E8730" s="3" t="s">
        <v>22117</v>
      </c>
      <c r="F8730" s="3" t="s">
        <v>41746</v>
      </c>
      <c r="G8730" s="3" t="s">
        <v>13008</v>
      </c>
      <c r="H8730" s="3" t="s">
        <v>11630</v>
      </c>
    </row>
    <row r="8731" spans="1:8" ht="87" x14ac:dyDescent="0.35">
      <c r="A8731" s="4">
        <v>44147</v>
      </c>
      <c r="B8731" s="1">
        <v>45259</v>
      </c>
      <c r="C8731" s="2">
        <v>0.39266203703703706</v>
      </c>
      <c r="D8731" s="3" t="s">
        <v>41747</v>
      </c>
      <c r="E8731" s="3" t="s">
        <v>41750</v>
      </c>
      <c r="F8731" s="3" t="s">
        <v>41748</v>
      </c>
      <c r="G8731" s="3" t="e">
        <f>-Sub-therapeutic INR</f>
        <v>#NAME?</v>
      </c>
      <c r="H8731" s="3" t="s">
        <v>41749</v>
      </c>
    </row>
    <row r="8732" spans="1:8" ht="29" x14ac:dyDescent="0.35">
      <c r="A8732" s="4">
        <v>113617</v>
      </c>
      <c r="B8732" s="1">
        <v>45259</v>
      </c>
      <c r="C8732" s="2">
        <v>0.39361111111111113</v>
      </c>
      <c r="D8732" s="3" t="s">
        <v>1436</v>
      </c>
      <c r="E8732" s="3" t="s">
        <v>41752</v>
      </c>
      <c r="F8732" s="3" t="s">
        <v>41751</v>
      </c>
      <c r="G8732" s="3" t="s">
        <v>41752</v>
      </c>
      <c r="H8732" s="3" t="s">
        <v>10726</v>
      </c>
    </row>
    <row r="8733" spans="1:8" ht="58" x14ac:dyDescent="0.35">
      <c r="A8733" s="4">
        <v>175077</v>
      </c>
      <c r="B8733" s="1">
        <v>45259</v>
      </c>
      <c r="C8733" s="2">
        <v>0.39469907407407406</v>
      </c>
      <c r="D8733" s="3" t="s">
        <v>1702</v>
      </c>
      <c r="E8733" s="3" t="s">
        <v>41756</v>
      </c>
      <c r="F8733" s="3" t="s">
        <v>41753</v>
      </c>
      <c r="G8733" s="3" t="s">
        <v>41754</v>
      </c>
      <c r="H8733" s="3" t="s">
        <v>41755</v>
      </c>
    </row>
    <row r="8734" spans="1:8" ht="29" x14ac:dyDescent="0.35">
      <c r="A8734" s="4">
        <v>51822</v>
      </c>
      <c r="B8734" s="1">
        <v>45259</v>
      </c>
      <c r="C8734" s="2">
        <v>0.39576388888888886</v>
      </c>
      <c r="D8734" s="3" t="s">
        <v>1933</v>
      </c>
      <c r="E8734" s="3" t="s">
        <v>14189</v>
      </c>
      <c r="F8734" s="3" t="s">
        <v>41757</v>
      </c>
      <c r="G8734" s="3" t="s">
        <v>13924</v>
      </c>
      <c r="H8734" s="3" t="s">
        <v>41758</v>
      </c>
    </row>
    <row r="8735" spans="1:8" ht="29" x14ac:dyDescent="0.35">
      <c r="A8735" s="4">
        <v>51822</v>
      </c>
      <c r="B8735" s="1">
        <v>45259</v>
      </c>
      <c r="C8735" s="2">
        <v>0.39589120370370368</v>
      </c>
      <c r="D8735" s="3" t="s">
        <v>1933</v>
      </c>
      <c r="E8735" s="3" t="s">
        <v>14189</v>
      </c>
      <c r="F8735" s="3" t="s">
        <v>41757</v>
      </c>
      <c r="G8735" s="3" t="s">
        <v>13924</v>
      </c>
      <c r="H8735" s="3" t="s">
        <v>41758</v>
      </c>
    </row>
    <row r="8736" spans="1:8" ht="72.5" x14ac:dyDescent="0.35">
      <c r="A8736" s="4">
        <v>209136</v>
      </c>
      <c r="B8736" s="1">
        <v>45259</v>
      </c>
      <c r="C8736" s="2">
        <v>0.39674768518518522</v>
      </c>
      <c r="D8736" s="3" t="s">
        <v>41759</v>
      </c>
      <c r="E8736" s="3" t="s">
        <v>41763</v>
      </c>
      <c r="F8736" s="3" t="s">
        <v>41760</v>
      </c>
      <c r="G8736" s="3" t="s">
        <v>41761</v>
      </c>
      <c r="H8736" s="3" t="s">
        <v>41762</v>
      </c>
    </row>
    <row r="8737" spans="1:8" ht="58" x14ac:dyDescent="0.35">
      <c r="A8737" s="4">
        <v>58661</v>
      </c>
      <c r="B8737" s="1">
        <v>45259</v>
      </c>
      <c r="C8737" s="2">
        <v>0.39723379629629635</v>
      </c>
      <c r="D8737" s="3" t="s">
        <v>11985</v>
      </c>
      <c r="E8737" s="3" t="s">
        <v>41766</v>
      </c>
      <c r="F8737" s="3" t="s">
        <v>41764</v>
      </c>
      <c r="G8737" s="3" t="s">
        <v>10408</v>
      </c>
      <c r="H8737" s="3" t="s">
        <v>41765</v>
      </c>
    </row>
    <row r="8738" spans="1:8" ht="29" x14ac:dyDescent="0.35">
      <c r="A8738" s="4">
        <v>144331</v>
      </c>
      <c r="B8738" s="1">
        <v>45259</v>
      </c>
      <c r="C8738" s="2">
        <v>0.39802083333333332</v>
      </c>
      <c r="D8738" s="3" t="s">
        <v>1473</v>
      </c>
      <c r="E8738" s="3" t="s">
        <v>41768</v>
      </c>
      <c r="F8738" s="3" t="s">
        <v>41767</v>
      </c>
      <c r="G8738" s="3" t="s">
        <v>10514</v>
      </c>
      <c r="H8738" s="3" t="s">
        <v>10685</v>
      </c>
    </row>
    <row r="8739" spans="1:8" x14ac:dyDescent="0.35">
      <c r="A8739" s="4">
        <v>7723</v>
      </c>
      <c r="B8739" s="1">
        <v>45259</v>
      </c>
      <c r="C8739" s="2">
        <v>0.40173611111111113</v>
      </c>
      <c r="D8739" s="3" t="s">
        <v>10339</v>
      </c>
      <c r="E8739" s="3" t="s">
        <v>41770</v>
      </c>
      <c r="F8739" s="3" t="s">
        <v>41769</v>
      </c>
      <c r="G8739" s="3" t="s">
        <v>41770</v>
      </c>
      <c r="H8739" s="3" t="s">
        <v>41771</v>
      </c>
    </row>
    <row r="8740" spans="1:8" ht="145" x14ac:dyDescent="0.35">
      <c r="A8740" s="4">
        <v>89135</v>
      </c>
      <c r="B8740" s="1">
        <v>45259</v>
      </c>
      <c r="C8740" s="2">
        <v>0.40460648148148143</v>
      </c>
      <c r="D8740" s="3" t="s">
        <v>41772</v>
      </c>
      <c r="E8740" s="3" t="s">
        <v>41776</v>
      </c>
      <c r="F8740" s="3" t="s">
        <v>41773</v>
      </c>
      <c r="G8740" s="3" t="s">
        <v>41774</v>
      </c>
      <c r="H8740" s="3" t="s">
        <v>41775</v>
      </c>
    </row>
    <row r="8741" spans="1:8" ht="58" x14ac:dyDescent="0.35">
      <c r="A8741" s="4">
        <v>117183</v>
      </c>
      <c r="B8741" s="1">
        <v>45259</v>
      </c>
      <c r="C8741" s="2">
        <v>0.40577546296296302</v>
      </c>
      <c r="D8741" s="3" t="s">
        <v>41777</v>
      </c>
      <c r="E8741" s="3" t="s">
        <v>41781</v>
      </c>
      <c r="F8741" s="3" t="s">
        <v>41778</v>
      </c>
      <c r="G8741" s="3" t="s">
        <v>41779</v>
      </c>
      <c r="H8741" s="3" t="s">
        <v>41780</v>
      </c>
    </row>
    <row r="8742" spans="1:8" x14ac:dyDescent="0.35">
      <c r="A8742" s="4">
        <v>100777</v>
      </c>
      <c r="B8742" s="1">
        <v>45259</v>
      </c>
      <c r="C8742" s="2">
        <v>0.40778935185185183</v>
      </c>
      <c r="D8742" s="3" t="s">
        <v>41782</v>
      </c>
      <c r="E8742" s="3" t="s">
        <v>41785</v>
      </c>
      <c r="F8742" s="3" t="s">
        <v>2012</v>
      </c>
      <c r="G8742" s="3" t="s">
        <v>41783</v>
      </c>
      <c r="H8742" s="3" t="s">
        <v>41784</v>
      </c>
    </row>
    <row r="8743" spans="1:8" ht="145" x14ac:dyDescent="0.35">
      <c r="A8743" s="4">
        <v>46426</v>
      </c>
      <c r="B8743" s="1">
        <v>45259</v>
      </c>
      <c r="C8743" s="2">
        <v>0.41040509259259261</v>
      </c>
      <c r="D8743" s="3" t="s">
        <v>41786</v>
      </c>
      <c r="E8743" s="3" t="s">
        <v>12040</v>
      </c>
      <c r="F8743" s="3" t="s">
        <v>12434</v>
      </c>
      <c r="G8743" s="3" t="s">
        <v>11732</v>
      </c>
      <c r="H8743" s="3" t="s">
        <v>41787</v>
      </c>
    </row>
    <row r="8744" spans="1:8" x14ac:dyDescent="0.35">
      <c r="A8744" s="4">
        <v>3259</v>
      </c>
      <c r="B8744" s="1">
        <v>45259</v>
      </c>
      <c r="C8744" s="2">
        <v>0.41046296296296297</v>
      </c>
      <c r="D8744" s="3" t="s">
        <v>985</v>
      </c>
      <c r="E8744" s="3" t="s">
        <v>1997</v>
      </c>
      <c r="F8744" s="3" t="s">
        <v>41788</v>
      </c>
      <c r="G8744" s="3" t="s">
        <v>1997</v>
      </c>
      <c r="H8744" s="3" t="s">
        <v>12234</v>
      </c>
    </row>
    <row r="8745" spans="1:8" ht="29" x14ac:dyDescent="0.35">
      <c r="A8745" s="4">
        <v>41224</v>
      </c>
      <c r="B8745" s="1">
        <v>45259</v>
      </c>
      <c r="C8745" s="2">
        <v>0.41059027777777773</v>
      </c>
      <c r="D8745" s="3" t="s">
        <v>1933</v>
      </c>
      <c r="E8745" s="3" t="s">
        <v>15181</v>
      </c>
      <c r="F8745" s="3" t="s">
        <v>1805</v>
      </c>
      <c r="G8745" s="3" t="s">
        <v>14551</v>
      </c>
      <c r="H8745" s="3" t="s">
        <v>41789</v>
      </c>
    </row>
    <row r="8746" spans="1:8" ht="29" x14ac:dyDescent="0.35">
      <c r="A8746" s="4">
        <v>42357</v>
      </c>
      <c r="B8746" s="1">
        <v>45259</v>
      </c>
      <c r="C8746" s="2">
        <v>0.4107986111111111</v>
      </c>
      <c r="D8746" s="3" t="s">
        <v>1288</v>
      </c>
      <c r="E8746" s="3" t="s">
        <v>41791</v>
      </c>
      <c r="F8746" s="3" t="s">
        <v>41790</v>
      </c>
      <c r="G8746" s="3" t="s">
        <v>41791</v>
      </c>
      <c r="H8746" s="3" t="s">
        <v>41792</v>
      </c>
    </row>
    <row r="8747" spans="1:8" ht="43.5" x14ac:dyDescent="0.35">
      <c r="A8747" s="4">
        <v>161398</v>
      </c>
      <c r="B8747" s="1">
        <v>45259</v>
      </c>
      <c r="C8747" s="2">
        <v>0.41128472222222223</v>
      </c>
      <c r="D8747" s="3" t="s">
        <v>1258</v>
      </c>
      <c r="E8747" s="3" t="s">
        <v>14193</v>
      </c>
      <c r="F8747" s="3" t="s">
        <v>41793</v>
      </c>
      <c r="G8747" s="3" t="s">
        <v>41794</v>
      </c>
      <c r="H8747" s="3" t="s">
        <v>41795</v>
      </c>
    </row>
    <row r="8748" spans="1:8" x14ac:dyDescent="0.35">
      <c r="A8748" s="4">
        <v>34367</v>
      </c>
      <c r="B8748" s="1">
        <v>45259</v>
      </c>
      <c r="C8748" s="2">
        <v>0.41392361111111109</v>
      </c>
      <c r="D8748" s="3" t="s">
        <v>12112</v>
      </c>
      <c r="E8748" s="3" t="s">
        <v>13792</v>
      </c>
      <c r="F8748" s="3" t="s">
        <v>12751</v>
      </c>
      <c r="G8748" s="3" t="s">
        <v>13792</v>
      </c>
      <c r="H8748" s="3" t="s">
        <v>13626</v>
      </c>
    </row>
    <row r="8749" spans="1:8" ht="43.5" x14ac:dyDescent="0.35">
      <c r="A8749" s="4">
        <v>169380</v>
      </c>
      <c r="B8749" s="1">
        <v>45259</v>
      </c>
      <c r="C8749" s="2">
        <v>0.41427083333333337</v>
      </c>
      <c r="D8749" s="3" t="s">
        <v>1933</v>
      </c>
      <c r="E8749" s="3" t="s">
        <v>15154</v>
      </c>
      <c r="F8749" s="3" t="s">
        <v>1800</v>
      </c>
      <c r="G8749" s="3" t="s">
        <v>14452</v>
      </c>
      <c r="H8749" s="3" t="s">
        <v>41796</v>
      </c>
    </row>
    <row r="8750" spans="1:8" ht="101.5" x14ac:dyDescent="0.35">
      <c r="A8750" s="4">
        <v>177477</v>
      </c>
      <c r="B8750" s="1">
        <v>45259</v>
      </c>
      <c r="C8750" s="2">
        <v>0.41975694444444445</v>
      </c>
      <c r="D8750" s="3" t="s">
        <v>41797</v>
      </c>
      <c r="E8750" s="3" t="s">
        <v>41801</v>
      </c>
      <c r="F8750" s="3" t="s">
        <v>41798</v>
      </c>
      <c r="G8750" s="3" t="s">
        <v>41799</v>
      </c>
      <c r="H8750" s="3" t="s">
        <v>41800</v>
      </c>
    </row>
    <row r="8751" spans="1:8" ht="159.5" x14ac:dyDescent="0.35">
      <c r="A8751" s="4">
        <v>32938</v>
      </c>
      <c r="B8751" s="1">
        <v>45259</v>
      </c>
      <c r="C8751" s="2">
        <v>0.42100694444444442</v>
      </c>
      <c r="D8751" s="3" t="s">
        <v>41802</v>
      </c>
      <c r="E8751" s="3" t="s">
        <v>11267</v>
      </c>
      <c r="F8751" s="3" t="s">
        <v>13803</v>
      </c>
      <c r="G8751" s="3" t="s">
        <v>14280</v>
      </c>
      <c r="H8751" s="3" t="s">
        <v>41803</v>
      </c>
    </row>
    <row r="8752" spans="1:8" x14ac:dyDescent="0.35">
      <c r="A8752" s="4">
        <v>70194</v>
      </c>
      <c r="B8752" s="1">
        <v>45259</v>
      </c>
      <c r="C8752" s="2">
        <v>0.42211805555555554</v>
      </c>
      <c r="D8752" s="3" t="s">
        <v>985</v>
      </c>
      <c r="E8752" s="3" t="s">
        <v>11614</v>
      </c>
      <c r="F8752" s="3" t="s">
        <v>13088</v>
      </c>
      <c r="G8752" s="3" t="s">
        <v>11614</v>
      </c>
      <c r="H8752" s="3" t="s">
        <v>10726</v>
      </c>
    </row>
    <row r="8753" spans="1:8" x14ac:dyDescent="0.35">
      <c r="A8753" s="4">
        <v>36832</v>
      </c>
      <c r="B8753" s="1">
        <v>45259</v>
      </c>
      <c r="C8753" s="2">
        <v>0.42226851851851849</v>
      </c>
      <c r="D8753" s="3" t="s">
        <v>10317</v>
      </c>
      <c r="E8753" s="3" t="s">
        <v>12790</v>
      </c>
      <c r="F8753" s="3" t="s">
        <v>12780</v>
      </c>
      <c r="G8753" s="3" t="s">
        <v>12790</v>
      </c>
      <c r="H8753" s="3" t="s">
        <v>13626</v>
      </c>
    </row>
    <row r="8754" spans="1:8" ht="87" x14ac:dyDescent="0.35">
      <c r="A8754" s="4">
        <v>145418</v>
      </c>
      <c r="B8754" s="1">
        <v>45259</v>
      </c>
      <c r="C8754" s="2">
        <v>0.42555555555555552</v>
      </c>
      <c r="D8754" s="3" t="s">
        <v>41804</v>
      </c>
      <c r="E8754" s="3" t="s">
        <v>41808</v>
      </c>
      <c r="F8754" s="3" t="s">
        <v>41805</v>
      </c>
      <c r="G8754" s="3" t="s">
        <v>41806</v>
      </c>
      <c r="H8754" s="3" t="s">
        <v>41807</v>
      </c>
    </row>
    <row r="8755" spans="1:8" ht="43.5" x14ac:dyDescent="0.35">
      <c r="A8755" s="4">
        <v>183631</v>
      </c>
      <c r="B8755" s="1">
        <v>45259</v>
      </c>
      <c r="C8755" s="2">
        <v>0.4268055555555556</v>
      </c>
      <c r="D8755" s="3" t="s">
        <v>11985</v>
      </c>
      <c r="E8755" s="3" t="s">
        <v>41811</v>
      </c>
      <c r="F8755" s="3" t="s">
        <v>41809</v>
      </c>
      <c r="G8755" s="3" t="s">
        <v>100</v>
      </c>
      <c r="H8755" s="3" t="s">
        <v>41810</v>
      </c>
    </row>
    <row r="8756" spans="1:8" ht="188.5" x14ac:dyDescent="0.35">
      <c r="A8756" s="4">
        <v>32293</v>
      </c>
      <c r="B8756" s="1">
        <v>45259</v>
      </c>
      <c r="C8756" s="2">
        <v>0.42979166666666663</v>
      </c>
      <c r="D8756" s="3" t="s">
        <v>41812</v>
      </c>
      <c r="E8756" s="3" t="s">
        <v>41816</v>
      </c>
      <c r="F8756" s="3" t="s">
        <v>41813</v>
      </c>
      <c r="G8756" s="3" t="s">
        <v>41814</v>
      </c>
      <c r="H8756" s="3" t="s">
        <v>41815</v>
      </c>
    </row>
    <row r="8757" spans="1:8" ht="87" x14ac:dyDescent="0.35">
      <c r="A8757" s="4">
        <v>49793</v>
      </c>
      <c r="B8757" s="1">
        <v>45259</v>
      </c>
      <c r="C8757" s="2">
        <v>0.42982638888888891</v>
      </c>
      <c r="D8757" s="3" t="s">
        <v>41817</v>
      </c>
      <c r="E8757" s="3" t="s">
        <v>41821</v>
      </c>
      <c r="F8757" s="3" t="s">
        <v>41818</v>
      </c>
      <c r="G8757" s="3" t="s">
        <v>41819</v>
      </c>
      <c r="H8757" s="3" t="s">
        <v>41820</v>
      </c>
    </row>
    <row r="8758" spans="1:8" ht="43.5" x14ac:dyDescent="0.35">
      <c r="A8758" s="4">
        <v>32234</v>
      </c>
      <c r="B8758" s="1">
        <v>45259</v>
      </c>
      <c r="C8758" s="2">
        <v>0.43216435185185187</v>
      </c>
      <c r="D8758" s="3" t="s">
        <v>41822</v>
      </c>
      <c r="E8758" s="3" t="s">
        <v>41826</v>
      </c>
      <c r="F8758" s="3" t="s">
        <v>41823</v>
      </c>
      <c r="G8758" s="3" t="s">
        <v>41824</v>
      </c>
      <c r="H8758" s="3" t="s">
        <v>41825</v>
      </c>
    </row>
    <row r="8759" spans="1:8" ht="43.5" x14ac:dyDescent="0.35">
      <c r="A8759" s="4">
        <v>57323</v>
      </c>
      <c r="B8759" s="1">
        <v>45259</v>
      </c>
      <c r="C8759" s="2">
        <v>0.43250000000000005</v>
      </c>
      <c r="D8759" s="3" t="s">
        <v>1436</v>
      </c>
      <c r="E8759" s="3" t="s">
        <v>13008</v>
      </c>
      <c r="F8759" s="3" t="s">
        <v>13088</v>
      </c>
      <c r="G8759" s="3" t="s">
        <v>6150</v>
      </c>
      <c r="H8759" s="3" t="s">
        <v>12234</v>
      </c>
    </row>
    <row r="8760" spans="1:8" ht="43.5" x14ac:dyDescent="0.35">
      <c r="A8760" s="4">
        <v>48444</v>
      </c>
      <c r="B8760" s="1">
        <v>45259</v>
      </c>
      <c r="C8760" s="2">
        <v>0.43282407407407408</v>
      </c>
      <c r="D8760" s="3" t="s">
        <v>41827</v>
      </c>
      <c r="E8760" s="3" t="s">
        <v>41831</v>
      </c>
      <c r="F8760" s="3" t="s">
        <v>41828</v>
      </c>
      <c r="G8760" s="3" t="s">
        <v>41829</v>
      </c>
      <c r="H8760" s="3" t="s">
        <v>41830</v>
      </c>
    </row>
    <row r="8761" spans="1:8" ht="72.5" x14ac:dyDescent="0.35">
      <c r="A8761" s="4">
        <v>75319</v>
      </c>
      <c r="B8761" s="1">
        <v>45259</v>
      </c>
      <c r="C8761" s="2">
        <v>0.43487268518518518</v>
      </c>
      <c r="D8761" s="3" t="s">
        <v>10995</v>
      </c>
      <c r="E8761" s="3" t="s">
        <v>41834</v>
      </c>
      <c r="F8761" s="3" t="s">
        <v>41832</v>
      </c>
      <c r="G8761" s="3" t="s">
        <v>41833</v>
      </c>
      <c r="H8761" s="3" t="s">
        <v>18123</v>
      </c>
    </row>
    <row r="8762" spans="1:8" ht="29" x14ac:dyDescent="0.35">
      <c r="A8762" s="4">
        <v>115322</v>
      </c>
      <c r="B8762" s="1">
        <v>45259</v>
      </c>
      <c r="C8762" s="2">
        <v>0.43531249999999999</v>
      </c>
      <c r="D8762" s="3" t="s">
        <v>233</v>
      </c>
      <c r="E8762" s="3" t="s">
        <v>41836</v>
      </c>
      <c r="F8762" s="3" t="s">
        <v>41835</v>
      </c>
      <c r="G8762" s="3" t="s">
        <v>11781</v>
      </c>
      <c r="H8762" s="3" t="s">
        <v>12652</v>
      </c>
    </row>
    <row r="8763" spans="1:8" ht="43.5" x14ac:dyDescent="0.35">
      <c r="A8763" s="4">
        <v>204178</v>
      </c>
      <c r="B8763" s="1">
        <v>45259</v>
      </c>
      <c r="C8763" s="2">
        <v>0.43541666666666662</v>
      </c>
      <c r="D8763" s="3" t="s">
        <v>985</v>
      </c>
      <c r="E8763" s="3" t="s">
        <v>41840</v>
      </c>
      <c r="F8763" s="3" t="s">
        <v>41837</v>
      </c>
      <c r="G8763" s="3" t="s">
        <v>41838</v>
      </c>
      <c r="H8763" s="3" t="s">
        <v>41839</v>
      </c>
    </row>
    <row r="8764" spans="1:8" ht="58" x14ac:dyDescent="0.35">
      <c r="A8764" s="4">
        <v>40155</v>
      </c>
      <c r="B8764" s="1">
        <v>45259</v>
      </c>
      <c r="C8764" s="2">
        <v>0.43678240740740737</v>
      </c>
      <c r="D8764" s="3" t="s">
        <v>41841</v>
      </c>
      <c r="E8764" s="3" t="s">
        <v>15126</v>
      </c>
      <c r="F8764" s="3" t="s">
        <v>41842</v>
      </c>
      <c r="G8764" s="3" t="s">
        <v>41843</v>
      </c>
      <c r="H8764" s="3" t="s">
        <v>14741</v>
      </c>
    </row>
    <row r="8765" spans="1:8" x14ac:dyDescent="0.35">
      <c r="A8765" s="4">
        <v>21361</v>
      </c>
      <c r="B8765" s="1">
        <v>45259</v>
      </c>
      <c r="C8765" s="2">
        <v>0.43712962962962965</v>
      </c>
      <c r="D8765" s="3" t="s">
        <v>985</v>
      </c>
      <c r="E8765" s="3" t="s">
        <v>49</v>
      </c>
      <c r="F8765" s="3" t="s">
        <v>12712</v>
      </c>
      <c r="G8765" s="3" t="s">
        <v>49</v>
      </c>
      <c r="H8765" s="3" t="s">
        <v>10726</v>
      </c>
    </row>
    <row r="8766" spans="1:8" ht="58" x14ac:dyDescent="0.35">
      <c r="A8766" s="4">
        <v>69351</v>
      </c>
      <c r="B8766" s="1">
        <v>45259</v>
      </c>
      <c r="C8766" s="2">
        <v>0.43753472222222217</v>
      </c>
      <c r="D8766" s="3" t="s">
        <v>41844</v>
      </c>
      <c r="E8766" s="3" t="s">
        <v>41848</v>
      </c>
      <c r="F8766" s="3" t="s">
        <v>41845</v>
      </c>
      <c r="G8766" s="3" t="s">
        <v>41846</v>
      </c>
      <c r="H8766" s="3" t="s">
        <v>41847</v>
      </c>
    </row>
    <row r="8767" spans="1:8" ht="58" x14ac:dyDescent="0.35">
      <c r="A8767" s="4">
        <v>40954</v>
      </c>
      <c r="B8767" s="1">
        <v>45259</v>
      </c>
      <c r="C8767" s="2">
        <v>0.43887731481481485</v>
      </c>
      <c r="D8767" s="3" t="s">
        <v>985</v>
      </c>
      <c r="E8767" s="3" t="s">
        <v>14485</v>
      </c>
      <c r="F8767" s="3" t="s">
        <v>13088</v>
      </c>
      <c r="G8767" s="3" t="s">
        <v>14485</v>
      </c>
      <c r="H8767" s="3" t="s">
        <v>11630</v>
      </c>
    </row>
    <row r="8768" spans="1:8" ht="72.5" x14ac:dyDescent="0.35">
      <c r="A8768" s="4">
        <v>173878</v>
      </c>
      <c r="B8768" s="1">
        <v>45259</v>
      </c>
      <c r="C8768" s="2">
        <v>0.44160879629629629</v>
      </c>
      <c r="D8768" s="3" t="s">
        <v>1258</v>
      </c>
      <c r="E8768" s="3" t="s">
        <v>41851</v>
      </c>
      <c r="F8768" s="3" t="s">
        <v>41849</v>
      </c>
      <c r="G8768" s="3" t="s">
        <v>13695</v>
      </c>
      <c r="H8768" s="3" t="s">
        <v>41850</v>
      </c>
    </row>
    <row r="8769" spans="1:8" ht="43.5" x14ac:dyDescent="0.35">
      <c r="A8769" s="4">
        <v>27883</v>
      </c>
      <c r="B8769" s="1">
        <v>45259</v>
      </c>
      <c r="C8769" s="2">
        <v>0.44228009259259254</v>
      </c>
      <c r="D8769" s="3" t="s">
        <v>1436</v>
      </c>
      <c r="E8769" s="3" t="s">
        <v>41852</v>
      </c>
      <c r="F8769" s="3" t="s">
        <v>11953</v>
      </c>
      <c r="G8769" s="3" t="s">
        <v>41852</v>
      </c>
      <c r="H8769" s="3" t="s">
        <v>10726</v>
      </c>
    </row>
    <row r="8770" spans="1:8" ht="72.5" x14ac:dyDescent="0.35">
      <c r="A8770" s="4">
        <v>167706</v>
      </c>
      <c r="B8770" s="1">
        <v>45259</v>
      </c>
      <c r="C8770" s="2">
        <v>0.44446759259259255</v>
      </c>
      <c r="D8770" s="3" t="s">
        <v>985</v>
      </c>
      <c r="E8770" s="3" t="s">
        <v>41855</v>
      </c>
      <c r="F8770" s="3" t="s">
        <v>12521</v>
      </c>
      <c r="G8770" s="3" t="s">
        <v>41853</v>
      </c>
      <c r="H8770" s="3" t="s">
        <v>41854</v>
      </c>
    </row>
    <row r="8771" spans="1:8" ht="72.5" x14ac:dyDescent="0.35">
      <c r="A8771" s="4">
        <v>23228</v>
      </c>
      <c r="B8771" s="1">
        <v>45259</v>
      </c>
      <c r="C8771" s="2">
        <v>0.44472222222222224</v>
      </c>
      <c r="D8771" s="3" t="s">
        <v>41856</v>
      </c>
      <c r="E8771" s="3" t="s">
        <v>41860</v>
      </c>
      <c r="F8771" s="3" t="s">
        <v>41857</v>
      </c>
      <c r="G8771" s="3" t="s">
        <v>41858</v>
      </c>
      <c r="H8771" s="3" t="s">
        <v>41859</v>
      </c>
    </row>
    <row r="8772" spans="1:8" ht="43.5" x14ac:dyDescent="0.35">
      <c r="A8772" s="4">
        <v>106058</v>
      </c>
      <c r="B8772" s="1">
        <v>45259</v>
      </c>
      <c r="C8772" s="2">
        <v>0.4456134259259259</v>
      </c>
      <c r="D8772" s="3" t="s">
        <v>11985</v>
      </c>
      <c r="E8772" s="3" t="s">
        <v>15261</v>
      </c>
      <c r="F8772" s="3" t="s">
        <v>41861</v>
      </c>
      <c r="G8772" s="3" t="s">
        <v>10408</v>
      </c>
      <c r="H8772" s="3" t="s">
        <v>41862</v>
      </c>
    </row>
    <row r="8773" spans="1:8" ht="87" x14ac:dyDescent="0.35">
      <c r="A8773" s="4">
        <v>10604</v>
      </c>
      <c r="B8773" s="1">
        <v>45259</v>
      </c>
      <c r="C8773" s="2">
        <v>0.44563657407407403</v>
      </c>
      <c r="D8773" s="3" t="s">
        <v>985</v>
      </c>
      <c r="E8773" s="3" t="s">
        <v>41863</v>
      </c>
      <c r="F8773" s="3" t="s">
        <v>11953</v>
      </c>
      <c r="G8773" s="3" t="s">
        <v>14717</v>
      </c>
      <c r="H8773" s="3" t="s">
        <v>11630</v>
      </c>
    </row>
    <row r="8774" spans="1:8" ht="43.5" x14ac:dyDescent="0.35">
      <c r="A8774" s="4">
        <v>160759</v>
      </c>
      <c r="B8774" s="1">
        <v>45259</v>
      </c>
      <c r="C8774" s="2">
        <v>0.44590277777777776</v>
      </c>
      <c r="D8774" s="3" t="s">
        <v>1702</v>
      </c>
      <c r="E8774" s="3" t="s">
        <v>17340</v>
      </c>
      <c r="F8774" s="3" t="s">
        <v>41864</v>
      </c>
      <c r="G8774" s="3" t="s">
        <v>41865</v>
      </c>
      <c r="H8774" s="3" t="s">
        <v>41866</v>
      </c>
    </row>
    <row r="8775" spans="1:8" ht="145" x14ac:dyDescent="0.35">
      <c r="A8775" s="4">
        <v>42509</v>
      </c>
      <c r="B8775" s="1">
        <v>45259</v>
      </c>
      <c r="C8775" s="2">
        <v>0.44717592592592598</v>
      </c>
      <c r="D8775" s="3" t="s">
        <v>41867</v>
      </c>
      <c r="E8775" s="3" t="s">
        <v>41871</v>
      </c>
      <c r="F8775" s="3" t="s">
        <v>41868</v>
      </c>
      <c r="G8775" s="3" t="s">
        <v>41869</v>
      </c>
      <c r="H8775" s="3" t="s">
        <v>41870</v>
      </c>
    </row>
    <row r="8776" spans="1:8" ht="72.5" x14ac:dyDescent="0.35">
      <c r="A8776" s="4">
        <v>115958</v>
      </c>
      <c r="B8776" s="1">
        <v>45259</v>
      </c>
      <c r="C8776" s="2">
        <v>0.44784722222222223</v>
      </c>
      <c r="D8776" s="3" t="s">
        <v>41872</v>
      </c>
      <c r="E8776" s="3" t="s">
        <v>41874</v>
      </c>
      <c r="F8776" s="3" t="s">
        <v>41873</v>
      </c>
      <c r="G8776" s="3" t="e">
        <f>-HTN + COPD + fatty liver + BPH + GA</f>
        <v>#NAME?</v>
      </c>
      <c r="H8776" s="3" t="s">
        <v>14153</v>
      </c>
    </row>
    <row r="8777" spans="1:8" ht="29" x14ac:dyDescent="0.35">
      <c r="A8777" s="4">
        <v>134223</v>
      </c>
      <c r="B8777" s="1">
        <v>45259</v>
      </c>
      <c r="C8777" s="2">
        <v>0.44905092592592594</v>
      </c>
      <c r="D8777" s="3" t="s">
        <v>11985</v>
      </c>
      <c r="E8777" s="3" t="s">
        <v>15176</v>
      </c>
      <c r="F8777" s="3" t="s">
        <v>41875</v>
      </c>
      <c r="G8777" s="3" t="s">
        <v>11799</v>
      </c>
      <c r="H8777" s="3" t="s">
        <v>41876</v>
      </c>
    </row>
    <row r="8778" spans="1:8" ht="43.5" x14ac:dyDescent="0.35">
      <c r="A8778" s="4">
        <v>39880</v>
      </c>
      <c r="B8778" s="1">
        <v>45259</v>
      </c>
      <c r="C8778" s="2">
        <v>0.44946759259259261</v>
      </c>
      <c r="D8778" s="3" t="s">
        <v>41877</v>
      </c>
      <c r="E8778" s="3" t="s">
        <v>41881</v>
      </c>
      <c r="F8778" s="3" t="s">
        <v>41878</v>
      </c>
      <c r="G8778" s="3" t="s">
        <v>41879</v>
      </c>
      <c r="H8778" s="3" t="s">
        <v>41880</v>
      </c>
    </row>
    <row r="8779" spans="1:8" x14ac:dyDescent="0.35">
      <c r="A8779" s="4">
        <v>120162</v>
      </c>
      <c r="B8779" s="1">
        <v>45259</v>
      </c>
      <c r="C8779" s="2">
        <v>0.45045138888888886</v>
      </c>
      <c r="D8779" s="3" t="s">
        <v>985</v>
      </c>
      <c r="E8779" s="3" t="s">
        <v>41883</v>
      </c>
      <c r="F8779" s="3" t="s">
        <v>41882</v>
      </c>
      <c r="G8779" s="3" t="s">
        <v>41883</v>
      </c>
      <c r="H8779" s="3" t="s">
        <v>11526</v>
      </c>
    </row>
    <row r="8780" spans="1:8" x14ac:dyDescent="0.35">
      <c r="A8780" s="4">
        <v>187521</v>
      </c>
      <c r="B8780" s="1">
        <v>45259</v>
      </c>
      <c r="C8780" s="2">
        <v>0.45153935185185184</v>
      </c>
      <c r="D8780" s="3" t="s">
        <v>41884</v>
      </c>
      <c r="E8780" s="3" t="s">
        <v>41885</v>
      </c>
      <c r="F8780" s="3" t="s">
        <v>12830</v>
      </c>
      <c r="G8780" s="3" t="s">
        <v>41885</v>
      </c>
      <c r="H8780" s="3" t="s">
        <v>13626</v>
      </c>
    </row>
    <row r="8781" spans="1:8" ht="43.5" x14ac:dyDescent="0.35">
      <c r="A8781" s="4">
        <v>7781</v>
      </c>
      <c r="B8781" s="1">
        <v>45259</v>
      </c>
      <c r="C8781" s="2">
        <v>0.45425925925925931</v>
      </c>
      <c r="D8781" s="3" t="s">
        <v>41886</v>
      </c>
      <c r="E8781" s="3" t="s">
        <v>12058</v>
      </c>
      <c r="F8781" s="3" t="s">
        <v>41887</v>
      </c>
      <c r="G8781" s="3" t="s">
        <v>14528</v>
      </c>
      <c r="H8781" s="3" t="s">
        <v>41888</v>
      </c>
    </row>
    <row r="8782" spans="1:8" ht="29" x14ac:dyDescent="0.35">
      <c r="A8782" s="4">
        <v>197274</v>
      </c>
      <c r="B8782" s="1">
        <v>45259</v>
      </c>
      <c r="C8782" s="2">
        <v>0.45524305555555555</v>
      </c>
      <c r="D8782" s="3" t="s">
        <v>1403</v>
      </c>
      <c r="E8782" s="3" t="s">
        <v>41892</v>
      </c>
      <c r="F8782" s="3" t="s">
        <v>41889</v>
      </c>
      <c r="G8782" s="3" t="s">
        <v>41890</v>
      </c>
      <c r="H8782" s="3" t="s">
        <v>41891</v>
      </c>
    </row>
    <row r="8783" spans="1:8" ht="87" x14ac:dyDescent="0.35">
      <c r="A8783" s="4">
        <v>1192</v>
      </c>
      <c r="B8783" s="1">
        <v>45259</v>
      </c>
      <c r="C8783" s="2">
        <v>0.45575231481481482</v>
      </c>
      <c r="D8783" s="3" t="s">
        <v>1436</v>
      </c>
      <c r="E8783" s="3" t="s">
        <v>39189</v>
      </c>
      <c r="F8783" s="3" t="s">
        <v>11953</v>
      </c>
      <c r="G8783" s="3" t="s">
        <v>39189</v>
      </c>
      <c r="H8783" s="3" t="s">
        <v>11630</v>
      </c>
    </row>
    <row r="8784" spans="1:8" ht="101.5" x14ac:dyDescent="0.35">
      <c r="A8784" s="4">
        <v>139349</v>
      </c>
      <c r="B8784" s="1">
        <v>45259</v>
      </c>
      <c r="C8784" s="2">
        <v>0.45655092592592594</v>
      </c>
      <c r="D8784" s="3" t="s">
        <v>41893</v>
      </c>
      <c r="E8784" s="3" t="s">
        <v>14125</v>
      </c>
      <c r="F8784" s="3" t="s">
        <v>41894</v>
      </c>
      <c r="G8784" s="3" t="s">
        <v>41895</v>
      </c>
      <c r="H8784" s="3" t="s">
        <v>41896</v>
      </c>
    </row>
    <row r="8785" spans="1:8" ht="29" x14ac:dyDescent="0.35">
      <c r="A8785" s="4">
        <v>180492</v>
      </c>
      <c r="B8785" s="1">
        <v>45259</v>
      </c>
      <c r="C8785" s="2">
        <v>0.45787037037037037</v>
      </c>
      <c r="D8785" s="3" t="s">
        <v>12295</v>
      </c>
      <c r="E8785" s="3" t="s">
        <v>41897</v>
      </c>
      <c r="F8785" s="3" t="s">
        <v>12830</v>
      </c>
      <c r="G8785" s="3" t="s">
        <v>41897</v>
      </c>
      <c r="H8785" s="3" t="s">
        <v>13626</v>
      </c>
    </row>
    <row r="8786" spans="1:8" ht="58" x14ac:dyDescent="0.35">
      <c r="A8786" s="4">
        <v>40949</v>
      </c>
      <c r="B8786" s="1">
        <v>45259</v>
      </c>
      <c r="C8786" s="2">
        <v>0.46356481481481482</v>
      </c>
      <c r="D8786" s="3" t="s">
        <v>10412</v>
      </c>
      <c r="E8786" s="3" t="s">
        <v>41899</v>
      </c>
      <c r="F8786" s="3" t="s">
        <v>41898</v>
      </c>
      <c r="G8786" s="3" t="s">
        <v>10623</v>
      </c>
      <c r="H8786" s="3" t="s">
        <v>12474</v>
      </c>
    </row>
    <row r="8787" spans="1:8" x14ac:dyDescent="0.35">
      <c r="A8787" s="4">
        <v>86272</v>
      </c>
      <c r="B8787" s="1">
        <v>45259</v>
      </c>
      <c r="C8787" s="2">
        <v>0.46375000000000005</v>
      </c>
      <c r="D8787" s="3" t="s">
        <v>12282</v>
      </c>
      <c r="E8787" s="3" t="s">
        <v>12560</v>
      </c>
      <c r="F8787" s="3" t="s">
        <v>2012</v>
      </c>
      <c r="G8787" s="3" t="s">
        <v>12560</v>
      </c>
      <c r="H8787" s="3" t="s">
        <v>13626</v>
      </c>
    </row>
    <row r="8788" spans="1:8" ht="58" x14ac:dyDescent="0.35">
      <c r="A8788" s="4">
        <v>55723</v>
      </c>
      <c r="B8788" s="1">
        <v>45259</v>
      </c>
      <c r="C8788" s="2">
        <v>0.46401620370370367</v>
      </c>
      <c r="D8788" s="3" t="s">
        <v>11085</v>
      </c>
      <c r="E8788" s="3" t="s">
        <v>41901</v>
      </c>
      <c r="F8788" s="3" t="s">
        <v>41900</v>
      </c>
      <c r="G8788" s="3" t="s">
        <v>13695</v>
      </c>
      <c r="H8788" s="3" t="s">
        <v>13490</v>
      </c>
    </row>
    <row r="8789" spans="1:8" ht="43.5" x14ac:dyDescent="0.35">
      <c r="A8789" s="4">
        <v>180855</v>
      </c>
      <c r="B8789" s="1">
        <v>45259</v>
      </c>
      <c r="C8789" s="2">
        <v>0.46468749999999998</v>
      </c>
      <c r="D8789" s="3" t="s">
        <v>12524</v>
      </c>
      <c r="E8789" s="3" t="s">
        <v>15208</v>
      </c>
      <c r="F8789" s="3" t="s">
        <v>41902</v>
      </c>
      <c r="G8789" s="3" t="s">
        <v>15208</v>
      </c>
      <c r="H8789" s="3" t="s">
        <v>11526</v>
      </c>
    </row>
    <row r="8790" spans="1:8" ht="43.5" x14ac:dyDescent="0.35">
      <c r="A8790" s="4">
        <v>167695</v>
      </c>
      <c r="B8790" s="1">
        <v>45259</v>
      </c>
      <c r="C8790" s="2">
        <v>0.46795138888888888</v>
      </c>
      <c r="D8790" s="3" t="s">
        <v>41903</v>
      </c>
      <c r="E8790" s="3" t="s">
        <v>13125</v>
      </c>
      <c r="F8790" s="3" t="s">
        <v>41904</v>
      </c>
      <c r="G8790" s="3" t="s">
        <v>41905</v>
      </c>
      <c r="H8790" s="3" t="s">
        <v>41906</v>
      </c>
    </row>
    <row r="8791" spans="1:8" x14ac:dyDescent="0.35">
      <c r="A8791" s="4">
        <v>44119</v>
      </c>
      <c r="B8791" s="1">
        <v>45259</v>
      </c>
      <c r="C8791" s="2">
        <v>0.46863425925925922</v>
      </c>
      <c r="D8791" s="3" t="s">
        <v>41907</v>
      </c>
      <c r="E8791" s="3" t="s">
        <v>15135</v>
      </c>
      <c r="F8791" s="3" t="s">
        <v>41908</v>
      </c>
      <c r="G8791" s="3" t="s">
        <v>41909</v>
      </c>
      <c r="H8791" s="3" t="s">
        <v>41910</v>
      </c>
    </row>
    <row r="8792" spans="1:8" ht="29" x14ac:dyDescent="0.35">
      <c r="A8792" s="4">
        <v>206504</v>
      </c>
      <c r="B8792" s="1">
        <v>45259</v>
      </c>
      <c r="C8792" s="2">
        <v>0.4710185185185185</v>
      </c>
      <c r="D8792" s="3" t="s">
        <v>1071</v>
      </c>
      <c r="E8792" s="3" t="s">
        <v>41913</v>
      </c>
      <c r="F8792" s="3" t="s">
        <v>14788</v>
      </c>
      <c r="G8792" s="3" t="s">
        <v>41911</v>
      </c>
      <c r="H8792" s="3" t="s">
        <v>41912</v>
      </c>
    </row>
    <row r="8793" spans="1:8" x14ac:dyDescent="0.35">
      <c r="A8793" s="4">
        <v>10567</v>
      </c>
      <c r="B8793" s="1">
        <v>45259</v>
      </c>
      <c r="C8793" s="2">
        <v>0.47106481481481483</v>
      </c>
      <c r="D8793" s="3" t="s">
        <v>1288</v>
      </c>
      <c r="E8793" s="3" t="s">
        <v>41915</v>
      </c>
      <c r="F8793" s="3" t="s">
        <v>41914</v>
      </c>
      <c r="G8793" s="3" t="s">
        <v>41915</v>
      </c>
      <c r="H8793" s="3" t="s">
        <v>11526</v>
      </c>
    </row>
    <row r="8794" spans="1:8" ht="116" x14ac:dyDescent="0.35">
      <c r="A8794" s="4">
        <v>195211</v>
      </c>
      <c r="B8794" s="1">
        <v>45259</v>
      </c>
      <c r="C8794" s="2">
        <v>0.47297453703703707</v>
      </c>
      <c r="D8794" s="3" t="s">
        <v>41916</v>
      </c>
      <c r="E8794" s="3" t="s">
        <v>41919</v>
      </c>
      <c r="F8794" s="3" t="s">
        <v>41917</v>
      </c>
      <c r="G8794" s="3" t="e">
        <f>+ STERIOD induced LEUKOCYTOSIS</f>
        <v>#NAME?</v>
      </c>
      <c r="H8794" s="3" t="s">
        <v>41918</v>
      </c>
    </row>
    <row r="8795" spans="1:8" ht="43.5" x14ac:dyDescent="0.35">
      <c r="A8795" s="4">
        <v>54461</v>
      </c>
      <c r="B8795" s="1">
        <v>45259</v>
      </c>
      <c r="C8795" s="2">
        <v>0.47321759259259261</v>
      </c>
      <c r="D8795" s="3" t="s">
        <v>14215</v>
      </c>
      <c r="E8795" s="3" t="s">
        <v>10846</v>
      </c>
      <c r="F8795" s="3" t="s">
        <v>41920</v>
      </c>
      <c r="G8795" s="3" t="s">
        <v>41921</v>
      </c>
      <c r="H8795" s="3" t="s">
        <v>41922</v>
      </c>
    </row>
    <row r="8796" spans="1:8" ht="29" x14ac:dyDescent="0.35">
      <c r="A8796" s="4">
        <v>144668</v>
      </c>
      <c r="B8796" s="1">
        <v>45259</v>
      </c>
      <c r="C8796" s="2">
        <v>0.47671296296296295</v>
      </c>
      <c r="D8796" s="3" t="s">
        <v>10412</v>
      </c>
      <c r="E8796" s="3" t="s">
        <v>41926</v>
      </c>
      <c r="F8796" s="3" t="s">
        <v>41923</v>
      </c>
      <c r="G8796" s="3" t="s">
        <v>41924</v>
      </c>
      <c r="H8796" s="3" t="s">
        <v>41925</v>
      </c>
    </row>
    <row r="8797" spans="1:8" ht="43.5" x14ac:dyDescent="0.35">
      <c r="A8797" s="4">
        <v>34352</v>
      </c>
      <c r="B8797" s="1">
        <v>45259</v>
      </c>
      <c r="C8797" s="2">
        <v>0.48033564814814816</v>
      </c>
      <c r="D8797" s="3" t="s">
        <v>41927</v>
      </c>
      <c r="E8797" s="3" t="s">
        <v>12058</v>
      </c>
      <c r="F8797" s="3" t="s">
        <v>13629</v>
      </c>
      <c r="G8797" s="3" t="s">
        <v>11732</v>
      </c>
      <c r="H8797" s="3" t="s">
        <v>41928</v>
      </c>
    </row>
    <row r="8798" spans="1:8" ht="101.5" x14ac:dyDescent="0.35">
      <c r="A8798" s="4">
        <v>68390</v>
      </c>
      <c r="B8798" s="1">
        <v>45259</v>
      </c>
      <c r="C8798" s="2">
        <v>0.48137731481481483</v>
      </c>
      <c r="D8798" s="3" t="s">
        <v>41929</v>
      </c>
      <c r="E8798" s="3" t="s">
        <v>15124</v>
      </c>
      <c r="F8798" s="3" t="s">
        <v>41930</v>
      </c>
      <c r="G8798" s="3" t="s">
        <v>41931</v>
      </c>
      <c r="H8798" s="3" t="s">
        <v>41932</v>
      </c>
    </row>
    <row r="8799" spans="1:8" x14ac:dyDescent="0.35">
      <c r="A8799" s="4">
        <v>36845</v>
      </c>
      <c r="B8799" s="1">
        <v>45259</v>
      </c>
      <c r="C8799" s="2">
        <v>0.48150462962962964</v>
      </c>
      <c r="D8799" s="3" t="s">
        <v>10339</v>
      </c>
      <c r="E8799" s="3" t="s">
        <v>41935</v>
      </c>
      <c r="F8799" s="3" t="s">
        <v>41933</v>
      </c>
      <c r="G8799" s="3" t="s">
        <v>41934</v>
      </c>
      <c r="H8799" s="3" t="s">
        <v>39850</v>
      </c>
    </row>
    <row r="8800" spans="1:8" x14ac:dyDescent="0.35">
      <c r="A8800" s="4">
        <v>122986</v>
      </c>
      <c r="B8800" s="1">
        <v>45259</v>
      </c>
      <c r="C8800" s="2">
        <v>0.48358796296296297</v>
      </c>
      <c r="D8800" s="3" t="s">
        <v>41936</v>
      </c>
      <c r="E8800" s="3" t="s">
        <v>41937</v>
      </c>
      <c r="F8800" s="3" t="s">
        <v>12780</v>
      </c>
      <c r="G8800" s="3" t="s">
        <v>41937</v>
      </c>
      <c r="H8800" s="3" t="s">
        <v>41938</v>
      </c>
    </row>
    <row r="8801" spans="1:8" ht="29" x14ac:dyDescent="0.35">
      <c r="A8801" s="4">
        <v>42385</v>
      </c>
      <c r="B8801" s="1">
        <v>45259</v>
      </c>
      <c r="C8801" s="2">
        <v>0.48416666666666663</v>
      </c>
      <c r="D8801" s="3" t="s">
        <v>10412</v>
      </c>
      <c r="E8801" s="3" t="s">
        <v>41942</v>
      </c>
      <c r="F8801" s="3" t="s">
        <v>41939</v>
      </c>
      <c r="G8801" s="3" t="s">
        <v>41940</v>
      </c>
      <c r="H8801" s="3" t="s">
        <v>41941</v>
      </c>
    </row>
    <row r="8802" spans="1:8" ht="101.5" x14ac:dyDescent="0.35">
      <c r="A8802" s="4">
        <v>170345</v>
      </c>
      <c r="B8802" s="1">
        <v>45259</v>
      </c>
      <c r="C8802" s="2">
        <v>0.48674768518518513</v>
      </c>
      <c r="D8802" s="3" t="s">
        <v>167</v>
      </c>
      <c r="E8802" s="3" t="s">
        <v>41946</v>
      </c>
      <c r="F8802" s="3" t="s">
        <v>41943</v>
      </c>
      <c r="G8802" s="3" t="s">
        <v>41944</v>
      </c>
      <c r="H8802" s="3" t="s">
        <v>41945</v>
      </c>
    </row>
    <row r="8803" spans="1:8" ht="58" x14ac:dyDescent="0.35">
      <c r="A8803" s="4">
        <v>8250</v>
      </c>
      <c r="B8803" s="1">
        <v>45259</v>
      </c>
      <c r="C8803" s="2">
        <v>0.48827546296296293</v>
      </c>
      <c r="D8803" s="3" t="s">
        <v>41947</v>
      </c>
      <c r="E8803" s="3" t="s">
        <v>12058</v>
      </c>
      <c r="F8803" s="3" t="s">
        <v>41948</v>
      </c>
      <c r="G8803" s="3" t="s">
        <v>11732</v>
      </c>
      <c r="H8803" s="3" t="s">
        <v>41949</v>
      </c>
    </row>
    <row r="8804" spans="1:8" ht="43.5" x14ac:dyDescent="0.35">
      <c r="A8804" s="4">
        <v>49633</v>
      </c>
      <c r="B8804" s="1">
        <v>45259</v>
      </c>
      <c r="C8804" s="2">
        <v>0.48891203703703701</v>
      </c>
      <c r="D8804" s="3" t="s">
        <v>1288</v>
      </c>
      <c r="E8804" s="3" t="s">
        <v>41952</v>
      </c>
      <c r="F8804" s="3" t="s">
        <v>41950</v>
      </c>
      <c r="G8804" s="3" t="s">
        <v>41951</v>
      </c>
      <c r="H8804" s="3" t="s">
        <v>11526</v>
      </c>
    </row>
    <row r="8805" spans="1:8" ht="29" x14ac:dyDescent="0.35">
      <c r="A8805" s="4">
        <v>138733</v>
      </c>
      <c r="B8805" s="1">
        <v>45259</v>
      </c>
      <c r="C8805" s="2">
        <v>0.48994212962962963</v>
      </c>
      <c r="D8805" s="3" t="s">
        <v>10412</v>
      </c>
      <c r="E8805" s="3" t="s">
        <v>41954</v>
      </c>
      <c r="F8805" s="3" t="s">
        <v>1521</v>
      </c>
      <c r="G8805" s="3" t="s">
        <v>14503</v>
      </c>
      <c r="H8805" s="3" t="s">
        <v>41953</v>
      </c>
    </row>
    <row r="8806" spans="1:8" ht="87" x14ac:dyDescent="0.35">
      <c r="A8806" s="4">
        <v>38096</v>
      </c>
      <c r="B8806" s="1">
        <v>45259</v>
      </c>
      <c r="C8806" s="2">
        <v>0.49116898148148147</v>
      </c>
      <c r="D8806" s="3" t="s">
        <v>10438</v>
      </c>
      <c r="E8806" s="3" t="s">
        <v>41958</v>
      </c>
      <c r="F8806" s="3" t="s">
        <v>41955</v>
      </c>
      <c r="G8806" s="3" t="s">
        <v>41956</v>
      </c>
      <c r="H8806" s="3" t="s">
        <v>41957</v>
      </c>
    </row>
    <row r="8807" spans="1:8" ht="101.5" x14ac:dyDescent="0.35">
      <c r="A8807" s="4">
        <v>40827</v>
      </c>
      <c r="B8807" s="1">
        <v>45259</v>
      </c>
      <c r="C8807" s="2">
        <v>0.49223379629629632</v>
      </c>
      <c r="D8807" s="3" t="s">
        <v>41959</v>
      </c>
      <c r="E8807" s="3" t="s">
        <v>41963</v>
      </c>
      <c r="F8807" s="3" t="s">
        <v>41960</v>
      </c>
      <c r="G8807" s="3" t="s">
        <v>41961</v>
      </c>
      <c r="H8807" s="3" t="s">
        <v>41962</v>
      </c>
    </row>
    <row r="8808" spans="1:8" ht="43.5" x14ac:dyDescent="0.35">
      <c r="A8808" s="4">
        <v>39588</v>
      </c>
      <c r="B8808" s="1">
        <v>45259</v>
      </c>
      <c r="C8808" s="2">
        <v>0.49284722222222221</v>
      </c>
      <c r="D8808" s="3" t="s">
        <v>985</v>
      </c>
      <c r="E8808" s="3" t="s">
        <v>41966</v>
      </c>
      <c r="F8808" s="3" t="s">
        <v>41964</v>
      </c>
      <c r="G8808" s="3" t="s">
        <v>41965</v>
      </c>
      <c r="H8808" s="3" t="s">
        <v>4190</v>
      </c>
    </row>
    <row r="8809" spans="1:8" ht="87" x14ac:dyDescent="0.35">
      <c r="A8809" s="4">
        <v>70042</v>
      </c>
      <c r="B8809" s="1">
        <v>45259</v>
      </c>
      <c r="C8809" s="2">
        <v>0.4942361111111111</v>
      </c>
      <c r="D8809" s="3" t="s">
        <v>41967</v>
      </c>
      <c r="E8809" s="3" t="s">
        <v>13017</v>
      </c>
      <c r="F8809" s="3" t="s">
        <v>13769</v>
      </c>
      <c r="G8809" s="3" t="s">
        <v>41968</v>
      </c>
      <c r="H8809" s="3" t="s">
        <v>41969</v>
      </c>
    </row>
    <row r="8810" spans="1:8" x14ac:dyDescent="0.35">
      <c r="A8810" s="4">
        <v>162790</v>
      </c>
      <c r="B8810" s="1">
        <v>45259</v>
      </c>
      <c r="C8810" s="2">
        <v>0.49472222222222223</v>
      </c>
      <c r="D8810" s="3" t="s">
        <v>12295</v>
      </c>
      <c r="E8810" s="3" t="s">
        <v>41970</v>
      </c>
      <c r="F8810" s="3" t="s">
        <v>13529</v>
      </c>
      <c r="G8810" s="3" t="s">
        <v>41970</v>
      </c>
      <c r="H8810" s="3" t="s">
        <v>12248</v>
      </c>
    </row>
    <row r="8811" spans="1:8" ht="58" x14ac:dyDescent="0.35">
      <c r="A8811" s="4">
        <v>54661</v>
      </c>
      <c r="B8811" s="1">
        <v>45259</v>
      </c>
      <c r="C8811" s="2">
        <v>0.4950694444444444</v>
      </c>
      <c r="D8811" s="3" t="s">
        <v>11107</v>
      </c>
      <c r="E8811" s="3" t="s">
        <v>11171</v>
      </c>
      <c r="F8811" s="3" t="s">
        <v>41971</v>
      </c>
      <c r="G8811" s="3" t="s">
        <v>11013</v>
      </c>
      <c r="H8811" s="3" t="s">
        <v>41972</v>
      </c>
    </row>
    <row r="8812" spans="1:8" ht="101.5" x14ac:dyDescent="0.35">
      <c r="A8812" s="4">
        <v>38336</v>
      </c>
      <c r="B8812" s="1">
        <v>45259</v>
      </c>
      <c r="C8812" s="2">
        <v>0.49638888888888894</v>
      </c>
      <c r="D8812" s="3" t="s">
        <v>41973</v>
      </c>
      <c r="E8812" s="3" t="s">
        <v>41976</v>
      </c>
      <c r="F8812" s="3" t="s">
        <v>41974</v>
      </c>
      <c r="G8812" s="3" t="s">
        <v>41975</v>
      </c>
      <c r="H8812" s="3" t="s">
        <v>10358</v>
      </c>
    </row>
    <row r="8813" spans="1:8" x14ac:dyDescent="0.35">
      <c r="A8813" s="4">
        <v>1010</v>
      </c>
      <c r="B8813" s="1">
        <v>45259</v>
      </c>
      <c r="C8813" s="2">
        <v>0.4982638888888889</v>
      </c>
      <c r="D8813" s="3" t="s">
        <v>1933</v>
      </c>
      <c r="E8813" s="3" t="s">
        <v>41980</v>
      </c>
      <c r="F8813" s="3" t="s">
        <v>41977</v>
      </c>
      <c r="G8813" s="3" t="s">
        <v>41978</v>
      </c>
      <c r="H8813" s="3" t="s">
        <v>41979</v>
      </c>
    </row>
    <row r="8814" spans="1:8" ht="29" x14ac:dyDescent="0.35">
      <c r="A8814" s="4">
        <v>159546</v>
      </c>
      <c r="B8814" s="1">
        <v>45259</v>
      </c>
      <c r="C8814" s="2">
        <v>0.5009837962962963</v>
      </c>
      <c r="D8814" s="3" t="e">
        <f>- no COMPLAINT</f>
        <v>#NAME?</v>
      </c>
      <c r="E8814" s="3" t="e">
        <f>- for ANC FOLLOW up</f>
        <v>#NAME?</v>
      </c>
      <c r="F8814" s="3" t="s">
        <v>41981</v>
      </c>
      <c r="G8814" s="3" t="s">
        <v>41982</v>
      </c>
      <c r="H8814" s="3" t="s">
        <v>41983</v>
      </c>
    </row>
    <row r="8815" spans="1:8" ht="58" x14ac:dyDescent="0.35">
      <c r="A8815" s="4">
        <v>43379</v>
      </c>
      <c r="B8815" s="1">
        <v>45259</v>
      </c>
      <c r="C8815" s="2">
        <v>0.5017476851851852</v>
      </c>
      <c r="D8815" s="3" t="s">
        <v>41216</v>
      </c>
      <c r="E8815" s="3" t="s">
        <v>41220</v>
      </c>
      <c r="F8815" s="3" t="s">
        <v>41984</v>
      </c>
      <c r="G8815" s="3" t="s">
        <v>41985</v>
      </c>
      <c r="H8815" s="3" t="s">
        <v>41986</v>
      </c>
    </row>
    <row r="8816" spans="1:8" ht="43.5" x14ac:dyDescent="0.35">
      <c r="A8816" s="4">
        <v>203270</v>
      </c>
      <c r="B8816" s="1">
        <v>45259</v>
      </c>
      <c r="C8816" s="2">
        <v>0.50353009259259263</v>
      </c>
      <c r="D8816" s="3" t="s">
        <v>41987</v>
      </c>
      <c r="E8816" s="3" t="s">
        <v>41991</v>
      </c>
      <c r="F8816" s="3" t="s">
        <v>41988</v>
      </c>
      <c r="G8816" s="3" t="s">
        <v>41989</v>
      </c>
      <c r="H8816" s="3" t="s">
        <v>41990</v>
      </c>
    </row>
    <row r="8817" spans="1:8" ht="43.5" x14ac:dyDescent="0.35">
      <c r="A8817" s="4">
        <v>42345</v>
      </c>
      <c r="B8817" s="1">
        <v>45259</v>
      </c>
      <c r="C8817" s="2">
        <v>0.50960648148148147</v>
      </c>
      <c r="D8817" s="3" t="s">
        <v>41992</v>
      </c>
      <c r="E8817" s="3" t="s">
        <v>41995</v>
      </c>
      <c r="F8817" s="3" t="s">
        <v>41993</v>
      </c>
      <c r="G8817" s="3" t="s">
        <v>41994</v>
      </c>
      <c r="H8817" s="3" t="s">
        <v>10532</v>
      </c>
    </row>
    <row r="8818" spans="1:8" ht="58" x14ac:dyDescent="0.35">
      <c r="A8818" s="4">
        <v>39912</v>
      </c>
      <c r="B8818" s="1">
        <v>45259</v>
      </c>
      <c r="C8818" s="2">
        <v>0.51343749999999999</v>
      </c>
      <c r="D8818" s="3" t="s">
        <v>41996</v>
      </c>
      <c r="E8818" s="3" t="s">
        <v>41999</v>
      </c>
      <c r="F8818" s="3" t="s">
        <v>35128</v>
      </c>
      <c r="G8818" s="3" t="s">
        <v>41997</v>
      </c>
      <c r="H8818" s="3" t="s">
        <v>41998</v>
      </c>
    </row>
    <row r="8819" spans="1:8" ht="43.5" x14ac:dyDescent="0.35">
      <c r="A8819" s="4">
        <v>72936</v>
      </c>
      <c r="B8819" s="1">
        <v>45259</v>
      </c>
      <c r="C8819" s="2">
        <v>0.51359953703703709</v>
      </c>
      <c r="D8819" s="3" t="s">
        <v>985</v>
      </c>
      <c r="E8819" s="3" t="s">
        <v>42001</v>
      </c>
      <c r="F8819" s="3" t="s">
        <v>42000</v>
      </c>
      <c r="G8819" s="3" t="s">
        <v>42001</v>
      </c>
      <c r="H8819" s="3" t="s">
        <v>30687</v>
      </c>
    </row>
    <row r="8820" spans="1:8" x14ac:dyDescent="0.35">
      <c r="A8820" s="4">
        <v>8904</v>
      </c>
      <c r="B8820" s="1">
        <v>45259</v>
      </c>
      <c r="C8820" s="2">
        <v>0.51384259259259257</v>
      </c>
      <c r="D8820" s="3" t="s">
        <v>12295</v>
      </c>
      <c r="E8820" s="3" t="s">
        <v>14798</v>
      </c>
      <c r="F8820" s="3" t="s">
        <v>12785</v>
      </c>
      <c r="G8820" s="3" t="s">
        <v>14798</v>
      </c>
      <c r="H8820" s="3" t="s">
        <v>13626</v>
      </c>
    </row>
    <row r="8821" spans="1:8" x14ac:dyDescent="0.35">
      <c r="A8821" s="4">
        <v>81297</v>
      </c>
      <c r="B8821" s="1">
        <v>45259</v>
      </c>
      <c r="C8821" s="2">
        <v>0.51936342592592599</v>
      </c>
      <c r="D8821" s="3" t="s">
        <v>12295</v>
      </c>
      <c r="E8821" s="3" t="s">
        <v>13639</v>
      </c>
      <c r="F8821" s="3" t="s">
        <v>12484</v>
      </c>
      <c r="G8821" s="3" t="s">
        <v>13639</v>
      </c>
      <c r="H8821" s="3" t="s">
        <v>13626</v>
      </c>
    </row>
    <row r="8822" spans="1:8" x14ac:dyDescent="0.35">
      <c r="A8822" s="4">
        <v>137275</v>
      </c>
      <c r="B8822" s="1">
        <v>45259</v>
      </c>
      <c r="C8822" s="2">
        <v>0.52539351851851845</v>
      </c>
      <c r="D8822" s="3" t="s">
        <v>12295</v>
      </c>
      <c r="E8822" s="3" t="s">
        <v>42002</v>
      </c>
      <c r="F8822" s="3" t="s">
        <v>12830</v>
      </c>
      <c r="G8822" s="3" t="s">
        <v>42002</v>
      </c>
      <c r="H8822" s="3" t="s">
        <v>593</v>
      </c>
    </row>
    <row r="8823" spans="1:8" x14ac:dyDescent="0.35">
      <c r="A8823" s="4">
        <v>104615</v>
      </c>
      <c r="B8823" s="1">
        <v>45259</v>
      </c>
      <c r="C8823" s="2">
        <v>0.53394675925925927</v>
      </c>
      <c r="D8823" s="3" t="s">
        <v>8094</v>
      </c>
      <c r="E8823" s="3" t="s">
        <v>42004</v>
      </c>
      <c r="F8823" s="3" t="s">
        <v>42003</v>
      </c>
      <c r="G8823" s="3" t="s">
        <v>42004</v>
      </c>
      <c r="H8823" s="3" t="s">
        <v>42005</v>
      </c>
    </row>
    <row r="8824" spans="1:8" x14ac:dyDescent="0.35">
      <c r="A8824" s="4">
        <v>9529</v>
      </c>
      <c r="B8824" s="1">
        <v>45259</v>
      </c>
      <c r="C8824" s="2">
        <v>0.53874999999999995</v>
      </c>
      <c r="D8824" s="3" t="s">
        <v>12295</v>
      </c>
      <c r="E8824" s="3" t="s">
        <v>13748</v>
      </c>
      <c r="F8824" s="3" t="s">
        <v>10329</v>
      </c>
      <c r="G8824" s="3" t="s">
        <v>13748</v>
      </c>
      <c r="H8824" s="3" t="s">
        <v>13626</v>
      </c>
    </row>
    <row r="8825" spans="1:8" ht="29" x14ac:dyDescent="0.35">
      <c r="A8825" s="4">
        <v>36822</v>
      </c>
      <c r="B8825" s="1">
        <v>45259</v>
      </c>
      <c r="C8825" s="2">
        <v>0.54410879629629627</v>
      </c>
      <c r="D8825" s="3" t="s">
        <v>42006</v>
      </c>
      <c r="E8825" s="3" t="s">
        <v>42007</v>
      </c>
      <c r="F8825" s="3" t="s">
        <v>2012</v>
      </c>
      <c r="G8825" s="3" t="s">
        <v>42007</v>
      </c>
      <c r="H8825" s="3" t="s">
        <v>42008</v>
      </c>
    </row>
    <row r="8826" spans="1:8" x14ac:dyDescent="0.35">
      <c r="A8826" s="4">
        <v>174600</v>
      </c>
      <c r="B8826" s="1">
        <v>45259</v>
      </c>
      <c r="C8826" s="2">
        <v>0.55565972222222226</v>
      </c>
      <c r="D8826" s="3" t="s">
        <v>42009</v>
      </c>
      <c r="E8826" s="3" t="s">
        <v>42011</v>
      </c>
      <c r="F8826" s="3" t="s">
        <v>12830</v>
      </c>
      <c r="G8826" s="3" t="s">
        <v>13436</v>
      </c>
      <c r="H8826" s="3" t="s">
        <v>42010</v>
      </c>
    </row>
    <row r="8827" spans="1:8" ht="43.5" x14ac:dyDescent="0.35">
      <c r="A8827" s="4">
        <v>204451</v>
      </c>
      <c r="B8827" s="1">
        <v>45259</v>
      </c>
      <c r="C8827" s="2">
        <v>0.55806712962962968</v>
      </c>
      <c r="D8827" s="3" t="s">
        <v>42012</v>
      </c>
      <c r="E8827" s="3" t="s">
        <v>42016</v>
      </c>
      <c r="F8827" s="3" t="s">
        <v>42013</v>
      </c>
      <c r="G8827" s="3" t="s">
        <v>42014</v>
      </c>
      <c r="H8827" s="3" t="s">
        <v>42015</v>
      </c>
    </row>
    <row r="8828" spans="1:8" ht="29" x14ac:dyDescent="0.35">
      <c r="A8828" s="4">
        <v>43445</v>
      </c>
      <c r="B8828" s="1">
        <v>45259</v>
      </c>
      <c r="C8828" s="2">
        <v>0.55914351851851851</v>
      </c>
      <c r="D8828" s="3" t="s">
        <v>12833</v>
      </c>
      <c r="E8828" s="3" t="s">
        <v>42017</v>
      </c>
      <c r="F8828" s="3" t="s">
        <v>2012</v>
      </c>
      <c r="G8828" s="3" t="s">
        <v>42017</v>
      </c>
      <c r="H8828" s="3" t="s">
        <v>42018</v>
      </c>
    </row>
    <row r="8829" spans="1:8" ht="29" x14ac:dyDescent="0.35">
      <c r="A8829" s="4">
        <v>194038</v>
      </c>
      <c r="B8829" s="1">
        <v>45259</v>
      </c>
      <c r="C8829" s="2">
        <v>0.58354166666666674</v>
      </c>
      <c r="D8829" s="3" t="s">
        <v>42019</v>
      </c>
      <c r="E8829" s="3" t="s">
        <v>42022</v>
      </c>
      <c r="F8829" s="3" t="s">
        <v>42020</v>
      </c>
      <c r="G8829" s="3" t="s">
        <v>11772</v>
      </c>
      <c r="H8829" s="3" t="s">
        <v>42021</v>
      </c>
    </row>
    <row r="8830" spans="1:8" ht="43.5" x14ac:dyDescent="0.35">
      <c r="A8830" s="4">
        <v>42022</v>
      </c>
      <c r="B8830" s="1">
        <v>45259</v>
      </c>
      <c r="C8830" s="2">
        <v>0.58775462962962965</v>
      </c>
      <c r="D8830" s="3" t="s">
        <v>14233</v>
      </c>
      <c r="E8830" s="3" t="s">
        <v>15580</v>
      </c>
      <c r="F8830" s="3" t="s">
        <v>42023</v>
      </c>
      <c r="G8830" s="3" t="s">
        <v>12294</v>
      </c>
      <c r="H8830" s="3" t="s">
        <v>23223</v>
      </c>
    </row>
    <row r="8831" spans="1:8" ht="29" x14ac:dyDescent="0.35">
      <c r="A8831" s="4">
        <v>206961</v>
      </c>
      <c r="B8831" s="1">
        <v>45259</v>
      </c>
      <c r="C8831" s="2">
        <v>0.58858796296296301</v>
      </c>
      <c r="D8831" s="3" t="s">
        <v>42024</v>
      </c>
      <c r="E8831" s="3" t="s">
        <v>42027</v>
      </c>
      <c r="F8831" s="3" t="s">
        <v>42025</v>
      </c>
      <c r="G8831" s="3" t="s">
        <v>11837</v>
      </c>
      <c r="H8831" s="3" t="s">
        <v>42026</v>
      </c>
    </row>
    <row r="8832" spans="1:8" x14ac:dyDescent="0.35">
      <c r="A8832" s="4">
        <v>209147</v>
      </c>
      <c r="B8832" s="1">
        <v>45259</v>
      </c>
      <c r="C8832" s="2">
        <v>0.59070601851851856</v>
      </c>
      <c r="D8832" s="3" t="s">
        <v>42028</v>
      </c>
      <c r="E8832" s="3" t="s">
        <v>49</v>
      </c>
      <c r="F8832" s="3" t="s">
        <v>11143</v>
      </c>
      <c r="G8832" s="3" t="s">
        <v>49</v>
      </c>
      <c r="H8832" s="3" t="s">
        <v>11112</v>
      </c>
    </row>
    <row r="8833" spans="1:8" ht="29" x14ac:dyDescent="0.35">
      <c r="A8833" s="4">
        <v>36154</v>
      </c>
      <c r="B8833" s="1">
        <v>45259</v>
      </c>
      <c r="C8833" s="2">
        <v>0.59160879629629626</v>
      </c>
      <c r="D8833" s="3" t="s">
        <v>42029</v>
      </c>
      <c r="E8833" s="3" t="s">
        <v>42032</v>
      </c>
      <c r="F8833" s="3" t="s">
        <v>42030</v>
      </c>
      <c r="G8833" s="3" t="s">
        <v>12874</v>
      </c>
      <c r="H8833" s="3" t="s">
        <v>42031</v>
      </c>
    </row>
    <row r="8834" spans="1:8" ht="72.5" x14ac:dyDescent="0.35">
      <c r="A8834" s="4">
        <v>166533</v>
      </c>
      <c r="B8834" s="1">
        <v>45259</v>
      </c>
      <c r="C8834" s="2">
        <v>0.59357638888888886</v>
      </c>
      <c r="D8834" s="3" t="s">
        <v>985</v>
      </c>
      <c r="E8834" s="3" t="s">
        <v>42036</v>
      </c>
      <c r="F8834" s="3" t="s">
        <v>42033</v>
      </c>
      <c r="G8834" s="3" t="s">
        <v>42034</v>
      </c>
      <c r="H8834" s="3" t="s">
        <v>42035</v>
      </c>
    </row>
    <row r="8835" spans="1:8" x14ac:dyDescent="0.35">
      <c r="A8835" s="4">
        <v>42414</v>
      </c>
      <c r="B8835" s="1">
        <v>45259</v>
      </c>
      <c r="C8835" s="2">
        <v>0.59361111111111109</v>
      </c>
      <c r="D8835" s="3" t="s">
        <v>42037</v>
      </c>
      <c r="E8835" s="3" t="s">
        <v>42037</v>
      </c>
      <c r="F8835" s="3" t="s">
        <v>11114</v>
      </c>
      <c r="G8835" s="3" t="s">
        <v>42037</v>
      </c>
      <c r="H8835" s="3" t="s">
        <v>42038</v>
      </c>
    </row>
    <row r="8836" spans="1:8" ht="58" x14ac:dyDescent="0.35">
      <c r="A8836" s="4">
        <v>26244</v>
      </c>
      <c r="B8836" s="1">
        <v>45259</v>
      </c>
      <c r="C8836" s="2">
        <v>0.59372685185185181</v>
      </c>
      <c r="D8836" s="3" t="s">
        <v>985</v>
      </c>
      <c r="E8836" s="3" t="s">
        <v>30139</v>
      </c>
      <c r="F8836" s="3" t="s">
        <v>11953</v>
      </c>
      <c r="G8836" s="3" t="s">
        <v>30139</v>
      </c>
      <c r="H8836" s="3" t="s">
        <v>10726</v>
      </c>
    </row>
    <row r="8837" spans="1:8" x14ac:dyDescent="0.35">
      <c r="A8837" s="4">
        <v>206834</v>
      </c>
      <c r="B8837" s="1">
        <v>45259</v>
      </c>
      <c r="C8837" s="2">
        <v>0.59400462962962963</v>
      </c>
      <c r="D8837" s="3" t="s">
        <v>1436</v>
      </c>
      <c r="E8837" s="3" t="s">
        <v>42039</v>
      </c>
      <c r="F8837" s="3" t="s">
        <v>12064</v>
      </c>
      <c r="G8837" s="3" t="s">
        <v>14155</v>
      </c>
      <c r="H8837" s="3" t="s">
        <v>34501</v>
      </c>
    </row>
    <row r="8838" spans="1:8" ht="43.5" x14ac:dyDescent="0.35">
      <c r="A8838" s="4">
        <v>144710</v>
      </c>
      <c r="B8838" s="1">
        <v>45259</v>
      </c>
      <c r="C8838" s="2">
        <v>0.59472222222222226</v>
      </c>
      <c r="D8838" s="3" t="s">
        <v>42040</v>
      </c>
      <c r="E8838" s="3" t="s">
        <v>42043</v>
      </c>
      <c r="F8838" s="3" t="s">
        <v>42041</v>
      </c>
      <c r="G8838" s="3" t="s">
        <v>100</v>
      </c>
      <c r="H8838" s="3" t="s">
        <v>42042</v>
      </c>
    </row>
    <row r="8839" spans="1:8" x14ac:dyDescent="0.35">
      <c r="A8839" s="4">
        <v>208138</v>
      </c>
      <c r="B8839" s="1">
        <v>45259</v>
      </c>
      <c r="C8839" s="2">
        <v>0.5959606481481482</v>
      </c>
      <c r="D8839" s="3" t="s">
        <v>12670</v>
      </c>
      <c r="E8839" s="3" t="s">
        <v>42045</v>
      </c>
      <c r="F8839" s="3" t="s">
        <v>42044</v>
      </c>
      <c r="G8839" s="3" t="s">
        <v>12346</v>
      </c>
      <c r="H8839" s="3" t="s">
        <v>36565</v>
      </c>
    </row>
    <row r="8840" spans="1:8" ht="29" x14ac:dyDescent="0.35">
      <c r="A8840" s="4">
        <v>83074</v>
      </c>
      <c r="B8840" s="1">
        <v>45259</v>
      </c>
      <c r="C8840" s="2">
        <v>0.59740740740740739</v>
      </c>
      <c r="D8840" s="3" t="s">
        <v>42046</v>
      </c>
      <c r="E8840" s="3" t="s">
        <v>42049</v>
      </c>
      <c r="F8840" s="3" t="s">
        <v>42047</v>
      </c>
      <c r="G8840" s="3" t="s">
        <v>11839</v>
      </c>
      <c r="H8840" s="3" t="s">
        <v>42048</v>
      </c>
    </row>
    <row r="8841" spans="1:8" ht="43.5" x14ac:dyDescent="0.35">
      <c r="A8841" s="4">
        <v>102949</v>
      </c>
      <c r="B8841" s="1">
        <v>45259</v>
      </c>
      <c r="C8841" s="2">
        <v>0.59841435185185188</v>
      </c>
      <c r="D8841" s="3" t="s">
        <v>1744</v>
      </c>
      <c r="E8841" s="3" t="s">
        <v>42052</v>
      </c>
      <c r="F8841" s="3" t="s">
        <v>42050</v>
      </c>
      <c r="G8841" s="3" t="s">
        <v>10397</v>
      </c>
      <c r="H8841" s="3" t="s">
        <v>42051</v>
      </c>
    </row>
    <row r="8842" spans="1:8" ht="58" x14ac:dyDescent="0.35">
      <c r="A8842" s="4">
        <v>191880</v>
      </c>
      <c r="B8842" s="1">
        <v>45259</v>
      </c>
      <c r="C8842" s="2">
        <v>0.60162037037037031</v>
      </c>
      <c r="D8842" s="3" t="s">
        <v>42053</v>
      </c>
      <c r="E8842" s="3" t="s">
        <v>42056</v>
      </c>
      <c r="F8842" s="3" t="s">
        <v>42054</v>
      </c>
      <c r="G8842" s="3" t="e">
        <f>-Newly DX HTN + B.Asthma</f>
        <v>#NAME?</v>
      </c>
      <c r="H8842" s="3" t="s">
        <v>42055</v>
      </c>
    </row>
    <row r="8843" spans="1:8" ht="87" x14ac:dyDescent="0.35">
      <c r="A8843" s="4">
        <v>198061</v>
      </c>
      <c r="B8843" s="1">
        <v>45259</v>
      </c>
      <c r="C8843" s="2">
        <v>0.60167824074074072</v>
      </c>
      <c r="D8843" s="3" t="s">
        <v>42057</v>
      </c>
      <c r="E8843" s="3" t="s">
        <v>42061</v>
      </c>
      <c r="F8843" s="3" t="s">
        <v>42058</v>
      </c>
      <c r="G8843" s="3" t="s">
        <v>42059</v>
      </c>
      <c r="H8843" s="3" t="s">
        <v>42060</v>
      </c>
    </row>
    <row r="8844" spans="1:8" x14ac:dyDescent="0.35">
      <c r="A8844" s="4">
        <v>56041</v>
      </c>
      <c r="B8844" s="1">
        <v>45259</v>
      </c>
      <c r="C8844" s="2">
        <v>0.60252314814814811</v>
      </c>
      <c r="D8844" s="3" t="s">
        <v>42062</v>
      </c>
      <c r="E8844" s="3" t="s">
        <v>42062</v>
      </c>
      <c r="F8844" s="3" t="s">
        <v>42063</v>
      </c>
      <c r="G8844" s="3" t="s">
        <v>42062</v>
      </c>
      <c r="H8844" s="3" t="s">
        <v>10071</v>
      </c>
    </row>
    <row r="8845" spans="1:8" ht="58" x14ac:dyDescent="0.35">
      <c r="A8845" s="4">
        <v>166573</v>
      </c>
      <c r="B8845" s="1">
        <v>45259</v>
      </c>
      <c r="C8845" s="2">
        <v>0.60282407407407412</v>
      </c>
      <c r="D8845" s="3" t="s">
        <v>1436</v>
      </c>
      <c r="E8845" s="3" t="s">
        <v>42067</v>
      </c>
      <c r="F8845" s="3" t="s">
        <v>42064</v>
      </c>
      <c r="G8845" s="3" t="s">
        <v>42065</v>
      </c>
      <c r="H8845" s="3" t="s">
        <v>42066</v>
      </c>
    </row>
    <row r="8846" spans="1:8" ht="58" x14ac:dyDescent="0.35">
      <c r="A8846" s="4">
        <v>95282</v>
      </c>
      <c r="B8846" s="1">
        <v>45259</v>
      </c>
      <c r="C8846" s="2">
        <v>0.60339120370370369</v>
      </c>
      <c r="D8846" s="3" t="s">
        <v>42068</v>
      </c>
      <c r="E8846" s="3" t="s">
        <v>15179</v>
      </c>
      <c r="F8846" s="3" t="s">
        <v>42069</v>
      </c>
      <c r="G8846" s="3" t="s">
        <v>42070</v>
      </c>
      <c r="H8846" s="3" t="s">
        <v>42071</v>
      </c>
    </row>
    <row r="8847" spans="1:8" ht="87" x14ac:dyDescent="0.35">
      <c r="A8847" s="4">
        <v>35201</v>
      </c>
      <c r="B8847" s="1">
        <v>45259</v>
      </c>
      <c r="C8847" s="2">
        <v>0.60446759259259253</v>
      </c>
      <c r="D8847" s="3" t="s">
        <v>42072</v>
      </c>
      <c r="E8847" s="3" t="s">
        <v>29331</v>
      </c>
      <c r="F8847" s="3" t="s">
        <v>13805</v>
      </c>
      <c r="G8847" s="3" t="s">
        <v>42073</v>
      </c>
      <c r="H8847" s="3" t="s">
        <v>30495</v>
      </c>
    </row>
    <row r="8848" spans="1:8" ht="43.5" x14ac:dyDescent="0.35">
      <c r="A8848" s="4">
        <v>77092</v>
      </c>
      <c r="B8848" s="1">
        <v>45259</v>
      </c>
      <c r="C8848" s="2">
        <v>0.60518518518518516</v>
      </c>
      <c r="D8848" s="3" t="s">
        <v>13130</v>
      </c>
      <c r="E8848" s="3" t="s">
        <v>16545</v>
      </c>
      <c r="F8848" s="3" t="s">
        <v>42074</v>
      </c>
      <c r="G8848" s="3" t="s">
        <v>11859</v>
      </c>
      <c r="H8848" s="3" t="s">
        <v>42075</v>
      </c>
    </row>
    <row r="8849" spans="1:8" ht="43.5" x14ac:dyDescent="0.35">
      <c r="A8849" s="4">
        <v>168098</v>
      </c>
      <c r="B8849" s="1">
        <v>45259</v>
      </c>
      <c r="C8849" s="2">
        <v>0.60709490740740735</v>
      </c>
      <c r="D8849" s="3" t="s">
        <v>95</v>
      </c>
      <c r="E8849" s="3" t="s">
        <v>42078</v>
      </c>
      <c r="F8849" s="3" t="s">
        <v>42076</v>
      </c>
      <c r="G8849" s="3" t="s">
        <v>10605</v>
      </c>
      <c r="H8849" s="3" t="s">
        <v>42077</v>
      </c>
    </row>
    <row r="8850" spans="1:8" ht="58" x14ac:dyDescent="0.35">
      <c r="A8850" s="4">
        <v>29686</v>
      </c>
      <c r="B8850" s="1">
        <v>45259</v>
      </c>
      <c r="C8850" s="2">
        <v>0.60731481481481475</v>
      </c>
      <c r="D8850" s="3" t="s">
        <v>42079</v>
      </c>
      <c r="E8850" s="3" t="s">
        <v>14067</v>
      </c>
      <c r="F8850" s="3" t="s">
        <v>42080</v>
      </c>
      <c r="G8850" s="3" t="s">
        <v>32207</v>
      </c>
      <c r="H8850" s="3" t="s">
        <v>42081</v>
      </c>
    </row>
    <row r="8851" spans="1:8" ht="43.5" x14ac:dyDescent="0.35">
      <c r="A8851" s="4">
        <v>119110</v>
      </c>
      <c r="B8851" s="1">
        <v>45259</v>
      </c>
      <c r="C8851" s="2">
        <v>0.60913194444444441</v>
      </c>
      <c r="D8851" s="3" t="s">
        <v>432</v>
      </c>
      <c r="E8851" s="3" t="s">
        <v>42084</v>
      </c>
      <c r="F8851" s="3" t="s">
        <v>42082</v>
      </c>
      <c r="G8851" s="3" t="s">
        <v>10949</v>
      </c>
      <c r="H8851" s="3" t="s">
        <v>42083</v>
      </c>
    </row>
    <row r="8852" spans="1:8" ht="43.5" x14ac:dyDescent="0.35">
      <c r="A8852" s="4">
        <v>119110</v>
      </c>
      <c r="B8852" s="1">
        <v>45259</v>
      </c>
      <c r="C8852" s="2">
        <v>0.61028935185185185</v>
      </c>
      <c r="D8852" s="3" t="s">
        <v>432</v>
      </c>
      <c r="E8852" s="3" t="s">
        <v>42085</v>
      </c>
      <c r="F8852" s="3" t="s">
        <v>42082</v>
      </c>
      <c r="G8852" s="3" t="s">
        <v>10949</v>
      </c>
      <c r="H8852" s="3" t="s">
        <v>42083</v>
      </c>
    </row>
    <row r="8853" spans="1:8" ht="58" x14ac:dyDescent="0.35">
      <c r="A8853" s="4">
        <v>184515</v>
      </c>
      <c r="B8853" s="1">
        <v>45259</v>
      </c>
      <c r="C8853" s="2">
        <v>0.61204861111111108</v>
      </c>
      <c r="D8853" s="3" t="s">
        <v>1744</v>
      </c>
      <c r="E8853" s="3" t="s">
        <v>17466</v>
      </c>
      <c r="F8853" s="3" t="s">
        <v>42086</v>
      </c>
      <c r="G8853" s="3" t="s">
        <v>10433</v>
      </c>
      <c r="H8853" s="3" t="s">
        <v>42087</v>
      </c>
    </row>
    <row r="8854" spans="1:8" x14ac:dyDescent="0.35">
      <c r="A8854" s="4">
        <v>209210</v>
      </c>
      <c r="B8854" s="1">
        <v>45259</v>
      </c>
      <c r="C8854" s="2">
        <v>0.61232638888888891</v>
      </c>
      <c r="D8854" s="3" t="s">
        <v>42088</v>
      </c>
      <c r="E8854" s="3" t="s">
        <v>10530</v>
      </c>
      <c r="F8854" s="3" t="s">
        <v>42089</v>
      </c>
      <c r="G8854" s="3" t="s">
        <v>42090</v>
      </c>
      <c r="H8854" s="3" t="s">
        <v>42091</v>
      </c>
    </row>
    <row r="8855" spans="1:8" ht="87" x14ac:dyDescent="0.35">
      <c r="A8855" s="4">
        <v>190260</v>
      </c>
      <c r="B8855" s="1">
        <v>45259</v>
      </c>
      <c r="C8855" s="2">
        <v>0.6132291666666666</v>
      </c>
      <c r="D8855" s="3" t="s">
        <v>42092</v>
      </c>
      <c r="E8855" s="3" t="s">
        <v>42095</v>
      </c>
      <c r="F8855" s="3" t="s">
        <v>42093</v>
      </c>
      <c r="G8855" s="3" t="s">
        <v>15595</v>
      </c>
      <c r="H8855" s="3" t="s">
        <v>42094</v>
      </c>
    </row>
    <row r="8856" spans="1:8" ht="43.5" x14ac:dyDescent="0.35">
      <c r="A8856" s="4">
        <v>37201</v>
      </c>
      <c r="B8856" s="1">
        <v>45259</v>
      </c>
      <c r="C8856" s="2">
        <v>0.61392361111111116</v>
      </c>
      <c r="D8856" s="3" t="s">
        <v>42096</v>
      </c>
      <c r="E8856" s="3" t="s">
        <v>42100</v>
      </c>
      <c r="F8856" s="3" t="s">
        <v>42097</v>
      </c>
      <c r="G8856" s="3" t="s">
        <v>42098</v>
      </c>
      <c r="H8856" s="3" t="s">
        <v>42099</v>
      </c>
    </row>
    <row r="8857" spans="1:8" ht="72.5" x14ac:dyDescent="0.35">
      <c r="A8857" s="4">
        <v>44772</v>
      </c>
      <c r="B8857" s="1">
        <v>45259</v>
      </c>
      <c r="C8857" s="2">
        <v>0.61472222222222228</v>
      </c>
      <c r="D8857" s="3" t="s">
        <v>42101</v>
      </c>
      <c r="E8857" s="3" t="s">
        <v>42105</v>
      </c>
      <c r="F8857" s="3" t="s">
        <v>42102</v>
      </c>
      <c r="G8857" s="3" t="s">
        <v>42103</v>
      </c>
      <c r="H8857" s="3" t="s">
        <v>42104</v>
      </c>
    </row>
    <row r="8858" spans="1:8" ht="43.5" x14ac:dyDescent="0.35">
      <c r="A8858" s="4">
        <v>150020</v>
      </c>
      <c r="B8858" s="1">
        <v>45259</v>
      </c>
      <c r="C8858" s="2">
        <v>0.61520833333333336</v>
      </c>
      <c r="D8858" s="3" t="s">
        <v>42106</v>
      </c>
      <c r="E8858" s="3" t="s">
        <v>42110</v>
      </c>
      <c r="F8858" s="3" t="s">
        <v>42107</v>
      </c>
      <c r="G8858" s="3" t="s">
        <v>42108</v>
      </c>
      <c r="H8858" s="3" t="s">
        <v>42109</v>
      </c>
    </row>
    <row r="8859" spans="1:8" x14ac:dyDescent="0.35">
      <c r="A8859" s="4">
        <v>42862</v>
      </c>
      <c r="B8859" s="1">
        <v>45259</v>
      </c>
      <c r="C8859" s="2">
        <v>0.61579861111111112</v>
      </c>
      <c r="D8859" s="3" t="s">
        <v>42111</v>
      </c>
      <c r="E8859" s="3" t="s">
        <v>42111</v>
      </c>
      <c r="F8859" s="3" t="s">
        <v>11114</v>
      </c>
      <c r="G8859" s="3" t="s">
        <v>42111</v>
      </c>
      <c r="H8859" s="3" t="s">
        <v>12091</v>
      </c>
    </row>
    <row r="8860" spans="1:8" ht="58" x14ac:dyDescent="0.35">
      <c r="A8860" s="4">
        <v>34710</v>
      </c>
      <c r="B8860" s="1">
        <v>45259</v>
      </c>
      <c r="C8860" s="2">
        <v>0.61581018518518515</v>
      </c>
      <c r="D8860" s="3" t="s">
        <v>35943</v>
      </c>
      <c r="E8860" s="3" t="s">
        <v>15143</v>
      </c>
      <c r="F8860" s="3" t="s">
        <v>42112</v>
      </c>
      <c r="G8860" s="3" t="s">
        <v>12252</v>
      </c>
      <c r="H8860" s="3" t="s">
        <v>33311</v>
      </c>
    </row>
    <row r="8861" spans="1:8" ht="43.5" x14ac:dyDescent="0.35">
      <c r="A8861" s="4">
        <v>6214</v>
      </c>
      <c r="B8861" s="1">
        <v>45259</v>
      </c>
      <c r="C8861" s="2">
        <v>0.61761574074074077</v>
      </c>
      <c r="D8861" s="3" t="s">
        <v>13852</v>
      </c>
      <c r="E8861" s="3" t="s">
        <v>14129</v>
      </c>
      <c r="F8861" s="3" t="s">
        <v>42113</v>
      </c>
      <c r="G8861" s="3" t="s">
        <v>42114</v>
      </c>
      <c r="H8861" s="3" t="s">
        <v>42115</v>
      </c>
    </row>
    <row r="8862" spans="1:8" x14ac:dyDescent="0.35">
      <c r="A8862" s="4">
        <v>48600</v>
      </c>
      <c r="B8862" s="1">
        <v>45259</v>
      </c>
      <c r="C8862" s="2">
        <v>0.61891203703703701</v>
      </c>
      <c r="D8862" s="3" t="s">
        <v>42111</v>
      </c>
      <c r="E8862" s="3" t="s">
        <v>42111</v>
      </c>
      <c r="F8862" s="3" t="s">
        <v>10323</v>
      </c>
      <c r="G8862" s="3" t="s">
        <v>42111</v>
      </c>
      <c r="H8862" s="3" t="s">
        <v>10323</v>
      </c>
    </row>
    <row r="8863" spans="1:8" ht="87" x14ac:dyDescent="0.35">
      <c r="A8863" s="4">
        <v>12660</v>
      </c>
      <c r="B8863" s="1">
        <v>45259</v>
      </c>
      <c r="C8863" s="2">
        <v>0.62119212962962966</v>
      </c>
      <c r="D8863" s="3" t="s">
        <v>13776</v>
      </c>
      <c r="E8863" s="3" t="s">
        <v>42118</v>
      </c>
      <c r="F8863" s="3" t="s">
        <v>42116</v>
      </c>
      <c r="G8863" s="3" t="s">
        <v>10396</v>
      </c>
      <c r="H8863" s="3" t="s">
        <v>42117</v>
      </c>
    </row>
    <row r="8864" spans="1:8" ht="58" x14ac:dyDescent="0.35">
      <c r="A8864" s="4">
        <v>35218</v>
      </c>
      <c r="B8864" s="1">
        <v>45259</v>
      </c>
      <c r="C8864" s="2">
        <v>0.62141203703703707</v>
      </c>
      <c r="D8864" s="3" t="s">
        <v>1436</v>
      </c>
      <c r="E8864" s="3" t="s">
        <v>17412</v>
      </c>
      <c r="F8864" s="3" t="s">
        <v>42119</v>
      </c>
      <c r="G8864" s="3" t="s">
        <v>42120</v>
      </c>
      <c r="H8864" s="3" t="s">
        <v>42121</v>
      </c>
    </row>
    <row r="8865" spans="1:8" ht="58" x14ac:dyDescent="0.35">
      <c r="A8865" s="4">
        <v>42502</v>
      </c>
      <c r="B8865" s="1">
        <v>45259</v>
      </c>
      <c r="C8865" s="2">
        <v>0.62202546296296302</v>
      </c>
      <c r="D8865" s="3" t="s">
        <v>985</v>
      </c>
      <c r="E8865" s="3" t="s">
        <v>42123</v>
      </c>
      <c r="F8865" s="3" t="s">
        <v>42122</v>
      </c>
      <c r="G8865" s="3" t="s">
        <v>14379</v>
      </c>
      <c r="H8865" s="3" t="s">
        <v>11953</v>
      </c>
    </row>
    <row r="8866" spans="1:8" x14ac:dyDescent="0.35">
      <c r="A8866" s="4">
        <v>41511</v>
      </c>
      <c r="B8866" s="1">
        <v>45259</v>
      </c>
      <c r="C8866" s="2">
        <v>0.62243055555555549</v>
      </c>
      <c r="D8866" s="3" t="s">
        <v>12469</v>
      </c>
      <c r="E8866" s="3" t="s">
        <v>11268</v>
      </c>
      <c r="F8866" s="3" t="s">
        <v>42124</v>
      </c>
      <c r="G8866" s="3" t="s">
        <v>11891</v>
      </c>
      <c r="H8866" s="3" t="s">
        <v>42021</v>
      </c>
    </row>
    <row r="8867" spans="1:8" ht="29" x14ac:dyDescent="0.35">
      <c r="A8867" s="4">
        <v>207087</v>
      </c>
      <c r="B8867" s="1">
        <v>45259</v>
      </c>
      <c r="C8867" s="2">
        <v>0.62296296296296294</v>
      </c>
      <c r="D8867" s="3" t="s">
        <v>42125</v>
      </c>
      <c r="E8867" s="3" t="s">
        <v>42125</v>
      </c>
      <c r="F8867" s="3" t="s">
        <v>42126</v>
      </c>
      <c r="G8867" s="3" t="s">
        <v>42125</v>
      </c>
      <c r="H8867" s="3" t="s">
        <v>42127</v>
      </c>
    </row>
    <row r="8868" spans="1:8" ht="101.5" x14ac:dyDescent="0.35">
      <c r="A8868" s="4">
        <v>180410</v>
      </c>
      <c r="B8868" s="1">
        <v>45259</v>
      </c>
      <c r="C8868" s="2">
        <v>0.62380787037037033</v>
      </c>
      <c r="D8868" s="3" t="s">
        <v>42128</v>
      </c>
      <c r="E8868" s="3" t="s">
        <v>42132</v>
      </c>
      <c r="F8868" s="3" t="s">
        <v>42129</v>
      </c>
      <c r="G8868" s="3" t="s">
        <v>42130</v>
      </c>
      <c r="H8868" s="3" t="s">
        <v>42131</v>
      </c>
    </row>
    <row r="8869" spans="1:8" ht="43.5" x14ac:dyDescent="0.35">
      <c r="A8869" s="4">
        <v>150020</v>
      </c>
      <c r="B8869" s="1">
        <v>45259</v>
      </c>
      <c r="C8869" s="2">
        <v>0.62497685185185181</v>
      </c>
      <c r="D8869" s="3" t="s">
        <v>42106</v>
      </c>
      <c r="E8869" s="3" t="s">
        <v>42110</v>
      </c>
      <c r="F8869" s="3" t="s">
        <v>42133</v>
      </c>
      <c r="G8869" s="3" t="s">
        <v>42134</v>
      </c>
      <c r="H8869" s="3" t="s">
        <v>42135</v>
      </c>
    </row>
    <row r="8870" spans="1:8" ht="72.5" x14ac:dyDescent="0.35">
      <c r="A8870" s="4">
        <v>107955</v>
      </c>
      <c r="B8870" s="1">
        <v>45259</v>
      </c>
      <c r="C8870" s="2">
        <v>0.62902777777777774</v>
      </c>
      <c r="D8870" s="3" t="s">
        <v>42136</v>
      </c>
      <c r="E8870" s="3" t="s">
        <v>42140</v>
      </c>
      <c r="F8870" s="3" t="s">
        <v>42137</v>
      </c>
      <c r="G8870" s="3" t="s">
        <v>42138</v>
      </c>
      <c r="H8870" s="3" t="s">
        <v>42139</v>
      </c>
    </row>
    <row r="8871" spans="1:8" x14ac:dyDescent="0.35">
      <c r="A8871" s="4">
        <v>209216</v>
      </c>
      <c r="B8871" s="1">
        <v>45259</v>
      </c>
      <c r="C8871" s="2">
        <v>0.63004629629629627</v>
      </c>
      <c r="D8871" s="3" t="s">
        <v>985</v>
      </c>
      <c r="E8871" s="3" t="s">
        <v>49</v>
      </c>
      <c r="F8871" s="3" t="s">
        <v>11953</v>
      </c>
      <c r="G8871" s="3" t="s">
        <v>49</v>
      </c>
      <c r="H8871" s="3" t="s">
        <v>10726</v>
      </c>
    </row>
    <row r="8872" spans="1:8" ht="188.5" x14ac:dyDescent="0.35">
      <c r="A8872" s="4">
        <v>208119</v>
      </c>
      <c r="B8872" s="1">
        <v>45259</v>
      </c>
      <c r="C8872" s="2">
        <v>0.63207175925925929</v>
      </c>
      <c r="D8872" s="3" t="s">
        <v>42141</v>
      </c>
      <c r="E8872" s="3" t="s">
        <v>42145</v>
      </c>
      <c r="F8872" s="3" t="s">
        <v>42142</v>
      </c>
      <c r="G8872" s="3" t="s">
        <v>42143</v>
      </c>
      <c r="H8872" s="3" t="s">
        <v>42144</v>
      </c>
    </row>
    <row r="8873" spans="1:8" x14ac:dyDescent="0.35">
      <c r="A8873" s="4">
        <v>42198</v>
      </c>
      <c r="B8873" s="1">
        <v>45259</v>
      </c>
      <c r="C8873" s="2">
        <v>0.63388888888888884</v>
      </c>
      <c r="D8873" s="3" t="s">
        <v>12627</v>
      </c>
      <c r="E8873" s="3" t="s">
        <v>12627</v>
      </c>
      <c r="F8873" s="3" t="s">
        <v>11114</v>
      </c>
      <c r="G8873" s="3" t="s">
        <v>12627</v>
      </c>
      <c r="H8873" s="3" t="s">
        <v>12032</v>
      </c>
    </row>
    <row r="8874" spans="1:8" ht="72.5" x14ac:dyDescent="0.35">
      <c r="A8874" s="4">
        <v>205311</v>
      </c>
      <c r="B8874" s="1">
        <v>45259</v>
      </c>
      <c r="C8874" s="2">
        <v>0.63891203703703703</v>
      </c>
      <c r="D8874" s="3" t="s">
        <v>42146</v>
      </c>
      <c r="E8874" s="3" t="s">
        <v>42150</v>
      </c>
      <c r="F8874" s="3" t="s">
        <v>42147</v>
      </c>
      <c r="G8874" s="3" t="s">
        <v>42148</v>
      </c>
      <c r="H8874" s="3" t="s">
        <v>42149</v>
      </c>
    </row>
    <row r="8875" spans="1:8" ht="101.5" x14ac:dyDescent="0.35">
      <c r="A8875" s="4">
        <v>201812</v>
      </c>
      <c r="B8875" s="1">
        <v>45259</v>
      </c>
      <c r="C8875" s="2">
        <v>0.63952546296296298</v>
      </c>
      <c r="D8875" s="3" t="s">
        <v>42151</v>
      </c>
      <c r="E8875" s="3" t="s">
        <v>42155</v>
      </c>
      <c r="F8875" s="3" t="s">
        <v>42152</v>
      </c>
      <c r="G8875" s="3" t="s">
        <v>42153</v>
      </c>
      <c r="H8875" s="3" t="s">
        <v>42154</v>
      </c>
    </row>
    <row r="8876" spans="1:8" ht="58" x14ac:dyDescent="0.35">
      <c r="A8876" s="4">
        <v>200479</v>
      </c>
      <c r="B8876" s="1">
        <v>45259</v>
      </c>
      <c r="C8876" s="2">
        <v>0.64131944444444444</v>
      </c>
      <c r="D8876" s="3" t="s">
        <v>42156</v>
      </c>
      <c r="E8876" s="3" t="s">
        <v>42159</v>
      </c>
      <c r="F8876" s="3" t="s">
        <v>42157</v>
      </c>
      <c r="G8876" s="3" t="s">
        <v>10468</v>
      </c>
      <c r="H8876" s="3" t="s">
        <v>42158</v>
      </c>
    </row>
    <row r="8877" spans="1:8" ht="72.5" x14ac:dyDescent="0.35">
      <c r="A8877" s="4">
        <v>206236</v>
      </c>
      <c r="B8877" s="1">
        <v>45259</v>
      </c>
      <c r="C8877" s="2">
        <v>0.64504629629629628</v>
      </c>
      <c r="D8877" s="3" t="s">
        <v>42160</v>
      </c>
      <c r="E8877" s="3" t="s">
        <v>42164</v>
      </c>
      <c r="F8877" s="3" t="s">
        <v>42161</v>
      </c>
      <c r="G8877" s="3" t="s">
        <v>42162</v>
      </c>
      <c r="H8877" s="3" t="s">
        <v>42163</v>
      </c>
    </row>
    <row r="8878" spans="1:8" ht="43.5" x14ac:dyDescent="0.35">
      <c r="A8878" s="4">
        <v>38894</v>
      </c>
      <c r="B8878" s="1">
        <v>45259</v>
      </c>
      <c r="C8878" s="2">
        <v>0.64885416666666662</v>
      </c>
      <c r="D8878" s="3" t="s">
        <v>95</v>
      </c>
      <c r="E8878" s="3" t="s">
        <v>42168</v>
      </c>
      <c r="F8878" s="3" t="s">
        <v>42165</v>
      </c>
      <c r="G8878" s="3" t="s">
        <v>42166</v>
      </c>
      <c r="H8878" s="3" t="s">
        <v>42167</v>
      </c>
    </row>
    <row r="8879" spans="1:8" x14ac:dyDescent="0.35">
      <c r="A8879" s="4">
        <v>53055</v>
      </c>
      <c r="B8879" s="1">
        <v>45259</v>
      </c>
      <c r="C8879" s="2">
        <v>0.65107638888888886</v>
      </c>
      <c r="D8879" s="3" t="s">
        <v>12370</v>
      </c>
      <c r="E8879" s="3" t="s">
        <v>1626</v>
      </c>
      <c r="F8879" s="3" t="s">
        <v>42169</v>
      </c>
      <c r="G8879" s="3" t="s">
        <v>12011</v>
      </c>
      <c r="H8879" s="3" t="s">
        <v>42021</v>
      </c>
    </row>
    <row r="8880" spans="1:8" ht="72.5" x14ac:dyDescent="0.35">
      <c r="A8880" s="4">
        <v>66612</v>
      </c>
      <c r="B8880" s="1">
        <v>45259</v>
      </c>
      <c r="C8880" s="2">
        <v>0.65134259259259253</v>
      </c>
      <c r="D8880" s="3" t="s">
        <v>10435</v>
      </c>
      <c r="E8880" s="3" t="s">
        <v>42173</v>
      </c>
      <c r="F8880" s="3" t="s">
        <v>42170</v>
      </c>
      <c r="G8880" s="3" t="s">
        <v>42171</v>
      </c>
      <c r="H8880" s="3" t="s">
        <v>42172</v>
      </c>
    </row>
    <row r="8881" spans="1:8" ht="43.5" x14ac:dyDescent="0.35">
      <c r="A8881" s="4">
        <v>43978</v>
      </c>
      <c r="B8881" s="1">
        <v>45259</v>
      </c>
      <c r="C8881" s="2">
        <v>0.65614583333333332</v>
      </c>
      <c r="D8881" s="3" t="s">
        <v>11985</v>
      </c>
      <c r="E8881" s="3" t="s">
        <v>42176</v>
      </c>
      <c r="F8881" s="3" t="s">
        <v>42174</v>
      </c>
      <c r="G8881" s="3" t="s">
        <v>12935</v>
      </c>
      <c r="H8881" s="3" t="s">
        <v>42175</v>
      </c>
    </row>
    <row r="8882" spans="1:8" ht="29" x14ac:dyDescent="0.35">
      <c r="A8882" s="4">
        <v>34487</v>
      </c>
      <c r="B8882" s="1">
        <v>45259</v>
      </c>
      <c r="C8882" s="2">
        <v>0.65820601851851845</v>
      </c>
      <c r="D8882" s="3" t="s">
        <v>42177</v>
      </c>
      <c r="E8882" s="3" t="s">
        <v>42180</v>
      </c>
      <c r="F8882" s="3" t="s">
        <v>11072</v>
      </c>
      <c r="G8882" s="3" t="s">
        <v>42178</v>
      </c>
      <c r="H8882" s="3" t="s">
        <v>42179</v>
      </c>
    </row>
    <row r="8883" spans="1:8" ht="101.5" x14ac:dyDescent="0.35">
      <c r="A8883" s="4">
        <v>35615</v>
      </c>
      <c r="B8883" s="1">
        <v>45259</v>
      </c>
      <c r="C8883" s="2">
        <v>0.65871527777777772</v>
      </c>
      <c r="D8883" s="3" t="s">
        <v>42181</v>
      </c>
      <c r="E8883" s="3" t="s">
        <v>42184</v>
      </c>
      <c r="F8883" s="3" t="s">
        <v>42182</v>
      </c>
      <c r="G8883" s="3" t="s">
        <v>12765</v>
      </c>
      <c r="H8883" s="3" t="s">
        <v>42183</v>
      </c>
    </row>
    <row r="8884" spans="1:8" ht="87" x14ac:dyDescent="0.35">
      <c r="A8884" s="4">
        <v>170489</v>
      </c>
      <c r="B8884" s="1">
        <v>45259</v>
      </c>
      <c r="C8884" s="2">
        <v>0.65881944444444451</v>
      </c>
      <c r="D8884" s="3" t="s">
        <v>42185</v>
      </c>
      <c r="E8884" s="3" t="s">
        <v>42189</v>
      </c>
      <c r="F8884" s="3" t="s">
        <v>42186</v>
      </c>
      <c r="G8884" s="3" t="s">
        <v>42187</v>
      </c>
      <c r="H8884" s="3" t="s">
        <v>42188</v>
      </c>
    </row>
    <row r="8885" spans="1:8" ht="87" x14ac:dyDescent="0.35">
      <c r="A8885" s="4">
        <v>184304</v>
      </c>
      <c r="B8885" s="1">
        <v>45259</v>
      </c>
      <c r="C8885" s="2">
        <v>0.65947916666666673</v>
      </c>
      <c r="D8885" s="3" t="s">
        <v>1436</v>
      </c>
      <c r="E8885" s="3" t="s">
        <v>42193</v>
      </c>
      <c r="F8885" s="3" t="s">
        <v>42190</v>
      </c>
      <c r="G8885" s="3" t="s">
        <v>42191</v>
      </c>
      <c r="H8885" s="3" t="s">
        <v>42192</v>
      </c>
    </row>
    <row r="8886" spans="1:8" ht="58" x14ac:dyDescent="0.35">
      <c r="A8886" s="4">
        <v>181377</v>
      </c>
      <c r="B8886" s="1">
        <v>45259</v>
      </c>
      <c r="C8886" s="2">
        <v>0.65972222222222221</v>
      </c>
      <c r="D8886" s="3" t="s">
        <v>42194</v>
      </c>
      <c r="E8886" s="3" t="s">
        <v>42197</v>
      </c>
      <c r="F8886" s="3" t="s">
        <v>42195</v>
      </c>
      <c r="G8886" s="3" t="s">
        <v>42196</v>
      </c>
      <c r="H8886" s="3" t="s">
        <v>29</v>
      </c>
    </row>
    <row r="8887" spans="1:8" ht="29" x14ac:dyDescent="0.35">
      <c r="A8887" s="4">
        <v>40827</v>
      </c>
      <c r="B8887" s="1">
        <v>45259</v>
      </c>
      <c r="C8887" s="2">
        <v>0.66001157407407407</v>
      </c>
      <c r="D8887" s="3" t="s">
        <v>12856</v>
      </c>
      <c r="E8887" s="3" t="s">
        <v>41963</v>
      </c>
      <c r="F8887" s="3" t="s">
        <v>42198</v>
      </c>
      <c r="G8887" s="3" t="s">
        <v>11859</v>
      </c>
      <c r="H8887" s="3" t="s">
        <v>42075</v>
      </c>
    </row>
    <row r="8888" spans="1:8" ht="43.5" x14ac:dyDescent="0.35">
      <c r="A8888" s="4">
        <v>23719</v>
      </c>
      <c r="B8888" s="1">
        <v>45259</v>
      </c>
      <c r="C8888" s="2">
        <v>0.66261574074074081</v>
      </c>
      <c r="D8888" s="3" t="s">
        <v>11985</v>
      </c>
      <c r="E8888" s="3" t="s">
        <v>15037</v>
      </c>
      <c r="F8888" s="3" t="s">
        <v>42199</v>
      </c>
      <c r="G8888" s="3" t="s">
        <v>104</v>
      </c>
      <c r="H8888" s="3" t="s">
        <v>12204</v>
      </c>
    </row>
    <row r="8889" spans="1:8" ht="72.5" x14ac:dyDescent="0.35">
      <c r="A8889" s="4">
        <v>42701</v>
      </c>
      <c r="B8889" s="1">
        <v>45259</v>
      </c>
      <c r="C8889" s="2">
        <v>0.66517361111111117</v>
      </c>
      <c r="D8889" s="3" t="s">
        <v>11160</v>
      </c>
      <c r="E8889" s="3" t="s">
        <v>42201</v>
      </c>
      <c r="F8889" s="3" t="s">
        <v>42200</v>
      </c>
      <c r="G8889" s="3" t="s">
        <v>12053</v>
      </c>
      <c r="H8889" s="3" t="s">
        <v>12421</v>
      </c>
    </row>
    <row r="8890" spans="1:8" ht="58" x14ac:dyDescent="0.35">
      <c r="A8890" s="4">
        <v>197706</v>
      </c>
      <c r="B8890" s="1">
        <v>45259</v>
      </c>
      <c r="C8890" s="2">
        <v>0.66521990740740744</v>
      </c>
      <c r="D8890" s="3" t="s">
        <v>11985</v>
      </c>
      <c r="E8890" s="3" t="s">
        <v>42205</v>
      </c>
      <c r="F8890" s="3" t="s">
        <v>42202</v>
      </c>
      <c r="G8890" s="3" t="s">
        <v>42203</v>
      </c>
      <c r="H8890" s="3" t="s">
        <v>42204</v>
      </c>
    </row>
    <row r="8891" spans="1:8" ht="43.5" x14ac:dyDescent="0.35">
      <c r="A8891" s="4">
        <v>25285</v>
      </c>
      <c r="B8891" s="1">
        <v>45259</v>
      </c>
      <c r="C8891" s="2">
        <v>0.66682870370370362</v>
      </c>
      <c r="D8891" s="3" t="s">
        <v>42206</v>
      </c>
      <c r="E8891" s="3" t="s">
        <v>15174</v>
      </c>
      <c r="F8891" s="3" t="s">
        <v>42207</v>
      </c>
      <c r="G8891" s="3" t="s">
        <v>41774</v>
      </c>
      <c r="H8891" s="3" t="s">
        <v>42208</v>
      </c>
    </row>
    <row r="8892" spans="1:8" x14ac:dyDescent="0.35">
      <c r="A8892" s="4">
        <v>56942</v>
      </c>
      <c r="B8892" s="1">
        <v>45259</v>
      </c>
      <c r="C8892" s="2">
        <v>0.66857638888888893</v>
      </c>
      <c r="D8892" s="3" t="s">
        <v>42209</v>
      </c>
      <c r="E8892" s="3" t="s">
        <v>42209</v>
      </c>
      <c r="F8892" s="3" t="s">
        <v>10571</v>
      </c>
      <c r="G8892" s="3" t="s">
        <v>42209</v>
      </c>
      <c r="H8892" s="3" t="s">
        <v>12032</v>
      </c>
    </row>
    <row r="8893" spans="1:8" x14ac:dyDescent="0.35">
      <c r="A8893" s="4">
        <v>208517</v>
      </c>
      <c r="B8893" s="1">
        <v>45259</v>
      </c>
      <c r="C8893" s="2">
        <v>0.67074074074074075</v>
      </c>
      <c r="D8893" s="3" t="s">
        <v>42210</v>
      </c>
      <c r="E8893" s="3" t="s">
        <v>11201</v>
      </c>
      <c r="F8893" s="3" t="s">
        <v>42211</v>
      </c>
      <c r="G8893" s="3" t="s">
        <v>11772</v>
      </c>
      <c r="H8893" s="3" t="s">
        <v>42212</v>
      </c>
    </row>
    <row r="8894" spans="1:8" ht="58" x14ac:dyDescent="0.35">
      <c r="A8894" s="4">
        <v>180879</v>
      </c>
      <c r="B8894" s="1">
        <v>45259</v>
      </c>
      <c r="C8894" s="2">
        <v>0.67543981481481474</v>
      </c>
      <c r="D8894" s="3" t="s">
        <v>10416</v>
      </c>
      <c r="E8894" s="3" t="s">
        <v>42215</v>
      </c>
      <c r="F8894" s="3" t="s">
        <v>42213</v>
      </c>
      <c r="G8894" s="3" t="s">
        <v>11299</v>
      </c>
      <c r="H8894" s="3" t="s">
        <v>42214</v>
      </c>
    </row>
    <row r="8895" spans="1:8" ht="43.5" x14ac:dyDescent="0.35">
      <c r="A8895" s="4">
        <v>208241</v>
      </c>
      <c r="B8895" s="1">
        <v>45259</v>
      </c>
      <c r="C8895" s="2">
        <v>0.68111111111111111</v>
      </c>
      <c r="D8895" s="3" t="s">
        <v>432</v>
      </c>
      <c r="E8895" s="3" t="s">
        <v>42218</v>
      </c>
      <c r="F8895" s="3" t="s">
        <v>42216</v>
      </c>
      <c r="G8895" s="3" t="s">
        <v>292</v>
      </c>
      <c r="H8895" s="3" t="s">
        <v>42217</v>
      </c>
    </row>
    <row r="8896" spans="1:8" ht="43.5" x14ac:dyDescent="0.35">
      <c r="A8896" s="4">
        <v>99319</v>
      </c>
      <c r="B8896" s="1">
        <v>45259</v>
      </c>
      <c r="C8896" s="2">
        <v>0.68798611111111108</v>
      </c>
      <c r="D8896" s="3" t="s">
        <v>11255</v>
      </c>
      <c r="E8896" s="3" t="s">
        <v>42221</v>
      </c>
      <c r="F8896" s="3" t="s">
        <v>42219</v>
      </c>
      <c r="G8896" s="3" t="s">
        <v>1315</v>
      </c>
      <c r="H8896" s="3" t="s">
        <v>42220</v>
      </c>
    </row>
    <row r="8897" spans="1:8" ht="29" x14ac:dyDescent="0.35">
      <c r="A8897" s="4">
        <v>201282</v>
      </c>
      <c r="B8897" s="1">
        <v>45259</v>
      </c>
      <c r="C8897" s="2">
        <v>0.6928819444444444</v>
      </c>
      <c r="D8897" s="3" t="s">
        <v>1403</v>
      </c>
      <c r="E8897" s="3" t="s">
        <v>42225</v>
      </c>
      <c r="F8897" s="3" t="s">
        <v>42222</v>
      </c>
      <c r="G8897" s="3" t="s">
        <v>42223</v>
      </c>
      <c r="H8897" s="3" t="s">
        <v>42224</v>
      </c>
    </row>
    <row r="8898" spans="1:8" ht="58" x14ac:dyDescent="0.35">
      <c r="A8898" s="4">
        <v>131622</v>
      </c>
      <c r="B8898" s="1">
        <v>45259</v>
      </c>
      <c r="C8898" s="2">
        <v>0.69623842592592589</v>
      </c>
      <c r="D8898" s="3" t="s">
        <v>42226</v>
      </c>
      <c r="E8898" s="3" t="s">
        <v>42230</v>
      </c>
      <c r="F8898" s="3" t="s">
        <v>42227</v>
      </c>
      <c r="G8898" s="3" t="s">
        <v>42228</v>
      </c>
      <c r="H8898" s="3" t="s">
        <v>42229</v>
      </c>
    </row>
    <row r="8899" spans="1:8" ht="43.5" x14ac:dyDescent="0.35">
      <c r="A8899" s="4">
        <v>184119</v>
      </c>
      <c r="B8899" s="1">
        <v>45259</v>
      </c>
      <c r="C8899" s="2">
        <v>0.72212962962962957</v>
      </c>
      <c r="D8899" s="3" t="s">
        <v>42231</v>
      </c>
      <c r="E8899" s="3" t="s">
        <v>42234</v>
      </c>
      <c r="F8899" s="3" t="s">
        <v>42232</v>
      </c>
      <c r="G8899" s="3" t="s">
        <v>11345</v>
      </c>
      <c r="H8899" s="3" t="s">
        <v>42233</v>
      </c>
    </row>
    <row r="8900" spans="1:8" ht="116" x14ac:dyDescent="0.35">
      <c r="A8900" s="4">
        <v>209228</v>
      </c>
      <c r="B8900" s="1">
        <v>45259</v>
      </c>
      <c r="C8900" s="2">
        <v>0.75164351851851852</v>
      </c>
      <c r="D8900" s="3" t="s">
        <v>42235</v>
      </c>
      <c r="E8900" s="3" t="s">
        <v>42237</v>
      </c>
      <c r="F8900" s="3" t="s">
        <v>42236</v>
      </c>
      <c r="G8900" s="3" t="s">
        <v>42237</v>
      </c>
      <c r="H8900" s="3" t="s">
        <v>42238</v>
      </c>
    </row>
    <row r="8901" spans="1:8" ht="159.5" x14ac:dyDescent="0.35">
      <c r="A8901" s="4">
        <v>209229</v>
      </c>
      <c r="B8901" s="1">
        <v>45259</v>
      </c>
      <c r="C8901" s="2">
        <v>0.76368055555555558</v>
      </c>
      <c r="D8901" s="3" t="s">
        <v>42239</v>
      </c>
      <c r="E8901" s="3" t="s">
        <v>42241</v>
      </c>
      <c r="F8901" s="3" t="s">
        <v>42240</v>
      </c>
      <c r="G8901" s="3" t="s">
        <v>42241</v>
      </c>
      <c r="H8901" s="3" t="s">
        <v>42242</v>
      </c>
    </row>
    <row r="8902" spans="1:8" x14ac:dyDescent="0.35">
      <c r="A8902" s="4">
        <v>208906</v>
      </c>
      <c r="B8902" s="1">
        <v>45259</v>
      </c>
      <c r="C8902" s="2">
        <v>0.76527777777777783</v>
      </c>
      <c r="D8902" s="3" t="s">
        <v>1973</v>
      </c>
      <c r="E8902" s="3" t="s">
        <v>1520</v>
      </c>
      <c r="F8902" s="3" t="s">
        <v>1521</v>
      </c>
      <c r="G8902" s="3" t="s">
        <v>1780</v>
      </c>
      <c r="H8902" s="3" t="s">
        <v>1853</v>
      </c>
    </row>
    <row r="8903" spans="1:8" ht="58" x14ac:dyDescent="0.35">
      <c r="A8903" s="4">
        <v>209232</v>
      </c>
      <c r="B8903" s="1">
        <v>45259</v>
      </c>
      <c r="C8903" s="2">
        <v>0.76809027777777772</v>
      </c>
      <c r="D8903" s="3" t="s">
        <v>42243</v>
      </c>
      <c r="E8903" s="3" t="s">
        <v>42245</v>
      </c>
      <c r="F8903" s="3" t="s">
        <v>42244</v>
      </c>
      <c r="G8903" s="3" t="s">
        <v>42245</v>
      </c>
      <c r="H8903" s="3" t="s">
        <v>42246</v>
      </c>
    </row>
    <row r="8904" spans="1:8" ht="130.5" x14ac:dyDescent="0.35">
      <c r="A8904" s="4">
        <v>49012</v>
      </c>
      <c r="B8904" s="1">
        <v>45259</v>
      </c>
      <c r="C8904" s="2">
        <v>0.77453703703703702</v>
      </c>
      <c r="D8904" s="3" t="s">
        <v>42247</v>
      </c>
      <c r="E8904" s="3" t="s">
        <v>42251</v>
      </c>
      <c r="F8904" s="3" t="s">
        <v>42248</v>
      </c>
      <c r="G8904" s="3" t="s">
        <v>42249</v>
      </c>
      <c r="H8904" s="3" t="s">
        <v>42250</v>
      </c>
    </row>
    <row r="8905" spans="1:8" ht="87" x14ac:dyDescent="0.35">
      <c r="A8905" s="4">
        <v>209237</v>
      </c>
      <c r="B8905" s="1">
        <v>45259</v>
      </c>
      <c r="C8905" s="2">
        <v>0.78979166666666656</v>
      </c>
      <c r="D8905" s="3" t="s">
        <v>42252</v>
      </c>
      <c r="E8905" s="3" t="s">
        <v>42254</v>
      </c>
      <c r="F8905" s="3" t="s">
        <v>42253</v>
      </c>
      <c r="G8905" s="3" t="s">
        <v>42254</v>
      </c>
      <c r="H8905" s="3" t="s">
        <v>42255</v>
      </c>
    </row>
    <row r="8906" spans="1:8" ht="87" x14ac:dyDescent="0.35">
      <c r="A8906" s="4">
        <v>209237</v>
      </c>
      <c r="B8906" s="1">
        <v>45259</v>
      </c>
      <c r="C8906" s="2">
        <v>0.79141203703703711</v>
      </c>
      <c r="D8906" s="3" t="s">
        <v>42252</v>
      </c>
      <c r="E8906" s="3" t="s">
        <v>42254</v>
      </c>
      <c r="F8906" s="3" t="s">
        <v>42253</v>
      </c>
      <c r="G8906" s="3" t="s">
        <v>42254</v>
      </c>
      <c r="H8906" s="3" t="s">
        <v>42255</v>
      </c>
    </row>
    <row r="8907" spans="1:8" ht="116" x14ac:dyDescent="0.35">
      <c r="A8907" s="4">
        <v>209241</v>
      </c>
      <c r="B8907" s="1">
        <v>45259</v>
      </c>
      <c r="C8907" s="2">
        <v>0.79499999999999993</v>
      </c>
      <c r="D8907" s="3" t="s">
        <v>42256</v>
      </c>
      <c r="E8907" s="3" t="s">
        <v>42258</v>
      </c>
      <c r="F8907" s="3" t="s">
        <v>42257</v>
      </c>
      <c r="G8907" s="3" t="s">
        <v>42258</v>
      </c>
      <c r="H8907" s="3" t="s">
        <v>14281</v>
      </c>
    </row>
    <row r="8908" spans="1:8" ht="29" x14ac:dyDescent="0.35">
      <c r="A8908" s="4">
        <v>209235</v>
      </c>
      <c r="B8908" s="1">
        <v>45259</v>
      </c>
      <c r="C8908" s="2">
        <v>0.79881944444444442</v>
      </c>
      <c r="D8908" s="3" t="s">
        <v>42259</v>
      </c>
      <c r="E8908" s="3" t="s">
        <v>42261</v>
      </c>
      <c r="F8908" s="3" t="s">
        <v>42260</v>
      </c>
      <c r="G8908" s="3" t="s">
        <v>42261</v>
      </c>
      <c r="H8908" s="3" t="s">
        <v>42262</v>
      </c>
    </row>
    <row r="8909" spans="1:8" ht="58" x14ac:dyDescent="0.35">
      <c r="A8909" s="4">
        <v>209243</v>
      </c>
      <c r="B8909" s="1">
        <v>45259</v>
      </c>
      <c r="C8909" s="2">
        <v>0.81199074074074085</v>
      </c>
      <c r="D8909" s="3" t="s">
        <v>42263</v>
      </c>
      <c r="E8909" s="3" t="s">
        <v>42264</v>
      </c>
      <c r="F8909" s="3" t="s">
        <v>761</v>
      </c>
      <c r="G8909" s="3" t="s">
        <v>42264</v>
      </c>
      <c r="H8909" s="3" t="s">
        <v>42265</v>
      </c>
    </row>
    <row r="8910" spans="1:8" x14ac:dyDescent="0.35">
      <c r="A8910" s="4">
        <v>42544</v>
      </c>
      <c r="B8910" s="1">
        <v>45260</v>
      </c>
      <c r="C8910" s="2">
        <v>0.33603009259259259</v>
      </c>
      <c r="D8910" s="3" t="s">
        <v>12868</v>
      </c>
      <c r="E8910" s="3" t="s">
        <v>12560</v>
      </c>
      <c r="F8910" s="3" t="s">
        <v>12830</v>
      </c>
      <c r="G8910" s="3" t="s">
        <v>12560</v>
      </c>
      <c r="H8910" s="3" t="s">
        <v>10659</v>
      </c>
    </row>
    <row r="8911" spans="1:8" x14ac:dyDescent="0.35">
      <c r="A8911" s="4">
        <v>39160</v>
      </c>
      <c r="B8911" s="1">
        <v>45260</v>
      </c>
      <c r="C8911" s="2">
        <v>0.34093749999999995</v>
      </c>
      <c r="D8911" s="3" t="s">
        <v>12868</v>
      </c>
      <c r="E8911" s="3" t="s">
        <v>12560</v>
      </c>
      <c r="F8911" s="3" t="s">
        <v>2012</v>
      </c>
      <c r="G8911" s="3" t="s">
        <v>12560</v>
      </c>
      <c r="H8911" s="3" t="s">
        <v>10659</v>
      </c>
    </row>
    <row r="8912" spans="1:8" ht="43.5" x14ac:dyDescent="0.35">
      <c r="A8912" s="4">
        <v>185841</v>
      </c>
      <c r="B8912" s="1">
        <v>45260</v>
      </c>
      <c r="C8912" s="2">
        <v>0.34451388888888884</v>
      </c>
      <c r="D8912" s="3" t="s">
        <v>42266</v>
      </c>
      <c r="E8912" s="3" t="s">
        <v>42269</v>
      </c>
      <c r="F8912" s="3" t="s">
        <v>42267</v>
      </c>
      <c r="G8912" s="3" t="s">
        <v>10896</v>
      </c>
      <c r="H8912" s="3" t="s">
        <v>42268</v>
      </c>
    </row>
    <row r="8913" spans="1:8" x14ac:dyDescent="0.35">
      <c r="A8913" s="4">
        <v>42989</v>
      </c>
      <c r="B8913" s="1">
        <v>45260</v>
      </c>
      <c r="C8913" s="2">
        <v>0.34576388888888893</v>
      </c>
      <c r="D8913" s="3" t="s">
        <v>10317</v>
      </c>
      <c r="E8913" s="3" t="s">
        <v>12560</v>
      </c>
      <c r="F8913" s="3" t="s">
        <v>2012</v>
      </c>
      <c r="G8913" s="3" t="s">
        <v>12560</v>
      </c>
      <c r="H8913" s="3" t="s">
        <v>11368</v>
      </c>
    </row>
    <row r="8914" spans="1:8" x14ac:dyDescent="0.35">
      <c r="A8914" s="4">
        <v>50316</v>
      </c>
      <c r="B8914" s="1">
        <v>45260</v>
      </c>
      <c r="C8914" s="2">
        <v>0.34844907407407405</v>
      </c>
      <c r="D8914" s="3" t="s">
        <v>1473</v>
      </c>
      <c r="E8914" s="3" t="s">
        <v>12866</v>
      </c>
      <c r="F8914" s="3" t="s">
        <v>10588</v>
      </c>
      <c r="G8914" s="3" t="s">
        <v>12866</v>
      </c>
      <c r="H8914" s="3" t="s">
        <v>42270</v>
      </c>
    </row>
    <row r="8915" spans="1:8" x14ac:dyDescent="0.35">
      <c r="A8915" s="4">
        <v>46492</v>
      </c>
      <c r="B8915" s="1">
        <v>45260</v>
      </c>
      <c r="C8915" s="2">
        <v>0.34934027777777782</v>
      </c>
      <c r="D8915" s="3" t="s">
        <v>1554</v>
      </c>
      <c r="E8915" s="3" t="s">
        <v>42271</v>
      </c>
      <c r="F8915" s="3" t="s">
        <v>2012</v>
      </c>
      <c r="G8915" s="3" t="s">
        <v>42271</v>
      </c>
      <c r="H8915" s="3" t="s">
        <v>10659</v>
      </c>
    </row>
    <row r="8916" spans="1:8" ht="58" x14ac:dyDescent="0.35">
      <c r="A8916" s="4">
        <v>34398</v>
      </c>
      <c r="B8916" s="1">
        <v>45260</v>
      </c>
      <c r="C8916" s="2">
        <v>0.35047453703703701</v>
      </c>
      <c r="D8916" s="3" t="s">
        <v>42272</v>
      </c>
      <c r="E8916" s="3" t="s">
        <v>42275</v>
      </c>
      <c r="F8916" s="3" t="s">
        <v>42273</v>
      </c>
      <c r="G8916" s="3" t="s">
        <v>42274</v>
      </c>
      <c r="H8916" s="3" t="s">
        <v>18882</v>
      </c>
    </row>
    <row r="8917" spans="1:8" ht="72.5" x14ac:dyDescent="0.35">
      <c r="A8917" s="4">
        <v>62158</v>
      </c>
      <c r="B8917" s="1">
        <v>45260</v>
      </c>
      <c r="C8917" s="2">
        <v>0.35395833333333332</v>
      </c>
      <c r="D8917" s="3" t="s">
        <v>1933</v>
      </c>
      <c r="E8917" s="3" t="s">
        <v>16254</v>
      </c>
      <c r="F8917" s="3" t="s">
        <v>42276</v>
      </c>
      <c r="G8917" s="3" t="s">
        <v>42277</v>
      </c>
      <c r="H8917" s="3" t="s">
        <v>42278</v>
      </c>
    </row>
    <row r="8918" spans="1:8" x14ac:dyDescent="0.35">
      <c r="A8918" s="4">
        <v>42479</v>
      </c>
      <c r="B8918" s="1">
        <v>45260</v>
      </c>
      <c r="C8918" s="2">
        <v>0.35437500000000005</v>
      </c>
      <c r="D8918" s="3" t="s">
        <v>12282</v>
      </c>
      <c r="E8918" s="3" t="s">
        <v>10359</v>
      </c>
      <c r="F8918" s="3" t="s">
        <v>13529</v>
      </c>
      <c r="G8918" s="3" t="s">
        <v>10359</v>
      </c>
      <c r="H8918" s="3" t="s">
        <v>15036</v>
      </c>
    </row>
    <row r="8919" spans="1:8" ht="43.5" x14ac:dyDescent="0.35">
      <c r="A8919" s="4">
        <v>152275</v>
      </c>
      <c r="B8919" s="1">
        <v>45260</v>
      </c>
      <c r="C8919" s="2">
        <v>0.3584606481481481</v>
      </c>
      <c r="D8919" s="3" t="s">
        <v>42279</v>
      </c>
      <c r="E8919" s="3" t="s">
        <v>15182</v>
      </c>
      <c r="F8919" s="3" t="s">
        <v>42280</v>
      </c>
      <c r="G8919" s="3" t="s">
        <v>11124</v>
      </c>
      <c r="H8919" s="3" t="s">
        <v>42281</v>
      </c>
    </row>
    <row r="8920" spans="1:8" x14ac:dyDescent="0.35">
      <c r="A8920" s="4">
        <v>41257</v>
      </c>
      <c r="B8920" s="1">
        <v>45260</v>
      </c>
      <c r="C8920" s="2">
        <v>0.35850694444444442</v>
      </c>
      <c r="D8920" s="3" t="s">
        <v>12295</v>
      </c>
      <c r="E8920" s="3" t="s">
        <v>13792</v>
      </c>
      <c r="F8920" s="3" t="s">
        <v>12751</v>
      </c>
      <c r="G8920" s="3" t="s">
        <v>13792</v>
      </c>
      <c r="H8920" s="3" t="s">
        <v>10659</v>
      </c>
    </row>
    <row r="8921" spans="1:8" ht="130.5" x14ac:dyDescent="0.35">
      <c r="A8921" s="4">
        <v>17351</v>
      </c>
      <c r="B8921" s="1">
        <v>45260</v>
      </c>
      <c r="C8921" s="2">
        <v>0.36458333333333331</v>
      </c>
      <c r="D8921" s="3" t="s">
        <v>985</v>
      </c>
      <c r="E8921" s="3" t="s">
        <v>42284</v>
      </c>
      <c r="F8921" s="3" t="s">
        <v>42282</v>
      </c>
      <c r="G8921" s="3" t="s">
        <v>42283</v>
      </c>
      <c r="H8921" s="3" t="s">
        <v>39103</v>
      </c>
    </row>
    <row r="8922" spans="1:8" ht="72.5" x14ac:dyDescent="0.35">
      <c r="A8922" s="4">
        <v>166355</v>
      </c>
      <c r="B8922" s="1">
        <v>45260</v>
      </c>
      <c r="C8922" s="2">
        <v>0.36486111111111108</v>
      </c>
      <c r="D8922" s="3" t="s">
        <v>42285</v>
      </c>
      <c r="E8922" s="3" t="s">
        <v>42288</v>
      </c>
      <c r="F8922" s="3" t="s">
        <v>42286</v>
      </c>
      <c r="G8922" s="3" t="s">
        <v>42287</v>
      </c>
      <c r="H8922" s="3" t="s">
        <v>10302</v>
      </c>
    </row>
    <row r="8923" spans="1:8" x14ac:dyDescent="0.35">
      <c r="A8923" s="4">
        <v>106931</v>
      </c>
      <c r="B8923" s="1">
        <v>45260</v>
      </c>
      <c r="C8923" s="2">
        <v>0.36730324074074078</v>
      </c>
      <c r="D8923" s="3" t="s">
        <v>12295</v>
      </c>
      <c r="E8923" s="3" t="s">
        <v>10359</v>
      </c>
      <c r="F8923" s="3" t="s">
        <v>42289</v>
      </c>
      <c r="G8923" s="3" t="s">
        <v>12584</v>
      </c>
      <c r="H8923" s="3" t="s">
        <v>10659</v>
      </c>
    </row>
    <row r="8924" spans="1:8" ht="58" x14ac:dyDescent="0.35">
      <c r="A8924" s="4">
        <v>126226</v>
      </c>
      <c r="B8924" s="1">
        <v>45260</v>
      </c>
      <c r="C8924" s="2">
        <v>0.36759259259259264</v>
      </c>
      <c r="D8924" s="3" t="s">
        <v>892</v>
      </c>
      <c r="E8924" s="3" t="s">
        <v>42290</v>
      </c>
      <c r="F8924" s="3" t="s">
        <v>15507</v>
      </c>
      <c r="G8924" s="3" t="s">
        <v>1397</v>
      </c>
      <c r="H8924" s="3" t="s">
        <v>11777</v>
      </c>
    </row>
    <row r="8925" spans="1:8" ht="43.5" x14ac:dyDescent="0.35">
      <c r="A8925" s="4">
        <v>108347</v>
      </c>
      <c r="B8925" s="1">
        <v>45260</v>
      </c>
      <c r="C8925" s="2">
        <v>0.37093749999999998</v>
      </c>
      <c r="D8925" s="3" t="s">
        <v>985</v>
      </c>
      <c r="E8925" s="3" t="s">
        <v>15192</v>
      </c>
      <c r="F8925" s="3" t="s">
        <v>42291</v>
      </c>
      <c r="G8925" s="3" t="s">
        <v>42292</v>
      </c>
      <c r="H8925" s="3" t="s">
        <v>42293</v>
      </c>
    </row>
    <row r="8926" spans="1:8" x14ac:dyDescent="0.35">
      <c r="A8926" s="4">
        <v>169166</v>
      </c>
      <c r="B8926" s="1">
        <v>45260</v>
      </c>
      <c r="C8926" s="2">
        <v>0.3730324074074074</v>
      </c>
      <c r="D8926" s="3" t="s">
        <v>12833</v>
      </c>
      <c r="E8926" s="3" t="s">
        <v>42294</v>
      </c>
      <c r="F8926" s="3" t="s">
        <v>12830</v>
      </c>
      <c r="G8926" s="3" t="s">
        <v>42294</v>
      </c>
      <c r="H8926" s="3" t="s">
        <v>15224</v>
      </c>
    </row>
    <row r="8927" spans="1:8" ht="29" x14ac:dyDescent="0.35">
      <c r="A8927" s="4">
        <v>52007</v>
      </c>
      <c r="B8927" s="1">
        <v>45260</v>
      </c>
      <c r="C8927" s="2">
        <v>0.37313657407407402</v>
      </c>
      <c r="D8927" s="3" t="s">
        <v>1933</v>
      </c>
      <c r="E8927" s="3" t="s">
        <v>29681</v>
      </c>
      <c r="F8927" s="3" t="s">
        <v>42295</v>
      </c>
      <c r="G8927" s="3" t="s">
        <v>42296</v>
      </c>
      <c r="H8927" s="3" t="s">
        <v>42297</v>
      </c>
    </row>
    <row r="8928" spans="1:8" ht="29" x14ac:dyDescent="0.35">
      <c r="A8928" s="4">
        <v>33214</v>
      </c>
      <c r="B8928" s="1">
        <v>45260</v>
      </c>
      <c r="C8928" s="2">
        <v>0.37373842592592593</v>
      </c>
      <c r="D8928" s="3" t="s">
        <v>892</v>
      </c>
      <c r="E8928" s="3" t="s">
        <v>42299</v>
      </c>
      <c r="F8928" s="3" t="s">
        <v>42298</v>
      </c>
      <c r="G8928" s="3" t="s">
        <v>11378</v>
      </c>
      <c r="H8928" s="3" t="s">
        <v>11848</v>
      </c>
    </row>
    <row r="8929" spans="1:8" ht="58" x14ac:dyDescent="0.35">
      <c r="A8929" s="4">
        <v>45530</v>
      </c>
      <c r="B8929" s="1">
        <v>45260</v>
      </c>
      <c r="C8929" s="2">
        <v>0.37392361111111111</v>
      </c>
      <c r="D8929" s="3" t="s">
        <v>1473</v>
      </c>
      <c r="E8929" s="3" t="s">
        <v>27706</v>
      </c>
      <c r="F8929" s="3" t="s">
        <v>10588</v>
      </c>
      <c r="G8929" s="3" t="s">
        <v>27706</v>
      </c>
      <c r="H8929" s="3" t="s">
        <v>40647</v>
      </c>
    </row>
    <row r="8930" spans="1:8" ht="29" x14ac:dyDescent="0.35">
      <c r="A8930" s="4">
        <v>52360</v>
      </c>
      <c r="B8930" s="1">
        <v>45260</v>
      </c>
      <c r="C8930" s="2">
        <v>0.37541666666666668</v>
      </c>
      <c r="D8930" s="3" t="s">
        <v>42300</v>
      </c>
      <c r="E8930" s="3" t="s">
        <v>13068</v>
      </c>
      <c r="F8930" s="3" t="s">
        <v>42301</v>
      </c>
      <c r="G8930" s="3" t="s">
        <v>10521</v>
      </c>
      <c r="H8930" s="3" t="s">
        <v>42302</v>
      </c>
    </row>
    <row r="8931" spans="1:8" ht="29" x14ac:dyDescent="0.35">
      <c r="A8931" s="4">
        <v>45984</v>
      </c>
      <c r="B8931" s="1">
        <v>45260</v>
      </c>
      <c r="C8931" s="2">
        <v>0.37590277777777775</v>
      </c>
      <c r="D8931" s="3" t="s">
        <v>42303</v>
      </c>
      <c r="E8931" s="3" t="s">
        <v>42307</v>
      </c>
      <c r="F8931" s="3" t="s">
        <v>42304</v>
      </c>
      <c r="G8931" s="3" t="s">
        <v>42305</v>
      </c>
      <c r="H8931" s="3" t="s">
        <v>42306</v>
      </c>
    </row>
    <row r="8932" spans="1:8" ht="87" x14ac:dyDescent="0.35">
      <c r="A8932" s="4">
        <v>178837</v>
      </c>
      <c r="B8932" s="1">
        <v>45260</v>
      </c>
      <c r="C8932" s="2">
        <v>0.37731481481481483</v>
      </c>
      <c r="D8932" s="3" t="s">
        <v>10816</v>
      </c>
      <c r="E8932" s="3" t="s">
        <v>42309</v>
      </c>
      <c r="F8932" s="3" t="s">
        <v>42308</v>
      </c>
      <c r="G8932" s="3" t="s">
        <v>10541</v>
      </c>
      <c r="H8932" s="3" t="s">
        <v>33140</v>
      </c>
    </row>
    <row r="8933" spans="1:8" ht="29" x14ac:dyDescent="0.35">
      <c r="A8933" s="4">
        <v>82531</v>
      </c>
      <c r="B8933" s="1">
        <v>45260</v>
      </c>
      <c r="C8933" s="2">
        <v>0.37862268518518521</v>
      </c>
      <c r="D8933" s="3" t="s">
        <v>892</v>
      </c>
      <c r="E8933" s="3" t="s">
        <v>13496</v>
      </c>
      <c r="F8933" s="3" t="s">
        <v>42310</v>
      </c>
      <c r="G8933" s="3" t="s">
        <v>13272</v>
      </c>
      <c r="H8933" s="3" t="s">
        <v>42311</v>
      </c>
    </row>
    <row r="8934" spans="1:8" ht="87" x14ac:dyDescent="0.35">
      <c r="A8934" s="4">
        <v>45406</v>
      </c>
      <c r="B8934" s="1">
        <v>45260</v>
      </c>
      <c r="C8934" s="2">
        <v>0.37957175925925929</v>
      </c>
      <c r="D8934" s="3" t="s">
        <v>10883</v>
      </c>
      <c r="E8934" s="3" t="s">
        <v>42315</v>
      </c>
      <c r="F8934" s="3" t="s">
        <v>42312</v>
      </c>
      <c r="G8934" s="3" t="s">
        <v>42313</v>
      </c>
      <c r="H8934" s="3" t="s">
        <v>42314</v>
      </c>
    </row>
    <row r="8935" spans="1:8" ht="87" x14ac:dyDescent="0.35">
      <c r="A8935" s="4">
        <v>178837</v>
      </c>
      <c r="B8935" s="1">
        <v>45260</v>
      </c>
      <c r="C8935" s="2">
        <v>0.38216435185185182</v>
      </c>
      <c r="D8935" s="3" t="s">
        <v>10816</v>
      </c>
      <c r="E8935" s="3" t="s">
        <v>42309</v>
      </c>
      <c r="F8935" s="3" t="s">
        <v>42316</v>
      </c>
      <c r="G8935" s="3" t="s">
        <v>10541</v>
      </c>
      <c r="H8935" s="3" t="s">
        <v>33140</v>
      </c>
    </row>
    <row r="8936" spans="1:8" ht="87" x14ac:dyDescent="0.35">
      <c r="A8936" s="4">
        <v>23070</v>
      </c>
      <c r="B8936" s="1">
        <v>45260</v>
      </c>
      <c r="C8936" s="2">
        <v>0.38218749999999996</v>
      </c>
      <c r="D8936" s="3" t="s">
        <v>42317</v>
      </c>
      <c r="E8936" s="3" t="s">
        <v>42321</v>
      </c>
      <c r="F8936" s="3" t="s">
        <v>42318</v>
      </c>
      <c r="G8936" s="3" t="s">
        <v>42319</v>
      </c>
      <c r="H8936" s="3" t="s">
        <v>42320</v>
      </c>
    </row>
    <row r="8937" spans="1:8" ht="87" x14ac:dyDescent="0.35">
      <c r="A8937" s="4">
        <v>5795</v>
      </c>
      <c r="B8937" s="1">
        <v>45260</v>
      </c>
      <c r="C8937" s="2">
        <v>0.38250000000000001</v>
      </c>
      <c r="D8937" s="3" t="s">
        <v>42322</v>
      </c>
      <c r="E8937" s="3" t="s">
        <v>42326</v>
      </c>
      <c r="F8937" s="3" t="s">
        <v>42323</v>
      </c>
      <c r="G8937" s="3" t="s">
        <v>42324</v>
      </c>
      <c r="H8937" s="3" t="s">
        <v>42325</v>
      </c>
    </row>
    <row r="8938" spans="1:8" ht="130.5" x14ac:dyDescent="0.35">
      <c r="A8938" s="4">
        <v>86379</v>
      </c>
      <c r="B8938" s="1">
        <v>45260</v>
      </c>
      <c r="C8938" s="2">
        <v>0.38296296296296295</v>
      </c>
      <c r="D8938" s="3" t="s">
        <v>42327</v>
      </c>
      <c r="E8938" s="3" t="s">
        <v>11379</v>
      </c>
      <c r="F8938" s="3" t="s">
        <v>42328</v>
      </c>
      <c r="G8938" s="3" t="s">
        <v>11732</v>
      </c>
      <c r="H8938" s="3" t="s">
        <v>42329</v>
      </c>
    </row>
    <row r="8939" spans="1:8" x14ac:dyDescent="0.35">
      <c r="A8939" s="4">
        <v>188437</v>
      </c>
      <c r="B8939" s="1">
        <v>45260</v>
      </c>
      <c r="C8939" s="2">
        <v>0.38394675925925931</v>
      </c>
      <c r="D8939" s="3" t="s">
        <v>892</v>
      </c>
      <c r="E8939" s="3" t="s">
        <v>42332</v>
      </c>
      <c r="F8939" s="3" t="s">
        <v>42330</v>
      </c>
      <c r="G8939" s="3" t="s">
        <v>11378</v>
      </c>
      <c r="H8939" s="3" t="s">
        <v>42331</v>
      </c>
    </row>
    <row r="8940" spans="1:8" ht="101.5" x14ac:dyDescent="0.35">
      <c r="A8940" s="4">
        <v>65360</v>
      </c>
      <c r="B8940" s="1">
        <v>45260</v>
      </c>
      <c r="C8940" s="2">
        <v>0.38453703703703707</v>
      </c>
      <c r="D8940" s="3" t="s">
        <v>42333</v>
      </c>
      <c r="E8940" s="3" t="s">
        <v>42337</v>
      </c>
      <c r="F8940" s="3" t="s">
        <v>42334</v>
      </c>
      <c r="G8940" s="3" t="s">
        <v>42335</v>
      </c>
      <c r="H8940" s="3" t="s">
        <v>42336</v>
      </c>
    </row>
    <row r="8941" spans="1:8" ht="43.5" x14ac:dyDescent="0.35">
      <c r="A8941" s="4">
        <v>35809</v>
      </c>
      <c r="B8941" s="1">
        <v>45260</v>
      </c>
      <c r="C8941" s="2">
        <v>0.38516203703703705</v>
      </c>
      <c r="D8941" s="3" t="s">
        <v>985</v>
      </c>
      <c r="E8941" s="3" t="s">
        <v>42340</v>
      </c>
      <c r="F8941" s="3" t="s">
        <v>42338</v>
      </c>
      <c r="G8941" s="3" t="s">
        <v>11106</v>
      </c>
      <c r="H8941" s="3" t="s">
        <v>42339</v>
      </c>
    </row>
    <row r="8942" spans="1:8" ht="29" x14ac:dyDescent="0.35">
      <c r="A8942" s="4">
        <v>45392</v>
      </c>
      <c r="B8942" s="1">
        <v>45260</v>
      </c>
      <c r="C8942" s="2">
        <v>0.3860763888888889</v>
      </c>
      <c r="D8942" s="3" t="s">
        <v>1436</v>
      </c>
      <c r="E8942" s="3" t="s">
        <v>42344</v>
      </c>
      <c r="F8942" s="3" t="s">
        <v>42341</v>
      </c>
      <c r="G8942" s="3" t="s">
        <v>42342</v>
      </c>
      <c r="H8942" s="3" t="s">
        <v>42343</v>
      </c>
    </row>
    <row r="8943" spans="1:8" x14ac:dyDescent="0.35">
      <c r="A8943" s="4">
        <v>43337</v>
      </c>
      <c r="B8943" s="1">
        <v>45260</v>
      </c>
      <c r="C8943" s="2">
        <v>0.38650462962962967</v>
      </c>
      <c r="D8943" s="3" t="s">
        <v>42345</v>
      </c>
      <c r="E8943" s="3" t="s">
        <v>15194</v>
      </c>
      <c r="F8943" s="3" t="s">
        <v>42346</v>
      </c>
      <c r="G8943" s="3" t="s">
        <v>15194</v>
      </c>
      <c r="H8943" s="3" t="s">
        <v>10659</v>
      </c>
    </row>
    <row r="8944" spans="1:8" ht="72.5" x14ac:dyDescent="0.35">
      <c r="A8944" s="4">
        <v>104582</v>
      </c>
      <c r="B8944" s="1">
        <v>45260</v>
      </c>
      <c r="C8944" s="2">
        <v>0.38748842592592592</v>
      </c>
      <c r="D8944" s="3" t="s">
        <v>42347</v>
      </c>
      <c r="E8944" s="3" t="s">
        <v>15189</v>
      </c>
      <c r="F8944" s="3" t="s">
        <v>42348</v>
      </c>
      <c r="G8944" s="3" t="s">
        <v>10408</v>
      </c>
      <c r="H8944" s="3" t="s">
        <v>42349</v>
      </c>
    </row>
    <row r="8945" spans="1:8" ht="58" x14ac:dyDescent="0.35">
      <c r="A8945" s="4">
        <v>139675</v>
      </c>
      <c r="B8945" s="1">
        <v>45260</v>
      </c>
      <c r="C8945" s="2">
        <v>0.3894097222222222</v>
      </c>
      <c r="D8945" s="3" t="s">
        <v>892</v>
      </c>
      <c r="E8945" s="3" t="s">
        <v>42351</v>
      </c>
      <c r="F8945" s="3" t="s">
        <v>42350</v>
      </c>
      <c r="G8945" s="3" t="s">
        <v>11021</v>
      </c>
      <c r="H8945" s="3" t="s">
        <v>11822</v>
      </c>
    </row>
    <row r="8946" spans="1:8" ht="72.5" x14ac:dyDescent="0.35">
      <c r="A8946" s="4">
        <v>180222</v>
      </c>
      <c r="B8946" s="1">
        <v>45260</v>
      </c>
      <c r="C8946" s="2">
        <v>0.38943287037037039</v>
      </c>
      <c r="D8946" s="3" t="s">
        <v>42352</v>
      </c>
      <c r="E8946" s="3" t="s">
        <v>15187</v>
      </c>
      <c r="F8946" s="3" t="s">
        <v>42353</v>
      </c>
      <c r="G8946" s="3" t="s">
        <v>11909</v>
      </c>
      <c r="H8946" s="3" t="s">
        <v>42354</v>
      </c>
    </row>
    <row r="8947" spans="1:8" ht="58" x14ac:dyDescent="0.35">
      <c r="A8947" s="4">
        <v>139675</v>
      </c>
      <c r="B8947" s="1">
        <v>45260</v>
      </c>
      <c r="C8947" s="2">
        <v>0.39035879629629627</v>
      </c>
      <c r="D8947" s="3" t="s">
        <v>892</v>
      </c>
      <c r="E8947" s="3" t="s">
        <v>42351</v>
      </c>
      <c r="F8947" s="3" t="s">
        <v>42350</v>
      </c>
      <c r="G8947" s="3" t="s">
        <v>11021</v>
      </c>
      <c r="H8947" s="3" t="s">
        <v>11822</v>
      </c>
    </row>
    <row r="8948" spans="1:8" ht="87" x14ac:dyDescent="0.35">
      <c r="A8948" s="4">
        <v>39061</v>
      </c>
      <c r="B8948" s="1">
        <v>45260</v>
      </c>
      <c r="C8948" s="2">
        <v>0.39052083333333337</v>
      </c>
      <c r="D8948" s="3" t="s">
        <v>985</v>
      </c>
      <c r="E8948" s="3" t="s">
        <v>42356</v>
      </c>
      <c r="F8948" s="3" t="s">
        <v>42355</v>
      </c>
      <c r="G8948" s="3" t="s">
        <v>228</v>
      </c>
      <c r="H8948" s="3" t="s">
        <v>38032</v>
      </c>
    </row>
    <row r="8949" spans="1:8" ht="29" x14ac:dyDescent="0.35">
      <c r="A8949" s="4">
        <v>40529</v>
      </c>
      <c r="B8949" s="1">
        <v>45260</v>
      </c>
      <c r="C8949" s="2">
        <v>0.39166666666666666</v>
      </c>
      <c r="D8949" s="3" t="s">
        <v>1702</v>
      </c>
      <c r="E8949" s="3" t="s">
        <v>42360</v>
      </c>
      <c r="F8949" s="3" t="s">
        <v>42357</v>
      </c>
      <c r="G8949" s="3" t="s">
        <v>42358</v>
      </c>
      <c r="H8949" s="3" t="s">
        <v>42359</v>
      </c>
    </row>
    <row r="8950" spans="1:8" x14ac:dyDescent="0.35">
      <c r="A8950" s="4">
        <v>7079</v>
      </c>
      <c r="B8950" s="1">
        <v>45260</v>
      </c>
      <c r="C8950" s="2">
        <v>0.3932060185185185</v>
      </c>
      <c r="D8950" s="3" t="s">
        <v>12833</v>
      </c>
      <c r="E8950" s="3" t="s">
        <v>12554</v>
      </c>
      <c r="F8950" s="3" t="s">
        <v>42361</v>
      </c>
      <c r="G8950" s="3" t="s">
        <v>12554</v>
      </c>
      <c r="H8950" s="3" t="s">
        <v>10659</v>
      </c>
    </row>
    <row r="8951" spans="1:8" ht="43.5" x14ac:dyDescent="0.35">
      <c r="A8951" s="4">
        <v>178943</v>
      </c>
      <c r="B8951" s="1">
        <v>45260</v>
      </c>
      <c r="C8951" s="2">
        <v>0.39335648148148145</v>
      </c>
      <c r="D8951" s="3" t="s">
        <v>42362</v>
      </c>
      <c r="E8951" s="3" t="s">
        <v>15188</v>
      </c>
      <c r="F8951" s="3" t="s">
        <v>42363</v>
      </c>
      <c r="G8951" s="3" t="s">
        <v>42364</v>
      </c>
      <c r="H8951" s="3" t="s">
        <v>42365</v>
      </c>
    </row>
    <row r="8952" spans="1:8" ht="43.5" x14ac:dyDescent="0.35">
      <c r="A8952" s="4">
        <v>68811</v>
      </c>
      <c r="B8952" s="1">
        <v>45260</v>
      </c>
      <c r="C8952" s="2">
        <v>0.39526620370370374</v>
      </c>
      <c r="D8952" s="3" t="s">
        <v>42366</v>
      </c>
      <c r="E8952" s="3" t="s">
        <v>20516</v>
      </c>
      <c r="F8952" s="3" t="s">
        <v>42367</v>
      </c>
      <c r="G8952" s="3" t="s">
        <v>42368</v>
      </c>
      <c r="H8952" s="3" t="s">
        <v>42369</v>
      </c>
    </row>
    <row r="8953" spans="1:8" ht="101.5" x14ac:dyDescent="0.35">
      <c r="A8953" s="4">
        <v>183335</v>
      </c>
      <c r="B8953" s="1">
        <v>45260</v>
      </c>
      <c r="C8953" s="2">
        <v>0.3975231481481481</v>
      </c>
      <c r="D8953" s="3" t="s">
        <v>42370</v>
      </c>
      <c r="E8953" s="3" t="s">
        <v>15186</v>
      </c>
      <c r="F8953" s="3" t="s">
        <v>42371</v>
      </c>
      <c r="G8953" s="3" t="s">
        <v>42372</v>
      </c>
      <c r="H8953" s="3" t="s">
        <v>42373</v>
      </c>
    </row>
    <row r="8954" spans="1:8" x14ac:dyDescent="0.35">
      <c r="A8954" s="4">
        <v>35073</v>
      </c>
      <c r="B8954" s="1">
        <v>45260</v>
      </c>
      <c r="C8954" s="2">
        <v>0.39814814814814814</v>
      </c>
      <c r="D8954" s="3" t="s">
        <v>12868</v>
      </c>
      <c r="E8954" s="3" t="s">
        <v>12560</v>
      </c>
      <c r="F8954" s="3" t="s">
        <v>12830</v>
      </c>
      <c r="G8954" s="3" t="s">
        <v>12560</v>
      </c>
      <c r="H8954" s="3" t="s">
        <v>10659</v>
      </c>
    </row>
    <row r="8955" spans="1:8" ht="43.5" x14ac:dyDescent="0.35">
      <c r="A8955" s="4">
        <v>197469</v>
      </c>
      <c r="B8955" s="1">
        <v>45260</v>
      </c>
      <c r="C8955" s="2">
        <v>0.39872685185185186</v>
      </c>
      <c r="D8955" s="3" t="s">
        <v>42374</v>
      </c>
      <c r="E8955" s="3" t="s">
        <v>42378</v>
      </c>
      <c r="F8955" s="3" t="s">
        <v>42375</v>
      </c>
      <c r="G8955" s="3" t="s">
        <v>42376</v>
      </c>
      <c r="H8955" s="3" t="s">
        <v>42377</v>
      </c>
    </row>
    <row r="8956" spans="1:8" ht="116" x14ac:dyDescent="0.35">
      <c r="A8956" s="4">
        <v>203096</v>
      </c>
      <c r="B8956" s="1">
        <v>45260</v>
      </c>
      <c r="C8956" s="2">
        <v>0.3989583333333333</v>
      </c>
      <c r="D8956" s="3" t="s">
        <v>42379</v>
      </c>
      <c r="E8956" s="3" t="s">
        <v>42382</v>
      </c>
      <c r="F8956" s="3" t="s">
        <v>42380</v>
      </c>
      <c r="G8956" s="3" t="s">
        <v>42381</v>
      </c>
      <c r="H8956" s="3" t="s">
        <v>29</v>
      </c>
    </row>
    <row r="8957" spans="1:8" ht="43.5" x14ac:dyDescent="0.35">
      <c r="A8957" s="4">
        <v>40167</v>
      </c>
      <c r="B8957" s="1">
        <v>45260</v>
      </c>
      <c r="C8957" s="2">
        <v>0.40081018518518513</v>
      </c>
      <c r="D8957" s="3" t="s">
        <v>985</v>
      </c>
      <c r="E8957" s="3" t="s">
        <v>42384</v>
      </c>
      <c r="F8957" s="3" t="s">
        <v>42383</v>
      </c>
      <c r="G8957" s="3" t="s">
        <v>228</v>
      </c>
      <c r="H8957" s="3" t="s">
        <v>32933</v>
      </c>
    </row>
    <row r="8958" spans="1:8" ht="159.5" x14ac:dyDescent="0.35">
      <c r="A8958" s="4">
        <v>43793</v>
      </c>
      <c r="B8958" s="1">
        <v>45260</v>
      </c>
      <c r="C8958" s="2">
        <v>0.40318287037037037</v>
      </c>
      <c r="D8958" s="3" t="s">
        <v>42385</v>
      </c>
      <c r="E8958" s="3" t="s">
        <v>14420</v>
      </c>
      <c r="F8958" s="3" t="s">
        <v>42386</v>
      </c>
      <c r="G8958" s="3" t="s">
        <v>13005</v>
      </c>
      <c r="H8958" s="3" t="s">
        <v>42387</v>
      </c>
    </row>
    <row r="8959" spans="1:8" ht="29" x14ac:dyDescent="0.35">
      <c r="A8959" s="4">
        <v>118654</v>
      </c>
      <c r="B8959" s="1">
        <v>45260</v>
      </c>
      <c r="C8959" s="2">
        <v>0.40362268518518518</v>
      </c>
      <c r="D8959" s="3" t="s">
        <v>1744</v>
      </c>
      <c r="E8959" s="3" t="s">
        <v>18408</v>
      </c>
      <c r="F8959" s="3" t="s">
        <v>42388</v>
      </c>
      <c r="G8959" s="3" t="s">
        <v>10468</v>
      </c>
      <c r="H8959" s="3" t="s">
        <v>42389</v>
      </c>
    </row>
    <row r="8960" spans="1:8" ht="58" x14ac:dyDescent="0.35">
      <c r="A8960" s="4">
        <v>201209</v>
      </c>
      <c r="B8960" s="1">
        <v>45260</v>
      </c>
      <c r="C8960" s="2">
        <v>0.40432870370370372</v>
      </c>
      <c r="D8960" s="3" t="s">
        <v>42390</v>
      </c>
      <c r="E8960" s="3" t="s">
        <v>42394</v>
      </c>
      <c r="F8960" s="3" t="s">
        <v>42391</v>
      </c>
      <c r="G8960" s="3" t="s">
        <v>42392</v>
      </c>
      <c r="H8960" s="3" t="s">
        <v>42393</v>
      </c>
    </row>
    <row r="8961" spans="1:8" ht="58" x14ac:dyDescent="0.35">
      <c r="A8961" s="4">
        <v>32802</v>
      </c>
      <c r="B8961" s="1">
        <v>45260</v>
      </c>
      <c r="C8961" s="2">
        <v>0.40442129629629631</v>
      </c>
      <c r="D8961" s="3" t="s">
        <v>1436</v>
      </c>
      <c r="E8961" s="3" t="s">
        <v>42398</v>
      </c>
      <c r="F8961" s="3" t="s">
        <v>42395</v>
      </c>
      <c r="G8961" s="3" t="s">
        <v>42396</v>
      </c>
      <c r="H8961" s="3" t="s">
        <v>42397</v>
      </c>
    </row>
    <row r="8962" spans="1:8" ht="72.5" x14ac:dyDescent="0.35">
      <c r="A8962" s="4">
        <v>187929</v>
      </c>
      <c r="B8962" s="1">
        <v>45260</v>
      </c>
      <c r="C8962" s="2">
        <v>0.40491898148148148</v>
      </c>
      <c r="D8962" s="3" t="s">
        <v>42399</v>
      </c>
      <c r="E8962" s="3" t="s">
        <v>42402</v>
      </c>
      <c r="F8962" s="3" t="s">
        <v>42400</v>
      </c>
      <c r="G8962" s="3" t="s">
        <v>42401</v>
      </c>
      <c r="H8962" s="3" t="s">
        <v>30147</v>
      </c>
    </row>
    <row r="8963" spans="1:8" ht="58" x14ac:dyDescent="0.35">
      <c r="A8963" s="4">
        <v>148973</v>
      </c>
      <c r="B8963" s="1">
        <v>45260</v>
      </c>
      <c r="C8963" s="2">
        <v>0.40537037037037038</v>
      </c>
      <c r="D8963" s="3" t="s">
        <v>11985</v>
      </c>
      <c r="E8963" s="3" t="s">
        <v>17709</v>
      </c>
      <c r="F8963" s="3" t="s">
        <v>42403</v>
      </c>
      <c r="G8963" s="3" t="s">
        <v>11299</v>
      </c>
      <c r="H8963" s="3" t="s">
        <v>42404</v>
      </c>
    </row>
    <row r="8964" spans="1:8" x14ac:dyDescent="0.35">
      <c r="A8964" s="4">
        <v>193493</v>
      </c>
      <c r="B8964" s="1">
        <v>45260</v>
      </c>
      <c r="C8964" s="2">
        <v>0.40704861111111112</v>
      </c>
      <c r="D8964" s="3" t="s">
        <v>892</v>
      </c>
      <c r="E8964" s="3" t="s">
        <v>42406</v>
      </c>
      <c r="F8964" s="3" t="s">
        <v>42405</v>
      </c>
      <c r="G8964" s="3" t="s">
        <v>1153</v>
      </c>
      <c r="H8964" s="3" t="s">
        <v>11777</v>
      </c>
    </row>
    <row r="8965" spans="1:8" x14ac:dyDescent="0.35">
      <c r="A8965" s="4">
        <v>39731</v>
      </c>
      <c r="B8965" s="1">
        <v>45260</v>
      </c>
      <c r="C8965" s="2">
        <v>0.4073032407407407</v>
      </c>
      <c r="D8965" s="3" t="s">
        <v>42407</v>
      </c>
      <c r="E8965" s="3" t="s">
        <v>42411</v>
      </c>
      <c r="F8965" s="3" t="s">
        <v>42408</v>
      </c>
      <c r="G8965" s="3" t="s">
        <v>42409</v>
      </c>
      <c r="H8965" s="3" t="s">
        <v>42410</v>
      </c>
    </row>
    <row r="8966" spans="1:8" ht="29" x14ac:dyDescent="0.35">
      <c r="A8966" s="4">
        <v>7637</v>
      </c>
      <c r="B8966" s="1">
        <v>45260</v>
      </c>
      <c r="C8966" s="2">
        <v>0.41078703703703701</v>
      </c>
      <c r="D8966" s="3" t="s">
        <v>42412</v>
      </c>
      <c r="E8966" s="3" t="s">
        <v>42413</v>
      </c>
      <c r="F8966" s="3" t="s">
        <v>13905</v>
      </c>
      <c r="G8966" s="3" t="s">
        <v>42413</v>
      </c>
      <c r="H8966" s="3" t="s">
        <v>12453</v>
      </c>
    </row>
    <row r="8967" spans="1:8" ht="87" x14ac:dyDescent="0.35">
      <c r="A8967" s="4">
        <v>11305</v>
      </c>
      <c r="B8967" s="1">
        <v>45260</v>
      </c>
      <c r="C8967" s="2">
        <v>0.41112268518518519</v>
      </c>
      <c r="D8967" s="3" t="s">
        <v>1436</v>
      </c>
      <c r="E8967" s="3" t="s">
        <v>15190</v>
      </c>
      <c r="F8967" s="3" t="s">
        <v>42414</v>
      </c>
      <c r="G8967" s="3" t="s">
        <v>33370</v>
      </c>
      <c r="H8967" s="3" t="s">
        <v>42415</v>
      </c>
    </row>
    <row r="8968" spans="1:8" x14ac:dyDescent="0.35">
      <c r="A8968" s="4">
        <v>150464</v>
      </c>
      <c r="B8968" s="1">
        <v>45260</v>
      </c>
      <c r="C8968" s="2">
        <v>0.41355324074074074</v>
      </c>
      <c r="D8968" s="3" t="s">
        <v>12833</v>
      </c>
      <c r="E8968" s="3" t="s">
        <v>12554</v>
      </c>
      <c r="F8968" s="3" t="s">
        <v>42416</v>
      </c>
      <c r="G8968" s="3" t="s">
        <v>12554</v>
      </c>
      <c r="H8968" s="3" t="s">
        <v>10659</v>
      </c>
    </row>
    <row r="8969" spans="1:8" ht="43.5" x14ac:dyDescent="0.35">
      <c r="A8969" s="4">
        <v>109600</v>
      </c>
      <c r="B8969" s="1">
        <v>45260</v>
      </c>
      <c r="C8969" s="2">
        <v>0.41368055555555555</v>
      </c>
      <c r="D8969" s="3" t="s">
        <v>42417</v>
      </c>
      <c r="E8969" s="3" t="s">
        <v>42421</v>
      </c>
      <c r="F8969" s="3" t="s">
        <v>42418</v>
      </c>
      <c r="G8969" s="3" t="s">
        <v>42419</v>
      </c>
      <c r="H8969" s="3" t="s">
        <v>42420</v>
      </c>
    </row>
    <row r="8970" spans="1:8" ht="87" x14ac:dyDescent="0.35">
      <c r="A8970" s="4">
        <v>27554</v>
      </c>
      <c r="B8970" s="1">
        <v>45260</v>
      </c>
      <c r="C8970" s="2">
        <v>0.41472222222222221</v>
      </c>
      <c r="D8970" s="3" t="s">
        <v>10449</v>
      </c>
      <c r="E8970" s="3" t="s">
        <v>17627</v>
      </c>
      <c r="F8970" s="3" t="s">
        <v>42422</v>
      </c>
      <c r="G8970" s="3" t="s">
        <v>17759</v>
      </c>
      <c r="H8970" s="3" t="s">
        <v>17482</v>
      </c>
    </row>
    <row r="8971" spans="1:8" ht="145" x14ac:dyDescent="0.35">
      <c r="A8971" s="4">
        <v>192762</v>
      </c>
      <c r="B8971" s="1">
        <v>45260</v>
      </c>
      <c r="C8971" s="2">
        <v>0.4147569444444445</v>
      </c>
      <c r="D8971" s="3" t="s">
        <v>42423</v>
      </c>
      <c r="E8971" s="3" t="s">
        <v>42427</v>
      </c>
      <c r="F8971" s="3" t="s">
        <v>42424</v>
      </c>
      <c r="G8971" s="3" t="s">
        <v>42425</v>
      </c>
      <c r="H8971" s="3" t="s">
        <v>42426</v>
      </c>
    </row>
    <row r="8972" spans="1:8" ht="116" x14ac:dyDescent="0.35">
      <c r="A8972" s="4">
        <v>51527</v>
      </c>
      <c r="B8972" s="1">
        <v>45260</v>
      </c>
      <c r="C8972" s="2">
        <v>0.41534722222222226</v>
      </c>
      <c r="D8972" s="3" t="s">
        <v>42428</v>
      </c>
      <c r="E8972" s="3" t="s">
        <v>29966</v>
      </c>
      <c r="F8972" s="3" t="s">
        <v>42429</v>
      </c>
      <c r="G8972" s="3" t="s">
        <v>42430</v>
      </c>
      <c r="H8972" s="3" t="s">
        <v>42431</v>
      </c>
    </row>
    <row r="8973" spans="1:8" ht="43.5" x14ac:dyDescent="0.35">
      <c r="A8973" s="4">
        <v>57244</v>
      </c>
      <c r="B8973" s="1">
        <v>45260</v>
      </c>
      <c r="C8973" s="2">
        <v>0.41607638888888893</v>
      </c>
      <c r="D8973" s="3" t="s">
        <v>42432</v>
      </c>
      <c r="E8973" s="3" t="s">
        <v>42436</v>
      </c>
      <c r="F8973" s="3" t="s">
        <v>42433</v>
      </c>
      <c r="G8973" s="3" t="s">
        <v>42434</v>
      </c>
      <c r="H8973" s="3" t="s">
        <v>42435</v>
      </c>
    </row>
    <row r="8974" spans="1:8" ht="43.5" x14ac:dyDescent="0.35">
      <c r="A8974" s="4">
        <v>171358</v>
      </c>
      <c r="B8974" s="1">
        <v>45260</v>
      </c>
      <c r="C8974" s="2">
        <v>0.41642361111111109</v>
      </c>
      <c r="D8974" s="3" t="s">
        <v>1460</v>
      </c>
      <c r="E8974" s="3" t="s">
        <v>25593</v>
      </c>
      <c r="F8974" s="3" t="s">
        <v>11646</v>
      </c>
      <c r="G8974" s="3" t="s">
        <v>25593</v>
      </c>
      <c r="H8974" s="3" t="s">
        <v>6717</v>
      </c>
    </row>
    <row r="8975" spans="1:8" x14ac:dyDescent="0.35">
      <c r="A8975" s="4">
        <v>36791</v>
      </c>
      <c r="B8975" s="1">
        <v>45260</v>
      </c>
      <c r="C8975" s="2">
        <v>0.41663194444444446</v>
      </c>
      <c r="D8975" s="3" t="s">
        <v>12112</v>
      </c>
      <c r="E8975" s="3" t="s">
        <v>12789</v>
      </c>
      <c r="F8975" s="3" t="s">
        <v>12480</v>
      </c>
      <c r="G8975" s="3" t="s">
        <v>12789</v>
      </c>
      <c r="H8975" s="3" t="s">
        <v>10659</v>
      </c>
    </row>
    <row r="8976" spans="1:8" ht="58" x14ac:dyDescent="0.35">
      <c r="A8976" s="4">
        <v>37096</v>
      </c>
      <c r="B8976" s="1">
        <v>45260</v>
      </c>
      <c r="C8976" s="2">
        <v>0.41744212962962962</v>
      </c>
      <c r="D8976" s="3" t="s">
        <v>1436</v>
      </c>
      <c r="E8976" s="3" t="s">
        <v>42440</v>
      </c>
      <c r="F8976" s="3" t="s">
        <v>42437</v>
      </c>
      <c r="G8976" s="3" t="s">
        <v>42438</v>
      </c>
      <c r="H8976" s="3" t="s">
        <v>42439</v>
      </c>
    </row>
    <row r="8977" spans="1:8" x14ac:dyDescent="0.35">
      <c r="A8977" s="4">
        <v>147226</v>
      </c>
      <c r="B8977" s="1">
        <v>45260</v>
      </c>
      <c r="C8977" s="2">
        <v>0.4175578703703704</v>
      </c>
      <c r="D8977" s="3" t="s">
        <v>892</v>
      </c>
      <c r="E8977" s="3" t="s">
        <v>42441</v>
      </c>
      <c r="F8977" s="3" t="s">
        <v>15172</v>
      </c>
      <c r="G8977" s="3" t="s">
        <v>12099</v>
      </c>
      <c r="H8977" s="3" t="s">
        <v>11777</v>
      </c>
    </row>
    <row r="8978" spans="1:8" ht="29" x14ac:dyDescent="0.35">
      <c r="A8978" s="4">
        <v>51571</v>
      </c>
      <c r="B8978" s="1">
        <v>45260</v>
      </c>
      <c r="C8978" s="2">
        <v>0.41842592592592592</v>
      </c>
      <c r="D8978" s="3" t="s">
        <v>42442</v>
      </c>
      <c r="E8978" s="3" t="s">
        <v>42445</v>
      </c>
      <c r="F8978" s="3" t="s">
        <v>42443</v>
      </c>
      <c r="G8978" s="3" t="s">
        <v>102</v>
      </c>
      <c r="H8978" s="3" t="s">
        <v>42444</v>
      </c>
    </row>
    <row r="8979" spans="1:8" ht="72.5" x14ac:dyDescent="0.35">
      <c r="A8979" s="4">
        <v>141783</v>
      </c>
      <c r="B8979" s="1">
        <v>45260</v>
      </c>
      <c r="C8979" s="2">
        <v>0.42024305555555558</v>
      </c>
      <c r="D8979" s="3" t="s">
        <v>42446</v>
      </c>
      <c r="E8979" s="3" t="s">
        <v>15195</v>
      </c>
      <c r="F8979" s="3" t="s">
        <v>42447</v>
      </c>
      <c r="G8979" s="3" t="s">
        <v>42448</v>
      </c>
      <c r="H8979" s="3" t="e">
        <f>-FOLLOW up only</f>
        <v>#NAME?</v>
      </c>
    </row>
    <row r="8980" spans="1:8" ht="72.5" x14ac:dyDescent="0.35">
      <c r="A8980" s="4">
        <v>38781</v>
      </c>
      <c r="B8980" s="1">
        <v>45260</v>
      </c>
      <c r="C8980" s="2">
        <v>0.42086805555555556</v>
      </c>
      <c r="D8980" s="3" t="s">
        <v>1460</v>
      </c>
      <c r="E8980" s="3" t="s">
        <v>13234</v>
      </c>
      <c r="F8980" s="3" t="s">
        <v>1359</v>
      </c>
      <c r="G8980" s="3" t="s">
        <v>13234</v>
      </c>
      <c r="H8980" s="3" t="s">
        <v>6717</v>
      </c>
    </row>
    <row r="8981" spans="1:8" ht="72.5" x14ac:dyDescent="0.35">
      <c r="A8981" s="4">
        <v>33359</v>
      </c>
      <c r="B8981" s="1">
        <v>45260</v>
      </c>
      <c r="C8981" s="2">
        <v>0.42237268518518517</v>
      </c>
      <c r="D8981" s="3" t="s">
        <v>42449</v>
      </c>
      <c r="E8981" s="3" t="s">
        <v>14138</v>
      </c>
      <c r="F8981" s="3" t="s">
        <v>42450</v>
      </c>
      <c r="G8981" s="3" t="s">
        <v>42451</v>
      </c>
      <c r="H8981" s="3" t="s">
        <v>42349</v>
      </c>
    </row>
    <row r="8982" spans="1:8" ht="43.5" x14ac:dyDescent="0.35">
      <c r="A8982" s="4">
        <v>57244</v>
      </c>
      <c r="B8982" s="1">
        <v>45260</v>
      </c>
      <c r="C8982" s="2">
        <v>0.42315972222222226</v>
      </c>
      <c r="D8982" s="3" t="s">
        <v>42452</v>
      </c>
      <c r="E8982" s="3" t="s">
        <v>42436</v>
      </c>
      <c r="F8982" s="3" t="s">
        <v>42433</v>
      </c>
      <c r="G8982" s="3" t="s">
        <v>42453</v>
      </c>
      <c r="H8982" s="3" t="s">
        <v>42454</v>
      </c>
    </row>
    <row r="8983" spans="1:8" ht="43.5" x14ac:dyDescent="0.35">
      <c r="A8983" s="4">
        <v>57244</v>
      </c>
      <c r="B8983" s="1">
        <v>45260</v>
      </c>
      <c r="C8983" s="2">
        <v>0.42381944444444447</v>
      </c>
      <c r="D8983" s="3" t="s">
        <v>42432</v>
      </c>
      <c r="E8983" s="3" t="s">
        <v>42436</v>
      </c>
      <c r="F8983" s="3" t="s">
        <v>42433</v>
      </c>
      <c r="G8983" s="3" t="s">
        <v>42434</v>
      </c>
      <c r="H8983" s="3" t="s">
        <v>42455</v>
      </c>
    </row>
    <row r="8984" spans="1:8" ht="43.5" x14ac:dyDescent="0.35">
      <c r="A8984" s="4">
        <v>57244</v>
      </c>
      <c r="B8984" s="1">
        <v>45260</v>
      </c>
      <c r="C8984" s="2">
        <v>0.42453703703703699</v>
      </c>
      <c r="D8984" s="3" t="s">
        <v>42432</v>
      </c>
      <c r="E8984" s="3" t="s">
        <v>42436</v>
      </c>
      <c r="F8984" s="3" t="s">
        <v>42433</v>
      </c>
      <c r="G8984" s="3" t="s">
        <v>42456</v>
      </c>
      <c r="H8984" s="3" t="s">
        <v>42457</v>
      </c>
    </row>
    <row r="8985" spans="1:8" ht="43.5" x14ac:dyDescent="0.35">
      <c r="A8985" s="4">
        <v>5600</v>
      </c>
      <c r="B8985" s="1">
        <v>45260</v>
      </c>
      <c r="C8985" s="2">
        <v>0.42523148148148149</v>
      </c>
      <c r="D8985" s="3" t="s">
        <v>42458</v>
      </c>
      <c r="E8985" s="3" t="s">
        <v>42462</v>
      </c>
      <c r="F8985" s="3" t="s">
        <v>42459</v>
      </c>
      <c r="G8985" s="3" t="s">
        <v>42460</v>
      </c>
      <c r="H8985" s="3" t="s">
        <v>42461</v>
      </c>
    </row>
    <row r="8986" spans="1:8" ht="58" x14ac:dyDescent="0.35">
      <c r="A8986" s="4">
        <v>97236</v>
      </c>
      <c r="B8986" s="1">
        <v>45260</v>
      </c>
      <c r="C8986" s="2">
        <v>0.42552083333333335</v>
      </c>
      <c r="D8986" s="3" t="s">
        <v>1436</v>
      </c>
      <c r="E8986" s="3" t="s">
        <v>42466</v>
      </c>
      <c r="F8986" s="3" t="s">
        <v>42463</v>
      </c>
      <c r="G8986" s="3" t="s">
        <v>42464</v>
      </c>
      <c r="H8986" s="3" t="s">
        <v>42465</v>
      </c>
    </row>
    <row r="8987" spans="1:8" ht="43.5" x14ac:dyDescent="0.35">
      <c r="A8987" s="4">
        <v>57244</v>
      </c>
      <c r="B8987" s="1">
        <v>45260</v>
      </c>
      <c r="C8987" s="2">
        <v>0.42561342592592594</v>
      </c>
      <c r="D8987" s="3" t="s">
        <v>42432</v>
      </c>
      <c r="E8987" s="3" t="s">
        <v>42436</v>
      </c>
      <c r="F8987" s="3" t="s">
        <v>42433</v>
      </c>
      <c r="G8987" s="3" t="s">
        <v>42467</v>
      </c>
      <c r="H8987" s="3" t="s">
        <v>42468</v>
      </c>
    </row>
    <row r="8988" spans="1:8" ht="29" x14ac:dyDescent="0.35">
      <c r="A8988" s="4">
        <v>179061</v>
      </c>
      <c r="B8988" s="1">
        <v>45260</v>
      </c>
      <c r="C8988" s="2">
        <v>0.42563657407407413</v>
      </c>
      <c r="D8988" s="3" t="s">
        <v>10509</v>
      </c>
      <c r="E8988" s="3" t="s">
        <v>42470</v>
      </c>
      <c r="F8988" s="3" t="s">
        <v>42469</v>
      </c>
      <c r="G8988" s="3" t="s">
        <v>42470</v>
      </c>
      <c r="H8988" s="3" t="s">
        <v>30687</v>
      </c>
    </row>
    <row r="8989" spans="1:8" ht="29" x14ac:dyDescent="0.35">
      <c r="A8989" s="4">
        <v>53738</v>
      </c>
      <c r="B8989" s="1">
        <v>45260</v>
      </c>
      <c r="C8989" s="2">
        <v>0.42843750000000003</v>
      </c>
      <c r="D8989" s="3" t="s">
        <v>1627</v>
      </c>
      <c r="E8989" s="3" t="s">
        <v>42472</v>
      </c>
      <c r="F8989" s="3" t="s">
        <v>42471</v>
      </c>
      <c r="G8989" s="3" t="s">
        <v>42472</v>
      </c>
      <c r="H8989" s="3" t="s">
        <v>42473</v>
      </c>
    </row>
    <row r="8990" spans="1:8" ht="43.5" x14ac:dyDescent="0.35">
      <c r="A8990" s="4">
        <v>150719</v>
      </c>
      <c r="B8990" s="1">
        <v>45260</v>
      </c>
      <c r="C8990" s="2">
        <v>0.42896990740740737</v>
      </c>
      <c r="D8990" s="3" t="s">
        <v>985</v>
      </c>
      <c r="E8990" s="3" t="s">
        <v>15235</v>
      </c>
      <c r="F8990" s="3" t="s">
        <v>42474</v>
      </c>
      <c r="G8990" s="3" t="s">
        <v>10952</v>
      </c>
      <c r="H8990" s="3" t="s">
        <v>12982</v>
      </c>
    </row>
    <row r="8991" spans="1:8" ht="130.5" x14ac:dyDescent="0.35">
      <c r="A8991" s="4">
        <v>206075</v>
      </c>
      <c r="B8991" s="1">
        <v>45260</v>
      </c>
      <c r="C8991" s="2">
        <v>0.42909722222222224</v>
      </c>
      <c r="D8991" s="3" t="s">
        <v>42475</v>
      </c>
      <c r="E8991" s="3" t="s">
        <v>42479</v>
      </c>
      <c r="F8991" s="3" t="s">
        <v>42476</v>
      </c>
      <c r="G8991" s="3" t="s">
        <v>42477</v>
      </c>
      <c r="H8991" s="3" t="s">
        <v>42478</v>
      </c>
    </row>
    <row r="8992" spans="1:8" ht="58" x14ac:dyDescent="0.35">
      <c r="A8992" s="4">
        <v>51590</v>
      </c>
      <c r="B8992" s="1">
        <v>45260</v>
      </c>
      <c r="C8992" s="2">
        <v>0.43105324074074075</v>
      </c>
      <c r="D8992" s="3" t="s">
        <v>10435</v>
      </c>
      <c r="E8992" s="3" t="s">
        <v>42481</v>
      </c>
      <c r="F8992" s="3" t="s">
        <v>42480</v>
      </c>
      <c r="G8992" s="3" t="s">
        <v>228</v>
      </c>
      <c r="H8992" s="3" t="s">
        <v>29690</v>
      </c>
    </row>
    <row r="8993" spans="1:8" ht="58" x14ac:dyDescent="0.35">
      <c r="A8993" s="4">
        <v>44252</v>
      </c>
      <c r="B8993" s="1">
        <v>45260</v>
      </c>
      <c r="C8993" s="2">
        <v>0.43215277777777777</v>
      </c>
      <c r="D8993" s="3" t="s">
        <v>42482</v>
      </c>
      <c r="E8993" s="3" t="s">
        <v>42485</v>
      </c>
      <c r="F8993" s="3" t="s">
        <v>42483</v>
      </c>
      <c r="G8993" s="3" t="s">
        <v>13511</v>
      </c>
      <c r="H8993" s="3" t="s">
        <v>42484</v>
      </c>
    </row>
    <row r="8994" spans="1:8" ht="72.5" x14ac:dyDescent="0.35">
      <c r="A8994" s="4">
        <v>150451</v>
      </c>
      <c r="B8994" s="1">
        <v>45260</v>
      </c>
      <c r="C8994" s="2">
        <v>0.43238425925925927</v>
      </c>
      <c r="D8994" s="3" t="s">
        <v>1744</v>
      </c>
      <c r="E8994" s="3" t="s">
        <v>42489</v>
      </c>
      <c r="F8994" s="3" t="s">
        <v>42486</v>
      </c>
      <c r="G8994" s="3" t="s">
        <v>42487</v>
      </c>
      <c r="H8994" s="3" t="s">
        <v>42488</v>
      </c>
    </row>
    <row r="8995" spans="1:8" x14ac:dyDescent="0.35">
      <c r="A8995" s="4">
        <v>44079</v>
      </c>
      <c r="B8995" s="1">
        <v>45260</v>
      </c>
      <c r="C8995" s="2">
        <v>0.43495370370370368</v>
      </c>
      <c r="D8995" s="3" t="s">
        <v>12868</v>
      </c>
      <c r="E8995" s="3" t="s">
        <v>42490</v>
      </c>
      <c r="F8995" s="3" t="s">
        <v>12484</v>
      </c>
      <c r="G8995" s="3" t="s">
        <v>42490</v>
      </c>
      <c r="H8995" s="3" t="s">
        <v>593</v>
      </c>
    </row>
    <row r="8996" spans="1:8" ht="43.5" x14ac:dyDescent="0.35">
      <c r="A8996" s="4">
        <v>49834</v>
      </c>
      <c r="B8996" s="1">
        <v>45260</v>
      </c>
      <c r="C8996" s="2">
        <v>0.43533564814814812</v>
      </c>
      <c r="D8996" s="3" t="s">
        <v>11985</v>
      </c>
      <c r="E8996" s="3" t="s">
        <v>15022</v>
      </c>
      <c r="F8996" s="3" t="s">
        <v>42491</v>
      </c>
      <c r="G8996" s="3" t="s">
        <v>102</v>
      </c>
      <c r="H8996" s="3" t="s">
        <v>42492</v>
      </c>
    </row>
    <row r="8997" spans="1:8" ht="145" x14ac:dyDescent="0.35">
      <c r="A8997" s="4">
        <v>57474</v>
      </c>
      <c r="B8997" s="1">
        <v>45260</v>
      </c>
      <c r="C8997" s="2">
        <v>0.43592592592592588</v>
      </c>
      <c r="D8997" s="3" t="s">
        <v>42493</v>
      </c>
      <c r="E8997" s="3" t="s">
        <v>11443</v>
      </c>
      <c r="F8997" s="3" t="s">
        <v>14548</v>
      </c>
      <c r="G8997" s="3" t="s">
        <v>11732</v>
      </c>
      <c r="H8997" s="3" t="s">
        <v>42494</v>
      </c>
    </row>
    <row r="8998" spans="1:8" ht="72.5" x14ac:dyDescent="0.35">
      <c r="A8998" s="4">
        <v>25400</v>
      </c>
      <c r="B8998" s="1">
        <v>45260</v>
      </c>
      <c r="C8998" s="2">
        <v>0.44019675925925927</v>
      </c>
      <c r="D8998" s="3" t="s">
        <v>42495</v>
      </c>
      <c r="E8998" s="3" t="s">
        <v>42499</v>
      </c>
      <c r="F8998" s="3" t="s">
        <v>42496</v>
      </c>
      <c r="G8998" s="3" t="s">
        <v>42497</v>
      </c>
      <c r="H8998" s="3" t="s">
        <v>42498</v>
      </c>
    </row>
    <row r="8999" spans="1:8" x14ac:dyDescent="0.35">
      <c r="A8999" s="4">
        <v>39813</v>
      </c>
      <c r="B8999" s="1">
        <v>45260</v>
      </c>
      <c r="C8999" s="2">
        <v>0.44037037037037036</v>
      </c>
      <c r="D8999" s="3" t="s">
        <v>42500</v>
      </c>
      <c r="E8999" s="3" t="s">
        <v>42501</v>
      </c>
      <c r="F8999" s="3" t="s">
        <v>12830</v>
      </c>
      <c r="G8999" s="3" t="s">
        <v>42501</v>
      </c>
      <c r="H8999" s="3" t="s">
        <v>42502</v>
      </c>
    </row>
    <row r="9000" spans="1:8" ht="58" x14ac:dyDescent="0.35">
      <c r="A9000" s="4">
        <v>128972</v>
      </c>
      <c r="B9000" s="1">
        <v>45260</v>
      </c>
      <c r="C9000" s="2">
        <v>0.44039351851851855</v>
      </c>
      <c r="D9000" s="3" t="s">
        <v>985</v>
      </c>
      <c r="E9000" s="3" t="s">
        <v>14148</v>
      </c>
      <c r="F9000" s="3" t="s">
        <v>42503</v>
      </c>
      <c r="G9000" s="3" t="s">
        <v>11875</v>
      </c>
      <c r="H9000" s="3" t="s">
        <v>42504</v>
      </c>
    </row>
    <row r="9001" spans="1:8" ht="29" x14ac:dyDescent="0.35">
      <c r="A9001" s="4">
        <v>47398</v>
      </c>
      <c r="B9001" s="1">
        <v>45260</v>
      </c>
      <c r="C9001" s="2">
        <v>0.44157407407407406</v>
      </c>
      <c r="D9001" s="3" t="s">
        <v>10339</v>
      </c>
      <c r="E9001" s="3" t="s">
        <v>42506</v>
      </c>
      <c r="F9001" s="3" t="s">
        <v>42505</v>
      </c>
      <c r="G9001" s="3" t="s">
        <v>42506</v>
      </c>
      <c r="H9001" s="3" t="s">
        <v>11526</v>
      </c>
    </row>
    <row r="9002" spans="1:8" ht="29" x14ac:dyDescent="0.35">
      <c r="A9002" s="4">
        <v>199520</v>
      </c>
      <c r="B9002" s="1">
        <v>45260</v>
      </c>
      <c r="C9002" s="2">
        <v>0.44163194444444448</v>
      </c>
      <c r="D9002" s="3" t="s">
        <v>1460</v>
      </c>
      <c r="E9002" s="3" t="s">
        <v>24276</v>
      </c>
      <c r="F9002" s="3" t="s">
        <v>1359</v>
      </c>
      <c r="G9002" s="3" t="s">
        <v>24276</v>
      </c>
      <c r="H9002" s="3" t="s">
        <v>6717</v>
      </c>
    </row>
    <row r="9003" spans="1:8" ht="43.5" x14ac:dyDescent="0.35">
      <c r="A9003" s="4">
        <v>76461</v>
      </c>
      <c r="B9003" s="1">
        <v>45260</v>
      </c>
      <c r="C9003" s="2">
        <v>0.4430439814814815</v>
      </c>
      <c r="D9003" s="3" t="s">
        <v>10904</v>
      </c>
      <c r="E9003" s="3" t="s">
        <v>42508</v>
      </c>
      <c r="F9003" s="3" t="s">
        <v>10397</v>
      </c>
      <c r="G9003" s="3" t="s">
        <v>10397</v>
      </c>
      <c r="H9003" s="3" t="s">
        <v>42507</v>
      </c>
    </row>
    <row r="9004" spans="1:8" ht="87" x14ac:dyDescent="0.35">
      <c r="A9004" s="4">
        <v>194429</v>
      </c>
      <c r="B9004" s="1">
        <v>45260</v>
      </c>
      <c r="C9004" s="2">
        <v>0.44517361111111109</v>
      </c>
      <c r="D9004" s="3" t="s">
        <v>1744</v>
      </c>
      <c r="E9004" s="3" t="s">
        <v>42511</v>
      </c>
      <c r="F9004" s="3" t="s">
        <v>42509</v>
      </c>
      <c r="G9004" s="3" t="s">
        <v>10408</v>
      </c>
      <c r="H9004" s="3" t="s">
        <v>42510</v>
      </c>
    </row>
    <row r="9005" spans="1:8" ht="145" x14ac:dyDescent="0.35">
      <c r="A9005" s="4">
        <v>35793</v>
      </c>
      <c r="B9005" s="1">
        <v>45260</v>
      </c>
      <c r="C9005" s="2">
        <v>0.44601851851851854</v>
      </c>
      <c r="D9005" s="3" t="s">
        <v>42512</v>
      </c>
      <c r="E9005" s="3" t="s">
        <v>11267</v>
      </c>
      <c r="F9005" s="3" t="s">
        <v>42513</v>
      </c>
      <c r="G9005" s="3" t="s">
        <v>42514</v>
      </c>
      <c r="H9005" s="3" t="s">
        <v>42515</v>
      </c>
    </row>
    <row r="9006" spans="1:8" ht="29" x14ac:dyDescent="0.35">
      <c r="A9006" s="4">
        <v>46436</v>
      </c>
      <c r="B9006" s="1">
        <v>45260</v>
      </c>
      <c r="C9006" s="2">
        <v>0.4465277777777778</v>
      </c>
      <c r="D9006" s="3" t="e">
        <f>-no new COMPLAINT</f>
        <v>#NAME?</v>
      </c>
      <c r="E9006" s="3" t="s">
        <v>17811</v>
      </c>
      <c r="F9006" s="3" t="s">
        <v>42516</v>
      </c>
      <c r="G9006" s="3" t="s">
        <v>13019</v>
      </c>
      <c r="H9006" s="3" t="s">
        <v>42517</v>
      </c>
    </row>
    <row r="9007" spans="1:8" x14ac:dyDescent="0.35">
      <c r="A9007" s="4">
        <v>194736</v>
      </c>
      <c r="B9007" s="1">
        <v>45260</v>
      </c>
      <c r="C9007" s="2">
        <v>0.4465277777777778</v>
      </c>
      <c r="D9007" s="3" t="s">
        <v>1288</v>
      </c>
      <c r="E9007" s="3" t="s">
        <v>12722</v>
      </c>
      <c r="F9007" s="3" t="s">
        <v>42518</v>
      </c>
      <c r="G9007" s="3" t="s">
        <v>12722</v>
      </c>
      <c r="H9007" s="3" t="s">
        <v>42519</v>
      </c>
    </row>
    <row r="9008" spans="1:8" ht="101.5" x14ac:dyDescent="0.35">
      <c r="A9008" s="4">
        <v>32805</v>
      </c>
      <c r="B9008" s="1">
        <v>45260</v>
      </c>
      <c r="C9008" s="2">
        <v>0.4484143518518518</v>
      </c>
      <c r="D9008" s="3" t="s">
        <v>985</v>
      </c>
      <c r="E9008" s="3" t="s">
        <v>42522</v>
      </c>
      <c r="F9008" s="3" t="s">
        <v>42520</v>
      </c>
      <c r="G9008" s="3" t="s">
        <v>42521</v>
      </c>
      <c r="H9008" s="3" t="s">
        <v>17613</v>
      </c>
    </row>
    <row r="9009" spans="1:8" ht="58" x14ac:dyDescent="0.35">
      <c r="A9009" s="4">
        <v>34476</v>
      </c>
      <c r="B9009" s="1">
        <v>45260</v>
      </c>
      <c r="C9009" s="2">
        <v>0.44967592592592592</v>
      </c>
      <c r="D9009" s="3" t="s">
        <v>1436</v>
      </c>
      <c r="E9009" s="3" t="s">
        <v>14146</v>
      </c>
      <c r="F9009" s="3" t="s">
        <v>42523</v>
      </c>
      <c r="G9009" s="3" t="s">
        <v>42524</v>
      </c>
      <c r="H9009" s="3" t="s">
        <v>42525</v>
      </c>
    </row>
    <row r="9010" spans="1:8" ht="43.5" x14ac:dyDescent="0.35">
      <c r="A9010" s="4">
        <v>165504</v>
      </c>
      <c r="B9010" s="1">
        <v>45260</v>
      </c>
      <c r="C9010" s="2">
        <v>0.45081018518518517</v>
      </c>
      <c r="D9010" s="3" t="s">
        <v>985</v>
      </c>
      <c r="E9010" s="3" t="s">
        <v>42528</v>
      </c>
      <c r="F9010" s="3" t="s">
        <v>42526</v>
      </c>
      <c r="G9010" s="3" t="s">
        <v>1118</v>
      </c>
      <c r="H9010" s="3" t="s">
        <v>42527</v>
      </c>
    </row>
    <row r="9011" spans="1:8" ht="29" x14ac:dyDescent="0.35">
      <c r="A9011" s="4">
        <v>48678</v>
      </c>
      <c r="B9011" s="1">
        <v>45260</v>
      </c>
      <c r="C9011" s="2">
        <v>0.45230324074074074</v>
      </c>
      <c r="D9011" s="3" t="s">
        <v>42529</v>
      </c>
      <c r="E9011" s="3" t="s">
        <v>42530</v>
      </c>
      <c r="F9011" s="3" t="s">
        <v>12480</v>
      </c>
      <c r="G9011" s="3" t="s">
        <v>42530</v>
      </c>
      <c r="H9011" s="3" t="s">
        <v>42531</v>
      </c>
    </row>
    <row r="9012" spans="1:8" ht="58" x14ac:dyDescent="0.35">
      <c r="A9012" s="4">
        <v>84601</v>
      </c>
      <c r="B9012" s="1">
        <v>45260</v>
      </c>
      <c r="C9012" s="2">
        <v>0.45284722222222223</v>
      </c>
      <c r="D9012" s="3" t="s">
        <v>10563</v>
      </c>
      <c r="E9012" s="3" t="s">
        <v>15207</v>
      </c>
      <c r="F9012" s="3" t="s">
        <v>42532</v>
      </c>
      <c r="G9012" s="3" t="s">
        <v>14404</v>
      </c>
      <c r="H9012" s="3" t="s">
        <v>42533</v>
      </c>
    </row>
    <row r="9013" spans="1:8" ht="72.5" x14ac:dyDescent="0.35">
      <c r="A9013" s="4">
        <v>51388</v>
      </c>
      <c r="B9013" s="1">
        <v>45260</v>
      </c>
      <c r="C9013" s="2">
        <v>0.45309027777777783</v>
      </c>
      <c r="D9013" s="3" t="s">
        <v>1460</v>
      </c>
      <c r="E9013" s="3" t="s">
        <v>42534</v>
      </c>
      <c r="F9013" s="3" t="s">
        <v>1359</v>
      </c>
      <c r="G9013" s="3" t="s">
        <v>42534</v>
      </c>
      <c r="H9013" s="3" t="s">
        <v>6717</v>
      </c>
    </row>
    <row r="9014" spans="1:8" ht="58" x14ac:dyDescent="0.35">
      <c r="A9014" s="4">
        <v>48145</v>
      </c>
      <c r="B9014" s="1">
        <v>45260</v>
      </c>
      <c r="C9014" s="2">
        <v>0.45468749999999997</v>
      </c>
      <c r="D9014" s="3" t="s">
        <v>1436</v>
      </c>
      <c r="E9014" s="3" t="s">
        <v>42537</v>
      </c>
      <c r="F9014" s="3" t="s">
        <v>42535</v>
      </c>
      <c r="G9014" s="3" t="s">
        <v>12211</v>
      </c>
      <c r="H9014" s="3" t="s">
        <v>42536</v>
      </c>
    </row>
    <row r="9015" spans="1:8" ht="29" x14ac:dyDescent="0.35">
      <c r="A9015" s="4">
        <v>64327</v>
      </c>
      <c r="B9015" s="1">
        <v>45260</v>
      </c>
      <c r="C9015" s="2">
        <v>0.45574074074074072</v>
      </c>
      <c r="D9015" s="3" t="s">
        <v>42538</v>
      </c>
      <c r="E9015" s="3" t="s">
        <v>42540</v>
      </c>
      <c r="F9015" s="3" t="s">
        <v>42539</v>
      </c>
      <c r="G9015" s="3" t="s">
        <v>42540</v>
      </c>
      <c r="H9015" s="3" t="s">
        <v>42541</v>
      </c>
    </row>
    <row r="9016" spans="1:8" ht="29" x14ac:dyDescent="0.35">
      <c r="A9016" s="4">
        <v>104094</v>
      </c>
      <c r="B9016" s="1">
        <v>45260</v>
      </c>
      <c r="C9016" s="2">
        <v>0.4558680555555556</v>
      </c>
      <c r="D9016" s="3" t="s">
        <v>15155</v>
      </c>
      <c r="E9016" s="3" t="s">
        <v>15193</v>
      </c>
      <c r="F9016" s="3" t="s">
        <v>42542</v>
      </c>
      <c r="G9016" s="3" t="s">
        <v>42543</v>
      </c>
      <c r="H9016" s="3" t="s">
        <v>42544</v>
      </c>
    </row>
    <row r="9017" spans="1:8" ht="29" x14ac:dyDescent="0.35">
      <c r="A9017" s="4">
        <v>202677</v>
      </c>
      <c r="B9017" s="1">
        <v>45260</v>
      </c>
      <c r="C9017" s="2">
        <v>0.4566203703703704</v>
      </c>
      <c r="D9017" s="3" t="s">
        <v>42545</v>
      </c>
      <c r="E9017" s="3" t="s">
        <v>42548</v>
      </c>
      <c r="F9017" s="3" t="s">
        <v>42546</v>
      </c>
      <c r="G9017" s="3" t="s">
        <v>12431</v>
      </c>
      <c r="H9017" s="3" t="s">
        <v>42547</v>
      </c>
    </row>
    <row r="9018" spans="1:8" ht="43.5" x14ac:dyDescent="0.35">
      <c r="A9018" s="4">
        <v>43096</v>
      </c>
      <c r="B9018" s="1">
        <v>45260</v>
      </c>
      <c r="C9018" s="2">
        <v>0.45746527777777773</v>
      </c>
      <c r="D9018" s="3" t="s">
        <v>1436</v>
      </c>
      <c r="E9018" s="3" t="s">
        <v>42551</v>
      </c>
      <c r="F9018" s="3" t="s">
        <v>42549</v>
      </c>
      <c r="G9018" s="3" t="s">
        <v>21108</v>
      </c>
      <c r="H9018" s="3" t="s">
        <v>42550</v>
      </c>
    </row>
    <row r="9019" spans="1:8" ht="29" x14ac:dyDescent="0.35">
      <c r="A9019" s="4">
        <v>62188</v>
      </c>
      <c r="B9019" s="1">
        <v>45260</v>
      </c>
      <c r="C9019" s="2">
        <v>0.45796296296296296</v>
      </c>
      <c r="D9019" s="3" t="s">
        <v>1460</v>
      </c>
      <c r="E9019" s="3" t="s">
        <v>18681</v>
      </c>
      <c r="F9019" s="3" t="s">
        <v>1359</v>
      </c>
      <c r="G9019" s="3" t="s">
        <v>18681</v>
      </c>
      <c r="H9019" s="3" t="s">
        <v>6717</v>
      </c>
    </row>
    <row r="9020" spans="1:8" ht="87" x14ac:dyDescent="0.35">
      <c r="A9020" s="4">
        <v>66717</v>
      </c>
      <c r="B9020" s="1">
        <v>45260</v>
      </c>
      <c r="C9020" s="2">
        <v>0.45811342592592591</v>
      </c>
      <c r="D9020" s="3" t="s">
        <v>10843</v>
      </c>
      <c r="E9020" s="3" t="s">
        <v>29887</v>
      </c>
      <c r="F9020" s="3" t="s">
        <v>42552</v>
      </c>
      <c r="G9020" s="3" t="s">
        <v>12935</v>
      </c>
      <c r="H9020" s="3" t="s">
        <v>42553</v>
      </c>
    </row>
    <row r="9021" spans="1:8" ht="29" x14ac:dyDescent="0.35">
      <c r="A9021" s="4">
        <v>37107</v>
      </c>
      <c r="B9021" s="1">
        <v>45260</v>
      </c>
      <c r="C9021" s="2">
        <v>0.45891203703703703</v>
      </c>
      <c r="D9021" s="3" t="s">
        <v>1702</v>
      </c>
      <c r="E9021" s="3" t="s">
        <v>42555</v>
      </c>
      <c r="F9021" s="3" t="s">
        <v>42554</v>
      </c>
      <c r="G9021" s="3" t="s">
        <v>10789</v>
      </c>
      <c r="H9021" s="3" t="s">
        <v>37304</v>
      </c>
    </row>
    <row r="9022" spans="1:8" x14ac:dyDescent="0.35">
      <c r="A9022" s="4">
        <v>197268</v>
      </c>
      <c r="B9022" s="1">
        <v>45260</v>
      </c>
      <c r="C9022" s="2">
        <v>0.46100694444444446</v>
      </c>
      <c r="D9022" s="3" t="s">
        <v>892</v>
      </c>
      <c r="E9022" s="3" t="s">
        <v>42558</v>
      </c>
      <c r="F9022" s="3" t="s">
        <v>42556</v>
      </c>
      <c r="G9022" s="3" t="s">
        <v>1153</v>
      </c>
      <c r="H9022" s="3" t="s">
        <v>42557</v>
      </c>
    </row>
    <row r="9023" spans="1:8" ht="72.5" x14ac:dyDescent="0.35">
      <c r="A9023" s="4">
        <v>48870</v>
      </c>
      <c r="B9023" s="1">
        <v>45260</v>
      </c>
      <c r="C9023" s="2">
        <v>0.46412037037037041</v>
      </c>
      <c r="D9023" s="3" t="s">
        <v>10923</v>
      </c>
      <c r="E9023" s="3" t="s">
        <v>42561</v>
      </c>
      <c r="F9023" s="3" t="s">
        <v>42559</v>
      </c>
      <c r="G9023" s="3" t="s">
        <v>10541</v>
      </c>
      <c r="H9023" s="3" t="s">
        <v>42560</v>
      </c>
    </row>
    <row r="9024" spans="1:8" x14ac:dyDescent="0.35">
      <c r="A9024" s="4">
        <v>196562</v>
      </c>
      <c r="B9024" s="1">
        <v>45260</v>
      </c>
      <c r="C9024" s="2">
        <v>0.46437499999999998</v>
      </c>
      <c r="D9024" s="3" t="s">
        <v>42562</v>
      </c>
      <c r="E9024" s="3" t="s">
        <v>42563</v>
      </c>
      <c r="F9024" s="3" t="s">
        <v>12751</v>
      </c>
      <c r="G9024" s="3" t="s">
        <v>42563</v>
      </c>
      <c r="H9024" s="3" t="s">
        <v>42564</v>
      </c>
    </row>
    <row r="9025" spans="1:8" ht="72.5" x14ac:dyDescent="0.35">
      <c r="A9025" s="4">
        <v>191809</v>
      </c>
      <c r="B9025" s="1">
        <v>45260</v>
      </c>
      <c r="C9025" s="2">
        <v>0.46505787037037033</v>
      </c>
      <c r="D9025" s="3" t="s">
        <v>42565</v>
      </c>
      <c r="E9025" s="3" t="s">
        <v>42568</v>
      </c>
      <c r="F9025" s="3" t="s">
        <v>42566</v>
      </c>
      <c r="G9025" s="3" t="s">
        <v>10515</v>
      </c>
      <c r="H9025" s="3" t="s">
        <v>42567</v>
      </c>
    </row>
    <row r="9026" spans="1:8" x14ac:dyDescent="0.35">
      <c r="A9026" s="4">
        <v>83825</v>
      </c>
      <c r="B9026" s="1">
        <v>45260</v>
      </c>
      <c r="C9026" s="2">
        <v>0.46811342592592592</v>
      </c>
      <c r="D9026" s="3" t="s">
        <v>1933</v>
      </c>
      <c r="E9026" s="3" t="s">
        <v>15460</v>
      </c>
      <c r="F9026" s="3" t="s">
        <v>1805</v>
      </c>
      <c r="G9026" s="3" t="s">
        <v>42569</v>
      </c>
      <c r="H9026" s="3" t="s">
        <v>42570</v>
      </c>
    </row>
    <row r="9027" spans="1:8" ht="43.5" x14ac:dyDescent="0.35">
      <c r="A9027" s="4">
        <v>102792</v>
      </c>
      <c r="B9027" s="1">
        <v>45260</v>
      </c>
      <c r="C9027" s="2">
        <v>0.46930555555555559</v>
      </c>
      <c r="D9027" s="3" t="s">
        <v>42571</v>
      </c>
      <c r="E9027" s="3" t="s">
        <v>42574</v>
      </c>
      <c r="F9027" s="3" t="s">
        <v>42572</v>
      </c>
      <c r="G9027" s="3" t="s">
        <v>42573</v>
      </c>
      <c r="H9027" s="3" t="s">
        <v>29</v>
      </c>
    </row>
    <row r="9028" spans="1:8" x14ac:dyDescent="0.35">
      <c r="A9028" s="4">
        <v>209337</v>
      </c>
      <c r="B9028" s="1">
        <v>45260</v>
      </c>
      <c r="C9028" s="2">
        <v>0.46973379629629625</v>
      </c>
      <c r="D9028" s="3" t="s">
        <v>1460</v>
      </c>
      <c r="E9028" s="3" t="s">
        <v>42576</v>
      </c>
      <c r="F9028" s="3" t="s">
        <v>11646</v>
      </c>
      <c r="G9028" s="3" t="s">
        <v>42575</v>
      </c>
      <c r="H9028" s="3" t="s">
        <v>6717</v>
      </c>
    </row>
    <row r="9029" spans="1:8" x14ac:dyDescent="0.35">
      <c r="A9029" s="4">
        <v>38616</v>
      </c>
      <c r="B9029" s="1">
        <v>45260</v>
      </c>
      <c r="C9029" s="2">
        <v>0.47243055555555552</v>
      </c>
      <c r="D9029" s="3" t="s">
        <v>1436</v>
      </c>
      <c r="E9029" s="3" t="s">
        <v>12580</v>
      </c>
      <c r="F9029" s="3" t="s">
        <v>42577</v>
      </c>
      <c r="G9029" s="3" t="s">
        <v>12580</v>
      </c>
      <c r="H9029" s="3" t="s">
        <v>39850</v>
      </c>
    </row>
    <row r="9030" spans="1:8" ht="72.5" x14ac:dyDescent="0.35">
      <c r="A9030" s="4">
        <v>41946</v>
      </c>
      <c r="B9030" s="1">
        <v>45260</v>
      </c>
      <c r="C9030" s="2">
        <v>0.47248842592592594</v>
      </c>
      <c r="D9030" s="3" t="s">
        <v>11161</v>
      </c>
      <c r="E9030" s="3" t="s">
        <v>42579</v>
      </c>
      <c r="F9030" s="3" t="s">
        <v>42578</v>
      </c>
      <c r="G9030" s="3" t="s">
        <v>10454</v>
      </c>
      <c r="H9030" s="3" t="s">
        <v>38032</v>
      </c>
    </row>
    <row r="9031" spans="1:8" ht="29" x14ac:dyDescent="0.35">
      <c r="A9031" s="4">
        <v>9323</v>
      </c>
      <c r="B9031" s="1">
        <v>45260</v>
      </c>
      <c r="C9031" s="2">
        <v>0.47416666666666668</v>
      </c>
      <c r="D9031" s="3" t="s">
        <v>1460</v>
      </c>
      <c r="E9031" s="3" t="s">
        <v>28222</v>
      </c>
      <c r="F9031" s="3" t="s">
        <v>1359</v>
      </c>
      <c r="G9031" s="3" t="s">
        <v>28222</v>
      </c>
      <c r="H9031" s="3" t="s">
        <v>6717</v>
      </c>
    </row>
    <row r="9032" spans="1:8" ht="43.5" x14ac:dyDescent="0.35">
      <c r="A9032" s="4">
        <v>101557</v>
      </c>
      <c r="B9032" s="1">
        <v>45260</v>
      </c>
      <c r="C9032" s="2">
        <v>0.47506944444444449</v>
      </c>
      <c r="D9032" s="3" t="s">
        <v>892</v>
      </c>
      <c r="E9032" s="3" t="s">
        <v>42581</v>
      </c>
      <c r="F9032" s="3" t="s">
        <v>42580</v>
      </c>
      <c r="G9032" s="3" t="s">
        <v>13272</v>
      </c>
      <c r="H9032" s="3" t="s">
        <v>11777</v>
      </c>
    </row>
    <row r="9033" spans="1:8" ht="29" x14ac:dyDescent="0.35">
      <c r="A9033" s="4">
        <v>131670</v>
      </c>
      <c r="B9033" s="1">
        <v>45260</v>
      </c>
      <c r="C9033" s="2">
        <v>0.4767824074074074</v>
      </c>
      <c r="D9033" s="3" t="s">
        <v>11107</v>
      </c>
      <c r="E9033" s="3" t="s">
        <v>13728</v>
      </c>
      <c r="F9033" s="3" t="s">
        <v>42582</v>
      </c>
      <c r="G9033" s="3" t="s">
        <v>10551</v>
      </c>
      <c r="H9033" s="3" t="s">
        <v>42583</v>
      </c>
    </row>
    <row r="9034" spans="1:8" x14ac:dyDescent="0.35">
      <c r="A9034" s="4">
        <v>106138</v>
      </c>
      <c r="B9034" s="1">
        <v>45260</v>
      </c>
      <c r="C9034" s="2">
        <v>0.47733796296296299</v>
      </c>
      <c r="D9034" s="3" t="s">
        <v>10328</v>
      </c>
      <c r="E9034" s="3" t="s">
        <v>10564</v>
      </c>
      <c r="F9034" s="3" t="s">
        <v>12785</v>
      </c>
      <c r="G9034" s="3" t="s">
        <v>10564</v>
      </c>
      <c r="H9034" s="3" t="s">
        <v>10659</v>
      </c>
    </row>
    <row r="9035" spans="1:8" ht="87" x14ac:dyDescent="0.35">
      <c r="A9035" s="4">
        <v>27797</v>
      </c>
      <c r="B9035" s="1">
        <v>45260</v>
      </c>
      <c r="C9035" s="2">
        <v>0.47744212962962962</v>
      </c>
      <c r="D9035" s="3" t="s">
        <v>10792</v>
      </c>
      <c r="E9035" s="3" t="s">
        <v>42587</v>
      </c>
      <c r="F9035" s="3" t="s">
        <v>42584</v>
      </c>
      <c r="G9035" s="3" t="s">
        <v>42585</v>
      </c>
      <c r="H9035" s="3" t="s">
        <v>42586</v>
      </c>
    </row>
    <row r="9036" spans="1:8" ht="43.5" x14ac:dyDescent="0.35">
      <c r="A9036" s="4">
        <v>103661</v>
      </c>
      <c r="B9036" s="1">
        <v>45260</v>
      </c>
      <c r="C9036" s="2">
        <v>0.47774305555555552</v>
      </c>
      <c r="D9036" s="3" t="s">
        <v>11985</v>
      </c>
      <c r="E9036" s="3" t="s">
        <v>42591</v>
      </c>
      <c r="F9036" s="3" t="s">
        <v>42588</v>
      </c>
      <c r="G9036" s="3" t="s">
        <v>42589</v>
      </c>
      <c r="H9036" s="3" t="s">
        <v>42590</v>
      </c>
    </row>
    <row r="9037" spans="1:8" ht="43.5" x14ac:dyDescent="0.35">
      <c r="A9037" s="4">
        <v>55297</v>
      </c>
      <c r="B9037" s="1">
        <v>45260</v>
      </c>
      <c r="C9037" s="2">
        <v>0.47799768518518521</v>
      </c>
      <c r="D9037" s="3" t="s">
        <v>1473</v>
      </c>
      <c r="E9037" s="3" t="s">
        <v>15591</v>
      </c>
      <c r="F9037" s="3" t="s">
        <v>10524</v>
      </c>
      <c r="G9037" s="3" t="s">
        <v>15591</v>
      </c>
      <c r="H9037" s="3" t="s">
        <v>6842</v>
      </c>
    </row>
    <row r="9038" spans="1:8" ht="29" x14ac:dyDescent="0.35">
      <c r="A9038" s="4">
        <v>41545</v>
      </c>
      <c r="B9038" s="1">
        <v>45260</v>
      </c>
      <c r="C9038" s="2">
        <v>0.48070601851851852</v>
      </c>
      <c r="D9038" s="3" t="s">
        <v>892</v>
      </c>
      <c r="E9038" s="3" t="s">
        <v>12505</v>
      </c>
      <c r="F9038" s="3" t="s">
        <v>14349</v>
      </c>
      <c r="G9038" s="3" t="s">
        <v>1153</v>
      </c>
      <c r="H9038" s="3" t="s">
        <v>12267</v>
      </c>
    </row>
    <row r="9039" spans="1:8" ht="43.5" x14ac:dyDescent="0.35">
      <c r="A9039" s="4">
        <v>40199</v>
      </c>
      <c r="B9039" s="1">
        <v>45260</v>
      </c>
      <c r="C9039" s="2">
        <v>0.48071759259259261</v>
      </c>
      <c r="D9039" s="3" t="s">
        <v>985</v>
      </c>
      <c r="E9039" s="3" t="s">
        <v>42593</v>
      </c>
      <c r="F9039" s="3" t="s">
        <v>42592</v>
      </c>
      <c r="G9039" s="3" t="s">
        <v>10589</v>
      </c>
      <c r="H9039" s="3" t="s">
        <v>32933</v>
      </c>
    </row>
    <row r="9040" spans="1:8" ht="87" x14ac:dyDescent="0.35">
      <c r="A9040" s="4">
        <v>49830</v>
      </c>
      <c r="B9040" s="1">
        <v>45260</v>
      </c>
      <c r="C9040" s="2">
        <v>0.48165509259259259</v>
      </c>
      <c r="D9040" s="3" t="s">
        <v>10982</v>
      </c>
      <c r="E9040" s="3" t="s">
        <v>28992</v>
      </c>
      <c r="F9040" s="3" t="s">
        <v>10524</v>
      </c>
      <c r="G9040" s="3" t="s">
        <v>28992</v>
      </c>
      <c r="H9040" s="3" t="s">
        <v>6842</v>
      </c>
    </row>
    <row r="9041" spans="1:8" ht="58" x14ac:dyDescent="0.35">
      <c r="A9041" s="4">
        <v>57967</v>
      </c>
      <c r="B9041" s="1">
        <v>45260</v>
      </c>
      <c r="C9041" s="2">
        <v>0.48666666666666664</v>
      </c>
      <c r="D9041" s="3" t="s">
        <v>10923</v>
      </c>
      <c r="E9041" s="3" t="s">
        <v>42595</v>
      </c>
      <c r="F9041" s="3" t="s">
        <v>42594</v>
      </c>
      <c r="G9041" s="3" t="s">
        <v>10450</v>
      </c>
      <c r="H9041" s="3" t="s">
        <v>39329</v>
      </c>
    </row>
    <row r="9042" spans="1:8" x14ac:dyDescent="0.35">
      <c r="A9042" s="4">
        <v>19474</v>
      </c>
      <c r="B9042" s="1">
        <v>45260</v>
      </c>
      <c r="C9042" s="2">
        <v>0.48846064814814816</v>
      </c>
      <c r="D9042" s="3" t="s">
        <v>42596</v>
      </c>
      <c r="E9042" s="3" t="s">
        <v>32998</v>
      </c>
      <c r="F9042" s="3" t="s">
        <v>42597</v>
      </c>
      <c r="G9042" s="3" t="s">
        <v>32998</v>
      </c>
      <c r="H9042" s="3" t="s">
        <v>11010</v>
      </c>
    </row>
    <row r="9043" spans="1:8" ht="72.5" x14ac:dyDescent="0.35">
      <c r="A9043" s="4">
        <v>41819</v>
      </c>
      <c r="B9043" s="1">
        <v>45260</v>
      </c>
      <c r="C9043" s="2">
        <v>0.48864583333333328</v>
      </c>
      <c r="D9043" s="3" t="s">
        <v>42598</v>
      </c>
      <c r="E9043" s="3" t="s">
        <v>14144</v>
      </c>
      <c r="F9043" s="3" t="s">
        <v>42599</v>
      </c>
      <c r="G9043" s="3" t="s">
        <v>42600</v>
      </c>
      <c r="H9043" s="3" t="s">
        <v>42601</v>
      </c>
    </row>
    <row r="9044" spans="1:8" ht="29" x14ac:dyDescent="0.35">
      <c r="A9044" s="4">
        <v>129902</v>
      </c>
      <c r="B9044" s="1">
        <v>45260</v>
      </c>
      <c r="C9044" s="2">
        <v>0.49284722222222221</v>
      </c>
      <c r="D9044" s="3" t="s">
        <v>257</v>
      </c>
      <c r="E9044" s="3" t="s">
        <v>42603</v>
      </c>
      <c r="F9044" s="3" t="s">
        <v>42602</v>
      </c>
      <c r="G9044" s="3" t="s">
        <v>42603</v>
      </c>
      <c r="H9044" s="3" t="s">
        <v>42604</v>
      </c>
    </row>
    <row r="9045" spans="1:8" ht="43.5" x14ac:dyDescent="0.35">
      <c r="A9045" s="4">
        <v>43292</v>
      </c>
      <c r="B9045" s="1">
        <v>45260</v>
      </c>
      <c r="C9045" s="2">
        <v>0.49341435185185184</v>
      </c>
      <c r="D9045" s="3" t="s">
        <v>42605</v>
      </c>
      <c r="E9045" s="3" t="s">
        <v>40764</v>
      </c>
      <c r="F9045" s="3" t="s">
        <v>42606</v>
      </c>
      <c r="G9045" s="3" t="s">
        <v>42607</v>
      </c>
      <c r="H9045" s="3" t="s">
        <v>29</v>
      </c>
    </row>
    <row r="9046" spans="1:8" ht="43.5" x14ac:dyDescent="0.35">
      <c r="A9046" s="4">
        <v>7976</v>
      </c>
      <c r="B9046" s="1">
        <v>45260</v>
      </c>
      <c r="C9046" s="2">
        <v>0.49512731481481481</v>
      </c>
      <c r="D9046" s="3" t="s">
        <v>42608</v>
      </c>
      <c r="E9046" s="3" t="s">
        <v>42611</v>
      </c>
      <c r="F9046" s="3" t="s">
        <v>42609</v>
      </c>
      <c r="G9046" s="3" t="s">
        <v>100</v>
      </c>
      <c r="H9046" s="3" t="s">
        <v>42610</v>
      </c>
    </row>
    <row r="9047" spans="1:8" ht="101.5" x14ac:dyDescent="0.35">
      <c r="A9047" s="4">
        <v>45667</v>
      </c>
      <c r="B9047" s="1">
        <v>45260</v>
      </c>
      <c r="C9047" s="2">
        <v>0.49718749999999995</v>
      </c>
      <c r="D9047" s="3" t="s">
        <v>42612</v>
      </c>
      <c r="E9047" s="3" t="s">
        <v>20283</v>
      </c>
      <c r="F9047" s="3" t="s">
        <v>42613</v>
      </c>
      <c r="G9047" s="3" t="s">
        <v>42614</v>
      </c>
      <c r="H9047" s="3" t="s">
        <v>42615</v>
      </c>
    </row>
    <row r="9048" spans="1:8" x14ac:dyDescent="0.35">
      <c r="A9048" s="4">
        <v>208273</v>
      </c>
      <c r="B9048" s="1">
        <v>45260</v>
      </c>
      <c r="C9048" s="2">
        <v>0.49836805555555558</v>
      </c>
      <c r="D9048" s="3" t="s">
        <v>42616</v>
      </c>
      <c r="E9048" s="3" t="s">
        <v>42618</v>
      </c>
      <c r="F9048" s="3" t="s">
        <v>13170</v>
      </c>
      <c r="G9048" s="3" t="s">
        <v>12075</v>
      </c>
      <c r="H9048" s="3" t="s">
        <v>42617</v>
      </c>
    </row>
    <row r="9049" spans="1:8" ht="43.5" x14ac:dyDescent="0.35">
      <c r="A9049" s="4">
        <v>33563</v>
      </c>
      <c r="B9049" s="1">
        <v>45260</v>
      </c>
      <c r="C9049" s="2">
        <v>0.49987268518518518</v>
      </c>
      <c r="D9049" s="3" t="s">
        <v>1460</v>
      </c>
      <c r="E9049" s="3" t="s">
        <v>42619</v>
      </c>
      <c r="F9049" s="3" t="s">
        <v>1359</v>
      </c>
      <c r="G9049" s="3" t="s">
        <v>42619</v>
      </c>
      <c r="H9049" s="3" t="s">
        <v>40686</v>
      </c>
    </row>
    <row r="9050" spans="1:8" x14ac:dyDescent="0.35">
      <c r="A9050" s="4">
        <v>118296</v>
      </c>
      <c r="B9050" s="1">
        <v>45260</v>
      </c>
      <c r="C9050" s="2">
        <v>0.50146990740740738</v>
      </c>
      <c r="D9050" s="3" t="s">
        <v>892</v>
      </c>
      <c r="E9050" s="3" t="s">
        <v>10875</v>
      </c>
      <c r="F9050" s="3" t="s">
        <v>42620</v>
      </c>
      <c r="G9050" s="3" t="s">
        <v>11378</v>
      </c>
      <c r="H9050" s="3" t="s">
        <v>42621</v>
      </c>
    </row>
    <row r="9051" spans="1:8" ht="43.5" x14ac:dyDescent="0.35">
      <c r="A9051" s="4">
        <v>7976</v>
      </c>
      <c r="B9051" s="1">
        <v>45260</v>
      </c>
      <c r="C9051" s="2">
        <v>0.5019675925925926</v>
      </c>
      <c r="D9051" s="3" t="s">
        <v>42608</v>
      </c>
      <c r="E9051" s="3" t="s">
        <v>42611</v>
      </c>
      <c r="F9051" s="3" t="s">
        <v>42609</v>
      </c>
      <c r="G9051" s="3" t="s">
        <v>42622</v>
      </c>
      <c r="H9051" s="3" t="s">
        <v>42610</v>
      </c>
    </row>
    <row r="9052" spans="1:8" x14ac:dyDescent="0.35">
      <c r="A9052" s="4">
        <v>52165</v>
      </c>
      <c r="B9052" s="1">
        <v>45260</v>
      </c>
      <c r="C9052" s="2">
        <v>0.50230324074074073</v>
      </c>
      <c r="D9052" s="3" t="s">
        <v>10317</v>
      </c>
      <c r="E9052" s="3" t="s">
        <v>13074</v>
      </c>
      <c r="F9052" s="3" t="s">
        <v>12054</v>
      </c>
      <c r="G9052" s="3" t="s">
        <v>13074</v>
      </c>
      <c r="H9052" s="3" t="s">
        <v>593</v>
      </c>
    </row>
    <row r="9053" spans="1:8" ht="58" x14ac:dyDescent="0.35">
      <c r="A9053" s="4">
        <v>7976</v>
      </c>
      <c r="B9053" s="1">
        <v>45260</v>
      </c>
      <c r="C9053" s="2">
        <v>0.50246527777777772</v>
      </c>
      <c r="D9053" s="3" t="s">
        <v>42608</v>
      </c>
      <c r="E9053" s="3" t="s">
        <v>42611</v>
      </c>
      <c r="F9053" s="3" t="s">
        <v>42609</v>
      </c>
      <c r="G9053" s="3" t="s">
        <v>100</v>
      </c>
      <c r="H9053" s="3" t="s">
        <v>42623</v>
      </c>
    </row>
    <row r="9054" spans="1:8" x14ac:dyDescent="0.35">
      <c r="A9054" s="4">
        <v>33541</v>
      </c>
      <c r="B9054" s="1">
        <v>45260</v>
      </c>
      <c r="C9054" s="2">
        <v>0.5075925925925926</v>
      </c>
      <c r="D9054" s="3" t="s">
        <v>12295</v>
      </c>
      <c r="E9054" s="3" t="s">
        <v>12560</v>
      </c>
      <c r="F9054" s="3" t="s">
        <v>12830</v>
      </c>
      <c r="G9054" s="3" t="s">
        <v>12560</v>
      </c>
      <c r="H9054" s="3" t="s">
        <v>10891</v>
      </c>
    </row>
    <row r="9055" spans="1:8" ht="43.5" x14ac:dyDescent="0.35">
      <c r="A9055" s="4">
        <v>112056</v>
      </c>
      <c r="B9055" s="1">
        <v>45260</v>
      </c>
      <c r="C9055" s="2">
        <v>0.51305555555555549</v>
      </c>
      <c r="D9055" s="3" t="s">
        <v>12287</v>
      </c>
      <c r="E9055" s="3" t="s">
        <v>14815</v>
      </c>
      <c r="F9055" s="3" t="s">
        <v>42624</v>
      </c>
      <c r="G9055" s="3" t="s">
        <v>42625</v>
      </c>
      <c r="H9055" s="3" t="s">
        <v>42626</v>
      </c>
    </row>
    <row r="9056" spans="1:8" ht="72.5" x14ac:dyDescent="0.35">
      <c r="A9056" s="4">
        <v>40811</v>
      </c>
      <c r="B9056" s="1">
        <v>45260</v>
      </c>
      <c r="C9056" s="2">
        <v>0.51453703703703701</v>
      </c>
      <c r="D9056" s="3" t="s">
        <v>10974</v>
      </c>
      <c r="E9056" s="3" t="s">
        <v>42628</v>
      </c>
      <c r="F9056" s="3" t="s">
        <v>42627</v>
      </c>
      <c r="G9056" s="3" t="s">
        <v>11080</v>
      </c>
      <c r="H9056" s="3" t="s">
        <v>39329</v>
      </c>
    </row>
    <row r="9057" spans="1:8" ht="87" x14ac:dyDescent="0.35">
      <c r="A9057" s="4">
        <v>39082</v>
      </c>
      <c r="B9057" s="1">
        <v>45260</v>
      </c>
      <c r="C9057" s="2">
        <v>0.51633101851851848</v>
      </c>
      <c r="D9057" s="3" t="s">
        <v>42629</v>
      </c>
      <c r="E9057" s="3" t="s">
        <v>42633</v>
      </c>
      <c r="F9057" s="3" t="s">
        <v>42630</v>
      </c>
      <c r="G9057" s="3" t="s">
        <v>42631</v>
      </c>
      <c r="H9057" s="3" t="s">
        <v>42632</v>
      </c>
    </row>
    <row r="9058" spans="1:8" ht="72.5" x14ac:dyDescent="0.35">
      <c r="A9058" s="4">
        <v>40811</v>
      </c>
      <c r="B9058" s="1">
        <v>45260</v>
      </c>
      <c r="C9058" s="2">
        <v>0.51905092592592594</v>
      </c>
      <c r="D9058" s="3" t="s">
        <v>42634</v>
      </c>
      <c r="E9058" s="3" t="s">
        <v>42628</v>
      </c>
      <c r="F9058" s="3" t="s">
        <v>42627</v>
      </c>
      <c r="G9058" s="3" t="s">
        <v>42635</v>
      </c>
      <c r="H9058" s="3" t="s">
        <v>39329</v>
      </c>
    </row>
    <row r="9059" spans="1:8" x14ac:dyDescent="0.35">
      <c r="A9059" s="4">
        <v>70134</v>
      </c>
      <c r="B9059" s="1">
        <v>45260</v>
      </c>
      <c r="C9059" s="2">
        <v>0.52015046296296297</v>
      </c>
      <c r="D9059" s="3" t="s">
        <v>1460</v>
      </c>
      <c r="E9059" s="3" t="s">
        <v>11405</v>
      </c>
      <c r="F9059" s="3" t="s">
        <v>42636</v>
      </c>
      <c r="G9059" s="3" t="s">
        <v>32234</v>
      </c>
      <c r="H9059" s="3" t="s">
        <v>11611</v>
      </c>
    </row>
    <row r="9060" spans="1:8" ht="101.5" x14ac:dyDescent="0.35">
      <c r="A9060" s="4">
        <v>86420</v>
      </c>
      <c r="B9060" s="1">
        <v>45260</v>
      </c>
      <c r="C9060" s="2">
        <v>0.52451388888888884</v>
      </c>
      <c r="D9060" s="3" t="s">
        <v>1436</v>
      </c>
      <c r="E9060" s="3" t="s">
        <v>41395</v>
      </c>
      <c r="F9060" s="3" t="s">
        <v>14377</v>
      </c>
      <c r="G9060" s="3" t="s">
        <v>41395</v>
      </c>
      <c r="H9060" s="3" t="s">
        <v>12506</v>
      </c>
    </row>
    <row r="9061" spans="1:8" ht="43.5" x14ac:dyDescent="0.35">
      <c r="A9061" s="4">
        <v>36507</v>
      </c>
      <c r="B9061" s="1">
        <v>45260</v>
      </c>
      <c r="C9061" s="2">
        <v>0.52565972222222224</v>
      </c>
      <c r="D9061" s="3" t="s">
        <v>985</v>
      </c>
      <c r="E9061" s="3" t="s">
        <v>42638</v>
      </c>
      <c r="F9061" s="3" t="s">
        <v>42637</v>
      </c>
      <c r="G9061" s="3" t="s">
        <v>228</v>
      </c>
      <c r="H9061" s="3" t="s">
        <v>41282</v>
      </c>
    </row>
    <row r="9062" spans="1:8" x14ac:dyDescent="0.35">
      <c r="A9062" s="4">
        <v>136979</v>
      </c>
      <c r="B9062" s="1">
        <v>45260</v>
      </c>
      <c r="C9062" s="2">
        <v>0.53302083333333339</v>
      </c>
      <c r="D9062" s="3" t="s">
        <v>10412</v>
      </c>
      <c r="E9062" s="3" t="s">
        <v>42641</v>
      </c>
      <c r="F9062" s="3" t="s">
        <v>42639</v>
      </c>
      <c r="G9062" s="3" t="s">
        <v>42640</v>
      </c>
      <c r="H9062" s="3" t="s">
        <v>12189</v>
      </c>
    </row>
    <row r="9063" spans="1:8" x14ac:dyDescent="0.35">
      <c r="A9063" s="4">
        <v>38174</v>
      </c>
      <c r="B9063" s="1">
        <v>45260</v>
      </c>
      <c r="C9063" s="2">
        <v>0.53666666666666674</v>
      </c>
      <c r="D9063" s="3" t="s">
        <v>1460</v>
      </c>
      <c r="E9063" s="3" t="s">
        <v>42645</v>
      </c>
      <c r="F9063" s="3" t="s">
        <v>42642</v>
      </c>
      <c r="G9063" s="3" t="s">
        <v>42643</v>
      </c>
      <c r="H9063" s="3" t="s">
        <v>42644</v>
      </c>
    </row>
    <row r="9064" spans="1:8" ht="43.5" x14ac:dyDescent="0.35">
      <c r="A9064" s="4">
        <v>130382</v>
      </c>
      <c r="B9064" s="1">
        <v>45260</v>
      </c>
      <c r="C9064" s="2">
        <v>0.56105324074074081</v>
      </c>
      <c r="D9064" s="3" t="s">
        <v>1473</v>
      </c>
      <c r="E9064" s="3" t="s">
        <v>24937</v>
      </c>
      <c r="F9064" s="3" t="s">
        <v>10524</v>
      </c>
      <c r="G9064" s="3" t="s">
        <v>42646</v>
      </c>
      <c r="H9064" s="3" t="s">
        <v>6842</v>
      </c>
    </row>
    <row r="9065" spans="1:8" x14ac:dyDescent="0.35">
      <c r="A9065" s="4">
        <v>22067</v>
      </c>
      <c r="B9065" s="1">
        <v>45260</v>
      </c>
      <c r="C9065" s="2">
        <v>0.56494212962962964</v>
      </c>
      <c r="D9065" s="3" t="s">
        <v>42647</v>
      </c>
      <c r="E9065" s="3" t="s">
        <v>11184</v>
      </c>
      <c r="F9065" s="3" t="s">
        <v>42648</v>
      </c>
      <c r="G9065" s="3" t="s">
        <v>42649</v>
      </c>
      <c r="H9065" s="3" t="s">
        <v>42650</v>
      </c>
    </row>
    <row r="9066" spans="1:8" ht="58" x14ac:dyDescent="0.35">
      <c r="A9066" s="4">
        <v>120874</v>
      </c>
      <c r="B9066" s="1">
        <v>45260</v>
      </c>
      <c r="C9066" s="2">
        <v>0.57225694444444442</v>
      </c>
      <c r="D9066" s="3" t="s">
        <v>42651</v>
      </c>
      <c r="E9066" s="3" t="s">
        <v>42655</v>
      </c>
      <c r="F9066" s="3" t="s">
        <v>42652</v>
      </c>
      <c r="G9066" s="3" t="s">
        <v>42653</v>
      </c>
      <c r="H9066" s="3" t="s">
        <v>42654</v>
      </c>
    </row>
    <row r="9067" spans="1:8" ht="43.5" x14ac:dyDescent="0.35">
      <c r="A9067" s="4">
        <v>37134</v>
      </c>
      <c r="B9067" s="1">
        <v>45260</v>
      </c>
      <c r="C9067" s="2">
        <v>0.58148148148148149</v>
      </c>
      <c r="D9067" s="3" t="s">
        <v>42656</v>
      </c>
      <c r="E9067" s="3" t="s">
        <v>42660</v>
      </c>
      <c r="F9067" s="3" t="s">
        <v>42657</v>
      </c>
      <c r="G9067" s="3" t="s">
        <v>42658</v>
      </c>
      <c r="H9067" s="3" t="s">
        <v>42659</v>
      </c>
    </row>
    <row r="9068" spans="1:8" ht="72.5" x14ac:dyDescent="0.35">
      <c r="A9068" s="4">
        <v>49786</v>
      </c>
      <c r="B9068" s="1">
        <v>45260</v>
      </c>
      <c r="C9068" s="2">
        <v>0.5819791666666666</v>
      </c>
      <c r="D9068" s="3" t="s">
        <v>10916</v>
      </c>
      <c r="E9068" s="3" t="s">
        <v>42662</v>
      </c>
      <c r="F9068" s="3" t="s">
        <v>42661</v>
      </c>
      <c r="G9068" s="3" t="e">
        <f>-Improving.</f>
        <v>#NAME?</v>
      </c>
      <c r="H9068" s="3" t="e">
        <f>-continue medications.</f>
        <v>#NAME?</v>
      </c>
    </row>
    <row r="9069" spans="1:8" ht="232" x14ac:dyDescent="0.35">
      <c r="A9069" s="4">
        <v>56941</v>
      </c>
      <c r="B9069" s="1">
        <v>45260</v>
      </c>
      <c r="C9069" s="2">
        <v>0.58839120370370368</v>
      </c>
      <c r="D9069" s="3" t="s">
        <v>42663</v>
      </c>
      <c r="E9069" s="3" t="s">
        <v>42666</v>
      </c>
      <c r="F9069" s="3" t="s">
        <v>42664</v>
      </c>
      <c r="G9069" s="3" t="s">
        <v>12345</v>
      </c>
      <c r="H9069" s="3" t="s">
        <v>42665</v>
      </c>
    </row>
    <row r="9070" spans="1:8" ht="29" x14ac:dyDescent="0.35">
      <c r="A9070" s="4">
        <v>39117</v>
      </c>
      <c r="B9070" s="1">
        <v>45260</v>
      </c>
      <c r="C9070" s="2">
        <v>0.58859953703703705</v>
      </c>
      <c r="D9070" s="3" t="s">
        <v>1258</v>
      </c>
      <c r="E9070" s="3" t="s">
        <v>42668</v>
      </c>
      <c r="F9070" s="3" t="s">
        <v>42667</v>
      </c>
      <c r="G9070" s="3" t="s">
        <v>11524</v>
      </c>
      <c r="H9070" s="3" t="s">
        <v>12482</v>
      </c>
    </row>
    <row r="9071" spans="1:8" ht="232" x14ac:dyDescent="0.35">
      <c r="A9071" s="4">
        <v>56941</v>
      </c>
      <c r="B9071" s="1">
        <v>45260</v>
      </c>
      <c r="C9071" s="2">
        <v>0.58944444444444444</v>
      </c>
      <c r="D9071" s="3" t="s">
        <v>42663</v>
      </c>
      <c r="E9071" s="3" t="s">
        <v>42666</v>
      </c>
      <c r="F9071" s="3" t="s">
        <v>42664</v>
      </c>
      <c r="G9071" s="3" t="s">
        <v>42669</v>
      </c>
      <c r="H9071" s="3" t="s">
        <v>42670</v>
      </c>
    </row>
    <row r="9072" spans="1:8" ht="58" x14ac:dyDescent="0.35">
      <c r="A9072" s="4">
        <v>200618</v>
      </c>
      <c r="B9072" s="1">
        <v>45260</v>
      </c>
      <c r="C9072" s="2">
        <v>0.59055555555555561</v>
      </c>
      <c r="D9072" s="3" t="s">
        <v>1744</v>
      </c>
      <c r="E9072" s="3" t="s">
        <v>42674</v>
      </c>
      <c r="F9072" s="3" t="s">
        <v>42671</v>
      </c>
      <c r="G9072" s="3" t="s">
        <v>42672</v>
      </c>
      <c r="H9072" s="3" t="s">
        <v>42673</v>
      </c>
    </row>
    <row r="9073" spans="1:8" ht="87" x14ac:dyDescent="0.35">
      <c r="A9073" s="4">
        <v>39075</v>
      </c>
      <c r="B9073" s="1">
        <v>45260</v>
      </c>
      <c r="C9073" s="2">
        <v>0.59225694444444443</v>
      </c>
      <c r="D9073" s="3" t="s">
        <v>42675</v>
      </c>
      <c r="E9073" s="3" t="s">
        <v>42677</v>
      </c>
      <c r="F9073" s="3" t="s">
        <v>42676</v>
      </c>
      <c r="G9073" s="3" t="s">
        <v>200</v>
      </c>
      <c r="H9073" s="3" t="e">
        <f>-Councelled ON diet and adequate hydration.</f>
        <v>#NAME?</v>
      </c>
    </row>
    <row r="9074" spans="1:8" ht="43.5" x14ac:dyDescent="0.35">
      <c r="A9074" s="4">
        <v>39117</v>
      </c>
      <c r="B9074" s="1">
        <v>45260</v>
      </c>
      <c r="C9074" s="2">
        <v>0.59304398148148152</v>
      </c>
      <c r="D9074" s="3" t="s">
        <v>1258</v>
      </c>
      <c r="E9074" s="3" t="s">
        <v>42668</v>
      </c>
      <c r="F9074" s="3" t="s">
        <v>42667</v>
      </c>
      <c r="G9074" s="3" t="s">
        <v>11524</v>
      </c>
      <c r="H9074" s="3" t="s">
        <v>42678</v>
      </c>
    </row>
    <row r="9075" spans="1:8" ht="58" x14ac:dyDescent="0.35">
      <c r="A9075" s="4">
        <v>8261</v>
      </c>
      <c r="B9075" s="1">
        <v>45260</v>
      </c>
      <c r="C9075" s="2">
        <v>0.59445601851851848</v>
      </c>
      <c r="D9075" s="3" t="s">
        <v>42679</v>
      </c>
      <c r="E9075" s="3" t="s">
        <v>42683</v>
      </c>
      <c r="F9075" s="3" t="s">
        <v>42680</v>
      </c>
      <c r="G9075" s="3" t="s">
        <v>42681</v>
      </c>
      <c r="H9075" s="3" t="s">
        <v>42682</v>
      </c>
    </row>
    <row r="9076" spans="1:8" ht="72.5" x14ac:dyDescent="0.35">
      <c r="A9076" s="4">
        <v>36764</v>
      </c>
      <c r="B9076" s="1">
        <v>45260</v>
      </c>
      <c r="C9076" s="2">
        <v>0.59649305555555554</v>
      </c>
      <c r="D9076" s="3" t="s">
        <v>42684</v>
      </c>
      <c r="E9076" s="3" t="s">
        <v>42688</v>
      </c>
      <c r="F9076" s="3" t="s">
        <v>42685</v>
      </c>
      <c r="G9076" s="3" t="s">
        <v>42686</v>
      </c>
      <c r="H9076" s="3" t="s">
        <v>42687</v>
      </c>
    </row>
    <row r="9077" spans="1:8" ht="43.5" x14ac:dyDescent="0.35">
      <c r="A9077" s="4">
        <v>203016</v>
      </c>
      <c r="B9077" s="1">
        <v>45260</v>
      </c>
      <c r="C9077" s="2">
        <v>0.60031250000000003</v>
      </c>
      <c r="D9077" s="3" t="s">
        <v>42689</v>
      </c>
      <c r="E9077" s="3" t="s">
        <v>42693</v>
      </c>
      <c r="F9077" s="3" t="s">
        <v>42690</v>
      </c>
      <c r="G9077" s="3" t="s">
        <v>42691</v>
      </c>
      <c r="H9077" s="3" t="s">
        <v>42692</v>
      </c>
    </row>
    <row r="9078" spans="1:8" ht="58" x14ac:dyDescent="0.35">
      <c r="A9078" s="4">
        <v>202450</v>
      </c>
      <c r="B9078" s="1">
        <v>45260</v>
      </c>
      <c r="C9078" s="2">
        <v>0.60211805555555553</v>
      </c>
      <c r="D9078" s="3" t="s">
        <v>42694</v>
      </c>
      <c r="E9078" s="3" t="s">
        <v>42697</v>
      </c>
      <c r="F9078" s="3" t="s">
        <v>42695</v>
      </c>
      <c r="G9078" s="3" t="s">
        <v>12063</v>
      </c>
      <c r="H9078" s="3" t="s">
        <v>42696</v>
      </c>
    </row>
    <row r="9079" spans="1:8" ht="159.5" x14ac:dyDescent="0.35">
      <c r="A9079" s="4">
        <v>174439</v>
      </c>
      <c r="B9079" s="1">
        <v>45260</v>
      </c>
      <c r="C9079" s="2">
        <v>0.60347222222222219</v>
      </c>
      <c r="D9079" s="3" t="s">
        <v>10416</v>
      </c>
      <c r="E9079" s="3" t="s">
        <v>42701</v>
      </c>
      <c r="F9079" s="3" t="s">
        <v>42698</v>
      </c>
      <c r="G9079" s="3" t="s">
        <v>42699</v>
      </c>
      <c r="H9079" s="3" t="s">
        <v>42700</v>
      </c>
    </row>
    <row r="9080" spans="1:8" ht="29" x14ac:dyDescent="0.35">
      <c r="A9080" s="4">
        <v>66622</v>
      </c>
      <c r="B9080" s="1">
        <v>45260</v>
      </c>
      <c r="C9080" s="2">
        <v>0.60451388888888891</v>
      </c>
      <c r="D9080" s="3" t="s">
        <v>42702</v>
      </c>
      <c r="E9080" s="3" t="s">
        <v>42705</v>
      </c>
      <c r="F9080" s="3" t="s">
        <v>42703</v>
      </c>
      <c r="G9080" s="3" t="s">
        <v>11003</v>
      </c>
      <c r="H9080" s="3" t="s">
        <v>42704</v>
      </c>
    </row>
    <row r="9081" spans="1:8" ht="29" x14ac:dyDescent="0.35">
      <c r="A9081" s="4">
        <v>209367</v>
      </c>
      <c r="B9081" s="1">
        <v>45260</v>
      </c>
      <c r="C9081" s="2">
        <v>0.60616898148148146</v>
      </c>
      <c r="D9081" s="3" t="s">
        <v>42706</v>
      </c>
      <c r="E9081" s="3" t="s">
        <v>42708</v>
      </c>
      <c r="F9081" s="3" t="s">
        <v>42707</v>
      </c>
      <c r="G9081" s="3" t="s">
        <v>42708</v>
      </c>
      <c r="H9081" s="3" t="s">
        <v>42709</v>
      </c>
    </row>
    <row r="9082" spans="1:8" x14ac:dyDescent="0.35">
      <c r="A9082" s="4">
        <v>197507</v>
      </c>
      <c r="B9082" s="1">
        <v>45260</v>
      </c>
      <c r="C9082" s="2">
        <v>0.60758101851851853</v>
      </c>
      <c r="D9082" s="3" t="s">
        <v>12670</v>
      </c>
      <c r="E9082" s="3" t="s">
        <v>42712</v>
      </c>
      <c r="F9082" s="3" t="s">
        <v>42710</v>
      </c>
      <c r="G9082" s="3" t="s">
        <v>42711</v>
      </c>
      <c r="H9082" s="3" t="s">
        <v>13702</v>
      </c>
    </row>
    <row r="9083" spans="1:8" ht="43.5" x14ac:dyDescent="0.35">
      <c r="A9083" s="4">
        <v>38838</v>
      </c>
      <c r="B9083" s="1">
        <v>45260</v>
      </c>
      <c r="C9083" s="2">
        <v>0.60761574074074076</v>
      </c>
      <c r="D9083" s="3" t="s">
        <v>1403</v>
      </c>
      <c r="E9083" s="3" t="s">
        <v>42716</v>
      </c>
      <c r="F9083" s="3" t="s">
        <v>42713</v>
      </c>
      <c r="G9083" s="3" t="s">
        <v>42714</v>
      </c>
      <c r="H9083" s="3" t="s">
        <v>42715</v>
      </c>
    </row>
    <row r="9084" spans="1:8" ht="43.5" x14ac:dyDescent="0.35">
      <c r="A9084" s="4">
        <v>183600</v>
      </c>
      <c r="B9084" s="1">
        <v>45260</v>
      </c>
      <c r="C9084" s="2">
        <v>0.60785879629629636</v>
      </c>
      <c r="D9084" s="3" t="s">
        <v>1702</v>
      </c>
      <c r="E9084" s="3" t="s">
        <v>15203</v>
      </c>
      <c r="F9084" s="3" t="s">
        <v>42717</v>
      </c>
      <c r="G9084" s="3" t="s">
        <v>42718</v>
      </c>
      <c r="H9084" s="3" t="s">
        <v>42719</v>
      </c>
    </row>
    <row r="9085" spans="1:8" ht="116" x14ac:dyDescent="0.35">
      <c r="A9085" s="4">
        <v>102262</v>
      </c>
      <c r="B9085" s="1">
        <v>45260</v>
      </c>
      <c r="C9085" s="2">
        <v>0.60884259259259255</v>
      </c>
      <c r="D9085" s="3" t="s">
        <v>42720</v>
      </c>
      <c r="E9085" s="3" t="s">
        <v>42724</v>
      </c>
      <c r="F9085" s="3" t="s">
        <v>42721</v>
      </c>
      <c r="G9085" s="3" t="s">
        <v>42722</v>
      </c>
      <c r="H9085" s="3" t="s">
        <v>42723</v>
      </c>
    </row>
    <row r="9086" spans="1:8" ht="87" x14ac:dyDescent="0.35">
      <c r="A9086" s="4">
        <v>43176</v>
      </c>
      <c r="B9086" s="1">
        <v>45260</v>
      </c>
      <c r="C9086" s="2">
        <v>0.61207175925925927</v>
      </c>
      <c r="D9086" s="3" t="s">
        <v>42725</v>
      </c>
      <c r="E9086" s="3" t="s">
        <v>42727</v>
      </c>
      <c r="F9086" s="3" t="s">
        <v>42726</v>
      </c>
      <c r="G9086" s="3" t="s">
        <v>14156</v>
      </c>
      <c r="H9086" s="3" t="s">
        <v>36567</v>
      </c>
    </row>
    <row r="9087" spans="1:8" ht="58" x14ac:dyDescent="0.35">
      <c r="A9087" s="4">
        <v>30294</v>
      </c>
      <c r="B9087" s="1">
        <v>45260</v>
      </c>
      <c r="C9087" s="2">
        <v>0.61247685185185186</v>
      </c>
      <c r="D9087" s="3" t="s">
        <v>1744</v>
      </c>
      <c r="E9087" s="3" t="s">
        <v>11548</v>
      </c>
      <c r="F9087" s="3" t="s">
        <v>42728</v>
      </c>
      <c r="G9087" s="3" t="s">
        <v>1542</v>
      </c>
      <c r="H9087" s="3" t="s">
        <v>42729</v>
      </c>
    </row>
    <row r="9088" spans="1:8" ht="43.5" x14ac:dyDescent="0.35">
      <c r="A9088" s="4">
        <v>168912</v>
      </c>
      <c r="B9088" s="1">
        <v>45260</v>
      </c>
      <c r="C9088" s="2">
        <v>0.61253472222222227</v>
      </c>
      <c r="D9088" s="3" t="s">
        <v>42730</v>
      </c>
      <c r="E9088" s="3" t="s">
        <v>42734</v>
      </c>
      <c r="F9088" s="3" t="s">
        <v>42731</v>
      </c>
      <c r="G9088" s="3" t="s">
        <v>42732</v>
      </c>
      <c r="H9088" s="3" t="s">
        <v>42733</v>
      </c>
    </row>
    <row r="9089" spans="1:8" x14ac:dyDescent="0.35">
      <c r="A9089" s="4">
        <v>44890</v>
      </c>
      <c r="B9089" s="1">
        <v>45260</v>
      </c>
      <c r="C9089" s="2">
        <v>0.61303240740740739</v>
      </c>
      <c r="D9089" s="3" t="s">
        <v>13871</v>
      </c>
      <c r="E9089" s="3" t="s">
        <v>13871</v>
      </c>
      <c r="F9089" s="3" t="s">
        <v>1381</v>
      </c>
      <c r="G9089" s="3" t="s">
        <v>13871</v>
      </c>
      <c r="H9089" s="3" t="s">
        <v>12032</v>
      </c>
    </row>
    <row r="9090" spans="1:8" ht="72.5" x14ac:dyDescent="0.35">
      <c r="A9090" s="4">
        <v>158988</v>
      </c>
      <c r="B9090" s="1">
        <v>45260</v>
      </c>
      <c r="C9090" s="2">
        <v>0.61346064814814816</v>
      </c>
      <c r="D9090" s="3" t="s">
        <v>1436</v>
      </c>
      <c r="E9090" s="3" t="s">
        <v>42738</v>
      </c>
      <c r="F9090" s="3" t="s">
        <v>42735</v>
      </c>
      <c r="G9090" s="3" t="s">
        <v>42736</v>
      </c>
      <c r="H9090" s="3" t="s">
        <v>42737</v>
      </c>
    </row>
    <row r="9091" spans="1:8" ht="87" x14ac:dyDescent="0.35">
      <c r="A9091" s="4">
        <v>103736</v>
      </c>
      <c r="B9091" s="1">
        <v>45260</v>
      </c>
      <c r="C9091" s="2">
        <v>0.61488425925925927</v>
      </c>
      <c r="D9091" s="3" t="s">
        <v>12060</v>
      </c>
      <c r="E9091" s="3" t="s">
        <v>42741</v>
      </c>
      <c r="F9091" s="3" t="s">
        <v>42739</v>
      </c>
      <c r="G9091" s="3" t="s">
        <v>11826</v>
      </c>
      <c r="H9091" s="3" t="s">
        <v>42740</v>
      </c>
    </row>
    <row r="9092" spans="1:8" x14ac:dyDescent="0.35">
      <c r="A9092" s="4">
        <v>188186</v>
      </c>
      <c r="B9092" s="1">
        <v>45260</v>
      </c>
      <c r="C9092" s="2">
        <v>0.61791666666666667</v>
      </c>
      <c r="D9092" s="3" t="s">
        <v>12060</v>
      </c>
      <c r="E9092" s="3" t="s">
        <v>13122</v>
      </c>
      <c r="F9092" s="3" t="s">
        <v>23190</v>
      </c>
      <c r="G9092" s="3" t="s">
        <v>42742</v>
      </c>
      <c r="H9092" s="3" t="s">
        <v>42075</v>
      </c>
    </row>
    <row r="9093" spans="1:8" ht="87" x14ac:dyDescent="0.35">
      <c r="A9093" s="4">
        <v>32251</v>
      </c>
      <c r="B9093" s="1">
        <v>45260</v>
      </c>
      <c r="C9093" s="2">
        <v>0.61799768518518516</v>
      </c>
      <c r="D9093" s="3" t="s">
        <v>1460</v>
      </c>
      <c r="E9093" s="3" t="s">
        <v>42743</v>
      </c>
      <c r="F9093" s="3" t="s">
        <v>1359</v>
      </c>
      <c r="G9093" s="3" t="s">
        <v>42743</v>
      </c>
      <c r="H9093" s="3" t="s">
        <v>6717</v>
      </c>
    </row>
    <row r="9094" spans="1:8" x14ac:dyDescent="0.35">
      <c r="A9094" s="4">
        <v>50903</v>
      </c>
      <c r="B9094" s="1">
        <v>45260</v>
      </c>
      <c r="C9094" s="2">
        <v>0.61804398148148143</v>
      </c>
      <c r="D9094" s="3" t="s">
        <v>12559</v>
      </c>
      <c r="E9094" s="3" t="s">
        <v>12559</v>
      </c>
      <c r="F9094" s="3" t="s">
        <v>42744</v>
      </c>
      <c r="G9094" s="3" t="s">
        <v>12559</v>
      </c>
      <c r="H9094" s="3" t="s">
        <v>12091</v>
      </c>
    </row>
    <row r="9095" spans="1:8" ht="87" x14ac:dyDescent="0.35">
      <c r="A9095" s="4">
        <v>57118</v>
      </c>
      <c r="B9095" s="1">
        <v>45260</v>
      </c>
      <c r="C9095" s="2">
        <v>0.61881944444444448</v>
      </c>
      <c r="D9095" s="3" t="s">
        <v>42745</v>
      </c>
      <c r="E9095" s="3" t="s">
        <v>42749</v>
      </c>
      <c r="F9095" s="3" t="s">
        <v>42746</v>
      </c>
      <c r="G9095" s="3" t="s">
        <v>42747</v>
      </c>
      <c r="H9095" s="3" t="s">
        <v>42748</v>
      </c>
    </row>
    <row r="9096" spans="1:8" ht="72.5" x14ac:dyDescent="0.35">
      <c r="A9096" s="4">
        <v>82439</v>
      </c>
      <c r="B9096" s="1">
        <v>45260</v>
      </c>
      <c r="C9096" s="2">
        <v>0.61890046296296297</v>
      </c>
      <c r="D9096" s="3" t="s">
        <v>42750</v>
      </c>
      <c r="E9096" s="3" t="s">
        <v>42753</v>
      </c>
      <c r="F9096" s="3" t="s">
        <v>42751</v>
      </c>
      <c r="G9096" s="3" t="s">
        <v>10495</v>
      </c>
      <c r="H9096" s="3" t="s">
        <v>42752</v>
      </c>
    </row>
    <row r="9097" spans="1:8" ht="87" x14ac:dyDescent="0.35">
      <c r="A9097" s="4">
        <v>45853</v>
      </c>
      <c r="B9097" s="1">
        <v>45260</v>
      </c>
      <c r="C9097" s="2">
        <v>0.61940972222222224</v>
      </c>
      <c r="D9097" s="3" t="s">
        <v>42754</v>
      </c>
      <c r="E9097" s="3" t="s">
        <v>42758</v>
      </c>
      <c r="F9097" s="3" t="s">
        <v>42755</v>
      </c>
      <c r="G9097" s="3" t="s">
        <v>42756</v>
      </c>
      <c r="H9097" s="3" t="s">
        <v>42757</v>
      </c>
    </row>
    <row r="9098" spans="1:8" ht="29" x14ac:dyDescent="0.35">
      <c r="A9098" s="4">
        <v>204698</v>
      </c>
      <c r="B9098" s="1">
        <v>45260</v>
      </c>
      <c r="C9098" s="2">
        <v>0.62064814814814817</v>
      </c>
      <c r="D9098" s="3" t="s">
        <v>1436</v>
      </c>
      <c r="E9098" s="3" t="s">
        <v>42762</v>
      </c>
      <c r="F9098" s="3" t="s">
        <v>42759</v>
      </c>
      <c r="G9098" s="3" t="s">
        <v>42760</v>
      </c>
      <c r="H9098" s="3" t="s">
        <v>42761</v>
      </c>
    </row>
    <row r="9099" spans="1:8" ht="58" x14ac:dyDescent="0.35">
      <c r="A9099" s="4">
        <v>207533</v>
      </c>
      <c r="B9099" s="1">
        <v>45260</v>
      </c>
      <c r="C9099" s="2">
        <v>0.62070601851851859</v>
      </c>
      <c r="D9099" s="3" t="s">
        <v>892</v>
      </c>
      <c r="E9099" s="3" t="s">
        <v>42764</v>
      </c>
      <c r="F9099" s="3" t="s">
        <v>42763</v>
      </c>
      <c r="G9099" s="3" t="s">
        <v>11378</v>
      </c>
      <c r="H9099" s="3" t="s">
        <v>32008</v>
      </c>
    </row>
    <row r="9100" spans="1:8" ht="58" x14ac:dyDescent="0.35">
      <c r="A9100" s="4">
        <v>95899</v>
      </c>
      <c r="B9100" s="1">
        <v>45260</v>
      </c>
      <c r="C9100" s="2">
        <v>0.62135416666666665</v>
      </c>
      <c r="D9100" s="3" t="s">
        <v>10916</v>
      </c>
      <c r="E9100" s="3" t="s">
        <v>42766</v>
      </c>
      <c r="F9100" s="3" t="s">
        <v>42765</v>
      </c>
      <c r="G9100" s="3" t="e">
        <f>-fair Glycemic control.</f>
        <v>#NAME?</v>
      </c>
      <c r="H9100" s="3" t="e">
        <f>-continue medications and life style modifications.</f>
        <v>#NAME?</v>
      </c>
    </row>
    <row r="9101" spans="1:8" ht="101.5" x14ac:dyDescent="0.35">
      <c r="A9101" s="4">
        <v>111652</v>
      </c>
      <c r="B9101" s="1">
        <v>45260</v>
      </c>
      <c r="C9101" s="2">
        <v>0.62177083333333327</v>
      </c>
      <c r="D9101" s="3" t="s">
        <v>42767</v>
      </c>
      <c r="E9101" s="3" t="s">
        <v>17988</v>
      </c>
      <c r="F9101" s="3" t="s">
        <v>42768</v>
      </c>
      <c r="G9101" s="3" t="s">
        <v>42769</v>
      </c>
      <c r="H9101" s="3" t="s">
        <v>42770</v>
      </c>
    </row>
    <row r="9102" spans="1:8" x14ac:dyDescent="0.35">
      <c r="A9102" s="4">
        <v>187476</v>
      </c>
      <c r="B9102" s="1">
        <v>45260</v>
      </c>
      <c r="C9102" s="2">
        <v>0.62414351851851857</v>
      </c>
      <c r="D9102" s="3" t="s">
        <v>303</v>
      </c>
      <c r="E9102" s="3" t="s">
        <v>15614</v>
      </c>
      <c r="F9102" s="3" t="s">
        <v>42771</v>
      </c>
      <c r="G9102" s="3" t="s">
        <v>10819</v>
      </c>
      <c r="H9102" s="3" t="s">
        <v>42772</v>
      </c>
    </row>
    <row r="9103" spans="1:8" ht="58" x14ac:dyDescent="0.35">
      <c r="A9103" s="4">
        <v>200479</v>
      </c>
      <c r="B9103" s="1">
        <v>45260</v>
      </c>
      <c r="C9103" s="2">
        <v>0.62677083333333339</v>
      </c>
      <c r="D9103" s="3" t="s">
        <v>14820</v>
      </c>
      <c r="E9103" s="3" t="s">
        <v>42159</v>
      </c>
      <c r="F9103" s="3" t="s">
        <v>42773</v>
      </c>
      <c r="G9103" s="3" t="s">
        <v>42774</v>
      </c>
      <c r="H9103" s="3" t="s">
        <v>23191</v>
      </c>
    </row>
    <row r="9104" spans="1:8" ht="43.5" x14ac:dyDescent="0.35">
      <c r="A9104" s="4">
        <v>167619</v>
      </c>
      <c r="B9104" s="1">
        <v>45260</v>
      </c>
      <c r="C9104" s="2">
        <v>0.62711805555555555</v>
      </c>
      <c r="D9104" s="3" t="s">
        <v>1258</v>
      </c>
      <c r="E9104" s="3" t="s">
        <v>14814</v>
      </c>
      <c r="F9104" s="3" t="s">
        <v>42775</v>
      </c>
      <c r="G9104" s="3" t="s">
        <v>11928</v>
      </c>
      <c r="H9104" s="3" t="s">
        <v>13166</v>
      </c>
    </row>
    <row r="9105" spans="1:8" ht="43.5" x14ac:dyDescent="0.35">
      <c r="A9105" s="4">
        <v>121986</v>
      </c>
      <c r="B9105" s="1">
        <v>45260</v>
      </c>
      <c r="C9105" s="2">
        <v>0.62733796296296296</v>
      </c>
      <c r="D9105" s="3" t="s">
        <v>1436</v>
      </c>
      <c r="E9105" s="3" t="s">
        <v>42779</v>
      </c>
      <c r="F9105" s="3" t="s">
        <v>42776</v>
      </c>
      <c r="G9105" s="3" t="s">
        <v>42777</v>
      </c>
      <c r="H9105" s="3" t="s">
        <v>42778</v>
      </c>
    </row>
    <row r="9106" spans="1:8" ht="29" x14ac:dyDescent="0.35">
      <c r="A9106" s="4">
        <v>169880</v>
      </c>
      <c r="B9106" s="1">
        <v>45260</v>
      </c>
      <c r="C9106" s="2">
        <v>0.63031249999999994</v>
      </c>
      <c r="D9106" s="3" t="s">
        <v>42780</v>
      </c>
      <c r="E9106" s="3" t="s">
        <v>42780</v>
      </c>
      <c r="F9106" s="3" t="s">
        <v>42781</v>
      </c>
      <c r="G9106" s="3" t="s">
        <v>42780</v>
      </c>
      <c r="H9106" s="3" t="s">
        <v>10276</v>
      </c>
    </row>
    <row r="9107" spans="1:8" ht="145" x14ac:dyDescent="0.35">
      <c r="A9107" s="4">
        <v>128004</v>
      </c>
      <c r="B9107" s="1">
        <v>45260</v>
      </c>
      <c r="C9107" s="2">
        <v>0.63077546296296294</v>
      </c>
      <c r="D9107" s="3" t="s">
        <v>1403</v>
      </c>
      <c r="E9107" s="3" t="s">
        <v>42785</v>
      </c>
      <c r="F9107" s="3" t="s">
        <v>42782</v>
      </c>
      <c r="G9107" s="3" t="s">
        <v>42783</v>
      </c>
      <c r="H9107" s="3" t="s">
        <v>42784</v>
      </c>
    </row>
    <row r="9108" spans="1:8" ht="29" x14ac:dyDescent="0.35">
      <c r="A9108" s="4">
        <v>5023</v>
      </c>
      <c r="B9108" s="1">
        <v>45260</v>
      </c>
      <c r="C9108" s="2">
        <v>0.63184027777777774</v>
      </c>
      <c r="D9108" s="3" t="s">
        <v>42786</v>
      </c>
      <c r="E9108" s="3" t="s">
        <v>42790</v>
      </c>
      <c r="F9108" s="3" t="s">
        <v>42787</v>
      </c>
      <c r="G9108" s="3" t="s">
        <v>42788</v>
      </c>
      <c r="H9108" s="3" t="s">
        <v>42789</v>
      </c>
    </row>
    <row r="9109" spans="1:8" ht="87" x14ac:dyDescent="0.35">
      <c r="A9109" s="4">
        <v>89489</v>
      </c>
      <c r="B9109" s="1">
        <v>45260</v>
      </c>
      <c r="C9109" s="2">
        <v>0.6320486111111111</v>
      </c>
      <c r="D9109" s="3" t="s">
        <v>985</v>
      </c>
      <c r="E9109" s="3" t="s">
        <v>42793</v>
      </c>
      <c r="F9109" s="3" t="s">
        <v>42791</v>
      </c>
      <c r="G9109" s="3" t="s">
        <v>12654</v>
      </c>
      <c r="H9109" s="3" t="s">
        <v>42792</v>
      </c>
    </row>
    <row r="9110" spans="1:8" ht="116" x14ac:dyDescent="0.35">
      <c r="A9110" s="4">
        <v>161230</v>
      </c>
      <c r="B9110" s="1">
        <v>45260</v>
      </c>
      <c r="C9110" s="2">
        <v>0.63305555555555559</v>
      </c>
      <c r="D9110" s="3" t="s">
        <v>985</v>
      </c>
      <c r="E9110" s="3" t="s">
        <v>42797</v>
      </c>
      <c r="F9110" s="3" t="s">
        <v>42794</v>
      </c>
      <c r="G9110" s="3" t="s">
        <v>42795</v>
      </c>
      <c r="H9110" s="3" t="s">
        <v>42796</v>
      </c>
    </row>
    <row r="9111" spans="1:8" ht="43.5" x14ac:dyDescent="0.35">
      <c r="A9111" s="4">
        <v>206526</v>
      </c>
      <c r="B9111" s="1">
        <v>45260</v>
      </c>
      <c r="C9111" s="2">
        <v>0.63549768518518512</v>
      </c>
      <c r="D9111" s="3" t="s">
        <v>10916</v>
      </c>
      <c r="E9111" s="3" t="s">
        <v>42800</v>
      </c>
      <c r="F9111" s="3" t="s">
        <v>42798</v>
      </c>
      <c r="G9111" s="3" t="e">
        <f>-Improving.</f>
        <v>#NAME?</v>
      </c>
      <c r="H9111" s="3" t="s">
        <v>42799</v>
      </c>
    </row>
    <row r="9112" spans="1:8" ht="101.5" x14ac:dyDescent="0.35">
      <c r="A9112" s="4">
        <v>51479</v>
      </c>
      <c r="B9112" s="1">
        <v>45260</v>
      </c>
      <c r="C9112" s="2">
        <v>0.63778935185185182</v>
      </c>
      <c r="D9112" s="3" t="s">
        <v>42801</v>
      </c>
      <c r="E9112" s="3" t="s">
        <v>42805</v>
      </c>
      <c r="F9112" s="3" t="s">
        <v>42802</v>
      </c>
      <c r="G9112" s="3" t="s">
        <v>42803</v>
      </c>
      <c r="H9112" s="3" t="s">
        <v>42804</v>
      </c>
    </row>
    <row r="9113" spans="1:8" ht="43.5" x14ac:dyDescent="0.35">
      <c r="A9113" s="4">
        <v>204826</v>
      </c>
      <c r="B9113" s="1">
        <v>45260</v>
      </c>
      <c r="C9113" s="2">
        <v>0.63793981481481488</v>
      </c>
      <c r="D9113" s="3" t="s">
        <v>42806</v>
      </c>
      <c r="E9113" s="3" t="s">
        <v>42808</v>
      </c>
      <c r="F9113" s="3" t="s">
        <v>14023</v>
      </c>
      <c r="G9113" s="3" t="s">
        <v>1153</v>
      </c>
      <c r="H9113" s="3" t="s">
        <v>42807</v>
      </c>
    </row>
    <row r="9114" spans="1:8" ht="29" x14ac:dyDescent="0.35">
      <c r="A9114" s="4">
        <v>68087</v>
      </c>
      <c r="B9114" s="1">
        <v>45260</v>
      </c>
      <c r="C9114" s="2">
        <v>0.63798611111111114</v>
      </c>
      <c r="D9114" s="3" t="s">
        <v>14837</v>
      </c>
      <c r="E9114" s="3" t="s">
        <v>14837</v>
      </c>
      <c r="F9114" s="3" t="s">
        <v>42809</v>
      </c>
      <c r="G9114" s="3" t="s">
        <v>14837</v>
      </c>
      <c r="H9114" s="3" t="s">
        <v>42810</v>
      </c>
    </row>
    <row r="9115" spans="1:8" ht="43.5" x14ac:dyDescent="0.35">
      <c r="A9115" s="4">
        <v>203108</v>
      </c>
      <c r="B9115" s="1">
        <v>45260</v>
      </c>
      <c r="C9115" s="2">
        <v>0.64249999999999996</v>
      </c>
      <c r="D9115" s="3" t="s">
        <v>42811</v>
      </c>
      <c r="E9115" s="3" t="s">
        <v>42815</v>
      </c>
      <c r="F9115" s="3" t="s">
        <v>42812</v>
      </c>
      <c r="G9115" s="3" t="s">
        <v>42813</v>
      </c>
      <c r="H9115" s="3" t="s">
        <v>42814</v>
      </c>
    </row>
    <row r="9116" spans="1:8" ht="246.5" x14ac:dyDescent="0.35">
      <c r="A9116" s="4">
        <v>191743</v>
      </c>
      <c r="B9116" s="1">
        <v>45260</v>
      </c>
      <c r="C9116" s="2">
        <v>0.6441203703703704</v>
      </c>
      <c r="D9116" s="3" t="s">
        <v>42816</v>
      </c>
      <c r="E9116" s="3" t="s">
        <v>42820</v>
      </c>
      <c r="F9116" s="3" t="s">
        <v>42817</v>
      </c>
      <c r="G9116" s="3" t="s">
        <v>42818</v>
      </c>
      <c r="H9116" s="3" t="s">
        <v>42819</v>
      </c>
    </row>
    <row r="9117" spans="1:8" x14ac:dyDescent="0.35">
      <c r="A9117" s="4">
        <v>15268</v>
      </c>
      <c r="B9117" s="1">
        <v>45260</v>
      </c>
      <c r="C9117" s="2">
        <v>0.64493055555555556</v>
      </c>
      <c r="D9117" s="3" t="s">
        <v>11173</v>
      </c>
      <c r="E9117" s="3" t="s">
        <v>11173</v>
      </c>
      <c r="F9117" s="3" t="s">
        <v>42821</v>
      </c>
      <c r="G9117" s="3" t="s">
        <v>11173</v>
      </c>
      <c r="H9117" s="3" t="s">
        <v>12091</v>
      </c>
    </row>
    <row r="9118" spans="1:8" ht="43.5" x14ac:dyDescent="0.35">
      <c r="A9118" s="4">
        <v>42853</v>
      </c>
      <c r="B9118" s="1">
        <v>45260</v>
      </c>
      <c r="C9118" s="2">
        <v>0.64523148148148146</v>
      </c>
      <c r="D9118" s="3" t="s">
        <v>11085</v>
      </c>
      <c r="E9118" s="3" t="s">
        <v>15200</v>
      </c>
      <c r="F9118" s="3" t="s">
        <v>42822</v>
      </c>
      <c r="G9118" s="3" t="s">
        <v>42823</v>
      </c>
      <c r="H9118" s="3" t="s">
        <v>42824</v>
      </c>
    </row>
    <row r="9119" spans="1:8" ht="29" x14ac:dyDescent="0.35">
      <c r="A9119" s="4">
        <v>18712</v>
      </c>
      <c r="B9119" s="1">
        <v>45260</v>
      </c>
      <c r="C9119" s="2">
        <v>0.64640046296296294</v>
      </c>
      <c r="D9119" s="3" t="s">
        <v>14233</v>
      </c>
      <c r="E9119" s="3" t="s">
        <v>11118</v>
      </c>
      <c r="F9119" s="3" t="s">
        <v>42825</v>
      </c>
      <c r="G9119" s="3" t="s">
        <v>11890</v>
      </c>
      <c r="H9119" s="3" t="s">
        <v>23191</v>
      </c>
    </row>
    <row r="9120" spans="1:8" ht="246.5" x14ac:dyDescent="0.35">
      <c r="A9120" s="4">
        <v>191743</v>
      </c>
      <c r="B9120" s="1">
        <v>45260</v>
      </c>
      <c r="C9120" s="2">
        <v>0.64673611111111107</v>
      </c>
      <c r="D9120" s="3" t="s">
        <v>42816</v>
      </c>
      <c r="E9120" s="3" t="s">
        <v>42820</v>
      </c>
      <c r="F9120" s="3" t="s">
        <v>42817</v>
      </c>
      <c r="G9120" s="3" t="s">
        <v>42818</v>
      </c>
      <c r="H9120" s="3" t="s">
        <v>42819</v>
      </c>
    </row>
    <row r="9121" spans="1:8" ht="87" x14ac:dyDescent="0.35">
      <c r="A9121" s="4">
        <v>192288</v>
      </c>
      <c r="B9121" s="1">
        <v>45260</v>
      </c>
      <c r="C9121" s="2">
        <v>0.64736111111111116</v>
      </c>
      <c r="D9121" s="3" t="s">
        <v>42826</v>
      </c>
      <c r="E9121" s="3" t="s">
        <v>42830</v>
      </c>
      <c r="F9121" s="3" t="s">
        <v>42827</v>
      </c>
      <c r="G9121" s="3" t="s">
        <v>42828</v>
      </c>
      <c r="H9121" s="3" t="s">
        <v>42829</v>
      </c>
    </row>
    <row r="9122" spans="1:8" ht="43.5" x14ac:dyDescent="0.35">
      <c r="A9122" s="4">
        <v>135410</v>
      </c>
      <c r="B9122" s="1">
        <v>45260</v>
      </c>
      <c r="C9122" s="2">
        <v>0.65033564814814815</v>
      </c>
      <c r="D9122" s="3" t="s">
        <v>42831</v>
      </c>
      <c r="E9122" s="3" t="s">
        <v>42833</v>
      </c>
      <c r="F9122" s="3" t="s">
        <v>14092</v>
      </c>
      <c r="G9122" s="3" t="s">
        <v>12033</v>
      </c>
      <c r="H9122" s="3" t="s">
        <v>42832</v>
      </c>
    </row>
    <row r="9123" spans="1:8" x14ac:dyDescent="0.35">
      <c r="A9123" s="4">
        <v>81704</v>
      </c>
      <c r="B9123" s="1">
        <v>45260</v>
      </c>
      <c r="C9123" s="2">
        <v>0.6572337962962963</v>
      </c>
      <c r="D9123" s="3" t="s">
        <v>42834</v>
      </c>
      <c r="E9123" s="3" t="s">
        <v>42834</v>
      </c>
      <c r="F9123" s="3" t="s">
        <v>1381</v>
      </c>
      <c r="G9123" s="3" t="s">
        <v>42834</v>
      </c>
      <c r="H9123" s="3" t="s">
        <v>42835</v>
      </c>
    </row>
    <row r="9124" spans="1:8" ht="43.5" x14ac:dyDescent="0.35">
      <c r="A9124" s="4">
        <v>191052</v>
      </c>
      <c r="B9124" s="1">
        <v>45260</v>
      </c>
      <c r="C9124" s="2">
        <v>0.6610300925925926</v>
      </c>
      <c r="D9124" s="3" t="s">
        <v>42836</v>
      </c>
      <c r="E9124" s="3" t="s">
        <v>42840</v>
      </c>
      <c r="F9124" s="3" t="s">
        <v>42837</v>
      </c>
      <c r="G9124" s="3" t="s">
        <v>42838</v>
      </c>
      <c r="H9124" s="3" t="s">
        <v>42839</v>
      </c>
    </row>
    <row r="9125" spans="1:8" x14ac:dyDescent="0.35">
      <c r="A9125" s="4">
        <v>39658</v>
      </c>
      <c r="B9125" s="1">
        <v>45260</v>
      </c>
      <c r="C9125" s="2">
        <v>0.6650462962962963</v>
      </c>
      <c r="D9125" s="3" t="s">
        <v>15191</v>
      </c>
      <c r="E9125" s="3" t="s">
        <v>15191</v>
      </c>
      <c r="F9125" s="3" t="s">
        <v>10571</v>
      </c>
      <c r="G9125" s="3" t="s">
        <v>15191</v>
      </c>
      <c r="H9125" s="3" t="s">
        <v>12032</v>
      </c>
    </row>
    <row r="9126" spans="1:8" ht="72.5" x14ac:dyDescent="0.35">
      <c r="A9126" s="4">
        <v>43215</v>
      </c>
      <c r="B9126" s="1">
        <v>45260</v>
      </c>
      <c r="C9126" s="2">
        <v>0.66899305555555555</v>
      </c>
      <c r="D9126" s="3" t="s">
        <v>42841</v>
      </c>
      <c r="E9126" s="3" t="s">
        <v>42845</v>
      </c>
      <c r="F9126" s="3" t="s">
        <v>42842</v>
      </c>
      <c r="G9126" s="3" t="s">
        <v>42843</v>
      </c>
      <c r="H9126" s="3" t="s">
        <v>42844</v>
      </c>
    </row>
    <row r="9127" spans="1:8" ht="87" x14ac:dyDescent="0.35">
      <c r="A9127" s="4">
        <v>201416</v>
      </c>
      <c r="B9127" s="1">
        <v>45260</v>
      </c>
      <c r="C9127" s="2">
        <v>0.67343750000000002</v>
      </c>
      <c r="D9127" s="3" t="s">
        <v>42846</v>
      </c>
      <c r="E9127" s="3" t="s">
        <v>42848</v>
      </c>
      <c r="F9127" s="3" t="s">
        <v>42847</v>
      </c>
      <c r="G9127" s="3" t="s">
        <v>12075</v>
      </c>
      <c r="H9127" s="3" t="s">
        <v>38843</v>
      </c>
    </row>
    <row r="9128" spans="1:8" ht="29" x14ac:dyDescent="0.35">
      <c r="A9128" s="4">
        <v>28314</v>
      </c>
      <c r="B9128" s="1">
        <v>45260</v>
      </c>
      <c r="C9128" s="2">
        <v>0.67570601851851853</v>
      </c>
      <c r="D9128" s="3" t="s">
        <v>42849</v>
      </c>
      <c r="E9128" s="3" t="s">
        <v>42852</v>
      </c>
      <c r="F9128" s="3" t="s">
        <v>12504</v>
      </c>
      <c r="G9128" s="3" t="s">
        <v>42850</v>
      </c>
      <c r="H9128" s="3" t="s">
        <v>42851</v>
      </c>
    </row>
    <row r="9129" spans="1:8" ht="29" x14ac:dyDescent="0.35">
      <c r="A9129" s="4">
        <v>43215</v>
      </c>
      <c r="B9129" s="1">
        <v>45260</v>
      </c>
      <c r="C9129" s="2">
        <v>0.67809027777777775</v>
      </c>
      <c r="D9129" s="3" t="s">
        <v>42853</v>
      </c>
      <c r="E9129" s="3" t="s">
        <v>11355</v>
      </c>
      <c r="F9129" s="3" t="s">
        <v>42854</v>
      </c>
      <c r="G9129" s="3" t="s">
        <v>11524</v>
      </c>
      <c r="H9129" s="3" t="s">
        <v>42855</v>
      </c>
    </row>
    <row r="9130" spans="1:8" ht="43.5" x14ac:dyDescent="0.35">
      <c r="A9130" s="4">
        <v>169960</v>
      </c>
      <c r="B9130" s="1">
        <v>45260</v>
      </c>
      <c r="C9130" s="2">
        <v>0.6906944444444445</v>
      </c>
      <c r="D9130" s="3" t="s">
        <v>985</v>
      </c>
      <c r="E9130" s="3" t="s">
        <v>42856</v>
      </c>
      <c r="F9130" s="3" t="s">
        <v>1854</v>
      </c>
      <c r="G9130" s="3" t="s">
        <v>42856</v>
      </c>
      <c r="H9130" s="3" t="s">
        <v>30687</v>
      </c>
    </row>
    <row r="9131" spans="1:8" ht="101.5" x14ac:dyDescent="0.35">
      <c r="A9131" s="4">
        <v>209384</v>
      </c>
      <c r="B9131" s="1">
        <v>45260</v>
      </c>
      <c r="C9131" s="2">
        <v>0.75042824074074066</v>
      </c>
      <c r="D9131" s="3" t="s">
        <v>12299</v>
      </c>
      <c r="E9131" s="3" t="s">
        <v>42860</v>
      </c>
      <c r="F9131" s="3" t="s">
        <v>42857</v>
      </c>
      <c r="G9131" s="3" t="s">
        <v>42858</v>
      </c>
      <c r="H9131" s="3" t="s">
        <v>42859</v>
      </c>
    </row>
    <row r="9132" spans="1:8" ht="43.5" x14ac:dyDescent="0.35">
      <c r="A9132" s="4">
        <v>117802</v>
      </c>
      <c r="B9132" s="1">
        <v>45261</v>
      </c>
      <c r="C9132" s="2">
        <v>0.32590277777777776</v>
      </c>
      <c r="D9132" s="3" t="s">
        <v>42862</v>
      </c>
      <c r="E9132" s="3" t="s">
        <v>15218</v>
      </c>
      <c r="F9132" s="3" t="s">
        <v>42863</v>
      </c>
      <c r="G9132" s="3" t="s">
        <v>42864</v>
      </c>
      <c r="H9132" s="3" t="s">
        <v>42865</v>
      </c>
    </row>
    <row r="9133" spans="1:8" ht="43.5" x14ac:dyDescent="0.35">
      <c r="A9133" s="4">
        <v>117802</v>
      </c>
      <c r="B9133" s="1">
        <v>45261</v>
      </c>
      <c r="C9133" s="2">
        <v>0.32820601851851855</v>
      </c>
      <c r="D9133" s="3" t="s">
        <v>42862</v>
      </c>
      <c r="E9133" s="3" t="s">
        <v>15218</v>
      </c>
      <c r="F9133" s="3" t="s">
        <v>42863</v>
      </c>
      <c r="G9133" s="3" t="s">
        <v>42864</v>
      </c>
      <c r="H9133" s="3" t="s">
        <v>10532</v>
      </c>
    </row>
    <row r="9134" spans="1:8" ht="43.5" x14ac:dyDescent="0.35">
      <c r="A9134" s="4">
        <v>97207</v>
      </c>
      <c r="B9134" s="1">
        <v>45261</v>
      </c>
      <c r="C9134" s="2">
        <v>0.33829861111111109</v>
      </c>
      <c r="D9134" s="3" t="s">
        <v>1258</v>
      </c>
      <c r="E9134" s="3" t="s">
        <v>42869</v>
      </c>
      <c r="F9134" s="3" t="s">
        <v>42866</v>
      </c>
      <c r="G9134" s="3" t="s">
        <v>42867</v>
      </c>
      <c r="H9134" s="3" t="s">
        <v>42868</v>
      </c>
    </row>
    <row r="9135" spans="1:8" ht="43.5" x14ac:dyDescent="0.35">
      <c r="A9135" s="4">
        <v>97207</v>
      </c>
      <c r="B9135" s="1">
        <v>45261</v>
      </c>
      <c r="C9135" s="2">
        <v>0.34054398148148146</v>
      </c>
      <c r="D9135" s="3" t="s">
        <v>1258</v>
      </c>
      <c r="E9135" s="3" t="s">
        <v>42869</v>
      </c>
      <c r="F9135" s="3" t="s">
        <v>42866</v>
      </c>
      <c r="G9135" s="3" t="s">
        <v>42867</v>
      </c>
      <c r="H9135" s="3" t="s">
        <v>42868</v>
      </c>
    </row>
    <row r="9136" spans="1:8" ht="29" x14ac:dyDescent="0.35">
      <c r="A9136" s="4">
        <v>145378</v>
      </c>
      <c r="B9136" s="1">
        <v>45261</v>
      </c>
      <c r="C9136" s="2">
        <v>0.34516203703703702</v>
      </c>
      <c r="D9136" s="3" t="s">
        <v>42870</v>
      </c>
      <c r="E9136" s="3" t="s">
        <v>15228</v>
      </c>
      <c r="F9136" s="3" t="s">
        <v>42871</v>
      </c>
      <c r="G9136" s="3" t="s">
        <v>11524</v>
      </c>
      <c r="H9136" s="3" t="s">
        <v>21559</v>
      </c>
    </row>
    <row r="9137" spans="1:8" x14ac:dyDescent="0.35">
      <c r="A9137" s="4">
        <v>33256</v>
      </c>
      <c r="B9137" s="1">
        <v>45261</v>
      </c>
      <c r="C9137" s="2">
        <v>0.34922453703703704</v>
      </c>
      <c r="D9137" s="3" t="s">
        <v>10317</v>
      </c>
      <c r="E9137" s="3" t="s">
        <v>12857</v>
      </c>
      <c r="F9137" s="3" t="s">
        <v>12484</v>
      </c>
      <c r="G9137" s="3" t="s">
        <v>12857</v>
      </c>
      <c r="H9137" s="3" t="s">
        <v>12264</v>
      </c>
    </row>
    <row r="9138" spans="1:8" ht="101.5" x14ac:dyDescent="0.35">
      <c r="A9138" s="4">
        <v>38086</v>
      </c>
      <c r="B9138" s="1">
        <v>45261</v>
      </c>
      <c r="C9138" s="2">
        <v>0.35043981481481484</v>
      </c>
      <c r="D9138" s="3" t="s">
        <v>42872</v>
      </c>
      <c r="E9138" s="3" t="s">
        <v>42876</v>
      </c>
      <c r="F9138" s="3" t="s">
        <v>42873</v>
      </c>
      <c r="G9138" s="3" t="s">
        <v>42874</v>
      </c>
      <c r="H9138" s="3" t="s">
        <v>42875</v>
      </c>
    </row>
    <row r="9139" spans="1:8" ht="29" x14ac:dyDescent="0.35">
      <c r="A9139" s="4">
        <v>39166</v>
      </c>
      <c r="B9139" s="1">
        <v>45261</v>
      </c>
      <c r="C9139" s="2">
        <v>0.35100694444444441</v>
      </c>
      <c r="D9139" s="3" t="s">
        <v>11085</v>
      </c>
      <c r="E9139" s="3" t="s">
        <v>42879</v>
      </c>
      <c r="F9139" s="3" t="s">
        <v>42877</v>
      </c>
      <c r="G9139" s="3" t="s">
        <v>33836</v>
      </c>
      <c r="H9139" s="3" t="s">
        <v>42878</v>
      </c>
    </row>
    <row r="9140" spans="1:8" ht="87" x14ac:dyDescent="0.35">
      <c r="A9140" s="4">
        <v>121329</v>
      </c>
      <c r="B9140" s="1">
        <v>45261</v>
      </c>
      <c r="C9140" s="2">
        <v>0.35202546296296294</v>
      </c>
      <c r="D9140" s="3" t="s">
        <v>42880</v>
      </c>
      <c r="E9140" s="3" t="s">
        <v>42884</v>
      </c>
      <c r="F9140" s="3" t="s">
        <v>42881</v>
      </c>
      <c r="G9140" s="3" t="s">
        <v>42882</v>
      </c>
      <c r="H9140" s="3" t="s">
        <v>42883</v>
      </c>
    </row>
    <row r="9141" spans="1:8" ht="58" x14ac:dyDescent="0.35">
      <c r="A9141" s="4">
        <v>41851</v>
      </c>
      <c r="B9141" s="1">
        <v>45261</v>
      </c>
      <c r="C9141" s="2">
        <v>0.35271990740740744</v>
      </c>
      <c r="D9141" s="3" t="s">
        <v>303</v>
      </c>
      <c r="E9141" s="3" t="s">
        <v>42887</v>
      </c>
      <c r="F9141" s="3" t="s">
        <v>42885</v>
      </c>
      <c r="G9141" s="3" t="s">
        <v>1266</v>
      </c>
      <c r="H9141" s="3" t="s">
        <v>42886</v>
      </c>
    </row>
    <row r="9142" spans="1:8" ht="72.5" x14ac:dyDescent="0.35">
      <c r="A9142" s="4">
        <v>117523</v>
      </c>
      <c r="B9142" s="1">
        <v>45261</v>
      </c>
      <c r="C9142" s="2">
        <v>0.35642361111111115</v>
      </c>
      <c r="D9142" s="3" t="s">
        <v>42888</v>
      </c>
      <c r="E9142" s="3" t="s">
        <v>42892</v>
      </c>
      <c r="F9142" s="3" t="s">
        <v>42889</v>
      </c>
      <c r="G9142" s="3" t="s">
        <v>42890</v>
      </c>
      <c r="H9142" s="3" t="s">
        <v>42891</v>
      </c>
    </row>
    <row r="9143" spans="1:8" ht="232" x14ac:dyDescent="0.35">
      <c r="A9143" s="4">
        <v>181340</v>
      </c>
      <c r="B9143" s="1">
        <v>45261</v>
      </c>
      <c r="C9143" s="2">
        <v>0.3590740740740741</v>
      </c>
      <c r="D9143" s="3" t="s">
        <v>42893</v>
      </c>
      <c r="E9143" s="3" t="s">
        <v>42897</v>
      </c>
      <c r="F9143" s="3" t="s">
        <v>42894</v>
      </c>
      <c r="G9143" s="3" t="s">
        <v>42895</v>
      </c>
      <c r="H9143" s="3" t="s">
        <v>42896</v>
      </c>
    </row>
    <row r="9144" spans="1:8" ht="29" x14ac:dyDescent="0.35">
      <c r="A9144" s="4">
        <v>122750</v>
      </c>
      <c r="B9144" s="1">
        <v>45261</v>
      </c>
      <c r="C9144" s="2">
        <v>0.35957175925925927</v>
      </c>
      <c r="D9144" s="3" t="s">
        <v>42898</v>
      </c>
      <c r="E9144" s="3" t="s">
        <v>42899</v>
      </c>
      <c r="F9144" s="3" t="s">
        <v>12484</v>
      </c>
      <c r="G9144" s="3" t="s">
        <v>42899</v>
      </c>
      <c r="H9144" s="3" t="s">
        <v>14753</v>
      </c>
    </row>
    <row r="9145" spans="1:8" ht="58" x14ac:dyDescent="0.35">
      <c r="A9145" s="4">
        <v>716</v>
      </c>
      <c r="B9145" s="1">
        <v>45261</v>
      </c>
      <c r="C9145" s="2">
        <v>0.35986111111111113</v>
      </c>
      <c r="D9145" s="3" t="s">
        <v>11496</v>
      </c>
      <c r="E9145" s="3" t="s">
        <v>42903</v>
      </c>
      <c r="F9145" s="3" t="s">
        <v>42900</v>
      </c>
      <c r="G9145" s="3" t="s">
        <v>42901</v>
      </c>
      <c r="H9145" s="3" t="s">
        <v>42902</v>
      </c>
    </row>
    <row r="9146" spans="1:8" ht="29" x14ac:dyDescent="0.35">
      <c r="A9146" s="4">
        <v>2430</v>
      </c>
      <c r="B9146" s="1">
        <v>45261</v>
      </c>
      <c r="C9146" s="2">
        <v>0.36274305555555553</v>
      </c>
      <c r="D9146" s="3" t="s">
        <v>10595</v>
      </c>
      <c r="E9146" s="3" t="s">
        <v>42907</v>
      </c>
      <c r="F9146" s="3" t="s">
        <v>42904</v>
      </c>
      <c r="G9146" s="3" t="s">
        <v>42905</v>
      </c>
      <c r="H9146" s="3" t="s">
        <v>42906</v>
      </c>
    </row>
    <row r="9147" spans="1:8" ht="58" x14ac:dyDescent="0.35">
      <c r="A9147" s="4">
        <v>716</v>
      </c>
      <c r="B9147" s="1">
        <v>45261</v>
      </c>
      <c r="C9147" s="2">
        <v>0.36341435185185184</v>
      </c>
      <c r="D9147" s="3" t="s">
        <v>11496</v>
      </c>
      <c r="E9147" s="3" t="s">
        <v>42903</v>
      </c>
      <c r="F9147" s="3" t="s">
        <v>42900</v>
      </c>
      <c r="G9147" s="3" t="s">
        <v>42901</v>
      </c>
      <c r="H9147" s="3" t="s">
        <v>42908</v>
      </c>
    </row>
    <row r="9148" spans="1:8" ht="58" x14ac:dyDescent="0.35">
      <c r="A9148" s="4">
        <v>37180</v>
      </c>
      <c r="B9148" s="1">
        <v>45261</v>
      </c>
      <c r="C9148" s="2">
        <v>0.36429398148148145</v>
      </c>
      <c r="D9148" s="3" t="s">
        <v>42909</v>
      </c>
      <c r="E9148" s="3" t="s">
        <v>42913</v>
      </c>
      <c r="F9148" s="3" t="s">
        <v>42910</v>
      </c>
      <c r="G9148" s="3" t="s">
        <v>42911</v>
      </c>
      <c r="H9148" s="3" t="s">
        <v>42912</v>
      </c>
    </row>
    <row r="9149" spans="1:8" ht="87" x14ac:dyDescent="0.35">
      <c r="A9149" s="4">
        <v>192552</v>
      </c>
      <c r="B9149" s="1">
        <v>45261</v>
      </c>
      <c r="C9149" s="2">
        <v>0.36474537037037041</v>
      </c>
      <c r="D9149" s="3" t="s">
        <v>42914</v>
      </c>
      <c r="E9149" s="3" t="s">
        <v>42918</v>
      </c>
      <c r="F9149" s="3" t="s">
        <v>42915</v>
      </c>
      <c r="G9149" s="3" t="s">
        <v>42916</v>
      </c>
      <c r="H9149" s="3" t="s">
        <v>42917</v>
      </c>
    </row>
    <row r="9150" spans="1:8" ht="58" x14ac:dyDescent="0.35">
      <c r="A9150" s="4">
        <v>716</v>
      </c>
      <c r="B9150" s="1">
        <v>45261</v>
      </c>
      <c r="C9150" s="2">
        <v>0.36616898148148147</v>
      </c>
      <c r="D9150" s="3" t="s">
        <v>11496</v>
      </c>
      <c r="E9150" s="3" t="s">
        <v>42903</v>
      </c>
      <c r="F9150" s="3" t="s">
        <v>42900</v>
      </c>
      <c r="G9150" s="3" t="s">
        <v>42901</v>
      </c>
      <c r="H9150" s="3" t="s">
        <v>42902</v>
      </c>
    </row>
    <row r="9151" spans="1:8" x14ac:dyDescent="0.35">
      <c r="A9151" s="4">
        <v>48022</v>
      </c>
      <c r="B9151" s="1">
        <v>45261</v>
      </c>
      <c r="C9151" s="2">
        <v>0.3691550925925926</v>
      </c>
      <c r="D9151" s="3" t="s">
        <v>985</v>
      </c>
      <c r="E9151" s="3" t="s">
        <v>12814</v>
      </c>
      <c r="F9151" s="3" t="s">
        <v>10488</v>
      </c>
      <c r="G9151" s="3" t="s">
        <v>12814</v>
      </c>
      <c r="H9151" s="3" t="s">
        <v>10489</v>
      </c>
    </row>
    <row r="9152" spans="1:8" ht="43.5" x14ac:dyDescent="0.35">
      <c r="A9152" s="4">
        <v>44940</v>
      </c>
      <c r="B9152" s="1">
        <v>45261</v>
      </c>
      <c r="C9152" s="2">
        <v>0.37021990740740746</v>
      </c>
      <c r="D9152" s="3" t="s">
        <v>892</v>
      </c>
      <c r="E9152" s="3" t="s">
        <v>42920</v>
      </c>
      <c r="F9152" s="3" t="s">
        <v>42919</v>
      </c>
      <c r="G9152" s="3" t="s">
        <v>42920</v>
      </c>
      <c r="H9152" s="3" t="s">
        <v>30687</v>
      </c>
    </row>
    <row r="9153" spans="1:8" ht="87" x14ac:dyDescent="0.35">
      <c r="A9153" s="4">
        <v>43185</v>
      </c>
      <c r="B9153" s="1">
        <v>45261</v>
      </c>
      <c r="C9153" s="2">
        <v>0.37260416666666668</v>
      </c>
      <c r="D9153" s="3" t="s">
        <v>1258</v>
      </c>
      <c r="E9153" s="3" t="s">
        <v>42924</v>
      </c>
      <c r="F9153" s="3" t="s">
        <v>42921</v>
      </c>
      <c r="G9153" s="3" t="s">
        <v>42922</v>
      </c>
      <c r="H9153" s="3" t="s">
        <v>42923</v>
      </c>
    </row>
    <row r="9154" spans="1:8" ht="87" x14ac:dyDescent="0.35">
      <c r="A9154" s="4">
        <v>122905</v>
      </c>
      <c r="B9154" s="1">
        <v>45261</v>
      </c>
      <c r="C9154" s="2">
        <v>0.37268518518518517</v>
      </c>
      <c r="D9154" s="3" t="s">
        <v>42925</v>
      </c>
      <c r="E9154" s="3" t="s">
        <v>42928</v>
      </c>
      <c r="F9154" s="3" t="s">
        <v>42926</v>
      </c>
      <c r="G9154" s="3" t="s">
        <v>1203</v>
      </c>
      <c r="H9154" s="3" t="s">
        <v>42927</v>
      </c>
    </row>
    <row r="9155" spans="1:8" ht="72.5" x14ac:dyDescent="0.35">
      <c r="A9155" s="4">
        <v>32465</v>
      </c>
      <c r="B9155" s="1">
        <v>45261</v>
      </c>
      <c r="C9155" s="2">
        <v>0.37347222222222221</v>
      </c>
      <c r="D9155" s="3" t="s">
        <v>11801</v>
      </c>
      <c r="E9155" s="3" t="s">
        <v>42931</v>
      </c>
      <c r="F9155" s="3" t="s">
        <v>42929</v>
      </c>
      <c r="G9155" s="3" t="s">
        <v>10908</v>
      </c>
      <c r="H9155" s="3" t="s">
        <v>42930</v>
      </c>
    </row>
    <row r="9156" spans="1:8" ht="116" x14ac:dyDescent="0.35">
      <c r="A9156" s="4">
        <v>191333</v>
      </c>
      <c r="B9156" s="1">
        <v>45261</v>
      </c>
      <c r="C9156" s="2">
        <v>0.37483796296296296</v>
      </c>
      <c r="D9156" s="3" t="s">
        <v>1436</v>
      </c>
      <c r="E9156" s="3" t="s">
        <v>42935</v>
      </c>
      <c r="F9156" s="3" t="s">
        <v>42932</v>
      </c>
      <c r="G9156" s="3" t="s">
        <v>42933</v>
      </c>
      <c r="H9156" s="3" t="s">
        <v>42934</v>
      </c>
    </row>
    <row r="9157" spans="1:8" ht="130.5" x14ac:dyDescent="0.35">
      <c r="A9157" s="4">
        <v>111193</v>
      </c>
      <c r="B9157" s="1">
        <v>45261</v>
      </c>
      <c r="C9157" s="2">
        <v>0.37486111111111109</v>
      </c>
      <c r="D9157" s="3" t="s">
        <v>42936</v>
      </c>
      <c r="E9157" s="3" t="s">
        <v>42940</v>
      </c>
      <c r="F9157" s="3" t="s">
        <v>42937</v>
      </c>
      <c r="G9157" s="3" t="s">
        <v>42938</v>
      </c>
      <c r="H9157" s="3" t="s">
        <v>42939</v>
      </c>
    </row>
    <row r="9158" spans="1:8" ht="72.5" x14ac:dyDescent="0.35">
      <c r="A9158" s="4">
        <v>35741</v>
      </c>
      <c r="B9158" s="1">
        <v>45261</v>
      </c>
      <c r="C9158" s="2">
        <v>0.38018518518518518</v>
      </c>
      <c r="D9158" s="3" t="s">
        <v>10339</v>
      </c>
      <c r="E9158" s="3" t="s">
        <v>42942</v>
      </c>
      <c r="F9158" s="3" t="s">
        <v>42941</v>
      </c>
      <c r="G9158" s="3" t="s">
        <v>42942</v>
      </c>
      <c r="H9158" s="3" t="s">
        <v>42943</v>
      </c>
    </row>
    <row r="9159" spans="1:8" ht="43.5" x14ac:dyDescent="0.35">
      <c r="A9159" s="4">
        <v>41547</v>
      </c>
      <c r="B9159" s="1">
        <v>45261</v>
      </c>
      <c r="C9159" s="2">
        <v>0.38032407407407409</v>
      </c>
      <c r="D9159" s="3" t="s">
        <v>10285</v>
      </c>
      <c r="E9159" s="3" t="s">
        <v>42946</v>
      </c>
      <c r="F9159" s="3" t="s">
        <v>42944</v>
      </c>
      <c r="G9159" s="3" t="s">
        <v>12147</v>
      </c>
      <c r="H9159" s="3" t="s">
        <v>42945</v>
      </c>
    </row>
    <row r="9160" spans="1:8" ht="87" x14ac:dyDescent="0.35">
      <c r="A9160" s="4">
        <v>126885</v>
      </c>
      <c r="B9160" s="1">
        <v>45261</v>
      </c>
      <c r="C9160" s="2">
        <v>0.38050925925925921</v>
      </c>
      <c r="D9160" s="3" t="s">
        <v>42947</v>
      </c>
      <c r="E9160" s="3" t="s">
        <v>42951</v>
      </c>
      <c r="F9160" s="3" t="s">
        <v>42948</v>
      </c>
      <c r="G9160" s="3" t="s">
        <v>42949</v>
      </c>
      <c r="H9160" s="3" t="s">
        <v>42950</v>
      </c>
    </row>
    <row r="9161" spans="1:8" ht="58" x14ac:dyDescent="0.35">
      <c r="A9161" s="4">
        <v>46520</v>
      </c>
      <c r="B9161" s="1">
        <v>45261</v>
      </c>
      <c r="C9161" s="2">
        <v>0.38115740740740739</v>
      </c>
      <c r="D9161" s="3" t="s">
        <v>985</v>
      </c>
      <c r="E9161" s="3" t="s">
        <v>42953</v>
      </c>
      <c r="F9161" s="3" t="s">
        <v>10488</v>
      </c>
      <c r="G9161" s="3" t="s">
        <v>42952</v>
      </c>
      <c r="H9161" s="3" t="s">
        <v>10489</v>
      </c>
    </row>
    <row r="9162" spans="1:8" x14ac:dyDescent="0.35">
      <c r="A9162" s="4">
        <v>37635</v>
      </c>
      <c r="B9162" s="1">
        <v>45261</v>
      </c>
      <c r="C9162" s="2">
        <v>0.38136574074074076</v>
      </c>
      <c r="D9162" s="3" t="s">
        <v>11085</v>
      </c>
      <c r="E9162" s="3" t="s">
        <v>42957</v>
      </c>
      <c r="F9162" s="3" t="s">
        <v>42954</v>
      </c>
      <c r="G9162" s="3" t="s">
        <v>42955</v>
      </c>
      <c r="H9162" s="3" t="s">
        <v>42956</v>
      </c>
    </row>
    <row r="9163" spans="1:8" ht="29" x14ac:dyDescent="0.35">
      <c r="A9163" s="4">
        <v>45811</v>
      </c>
      <c r="B9163" s="1">
        <v>45261</v>
      </c>
      <c r="C9163" s="2">
        <v>0.38170138888888888</v>
      </c>
      <c r="D9163" s="3" t="s">
        <v>1403</v>
      </c>
      <c r="E9163" s="3" t="s">
        <v>42960</v>
      </c>
      <c r="F9163" s="3" t="s">
        <v>42958</v>
      </c>
      <c r="G9163" s="3" t="s">
        <v>11378</v>
      </c>
      <c r="H9163" s="3" t="s">
        <v>42959</v>
      </c>
    </row>
    <row r="9164" spans="1:8" ht="43.5" x14ac:dyDescent="0.35">
      <c r="A9164" s="4">
        <v>33273</v>
      </c>
      <c r="B9164" s="1">
        <v>45261</v>
      </c>
      <c r="C9164" s="2">
        <v>0.38296296296296295</v>
      </c>
      <c r="D9164" s="3" t="s">
        <v>42961</v>
      </c>
      <c r="E9164" s="3" t="s">
        <v>42963</v>
      </c>
      <c r="F9164" s="3" t="s">
        <v>11288</v>
      </c>
      <c r="G9164" s="3" t="s">
        <v>11747</v>
      </c>
      <c r="H9164" s="3" t="s">
        <v>42962</v>
      </c>
    </row>
    <row r="9165" spans="1:8" x14ac:dyDescent="0.35">
      <c r="A9165" s="4">
        <v>37635</v>
      </c>
      <c r="B9165" s="1">
        <v>45261</v>
      </c>
      <c r="C9165" s="2">
        <v>0.38412037037037039</v>
      </c>
      <c r="D9165" s="3" t="s">
        <v>11085</v>
      </c>
      <c r="E9165" s="3" t="s">
        <v>42957</v>
      </c>
      <c r="F9165" s="3" t="s">
        <v>42954</v>
      </c>
      <c r="G9165" s="3" t="s">
        <v>42955</v>
      </c>
      <c r="H9165" s="3" t="s">
        <v>42956</v>
      </c>
    </row>
    <row r="9166" spans="1:8" ht="72.5" x14ac:dyDescent="0.35">
      <c r="A9166" s="4">
        <v>33876</v>
      </c>
      <c r="B9166" s="1">
        <v>45261</v>
      </c>
      <c r="C9166" s="2">
        <v>0.38589120370370367</v>
      </c>
      <c r="D9166" s="3" t="s">
        <v>1436</v>
      </c>
      <c r="E9166" s="3" t="s">
        <v>34061</v>
      </c>
      <c r="F9166" s="3" t="s">
        <v>42964</v>
      </c>
      <c r="G9166" s="3" t="s">
        <v>42965</v>
      </c>
      <c r="H9166" s="3" t="s">
        <v>42966</v>
      </c>
    </row>
    <row r="9167" spans="1:8" ht="130.5" x14ac:dyDescent="0.35">
      <c r="A9167" s="4">
        <v>22074</v>
      </c>
      <c r="B9167" s="1">
        <v>45261</v>
      </c>
      <c r="C9167" s="2">
        <v>0.38636574074074076</v>
      </c>
      <c r="D9167" s="3" t="s">
        <v>42967</v>
      </c>
      <c r="E9167" s="3" t="s">
        <v>42971</v>
      </c>
      <c r="F9167" s="3" t="s">
        <v>42968</v>
      </c>
      <c r="G9167" s="3" t="s">
        <v>42969</v>
      </c>
      <c r="H9167" s="3" t="s">
        <v>42970</v>
      </c>
    </row>
    <row r="9168" spans="1:8" x14ac:dyDescent="0.35">
      <c r="A9168" s="4">
        <v>197635</v>
      </c>
      <c r="B9168" s="1">
        <v>45261</v>
      </c>
      <c r="C9168" s="2">
        <v>0.38784722222222223</v>
      </c>
      <c r="D9168" s="3" t="s">
        <v>10328</v>
      </c>
      <c r="E9168" s="3" t="s">
        <v>42973</v>
      </c>
      <c r="F9168" s="3" t="s">
        <v>42972</v>
      </c>
      <c r="G9168" s="3" t="s">
        <v>42973</v>
      </c>
      <c r="H9168" s="3" t="s">
        <v>13626</v>
      </c>
    </row>
    <row r="9169" spans="1:8" ht="29" x14ac:dyDescent="0.35">
      <c r="A9169" s="4">
        <v>154038</v>
      </c>
      <c r="B9169" s="1">
        <v>45261</v>
      </c>
      <c r="C9169" s="2">
        <v>0.38785879629629627</v>
      </c>
      <c r="D9169" s="3" t="s">
        <v>1258</v>
      </c>
      <c r="E9169" s="3" t="s">
        <v>13423</v>
      </c>
      <c r="F9169" s="3" t="s">
        <v>42974</v>
      </c>
      <c r="G9169" s="3" t="s">
        <v>42975</v>
      </c>
      <c r="H9169" s="3" t="s">
        <v>42976</v>
      </c>
    </row>
    <row r="9170" spans="1:8" ht="29" x14ac:dyDescent="0.35">
      <c r="A9170" s="4">
        <v>122574</v>
      </c>
      <c r="B9170" s="1">
        <v>45261</v>
      </c>
      <c r="C9170" s="2">
        <v>0.38939814814814816</v>
      </c>
      <c r="D9170" s="3" t="s">
        <v>892</v>
      </c>
      <c r="E9170" s="3" t="s">
        <v>42978</v>
      </c>
      <c r="F9170" s="3" t="s">
        <v>42977</v>
      </c>
      <c r="G9170" s="3" t="s">
        <v>42978</v>
      </c>
      <c r="H9170" s="3" t="s">
        <v>11526</v>
      </c>
    </row>
    <row r="9171" spans="1:8" ht="174" x14ac:dyDescent="0.35">
      <c r="A9171" s="4">
        <v>36120</v>
      </c>
      <c r="B9171" s="1">
        <v>45261</v>
      </c>
      <c r="C9171" s="2">
        <v>0.38964120370370375</v>
      </c>
      <c r="D9171" s="3" t="s">
        <v>42979</v>
      </c>
      <c r="E9171" s="3" t="s">
        <v>11379</v>
      </c>
      <c r="F9171" s="3" t="s">
        <v>42980</v>
      </c>
      <c r="G9171" s="3" t="s">
        <v>11732</v>
      </c>
      <c r="H9171" s="3" t="s">
        <v>42981</v>
      </c>
    </row>
    <row r="9172" spans="1:8" ht="43.5" x14ac:dyDescent="0.35">
      <c r="A9172" s="4">
        <v>47526</v>
      </c>
      <c r="B9172" s="1">
        <v>45261</v>
      </c>
      <c r="C9172" s="2">
        <v>0.3897106481481481</v>
      </c>
      <c r="D9172" s="3" t="s">
        <v>1403</v>
      </c>
      <c r="E9172" s="3" t="s">
        <v>42985</v>
      </c>
      <c r="F9172" s="3" t="s">
        <v>42982</v>
      </c>
      <c r="G9172" s="3" t="s">
        <v>42983</v>
      </c>
      <c r="H9172" s="3" t="s">
        <v>42984</v>
      </c>
    </row>
    <row r="9173" spans="1:8" ht="29" x14ac:dyDescent="0.35">
      <c r="A9173" s="4">
        <v>154038</v>
      </c>
      <c r="B9173" s="1">
        <v>45261</v>
      </c>
      <c r="C9173" s="2">
        <v>0.38978009259259255</v>
      </c>
      <c r="D9173" s="3" t="s">
        <v>1258</v>
      </c>
      <c r="E9173" s="3" t="s">
        <v>13423</v>
      </c>
      <c r="F9173" s="3" t="s">
        <v>42974</v>
      </c>
      <c r="G9173" s="3" t="s">
        <v>42975</v>
      </c>
      <c r="H9173" s="3" t="s">
        <v>42976</v>
      </c>
    </row>
    <row r="9174" spans="1:8" ht="58" x14ac:dyDescent="0.35">
      <c r="A9174" s="4">
        <v>719</v>
      </c>
      <c r="B9174" s="1">
        <v>45261</v>
      </c>
      <c r="C9174" s="2">
        <v>0.39194444444444443</v>
      </c>
      <c r="D9174" s="3" t="s">
        <v>10339</v>
      </c>
      <c r="E9174" s="3" t="s">
        <v>42989</v>
      </c>
      <c r="F9174" s="3" t="s">
        <v>42986</v>
      </c>
      <c r="G9174" s="3" t="s">
        <v>42987</v>
      </c>
      <c r="H9174" s="3" t="s">
        <v>42988</v>
      </c>
    </row>
    <row r="9175" spans="1:8" x14ac:dyDescent="0.35">
      <c r="A9175" s="4">
        <v>122585</v>
      </c>
      <c r="B9175" s="1">
        <v>45261</v>
      </c>
      <c r="C9175" s="2">
        <v>0.39202546296296298</v>
      </c>
      <c r="D9175" s="3" t="s">
        <v>10329</v>
      </c>
      <c r="E9175" s="3" t="s">
        <v>12790</v>
      </c>
      <c r="F9175" s="3" t="s">
        <v>12480</v>
      </c>
      <c r="G9175" s="3" t="s">
        <v>12790</v>
      </c>
      <c r="H9175" s="3" t="s">
        <v>12648</v>
      </c>
    </row>
    <row r="9176" spans="1:8" ht="43.5" x14ac:dyDescent="0.35">
      <c r="A9176" s="4">
        <v>44942</v>
      </c>
      <c r="B9176" s="1">
        <v>45261</v>
      </c>
      <c r="C9176" s="2">
        <v>0.39228009259259261</v>
      </c>
      <c r="D9176" s="3" t="s">
        <v>1258</v>
      </c>
      <c r="E9176" s="3" t="s">
        <v>42991</v>
      </c>
      <c r="F9176" s="3" t="s">
        <v>42990</v>
      </c>
      <c r="G9176" s="3" t="s">
        <v>13516</v>
      </c>
      <c r="H9176" s="3" t="s">
        <v>11584</v>
      </c>
    </row>
    <row r="9177" spans="1:8" ht="58" x14ac:dyDescent="0.35">
      <c r="A9177" s="4">
        <v>56547</v>
      </c>
      <c r="B9177" s="1">
        <v>45261</v>
      </c>
      <c r="C9177" s="2">
        <v>0.39284722222222218</v>
      </c>
      <c r="D9177" s="3" t="s">
        <v>42992</v>
      </c>
      <c r="E9177" s="3" t="s">
        <v>42996</v>
      </c>
      <c r="F9177" s="3" t="s">
        <v>42993</v>
      </c>
      <c r="G9177" s="3" t="s">
        <v>42994</v>
      </c>
      <c r="H9177" s="3" t="s">
        <v>42995</v>
      </c>
    </row>
    <row r="9178" spans="1:8" ht="87" x14ac:dyDescent="0.35">
      <c r="A9178" s="4">
        <v>33830</v>
      </c>
      <c r="B9178" s="1">
        <v>45261</v>
      </c>
      <c r="C9178" s="2">
        <v>0.39392361111111113</v>
      </c>
      <c r="D9178" s="3" t="s">
        <v>42997</v>
      </c>
      <c r="E9178" s="3" t="s">
        <v>43001</v>
      </c>
      <c r="F9178" s="3" t="s">
        <v>42998</v>
      </c>
      <c r="G9178" s="3" t="s">
        <v>42999</v>
      </c>
      <c r="H9178" s="3" t="s">
        <v>43000</v>
      </c>
    </row>
    <row r="9179" spans="1:8" ht="58" x14ac:dyDescent="0.35">
      <c r="A9179" s="4">
        <v>14826</v>
      </c>
      <c r="B9179" s="1">
        <v>45261</v>
      </c>
      <c r="C9179" s="2">
        <v>0.3944097222222222</v>
      </c>
      <c r="D9179" s="3" t="s">
        <v>10435</v>
      </c>
      <c r="E9179" s="3" t="s">
        <v>43005</v>
      </c>
      <c r="F9179" s="3" t="s">
        <v>43002</v>
      </c>
      <c r="G9179" s="3" t="s">
        <v>43003</v>
      </c>
      <c r="H9179" s="3" t="s">
        <v>43004</v>
      </c>
    </row>
    <row r="9180" spans="1:8" ht="58" x14ac:dyDescent="0.35">
      <c r="A9180" s="4">
        <v>149012</v>
      </c>
      <c r="B9180" s="1">
        <v>45261</v>
      </c>
      <c r="C9180" s="2">
        <v>0.39500000000000002</v>
      </c>
      <c r="D9180" s="3" t="s">
        <v>43006</v>
      </c>
      <c r="E9180" s="3" t="s">
        <v>43009</v>
      </c>
      <c r="F9180" s="3" t="s">
        <v>43007</v>
      </c>
      <c r="G9180" s="3" t="s">
        <v>11924</v>
      </c>
      <c r="H9180" s="3" t="s">
        <v>43008</v>
      </c>
    </row>
    <row r="9181" spans="1:8" ht="130.5" x14ac:dyDescent="0.35">
      <c r="A9181" s="4">
        <v>26106</v>
      </c>
      <c r="B9181" s="1">
        <v>45261</v>
      </c>
      <c r="C9181" s="2">
        <v>0.39807870370370368</v>
      </c>
      <c r="D9181" s="3" t="s">
        <v>43010</v>
      </c>
      <c r="E9181" s="3" t="s">
        <v>43013</v>
      </c>
      <c r="F9181" s="3" t="s">
        <v>43011</v>
      </c>
      <c r="G9181" s="3" t="s">
        <v>12858</v>
      </c>
      <c r="H9181" s="3" t="s">
        <v>43012</v>
      </c>
    </row>
    <row r="9182" spans="1:8" ht="43.5" x14ac:dyDescent="0.35">
      <c r="A9182" s="4">
        <v>179406</v>
      </c>
      <c r="B9182" s="1">
        <v>45261</v>
      </c>
      <c r="C9182" s="2">
        <v>0.39814814814814814</v>
      </c>
      <c r="D9182" s="3" t="s">
        <v>1258</v>
      </c>
      <c r="E9182" s="3" t="s">
        <v>43015</v>
      </c>
      <c r="F9182" s="3" t="s">
        <v>43014</v>
      </c>
      <c r="G9182" s="3" t="s">
        <v>11524</v>
      </c>
      <c r="H9182" s="3" t="s">
        <v>11172</v>
      </c>
    </row>
    <row r="9183" spans="1:8" ht="72.5" x14ac:dyDescent="0.35">
      <c r="A9183" s="4">
        <v>35622</v>
      </c>
      <c r="B9183" s="1">
        <v>45261</v>
      </c>
      <c r="C9183" s="2">
        <v>0.3987384259259259</v>
      </c>
      <c r="D9183" s="3" t="s">
        <v>985</v>
      </c>
      <c r="E9183" s="3" t="s">
        <v>43017</v>
      </c>
      <c r="F9183" s="3" t="s">
        <v>43016</v>
      </c>
      <c r="G9183" s="3" t="s">
        <v>13820</v>
      </c>
      <c r="H9183" s="3" t="s">
        <v>1325</v>
      </c>
    </row>
    <row r="9184" spans="1:8" ht="72.5" x14ac:dyDescent="0.35">
      <c r="A9184" s="4">
        <v>204604</v>
      </c>
      <c r="B9184" s="1">
        <v>45261</v>
      </c>
      <c r="C9184" s="2">
        <v>0.39893518518518517</v>
      </c>
      <c r="D9184" s="3" t="s">
        <v>43018</v>
      </c>
      <c r="E9184" s="3" t="s">
        <v>43022</v>
      </c>
      <c r="F9184" s="3" t="s">
        <v>43019</v>
      </c>
      <c r="G9184" s="3" t="s">
        <v>43020</v>
      </c>
      <c r="H9184" s="3" t="s">
        <v>43021</v>
      </c>
    </row>
    <row r="9185" spans="1:8" x14ac:dyDescent="0.35">
      <c r="A9185" s="4">
        <v>167473</v>
      </c>
      <c r="B9185" s="1">
        <v>45261</v>
      </c>
      <c r="C9185" s="2">
        <v>0.40078703703703705</v>
      </c>
      <c r="D9185" s="3" t="s">
        <v>43023</v>
      </c>
      <c r="E9185" s="3" t="s">
        <v>43024</v>
      </c>
      <c r="F9185" s="3" t="s">
        <v>12830</v>
      </c>
      <c r="G9185" s="3" t="s">
        <v>43024</v>
      </c>
      <c r="H9185" s="3" t="s">
        <v>43025</v>
      </c>
    </row>
    <row r="9186" spans="1:8" ht="29" x14ac:dyDescent="0.35">
      <c r="A9186" s="4">
        <v>33834</v>
      </c>
      <c r="B9186" s="1">
        <v>45261</v>
      </c>
      <c r="C9186" s="2">
        <v>0.40199074074074076</v>
      </c>
      <c r="D9186" s="3" t="s">
        <v>1258</v>
      </c>
      <c r="E9186" s="3" t="s">
        <v>43027</v>
      </c>
      <c r="F9186" s="3" t="s">
        <v>43026</v>
      </c>
      <c r="G9186" s="3" t="s">
        <v>29135</v>
      </c>
      <c r="H9186" s="3" t="s">
        <v>11584</v>
      </c>
    </row>
    <row r="9187" spans="1:8" ht="43.5" x14ac:dyDescent="0.35">
      <c r="A9187" s="4">
        <v>49048</v>
      </c>
      <c r="B9187" s="1">
        <v>45261</v>
      </c>
      <c r="C9187" s="2">
        <v>0.4024537037037037</v>
      </c>
      <c r="D9187" s="3" t="s">
        <v>10339</v>
      </c>
      <c r="E9187" s="3" t="s">
        <v>43029</v>
      </c>
      <c r="F9187" s="3" t="s">
        <v>43028</v>
      </c>
      <c r="G9187" s="3" t="s">
        <v>43029</v>
      </c>
      <c r="H9187" s="3" t="s">
        <v>11526</v>
      </c>
    </row>
    <row r="9188" spans="1:8" ht="72.5" x14ac:dyDescent="0.35">
      <c r="A9188" s="4">
        <v>199338</v>
      </c>
      <c r="B9188" s="1">
        <v>45261</v>
      </c>
      <c r="C9188" s="2">
        <v>0.40271990740740743</v>
      </c>
      <c r="D9188" s="3" t="s">
        <v>43030</v>
      </c>
      <c r="E9188" s="3" t="s">
        <v>43034</v>
      </c>
      <c r="F9188" s="3" t="s">
        <v>43031</v>
      </c>
      <c r="G9188" s="3" t="s">
        <v>43032</v>
      </c>
      <c r="H9188" s="3" t="s">
        <v>43033</v>
      </c>
    </row>
    <row r="9189" spans="1:8" ht="145" x14ac:dyDescent="0.35">
      <c r="A9189" s="4">
        <v>97941</v>
      </c>
      <c r="B9189" s="1">
        <v>45261</v>
      </c>
      <c r="C9189" s="2">
        <v>0.40358796296296301</v>
      </c>
      <c r="D9189" s="3" t="s">
        <v>43035</v>
      </c>
      <c r="E9189" s="3" t="s">
        <v>12040</v>
      </c>
      <c r="F9189" s="3" t="s">
        <v>43036</v>
      </c>
      <c r="G9189" s="3" t="s">
        <v>13016</v>
      </c>
      <c r="H9189" s="3" t="s">
        <v>43037</v>
      </c>
    </row>
    <row r="9190" spans="1:8" ht="101.5" x14ac:dyDescent="0.35">
      <c r="A9190" s="4">
        <v>207782</v>
      </c>
      <c r="B9190" s="1">
        <v>45261</v>
      </c>
      <c r="C9190" s="2">
        <v>0.40520833333333334</v>
      </c>
      <c r="D9190" s="3" t="s">
        <v>1403</v>
      </c>
      <c r="E9190" s="3" t="s">
        <v>43041</v>
      </c>
      <c r="F9190" s="3" t="s">
        <v>43038</v>
      </c>
      <c r="G9190" s="3" t="s">
        <v>43039</v>
      </c>
      <c r="H9190" s="3" t="s">
        <v>43040</v>
      </c>
    </row>
    <row r="9191" spans="1:8" ht="116" x14ac:dyDescent="0.35">
      <c r="A9191" s="4">
        <v>90176</v>
      </c>
      <c r="B9191" s="1">
        <v>45261</v>
      </c>
      <c r="C9191" s="2">
        <v>0.40835648148148151</v>
      </c>
      <c r="D9191" s="3" t="s">
        <v>167</v>
      </c>
      <c r="E9191" s="3" t="s">
        <v>43044</v>
      </c>
      <c r="F9191" s="3" t="s">
        <v>43042</v>
      </c>
      <c r="G9191" s="3" t="s">
        <v>11973</v>
      </c>
      <c r="H9191" s="3" t="s">
        <v>43043</v>
      </c>
    </row>
    <row r="9192" spans="1:8" ht="58" x14ac:dyDescent="0.35">
      <c r="A9192" s="4">
        <v>46414</v>
      </c>
      <c r="B9192" s="1">
        <v>45261</v>
      </c>
      <c r="C9192" s="2">
        <v>0.40843750000000001</v>
      </c>
      <c r="D9192" s="3" t="s">
        <v>43045</v>
      </c>
      <c r="E9192" s="3" t="s">
        <v>43048</v>
      </c>
      <c r="F9192" s="3" t="s">
        <v>43046</v>
      </c>
      <c r="G9192" s="3" t="s">
        <v>11800</v>
      </c>
      <c r="H9192" s="3" t="s">
        <v>43047</v>
      </c>
    </row>
    <row r="9193" spans="1:8" ht="72.5" x14ac:dyDescent="0.35">
      <c r="A9193" s="4">
        <v>5054</v>
      </c>
      <c r="B9193" s="1">
        <v>45261</v>
      </c>
      <c r="C9193" s="2">
        <v>0.40844907407407405</v>
      </c>
      <c r="D9193" s="3" t="s">
        <v>892</v>
      </c>
      <c r="E9193" s="3" t="s">
        <v>43050</v>
      </c>
      <c r="F9193" s="3" t="s">
        <v>43049</v>
      </c>
      <c r="G9193" s="3" t="s">
        <v>43050</v>
      </c>
      <c r="H9193" s="3" t="s">
        <v>34574</v>
      </c>
    </row>
    <row r="9194" spans="1:8" ht="43.5" x14ac:dyDescent="0.35">
      <c r="A9194" s="4">
        <v>36132</v>
      </c>
      <c r="B9194" s="1">
        <v>45261</v>
      </c>
      <c r="C9194" s="2">
        <v>0.40854166666666664</v>
      </c>
      <c r="D9194" s="3" t="s">
        <v>43051</v>
      </c>
      <c r="E9194" s="3" t="s">
        <v>43055</v>
      </c>
      <c r="F9194" s="3" t="s">
        <v>43052</v>
      </c>
      <c r="G9194" s="3" t="s">
        <v>43053</v>
      </c>
      <c r="H9194" s="3" t="s">
        <v>43054</v>
      </c>
    </row>
    <row r="9195" spans="1:8" ht="58" x14ac:dyDescent="0.35">
      <c r="A9195" s="4">
        <v>204541</v>
      </c>
      <c r="B9195" s="1">
        <v>45261</v>
      </c>
      <c r="C9195" s="2">
        <v>0.40887731481481482</v>
      </c>
      <c r="D9195" s="3" t="s">
        <v>43056</v>
      </c>
      <c r="E9195" s="3" t="s">
        <v>43059</v>
      </c>
      <c r="F9195" s="3" t="s">
        <v>43057</v>
      </c>
      <c r="G9195" s="3" t="s">
        <v>943</v>
      </c>
      <c r="H9195" s="3" t="s">
        <v>43058</v>
      </c>
    </row>
    <row r="9196" spans="1:8" ht="58" x14ac:dyDescent="0.35">
      <c r="A9196" s="4">
        <v>70254</v>
      </c>
      <c r="B9196" s="1">
        <v>45261</v>
      </c>
      <c r="C9196" s="2">
        <v>0.40893518518518518</v>
      </c>
      <c r="D9196" s="3" t="s">
        <v>43060</v>
      </c>
      <c r="E9196" s="3" t="s">
        <v>43063</v>
      </c>
      <c r="F9196" s="3" t="s">
        <v>11759</v>
      </c>
      <c r="G9196" s="3" t="s">
        <v>43061</v>
      </c>
      <c r="H9196" s="3" t="s">
        <v>43062</v>
      </c>
    </row>
    <row r="9197" spans="1:8" ht="116" x14ac:dyDescent="0.35">
      <c r="A9197" s="4">
        <v>90176</v>
      </c>
      <c r="B9197" s="1">
        <v>45261</v>
      </c>
      <c r="C9197" s="2">
        <v>0.40900462962962963</v>
      </c>
      <c r="D9197" s="3" t="s">
        <v>167</v>
      </c>
      <c r="E9197" s="3" t="s">
        <v>43044</v>
      </c>
      <c r="F9197" s="3" t="s">
        <v>43042</v>
      </c>
      <c r="G9197" s="3" t="s">
        <v>11973</v>
      </c>
      <c r="H9197" s="3" t="s">
        <v>43043</v>
      </c>
    </row>
    <row r="9198" spans="1:8" ht="43.5" x14ac:dyDescent="0.35">
      <c r="A9198" s="4">
        <v>36132</v>
      </c>
      <c r="B9198" s="1">
        <v>45261</v>
      </c>
      <c r="C9198" s="2">
        <v>0.41129629629629627</v>
      </c>
      <c r="D9198" s="3" t="s">
        <v>43051</v>
      </c>
      <c r="E9198" s="3" t="s">
        <v>43055</v>
      </c>
      <c r="F9198" s="3" t="s">
        <v>43052</v>
      </c>
      <c r="G9198" s="3" t="s">
        <v>43064</v>
      </c>
      <c r="H9198" s="3" t="s">
        <v>43054</v>
      </c>
    </row>
    <row r="9199" spans="1:8" ht="72.5" x14ac:dyDescent="0.35">
      <c r="A9199" s="4">
        <v>8064</v>
      </c>
      <c r="B9199" s="1">
        <v>45261</v>
      </c>
      <c r="C9199" s="2">
        <v>0.41192129629629631</v>
      </c>
      <c r="D9199" s="3" t="s">
        <v>43065</v>
      </c>
      <c r="E9199" s="3" t="s">
        <v>43069</v>
      </c>
      <c r="F9199" s="3" t="s">
        <v>43066</v>
      </c>
      <c r="G9199" s="3" t="s">
        <v>43067</v>
      </c>
      <c r="H9199" s="3" t="s">
        <v>43068</v>
      </c>
    </row>
    <row r="9200" spans="1:8" ht="72.5" x14ac:dyDescent="0.35">
      <c r="A9200" s="4">
        <v>8064</v>
      </c>
      <c r="B9200" s="1">
        <v>45261</v>
      </c>
      <c r="C9200" s="2">
        <v>0.4203587962962963</v>
      </c>
      <c r="D9200" s="3" t="s">
        <v>43065</v>
      </c>
      <c r="E9200" s="3" t="s">
        <v>43069</v>
      </c>
      <c r="F9200" s="3" t="s">
        <v>43066</v>
      </c>
      <c r="G9200" s="3" t="s">
        <v>43067</v>
      </c>
      <c r="H9200" s="3" t="s">
        <v>43068</v>
      </c>
    </row>
    <row r="9201" spans="1:8" ht="29" x14ac:dyDescent="0.35">
      <c r="A9201" s="4">
        <v>37381</v>
      </c>
      <c r="B9201" s="1">
        <v>45261</v>
      </c>
      <c r="C9201" s="2">
        <v>0.42127314814814815</v>
      </c>
      <c r="D9201" s="3" t="s">
        <v>167</v>
      </c>
      <c r="E9201" s="3" t="s">
        <v>43072</v>
      </c>
      <c r="F9201" s="3" t="s">
        <v>43070</v>
      </c>
      <c r="G9201" s="3" t="s">
        <v>11652</v>
      </c>
      <c r="H9201" s="3" t="s">
        <v>43071</v>
      </c>
    </row>
    <row r="9202" spans="1:8" ht="72.5" x14ac:dyDescent="0.35">
      <c r="A9202" s="4">
        <v>5054</v>
      </c>
      <c r="B9202" s="1">
        <v>45261</v>
      </c>
      <c r="C9202" s="2">
        <v>0.42178240740740741</v>
      </c>
      <c r="D9202" s="3" t="s">
        <v>892</v>
      </c>
      <c r="E9202" s="3" t="s">
        <v>43073</v>
      </c>
      <c r="F9202" s="3" t="s">
        <v>43049</v>
      </c>
      <c r="G9202" s="3" t="s">
        <v>43073</v>
      </c>
      <c r="H9202" s="3" t="s">
        <v>34574</v>
      </c>
    </row>
    <row r="9203" spans="1:8" ht="58" x14ac:dyDescent="0.35">
      <c r="A9203" s="4">
        <v>98004</v>
      </c>
      <c r="B9203" s="1">
        <v>45261</v>
      </c>
      <c r="C9203" s="2">
        <v>0.42424768518518513</v>
      </c>
      <c r="D9203" s="3" t="s">
        <v>1436</v>
      </c>
      <c r="E9203" s="3" t="s">
        <v>43076</v>
      </c>
      <c r="F9203" s="3" t="s">
        <v>43074</v>
      </c>
      <c r="G9203" s="3" t="s">
        <v>10605</v>
      </c>
      <c r="H9203" s="3" t="s">
        <v>43075</v>
      </c>
    </row>
    <row r="9204" spans="1:8" x14ac:dyDescent="0.35">
      <c r="A9204" s="4">
        <v>33567</v>
      </c>
      <c r="B9204" s="1">
        <v>45261</v>
      </c>
      <c r="C9204" s="2">
        <v>0.42515046296296299</v>
      </c>
      <c r="D9204" s="3" t="s">
        <v>985</v>
      </c>
      <c r="E9204" s="3" t="s">
        <v>43077</v>
      </c>
      <c r="F9204" s="3" t="s">
        <v>10488</v>
      </c>
      <c r="G9204" s="3" t="s">
        <v>43077</v>
      </c>
      <c r="H9204" s="3" t="s">
        <v>10489</v>
      </c>
    </row>
    <row r="9205" spans="1:8" ht="29" x14ac:dyDescent="0.35">
      <c r="A9205" s="4">
        <v>153514</v>
      </c>
      <c r="B9205" s="1">
        <v>45261</v>
      </c>
      <c r="C9205" s="2">
        <v>0.42634259259259261</v>
      </c>
      <c r="D9205" s="3" t="s">
        <v>167</v>
      </c>
      <c r="E9205" s="3" t="s">
        <v>43080</v>
      </c>
      <c r="F9205" s="3" t="s">
        <v>43078</v>
      </c>
      <c r="G9205" s="3" t="s">
        <v>123</v>
      </c>
      <c r="H9205" s="3" t="s">
        <v>43079</v>
      </c>
    </row>
    <row r="9206" spans="1:8" ht="43.5" x14ac:dyDescent="0.35">
      <c r="A9206" s="4">
        <v>58879</v>
      </c>
      <c r="B9206" s="1">
        <v>45261</v>
      </c>
      <c r="C9206" s="2">
        <v>0.42760416666666662</v>
      </c>
      <c r="D9206" s="3" t="s">
        <v>12186</v>
      </c>
      <c r="E9206" s="3" t="s">
        <v>43084</v>
      </c>
      <c r="F9206" s="3" t="s">
        <v>43081</v>
      </c>
      <c r="G9206" s="3" t="s">
        <v>43082</v>
      </c>
      <c r="H9206" s="3" t="s">
        <v>43083</v>
      </c>
    </row>
    <row r="9207" spans="1:8" ht="43.5" x14ac:dyDescent="0.35">
      <c r="A9207" s="4">
        <v>148171</v>
      </c>
      <c r="B9207" s="1">
        <v>45261</v>
      </c>
      <c r="C9207" s="2">
        <v>0.42888888888888888</v>
      </c>
      <c r="D9207" s="3" t="s">
        <v>1473</v>
      </c>
      <c r="E9207" s="3" t="s">
        <v>14265</v>
      </c>
      <c r="F9207" s="3" t="s">
        <v>10524</v>
      </c>
      <c r="G9207" s="3" t="s">
        <v>14265</v>
      </c>
      <c r="H9207" s="3" t="s">
        <v>6842</v>
      </c>
    </row>
    <row r="9208" spans="1:8" ht="101.5" x14ac:dyDescent="0.35">
      <c r="A9208" s="4">
        <v>69863</v>
      </c>
      <c r="B9208" s="1">
        <v>45261</v>
      </c>
      <c r="C9208" s="2">
        <v>0.4289930555555555</v>
      </c>
      <c r="D9208" s="3" t="s">
        <v>43085</v>
      </c>
      <c r="E9208" s="3" t="s">
        <v>43088</v>
      </c>
      <c r="F9208" s="3" t="s">
        <v>43086</v>
      </c>
      <c r="G9208" s="3" t="s">
        <v>15588</v>
      </c>
      <c r="H9208" s="3" t="s">
        <v>43087</v>
      </c>
    </row>
    <row r="9209" spans="1:8" x14ac:dyDescent="0.35">
      <c r="A9209" s="4">
        <v>45184</v>
      </c>
      <c r="B9209" s="1">
        <v>45261</v>
      </c>
      <c r="C9209" s="2">
        <v>0.43179398148148151</v>
      </c>
      <c r="D9209" s="3" t="s">
        <v>12295</v>
      </c>
      <c r="E9209" s="3" t="s">
        <v>12560</v>
      </c>
      <c r="F9209" s="3" t="s">
        <v>12785</v>
      </c>
      <c r="G9209" s="3" t="s">
        <v>12560</v>
      </c>
      <c r="H9209" s="3" t="s">
        <v>13566</v>
      </c>
    </row>
    <row r="9210" spans="1:8" ht="43.5" x14ac:dyDescent="0.35">
      <c r="A9210" s="4">
        <v>32616</v>
      </c>
      <c r="B9210" s="1">
        <v>45261</v>
      </c>
      <c r="C9210" s="2">
        <v>0.43180555555555555</v>
      </c>
      <c r="D9210" s="3" t="s">
        <v>985</v>
      </c>
      <c r="E9210" s="3" t="s">
        <v>43089</v>
      </c>
      <c r="F9210" s="3" t="s">
        <v>12171</v>
      </c>
      <c r="G9210" s="3" t="s">
        <v>43089</v>
      </c>
      <c r="H9210" s="3" t="s">
        <v>43090</v>
      </c>
    </row>
    <row r="9211" spans="1:8" ht="43.5" x14ac:dyDescent="0.35">
      <c r="A9211" s="4">
        <v>206729</v>
      </c>
      <c r="B9211" s="1">
        <v>45261</v>
      </c>
      <c r="C9211" s="2">
        <v>0.43239583333333331</v>
      </c>
      <c r="D9211" s="3" t="s">
        <v>43091</v>
      </c>
      <c r="E9211" s="3" t="s">
        <v>43095</v>
      </c>
      <c r="F9211" s="3" t="s">
        <v>43092</v>
      </c>
      <c r="G9211" s="3" t="s">
        <v>43093</v>
      </c>
      <c r="H9211" s="3" t="s">
        <v>43094</v>
      </c>
    </row>
    <row r="9212" spans="1:8" ht="43.5" x14ac:dyDescent="0.35">
      <c r="A9212" s="4">
        <v>69863</v>
      </c>
      <c r="B9212" s="1">
        <v>45261</v>
      </c>
      <c r="C9212" s="2">
        <v>0.43333333333333335</v>
      </c>
      <c r="D9212" s="3" t="s">
        <v>43096</v>
      </c>
      <c r="E9212" s="3" t="s">
        <v>43100</v>
      </c>
      <c r="F9212" s="3" t="s">
        <v>43097</v>
      </c>
      <c r="G9212" s="3" t="s">
        <v>43098</v>
      </c>
      <c r="H9212" s="3" t="s">
        <v>43099</v>
      </c>
    </row>
    <row r="9213" spans="1:8" ht="101.5" x14ac:dyDescent="0.35">
      <c r="A9213" s="4">
        <v>121272</v>
      </c>
      <c r="B9213" s="1">
        <v>45261</v>
      </c>
      <c r="C9213" s="2">
        <v>0.43383101851851852</v>
      </c>
      <c r="D9213" s="3" t="s">
        <v>43101</v>
      </c>
      <c r="E9213" s="3" t="s">
        <v>43103</v>
      </c>
      <c r="F9213" s="3" t="s">
        <v>43102</v>
      </c>
      <c r="G9213" s="3" t="s">
        <v>43103</v>
      </c>
      <c r="H9213" s="3" t="s">
        <v>43104</v>
      </c>
    </row>
    <row r="9214" spans="1:8" ht="58" x14ac:dyDescent="0.35">
      <c r="A9214" s="4">
        <v>41475</v>
      </c>
      <c r="B9214" s="1">
        <v>45261</v>
      </c>
      <c r="C9214" s="2">
        <v>0.43708333333333332</v>
      </c>
      <c r="D9214" s="3" t="s">
        <v>43105</v>
      </c>
      <c r="E9214" s="3" t="s">
        <v>43109</v>
      </c>
      <c r="F9214" s="3" t="s">
        <v>43106</v>
      </c>
      <c r="G9214" s="3" t="s">
        <v>43107</v>
      </c>
      <c r="H9214" s="3" t="s">
        <v>43108</v>
      </c>
    </row>
    <row r="9215" spans="1:8" x14ac:dyDescent="0.35">
      <c r="A9215" s="4">
        <v>33520</v>
      </c>
      <c r="B9215" s="1">
        <v>45261</v>
      </c>
      <c r="C9215" s="2">
        <v>0.43733796296296296</v>
      </c>
      <c r="D9215" s="3" t="s">
        <v>12295</v>
      </c>
      <c r="E9215" s="3" t="s">
        <v>43111</v>
      </c>
      <c r="F9215" s="3" t="s">
        <v>43110</v>
      </c>
      <c r="G9215" s="3" t="s">
        <v>43111</v>
      </c>
      <c r="H9215" s="3" t="s">
        <v>13626</v>
      </c>
    </row>
    <row r="9216" spans="1:8" ht="101.5" x14ac:dyDescent="0.35">
      <c r="A9216" s="4">
        <v>204910</v>
      </c>
      <c r="B9216" s="1">
        <v>45261</v>
      </c>
      <c r="C9216" s="2">
        <v>0.43870370370370365</v>
      </c>
      <c r="D9216" s="3" t="s">
        <v>43112</v>
      </c>
      <c r="E9216" s="3" t="s">
        <v>43116</v>
      </c>
      <c r="F9216" s="3" t="s">
        <v>43113</v>
      </c>
      <c r="G9216" s="3" t="s">
        <v>43114</v>
      </c>
      <c r="H9216" s="3" t="s">
        <v>43115</v>
      </c>
    </row>
    <row r="9217" spans="1:8" ht="43.5" x14ac:dyDescent="0.35">
      <c r="A9217" s="4">
        <v>33510</v>
      </c>
      <c r="B9217" s="1">
        <v>45261</v>
      </c>
      <c r="C9217" s="2">
        <v>0.43931712962962965</v>
      </c>
      <c r="D9217" s="3" t="s">
        <v>167</v>
      </c>
      <c r="E9217" s="3" t="s">
        <v>43120</v>
      </c>
      <c r="F9217" s="3" t="s">
        <v>43117</v>
      </c>
      <c r="G9217" s="3" t="s">
        <v>43118</v>
      </c>
      <c r="H9217" s="3" t="s">
        <v>43119</v>
      </c>
    </row>
    <row r="9218" spans="1:8" x14ac:dyDescent="0.35">
      <c r="A9218" s="4">
        <v>49571</v>
      </c>
      <c r="B9218" s="1">
        <v>45261</v>
      </c>
      <c r="C9218" s="2">
        <v>0.43967592592592591</v>
      </c>
      <c r="D9218" s="3" t="s">
        <v>1288</v>
      </c>
      <c r="E9218" s="3" t="s">
        <v>43122</v>
      </c>
      <c r="F9218" s="3" t="s">
        <v>43121</v>
      </c>
      <c r="G9218" s="3" t="s">
        <v>43122</v>
      </c>
      <c r="H9218" s="3" t="s">
        <v>39850</v>
      </c>
    </row>
    <row r="9219" spans="1:8" ht="87" x14ac:dyDescent="0.35">
      <c r="A9219" s="4">
        <v>96872</v>
      </c>
      <c r="B9219" s="1">
        <v>45261</v>
      </c>
      <c r="C9219" s="2">
        <v>0.44128472222222226</v>
      </c>
      <c r="D9219" s="3" t="s">
        <v>43123</v>
      </c>
      <c r="E9219" s="3" t="s">
        <v>43126</v>
      </c>
      <c r="F9219" s="3" t="s">
        <v>43124</v>
      </c>
      <c r="G9219" s="3" t="e">
        <f>+ factitious HYPERTYRIODISM</f>
        <v>#NAME?</v>
      </c>
      <c r="H9219" s="3" t="s">
        <v>43125</v>
      </c>
    </row>
    <row r="9220" spans="1:8" ht="58" x14ac:dyDescent="0.35">
      <c r="A9220" s="4">
        <v>49298</v>
      </c>
      <c r="B9220" s="1">
        <v>45261</v>
      </c>
      <c r="C9220" s="2">
        <v>0.44134259259259262</v>
      </c>
      <c r="D9220" s="3" t="s">
        <v>13723</v>
      </c>
      <c r="E9220" s="3" t="s">
        <v>43130</v>
      </c>
      <c r="F9220" s="3" t="s">
        <v>43127</v>
      </c>
      <c r="G9220" s="3" t="s">
        <v>43128</v>
      </c>
      <c r="H9220" s="3" t="s">
        <v>43129</v>
      </c>
    </row>
    <row r="9221" spans="1:8" ht="29" x14ac:dyDescent="0.35">
      <c r="A9221" s="4">
        <v>119929</v>
      </c>
      <c r="B9221" s="1">
        <v>45261</v>
      </c>
      <c r="C9221" s="2">
        <v>0.44245370370370374</v>
      </c>
      <c r="D9221" s="3" t="s">
        <v>1473</v>
      </c>
      <c r="E9221" s="3" t="s">
        <v>43131</v>
      </c>
      <c r="F9221" s="3" t="s">
        <v>40835</v>
      </c>
      <c r="G9221" s="3" t="s">
        <v>30302</v>
      </c>
      <c r="H9221" s="3" t="s">
        <v>13428</v>
      </c>
    </row>
    <row r="9222" spans="1:8" ht="43.5" x14ac:dyDescent="0.35">
      <c r="A9222" s="4">
        <v>43793</v>
      </c>
      <c r="B9222" s="1">
        <v>45261</v>
      </c>
      <c r="C9222" s="2">
        <v>0.44317129629629631</v>
      </c>
      <c r="D9222" s="3" t="s">
        <v>43132</v>
      </c>
      <c r="E9222" s="3" t="s">
        <v>11267</v>
      </c>
      <c r="F9222" s="3" t="s">
        <v>14861</v>
      </c>
      <c r="G9222" s="3" t="s">
        <v>43133</v>
      </c>
      <c r="H9222" s="3" t="s">
        <v>43134</v>
      </c>
    </row>
    <row r="9223" spans="1:8" ht="29" x14ac:dyDescent="0.35">
      <c r="A9223" s="4">
        <v>43377</v>
      </c>
      <c r="B9223" s="1">
        <v>45261</v>
      </c>
      <c r="C9223" s="2">
        <v>0.44371527777777775</v>
      </c>
      <c r="D9223" s="3" t="s">
        <v>43135</v>
      </c>
      <c r="E9223" s="3" t="s">
        <v>43136</v>
      </c>
      <c r="F9223" s="3" t="s">
        <v>15075</v>
      </c>
      <c r="G9223" s="3" t="s">
        <v>43136</v>
      </c>
      <c r="H9223" s="3" t="s">
        <v>43137</v>
      </c>
    </row>
    <row r="9224" spans="1:8" x14ac:dyDescent="0.35">
      <c r="A9224" s="4">
        <v>49571</v>
      </c>
      <c r="B9224" s="1">
        <v>45261</v>
      </c>
      <c r="C9224" s="2">
        <v>0.44462962962962965</v>
      </c>
      <c r="D9224" s="3" t="s">
        <v>1288</v>
      </c>
      <c r="E9224" s="3" t="s">
        <v>43122</v>
      </c>
      <c r="F9224" s="3" t="s">
        <v>43138</v>
      </c>
      <c r="G9224" s="3" t="s">
        <v>43122</v>
      </c>
      <c r="H9224" s="3" t="s">
        <v>39850</v>
      </c>
    </row>
    <row r="9225" spans="1:8" ht="232" x14ac:dyDescent="0.35">
      <c r="A9225" s="4">
        <v>169332</v>
      </c>
      <c r="B9225" s="1">
        <v>45261</v>
      </c>
      <c r="C9225" s="2">
        <v>0.44498842592592597</v>
      </c>
      <c r="D9225" s="3" t="s">
        <v>13843</v>
      </c>
      <c r="E9225" s="3" t="s">
        <v>43141</v>
      </c>
      <c r="F9225" s="3" t="s">
        <v>43139</v>
      </c>
      <c r="G9225" s="3" t="s">
        <v>13830</v>
      </c>
      <c r="H9225" s="3" t="s">
        <v>43140</v>
      </c>
    </row>
    <row r="9226" spans="1:8" ht="43.5" x14ac:dyDescent="0.35">
      <c r="A9226" s="4">
        <v>38412</v>
      </c>
      <c r="B9226" s="1">
        <v>45261</v>
      </c>
      <c r="C9226" s="2">
        <v>0.44716435185185183</v>
      </c>
      <c r="D9226" s="3" t="s">
        <v>43142</v>
      </c>
      <c r="E9226" s="3" t="s">
        <v>43146</v>
      </c>
      <c r="F9226" s="3" t="s">
        <v>43143</v>
      </c>
      <c r="G9226" s="3" t="s">
        <v>43144</v>
      </c>
      <c r="H9226" s="3" t="s">
        <v>43145</v>
      </c>
    </row>
    <row r="9227" spans="1:8" ht="58" x14ac:dyDescent="0.35">
      <c r="A9227" s="4">
        <v>41235</v>
      </c>
      <c r="B9227" s="1">
        <v>45261</v>
      </c>
      <c r="C9227" s="2">
        <v>0.44722222222222219</v>
      </c>
      <c r="D9227" s="3" t="s">
        <v>10328</v>
      </c>
      <c r="E9227" s="3" t="s">
        <v>43150</v>
      </c>
      <c r="F9227" s="3" t="s">
        <v>43147</v>
      </c>
      <c r="G9227" s="3" t="s">
        <v>43148</v>
      </c>
      <c r="H9227" s="3" t="s">
        <v>43149</v>
      </c>
    </row>
    <row r="9228" spans="1:8" ht="43.5" x14ac:dyDescent="0.35">
      <c r="A9228" s="4">
        <v>157126</v>
      </c>
      <c r="B9228" s="1">
        <v>45261</v>
      </c>
      <c r="C9228" s="2">
        <v>0.44744212962962965</v>
      </c>
      <c r="D9228" s="3" t="s">
        <v>167</v>
      </c>
      <c r="E9228" s="3" t="s">
        <v>43153</v>
      </c>
      <c r="F9228" s="3" t="s">
        <v>43151</v>
      </c>
      <c r="G9228" s="3" t="s">
        <v>7624</v>
      </c>
      <c r="H9228" s="3" t="s">
        <v>43152</v>
      </c>
    </row>
    <row r="9229" spans="1:8" x14ac:dyDescent="0.35">
      <c r="A9229" s="4">
        <v>46975</v>
      </c>
      <c r="B9229" s="1">
        <v>45261</v>
      </c>
      <c r="C9229" s="2">
        <v>0.44892361111111106</v>
      </c>
      <c r="D9229" s="3" t="s">
        <v>985</v>
      </c>
      <c r="E9229" s="3" t="s">
        <v>43155</v>
      </c>
      <c r="F9229" s="3" t="s">
        <v>43154</v>
      </c>
      <c r="G9229" s="3" t="s">
        <v>43155</v>
      </c>
      <c r="H9229" s="3" t="s">
        <v>11526</v>
      </c>
    </row>
    <row r="9230" spans="1:8" x14ac:dyDescent="0.35">
      <c r="A9230" s="4">
        <v>167432</v>
      </c>
      <c r="B9230" s="1">
        <v>45261</v>
      </c>
      <c r="C9230" s="2">
        <v>0.45020833333333332</v>
      </c>
      <c r="D9230" s="3" t="s">
        <v>14019</v>
      </c>
      <c r="E9230" s="3" t="s">
        <v>42196</v>
      </c>
      <c r="F9230" s="3" t="s">
        <v>2012</v>
      </c>
      <c r="G9230" s="3" t="s">
        <v>13978</v>
      </c>
      <c r="H9230" s="3" t="s">
        <v>43156</v>
      </c>
    </row>
    <row r="9231" spans="1:8" ht="130.5" x14ac:dyDescent="0.35">
      <c r="A9231" s="4">
        <v>43991</v>
      </c>
      <c r="B9231" s="1">
        <v>45261</v>
      </c>
      <c r="C9231" s="2">
        <v>0.45076388888888891</v>
      </c>
      <c r="D9231" s="3" t="s">
        <v>11708</v>
      </c>
      <c r="E9231" s="3" t="s">
        <v>43158</v>
      </c>
      <c r="F9231" s="3" t="s">
        <v>26856</v>
      </c>
      <c r="G9231" s="3" t="s">
        <v>21176</v>
      </c>
      <c r="H9231" s="3" t="s">
        <v>43157</v>
      </c>
    </row>
    <row r="9232" spans="1:8" ht="58" x14ac:dyDescent="0.35">
      <c r="A9232" s="4">
        <v>134671</v>
      </c>
      <c r="B9232" s="1">
        <v>45261</v>
      </c>
      <c r="C9232" s="2">
        <v>0.45105324074074077</v>
      </c>
      <c r="D9232" s="3" t="s">
        <v>43159</v>
      </c>
      <c r="E9232" s="3" t="s">
        <v>43161</v>
      </c>
      <c r="F9232" s="3" t="s">
        <v>43160</v>
      </c>
      <c r="G9232" s="3" t="s">
        <v>43161</v>
      </c>
      <c r="H9232" s="3" t="s">
        <v>43162</v>
      </c>
    </row>
    <row r="9233" spans="1:8" ht="58" x14ac:dyDescent="0.35">
      <c r="A9233" s="4">
        <v>51620</v>
      </c>
      <c r="B9233" s="1">
        <v>45261</v>
      </c>
      <c r="C9233" s="2">
        <v>0.45121527777777781</v>
      </c>
      <c r="D9233" s="3" t="s">
        <v>985</v>
      </c>
      <c r="E9233" s="3" t="s">
        <v>43166</v>
      </c>
      <c r="F9233" s="3" t="s">
        <v>43163</v>
      </c>
      <c r="G9233" s="3" t="s">
        <v>43164</v>
      </c>
      <c r="H9233" s="3" t="s">
        <v>43165</v>
      </c>
    </row>
    <row r="9234" spans="1:8" ht="87" x14ac:dyDescent="0.35">
      <c r="A9234" s="4">
        <v>66512</v>
      </c>
      <c r="B9234" s="1">
        <v>45261</v>
      </c>
      <c r="C9234" s="2">
        <v>0.45184027777777774</v>
      </c>
      <c r="D9234" s="3" t="s">
        <v>43167</v>
      </c>
      <c r="E9234" s="3" t="s">
        <v>43171</v>
      </c>
      <c r="F9234" s="3" t="s">
        <v>43168</v>
      </c>
      <c r="G9234" s="3" t="s">
        <v>43169</v>
      </c>
      <c r="H9234" s="3" t="s">
        <v>43170</v>
      </c>
    </row>
    <row r="9235" spans="1:8" ht="29" x14ac:dyDescent="0.35">
      <c r="A9235" s="4">
        <v>208249</v>
      </c>
      <c r="B9235" s="1">
        <v>45261</v>
      </c>
      <c r="C9235" s="2">
        <v>0.45239583333333333</v>
      </c>
      <c r="D9235" s="3" t="s">
        <v>1473</v>
      </c>
      <c r="E9235" s="3" t="s">
        <v>43175</v>
      </c>
      <c r="F9235" s="3" t="s">
        <v>43172</v>
      </c>
      <c r="G9235" s="3" t="s">
        <v>43173</v>
      </c>
      <c r="H9235" s="3" t="s">
        <v>43174</v>
      </c>
    </row>
    <row r="9236" spans="1:8" ht="29" x14ac:dyDescent="0.35">
      <c r="A9236" s="4">
        <v>40423</v>
      </c>
      <c r="B9236" s="1">
        <v>45261</v>
      </c>
      <c r="C9236" s="2">
        <v>0.45253472222222224</v>
      </c>
      <c r="D9236" s="3" t="s">
        <v>167</v>
      </c>
      <c r="E9236" s="3" t="s">
        <v>43178</v>
      </c>
      <c r="F9236" s="3" t="s">
        <v>43176</v>
      </c>
      <c r="G9236" s="3" t="s">
        <v>1315</v>
      </c>
      <c r="H9236" s="3" t="s">
        <v>43177</v>
      </c>
    </row>
    <row r="9237" spans="1:8" x14ac:dyDescent="0.35">
      <c r="A9237" s="4">
        <v>42894</v>
      </c>
      <c r="B9237" s="1">
        <v>45261</v>
      </c>
      <c r="C9237" s="2">
        <v>0.45420138888888889</v>
      </c>
      <c r="D9237" s="3" t="s">
        <v>985</v>
      </c>
      <c r="E9237" s="3" t="s">
        <v>43179</v>
      </c>
      <c r="F9237" s="3" t="s">
        <v>10446</v>
      </c>
      <c r="G9237" s="3" t="s">
        <v>43179</v>
      </c>
      <c r="H9237" s="3" t="s">
        <v>10342</v>
      </c>
    </row>
    <row r="9238" spans="1:8" ht="29" x14ac:dyDescent="0.35">
      <c r="A9238" s="4">
        <v>5899</v>
      </c>
      <c r="B9238" s="1">
        <v>45261</v>
      </c>
      <c r="C9238" s="2">
        <v>0.45420138888888889</v>
      </c>
      <c r="D9238" s="3" t="s">
        <v>43180</v>
      </c>
      <c r="E9238" s="3" t="s">
        <v>43183</v>
      </c>
      <c r="F9238" s="3" t="s">
        <v>10748</v>
      </c>
      <c r="G9238" s="3" t="s">
        <v>43181</v>
      </c>
      <c r="H9238" s="3" t="s">
        <v>43182</v>
      </c>
    </row>
    <row r="9239" spans="1:8" ht="58" x14ac:dyDescent="0.35">
      <c r="A9239" s="4">
        <v>4792</v>
      </c>
      <c r="B9239" s="1">
        <v>45261</v>
      </c>
      <c r="C9239" s="2">
        <v>0.45461805555555551</v>
      </c>
      <c r="D9239" s="3" t="s">
        <v>985</v>
      </c>
      <c r="E9239" s="3" t="s">
        <v>43186</v>
      </c>
      <c r="F9239" s="3" t="s">
        <v>43184</v>
      </c>
      <c r="G9239" s="3" t="s">
        <v>43185</v>
      </c>
      <c r="H9239" s="3" t="s">
        <v>39850</v>
      </c>
    </row>
    <row r="9240" spans="1:8" ht="43.5" x14ac:dyDescent="0.35">
      <c r="A9240" s="4">
        <v>180630</v>
      </c>
      <c r="B9240" s="1">
        <v>45261</v>
      </c>
      <c r="C9240" s="2">
        <v>0.45506944444444447</v>
      </c>
      <c r="D9240" s="3" t="s">
        <v>1403</v>
      </c>
      <c r="E9240" s="3" t="s">
        <v>43190</v>
      </c>
      <c r="F9240" s="3" t="s">
        <v>43187</v>
      </c>
      <c r="G9240" s="3" t="s">
        <v>43188</v>
      </c>
      <c r="H9240" s="3" t="s">
        <v>43189</v>
      </c>
    </row>
    <row r="9241" spans="1:8" ht="87" x14ac:dyDescent="0.35">
      <c r="A9241" s="4">
        <v>37106</v>
      </c>
      <c r="B9241" s="1">
        <v>45261</v>
      </c>
      <c r="C9241" s="2">
        <v>0.45574074074074072</v>
      </c>
      <c r="D9241" s="3" t="s">
        <v>43191</v>
      </c>
      <c r="E9241" s="3" t="s">
        <v>43194</v>
      </c>
      <c r="F9241" s="3" t="s">
        <v>43192</v>
      </c>
      <c r="G9241" s="3" t="s">
        <v>622</v>
      </c>
      <c r="H9241" s="3" t="s">
        <v>43193</v>
      </c>
    </row>
    <row r="9242" spans="1:8" ht="58" x14ac:dyDescent="0.35">
      <c r="A9242" s="4">
        <v>48548</v>
      </c>
      <c r="B9242" s="1">
        <v>45261</v>
      </c>
      <c r="C9242" s="2">
        <v>0.45784722222222224</v>
      </c>
      <c r="D9242" s="3" t="s">
        <v>167</v>
      </c>
      <c r="E9242" s="3" t="s">
        <v>43197</v>
      </c>
      <c r="F9242" s="3" t="s">
        <v>43195</v>
      </c>
      <c r="G9242" s="3" t="s">
        <v>11839</v>
      </c>
      <c r="H9242" s="3" t="s">
        <v>43196</v>
      </c>
    </row>
    <row r="9243" spans="1:8" ht="43.5" x14ac:dyDescent="0.35">
      <c r="A9243" s="4">
        <v>187103</v>
      </c>
      <c r="B9243" s="1">
        <v>45261</v>
      </c>
      <c r="C9243" s="2">
        <v>0.45887731481481481</v>
      </c>
      <c r="D9243" s="3" t="s">
        <v>43198</v>
      </c>
      <c r="E9243" s="3" t="s">
        <v>43202</v>
      </c>
      <c r="F9243" s="3" t="s">
        <v>43199</v>
      </c>
      <c r="G9243" s="3" t="s">
        <v>43200</v>
      </c>
      <c r="H9243" s="3" t="s">
        <v>43201</v>
      </c>
    </row>
    <row r="9244" spans="1:8" ht="43.5" x14ac:dyDescent="0.35">
      <c r="A9244" s="4">
        <v>49645</v>
      </c>
      <c r="B9244" s="1">
        <v>45261</v>
      </c>
      <c r="C9244" s="2">
        <v>0.4596412037037037</v>
      </c>
      <c r="D9244" s="3" t="s">
        <v>43203</v>
      </c>
      <c r="E9244" s="3" t="s">
        <v>43207</v>
      </c>
      <c r="F9244" s="3" t="s">
        <v>43204</v>
      </c>
      <c r="G9244" s="3" t="s">
        <v>43205</v>
      </c>
      <c r="H9244" s="3" t="s">
        <v>43206</v>
      </c>
    </row>
    <row r="9245" spans="1:8" ht="43.5" x14ac:dyDescent="0.35">
      <c r="A9245" s="4">
        <v>79459</v>
      </c>
      <c r="B9245" s="1">
        <v>45261</v>
      </c>
      <c r="C9245" s="2">
        <v>0.4602430555555555</v>
      </c>
      <c r="D9245" s="3" t="s">
        <v>43208</v>
      </c>
      <c r="E9245" s="3" t="s">
        <v>43211</v>
      </c>
      <c r="F9245" s="3" t="s">
        <v>43209</v>
      </c>
      <c r="G9245" s="3" t="s">
        <v>10605</v>
      </c>
      <c r="H9245" s="3" t="s">
        <v>43210</v>
      </c>
    </row>
    <row r="9246" spans="1:8" ht="29" x14ac:dyDescent="0.35">
      <c r="A9246" s="4">
        <v>127328</v>
      </c>
      <c r="B9246" s="1">
        <v>45261</v>
      </c>
      <c r="C9246" s="2">
        <v>0.46033564814814815</v>
      </c>
      <c r="D9246" s="3" t="s">
        <v>1403</v>
      </c>
      <c r="E9246" s="3" t="s">
        <v>43215</v>
      </c>
      <c r="F9246" s="3" t="s">
        <v>43212</v>
      </c>
      <c r="G9246" s="3" t="s">
        <v>43213</v>
      </c>
      <c r="H9246" s="3" t="s">
        <v>43214</v>
      </c>
    </row>
    <row r="9247" spans="1:8" x14ac:dyDescent="0.35">
      <c r="A9247" s="4">
        <v>208457</v>
      </c>
      <c r="B9247" s="1">
        <v>45261</v>
      </c>
      <c r="C9247" s="2">
        <v>0.46189814814814811</v>
      </c>
      <c r="D9247" s="3" t="s">
        <v>1288</v>
      </c>
      <c r="E9247" s="3" t="s">
        <v>43216</v>
      </c>
      <c r="F9247" s="3" t="s">
        <v>1510</v>
      </c>
      <c r="G9247" s="3" t="s">
        <v>43216</v>
      </c>
      <c r="H9247" s="3" t="s">
        <v>43217</v>
      </c>
    </row>
    <row r="9248" spans="1:8" ht="43.5" x14ac:dyDescent="0.35">
      <c r="A9248" s="4">
        <v>134695</v>
      </c>
      <c r="B9248" s="1">
        <v>45261</v>
      </c>
      <c r="C9248" s="2">
        <v>0.4632060185185185</v>
      </c>
      <c r="D9248" s="3" t="s">
        <v>167</v>
      </c>
      <c r="E9248" s="3" t="s">
        <v>43220</v>
      </c>
      <c r="F9248" s="3" t="s">
        <v>43218</v>
      </c>
      <c r="G9248" s="3" t="s">
        <v>11839</v>
      </c>
      <c r="H9248" s="3" t="s">
        <v>43219</v>
      </c>
    </row>
    <row r="9249" spans="1:8" ht="58" x14ac:dyDescent="0.35">
      <c r="A9249" s="4">
        <v>134695</v>
      </c>
      <c r="B9249" s="1">
        <v>45261</v>
      </c>
      <c r="C9249" s="2">
        <v>0.46370370370370373</v>
      </c>
      <c r="D9249" s="3" t="s">
        <v>167</v>
      </c>
      <c r="E9249" s="3" t="s">
        <v>43221</v>
      </c>
      <c r="F9249" s="3" t="s">
        <v>43218</v>
      </c>
      <c r="G9249" s="3" t="s">
        <v>11839</v>
      </c>
      <c r="H9249" s="3" t="s">
        <v>43219</v>
      </c>
    </row>
    <row r="9250" spans="1:8" ht="43.5" x14ac:dyDescent="0.35">
      <c r="A9250" s="4">
        <v>43381</v>
      </c>
      <c r="B9250" s="1">
        <v>45261</v>
      </c>
      <c r="C9250" s="2">
        <v>0.46519675925925924</v>
      </c>
      <c r="D9250" s="3" t="s">
        <v>985</v>
      </c>
      <c r="E9250" s="3" t="s">
        <v>43225</v>
      </c>
      <c r="F9250" s="3" t="s">
        <v>43222</v>
      </c>
      <c r="G9250" s="3" t="s">
        <v>43223</v>
      </c>
      <c r="H9250" s="3" t="s">
        <v>43224</v>
      </c>
    </row>
    <row r="9251" spans="1:8" ht="246.5" x14ac:dyDescent="0.35">
      <c r="A9251" s="4">
        <v>77157</v>
      </c>
      <c r="B9251" s="1">
        <v>45261</v>
      </c>
      <c r="C9251" s="2">
        <v>0.46519675925925924</v>
      </c>
      <c r="D9251" s="3" t="s">
        <v>12097</v>
      </c>
      <c r="E9251" s="3" t="s">
        <v>43228</v>
      </c>
      <c r="F9251" s="3" t="s">
        <v>43226</v>
      </c>
      <c r="G9251" s="3" t="s">
        <v>30501</v>
      </c>
      <c r="H9251" s="3" t="s">
        <v>43227</v>
      </c>
    </row>
    <row r="9252" spans="1:8" ht="29" x14ac:dyDescent="0.35">
      <c r="A9252" s="4">
        <v>51321</v>
      </c>
      <c r="B9252" s="1">
        <v>45261</v>
      </c>
      <c r="C9252" s="2">
        <v>0.46568287037037037</v>
      </c>
      <c r="D9252" s="3" t="s">
        <v>43229</v>
      </c>
      <c r="E9252" s="3" t="s">
        <v>43230</v>
      </c>
      <c r="F9252" s="3" t="s">
        <v>12785</v>
      </c>
      <c r="G9252" s="3" t="s">
        <v>43230</v>
      </c>
      <c r="H9252" s="3" t="s">
        <v>13626</v>
      </c>
    </row>
    <row r="9253" spans="1:8" ht="101.5" x14ac:dyDescent="0.35">
      <c r="A9253" s="4">
        <v>204488</v>
      </c>
      <c r="B9253" s="1">
        <v>45261</v>
      </c>
      <c r="C9253" s="2">
        <v>0.4660069444444444</v>
      </c>
      <c r="D9253" s="3" t="s">
        <v>985</v>
      </c>
      <c r="E9253" s="3" t="s">
        <v>43234</v>
      </c>
      <c r="F9253" s="3" t="s">
        <v>43231</v>
      </c>
      <c r="G9253" s="3" t="s">
        <v>43232</v>
      </c>
      <c r="H9253" s="3" t="s">
        <v>43233</v>
      </c>
    </row>
    <row r="9254" spans="1:8" x14ac:dyDescent="0.35">
      <c r="A9254" s="4">
        <v>46433</v>
      </c>
      <c r="B9254" s="1">
        <v>45261</v>
      </c>
      <c r="C9254" s="2">
        <v>0.46714120370370371</v>
      </c>
      <c r="D9254" s="3" t="s">
        <v>10335</v>
      </c>
      <c r="E9254" s="3" t="s">
        <v>43235</v>
      </c>
      <c r="F9254" s="3" t="s">
        <v>10488</v>
      </c>
      <c r="G9254" s="3" t="s">
        <v>43235</v>
      </c>
      <c r="H9254" s="3" t="s">
        <v>10342</v>
      </c>
    </row>
    <row r="9255" spans="1:8" ht="72.5" x14ac:dyDescent="0.35">
      <c r="A9255" s="4">
        <v>48662</v>
      </c>
      <c r="B9255" s="1">
        <v>45261</v>
      </c>
      <c r="C9255" s="2">
        <v>0.46883101851851849</v>
      </c>
      <c r="D9255" s="3" t="s">
        <v>43236</v>
      </c>
      <c r="E9255" s="3" t="s">
        <v>43240</v>
      </c>
      <c r="F9255" s="3" t="s">
        <v>43237</v>
      </c>
      <c r="G9255" s="3" t="s">
        <v>43238</v>
      </c>
      <c r="H9255" s="3" t="s">
        <v>43239</v>
      </c>
    </row>
    <row r="9256" spans="1:8" ht="188.5" x14ac:dyDescent="0.35">
      <c r="A9256" s="4">
        <v>58414</v>
      </c>
      <c r="B9256" s="1">
        <v>45261</v>
      </c>
      <c r="C9256" s="2">
        <v>0.46887731481481482</v>
      </c>
      <c r="D9256" s="3" t="s">
        <v>43241</v>
      </c>
      <c r="E9256" s="3" t="s">
        <v>43245</v>
      </c>
      <c r="F9256" s="3" t="s">
        <v>43242</v>
      </c>
      <c r="G9256" s="3" t="s">
        <v>43243</v>
      </c>
      <c r="H9256" s="3" t="s">
        <v>43244</v>
      </c>
    </row>
    <row r="9257" spans="1:8" ht="72.5" x14ac:dyDescent="0.35">
      <c r="A9257" s="4">
        <v>48662</v>
      </c>
      <c r="B9257" s="1">
        <v>45261</v>
      </c>
      <c r="C9257" s="2">
        <v>0.46943287037037035</v>
      </c>
      <c r="D9257" s="3" t="s">
        <v>43236</v>
      </c>
      <c r="E9257" s="3" t="s">
        <v>43240</v>
      </c>
      <c r="F9257" s="3" t="s">
        <v>43237</v>
      </c>
      <c r="G9257" s="3" t="s">
        <v>43238</v>
      </c>
      <c r="H9257" s="3" t="s">
        <v>43246</v>
      </c>
    </row>
    <row r="9258" spans="1:8" x14ac:dyDescent="0.35">
      <c r="A9258" s="4">
        <v>169615</v>
      </c>
      <c r="B9258" s="1">
        <v>45261</v>
      </c>
      <c r="C9258" s="2">
        <v>0.47166666666666668</v>
      </c>
      <c r="D9258" s="3" t="s">
        <v>43247</v>
      </c>
      <c r="E9258" s="3" t="s">
        <v>43248</v>
      </c>
      <c r="F9258" s="3" t="s">
        <v>12830</v>
      </c>
      <c r="G9258" s="3" t="s">
        <v>43248</v>
      </c>
      <c r="H9258" s="3" t="s">
        <v>43249</v>
      </c>
    </row>
    <row r="9259" spans="1:8" ht="29" x14ac:dyDescent="0.35">
      <c r="A9259" s="4">
        <v>198269</v>
      </c>
      <c r="B9259" s="1">
        <v>45261</v>
      </c>
      <c r="C9259" s="2">
        <v>0.47273148148148153</v>
      </c>
      <c r="D9259" s="3" t="s">
        <v>985</v>
      </c>
      <c r="E9259" s="3" t="s">
        <v>43250</v>
      </c>
      <c r="F9259" s="3" t="s">
        <v>10488</v>
      </c>
      <c r="G9259" s="3" t="s">
        <v>43250</v>
      </c>
      <c r="H9259" s="3" t="s">
        <v>13877</v>
      </c>
    </row>
    <row r="9260" spans="1:8" ht="43.5" x14ac:dyDescent="0.35">
      <c r="A9260" s="4">
        <v>139090</v>
      </c>
      <c r="B9260" s="1">
        <v>45261</v>
      </c>
      <c r="C9260" s="2">
        <v>0.47331018518518514</v>
      </c>
      <c r="D9260" s="3" t="s">
        <v>1403</v>
      </c>
      <c r="E9260" s="3" t="s">
        <v>43254</v>
      </c>
      <c r="F9260" s="3" t="s">
        <v>43251</v>
      </c>
      <c r="G9260" s="3" t="s">
        <v>43252</v>
      </c>
      <c r="H9260" s="3" t="s">
        <v>43253</v>
      </c>
    </row>
    <row r="9261" spans="1:8" ht="43.5" x14ac:dyDescent="0.35">
      <c r="A9261" s="4">
        <v>200896</v>
      </c>
      <c r="B9261" s="1">
        <v>45261</v>
      </c>
      <c r="C9261" s="2">
        <v>0.47399305555555554</v>
      </c>
      <c r="D9261" s="3" t="s">
        <v>1436</v>
      </c>
      <c r="E9261" s="3" t="s">
        <v>43258</v>
      </c>
      <c r="F9261" s="3" t="s">
        <v>43255</v>
      </c>
      <c r="G9261" s="3" t="s">
        <v>43256</v>
      </c>
      <c r="H9261" s="3" t="s">
        <v>43257</v>
      </c>
    </row>
    <row r="9262" spans="1:8" ht="101.5" x14ac:dyDescent="0.35">
      <c r="A9262" s="4">
        <v>176342</v>
      </c>
      <c r="B9262" s="1">
        <v>45261</v>
      </c>
      <c r="C9262" s="2">
        <v>0.47461805555555553</v>
      </c>
      <c r="D9262" s="3" t="s">
        <v>985</v>
      </c>
      <c r="E9262" s="3" t="s">
        <v>43262</v>
      </c>
      <c r="F9262" s="3" t="s">
        <v>43259</v>
      </c>
      <c r="G9262" s="3" t="s">
        <v>43260</v>
      </c>
      <c r="H9262" s="3" t="s">
        <v>43261</v>
      </c>
    </row>
    <row r="9263" spans="1:8" ht="130.5" x14ac:dyDescent="0.35">
      <c r="A9263" s="4">
        <v>27486</v>
      </c>
      <c r="B9263" s="1">
        <v>45261</v>
      </c>
      <c r="C9263" s="2">
        <v>0.47848379629629628</v>
      </c>
      <c r="D9263" s="3" t="s">
        <v>43263</v>
      </c>
      <c r="E9263" s="3" t="s">
        <v>43267</v>
      </c>
      <c r="F9263" s="3" t="s">
        <v>43264</v>
      </c>
      <c r="G9263" s="3" t="s">
        <v>43265</v>
      </c>
      <c r="H9263" s="3" t="s">
        <v>43266</v>
      </c>
    </row>
    <row r="9264" spans="1:8" ht="29" x14ac:dyDescent="0.35">
      <c r="A9264" s="4">
        <v>46032</v>
      </c>
      <c r="B9264" s="1">
        <v>45261</v>
      </c>
      <c r="C9264" s="2">
        <v>0.47925925925925927</v>
      </c>
      <c r="D9264" s="3" t="s">
        <v>43268</v>
      </c>
      <c r="E9264" s="3" t="s">
        <v>43271</v>
      </c>
      <c r="F9264" s="3" t="s">
        <v>43269</v>
      </c>
      <c r="G9264" s="3" t="s">
        <v>21544</v>
      </c>
      <c r="H9264" s="3" t="s">
        <v>43270</v>
      </c>
    </row>
    <row r="9265" spans="1:8" x14ac:dyDescent="0.35">
      <c r="A9265" s="4">
        <v>51320</v>
      </c>
      <c r="B9265" s="1">
        <v>45261</v>
      </c>
      <c r="C9265" s="2">
        <v>0.47953703703703704</v>
      </c>
      <c r="D9265" s="3" t="s">
        <v>10328</v>
      </c>
      <c r="E9265" s="3" t="s">
        <v>43273</v>
      </c>
      <c r="F9265" s="3" t="s">
        <v>43272</v>
      </c>
      <c r="G9265" s="3" t="s">
        <v>43273</v>
      </c>
      <c r="H9265" s="3" t="s">
        <v>13626</v>
      </c>
    </row>
    <row r="9266" spans="1:8" ht="43.5" x14ac:dyDescent="0.35">
      <c r="A9266" s="4">
        <v>208611</v>
      </c>
      <c r="B9266" s="1">
        <v>45261</v>
      </c>
      <c r="C9266" s="2">
        <v>0.47962962962962963</v>
      </c>
      <c r="D9266" s="3" t="s">
        <v>43274</v>
      </c>
      <c r="E9266" s="3" t="s">
        <v>43276</v>
      </c>
      <c r="F9266" s="3" t="s">
        <v>43275</v>
      </c>
      <c r="G9266" s="3" t="s">
        <v>11839</v>
      </c>
      <c r="H9266" s="3" t="s">
        <v>11166</v>
      </c>
    </row>
    <row r="9267" spans="1:8" ht="101.5" x14ac:dyDescent="0.35">
      <c r="A9267" s="4">
        <v>42871</v>
      </c>
      <c r="B9267" s="1">
        <v>45261</v>
      </c>
      <c r="C9267" s="2">
        <v>0.4814930555555556</v>
      </c>
      <c r="D9267" s="3" t="s">
        <v>43277</v>
      </c>
      <c r="E9267" s="3" t="s">
        <v>43281</v>
      </c>
      <c r="F9267" s="3" t="s">
        <v>43278</v>
      </c>
      <c r="G9267" s="3" t="s">
        <v>43279</v>
      </c>
      <c r="H9267" s="3" t="s">
        <v>43280</v>
      </c>
    </row>
    <row r="9268" spans="1:8" x14ac:dyDescent="0.35">
      <c r="A9268" s="4">
        <v>203274</v>
      </c>
      <c r="B9268" s="1">
        <v>45261</v>
      </c>
      <c r="C9268" s="2">
        <v>0.48309027777777774</v>
      </c>
      <c r="D9268" s="3" t="s">
        <v>12833</v>
      </c>
      <c r="E9268" s="3" t="s">
        <v>1159</v>
      </c>
      <c r="F9268" s="3" t="s">
        <v>2012</v>
      </c>
      <c r="G9268" s="3" t="s">
        <v>1159</v>
      </c>
      <c r="H9268" s="3" t="s">
        <v>13626</v>
      </c>
    </row>
    <row r="9269" spans="1:8" ht="101.5" x14ac:dyDescent="0.35">
      <c r="A9269" s="4">
        <v>42871</v>
      </c>
      <c r="B9269" s="1">
        <v>45261</v>
      </c>
      <c r="C9269" s="2">
        <v>0.48310185185185189</v>
      </c>
      <c r="D9269" s="3" t="s">
        <v>43277</v>
      </c>
      <c r="E9269" s="3" t="s">
        <v>43281</v>
      </c>
      <c r="F9269" s="3" t="s">
        <v>43278</v>
      </c>
      <c r="G9269" s="3" t="s">
        <v>43279</v>
      </c>
      <c r="H9269" s="3" t="s">
        <v>43282</v>
      </c>
    </row>
    <row r="9270" spans="1:8" ht="58" x14ac:dyDescent="0.35">
      <c r="A9270" s="4">
        <v>90262</v>
      </c>
      <c r="B9270" s="1">
        <v>45261</v>
      </c>
      <c r="C9270" s="2">
        <v>0.48466435185185186</v>
      </c>
      <c r="D9270" s="3" t="s">
        <v>167</v>
      </c>
      <c r="E9270" s="3" t="s">
        <v>43285</v>
      </c>
      <c r="F9270" s="3" t="s">
        <v>43283</v>
      </c>
      <c r="G9270" s="3" t="s">
        <v>11946</v>
      </c>
      <c r="H9270" s="3" t="s">
        <v>43284</v>
      </c>
    </row>
    <row r="9271" spans="1:8" ht="29" x14ac:dyDescent="0.35">
      <c r="A9271" s="4">
        <v>120561</v>
      </c>
      <c r="B9271" s="1">
        <v>45261</v>
      </c>
      <c r="C9271" s="2">
        <v>0.48531250000000004</v>
      </c>
      <c r="D9271" s="3" t="s">
        <v>11085</v>
      </c>
      <c r="E9271" s="3" t="s">
        <v>43288</v>
      </c>
      <c r="F9271" s="3" t="s">
        <v>43286</v>
      </c>
      <c r="G9271" s="3" t="s">
        <v>29237</v>
      </c>
      <c r="H9271" s="3" t="s">
        <v>43287</v>
      </c>
    </row>
    <row r="9272" spans="1:8" x14ac:dyDescent="0.35">
      <c r="A9272" s="4">
        <v>25807</v>
      </c>
      <c r="B9272" s="1">
        <v>45261</v>
      </c>
      <c r="C9272" s="2">
        <v>0.49052083333333335</v>
      </c>
      <c r="D9272" s="3" t="s">
        <v>10816</v>
      </c>
      <c r="E9272" s="3" t="s">
        <v>359</v>
      </c>
      <c r="F9272" s="3" t="s">
        <v>43289</v>
      </c>
      <c r="G9272" s="3" t="s">
        <v>359</v>
      </c>
      <c r="H9272" s="3" t="s">
        <v>43290</v>
      </c>
    </row>
    <row r="9273" spans="1:8" ht="87" x14ac:dyDescent="0.35">
      <c r="A9273" s="4">
        <v>44086</v>
      </c>
      <c r="B9273" s="1">
        <v>45261</v>
      </c>
      <c r="C9273" s="2">
        <v>0.49112268518518515</v>
      </c>
      <c r="D9273" s="3" t="s">
        <v>43291</v>
      </c>
      <c r="E9273" s="3" t="s">
        <v>43295</v>
      </c>
      <c r="F9273" s="3" t="s">
        <v>43292</v>
      </c>
      <c r="G9273" s="3" t="s">
        <v>43293</v>
      </c>
      <c r="H9273" s="3" t="s">
        <v>43294</v>
      </c>
    </row>
    <row r="9274" spans="1:8" ht="87" x14ac:dyDescent="0.35">
      <c r="A9274" s="4">
        <v>44086</v>
      </c>
      <c r="B9274" s="1">
        <v>45261</v>
      </c>
      <c r="C9274" s="2">
        <v>0.49158564814814815</v>
      </c>
      <c r="D9274" s="3" t="s">
        <v>43291</v>
      </c>
      <c r="E9274" s="3" t="s">
        <v>43295</v>
      </c>
      <c r="F9274" s="3" t="s">
        <v>43292</v>
      </c>
      <c r="G9274" s="3" t="s">
        <v>43296</v>
      </c>
      <c r="H9274" s="3" t="s">
        <v>43297</v>
      </c>
    </row>
    <row r="9275" spans="1:8" ht="58" x14ac:dyDescent="0.35">
      <c r="A9275" s="4">
        <v>32517</v>
      </c>
      <c r="B9275" s="1">
        <v>45261</v>
      </c>
      <c r="C9275" s="2">
        <v>0.49175925925925923</v>
      </c>
      <c r="D9275" s="3" t="s">
        <v>167</v>
      </c>
      <c r="E9275" s="3" t="s">
        <v>43300</v>
      </c>
      <c r="F9275" s="3" t="s">
        <v>43298</v>
      </c>
      <c r="G9275" s="3" t="s">
        <v>11785</v>
      </c>
      <c r="H9275" s="3" t="s">
        <v>43299</v>
      </c>
    </row>
    <row r="9276" spans="1:8" ht="58" x14ac:dyDescent="0.35">
      <c r="A9276" s="4">
        <v>76328</v>
      </c>
      <c r="B9276" s="1">
        <v>45261</v>
      </c>
      <c r="C9276" s="2">
        <v>0.49189814814814814</v>
      </c>
      <c r="D9276" s="3" t="s">
        <v>1403</v>
      </c>
      <c r="E9276" s="3" t="s">
        <v>43304</v>
      </c>
      <c r="F9276" s="3" t="s">
        <v>43301</v>
      </c>
      <c r="G9276" s="3" t="s">
        <v>43302</v>
      </c>
      <c r="H9276" s="3" t="s">
        <v>43303</v>
      </c>
    </row>
    <row r="9277" spans="1:8" ht="29" x14ac:dyDescent="0.35">
      <c r="A9277" s="4">
        <v>30426</v>
      </c>
      <c r="B9277" s="1">
        <v>45261</v>
      </c>
      <c r="C9277" s="2">
        <v>0.49733796296296301</v>
      </c>
      <c r="D9277" s="3" t="s">
        <v>167</v>
      </c>
      <c r="E9277" s="3" t="s">
        <v>43306</v>
      </c>
      <c r="F9277" s="3" t="s">
        <v>43305</v>
      </c>
      <c r="G9277" s="3" t="s">
        <v>1315</v>
      </c>
      <c r="H9277" s="3" t="s">
        <v>43071</v>
      </c>
    </row>
    <row r="9278" spans="1:8" ht="58" x14ac:dyDescent="0.35">
      <c r="A9278" s="4">
        <v>9163</v>
      </c>
      <c r="B9278" s="1">
        <v>45261</v>
      </c>
      <c r="C9278" s="2">
        <v>0.49907407407407406</v>
      </c>
      <c r="D9278" s="3" t="s">
        <v>1749</v>
      </c>
      <c r="E9278" s="3" t="s">
        <v>43310</v>
      </c>
      <c r="F9278" s="3" t="s">
        <v>43307</v>
      </c>
      <c r="G9278" s="3" t="s">
        <v>43308</v>
      </c>
      <c r="H9278" s="3" t="s">
        <v>43309</v>
      </c>
    </row>
    <row r="9279" spans="1:8" ht="29" x14ac:dyDescent="0.35">
      <c r="A9279" s="4">
        <v>41454</v>
      </c>
      <c r="B9279" s="1">
        <v>45261</v>
      </c>
      <c r="C9279" s="2">
        <v>0.50231481481481477</v>
      </c>
      <c r="D9279" s="3" t="s">
        <v>12397</v>
      </c>
      <c r="E9279" s="3" t="s">
        <v>43314</v>
      </c>
      <c r="F9279" s="3" t="s">
        <v>43311</v>
      </c>
      <c r="G9279" s="3" t="s">
        <v>43312</v>
      </c>
      <c r="H9279" s="3" t="s">
        <v>43313</v>
      </c>
    </row>
    <row r="9280" spans="1:8" ht="58" x14ac:dyDescent="0.35">
      <c r="A9280" s="4">
        <v>202994</v>
      </c>
      <c r="B9280" s="1">
        <v>45261</v>
      </c>
      <c r="C9280" s="2">
        <v>0.5114467592592592</v>
      </c>
      <c r="D9280" s="3" t="s">
        <v>1460</v>
      </c>
      <c r="E9280" s="3" t="s">
        <v>41426</v>
      </c>
      <c r="F9280" s="3" t="s">
        <v>1359</v>
      </c>
      <c r="G9280" s="3" t="s">
        <v>41426</v>
      </c>
      <c r="H9280" s="3" t="s">
        <v>6717</v>
      </c>
    </row>
    <row r="9281" spans="1:8" x14ac:dyDescent="0.35">
      <c r="A9281" s="4">
        <v>119801</v>
      </c>
      <c r="B9281" s="1">
        <v>45261</v>
      </c>
      <c r="C9281" s="2">
        <v>0.51443287037037033</v>
      </c>
      <c r="D9281" s="3" t="s">
        <v>985</v>
      </c>
      <c r="E9281" s="3" t="s">
        <v>43315</v>
      </c>
      <c r="F9281" s="3" t="s">
        <v>10488</v>
      </c>
      <c r="G9281" s="3" t="s">
        <v>43315</v>
      </c>
      <c r="H9281" s="3" t="s">
        <v>6842</v>
      </c>
    </row>
    <row r="9282" spans="1:8" ht="29" x14ac:dyDescent="0.35">
      <c r="A9282" s="4">
        <v>204454</v>
      </c>
      <c r="B9282" s="1">
        <v>45261</v>
      </c>
      <c r="C9282" s="2">
        <v>0.51527777777777783</v>
      </c>
      <c r="D9282" s="3" t="s">
        <v>43316</v>
      </c>
      <c r="E9282" s="3" t="s">
        <v>43318</v>
      </c>
      <c r="F9282" s="3" t="s">
        <v>43317</v>
      </c>
      <c r="G9282" s="3" t="e">
        <f>-fair  BP control</f>
        <v>#NAME?</v>
      </c>
      <c r="H9282" s="3" t="e">
        <f>-do RFT and Serum electrolyte</f>
        <v>#NAME?</v>
      </c>
    </row>
    <row r="9283" spans="1:8" ht="159.5" x14ac:dyDescent="0.35">
      <c r="A9283" s="4">
        <v>177849</v>
      </c>
      <c r="B9283" s="1">
        <v>45261</v>
      </c>
      <c r="C9283" s="2">
        <v>0.51535879629629633</v>
      </c>
      <c r="D9283" s="3" t="s">
        <v>43319</v>
      </c>
      <c r="E9283" s="3" t="s">
        <v>43323</v>
      </c>
      <c r="F9283" s="3" t="s">
        <v>43320</v>
      </c>
      <c r="G9283" s="3" t="s">
        <v>43321</v>
      </c>
      <c r="H9283" s="3" t="s">
        <v>43322</v>
      </c>
    </row>
    <row r="9284" spans="1:8" ht="58" x14ac:dyDescent="0.35">
      <c r="A9284" s="4">
        <v>33851</v>
      </c>
      <c r="B9284" s="1">
        <v>45261</v>
      </c>
      <c r="C9284" s="2">
        <v>0.51682870370370371</v>
      </c>
      <c r="D9284" s="3" t="s">
        <v>985</v>
      </c>
      <c r="E9284" s="3" t="s">
        <v>43327</v>
      </c>
      <c r="F9284" s="3" t="s">
        <v>43324</v>
      </c>
      <c r="G9284" s="3" t="s">
        <v>43325</v>
      </c>
      <c r="H9284" s="3" t="s">
        <v>43326</v>
      </c>
    </row>
    <row r="9285" spans="1:8" ht="58" x14ac:dyDescent="0.35">
      <c r="A9285" s="4">
        <v>40862</v>
      </c>
      <c r="B9285" s="1">
        <v>45261</v>
      </c>
      <c r="C9285" s="2">
        <v>0.52371527777777771</v>
      </c>
      <c r="D9285" s="3" t="s">
        <v>43328</v>
      </c>
      <c r="E9285" s="3" t="s">
        <v>43332</v>
      </c>
      <c r="F9285" s="3" t="s">
        <v>43329</v>
      </c>
      <c r="G9285" s="3" t="s">
        <v>43330</v>
      </c>
      <c r="H9285" s="3" t="s">
        <v>43331</v>
      </c>
    </row>
    <row r="9286" spans="1:8" ht="43.5" x14ac:dyDescent="0.35">
      <c r="A9286" s="4">
        <v>199673</v>
      </c>
      <c r="B9286" s="1">
        <v>45261</v>
      </c>
      <c r="C9286" s="2">
        <v>0.52932870370370366</v>
      </c>
      <c r="D9286" s="3" t="s">
        <v>43333</v>
      </c>
      <c r="E9286" s="3" t="s">
        <v>43337</v>
      </c>
      <c r="F9286" s="3" t="s">
        <v>43334</v>
      </c>
      <c r="G9286" s="3" t="s">
        <v>43335</v>
      </c>
      <c r="H9286" s="3" t="s">
        <v>43336</v>
      </c>
    </row>
    <row r="9287" spans="1:8" ht="58" x14ac:dyDescent="0.35">
      <c r="A9287" s="4">
        <v>163984</v>
      </c>
      <c r="B9287" s="1">
        <v>45261</v>
      </c>
      <c r="C9287" s="2">
        <v>0.53055555555555556</v>
      </c>
      <c r="D9287" s="3" t="s">
        <v>43338</v>
      </c>
      <c r="E9287" s="3" t="s">
        <v>43341</v>
      </c>
      <c r="F9287" s="3" t="s">
        <v>42058</v>
      </c>
      <c r="G9287" s="3" t="s">
        <v>43339</v>
      </c>
      <c r="H9287" s="3" t="s">
        <v>43340</v>
      </c>
    </row>
    <row r="9288" spans="1:8" ht="58" x14ac:dyDescent="0.35">
      <c r="A9288" s="4">
        <v>33788</v>
      </c>
      <c r="B9288" s="1">
        <v>45261</v>
      </c>
      <c r="C9288" s="2">
        <v>0.53495370370370365</v>
      </c>
      <c r="D9288" s="3" t="s">
        <v>985</v>
      </c>
      <c r="E9288" s="3" t="s">
        <v>43345</v>
      </c>
      <c r="F9288" s="3" t="s">
        <v>43342</v>
      </c>
      <c r="G9288" s="3" t="s">
        <v>43343</v>
      </c>
      <c r="H9288" s="3" t="s">
        <v>43344</v>
      </c>
    </row>
    <row r="9289" spans="1:8" ht="72.5" x14ac:dyDescent="0.35">
      <c r="A9289" s="4">
        <v>163984</v>
      </c>
      <c r="B9289" s="1">
        <v>45261</v>
      </c>
      <c r="C9289" s="2">
        <v>0.53554398148148141</v>
      </c>
      <c r="D9289" s="3" t="s">
        <v>43338</v>
      </c>
      <c r="E9289" s="3" t="s">
        <v>43346</v>
      </c>
      <c r="F9289" s="3" t="s">
        <v>42058</v>
      </c>
      <c r="G9289" s="3" t="s">
        <v>43339</v>
      </c>
      <c r="H9289" s="3" t="s">
        <v>43340</v>
      </c>
    </row>
    <row r="9290" spans="1:8" ht="72.5" x14ac:dyDescent="0.35">
      <c r="A9290" s="4">
        <v>40414</v>
      </c>
      <c r="B9290" s="1">
        <v>45261</v>
      </c>
      <c r="C9290" s="2">
        <v>0.53994212962962962</v>
      </c>
      <c r="D9290" s="3" t="s">
        <v>13789</v>
      </c>
      <c r="E9290" s="3" t="s">
        <v>43350</v>
      </c>
      <c r="F9290" s="3" t="s">
        <v>43347</v>
      </c>
      <c r="G9290" s="3" t="s">
        <v>43348</v>
      </c>
      <c r="H9290" s="3" t="s">
        <v>43349</v>
      </c>
    </row>
    <row r="9291" spans="1:8" ht="58" x14ac:dyDescent="0.35">
      <c r="A9291" s="4">
        <v>206894</v>
      </c>
      <c r="B9291" s="1">
        <v>45261</v>
      </c>
      <c r="C9291" s="2">
        <v>0.5426157407407407</v>
      </c>
      <c r="D9291" s="3" t="s">
        <v>43351</v>
      </c>
      <c r="E9291" s="3" t="s">
        <v>43355</v>
      </c>
      <c r="F9291" s="3" t="s">
        <v>43352</v>
      </c>
      <c r="G9291" s="3" t="s">
        <v>43353</v>
      </c>
      <c r="H9291" s="3" t="s">
        <v>43354</v>
      </c>
    </row>
    <row r="9292" spans="1:8" ht="29" x14ac:dyDescent="0.35">
      <c r="A9292" s="4">
        <v>145049</v>
      </c>
      <c r="B9292" s="1">
        <v>45261</v>
      </c>
      <c r="C9292" s="2">
        <v>0.54513888888888895</v>
      </c>
      <c r="D9292" s="3" t="s">
        <v>10317</v>
      </c>
      <c r="E9292" s="3" t="s">
        <v>43359</v>
      </c>
      <c r="F9292" s="3" t="s">
        <v>43356</v>
      </c>
      <c r="G9292" s="3" t="s">
        <v>43357</v>
      </c>
      <c r="H9292" s="3" t="s">
        <v>43358</v>
      </c>
    </row>
    <row r="9293" spans="1:8" ht="43.5" x14ac:dyDescent="0.35">
      <c r="A9293" s="4">
        <v>209263</v>
      </c>
      <c r="B9293" s="1">
        <v>45261</v>
      </c>
      <c r="C9293" s="2">
        <v>0.54549768518518515</v>
      </c>
      <c r="D9293" s="3" t="s">
        <v>43360</v>
      </c>
      <c r="E9293" s="3" t="s">
        <v>43360</v>
      </c>
      <c r="F9293" s="3" t="s">
        <v>43361</v>
      </c>
      <c r="G9293" s="3" t="s">
        <v>43360</v>
      </c>
      <c r="H9293" s="3" t="s">
        <v>43362</v>
      </c>
    </row>
    <row r="9294" spans="1:8" x14ac:dyDescent="0.35">
      <c r="A9294" s="4">
        <v>208050</v>
      </c>
      <c r="B9294" s="1">
        <v>45261</v>
      </c>
      <c r="C9294" s="2">
        <v>0.55873842592592593</v>
      </c>
      <c r="D9294" s="3" t="s">
        <v>43363</v>
      </c>
      <c r="E9294" s="3" t="s">
        <v>43363</v>
      </c>
      <c r="F9294" s="3" t="s">
        <v>11114</v>
      </c>
      <c r="G9294" s="3" t="s">
        <v>43363</v>
      </c>
      <c r="H9294" s="3" t="s">
        <v>43364</v>
      </c>
    </row>
    <row r="9295" spans="1:8" ht="72.5" x14ac:dyDescent="0.35">
      <c r="A9295" s="4">
        <v>178384</v>
      </c>
      <c r="B9295" s="1">
        <v>45261</v>
      </c>
      <c r="C9295" s="2">
        <v>0.56270833333333337</v>
      </c>
      <c r="D9295" s="3" t="s">
        <v>43365</v>
      </c>
      <c r="E9295" s="3" t="s">
        <v>43368</v>
      </c>
      <c r="F9295" s="3" t="s">
        <v>43366</v>
      </c>
      <c r="G9295" s="3" t="s">
        <v>11951</v>
      </c>
      <c r="H9295" s="3" t="s">
        <v>43367</v>
      </c>
    </row>
    <row r="9296" spans="1:8" x14ac:dyDescent="0.35">
      <c r="A9296" s="4">
        <v>55479</v>
      </c>
      <c r="B9296" s="1">
        <v>45261</v>
      </c>
      <c r="C9296" s="2">
        <v>0.56682870370370375</v>
      </c>
      <c r="D9296" s="3" t="s">
        <v>12295</v>
      </c>
      <c r="E9296" s="3" t="s">
        <v>13074</v>
      </c>
      <c r="F9296" s="3" t="s">
        <v>12751</v>
      </c>
      <c r="G9296" s="3" t="s">
        <v>13074</v>
      </c>
      <c r="H9296" s="3" t="s">
        <v>43369</v>
      </c>
    </row>
    <row r="9297" spans="1:8" ht="58" x14ac:dyDescent="0.35">
      <c r="A9297" s="4">
        <v>208503</v>
      </c>
      <c r="B9297" s="1">
        <v>45261</v>
      </c>
      <c r="C9297" s="2">
        <v>0.56959490740740748</v>
      </c>
      <c r="D9297" s="3" t="s">
        <v>43370</v>
      </c>
      <c r="E9297" s="3" t="s">
        <v>43373</v>
      </c>
      <c r="F9297" s="3" t="s">
        <v>11231</v>
      </c>
      <c r="G9297" s="3" t="s">
        <v>43371</v>
      </c>
      <c r="H9297" s="3" t="s">
        <v>43372</v>
      </c>
    </row>
    <row r="9298" spans="1:8" x14ac:dyDescent="0.35">
      <c r="A9298" s="4">
        <v>60698</v>
      </c>
      <c r="B9298" s="1">
        <v>45261</v>
      </c>
      <c r="C9298" s="2">
        <v>0.57006944444444441</v>
      </c>
      <c r="D9298" s="3" t="s">
        <v>12295</v>
      </c>
      <c r="E9298" s="3" t="s">
        <v>12560</v>
      </c>
      <c r="F9298" s="3" t="s">
        <v>12780</v>
      </c>
      <c r="G9298" s="3" t="s">
        <v>12560</v>
      </c>
      <c r="H9298" s="3" t="s">
        <v>12248</v>
      </c>
    </row>
    <row r="9299" spans="1:8" ht="58" x14ac:dyDescent="0.35">
      <c r="A9299" s="4">
        <v>87950</v>
      </c>
      <c r="B9299" s="1">
        <v>45261</v>
      </c>
      <c r="C9299" s="2">
        <v>0.5741087962962963</v>
      </c>
      <c r="D9299" s="3" t="s">
        <v>755</v>
      </c>
      <c r="E9299" s="3" t="s">
        <v>43377</v>
      </c>
      <c r="F9299" s="3" t="s">
        <v>43374</v>
      </c>
      <c r="G9299" s="3" t="s">
        <v>43375</v>
      </c>
      <c r="H9299" s="3" t="s">
        <v>43376</v>
      </c>
    </row>
    <row r="9300" spans="1:8" ht="58" x14ac:dyDescent="0.35">
      <c r="A9300" s="4">
        <v>87950</v>
      </c>
      <c r="B9300" s="1">
        <v>45261</v>
      </c>
      <c r="C9300" s="2">
        <v>0.57425925925925925</v>
      </c>
      <c r="D9300" s="3" t="s">
        <v>755</v>
      </c>
      <c r="E9300" s="3" t="s">
        <v>43377</v>
      </c>
      <c r="F9300" s="3" t="s">
        <v>43374</v>
      </c>
      <c r="G9300" s="3" t="s">
        <v>43375</v>
      </c>
      <c r="H9300" s="3" t="s">
        <v>43376</v>
      </c>
    </row>
    <row r="9301" spans="1:8" ht="58" x14ac:dyDescent="0.35">
      <c r="A9301" s="4">
        <v>159920</v>
      </c>
      <c r="B9301" s="1">
        <v>45261</v>
      </c>
      <c r="C9301" s="2">
        <v>0.57465277777777779</v>
      </c>
      <c r="D9301" s="3" t="s">
        <v>10339</v>
      </c>
      <c r="E9301" s="3" t="s">
        <v>43379</v>
      </c>
      <c r="F9301" s="3" t="s">
        <v>43378</v>
      </c>
      <c r="G9301" s="3" t="s">
        <v>13253</v>
      </c>
      <c r="H9301" s="3" t="s">
        <v>11776</v>
      </c>
    </row>
    <row r="9302" spans="1:8" ht="43.5" x14ac:dyDescent="0.35">
      <c r="A9302" s="4">
        <v>39264</v>
      </c>
      <c r="B9302" s="1">
        <v>45261</v>
      </c>
      <c r="C9302" s="2">
        <v>0.57981481481481478</v>
      </c>
      <c r="D9302" s="3" t="s">
        <v>43380</v>
      </c>
      <c r="E9302" s="3" t="s">
        <v>12773</v>
      </c>
      <c r="F9302" s="3" t="s">
        <v>43381</v>
      </c>
      <c r="G9302" s="3" t="s">
        <v>12773</v>
      </c>
      <c r="H9302" s="3" t="s">
        <v>43382</v>
      </c>
    </row>
    <row r="9303" spans="1:8" ht="72.5" x14ac:dyDescent="0.35">
      <c r="A9303" s="4">
        <v>47545</v>
      </c>
      <c r="B9303" s="1">
        <v>45261</v>
      </c>
      <c r="C9303" s="2">
        <v>0.58005787037037038</v>
      </c>
      <c r="D9303" s="3" t="s">
        <v>892</v>
      </c>
      <c r="E9303" s="3" t="s">
        <v>29617</v>
      </c>
      <c r="F9303" s="3" t="s">
        <v>43383</v>
      </c>
      <c r="G9303" s="3" t="s">
        <v>13412</v>
      </c>
      <c r="H9303" s="3" t="s">
        <v>43384</v>
      </c>
    </row>
    <row r="9304" spans="1:8" ht="43.5" x14ac:dyDescent="0.35">
      <c r="A9304" s="4">
        <v>135054</v>
      </c>
      <c r="B9304" s="1">
        <v>45261</v>
      </c>
      <c r="C9304" s="2">
        <v>0.58454861111111112</v>
      </c>
      <c r="D9304" s="3" t="s">
        <v>10713</v>
      </c>
      <c r="E9304" s="3" t="s">
        <v>43386</v>
      </c>
      <c r="F9304" s="3" t="s">
        <v>43385</v>
      </c>
      <c r="G9304" s="3" t="s">
        <v>43386</v>
      </c>
      <c r="H9304" s="3" t="s">
        <v>43387</v>
      </c>
    </row>
    <row r="9305" spans="1:8" ht="116" x14ac:dyDescent="0.35">
      <c r="A9305" s="4">
        <v>178288</v>
      </c>
      <c r="B9305" s="1">
        <v>45261</v>
      </c>
      <c r="C9305" s="2">
        <v>0.58618055555555559</v>
      </c>
      <c r="D9305" s="3" t="s">
        <v>892</v>
      </c>
      <c r="E9305" s="3" t="s">
        <v>43390</v>
      </c>
      <c r="F9305" s="3" t="s">
        <v>43388</v>
      </c>
      <c r="G9305" s="3" t="s">
        <v>11989</v>
      </c>
      <c r="H9305" s="3" t="s">
        <v>43389</v>
      </c>
    </row>
    <row r="9306" spans="1:8" ht="101.5" x14ac:dyDescent="0.35">
      <c r="A9306" s="4">
        <v>82647</v>
      </c>
      <c r="B9306" s="1">
        <v>45261</v>
      </c>
      <c r="C9306" s="2">
        <v>0.58634259259259258</v>
      </c>
      <c r="D9306" s="3" t="s">
        <v>1436</v>
      </c>
      <c r="E9306" s="3" t="s">
        <v>43394</v>
      </c>
      <c r="F9306" s="3" t="s">
        <v>43391</v>
      </c>
      <c r="G9306" s="3" t="s">
        <v>43392</v>
      </c>
      <c r="H9306" s="3" t="s">
        <v>43393</v>
      </c>
    </row>
    <row r="9307" spans="1:8" ht="116" x14ac:dyDescent="0.35">
      <c r="A9307" s="4">
        <v>178288</v>
      </c>
      <c r="B9307" s="1">
        <v>45261</v>
      </c>
      <c r="C9307" s="2">
        <v>0.5866203703703704</v>
      </c>
      <c r="D9307" s="3" t="s">
        <v>892</v>
      </c>
      <c r="E9307" s="3" t="s">
        <v>43395</v>
      </c>
      <c r="F9307" s="3" t="s">
        <v>43388</v>
      </c>
      <c r="G9307" s="3" t="s">
        <v>11989</v>
      </c>
      <c r="H9307" s="3" t="s">
        <v>43389</v>
      </c>
    </row>
    <row r="9308" spans="1:8" x14ac:dyDescent="0.35">
      <c r="A9308" s="4">
        <v>178852</v>
      </c>
      <c r="B9308" s="1">
        <v>45261</v>
      </c>
      <c r="C9308" s="2">
        <v>0.5917013888888889</v>
      </c>
      <c r="D9308" s="3" t="s">
        <v>1933</v>
      </c>
      <c r="E9308" s="3" t="s">
        <v>11185</v>
      </c>
      <c r="F9308" s="3" t="s">
        <v>43396</v>
      </c>
      <c r="G9308" s="3" t="s">
        <v>12849</v>
      </c>
      <c r="H9308" s="3" t="s">
        <v>10685</v>
      </c>
    </row>
    <row r="9309" spans="1:8" ht="29" x14ac:dyDescent="0.35">
      <c r="A9309" s="4">
        <v>46463</v>
      </c>
      <c r="B9309" s="1">
        <v>45261</v>
      </c>
      <c r="C9309" s="2">
        <v>0.59224537037037039</v>
      </c>
      <c r="D9309" s="3" t="s">
        <v>1473</v>
      </c>
      <c r="E9309" s="3" t="s">
        <v>11319</v>
      </c>
      <c r="F9309" s="3" t="s">
        <v>10524</v>
      </c>
      <c r="G9309" s="3" t="s">
        <v>11319</v>
      </c>
      <c r="H9309" s="3" t="s">
        <v>6842</v>
      </c>
    </row>
    <row r="9310" spans="1:8" x14ac:dyDescent="0.35">
      <c r="A9310" s="4">
        <v>163084</v>
      </c>
      <c r="B9310" s="1">
        <v>45261</v>
      </c>
      <c r="C9310" s="2">
        <v>0.59667824074074072</v>
      </c>
      <c r="D9310" s="3" t="s">
        <v>10417</v>
      </c>
      <c r="E9310" s="3" t="s">
        <v>10417</v>
      </c>
      <c r="F9310" s="3" t="s">
        <v>11948</v>
      </c>
      <c r="G9310" s="3" t="s">
        <v>43397</v>
      </c>
      <c r="H9310" s="3" t="s">
        <v>10700</v>
      </c>
    </row>
    <row r="9311" spans="1:8" ht="72.5" x14ac:dyDescent="0.35">
      <c r="A9311" s="4">
        <v>186708</v>
      </c>
      <c r="B9311" s="1">
        <v>45261</v>
      </c>
      <c r="C9311" s="2">
        <v>0.59716435185185179</v>
      </c>
      <c r="D9311" s="3" t="s">
        <v>43398</v>
      </c>
      <c r="E9311" s="3" t="s">
        <v>43400</v>
      </c>
      <c r="F9311" s="3" t="s">
        <v>43399</v>
      </c>
      <c r="G9311" s="3" t="s">
        <v>43400</v>
      </c>
      <c r="H9311" s="3" t="s">
        <v>43401</v>
      </c>
    </row>
    <row r="9312" spans="1:8" ht="43.5" x14ac:dyDescent="0.35">
      <c r="A9312" s="4">
        <v>198980</v>
      </c>
      <c r="B9312" s="1">
        <v>45261</v>
      </c>
      <c r="C9312" s="2">
        <v>0.60004629629629636</v>
      </c>
      <c r="D9312" s="3" t="s">
        <v>43402</v>
      </c>
      <c r="E9312" s="3" t="s">
        <v>43406</v>
      </c>
      <c r="F9312" s="3" t="s">
        <v>43403</v>
      </c>
      <c r="G9312" s="3" t="s">
        <v>43404</v>
      </c>
      <c r="H9312" s="3" t="s">
        <v>43405</v>
      </c>
    </row>
    <row r="9313" spans="1:8" ht="43.5" x14ac:dyDescent="0.35">
      <c r="A9313" s="4">
        <v>19153</v>
      </c>
      <c r="B9313" s="1">
        <v>45261</v>
      </c>
      <c r="C9313" s="2">
        <v>0.60409722222222217</v>
      </c>
      <c r="D9313" s="3" t="s">
        <v>10713</v>
      </c>
      <c r="E9313" s="3" t="s">
        <v>43410</v>
      </c>
      <c r="F9313" s="3" t="s">
        <v>43407</v>
      </c>
      <c r="G9313" s="3" t="s">
        <v>43408</v>
      </c>
      <c r="H9313" s="3" t="s">
        <v>43409</v>
      </c>
    </row>
    <row r="9314" spans="1:8" x14ac:dyDescent="0.35">
      <c r="A9314" s="4">
        <v>35073</v>
      </c>
      <c r="B9314" s="1">
        <v>45261</v>
      </c>
      <c r="C9314" s="2">
        <v>0.60508101851851859</v>
      </c>
      <c r="D9314" s="3" t="s">
        <v>12833</v>
      </c>
      <c r="E9314" s="3" t="s">
        <v>43411</v>
      </c>
      <c r="F9314" s="3" t="s">
        <v>12780</v>
      </c>
      <c r="G9314" s="3" t="s">
        <v>43411</v>
      </c>
      <c r="H9314" s="3" t="s">
        <v>13111</v>
      </c>
    </row>
    <row r="9315" spans="1:8" x14ac:dyDescent="0.35">
      <c r="A9315" s="4">
        <v>36563</v>
      </c>
      <c r="B9315" s="1">
        <v>45261</v>
      </c>
      <c r="C9315" s="2">
        <v>0.6063425925925926</v>
      </c>
      <c r="D9315" s="3" t="s">
        <v>892</v>
      </c>
      <c r="E9315" s="3" t="s">
        <v>43414</v>
      </c>
      <c r="F9315" s="3" t="s">
        <v>43412</v>
      </c>
      <c r="G9315" s="3" t="s">
        <v>11378</v>
      </c>
      <c r="H9315" s="3" t="s">
        <v>43413</v>
      </c>
    </row>
    <row r="9316" spans="1:8" x14ac:dyDescent="0.35">
      <c r="A9316" s="4">
        <v>178257</v>
      </c>
      <c r="B9316" s="1">
        <v>45261</v>
      </c>
      <c r="C9316" s="2">
        <v>0.60947916666666668</v>
      </c>
      <c r="D9316" s="3" t="s">
        <v>43415</v>
      </c>
      <c r="E9316" s="3" t="s">
        <v>43416</v>
      </c>
      <c r="F9316" s="3" t="s">
        <v>2012</v>
      </c>
      <c r="G9316" s="3" t="s">
        <v>43416</v>
      </c>
      <c r="H9316" s="3" t="s">
        <v>43417</v>
      </c>
    </row>
    <row r="9317" spans="1:8" x14ac:dyDescent="0.35">
      <c r="A9317" s="4">
        <v>58002</v>
      </c>
      <c r="B9317" s="1">
        <v>45261</v>
      </c>
      <c r="C9317" s="2">
        <v>0.61398148148148146</v>
      </c>
      <c r="D9317" s="3" t="s">
        <v>892</v>
      </c>
      <c r="E9317" s="3" t="s">
        <v>43420</v>
      </c>
      <c r="F9317" s="3" t="s">
        <v>43418</v>
      </c>
      <c r="G9317" s="3" t="s">
        <v>10760</v>
      </c>
      <c r="H9317" s="3" t="s">
        <v>43419</v>
      </c>
    </row>
    <row r="9318" spans="1:8" ht="101.5" x14ac:dyDescent="0.35">
      <c r="A9318" s="4">
        <v>200124</v>
      </c>
      <c r="B9318" s="1">
        <v>45261</v>
      </c>
      <c r="C9318" s="2">
        <v>0.61518518518518517</v>
      </c>
      <c r="D9318" s="3" t="s">
        <v>1702</v>
      </c>
      <c r="E9318" s="3" t="s">
        <v>43424</v>
      </c>
      <c r="F9318" s="3" t="s">
        <v>43421</v>
      </c>
      <c r="G9318" s="3" t="s">
        <v>43422</v>
      </c>
      <c r="H9318" s="3" t="s">
        <v>43423</v>
      </c>
    </row>
    <row r="9319" spans="1:8" x14ac:dyDescent="0.35">
      <c r="A9319" s="4">
        <v>209414</v>
      </c>
      <c r="B9319" s="1">
        <v>45261</v>
      </c>
      <c r="C9319" s="2">
        <v>0.61730324074074072</v>
      </c>
      <c r="D9319" s="3" t="s">
        <v>43425</v>
      </c>
      <c r="E9319" s="3" t="s">
        <v>43426</v>
      </c>
      <c r="F9319" s="3" t="s">
        <v>12830</v>
      </c>
      <c r="G9319" s="3" t="s">
        <v>43426</v>
      </c>
      <c r="H9319" s="3" t="s">
        <v>43427</v>
      </c>
    </row>
    <row r="9320" spans="1:8" ht="72.5" x14ac:dyDescent="0.35">
      <c r="A9320" s="4">
        <v>159449</v>
      </c>
      <c r="B9320" s="1">
        <v>45261</v>
      </c>
      <c r="C9320" s="2">
        <v>0.61809027777777781</v>
      </c>
      <c r="D9320" s="3" t="s">
        <v>43428</v>
      </c>
      <c r="E9320" s="3" t="s">
        <v>43430</v>
      </c>
      <c r="F9320" s="3" t="s">
        <v>12064</v>
      </c>
      <c r="G9320" s="3" t="s">
        <v>10613</v>
      </c>
      <c r="H9320" s="3" t="s">
        <v>43429</v>
      </c>
    </row>
    <row r="9321" spans="1:8" ht="58" x14ac:dyDescent="0.35">
      <c r="A9321" s="4">
        <v>135490</v>
      </c>
      <c r="B9321" s="1">
        <v>45261</v>
      </c>
      <c r="C9321" s="2">
        <v>0.62212962962962959</v>
      </c>
      <c r="D9321" s="3" t="s">
        <v>43431</v>
      </c>
      <c r="E9321" s="3" t="s">
        <v>43435</v>
      </c>
      <c r="F9321" s="3" t="s">
        <v>43432</v>
      </c>
      <c r="G9321" s="3" t="s">
        <v>43433</v>
      </c>
      <c r="H9321" s="3" t="s">
        <v>43434</v>
      </c>
    </row>
    <row r="9322" spans="1:8" ht="29" x14ac:dyDescent="0.35">
      <c r="A9322" s="4">
        <v>36822</v>
      </c>
      <c r="B9322" s="1">
        <v>45261</v>
      </c>
      <c r="C9322" s="2">
        <v>0.62307870370370366</v>
      </c>
      <c r="D9322" s="3" t="s">
        <v>892</v>
      </c>
      <c r="E9322" s="3" t="s">
        <v>43437</v>
      </c>
      <c r="F9322" s="3" t="s">
        <v>43436</v>
      </c>
      <c r="G9322" s="3" t="s">
        <v>10592</v>
      </c>
      <c r="H9322" s="3" t="s">
        <v>11777</v>
      </c>
    </row>
    <row r="9323" spans="1:8" x14ac:dyDescent="0.35">
      <c r="A9323" s="4">
        <v>196575</v>
      </c>
      <c r="B9323" s="1">
        <v>45261</v>
      </c>
      <c r="C9323" s="2">
        <v>0.62476851851851845</v>
      </c>
      <c r="D9323" s="3" t="s">
        <v>43438</v>
      </c>
      <c r="E9323" s="3" t="s">
        <v>43439</v>
      </c>
      <c r="F9323" s="3" t="s">
        <v>12751</v>
      </c>
      <c r="G9323" s="3" t="s">
        <v>43439</v>
      </c>
      <c r="H9323" s="3" t="s">
        <v>772</v>
      </c>
    </row>
    <row r="9324" spans="1:8" ht="72.5" x14ac:dyDescent="0.35">
      <c r="A9324" s="4">
        <v>186708</v>
      </c>
      <c r="B9324" s="1">
        <v>45261</v>
      </c>
      <c r="C9324" s="2">
        <v>0.62722222222222224</v>
      </c>
      <c r="D9324" s="3" t="s">
        <v>43440</v>
      </c>
      <c r="E9324" s="3" t="s">
        <v>43442</v>
      </c>
      <c r="F9324" s="3" t="s">
        <v>43441</v>
      </c>
      <c r="G9324" s="3" t="s">
        <v>43442</v>
      </c>
      <c r="H9324" s="3" t="s">
        <v>43443</v>
      </c>
    </row>
    <row r="9325" spans="1:8" ht="58" x14ac:dyDescent="0.35">
      <c r="A9325" s="4">
        <v>33254</v>
      </c>
      <c r="B9325" s="1">
        <v>45261</v>
      </c>
      <c r="C9325" s="2">
        <v>0.62975694444444441</v>
      </c>
      <c r="D9325" s="3" t="s">
        <v>43444</v>
      </c>
      <c r="E9325" s="3" t="s">
        <v>15232</v>
      </c>
      <c r="F9325" s="3" t="s">
        <v>43445</v>
      </c>
      <c r="G9325" s="3" t="s">
        <v>43446</v>
      </c>
      <c r="H9325" s="3" t="s">
        <v>43447</v>
      </c>
    </row>
    <row r="9326" spans="1:8" x14ac:dyDescent="0.35">
      <c r="A9326" s="4">
        <v>15545</v>
      </c>
      <c r="B9326" s="1">
        <v>45261</v>
      </c>
      <c r="C9326" s="2">
        <v>0.63048611111111108</v>
      </c>
      <c r="D9326" s="3" t="s">
        <v>10328</v>
      </c>
      <c r="E9326" s="3" t="s">
        <v>12789</v>
      </c>
      <c r="F9326" s="3" t="s">
        <v>12780</v>
      </c>
      <c r="G9326" s="3" t="s">
        <v>12789</v>
      </c>
      <c r="H9326" s="3" t="s">
        <v>12453</v>
      </c>
    </row>
    <row r="9327" spans="1:8" ht="58" x14ac:dyDescent="0.35">
      <c r="A9327" s="4">
        <v>162881</v>
      </c>
      <c r="B9327" s="1">
        <v>45261</v>
      </c>
      <c r="C9327" s="2">
        <v>0.6333333333333333</v>
      </c>
      <c r="D9327" s="3" t="s">
        <v>282</v>
      </c>
      <c r="E9327" s="3" t="s">
        <v>43451</v>
      </c>
      <c r="F9327" s="3" t="s">
        <v>43448</v>
      </c>
      <c r="G9327" s="3" t="s">
        <v>43449</v>
      </c>
      <c r="H9327" s="3" t="s">
        <v>43450</v>
      </c>
    </row>
    <row r="9328" spans="1:8" ht="29" x14ac:dyDescent="0.35">
      <c r="A9328" s="4">
        <v>176205</v>
      </c>
      <c r="B9328" s="1">
        <v>45261</v>
      </c>
      <c r="C9328" s="2">
        <v>0.63340277777777776</v>
      </c>
      <c r="D9328" s="3" t="s">
        <v>43452</v>
      </c>
      <c r="E9328" s="3" t="s">
        <v>43455</v>
      </c>
      <c r="F9328" s="3" t="s">
        <v>13606</v>
      </c>
      <c r="G9328" s="3" t="s">
        <v>43453</v>
      </c>
      <c r="H9328" s="3" t="s">
        <v>43454</v>
      </c>
    </row>
    <row r="9329" spans="1:8" x14ac:dyDescent="0.35">
      <c r="A9329" s="4">
        <v>134704</v>
      </c>
      <c r="B9329" s="1">
        <v>45261</v>
      </c>
      <c r="C9329" s="2">
        <v>0.63471064814814815</v>
      </c>
      <c r="D9329" s="3" t="s">
        <v>985</v>
      </c>
      <c r="E9329" s="3" t="s">
        <v>1121</v>
      </c>
      <c r="F9329" s="3" t="s">
        <v>10488</v>
      </c>
      <c r="G9329" s="3" t="s">
        <v>1121</v>
      </c>
      <c r="H9329" s="3" t="s">
        <v>10489</v>
      </c>
    </row>
    <row r="9330" spans="1:8" x14ac:dyDescent="0.35">
      <c r="A9330" s="4">
        <v>49806</v>
      </c>
      <c r="B9330" s="1">
        <v>45261</v>
      </c>
      <c r="C9330" s="2">
        <v>0.63853009259259264</v>
      </c>
      <c r="D9330" s="3" t="s">
        <v>10973</v>
      </c>
      <c r="E9330" s="3" t="s">
        <v>12559</v>
      </c>
      <c r="F9330" s="3" t="s">
        <v>43456</v>
      </c>
      <c r="G9330" s="3" t="s">
        <v>12559</v>
      </c>
      <c r="H9330" s="3" t="s">
        <v>43457</v>
      </c>
    </row>
    <row r="9331" spans="1:8" ht="159.5" x14ac:dyDescent="0.35">
      <c r="A9331" s="4">
        <v>205544</v>
      </c>
      <c r="B9331" s="1">
        <v>45261</v>
      </c>
      <c r="C9331" s="2">
        <v>0.64124999999999999</v>
      </c>
      <c r="D9331" s="3" t="s">
        <v>43458</v>
      </c>
      <c r="E9331" s="3" t="s">
        <v>43462</v>
      </c>
      <c r="F9331" s="3" t="s">
        <v>43459</v>
      </c>
      <c r="G9331" s="3" t="s">
        <v>43460</v>
      </c>
      <c r="H9331" s="3" t="s">
        <v>43461</v>
      </c>
    </row>
    <row r="9332" spans="1:8" ht="43.5" x14ac:dyDescent="0.35">
      <c r="A9332" s="4">
        <v>203108</v>
      </c>
      <c r="B9332" s="1">
        <v>45261</v>
      </c>
      <c r="C9332" s="2">
        <v>0.64364583333333336</v>
      </c>
      <c r="D9332" s="3" t="s">
        <v>43463</v>
      </c>
      <c r="E9332" s="3" t="s">
        <v>43467</v>
      </c>
      <c r="F9332" s="3" t="s">
        <v>43464</v>
      </c>
      <c r="G9332" s="3" t="s">
        <v>43465</v>
      </c>
      <c r="H9332" s="3" t="s">
        <v>43466</v>
      </c>
    </row>
    <row r="9333" spans="1:8" ht="29" x14ac:dyDescent="0.35">
      <c r="A9333" s="4">
        <v>154794</v>
      </c>
      <c r="B9333" s="1">
        <v>45261</v>
      </c>
      <c r="C9333" s="2">
        <v>0.6466319444444445</v>
      </c>
      <c r="D9333" s="3" t="s">
        <v>985</v>
      </c>
      <c r="E9333" s="3" t="s">
        <v>43468</v>
      </c>
      <c r="F9333" s="3" t="s">
        <v>11759</v>
      </c>
      <c r="G9333" s="3" t="s">
        <v>43468</v>
      </c>
      <c r="H9333" s="3" t="s">
        <v>10342</v>
      </c>
    </row>
    <row r="9334" spans="1:8" x14ac:dyDescent="0.35">
      <c r="A9334" s="4">
        <v>149295</v>
      </c>
      <c r="B9334" s="1">
        <v>45261</v>
      </c>
      <c r="C9334" s="2">
        <v>0.64839120370370373</v>
      </c>
      <c r="D9334" s="3" t="s">
        <v>892</v>
      </c>
      <c r="E9334" s="3" t="s">
        <v>13270</v>
      </c>
      <c r="F9334" s="3" t="s">
        <v>12369</v>
      </c>
      <c r="G9334" s="3" t="s">
        <v>12415</v>
      </c>
      <c r="H9334" s="3" t="s">
        <v>11777</v>
      </c>
    </row>
    <row r="9335" spans="1:8" ht="101.5" x14ac:dyDescent="0.35">
      <c r="A9335" s="4">
        <v>36713</v>
      </c>
      <c r="B9335" s="1">
        <v>45261</v>
      </c>
      <c r="C9335" s="2">
        <v>0.64932870370370377</v>
      </c>
      <c r="D9335" s="3" t="s">
        <v>43469</v>
      </c>
      <c r="E9335" s="3" t="s">
        <v>43473</v>
      </c>
      <c r="F9335" s="3" t="s">
        <v>43470</v>
      </c>
      <c r="G9335" s="3" t="s">
        <v>43471</v>
      </c>
      <c r="H9335" s="3" t="s">
        <v>43472</v>
      </c>
    </row>
    <row r="9336" spans="1:8" ht="43.5" x14ac:dyDescent="0.35">
      <c r="A9336" s="4">
        <v>134635</v>
      </c>
      <c r="B9336" s="1">
        <v>45261</v>
      </c>
      <c r="C9336" s="2">
        <v>0.65133101851851849</v>
      </c>
      <c r="D9336" s="3" t="s">
        <v>985</v>
      </c>
      <c r="E9336" s="3" t="s">
        <v>43474</v>
      </c>
      <c r="F9336" s="3" t="s">
        <v>10488</v>
      </c>
      <c r="G9336" s="3" t="s">
        <v>43474</v>
      </c>
      <c r="H9336" s="3" t="s">
        <v>10489</v>
      </c>
    </row>
    <row r="9337" spans="1:8" x14ac:dyDescent="0.35">
      <c r="A9337" s="4">
        <v>12247</v>
      </c>
      <c r="B9337" s="1">
        <v>45261</v>
      </c>
      <c r="C9337" s="2">
        <v>0.65142361111111113</v>
      </c>
      <c r="D9337" s="3" t="s">
        <v>43475</v>
      </c>
      <c r="E9337" s="3" t="s">
        <v>14364</v>
      </c>
      <c r="F9337" s="3" t="s">
        <v>43476</v>
      </c>
      <c r="G9337" s="3" t="s">
        <v>43477</v>
      </c>
      <c r="H9337" s="3" t="s">
        <v>10444</v>
      </c>
    </row>
    <row r="9338" spans="1:8" ht="29" x14ac:dyDescent="0.35">
      <c r="A9338" s="4">
        <v>99048</v>
      </c>
      <c r="B9338" s="1">
        <v>45261</v>
      </c>
      <c r="C9338" s="2">
        <v>0.6526157407407408</v>
      </c>
      <c r="D9338" s="3" t="s">
        <v>43478</v>
      </c>
      <c r="E9338" s="3" t="s">
        <v>43480</v>
      </c>
      <c r="F9338" s="3" t="s">
        <v>12480</v>
      </c>
      <c r="G9338" s="3" t="s">
        <v>43479</v>
      </c>
      <c r="H9338" s="3" t="s">
        <v>13168</v>
      </c>
    </row>
    <row r="9339" spans="1:8" ht="58" x14ac:dyDescent="0.35">
      <c r="A9339" s="4">
        <v>206911</v>
      </c>
      <c r="B9339" s="1">
        <v>45261</v>
      </c>
      <c r="C9339" s="2">
        <v>0.65591435185185187</v>
      </c>
      <c r="D9339" s="3" t="s">
        <v>1288</v>
      </c>
      <c r="E9339" s="3" t="s">
        <v>43484</v>
      </c>
      <c r="F9339" s="3" t="s">
        <v>43481</v>
      </c>
      <c r="G9339" s="3" t="s">
        <v>43482</v>
      </c>
      <c r="H9339" s="3" t="s">
        <v>43483</v>
      </c>
    </row>
    <row r="9340" spans="1:8" ht="72.5" x14ac:dyDescent="0.35">
      <c r="A9340" s="4">
        <v>37716</v>
      </c>
      <c r="B9340" s="1">
        <v>45261</v>
      </c>
      <c r="C9340" s="2">
        <v>0.66230324074074076</v>
      </c>
      <c r="D9340" s="3" t="s">
        <v>43485</v>
      </c>
      <c r="E9340" s="3" t="s">
        <v>43487</v>
      </c>
      <c r="F9340" s="3" t="s">
        <v>43486</v>
      </c>
      <c r="G9340" s="3" t="s">
        <v>43487</v>
      </c>
      <c r="H9340" s="3" t="s">
        <v>43488</v>
      </c>
    </row>
    <row r="9341" spans="1:8" ht="58" x14ac:dyDescent="0.35">
      <c r="A9341" s="4">
        <v>70266</v>
      </c>
      <c r="B9341" s="1">
        <v>45261</v>
      </c>
      <c r="C9341" s="2">
        <v>0.66741898148148149</v>
      </c>
      <c r="D9341" s="3" t="s">
        <v>43489</v>
      </c>
      <c r="E9341" s="3" t="s">
        <v>43493</v>
      </c>
      <c r="F9341" s="3" t="s">
        <v>43490</v>
      </c>
      <c r="G9341" s="3" t="s">
        <v>43491</v>
      </c>
      <c r="H9341" s="3" t="s">
        <v>43492</v>
      </c>
    </row>
    <row r="9342" spans="1:8" ht="29" x14ac:dyDescent="0.35">
      <c r="A9342" s="4">
        <v>80405</v>
      </c>
      <c r="B9342" s="1">
        <v>45261</v>
      </c>
      <c r="C9342" s="2">
        <v>0.67512731481481481</v>
      </c>
      <c r="D9342" s="3" t="s">
        <v>43494</v>
      </c>
      <c r="E9342" s="3" t="s">
        <v>43498</v>
      </c>
      <c r="F9342" s="3" t="s">
        <v>43495</v>
      </c>
      <c r="G9342" s="3" t="s">
        <v>43496</v>
      </c>
      <c r="H9342" s="3" t="s">
        <v>43497</v>
      </c>
    </row>
    <row r="9343" spans="1:8" ht="29" x14ac:dyDescent="0.35">
      <c r="A9343" s="4">
        <v>206067</v>
      </c>
      <c r="B9343" s="1">
        <v>45261</v>
      </c>
      <c r="C9343" s="2">
        <v>0.6788657407407408</v>
      </c>
      <c r="D9343" s="3" t="s">
        <v>1702</v>
      </c>
      <c r="E9343" s="3" t="s">
        <v>43502</v>
      </c>
      <c r="F9343" s="3" t="s">
        <v>43499</v>
      </c>
      <c r="G9343" s="3" t="s">
        <v>43500</v>
      </c>
      <c r="H9343" s="3" t="s">
        <v>43501</v>
      </c>
    </row>
    <row r="9344" spans="1:8" x14ac:dyDescent="0.35">
      <c r="A9344" s="4">
        <v>40742</v>
      </c>
      <c r="B9344" s="1">
        <v>45261</v>
      </c>
      <c r="C9344" s="2">
        <v>0.67947916666666675</v>
      </c>
      <c r="D9344" s="3" t="s">
        <v>11394</v>
      </c>
      <c r="E9344" s="3" t="s">
        <v>11395</v>
      </c>
      <c r="F9344" s="3" t="s">
        <v>11741</v>
      </c>
      <c r="G9344" s="3" t="s">
        <v>12667</v>
      </c>
      <c r="H9344" s="3" t="s">
        <v>11741</v>
      </c>
    </row>
    <row r="9345" spans="1:8" ht="58" x14ac:dyDescent="0.35">
      <c r="A9345" s="4">
        <v>40010</v>
      </c>
      <c r="B9345" s="1">
        <v>45261</v>
      </c>
      <c r="C9345" s="2">
        <v>0.68714120370370368</v>
      </c>
      <c r="D9345" s="3" t="s">
        <v>10352</v>
      </c>
      <c r="E9345" s="3" t="s">
        <v>10478</v>
      </c>
      <c r="F9345" s="3" t="s">
        <v>43503</v>
      </c>
      <c r="G9345" s="3" t="s">
        <v>43504</v>
      </c>
      <c r="H9345" s="3" t="s">
        <v>43505</v>
      </c>
    </row>
    <row r="9346" spans="1:8" ht="58" x14ac:dyDescent="0.35">
      <c r="A9346" s="4">
        <v>209499</v>
      </c>
      <c r="B9346" s="1">
        <v>45261</v>
      </c>
      <c r="C9346" s="2">
        <v>0.80239583333333331</v>
      </c>
      <c r="D9346" s="3" t="s">
        <v>11906</v>
      </c>
      <c r="E9346" s="3" t="s">
        <v>43509</v>
      </c>
      <c r="F9346" s="3" t="s">
        <v>43506</v>
      </c>
      <c r="G9346" s="3" t="s">
        <v>43507</v>
      </c>
      <c r="H9346" s="3" t="s">
        <v>43508</v>
      </c>
    </row>
    <row r="9347" spans="1:8" ht="43.5" x14ac:dyDescent="0.35">
      <c r="A9347" s="4">
        <v>209500</v>
      </c>
      <c r="B9347" s="1">
        <v>45261</v>
      </c>
      <c r="C9347" s="2">
        <v>0.80803240740740734</v>
      </c>
      <c r="D9347" s="3" t="s">
        <v>11951</v>
      </c>
      <c r="E9347" s="3" t="s">
        <v>43513</v>
      </c>
      <c r="F9347" s="3" t="s">
        <v>43510</v>
      </c>
      <c r="G9347" s="3" t="s">
        <v>43511</v>
      </c>
      <c r="H9347" s="3" t="s">
        <v>43512</v>
      </c>
    </row>
    <row r="9348" spans="1:8" ht="43.5" x14ac:dyDescent="0.35">
      <c r="A9348" s="4">
        <v>209500</v>
      </c>
      <c r="B9348" s="1">
        <v>45261</v>
      </c>
      <c r="C9348" s="2">
        <v>0.80918981481481478</v>
      </c>
      <c r="D9348" s="3" t="s">
        <v>11951</v>
      </c>
      <c r="E9348" s="3" t="s">
        <v>43513</v>
      </c>
      <c r="F9348" s="3" t="s">
        <v>43510</v>
      </c>
      <c r="G9348" s="3" t="s">
        <v>43511</v>
      </c>
      <c r="H9348" s="3" t="s">
        <v>43512</v>
      </c>
    </row>
    <row r="9349" spans="1:8" ht="58" x14ac:dyDescent="0.35">
      <c r="A9349" s="4">
        <v>209501</v>
      </c>
      <c r="B9349" s="1">
        <v>45261</v>
      </c>
      <c r="C9349" s="2">
        <v>0.82074074074074066</v>
      </c>
      <c r="D9349" s="3" t="s">
        <v>12333</v>
      </c>
      <c r="E9349" s="3" t="s">
        <v>43516</v>
      </c>
      <c r="F9349" s="3" t="s">
        <v>43514</v>
      </c>
      <c r="G9349" s="3" t="s">
        <v>11905</v>
      </c>
      <c r="H9349" s="3" t="s">
        <v>43515</v>
      </c>
    </row>
    <row r="9350" spans="1:8" ht="43.5" x14ac:dyDescent="0.35">
      <c r="A9350" s="4">
        <v>209509</v>
      </c>
      <c r="B9350" s="1">
        <v>45261</v>
      </c>
      <c r="C9350" s="2">
        <v>0.82349537037037035</v>
      </c>
      <c r="D9350" s="3" t="s">
        <v>11911</v>
      </c>
      <c r="E9350" s="3" t="s">
        <v>43520</v>
      </c>
      <c r="F9350" s="3" t="s">
        <v>43517</v>
      </c>
      <c r="G9350" s="3" t="s">
        <v>43518</v>
      </c>
      <c r="H9350" s="3" t="s">
        <v>43519</v>
      </c>
    </row>
    <row r="9351" spans="1:8" ht="145" x14ac:dyDescent="0.35">
      <c r="A9351" s="4">
        <v>209532</v>
      </c>
      <c r="B9351" s="1">
        <v>45262</v>
      </c>
      <c r="C9351" s="2">
        <v>0.4949305555555556</v>
      </c>
      <c r="D9351" s="3" t="s">
        <v>12133</v>
      </c>
      <c r="E9351" s="3" t="s">
        <v>43524</v>
      </c>
      <c r="F9351" s="3" t="s">
        <v>43521</v>
      </c>
      <c r="G9351" s="3" t="s">
        <v>43522</v>
      </c>
      <c r="H9351" s="3" t="s">
        <v>43523</v>
      </c>
    </row>
    <row r="9352" spans="1:8" ht="58" x14ac:dyDescent="0.35">
      <c r="A9352" s="4">
        <v>209535</v>
      </c>
      <c r="B9352" s="1">
        <v>45262</v>
      </c>
      <c r="C9352" s="2">
        <v>0.50065972222222221</v>
      </c>
      <c r="D9352" s="3" t="s">
        <v>12333</v>
      </c>
      <c r="E9352" s="3" t="s">
        <v>43528</v>
      </c>
      <c r="F9352" s="3" t="s">
        <v>43525</v>
      </c>
      <c r="G9352" s="3" t="s">
        <v>43526</v>
      </c>
      <c r="H9352" s="3" t="s">
        <v>43527</v>
      </c>
    </row>
    <row r="9353" spans="1:8" ht="58" x14ac:dyDescent="0.35">
      <c r="A9353" s="4">
        <v>208650</v>
      </c>
      <c r="B9353" s="1">
        <v>45262</v>
      </c>
      <c r="C9353" s="2">
        <v>0.51502314814814809</v>
      </c>
      <c r="D9353" s="3" t="s">
        <v>11905</v>
      </c>
      <c r="E9353" s="3" t="s">
        <v>43532</v>
      </c>
      <c r="F9353" s="3" t="s">
        <v>43529</v>
      </c>
      <c r="G9353" s="3" t="s">
        <v>43530</v>
      </c>
      <c r="H9353" s="3" t="s">
        <v>43531</v>
      </c>
    </row>
    <row r="9354" spans="1:8" ht="43.5" x14ac:dyDescent="0.35">
      <c r="A9354" s="4">
        <v>42872</v>
      </c>
      <c r="B9354" s="1">
        <v>45264</v>
      </c>
      <c r="C9354" s="2">
        <v>0.32758101851851851</v>
      </c>
      <c r="D9354" s="3" t="s">
        <v>892</v>
      </c>
      <c r="E9354" s="3" t="s">
        <v>15253</v>
      </c>
      <c r="F9354" s="3" t="s">
        <v>43533</v>
      </c>
      <c r="G9354" s="3" t="s">
        <v>11378</v>
      </c>
      <c r="H9354" s="3" t="s">
        <v>43534</v>
      </c>
    </row>
    <row r="9355" spans="1:8" x14ac:dyDescent="0.35">
      <c r="A9355" s="4">
        <v>49646</v>
      </c>
      <c r="B9355" s="1">
        <v>45264</v>
      </c>
      <c r="C9355" s="2">
        <v>0.33243055555555556</v>
      </c>
      <c r="D9355" s="3" t="s">
        <v>892</v>
      </c>
      <c r="E9355" s="3" t="s">
        <v>15251</v>
      </c>
      <c r="F9355" s="3" t="s">
        <v>43535</v>
      </c>
      <c r="G9355" s="3" t="s">
        <v>10658</v>
      </c>
      <c r="H9355" s="3" t="s">
        <v>12192</v>
      </c>
    </row>
    <row r="9356" spans="1:8" ht="58" x14ac:dyDescent="0.35">
      <c r="A9356" s="4">
        <v>43089</v>
      </c>
      <c r="B9356" s="1">
        <v>45264</v>
      </c>
      <c r="C9356" s="2">
        <v>0.33853009259259265</v>
      </c>
      <c r="D9356" s="3" t="s">
        <v>892</v>
      </c>
      <c r="E9356" s="3" t="s">
        <v>15237</v>
      </c>
      <c r="F9356" s="3" t="s">
        <v>43536</v>
      </c>
      <c r="G9356" s="3" t="s">
        <v>10592</v>
      </c>
      <c r="H9356" s="3" t="s">
        <v>11776</v>
      </c>
    </row>
    <row r="9357" spans="1:8" ht="43.5" x14ac:dyDescent="0.35">
      <c r="A9357" s="4">
        <v>39821</v>
      </c>
      <c r="B9357" s="1">
        <v>45264</v>
      </c>
      <c r="C9357" s="2">
        <v>0.34815972222222219</v>
      </c>
      <c r="D9357" s="3" t="s">
        <v>892</v>
      </c>
      <c r="E9357" s="3" t="s">
        <v>43538</v>
      </c>
      <c r="F9357" s="3" t="s">
        <v>43537</v>
      </c>
      <c r="G9357" s="3" t="s">
        <v>10760</v>
      </c>
      <c r="H9357" s="3" t="s">
        <v>11777</v>
      </c>
    </row>
    <row r="9358" spans="1:8" x14ac:dyDescent="0.35">
      <c r="A9358" s="4">
        <v>35103</v>
      </c>
      <c r="B9358" s="1">
        <v>45264</v>
      </c>
      <c r="C9358" s="2">
        <v>0.34858796296296296</v>
      </c>
      <c r="D9358" s="3" t="s">
        <v>985</v>
      </c>
      <c r="E9358" s="3" t="s">
        <v>43539</v>
      </c>
      <c r="F9358" s="3" t="s">
        <v>10488</v>
      </c>
      <c r="G9358" s="3" t="s">
        <v>43539</v>
      </c>
      <c r="H9358" s="3" t="s">
        <v>10489</v>
      </c>
    </row>
    <row r="9359" spans="1:8" ht="29" x14ac:dyDescent="0.35">
      <c r="A9359" s="4">
        <v>42967</v>
      </c>
      <c r="B9359" s="1">
        <v>45264</v>
      </c>
      <c r="C9359" s="2">
        <v>0.35138888888888892</v>
      </c>
      <c r="D9359" s="3" t="s">
        <v>985</v>
      </c>
      <c r="E9359" s="3" t="s">
        <v>15255</v>
      </c>
      <c r="F9359" s="3" t="s">
        <v>43540</v>
      </c>
      <c r="G9359" s="3" t="s">
        <v>104</v>
      </c>
      <c r="H9359" s="3" t="s">
        <v>43541</v>
      </c>
    </row>
    <row r="9360" spans="1:8" x14ac:dyDescent="0.35">
      <c r="A9360" s="4">
        <v>45921</v>
      </c>
      <c r="B9360" s="1">
        <v>45264</v>
      </c>
      <c r="C9360" s="2">
        <v>0.35204861111111113</v>
      </c>
      <c r="D9360" s="3" t="s">
        <v>985</v>
      </c>
      <c r="E9360" s="3" t="s">
        <v>43542</v>
      </c>
      <c r="F9360" s="3" t="s">
        <v>10488</v>
      </c>
      <c r="G9360" s="3" t="s">
        <v>43542</v>
      </c>
      <c r="H9360" s="3" t="s">
        <v>10342</v>
      </c>
    </row>
    <row r="9361" spans="1:8" ht="58" x14ac:dyDescent="0.35">
      <c r="A9361" s="4">
        <v>32300</v>
      </c>
      <c r="B9361" s="1">
        <v>45264</v>
      </c>
      <c r="C9361" s="2">
        <v>0.35421296296296295</v>
      </c>
      <c r="D9361" s="3" t="s">
        <v>43543</v>
      </c>
      <c r="E9361" s="3" t="s">
        <v>43547</v>
      </c>
      <c r="F9361" s="3" t="s">
        <v>43544</v>
      </c>
      <c r="G9361" s="3" t="s">
        <v>43545</v>
      </c>
      <c r="H9361" s="3" t="s">
        <v>43546</v>
      </c>
    </row>
    <row r="9362" spans="1:8" x14ac:dyDescent="0.35">
      <c r="A9362" s="4">
        <v>41513</v>
      </c>
      <c r="B9362" s="1">
        <v>45264</v>
      </c>
      <c r="C9362" s="2">
        <v>0.3543634259259259</v>
      </c>
      <c r="D9362" s="3" t="s">
        <v>892</v>
      </c>
      <c r="E9362" s="3" t="s">
        <v>15254</v>
      </c>
      <c r="F9362" s="3" t="s">
        <v>13963</v>
      </c>
      <c r="G9362" s="3" t="s">
        <v>11021</v>
      </c>
      <c r="H9362" s="3" t="s">
        <v>11777</v>
      </c>
    </row>
    <row r="9363" spans="1:8" ht="29" x14ac:dyDescent="0.35">
      <c r="A9363" s="4">
        <v>69946</v>
      </c>
      <c r="B9363" s="1">
        <v>45264</v>
      </c>
      <c r="C9363" s="2">
        <v>0.35583333333333328</v>
      </c>
      <c r="D9363" s="3" t="s">
        <v>43548</v>
      </c>
      <c r="E9363" s="3" t="s">
        <v>43551</v>
      </c>
      <c r="F9363" s="3" t="s">
        <v>43549</v>
      </c>
      <c r="G9363" s="3" t="s">
        <v>14277</v>
      </c>
      <c r="H9363" s="3" t="s">
        <v>43550</v>
      </c>
    </row>
    <row r="9364" spans="1:8" ht="101.5" x14ac:dyDescent="0.35">
      <c r="A9364" s="4">
        <v>41427</v>
      </c>
      <c r="B9364" s="1">
        <v>45264</v>
      </c>
      <c r="C9364" s="2">
        <v>0.35824074074074069</v>
      </c>
      <c r="D9364" s="3" t="s">
        <v>43552</v>
      </c>
      <c r="E9364" s="3" t="s">
        <v>15273</v>
      </c>
      <c r="F9364" s="3" t="s">
        <v>43553</v>
      </c>
      <c r="G9364" s="3" t="s">
        <v>43554</v>
      </c>
      <c r="H9364" s="3" t="s">
        <v>29</v>
      </c>
    </row>
    <row r="9365" spans="1:8" ht="130.5" x14ac:dyDescent="0.35">
      <c r="A9365" s="4">
        <v>48842</v>
      </c>
      <c r="B9365" s="1">
        <v>45264</v>
      </c>
      <c r="C9365" s="2">
        <v>0.3603703703703704</v>
      </c>
      <c r="D9365" s="3" t="s">
        <v>43555</v>
      </c>
      <c r="E9365" s="3" t="s">
        <v>43558</v>
      </c>
      <c r="F9365" s="3" t="s">
        <v>43556</v>
      </c>
      <c r="G9365" s="3" t="s">
        <v>43557</v>
      </c>
      <c r="H9365" s="3" t="s">
        <v>14487</v>
      </c>
    </row>
    <row r="9366" spans="1:8" ht="58" x14ac:dyDescent="0.35">
      <c r="A9366" s="4">
        <v>99388</v>
      </c>
      <c r="B9366" s="1">
        <v>45264</v>
      </c>
      <c r="C9366" s="2">
        <v>0.36038194444444444</v>
      </c>
      <c r="D9366" s="3" t="s">
        <v>1288</v>
      </c>
      <c r="E9366" s="3" t="s">
        <v>43561</v>
      </c>
      <c r="F9366" s="3" t="s">
        <v>43559</v>
      </c>
      <c r="G9366" s="3" t="s">
        <v>11933</v>
      </c>
      <c r="H9366" s="3" t="s">
        <v>43560</v>
      </c>
    </row>
    <row r="9367" spans="1:8" ht="58" x14ac:dyDescent="0.35">
      <c r="A9367" s="4">
        <v>46356</v>
      </c>
      <c r="B9367" s="1">
        <v>45264</v>
      </c>
      <c r="C9367" s="2">
        <v>0.36068287037037039</v>
      </c>
      <c r="D9367" s="3" t="s">
        <v>89</v>
      </c>
      <c r="E9367" s="3" t="s">
        <v>43563</v>
      </c>
      <c r="F9367" s="3" t="s">
        <v>43562</v>
      </c>
      <c r="G9367" s="3" t="s">
        <v>12687</v>
      </c>
      <c r="H9367" s="3" t="s">
        <v>11777</v>
      </c>
    </row>
    <row r="9368" spans="1:8" ht="58" x14ac:dyDescent="0.35">
      <c r="A9368" s="4">
        <v>21961</v>
      </c>
      <c r="B9368" s="1">
        <v>45264</v>
      </c>
      <c r="C9368" s="2">
        <v>0.36149305555555555</v>
      </c>
      <c r="D9368" s="3" t="s">
        <v>985</v>
      </c>
      <c r="E9368" s="3" t="s">
        <v>43565</v>
      </c>
      <c r="F9368" s="3" t="s">
        <v>43564</v>
      </c>
      <c r="G9368" s="3" t="s">
        <v>104</v>
      </c>
      <c r="H9368" s="3" t="s">
        <v>11740</v>
      </c>
    </row>
    <row r="9369" spans="1:8" x14ac:dyDescent="0.35">
      <c r="A9369" s="4">
        <v>43626</v>
      </c>
      <c r="B9369" s="1">
        <v>45264</v>
      </c>
      <c r="C9369" s="2">
        <v>0.36415509259259254</v>
      </c>
      <c r="D9369" s="3" t="s">
        <v>167</v>
      </c>
      <c r="E9369" s="3" t="s">
        <v>980</v>
      </c>
      <c r="F9369" s="3" t="s">
        <v>12845</v>
      </c>
      <c r="G9369" s="3" t="s">
        <v>980</v>
      </c>
      <c r="H9369" s="3" t="s">
        <v>1325</v>
      </c>
    </row>
    <row r="9370" spans="1:8" ht="43.5" x14ac:dyDescent="0.35">
      <c r="A9370" s="4">
        <v>40769</v>
      </c>
      <c r="B9370" s="1">
        <v>45264</v>
      </c>
      <c r="C9370" s="2">
        <v>0.36590277777777774</v>
      </c>
      <c r="D9370" s="3" t="s">
        <v>43566</v>
      </c>
      <c r="E9370" s="3" t="s">
        <v>43569</v>
      </c>
      <c r="F9370" s="3" t="s">
        <v>1521</v>
      </c>
      <c r="G9370" s="3" t="s">
        <v>43567</v>
      </c>
      <c r="H9370" s="3" t="s">
        <v>43568</v>
      </c>
    </row>
    <row r="9371" spans="1:8" ht="43.5" x14ac:dyDescent="0.35">
      <c r="A9371" s="4">
        <v>72689</v>
      </c>
      <c r="B9371" s="1">
        <v>45264</v>
      </c>
      <c r="C9371" s="2">
        <v>0.36730324074074078</v>
      </c>
      <c r="D9371" s="3" t="s">
        <v>985</v>
      </c>
      <c r="E9371" s="3" t="s">
        <v>43572</v>
      </c>
      <c r="F9371" s="3" t="s">
        <v>43570</v>
      </c>
      <c r="G9371" s="3" t="s">
        <v>11299</v>
      </c>
      <c r="H9371" s="3" t="s">
        <v>43571</v>
      </c>
    </row>
    <row r="9372" spans="1:8" ht="43.5" x14ac:dyDescent="0.35">
      <c r="A9372" s="4">
        <v>40149</v>
      </c>
      <c r="B9372" s="1">
        <v>45264</v>
      </c>
      <c r="C9372" s="2">
        <v>0.36761574074074077</v>
      </c>
      <c r="D9372" s="3" t="s">
        <v>892</v>
      </c>
      <c r="E9372" s="3" t="s">
        <v>43574</v>
      </c>
      <c r="F9372" s="3" t="s">
        <v>43573</v>
      </c>
      <c r="G9372" s="3" t="s">
        <v>14792</v>
      </c>
      <c r="H9372" s="3" t="s">
        <v>11777</v>
      </c>
    </row>
    <row r="9373" spans="1:8" ht="43.5" x14ac:dyDescent="0.35">
      <c r="A9373" s="4">
        <v>32216</v>
      </c>
      <c r="B9373" s="1">
        <v>45264</v>
      </c>
      <c r="C9373" s="2">
        <v>0.36859953703703702</v>
      </c>
      <c r="D9373" s="3" t="s">
        <v>10285</v>
      </c>
      <c r="E9373" s="3" t="s">
        <v>43578</v>
      </c>
      <c r="F9373" s="3" t="s">
        <v>43575</v>
      </c>
      <c r="G9373" s="3" t="s">
        <v>43576</v>
      </c>
      <c r="H9373" s="3" t="s">
        <v>43577</v>
      </c>
    </row>
    <row r="9374" spans="1:8" ht="43.5" x14ac:dyDescent="0.35">
      <c r="A9374" s="4">
        <v>42233</v>
      </c>
      <c r="B9374" s="1">
        <v>45264</v>
      </c>
      <c r="C9374" s="2">
        <v>0.37071759259259257</v>
      </c>
      <c r="D9374" s="3" t="s">
        <v>11985</v>
      </c>
      <c r="E9374" s="3" t="s">
        <v>43581</v>
      </c>
      <c r="F9374" s="3" t="s">
        <v>43579</v>
      </c>
      <c r="G9374" s="3" t="s">
        <v>100</v>
      </c>
      <c r="H9374" s="3" t="s">
        <v>43580</v>
      </c>
    </row>
    <row r="9375" spans="1:8" x14ac:dyDescent="0.35">
      <c r="A9375" s="4">
        <v>38830</v>
      </c>
      <c r="B9375" s="1">
        <v>45264</v>
      </c>
      <c r="C9375" s="2">
        <v>0.37164351851851851</v>
      </c>
      <c r="D9375" s="3" t="s">
        <v>167</v>
      </c>
      <c r="E9375" s="3" t="s">
        <v>13077</v>
      </c>
      <c r="F9375" s="3" t="s">
        <v>11759</v>
      </c>
      <c r="G9375" s="3" t="s">
        <v>13077</v>
      </c>
      <c r="H9375" s="3" t="s">
        <v>10489</v>
      </c>
    </row>
    <row r="9376" spans="1:8" ht="29" x14ac:dyDescent="0.35">
      <c r="A9376" s="4">
        <v>6127</v>
      </c>
      <c r="B9376" s="1">
        <v>45264</v>
      </c>
      <c r="C9376" s="2">
        <v>0.37361111111111112</v>
      </c>
      <c r="D9376" s="3" t="s">
        <v>13944</v>
      </c>
      <c r="E9376" s="3" t="s">
        <v>456</v>
      </c>
      <c r="F9376" s="3" t="s">
        <v>43582</v>
      </c>
      <c r="G9376" s="3" t="s">
        <v>14551</v>
      </c>
      <c r="H9376" s="3" t="s">
        <v>43583</v>
      </c>
    </row>
    <row r="9377" spans="1:8" ht="58" x14ac:dyDescent="0.35">
      <c r="A9377" s="4">
        <v>77754</v>
      </c>
      <c r="B9377" s="1">
        <v>45264</v>
      </c>
      <c r="C9377" s="2">
        <v>0.37440972222222224</v>
      </c>
      <c r="D9377" s="3" t="s">
        <v>985</v>
      </c>
      <c r="E9377" s="3" t="s">
        <v>15215</v>
      </c>
      <c r="F9377" s="3" t="s">
        <v>43584</v>
      </c>
      <c r="G9377" s="3" t="s">
        <v>10979</v>
      </c>
      <c r="H9377" s="3" t="s">
        <v>43585</v>
      </c>
    </row>
    <row r="9378" spans="1:8" ht="58" x14ac:dyDescent="0.35">
      <c r="A9378" s="4">
        <v>44615</v>
      </c>
      <c r="B9378" s="1">
        <v>45264</v>
      </c>
      <c r="C9378" s="2">
        <v>0.37498842592592596</v>
      </c>
      <c r="D9378" s="3" t="s">
        <v>1702</v>
      </c>
      <c r="E9378" s="3" t="s">
        <v>43589</v>
      </c>
      <c r="F9378" s="3" t="s">
        <v>43586</v>
      </c>
      <c r="G9378" s="3" t="s">
        <v>43587</v>
      </c>
      <c r="H9378" s="3" t="s">
        <v>43588</v>
      </c>
    </row>
    <row r="9379" spans="1:8" x14ac:dyDescent="0.35">
      <c r="A9379" s="4">
        <v>185596</v>
      </c>
      <c r="B9379" s="1">
        <v>45264</v>
      </c>
      <c r="C9379" s="2">
        <v>0.37510416666666663</v>
      </c>
      <c r="D9379" s="3" t="s">
        <v>1288</v>
      </c>
      <c r="E9379" s="3" t="s">
        <v>15256</v>
      </c>
      <c r="F9379" s="3" t="s">
        <v>43590</v>
      </c>
      <c r="G9379" s="3" t="s">
        <v>10760</v>
      </c>
      <c r="H9379" s="3" t="s">
        <v>43591</v>
      </c>
    </row>
    <row r="9380" spans="1:8" x14ac:dyDescent="0.35">
      <c r="A9380" s="4">
        <v>38780</v>
      </c>
      <c r="B9380" s="1">
        <v>45264</v>
      </c>
      <c r="C9380" s="2">
        <v>0.37717592592592591</v>
      </c>
      <c r="D9380" s="3" t="s">
        <v>43592</v>
      </c>
      <c r="E9380" s="3" t="s">
        <v>43593</v>
      </c>
      <c r="F9380" s="3" t="s">
        <v>10488</v>
      </c>
      <c r="G9380" s="3" t="s">
        <v>43593</v>
      </c>
      <c r="H9380" s="3" t="s">
        <v>13139</v>
      </c>
    </row>
    <row r="9381" spans="1:8" x14ac:dyDescent="0.35">
      <c r="A9381" s="4">
        <v>94</v>
      </c>
      <c r="B9381" s="1">
        <v>45264</v>
      </c>
      <c r="C9381" s="2">
        <v>0.37890046296296293</v>
      </c>
      <c r="D9381" s="3" t="s">
        <v>43594</v>
      </c>
      <c r="E9381" s="3" t="s">
        <v>43416</v>
      </c>
      <c r="F9381" s="3" t="s">
        <v>12054</v>
      </c>
      <c r="G9381" s="3" t="s">
        <v>43416</v>
      </c>
      <c r="H9381" s="3" t="s">
        <v>43595</v>
      </c>
    </row>
    <row r="9382" spans="1:8" ht="58" x14ac:dyDescent="0.35">
      <c r="A9382" s="4">
        <v>36455</v>
      </c>
      <c r="B9382" s="1">
        <v>45264</v>
      </c>
      <c r="C9382" s="2">
        <v>0.37995370370370374</v>
      </c>
      <c r="D9382" s="3" t="s">
        <v>985</v>
      </c>
      <c r="E9382" s="3" t="s">
        <v>15259</v>
      </c>
      <c r="F9382" s="3" t="s">
        <v>43596</v>
      </c>
      <c r="G9382" s="3" t="s">
        <v>12600</v>
      </c>
      <c r="H9382" s="3" t="s">
        <v>43597</v>
      </c>
    </row>
    <row r="9383" spans="1:8" x14ac:dyDescent="0.35">
      <c r="A9383" s="4">
        <v>46455</v>
      </c>
      <c r="B9383" s="1">
        <v>45264</v>
      </c>
      <c r="C9383" s="2">
        <v>0.38045138888888891</v>
      </c>
      <c r="D9383" s="3" t="s">
        <v>892</v>
      </c>
      <c r="E9383" s="3" t="s">
        <v>43599</v>
      </c>
      <c r="F9383" s="3" t="s">
        <v>43598</v>
      </c>
      <c r="G9383" s="3" t="s">
        <v>10760</v>
      </c>
      <c r="H9383" s="3" t="s">
        <v>12391</v>
      </c>
    </row>
    <row r="9384" spans="1:8" ht="101.5" x14ac:dyDescent="0.35">
      <c r="A9384" s="4">
        <v>39257</v>
      </c>
      <c r="B9384" s="1">
        <v>45264</v>
      </c>
      <c r="C9384" s="2">
        <v>0.38056712962962963</v>
      </c>
      <c r="D9384" s="3" t="s">
        <v>1702</v>
      </c>
      <c r="E9384" s="3" t="s">
        <v>43602</v>
      </c>
      <c r="F9384" s="3" t="s">
        <v>43600</v>
      </c>
      <c r="G9384" s="3" t="s">
        <v>11982</v>
      </c>
      <c r="H9384" s="3" t="s">
        <v>43601</v>
      </c>
    </row>
    <row r="9385" spans="1:8" x14ac:dyDescent="0.35">
      <c r="A9385" s="4">
        <v>120183</v>
      </c>
      <c r="B9385" s="1">
        <v>45264</v>
      </c>
      <c r="C9385" s="2">
        <v>0.38081018518518522</v>
      </c>
      <c r="D9385" s="3" t="s">
        <v>985</v>
      </c>
      <c r="E9385" s="3" t="s">
        <v>10798</v>
      </c>
      <c r="F9385" s="3" t="s">
        <v>10488</v>
      </c>
      <c r="G9385" s="3" t="s">
        <v>10798</v>
      </c>
      <c r="H9385" s="3" t="s">
        <v>10489</v>
      </c>
    </row>
    <row r="9386" spans="1:8" ht="43.5" x14ac:dyDescent="0.35">
      <c r="A9386" s="4">
        <v>208692</v>
      </c>
      <c r="B9386" s="1">
        <v>45264</v>
      </c>
      <c r="C9386" s="2">
        <v>0.38136574074074076</v>
      </c>
      <c r="D9386" s="3" t="s">
        <v>11107</v>
      </c>
      <c r="E9386" s="3" t="s">
        <v>43604</v>
      </c>
      <c r="F9386" s="3" t="s">
        <v>1510</v>
      </c>
      <c r="G9386" s="3" t="s">
        <v>14382</v>
      </c>
      <c r="H9386" s="3" t="s">
        <v>43603</v>
      </c>
    </row>
    <row r="9387" spans="1:8" ht="203" x14ac:dyDescent="0.35">
      <c r="A9387" s="4">
        <v>64592</v>
      </c>
      <c r="B9387" s="1">
        <v>45264</v>
      </c>
      <c r="C9387" s="2">
        <v>0.38240740740740736</v>
      </c>
      <c r="D9387" s="3" t="s">
        <v>43605</v>
      </c>
      <c r="E9387" s="3" t="s">
        <v>43609</v>
      </c>
      <c r="F9387" s="3" t="s">
        <v>43606</v>
      </c>
      <c r="G9387" s="3" t="s">
        <v>43607</v>
      </c>
      <c r="H9387" s="3" t="s">
        <v>43608</v>
      </c>
    </row>
    <row r="9388" spans="1:8" ht="87" x14ac:dyDescent="0.35">
      <c r="A9388" s="4">
        <v>34178</v>
      </c>
      <c r="B9388" s="1">
        <v>45264</v>
      </c>
      <c r="C9388" s="2">
        <v>0.38284722222222217</v>
      </c>
      <c r="D9388" s="3" t="s">
        <v>43610</v>
      </c>
      <c r="E9388" s="3" t="s">
        <v>43614</v>
      </c>
      <c r="F9388" s="3" t="s">
        <v>43611</v>
      </c>
      <c r="G9388" s="3" t="s">
        <v>43612</v>
      </c>
      <c r="H9388" s="3" t="s">
        <v>43613</v>
      </c>
    </row>
    <row r="9389" spans="1:8" x14ac:dyDescent="0.35">
      <c r="A9389" s="4">
        <v>209031</v>
      </c>
      <c r="B9389" s="1">
        <v>45264</v>
      </c>
      <c r="C9389" s="2">
        <v>0.38355324074074071</v>
      </c>
      <c r="D9389" s="3" t="s">
        <v>43615</v>
      </c>
      <c r="E9389" s="3" t="s">
        <v>172</v>
      </c>
      <c r="F9389" s="3" t="s">
        <v>43616</v>
      </c>
      <c r="G9389" s="3" t="s">
        <v>14936</v>
      </c>
      <c r="H9389" s="3" t="s">
        <v>14000</v>
      </c>
    </row>
    <row r="9390" spans="1:8" ht="72.5" x14ac:dyDescent="0.35">
      <c r="A9390" s="4">
        <v>50926</v>
      </c>
      <c r="B9390" s="1">
        <v>45264</v>
      </c>
      <c r="C9390" s="2">
        <v>0.38379629629629625</v>
      </c>
      <c r="D9390" s="3" t="s">
        <v>985</v>
      </c>
      <c r="E9390" s="3" t="s">
        <v>43618</v>
      </c>
      <c r="F9390" s="3" t="s">
        <v>43617</v>
      </c>
      <c r="G9390" s="3" t="s">
        <v>102</v>
      </c>
      <c r="H9390" s="3" t="s">
        <v>14914</v>
      </c>
    </row>
    <row r="9391" spans="1:8" x14ac:dyDescent="0.35">
      <c r="A9391" s="4">
        <v>148259</v>
      </c>
      <c r="B9391" s="1">
        <v>45264</v>
      </c>
      <c r="C9391" s="2">
        <v>0.38398148148148148</v>
      </c>
      <c r="D9391" s="3" t="s">
        <v>167</v>
      </c>
      <c r="E9391" s="3" t="s">
        <v>43619</v>
      </c>
      <c r="F9391" s="3" t="s">
        <v>11759</v>
      </c>
      <c r="G9391" s="3" t="s">
        <v>43619</v>
      </c>
      <c r="H9391" s="3" t="s">
        <v>1325</v>
      </c>
    </row>
    <row r="9392" spans="1:8" ht="29" x14ac:dyDescent="0.35">
      <c r="A9392" s="4">
        <v>33783</v>
      </c>
      <c r="B9392" s="1">
        <v>45264</v>
      </c>
      <c r="C9392" s="2">
        <v>0.38541666666666669</v>
      </c>
      <c r="D9392" s="3" t="s">
        <v>1403</v>
      </c>
      <c r="E9392" s="3" t="s">
        <v>43624</v>
      </c>
      <c r="F9392" s="3" t="s">
        <v>43621</v>
      </c>
      <c r="G9392" s="3" t="s">
        <v>43622</v>
      </c>
      <c r="H9392" s="3" t="s">
        <v>43623</v>
      </c>
    </row>
    <row r="9393" spans="1:8" ht="43.5" x14ac:dyDescent="0.35">
      <c r="A9393" s="4">
        <v>121741</v>
      </c>
      <c r="B9393" s="1">
        <v>45264</v>
      </c>
      <c r="C9393" s="2">
        <v>0.38574074074074072</v>
      </c>
      <c r="D9393" s="3" t="s">
        <v>892</v>
      </c>
      <c r="E9393" s="3" t="s">
        <v>43626</v>
      </c>
      <c r="F9393" s="3" t="s">
        <v>43625</v>
      </c>
      <c r="G9393" s="3" t="s">
        <v>11378</v>
      </c>
      <c r="H9393" s="3" t="s">
        <v>11777</v>
      </c>
    </row>
    <row r="9394" spans="1:8" x14ac:dyDescent="0.35">
      <c r="A9394" s="4">
        <v>41271</v>
      </c>
      <c r="B9394" s="1">
        <v>45264</v>
      </c>
      <c r="C9394" s="2">
        <v>0.38655092592592594</v>
      </c>
      <c r="D9394" s="3" t="s">
        <v>12112</v>
      </c>
      <c r="E9394" s="3" t="s">
        <v>43627</v>
      </c>
      <c r="F9394" s="3" t="s">
        <v>2012</v>
      </c>
      <c r="G9394" s="3" t="s">
        <v>43627</v>
      </c>
      <c r="H9394" s="3" t="s">
        <v>13626</v>
      </c>
    </row>
    <row r="9395" spans="1:8" ht="43.5" x14ac:dyDescent="0.35">
      <c r="A9395" s="4">
        <v>45696</v>
      </c>
      <c r="B9395" s="1">
        <v>45264</v>
      </c>
      <c r="C9395" s="2">
        <v>0.38785879629629627</v>
      </c>
      <c r="D9395" s="3" t="s">
        <v>985</v>
      </c>
      <c r="E9395" s="3" t="s">
        <v>14286</v>
      </c>
      <c r="F9395" s="3" t="s">
        <v>43628</v>
      </c>
      <c r="G9395" s="3" t="s">
        <v>14415</v>
      </c>
      <c r="H9395" s="3" t="s">
        <v>15347</v>
      </c>
    </row>
    <row r="9396" spans="1:8" ht="58" x14ac:dyDescent="0.35">
      <c r="A9396" s="4">
        <v>44995</v>
      </c>
      <c r="B9396" s="1">
        <v>45264</v>
      </c>
      <c r="C9396" s="2">
        <v>0.38945601851851852</v>
      </c>
      <c r="D9396" s="3" t="s">
        <v>892</v>
      </c>
      <c r="E9396" s="3" t="s">
        <v>43629</v>
      </c>
      <c r="F9396" s="3" t="s">
        <v>41279</v>
      </c>
      <c r="G9396" s="3" t="s">
        <v>11404</v>
      </c>
      <c r="H9396" s="3" t="s">
        <v>12391</v>
      </c>
    </row>
    <row r="9397" spans="1:8" ht="72.5" x14ac:dyDescent="0.35">
      <c r="A9397" s="4">
        <v>51480</v>
      </c>
      <c r="B9397" s="1">
        <v>45264</v>
      </c>
      <c r="C9397" s="2">
        <v>0.39053240740740741</v>
      </c>
      <c r="D9397" s="3" t="s">
        <v>43630</v>
      </c>
      <c r="E9397" s="3" t="s">
        <v>15239</v>
      </c>
      <c r="F9397" s="3" t="s">
        <v>43631</v>
      </c>
      <c r="G9397" s="3" t="s">
        <v>43632</v>
      </c>
      <c r="H9397" s="3" t="s">
        <v>43633</v>
      </c>
    </row>
    <row r="9398" spans="1:8" x14ac:dyDescent="0.35">
      <c r="A9398" s="4">
        <v>208943</v>
      </c>
      <c r="B9398" s="1">
        <v>45264</v>
      </c>
      <c r="C9398" s="2">
        <v>0.39180555555555552</v>
      </c>
      <c r="D9398" s="3" t="s">
        <v>43634</v>
      </c>
      <c r="E9398" s="3" t="s">
        <v>43635</v>
      </c>
      <c r="F9398" s="3" t="s">
        <v>12830</v>
      </c>
      <c r="G9398" s="3" t="s">
        <v>43635</v>
      </c>
      <c r="H9398" s="3" t="s">
        <v>43636</v>
      </c>
    </row>
    <row r="9399" spans="1:8" ht="29" x14ac:dyDescent="0.35">
      <c r="A9399" s="4">
        <v>39063</v>
      </c>
      <c r="B9399" s="1">
        <v>45264</v>
      </c>
      <c r="C9399" s="2">
        <v>0.39223379629629629</v>
      </c>
      <c r="D9399" s="3" t="s">
        <v>985</v>
      </c>
      <c r="E9399" s="3" t="s">
        <v>43639</v>
      </c>
      <c r="F9399" s="3" t="s">
        <v>43637</v>
      </c>
      <c r="G9399" s="3" t="s">
        <v>43638</v>
      </c>
      <c r="H9399" s="3" t="s">
        <v>1325</v>
      </c>
    </row>
    <row r="9400" spans="1:8" ht="159.5" x14ac:dyDescent="0.35">
      <c r="A9400" s="4">
        <v>209603</v>
      </c>
      <c r="B9400" s="1">
        <v>45264</v>
      </c>
      <c r="C9400" s="2">
        <v>0.39232638888888888</v>
      </c>
      <c r="D9400" s="3" t="s">
        <v>43640</v>
      </c>
      <c r="E9400" s="3" t="s">
        <v>43643</v>
      </c>
      <c r="F9400" s="3" t="s">
        <v>43641</v>
      </c>
      <c r="G9400" s="3" t="s">
        <v>11732</v>
      </c>
      <c r="H9400" s="3" t="s">
        <v>43642</v>
      </c>
    </row>
    <row r="9401" spans="1:8" ht="58" x14ac:dyDescent="0.35">
      <c r="A9401" s="4">
        <v>41886</v>
      </c>
      <c r="B9401" s="1">
        <v>45264</v>
      </c>
      <c r="C9401" s="2">
        <v>0.39370370370370367</v>
      </c>
      <c r="D9401" s="3" t="s">
        <v>985</v>
      </c>
      <c r="E9401" s="3" t="s">
        <v>43646</v>
      </c>
      <c r="F9401" s="3" t="s">
        <v>43644</v>
      </c>
      <c r="G9401" s="3" t="s">
        <v>10979</v>
      </c>
      <c r="H9401" s="3" t="s">
        <v>43645</v>
      </c>
    </row>
    <row r="9402" spans="1:8" ht="29" x14ac:dyDescent="0.35">
      <c r="A9402" s="4">
        <v>45847</v>
      </c>
      <c r="B9402" s="1">
        <v>45264</v>
      </c>
      <c r="C9402" s="2">
        <v>0.39493055555555556</v>
      </c>
      <c r="D9402" s="3" t="s">
        <v>1403</v>
      </c>
      <c r="E9402" s="3" t="s">
        <v>11252</v>
      </c>
      <c r="F9402" s="3" t="s">
        <v>43647</v>
      </c>
      <c r="G9402" s="3" t="s">
        <v>43648</v>
      </c>
      <c r="H9402" s="3" t="s">
        <v>43649</v>
      </c>
    </row>
    <row r="9403" spans="1:8" ht="43.5" x14ac:dyDescent="0.35">
      <c r="A9403" s="4">
        <v>34442</v>
      </c>
      <c r="B9403" s="1">
        <v>45264</v>
      </c>
      <c r="C9403" s="2">
        <v>0.39608796296296295</v>
      </c>
      <c r="D9403" s="3" t="s">
        <v>892</v>
      </c>
      <c r="E9403" s="3" t="s">
        <v>43652</v>
      </c>
      <c r="F9403" s="3" t="s">
        <v>43650</v>
      </c>
      <c r="G9403" s="3" t="s">
        <v>43651</v>
      </c>
      <c r="H9403" s="3" t="s">
        <v>11777</v>
      </c>
    </row>
    <row r="9404" spans="1:8" ht="203" x14ac:dyDescent="0.35">
      <c r="A9404" s="4">
        <v>35899</v>
      </c>
      <c r="B9404" s="1">
        <v>45264</v>
      </c>
      <c r="C9404" s="2">
        <v>0.39811342592592597</v>
      </c>
      <c r="D9404" s="3" t="s">
        <v>43653</v>
      </c>
      <c r="E9404" s="3" t="s">
        <v>43657</v>
      </c>
      <c r="F9404" s="3" t="s">
        <v>43654</v>
      </c>
      <c r="G9404" s="3" t="s">
        <v>43655</v>
      </c>
      <c r="H9404" s="3" t="s">
        <v>43656</v>
      </c>
    </row>
    <row r="9405" spans="1:8" ht="145" x14ac:dyDescent="0.35">
      <c r="A9405" s="4">
        <v>49095</v>
      </c>
      <c r="B9405" s="1">
        <v>45264</v>
      </c>
      <c r="C9405" s="2">
        <v>0.40078703703703705</v>
      </c>
      <c r="D9405" s="3" t="s">
        <v>43658</v>
      </c>
      <c r="E9405" s="3" t="s">
        <v>11267</v>
      </c>
      <c r="F9405" s="3" t="s">
        <v>43659</v>
      </c>
      <c r="G9405" s="3" t="s">
        <v>11732</v>
      </c>
      <c r="H9405" s="3" t="s">
        <v>43660</v>
      </c>
    </row>
    <row r="9406" spans="1:8" ht="58" x14ac:dyDescent="0.35">
      <c r="A9406" s="4">
        <v>44746</v>
      </c>
      <c r="B9406" s="1">
        <v>45264</v>
      </c>
      <c r="C9406" s="2">
        <v>0.40094907407407404</v>
      </c>
      <c r="D9406" s="3" t="s">
        <v>11771</v>
      </c>
      <c r="E9406" s="3" t="s">
        <v>43663</v>
      </c>
      <c r="F9406" s="3" t="s">
        <v>43661</v>
      </c>
      <c r="G9406" s="3" t="s">
        <v>14174</v>
      </c>
      <c r="H9406" s="3" t="s">
        <v>43662</v>
      </c>
    </row>
    <row r="9407" spans="1:8" x14ac:dyDescent="0.35">
      <c r="A9407" s="4">
        <v>178993</v>
      </c>
      <c r="B9407" s="1">
        <v>45264</v>
      </c>
      <c r="C9407" s="2">
        <v>0.40141203703703704</v>
      </c>
      <c r="D9407" s="3" t="s">
        <v>43664</v>
      </c>
      <c r="E9407" s="3" t="s">
        <v>43665</v>
      </c>
      <c r="F9407" s="3" t="s">
        <v>11759</v>
      </c>
      <c r="G9407" s="3" t="s">
        <v>43665</v>
      </c>
      <c r="H9407" s="3" t="s">
        <v>43666</v>
      </c>
    </row>
    <row r="9408" spans="1:8" ht="29" x14ac:dyDescent="0.35">
      <c r="A9408" s="4">
        <v>47334</v>
      </c>
      <c r="B9408" s="1">
        <v>45264</v>
      </c>
      <c r="C9408" s="2">
        <v>0.40178240740740739</v>
      </c>
      <c r="D9408" s="3" t="s">
        <v>43667</v>
      </c>
      <c r="E9408" s="3" t="s">
        <v>43671</v>
      </c>
      <c r="F9408" s="3" t="s">
        <v>43668</v>
      </c>
      <c r="G9408" s="3" t="s">
        <v>43669</v>
      </c>
      <c r="H9408" s="3" t="s">
        <v>43670</v>
      </c>
    </row>
    <row r="9409" spans="1:8" ht="72.5" x14ac:dyDescent="0.35">
      <c r="A9409" s="4">
        <v>179010</v>
      </c>
      <c r="B9409" s="1">
        <v>45264</v>
      </c>
      <c r="C9409" s="2">
        <v>0.40188657407407408</v>
      </c>
      <c r="D9409" s="3" t="s">
        <v>43672</v>
      </c>
      <c r="E9409" s="3" t="s">
        <v>43676</v>
      </c>
      <c r="F9409" s="3" t="s">
        <v>43673</v>
      </c>
      <c r="G9409" s="3" t="s">
        <v>43674</v>
      </c>
      <c r="H9409" s="3" t="s">
        <v>43675</v>
      </c>
    </row>
    <row r="9410" spans="1:8" ht="43.5" x14ac:dyDescent="0.35">
      <c r="A9410" s="4">
        <v>141602</v>
      </c>
      <c r="B9410" s="1">
        <v>45264</v>
      </c>
      <c r="C9410" s="2">
        <v>0.40271990740740743</v>
      </c>
      <c r="D9410" s="3" t="s">
        <v>43677</v>
      </c>
      <c r="E9410" s="3" t="s">
        <v>13079</v>
      </c>
      <c r="F9410" s="3" t="s">
        <v>43678</v>
      </c>
      <c r="G9410" s="3" t="s">
        <v>11707</v>
      </c>
      <c r="H9410" s="3" t="s">
        <v>43679</v>
      </c>
    </row>
    <row r="9411" spans="1:8" x14ac:dyDescent="0.35">
      <c r="A9411" s="4">
        <v>98697</v>
      </c>
      <c r="B9411" s="1">
        <v>45264</v>
      </c>
      <c r="C9411" s="2">
        <v>0.40368055555555554</v>
      </c>
      <c r="D9411" s="3" t="s">
        <v>12295</v>
      </c>
      <c r="E9411" s="3" t="s">
        <v>43680</v>
      </c>
      <c r="F9411" s="3" t="s">
        <v>2012</v>
      </c>
      <c r="G9411" s="3" t="s">
        <v>43680</v>
      </c>
      <c r="H9411" s="3" t="s">
        <v>13626</v>
      </c>
    </row>
    <row r="9412" spans="1:8" ht="58" x14ac:dyDescent="0.35">
      <c r="A9412" s="4">
        <v>81155</v>
      </c>
      <c r="B9412" s="1">
        <v>45264</v>
      </c>
      <c r="C9412" s="2">
        <v>0.40403935185185186</v>
      </c>
      <c r="D9412" s="3" t="s">
        <v>43681</v>
      </c>
      <c r="E9412" s="3" t="s">
        <v>15080</v>
      </c>
      <c r="F9412" s="3" t="s">
        <v>43682</v>
      </c>
      <c r="G9412" s="3" t="s">
        <v>43683</v>
      </c>
      <c r="H9412" s="3" t="s">
        <v>43684</v>
      </c>
    </row>
    <row r="9413" spans="1:8" ht="58" x14ac:dyDescent="0.35">
      <c r="A9413" s="4">
        <v>94334</v>
      </c>
      <c r="B9413" s="1">
        <v>45264</v>
      </c>
      <c r="C9413" s="2">
        <v>0.40583333333333332</v>
      </c>
      <c r="D9413" s="3" t="s">
        <v>10412</v>
      </c>
      <c r="E9413" s="3" t="s">
        <v>43688</v>
      </c>
      <c r="F9413" s="3" t="s">
        <v>43685</v>
      </c>
      <c r="G9413" s="3" t="s">
        <v>43686</v>
      </c>
      <c r="H9413" s="3" t="s">
        <v>43687</v>
      </c>
    </row>
    <row r="9414" spans="1:8" ht="43.5" x14ac:dyDescent="0.35">
      <c r="A9414" s="4">
        <v>92481</v>
      </c>
      <c r="B9414" s="1">
        <v>45264</v>
      </c>
      <c r="C9414" s="2">
        <v>0.40652777777777777</v>
      </c>
      <c r="D9414" s="3" t="s">
        <v>892</v>
      </c>
      <c r="E9414" s="3" t="s">
        <v>43691</v>
      </c>
      <c r="F9414" s="3" t="s">
        <v>43689</v>
      </c>
      <c r="G9414" s="3" t="s">
        <v>1117</v>
      </c>
      <c r="H9414" s="3" t="s">
        <v>43690</v>
      </c>
    </row>
    <row r="9415" spans="1:8" ht="58" x14ac:dyDescent="0.35">
      <c r="A9415" s="4">
        <v>36726</v>
      </c>
      <c r="B9415" s="1">
        <v>45264</v>
      </c>
      <c r="C9415" s="2">
        <v>0.40723379629629625</v>
      </c>
      <c r="D9415" s="3" t="s">
        <v>43692</v>
      </c>
      <c r="E9415" s="3" t="s">
        <v>15262</v>
      </c>
      <c r="F9415" s="3" t="s">
        <v>43693</v>
      </c>
      <c r="G9415" s="3" t="s">
        <v>43694</v>
      </c>
      <c r="H9415" s="3" t="s">
        <v>29</v>
      </c>
    </row>
    <row r="9416" spans="1:8" ht="58" x14ac:dyDescent="0.35">
      <c r="A9416" s="4">
        <v>39262</v>
      </c>
      <c r="B9416" s="1">
        <v>45264</v>
      </c>
      <c r="C9416" s="2">
        <v>0.40982638888888889</v>
      </c>
      <c r="D9416" s="3" t="s">
        <v>167</v>
      </c>
      <c r="E9416" s="3" t="s">
        <v>43697</v>
      </c>
      <c r="F9416" s="3" t="s">
        <v>43695</v>
      </c>
      <c r="G9416" s="3" t="s">
        <v>13243</v>
      </c>
      <c r="H9416" s="3" t="s">
        <v>43696</v>
      </c>
    </row>
    <row r="9417" spans="1:8" ht="29" x14ac:dyDescent="0.35">
      <c r="A9417" s="4">
        <v>34365</v>
      </c>
      <c r="B9417" s="1">
        <v>45264</v>
      </c>
      <c r="C9417" s="2">
        <v>0.41104166666666669</v>
      </c>
      <c r="D9417" s="3" t="s">
        <v>892</v>
      </c>
      <c r="E9417" s="3" t="s">
        <v>43699</v>
      </c>
      <c r="F9417" s="3" t="s">
        <v>43698</v>
      </c>
      <c r="G9417" s="3" t="s">
        <v>10658</v>
      </c>
      <c r="H9417" s="3" t="s">
        <v>12391</v>
      </c>
    </row>
    <row r="9418" spans="1:8" ht="29" x14ac:dyDescent="0.35">
      <c r="A9418" s="4">
        <v>38854</v>
      </c>
      <c r="B9418" s="1">
        <v>45264</v>
      </c>
      <c r="C9418" s="2">
        <v>0.41119212962962964</v>
      </c>
      <c r="D9418" s="3" t="s">
        <v>43700</v>
      </c>
      <c r="E9418" s="3" t="s">
        <v>43703</v>
      </c>
      <c r="F9418" s="3" t="s">
        <v>43701</v>
      </c>
      <c r="G9418" s="3" t="s">
        <v>14371</v>
      </c>
      <c r="H9418" s="3" t="s">
        <v>43702</v>
      </c>
    </row>
    <row r="9419" spans="1:8" ht="72.5" x14ac:dyDescent="0.35">
      <c r="A9419" s="4">
        <v>111400</v>
      </c>
      <c r="B9419" s="1">
        <v>45264</v>
      </c>
      <c r="C9419" s="2">
        <v>0.41208333333333336</v>
      </c>
      <c r="D9419" s="3" t="s">
        <v>1403</v>
      </c>
      <c r="E9419" s="3" t="s">
        <v>43706</v>
      </c>
      <c r="F9419" s="3" t="s">
        <v>43704</v>
      </c>
      <c r="G9419" s="3" t="s">
        <v>11408</v>
      </c>
      <c r="H9419" s="3" t="s">
        <v>43705</v>
      </c>
    </row>
    <row r="9420" spans="1:8" x14ac:dyDescent="0.35">
      <c r="A9420" s="4">
        <v>42936</v>
      </c>
      <c r="B9420" s="1">
        <v>45264</v>
      </c>
      <c r="C9420" s="2">
        <v>0.41416666666666663</v>
      </c>
      <c r="D9420" s="3" t="s">
        <v>1132</v>
      </c>
      <c r="E9420" s="3" t="s">
        <v>43707</v>
      </c>
      <c r="F9420" s="3" t="s">
        <v>11759</v>
      </c>
      <c r="G9420" s="3" t="s">
        <v>43707</v>
      </c>
      <c r="H9420" s="3" t="s">
        <v>1325</v>
      </c>
    </row>
    <row r="9421" spans="1:8" ht="116" x14ac:dyDescent="0.35">
      <c r="A9421" s="4">
        <v>169560</v>
      </c>
      <c r="B9421" s="1">
        <v>45264</v>
      </c>
      <c r="C9421" s="2">
        <v>0.4145138888888889</v>
      </c>
      <c r="D9421" s="3" t="s">
        <v>21762</v>
      </c>
      <c r="E9421" s="3" t="s">
        <v>43711</v>
      </c>
      <c r="F9421" s="3" t="s">
        <v>43708</v>
      </c>
      <c r="G9421" s="3" t="s">
        <v>43709</v>
      </c>
      <c r="H9421" s="3" t="s">
        <v>43710</v>
      </c>
    </row>
    <row r="9422" spans="1:8" ht="43.5" x14ac:dyDescent="0.35">
      <c r="A9422" s="4">
        <v>49589</v>
      </c>
      <c r="B9422" s="1">
        <v>45264</v>
      </c>
      <c r="C9422" s="2">
        <v>0.41479166666666667</v>
      </c>
      <c r="D9422" s="3" t="s">
        <v>985</v>
      </c>
      <c r="E9422" s="3" t="s">
        <v>14728</v>
      </c>
      <c r="F9422" s="3" t="s">
        <v>43712</v>
      </c>
      <c r="G9422" s="3" t="s">
        <v>104</v>
      </c>
      <c r="H9422" s="3" t="s">
        <v>43713</v>
      </c>
    </row>
    <row r="9423" spans="1:8" ht="58" x14ac:dyDescent="0.35">
      <c r="A9423" s="4">
        <v>159768</v>
      </c>
      <c r="B9423" s="1">
        <v>45264</v>
      </c>
      <c r="C9423" s="2">
        <v>0.41586805555555556</v>
      </c>
      <c r="D9423" s="3" t="s">
        <v>43714</v>
      </c>
      <c r="E9423" s="3" t="s">
        <v>43717</v>
      </c>
      <c r="F9423" s="3" t="s">
        <v>43715</v>
      </c>
      <c r="G9423" s="3" t="s">
        <v>43716</v>
      </c>
      <c r="H9423" s="3" t="s">
        <v>12610</v>
      </c>
    </row>
    <row r="9424" spans="1:8" x14ac:dyDescent="0.35">
      <c r="A9424" s="4">
        <v>160660</v>
      </c>
      <c r="B9424" s="1">
        <v>45264</v>
      </c>
      <c r="C9424" s="2">
        <v>0.41601851851851851</v>
      </c>
      <c r="D9424" s="3" t="s">
        <v>43718</v>
      </c>
      <c r="E9424" s="3" t="s">
        <v>43719</v>
      </c>
      <c r="F9424" s="3" t="s">
        <v>2012</v>
      </c>
      <c r="G9424" s="3" t="s">
        <v>43719</v>
      </c>
      <c r="H9424" s="3" t="s">
        <v>12358</v>
      </c>
    </row>
    <row r="9425" spans="1:8" ht="29" x14ac:dyDescent="0.35">
      <c r="A9425" s="4">
        <v>194004</v>
      </c>
      <c r="B9425" s="1">
        <v>45264</v>
      </c>
      <c r="C9425" s="2">
        <v>0.41784722222222226</v>
      </c>
      <c r="D9425" s="3" t="s">
        <v>43720</v>
      </c>
      <c r="E9425" s="3" t="s">
        <v>43724</v>
      </c>
      <c r="F9425" s="3" t="s">
        <v>43721</v>
      </c>
      <c r="G9425" s="3" t="s">
        <v>43722</v>
      </c>
      <c r="H9425" s="3" t="s">
        <v>43723</v>
      </c>
    </row>
    <row r="9426" spans="1:8" x14ac:dyDescent="0.35">
      <c r="A9426" s="4">
        <v>43137</v>
      </c>
      <c r="B9426" s="1">
        <v>45264</v>
      </c>
      <c r="C9426" s="2">
        <v>0.4178587962962963</v>
      </c>
      <c r="D9426" s="3" t="s">
        <v>985</v>
      </c>
      <c r="E9426" s="3" t="s">
        <v>43725</v>
      </c>
      <c r="F9426" s="3" t="s">
        <v>11759</v>
      </c>
      <c r="G9426" s="3" t="s">
        <v>43725</v>
      </c>
      <c r="H9426" s="3" t="s">
        <v>10489</v>
      </c>
    </row>
    <row r="9427" spans="1:8" ht="43.5" x14ac:dyDescent="0.35">
      <c r="A9427" s="4">
        <v>36585</v>
      </c>
      <c r="B9427" s="1">
        <v>45264</v>
      </c>
      <c r="C9427" s="2">
        <v>0.42001157407407402</v>
      </c>
      <c r="D9427" s="3" t="s">
        <v>43726</v>
      </c>
      <c r="E9427" s="3" t="s">
        <v>43730</v>
      </c>
      <c r="F9427" s="3" t="s">
        <v>43727</v>
      </c>
      <c r="G9427" s="3" t="s">
        <v>43728</v>
      </c>
      <c r="H9427" s="3" t="s">
        <v>43729</v>
      </c>
    </row>
    <row r="9428" spans="1:8" x14ac:dyDescent="0.35">
      <c r="A9428" s="4">
        <v>193032</v>
      </c>
      <c r="B9428" s="1">
        <v>45264</v>
      </c>
      <c r="C9428" s="2">
        <v>0.42053240740740744</v>
      </c>
      <c r="D9428" s="3" t="s">
        <v>167</v>
      </c>
      <c r="E9428" s="3" t="s">
        <v>43731</v>
      </c>
      <c r="F9428" s="3" t="s">
        <v>11759</v>
      </c>
      <c r="G9428" s="3" t="s">
        <v>15071</v>
      </c>
      <c r="H9428" s="3" t="s">
        <v>1325</v>
      </c>
    </row>
    <row r="9429" spans="1:8" ht="43.5" x14ac:dyDescent="0.35">
      <c r="A9429" s="4">
        <v>37720</v>
      </c>
      <c r="B9429" s="1">
        <v>45264</v>
      </c>
      <c r="C9429" s="2">
        <v>0.42225694444444445</v>
      </c>
      <c r="D9429" s="3" t="s">
        <v>12353</v>
      </c>
      <c r="E9429" s="3" t="s">
        <v>43735</v>
      </c>
      <c r="F9429" s="3" t="s">
        <v>43732</v>
      </c>
      <c r="G9429" s="3" t="s">
        <v>43733</v>
      </c>
      <c r="H9429" s="3" t="s">
        <v>43734</v>
      </c>
    </row>
    <row r="9430" spans="1:8" x14ac:dyDescent="0.35">
      <c r="A9430" s="4">
        <v>74388</v>
      </c>
      <c r="B9430" s="1">
        <v>45264</v>
      </c>
      <c r="C9430" s="2">
        <v>0.42285879629629625</v>
      </c>
      <c r="D9430" s="3" t="s">
        <v>506</v>
      </c>
      <c r="E9430" s="3" t="s">
        <v>506</v>
      </c>
      <c r="F9430" s="3" t="s">
        <v>506</v>
      </c>
      <c r="G9430" s="3" t="s">
        <v>506</v>
      </c>
      <c r="H9430" s="3" t="s">
        <v>506</v>
      </c>
    </row>
    <row r="9431" spans="1:8" ht="87" x14ac:dyDescent="0.35">
      <c r="A9431" s="4">
        <v>182371</v>
      </c>
      <c r="B9431" s="1">
        <v>45264</v>
      </c>
      <c r="C9431" s="2">
        <v>0.42331018518518521</v>
      </c>
      <c r="D9431" s="3" t="s">
        <v>985</v>
      </c>
      <c r="E9431" s="3" t="s">
        <v>43737</v>
      </c>
      <c r="F9431" s="3" t="s">
        <v>11242</v>
      </c>
      <c r="G9431" s="3" t="s">
        <v>11828</v>
      </c>
      <c r="H9431" s="3" t="s">
        <v>43736</v>
      </c>
    </row>
    <row r="9432" spans="1:8" x14ac:dyDescent="0.35">
      <c r="A9432" s="4">
        <v>4712</v>
      </c>
      <c r="B9432" s="1">
        <v>45264</v>
      </c>
      <c r="C9432" s="2">
        <v>0.42335648148148147</v>
      </c>
      <c r="D9432" s="3" t="s">
        <v>892</v>
      </c>
      <c r="E9432" s="3" t="s">
        <v>43740</v>
      </c>
      <c r="F9432" s="3" t="s">
        <v>43738</v>
      </c>
      <c r="G9432" s="3" t="s">
        <v>11021</v>
      </c>
      <c r="H9432" s="3" t="s">
        <v>43739</v>
      </c>
    </row>
    <row r="9433" spans="1:8" x14ac:dyDescent="0.35">
      <c r="A9433" s="4">
        <v>130573</v>
      </c>
      <c r="B9433" s="1">
        <v>45264</v>
      </c>
      <c r="C9433" s="2">
        <v>0.42429398148148145</v>
      </c>
      <c r="D9433" s="3" t="s">
        <v>10317</v>
      </c>
      <c r="E9433" s="3" t="s">
        <v>43741</v>
      </c>
      <c r="F9433" s="3" t="s">
        <v>2012</v>
      </c>
      <c r="G9433" s="3" t="s">
        <v>43741</v>
      </c>
      <c r="H9433" s="3" t="s">
        <v>43742</v>
      </c>
    </row>
    <row r="9434" spans="1:8" ht="58" x14ac:dyDescent="0.35">
      <c r="A9434" s="4">
        <v>19344</v>
      </c>
      <c r="B9434" s="1">
        <v>45264</v>
      </c>
      <c r="C9434" s="2">
        <v>0.42577546296296293</v>
      </c>
      <c r="D9434" s="3" t="s">
        <v>43744</v>
      </c>
      <c r="E9434" s="3" t="s">
        <v>13521</v>
      </c>
      <c r="F9434" s="3" t="s">
        <v>43745</v>
      </c>
      <c r="G9434" s="3" t="s">
        <v>43746</v>
      </c>
      <c r="H9434" s="3" t="s">
        <v>43747</v>
      </c>
    </row>
    <row r="9435" spans="1:8" ht="43.5" x14ac:dyDescent="0.35">
      <c r="A9435" s="4">
        <v>34449</v>
      </c>
      <c r="B9435" s="1">
        <v>45264</v>
      </c>
      <c r="C9435" s="2">
        <v>0.42608796296296297</v>
      </c>
      <c r="D9435" s="3" t="s">
        <v>985</v>
      </c>
      <c r="E9435" s="3" t="s">
        <v>43750</v>
      </c>
      <c r="F9435" s="3" t="s">
        <v>43748</v>
      </c>
      <c r="G9435" s="3" t="s">
        <v>43749</v>
      </c>
      <c r="H9435" s="3" t="s">
        <v>4190</v>
      </c>
    </row>
    <row r="9436" spans="1:8" x14ac:dyDescent="0.35">
      <c r="A9436" s="4">
        <v>32226</v>
      </c>
      <c r="B9436" s="1">
        <v>45264</v>
      </c>
      <c r="C9436" s="2">
        <v>0.42865740740740743</v>
      </c>
      <c r="D9436" s="3" t="s">
        <v>11387</v>
      </c>
      <c r="E9436" s="3" t="s">
        <v>43752</v>
      </c>
      <c r="F9436" s="3" t="s">
        <v>15932</v>
      </c>
      <c r="G9436" s="3" t="s">
        <v>11804</v>
      </c>
      <c r="H9436" s="3" t="s">
        <v>43751</v>
      </c>
    </row>
    <row r="9437" spans="1:8" ht="29" x14ac:dyDescent="0.35">
      <c r="A9437" s="4">
        <v>153060</v>
      </c>
      <c r="B9437" s="1">
        <v>45264</v>
      </c>
      <c r="C9437" s="2">
        <v>0.42868055555555556</v>
      </c>
      <c r="D9437" s="3" t="s">
        <v>43753</v>
      </c>
      <c r="E9437" s="3" t="s">
        <v>43755</v>
      </c>
      <c r="F9437" s="3" t="s">
        <v>1519</v>
      </c>
      <c r="G9437" s="3" t="s">
        <v>14382</v>
      </c>
      <c r="H9437" s="3" t="s">
        <v>43754</v>
      </c>
    </row>
    <row r="9438" spans="1:8" ht="43.5" x14ac:dyDescent="0.35">
      <c r="A9438" s="4">
        <v>53475</v>
      </c>
      <c r="B9438" s="1">
        <v>45264</v>
      </c>
      <c r="C9438" s="2">
        <v>0.4307407407407407</v>
      </c>
      <c r="D9438" s="3" t="s">
        <v>43756</v>
      </c>
      <c r="E9438" s="3" t="s">
        <v>43759</v>
      </c>
      <c r="F9438" s="3" t="s">
        <v>27551</v>
      </c>
      <c r="G9438" s="3" t="s">
        <v>43757</v>
      </c>
      <c r="H9438" s="3" t="s">
        <v>43758</v>
      </c>
    </row>
    <row r="9439" spans="1:8" ht="101.5" x14ac:dyDescent="0.35">
      <c r="A9439" s="4">
        <v>208964</v>
      </c>
      <c r="B9439" s="1">
        <v>45264</v>
      </c>
      <c r="C9439" s="2">
        <v>0.43091435185185184</v>
      </c>
      <c r="D9439" s="3" t="s">
        <v>43760</v>
      </c>
      <c r="E9439" s="3" t="s">
        <v>43764</v>
      </c>
      <c r="F9439" s="3" t="s">
        <v>43761</v>
      </c>
      <c r="G9439" s="3" t="s">
        <v>43762</v>
      </c>
      <c r="H9439" s="3" t="s">
        <v>43763</v>
      </c>
    </row>
    <row r="9440" spans="1:8" ht="29" x14ac:dyDescent="0.35">
      <c r="A9440" s="4">
        <v>39907</v>
      </c>
      <c r="B9440" s="1">
        <v>45264</v>
      </c>
      <c r="C9440" s="2">
        <v>0.43141203703703707</v>
      </c>
      <c r="D9440" s="3" t="s">
        <v>892</v>
      </c>
      <c r="E9440" s="3" t="s">
        <v>43765</v>
      </c>
      <c r="F9440" s="3" t="s">
        <v>13143</v>
      </c>
      <c r="G9440" s="3" t="s">
        <v>10658</v>
      </c>
      <c r="H9440" s="3" t="s">
        <v>11776</v>
      </c>
    </row>
    <row r="9441" spans="1:8" x14ac:dyDescent="0.35">
      <c r="A9441" s="4">
        <v>144393</v>
      </c>
      <c r="B9441" s="1">
        <v>45264</v>
      </c>
      <c r="C9441" s="2">
        <v>0.43144675925925924</v>
      </c>
      <c r="D9441" s="3" t="s">
        <v>106</v>
      </c>
      <c r="E9441" s="3" t="s">
        <v>106</v>
      </c>
      <c r="F9441" s="3" t="s">
        <v>106</v>
      </c>
      <c r="G9441" s="3" t="s">
        <v>43766</v>
      </c>
      <c r="H9441" s="3" t="s">
        <v>3017</v>
      </c>
    </row>
    <row r="9442" spans="1:8" ht="159.5" x14ac:dyDescent="0.35">
      <c r="A9442" s="4">
        <v>122265</v>
      </c>
      <c r="B9442" s="1">
        <v>45264</v>
      </c>
      <c r="C9442" s="2">
        <v>0.4321875</v>
      </c>
      <c r="D9442" s="3" t="s">
        <v>43767</v>
      </c>
      <c r="E9442" s="3" t="s">
        <v>12058</v>
      </c>
      <c r="F9442" s="3" t="s">
        <v>12068</v>
      </c>
      <c r="G9442" s="3" t="s">
        <v>11732</v>
      </c>
      <c r="H9442" s="3" t="s">
        <v>43768</v>
      </c>
    </row>
    <row r="9443" spans="1:8" ht="43.5" x14ac:dyDescent="0.35">
      <c r="A9443" s="4">
        <v>48678</v>
      </c>
      <c r="B9443" s="1">
        <v>45264</v>
      </c>
      <c r="C9443" s="2">
        <v>0.43309027777777781</v>
      </c>
      <c r="D9443" s="3" t="s">
        <v>1436</v>
      </c>
      <c r="E9443" s="3" t="s">
        <v>43771</v>
      </c>
      <c r="F9443" s="3" t="s">
        <v>43769</v>
      </c>
      <c r="G9443" s="3" t="s">
        <v>11703</v>
      </c>
      <c r="H9443" s="3" t="s">
        <v>43770</v>
      </c>
    </row>
    <row r="9444" spans="1:8" ht="58" x14ac:dyDescent="0.35">
      <c r="A9444" s="4">
        <v>183685</v>
      </c>
      <c r="B9444" s="1">
        <v>45264</v>
      </c>
      <c r="C9444" s="2">
        <v>0.43555555555555553</v>
      </c>
      <c r="D9444" s="3" t="s">
        <v>985</v>
      </c>
      <c r="E9444" s="3" t="s">
        <v>14235</v>
      </c>
      <c r="F9444" s="3" t="s">
        <v>43772</v>
      </c>
      <c r="G9444" s="3" t="s">
        <v>43773</v>
      </c>
      <c r="H9444" s="3" t="s">
        <v>43774</v>
      </c>
    </row>
    <row r="9445" spans="1:8" ht="72.5" x14ac:dyDescent="0.35">
      <c r="A9445" s="4">
        <v>16679</v>
      </c>
      <c r="B9445" s="1">
        <v>45264</v>
      </c>
      <c r="C9445" s="2">
        <v>0.43578703703703708</v>
      </c>
      <c r="D9445" s="3" t="s">
        <v>12539</v>
      </c>
      <c r="E9445" s="3" t="s">
        <v>43778</v>
      </c>
      <c r="F9445" s="3" t="s">
        <v>43775</v>
      </c>
      <c r="G9445" s="3" t="s">
        <v>43776</v>
      </c>
      <c r="H9445" s="3" t="s">
        <v>43777</v>
      </c>
    </row>
    <row r="9446" spans="1:8" ht="43.5" x14ac:dyDescent="0.35">
      <c r="A9446" s="4">
        <v>166669</v>
      </c>
      <c r="B9446" s="1">
        <v>45264</v>
      </c>
      <c r="C9446" s="2">
        <v>0.43615740740740744</v>
      </c>
      <c r="D9446" s="3" t="s">
        <v>43779</v>
      </c>
      <c r="E9446" s="3" t="s">
        <v>43782</v>
      </c>
      <c r="F9446" s="3" t="s">
        <v>43780</v>
      </c>
      <c r="G9446" s="3" t="s">
        <v>11825</v>
      </c>
      <c r="H9446" s="3" t="s">
        <v>43781</v>
      </c>
    </row>
    <row r="9447" spans="1:8" x14ac:dyDescent="0.35">
      <c r="A9447" s="4">
        <v>122265</v>
      </c>
      <c r="B9447" s="1">
        <v>45264</v>
      </c>
      <c r="C9447" s="2">
        <v>0.43635416666666665</v>
      </c>
      <c r="D9447" s="3" t="s">
        <v>43783</v>
      </c>
      <c r="E9447" s="3" t="s">
        <v>12058</v>
      </c>
      <c r="F9447" s="3" t="s">
        <v>43784</v>
      </c>
      <c r="G9447" s="3" t="s">
        <v>11732</v>
      </c>
      <c r="H9447" s="3" t="s">
        <v>43785</v>
      </c>
    </row>
    <row r="9448" spans="1:8" ht="29" x14ac:dyDescent="0.35">
      <c r="A9448" s="4">
        <v>41587</v>
      </c>
      <c r="B9448" s="1">
        <v>45264</v>
      </c>
      <c r="C9448" s="2">
        <v>0.43637731481481484</v>
      </c>
      <c r="D9448" s="3" t="s">
        <v>892</v>
      </c>
      <c r="E9448" s="3" t="s">
        <v>43788</v>
      </c>
      <c r="F9448" s="3" t="s">
        <v>43786</v>
      </c>
      <c r="G9448" s="3" t="s">
        <v>13342</v>
      </c>
      <c r="H9448" s="3" t="s">
        <v>43787</v>
      </c>
    </row>
    <row r="9449" spans="1:8" ht="43.5" x14ac:dyDescent="0.35">
      <c r="A9449" s="4">
        <v>208680</v>
      </c>
      <c r="B9449" s="1">
        <v>45264</v>
      </c>
      <c r="C9449" s="2">
        <v>0.4381944444444445</v>
      </c>
      <c r="D9449" s="3" t="s">
        <v>1702</v>
      </c>
      <c r="E9449" s="3" t="s">
        <v>43791</v>
      </c>
      <c r="F9449" s="3" t="s">
        <v>43789</v>
      </c>
      <c r="G9449" s="3" t="s">
        <v>12011</v>
      </c>
      <c r="H9449" s="3" t="s">
        <v>43790</v>
      </c>
    </row>
    <row r="9450" spans="1:8" ht="43.5" x14ac:dyDescent="0.35">
      <c r="A9450" s="4">
        <v>47008</v>
      </c>
      <c r="B9450" s="1">
        <v>45264</v>
      </c>
      <c r="C9450" s="2">
        <v>0.44043981481481481</v>
      </c>
      <c r="D9450" s="3" t="s">
        <v>1299</v>
      </c>
      <c r="E9450" s="3" t="s">
        <v>14234</v>
      </c>
      <c r="F9450" s="3" t="s">
        <v>43792</v>
      </c>
      <c r="G9450" s="3" t="s">
        <v>12935</v>
      </c>
      <c r="H9450" s="3" t="s">
        <v>43793</v>
      </c>
    </row>
    <row r="9451" spans="1:8" ht="58" x14ac:dyDescent="0.35">
      <c r="A9451" s="4">
        <v>180337</v>
      </c>
      <c r="B9451" s="1">
        <v>45264</v>
      </c>
      <c r="C9451" s="2">
        <v>0.44123842592592594</v>
      </c>
      <c r="D9451" s="3" t="s">
        <v>779</v>
      </c>
      <c r="E9451" s="3" t="s">
        <v>43797</v>
      </c>
      <c r="F9451" s="3" t="s">
        <v>43794</v>
      </c>
      <c r="G9451" s="3" t="s">
        <v>43795</v>
      </c>
      <c r="H9451" s="3" t="s">
        <v>43796</v>
      </c>
    </row>
    <row r="9452" spans="1:8" ht="29" x14ac:dyDescent="0.35">
      <c r="A9452" s="4">
        <v>43381</v>
      </c>
      <c r="B9452" s="1">
        <v>45264</v>
      </c>
      <c r="C9452" s="2">
        <v>0.44166666666666665</v>
      </c>
      <c r="D9452" s="3" t="s">
        <v>43798</v>
      </c>
      <c r="E9452" s="3" t="s">
        <v>12790</v>
      </c>
      <c r="F9452" s="3" t="s">
        <v>12830</v>
      </c>
      <c r="G9452" s="3" t="s">
        <v>12790</v>
      </c>
      <c r="H9452" s="3" t="s">
        <v>43799</v>
      </c>
    </row>
    <row r="9453" spans="1:8" ht="29" x14ac:dyDescent="0.35">
      <c r="A9453" s="4">
        <v>43553</v>
      </c>
      <c r="B9453" s="1">
        <v>45264</v>
      </c>
      <c r="C9453" s="2">
        <v>0.44189814814814815</v>
      </c>
      <c r="D9453" s="3" t="s">
        <v>892</v>
      </c>
      <c r="E9453" s="3" t="s">
        <v>43802</v>
      </c>
      <c r="F9453" s="3" t="s">
        <v>43800</v>
      </c>
      <c r="G9453" s="3" t="s">
        <v>10658</v>
      </c>
      <c r="H9453" s="3" t="s">
        <v>43801</v>
      </c>
    </row>
    <row r="9454" spans="1:8" ht="29" x14ac:dyDescent="0.35">
      <c r="A9454" s="4">
        <v>3053</v>
      </c>
      <c r="B9454" s="1">
        <v>45264</v>
      </c>
      <c r="C9454" s="2">
        <v>0.44358796296296293</v>
      </c>
      <c r="D9454" s="3" t="s">
        <v>985</v>
      </c>
      <c r="E9454" s="3" t="s">
        <v>43805</v>
      </c>
      <c r="F9454" s="3" t="s">
        <v>43803</v>
      </c>
      <c r="G9454" s="3" t="s">
        <v>104</v>
      </c>
      <c r="H9454" s="3" t="s">
        <v>43804</v>
      </c>
    </row>
    <row r="9455" spans="1:8" ht="43.5" x14ac:dyDescent="0.35">
      <c r="A9455" s="4">
        <v>50975</v>
      </c>
      <c r="B9455" s="1">
        <v>45264</v>
      </c>
      <c r="C9455" s="2">
        <v>0.44383101851851853</v>
      </c>
      <c r="D9455" s="3" t="s">
        <v>43806</v>
      </c>
      <c r="E9455" s="3" t="s">
        <v>15243</v>
      </c>
      <c r="F9455" s="3" t="s">
        <v>43807</v>
      </c>
      <c r="G9455" s="3" t="s">
        <v>43808</v>
      </c>
      <c r="H9455" s="3" t="s">
        <v>43809</v>
      </c>
    </row>
    <row r="9456" spans="1:8" ht="58" x14ac:dyDescent="0.35">
      <c r="A9456" s="4">
        <v>42579</v>
      </c>
      <c r="B9456" s="1">
        <v>45264</v>
      </c>
      <c r="C9456" s="2">
        <v>0.4444791666666667</v>
      </c>
      <c r="D9456" s="3" t="s">
        <v>43810</v>
      </c>
      <c r="E9456" s="3" t="s">
        <v>43814</v>
      </c>
      <c r="F9456" s="3" t="s">
        <v>43811</v>
      </c>
      <c r="G9456" s="3" t="s">
        <v>43812</v>
      </c>
      <c r="H9456" s="3" t="s">
        <v>43813</v>
      </c>
    </row>
    <row r="9457" spans="1:8" ht="188.5" x14ac:dyDescent="0.35">
      <c r="A9457" s="4">
        <v>46909</v>
      </c>
      <c r="B9457" s="1">
        <v>45264</v>
      </c>
      <c r="C9457" s="2">
        <v>0.44493055555555555</v>
      </c>
      <c r="D9457" s="3" t="s">
        <v>43815</v>
      </c>
      <c r="E9457" s="3" t="s">
        <v>28412</v>
      </c>
      <c r="F9457" s="3" t="s">
        <v>43816</v>
      </c>
      <c r="G9457" s="3" t="s">
        <v>11732</v>
      </c>
      <c r="H9457" s="3" t="s">
        <v>43817</v>
      </c>
    </row>
    <row r="9458" spans="1:8" ht="188.5" x14ac:dyDescent="0.35">
      <c r="A9458" s="4">
        <v>46909</v>
      </c>
      <c r="B9458" s="1">
        <v>45264</v>
      </c>
      <c r="C9458" s="2">
        <v>0.44515046296296296</v>
      </c>
      <c r="D9458" s="3" t="s">
        <v>43815</v>
      </c>
      <c r="E9458" s="3" t="s">
        <v>28412</v>
      </c>
      <c r="F9458" s="3" t="s">
        <v>43816</v>
      </c>
      <c r="G9458" s="3" t="s">
        <v>11732</v>
      </c>
      <c r="H9458" s="3" t="s">
        <v>43817</v>
      </c>
    </row>
    <row r="9459" spans="1:8" ht="29" x14ac:dyDescent="0.35">
      <c r="A9459" s="4">
        <v>45962</v>
      </c>
      <c r="B9459" s="1">
        <v>45264</v>
      </c>
      <c r="C9459" s="2">
        <v>0.44599537037037035</v>
      </c>
      <c r="D9459" s="3" t="s">
        <v>43818</v>
      </c>
      <c r="E9459" s="3" t="s">
        <v>15608</v>
      </c>
      <c r="F9459" s="3" t="s">
        <v>43819</v>
      </c>
      <c r="G9459" s="3" t="s">
        <v>43820</v>
      </c>
      <c r="H9459" s="3" t="s">
        <v>43821</v>
      </c>
    </row>
    <row r="9460" spans="1:8" ht="29" x14ac:dyDescent="0.35">
      <c r="A9460" s="4">
        <v>122535</v>
      </c>
      <c r="B9460" s="1">
        <v>45264</v>
      </c>
      <c r="C9460" s="2">
        <v>0.4475810185185185</v>
      </c>
      <c r="D9460" s="3" t="s">
        <v>10416</v>
      </c>
      <c r="E9460" s="3" t="s">
        <v>15268</v>
      </c>
      <c r="F9460" s="3" t="s">
        <v>43822</v>
      </c>
      <c r="G9460" s="3" t="s">
        <v>104</v>
      </c>
      <c r="H9460" s="3" t="s">
        <v>43804</v>
      </c>
    </row>
    <row r="9461" spans="1:8" ht="43.5" x14ac:dyDescent="0.35">
      <c r="A9461" s="4">
        <v>43251</v>
      </c>
      <c r="B9461" s="1">
        <v>45264</v>
      </c>
      <c r="C9461" s="2">
        <v>0.44928240740740738</v>
      </c>
      <c r="D9461" s="3" t="s">
        <v>892</v>
      </c>
      <c r="E9461" s="3" t="s">
        <v>13268</v>
      </c>
      <c r="F9461" s="3" t="s">
        <v>43823</v>
      </c>
      <c r="G9461" s="3" t="s">
        <v>11177</v>
      </c>
      <c r="H9461" s="3" t="s">
        <v>43824</v>
      </c>
    </row>
    <row r="9462" spans="1:8" ht="29" x14ac:dyDescent="0.35">
      <c r="A9462" s="4">
        <v>117086</v>
      </c>
      <c r="B9462" s="1">
        <v>45264</v>
      </c>
      <c r="C9462" s="2">
        <v>0.4493287037037037</v>
      </c>
      <c r="D9462" s="3" t="s">
        <v>1702</v>
      </c>
      <c r="E9462" s="3" t="s">
        <v>43826</v>
      </c>
      <c r="F9462" s="3" t="s">
        <v>43825</v>
      </c>
      <c r="G9462" s="3" t="s">
        <v>12195</v>
      </c>
      <c r="H9462" s="3" t="s">
        <v>14866</v>
      </c>
    </row>
    <row r="9463" spans="1:8" ht="29" x14ac:dyDescent="0.35">
      <c r="A9463" s="4">
        <v>35594</v>
      </c>
      <c r="B9463" s="1">
        <v>45264</v>
      </c>
      <c r="C9463" s="2">
        <v>0.45424768518518516</v>
      </c>
      <c r="D9463" s="3" t="s">
        <v>43827</v>
      </c>
      <c r="E9463" s="3" t="s">
        <v>43831</v>
      </c>
      <c r="F9463" s="3" t="s">
        <v>43828</v>
      </c>
      <c r="G9463" s="3" t="s">
        <v>43829</v>
      </c>
      <c r="H9463" s="3" t="s">
        <v>43830</v>
      </c>
    </row>
    <row r="9464" spans="1:8" x14ac:dyDescent="0.35">
      <c r="A9464" s="4">
        <v>10443</v>
      </c>
      <c r="B9464" s="1">
        <v>45264</v>
      </c>
      <c r="C9464" s="2">
        <v>0.45472222222222225</v>
      </c>
      <c r="D9464" s="3" t="s">
        <v>10328</v>
      </c>
      <c r="E9464" s="3" t="s">
        <v>963</v>
      </c>
      <c r="F9464" s="3" t="s">
        <v>12751</v>
      </c>
      <c r="G9464" s="3" t="s">
        <v>963</v>
      </c>
      <c r="H9464" s="3" t="s">
        <v>43832</v>
      </c>
    </row>
    <row r="9465" spans="1:8" ht="72.5" x14ac:dyDescent="0.35">
      <c r="A9465" s="4">
        <v>57184</v>
      </c>
      <c r="B9465" s="1">
        <v>45264</v>
      </c>
      <c r="C9465" s="2">
        <v>0.45849537037037041</v>
      </c>
      <c r="D9465" s="3" t="s">
        <v>43833</v>
      </c>
      <c r="E9465" s="3" t="s">
        <v>43836</v>
      </c>
      <c r="F9465" s="3" t="s">
        <v>43834</v>
      </c>
      <c r="G9465" s="3" t="s">
        <v>43835</v>
      </c>
      <c r="H9465" s="3" t="s">
        <v>12610</v>
      </c>
    </row>
    <row r="9466" spans="1:8" x14ac:dyDescent="0.35">
      <c r="A9466" s="4">
        <v>44616</v>
      </c>
      <c r="B9466" s="1">
        <v>45264</v>
      </c>
      <c r="C9466" s="2">
        <v>0.45874999999999999</v>
      </c>
      <c r="D9466" s="3" t="s">
        <v>43837</v>
      </c>
      <c r="E9466" s="3" t="s">
        <v>11296</v>
      </c>
      <c r="F9466" s="3" t="s">
        <v>14056</v>
      </c>
      <c r="G9466" s="3" t="s">
        <v>11021</v>
      </c>
      <c r="H9466" s="3" t="s">
        <v>15389</v>
      </c>
    </row>
    <row r="9467" spans="1:8" ht="72.5" x14ac:dyDescent="0.35">
      <c r="A9467" s="4">
        <v>195676</v>
      </c>
      <c r="B9467" s="1">
        <v>45264</v>
      </c>
      <c r="C9467" s="2">
        <v>0.45996527777777779</v>
      </c>
      <c r="D9467" s="3" t="s">
        <v>11107</v>
      </c>
      <c r="E9467" s="3" t="s">
        <v>43840</v>
      </c>
      <c r="F9467" s="3" t="s">
        <v>43838</v>
      </c>
      <c r="G9467" s="3" t="s">
        <v>43839</v>
      </c>
      <c r="H9467" s="3" t="s">
        <v>12274</v>
      </c>
    </row>
    <row r="9468" spans="1:8" ht="87" x14ac:dyDescent="0.35">
      <c r="A9468" s="4">
        <v>51403</v>
      </c>
      <c r="B9468" s="1">
        <v>45264</v>
      </c>
      <c r="C9468" s="2">
        <v>0.46037037037037037</v>
      </c>
      <c r="D9468" s="3" t="s">
        <v>167</v>
      </c>
      <c r="E9468" s="3" t="s">
        <v>18793</v>
      </c>
      <c r="F9468" s="3" t="s">
        <v>43841</v>
      </c>
      <c r="G9468" s="3" t="s">
        <v>43842</v>
      </c>
      <c r="H9468" s="3" t="s">
        <v>43843</v>
      </c>
    </row>
    <row r="9469" spans="1:8" ht="72.5" x14ac:dyDescent="0.35">
      <c r="A9469" s="4">
        <v>90040</v>
      </c>
      <c r="B9469" s="1">
        <v>45264</v>
      </c>
      <c r="C9469" s="2">
        <v>0.46067129629629627</v>
      </c>
      <c r="D9469" s="3" t="s">
        <v>43844</v>
      </c>
      <c r="E9469" s="3" t="s">
        <v>43848</v>
      </c>
      <c r="F9469" s="3" t="s">
        <v>43845</v>
      </c>
      <c r="G9469" s="3" t="s">
        <v>43846</v>
      </c>
      <c r="H9469" s="3" t="s">
        <v>43847</v>
      </c>
    </row>
    <row r="9470" spans="1:8" ht="174" x14ac:dyDescent="0.35">
      <c r="A9470" s="4">
        <v>47160</v>
      </c>
      <c r="B9470" s="1">
        <v>45264</v>
      </c>
      <c r="C9470" s="2">
        <v>0.46150462962962963</v>
      </c>
      <c r="D9470" s="3" t="s">
        <v>43849</v>
      </c>
      <c r="E9470" s="3" t="s">
        <v>43852</v>
      </c>
      <c r="F9470" s="3" t="s">
        <v>43850</v>
      </c>
      <c r="G9470" s="3" t="s">
        <v>11732</v>
      </c>
      <c r="H9470" s="3" t="s">
        <v>43851</v>
      </c>
    </row>
    <row r="9471" spans="1:8" x14ac:dyDescent="0.35">
      <c r="A9471" s="4">
        <v>32882</v>
      </c>
      <c r="B9471" s="1">
        <v>45264</v>
      </c>
      <c r="C9471" s="2">
        <v>0.4640393518518518</v>
      </c>
      <c r="D9471" s="3" t="s">
        <v>167</v>
      </c>
      <c r="E9471" s="3" t="s">
        <v>43853</v>
      </c>
      <c r="F9471" s="3" t="s">
        <v>11759</v>
      </c>
      <c r="G9471" s="3" t="s">
        <v>43853</v>
      </c>
      <c r="H9471" s="3" t="s">
        <v>1325</v>
      </c>
    </row>
    <row r="9472" spans="1:8" ht="72.5" x14ac:dyDescent="0.35">
      <c r="A9472" s="4">
        <v>207377</v>
      </c>
      <c r="B9472" s="1">
        <v>45264</v>
      </c>
      <c r="C9472" s="2">
        <v>0.46416666666666667</v>
      </c>
      <c r="D9472" s="3" t="s">
        <v>43854</v>
      </c>
      <c r="E9472" s="3" t="s">
        <v>43858</v>
      </c>
      <c r="F9472" s="3" t="s">
        <v>43855</v>
      </c>
      <c r="G9472" s="3" t="s">
        <v>43856</v>
      </c>
      <c r="H9472" s="3" t="s">
        <v>43857</v>
      </c>
    </row>
    <row r="9473" spans="1:8" ht="29" x14ac:dyDescent="0.35">
      <c r="A9473" s="4">
        <v>200142</v>
      </c>
      <c r="B9473" s="1">
        <v>45264</v>
      </c>
      <c r="C9473" s="2">
        <v>0.46440972222222227</v>
      </c>
      <c r="D9473" s="3" t="s">
        <v>43859</v>
      </c>
      <c r="E9473" s="3" t="s">
        <v>43862</v>
      </c>
      <c r="F9473" s="3" t="s">
        <v>12751</v>
      </c>
      <c r="G9473" s="3" t="s">
        <v>43860</v>
      </c>
      <c r="H9473" s="3" t="s">
        <v>43861</v>
      </c>
    </row>
    <row r="9474" spans="1:8" ht="87" x14ac:dyDescent="0.35">
      <c r="A9474" s="4">
        <v>49091</v>
      </c>
      <c r="B9474" s="1">
        <v>45264</v>
      </c>
      <c r="C9474" s="2">
        <v>0.46653935185185186</v>
      </c>
      <c r="D9474" s="3" t="s">
        <v>43863</v>
      </c>
      <c r="E9474" s="3" t="s">
        <v>43866</v>
      </c>
      <c r="F9474" s="3" t="s">
        <v>43864</v>
      </c>
      <c r="G9474" s="3" t="s">
        <v>12517</v>
      </c>
      <c r="H9474" s="3" t="s">
        <v>43865</v>
      </c>
    </row>
    <row r="9475" spans="1:8" ht="58" x14ac:dyDescent="0.35">
      <c r="A9475" s="4">
        <v>3259</v>
      </c>
      <c r="B9475" s="1">
        <v>45264</v>
      </c>
      <c r="C9475" s="2">
        <v>0.46846064814814814</v>
      </c>
      <c r="D9475" s="3" t="s">
        <v>985</v>
      </c>
      <c r="E9475" s="3" t="s">
        <v>43868</v>
      </c>
      <c r="F9475" s="3" t="s">
        <v>43867</v>
      </c>
      <c r="G9475" s="3" t="s">
        <v>14895</v>
      </c>
      <c r="H9475" s="3" t="s">
        <v>4190</v>
      </c>
    </row>
    <row r="9476" spans="1:8" ht="72.5" x14ac:dyDescent="0.35">
      <c r="A9476" s="4">
        <v>117086</v>
      </c>
      <c r="B9476" s="1">
        <v>45264</v>
      </c>
      <c r="C9476" s="2">
        <v>0.46930555555555559</v>
      </c>
      <c r="D9476" s="3" t="s">
        <v>1288</v>
      </c>
      <c r="E9476" s="3" t="s">
        <v>43871</v>
      </c>
      <c r="F9476" s="3" t="s">
        <v>43869</v>
      </c>
      <c r="G9476" s="3" t="s">
        <v>11856</v>
      </c>
      <c r="H9476" s="3" t="s">
        <v>43870</v>
      </c>
    </row>
    <row r="9477" spans="1:8" ht="145" x14ac:dyDescent="0.35">
      <c r="A9477" s="4">
        <v>129759</v>
      </c>
      <c r="B9477" s="1">
        <v>45264</v>
      </c>
      <c r="C9477" s="2">
        <v>0.46956018518518516</v>
      </c>
      <c r="D9477" s="3" t="s">
        <v>43872</v>
      </c>
      <c r="E9477" s="3" t="s">
        <v>12040</v>
      </c>
      <c r="F9477" s="3" t="s">
        <v>14832</v>
      </c>
      <c r="G9477" s="3" t="s">
        <v>43873</v>
      </c>
      <c r="H9477" s="3" t="s">
        <v>43874</v>
      </c>
    </row>
    <row r="9478" spans="1:8" ht="58" x14ac:dyDescent="0.35">
      <c r="A9478" s="4">
        <v>13990</v>
      </c>
      <c r="B9478" s="1">
        <v>45264</v>
      </c>
      <c r="C9478" s="2">
        <v>0.46983796296296299</v>
      </c>
      <c r="D9478" s="3" t="s">
        <v>43875</v>
      </c>
      <c r="E9478" s="3" t="s">
        <v>15184</v>
      </c>
      <c r="F9478" s="3" t="s">
        <v>43876</v>
      </c>
      <c r="G9478" s="3" t="s">
        <v>43877</v>
      </c>
      <c r="H9478" s="3" t="s">
        <v>13663</v>
      </c>
    </row>
    <row r="9479" spans="1:8" ht="101.5" x14ac:dyDescent="0.35">
      <c r="A9479" s="4">
        <v>37724</v>
      </c>
      <c r="B9479" s="1">
        <v>45264</v>
      </c>
      <c r="C9479" s="2">
        <v>0.47116898148148145</v>
      </c>
      <c r="D9479" s="3" t="s">
        <v>43878</v>
      </c>
      <c r="E9479" s="3" t="s">
        <v>43882</v>
      </c>
      <c r="F9479" s="3" t="s">
        <v>43879</v>
      </c>
      <c r="G9479" s="3" t="s">
        <v>43880</v>
      </c>
      <c r="H9479" s="3" t="s">
        <v>43881</v>
      </c>
    </row>
    <row r="9480" spans="1:8" x14ac:dyDescent="0.35">
      <c r="A9480" s="4">
        <v>26096</v>
      </c>
      <c r="B9480" s="1">
        <v>45264</v>
      </c>
      <c r="C9480" s="2">
        <v>0.47392361111111114</v>
      </c>
      <c r="D9480" s="3" t="s">
        <v>506</v>
      </c>
      <c r="E9480" s="3" t="s">
        <v>506</v>
      </c>
      <c r="F9480" s="3" t="s">
        <v>506</v>
      </c>
      <c r="G9480" s="3" t="s">
        <v>506</v>
      </c>
      <c r="H9480" s="3" t="s">
        <v>506</v>
      </c>
    </row>
    <row r="9481" spans="1:8" ht="29" x14ac:dyDescent="0.35">
      <c r="A9481" s="4">
        <v>208309</v>
      </c>
      <c r="B9481" s="1">
        <v>45264</v>
      </c>
      <c r="C9481" s="2">
        <v>0.47454861111111107</v>
      </c>
      <c r="D9481" s="3" t="s">
        <v>43883</v>
      </c>
      <c r="E9481" s="3" t="s">
        <v>43886</v>
      </c>
      <c r="F9481" s="3" t="s">
        <v>43884</v>
      </c>
      <c r="G9481" s="3" t="s">
        <v>11408</v>
      </c>
      <c r="H9481" s="3" t="s">
        <v>43885</v>
      </c>
    </row>
    <row r="9482" spans="1:8" ht="101.5" x14ac:dyDescent="0.35">
      <c r="A9482" s="4">
        <v>34734</v>
      </c>
      <c r="B9482" s="1">
        <v>45264</v>
      </c>
      <c r="C9482" s="2">
        <v>0.47502314814814817</v>
      </c>
      <c r="D9482" s="3" t="s">
        <v>43887</v>
      </c>
      <c r="E9482" s="3" t="s">
        <v>43890</v>
      </c>
      <c r="F9482" s="3" t="s">
        <v>43888</v>
      </c>
      <c r="G9482" s="3" t="s">
        <v>11755</v>
      </c>
      <c r="H9482" s="3" t="s">
        <v>43889</v>
      </c>
    </row>
    <row r="9483" spans="1:8" ht="29" x14ac:dyDescent="0.35">
      <c r="A9483" s="4">
        <v>43974</v>
      </c>
      <c r="B9483" s="1">
        <v>45264</v>
      </c>
      <c r="C9483" s="2">
        <v>0.47627314814814814</v>
      </c>
      <c r="D9483" s="3" t="s">
        <v>167</v>
      </c>
      <c r="E9483" s="3" t="s">
        <v>43893</v>
      </c>
      <c r="F9483" s="3" t="s">
        <v>10725</v>
      </c>
      <c r="G9483" s="3" t="s">
        <v>43891</v>
      </c>
      <c r="H9483" s="3" t="s">
        <v>43892</v>
      </c>
    </row>
    <row r="9484" spans="1:8" ht="29" x14ac:dyDescent="0.35">
      <c r="A9484" s="4">
        <v>55196</v>
      </c>
      <c r="B9484" s="1">
        <v>45264</v>
      </c>
      <c r="C9484" s="2">
        <v>0.47840277777777779</v>
      </c>
      <c r="D9484" s="3" t="s">
        <v>43894</v>
      </c>
      <c r="E9484" s="3" t="s">
        <v>25441</v>
      </c>
      <c r="F9484" s="3" t="s">
        <v>43894</v>
      </c>
      <c r="G9484" s="3" t="s">
        <v>25441</v>
      </c>
      <c r="H9484" s="3" t="s">
        <v>43895</v>
      </c>
    </row>
    <row r="9485" spans="1:8" ht="29" x14ac:dyDescent="0.35">
      <c r="A9485" s="4">
        <v>194390</v>
      </c>
      <c r="B9485" s="1">
        <v>45264</v>
      </c>
      <c r="C9485" s="2">
        <v>0.48289351851851853</v>
      </c>
      <c r="D9485" s="3" t="s">
        <v>1288</v>
      </c>
      <c r="E9485" s="3" t="s">
        <v>43898</v>
      </c>
      <c r="F9485" s="3" t="s">
        <v>43896</v>
      </c>
      <c r="G9485" s="3" t="s">
        <v>11789</v>
      </c>
      <c r="H9485" s="3" t="s">
        <v>43897</v>
      </c>
    </row>
    <row r="9486" spans="1:8" x14ac:dyDescent="0.35">
      <c r="A9486" s="4">
        <v>42871</v>
      </c>
      <c r="B9486" s="1">
        <v>45264</v>
      </c>
      <c r="C9486" s="2">
        <v>0.48484953703703698</v>
      </c>
      <c r="D9486" s="3" t="s">
        <v>12295</v>
      </c>
      <c r="E9486" s="3" t="s">
        <v>12591</v>
      </c>
      <c r="F9486" s="3" t="s">
        <v>12785</v>
      </c>
      <c r="G9486" s="3" t="s">
        <v>12591</v>
      </c>
      <c r="H9486" s="3" t="s">
        <v>43899</v>
      </c>
    </row>
    <row r="9487" spans="1:8" ht="29" x14ac:dyDescent="0.35">
      <c r="A9487" s="4">
        <v>28197</v>
      </c>
      <c r="B9487" s="1">
        <v>45264</v>
      </c>
      <c r="C9487" s="2">
        <v>0.48980324074074072</v>
      </c>
      <c r="D9487" s="3" t="s">
        <v>1933</v>
      </c>
      <c r="E9487" s="3" t="s">
        <v>18892</v>
      </c>
      <c r="F9487" s="3" t="s">
        <v>43900</v>
      </c>
      <c r="G9487" s="3" t="s">
        <v>10939</v>
      </c>
      <c r="H9487" s="3" t="s">
        <v>43901</v>
      </c>
    </row>
    <row r="9488" spans="1:8" x14ac:dyDescent="0.35">
      <c r="A9488" s="4">
        <v>40837</v>
      </c>
      <c r="B9488" s="1">
        <v>45264</v>
      </c>
      <c r="C9488" s="2">
        <v>0.49069444444444449</v>
      </c>
      <c r="D9488" s="3" t="s">
        <v>167</v>
      </c>
      <c r="E9488" s="3" t="s">
        <v>43902</v>
      </c>
      <c r="F9488" s="3" t="s">
        <v>11759</v>
      </c>
      <c r="G9488" s="3" t="s">
        <v>43902</v>
      </c>
      <c r="H9488" s="3" t="s">
        <v>1325</v>
      </c>
    </row>
    <row r="9489" spans="1:8" x14ac:dyDescent="0.35">
      <c r="A9489" s="4">
        <v>209682</v>
      </c>
      <c r="B9489" s="1">
        <v>45264</v>
      </c>
      <c r="C9489" s="2">
        <v>0.49572916666666672</v>
      </c>
      <c r="D9489" s="3" t="s">
        <v>43903</v>
      </c>
      <c r="E9489" s="3" t="s">
        <v>43906</v>
      </c>
      <c r="F9489" s="3" t="s">
        <v>43904</v>
      </c>
      <c r="G9489" s="3" t="s">
        <v>11856</v>
      </c>
      <c r="H9489" s="3" t="s">
        <v>43905</v>
      </c>
    </row>
    <row r="9490" spans="1:8" x14ac:dyDescent="0.35">
      <c r="A9490" s="4">
        <v>48014</v>
      </c>
      <c r="B9490" s="1">
        <v>45264</v>
      </c>
      <c r="C9490" s="2">
        <v>0.49950231481481483</v>
      </c>
      <c r="D9490" s="3" t="s">
        <v>11851</v>
      </c>
      <c r="E9490" s="3" t="s">
        <v>12864</v>
      </c>
      <c r="F9490" s="3" t="s">
        <v>2012</v>
      </c>
      <c r="G9490" s="3" t="s">
        <v>12864</v>
      </c>
      <c r="H9490" s="3" t="s">
        <v>13566</v>
      </c>
    </row>
    <row r="9491" spans="1:8" ht="29" x14ac:dyDescent="0.35">
      <c r="A9491" s="4">
        <v>203921</v>
      </c>
      <c r="B9491" s="1">
        <v>45264</v>
      </c>
      <c r="C9491" s="2">
        <v>0.50250000000000006</v>
      </c>
      <c r="D9491" s="3" t="s">
        <v>1933</v>
      </c>
      <c r="E9491" s="3" t="s">
        <v>43909</v>
      </c>
      <c r="F9491" s="3" t="s">
        <v>43907</v>
      </c>
      <c r="G9491" s="3" t="s">
        <v>14179</v>
      </c>
      <c r="H9491" s="3" t="s">
        <v>43908</v>
      </c>
    </row>
    <row r="9492" spans="1:8" ht="130.5" x14ac:dyDescent="0.35">
      <c r="A9492" s="4">
        <v>16246</v>
      </c>
      <c r="B9492" s="1">
        <v>45264</v>
      </c>
      <c r="C9492" s="2">
        <v>0.50319444444444439</v>
      </c>
      <c r="D9492" s="3" t="s">
        <v>43910</v>
      </c>
      <c r="E9492" s="3" t="s">
        <v>11180</v>
      </c>
      <c r="F9492" s="3" t="s">
        <v>43911</v>
      </c>
      <c r="G9492" s="3" t="s">
        <v>43912</v>
      </c>
      <c r="H9492" s="3" t="s">
        <v>43913</v>
      </c>
    </row>
    <row r="9493" spans="1:8" ht="58" x14ac:dyDescent="0.35">
      <c r="A9493" s="4">
        <v>47532</v>
      </c>
      <c r="B9493" s="1">
        <v>45264</v>
      </c>
      <c r="C9493" s="2">
        <v>0.50460648148148146</v>
      </c>
      <c r="D9493" s="3" t="s">
        <v>1288</v>
      </c>
      <c r="E9493" s="3" t="s">
        <v>43916</v>
      </c>
      <c r="F9493" s="3" t="s">
        <v>43914</v>
      </c>
      <c r="G9493" s="3" t="s">
        <v>11837</v>
      </c>
      <c r="H9493" s="3" t="s">
        <v>43915</v>
      </c>
    </row>
    <row r="9494" spans="1:8" ht="29" x14ac:dyDescent="0.35">
      <c r="A9494" s="4">
        <v>116036</v>
      </c>
      <c r="B9494" s="1">
        <v>45264</v>
      </c>
      <c r="C9494" s="2">
        <v>0.51474537037037038</v>
      </c>
      <c r="D9494" s="3" t="s">
        <v>43917</v>
      </c>
      <c r="E9494" s="3" t="s">
        <v>43918</v>
      </c>
      <c r="F9494" s="3" t="s">
        <v>2012</v>
      </c>
      <c r="G9494" s="3" t="s">
        <v>43918</v>
      </c>
      <c r="H9494" s="3" t="s">
        <v>43919</v>
      </c>
    </row>
    <row r="9495" spans="1:8" ht="43.5" x14ac:dyDescent="0.35">
      <c r="A9495" s="4">
        <v>194141</v>
      </c>
      <c r="B9495" s="1">
        <v>45264</v>
      </c>
      <c r="C9495" s="2">
        <v>0.51914351851851859</v>
      </c>
      <c r="D9495" s="3" t="s">
        <v>43920</v>
      </c>
      <c r="E9495" s="3" t="s">
        <v>15244</v>
      </c>
      <c r="F9495" s="3" t="s">
        <v>1780</v>
      </c>
      <c r="G9495" s="3" t="s">
        <v>43921</v>
      </c>
      <c r="H9495" s="3" t="s">
        <v>43922</v>
      </c>
    </row>
    <row r="9496" spans="1:8" ht="29" x14ac:dyDescent="0.35">
      <c r="A9496" s="4">
        <v>131506</v>
      </c>
      <c r="B9496" s="1">
        <v>45264</v>
      </c>
      <c r="C9496" s="2">
        <v>0.52557870370370374</v>
      </c>
      <c r="D9496" s="3" t="s">
        <v>43923</v>
      </c>
      <c r="E9496" s="3" t="s">
        <v>43927</v>
      </c>
      <c r="F9496" s="3" t="s">
        <v>43924</v>
      </c>
      <c r="G9496" s="3" t="s">
        <v>43925</v>
      </c>
      <c r="H9496" s="3" t="s">
        <v>43926</v>
      </c>
    </row>
    <row r="9497" spans="1:8" ht="116" x14ac:dyDescent="0.35">
      <c r="A9497" s="4">
        <v>168111</v>
      </c>
      <c r="B9497" s="1">
        <v>45264</v>
      </c>
      <c r="C9497" s="2">
        <v>0.52907407407407414</v>
      </c>
      <c r="D9497" s="3" t="s">
        <v>43928</v>
      </c>
      <c r="E9497" s="3" t="s">
        <v>12040</v>
      </c>
      <c r="F9497" s="3" t="s">
        <v>43929</v>
      </c>
      <c r="G9497" s="3" t="s">
        <v>11732</v>
      </c>
      <c r="H9497" s="3" t="s">
        <v>43930</v>
      </c>
    </row>
    <row r="9498" spans="1:8" ht="29" x14ac:dyDescent="0.35">
      <c r="A9498" s="4">
        <v>207832</v>
      </c>
      <c r="B9498" s="1">
        <v>45264</v>
      </c>
      <c r="C9498" s="2">
        <v>0.57554398148148145</v>
      </c>
      <c r="D9498" s="3" t="s">
        <v>10571</v>
      </c>
      <c r="E9498" s="3" t="s">
        <v>43932</v>
      </c>
      <c r="F9498" s="3" t="s">
        <v>43931</v>
      </c>
      <c r="G9498" s="3" t="s">
        <v>1303</v>
      </c>
      <c r="H9498" s="3" t="s">
        <v>43932</v>
      </c>
    </row>
    <row r="9499" spans="1:8" ht="29" x14ac:dyDescent="0.35">
      <c r="A9499" s="4">
        <v>203241</v>
      </c>
      <c r="B9499" s="1">
        <v>45264</v>
      </c>
      <c r="C9499" s="2">
        <v>0.57565972222222228</v>
      </c>
      <c r="D9499" s="3" t="s">
        <v>43933</v>
      </c>
      <c r="E9499" s="3" t="s">
        <v>43936</v>
      </c>
      <c r="F9499" s="3" t="s">
        <v>1776</v>
      </c>
      <c r="G9499" s="3" t="s">
        <v>43934</v>
      </c>
      <c r="H9499" s="3" t="s">
        <v>43935</v>
      </c>
    </row>
    <row r="9500" spans="1:8" ht="29" x14ac:dyDescent="0.35">
      <c r="A9500" s="4">
        <v>184477</v>
      </c>
      <c r="B9500" s="1">
        <v>45264</v>
      </c>
      <c r="C9500" s="2">
        <v>0.57769675925925923</v>
      </c>
      <c r="D9500" s="3" t="s">
        <v>1288</v>
      </c>
      <c r="E9500" s="3" t="s">
        <v>43938</v>
      </c>
      <c r="F9500" s="3" t="s">
        <v>43937</v>
      </c>
      <c r="G9500" s="3" t="s">
        <v>43938</v>
      </c>
      <c r="H9500" s="3" t="s">
        <v>43939</v>
      </c>
    </row>
    <row r="9501" spans="1:8" ht="29" x14ac:dyDescent="0.35">
      <c r="A9501" s="4">
        <v>208711</v>
      </c>
      <c r="B9501" s="1">
        <v>45264</v>
      </c>
      <c r="C9501" s="2">
        <v>0.58212962962962966</v>
      </c>
      <c r="D9501" s="3" t="s">
        <v>13923</v>
      </c>
      <c r="E9501" s="3" t="s">
        <v>43943</v>
      </c>
      <c r="F9501" s="3" t="s">
        <v>43940</v>
      </c>
      <c r="G9501" s="3" t="s">
        <v>43941</v>
      </c>
      <c r="H9501" s="3" t="s">
        <v>43942</v>
      </c>
    </row>
    <row r="9502" spans="1:8" ht="58" x14ac:dyDescent="0.35">
      <c r="A9502" s="4">
        <v>184613</v>
      </c>
      <c r="B9502" s="1">
        <v>45264</v>
      </c>
      <c r="C9502" s="2">
        <v>0.5824421296296296</v>
      </c>
      <c r="D9502" s="3" t="s">
        <v>43944</v>
      </c>
      <c r="E9502" s="3" t="s">
        <v>15206</v>
      </c>
      <c r="F9502" s="3" t="s">
        <v>43945</v>
      </c>
      <c r="G9502" s="3" t="s">
        <v>43946</v>
      </c>
      <c r="H9502" s="3" t="s">
        <v>43947</v>
      </c>
    </row>
    <row r="9503" spans="1:8" ht="58" x14ac:dyDescent="0.35">
      <c r="A9503" s="4">
        <v>207213</v>
      </c>
      <c r="B9503" s="1">
        <v>45264</v>
      </c>
      <c r="C9503" s="2">
        <v>0.58270833333333327</v>
      </c>
      <c r="D9503" s="3" t="s">
        <v>167</v>
      </c>
      <c r="E9503" s="3" t="s">
        <v>43949</v>
      </c>
      <c r="F9503" s="3" t="s">
        <v>11242</v>
      </c>
      <c r="G9503" s="3" t="s">
        <v>11828</v>
      </c>
      <c r="H9503" s="3" t="s">
        <v>43948</v>
      </c>
    </row>
    <row r="9504" spans="1:8" ht="101.5" x14ac:dyDescent="0.35">
      <c r="A9504" s="4">
        <v>39746</v>
      </c>
      <c r="B9504" s="1">
        <v>45264</v>
      </c>
      <c r="C9504" s="2">
        <v>0.5837268518518518</v>
      </c>
      <c r="D9504" s="3" t="s">
        <v>43950</v>
      </c>
      <c r="E9504" s="3" t="s">
        <v>43954</v>
      </c>
      <c r="F9504" s="3" t="s">
        <v>43951</v>
      </c>
      <c r="G9504" s="3" t="s">
        <v>43952</v>
      </c>
      <c r="H9504" s="3" t="s">
        <v>43953</v>
      </c>
    </row>
    <row r="9505" spans="1:8" x14ac:dyDescent="0.35">
      <c r="A9505" s="4">
        <v>36595</v>
      </c>
      <c r="B9505" s="1">
        <v>45264</v>
      </c>
      <c r="C9505" s="2">
        <v>0.58425925925925926</v>
      </c>
      <c r="D9505" s="3" t="s">
        <v>11699</v>
      </c>
      <c r="E9505" s="3" t="s">
        <v>11699</v>
      </c>
      <c r="F9505" s="3" t="s">
        <v>11699</v>
      </c>
      <c r="G9505" s="3" t="s">
        <v>11699</v>
      </c>
      <c r="H9505" s="3" t="s">
        <v>11699</v>
      </c>
    </row>
    <row r="9506" spans="1:8" ht="43.5" x14ac:dyDescent="0.35">
      <c r="A9506" s="4">
        <v>43943</v>
      </c>
      <c r="B9506" s="1">
        <v>45264</v>
      </c>
      <c r="C9506" s="2">
        <v>0.58763888888888893</v>
      </c>
      <c r="D9506" s="3" t="s">
        <v>285</v>
      </c>
      <c r="E9506" s="3" t="s">
        <v>285</v>
      </c>
      <c r="F9506" s="3" t="s">
        <v>285</v>
      </c>
      <c r="G9506" s="3" t="s">
        <v>285</v>
      </c>
      <c r="H9506" s="3" t="s">
        <v>285</v>
      </c>
    </row>
    <row r="9507" spans="1:8" ht="43.5" x14ac:dyDescent="0.35">
      <c r="A9507" s="4">
        <v>41749</v>
      </c>
      <c r="B9507" s="1">
        <v>45264</v>
      </c>
      <c r="C9507" s="2">
        <v>0.58920138888888884</v>
      </c>
      <c r="D9507" s="3" t="s">
        <v>10412</v>
      </c>
      <c r="E9507" s="3" t="s">
        <v>43958</v>
      </c>
      <c r="F9507" s="3" t="s">
        <v>43955</v>
      </c>
      <c r="G9507" s="3" t="s">
        <v>43956</v>
      </c>
      <c r="H9507" s="3" t="s">
        <v>43957</v>
      </c>
    </row>
    <row r="9508" spans="1:8" x14ac:dyDescent="0.35">
      <c r="A9508" s="4">
        <v>38431</v>
      </c>
      <c r="B9508" s="1">
        <v>45264</v>
      </c>
      <c r="C9508" s="2">
        <v>0.58964120370370365</v>
      </c>
      <c r="D9508" s="3" t="s">
        <v>11043</v>
      </c>
      <c r="E9508" s="3" t="s">
        <v>11043</v>
      </c>
      <c r="F9508" s="3" t="s">
        <v>43959</v>
      </c>
      <c r="G9508" s="3" t="s">
        <v>11043</v>
      </c>
      <c r="H9508" s="3" t="s">
        <v>43960</v>
      </c>
    </row>
    <row r="9509" spans="1:8" ht="29" x14ac:dyDescent="0.35">
      <c r="A9509" s="4">
        <v>39298</v>
      </c>
      <c r="B9509" s="1">
        <v>45264</v>
      </c>
      <c r="C9509" s="2">
        <v>0.59016203703703707</v>
      </c>
      <c r="D9509" s="3" t="s">
        <v>1288</v>
      </c>
      <c r="E9509" s="3" t="s">
        <v>43961</v>
      </c>
      <c r="F9509" s="3" t="s">
        <v>15272</v>
      </c>
      <c r="G9509" s="3" t="s">
        <v>43961</v>
      </c>
      <c r="H9509" s="3" t="s">
        <v>43962</v>
      </c>
    </row>
    <row r="9510" spans="1:8" ht="43.5" x14ac:dyDescent="0.35">
      <c r="A9510" s="4">
        <v>104995</v>
      </c>
      <c r="B9510" s="1">
        <v>45264</v>
      </c>
      <c r="C9510" s="2">
        <v>0.59540509259259256</v>
      </c>
      <c r="D9510" s="3" t="s">
        <v>985</v>
      </c>
      <c r="E9510" s="3" t="s">
        <v>13904</v>
      </c>
      <c r="F9510" s="3" t="s">
        <v>43963</v>
      </c>
      <c r="G9510" s="3" t="s">
        <v>43964</v>
      </c>
      <c r="H9510" s="3" t="s">
        <v>4190</v>
      </c>
    </row>
    <row r="9511" spans="1:8" ht="29" x14ac:dyDescent="0.35">
      <c r="A9511" s="4">
        <v>187630</v>
      </c>
      <c r="B9511" s="1">
        <v>45264</v>
      </c>
      <c r="C9511" s="2">
        <v>0.59762731481481479</v>
      </c>
      <c r="D9511" s="3" t="s">
        <v>43965</v>
      </c>
      <c r="E9511" s="3" t="s">
        <v>43969</v>
      </c>
      <c r="F9511" s="3" t="s">
        <v>43966</v>
      </c>
      <c r="G9511" s="3" t="s">
        <v>43967</v>
      </c>
      <c r="H9511" s="3" t="s">
        <v>43968</v>
      </c>
    </row>
    <row r="9512" spans="1:8" x14ac:dyDescent="0.35">
      <c r="A9512" s="4">
        <v>207576</v>
      </c>
      <c r="B9512" s="1">
        <v>45264</v>
      </c>
      <c r="C9512" s="2">
        <v>0.59815972222222225</v>
      </c>
      <c r="D9512" s="3" t="s">
        <v>43970</v>
      </c>
      <c r="E9512" s="3" t="s">
        <v>43970</v>
      </c>
      <c r="F9512" s="3" t="s">
        <v>43971</v>
      </c>
      <c r="G9512" s="3" t="s">
        <v>43972</v>
      </c>
      <c r="H9512" s="3" t="s">
        <v>43973</v>
      </c>
    </row>
    <row r="9513" spans="1:8" ht="29" x14ac:dyDescent="0.35">
      <c r="A9513" s="4">
        <v>203951</v>
      </c>
      <c r="B9513" s="1">
        <v>45264</v>
      </c>
      <c r="C9513" s="2">
        <v>0.59820601851851851</v>
      </c>
      <c r="D9513" s="3" t="s">
        <v>43974</v>
      </c>
      <c r="E9513" s="3" t="s">
        <v>43976</v>
      </c>
      <c r="F9513" s="3" t="s">
        <v>43975</v>
      </c>
      <c r="G9513" s="3" t="s">
        <v>11799</v>
      </c>
      <c r="H9513" s="3" t="s">
        <v>29</v>
      </c>
    </row>
    <row r="9514" spans="1:8" ht="116" x14ac:dyDescent="0.35">
      <c r="A9514" s="4">
        <v>34434</v>
      </c>
      <c r="B9514" s="1">
        <v>45264</v>
      </c>
      <c r="C9514" s="2">
        <v>0.59855324074074068</v>
      </c>
      <c r="D9514" s="3" t="s">
        <v>1403</v>
      </c>
      <c r="E9514" s="3" t="s">
        <v>43980</v>
      </c>
      <c r="F9514" s="3" t="s">
        <v>43977</v>
      </c>
      <c r="G9514" s="3" t="s">
        <v>43978</v>
      </c>
      <c r="H9514" s="3" t="s">
        <v>43979</v>
      </c>
    </row>
    <row r="9515" spans="1:8" ht="116" x14ac:dyDescent="0.35">
      <c r="A9515" s="4">
        <v>192604</v>
      </c>
      <c r="B9515" s="1">
        <v>45264</v>
      </c>
      <c r="C9515" s="2">
        <v>0.59890046296296295</v>
      </c>
      <c r="D9515" s="3" t="s">
        <v>43981</v>
      </c>
      <c r="E9515" s="3" t="s">
        <v>43985</v>
      </c>
      <c r="F9515" s="3" t="s">
        <v>43982</v>
      </c>
      <c r="G9515" s="3" t="s">
        <v>43983</v>
      </c>
      <c r="H9515" s="3" t="s">
        <v>43984</v>
      </c>
    </row>
    <row r="9516" spans="1:8" ht="72.5" x14ac:dyDescent="0.35">
      <c r="A9516" s="4">
        <v>19589</v>
      </c>
      <c r="B9516" s="1">
        <v>45264</v>
      </c>
      <c r="C9516" s="2">
        <v>0.6036921296296297</v>
      </c>
      <c r="D9516" s="3" t="s">
        <v>1288</v>
      </c>
      <c r="E9516" s="3" t="s">
        <v>43987</v>
      </c>
      <c r="F9516" s="3" t="s">
        <v>43986</v>
      </c>
      <c r="G9516" s="3" t="s">
        <v>43987</v>
      </c>
      <c r="H9516" s="3" t="s">
        <v>43988</v>
      </c>
    </row>
    <row r="9517" spans="1:8" x14ac:dyDescent="0.35">
      <c r="A9517" s="4">
        <v>194730</v>
      </c>
      <c r="B9517" s="1">
        <v>45264</v>
      </c>
      <c r="C9517" s="2">
        <v>0.60606481481481478</v>
      </c>
      <c r="D9517" s="3" t="s">
        <v>10571</v>
      </c>
      <c r="E9517" s="3" t="s">
        <v>43990</v>
      </c>
      <c r="F9517" s="3" t="s">
        <v>43989</v>
      </c>
      <c r="G9517" s="3" t="s">
        <v>43990</v>
      </c>
      <c r="H9517" s="3" t="s">
        <v>43990</v>
      </c>
    </row>
    <row r="9518" spans="1:8" ht="43.5" x14ac:dyDescent="0.35">
      <c r="A9518" s="4">
        <v>140864</v>
      </c>
      <c r="B9518" s="1">
        <v>45264</v>
      </c>
      <c r="C9518" s="2">
        <v>0.60847222222222219</v>
      </c>
      <c r="D9518" s="3" t="s">
        <v>43991</v>
      </c>
      <c r="E9518" s="3" t="s">
        <v>43995</v>
      </c>
      <c r="F9518" s="3" t="s">
        <v>43992</v>
      </c>
      <c r="G9518" s="3" t="s">
        <v>43993</v>
      </c>
      <c r="H9518" s="3" t="s">
        <v>43994</v>
      </c>
    </row>
    <row r="9519" spans="1:8" ht="72.5" x14ac:dyDescent="0.35">
      <c r="A9519" s="4">
        <v>202799</v>
      </c>
      <c r="B9519" s="1">
        <v>45264</v>
      </c>
      <c r="C9519" s="2">
        <v>0.61329861111111106</v>
      </c>
      <c r="D9519" s="3" t="s">
        <v>43996</v>
      </c>
      <c r="E9519" s="3" t="s">
        <v>31459</v>
      </c>
      <c r="F9519" s="3" t="s">
        <v>43997</v>
      </c>
      <c r="G9519" s="3" t="s">
        <v>11399</v>
      </c>
      <c r="H9519" s="3" t="s">
        <v>43998</v>
      </c>
    </row>
    <row r="9520" spans="1:8" x14ac:dyDescent="0.35">
      <c r="A9520" s="4">
        <v>48816</v>
      </c>
      <c r="B9520" s="1">
        <v>45264</v>
      </c>
      <c r="C9520" s="2">
        <v>0.61412037037037037</v>
      </c>
      <c r="D9520" s="3" t="s">
        <v>985</v>
      </c>
      <c r="E9520" s="3" t="s">
        <v>157</v>
      </c>
      <c r="F9520" s="3" t="s">
        <v>11759</v>
      </c>
      <c r="G9520" s="3" t="s">
        <v>157</v>
      </c>
      <c r="H9520" s="3" t="s">
        <v>10489</v>
      </c>
    </row>
    <row r="9521" spans="1:8" ht="203" x14ac:dyDescent="0.35">
      <c r="A9521" s="4">
        <v>208676</v>
      </c>
      <c r="B9521" s="1">
        <v>45264</v>
      </c>
      <c r="C9521" s="2">
        <v>0.61599537037037033</v>
      </c>
      <c r="D9521" s="3" t="s">
        <v>43999</v>
      </c>
      <c r="E9521" s="3" t="s">
        <v>44003</v>
      </c>
      <c r="F9521" s="3" t="s">
        <v>44000</v>
      </c>
      <c r="G9521" s="3" t="s">
        <v>44001</v>
      </c>
      <c r="H9521" s="3" t="s">
        <v>44002</v>
      </c>
    </row>
    <row r="9522" spans="1:8" ht="101.5" x14ac:dyDescent="0.35">
      <c r="A9522" s="4">
        <v>72989</v>
      </c>
      <c r="B9522" s="1">
        <v>45264</v>
      </c>
      <c r="C9522" s="2">
        <v>0.61717592592592596</v>
      </c>
      <c r="D9522" s="3" t="s">
        <v>10595</v>
      </c>
      <c r="E9522" s="3" t="s">
        <v>44006</v>
      </c>
      <c r="F9522" s="3" t="s">
        <v>44004</v>
      </c>
      <c r="G9522" s="3" t="s">
        <v>12877</v>
      </c>
      <c r="H9522" s="3" t="s">
        <v>44005</v>
      </c>
    </row>
    <row r="9523" spans="1:8" ht="58" x14ac:dyDescent="0.35">
      <c r="A9523" s="4">
        <v>36183</v>
      </c>
      <c r="B9523" s="1">
        <v>45264</v>
      </c>
      <c r="C9523" s="2">
        <v>0.61722222222222223</v>
      </c>
      <c r="D9523" s="3" t="s">
        <v>14390</v>
      </c>
      <c r="E9523" s="3" t="s">
        <v>44009</v>
      </c>
      <c r="F9523" s="3" t="s">
        <v>11976</v>
      </c>
      <c r="G9523" s="3" t="s">
        <v>44007</v>
      </c>
      <c r="H9523" s="3" t="s">
        <v>44008</v>
      </c>
    </row>
    <row r="9524" spans="1:8" ht="29" x14ac:dyDescent="0.35">
      <c r="A9524" s="4">
        <v>94243</v>
      </c>
      <c r="B9524" s="1">
        <v>45264</v>
      </c>
      <c r="C9524" s="2">
        <v>0.61859953703703707</v>
      </c>
      <c r="D9524" s="3" t="s">
        <v>1933</v>
      </c>
      <c r="E9524" s="3" t="s">
        <v>12814</v>
      </c>
      <c r="F9524" s="3" t="s">
        <v>44010</v>
      </c>
      <c r="G9524" s="3" t="s">
        <v>10939</v>
      </c>
      <c r="H9524" s="3" t="s">
        <v>44011</v>
      </c>
    </row>
    <row r="9525" spans="1:8" ht="29" x14ac:dyDescent="0.35">
      <c r="A9525" s="4">
        <v>48823</v>
      </c>
      <c r="B9525" s="1">
        <v>45264</v>
      </c>
      <c r="C9525" s="2">
        <v>0.6210416666666666</v>
      </c>
      <c r="D9525" s="3" t="s">
        <v>3228</v>
      </c>
      <c r="E9525" s="3" t="s">
        <v>44013</v>
      </c>
      <c r="F9525" s="3" t="s">
        <v>44012</v>
      </c>
      <c r="G9525" s="3" t="s">
        <v>44013</v>
      </c>
      <c r="H9525" s="3" t="s">
        <v>44014</v>
      </c>
    </row>
    <row r="9526" spans="1:8" x14ac:dyDescent="0.35">
      <c r="A9526" s="4">
        <v>71140</v>
      </c>
      <c r="B9526" s="1">
        <v>45264</v>
      </c>
      <c r="C9526" s="2">
        <v>0.62126157407407401</v>
      </c>
      <c r="D9526" s="3" t="s">
        <v>44015</v>
      </c>
      <c r="E9526" s="3" t="s">
        <v>42411</v>
      </c>
      <c r="F9526" s="3" t="s">
        <v>44016</v>
      </c>
      <c r="G9526" s="3" t="s">
        <v>44017</v>
      </c>
      <c r="H9526" s="3" t="s">
        <v>44015</v>
      </c>
    </row>
    <row r="9527" spans="1:8" x14ac:dyDescent="0.35">
      <c r="A9527" s="4">
        <v>81698</v>
      </c>
      <c r="B9527" s="1">
        <v>45264</v>
      </c>
      <c r="C9527" s="2">
        <v>0.62427083333333333</v>
      </c>
      <c r="D9527" s="3" t="s">
        <v>985</v>
      </c>
      <c r="E9527" s="3" t="s">
        <v>10723</v>
      </c>
      <c r="F9527" s="3" t="s">
        <v>10488</v>
      </c>
      <c r="G9527" s="3" t="s">
        <v>10723</v>
      </c>
      <c r="H9527" s="3" t="s">
        <v>10489</v>
      </c>
    </row>
    <row r="9528" spans="1:8" ht="43.5" x14ac:dyDescent="0.35">
      <c r="A9528" s="4">
        <v>153000</v>
      </c>
      <c r="B9528" s="1">
        <v>45264</v>
      </c>
      <c r="C9528" s="2">
        <v>0.62734953703703711</v>
      </c>
      <c r="D9528" s="3" t="s">
        <v>44018</v>
      </c>
      <c r="E9528" s="3" t="s">
        <v>44022</v>
      </c>
      <c r="F9528" s="3" t="s">
        <v>44019</v>
      </c>
      <c r="G9528" s="3" t="s">
        <v>44020</v>
      </c>
      <c r="H9528" s="3" t="s">
        <v>44021</v>
      </c>
    </row>
    <row r="9529" spans="1:8" ht="29" x14ac:dyDescent="0.35">
      <c r="A9529" s="4">
        <v>59248</v>
      </c>
      <c r="B9529" s="1">
        <v>45264</v>
      </c>
      <c r="C9529" s="2">
        <v>0.62929398148148141</v>
      </c>
      <c r="D9529" s="3" t="s">
        <v>44023</v>
      </c>
      <c r="E9529" s="3" t="s">
        <v>44027</v>
      </c>
      <c r="F9529" s="3" t="s">
        <v>44024</v>
      </c>
      <c r="G9529" s="3" t="s">
        <v>44025</v>
      </c>
      <c r="H9529" s="3" t="s">
        <v>44026</v>
      </c>
    </row>
    <row r="9530" spans="1:8" ht="72.5" x14ac:dyDescent="0.35">
      <c r="A9530" s="4">
        <v>209344</v>
      </c>
      <c r="B9530" s="1">
        <v>45264</v>
      </c>
      <c r="C9530" s="2">
        <v>0.63063657407407414</v>
      </c>
      <c r="D9530" s="3" t="s">
        <v>44028</v>
      </c>
      <c r="E9530" s="3" t="s">
        <v>44031</v>
      </c>
      <c r="F9530" s="3" t="s">
        <v>1973</v>
      </c>
      <c r="G9530" s="3" t="s">
        <v>44029</v>
      </c>
      <c r="H9530" s="3" t="s">
        <v>44030</v>
      </c>
    </row>
    <row r="9531" spans="1:8" ht="29" x14ac:dyDescent="0.35">
      <c r="A9531" s="4">
        <v>209312</v>
      </c>
      <c r="B9531" s="1">
        <v>45264</v>
      </c>
      <c r="C9531" s="2">
        <v>0.63078703703703709</v>
      </c>
      <c r="D9531" s="3" t="s">
        <v>44032</v>
      </c>
      <c r="E9531" s="3" t="s">
        <v>44036</v>
      </c>
      <c r="F9531" s="3" t="s">
        <v>44033</v>
      </c>
      <c r="G9531" s="3" t="s">
        <v>44034</v>
      </c>
      <c r="H9531" s="3" t="s">
        <v>44035</v>
      </c>
    </row>
    <row r="9532" spans="1:8" ht="43.5" x14ac:dyDescent="0.35">
      <c r="A9532" s="4">
        <v>203637</v>
      </c>
      <c r="B9532" s="1">
        <v>45264</v>
      </c>
      <c r="C9532" s="2">
        <v>0.63601851851851854</v>
      </c>
      <c r="D9532" s="3" t="s">
        <v>44037</v>
      </c>
      <c r="E9532" s="3" t="s">
        <v>44041</v>
      </c>
      <c r="F9532" s="3" t="s">
        <v>44038</v>
      </c>
      <c r="G9532" s="3" t="s">
        <v>44039</v>
      </c>
      <c r="H9532" s="3" t="s">
        <v>44040</v>
      </c>
    </row>
    <row r="9533" spans="1:8" ht="29" x14ac:dyDescent="0.35">
      <c r="A9533" s="4">
        <v>27690</v>
      </c>
      <c r="B9533" s="1">
        <v>45264</v>
      </c>
      <c r="C9533" s="2">
        <v>0.64261574074074079</v>
      </c>
      <c r="D9533" s="3" t="s">
        <v>463</v>
      </c>
      <c r="E9533" s="3" t="s">
        <v>44043</v>
      </c>
      <c r="F9533" s="3" t="s">
        <v>38683</v>
      </c>
      <c r="G9533" s="3" t="s">
        <v>11912</v>
      </c>
      <c r="H9533" s="3" t="s">
        <v>44042</v>
      </c>
    </row>
    <row r="9534" spans="1:8" x14ac:dyDescent="0.35">
      <c r="A9534" s="4">
        <v>49940</v>
      </c>
      <c r="B9534" s="1">
        <v>45264</v>
      </c>
      <c r="C9534" s="2">
        <v>0.64309027777777772</v>
      </c>
      <c r="D9534" s="3" t="s">
        <v>12889</v>
      </c>
      <c r="E9534" s="3" t="s">
        <v>12889</v>
      </c>
      <c r="F9534" s="3" t="s">
        <v>12889</v>
      </c>
      <c r="G9534" s="3" t="s">
        <v>12889</v>
      </c>
      <c r="H9534" s="3" t="s">
        <v>3017</v>
      </c>
    </row>
    <row r="9535" spans="1:8" ht="72.5" x14ac:dyDescent="0.35">
      <c r="A9535" s="4">
        <v>208010</v>
      </c>
      <c r="B9535" s="1">
        <v>45264</v>
      </c>
      <c r="C9535" s="2">
        <v>0.64370370370370367</v>
      </c>
      <c r="D9535" s="3" t="s">
        <v>11029</v>
      </c>
      <c r="E9535" s="3" t="s">
        <v>44046</v>
      </c>
      <c r="F9535" s="3" t="s">
        <v>44044</v>
      </c>
      <c r="G9535" s="3" t="s">
        <v>14452</v>
      </c>
      <c r="H9535" s="3" t="s">
        <v>44045</v>
      </c>
    </row>
    <row r="9536" spans="1:8" ht="87" x14ac:dyDescent="0.35">
      <c r="A9536" s="4">
        <v>167475</v>
      </c>
      <c r="B9536" s="1">
        <v>45264</v>
      </c>
      <c r="C9536" s="2">
        <v>0.64583333333333337</v>
      </c>
      <c r="D9536" s="3" t="s">
        <v>44047</v>
      </c>
      <c r="E9536" s="3" t="s">
        <v>44050</v>
      </c>
      <c r="F9536" s="3" t="s">
        <v>44048</v>
      </c>
      <c r="G9536" s="3" t="s">
        <v>11408</v>
      </c>
      <c r="H9536" s="3" t="s">
        <v>44049</v>
      </c>
    </row>
    <row r="9537" spans="1:8" ht="29" x14ac:dyDescent="0.35">
      <c r="A9537" s="4">
        <v>208395</v>
      </c>
      <c r="B9537" s="1">
        <v>45264</v>
      </c>
      <c r="C9537" s="2">
        <v>0.64648148148148155</v>
      </c>
      <c r="D9537" s="3" t="s">
        <v>44051</v>
      </c>
      <c r="E9537" s="3" t="s">
        <v>44054</v>
      </c>
      <c r="F9537" s="3" t="s">
        <v>44052</v>
      </c>
      <c r="G9537" s="3" t="s">
        <v>14884</v>
      </c>
      <c r="H9537" s="3" t="s">
        <v>44053</v>
      </c>
    </row>
    <row r="9538" spans="1:8" ht="87" x14ac:dyDescent="0.35">
      <c r="A9538" s="4">
        <v>205143</v>
      </c>
      <c r="B9538" s="1">
        <v>45264</v>
      </c>
      <c r="C9538" s="2">
        <v>0.64730324074074075</v>
      </c>
      <c r="D9538" s="3" t="s">
        <v>1288</v>
      </c>
      <c r="E9538" s="3" t="s">
        <v>44058</v>
      </c>
      <c r="F9538" s="3" t="s">
        <v>44055</v>
      </c>
      <c r="G9538" s="3" t="s">
        <v>44056</v>
      </c>
      <c r="H9538" s="3" t="s">
        <v>44057</v>
      </c>
    </row>
    <row r="9539" spans="1:8" ht="29" x14ac:dyDescent="0.35">
      <c r="A9539" s="4">
        <v>209063</v>
      </c>
      <c r="B9539" s="1">
        <v>45264</v>
      </c>
      <c r="C9539" s="2">
        <v>0.64822916666666663</v>
      </c>
      <c r="D9539" s="3" t="s">
        <v>11259</v>
      </c>
      <c r="E9539" s="3" t="s">
        <v>44061</v>
      </c>
      <c r="F9539" s="3" t="s">
        <v>44059</v>
      </c>
      <c r="G9539" s="3" t="s">
        <v>12801</v>
      </c>
      <c r="H9539" s="3" t="s">
        <v>44060</v>
      </c>
    </row>
    <row r="9540" spans="1:8" ht="43.5" x14ac:dyDescent="0.35">
      <c r="A9540" s="4">
        <v>209662</v>
      </c>
      <c r="B9540" s="1">
        <v>45264</v>
      </c>
      <c r="C9540" s="2">
        <v>0.64900462962962957</v>
      </c>
      <c r="D9540" s="3" t="s">
        <v>44062</v>
      </c>
      <c r="E9540" s="3" t="s">
        <v>44065</v>
      </c>
      <c r="F9540" s="3" t="s">
        <v>44063</v>
      </c>
      <c r="G9540" s="3" t="s">
        <v>11874</v>
      </c>
      <c r="H9540" s="3" t="s">
        <v>44064</v>
      </c>
    </row>
    <row r="9541" spans="1:8" ht="43.5" x14ac:dyDescent="0.35">
      <c r="A9541" s="4">
        <v>208541</v>
      </c>
      <c r="B9541" s="1">
        <v>45264</v>
      </c>
      <c r="C9541" s="2">
        <v>0.64925925925925931</v>
      </c>
      <c r="D9541" s="3" t="s">
        <v>44066</v>
      </c>
      <c r="E9541" s="3" t="s">
        <v>44068</v>
      </c>
      <c r="F9541" s="3" t="s">
        <v>44067</v>
      </c>
      <c r="G9541" s="3" t="s">
        <v>14085</v>
      </c>
      <c r="H9541" s="3" t="s">
        <v>29</v>
      </c>
    </row>
    <row r="9542" spans="1:8" ht="101.5" x14ac:dyDescent="0.35">
      <c r="A9542" s="4">
        <v>144972</v>
      </c>
      <c r="B9542" s="1">
        <v>45264</v>
      </c>
      <c r="C9542" s="2">
        <v>0.65009259259259256</v>
      </c>
      <c r="D9542" s="3" t="s">
        <v>44069</v>
      </c>
      <c r="E9542" s="3" t="s">
        <v>44073</v>
      </c>
      <c r="F9542" s="3" t="s">
        <v>44070</v>
      </c>
      <c r="G9542" s="3" t="s">
        <v>44071</v>
      </c>
      <c r="H9542" s="3" t="s">
        <v>44072</v>
      </c>
    </row>
    <row r="9543" spans="1:8" ht="43.5" x14ac:dyDescent="0.35">
      <c r="A9543" s="4">
        <v>206938</v>
      </c>
      <c r="B9543" s="1">
        <v>45264</v>
      </c>
      <c r="C9543" s="2">
        <v>0.65072916666666669</v>
      </c>
      <c r="D9543" s="3" t="s">
        <v>274</v>
      </c>
      <c r="E9543" s="3" t="s">
        <v>44076</v>
      </c>
      <c r="F9543" s="3" t="s">
        <v>44074</v>
      </c>
      <c r="G9543" s="3" t="s">
        <v>44075</v>
      </c>
      <c r="H9543" s="3" t="s">
        <v>10746</v>
      </c>
    </row>
    <row r="9544" spans="1:8" ht="29" x14ac:dyDescent="0.35">
      <c r="A9544" s="4">
        <v>209114</v>
      </c>
      <c r="B9544" s="1">
        <v>45264</v>
      </c>
      <c r="C9544" s="2">
        <v>0.65113425925925927</v>
      </c>
      <c r="D9544" s="3" t="s">
        <v>44077</v>
      </c>
      <c r="E9544" s="3" t="s">
        <v>44078</v>
      </c>
      <c r="F9544" s="3" t="s">
        <v>11232</v>
      </c>
      <c r="G9544" s="3" t="s">
        <v>44078</v>
      </c>
      <c r="H9544" s="3" t="s">
        <v>44079</v>
      </c>
    </row>
    <row r="9545" spans="1:8" ht="43.5" x14ac:dyDescent="0.35">
      <c r="A9545" s="4">
        <v>37406</v>
      </c>
      <c r="B9545" s="1">
        <v>45264</v>
      </c>
      <c r="C9545" s="2">
        <v>0.65172453703703703</v>
      </c>
      <c r="D9545" s="3" t="s">
        <v>38156</v>
      </c>
      <c r="E9545" s="3" t="s">
        <v>38156</v>
      </c>
      <c r="F9545" s="3" t="s">
        <v>38156</v>
      </c>
      <c r="G9545" s="3" t="s">
        <v>38156</v>
      </c>
      <c r="H9545" s="3" t="s">
        <v>38156</v>
      </c>
    </row>
    <row r="9546" spans="1:8" ht="29" x14ac:dyDescent="0.35">
      <c r="A9546" s="4">
        <v>209463</v>
      </c>
      <c r="B9546" s="1">
        <v>45264</v>
      </c>
      <c r="C9546" s="2">
        <v>0.65784722222222225</v>
      </c>
      <c r="D9546" s="3" t="s">
        <v>44080</v>
      </c>
      <c r="E9546" s="3" t="s">
        <v>44084</v>
      </c>
      <c r="F9546" s="3" t="s">
        <v>44081</v>
      </c>
      <c r="G9546" s="3" t="s">
        <v>44082</v>
      </c>
      <c r="H9546" s="3" t="s">
        <v>44083</v>
      </c>
    </row>
    <row r="9547" spans="1:8" ht="72.5" x14ac:dyDescent="0.35">
      <c r="A9547" s="4">
        <v>206969</v>
      </c>
      <c r="B9547" s="1">
        <v>45264</v>
      </c>
      <c r="C9547" s="2">
        <v>0.66182870370370372</v>
      </c>
      <c r="D9547" s="3" t="s">
        <v>1288</v>
      </c>
      <c r="E9547" s="3" t="s">
        <v>44088</v>
      </c>
      <c r="F9547" s="3" t="s">
        <v>44085</v>
      </c>
      <c r="G9547" s="3" t="s">
        <v>44086</v>
      </c>
      <c r="H9547" s="3" t="s">
        <v>44087</v>
      </c>
    </row>
    <row r="9548" spans="1:8" x14ac:dyDescent="0.35">
      <c r="A9548" s="4">
        <v>205496</v>
      </c>
      <c r="B9548" s="1">
        <v>45264</v>
      </c>
      <c r="C9548" s="2">
        <v>0.66287037037037033</v>
      </c>
      <c r="D9548" s="3" t="s">
        <v>10412</v>
      </c>
      <c r="E9548" s="3" t="s">
        <v>44090</v>
      </c>
      <c r="F9548" s="3" t="s">
        <v>1800</v>
      </c>
      <c r="G9548" s="3" t="s">
        <v>14503</v>
      </c>
      <c r="H9548" s="3" t="s">
        <v>44089</v>
      </c>
    </row>
    <row r="9549" spans="1:8" ht="29" x14ac:dyDescent="0.35">
      <c r="A9549" s="4">
        <v>127328</v>
      </c>
      <c r="B9549" s="1">
        <v>45264</v>
      </c>
      <c r="C9549" s="2">
        <v>0.66300925925925924</v>
      </c>
      <c r="D9549" s="3" t="s">
        <v>11851</v>
      </c>
      <c r="E9549" s="3" t="s">
        <v>43215</v>
      </c>
      <c r="F9549" s="3" t="s">
        <v>44091</v>
      </c>
      <c r="G9549" s="3" t="s">
        <v>12275</v>
      </c>
      <c r="H9549" s="3" t="s">
        <v>44092</v>
      </c>
    </row>
    <row r="9550" spans="1:8" ht="58" x14ac:dyDescent="0.35">
      <c r="A9550" s="4">
        <v>191760</v>
      </c>
      <c r="B9550" s="1">
        <v>45264</v>
      </c>
      <c r="C9550" s="2">
        <v>0.66721064814814823</v>
      </c>
      <c r="D9550" s="3" t="s">
        <v>44093</v>
      </c>
      <c r="E9550" s="3" t="s">
        <v>44097</v>
      </c>
      <c r="F9550" s="3" t="s">
        <v>44094</v>
      </c>
      <c r="G9550" s="3" t="s">
        <v>44095</v>
      </c>
      <c r="H9550" s="3" t="s">
        <v>44096</v>
      </c>
    </row>
    <row r="9551" spans="1:8" x14ac:dyDescent="0.35">
      <c r="A9551" s="4">
        <v>209488</v>
      </c>
      <c r="B9551" s="1">
        <v>45264</v>
      </c>
      <c r="C9551" s="2">
        <v>0.67024305555555552</v>
      </c>
      <c r="D9551" s="3" t="s">
        <v>44098</v>
      </c>
      <c r="E9551" s="3" t="s">
        <v>44098</v>
      </c>
      <c r="F9551" s="3" t="s">
        <v>1933</v>
      </c>
      <c r="G9551" s="3" t="s">
        <v>44098</v>
      </c>
      <c r="H9551" s="3" t="s">
        <v>44099</v>
      </c>
    </row>
    <row r="9552" spans="1:8" ht="43.5" x14ac:dyDescent="0.35">
      <c r="A9552" s="4">
        <v>200140</v>
      </c>
      <c r="B9552" s="1">
        <v>45264</v>
      </c>
      <c r="C9552" s="2">
        <v>0.6737847222222223</v>
      </c>
      <c r="D9552" s="3" t="s">
        <v>44100</v>
      </c>
      <c r="E9552" s="3" t="s">
        <v>44103</v>
      </c>
      <c r="F9552" s="3" t="s">
        <v>44101</v>
      </c>
      <c r="G9552" s="3" t="s">
        <v>292</v>
      </c>
      <c r="H9552" s="3" t="s">
        <v>44102</v>
      </c>
    </row>
    <row r="9553" spans="1:8" ht="43.5" x14ac:dyDescent="0.35">
      <c r="A9553" s="4">
        <v>188912</v>
      </c>
      <c r="B9553" s="1">
        <v>45264</v>
      </c>
      <c r="C9553" s="2">
        <v>0.68055555555555547</v>
      </c>
      <c r="D9553" s="3" t="s">
        <v>1918</v>
      </c>
      <c r="E9553" s="3" t="s">
        <v>44107</v>
      </c>
      <c r="F9553" s="3" t="s">
        <v>44104</v>
      </c>
      <c r="G9553" s="3" t="s">
        <v>44105</v>
      </c>
      <c r="H9553" s="3" t="s">
        <v>44106</v>
      </c>
    </row>
    <row r="9554" spans="1:8" ht="87" x14ac:dyDescent="0.35">
      <c r="A9554" s="4">
        <v>208958</v>
      </c>
      <c r="B9554" s="1">
        <v>45264</v>
      </c>
      <c r="C9554" s="2">
        <v>0.68072916666666661</v>
      </c>
      <c r="D9554" s="3" t="s">
        <v>44108</v>
      </c>
      <c r="E9554" s="3" t="s">
        <v>44112</v>
      </c>
      <c r="F9554" s="3" t="s">
        <v>44109</v>
      </c>
      <c r="G9554" s="3" t="s">
        <v>44110</v>
      </c>
      <c r="H9554" s="3" t="s">
        <v>44111</v>
      </c>
    </row>
    <row r="9555" spans="1:8" x14ac:dyDescent="0.35">
      <c r="A9555" s="4">
        <v>207741</v>
      </c>
      <c r="B9555" s="1">
        <v>45264</v>
      </c>
      <c r="C9555" s="2">
        <v>0.68192129629629628</v>
      </c>
      <c r="D9555" s="3" t="s">
        <v>44113</v>
      </c>
      <c r="E9555" s="3" t="s">
        <v>44113</v>
      </c>
      <c r="F9555" s="3" t="s">
        <v>44114</v>
      </c>
      <c r="G9555" s="3" t="s">
        <v>44113</v>
      </c>
      <c r="H9555" s="3" t="s">
        <v>44115</v>
      </c>
    </row>
    <row r="9556" spans="1:8" ht="43.5" x14ac:dyDescent="0.35">
      <c r="A9556" s="4">
        <v>201435</v>
      </c>
      <c r="B9556" s="1">
        <v>45264</v>
      </c>
      <c r="C9556" s="2">
        <v>0.70819444444444446</v>
      </c>
      <c r="D9556" s="3" t="s">
        <v>1288</v>
      </c>
      <c r="E9556" s="3" t="s">
        <v>44117</v>
      </c>
      <c r="F9556" s="3" t="s">
        <v>44116</v>
      </c>
      <c r="G9556" s="3" t="s">
        <v>44117</v>
      </c>
      <c r="H9556" s="3" t="s">
        <v>44118</v>
      </c>
    </row>
    <row r="9557" spans="1:8" ht="29" x14ac:dyDescent="0.35">
      <c r="A9557" s="4">
        <v>200542</v>
      </c>
      <c r="B9557" s="1">
        <v>45264</v>
      </c>
      <c r="C9557" s="2">
        <v>0.96194444444444438</v>
      </c>
      <c r="D9557" s="3" t="s">
        <v>12574</v>
      </c>
      <c r="E9557" s="3" t="s">
        <v>44121</v>
      </c>
      <c r="F9557" s="3" t="s">
        <v>44119</v>
      </c>
      <c r="G9557" s="3" t="s">
        <v>12920</v>
      </c>
      <c r="H9557" s="3" t="s">
        <v>44120</v>
      </c>
    </row>
    <row r="9558" spans="1:8" ht="87" x14ac:dyDescent="0.35">
      <c r="A9558" s="4">
        <v>73709</v>
      </c>
      <c r="B9558" s="1">
        <v>45265</v>
      </c>
      <c r="C9558" s="2">
        <v>0.33254629629629628</v>
      </c>
      <c r="D9558" s="3" t="s">
        <v>13889</v>
      </c>
      <c r="E9558" s="3" t="s">
        <v>44125</v>
      </c>
      <c r="F9558" s="3" t="s">
        <v>44122</v>
      </c>
      <c r="G9558" s="3" t="s">
        <v>44123</v>
      </c>
      <c r="H9558" s="3" t="s">
        <v>44124</v>
      </c>
    </row>
    <row r="9559" spans="1:8" x14ac:dyDescent="0.35">
      <c r="A9559" s="4">
        <v>18593</v>
      </c>
      <c r="B9559" s="1">
        <v>45265</v>
      </c>
      <c r="C9559" s="2">
        <v>0.33748842592592593</v>
      </c>
      <c r="D9559" s="3" t="s">
        <v>985</v>
      </c>
      <c r="E9559" s="3" t="s">
        <v>44126</v>
      </c>
      <c r="F9559" s="3" t="s">
        <v>10488</v>
      </c>
      <c r="G9559" s="3" t="s">
        <v>44126</v>
      </c>
      <c r="H9559" s="3" t="s">
        <v>10489</v>
      </c>
    </row>
    <row r="9560" spans="1:8" ht="43.5" x14ac:dyDescent="0.35">
      <c r="A9560" s="4">
        <v>64574</v>
      </c>
      <c r="B9560" s="1">
        <v>45265</v>
      </c>
      <c r="C9560" s="2">
        <v>0.34056712962962959</v>
      </c>
      <c r="D9560" s="3" t="s">
        <v>1258</v>
      </c>
      <c r="E9560" s="3" t="s">
        <v>14473</v>
      </c>
      <c r="F9560" s="3" t="s">
        <v>44127</v>
      </c>
      <c r="G9560" s="3" t="s">
        <v>44128</v>
      </c>
      <c r="H9560" s="3" t="s">
        <v>44129</v>
      </c>
    </row>
    <row r="9561" spans="1:8" ht="43.5" x14ac:dyDescent="0.35">
      <c r="A9561" s="4">
        <v>64574</v>
      </c>
      <c r="B9561" s="1">
        <v>45265</v>
      </c>
      <c r="C9561" s="2">
        <v>0.34408564814814818</v>
      </c>
      <c r="D9561" s="3" t="s">
        <v>1258</v>
      </c>
      <c r="E9561" s="3" t="s">
        <v>14473</v>
      </c>
      <c r="F9561" s="3" t="s">
        <v>44127</v>
      </c>
      <c r="G9561" s="3" t="s">
        <v>44128</v>
      </c>
      <c r="H9561" s="3" t="s">
        <v>44129</v>
      </c>
    </row>
    <row r="9562" spans="1:8" ht="58" x14ac:dyDescent="0.35">
      <c r="A9562" s="4">
        <v>90957</v>
      </c>
      <c r="B9562" s="1">
        <v>45265</v>
      </c>
      <c r="C9562" s="2">
        <v>0.34497685185185184</v>
      </c>
      <c r="D9562" s="3" t="s">
        <v>44130</v>
      </c>
      <c r="E9562" s="3" t="s">
        <v>14506</v>
      </c>
      <c r="F9562" s="3" t="s">
        <v>44131</v>
      </c>
      <c r="G9562" s="3" t="s">
        <v>44132</v>
      </c>
      <c r="H9562" s="3" t="s">
        <v>44133</v>
      </c>
    </row>
    <row r="9563" spans="1:8" ht="43.5" x14ac:dyDescent="0.35">
      <c r="A9563" s="4">
        <v>122884</v>
      </c>
      <c r="B9563" s="1">
        <v>45265</v>
      </c>
      <c r="C9563" s="2">
        <v>0.34869212962962964</v>
      </c>
      <c r="D9563" s="3" t="s">
        <v>44134</v>
      </c>
      <c r="E9563" s="3" t="s">
        <v>13724</v>
      </c>
      <c r="F9563" s="3" t="s">
        <v>44135</v>
      </c>
      <c r="G9563" s="3" t="s">
        <v>11905</v>
      </c>
      <c r="H9563" s="3" t="s">
        <v>44136</v>
      </c>
    </row>
    <row r="9564" spans="1:8" ht="58" x14ac:dyDescent="0.35">
      <c r="A9564" s="4">
        <v>32994</v>
      </c>
      <c r="B9564" s="1">
        <v>45265</v>
      </c>
      <c r="C9564" s="2">
        <v>0.35092592592592592</v>
      </c>
      <c r="D9564" s="3" t="s">
        <v>11085</v>
      </c>
      <c r="E9564" s="3" t="s">
        <v>44140</v>
      </c>
      <c r="F9564" s="3" t="s">
        <v>44137</v>
      </c>
      <c r="G9564" s="3" t="s">
        <v>44138</v>
      </c>
      <c r="H9564" s="3" t="s">
        <v>44139</v>
      </c>
    </row>
    <row r="9565" spans="1:8" x14ac:dyDescent="0.35">
      <c r="A9565" s="4">
        <v>65687</v>
      </c>
      <c r="B9565" s="1">
        <v>45265</v>
      </c>
      <c r="C9565" s="2">
        <v>0.35164351851851849</v>
      </c>
      <c r="D9565" s="3" t="s">
        <v>985</v>
      </c>
      <c r="E9565" s="3" t="s">
        <v>38806</v>
      </c>
      <c r="F9565" s="3" t="s">
        <v>11759</v>
      </c>
      <c r="G9565" s="3" t="s">
        <v>11767</v>
      </c>
      <c r="H9565" s="3" t="s">
        <v>10489</v>
      </c>
    </row>
    <row r="9566" spans="1:8" x14ac:dyDescent="0.35">
      <c r="A9566" s="4">
        <v>209805</v>
      </c>
      <c r="B9566" s="1">
        <v>45265</v>
      </c>
      <c r="C9566" s="2">
        <v>0.35238425925925926</v>
      </c>
      <c r="D9566" s="3" t="s">
        <v>1460</v>
      </c>
      <c r="E9566" s="3" t="s">
        <v>44143</v>
      </c>
      <c r="F9566" s="3" t="s">
        <v>1359</v>
      </c>
      <c r="G9566" s="3" t="s">
        <v>44141</v>
      </c>
      <c r="H9566" s="3" t="s">
        <v>44142</v>
      </c>
    </row>
    <row r="9567" spans="1:8" x14ac:dyDescent="0.35">
      <c r="A9567" s="4">
        <v>209812</v>
      </c>
      <c r="B9567" s="1">
        <v>45265</v>
      </c>
      <c r="C9567" s="2">
        <v>0.35630787037037037</v>
      </c>
      <c r="D9567" s="3" t="s">
        <v>1460</v>
      </c>
      <c r="E9567" s="3" t="s">
        <v>5499</v>
      </c>
      <c r="F9567" s="3" t="s">
        <v>43172</v>
      </c>
      <c r="G9567" s="3" t="s">
        <v>44141</v>
      </c>
      <c r="H9567" s="3" t="s">
        <v>6717</v>
      </c>
    </row>
    <row r="9568" spans="1:8" ht="29" x14ac:dyDescent="0.35">
      <c r="A9568" s="4">
        <v>133738</v>
      </c>
      <c r="B9568" s="1">
        <v>45265</v>
      </c>
      <c r="C9568" s="2">
        <v>0.35974537037037035</v>
      </c>
      <c r="D9568" s="3" t="s">
        <v>11923</v>
      </c>
      <c r="E9568" s="3" t="s">
        <v>15252</v>
      </c>
      <c r="F9568" s="3" t="s">
        <v>44144</v>
      </c>
      <c r="G9568" s="3" t="s">
        <v>44145</v>
      </c>
      <c r="H9568" s="3" t="s">
        <v>44146</v>
      </c>
    </row>
    <row r="9569" spans="1:8" ht="58" x14ac:dyDescent="0.35">
      <c r="A9569" s="4">
        <v>179634</v>
      </c>
      <c r="B9569" s="1">
        <v>45265</v>
      </c>
      <c r="C9569" s="2">
        <v>0.36265046296296299</v>
      </c>
      <c r="D9569" s="3" t="s">
        <v>44147</v>
      </c>
      <c r="E9569" s="3" t="s">
        <v>13692</v>
      </c>
      <c r="F9569" s="3" t="s">
        <v>15281</v>
      </c>
      <c r="G9569" s="3" t="s">
        <v>15282</v>
      </c>
      <c r="H9569" s="3" t="s">
        <v>11298</v>
      </c>
    </row>
    <row r="9570" spans="1:8" ht="43.5" x14ac:dyDescent="0.35">
      <c r="A9570" s="4">
        <v>74315</v>
      </c>
      <c r="B9570" s="1">
        <v>45265</v>
      </c>
      <c r="C9570" s="2">
        <v>0.36519675925925926</v>
      </c>
      <c r="D9570" s="3" t="s">
        <v>11085</v>
      </c>
      <c r="E9570" s="3" t="s">
        <v>15275</v>
      </c>
      <c r="F9570" s="3" t="s">
        <v>44148</v>
      </c>
      <c r="G9570" s="3" t="s">
        <v>44149</v>
      </c>
      <c r="H9570" s="3" t="s">
        <v>44150</v>
      </c>
    </row>
    <row r="9571" spans="1:8" ht="232" x14ac:dyDescent="0.35">
      <c r="A9571" s="4">
        <v>32200</v>
      </c>
      <c r="B9571" s="1">
        <v>45265</v>
      </c>
      <c r="C9571" s="2">
        <v>0.36526620370370372</v>
      </c>
      <c r="D9571" s="3" t="s">
        <v>44151</v>
      </c>
      <c r="E9571" s="3" t="s">
        <v>44155</v>
      </c>
      <c r="F9571" s="3" t="s">
        <v>44152</v>
      </c>
      <c r="G9571" s="3" t="s">
        <v>44153</v>
      </c>
      <c r="H9571" s="3" t="s">
        <v>44154</v>
      </c>
    </row>
    <row r="9572" spans="1:8" ht="58" x14ac:dyDescent="0.35">
      <c r="A9572" s="4">
        <v>142189</v>
      </c>
      <c r="B9572" s="1">
        <v>45265</v>
      </c>
      <c r="C9572" s="2">
        <v>0.36932870370370369</v>
      </c>
      <c r="D9572" s="3" t="s">
        <v>985</v>
      </c>
      <c r="E9572" s="3" t="s">
        <v>44157</v>
      </c>
      <c r="F9572" s="3" t="s">
        <v>44156</v>
      </c>
      <c r="G9572" s="3" t="s">
        <v>10431</v>
      </c>
      <c r="H9572" s="3" t="s">
        <v>31840</v>
      </c>
    </row>
    <row r="9573" spans="1:8" ht="58" x14ac:dyDescent="0.35">
      <c r="A9573" s="4">
        <v>108688</v>
      </c>
      <c r="B9573" s="1">
        <v>45265</v>
      </c>
      <c r="C9573" s="2">
        <v>0.37292824074074077</v>
      </c>
      <c r="D9573" s="3" t="s">
        <v>44158</v>
      </c>
      <c r="E9573" s="3" t="s">
        <v>15274</v>
      </c>
      <c r="F9573" s="3" t="s">
        <v>44159</v>
      </c>
      <c r="G9573" s="3" t="s">
        <v>44160</v>
      </c>
      <c r="H9573" s="3" t="s">
        <v>44161</v>
      </c>
    </row>
    <row r="9574" spans="1:8" ht="58" x14ac:dyDescent="0.35">
      <c r="A9574" s="4">
        <v>59774</v>
      </c>
      <c r="B9574" s="1">
        <v>45265</v>
      </c>
      <c r="C9574" s="2">
        <v>0.37513888888888891</v>
      </c>
      <c r="D9574" s="3" t="s">
        <v>44162</v>
      </c>
      <c r="E9574" s="3" t="s">
        <v>44166</v>
      </c>
      <c r="F9574" s="3" t="s">
        <v>44163</v>
      </c>
      <c r="G9574" s="3" t="s">
        <v>44164</v>
      </c>
      <c r="H9574" s="3" t="s">
        <v>44165</v>
      </c>
    </row>
    <row r="9575" spans="1:8" ht="58" x14ac:dyDescent="0.35">
      <c r="A9575" s="4">
        <v>108688</v>
      </c>
      <c r="B9575" s="1">
        <v>45265</v>
      </c>
      <c r="C9575" s="2">
        <v>0.37649305555555551</v>
      </c>
      <c r="D9575" s="3" t="s">
        <v>44167</v>
      </c>
      <c r="E9575" s="3" t="s">
        <v>15274</v>
      </c>
      <c r="F9575" s="3" t="s">
        <v>44159</v>
      </c>
      <c r="G9575" s="3" t="s">
        <v>44160</v>
      </c>
      <c r="H9575" s="3" t="s">
        <v>44168</v>
      </c>
    </row>
    <row r="9576" spans="1:8" ht="87" x14ac:dyDescent="0.35">
      <c r="A9576" s="4">
        <v>208177</v>
      </c>
      <c r="B9576" s="1">
        <v>45265</v>
      </c>
      <c r="C9576" s="2">
        <v>0.3769675925925926</v>
      </c>
      <c r="D9576" s="3" t="s">
        <v>44169</v>
      </c>
      <c r="E9576" s="3" t="s">
        <v>44172</v>
      </c>
      <c r="F9576" s="3" t="s">
        <v>44170</v>
      </c>
      <c r="G9576" s="3" t="s">
        <v>12018</v>
      </c>
      <c r="H9576" s="3" t="s">
        <v>44171</v>
      </c>
    </row>
    <row r="9577" spans="1:8" ht="58" x14ac:dyDescent="0.35">
      <c r="A9577" s="4">
        <v>196168</v>
      </c>
      <c r="B9577" s="1">
        <v>45265</v>
      </c>
      <c r="C9577" s="2">
        <v>0.37965277777777778</v>
      </c>
      <c r="D9577" s="3" t="s">
        <v>1403</v>
      </c>
      <c r="E9577" s="3" t="s">
        <v>44175</v>
      </c>
      <c r="F9577" s="3" t="s">
        <v>14512</v>
      </c>
      <c r="G9577" s="3" t="s">
        <v>44173</v>
      </c>
      <c r="H9577" s="3" t="s">
        <v>44174</v>
      </c>
    </row>
    <row r="9578" spans="1:8" ht="58" x14ac:dyDescent="0.35">
      <c r="A9578" s="4">
        <v>42119</v>
      </c>
      <c r="B9578" s="1">
        <v>45265</v>
      </c>
      <c r="C9578" s="2">
        <v>0.38254629629629627</v>
      </c>
      <c r="D9578" s="3" t="s">
        <v>10339</v>
      </c>
      <c r="E9578" s="3" t="s">
        <v>44179</v>
      </c>
      <c r="F9578" s="3" t="s">
        <v>44176</v>
      </c>
      <c r="G9578" s="3" t="s">
        <v>44177</v>
      </c>
      <c r="H9578" s="3" t="s">
        <v>44178</v>
      </c>
    </row>
    <row r="9579" spans="1:8" ht="43.5" x14ac:dyDescent="0.35">
      <c r="A9579" s="4">
        <v>55224</v>
      </c>
      <c r="B9579" s="1">
        <v>45265</v>
      </c>
      <c r="C9579" s="2">
        <v>0.38506944444444446</v>
      </c>
      <c r="D9579" s="3" t="s">
        <v>10438</v>
      </c>
      <c r="E9579" s="3" t="s">
        <v>44182</v>
      </c>
      <c r="F9579" s="3" t="s">
        <v>44180</v>
      </c>
      <c r="G9579" s="3" t="s">
        <v>11905</v>
      </c>
      <c r="H9579" s="3" t="s">
        <v>44181</v>
      </c>
    </row>
    <row r="9580" spans="1:8" ht="87" x14ac:dyDescent="0.35">
      <c r="A9580" s="4">
        <v>12535</v>
      </c>
      <c r="B9580" s="1">
        <v>45265</v>
      </c>
      <c r="C9580" s="2">
        <v>0.3850925925925926</v>
      </c>
      <c r="D9580" s="3" t="s">
        <v>44183</v>
      </c>
      <c r="E9580" s="3" t="s">
        <v>44187</v>
      </c>
      <c r="F9580" s="3" t="s">
        <v>44184</v>
      </c>
      <c r="G9580" s="3" t="s">
        <v>44185</v>
      </c>
      <c r="H9580" s="3" t="s">
        <v>44186</v>
      </c>
    </row>
    <row r="9581" spans="1:8" ht="72.5" x14ac:dyDescent="0.35">
      <c r="A9581" s="4">
        <v>46641</v>
      </c>
      <c r="B9581" s="1">
        <v>45265</v>
      </c>
      <c r="C9581" s="2">
        <v>0.38547453703703699</v>
      </c>
      <c r="D9581" s="3" t="s">
        <v>10448</v>
      </c>
      <c r="E9581" s="3" t="s">
        <v>13964</v>
      </c>
      <c r="F9581" s="3" t="s">
        <v>44188</v>
      </c>
      <c r="G9581" s="3" t="s">
        <v>44189</v>
      </c>
      <c r="H9581" s="3" t="s">
        <v>44190</v>
      </c>
    </row>
    <row r="9582" spans="1:8" ht="29" x14ac:dyDescent="0.35">
      <c r="A9582" s="4">
        <v>56116</v>
      </c>
      <c r="B9582" s="1">
        <v>45265</v>
      </c>
      <c r="C9582" s="2">
        <v>0.38731481481481483</v>
      </c>
      <c r="D9582" s="3" t="s">
        <v>985</v>
      </c>
      <c r="E9582" s="3" t="s">
        <v>25288</v>
      </c>
      <c r="F9582" s="3" t="s">
        <v>44191</v>
      </c>
      <c r="G9582" s="3" t="s">
        <v>13092</v>
      </c>
      <c r="H9582" s="3" t="s">
        <v>44192</v>
      </c>
    </row>
    <row r="9583" spans="1:8" x14ac:dyDescent="0.35">
      <c r="A9583" s="4">
        <v>42549</v>
      </c>
      <c r="B9583" s="1">
        <v>45265</v>
      </c>
      <c r="C9583" s="2">
        <v>0.38755787037037037</v>
      </c>
      <c r="D9583" s="3" t="s">
        <v>985</v>
      </c>
      <c r="E9583" s="3" t="s">
        <v>24147</v>
      </c>
      <c r="F9583" s="3" t="s">
        <v>11759</v>
      </c>
      <c r="G9583" s="3" t="s">
        <v>24147</v>
      </c>
      <c r="H9583" s="3" t="s">
        <v>10342</v>
      </c>
    </row>
    <row r="9584" spans="1:8" ht="203" x14ac:dyDescent="0.35">
      <c r="A9584" s="4">
        <v>176222</v>
      </c>
      <c r="B9584" s="1">
        <v>45265</v>
      </c>
      <c r="C9584" s="2">
        <v>0.38827546296296295</v>
      </c>
      <c r="D9584" s="3" t="s">
        <v>44193</v>
      </c>
      <c r="E9584" s="3" t="s">
        <v>44197</v>
      </c>
      <c r="F9584" s="3" t="s">
        <v>44194</v>
      </c>
      <c r="G9584" s="3" t="s">
        <v>44195</v>
      </c>
      <c r="H9584" s="3" t="s">
        <v>44196</v>
      </c>
    </row>
    <row r="9585" spans="1:8" ht="29" x14ac:dyDescent="0.35">
      <c r="A9585" s="4">
        <v>193204</v>
      </c>
      <c r="B9585" s="1">
        <v>45265</v>
      </c>
      <c r="C9585" s="2">
        <v>0.38873842592592595</v>
      </c>
      <c r="D9585" s="3" t="s">
        <v>1933</v>
      </c>
      <c r="E9585" s="3" t="s">
        <v>44200</v>
      </c>
      <c r="F9585" s="3" t="s">
        <v>44198</v>
      </c>
      <c r="G9585" s="3" t="s">
        <v>12600</v>
      </c>
      <c r="H9585" s="3" t="s">
        <v>44199</v>
      </c>
    </row>
    <row r="9586" spans="1:8" ht="87" x14ac:dyDescent="0.35">
      <c r="A9586" s="4">
        <v>12535</v>
      </c>
      <c r="B9586" s="1">
        <v>45265</v>
      </c>
      <c r="C9586" s="2">
        <v>0.3903240740740741</v>
      </c>
      <c r="D9586" s="3" t="s">
        <v>44183</v>
      </c>
      <c r="E9586" s="3" t="s">
        <v>44187</v>
      </c>
      <c r="F9586" s="3" t="s">
        <v>44184</v>
      </c>
      <c r="G9586" s="3" t="s">
        <v>44185</v>
      </c>
      <c r="H9586" s="3" t="s">
        <v>44201</v>
      </c>
    </row>
    <row r="9587" spans="1:8" ht="29" x14ac:dyDescent="0.35">
      <c r="A9587" s="4">
        <v>52226</v>
      </c>
      <c r="B9587" s="1">
        <v>45265</v>
      </c>
      <c r="C9587" s="2">
        <v>0.39273148148148151</v>
      </c>
      <c r="D9587" s="3" t="s">
        <v>44202</v>
      </c>
      <c r="E9587" s="3" t="s">
        <v>44206</v>
      </c>
      <c r="F9587" s="3" t="s">
        <v>44203</v>
      </c>
      <c r="G9587" s="3" t="s">
        <v>44204</v>
      </c>
      <c r="H9587" s="3" t="s">
        <v>44205</v>
      </c>
    </row>
    <row r="9588" spans="1:8" x14ac:dyDescent="0.35">
      <c r="A9588" s="4">
        <v>22255</v>
      </c>
      <c r="B9588" s="1">
        <v>45265</v>
      </c>
      <c r="C9588" s="2">
        <v>0.39560185185185182</v>
      </c>
      <c r="D9588" s="3" t="s">
        <v>44207</v>
      </c>
      <c r="E9588" s="3" t="s">
        <v>12167</v>
      </c>
      <c r="F9588" s="3" t="s">
        <v>11759</v>
      </c>
      <c r="G9588" s="3" t="s">
        <v>12167</v>
      </c>
      <c r="H9588" s="3" t="s">
        <v>845</v>
      </c>
    </row>
    <row r="9589" spans="1:8" ht="58" x14ac:dyDescent="0.35">
      <c r="A9589" s="4">
        <v>103605</v>
      </c>
      <c r="B9589" s="1">
        <v>45265</v>
      </c>
      <c r="C9589" s="2">
        <v>0.39584490740740735</v>
      </c>
      <c r="D9589" s="3" t="s">
        <v>1933</v>
      </c>
      <c r="E9589" s="3" t="s">
        <v>44210</v>
      </c>
      <c r="F9589" s="3" t="s">
        <v>44208</v>
      </c>
      <c r="G9589" s="3" t="s">
        <v>44209</v>
      </c>
      <c r="H9589" s="3" t="s">
        <v>12423</v>
      </c>
    </row>
    <row r="9590" spans="1:8" ht="145" x14ac:dyDescent="0.35">
      <c r="A9590" s="4">
        <v>73111</v>
      </c>
      <c r="B9590" s="1">
        <v>45265</v>
      </c>
      <c r="C9590" s="2">
        <v>0.39607638888888891</v>
      </c>
      <c r="D9590" s="3" t="s">
        <v>44211</v>
      </c>
      <c r="E9590" s="3" t="s">
        <v>35123</v>
      </c>
      <c r="F9590" s="3" t="s">
        <v>44212</v>
      </c>
      <c r="G9590" s="3" t="s">
        <v>44213</v>
      </c>
      <c r="H9590" s="3" t="s">
        <v>44214</v>
      </c>
    </row>
    <row r="9591" spans="1:8" ht="145" x14ac:dyDescent="0.35">
      <c r="A9591" s="4">
        <v>48749</v>
      </c>
      <c r="B9591" s="1">
        <v>45265</v>
      </c>
      <c r="C9591" s="2">
        <v>0.3973842592592593</v>
      </c>
      <c r="D9591" s="3" t="s">
        <v>44215</v>
      </c>
      <c r="E9591" s="3" t="s">
        <v>44218</v>
      </c>
      <c r="F9591" s="3" t="s">
        <v>44216</v>
      </c>
      <c r="G9591" s="3" t="s">
        <v>11732</v>
      </c>
      <c r="H9591" s="3" t="s">
        <v>44217</v>
      </c>
    </row>
    <row r="9592" spans="1:8" ht="72.5" x14ac:dyDescent="0.35">
      <c r="A9592" s="4">
        <v>44094</v>
      </c>
      <c r="B9592" s="1">
        <v>45265</v>
      </c>
      <c r="C9592" s="2">
        <v>0.39789351851851856</v>
      </c>
      <c r="D9592" s="3" t="s">
        <v>985</v>
      </c>
      <c r="E9592" s="3" t="s">
        <v>44222</v>
      </c>
      <c r="F9592" s="3" t="s">
        <v>44219</v>
      </c>
      <c r="G9592" s="3" t="s">
        <v>44220</v>
      </c>
      <c r="H9592" s="3" t="s">
        <v>44221</v>
      </c>
    </row>
    <row r="9593" spans="1:8" ht="29" x14ac:dyDescent="0.35">
      <c r="A9593" s="4">
        <v>183835</v>
      </c>
      <c r="B9593" s="1">
        <v>45265</v>
      </c>
      <c r="C9593" s="2">
        <v>0.39799768518518519</v>
      </c>
      <c r="D9593" s="3" t="s">
        <v>11330</v>
      </c>
      <c r="E9593" s="3" t="s">
        <v>14877</v>
      </c>
      <c r="F9593" s="3" t="s">
        <v>44223</v>
      </c>
      <c r="G9593" s="3" t="s">
        <v>44224</v>
      </c>
      <c r="H9593" s="3" t="s">
        <v>13997</v>
      </c>
    </row>
    <row r="9594" spans="1:8" ht="43.5" x14ac:dyDescent="0.35">
      <c r="A9594" s="4">
        <v>47547</v>
      </c>
      <c r="B9594" s="1">
        <v>45265</v>
      </c>
      <c r="C9594" s="2">
        <v>0.3996527777777778</v>
      </c>
      <c r="D9594" s="3" t="s">
        <v>1436</v>
      </c>
      <c r="E9594" s="3" t="s">
        <v>44226</v>
      </c>
      <c r="F9594" s="3" t="s">
        <v>44225</v>
      </c>
      <c r="G9594" s="3" t="s">
        <v>228</v>
      </c>
      <c r="H9594" s="3" t="s">
        <v>33140</v>
      </c>
    </row>
    <row r="9595" spans="1:8" ht="58" x14ac:dyDescent="0.35">
      <c r="A9595" s="4">
        <v>142189</v>
      </c>
      <c r="B9595" s="1">
        <v>45265</v>
      </c>
      <c r="C9595" s="2">
        <v>0.40509259259259256</v>
      </c>
      <c r="D9595" s="3" t="s">
        <v>985</v>
      </c>
      <c r="E9595" s="3" t="s">
        <v>44157</v>
      </c>
      <c r="F9595" s="3" t="s">
        <v>44227</v>
      </c>
      <c r="G9595" s="3" t="s">
        <v>100</v>
      </c>
      <c r="H9595" s="3" t="s">
        <v>44228</v>
      </c>
    </row>
    <row r="9596" spans="1:8" ht="58" x14ac:dyDescent="0.35">
      <c r="A9596" s="4">
        <v>51622</v>
      </c>
      <c r="B9596" s="1">
        <v>45265</v>
      </c>
      <c r="C9596" s="2">
        <v>0.40590277777777778</v>
      </c>
      <c r="D9596" s="3" t="s">
        <v>11085</v>
      </c>
      <c r="E9596" s="3" t="s">
        <v>44231</v>
      </c>
      <c r="F9596" s="3" t="s">
        <v>44229</v>
      </c>
      <c r="G9596" s="3" t="s">
        <v>11524</v>
      </c>
      <c r="H9596" s="3" t="s">
        <v>44230</v>
      </c>
    </row>
    <row r="9597" spans="1:8" ht="58" x14ac:dyDescent="0.35">
      <c r="A9597" s="4">
        <v>202598</v>
      </c>
      <c r="B9597" s="1">
        <v>45265</v>
      </c>
      <c r="C9597" s="2">
        <v>0.4067013888888889</v>
      </c>
      <c r="D9597" s="3" t="s">
        <v>1933</v>
      </c>
      <c r="E9597" s="3" t="s">
        <v>44235</v>
      </c>
      <c r="F9597" s="3" t="s">
        <v>44232</v>
      </c>
      <c r="G9597" s="3" t="s">
        <v>44233</v>
      </c>
      <c r="H9597" s="3" t="s">
        <v>44234</v>
      </c>
    </row>
    <row r="9598" spans="1:8" ht="72.5" x14ac:dyDescent="0.35">
      <c r="A9598" s="4">
        <v>99856</v>
      </c>
      <c r="B9598" s="1">
        <v>45265</v>
      </c>
      <c r="C9598" s="2">
        <v>0.40744212962962961</v>
      </c>
      <c r="D9598" s="3" t="s">
        <v>985</v>
      </c>
      <c r="E9598" s="3" t="s">
        <v>44239</v>
      </c>
      <c r="F9598" s="3" t="s">
        <v>44236</v>
      </c>
      <c r="G9598" s="3" t="s">
        <v>44237</v>
      </c>
      <c r="H9598" s="3" t="s">
        <v>44238</v>
      </c>
    </row>
    <row r="9599" spans="1:8" ht="72.5" x14ac:dyDescent="0.35">
      <c r="A9599" s="4">
        <v>99856</v>
      </c>
      <c r="B9599" s="1">
        <v>45265</v>
      </c>
      <c r="C9599" s="2">
        <v>0.40783564814814816</v>
      </c>
      <c r="D9599" s="3" t="s">
        <v>985</v>
      </c>
      <c r="E9599" s="3" t="s">
        <v>44239</v>
      </c>
      <c r="F9599" s="3" t="s">
        <v>44240</v>
      </c>
      <c r="G9599" s="3" t="s">
        <v>44237</v>
      </c>
      <c r="H9599" s="3" t="s">
        <v>44241</v>
      </c>
    </row>
    <row r="9600" spans="1:8" ht="72.5" x14ac:dyDescent="0.35">
      <c r="A9600" s="4">
        <v>99856</v>
      </c>
      <c r="B9600" s="1">
        <v>45265</v>
      </c>
      <c r="C9600" s="2">
        <v>0.40943287037037041</v>
      </c>
      <c r="D9600" s="3" t="s">
        <v>44242</v>
      </c>
      <c r="E9600" s="3" t="s">
        <v>44239</v>
      </c>
      <c r="F9600" s="3" t="s">
        <v>44236</v>
      </c>
      <c r="G9600" s="3" t="s">
        <v>44237</v>
      </c>
      <c r="H9600" s="3" t="s">
        <v>44243</v>
      </c>
    </row>
    <row r="9601" spans="1:8" ht="87" x14ac:dyDescent="0.35">
      <c r="A9601" s="4">
        <v>99856</v>
      </c>
      <c r="B9601" s="1">
        <v>45265</v>
      </c>
      <c r="C9601" s="2">
        <v>0.41018518518518521</v>
      </c>
      <c r="D9601" s="3" t="s">
        <v>985</v>
      </c>
      <c r="E9601" s="3" t="s">
        <v>44244</v>
      </c>
      <c r="F9601" s="3" t="s">
        <v>44236</v>
      </c>
      <c r="G9601" s="3" t="s">
        <v>44237</v>
      </c>
      <c r="H9601" s="3" t="s">
        <v>44238</v>
      </c>
    </row>
    <row r="9602" spans="1:8" ht="130.5" x14ac:dyDescent="0.35">
      <c r="A9602" s="4">
        <v>42226</v>
      </c>
      <c r="B9602" s="1">
        <v>45265</v>
      </c>
      <c r="C9602" s="2">
        <v>0.41050925925925924</v>
      </c>
      <c r="D9602" s="3" t="s">
        <v>44245</v>
      </c>
      <c r="E9602" s="3" t="s">
        <v>44248</v>
      </c>
      <c r="F9602" s="3" t="s">
        <v>44246</v>
      </c>
      <c r="G9602" s="3" t="s">
        <v>14241</v>
      </c>
      <c r="H9602" s="3" t="s">
        <v>44247</v>
      </c>
    </row>
    <row r="9603" spans="1:8" ht="29" x14ac:dyDescent="0.35">
      <c r="A9603" s="4">
        <v>203777</v>
      </c>
      <c r="B9603" s="1">
        <v>45265</v>
      </c>
      <c r="C9603" s="2">
        <v>0.41274305555555557</v>
      </c>
      <c r="D9603" s="3" t="s">
        <v>10615</v>
      </c>
      <c r="E9603" s="3" t="s">
        <v>44252</v>
      </c>
      <c r="F9603" s="3" t="s">
        <v>44249</v>
      </c>
      <c r="G9603" s="3" t="s">
        <v>44250</v>
      </c>
      <c r="H9603" s="3" t="s">
        <v>44251</v>
      </c>
    </row>
    <row r="9604" spans="1:8" ht="58" x14ac:dyDescent="0.35">
      <c r="A9604" s="4">
        <v>206919</v>
      </c>
      <c r="B9604" s="1">
        <v>45265</v>
      </c>
      <c r="C9604" s="2">
        <v>0.41275462962962961</v>
      </c>
      <c r="D9604" s="3" t="s">
        <v>12181</v>
      </c>
      <c r="E9604" s="3" t="s">
        <v>44256</v>
      </c>
      <c r="F9604" s="3" t="s">
        <v>44253</v>
      </c>
      <c r="G9604" s="3" t="s">
        <v>44254</v>
      </c>
      <c r="H9604" s="3" t="s">
        <v>44255</v>
      </c>
    </row>
    <row r="9605" spans="1:8" x14ac:dyDescent="0.35">
      <c r="A9605" s="4">
        <v>35868</v>
      </c>
      <c r="B9605" s="1">
        <v>45265</v>
      </c>
      <c r="C9605" s="2">
        <v>0.41623842592592591</v>
      </c>
      <c r="D9605" s="3" t="s">
        <v>40825</v>
      </c>
      <c r="E9605" s="3" t="s">
        <v>40825</v>
      </c>
      <c r="F9605" s="3" t="s">
        <v>40825</v>
      </c>
      <c r="G9605" s="3" t="s">
        <v>40825</v>
      </c>
      <c r="H9605" s="3" t="s">
        <v>40825</v>
      </c>
    </row>
    <row r="9606" spans="1:8" ht="43.5" x14ac:dyDescent="0.35">
      <c r="A9606" s="4">
        <v>51207</v>
      </c>
      <c r="B9606" s="1">
        <v>45265</v>
      </c>
      <c r="C9606" s="2">
        <v>0.41685185185185186</v>
      </c>
      <c r="D9606" s="3" t="s">
        <v>12176</v>
      </c>
      <c r="E9606" s="3" t="s">
        <v>44260</v>
      </c>
      <c r="F9606" s="3" t="s">
        <v>44257</v>
      </c>
      <c r="G9606" s="3" t="s">
        <v>44258</v>
      </c>
      <c r="H9606" s="3" t="s">
        <v>44259</v>
      </c>
    </row>
    <row r="9607" spans="1:8" x14ac:dyDescent="0.35">
      <c r="A9607" s="4">
        <v>32432</v>
      </c>
      <c r="B9607" s="1">
        <v>45265</v>
      </c>
      <c r="C9607" s="2">
        <v>0.41766203703703703</v>
      </c>
      <c r="D9607" s="3" t="s">
        <v>44261</v>
      </c>
      <c r="E9607" s="3" t="s">
        <v>44263</v>
      </c>
      <c r="F9607" s="3" t="s">
        <v>11759</v>
      </c>
      <c r="G9607" s="3" t="s">
        <v>44262</v>
      </c>
      <c r="H9607" s="3" t="s">
        <v>6842</v>
      </c>
    </row>
    <row r="9608" spans="1:8" ht="87" x14ac:dyDescent="0.35">
      <c r="A9608" s="4">
        <v>91412</v>
      </c>
      <c r="B9608" s="1">
        <v>45265</v>
      </c>
      <c r="C9608" s="2">
        <v>0.41811342592592587</v>
      </c>
      <c r="D9608" s="3" t="s">
        <v>44264</v>
      </c>
      <c r="E9608" s="3" t="s">
        <v>44268</v>
      </c>
      <c r="F9608" s="3" t="s">
        <v>44265</v>
      </c>
      <c r="G9608" s="3" t="s">
        <v>44266</v>
      </c>
      <c r="H9608" s="3" t="s">
        <v>44267</v>
      </c>
    </row>
    <row r="9609" spans="1:8" ht="87" x14ac:dyDescent="0.35">
      <c r="A9609" s="4">
        <v>35339</v>
      </c>
      <c r="B9609" s="1">
        <v>45265</v>
      </c>
      <c r="C9609" s="2">
        <v>0.42081018518518515</v>
      </c>
      <c r="D9609" s="3" t="s">
        <v>1933</v>
      </c>
      <c r="E9609" s="3" t="s">
        <v>44270</v>
      </c>
      <c r="F9609" s="3" t="s">
        <v>44269</v>
      </c>
      <c r="G9609" s="3" t="s">
        <v>11829</v>
      </c>
      <c r="H9609" s="3" t="s">
        <v>10685</v>
      </c>
    </row>
    <row r="9610" spans="1:8" x14ac:dyDescent="0.35">
      <c r="A9610" s="4">
        <v>98668</v>
      </c>
      <c r="B9610" s="1">
        <v>45265</v>
      </c>
      <c r="C9610" s="2">
        <v>0.42111111111111116</v>
      </c>
      <c r="D9610" s="3" t="s">
        <v>44271</v>
      </c>
      <c r="E9610" s="3" t="s">
        <v>44272</v>
      </c>
      <c r="F9610" s="3" t="s">
        <v>11759</v>
      </c>
      <c r="G9610" s="3" t="s">
        <v>12796</v>
      </c>
      <c r="H9610" s="3" t="s">
        <v>6842</v>
      </c>
    </row>
    <row r="9611" spans="1:8" ht="58" x14ac:dyDescent="0.35">
      <c r="A9611" s="4">
        <v>78195</v>
      </c>
      <c r="B9611" s="1">
        <v>45265</v>
      </c>
      <c r="C9611" s="2">
        <v>0.42268518518518516</v>
      </c>
      <c r="D9611" s="3" t="s">
        <v>10412</v>
      </c>
      <c r="E9611" s="3" t="s">
        <v>12834</v>
      </c>
      <c r="F9611" s="3" t="s">
        <v>44273</v>
      </c>
      <c r="G9611" s="3" t="s">
        <v>44274</v>
      </c>
      <c r="H9611" s="3" t="s">
        <v>44275</v>
      </c>
    </row>
    <row r="9612" spans="1:8" ht="29" x14ac:dyDescent="0.35">
      <c r="A9612" s="4">
        <v>33786</v>
      </c>
      <c r="B9612" s="1">
        <v>45265</v>
      </c>
      <c r="C9612" s="2">
        <v>0.42518518518518517</v>
      </c>
      <c r="D9612" s="3" t="s">
        <v>44276</v>
      </c>
      <c r="E9612" s="3" t="s">
        <v>44277</v>
      </c>
      <c r="F9612" s="3" t="s">
        <v>11759</v>
      </c>
      <c r="G9612" s="3" t="s">
        <v>981</v>
      </c>
      <c r="H9612" s="3" t="s">
        <v>6842</v>
      </c>
    </row>
    <row r="9613" spans="1:8" ht="29" x14ac:dyDescent="0.35">
      <c r="A9613" s="4">
        <v>87570</v>
      </c>
      <c r="B9613" s="1">
        <v>45265</v>
      </c>
      <c r="C9613" s="2">
        <v>0.42638888888888887</v>
      </c>
      <c r="D9613" s="3" t="s">
        <v>10412</v>
      </c>
      <c r="E9613" s="3" t="s">
        <v>14236</v>
      </c>
      <c r="F9613" s="3" t="s">
        <v>44278</v>
      </c>
      <c r="G9613" s="3" t="s">
        <v>32234</v>
      </c>
      <c r="H9613" s="3" t="s">
        <v>44279</v>
      </c>
    </row>
    <row r="9614" spans="1:8" ht="58" x14ac:dyDescent="0.35">
      <c r="A9614" s="4">
        <v>191496</v>
      </c>
      <c r="B9614" s="1">
        <v>45265</v>
      </c>
      <c r="C9614" s="2">
        <v>0.42664351851851851</v>
      </c>
      <c r="D9614" s="3" t="s">
        <v>44280</v>
      </c>
      <c r="E9614" s="3" t="s">
        <v>44284</v>
      </c>
      <c r="F9614" s="3" t="s">
        <v>44281</v>
      </c>
      <c r="G9614" s="3" t="s">
        <v>44282</v>
      </c>
      <c r="H9614" s="3" t="s">
        <v>44283</v>
      </c>
    </row>
    <row r="9615" spans="1:8" ht="29" x14ac:dyDescent="0.35">
      <c r="A9615" s="4">
        <v>19755</v>
      </c>
      <c r="B9615" s="1">
        <v>45265</v>
      </c>
      <c r="C9615" s="2">
        <v>0.42689814814814814</v>
      </c>
      <c r="D9615" s="3" t="s">
        <v>44285</v>
      </c>
      <c r="E9615" s="3" t="s">
        <v>44288</v>
      </c>
      <c r="F9615" s="3" t="s">
        <v>44286</v>
      </c>
      <c r="G9615" s="3" t="s">
        <v>44224</v>
      </c>
      <c r="H9615" s="3" t="s">
        <v>44287</v>
      </c>
    </row>
    <row r="9616" spans="1:8" ht="43.5" x14ac:dyDescent="0.35">
      <c r="A9616" s="4">
        <v>40935</v>
      </c>
      <c r="B9616" s="1">
        <v>45265</v>
      </c>
      <c r="C9616" s="2">
        <v>0.4274189814814815</v>
      </c>
      <c r="D9616" s="3" t="s">
        <v>1933</v>
      </c>
      <c r="E9616" s="3" t="s">
        <v>44291</v>
      </c>
      <c r="F9616" s="3" t="s">
        <v>44289</v>
      </c>
      <c r="G9616" s="3" t="s">
        <v>13610</v>
      </c>
      <c r="H9616" s="3" t="s">
        <v>44290</v>
      </c>
    </row>
    <row r="9617" spans="1:8" ht="217.5" x14ac:dyDescent="0.35">
      <c r="A9617" s="4">
        <v>48755</v>
      </c>
      <c r="B9617" s="1">
        <v>45265</v>
      </c>
      <c r="C9617" s="2">
        <v>0.42905092592592592</v>
      </c>
      <c r="D9617" s="3" t="s">
        <v>44293</v>
      </c>
      <c r="E9617" s="3" t="s">
        <v>12058</v>
      </c>
      <c r="F9617" s="3" t="s">
        <v>44294</v>
      </c>
      <c r="G9617" s="3" t="s">
        <v>44295</v>
      </c>
      <c r="H9617" s="3" t="s">
        <v>44296</v>
      </c>
    </row>
    <row r="9618" spans="1:8" ht="58" x14ac:dyDescent="0.35">
      <c r="A9618" s="4">
        <v>136008</v>
      </c>
      <c r="B9618" s="1">
        <v>45265</v>
      </c>
      <c r="C9618" s="2">
        <v>0.43003472222222222</v>
      </c>
      <c r="D9618" s="3" t="s">
        <v>985</v>
      </c>
      <c r="E9618" s="3" t="s">
        <v>44298</v>
      </c>
      <c r="F9618" s="3" t="s">
        <v>44297</v>
      </c>
      <c r="G9618" s="3" t="s">
        <v>10672</v>
      </c>
      <c r="H9618" s="3" t="s">
        <v>39103</v>
      </c>
    </row>
    <row r="9619" spans="1:8" ht="58" x14ac:dyDescent="0.35">
      <c r="A9619" s="4">
        <v>142253</v>
      </c>
      <c r="B9619" s="1">
        <v>45265</v>
      </c>
      <c r="C9619" s="2">
        <v>0.43033564814814818</v>
      </c>
      <c r="D9619" s="3" t="s">
        <v>44299</v>
      </c>
      <c r="E9619" s="3" t="s">
        <v>31850</v>
      </c>
      <c r="F9619" s="3" t="s">
        <v>44300</v>
      </c>
      <c r="G9619" s="3" t="s">
        <v>44301</v>
      </c>
      <c r="H9619" s="3" t="s">
        <v>44302</v>
      </c>
    </row>
    <row r="9620" spans="1:8" ht="72.5" x14ac:dyDescent="0.35">
      <c r="A9620" s="4">
        <v>42309</v>
      </c>
      <c r="B9620" s="1">
        <v>45265</v>
      </c>
      <c r="C9620" s="2">
        <v>0.43042824074074071</v>
      </c>
      <c r="D9620" s="3" t="s">
        <v>44303</v>
      </c>
      <c r="E9620" s="3" t="s">
        <v>11532</v>
      </c>
      <c r="F9620" s="3" t="s">
        <v>44304</v>
      </c>
      <c r="G9620" s="3" t="s">
        <v>44305</v>
      </c>
      <c r="H9620" s="3" t="s">
        <v>44306</v>
      </c>
    </row>
    <row r="9621" spans="1:8" ht="43.5" x14ac:dyDescent="0.35">
      <c r="A9621" s="4">
        <v>136886</v>
      </c>
      <c r="B9621" s="1">
        <v>45265</v>
      </c>
      <c r="C9621" s="2">
        <v>0.43238425925925927</v>
      </c>
      <c r="D9621" s="3" t="s">
        <v>44307</v>
      </c>
      <c r="E9621" s="3" t="s">
        <v>44309</v>
      </c>
      <c r="F9621" s="3" t="s">
        <v>11759</v>
      </c>
      <c r="G9621" s="3" t="s">
        <v>44308</v>
      </c>
      <c r="H9621" s="3" t="s">
        <v>6842</v>
      </c>
    </row>
    <row r="9622" spans="1:8" x14ac:dyDescent="0.35">
      <c r="A9622" s="4">
        <v>136881</v>
      </c>
      <c r="B9622" s="1">
        <v>45265</v>
      </c>
      <c r="C9622" s="2">
        <v>0.43377314814814816</v>
      </c>
      <c r="D9622" s="3" t="s">
        <v>349</v>
      </c>
      <c r="E9622" s="3" t="s">
        <v>506</v>
      </c>
      <c r="F9622" s="3" t="s">
        <v>11759</v>
      </c>
      <c r="G9622" s="3" t="s">
        <v>44310</v>
      </c>
      <c r="H9622" s="3" t="s">
        <v>6842</v>
      </c>
    </row>
    <row r="9623" spans="1:8" ht="29" x14ac:dyDescent="0.35">
      <c r="A9623" s="4">
        <v>42921</v>
      </c>
      <c r="B9623" s="1">
        <v>45265</v>
      </c>
      <c r="C9623" s="2">
        <v>0.43484953703703705</v>
      </c>
      <c r="D9623" s="3" t="s">
        <v>11330</v>
      </c>
      <c r="E9623" s="3" t="s">
        <v>44314</v>
      </c>
      <c r="F9623" s="3" t="s">
        <v>44311</v>
      </c>
      <c r="G9623" s="3" t="s">
        <v>44312</v>
      </c>
      <c r="H9623" s="3" t="s">
        <v>44313</v>
      </c>
    </row>
    <row r="9624" spans="1:8" x14ac:dyDescent="0.35">
      <c r="A9624" s="4">
        <v>153728</v>
      </c>
      <c r="B9624" s="1">
        <v>45265</v>
      </c>
      <c r="C9624" s="2">
        <v>0.43663194444444442</v>
      </c>
      <c r="D9624" s="3" t="s">
        <v>349</v>
      </c>
      <c r="E9624" s="3" t="s">
        <v>506</v>
      </c>
      <c r="F9624" s="3" t="s">
        <v>11759</v>
      </c>
      <c r="G9624" s="3" t="s">
        <v>44315</v>
      </c>
      <c r="H9624" s="3" t="s">
        <v>6842</v>
      </c>
    </row>
    <row r="9625" spans="1:8" ht="159.5" x14ac:dyDescent="0.35">
      <c r="A9625" s="4">
        <v>50181</v>
      </c>
      <c r="B9625" s="1">
        <v>45265</v>
      </c>
      <c r="C9625" s="2">
        <v>0.43996527777777777</v>
      </c>
      <c r="D9625" s="3" t="s">
        <v>44316</v>
      </c>
      <c r="E9625" s="3" t="s">
        <v>11454</v>
      </c>
      <c r="F9625" s="3" t="s">
        <v>13028</v>
      </c>
      <c r="G9625" s="3" t="s">
        <v>11732</v>
      </c>
      <c r="H9625" s="3" t="s">
        <v>44317</v>
      </c>
    </row>
    <row r="9626" spans="1:8" x14ac:dyDescent="0.35">
      <c r="A9626" s="4">
        <v>209863</v>
      </c>
      <c r="B9626" s="1">
        <v>45265</v>
      </c>
      <c r="C9626" s="2">
        <v>0.44476851851851856</v>
      </c>
      <c r="D9626" s="3" t="s">
        <v>349</v>
      </c>
      <c r="E9626" s="3" t="s">
        <v>44318</v>
      </c>
      <c r="F9626" s="3" t="s">
        <v>11759</v>
      </c>
      <c r="G9626" s="3" t="s">
        <v>44315</v>
      </c>
      <c r="H9626" s="3" t="s">
        <v>6842</v>
      </c>
    </row>
    <row r="9627" spans="1:8" ht="29" x14ac:dyDescent="0.35">
      <c r="A9627" s="4">
        <v>33623</v>
      </c>
      <c r="B9627" s="1">
        <v>45265</v>
      </c>
      <c r="C9627" s="2">
        <v>0.44537037037037036</v>
      </c>
      <c r="D9627" s="3" t="s">
        <v>44319</v>
      </c>
      <c r="E9627" s="3" t="s">
        <v>14879</v>
      </c>
      <c r="F9627" s="3" t="s">
        <v>44320</v>
      </c>
      <c r="G9627" s="3" t="s">
        <v>44321</v>
      </c>
      <c r="H9627" s="3" t="s">
        <v>44322</v>
      </c>
    </row>
    <row r="9628" spans="1:8" ht="29" x14ac:dyDescent="0.35">
      <c r="A9628" s="4">
        <v>171653</v>
      </c>
      <c r="B9628" s="1">
        <v>45265</v>
      </c>
      <c r="C9628" s="2">
        <v>0.44645833333333335</v>
      </c>
      <c r="D9628" s="3" t="s">
        <v>11793</v>
      </c>
      <c r="E9628" s="3" t="s">
        <v>44326</v>
      </c>
      <c r="F9628" s="3" t="s">
        <v>44323</v>
      </c>
      <c r="G9628" s="3" t="s">
        <v>44324</v>
      </c>
      <c r="H9628" s="3" t="s">
        <v>44325</v>
      </c>
    </row>
    <row r="9629" spans="1:8" ht="58" x14ac:dyDescent="0.35">
      <c r="A9629" s="4">
        <v>209489</v>
      </c>
      <c r="B9629" s="1">
        <v>45265</v>
      </c>
      <c r="C9629" s="2">
        <v>0.44968750000000002</v>
      </c>
      <c r="D9629" s="3" t="s">
        <v>44327</v>
      </c>
      <c r="E9629" s="3" t="s">
        <v>44330</v>
      </c>
      <c r="F9629" s="3" t="s">
        <v>44328</v>
      </c>
      <c r="G9629" s="3" t="s">
        <v>11905</v>
      </c>
      <c r="H9629" s="3" t="s">
        <v>44329</v>
      </c>
    </row>
    <row r="9630" spans="1:8" x14ac:dyDescent="0.35">
      <c r="A9630" s="4">
        <v>118978</v>
      </c>
      <c r="B9630" s="1">
        <v>45265</v>
      </c>
      <c r="C9630" s="2">
        <v>0.44976851851851851</v>
      </c>
      <c r="D9630" s="3" t="s">
        <v>12766</v>
      </c>
      <c r="E9630" s="3" t="s">
        <v>12766</v>
      </c>
      <c r="F9630" s="3" t="s">
        <v>12766</v>
      </c>
      <c r="G9630" s="3" t="s">
        <v>12766</v>
      </c>
      <c r="H9630" s="3" t="s">
        <v>12766</v>
      </c>
    </row>
    <row r="9631" spans="1:8" ht="203" x14ac:dyDescent="0.35">
      <c r="A9631" s="4">
        <v>35564</v>
      </c>
      <c r="B9631" s="1">
        <v>45265</v>
      </c>
      <c r="C9631" s="2">
        <v>0.45081018518518517</v>
      </c>
      <c r="D9631" s="3" t="s">
        <v>44331</v>
      </c>
      <c r="E9631" s="3" t="s">
        <v>11267</v>
      </c>
      <c r="F9631" s="3" t="s">
        <v>44332</v>
      </c>
      <c r="G9631" s="3" t="s">
        <v>11732</v>
      </c>
      <c r="H9631" s="3" t="s">
        <v>44333</v>
      </c>
    </row>
    <row r="9632" spans="1:8" ht="101.5" x14ac:dyDescent="0.35">
      <c r="A9632" s="4">
        <v>181705</v>
      </c>
      <c r="B9632" s="1">
        <v>45265</v>
      </c>
      <c r="C9632" s="2">
        <v>0.45170138888888894</v>
      </c>
      <c r="D9632" s="3" t="s">
        <v>10615</v>
      </c>
      <c r="E9632" s="3" t="s">
        <v>44336</v>
      </c>
      <c r="F9632" s="3" t="s">
        <v>44334</v>
      </c>
      <c r="G9632" s="3" t="s">
        <v>11735</v>
      </c>
      <c r="H9632" s="3" t="s">
        <v>44335</v>
      </c>
    </row>
    <row r="9633" spans="1:8" ht="58" x14ac:dyDescent="0.35">
      <c r="A9633" s="4">
        <v>209489</v>
      </c>
      <c r="B9633" s="1">
        <v>45265</v>
      </c>
      <c r="C9633" s="2">
        <v>0.45407407407407407</v>
      </c>
      <c r="D9633" s="3" t="s">
        <v>44327</v>
      </c>
      <c r="E9633" s="3" t="s">
        <v>44330</v>
      </c>
      <c r="F9633" s="3" t="s">
        <v>44328</v>
      </c>
      <c r="G9633" s="3" t="s">
        <v>11905</v>
      </c>
      <c r="H9633" s="3" t="s">
        <v>44329</v>
      </c>
    </row>
    <row r="9634" spans="1:8" ht="29" x14ac:dyDescent="0.35">
      <c r="A9634" s="4">
        <v>134832</v>
      </c>
      <c r="B9634" s="1">
        <v>45265</v>
      </c>
      <c r="C9634" s="2">
        <v>0.45413194444444444</v>
      </c>
      <c r="D9634" s="3" t="s">
        <v>44337</v>
      </c>
      <c r="E9634" s="3" t="s">
        <v>590</v>
      </c>
      <c r="F9634" s="3" t="s">
        <v>11759</v>
      </c>
      <c r="G9634" s="3" t="s">
        <v>981</v>
      </c>
      <c r="H9634" s="3" t="s">
        <v>6842</v>
      </c>
    </row>
    <row r="9635" spans="1:8" ht="145" x14ac:dyDescent="0.35">
      <c r="A9635" s="4">
        <v>188837</v>
      </c>
      <c r="B9635" s="1">
        <v>45265</v>
      </c>
      <c r="C9635" s="2">
        <v>0.45501157407407411</v>
      </c>
      <c r="D9635" s="3" t="s">
        <v>985</v>
      </c>
      <c r="E9635" s="3" t="s">
        <v>44341</v>
      </c>
      <c r="F9635" s="3" t="s">
        <v>44338</v>
      </c>
      <c r="G9635" s="3" t="s">
        <v>44339</v>
      </c>
      <c r="H9635" s="3" t="s">
        <v>44340</v>
      </c>
    </row>
    <row r="9636" spans="1:8" ht="43.5" x14ac:dyDescent="0.35">
      <c r="A9636" s="4">
        <v>209657</v>
      </c>
      <c r="B9636" s="1">
        <v>45265</v>
      </c>
      <c r="C9636" s="2">
        <v>0.45607638888888885</v>
      </c>
      <c r="D9636" s="3" t="s">
        <v>15291</v>
      </c>
      <c r="E9636" s="3" t="s">
        <v>44345</v>
      </c>
      <c r="F9636" s="3" t="s">
        <v>44342</v>
      </c>
      <c r="G9636" s="3" t="s">
        <v>44343</v>
      </c>
      <c r="H9636" s="3" t="s">
        <v>44344</v>
      </c>
    </row>
    <row r="9637" spans="1:8" x14ac:dyDescent="0.35">
      <c r="A9637" s="4">
        <v>134627</v>
      </c>
      <c r="B9637" s="1">
        <v>45265</v>
      </c>
      <c r="C9637" s="2">
        <v>0.4566898148148148</v>
      </c>
      <c r="D9637" s="3" t="s">
        <v>349</v>
      </c>
      <c r="E9637" s="3" t="s">
        <v>555</v>
      </c>
      <c r="F9637" s="3" t="s">
        <v>11759</v>
      </c>
      <c r="G9637" s="3" t="s">
        <v>44315</v>
      </c>
      <c r="H9637" s="3" t="s">
        <v>6842</v>
      </c>
    </row>
    <row r="9638" spans="1:8" ht="145" x14ac:dyDescent="0.35">
      <c r="A9638" s="4">
        <v>188837</v>
      </c>
      <c r="B9638" s="1">
        <v>45265</v>
      </c>
      <c r="C9638" s="2">
        <v>0.45723379629629629</v>
      </c>
      <c r="D9638" s="3" t="s">
        <v>985</v>
      </c>
      <c r="E9638" s="3" t="s">
        <v>44341</v>
      </c>
      <c r="F9638" s="3" t="s">
        <v>44338</v>
      </c>
      <c r="G9638" s="3" t="s">
        <v>44346</v>
      </c>
      <c r="H9638" s="3" t="s">
        <v>44347</v>
      </c>
    </row>
    <row r="9639" spans="1:8" ht="101.5" x14ac:dyDescent="0.35">
      <c r="A9639" s="4">
        <v>40502</v>
      </c>
      <c r="B9639" s="1">
        <v>45265</v>
      </c>
      <c r="C9639" s="2">
        <v>0.46043981481481483</v>
      </c>
      <c r="D9639" s="3" t="s">
        <v>44348</v>
      </c>
      <c r="E9639" s="3" t="s">
        <v>44351</v>
      </c>
      <c r="F9639" s="3" t="s">
        <v>44349</v>
      </c>
      <c r="G9639" s="3" t="s">
        <v>11732</v>
      </c>
      <c r="H9639" s="3" t="s">
        <v>44350</v>
      </c>
    </row>
    <row r="9640" spans="1:8" x14ac:dyDescent="0.35">
      <c r="A9640" s="4">
        <v>97326</v>
      </c>
      <c r="B9640" s="1">
        <v>45265</v>
      </c>
      <c r="C9640" s="2">
        <v>0.46072916666666663</v>
      </c>
      <c r="D9640" s="3" t="s">
        <v>506</v>
      </c>
      <c r="E9640" s="3" t="s">
        <v>506</v>
      </c>
      <c r="F9640" s="3" t="s">
        <v>506</v>
      </c>
      <c r="G9640" s="3" t="s">
        <v>506</v>
      </c>
      <c r="H9640" s="3" t="s">
        <v>506</v>
      </c>
    </row>
    <row r="9641" spans="1:8" ht="159.5" x14ac:dyDescent="0.35">
      <c r="A9641" s="4">
        <v>207703</v>
      </c>
      <c r="B9641" s="1">
        <v>45265</v>
      </c>
      <c r="C9641" s="2">
        <v>0.46170138888888884</v>
      </c>
      <c r="D9641" s="3" t="s">
        <v>44352</v>
      </c>
      <c r="E9641" s="3" t="s">
        <v>44356</v>
      </c>
      <c r="F9641" s="3" t="s">
        <v>44353</v>
      </c>
      <c r="G9641" s="3" t="s">
        <v>44354</v>
      </c>
      <c r="H9641" s="3" t="s">
        <v>44355</v>
      </c>
    </row>
    <row r="9642" spans="1:8" ht="43.5" x14ac:dyDescent="0.35">
      <c r="A9642" s="4">
        <v>209666</v>
      </c>
      <c r="B9642" s="1">
        <v>45265</v>
      </c>
      <c r="C9642" s="2">
        <v>0.46363425925925927</v>
      </c>
      <c r="D9642" s="3" t="s">
        <v>44357</v>
      </c>
      <c r="E9642" s="3" t="s">
        <v>44361</v>
      </c>
      <c r="F9642" s="3" t="s">
        <v>44358</v>
      </c>
      <c r="G9642" s="3" t="s">
        <v>44359</v>
      </c>
      <c r="H9642" s="3" t="s">
        <v>44360</v>
      </c>
    </row>
    <row r="9643" spans="1:8" ht="58" x14ac:dyDescent="0.35">
      <c r="A9643" s="4">
        <v>10443</v>
      </c>
      <c r="B9643" s="1">
        <v>45265</v>
      </c>
      <c r="C9643" s="2">
        <v>0.46385416666666668</v>
      </c>
      <c r="D9643" s="3" t="s">
        <v>1933</v>
      </c>
      <c r="E9643" s="3" t="s">
        <v>44363</v>
      </c>
      <c r="F9643" s="3" t="s">
        <v>44362</v>
      </c>
      <c r="G9643" s="3" t="s">
        <v>12018</v>
      </c>
      <c r="H9643" s="3" t="s">
        <v>10660</v>
      </c>
    </row>
    <row r="9644" spans="1:8" ht="43.5" x14ac:dyDescent="0.35">
      <c r="A9644" s="4">
        <v>168599</v>
      </c>
      <c r="B9644" s="1">
        <v>45265</v>
      </c>
      <c r="C9644" s="2">
        <v>0.46421296296296299</v>
      </c>
      <c r="D9644" s="3" t="s">
        <v>12372</v>
      </c>
      <c r="E9644" s="3" t="s">
        <v>44367</v>
      </c>
      <c r="F9644" s="3" t="s">
        <v>44364</v>
      </c>
      <c r="G9644" s="3" t="s">
        <v>44365</v>
      </c>
      <c r="H9644" s="3" t="s">
        <v>44366</v>
      </c>
    </row>
    <row r="9645" spans="1:8" ht="72.5" x14ac:dyDescent="0.35">
      <c r="A9645" s="4">
        <v>142014</v>
      </c>
      <c r="B9645" s="1">
        <v>45265</v>
      </c>
      <c r="C9645" s="2">
        <v>0.46467592592592594</v>
      </c>
      <c r="D9645" s="3" t="s">
        <v>44368</v>
      </c>
      <c r="E9645" s="3" t="s">
        <v>44372</v>
      </c>
      <c r="F9645" s="3" t="s">
        <v>44369</v>
      </c>
      <c r="G9645" s="3" t="s">
        <v>44370</v>
      </c>
      <c r="H9645" s="3" t="s">
        <v>44371</v>
      </c>
    </row>
    <row r="9646" spans="1:8" x14ac:dyDescent="0.35">
      <c r="A9646" s="4">
        <v>25953</v>
      </c>
      <c r="B9646" s="1">
        <v>45265</v>
      </c>
      <c r="C9646" s="2">
        <v>0.46494212962962966</v>
      </c>
      <c r="D9646" s="3" t="s">
        <v>1436</v>
      </c>
      <c r="E9646" s="3" t="s">
        <v>44376</v>
      </c>
      <c r="F9646" s="3" t="s">
        <v>44373</v>
      </c>
      <c r="G9646" s="3" t="s">
        <v>44374</v>
      </c>
      <c r="H9646" s="3" t="s">
        <v>44375</v>
      </c>
    </row>
    <row r="9647" spans="1:8" ht="29" x14ac:dyDescent="0.35">
      <c r="A9647" s="4">
        <v>173088</v>
      </c>
      <c r="B9647" s="1">
        <v>45265</v>
      </c>
      <c r="C9647" s="2">
        <v>0.46673611111111107</v>
      </c>
      <c r="D9647" s="3" t="s">
        <v>13403</v>
      </c>
      <c r="E9647" s="3" t="s">
        <v>13404</v>
      </c>
      <c r="F9647" s="3" t="s">
        <v>44377</v>
      </c>
      <c r="G9647" s="3" t="s">
        <v>13404</v>
      </c>
      <c r="H9647" s="3" t="s">
        <v>44378</v>
      </c>
    </row>
    <row r="9648" spans="1:8" ht="43.5" x14ac:dyDescent="0.35">
      <c r="A9648" s="4">
        <v>172513</v>
      </c>
      <c r="B9648" s="1">
        <v>45265</v>
      </c>
      <c r="C9648" s="2">
        <v>0.46694444444444444</v>
      </c>
      <c r="D9648" s="3" t="s">
        <v>44379</v>
      </c>
      <c r="E9648" s="3" t="s">
        <v>44382</v>
      </c>
      <c r="F9648" s="3" t="s">
        <v>11242</v>
      </c>
      <c r="G9648" s="3" t="s">
        <v>44380</v>
      </c>
      <c r="H9648" s="3" t="s">
        <v>44381</v>
      </c>
    </row>
    <row r="9649" spans="1:8" ht="43.5" x14ac:dyDescent="0.35">
      <c r="A9649" s="4">
        <v>59641</v>
      </c>
      <c r="B9649" s="1">
        <v>45265</v>
      </c>
      <c r="C9649" s="2">
        <v>0.46716435185185184</v>
      </c>
      <c r="D9649" s="3" t="s">
        <v>44383</v>
      </c>
      <c r="E9649" s="3" t="s">
        <v>15277</v>
      </c>
      <c r="F9649" s="3" t="s">
        <v>44384</v>
      </c>
      <c r="G9649" s="3" t="s">
        <v>44385</v>
      </c>
      <c r="H9649" s="3" t="s">
        <v>44386</v>
      </c>
    </row>
    <row r="9650" spans="1:8" ht="43.5" x14ac:dyDescent="0.35">
      <c r="A9650" s="4">
        <v>59641</v>
      </c>
      <c r="B9650" s="1">
        <v>45265</v>
      </c>
      <c r="C9650" s="2">
        <v>0.46931712962962963</v>
      </c>
      <c r="D9650" s="3" t="s">
        <v>44383</v>
      </c>
      <c r="E9650" s="3" t="s">
        <v>15277</v>
      </c>
      <c r="F9650" s="3" t="s">
        <v>44384</v>
      </c>
      <c r="G9650" s="3" t="s">
        <v>44385</v>
      </c>
      <c r="H9650" s="3" t="s">
        <v>44387</v>
      </c>
    </row>
    <row r="9651" spans="1:8" ht="29" x14ac:dyDescent="0.35">
      <c r="A9651" s="4">
        <v>131243</v>
      </c>
      <c r="B9651" s="1">
        <v>45265</v>
      </c>
      <c r="C9651" s="2">
        <v>0.46986111111111112</v>
      </c>
      <c r="D9651" s="3" t="s">
        <v>44388</v>
      </c>
      <c r="E9651" s="3" t="s">
        <v>15509</v>
      </c>
      <c r="F9651" s="3" t="s">
        <v>1805</v>
      </c>
      <c r="G9651" s="3" t="s">
        <v>44389</v>
      </c>
      <c r="H9651" s="3" t="s">
        <v>44390</v>
      </c>
    </row>
    <row r="9652" spans="1:8" ht="116" x14ac:dyDescent="0.35">
      <c r="A9652" s="4">
        <v>163645</v>
      </c>
      <c r="B9652" s="1">
        <v>45265</v>
      </c>
      <c r="C9652" s="2">
        <v>0.47001157407407407</v>
      </c>
      <c r="D9652" s="3" t="s">
        <v>44391</v>
      </c>
      <c r="E9652" s="3" t="s">
        <v>11267</v>
      </c>
      <c r="F9652" s="3" t="s">
        <v>44392</v>
      </c>
      <c r="G9652" s="3" t="s">
        <v>11810</v>
      </c>
      <c r="H9652" s="3" t="s">
        <v>44393</v>
      </c>
    </row>
    <row r="9653" spans="1:8" ht="43.5" x14ac:dyDescent="0.35">
      <c r="A9653" s="4">
        <v>59641</v>
      </c>
      <c r="B9653" s="1">
        <v>45265</v>
      </c>
      <c r="C9653" s="2">
        <v>0.47008101851851852</v>
      </c>
      <c r="D9653" s="3" t="s">
        <v>44383</v>
      </c>
      <c r="E9653" s="3" t="s">
        <v>15277</v>
      </c>
      <c r="F9653" s="3" t="s">
        <v>44394</v>
      </c>
      <c r="G9653" s="3" t="s">
        <v>44385</v>
      </c>
      <c r="H9653" s="3" t="s">
        <v>44395</v>
      </c>
    </row>
    <row r="9654" spans="1:8" x14ac:dyDescent="0.35">
      <c r="A9654" s="4">
        <v>164429</v>
      </c>
      <c r="B9654" s="1">
        <v>45265</v>
      </c>
      <c r="C9654" s="2">
        <v>0.47019675925925924</v>
      </c>
      <c r="D9654" s="3" t="s">
        <v>506</v>
      </c>
      <c r="E9654" s="3" t="s">
        <v>506</v>
      </c>
      <c r="F9654" s="3" t="s">
        <v>506</v>
      </c>
      <c r="G9654" s="3" t="s">
        <v>506</v>
      </c>
      <c r="H9654" s="3" t="s">
        <v>506</v>
      </c>
    </row>
    <row r="9655" spans="1:8" ht="29" x14ac:dyDescent="0.35">
      <c r="A9655" s="4">
        <v>94743</v>
      </c>
      <c r="B9655" s="1">
        <v>45265</v>
      </c>
      <c r="C9655" s="2">
        <v>0.47237268518518521</v>
      </c>
      <c r="D9655" s="3" t="s">
        <v>1436</v>
      </c>
      <c r="E9655" s="3" t="s">
        <v>44398</v>
      </c>
      <c r="F9655" s="3" t="s">
        <v>44396</v>
      </c>
      <c r="G9655" s="3" t="s">
        <v>11760</v>
      </c>
      <c r="H9655" s="3" t="s">
        <v>44397</v>
      </c>
    </row>
    <row r="9656" spans="1:8" ht="58" x14ac:dyDescent="0.35">
      <c r="A9656" s="4">
        <v>57207</v>
      </c>
      <c r="B9656" s="1">
        <v>45265</v>
      </c>
      <c r="C9656" s="2">
        <v>0.47343750000000001</v>
      </c>
      <c r="D9656" s="3" t="s">
        <v>1258</v>
      </c>
      <c r="E9656" s="3" t="s">
        <v>44400</v>
      </c>
      <c r="F9656" s="3" t="s">
        <v>44399</v>
      </c>
      <c r="G9656" s="3" t="s">
        <v>13516</v>
      </c>
      <c r="H9656" s="3" t="s">
        <v>11567</v>
      </c>
    </row>
    <row r="9657" spans="1:8" ht="29" x14ac:dyDescent="0.35">
      <c r="A9657" s="4">
        <v>39212</v>
      </c>
      <c r="B9657" s="1">
        <v>45265</v>
      </c>
      <c r="C9657" s="2">
        <v>0.47366898148148145</v>
      </c>
      <c r="D9657" s="3" t="s">
        <v>1445</v>
      </c>
      <c r="E9657" s="3" t="s">
        <v>1445</v>
      </c>
      <c r="F9657" s="3" t="s">
        <v>1445</v>
      </c>
      <c r="G9657" s="3" t="s">
        <v>1445</v>
      </c>
      <c r="H9657" s="3" t="s">
        <v>1445</v>
      </c>
    </row>
    <row r="9658" spans="1:8" ht="29" x14ac:dyDescent="0.35">
      <c r="A9658" s="4">
        <v>203542</v>
      </c>
      <c r="B9658" s="1">
        <v>45265</v>
      </c>
      <c r="C9658" s="2">
        <v>0.47502314814814817</v>
      </c>
      <c r="D9658" s="3" t="s">
        <v>10412</v>
      </c>
      <c r="E9658" s="3" t="s">
        <v>44403</v>
      </c>
      <c r="F9658" s="3" t="s">
        <v>44401</v>
      </c>
      <c r="G9658" s="3" t="s">
        <v>11586</v>
      </c>
      <c r="H9658" s="3" t="s">
        <v>44402</v>
      </c>
    </row>
    <row r="9659" spans="1:8" x14ac:dyDescent="0.35">
      <c r="A9659" s="4">
        <v>55351</v>
      </c>
      <c r="B9659" s="1">
        <v>45265</v>
      </c>
      <c r="C9659" s="2">
        <v>0.47553240740740743</v>
      </c>
      <c r="D9659" s="3" t="s">
        <v>985</v>
      </c>
      <c r="E9659" s="3" t="s">
        <v>44406</v>
      </c>
      <c r="F9659" s="3" t="s">
        <v>11759</v>
      </c>
      <c r="G9659" s="3" t="s">
        <v>44404</v>
      </c>
      <c r="H9659" s="3" t="s">
        <v>44405</v>
      </c>
    </row>
    <row r="9660" spans="1:8" ht="58" x14ac:dyDescent="0.35">
      <c r="A9660" s="4">
        <v>47238</v>
      </c>
      <c r="B9660" s="1">
        <v>45265</v>
      </c>
      <c r="C9660" s="2">
        <v>0.47700231481481481</v>
      </c>
      <c r="D9660" s="3" t="s">
        <v>44407</v>
      </c>
      <c r="E9660" s="3" t="s">
        <v>44411</v>
      </c>
      <c r="F9660" s="3" t="s">
        <v>44408</v>
      </c>
      <c r="G9660" s="3" t="s">
        <v>44409</v>
      </c>
      <c r="H9660" s="3" t="s">
        <v>44410</v>
      </c>
    </row>
    <row r="9661" spans="1:8" ht="29" x14ac:dyDescent="0.35">
      <c r="A9661" s="4">
        <v>208286</v>
      </c>
      <c r="B9661" s="1">
        <v>45265</v>
      </c>
      <c r="C9661" s="2">
        <v>0.47973379629629626</v>
      </c>
      <c r="D9661" s="3" t="s">
        <v>167</v>
      </c>
      <c r="E9661" s="3" t="s">
        <v>44414</v>
      </c>
      <c r="F9661" s="3" t="s">
        <v>11242</v>
      </c>
      <c r="G9661" s="3" t="s">
        <v>44412</v>
      </c>
      <c r="H9661" s="3" t="s">
        <v>44413</v>
      </c>
    </row>
    <row r="9662" spans="1:8" ht="29" x14ac:dyDescent="0.35">
      <c r="A9662" s="4">
        <v>34667</v>
      </c>
      <c r="B9662" s="1">
        <v>45265</v>
      </c>
      <c r="C9662" s="2">
        <v>0.48071759259259261</v>
      </c>
      <c r="D9662" s="3" t="s">
        <v>1258</v>
      </c>
      <c r="E9662" s="3" t="s">
        <v>44418</v>
      </c>
      <c r="F9662" s="3" t="s">
        <v>44415</v>
      </c>
      <c r="G9662" s="3" t="s">
        <v>44416</v>
      </c>
      <c r="H9662" s="3" t="s">
        <v>44417</v>
      </c>
    </row>
    <row r="9663" spans="1:8" x14ac:dyDescent="0.35">
      <c r="A9663" s="4">
        <v>184733</v>
      </c>
      <c r="B9663" s="1">
        <v>45265</v>
      </c>
      <c r="C9663" s="2">
        <v>0.48118055555555556</v>
      </c>
      <c r="D9663" s="3" t="s">
        <v>506</v>
      </c>
      <c r="E9663" s="3" t="s">
        <v>506</v>
      </c>
      <c r="F9663" s="3" t="s">
        <v>506</v>
      </c>
      <c r="G9663" s="3" t="s">
        <v>506</v>
      </c>
      <c r="H9663" s="3" t="s">
        <v>3017</v>
      </c>
    </row>
    <row r="9664" spans="1:8" ht="29" x14ac:dyDescent="0.35">
      <c r="A9664" s="4">
        <v>34667</v>
      </c>
      <c r="B9664" s="1">
        <v>45265</v>
      </c>
      <c r="C9664" s="2">
        <v>0.48162037037037037</v>
      </c>
      <c r="D9664" s="3" t="s">
        <v>15061</v>
      </c>
      <c r="E9664" s="3" t="s">
        <v>44418</v>
      </c>
      <c r="F9664" s="3" t="s">
        <v>44415</v>
      </c>
      <c r="G9664" s="3" t="s">
        <v>44416</v>
      </c>
      <c r="H9664" s="3" t="s">
        <v>44419</v>
      </c>
    </row>
    <row r="9665" spans="1:8" ht="29" x14ac:dyDescent="0.35">
      <c r="A9665" s="4">
        <v>128747</v>
      </c>
      <c r="B9665" s="1">
        <v>45265</v>
      </c>
      <c r="C9665" s="2">
        <v>0.48289351851851853</v>
      </c>
      <c r="D9665" s="3" t="s">
        <v>1933</v>
      </c>
      <c r="E9665" s="3" t="s">
        <v>30895</v>
      </c>
      <c r="F9665" s="3" t="s">
        <v>44420</v>
      </c>
      <c r="G9665" s="3" t="s">
        <v>44421</v>
      </c>
      <c r="H9665" s="3" t="s">
        <v>44422</v>
      </c>
    </row>
    <row r="9666" spans="1:8" x14ac:dyDescent="0.35">
      <c r="A9666" s="4">
        <v>97518</v>
      </c>
      <c r="B9666" s="1">
        <v>45265</v>
      </c>
      <c r="C9666" s="2">
        <v>0.48348379629629629</v>
      </c>
      <c r="D9666" s="3" t="s">
        <v>985</v>
      </c>
      <c r="E9666" s="3" t="s">
        <v>506</v>
      </c>
      <c r="F9666" s="3" t="s">
        <v>12918</v>
      </c>
      <c r="G9666" s="3" t="s">
        <v>13048</v>
      </c>
      <c r="H9666" s="3" t="s">
        <v>3017</v>
      </c>
    </row>
    <row r="9667" spans="1:8" ht="58" x14ac:dyDescent="0.35">
      <c r="A9667" s="4">
        <v>144635</v>
      </c>
      <c r="B9667" s="1">
        <v>45265</v>
      </c>
      <c r="C9667" s="2">
        <v>0.48461805555555554</v>
      </c>
      <c r="D9667" s="3" t="s">
        <v>10563</v>
      </c>
      <c r="E9667" s="3" t="s">
        <v>31573</v>
      </c>
      <c r="F9667" s="3" t="s">
        <v>44423</v>
      </c>
      <c r="G9667" s="3" t="s">
        <v>44424</v>
      </c>
      <c r="H9667" s="3" t="s">
        <v>44425</v>
      </c>
    </row>
    <row r="9668" spans="1:8" ht="58" x14ac:dyDescent="0.35">
      <c r="A9668" s="4">
        <v>37621</v>
      </c>
      <c r="B9668" s="1">
        <v>45265</v>
      </c>
      <c r="C9668" s="2">
        <v>0.48615740740740737</v>
      </c>
      <c r="D9668" s="3" t="s">
        <v>44426</v>
      </c>
      <c r="E9668" s="3" t="s">
        <v>11349</v>
      </c>
      <c r="F9668" s="3" t="s">
        <v>12434</v>
      </c>
      <c r="G9668" s="3" t="s">
        <v>11732</v>
      </c>
      <c r="H9668" s="3" t="s">
        <v>44427</v>
      </c>
    </row>
    <row r="9669" spans="1:8" x14ac:dyDescent="0.35">
      <c r="A9669" s="4">
        <v>40274</v>
      </c>
      <c r="B9669" s="1">
        <v>45265</v>
      </c>
      <c r="C9669" s="2">
        <v>0.48681712962962959</v>
      </c>
      <c r="D9669" s="3" t="s">
        <v>12385</v>
      </c>
      <c r="E9669" s="3" t="s">
        <v>12385</v>
      </c>
      <c r="F9669" s="3" t="s">
        <v>12385</v>
      </c>
      <c r="G9669" s="3" t="s">
        <v>12385</v>
      </c>
      <c r="H9669" s="3" t="s">
        <v>12385</v>
      </c>
    </row>
    <row r="9670" spans="1:8" ht="29" x14ac:dyDescent="0.35">
      <c r="A9670" s="4">
        <v>86673</v>
      </c>
      <c r="B9670" s="1">
        <v>45265</v>
      </c>
      <c r="C9670" s="2">
        <v>0.48714120370370373</v>
      </c>
      <c r="D9670" s="3" t="s">
        <v>1933</v>
      </c>
      <c r="E9670" s="3" t="s">
        <v>44429</v>
      </c>
      <c r="F9670" s="3" t="s">
        <v>44428</v>
      </c>
      <c r="G9670" s="3" t="s">
        <v>11195</v>
      </c>
      <c r="H9670" s="3" t="s">
        <v>10685</v>
      </c>
    </row>
    <row r="9671" spans="1:8" x14ac:dyDescent="0.35">
      <c r="A9671" s="4">
        <v>43343</v>
      </c>
      <c r="B9671" s="1">
        <v>45265</v>
      </c>
      <c r="C9671" s="2">
        <v>0.48920138888888887</v>
      </c>
      <c r="D9671" s="3" t="s">
        <v>11085</v>
      </c>
      <c r="E9671" s="3" t="s">
        <v>13669</v>
      </c>
      <c r="F9671" s="3" t="s">
        <v>44430</v>
      </c>
      <c r="G9671" s="3" t="s">
        <v>44149</v>
      </c>
      <c r="H9671" s="3" t="s">
        <v>44431</v>
      </c>
    </row>
    <row r="9672" spans="1:8" ht="58" x14ac:dyDescent="0.35">
      <c r="A9672" s="4">
        <v>35307</v>
      </c>
      <c r="B9672" s="1">
        <v>45265</v>
      </c>
      <c r="C9672" s="2">
        <v>0.4893865740740741</v>
      </c>
      <c r="D9672" s="3" t="s">
        <v>44432</v>
      </c>
      <c r="E9672" s="3" t="s">
        <v>44432</v>
      </c>
      <c r="F9672" s="3" t="s">
        <v>44432</v>
      </c>
      <c r="G9672" s="3" t="s">
        <v>44432</v>
      </c>
      <c r="H9672" s="3" t="s">
        <v>44432</v>
      </c>
    </row>
    <row r="9673" spans="1:8" ht="72.5" x14ac:dyDescent="0.35">
      <c r="A9673" s="4">
        <v>61937</v>
      </c>
      <c r="B9673" s="1">
        <v>45265</v>
      </c>
      <c r="C9673" s="2">
        <v>0.48964120370370368</v>
      </c>
      <c r="D9673" s="3" t="s">
        <v>44433</v>
      </c>
      <c r="E9673" s="3" t="s">
        <v>44437</v>
      </c>
      <c r="F9673" s="3" t="s">
        <v>44434</v>
      </c>
      <c r="G9673" s="3" t="s">
        <v>44435</v>
      </c>
      <c r="H9673" s="3" t="s">
        <v>44436</v>
      </c>
    </row>
    <row r="9674" spans="1:8" ht="72.5" x14ac:dyDescent="0.35">
      <c r="A9674" s="4">
        <v>117852</v>
      </c>
      <c r="B9674" s="1">
        <v>45265</v>
      </c>
      <c r="C9674" s="2">
        <v>0.49091435185185189</v>
      </c>
      <c r="D9674" s="3" t="s">
        <v>12372</v>
      </c>
      <c r="E9674" s="3" t="s">
        <v>44441</v>
      </c>
      <c r="F9674" s="3" t="s">
        <v>44438</v>
      </c>
      <c r="G9674" s="3" t="s">
        <v>44439</v>
      </c>
      <c r="H9674" s="3" t="s">
        <v>44440</v>
      </c>
    </row>
    <row r="9675" spans="1:8" ht="87" x14ac:dyDescent="0.35">
      <c r="A9675" s="4">
        <v>33862</v>
      </c>
      <c r="B9675" s="1">
        <v>45265</v>
      </c>
      <c r="C9675" s="2">
        <v>0.4928819444444445</v>
      </c>
      <c r="D9675" s="3" t="s">
        <v>44442</v>
      </c>
      <c r="E9675" s="3" t="s">
        <v>44445</v>
      </c>
      <c r="F9675" s="3" t="s">
        <v>44443</v>
      </c>
      <c r="G9675" s="3" t="s">
        <v>11732</v>
      </c>
      <c r="H9675" s="3" t="s">
        <v>44444</v>
      </c>
    </row>
    <row r="9676" spans="1:8" ht="29" x14ac:dyDescent="0.35">
      <c r="A9676" s="4">
        <v>22073</v>
      </c>
      <c r="B9676" s="1">
        <v>45265</v>
      </c>
      <c r="C9676" s="2">
        <v>0.4934837962962963</v>
      </c>
      <c r="D9676" s="3" t="s">
        <v>44446</v>
      </c>
      <c r="E9676" s="3" t="s">
        <v>44449</v>
      </c>
      <c r="F9676" s="3" t="s">
        <v>44447</v>
      </c>
      <c r="G9676" s="3" t="s">
        <v>44448</v>
      </c>
      <c r="H9676" s="3" t="s">
        <v>12016</v>
      </c>
    </row>
    <row r="9677" spans="1:8" x14ac:dyDescent="0.35">
      <c r="A9677" s="4">
        <v>164631</v>
      </c>
      <c r="B9677" s="1">
        <v>45265</v>
      </c>
      <c r="C9677" s="2">
        <v>0.49467592592592591</v>
      </c>
      <c r="D9677" s="3" t="s">
        <v>349</v>
      </c>
      <c r="E9677" s="3" t="s">
        <v>590</v>
      </c>
      <c r="F9677" s="3" t="s">
        <v>11759</v>
      </c>
      <c r="G9677" s="3" t="s">
        <v>44315</v>
      </c>
      <c r="H9677" s="3" t="s">
        <v>6842</v>
      </c>
    </row>
    <row r="9678" spans="1:8" ht="29" x14ac:dyDescent="0.35">
      <c r="A9678" s="4">
        <v>42127</v>
      </c>
      <c r="B9678" s="1">
        <v>45265</v>
      </c>
      <c r="C9678" s="2">
        <v>0.49827546296296293</v>
      </c>
      <c r="D9678" s="3" t="s">
        <v>11085</v>
      </c>
      <c r="E9678" s="3" t="s">
        <v>15278</v>
      </c>
      <c r="F9678" s="3" t="s">
        <v>44450</v>
      </c>
      <c r="G9678" s="3" t="s">
        <v>33252</v>
      </c>
      <c r="H9678" s="3" t="s">
        <v>44451</v>
      </c>
    </row>
    <row r="9679" spans="1:8" ht="58" x14ac:dyDescent="0.35">
      <c r="A9679" s="4">
        <v>42127</v>
      </c>
      <c r="B9679" s="1">
        <v>45265</v>
      </c>
      <c r="C9679" s="2">
        <v>0.50100694444444438</v>
      </c>
      <c r="D9679" s="3" t="s">
        <v>11085</v>
      </c>
      <c r="E9679" s="3" t="s">
        <v>15278</v>
      </c>
      <c r="F9679" s="3" t="s">
        <v>44452</v>
      </c>
      <c r="G9679" s="3" t="s">
        <v>33252</v>
      </c>
      <c r="H9679" s="3" t="s">
        <v>44453</v>
      </c>
    </row>
    <row r="9680" spans="1:8" ht="58" x14ac:dyDescent="0.35">
      <c r="A9680" s="4">
        <v>199584</v>
      </c>
      <c r="B9680" s="1">
        <v>45265</v>
      </c>
      <c r="C9680" s="2">
        <v>0.50162037037037044</v>
      </c>
      <c r="D9680" s="3" t="s">
        <v>1933</v>
      </c>
      <c r="E9680" s="3" t="s">
        <v>44457</v>
      </c>
      <c r="F9680" s="3" t="s">
        <v>44454</v>
      </c>
      <c r="G9680" s="3" t="s">
        <v>44455</v>
      </c>
      <c r="H9680" s="3" t="s">
        <v>44456</v>
      </c>
    </row>
    <row r="9681" spans="1:8" ht="87" x14ac:dyDescent="0.35">
      <c r="A9681" s="4">
        <v>171624</v>
      </c>
      <c r="B9681" s="1">
        <v>45265</v>
      </c>
      <c r="C9681" s="2">
        <v>0.5022685185185185</v>
      </c>
      <c r="D9681" s="3" t="s">
        <v>985</v>
      </c>
      <c r="E9681" s="3" t="s">
        <v>44461</v>
      </c>
      <c r="F9681" s="3" t="s">
        <v>44458</v>
      </c>
      <c r="G9681" s="3" t="s">
        <v>44459</v>
      </c>
      <c r="H9681" s="3" t="s">
        <v>44460</v>
      </c>
    </row>
    <row r="9682" spans="1:8" ht="29" x14ac:dyDescent="0.35">
      <c r="A9682" s="4">
        <v>197913</v>
      </c>
      <c r="B9682" s="1">
        <v>45265</v>
      </c>
      <c r="C9682" s="2">
        <v>0.50318287037037035</v>
      </c>
      <c r="D9682" s="3" t="s">
        <v>44462</v>
      </c>
      <c r="E9682" s="3" t="s">
        <v>44466</v>
      </c>
      <c r="F9682" s="3" t="s">
        <v>44463</v>
      </c>
      <c r="G9682" s="3" t="s">
        <v>44464</v>
      </c>
      <c r="H9682" s="3" t="s">
        <v>44465</v>
      </c>
    </row>
    <row r="9683" spans="1:8" x14ac:dyDescent="0.35">
      <c r="A9683" s="4">
        <v>122221</v>
      </c>
      <c r="B9683" s="1">
        <v>45265</v>
      </c>
      <c r="C9683" s="2">
        <v>0.50418981481481484</v>
      </c>
      <c r="D9683" s="3" t="s">
        <v>44467</v>
      </c>
      <c r="E9683" s="3" t="s">
        <v>44469</v>
      </c>
      <c r="F9683" s="3" t="s">
        <v>44468</v>
      </c>
      <c r="G9683" s="3" t="s">
        <v>44469</v>
      </c>
      <c r="H9683" s="3" t="s">
        <v>44470</v>
      </c>
    </row>
    <row r="9684" spans="1:8" ht="29" x14ac:dyDescent="0.35">
      <c r="A9684" s="4">
        <v>147751</v>
      </c>
      <c r="B9684" s="1">
        <v>45265</v>
      </c>
      <c r="C9684" s="2">
        <v>0.50493055555555555</v>
      </c>
      <c r="D9684" s="3" t="s">
        <v>44471</v>
      </c>
      <c r="E9684" s="3" t="s">
        <v>44475</v>
      </c>
      <c r="F9684" s="3" t="s">
        <v>44472</v>
      </c>
      <c r="G9684" s="3" t="s">
        <v>44473</v>
      </c>
      <c r="H9684" s="3" t="s">
        <v>44474</v>
      </c>
    </row>
    <row r="9685" spans="1:8" ht="58" x14ac:dyDescent="0.35">
      <c r="A9685" s="4">
        <v>32979</v>
      </c>
      <c r="B9685" s="1">
        <v>45265</v>
      </c>
      <c r="C9685" s="2">
        <v>0.50495370370370374</v>
      </c>
      <c r="D9685" s="3" t="s">
        <v>1436</v>
      </c>
      <c r="E9685" s="3" t="s">
        <v>44478</v>
      </c>
      <c r="F9685" s="3" t="s">
        <v>44476</v>
      </c>
      <c r="G9685" s="3" t="s">
        <v>10541</v>
      </c>
      <c r="H9685" s="3" t="s">
        <v>44477</v>
      </c>
    </row>
    <row r="9686" spans="1:8" ht="159.5" x14ac:dyDescent="0.35">
      <c r="A9686" s="4">
        <v>35060</v>
      </c>
      <c r="B9686" s="1">
        <v>45265</v>
      </c>
      <c r="C9686" s="2">
        <v>0.50546296296296289</v>
      </c>
      <c r="D9686" s="3" t="s">
        <v>44479</v>
      </c>
      <c r="E9686" s="3" t="s">
        <v>11267</v>
      </c>
      <c r="F9686" s="3" t="s">
        <v>44480</v>
      </c>
      <c r="G9686" s="3" t="s">
        <v>44481</v>
      </c>
      <c r="H9686" s="3" t="s">
        <v>44482</v>
      </c>
    </row>
    <row r="9687" spans="1:8" ht="43.5" x14ac:dyDescent="0.35">
      <c r="A9687" s="4">
        <v>38725</v>
      </c>
      <c r="B9687" s="1">
        <v>45265</v>
      </c>
      <c r="C9687" s="2">
        <v>0.50594907407407408</v>
      </c>
      <c r="D9687" s="3" t="s">
        <v>44483</v>
      </c>
      <c r="E9687" s="3" t="s">
        <v>13062</v>
      </c>
      <c r="F9687" s="3" t="s">
        <v>44484</v>
      </c>
      <c r="G9687" s="3" t="s">
        <v>44485</v>
      </c>
      <c r="H9687" s="3" t="s">
        <v>44486</v>
      </c>
    </row>
    <row r="9688" spans="1:8" ht="29" x14ac:dyDescent="0.35">
      <c r="A9688" s="4">
        <v>38725</v>
      </c>
      <c r="B9688" s="1">
        <v>45265</v>
      </c>
      <c r="C9688" s="2">
        <v>0.50744212962962965</v>
      </c>
      <c r="D9688" s="3" t="s">
        <v>44483</v>
      </c>
      <c r="E9688" s="3" t="s">
        <v>44487</v>
      </c>
      <c r="F9688" s="3" t="s">
        <v>44484</v>
      </c>
      <c r="G9688" s="3" t="s">
        <v>44485</v>
      </c>
      <c r="H9688" s="3" t="s">
        <v>44486</v>
      </c>
    </row>
    <row r="9689" spans="1:8" ht="29" x14ac:dyDescent="0.35">
      <c r="A9689" s="4">
        <v>38725</v>
      </c>
      <c r="B9689" s="1">
        <v>45265</v>
      </c>
      <c r="C9689" s="2">
        <v>0.50774305555555554</v>
      </c>
      <c r="D9689" s="3" t="s">
        <v>44483</v>
      </c>
      <c r="E9689" s="3" t="s">
        <v>44488</v>
      </c>
      <c r="F9689" s="3" t="s">
        <v>44484</v>
      </c>
      <c r="G9689" s="3" t="s">
        <v>44485</v>
      </c>
      <c r="H9689" s="3" t="s">
        <v>44486</v>
      </c>
    </row>
    <row r="9690" spans="1:8" ht="29" x14ac:dyDescent="0.35">
      <c r="A9690" s="4">
        <v>49314</v>
      </c>
      <c r="B9690" s="1">
        <v>45265</v>
      </c>
      <c r="C9690" s="2">
        <v>0.50780092592592596</v>
      </c>
      <c r="D9690" s="3" t="s">
        <v>44489</v>
      </c>
      <c r="E9690" s="3" t="s">
        <v>13691</v>
      </c>
      <c r="F9690" s="3" t="s">
        <v>44490</v>
      </c>
      <c r="G9690" s="3" t="s">
        <v>44491</v>
      </c>
      <c r="H9690" s="3" t="s">
        <v>44492</v>
      </c>
    </row>
    <row r="9691" spans="1:8" ht="43.5" x14ac:dyDescent="0.35">
      <c r="A9691" s="4">
        <v>134669</v>
      </c>
      <c r="B9691" s="1">
        <v>45265</v>
      </c>
      <c r="C9691" s="2">
        <v>0.50836805555555553</v>
      </c>
      <c r="D9691" s="3" t="s">
        <v>44493</v>
      </c>
      <c r="E9691" s="3" t="s">
        <v>44497</v>
      </c>
      <c r="F9691" s="3" t="s">
        <v>44494</v>
      </c>
      <c r="G9691" s="3" t="s">
        <v>44495</v>
      </c>
      <c r="H9691" s="3" t="s">
        <v>44496</v>
      </c>
    </row>
    <row r="9692" spans="1:8" ht="87" x14ac:dyDescent="0.35">
      <c r="A9692" s="4">
        <v>42372</v>
      </c>
      <c r="B9692" s="1">
        <v>45265</v>
      </c>
      <c r="C9692" s="2">
        <v>0.50871527777777781</v>
      </c>
      <c r="D9692" s="3" t="s">
        <v>985</v>
      </c>
      <c r="E9692" s="3" t="s">
        <v>44500</v>
      </c>
      <c r="F9692" s="3" t="s">
        <v>44498</v>
      </c>
      <c r="G9692" s="3" t="s">
        <v>44499</v>
      </c>
      <c r="H9692" s="3" t="s">
        <v>1325</v>
      </c>
    </row>
    <row r="9693" spans="1:8" ht="43.5" x14ac:dyDescent="0.35">
      <c r="A9693" s="4">
        <v>38725</v>
      </c>
      <c r="B9693" s="1">
        <v>45265</v>
      </c>
      <c r="C9693" s="2">
        <v>0.50957175925925924</v>
      </c>
      <c r="D9693" s="3" t="s">
        <v>44501</v>
      </c>
      <c r="E9693" s="3" t="s">
        <v>13062</v>
      </c>
      <c r="F9693" s="3" t="s">
        <v>44484</v>
      </c>
      <c r="G9693" s="3" t="s">
        <v>44502</v>
      </c>
      <c r="H9693" s="3" t="s">
        <v>44503</v>
      </c>
    </row>
    <row r="9694" spans="1:8" ht="58" x14ac:dyDescent="0.35">
      <c r="A9694" s="4">
        <v>195244</v>
      </c>
      <c r="B9694" s="1">
        <v>45265</v>
      </c>
      <c r="C9694" s="2">
        <v>0.51094907407407408</v>
      </c>
      <c r="D9694" s="3" t="s">
        <v>44504</v>
      </c>
      <c r="E9694" s="3" t="s">
        <v>12058</v>
      </c>
      <c r="F9694" s="3" t="s">
        <v>44505</v>
      </c>
      <c r="G9694" s="3" t="s">
        <v>11732</v>
      </c>
      <c r="H9694" s="3" t="s">
        <v>44506</v>
      </c>
    </row>
    <row r="9695" spans="1:8" ht="43.5" x14ac:dyDescent="0.35">
      <c r="A9695" s="4">
        <v>38810</v>
      </c>
      <c r="B9695" s="1">
        <v>45265</v>
      </c>
      <c r="C9695" s="2">
        <v>0.51340277777777776</v>
      </c>
      <c r="D9695" s="3" t="s">
        <v>1258</v>
      </c>
      <c r="E9695" s="3" t="s">
        <v>15280</v>
      </c>
      <c r="F9695" s="3" t="s">
        <v>44507</v>
      </c>
      <c r="G9695" s="3" t="s">
        <v>44508</v>
      </c>
      <c r="H9695" s="3" t="s">
        <v>13490</v>
      </c>
    </row>
    <row r="9696" spans="1:8" ht="58" x14ac:dyDescent="0.35">
      <c r="A9696" s="4">
        <v>132386</v>
      </c>
      <c r="B9696" s="1">
        <v>45265</v>
      </c>
      <c r="C9696" s="2">
        <v>0.51370370370370366</v>
      </c>
      <c r="D9696" s="3" t="s">
        <v>44509</v>
      </c>
      <c r="E9696" s="3" t="s">
        <v>44513</v>
      </c>
      <c r="F9696" s="3" t="s">
        <v>44510</v>
      </c>
      <c r="G9696" s="3" t="s">
        <v>44511</v>
      </c>
      <c r="H9696" s="3" t="s">
        <v>44512</v>
      </c>
    </row>
    <row r="9697" spans="1:8" ht="58" x14ac:dyDescent="0.35">
      <c r="A9697" s="4">
        <v>44061</v>
      </c>
      <c r="B9697" s="1">
        <v>45265</v>
      </c>
      <c r="C9697" s="2">
        <v>0.51648148148148143</v>
      </c>
      <c r="D9697" s="3" t="s">
        <v>44514</v>
      </c>
      <c r="E9697" s="3" t="s">
        <v>11314</v>
      </c>
      <c r="F9697" s="3" t="s">
        <v>44515</v>
      </c>
      <c r="G9697" s="3" t="s">
        <v>11732</v>
      </c>
      <c r="H9697" s="3" t="s">
        <v>44516</v>
      </c>
    </row>
    <row r="9698" spans="1:8" ht="29" x14ac:dyDescent="0.35">
      <c r="A9698" s="4">
        <v>40475</v>
      </c>
      <c r="B9698" s="1">
        <v>45265</v>
      </c>
      <c r="C9698" s="2">
        <v>0.51859953703703698</v>
      </c>
      <c r="D9698" s="3" t="s">
        <v>1258</v>
      </c>
      <c r="E9698" s="3" t="s">
        <v>15263</v>
      </c>
      <c r="F9698" s="3" t="s">
        <v>44517</v>
      </c>
      <c r="G9698" s="3" t="s">
        <v>44518</v>
      </c>
      <c r="H9698" s="3" t="s">
        <v>10532</v>
      </c>
    </row>
    <row r="9699" spans="1:8" ht="87" x14ac:dyDescent="0.35">
      <c r="A9699" s="4">
        <v>91275</v>
      </c>
      <c r="B9699" s="1">
        <v>45265</v>
      </c>
      <c r="C9699" s="2">
        <v>0.51946759259259256</v>
      </c>
      <c r="D9699" s="3" t="s">
        <v>985</v>
      </c>
      <c r="E9699" s="3" t="s">
        <v>44520</v>
      </c>
      <c r="F9699" s="3" t="s">
        <v>44519</v>
      </c>
      <c r="G9699" s="3" t="s">
        <v>228</v>
      </c>
      <c r="H9699" s="3" t="s">
        <v>33140</v>
      </c>
    </row>
    <row r="9700" spans="1:8" ht="58" x14ac:dyDescent="0.35">
      <c r="A9700" s="4">
        <v>164217</v>
      </c>
      <c r="B9700" s="1">
        <v>45265</v>
      </c>
      <c r="C9700" s="2">
        <v>0.52028935185185188</v>
      </c>
      <c r="D9700" s="3" t="s">
        <v>44521</v>
      </c>
      <c r="E9700" s="3" t="s">
        <v>44525</v>
      </c>
      <c r="F9700" s="3" t="s">
        <v>44522</v>
      </c>
      <c r="G9700" s="3" t="s">
        <v>44523</v>
      </c>
      <c r="H9700" s="3" t="s">
        <v>44524</v>
      </c>
    </row>
    <row r="9701" spans="1:8" ht="58" x14ac:dyDescent="0.35">
      <c r="A9701" s="4">
        <v>34357</v>
      </c>
      <c r="B9701" s="1">
        <v>45265</v>
      </c>
      <c r="C9701" s="2">
        <v>0.52392361111111108</v>
      </c>
      <c r="D9701" s="3" t="s">
        <v>44526</v>
      </c>
      <c r="E9701" s="3" t="s">
        <v>44529</v>
      </c>
      <c r="F9701" s="3" t="s">
        <v>44527</v>
      </c>
      <c r="G9701" s="3" t="s">
        <v>11732</v>
      </c>
      <c r="H9701" s="3" t="s">
        <v>44528</v>
      </c>
    </row>
    <row r="9702" spans="1:8" ht="72.5" x14ac:dyDescent="0.35">
      <c r="A9702" s="4">
        <v>164217</v>
      </c>
      <c r="B9702" s="1">
        <v>45265</v>
      </c>
      <c r="C9702" s="2">
        <v>0.52407407407407403</v>
      </c>
      <c r="D9702" s="3" t="s">
        <v>44521</v>
      </c>
      <c r="E9702" s="3" t="s">
        <v>44531</v>
      </c>
      <c r="F9702" s="3" t="s">
        <v>44522</v>
      </c>
      <c r="G9702" s="3" t="s">
        <v>44523</v>
      </c>
      <c r="H9702" s="3" t="s">
        <v>44530</v>
      </c>
    </row>
    <row r="9703" spans="1:8" ht="43.5" x14ac:dyDescent="0.35">
      <c r="A9703" s="4">
        <v>43151</v>
      </c>
      <c r="B9703" s="1">
        <v>45265</v>
      </c>
      <c r="C9703" s="2">
        <v>0.52449074074074076</v>
      </c>
      <c r="D9703" s="3" t="s">
        <v>1258</v>
      </c>
      <c r="E9703" s="3" t="s">
        <v>14266</v>
      </c>
      <c r="F9703" s="3" t="s">
        <v>44532</v>
      </c>
      <c r="G9703" s="3" t="s">
        <v>18177</v>
      </c>
      <c r="H9703" s="3" t="s">
        <v>13181</v>
      </c>
    </row>
    <row r="9704" spans="1:8" ht="43.5" x14ac:dyDescent="0.35">
      <c r="A9704" s="4">
        <v>70773</v>
      </c>
      <c r="B9704" s="1">
        <v>45265</v>
      </c>
      <c r="C9704" s="2">
        <v>0.52922453703703709</v>
      </c>
      <c r="D9704" s="3" t="s">
        <v>44533</v>
      </c>
      <c r="E9704" s="3" t="s">
        <v>44536</v>
      </c>
      <c r="F9704" s="3" t="s">
        <v>804</v>
      </c>
      <c r="G9704" s="3" t="s">
        <v>44534</v>
      </c>
      <c r="H9704" s="3" t="s">
        <v>44535</v>
      </c>
    </row>
    <row r="9705" spans="1:8" ht="43.5" x14ac:dyDescent="0.35">
      <c r="A9705" s="4">
        <v>51592</v>
      </c>
      <c r="B9705" s="1">
        <v>45265</v>
      </c>
      <c r="C9705" s="2">
        <v>0.53164351851851854</v>
      </c>
      <c r="D9705" s="3" t="s">
        <v>44537</v>
      </c>
      <c r="E9705" s="3" t="s">
        <v>12040</v>
      </c>
      <c r="F9705" s="3" t="s">
        <v>44538</v>
      </c>
      <c r="G9705" s="3" t="s">
        <v>11732</v>
      </c>
      <c r="H9705" s="3" t="s">
        <v>44539</v>
      </c>
    </row>
    <row r="9706" spans="1:8" ht="362.5" x14ac:dyDescent="0.35">
      <c r="A9706" s="4">
        <v>209279</v>
      </c>
      <c r="B9706" s="1">
        <v>45265</v>
      </c>
      <c r="C9706" s="2">
        <v>0.53569444444444447</v>
      </c>
      <c r="D9706" s="3" t="s">
        <v>44540</v>
      </c>
      <c r="E9706" s="3" t="s">
        <v>44544</v>
      </c>
      <c r="F9706" s="3" t="s">
        <v>44541</v>
      </c>
      <c r="G9706" s="3" t="s">
        <v>44542</v>
      </c>
      <c r="H9706" s="3" t="s">
        <v>44543</v>
      </c>
    </row>
    <row r="9707" spans="1:8" ht="43.5" x14ac:dyDescent="0.35">
      <c r="A9707" s="4">
        <v>69752</v>
      </c>
      <c r="B9707" s="1">
        <v>45265</v>
      </c>
      <c r="C9707" s="2">
        <v>0.5503703703703704</v>
      </c>
      <c r="D9707" s="3" t="s">
        <v>44545</v>
      </c>
      <c r="E9707" s="3" t="s">
        <v>12816</v>
      </c>
      <c r="F9707" s="3" t="s">
        <v>44546</v>
      </c>
      <c r="G9707" s="3" t="s">
        <v>44547</v>
      </c>
      <c r="H9707" s="3" t="s">
        <v>44548</v>
      </c>
    </row>
    <row r="9708" spans="1:8" ht="72.5" x14ac:dyDescent="0.35">
      <c r="A9708" s="4">
        <v>22063</v>
      </c>
      <c r="B9708" s="1">
        <v>45265</v>
      </c>
      <c r="C9708" s="2">
        <v>0.5545254629629629</v>
      </c>
      <c r="D9708" s="3" t="s">
        <v>167</v>
      </c>
      <c r="E9708" s="3" t="s">
        <v>44551</v>
      </c>
      <c r="F9708" s="3" t="s">
        <v>44549</v>
      </c>
      <c r="G9708" s="3" t="s">
        <v>12724</v>
      </c>
      <c r="H9708" s="3" t="s">
        <v>44550</v>
      </c>
    </row>
    <row r="9709" spans="1:8" ht="29" x14ac:dyDescent="0.35">
      <c r="A9709" s="4">
        <v>78598</v>
      </c>
      <c r="B9709" s="1">
        <v>45265</v>
      </c>
      <c r="C9709" s="2">
        <v>0.55895833333333333</v>
      </c>
      <c r="D9709" s="3" t="s">
        <v>11466</v>
      </c>
      <c r="E9709" s="3" t="s">
        <v>13552</v>
      </c>
      <c r="F9709" s="3" t="s">
        <v>44552</v>
      </c>
      <c r="G9709" s="3" t="s">
        <v>12153</v>
      </c>
      <c r="H9709" s="3" t="s">
        <v>10348</v>
      </c>
    </row>
    <row r="9710" spans="1:8" x14ac:dyDescent="0.35">
      <c r="A9710" s="4">
        <v>38470</v>
      </c>
      <c r="B9710" s="1">
        <v>45265</v>
      </c>
      <c r="C9710" s="2">
        <v>0.56413194444444448</v>
      </c>
      <c r="D9710" s="3" t="s">
        <v>1916</v>
      </c>
      <c r="E9710" s="3" t="s">
        <v>44555</v>
      </c>
      <c r="F9710" s="3" t="s">
        <v>44553</v>
      </c>
      <c r="G9710" s="3" t="s">
        <v>11973</v>
      </c>
      <c r="H9710" s="3" t="s">
        <v>44554</v>
      </c>
    </row>
    <row r="9711" spans="1:8" ht="29" x14ac:dyDescent="0.35">
      <c r="A9711" s="4">
        <v>90610</v>
      </c>
      <c r="B9711" s="1">
        <v>45265</v>
      </c>
      <c r="C9711" s="2">
        <v>0.56623842592592599</v>
      </c>
      <c r="D9711" s="3" t="s">
        <v>44556</v>
      </c>
      <c r="E9711" s="3" t="s">
        <v>15264</v>
      </c>
      <c r="F9711" s="3" t="s">
        <v>44557</v>
      </c>
      <c r="G9711" s="3" t="s">
        <v>44558</v>
      </c>
      <c r="H9711" s="3" t="s">
        <v>44559</v>
      </c>
    </row>
    <row r="9712" spans="1:8" ht="29" x14ac:dyDescent="0.35">
      <c r="A9712" s="4">
        <v>195217</v>
      </c>
      <c r="B9712" s="1">
        <v>45265</v>
      </c>
      <c r="C9712" s="2">
        <v>0.57223379629629634</v>
      </c>
      <c r="D9712" s="3" t="s">
        <v>985</v>
      </c>
      <c r="E9712" s="3" t="s">
        <v>44562</v>
      </c>
      <c r="F9712" s="3" t="s">
        <v>44560</v>
      </c>
      <c r="G9712" s="3" t="s">
        <v>44561</v>
      </c>
      <c r="H9712" s="3" t="s">
        <v>1325</v>
      </c>
    </row>
    <row r="9713" spans="1:8" ht="72.5" x14ac:dyDescent="0.35">
      <c r="A9713" s="4">
        <v>33218</v>
      </c>
      <c r="B9713" s="1">
        <v>45265</v>
      </c>
      <c r="C9713" s="2">
        <v>0.57226851851851845</v>
      </c>
      <c r="D9713" s="3" t="s">
        <v>10285</v>
      </c>
      <c r="E9713" s="3" t="s">
        <v>44565</v>
      </c>
      <c r="F9713" s="3" t="s">
        <v>44563</v>
      </c>
      <c r="G9713" s="3" t="s">
        <v>1611</v>
      </c>
      <c r="H9713" s="3" t="s">
        <v>44564</v>
      </c>
    </row>
    <row r="9714" spans="1:8" x14ac:dyDescent="0.35">
      <c r="A9714" s="4">
        <v>176316</v>
      </c>
      <c r="B9714" s="1">
        <v>45265</v>
      </c>
      <c r="C9714" s="2">
        <v>0.5753935185185185</v>
      </c>
      <c r="D9714" s="3" t="s">
        <v>44292</v>
      </c>
      <c r="E9714" s="3" t="s">
        <v>44568</v>
      </c>
      <c r="F9714" s="3" t="s">
        <v>44566</v>
      </c>
      <c r="G9714" s="3" t="s">
        <v>12094</v>
      </c>
      <c r="H9714" s="3" t="s">
        <v>44567</v>
      </c>
    </row>
    <row r="9715" spans="1:8" ht="58" x14ac:dyDescent="0.35">
      <c r="A9715" s="4">
        <v>209608</v>
      </c>
      <c r="B9715" s="1">
        <v>45265</v>
      </c>
      <c r="C9715" s="2">
        <v>0.57574074074074078</v>
      </c>
      <c r="D9715" s="3" t="s">
        <v>44569</v>
      </c>
      <c r="E9715" s="3" t="s">
        <v>44573</v>
      </c>
      <c r="F9715" s="3" t="s">
        <v>44570</v>
      </c>
      <c r="G9715" s="3" t="s">
        <v>44571</v>
      </c>
      <c r="H9715" s="3" t="s">
        <v>44572</v>
      </c>
    </row>
    <row r="9716" spans="1:8" ht="72.5" x14ac:dyDescent="0.35">
      <c r="A9716" s="4">
        <v>202209</v>
      </c>
      <c r="B9716" s="1">
        <v>45265</v>
      </c>
      <c r="C9716" s="2">
        <v>0.57950231481481485</v>
      </c>
      <c r="D9716" s="3" t="s">
        <v>44574</v>
      </c>
      <c r="E9716" s="3" t="s">
        <v>44578</v>
      </c>
      <c r="F9716" s="3" t="s">
        <v>44575</v>
      </c>
      <c r="G9716" s="3" t="s">
        <v>44576</v>
      </c>
      <c r="H9716" s="3" t="s">
        <v>44577</v>
      </c>
    </row>
    <row r="9717" spans="1:8" x14ac:dyDescent="0.35">
      <c r="A9717" s="4">
        <v>71266</v>
      </c>
      <c r="B9717" s="1">
        <v>45265</v>
      </c>
      <c r="C9717" s="2">
        <v>0.57960648148148153</v>
      </c>
      <c r="D9717" s="3" t="s">
        <v>985</v>
      </c>
      <c r="E9717" s="3" t="s">
        <v>44580</v>
      </c>
      <c r="F9717" s="3" t="s">
        <v>11759</v>
      </c>
      <c r="G9717" s="3" t="s">
        <v>44579</v>
      </c>
      <c r="H9717" s="3" t="s">
        <v>10489</v>
      </c>
    </row>
    <row r="9718" spans="1:8" ht="87" x14ac:dyDescent="0.35">
      <c r="A9718" s="4">
        <v>185959</v>
      </c>
      <c r="B9718" s="1">
        <v>45265</v>
      </c>
      <c r="C9718" s="2">
        <v>0.58166666666666667</v>
      </c>
      <c r="D9718" s="3" t="s">
        <v>1403</v>
      </c>
      <c r="E9718" s="3" t="s">
        <v>19717</v>
      </c>
      <c r="F9718" s="3" t="s">
        <v>44581</v>
      </c>
      <c r="G9718" s="3" t="s">
        <v>11768</v>
      </c>
      <c r="H9718" s="3" t="s">
        <v>14547</v>
      </c>
    </row>
    <row r="9719" spans="1:8" ht="72.5" x14ac:dyDescent="0.35">
      <c r="A9719" s="4">
        <v>135813</v>
      </c>
      <c r="B9719" s="1">
        <v>45265</v>
      </c>
      <c r="C9719" s="2">
        <v>0.58310185185185182</v>
      </c>
      <c r="D9719" s="3" t="s">
        <v>44582</v>
      </c>
      <c r="E9719" s="3" t="s">
        <v>44586</v>
      </c>
      <c r="F9719" s="3" t="s">
        <v>44583</v>
      </c>
      <c r="G9719" s="3" t="s">
        <v>44584</v>
      </c>
      <c r="H9719" s="3" t="s">
        <v>44585</v>
      </c>
    </row>
    <row r="9720" spans="1:8" ht="87" x14ac:dyDescent="0.35">
      <c r="A9720" s="4">
        <v>41334</v>
      </c>
      <c r="B9720" s="1">
        <v>45265</v>
      </c>
      <c r="C9720" s="2">
        <v>0.58362268518518523</v>
      </c>
      <c r="D9720" s="3" t="s">
        <v>44587</v>
      </c>
      <c r="E9720" s="3" t="s">
        <v>44591</v>
      </c>
      <c r="F9720" s="3" t="s">
        <v>44588</v>
      </c>
      <c r="G9720" s="3" t="s">
        <v>44589</v>
      </c>
      <c r="H9720" s="3" t="s">
        <v>44590</v>
      </c>
    </row>
    <row r="9721" spans="1:8" ht="101.5" x14ac:dyDescent="0.35">
      <c r="A9721" s="4">
        <v>202209</v>
      </c>
      <c r="B9721" s="1">
        <v>45265</v>
      </c>
      <c r="C9721" s="2">
        <v>0.58497685185185189</v>
      </c>
      <c r="D9721" s="3" t="s">
        <v>44574</v>
      </c>
      <c r="E9721" s="3" t="s">
        <v>44592</v>
      </c>
      <c r="F9721" s="3" t="s">
        <v>44575</v>
      </c>
      <c r="G9721" s="3" t="s">
        <v>44576</v>
      </c>
      <c r="H9721" s="3" t="s">
        <v>44577</v>
      </c>
    </row>
    <row r="9722" spans="1:8" ht="87" x14ac:dyDescent="0.35">
      <c r="A9722" s="4">
        <v>207203</v>
      </c>
      <c r="B9722" s="1">
        <v>45265</v>
      </c>
      <c r="C9722" s="2">
        <v>0.58560185185185187</v>
      </c>
      <c r="D9722" s="3" t="s">
        <v>44593</v>
      </c>
      <c r="E9722" s="3" t="s">
        <v>42861</v>
      </c>
      <c r="F9722" s="3" t="s">
        <v>44594</v>
      </c>
      <c r="G9722" s="3" t="s">
        <v>44595</v>
      </c>
      <c r="H9722" s="3" t="s">
        <v>44596</v>
      </c>
    </row>
    <row r="9723" spans="1:8" ht="43.5" x14ac:dyDescent="0.35">
      <c r="A9723" s="4">
        <v>198907</v>
      </c>
      <c r="B9723" s="1">
        <v>45265</v>
      </c>
      <c r="C9723" s="2">
        <v>0.59083333333333332</v>
      </c>
      <c r="D9723" s="3" t="s">
        <v>44597</v>
      </c>
      <c r="E9723" s="3" t="s">
        <v>44601</v>
      </c>
      <c r="F9723" s="3" t="s">
        <v>44598</v>
      </c>
      <c r="G9723" s="3" t="s">
        <v>44599</v>
      </c>
      <c r="H9723" s="3" t="s">
        <v>44600</v>
      </c>
    </row>
    <row r="9724" spans="1:8" ht="43.5" x14ac:dyDescent="0.35">
      <c r="A9724" s="4">
        <v>136886</v>
      </c>
      <c r="B9724" s="1">
        <v>45265</v>
      </c>
      <c r="C9724" s="2">
        <v>0.59466435185185185</v>
      </c>
      <c r="D9724" s="3" t="s">
        <v>44307</v>
      </c>
      <c r="E9724" s="3" t="s">
        <v>44309</v>
      </c>
      <c r="F9724" s="3" t="s">
        <v>11759</v>
      </c>
      <c r="G9724" s="3" t="s">
        <v>44308</v>
      </c>
      <c r="H9724" s="3" t="s">
        <v>6842</v>
      </c>
    </row>
    <row r="9725" spans="1:8" x14ac:dyDescent="0.35">
      <c r="A9725" s="4">
        <v>32445</v>
      </c>
      <c r="B9725" s="1">
        <v>45265</v>
      </c>
      <c r="C9725" s="2">
        <v>0.59495370370370371</v>
      </c>
      <c r="D9725" s="3" t="s">
        <v>985</v>
      </c>
      <c r="E9725" s="3" t="s">
        <v>506</v>
      </c>
      <c r="F9725" s="3" t="s">
        <v>985</v>
      </c>
      <c r="G9725" s="3" t="s">
        <v>13546</v>
      </c>
      <c r="H9725" s="3" t="s">
        <v>10289</v>
      </c>
    </row>
    <row r="9726" spans="1:8" ht="72.5" x14ac:dyDescent="0.35">
      <c r="A9726" s="4">
        <v>48162</v>
      </c>
      <c r="B9726" s="1">
        <v>45265</v>
      </c>
      <c r="C9726" s="2">
        <v>0.59611111111111115</v>
      </c>
      <c r="D9726" s="3" t="s">
        <v>44602</v>
      </c>
      <c r="E9726" s="3" t="s">
        <v>27564</v>
      </c>
      <c r="F9726" s="3" t="s">
        <v>44603</v>
      </c>
      <c r="G9726" s="3" t="s">
        <v>44604</v>
      </c>
      <c r="H9726" s="3" t="s">
        <v>44605</v>
      </c>
    </row>
    <row r="9727" spans="1:8" ht="101.5" x14ac:dyDescent="0.35">
      <c r="A9727" s="4">
        <v>202209</v>
      </c>
      <c r="B9727" s="1">
        <v>45265</v>
      </c>
      <c r="C9727" s="2">
        <v>0.59623842592592591</v>
      </c>
      <c r="D9727" s="3" t="s">
        <v>44574</v>
      </c>
      <c r="E9727" s="3" t="s">
        <v>44607</v>
      </c>
      <c r="F9727" s="3" t="s">
        <v>44575</v>
      </c>
      <c r="G9727" s="3" t="s">
        <v>44576</v>
      </c>
      <c r="H9727" s="3" t="s">
        <v>44606</v>
      </c>
    </row>
    <row r="9728" spans="1:8" ht="29" x14ac:dyDescent="0.35">
      <c r="A9728" s="4">
        <v>200472</v>
      </c>
      <c r="B9728" s="1">
        <v>45265</v>
      </c>
      <c r="C9728" s="2">
        <v>0.59755787037037034</v>
      </c>
      <c r="D9728" s="3" t="s">
        <v>44608</v>
      </c>
      <c r="E9728" s="3" t="s">
        <v>44610</v>
      </c>
      <c r="F9728" s="3" t="s">
        <v>44609</v>
      </c>
      <c r="G9728" s="3" t="s">
        <v>44610</v>
      </c>
      <c r="H9728" s="3" t="s">
        <v>12305</v>
      </c>
    </row>
    <row r="9729" spans="1:8" ht="101.5" x14ac:dyDescent="0.35">
      <c r="A9729" s="4">
        <v>207203</v>
      </c>
      <c r="B9729" s="1">
        <v>45265</v>
      </c>
      <c r="C9729" s="2">
        <v>0.59804398148148141</v>
      </c>
      <c r="D9729" s="3" t="s">
        <v>44593</v>
      </c>
      <c r="E9729" s="3" t="s">
        <v>42861</v>
      </c>
      <c r="F9729" s="3" t="s">
        <v>44611</v>
      </c>
      <c r="G9729" s="3" t="s">
        <v>44595</v>
      </c>
      <c r="H9729" s="3" t="s">
        <v>44612</v>
      </c>
    </row>
    <row r="9730" spans="1:8" ht="72.5" x14ac:dyDescent="0.35">
      <c r="A9730" s="4">
        <v>33268</v>
      </c>
      <c r="B9730" s="1">
        <v>45265</v>
      </c>
      <c r="C9730" s="2">
        <v>0.59973379629629631</v>
      </c>
      <c r="D9730" s="3" t="s">
        <v>985</v>
      </c>
      <c r="E9730" s="3" t="s">
        <v>44615</v>
      </c>
      <c r="F9730" s="3" t="s">
        <v>44613</v>
      </c>
      <c r="G9730" s="3" t="s">
        <v>44614</v>
      </c>
      <c r="H9730" s="3" t="s">
        <v>1325</v>
      </c>
    </row>
    <row r="9731" spans="1:8" ht="174" x14ac:dyDescent="0.35">
      <c r="A9731" s="4">
        <v>158694</v>
      </c>
      <c r="B9731" s="1">
        <v>45265</v>
      </c>
      <c r="C9731" s="2">
        <v>0.60075231481481484</v>
      </c>
      <c r="D9731" s="3" t="s">
        <v>44616</v>
      </c>
      <c r="E9731" s="3" t="s">
        <v>44619</v>
      </c>
      <c r="F9731" s="3" t="s">
        <v>44617</v>
      </c>
      <c r="G9731" s="3" t="s">
        <v>11524</v>
      </c>
      <c r="H9731" s="3" t="s">
        <v>44618</v>
      </c>
    </row>
    <row r="9732" spans="1:8" ht="72.5" x14ac:dyDescent="0.35">
      <c r="A9732" s="4">
        <v>33268</v>
      </c>
      <c r="B9732" s="1">
        <v>45265</v>
      </c>
      <c r="C9732" s="2">
        <v>0.60188657407407409</v>
      </c>
      <c r="D9732" s="3" t="s">
        <v>985</v>
      </c>
      <c r="E9732" s="3" t="s">
        <v>44615</v>
      </c>
      <c r="F9732" s="3" t="s">
        <v>44613</v>
      </c>
      <c r="G9732" s="3" t="s">
        <v>44614</v>
      </c>
      <c r="H9732" s="3" t="s">
        <v>44620</v>
      </c>
    </row>
    <row r="9733" spans="1:8" ht="72.5" x14ac:dyDescent="0.35">
      <c r="A9733" s="4">
        <v>33268</v>
      </c>
      <c r="B9733" s="1">
        <v>45265</v>
      </c>
      <c r="C9733" s="2">
        <v>0.6022453703703704</v>
      </c>
      <c r="D9733" s="3" t="s">
        <v>985</v>
      </c>
      <c r="E9733" s="3" t="s">
        <v>44615</v>
      </c>
      <c r="F9733" s="3" t="s">
        <v>44613</v>
      </c>
      <c r="G9733" s="3" t="s">
        <v>44614</v>
      </c>
      <c r="H9733" s="3" t="s">
        <v>44621</v>
      </c>
    </row>
    <row r="9734" spans="1:8" ht="72.5" x14ac:dyDescent="0.35">
      <c r="A9734" s="4">
        <v>95174</v>
      </c>
      <c r="B9734" s="1">
        <v>45265</v>
      </c>
      <c r="C9734" s="2">
        <v>0.60384259259259265</v>
      </c>
      <c r="D9734" s="3" t="s">
        <v>44622</v>
      </c>
      <c r="E9734" s="3" t="s">
        <v>44626</v>
      </c>
      <c r="F9734" s="3" t="s">
        <v>44623</v>
      </c>
      <c r="G9734" s="3" t="s">
        <v>44624</v>
      </c>
      <c r="H9734" s="3" t="s">
        <v>44625</v>
      </c>
    </row>
    <row r="9735" spans="1:8" ht="58" x14ac:dyDescent="0.35">
      <c r="A9735" s="4">
        <v>208195</v>
      </c>
      <c r="B9735" s="1">
        <v>45265</v>
      </c>
      <c r="C9735" s="2">
        <v>0.60636574074074068</v>
      </c>
      <c r="D9735" s="3" t="s">
        <v>44627</v>
      </c>
      <c r="E9735" s="3" t="s">
        <v>44631</v>
      </c>
      <c r="F9735" s="3" t="s">
        <v>44628</v>
      </c>
      <c r="G9735" s="3" t="s">
        <v>44629</v>
      </c>
      <c r="H9735" s="3" t="s">
        <v>44630</v>
      </c>
    </row>
    <row r="9736" spans="1:8" ht="58" x14ac:dyDescent="0.35">
      <c r="A9736" s="4">
        <v>208195</v>
      </c>
      <c r="B9736" s="1">
        <v>45265</v>
      </c>
      <c r="C9736" s="2">
        <v>0.6083912037037037</v>
      </c>
      <c r="D9736" s="3" t="s">
        <v>44627</v>
      </c>
      <c r="E9736" s="3" t="s">
        <v>44631</v>
      </c>
      <c r="F9736" s="3" t="s">
        <v>44632</v>
      </c>
      <c r="G9736" s="3" t="s">
        <v>44629</v>
      </c>
      <c r="H9736" s="3" t="s">
        <v>44633</v>
      </c>
    </row>
    <row r="9737" spans="1:8" ht="58" x14ac:dyDescent="0.35">
      <c r="A9737" s="4">
        <v>37762</v>
      </c>
      <c r="B9737" s="1">
        <v>45265</v>
      </c>
      <c r="C9737" s="2">
        <v>0.61343749999999997</v>
      </c>
      <c r="D9737" s="3" t="s">
        <v>44634</v>
      </c>
      <c r="E9737" s="3" t="s">
        <v>44638</v>
      </c>
      <c r="F9737" s="3" t="s">
        <v>44635</v>
      </c>
      <c r="G9737" s="3" t="s">
        <v>44636</v>
      </c>
      <c r="H9737" s="3" t="s">
        <v>44637</v>
      </c>
    </row>
    <row r="9738" spans="1:8" ht="29" x14ac:dyDescent="0.35">
      <c r="A9738" s="4">
        <v>70817</v>
      </c>
      <c r="B9738" s="1">
        <v>45265</v>
      </c>
      <c r="C9738" s="2">
        <v>0.61736111111111114</v>
      </c>
      <c r="D9738" s="3" t="s">
        <v>44639</v>
      </c>
      <c r="E9738" s="3" t="s">
        <v>44641</v>
      </c>
      <c r="F9738" s="3" t="s">
        <v>44640</v>
      </c>
      <c r="G9738" s="3" t="s">
        <v>44641</v>
      </c>
      <c r="H9738" s="3" t="s">
        <v>10348</v>
      </c>
    </row>
    <row r="9739" spans="1:8" ht="101.5" x14ac:dyDescent="0.35">
      <c r="A9739" s="4">
        <v>8131</v>
      </c>
      <c r="B9739" s="1">
        <v>45265</v>
      </c>
      <c r="C9739" s="2">
        <v>0.61886574074074074</v>
      </c>
      <c r="D9739" s="3" t="s">
        <v>44642</v>
      </c>
      <c r="E9739" s="3" t="s">
        <v>44644</v>
      </c>
      <c r="F9739" s="3" t="s">
        <v>44643</v>
      </c>
      <c r="G9739" s="3" t="s">
        <v>44644</v>
      </c>
      <c r="H9739" s="3" t="s">
        <v>44645</v>
      </c>
    </row>
    <row r="9740" spans="1:8" ht="43.5" x14ac:dyDescent="0.35">
      <c r="A9740" s="4">
        <v>193621</v>
      </c>
      <c r="B9740" s="1">
        <v>45265</v>
      </c>
      <c r="C9740" s="2">
        <v>0.62289351851851849</v>
      </c>
      <c r="D9740" s="3" t="s">
        <v>755</v>
      </c>
      <c r="E9740" s="3" t="s">
        <v>44649</v>
      </c>
      <c r="F9740" s="3" t="s">
        <v>44646</v>
      </c>
      <c r="G9740" s="3" t="s">
        <v>44647</v>
      </c>
      <c r="H9740" s="3" t="s">
        <v>44648</v>
      </c>
    </row>
    <row r="9741" spans="1:8" x14ac:dyDescent="0.35">
      <c r="A9741" s="4">
        <v>47550</v>
      </c>
      <c r="B9741" s="1">
        <v>45265</v>
      </c>
      <c r="C9741" s="2">
        <v>0.62850694444444444</v>
      </c>
      <c r="D9741" s="3" t="s">
        <v>985</v>
      </c>
      <c r="E9741" s="3" t="s">
        <v>44650</v>
      </c>
      <c r="F9741" s="3" t="s">
        <v>11759</v>
      </c>
      <c r="G9741" s="3" t="s">
        <v>44650</v>
      </c>
      <c r="H9741" s="3" t="s">
        <v>10489</v>
      </c>
    </row>
    <row r="9742" spans="1:8" ht="58" x14ac:dyDescent="0.35">
      <c r="A9742" s="4">
        <v>43142</v>
      </c>
      <c r="B9742" s="1">
        <v>45265</v>
      </c>
      <c r="C9742" s="2">
        <v>0.63</v>
      </c>
      <c r="D9742" s="3" t="s">
        <v>44651</v>
      </c>
      <c r="E9742" s="3" t="s">
        <v>44654</v>
      </c>
      <c r="F9742" s="3" t="s">
        <v>44652</v>
      </c>
      <c r="G9742" s="3" t="s">
        <v>44653</v>
      </c>
      <c r="H9742" s="3" t="s">
        <v>10750</v>
      </c>
    </row>
    <row r="9743" spans="1:8" ht="116" x14ac:dyDescent="0.35">
      <c r="A9743" s="4">
        <v>46199</v>
      </c>
      <c r="B9743" s="1">
        <v>45265</v>
      </c>
      <c r="C9743" s="2">
        <v>0.6303009259259259</v>
      </c>
      <c r="D9743" s="3" t="s">
        <v>44655</v>
      </c>
      <c r="E9743" s="3" t="s">
        <v>44659</v>
      </c>
      <c r="F9743" s="3" t="s">
        <v>44656</v>
      </c>
      <c r="G9743" s="3" t="s">
        <v>44657</v>
      </c>
      <c r="H9743" s="3" t="s">
        <v>44658</v>
      </c>
    </row>
    <row r="9744" spans="1:8" ht="58" x14ac:dyDescent="0.35">
      <c r="A9744" s="4">
        <v>177265</v>
      </c>
      <c r="B9744" s="1">
        <v>45265</v>
      </c>
      <c r="C9744" s="2">
        <v>0.63049768518518523</v>
      </c>
      <c r="D9744" s="3" t="s">
        <v>755</v>
      </c>
      <c r="E9744" s="3" t="s">
        <v>44662</v>
      </c>
      <c r="F9744" s="3" t="s">
        <v>44660</v>
      </c>
      <c r="G9744" s="3" t="s">
        <v>44661</v>
      </c>
      <c r="H9744" s="3" t="s">
        <v>13950</v>
      </c>
    </row>
    <row r="9745" spans="1:8" ht="43.5" x14ac:dyDescent="0.35">
      <c r="A9745" s="4">
        <v>44036</v>
      </c>
      <c r="B9745" s="1">
        <v>45265</v>
      </c>
      <c r="C9745" s="2">
        <v>0.63140046296296293</v>
      </c>
      <c r="D9745" s="3" t="s">
        <v>44663</v>
      </c>
      <c r="E9745" s="3" t="s">
        <v>44666</v>
      </c>
      <c r="F9745" s="3" t="s">
        <v>44664</v>
      </c>
      <c r="G9745" s="3" t="s">
        <v>916</v>
      </c>
      <c r="H9745" s="3" t="s">
        <v>44665</v>
      </c>
    </row>
    <row r="9746" spans="1:8" ht="29" x14ac:dyDescent="0.35">
      <c r="A9746" s="4">
        <v>40386</v>
      </c>
      <c r="B9746" s="1">
        <v>45265</v>
      </c>
      <c r="C9746" s="2">
        <v>0.63497685185185182</v>
      </c>
      <c r="D9746" s="3" t="s">
        <v>44667</v>
      </c>
      <c r="E9746" s="3" t="s">
        <v>44669</v>
      </c>
      <c r="F9746" s="3" t="s">
        <v>44668</v>
      </c>
      <c r="G9746" s="3" t="s">
        <v>12549</v>
      </c>
      <c r="H9746" s="3" t="s">
        <v>11750</v>
      </c>
    </row>
    <row r="9747" spans="1:8" ht="72.5" x14ac:dyDescent="0.35">
      <c r="A9747" s="4">
        <v>39946</v>
      </c>
      <c r="B9747" s="1">
        <v>45265</v>
      </c>
      <c r="C9747" s="2">
        <v>0.63775462962962959</v>
      </c>
      <c r="D9747" s="3" t="s">
        <v>10574</v>
      </c>
      <c r="E9747" s="3" t="s">
        <v>1456</v>
      </c>
      <c r="F9747" s="3" t="s">
        <v>44670</v>
      </c>
      <c r="G9747" s="3" t="s">
        <v>11524</v>
      </c>
      <c r="H9747" s="3" t="s">
        <v>44671</v>
      </c>
    </row>
    <row r="9748" spans="1:8" ht="29" x14ac:dyDescent="0.35">
      <c r="A9748" s="4">
        <v>183505</v>
      </c>
      <c r="B9748" s="1">
        <v>45265</v>
      </c>
      <c r="C9748" s="2">
        <v>0.63814814814814813</v>
      </c>
      <c r="D9748" s="3" t="s">
        <v>44672</v>
      </c>
      <c r="E9748" s="3" t="s">
        <v>44675</v>
      </c>
      <c r="F9748" s="3" t="s">
        <v>44673</v>
      </c>
      <c r="G9748" s="3" t="s">
        <v>11906</v>
      </c>
      <c r="H9748" s="3" t="s">
        <v>44674</v>
      </c>
    </row>
    <row r="9749" spans="1:8" ht="101.5" x14ac:dyDescent="0.35">
      <c r="A9749" s="4">
        <v>130411</v>
      </c>
      <c r="B9749" s="1">
        <v>45265</v>
      </c>
      <c r="C9749" s="2">
        <v>0.63844907407407414</v>
      </c>
      <c r="D9749" s="3" t="s">
        <v>1403</v>
      </c>
      <c r="E9749" s="3" t="s">
        <v>14398</v>
      </c>
      <c r="F9749" s="3" t="s">
        <v>44676</v>
      </c>
      <c r="G9749" s="3" t="s">
        <v>44677</v>
      </c>
      <c r="H9749" s="3" t="s">
        <v>44678</v>
      </c>
    </row>
    <row r="9750" spans="1:8" ht="29" x14ac:dyDescent="0.35">
      <c r="A9750" s="4">
        <v>43822</v>
      </c>
      <c r="B9750" s="1">
        <v>45265</v>
      </c>
      <c r="C9750" s="2">
        <v>0.64011574074074074</v>
      </c>
      <c r="D9750" s="3" t="s">
        <v>44679</v>
      </c>
      <c r="E9750" s="3" t="s">
        <v>44682</v>
      </c>
      <c r="F9750" s="3" t="s">
        <v>44680</v>
      </c>
      <c r="G9750" s="3" t="s">
        <v>44681</v>
      </c>
      <c r="H9750" s="3" t="s">
        <v>10348</v>
      </c>
    </row>
    <row r="9751" spans="1:8" ht="29" x14ac:dyDescent="0.35">
      <c r="A9751" s="4">
        <v>36907</v>
      </c>
      <c r="B9751" s="1">
        <v>45265</v>
      </c>
      <c r="C9751" s="2">
        <v>0.64018518518518519</v>
      </c>
      <c r="D9751" s="3" t="s">
        <v>1702</v>
      </c>
      <c r="E9751" s="3" t="s">
        <v>44685</v>
      </c>
      <c r="F9751" s="3" t="s">
        <v>44683</v>
      </c>
      <c r="G9751" s="3" t="s">
        <v>12549</v>
      </c>
      <c r="H9751" s="3" t="s">
        <v>44684</v>
      </c>
    </row>
    <row r="9752" spans="1:8" ht="72.5" x14ac:dyDescent="0.35">
      <c r="A9752" s="4">
        <v>200380</v>
      </c>
      <c r="B9752" s="1">
        <v>45265</v>
      </c>
      <c r="C9752" s="2">
        <v>0.64366898148148144</v>
      </c>
      <c r="D9752" s="3" t="s">
        <v>44686</v>
      </c>
      <c r="E9752" s="3" t="s">
        <v>44690</v>
      </c>
      <c r="F9752" s="3" t="s">
        <v>44687</v>
      </c>
      <c r="G9752" s="3" t="s">
        <v>44688</v>
      </c>
      <c r="H9752" s="3" t="s">
        <v>44689</v>
      </c>
    </row>
    <row r="9753" spans="1:8" ht="29" x14ac:dyDescent="0.35">
      <c r="A9753" s="4">
        <v>197225</v>
      </c>
      <c r="B9753" s="1">
        <v>45265</v>
      </c>
      <c r="C9753" s="2">
        <v>0.64466435185185189</v>
      </c>
      <c r="D9753" s="3" t="s">
        <v>44691</v>
      </c>
      <c r="E9753" s="3" t="s">
        <v>44693</v>
      </c>
      <c r="F9753" s="3" t="s">
        <v>44692</v>
      </c>
      <c r="G9753" s="3" t="s">
        <v>12549</v>
      </c>
      <c r="H9753" s="3" t="s">
        <v>15427</v>
      </c>
    </row>
    <row r="9754" spans="1:8" ht="43.5" x14ac:dyDescent="0.35">
      <c r="A9754" s="4">
        <v>46227</v>
      </c>
      <c r="B9754" s="1">
        <v>45265</v>
      </c>
      <c r="C9754" s="2">
        <v>0.64559027777777778</v>
      </c>
      <c r="D9754" s="3" t="s">
        <v>10603</v>
      </c>
      <c r="E9754" s="3" t="s">
        <v>44696</v>
      </c>
      <c r="F9754" s="3" t="s">
        <v>44694</v>
      </c>
      <c r="G9754" s="3" t="s">
        <v>44695</v>
      </c>
      <c r="H9754" s="3" t="s">
        <v>12288</v>
      </c>
    </row>
    <row r="9755" spans="1:8" ht="130.5" x14ac:dyDescent="0.35">
      <c r="A9755" s="4">
        <v>31035</v>
      </c>
      <c r="B9755" s="1">
        <v>45265</v>
      </c>
      <c r="C9755" s="2">
        <v>0.64680555555555552</v>
      </c>
      <c r="D9755" s="3" t="s">
        <v>755</v>
      </c>
      <c r="E9755" s="3" t="s">
        <v>44700</v>
      </c>
      <c r="F9755" s="3" t="s">
        <v>44697</v>
      </c>
      <c r="G9755" s="3" t="s">
        <v>44698</v>
      </c>
      <c r="H9755" s="3" t="s">
        <v>44699</v>
      </c>
    </row>
    <row r="9756" spans="1:8" x14ac:dyDescent="0.35">
      <c r="A9756" s="4">
        <v>158498</v>
      </c>
      <c r="B9756" s="1">
        <v>45265</v>
      </c>
      <c r="C9756" s="2">
        <v>0.64690972222222221</v>
      </c>
      <c r="D9756" s="3" t="s">
        <v>12149</v>
      </c>
      <c r="E9756" s="3" t="s">
        <v>44702</v>
      </c>
      <c r="F9756" s="3" t="s">
        <v>44701</v>
      </c>
      <c r="G9756" s="3" t="s">
        <v>44702</v>
      </c>
      <c r="H9756" s="3" t="s">
        <v>10348</v>
      </c>
    </row>
    <row r="9757" spans="1:8" ht="101.5" x14ac:dyDescent="0.35">
      <c r="A9757" s="4">
        <v>93548</v>
      </c>
      <c r="B9757" s="1">
        <v>45265</v>
      </c>
      <c r="C9757" s="2">
        <v>0.65155092592592589</v>
      </c>
      <c r="D9757" s="3" t="s">
        <v>10603</v>
      </c>
      <c r="E9757" s="3" t="s">
        <v>44705</v>
      </c>
      <c r="F9757" s="3" t="s">
        <v>44703</v>
      </c>
      <c r="G9757" s="3" t="s">
        <v>11524</v>
      </c>
      <c r="H9757" s="3" t="s">
        <v>44704</v>
      </c>
    </row>
    <row r="9758" spans="1:8" ht="58" x14ac:dyDescent="0.35">
      <c r="A9758" s="4">
        <v>112185</v>
      </c>
      <c r="B9758" s="1">
        <v>45265</v>
      </c>
      <c r="C9758" s="2">
        <v>0.65179398148148149</v>
      </c>
      <c r="D9758" s="3" t="s">
        <v>1702</v>
      </c>
      <c r="E9758" s="3" t="s">
        <v>44708</v>
      </c>
      <c r="F9758" s="3" t="s">
        <v>44706</v>
      </c>
      <c r="G9758" s="3" t="s">
        <v>249</v>
      </c>
      <c r="H9758" s="3" t="s">
        <v>44707</v>
      </c>
    </row>
    <row r="9759" spans="1:8" ht="58" x14ac:dyDescent="0.35">
      <c r="A9759" s="4">
        <v>136080</v>
      </c>
      <c r="B9759" s="1">
        <v>45265</v>
      </c>
      <c r="C9759" s="2">
        <v>0.65204861111111112</v>
      </c>
      <c r="D9759" s="3" t="s">
        <v>167</v>
      </c>
      <c r="E9759" s="3" t="s">
        <v>44710</v>
      </c>
      <c r="F9759" s="3" t="s">
        <v>14132</v>
      </c>
      <c r="G9759" s="3" t="s">
        <v>1315</v>
      </c>
      <c r="H9759" s="3" t="s">
        <v>44709</v>
      </c>
    </row>
    <row r="9760" spans="1:8" ht="58" x14ac:dyDescent="0.35">
      <c r="A9760" s="4">
        <v>190400</v>
      </c>
      <c r="B9760" s="1">
        <v>45265</v>
      </c>
      <c r="C9760" s="2">
        <v>0.65446759259259257</v>
      </c>
      <c r="D9760" s="3" t="s">
        <v>11387</v>
      </c>
      <c r="E9760" s="3" t="s">
        <v>44713</v>
      </c>
      <c r="F9760" s="3" t="s">
        <v>44711</v>
      </c>
      <c r="G9760" s="3" t="s">
        <v>1211</v>
      </c>
      <c r="H9760" s="3" t="s">
        <v>44712</v>
      </c>
    </row>
    <row r="9761" spans="1:8" ht="58" x14ac:dyDescent="0.35">
      <c r="A9761" s="4">
        <v>190400</v>
      </c>
      <c r="B9761" s="1">
        <v>45265</v>
      </c>
      <c r="C9761" s="2">
        <v>0.65454861111111107</v>
      </c>
      <c r="D9761" s="3" t="s">
        <v>11387</v>
      </c>
      <c r="E9761" s="3" t="s">
        <v>44713</v>
      </c>
      <c r="F9761" s="3" t="s">
        <v>44711</v>
      </c>
      <c r="G9761" s="3" t="s">
        <v>1211</v>
      </c>
      <c r="H9761" s="3" t="s">
        <v>44712</v>
      </c>
    </row>
    <row r="9762" spans="1:8" ht="58" x14ac:dyDescent="0.35">
      <c r="A9762" s="4">
        <v>38111</v>
      </c>
      <c r="B9762" s="1">
        <v>45265</v>
      </c>
      <c r="C9762" s="2">
        <v>0.65495370370370376</v>
      </c>
      <c r="D9762" s="3" t="s">
        <v>44714</v>
      </c>
      <c r="E9762" s="3" t="s">
        <v>44716</v>
      </c>
      <c r="F9762" s="3" t="s">
        <v>44715</v>
      </c>
      <c r="G9762" s="3" t="s">
        <v>13802</v>
      </c>
      <c r="H9762" s="3" t="s">
        <v>12249</v>
      </c>
    </row>
    <row r="9763" spans="1:8" ht="58" x14ac:dyDescent="0.35">
      <c r="A9763" s="4">
        <v>196481</v>
      </c>
      <c r="B9763" s="1">
        <v>45265</v>
      </c>
      <c r="C9763" s="2">
        <v>0.6582986111111111</v>
      </c>
      <c r="D9763" s="3" t="s">
        <v>44717</v>
      </c>
      <c r="E9763" s="3" t="s">
        <v>44721</v>
      </c>
      <c r="F9763" s="3" t="s">
        <v>44718</v>
      </c>
      <c r="G9763" s="3" t="s">
        <v>44719</v>
      </c>
      <c r="H9763" s="3" t="s">
        <v>44720</v>
      </c>
    </row>
    <row r="9764" spans="1:8" x14ac:dyDescent="0.35">
      <c r="A9764" s="4">
        <v>151156</v>
      </c>
      <c r="B9764" s="1">
        <v>45265</v>
      </c>
      <c r="C9764" s="2">
        <v>0.66038194444444442</v>
      </c>
      <c r="D9764" s="3" t="s">
        <v>44722</v>
      </c>
      <c r="E9764" s="3" t="s">
        <v>44725</v>
      </c>
      <c r="F9764" s="3" t="s">
        <v>44723</v>
      </c>
      <c r="G9764" s="3" t="s">
        <v>12663</v>
      </c>
      <c r="H9764" s="3" t="s">
        <v>44724</v>
      </c>
    </row>
    <row r="9765" spans="1:8" ht="58" x14ac:dyDescent="0.35">
      <c r="A9765" s="4">
        <v>183286</v>
      </c>
      <c r="B9765" s="1">
        <v>45265</v>
      </c>
      <c r="C9765" s="2">
        <v>0.66064814814814821</v>
      </c>
      <c r="D9765" s="3" t="s">
        <v>10285</v>
      </c>
      <c r="E9765" s="3" t="s">
        <v>44727</v>
      </c>
      <c r="F9765" s="3" t="s">
        <v>44726</v>
      </c>
      <c r="G9765" s="3" t="s">
        <v>1315</v>
      </c>
      <c r="H9765" s="3" t="s">
        <v>31305</v>
      </c>
    </row>
    <row r="9766" spans="1:8" ht="29" x14ac:dyDescent="0.35">
      <c r="A9766" s="4">
        <v>86399</v>
      </c>
      <c r="B9766" s="1">
        <v>45265</v>
      </c>
      <c r="C9766" s="2">
        <v>0.66077546296296297</v>
      </c>
      <c r="D9766" s="3" t="s">
        <v>755</v>
      </c>
      <c r="E9766" s="3" t="s">
        <v>44731</v>
      </c>
      <c r="F9766" s="3" t="s">
        <v>44728</v>
      </c>
      <c r="G9766" s="3" t="s">
        <v>44729</v>
      </c>
      <c r="H9766" s="3" t="s">
        <v>44730</v>
      </c>
    </row>
    <row r="9767" spans="1:8" ht="43.5" x14ac:dyDescent="0.35">
      <c r="A9767" s="4">
        <v>179669</v>
      </c>
      <c r="B9767" s="1">
        <v>45265</v>
      </c>
      <c r="C9767" s="2">
        <v>0.66109953703703705</v>
      </c>
      <c r="D9767" s="3" t="s">
        <v>44732</v>
      </c>
      <c r="E9767" s="3" t="s">
        <v>44736</v>
      </c>
      <c r="F9767" s="3" t="s">
        <v>44733</v>
      </c>
      <c r="G9767" s="3" t="s">
        <v>44734</v>
      </c>
      <c r="H9767" s="3" t="s">
        <v>44735</v>
      </c>
    </row>
    <row r="9768" spans="1:8" ht="29" x14ac:dyDescent="0.35">
      <c r="A9768" s="4">
        <v>84655</v>
      </c>
      <c r="B9768" s="1">
        <v>45265</v>
      </c>
      <c r="C9768" s="2">
        <v>0.66224537037037035</v>
      </c>
      <c r="D9768" s="3" t="s">
        <v>985</v>
      </c>
      <c r="E9768" s="3" t="s">
        <v>27074</v>
      </c>
      <c r="F9768" s="3" t="s">
        <v>11759</v>
      </c>
      <c r="G9768" s="3" t="s">
        <v>13826</v>
      </c>
      <c r="H9768" s="3" t="s">
        <v>11212</v>
      </c>
    </row>
    <row r="9769" spans="1:8" ht="58" x14ac:dyDescent="0.35">
      <c r="A9769" s="4">
        <v>41516</v>
      </c>
      <c r="B9769" s="1">
        <v>45265</v>
      </c>
      <c r="C9769" s="2">
        <v>0.66297453703703701</v>
      </c>
      <c r="D9769" s="3" t="s">
        <v>10859</v>
      </c>
      <c r="E9769" s="3" t="s">
        <v>15265</v>
      </c>
      <c r="F9769" s="3" t="s">
        <v>44737</v>
      </c>
      <c r="G9769" s="3" t="s">
        <v>44738</v>
      </c>
      <c r="H9769" s="3" t="s">
        <v>10348</v>
      </c>
    </row>
    <row r="9770" spans="1:8" ht="72.5" x14ac:dyDescent="0.35">
      <c r="A9770" s="4">
        <v>39963</v>
      </c>
      <c r="B9770" s="1">
        <v>45265</v>
      </c>
      <c r="C9770" s="2">
        <v>0.66626157407407405</v>
      </c>
      <c r="D9770" s="3" t="s">
        <v>167</v>
      </c>
      <c r="E9770" s="3" t="s">
        <v>13938</v>
      </c>
      <c r="F9770" s="3" t="s">
        <v>44739</v>
      </c>
      <c r="G9770" s="3" t="s">
        <v>44740</v>
      </c>
      <c r="H9770" s="3" t="s">
        <v>44741</v>
      </c>
    </row>
    <row r="9771" spans="1:8" ht="58" x14ac:dyDescent="0.35">
      <c r="A9771" s="4">
        <v>69742</v>
      </c>
      <c r="B9771" s="1">
        <v>45265</v>
      </c>
      <c r="C9771" s="2">
        <v>0.66928240740740741</v>
      </c>
      <c r="D9771" s="3" t="s">
        <v>10603</v>
      </c>
      <c r="E9771" s="3" t="s">
        <v>44744</v>
      </c>
      <c r="F9771" s="3" t="s">
        <v>44742</v>
      </c>
      <c r="G9771" s="3" t="s">
        <v>10487</v>
      </c>
      <c r="H9771" s="3" t="s">
        <v>44743</v>
      </c>
    </row>
    <row r="9772" spans="1:8" ht="58" x14ac:dyDescent="0.35">
      <c r="A9772" s="4">
        <v>126194</v>
      </c>
      <c r="B9772" s="1">
        <v>45265</v>
      </c>
      <c r="C9772" s="2">
        <v>0.6713541666666667</v>
      </c>
      <c r="D9772" s="3" t="s">
        <v>44745</v>
      </c>
      <c r="E9772" s="3" t="s">
        <v>44748</v>
      </c>
      <c r="F9772" s="3" t="s">
        <v>44746</v>
      </c>
      <c r="G9772" s="3" t="s">
        <v>13189</v>
      </c>
      <c r="H9772" s="3" t="s">
        <v>44747</v>
      </c>
    </row>
    <row r="9773" spans="1:8" ht="43.5" x14ac:dyDescent="0.35">
      <c r="A9773" s="4">
        <v>42041</v>
      </c>
      <c r="B9773" s="1">
        <v>45265</v>
      </c>
      <c r="C9773" s="2">
        <v>0.67192129629629627</v>
      </c>
      <c r="D9773" s="3" t="s">
        <v>1702</v>
      </c>
      <c r="E9773" s="3" t="s">
        <v>44751</v>
      </c>
      <c r="F9773" s="3" t="s">
        <v>44749</v>
      </c>
      <c r="G9773" s="3" t="s">
        <v>12549</v>
      </c>
      <c r="H9773" s="3" t="s">
        <v>44750</v>
      </c>
    </row>
    <row r="9774" spans="1:8" ht="130.5" x14ac:dyDescent="0.35">
      <c r="A9774" s="4">
        <v>200856</v>
      </c>
      <c r="B9774" s="1">
        <v>45265</v>
      </c>
      <c r="C9774" s="2">
        <v>0.67232638888888896</v>
      </c>
      <c r="D9774" s="3" t="s">
        <v>44752</v>
      </c>
      <c r="E9774" s="3" t="s">
        <v>44755</v>
      </c>
      <c r="F9774" s="3" t="s">
        <v>44753</v>
      </c>
      <c r="G9774" s="3" t="s">
        <v>32084</v>
      </c>
      <c r="H9774" s="3" t="s">
        <v>44754</v>
      </c>
    </row>
    <row r="9775" spans="1:8" ht="101.5" x14ac:dyDescent="0.35">
      <c r="A9775" s="4">
        <v>41561</v>
      </c>
      <c r="B9775" s="1">
        <v>45265</v>
      </c>
      <c r="C9775" s="2">
        <v>0.67310185185185178</v>
      </c>
      <c r="D9775" s="3" t="s">
        <v>44756</v>
      </c>
      <c r="E9775" s="3" t="s">
        <v>44760</v>
      </c>
      <c r="F9775" s="3" t="s">
        <v>44757</v>
      </c>
      <c r="G9775" s="3" t="s">
        <v>44758</v>
      </c>
      <c r="H9775" s="3" t="s">
        <v>44759</v>
      </c>
    </row>
    <row r="9776" spans="1:8" x14ac:dyDescent="0.35">
      <c r="A9776" s="4">
        <v>14585</v>
      </c>
      <c r="B9776" s="1">
        <v>45265</v>
      </c>
      <c r="C9776" s="2">
        <v>0.6750694444444445</v>
      </c>
      <c r="D9776" s="3" t="s">
        <v>1288</v>
      </c>
      <c r="E9776" s="3" t="s">
        <v>196</v>
      </c>
      <c r="F9776" s="3" t="s">
        <v>985</v>
      </c>
      <c r="G9776" s="3" t="s">
        <v>196</v>
      </c>
      <c r="H9776" s="3" t="s">
        <v>1325</v>
      </c>
    </row>
    <row r="9777" spans="1:8" ht="58" x14ac:dyDescent="0.35">
      <c r="A9777" s="4">
        <v>41046</v>
      </c>
      <c r="B9777" s="1">
        <v>45265</v>
      </c>
      <c r="C9777" s="2">
        <v>0.6786226851851852</v>
      </c>
      <c r="D9777" s="3" t="s">
        <v>44761</v>
      </c>
      <c r="E9777" s="3" t="s">
        <v>44764</v>
      </c>
      <c r="F9777" s="3" t="s">
        <v>44762</v>
      </c>
      <c r="G9777" s="3" t="s">
        <v>12536</v>
      </c>
      <c r="H9777" s="3" t="s">
        <v>44763</v>
      </c>
    </row>
    <row r="9778" spans="1:8" ht="58" x14ac:dyDescent="0.35">
      <c r="A9778" s="4">
        <v>39128</v>
      </c>
      <c r="B9778" s="1">
        <v>45265</v>
      </c>
      <c r="C9778" s="2">
        <v>0.67950231481481482</v>
      </c>
      <c r="D9778" s="3" t="s">
        <v>44765</v>
      </c>
      <c r="E9778" s="3" t="s">
        <v>44769</v>
      </c>
      <c r="F9778" s="3" t="s">
        <v>44766</v>
      </c>
      <c r="G9778" s="3" t="s">
        <v>44767</v>
      </c>
      <c r="H9778" s="3" t="s">
        <v>44768</v>
      </c>
    </row>
    <row r="9779" spans="1:8" ht="72.5" x14ac:dyDescent="0.35">
      <c r="A9779" s="4">
        <v>188944</v>
      </c>
      <c r="B9779" s="1">
        <v>45265</v>
      </c>
      <c r="C9779" s="2">
        <v>0.68145833333333339</v>
      </c>
      <c r="D9779" s="3" t="s">
        <v>1436</v>
      </c>
      <c r="E9779" s="3" t="s">
        <v>44773</v>
      </c>
      <c r="F9779" s="3" t="s">
        <v>44770</v>
      </c>
      <c r="G9779" s="3" t="s">
        <v>44771</v>
      </c>
      <c r="H9779" s="3" t="s">
        <v>44772</v>
      </c>
    </row>
    <row r="9780" spans="1:8" ht="58" x14ac:dyDescent="0.35">
      <c r="A9780" s="4">
        <v>38111</v>
      </c>
      <c r="B9780" s="1">
        <v>45265</v>
      </c>
      <c r="C9780" s="2">
        <v>0.68333333333333324</v>
      </c>
      <c r="D9780" s="3" t="s">
        <v>10603</v>
      </c>
      <c r="E9780" s="3" t="s">
        <v>44775</v>
      </c>
      <c r="F9780" s="3" t="s">
        <v>44774</v>
      </c>
      <c r="G9780" s="3" t="s">
        <v>11524</v>
      </c>
      <c r="H9780" s="3" t="s">
        <v>12288</v>
      </c>
    </row>
    <row r="9781" spans="1:8" ht="72.5" x14ac:dyDescent="0.35">
      <c r="A9781" s="4">
        <v>87448</v>
      </c>
      <c r="B9781" s="1">
        <v>45265</v>
      </c>
      <c r="C9781" s="2">
        <v>0.68570601851851853</v>
      </c>
      <c r="D9781" s="3" t="s">
        <v>44776</v>
      </c>
      <c r="E9781" s="3" t="s">
        <v>44779</v>
      </c>
      <c r="F9781" s="3" t="s">
        <v>44777</v>
      </c>
      <c r="G9781" s="3" t="s">
        <v>12333</v>
      </c>
      <c r="H9781" s="3" t="s">
        <v>44778</v>
      </c>
    </row>
    <row r="9782" spans="1:8" ht="43.5" x14ac:dyDescent="0.35">
      <c r="A9782" s="4">
        <v>179261</v>
      </c>
      <c r="B9782" s="1">
        <v>45265</v>
      </c>
      <c r="C9782" s="2">
        <v>0.68737268518518524</v>
      </c>
      <c r="D9782" s="3" t="s">
        <v>167</v>
      </c>
      <c r="E9782" s="3" t="s">
        <v>44783</v>
      </c>
      <c r="F9782" s="3" t="s">
        <v>44780</v>
      </c>
      <c r="G9782" s="3" t="s">
        <v>44781</v>
      </c>
      <c r="H9782" s="3" t="s">
        <v>44782</v>
      </c>
    </row>
    <row r="9783" spans="1:8" ht="29" x14ac:dyDescent="0.35">
      <c r="A9783" s="4">
        <v>179669</v>
      </c>
      <c r="B9783" s="1">
        <v>45265</v>
      </c>
      <c r="C9783" s="2">
        <v>0.68759259259259264</v>
      </c>
      <c r="D9783" s="3" t="s">
        <v>44732</v>
      </c>
      <c r="E9783" s="3" t="s">
        <v>44736</v>
      </c>
      <c r="F9783" s="3" t="s">
        <v>44784</v>
      </c>
      <c r="G9783" s="3" t="s">
        <v>44734</v>
      </c>
      <c r="H9783" s="3" t="s">
        <v>44785</v>
      </c>
    </row>
    <row r="9784" spans="1:8" ht="43.5" x14ac:dyDescent="0.35">
      <c r="A9784" s="4">
        <v>206809</v>
      </c>
      <c r="B9784" s="1">
        <v>45265</v>
      </c>
      <c r="C9784" s="2">
        <v>0.68791666666666673</v>
      </c>
      <c r="D9784" s="3" t="s">
        <v>1702</v>
      </c>
      <c r="E9784" s="3" t="s">
        <v>44788</v>
      </c>
      <c r="F9784" s="3" t="s">
        <v>44786</v>
      </c>
      <c r="G9784" s="3" t="s">
        <v>12296</v>
      </c>
      <c r="H9784" s="3" t="s">
        <v>44787</v>
      </c>
    </row>
    <row r="9785" spans="1:8" ht="29" x14ac:dyDescent="0.35">
      <c r="A9785" s="4">
        <v>204953</v>
      </c>
      <c r="B9785" s="1">
        <v>45265</v>
      </c>
      <c r="C9785" s="2">
        <v>0.69737268518518514</v>
      </c>
      <c r="D9785" s="3" t="s">
        <v>11390</v>
      </c>
      <c r="E9785" s="3" t="s">
        <v>44791</v>
      </c>
      <c r="F9785" s="3" t="s">
        <v>44789</v>
      </c>
      <c r="G9785" s="3" t="s">
        <v>12872</v>
      </c>
      <c r="H9785" s="3" t="s">
        <v>44790</v>
      </c>
    </row>
    <row r="9786" spans="1:8" ht="58" x14ac:dyDescent="0.35">
      <c r="A9786" s="4">
        <v>185263</v>
      </c>
      <c r="B9786" s="1">
        <v>45265</v>
      </c>
      <c r="C9786" s="2">
        <v>0.6974189814814814</v>
      </c>
      <c r="D9786" s="3" t="s">
        <v>44792</v>
      </c>
      <c r="E9786" s="3" t="s">
        <v>44796</v>
      </c>
      <c r="F9786" s="3" t="s">
        <v>44793</v>
      </c>
      <c r="G9786" s="3" t="s">
        <v>44794</v>
      </c>
      <c r="H9786" s="3" t="s">
        <v>44795</v>
      </c>
    </row>
    <row r="9787" spans="1:8" ht="43.5" x14ac:dyDescent="0.35">
      <c r="A9787" s="4">
        <v>69438</v>
      </c>
      <c r="B9787" s="1">
        <v>45265</v>
      </c>
      <c r="C9787" s="2">
        <v>0.70078703703703704</v>
      </c>
      <c r="D9787" s="3" t="s">
        <v>44797</v>
      </c>
      <c r="E9787" s="3" t="s">
        <v>44799</v>
      </c>
      <c r="F9787" s="3" t="s">
        <v>44797</v>
      </c>
      <c r="G9787" s="3" t="s">
        <v>19785</v>
      </c>
      <c r="H9787" s="3" t="s">
        <v>44798</v>
      </c>
    </row>
    <row r="9788" spans="1:8" ht="29" x14ac:dyDescent="0.35">
      <c r="A9788" s="4">
        <v>95788</v>
      </c>
      <c r="B9788" s="1">
        <v>45265</v>
      </c>
      <c r="C9788" s="2">
        <v>0.70748842592592587</v>
      </c>
      <c r="D9788" s="3" t="s">
        <v>985</v>
      </c>
      <c r="E9788" s="3" t="s">
        <v>44803</v>
      </c>
      <c r="F9788" s="3" t="s">
        <v>44800</v>
      </c>
      <c r="G9788" s="3" t="s">
        <v>44801</v>
      </c>
      <c r="H9788" s="3" t="s">
        <v>44802</v>
      </c>
    </row>
    <row r="9789" spans="1:8" ht="43.5" x14ac:dyDescent="0.35">
      <c r="A9789" s="4">
        <v>95788</v>
      </c>
      <c r="B9789" s="1">
        <v>45265</v>
      </c>
      <c r="C9789" s="2">
        <v>0.70916666666666661</v>
      </c>
      <c r="D9789" s="3" t="s">
        <v>985</v>
      </c>
      <c r="E9789" s="3" t="s">
        <v>44803</v>
      </c>
      <c r="F9789" s="3" t="s">
        <v>44800</v>
      </c>
      <c r="G9789" s="3" t="s">
        <v>44801</v>
      </c>
      <c r="H9789" s="3" t="s">
        <v>44804</v>
      </c>
    </row>
    <row r="9790" spans="1:8" ht="29" x14ac:dyDescent="0.35">
      <c r="A9790" s="4">
        <v>190211</v>
      </c>
      <c r="B9790" s="1">
        <v>45265</v>
      </c>
      <c r="C9790" s="2">
        <v>0.71703703703703703</v>
      </c>
      <c r="D9790" s="3" t="s">
        <v>44805</v>
      </c>
      <c r="E9790" s="3" t="s">
        <v>44809</v>
      </c>
      <c r="F9790" s="3" t="s">
        <v>44806</v>
      </c>
      <c r="G9790" s="3" t="s">
        <v>44807</v>
      </c>
      <c r="H9790" s="3" t="s">
        <v>44808</v>
      </c>
    </row>
    <row r="9791" spans="1:8" ht="116" x14ac:dyDescent="0.35">
      <c r="A9791" s="4">
        <v>207963</v>
      </c>
      <c r="B9791" s="1">
        <v>45265</v>
      </c>
      <c r="C9791" s="2">
        <v>0.76215277777777779</v>
      </c>
      <c r="D9791" s="3" t="s">
        <v>44810</v>
      </c>
      <c r="E9791" s="3" t="s">
        <v>44812</v>
      </c>
      <c r="F9791" s="3" t="s">
        <v>44811</v>
      </c>
      <c r="G9791" s="3" t="s">
        <v>44812</v>
      </c>
      <c r="H9791" s="3" t="s">
        <v>11054</v>
      </c>
    </row>
    <row r="9792" spans="1:8" ht="58" x14ac:dyDescent="0.35">
      <c r="A9792" s="4">
        <v>209944</v>
      </c>
      <c r="B9792" s="1">
        <v>45265</v>
      </c>
      <c r="C9792" s="2">
        <v>0.77260416666666665</v>
      </c>
      <c r="D9792" s="3" t="s">
        <v>44813</v>
      </c>
      <c r="E9792" s="3" t="s">
        <v>44815</v>
      </c>
      <c r="F9792" s="3" t="s">
        <v>44814</v>
      </c>
      <c r="G9792" s="3" t="s">
        <v>44815</v>
      </c>
      <c r="H9792" s="3" t="s">
        <v>44816</v>
      </c>
    </row>
    <row r="9793" spans="1:8" ht="101.5" x14ac:dyDescent="0.35">
      <c r="A9793" s="4">
        <v>209946</v>
      </c>
      <c r="B9793" s="1">
        <v>45265</v>
      </c>
      <c r="C9793" s="2">
        <v>0.78774305555555557</v>
      </c>
      <c r="D9793" s="3" t="s">
        <v>44817</v>
      </c>
      <c r="E9793" s="3" t="s">
        <v>10716</v>
      </c>
      <c r="F9793" s="3" t="s">
        <v>44818</v>
      </c>
      <c r="G9793" s="3" t="s">
        <v>10716</v>
      </c>
      <c r="H9793" s="3" t="s">
        <v>44819</v>
      </c>
    </row>
    <row r="9794" spans="1:8" ht="29" x14ac:dyDescent="0.35">
      <c r="A9794" s="4">
        <v>176498</v>
      </c>
      <c r="B9794" s="1">
        <v>45265</v>
      </c>
      <c r="C9794" s="2">
        <v>0.79483796296296294</v>
      </c>
      <c r="D9794" s="3" t="s">
        <v>44820</v>
      </c>
      <c r="E9794" s="3" t="s">
        <v>44822</v>
      </c>
      <c r="F9794" s="3" t="s">
        <v>44821</v>
      </c>
      <c r="G9794" s="3" t="s">
        <v>44822</v>
      </c>
      <c r="H9794" s="3" t="s">
        <v>44823</v>
      </c>
    </row>
    <row r="9795" spans="1:8" ht="43.5" x14ac:dyDescent="0.35">
      <c r="A9795" s="4">
        <v>209947</v>
      </c>
      <c r="B9795" s="1">
        <v>45265</v>
      </c>
      <c r="C9795" s="2">
        <v>0.79975694444444445</v>
      </c>
      <c r="D9795" s="3" t="s">
        <v>44824</v>
      </c>
      <c r="E9795" s="3" t="s">
        <v>44826</v>
      </c>
      <c r="F9795" s="3" t="s">
        <v>44825</v>
      </c>
      <c r="G9795" s="3" t="s">
        <v>44826</v>
      </c>
      <c r="H9795" s="3" t="s">
        <v>11534</v>
      </c>
    </row>
    <row r="9796" spans="1:8" x14ac:dyDescent="0.35">
      <c r="A9796" s="4">
        <v>209575</v>
      </c>
      <c r="B9796" s="1">
        <v>45265</v>
      </c>
      <c r="C9796" s="2">
        <v>0.8401967592592593</v>
      </c>
      <c r="D9796" s="3" t="s">
        <v>1776</v>
      </c>
      <c r="E9796" s="3" t="s">
        <v>1521</v>
      </c>
      <c r="F9796" s="3" t="s">
        <v>1780</v>
      </c>
      <c r="G9796" s="3" t="s">
        <v>1853</v>
      </c>
      <c r="H9796" s="3" t="s">
        <v>1780</v>
      </c>
    </row>
    <row r="9797" spans="1:8" ht="87" x14ac:dyDescent="0.35">
      <c r="A9797" s="4">
        <v>101662</v>
      </c>
      <c r="B9797" s="1">
        <v>45266</v>
      </c>
      <c r="C9797" s="2">
        <v>0.3289583333333333</v>
      </c>
      <c r="D9797" s="3" t="s">
        <v>1403</v>
      </c>
      <c r="E9797" s="3" t="s">
        <v>44830</v>
      </c>
      <c r="F9797" s="3" t="s">
        <v>44827</v>
      </c>
      <c r="G9797" s="3" t="s">
        <v>44828</v>
      </c>
      <c r="H9797" s="3" t="s">
        <v>44829</v>
      </c>
    </row>
    <row r="9798" spans="1:8" ht="58" x14ac:dyDescent="0.35">
      <c r="A9798" s="4">
        <v>187533</v>
      </c>
      <c r="B9798" s="1">
        <v>45266</v>
      </c>
      <c r="C9798" s="2">
        <v>0.33710648148148148</v>
      </c>
      <c r="D9798" s="3" t="s">
        <v>12397</v>
      </c>
      <c r="E9798" s="3" t="s">
        <v>44832</v>
      </c>
      <c r="F9798" s="3" t="s">
        <v>44831</v>
      </c>
      <c r="G9798" s="3" t="s">
        <v>11021</v>
      </c>
      <c r="H9798" s="3" t="s">
        <v>307</v>
      </c>
    </row>
    <row r="9799" spans="1:8" ht="29" x14ac:dyDescent="0.35">
      <c r="A9799" s="4">
        <v>45796</v>
      </c>
      <c r="B9799" s="1">
        <v>45266</v>
      </c>
      <c r="C9799" s="2">
        <v>0.34513888888888888</v>
      </c>
      <c r="D9799" s="3" t="s">
        <v>44833</v>
      </c>
      <c r="E9799" s="3" t="s">
        <v>44835</v>
      </c>
      <c r="F9799" s="3" t="s">
        <v>44834</v>
      </c>
      <c r="G9799" s="3" t="s">
        <v>10431</v>
      </c>
      <c r="H9799" s="3" t="s">
        <v>10660</v>
      </c>
    </row>
    <row r="9800" spans="1:8" ht="29" x14ac:dyDescent="0.35">
      <c r="A9800" s="4">
        <v>33800</v>
      </c>
      <c r="B9800" s="1">
        <v>45266</v>
      </c>
      <c r="C9800" s="2">
        <v>0.3477662037037037</v>
      </c>
      <c r="D9800" s="3" t="s">
        <v>44836</v>
      </c>
      <c r="E9800" s="3" t="s">
        <v>44840</v>
      </c>
      <c r="F9800" s="3" t="s">
        <v>44837</v>
      </c>
      <c r="G9800" s="3" t="s">
        <v>44838</v>
      </c>
      <c r="H9800" s="3" t="s">
        <v>44839</v>
      </c>
    </row>
    <row r="9801" spans="1:8" x14ac:dyDescent="0.35">
      <c r="A9801" s="4">
        <v>134869</v>
      </c>
      <c r="B9801" s="1">
        <v>45266</v>
      </c>
      <c r="C9801" s="2">
        <v>0.3480787037037037</v>
      </c>
      <c r="D9801" s="3" t="s">
        <v>10438</v>
      </c>
      <c r="E9801" s="3" t="s">
        <v>14069</v>
      </c>
      <c r="F9801" s="3" t="s">
        <v>44841</v>
      </c>
      <c r="G9801" s="3" t="s">
        <v>13154</v>
      </c>
      <c r="H9801" s="3" t="s">
        <v>44842</v>
      </c>
    </row>
    <row r="9802" spans="1:8" x14ac:dyDescent="0.35">
      <c r="A9802" s="4">
        <v>195572</v>
      </c>
      <c r="B9802" s="1">
        <v>45266</v>
      </c>
      <c r="C9802" s="2">
        <v>0.34923611111111108</v>
      </c>
      <c r="D9802" s="3" t="s">
        <v>985</v>
      </c>
      <c r="E9802" s="3" t="s">
        <v>49</v>
      </c>
      <c r="F9802" s="3" t="s">
        <v>11953</v>
      </c>
      <c r="G9802" s="3" t="s">
        <v>49</v>
      </c>
      <c r="H9802" s="3" t="s">
        <v>12234</v>
      </c>
    </row>
    <row r="9803" spans="1:8" ht="29" x14ac:dyDescent="0.35">
      <c r="A9803" s="4">
        <v>202857</v>
      </c>
      <c r="B9803" s="1">
        <v>45266</v>
      </c>
      <c r="C9803" s="2">
        <v>0.35151620370370368</v>
      </c>
      <c r="D9803" s="3" t="s">
        <v>44843</v>
      </c>
      <c r="E9803" s="3" t="s">
        <v>21450</v>
      </c>
      <c r="F9803" s="3" t="s">
        <v>44844</v>
      </c>
      <c r="G9803" s="3" t="s">
        <v>10433</v>
      </c>
      <c r="H9803" s="3" t="s">
        <v>44845</v>
      </c>
    </row>
    <row r="9804" spans="1:8" x14ac:dyDescent="0.35">
      <c r="A9804" s="4">
        <v>33276</v>
      </c>
      <c r="B9804" s="1">
        <v>45266</v>
      </c>
      <c r="C9804" s="2">
        <v>0.35182870370370373</v>
      </c>
      <c r="D9804" s="3" t="s">
        <v>985</v>
      </c>
      <c r="E9804" s="3" t="s">
        <v>11614</v>
      </c>
      <c r="F9804" s="3" t="s">
        <v>44846</v>
      </c>
      <c r="G9804" s="3" t="s">
        <v>11614</v>
      </c>
      <c r="H9804" s="3" t="s">
        <v>10726</v>
      </c>
    </row>
    <row r="9805" spans="1:8" ht="29" x14ac:dyDescent="0.35">
      <c r="A9805" s="4">
        <v>33242</v>
      </c>
      <c r="B9805" s="1">
        <v>45266</v>
      </c>
      <c r="C9805" s="2">
        <v>0.35217592592592589</v>
      </c>
      <c r="D9805" s="3" t="s">
        <v>44847</v>
      </c>
      <c r="E9805" s="3" t="s">
        <v>15306</v>
      </c>
      <c r="F9805" s="3" t="s">
        <v>44848</v>
      </c>
      <c r="G9805" s="3" t="s">
        <v>30364</v>
      </c>
      <c r="H9805" s="3" t="s">
        <v>44849</v>
      </c>
    </row>
    <row r="9806" spans="1:8" ht="43.5" x14ac:dyDescent="0.35">
      <c r="A9806" s="4">
        <v>71798</v>
      </c>
      <c r="B9806" s="1">
        <v>45266</v>
      </c>
      <c r="C9806" s="2">
        <v>0.3530787037037037</v>
      </c>
      <c r="D9806" s="3" t="s">
        <v>44850</v>
      </c>
      <c r="E9806" s="3" t="s">
        <v>44854</v>
      </c>
      <c r="F9806" s="3" t="s">
        <v>44851</v>
      </c>
      <c r="G9806" s="3" t="s">
        <v>44852</v>
      </c>
      <c r="H9806" s="3" t="s">
        <v>44853</v>
      </c>
    </row>
    <row r="9807" spans="1:8" ht="29" x14ac:dyDescent="0.35">
      <c r="A9807" s="4">
        <v>113064</v>
      </c>
      <c r="B9807" s="1">
        <v>45266</v>
      </c>
      <c r="C9807" s="2">
        <v>0.35575231481481479</v>
      </c>
      <c r="D9807" s="3" t="s">
        <v>985</v>
      </c>
      <c r="E9807" s="3" t="s">
        <v>15469</v>
      </c>
      <c r="F9807" s="3" t="s">
        <v>12899</v>
      </c>
      <c r="G9807" s="3" t="s">
        <v>15469</v>
      </c>
      <c r="H9807" s="3" t="s">
        <v>10726</v>
      </c>
    </row>
    <row r="9808" spans="1:8" ht="116" x14ac:dyDescent="0.35">
      <c r="A9808" s="4">
        <v>7760</v>
      </c>
      <c r="B9808" s="1">
        <v>45266</v>
      </c>
      <c r="C9808" s="2">
        <v>0.35700231481481487</v>
      </c>
      <c r="D9808" s="3" t="s">
        <v>985</v>
      </c>
      <c r="E9808" s="3" t="s">
        <v>44856</v>
      </c>
      <c r="F9808" s="3" t="s">
        <v>44855</v>
      </c>
      <c r="G9808" s="3" t="s">
        <v>14085</v>
      </c>
      <c r="H9808" s="3" t="s">
        <v>21702</v>
      </c>
    </row>
    <row r="9809" spans="1:8" ht="58" x14ac:dyDescent="0.35">
      <c r="A9809" s="4">
        <v>44505</v>
      </c>
      <c r="B9809" s="1">
        <v>45266</v>
      </c>
      <c r="C9809" s="2">
        <v>0.3584606481481481</v>
      </c>
      <c r="D9809" s="3" t="s">
        <v>1933</v>
      </c>
      <c r="E9809" s="3" t="s">
        <v>15315</v>
      </c>
      <c r="F9809" s="3" t="s">
        <v>44857</v>
      </c>
      <c r="G9809" s="3" t="s">
        <v>11289</v>
      </c>
      <c r="H9809" s="3" t="s">
        <v>44858</v>
      </c>
    </row>
    <row r="9810" spans="1:8" ht="116" x14ac:dyDescent="0.35">
      <c r="A9810" s="4">
        <v>177101</v>
      </c>
      <c r="B9810" s="1">
        <v>45266</v>
      </c>
      <c r="C9810" s="2">
        <v>0.35903935185185182</v>
      </c>
      <c r="D9810" s="3" t="s">
        <v>167</v>
      </c>
      <c r="E9810" s="3" t="s">
        <v>44862</v>
      </c>
      <c r="F9810" s="3" t="s">
        <v>44859</v>
      </c>
      <c r="G9810" s="3" t="s">
        <v>44860</v>
      </c>
      <c r="H9810" s="3" t="s">
        <v>44861</v>
      </c>
    </row>
    <row r="9811" spans="1:8" ht="43.5" x14ac:dyDescent="0.35">
      <c r="A9811" s="4">
        <v>50497</v>
      </c>
      <c r="B9811" s="1">
        <v>45266</v>
      </c>
      <c r="C9811" s="2">
        <v>0.35938657407407404</v>
      </c>
      <c r="D9811" s="3" t="s">
        <v>985</v>
      </c>
      <c r="E9811" s="3" t="s">
        <v>1561</v>
      </c>
      <c r="F9811" s="3" t="s">
        <v>44863</v>
      </c>
      <c r="G9811" s="3" t="s">
        <v>24664</v>
      </c>
      <c r="H9811" s="3" t="s">
        <v>11630</v>
      </c>
    </row>
    <row r="9812" spans="1:8" ht="130.5" x14ac:dyDescent="0.35">
      <c r="A9812" s="4">
        <v>44158</v>
      </c>
      <c r="B9812" s="1">
        <v>45266</v>
      </c>
      <c r="C9812" s="2">
        <v>0.36379629629629634</v>
      </c>
      <c r="D9812" s="3" t="s">
        <v>1403</v>
      </c>
      <c r="E9812" s="3" t="s">
        <v>44867</v>
      </c>
      <c r="F9812" s="3" t="s">
        <v>44864</v>
      </c>
      <c r="G9812" s="3" t="s">
        <v>44865</v>
      </c>
      <c r="H9812" s="3" t="s">
        <v>44866</v>
      </c>
    </row>
    <row r="9813" spans="1:8" x14ac:dyDescent="0.35">
      <c r="A9813" s="4">
        <v>130940</v>
      </c>
      <c r="B9813" s="1">
        <v>45266</v>
      </c>
      <c r="C9813" s="2">
        <v>0.36488425925925921</v>
      </c>
      <c r="D9813" s="3" t="s">
        <v>12833</v>
      </c>
      <c r="E9813" s="3" t="s">
        <v>1363</v>
      </c>
      <c r="F9813" s="3" t="s">
        <v>12751</v>
      </c>
      <c r="G9813" s="3" t="s">
        <v>1363</v>
      </c>
      <c r="H9813" s="3" t="s">
        <v>10659</v>
      </c>
    </row>
    <row r="9814" spans="1:8" ht="43.5" x14ac:dyDescent="0.35">
      <c r="A9814" s="4">
        <v>38770</v>
      </c>
      <c r="B9814" s="1">
        <v>45266</v>
      </c>
      <c r="C9814" s="2">
        <v>0.36565972222222221</v>
      </c>
      <c r="D9814" s="3" t="s">
        <v>985</v>
      </c>
      <c r="E9814" s="3" t="s">
        <v>21806</v>
      </c>
      <c r="F9814" s="3" t="s">
        <v>44868</v>
      </c>
      <c r="G9814" s="3" t="s">
        <v>21806</v>
      </c>
      <c r="H9814" s="3" t="s">
        <v>13816</v>
      </c>
    </row>
    <row r="9815" spans="1:8" ht="43.5" x14ac:dyDescent="0.35">
      <c r="A9815" s="4">
        <v>33264</v>
      </c>
      <c r="B9815" s="1">
        <v>45266</v>
      </c>
      <c r="C9815" s="2">
        <v>0.3689236111111111</v>
      </c>
      <c r="D9815" s="3" t="s">
        <v>44869</v>
      </c>
      <c r="E9815" s="3" t="s">
        <v>15260</v>
      </c>
      <c r="F9815" s="3" t="s">
        <v>44870</v>
      </c>
      <c r="G9815" s="3" t="s">
        <v>44871</v>
      </c>
      <c r="H9815" s="3" t="s">
        <v>44872</v>
      </c>
    </row>
    <row r="9816" spans="1:8" ht="58" x14ac:dyDescent="0.35">
      <c r="A9816" s="4">
        <v>38208</v>
      </c>
      <c r="B9816" s="1">
        <v>45266</v>
      </c>
      <c r="C9816" s="2">
        <v>0.36938657407407405</v>
      </c>
      <c r="D9816" s="3" t="s">
        <v>12992</v>
      </c>
      <c r="E9816" s="3" t="s">
        <v>14111</v>
      </c>
      <c r="F9816" s="3" t="s">
        <v>44873</v>
      </c>
      <c r="G9816" s="3" t="s">
        <v>27498</v>
      </c>
      <c r="H9816" s="3" t="s">
        <v>44874</v>
      </c>
    </row>
    <row r="9817" spans="1:8" x14ac:dyDescent="0.35">
      <c r="A9817" s="4">
        <v>210003</v>
      </c>
      <c r="B9817" s="1">
        <v>45266</v>
      </c>
      <c r="C9817" s="2">
        <v>0.37010416666666668</v>
      </c>
      <c r="D9817" s="3" t="s">
        <v>985</v>
      </c>
      <c r="E9817" s="3" t="s">
        <v>49</v>
      </c>
      <c r="F9817" s="3" t="s">
        <v>13002</v>
      </c>
      <c r="G9817" s="3" t="s">
        <v>49</v>
      </c>
      <c r="H9817" s="3" t="s">
        <v>10726</v>
      </c>
    </row>
    <row r="9818" spans="1:8" ht="29" x14ac:dyDescent="0.35">
      <c r="A9818" s="4">
        <v>187606</v>
      </c>
      <c r="B9818" s="1">
        <v>45266</v>
      </c>
      <c r="C9818" s="2">
        <v>0.37222222222222223</v>
      </c>
      <c r="D9818" s="3" t="s">
        <v>44875</v>
      </c>
      <c r="E9818" s="3" t="s">
        <v>44876</v>
      </c>
      <c r="F9818" s="3" t="s">
        <v>12208</v>
      </c>
      <c r="G9818" s="3" t="s">
        <v>11912</v>
      </c>
      <c r="H9818" s="3" t="s">
        <v>11922</v>
      </c>
    </row>
    <row r="9819" spans="1:8" ht="116" x14ac:dyDescent="0.35">
      <c r="A9819" s="4">
        <v>53208</v>
      </c>
      <c r="B9819" s="1">
        <v>45266</v>
      </c>
      <c r="C9819" s="2">
        <v>0.37313657407407402</v>
      </c>
      <c r="D9819" s="3" t="s">
        <v>44877</v>
      </c>
      <c r="E9819" s="3" t="s">
        <v>44879</v>
      </c>
      <c r="F9819" s="3" t="s">
        <v>44878</v>
      </c>
      <c r="G9819" s="3" t="s">
        <v>102</v>
      </c>
      <c r="H9819" s="3" t="s">
        <v>13943</v>
      </c>
    </row>
    <row r="9820" spans="1:8" ht="43.5" x14ac:dyDescent="0.35">
      <c r="A9820" s="4">
        <v>80407</v>
      </c>
      <c r="B9820" s="1">
        <v>45266</v>
      </c>
      <c r="C9820" s="2">
        <v>0.37415509259259255</v>
      </c>
      <c r="D9820" s="3" t="s">
        <v>11851</v>
      </c>
      <c r="E9820" s="3" t="s">
        <v>1562</v>
      </c>
      <c r="F9820" s="3" t="s">
        <v>12478</v>
      </c>
      <c r="G9820" s="3" t="s">
        <v>1562</v>
      </c>
      <c r="H9820" s="3" t="s">
        <v>12648</v>
      </c>
    </row>
    <row r="9821" spans="1:8" ht="72.5" x14ac:dyDescent="0.35">
      <c r="A9821" s="4">
        <v>8066</v>
      </c>
      <c r="B9821" s="1">
        <v>45266</v>
      </c>
      <c r="C9821" s="2">
        <v>0.37546296296296294</v>
      </c>
      <c r="D9821" s="3" t="s">
        <v>12992</v>
      </c>
      <c r="E9821" s="3" t="s">
        <v>44883</v>
      </c>
      <c r="F9821" s="3" t="s">
        <v>44880</v>
      </c>
      <c r="G9821" s="3" t="s">
        <v>44881</v>
      </c>
      <c r="H9821" s="3" t="s">
        <v>44882</v>
      </c>
    </row>
    <row r="9822" spans="1:8" ht="217.5" x14ac:dyDescent="0.35">
      <c r="A9822" s="4">
        <v>204027</v>
      </c>
      <c r="B9822" s="1">
        <v>45266</v>
      </c>
      <c r="C9822" s="2">
        <v>0.3778819444444444</v>
      </c>
      <c r="D9822" s="3" t="s">
        <v>44884</v>
      </c>
      <c r="E9822" s="3" t="s">
        <v>44888</v>
      </c>
      <c r="F9822" s="3" t="s">
        <v>44885</v>
      </c>
      <c r="G9822" s="3" t="s">
        <v>44886</v>
      </c>
      <c r="H9822" s="3" t="s">
        <v>44887</v>
      </c>
    </row>
    <row r="9823" spans="1:8" ht="58" x14ac:dyDescent="0.35">
      <c r="A9823" s="4">
        <v>189590</v>
      </c>
      <c r="B9823" s="1">
        <v>45266</v>
      </c>
      <c r="C9823" s="2">
        <v>0.37803240740740746</v>
      </c>
      <c r="D9823" s="3" t="s">
        <v>44889</v>
      </c>
      <c r="E9823" s="3" t="s">
        <v>44893</v>
      </c>
      <c r="F9823" s="3" t="s">
        <v>44890</v>
      </c>
      <c r="G9823" s="3" t="s">
        <v>44891</v>
      </c>
      <c r="H9823" s="3" t="s">
        <v>44892</v>
      </c>
    </row>
    <row r="9824" spans="1:8" ht="29" x14ac:dyDescent="0.35">
      <c r="A9824" s="4">
        <v>41956</v>
      </c>
      <c r="B9824" s="1">
        <v>45266</v>
      </c>
      <c r="C9824" s="2">
        <v>0.37874999999999998</v>
      </c>
      <c r="D9824" s="3" t="s">
        <v>985</v>
      </c>
      <c r="E9824" s="3" t="s">
        <v>13245</v>
      </c>
      <c r="F9824" s="3" t="s">
        <v>13088</v>
      </c>
      <c r="G9824" s="3" t="s">
        <v>13245</v>
      </c>
      <c r="H9824" s="3" t="s">
        <v>10726</v>
      </c>
    </row>
    <row r="9825" spans="1:8" ht="43.5" x14ac:dyDescent="0.35">
      <c r="A9825" s="4">
        <v>42953</v>
      </c>
      <c r="B9825" s="1">
        <v>45266</v>
      </c>
      <c r="C9825" s="2">
        <v>0.38012731481481482</v>
      </c>
      <c r="D9825" s="3" t="s">
        <v>985</v>
      </c>
      <c r="E9825" s="3" t="s">
        <v>44894</v>
      </c>
      <c r="F9825" s="3" t="s">
        <v>11953</v>
      </c>
      <c r="G9825" s="3" t="s">
        <v>44894</v>
      </c>
      <c r="H9825" s="3" t="s">
        <v>10726</v>
      </c>
    </row>
    <row r="9826" spans="1:8" ht="58" x14ac:dyDescent="0.35">
      <c r="A9826" s="4">
        <v>73120</v>
      </c>
      <c r="B9826" s="1">
        <v>45266</v>
      </c>
      <c r="C9826" s="2">
        <v>0.38100694444444444</v>
      </c>
      <c r="D9826" s="3" t="s">
        <v>44895</v>
      </c>
      <c r="E9826" s="3" t="s">
        <v>44898</v>
      </c>
      <c r="F9826" s="3" t="s">
        <v>44896</v>
      </c>
      <c r="G9826" s="3" t="s">
        <v>10907</v>
      </c>
      <c r="H9826" s="3" t="s">
        <v>44897</v>
      </c>
    </row>
    <row r="9827" spans="1:8" x14ac:dyDescent="0.35">
      <c r="A9827" s="4">
        <v>33790</v>
      </c>
      <c r="B9827" s="1">
        <v>45266</v>
      </c>
      <c r="C9827" s="2">
        <v>0.38370370370370371</v>
      </c>
      <c r="D9827" s="3" t="s">
        <v>44899</v>
      </c>
      <c r="E9827" s="3" t="s">
        <v>12560</v>
      </c>
      <c r="F9827" s="3" t="s">
        <v>12785</v>
      </c>
      <c r="G9827" s="3" t="s">
        <v>12560</v>
      </c>
      <c r="H9827" s="3" t="s">
        <v>13296</v>
      </c>
    </row>
    <row r="9828" spans="1:8" x14ac:dyDescent="0.35">
      <c r="A9828" s="4">
        <v>179326</v>
      </c>
      <c r="B9828" s="1">
        <v>45266</v>
      </c>
      <c r="C9828" s="2">
        <v>0.3855555555555556</v>
      </c>
      <c r="D9828" s="3" t="s">
        <v>14588</v>
      </c>
      <c r="E9828" s="3" t="s">
        <v>41382</v>
      </c>
      <c r="F9828" s="3" t="s">
        <v>44900</v>
      </c>
      <c r="G9828" s="3" t="s">
        <v>44901</v>
      </c>
      <c r="H9828" s="3" t="s">
        <v>44902</v>
      </c>
    </row>
    <row r="9829" spans="1:8" ht="101.5" x14ac:dyDescent="0.35">
      <c r="A9829" s="4">
        <v>24464</v>
      </c>
      <c r="B9829" s="1">
        <v>45266</v>
      </c>
      <c r="C9829" s="2">
        <v>0.3871296296296296</v>
      </c>
      <c r="D9829" s="3" t="s">
        <v>44903</v>
      </c>
      <c r="E9829" s="3" t="s">
        <v>44907</v>
      </c>
      <c r="F9829" s="3" t="s">
        <v>44904</v>
      </c>
      <c r="G9829" s="3" t="s">
        <v>44905</v>
      </c>
      <c r="H9829" s="3" t="s">
        <v>44906</v>
      </c>
    </row>
    <row r="9830" spans="1:8" ht="130.5" x14ac:dyDescent="0.35">
      <c r="A9830" s="4">
        <v>164326</v>
      </c>
      <c r="B9830" s="1">
        <v>45266</v>
      </c>
      <c r="C9830" s="2">
        <v>0.38836805555555554</v>
      </c>
      <c r="D9830" s="3" t="s">
        <v>44908</v>
      </c>
      <c r="E9830" s="3" t="s">
        <v>44912</v>
      </c>
      <c r="F9830" s="3" t="s">
        <v>44909</v>
      </c>
      <c r="G9830" s="3" t="s">
        <v>44910</v>
      </c>
      <c r="H9830" s="3" t="s">
        <v>44911</v>
      </c>
    </row>
    <row r="9831" spans="1:8" ht="29" x14ac:dyDescent="0.35">
      <c r="A9831" s="4">
        <v>127413</v>
      </c>
      <c r="B9831" s="1">
        <v>45266</v>
      </c>
      <c r="C9831" s="2">
        <v>0.39190972222222226</v>
      </c>
      <c r="D9831" s="3" t="s">
        <v>44913</v>
      </c>
      <c r="E9831" s="3" t="s">
        <v>44916</v>
      </c>
      <c r="F9831" s="3" t="s">
        <v>13926</v>
      </c>
      <c r="G9831" s="3" t="s">
        <v>44914</v>
      </c>
      <c r="H9831" s="3" t="s">
        <v>44915</v>
      </c>
    </row>
    <row r="9832" spans="1:8" ht="58" x14ac:dyDescent="0.35">
      <c r="A9832" s="4">
        <v>47542</v>
      </c>
      <c r="B9832" s="1">
        <v>45266</v>
      </c>
      <c r="C9832" s="2">
        <v>0.39319444444444446</v>
      </c>
      <c r="D9832" s="3" t="s">
        <v>1403</v>
      </c>
      <c r="E9832" s="3" t="s">
        <v>32340</v>
      </c>
      <c r="F9832" s="3" t="s">
        <v>44917</v>
      </c>
      <c r="G9832" s="3" t="s">
        <v>14546</v>
      </c>
      <c r="H9832" s="3" t="s">
        <v>44918</v>
      </c>
    </row>
    <row r="9833" spans="1:8" ht="29" x14ac:dyDescent="0.35">
      <c r="A9833" s="4">
        <v>14935</v>
      </c>
      <c r="B9833" s="1">
        <v>45266</v>
      </c>
      <c r="C9833" s="2">
        <v>0.3972222222222222</v>
      </c>
      <c r="D9833" s="3" t="s">
        <v>985</v>
      </c>
      <c r="E9833" s="3" t="s">
        <v>13761</v>
      </c>
      <c r="F9833" s="3" t="s">
        <v>12916</v>
      </c>
      <c r="G9833" s="3" t="s">
        <v>13761</v>
      </c>
      <c r="H9833" s="3" t="s">
        <v>10726</v>
      </c>
    </row>
    <row r="9834" spans="1:8" ht="29" x14ac:dyDescent="0.35">
      <c r="A9834" s="4">
        <v>53183</v>
      </c>
      <c r="B9834" s="1">
        <v>45266</v>
      </c>
      <c r="C9834" s="2">
        <v>0.39729166666666665</v>
      </c>
      <c r="D9834" s="3" t="s">
        <v>44919</v>
      </c>
      <c r="E9834" s="3" t="s">
        <v>44922</v>
      </c>
      <c r="F9834" s="3" t="s">
        <v>44920</v>
      </c>
      <c r="G9834" s="3" t="s">
        <v>11829</v>
      </c>
      <c r="H9834" s="3" t="s">
        <v>44921</v>
      </c>
    </row>
    <row r="9835" spans="1:8" ht="130.5" x14ac:dyDescent="0.35">
      <c r="A9835" s="4">
        <v>5984</v>
      </c>
      <c r="B9835" s="1">
        <v>45266</v>
      </c>
      <c r="C9835" s="2">
        <v>0.39958333333333335</v>
      </c>
      <c r="D9835" s="3" t="s">
        <v>12955</v>
      </c>
      <c r="E9835" s="3" t="s">
        <v>37767</v>
      </c>
      <c r="F9835" s="3" t="s">
        <v>44923</v>
      </c>
      <c r="G9835" s="3" t="s">
        <v>44924</v>
      </c>
      <c r="H9835" s="3" t="s">
        <v>44925</v>
      </c>
    </row>
    <row r="9836" spans="1:8" ht="116" x14ac:dyDescent="0.35">
      <c r="A9836" s="4">
        <v>43793</v>
      </c>
      <c r="B9836" s="1">
        <v>45266</v>
      </c>
      <c r="C9836" s="2">
        <v>0.40041666666666664</v>
      </c>
      <c r="D9836" s="3" t="s">
        <v>44926</v>
      </c>
      <c r="E9836" s="3" t="s">
        <v>13303</v>
      </c>
      <c r="F9836" s="3" t="s">
        <v>44927</v>
      </c>
      <c r="G9836" s="3" t="s">
        <v>44928</v>
      </c>
      <c r="H9836" s="3" t="s">
        <v>44929</v>
      </c>
    </row>
    <row r="9837" spans="1:8" x14ac:dyDescent="0.35">
      <c r="A9837" s="4">
        <v>33599</v>
      </c>
      <c r="B9837" s="1">
        <v>45266</v>
      </c>
      <c r="C9837" s="2">
        <v>0.40076388888888892</v>
      </c>
      <c r="D9837" s="3" t="s">
        <v>985</v>
      </c>
      <c r="E9837" s="3" t="s">
        <v>49</v>
      </c>
      <c r="F9837" s="3" t="s">
        <v>11953</v>
      </c>
      <c r="G9837" s="3" t="s">
        <v>49</v>
      </c>
      <c r="H9837" s="3" t="s">
        <v>10726</v>
      </c>
    </row>
    <row r="9838" spans="1:8" ht="29" x14ac:dyDescent="0.35">
      <c r="A9838" s="4">
        <v>151751</v>
      </c>
      <c r="B9838" s="1">
        <v>45266</v>
      </c>
      <c r="C9838" s="2">
        <v>0.40263888888888894</v>
      </c>
      <c r="D9838" s="3" t="s">
        <v>44930</v>
      </c>
      <c r="E9838" s="3" t="s">
        <v>44934</v>
      </c>
      <c r="F9838" s="3" t="s">
        <v>44931</v>
      </c>
      <c r="G9838" s="3" t="s">
        <v>44932</v>
      </c>
      <c r="H9838" s="3" t="s">
        <v>44933</v>
      </c>
    </row>
    <row r="9839" spans="1:8" ht="43.5" x14ac:dyDescent="0.35">
      <c r="A9839" s="4">
        <v>141719</v>
      </c>
      <c r="B9839" s="1">
        <v>45266</v>
      </c>
      <c r="C9839" s="2">
        <v>0.40464120370370371</v>
      </c>
      <c r="D9839" s="3" t="s">
        <v>44935</v>
      </c>
      <c r="E9839" s="3" t="s">
        <v>32591</v>
      </c>
      <c r="F9839" s="3" t="s">
        <v>44936</v>
      </c>
      <c r="G9839" s="3" t="s">
        <v>14208</v>
      </c>
      <c r="H9839" s="3" t="s">
        <v>44937</v>
      </c>
    </row>
    <row r="9840" spans="1:8" x14ac:dyDescent="0.35">
      <c r="A9840" s="4">
        <v>100255</v>
      </c>
      <c r="B9840" s="1">
        <v>45266</v>
      </c>
      <c r="C9840" s="2">
        <v>0.40806712962962965</v>
      </c>
      <c r="D9840" s="3" t="s">
        <v>985</v>
      </c>
      <c r="E9840" s="3" t="s">
        <v>49</v>
      </c>
      <c r="F9840" s="3" t="s">
        <v>11953</v>
      </c>
      <c r="G9840" s="3" t="s">
        <v>49</v>
      </c>
      <c r="H9840" s="3" t="s">
        <v>12234</v>
      </c>
    </row>
    <row r="9841" spans="1:8" x14ac:dyDescent="0.35">
      <c r="A9841" s="4">
        <v>197969</v>
      </c>
      <c r="B9841" s="1">
        <v>45266</v>
      </c>
      <c r="C9841" s="2">
        <v>0.40817129629629628</v>
      </c>
      <c r="D9841" s="3" t="s">
        <v>44938</v>
      </c>
      <c r="E9841" s="3" t="s">
        <v>44939</v>
      </c>
      <c r="F9841" s="3" t="s">
        <v>12780</v>
      </c>
      <c r="G9841" s="3" t="s">
        <v>44939</v>
      </c>
      <c r="H9841" s="3" t="s">
        <v>11368</v>
      </c>
    </row>
    <row r="9842" spans="1:8" ht="29" x14ac:dyDescent="0.35">
      <c r="A9842" s="4">
        <v>43345</v>
      </c>
      <c r="B9842" s="1">
        <v>45266</v>
      </c>
      <c r="C9842" s="2">
        <v>0.40930555555555559</v>
      </c>
      <c r="D9842" s="3" t="s">
        <v>985</v>
      </c>
      <c r="E9842" s="3" t="s">
        <v>12134</v>
      </c>
      <c r="F9842" s="3" t="s">
        <v>44940</v>
      </c>
      <c r="G9842" s="3" t="s">
        <v>12134</v>
      </c>
      <c r="H9842" s="3" t="s">
        <v>10726</v>
      </c>
    </row>
    <row r="9843" spans="1:8" ht="174" x14ac:dyDescent="0.35">
      <c r="A9843" s="4">
        <v>97288</v>
      </c>
      <c r="B9843" s="1">
        <v>45266</v>
      </c>
      <c r="C9843" s="2">
        <v>0.40943287037037041</v>
      </c>
      <c r="D9843" s="3" t="s">
        <v>44941</v>
      </c>
      <c r="E9843" s="3" t="s">
        <v>44945</v>
      </c>
      <c r="F9843" s="3" t="s">
        <v>44942</v>
      </c>
      <c r="G9843" s="3" t="s">
        <v>44943</v>
      </c>
      <c r="H9843" s="3" t="s">
        <v>44944</v>
      </c>
    </row>
    <row r="9844" spans="1:8" ht="159.5" x14ac:dyDescent="0.35">
      <c r="A9844" s="4">
        <v>118158</v>
      </c>
      <c r="B9844" s="1">
        <v>45266</v>
      </c>
      <c r="C9844" s="2">
        <v>0.41040509259259261</v>
      </c>
      <c r="D9844" s="3" t="s">
        <v>167</v>
      </c>
      <c r="E9844" s="3" t="s">
        <v>44949</v>
      </c>
      <c r="F9844" s="3" t="s">
        <v>44946</v>
      </c>
      <c r="G9844" s="3" t="s">
        <v>44947</v>
      </c>
      <c r="H9844" s="3" t="s">
        <v>44948</v>
      </c>
    </row>
    <row r="9845" spans="1:8" ht="43.5" x14ac:dyDescent="0.35">
      <c r="A9845" s="4">
        <v>194722</v>
      </c>
      <c r="B9845" s="1">
        <v>45266</v>
      </c>
      <c r="C9845" s="2">
        <v>0.41060185185185188</v>
      </c>
      <c r="D9845" s="3" t="s">
        <v>167</v>
      </c>
      <c r="E9845" s="3" t="s">
        <v>44951</v>
      </c>
      <c r="F9845" s="3" t="s">
        <v>44950</v>
      </c>
      <c r="G9845" s="3" t="s">
        <v>44951</v>
      </c>
      <c r="H9845" s="3" t="s">
        <v>14267</v>
      </c>
    </row>
    <row r="9846" spans="1:8" ht="43.5" x14ac:dyDescent="0.35">
      <c r="A9846" s="4">
        <v>45845</v>
      </c>
      <c r="B9846" s="1">
        <v>45266</v>
      </c>
      <c r="C9846" s="2">
        <v>0.41091435185185188</v>
      </c>
      <c r="D9846" s="3" t="s">
        <v>12939</v>
      </c>
      <c r="E9846" s="3" t="s">
        <v>44955</v>
      </c>
      <c r="F9846" s="3" t="s">
        <v>44952</v>
      </c>
      <c r="G9846" s="3" t="s">
        <v>44953</v>
      </c>
      <c r="H9846" s="3" t="s">
        <v>44954</v>
      </c>
    </row>
    <row r="9847" spans="1:8" ht="87" x14ac:dyDescent="0.35">
      <c r="A9847" s="4">
        <v>50965</v>
      </c>
      <c r="B9847" s="1">
        <v>45266</v>
      </c>
      <c r="C9847" s="2">
        <v>0.41145833333333331</v>
      </c>
      <c r="D9847" s="3" t="s">
        <v>1933</v>
      </c>
      <c r="E9847" s="3" t="s">
        <v>44958</v>
      </c>
      <c r="F9847" s="3" t="s">
        <v>44956</v>
      </c>
      <c r="G9847" s="3" t="s">
        <v>11850</v>
      </c>
      <c r="H9847" s="3" t="s">
        <v>44957</v>
      </c>
    </row>
    <row r="9848" spans="1:8" x14ac:dyDescent="0.35">
      <c r="A9848" s="4">
        <v>56914</v>
      </c>
      <c r="B9848" s="1">
        <v>45266</v>
      </c>
      <c r="C9848" s="2">
        <v>0.41252314814814817</v>
      </c>
      <c r="D9848" s="3" t="s">
        <v>10328</v>
      </c>
      <c r="E9848" s="3" t="s">
        <v>13074</v>
      </c>
      <c r="F9848" s="3" t="s">
        <v>12780</v>
      </c>
      <c r="G9848" s="3" t="s">
        <v>13074</v>
      </c>
      <c r="H9848" s="3" t="s">
        <v>11368</v>
      </c>
    </row>
    <row r="9849" spans="1:8" x14ac:dyDescent="0.35">
      <c r="A9849" s="4">
        <v>72167</v>
      </c>
      <c r="B9849" s="1">
        <v>45266</v>
      </c>
      <c r="C9849" s="2">
        <v>0.41715277777777776</v>
      </c>
      <c r="D9849" s="3" t="s">
        <v>44959</v>
      </c>
      <c r="E9849" s="3" t="s">
        <v>14217</v>
      </c>
      <c r="F9849" s="3" t="s">
        <v>11953</v>
      </c>
      <c r="G9849" s="3" t="s">
        <v>1349</v>
      </c>
      <c r="H9849" s="3" t="s">
        <v>10726</v>
      </c>
    </row>
    <row r="9850" spans="1:8" ht="43.5" x14ac:dyDescent="0.35">
      <c r="A9850" s="4">
        <v>127984</v>
      </c>
      <c r="B9850" s="1">
        <v>45266</v>
      </c>
      <c r="C9850" s="2">
        <v>0.41761574074074076</v>
      </c>
      <c r="D9850" s="3" t="s">
        <v>14932</v>
      </c>
      <c r="E9850" s="3" t="s">
        <v>15313</v>
      </c>
      <c r="F9850" s="3" t="s">
        <v>44960</v>
      </c>
      <c r="G9850" s="3" t="s">
        <v>104</v>
      </c>
      <c r="H9850" s="3" t="s">
        <v>44961</v>
      </c>
    </row>
    <row r="9851" spans="1:8" ht="116" x14ac:dyDescent="0.35">
      <c r="A9851" s="4">
        <v>130743</v>
      </c>
      <c r="B9851" s="1">
        <v>45266</v>
      </c>
      <c r="C9851" s="2">
        <v>0.41983796296296294</v>
      </c>
      <c r="D9851" s="3" t="s">
        <v>1288</v>
      </c>
      <c r="E9851" s="3" t="s">
        <v>44965</v>
      </c>
      <c r="F9851" s="3" t="s">
        <v>44962</v>
      </c>
      <c r="G9851" s="3" t="s">
        <v>44963</v>
      </c>
      <c r="H9851" s="3" t="s">
        <v>44964</v>
      </c>
    </row>
    <row r="9852" spans="1:8" x14ac:dyDescent="0.35">
      <c r="A9852" s="4">
        <v>56549</v>
      </c>
      <c r="B9852" s="1">
        <v>45266</v>
      </c>
      <c r="C9852" s="2">
        <v>0.41987268518518522</v>
      </c>
      <c r="D9852" s="3" t="s">
        <v>12833</v>
      </c>
      <c r="E9852" s="3" t="s">
        <v>11951</v>
      </c>
      <c r="F9852" s="3" t="s">
        <v>12484</v>
      </c>
      <c r="G9852" s="3" t="s">
        <v>11850</v>
      </c>
      <c r="H9852" s="3" t="s">
        <v>44966</v>
      </c>
    </row>
    <row r="9853" spans="1:8" ht="43.5" x14ac:dyDescent="0.35">
      <c r="A9853" s="4">
        <v>42021</v>
      </c>
      <c r="B9853" s="1">
        <v>45266</v>
      </c>
      <c r="C9853" s="2">
        <v>0.42186342592592596</v>
      </c>
      <c r="D9853" s="3" t="s">
        <v>44967</v>
      </c>
      <c r="E9853" s="3" t="s">
        <v>44970</v>
      </c>
      <c r="F9853" s="3" t="s">
        <v>44968</v>
      </c>
      <c r="G9853" s="3" t="s">
        <v>10705</v>
      </c>
      <c r="H9853" s="3" t="s">
        <v>44969</v>
      </c>
    </row>
    <row r="9854" spans="1:8" ht="145" x14ac:dyDescent="0.35">
      <c r="A9854" s="4">
        <v>48653</v>
      </c>
      <c r="B9854" s="1">
        <v>45266</v>
      </c>
      <c r="C9854" s="2">
        <v>0.42274305555555558</v>
      </c>
      <c r="D9854" s="3" t="s">
        <v>44971</v>
      </c>
      <c r="E9854" s="3" t="s">
        <v>44975</v>
      </c>
      <c r="F9854" s="3" t="s">
        <v>44972</v>
      </c>
      <c r="G9854" s="3" t="s">
        <v>44973</v>
      </c>
      <c r="H9854" s="3" t="s">
        <v>44974</v>
      </c>
    </row>
    <row r="9855" spans="1:8" ht="29" x14ac:dyDescent="0.35">
      <c r="A9855" s="4">
        <v>141019</v>
      </c>
      <c r="B9855" s="1">
        <v>45266</v>
      </c>
      <c r="C9855" s="2">
        <v>0.4244560185185185</v>
      </c>
      <c r="D9855" s="3" t="s">
        <v>14508</v>
      </c>
      <c r="E9855" s="3" t="s">
        <v>44978</v>
      </c>
      <c r="F9855" s="3" t="s">
        <v>11647</v>
      </c>
      <c r="G9855" s="3" t="s">
        <v>44976</v>
      </c>
      <c r="H9855" s="3" t="s">
        <v>44977</v>
      </c>
    </row>
    <row r="9856" spans="1:8" x14ac:dyDescent="0.35">
      <c r="A9856" s="4">
        <v>66866</v>
      </c>
      <c r="B9856" s="1">
        <v>45266</v>
      </c>
      <c r="C9856" s="2">
        <v>0.42476851851851855</v>
      </c>
      <c r="D9856" s="3" t="s">
        <v>985</v>
      </c>
      <c r="E9856" s="3" t="s">
        <v>44979</v>
      </c>
      <c r="F9856" s="3" t="s">
        <v>11953</v>
      </c>
      <c r="G9856" s="3" t="s">
        <v>44979</v>
      </c>
      <c r="H9856" s="3" t="s">
        <v>10726</v>
      </c>
    </row>
    <row r="9857" spans="1:8" ht="101.5" x14ac:dyDescent="0.35">
      <c r="A9857" s="4">
        <v>99213</v>
      </c>
      <c r="B9857" s="1">
        <v>45266</v>
      </c>
      <c r="C9857" s="2">
        <v>0.42651620370370374</v>
      </c>
      <c r="D9857" s="3" t="s">
        <v>1933</v>
      </c>
      <c r="E9857" s="3" t="s">
        <v>44983</v>
      </c>
      <c r="F9857" s="3" t="s">
        <v>44980</v>
      </c>
      <c r="G9857" s="3" t="s">
        <v>44981</v>
      </c>
      <c r="H9857" s="3" t="s">
        <v>44982</v>
      </c>
    </row>
    <row r="9858" spans="1:8" ht="58" x14ac:dyDescent="0.35">
      <c r="A9858" s="4">
        <v>209136</v>
      </c>
      <c r="B9858" s="1">
        <v>45266</v>
      </c>
      <c r="C9858" s="2">
        <v>0.42660879629629633</v>
      </c>
      <c r="D9858" s="3" t="s">
        <v>239</v>
      </c>
      <c r="E9858" s="3" t="s">
        <v>44987</v>
      </c>
      <c r="F9858" s="3" t="s">
        <v>44984</v>
      </c>
      <c r="G9858" s="3" t="s">
        <v>44985</v>
      </c>
      <c r="H9858" s="3" t="s">
        <v>44986</v>
      </c>
    </row>
    <row r="9859" spans="1:8" ht="43.5" x14ac:dyDescent="0.35">
      <c r="A9859" s="4">
        <v>96662</v>
      </c>
      <c r="B9859" s="1">
        <v>45266</v>
      </c>
      <c r="C9859" s="2">
        <v>0.42797453703703708</v>
      </c>
      <c r="D9859" s="3" t="s">
        <v>167</v>
      </c>
      <c r="E9859" s="3" t="s">
        <v>44991</v>
      </c>
      <c r="F9859" s="3" t="s">
        <v>44988</v>
      </c>
      <c r="G9859" s="3" t="s">
        <v>44989</v>
      </c>
      <c r="H9859" s="3" t="s">
        <v>44990</v>
      </c>
    </row>
    <row r="9860" spans="1:8" ht="159.5" x14ac:dyDescent="0.35">
      <c r="A9860" s="4">
        <v>55597</v>
      </c>
      <c r="B9860" s="1">
        <v>45266</v>
      </c>
      <c r="C9860" s="2">
        <v>0.42797453703703708</v>
      </c>
      <c r="D9860" s="3" t="s">
        <v>755</v>
      </c>
      <c r="E9860" s="3" t="s">
        <v>44994</v>
      </c>
      <c r="F9860" s="3" t="s">
        <v>13156</v>
      </c>
      <c r="G9860" s="3" t="s">
        <v>44992</v>
      </c>
      <c r="H9860" s="3" t="s">
        <v>44993</v>
      </c>
    </row>
    <row r="9861" spans="1:8" ht="58" x14ac:dyDescent="0.35">
      <c r="A9861" s="4">
        <v>91236</v>
      </c>
      <c r="B9861" s="1">
        <v>45266</v>
      </c>
      <c r="C9861" s="2">
        <v>0.42827546296296298</v>
      </c>
      <c r="D9861" s="3" t="s">
        <v>44995</v>
      </c>
      <c r="E9861" s="3" t="s">
        <v>44998</v>
      </c>
      <c r="F9861" s="3" t="s">
        <v>44996</v>
      </c>
      <c r="G9861" s="3" t="s">
        <v>100</v>
      </c>
      <c r="H9861" s="3" t="s">
        <v>44997</v>
      </c>
    </row>
    <row r="9862" spans="1:8" x14ac:dyDescent="0.35">
      <c r="A9862" s="4">
        <v>209631</v>
      </c>
      <c r="B9862" s="1">
        <v>45266</v>
      </c>
      <c r="C9862" s="2">
        <v>0.42848379629629635</v>
      </c>
      <c r="D9862" s="3" t="s">
        <v>44999</v>
      </c>
      <c r="E9862" s="3" t="s">
        <v>45003</v>
      </c>
      <c r="F9862" s="3" t="s">
        <v>45000</v>
      </c>
      <c r="G9862" s="3" t="s">
        <v>45001</v>
      </c>
      <c r="H9862" s="3" t="s">
        <v>45002</v>
      </c>
    </row>
    <row r="9863" spans="1:8" ht="43.5" x14ac:dyDescent="0.35">
      <c r="A9863" s="4">
        <v>5106</v>
      </c>
      <c r="B9863" s="1">
        <v>45266</v>
      </c>
      <c r="C9863" s="2">
        <v>0.43160879629629628</v>
      </c>
      <c r="D9863" s="3" t="s">
        <v>10412</v>
      </c>
      <c r="E9863" s="3" t="s">
        <v>45006</v>
      </c>
      <c r="F9863" s="3" t="s">
        <v>45004</v>
      </c>
      <c r="G9863" s="3" t="s">
        <v>15041</v>
      </c>
      <c r="H9863" s="3" t="s">
        <v>45005</v>
      </c>
    </row>
    <row r="9864" spans="1:8" ht="72.5" x14ac:dyDescent="0.35">
      <c r="A9864" s="4">
        <v>163491</v>
      </c>
      <c r="B9864" s="1">
        <v>45266</v>
      </c>
      <c r="C9864" s="2">
        <v>0.43260416666666668</v>
      </c>
      <c r="D9864" s="3" t="s">
        <v>45007</v>
      </c>
      <c r="E9864" s="3" t="s">
        <v>45010</v>
      </c>
      <c r="F9864" s="3" t="s">
        <v>45008</v>
      </c>
      <c r="G9864" s="3" t="s">
        <v>14212</v>
      </c>
      <c r="H9864" s="3" t="s">
        <v>45009</v>
      </c>
    </row>
    <row r="9865" spans="1:8" ht="58" x14ac:dyDescent="0.35">
      <c r="A9865" s="4">
        <v>38399</v>
      </c>
      <c r="B9865" s="1">
        <v>45266</v>
      </c>
      <c r="C9865" s="2">
        <v>0.43623842592592593</v>
      </c>
      <c r="D9865" s="3" t="s">
        <v>45011</v>
      </c>
      <c r="E9865" s="3" t="s">
        <v>14230</v>
      </c>
      <c r="F9865" s="3" t="s">
        <v>45012</v>
      </c>
      <c r="G9865" s="3" t="s">
        <v>45013</v>
      </c>
      <c r="H9865" s="3" t="s">
        <v>10706</v>
      </c>
    </row>
    <row r="9866" spans="1:8" ht="203" x14ac:dyDescent="0.35">
      <c r="A9866" s="4">
        <v>33361</v>
      </c>
      <c r="B9866" s="1">
        <v>45266</v>
      </c>
      <c r="C9866" s="2">
        <v>0.43627314814814816</v>
      </c>
      <c r="D9866" s="3" t="s">
        <v>45014</v>
      </c>
      <c r="E9866" s="3" t="s">
        <v>12058</v>
      </c>
      <c r="F9866" s="3" t="s">
        <v>12068</v>
      </c>
      <c r="G9866" s="3" t="s">
        <v>11732</v>
      </c>
      <c r="H9866" s="3" t="s">
        <v>45015</v>
      </c>
    </row>
    <row r="9867" spans="1:8" ht="116" x14ac:dyDescent="0.35">
      <c r="A9867" s="4">
        <v>1072</v>
      </c>
      <c r="B9867" s="1">
        <v>45266</v>
      </c>
      <c r="C9867" s="2">
        <v>0.43811342592592589</v>
      </c>
      <c r="D9867" s="3" t="s">
        <v>1473</v>
      </c>
      <c r="E9867" s="3" t="s">
        <v>45019</v>
      </c>
      <c r="F9867" s="3" t="s">
        <v>45016</v>
      </c>
      <c r="G9867" s="3" t="s">
        <v>45017</v>
      </c>
      <c r="H9867" s="3" t="s">
        <v>45018</v>
      </c>
    </row>
    <row r="9868" spans="1:8" ht="130.5" x14ac:dyDescent="0.35">
      <c r="A9868" s="4">
        <v>142219</v>
      </c>
      <c r="B9868" s="1">
        <v>45266</v>
      </c>
      <c r="C9868" s="2">
        <v>0.43868055555555552</v>
      </c>
      <c r="D9868" s="3" t="s">
        <v>167</v>
      </c>
      <c r="E9868" s="3" t="s">
        <v>45022</v>
      </c>
      <c r="F9868" s="3" t="s">
        <v>11242</v>
      </c>
      <c r="G9868" s="3" t="s">
        <v>45020</v>
      </c>
      <c r="H9868" s="3" t="s">
        <v>45021</v>
      </c>
    </row>
    <row r="9869" spans="1:8" x14ac:dyDescent="0.35">
      <c r="A9869" s="4">
        <v>33361</v>
      </c>
      <c r="B9869" s="1">
        <v>45266</v>
      </c>
      <c r="C9869" s="2">
        <v>0.43890046296296298</v>
      </c>
      <c r="D9869" s="3" t="s">
        <v>14048</v>
      </c>
      <c r="E9869" s="3" t="s">
        <v>12058</v>
      </c>
      <c r="F9869" s="3" t="s">
        <v>45023</v>
      </c>
      <c r="G9869" s="3" t="s">
        <v>45024</v>
      </c>
      <c r="H9869" s="3" t="s">
        <v>45025</v>
      </c>
    </row>
    <row r="9870" spans="1:8" ht="43.5" x14ac:dyDescent="0.35">
      <c r="A9870" s="4">
        <v>151119</v>
      </c>
      <c r="B9870" s="1">
        <v>45266</v>
      </c>
      <c r="C9870" s="2">
        <v>0.43892361111111106</v>
      </c>
      <c r="D9870" s="3" t="s">
        <v>985</v>
      </c>
      <c r="E9870" s="3" t="s">
        <v>45027</v>
      </c>
      <c r="F9870" s="3" t="s">
        <v>45026</v>
      </c>
      <c r="G9870" s="3" t="s">
        <v>11912</v>
      </c>
      <c r="H9870" s="3" t="s">
        <v>11740</v>
      </c>
    </row>
    <row r="9871" spans="1:8" ht="58" x14ac:dyDescent="0.35">
      <c r="A9871" s="4">
        <v>39028</v>
      </c>
      <c r="B9871" s="1">
        <v>45266</v>
      </c>
      <c r="C9871" s="2">
        <v>0.43939814814814815</v>
      </c>
      <c r="D9871" s="3" t="s">
        <v>45028</v>
      </c>
      <c r="E9871" s="3" t="s">
        <v>45032</v>
      </c>
      <c r="F9871" s="3" t="s">
        <v>45029</v>
      </c>
      <c r="G9871" s="3" t="s">
        <v>45030</v>
      </c>
      <c r="H9871" s="3" t="s">
        <v>45031</v>
      </c>
    </row>
    <row r="9872" spans="1:8" x14ac:dyDescent="0.35">
      <c r="A9872" s="4">
        <v>40151</v>
      </c>
      <c r="B9872" s="1">
        <v>45266</v>
      </c>
      <c r="C9872" s="2">
        <v>0.44054398148148149</v>
      </c>
      <c r="D9872" s="3" t="s">
        <v>12282</v>
      </c>
      <c r="E9872" s="3" t="s">
        <v>45033</v>
      </c>
      <c r="F9872" s="3" t="s">
        <v>12830</v>
      </c>
      <c r="G9872" s="3" t="s">
        <v>45033</v>
      </c>
      <c r="H9872" s="3" t="s">
        <v>45034</v>
      </c>
    </row>
    <row r="9873" spans="1:8" x14ac:dyDescent="0.35">
      <c r="A9873" s="4">
        <v>43599</v>
      </c>
      <c r="B9873" s="1">
        <v>45266</v>
      </c>
      <c r="C9873" s="2">
        <v>0.44331018518518522</v>
      </c>
      <c r="D9873" s="3" t="s">
        <v>12833</v>
      </c>
      <c r="E9873" s="3" t="s">
        <v>12790</v>
      </c>
      <c r="F9873" s="3" t="s">
        <v>2012</v>
      </c>
      <c r="G9873" s="3" t="s">
        <v>12790</v>
      </c>
      <c r="H9873" s="3" t="s">
        <v>10659</v>
      </c>
    </row>
    <row r="9874" spans="1:8" ht="43.5" x14ac:dyDescent="0.35">
      <c r="A9874" s="4">
        <v>38463</v>
      </c>
      <c r="B9874" s="1">
        <v>45266</v>
      </c>
      <c r="C9874" s="2">
        <v>0.44351851851851848</v>
      </c>
      <c r="D9874" s="3" t="s">
        <v>985</v>
      </c>
      <c r="E9874" s="3" t="s">
        <v>45037</v>
      </c>
      <c r="F9874" s="3" t="s">
        <v>45035</v>
      </c>
      <c r="G9874" s="3" t="s">
        <v>100</v>
      </c>
      <c r="H9874" s="3" t="s">
        <v>45036</v>
      </c>
    </row>
    <row r="9875" spans="1:8" ht="72.5" x14ac:dyDescent="0.35">
      <c r="A9875" s="4">
        <v>45852</v>
      </c>
      <c r="B9875" s="1">
        <v>45266</v>
      </c>
      <c r="C9875" s="2">
        <v>0.44392361111111112</v>
      </c>
      <c r="D9875" s="3" t="s">
        <v>10563</v>
      </c>
      <c r="E9875" s="3" t="s">
        <v>15328</v>
      </c>
      <c r="F9875" s="3" t="s">
        <v>45038</v>
      </c>
      <c r="G9875" s="3" t="s">
        <v>14178</v>
      </c>
      <c r="H9875" s="3" t="s">
        <v>45039</v>
      </c>
    </row>
    <row r="9876" spans="1:8" ht="116" x14ac:dyDescent="0.35">
      <c r="A9876" s="4">
        <v>157691</v>
      </c>
      <c r="B9876" s="1">
        <v>45266</v>
      </c>
      <c r="C9876" s="2">
        <v>0.44605324074074071</v>
      </c>
      <c r="D9876" s="3" t="s">
        <v>45040</v>
      </c>
      <c r="E9876" s="3" t="s">
        <v>45044</v>
      </c>
      <c r="F9876" s="3" t="s">
        <v>45041</v>
      </c>
      <c r="G9876" s="3" t="s">
        <v>45042</v>
      </c>
      <c r="H9876" s="3" t="s">
        <v>45043</v>
      </c>
    </row>
    <row r="9877" spans="1:8" x14ac:dyDescent="0.35">
      <c r="A9877" s="4">
        <v>40518</v>
      </c>
      <c r="B9877" s="1">
        <v>45266</v>
      </c>
      <c r="C9877" s="2">
        <v>0.44653935185185184</v>
      </c>
      <c r="D9877" s="3" t="s">
        <v>985</v>
      </c>
      <c r="E9877" s="3" t="s">
        <v>14003</v>
      </c>
      <c r="F9877" s="3" t="s">
        <v>12916</v>
      </c>
      <c r="G9877" s="3" t="s">
        <v>14003</v>
      </c>
      <c r="H9877" s="3" t="s">
        <v>10726</v>
      </c>
    </row>
    <row r="9878" spans="1:8" x14ac:dyDescent="0.35">
      <c r="A9878" s="4">
        <v>40041</v>
      </c>
      <c r="B9878" s="1">
        <v>45266</v>
      </c>
      <c r="C9878" s="2">
        <v>0.44774305555555555</v>
      </c>
      <c r="D9878" s="3" t="s">
        <v>12868</v>
      </c>
      <c r="E9878" s="3" t="s">
        <v>12789</v>
      </c>
      <c r="F9878" s="3" t="s">
        <v>12751</v>
      </c>
      <c r="G9878" s="3" t="s">
        <v>12789</v>
      </c>
      <c r="H9878" s="3" t="s">
        <v>593</v>
      </c>
    </row>
    <row r="9879" spans="1:8" ht="58" x14ac:dyDescent="0.35">
      <c r="A9879" s="4">
        <v>50889</v>
      </c>
      <c r="B9879" s="1">
        <v>45266</v>
      </c>
      <c r="C9879" s="2">
        <v>0.44793981481481482</v>
      </c>
      <c r="D9879" s="3" t="s">
        <v>45045</v>
      </c>
      <c r="E9879" s="3" t="s">
        <v>45048</v>
      </c>
      <c r="F9879" s="3" t="s">
        <v>45046</v>
      </c>
      <c r="G9879" s="3" t="s">
        <v>104</v>
      </c>
      <c r="H9879" s="3" t="s">
        <v>45047</v>
      </c>
    </row>
    <row r="9880" spans="1:8" x14ac:dyDescent="0.35">
      <c r="A9880" s="4">
        <v>8743</v>
      </c>
      <c r="B9880" s="1">
        <v>45266</v>
      </c>
      <c r="C9880" s="2">
        <v>0.44916666666666666</v>
      </c>
      <c r="D9880" s="3" t="s">
        <v>10412</v>
      </c>
      <c r="E9880" s="3" t="s">
        <v>15310</v>
      </c>
      <c r="F9880" s="3" t="s">
        <v>45049</v>
      </c>
      <c r="G9880" s="3" t="s">
        <v>45050</v>
      </c>
      <c r="H9880" s="3" t="s">
        <v>45051</v>
      </c>
    </row>
    <row r="9881" spans="1:8" ht="58" x14ac:dyDescent="0.35">
      <c r="A9881" s="4">
        <v>35897</v>
      </c>
      <c r="B9881" s="1">
        <v>45266</v>
      </c>
      <c r="C9881" s="2">
        <v>0.45123842592592589</v>
      </c>
      <c r="D9881" s="3" t="s">
        <v>45052</v>
      </c>
      <c r="E9881" s="3" t="s">
        <v>20031</v>
      </c>
      <c r="F9881" s="3" t="s">
        <v>45053</v>
      </c>
      <c r="G9881" s="3" t="s">
        <v>45054</v>
      </c>
      <c r="H9881" s="3" t="s">
        <v>45055</v>
      </c>
    </row>
    <row r="9882" spans="1:8" ht="43.5" x14ac:dyDescent="0.35">
      <c r="A9882" s="4">
        <v>39999</v>
      </c>
      <c r="B9882" s="1">
        <v>45266</v>
      </c>
      <c r="C9882" s="2">
        <v>0.45226851851851851</v>
      </c>
      <c r="D9882" s="3" t="s">
        <v>985</v>
      </c>
      <c r="E9882" s="3" t="s">
        <v>13720</v>
      </c>
      <c r="F9882" s="3" t="s">
        <v>11953</v>
      </c>
      <c r="G9882" s="3" t="s">
        <v>13720</v>
      </c>
      <c r="H9882" s="3" t="s">
        <v>45056</v>
      </c>
    </row>
    <row r="9883" spans="1:8" ht="145" x14ac:dyDescent="0.35">
      <c r="A9883" s="4">
        <v>10267</v>
      </c>
      <c r="B9883" s="1">
        <v>45266</v>
      </c>
      <c r="C9883" s="2">
        <v>0.45396990740740745</v>
      </c>
      <c r="D9883" s="3" t="s">
        <v>45057</v>
      </c>
      <c r="E9883" s="3" t="s">
        <v>45061</v>
      </c>
      <c r="F9883" s="3" t="s">
        <v>45058</v>
      </c>
      <c r="G9883" s="3" t="s">
        <v>45059</v>
      </c>
      <c r="H9883" s="3" t="s">
        <v>45060</v>
      </c>
    </row>
    <row r="9884" spans="1:8" ht="101.5" x14ac:dyDescent="0.35">
      <c r="A9884" s="4">
        <v>208731</v>
      </c>
      <c r="B9884" s="1">
        <v>45266</v>
      </c>
      <c r="C9884" s="2">
        <v>0.45473379629629629</v>
      </c>
      <c r="D9884" s="3" t="s">
        <v>1473</v>
      </c>
      <c r="E9884" s="3" t="s">
        <v>45064</v>
      </c>
      <c r="F9884" s="3" t="s">
        <v>45062</v>
      </c>
      <c r="G9884" s="3" t="s">
        <v>11912</v>
      </c>
      <c r="H9884" s="3" t="s">
        <v>45063</v>
      </c>
    </row>
    <row r="9885" spans="1:8" ht="58" x14ac:dyDescent="0.35">
      <c r="A9885" s="4">
        <v>46486</v>
      </c>
      <c r="B9885" s="1">
        <v>45266</v>
      </c>
      <c r="C9885" s="2">
        <v>0.4566898148148148</v>
      </c>
      <c r="D9885" s="3" t="s">
        <v>985</v>
      </c>
      <c r="E9885" s="3" t="s">
        <v>45067</v>
      </c>
      <c r="F9885" s="3" t="s">
        <v>45065</v>
      </c>
      <c r="G9885" s="3" t="s">
        <v>11707</v>
      </c>
      <c r="H9885" s="3" t="s">
        <v>45066</v>
      </c>
    </row>
    <row r="9886" spans="1:8" ht="72.5" x14ac:dyDescent="0.35">
      <c r="A9886" s="4">
        <v>201209</v>
      </c>
      <c r="B9886" s="1">
        <v>45266</v>
      </c>
      <c r="C9886" s="2">
        <v>0.46004629629629629</v>
      </c>
      <c r="D9886" s="3" t="s">
        <v>45068</v>
      </c>
      <c r="E9886" s="3" t="s">
        <v>45072</v>
      </c>
      <c r="F9886" s="3" t="s">
        <v>45069</v>
      </c>
      <c r="G9886" s="3" t="s">
        <v>45070</v>
      </c>
      <c r="H9886" s="3" t="s">
        <v>45071</v>
      </c>
    </row>
    <row r="9887" spans="1:8" ht="101.5" x14ac:dyDescent="0.35">
      <c r="A9887" s="4">
        <v>48585</v>
      </c>
      <c r="B9887" s="1">
        <v>45266</v>
      </c>
      <c r="C9887" s="2">
        <v>0.46126157407407403</v>
      </c>
      <c r="D9887" s="3" t="s">
        <v>45073</v>
      </c>
      <c r="E9887" s="3" t="s">
        <v>45075</v>
      </c>
      <c r="F9887" s="3" t="s">
        <v>12068</v>
      </c>
      <c r="G9887" s="3" t="s">
        <v>11736</v>
      </c>
      <c r="H9887" s="3" t="s">
        <v>45074</v>
      </c>
    </row>
    <row r="9888" spans="1:8" ht="43.5" x14ac:dyDescent="0.35">
      <c r="A9888" s="4">
        <v>173085</v>
      </c>
      <c r="B9888" s="1">
        <v>45266</v>
      </c>
      <c r="C9888" s="2">
        <v>0.46143518518518517</v>
      </c>
      <c r="D9888" s="3" t="s">
        <v>769</v>
      </c>
      <c r="E9888" s="3" t="s">
        <v>45078</v>
      </c>
      <c r="F9888" s="3" t="s">
        <v>45076</v>
      </c>
      <c r="G9888" s="3" t="s">
        <v>45077</v>
      </c>
      <c r="H9888" s="3" t="s">
        <v>14467</v>
      </c>
    </row>
    <row r="9889" spans="1:8" ht="101.5" x14ac:dyDescent="0.35">
      <c r="A9889" s="4">
        <v>50966</v>
      </c>
      <c r="B9889" s="1">
        <v>45266</v>
      </c>
      <c r="C9889" s="2">
        <v>0.46156250000000004</v>
      </c>
      <c r="D9889" s="3" t="s">
        <v>45079</v>
      </c>
      <c r="E9889" s="3" t="s">
        <v>45083</v>
      </c>
      <c r="F9889" s="3" t="s">
        <v>45080</v>
      </c>
      <c r="G9889" s="3" t="s">
        <v>45081</v>
      </c>
      <c r="H9889" s="3" t="s">
        <v>45082</v>
      </c>
    </row>
    <row r="9890" spans="1:8" x14ac:dyDescent="0.35">
      <c r="A9890" s="4">
        <v>145200</v>
      </c>
      <c r="B9890" s="1">
        <v>45266</v>
      </c>
      <c r="C9890" s="2">
        <v>0.46274305555555556</v>
      </c>
      <c r="D9890" s="3" t="s">
        <v>45084</v>
      </c>
      <c r="E9890" s="3" t="s">
        <v>45085</v>
      </c>
      <c r="F9890" s="3" t="s">
        <v>711</v>
      </c>
      <c r="G9890" s="3" t="s">
        <v>45085</v>
      </c>
      <c r="H9890" s="3" t="s">
        <v>45086</v>
      </c>
    </row>
    <row r="9891" spans="1:8" ht="43.5" x14ac:dyDescent="0.35">
      <c r="A9891" s="4">
        <v>203683</v>
      </c>
      <c r="B9891" s="1">
        <v>45266</v>
      </c>
      <c r="C9891" s="2">
        <v>0.46276620370370369</v>
      </c>
      <c r="D9891" s="3" t="s">
        <v>45087</v>
      </c>
      <c r="E9891" s="3" t="s">
        <v>45089</v>
      </c>
      <c r="F9891" s="3" t="s">
        <v>45088</v>
      </c>
      <c r="G9891" s="3" t="s">
        <v>14108</v>
      </c>
      <c r="H9891" s="3" t="s">
        <v>254</v>
      </c>
    </row>
    <row r="9892" spans="1:8" ht="43.5" x14ac:dyDescent="0.35">
      <c r="A9892" s="4">
        <v>46444</v>
      </c>
      <c r="B9892" s="1">
        <v>45266</v>
      </c>
      <c r="C9892" s="2">
        <v>0.46603009259259259</v>
      </c>
      <c r="D9892" s="3" t="s">
        <v>45090</v>
      </c>
      <c r="E9892" s="3" t="s">
        <v>45094</v>
      </c>
      <c r="F9892" s="3" t="s">
        <v>45091</v>
      </c>
      <c r="G9892" s="3" t="s">
        <v>45092</v>
      </c>
      <c r="H9892" s="3" t="s">
        <v>45093</v>
      </c>
    </row>
    <row r="9893" spans="1:8" ht="29" x14ac:dyDescent="0.35">
      <c r="A9893" s="4">
        <v>114868</v>
      </c>
      <c r="B9893" s="1">
        <v>45266</v>
      </c>
      <c r="C9893" s="2">
        <v>0.46623842592592596</v>
      </c>
      <c r="D9893" s="3" t="s">
        <v>1933</v>
      </c>
      <c r="E9893" s="3" t="s">
        <v>45097</v>
      </c>
      <c r="F9893" s="3" t="s">
        <v>1780</v>
      </c>
      <c r="G9893" s="3" t="s">
        <v>45095</v>
      </c>
      <c r="H9893" s="3" t="s">
        <v>45096</v>
      </c>
    </row>
    <row r="9894" spans="1:8" ht="43.5" x14ac:dyDescent="0.35">
      <c r="A9894" s="4">
        <v>46542</v>
      </c>
      <c r="B9894" s="1">
        <v>45266</v>
      </c>
      <c r="C9894" s="2">
        <v>0.46686342592592589</v>
      </c>
      <c r="D9894" s="3" t="s">
        <v>1288</v>
      </c>
      <c r="E9894" s="3" t="s">
        <v>45099</v>
      </c>
      <c r="F9894" s="3" t="s">
        <v>45098</v>
      </c>
      <c r="G9894" s="3" t="s">
        <v>102</v>
      </c>
      <c r="H9894" s="3" t="s">
        <v>4190</v>
      </c>
    </row>
    <row r="9895" spans="1:8" ht="101.5" x14ac:dyDescent="0.35">
      <c r="A9895" s="4">
        <v>50966</v>
      </c>
      <c r="B9895" s="1">
        <v>45266</v>
      </c>
      <c r="C9895" s="2">
        <v>0.4685185185185185</v>
      </c>
      <c r="D9895" s="3" t="s">
        <v>45079</v>
      </c>
      <c r="E9895" s="3" t="s">
        <v>45102</v>
      </c>
      <c r="F9895" s="3" t="s">
        <v>45080</v>
      </c>
      <c r="G9895" s="3" t="s">
        <v>45100</v>
      </c>
      <c r="H9895" s="3" t="s">
        <v>45101</v>
      </c>
    </row>
    <row r="9896" spans="1:8" ht="101.5" x14ac:dyDescent="0.35">
      <c r="A9896" s="4">
        <v>38845</v>
      </c>
      <c r="B9896" s="1">
        <v>45266</v>
      </c>
      <c r="C9896" s="2">
        <v>0.46861111111111109</v>
      </c>
      <c r="D9896" s="3" t="s">
        <v>45103</v>
      </c>
      <c r="E9896" s="3" t="s">
        <v>45107</v>
      </c>
      <c r="F9896" s="3" t="s">
        <v>45104</v>
      </c>
      <c r="G9896" s="3" t="s">
        <v>45105</v>
      </c>
      <c r="H9896" s="3" t="s">
        <v>45106</v>
      </c>
    </row>
    <row r="9897" spans="1:8" ht="72.5" x14ac:dyDescent="0.35">
      <c r="A9897" s="4">
        <v>201209</v>
      </c>
      <c r="B9897" s="1">
        <v>45266</v>
      </c>
      <c r="C9897" s="2">
        <v>0.4698032407407407</v>
      </c>
      <c r="D9897" s="3" t="s">
        <v>45108</v>
      </c>
      <c r="E9897" s="3" t="s">
        <v>45111</v>
      </c>
      <c r="F9897" s="3" t="s">
        <v>45109</v>
      </c>
      <c r="G9897" s="3" t="s">
        <v>45070</v>
      </c>
      <c r="H9897" s="3" t="s">
        <v>45110</v>
      </c>
    </row>
    <row r="9898" spans="1:8" ht="58" x14ac:dyDescent="0.35">
      <c r="A9898" s="4">
        <v>93306</v>
      </c>
      <c r="B9898" s="1">
        <v>45266</v>
      </c>
      <c r="C9898" s="2">
        <v>0.47065972222222219</v>
      </c>
      <c r="D9898" s="3" t="s">
        <v>45112</v>
      </c>
      <c r="E9898" s="3" t="s">
        <v>45115</v>
      </c>
      <c r="F9898" s="3" t="s">
        <v>45113</v>
      </c>
      <c r="G9898" s="3" t="s">
        <v>11257</v>
      </c>
      <c r="H9898" s="3" t="s">
        <v>45114</v>
      </c>
    </row>
    <row r="9899" spans="1:8" ht="29" x14ac:dyDescent="0.35">
      <c r="A9899" s="4">
        <v>47473</v>
      </c>
      <c r="B9899" s="1">
        <v>45266</v>
      </c>
      <c r="C9899" s="2">
        <v>0.47108796296296296</v>
      </c>
      <c r="D9899" s="3" t="s">
        <v>1933</v>
      </c>
      <c r="E9899" s="3" t="s">
        <v>45118</v>
      </c>
      <c r="F9899" s="3" t="s">
        <v>45116</v>
      </c>
      <c r="G9899" s="3" t="s">
        <v>45117</v>
      </c>
      <c r="H9899" s="3" t="s">
        <v>40651</v>
      </c>
    </row>
    <row r="9900" spans="1:8" x14ac:dyDescent="0.35">
      <c r="A9900" s="4">
        <v>201416</v>
      </c>
      <c r="B9900" s="1">
        <v>45266</v>
      </c>
      <c r="C9900" s="2">
        <v>0.47226851851851853</v>
      </c>
      <c r="D9900" s="3" t="s">
        <v>11799</v>
      </c>
      <c r="E9900" s="3" t="s">
        <v>45119</v>
      </c>
      <c r="F9900" s="3" t="s">
        <v>12484</v>
      </c>
      <c r="G9900" s="3" t="s">
        <v>45119</v>
      </c>
      <c r="H9900" s="3" t="s">
        <v>10659</v>
      </c>
    </row>
    <row r="9901" spans="1:8" ht="72.5" x14ac:dyDescent="0.35">
      <c r="A9901" s="4">
        <v>36564</v>
      </c>
      <c r="B9901" s="1">
        <v>45266</v>
      </c>
      <c r="C9901" s="2">
        <v>0.47378472222222223</v>
      </c>
      <c r="D9901" s="3" t="s">
        <v>1403</v>
      </c>
      <c r="E9901" s="3" t="s">
        <v>14269</v>
      </c>
      <c r="F9901" s="3" t="s">
        <v>45120</v>
      </c>
      <c r="G9901" s="3" t="s">
        <v>10591</v>
      </c>
      <c r="H9901" s="3" t="s">
        <v>45121</v>
      </c>
    </row>
    <row r="9902" spans="1:8" ht="43.5" x14ac:dyDescent="0.35">
      <c r="A9902" s="4">
        <v>31315</v>
      </c>
      <c r="B9902" s="1">
        <v>45266</v>
      </c>
      <c r="C9902" s="2">
        <v>0.47394675925925928</v>
      </c>
      <c r="D9902" s="3" t="s">
        <v>11985</v>
      </c>
      <c r="E9902" s="3" t="s">
        <v>45123</v>
      </c>
      <c r="F9902" s="3" t="s">
        <v>45122</v>
      </c>
      <c r="G9902" s="3" t="s">
        <v>102</v>
      </c>
      <c r="H9902" s="3" t="s">
        <v>4190</v>
      </c>
    </row>
    <row r="9903" spans="1:8" x14ac:dyDescent="0.35">
      <c r="A9903" s="4">
        <v>42256</v>
      </c>
      <c r="B9903" s="1">
        <v>45266</v>
      </c>
      <c r="C9903" s="2">
        <v>0.47538194444444448</v>
      </c>
      <c r="D9903" s="3" t="s">
        <v>15334</v>
      </c>
      <c r="E9903" s="3" t="s">
        <v>45127</v>
      </c>
      <c r="F9903" s="3" t="s">
        <v>45124</v>
      </c>
      <c r="G9903" s="3" t="s">
        <v>45125</v>
      </c>
      <c r="H9903" s="3" t="s">
        <v>45126</v>
      </c>
    </row>
    <row r="9904" spans="1:8" ht="188.5" x14ac:dyDescent="0.35">
      <c r="A9904" s="4">
        <v>62000</v>
      </c>
      <c r="B9904" s="1">
        <v>45266</v>
      </c>
      <c r="C9904" s="2">
        <v>0.47591435185185182</v>
      </c>
      <c r="D9904" s="3" t="s">
        <v>45128</v>
      </c>
      <c r="E9904" s="3" t="s">
        <v>13132</v>
      </c>
      <c r="F9904" s="3" t="s">
        <v>45129</v>
      </c>
      <c r="G9904" s="3" t="s">
        <v>11732</v>
      </c>
      <c r="H9904" s="3" t="s">
        <v>45130</v>
      </c>
    </row>
    <row r="9905" spans="1:8" x14ac:dyDescent="0.35">
      <c r="A9905" s="4">
        <v>49089</v>
      </c>
      <c r="B9905" s="1">
        <v>45266</v>
      </c>
      <c r="C9905" s="2">
        <v>0.47814814814814816</v>
      </c>
      <c r="D9905" s="3" t="s">
        <v>12295</v>
      </c>
      <c r="E9905" s="3" t="s">
        <v>14798</v>
      </c>
      <c r="F9905" s="3" t="s">
        <v>2012</v>
      </c>
      <c r="G9905" s="3" t="s">
        <v>14798</v>
      </c>
      <c r="H9905" s="3" t="s">
        <v>10659</v>
      </c>
    </row>
    <row r="9906" spans="1:8" ht="29" x14ac:dyDescent="0.35">
      <c r="A9906" s="4">
        <v>118293</v>
      </c>
      <c r="B9906" s="1">
        <v>45266</v>
      </c>
      <c r="C9906" s="2">
        <v>0.47922453703703699</v>
      </c>
      <c r="D9906" s="3" t="s">
        <v>1933</v>
      </c>
      <c r="E9906" s="3" t="s">
        <v>13361</v>
      </c>
      <c r="F9906" s="3" t="s">
        <v>45131</v>
      </c>
      <c r="G9906" s="3" t="s">
        <v>45132</v>
      </c>
      <c r="H9906" s="3" t="s">
        <v>45133</v>
      </c>
    </row>
    <row r="9907" spans="1:8" ht="58" x14ac:dyDescent="0.35">
      <c r="A9907" s="4">
        <v>152523</v>
      </c>
      <c r="B9907" s="1">
        <v>45266</v>
      </c>
      <c r="C9907" s="2">
        <v>0.48287037037037034</v>
      </c>
      <c r="D9907" s="3" t="s">
        <v>10452</v>
      </c>
      <c r="E9907" s="3" t="s">
        <v>45137</v>
      </c>
      <c r="F9907" s="3" t="s">
        <v>45134</v>
      </c>
      <c r="G9907" s="3" t="s">
        <v>45135</v>
      </c>
      <c r="H9907" s="3" t="s">
        <v>45136</v>
      </c>
    </row>
    <row r="9908" spans="1:8" ht="43.5" x14ac:dyDescent="0.35">
      <c r="A9908" s="4">
        <v>92308</v>
      </c>
      <c r="B9908" s="1">
        <v>45266</v>
      </c>
      <c r="C9908" s="2">
        <v>0.48474537037037035</v>
      </c>
      <c r="D9908" s="3" t="s">
        <v>985</v>
      </c>
      <c r="E9908" s="3" t="s">
        <v>45141</v>
      </c>
      <c r="F9908" s="3" t="s">
        <v>45138</v>
      </c>
      <c r="G9908" s="3" t="s">
        <v>45139</v>
      </c>
      <c r="H9908" s="3" t="s">
        <v>45140</v>
      </c>
    </row>
    <row r="9909" spans="1:8" ht="58" x14ac:dyDescent="0.35">
      <c r="A9909" s="4">
        <v>25832</v>
      </c>
      <c r="B9909" s="1">
        <v>45266</v>
      </c>
      <c r="C9909" s="2">
        <v>0.48585648148148147</v>
      </c>
      <c r="D9909" s="3" t="s">
        <v>45142</v>
      </c>
      <c r="E9909" s="3" t="s">
        <v>45146</v>
      </c>
      <c r="F9909" s="3" t="s">
        <v>45143</v>
      </c>
      <c r="G9909" s="3" t="s">
        <v>45144</v>
      </c>
      <c r="H9909" s="3" t="s">
        <v>45145</v>
      </c>
    </row>
    <row r="9910" spans="1:8" ht="101.5" x14ac:dyDescent="0.35">
      <c r="A9910" s="4">
        <v>167488</v>
      </c>
      <c r="B9910" s="1">
        <v>45266</v>
      </c>
      <c r="C9910" s="2">
        <v>0.48619212962962965</v>
      </c>
      <c r="D9910" s="3" t="s">
        <v>45147</v>
      </c>
      <c r="E9910" s="3" t="s">
        <v>45150</v>
      </c>
      <c r="F9910" s="3" t="s">
        <v>45148</v>
      </c>
      <c r="G9910" s="3" t="s">
        <v>11736</v>
      </c>
      <c r="H9910" s="3" t="s">
        <v>45149</v>
      </c>
    </row>
    <row r="9911" spans="1:8" ht="43.5" x14ac:dyDescent="0.35">
      <c r="A9911" s="4">
        <v>154552</v>
      </c>
      <c r="B9911" s="1">
        <v>45266</v>
      </c>
      <c r="C9911" s="2">
        <v>0.48865740740740743</v>
      </c>
      <c r="D9911" s="3" t="s">
        <v>45151</v>
      </c>
      <c r="E9911" s="3" t="s">
        <v>45155</v>
      </c>
      <c r="F9911" s="3" t="s">
        <v>45152</v>
      </c>
      <c r="G9911" s="3" t="s">
        <v>45153</v>
      </c>
      <c r="H9911" s="3" t="s">
        <v>45154</v>
      </c>
    </row>
    <row r="9912" spans="1:8" ht="58" x14ac:dyDescent="0.35">
      <c r="A9912" s="4">
        <v>175203</v>
      </c>
      <c r="B9912" s="1">
        <v>45266</v>
      </c>
      <c r="C9912" s="2">
        <v>0.48987268518518517</v>
      </c>
      <c r="D9912" s="3" t="s">
        <v>985</v>
      </c>
      <c r="E9912" s="3" t="s">
        <v>35963</v>
      </c>
      <c r="F9912" s="3" t="s">
        <v>11953</v>
      </c>
      <c r="G9912" s="3" t="s">
        <v>45156</v>
      </c>
      <c r="H9912" s="3" t="s">
        <v>12234</v>
      </c>
    </row>
    <row r="9913" spans="1:8" ht="43.5" x14ac:dyDescent="0.35">
      <c r="A9913" s="4">
        <v>36573</v>
      </c>
      <c r="B9913" s="1">
        <v>45266</v>
      </c>
      <c r="C9913" s="2">
        <v>0.49039351851851848</v>
      </c>
      <c r="D9913" s="3" t="s">
        <v>1933</v>
      </c>
      <c r="E9913" s="3" t="s">
        <v>45159</v>
      </c>
      <c r="F9913" s="3" t="s">
        <v>45157</v>
      </c>
      <c r="G9913" s="3" t="s">
        <v>12601</v>
      </c>
      <c r="H9913" s="3" t="s">
        <v>45158</v>
      </c>
    </row>
    <row r="9914" spans="1:8" x14ac:dyDescent="0.35">
      <c r="A9914" s="4">
        <v>173003</v>
      </c>
      <c r="B9914" s="1">
        <v>45266</v>
      </c>
      <c r="C9914" s="2">
        <v>0.4916666666666667</v>
      </c>
      <c r="D9914" s="3" t="s">
        <v>45160</v>
      </c>
      <c r="E9914" s="3" t="s">
        <v>11906</v>
      </c>
      <c r="F9914" s="3" t="s">
        <v>12830</v>
      </c>
      <c r="G9914" s="3" t="s">
        <v>45161</v>
      </c>
      <c r="H9914" s="3" t="s">
        <v>45162</v>
      </c>
    </row>
    <row r="9915" spans="1:8" ht="58" x14ac:dyDescent="0.35">
      <c r="A9915" s="4">
        <v>52603</v>
      </c>
      <c r="B9915" s="1">
        <v>45266</v>
      </c>
      <c r="C9915" s="2">
        <v>0.49167824074074074</v>
      </c>
      <c r="D9915" s="3" t="s">
        <v>1403</v>
      </c>
      <c r="E9915" s="3" t="s">
        <v>45166</v>
      </c>
      <c r="F9915" s="3" t="s">
        <v>45163</v>
      </c>
      <c r="G9915" s="3" t="s">
        <v>45164</v>
      </c>
      <c r="H9915" s="3" t="s">
        <v>45165</v>
      </c>
    </row>
    <row r="9916" spans="1:8" ht="58" x14ac:dyDescent="0.35">
      <c r="A9916" s="4">
        <v>36805</v>
      </c>
      <c r="B9916" s="1">
        <v>45266</v>
      </c>
      <c r="C9916" s="2">
        <v>0.4965046296296296</v>
      </c>
      <c r="D9916" s="3" t="s">
        <v>45167</v>
      </c>
      <c r="E9916" s="3" t="s">
        <v>45171</v>
      </c>
      <c r="F9916" s="3" t="s">
        <v>45168</v>
      </c>
      <c r="G9916" s="3" t="s">
        <v>45169</v>
      </c>
      <c r="H9916" s="3" t="s">
        <v>45170</v>
      </c>
    </row>
    <row r="9917" spans="1:8" ht="58" x14ac:dyDescent="0.35">
      <c r="A9917" s="4">
        <v>34172</v>
      </c>
      <c r="B9917" s="1">
        <v>45266</v>
      </c>
      <c r="C9917" s="2">
        <v>0.4965162037037037</v>
      </c>
      <c r="D9917" s="3" t="s">
        <v>45172</v>
      </c>
      <c r="E9917" s="3" t="s">
        <v>45173</v>
      </c>
      <c r="F9917" s="3" t="s">
        <v>38256</v>
      </c>
      <c r="G9917" s="3" t="s">
        <v>38257</v>
      </c>
      <c r="H9917" s="3" t="s">
        <v>36455</v>
      </c>
    </row>
    <row r="9918" spans="1:8" ht="29" x14ac:dyDescent="0.35">
      <c r="A9918" s="4">
        <v>16532</v>
      </c>
      <c r="B9918" s="1">
        <v>45266</v>
      </c>
      <c r="C9918" s="2">
        <v>0.49706018518518519</v>
      </c>
      <c r="D9918" s="3" t="s">
        <v>10328</v>
      </c>
      <c r="E9918" s="3" t="s">
        <v>45176</v>
      </c>
      <c r="F9918" s="3" t="s">
        <v>45174</v>
      </c>
      <c r="G9918" s="3" t="s">
        <v>41058</v>
      </c>
      <c r="H9918" s="3" t="s">
        <v>45175</v>
      </c>
    </row>
    <row r="9919" spans="1:8" ht="43.5" x14ac:dyDescent="0.35">
      <c r="A9919" s="4">
        <v>84848</v>
      </c>
      <c r="B9919" s="1">
        <v>45266</v>
      </c>
      <c r="C9919" s="2">
        <v>0.49756944444444445</v>
      </c>
      <c r="D9919" s="3" t="s">
        <v>45177</v>
      </c>
      <c r="E9919" s="3" t="s">
        <v>20108</v>
      </c>
      <c r="F9919" s="3" t="s">
        <v>45178</v>
      </c>
      <c r="G9919" s="3" t="s">
        <v>10433</v>
      </c>
      <c r="H9919" s="3" t="s">
        <v>11740</v>
      </c>
    </row>
    <row r="9920" spans="1:8" ht="29" x14ac:dyDescent="0.35">
      <c r="A9920" s="4">
        <v>23054</v>
      </c>
      <c r="B9920" s="1">
        <v>45266</v>
      </c>
      <c r="C9920" s="2">
        <v>0.50306712962962963</v>
      </c>
      <c r="D9920" s="3" t="s">
        <v>45179</v>
      </c>
      <c r="E9920" s="3" t="s">
        <v>45180</v>
      </c>
      <c r="F9920" s="3" t="s">
        <v>12480</v>
      </c>
      <c r="G9920" s="3" t="s">
        <v>45180</v>
      </c>
      <c r="H9920" s="3" t="s">
        <v>45181</v>
      </c>
    </row>
    <row r="9921" spans="1:8" ht="29" x14ac:dyDescent="0.35">
      <c r="A9921" s="4">
        <v>53285</v>
      </c>
      <c r="B9921" s="1">
        <v>45266</v>
      </c>
      <c r="C9921" s="2">
        <v>0.50364583333333335</v>
      </c>
      <c r="D9921" s="3" t="s">
        <v>45182</v>
      </c>
      <c r="E9921" s="3" t="s">
        <v>538</v>
      </c>
      <c r="F9921" s="3" t="s">
        <v>45183</v>
      </c>
      <c r="G9921" s="3" t="s">
        <v>45184</v>
      </c>
      <c r="H9921" s="3" t="s">
        <v>45185</v>
      </c>
    </row>
    <row r="9922" spans="1:8" ht="29" x14ac:dyDescent="0.35">
      <c r="A9922" s="4">
        <v>131674</v>
      </c>
      <c r="B9922" s="1">
        <v>45266</v>
      </c>
      <c r="C9922" s="2">
        <v>0.50427083333333333</v>
      </c>
      <c r="D9922" s="3" t="s">
        <v>45186</v>
      </c>
      <c r="E9922" s="3" t="s">
        <v>13213</v>
      </c>
      <c r="F9922" s="3" t="s">
        <v>45187</v>
      </c>
      <c r="G9922" s="3" t="s">
        <v>10408</v>
      </c>
      <c r="H9922" s="3" t="s">
        <v>45188</v>
      </c>
    </row>
    <row r="9923" spans="1:8" ht="43.5" x14ac:dyDescent="0.35">
      <c r="A9923" s="4">
        <v>46359</v>
      </c>
      <c r="B9923" s="1">
        <v>45266</v>
      </c>
      <c r="C9923" s="2">
        <v>0.50693287037037038</v>
      </c>
      <c r="D9923" s="3" t="s">
        <v>985</v>
      </c>
      <c r="E9923" s="3" t="s">
        <v>45191</v>
      </c>
      <c r="F9923" s="3" t="s">
        <v>45189</v>
      </c>
      <c r="G9923" s="3" t="s">
        <v>102</v>
      </c>
      <c r="H9923" s="3" t="s">
        <v>45190</v>
      </c>
    </row>
    <row r="9924" spans="1:8" ht="43.5" x14ac:dyDescent="0.35">
      <c r="A9924" s="4">
        <v>64428</v>
      </c>
      <c r="B9924" s="1">
        <v>45266</v>
      </c>
      <c r="C9924" s="2">
        <v>0.50949074074074074</v>
      </c>
      <c r="D9924" s="3" t="s">
        <v>45192</v>
      </c>
      <c r="E9924" s="3" t="s">
        <v>14226</v>
      </c>
      <c r="F9924" s="3" t="s">
        <v>13028</v>
      </c>
      <c r="G9924" s="3" t="s">
        <v>11732</v>
      </c>
      <c r="H9924" s="3" t="s">
        <v>45193</v>
      </c>
    </row>
    <row r="9925" spans="1:8" ht="72.5" x14ac:dyDescent="0.35">
      <c r="A9925" s="4">
        <v>196489</v>
      </c>
      <c r="B9925" s="1">
        <v>45266</v>
      </c>
      <c r="C9925" s="2">
        <v>0.51035879629629632</v>
      </c>
      <c r="D9925" s="3" t="s">
        <v>45194</v>
      </c>
      <c r="E9925" s="3" t="s">
        <v>45198</v>
      </c>
      <c r="F9925" s="3" t="s">
        <v>45195</v>
      </c>
      <c r="G9925" s="3" t="s">
        <v>45196</v>
      </c>
      <c r="H9925" s="3" t="s">
        <v>45197</v>
      </c>
    </row>
    <row r="9926" spans="1:8" ht="43.5" x14ac:dyDescent="0.35">
      <c r="A9926" s="4">
        <v>68158</v>
      </c>
      <c r="B9926" s="1">
        <v>45266</v>
      </c>
      <c r="C9926" s="2">
        <v>0.51379629629629631</v>
      </c>
      <c r="D9926" s="3" t="s">
        <v>45199</v>
      </c>
      <c r="E9926" s="3" t="s">
        <v>12040</v>
      </c>
      <c r="F9926" s="3" t="s">
        <v>45200</v>
      </c>
      <c r="G9926" s="3" t="s">
        <v>11732</v>
      </c>
      <c r="H9926" s="3" t="s">
        <v>45201</v>
      </c>
    </row>
    <row r="9927" spans="1:8" ht="72.5" x14ac:dyDescent="0.35">
      <c r="A9927" s="4">
        <v>34957</v>
      </c>
      <c r="B9927" s="1">
        <v>45266</v>
      </c>
      <c r="C9927" s="2">
        <v>0.51429398148148142</v>
      </c>
      <c r="D9927" s="3" t="s">
        <v>45202</v>
      </c>
      <c r="E9927" s="3" t="s">
        <v>45206</v>
      </c>
      <c r="F9927" s="3" t="s">
        <v>45203</v>
      </c>
      <c r="G9927" s="3" t="s">
        <v>45204</v>
      </c>
      <c r="H9927" s="3" t="s">
        <v>45205</v>
      </c>
    </row>
    <row r="9928" spans="1:8" x14ac:dyDescent="0.35">
      <c r="A9928" s="4">
        <v>11218</v>
      </c>
      <c r="B9928" s="1">
        <v>45266</v>
      </c>
      <c r="C9928" s="2">
        <v>0.51658564814814811</v>
      </c>
      <c r="D9928" s="3" t="s">
        <v>11851</v>
      </c>
      <c r="E9928" s="3" t="s">
        <v>12790</v>
      </c>
      <c r="F9928" s="3" t="s">
        <v>12281</v>
      </c>
      <c r="G9928" s="3" t="s">
        <v>12790</v>
      </c>
      <c r="H9928" s="3" t="s">
        <v>10659</v>
      </c>
    </row>
    <row r="9929" spans="1:8" ht="43.5" x14ac:dyDescent="0.35">
      <c r="A9929" s="4">
        <v>32301</v>
      </c>
      <c r="B9929" s="1">
        <v>45266</v>
      </c>
      <c r="C9929" s="2">
        <v>0.51672453703703702</v>
      </c>
      <c r="D9929" s="3" t="s">
        <v>45207</v>
      </c>
      <c r="E9929" s="3" t="s">
        <v>15319</v>
      </c>
      <c r="F9929" s="3" t="s">
        <v>45208</v>
      </c>
      <c r="G9929" s="3" t="s">
        <v>45209</v>
      </c>
      <c r="H9929" s="3" t="s">
        <v>45210</v>
      </c>
    </row>
    <row r="9930" spans="1:8" ht="29" x14ac:dyDescent="0.35">
      <c r="A9930" s="4">
        <v>167482</v>
      </c>
      <c r="B9930" s="1">
        <v>45266</v>
      </c>
      <c r="C9930" s="2">
        <v>0.51833333333333331</v>
      </c>
      <c r="D9930" s="3" t="s">
        <v>45211</v>
      </c>
      <c r="E9930" s="3" t="s">
        <v>13299</v>
      </c>
      <c r="F9930" s="3" t="s">
        <v>45212</v>
      </c>
      <c r="G9930" s="3" t="s">
        <v>10654</v>
      </c>
      <c r="H9930" s="3" t="s">
        <v>45213</v>
      </c>
    </row>
    <row r="9931" spans="1:8" ht="43.5" x14ac:dyDescent="0.35">
      <c r="A9931" s="4">
        <v>96193</v>
      </c>
      <c r="B9931" s="1">
        <v>45266</v>
      </c>
      <c r="C9931" s="2">
        <v>0.51924768518518516</v>
      </c>
      <c r="D9931" s="3" t="s">
        <v>11851</v>
      </c>
      <c r="E9931" s="3" t="s">
        <v>45216</v>
      </c>
      <c r="F9931" s="3" t="s">
        <v>45214</v>
      </c>
      <c r="G9931" s="3" t="s">
        <v>11021</v>
      </c>
      <c r="H9931" s="3" t="s">
        <v>45215</v>
      </c>
    </row>
    <row r="9932" spans="1:8" ht="58" x14ac:dyDescent="0.35">
      <c r="A9932" s="4">
        <v>199837</v>
      </c>
      <c r="B9932" s="1">
        <v>45266</v>
      </c>
      <c r="C9932" s="2">
        <v>0.5192592592592592</v>
      </c>
      <c r="D9932" s="3" t="s">
        <v>45217</v>
      </c>
      <c r="E9932" s="3" t="s">
        <v>45221</v>
      </c>
      <c r="F9932" s="3" t="s">
        <v>45218</v>
      </c>
      <c r="G9932" s="3" t="s">
        <v>45219</v>
      </c>
      <c r="H9932" s="3" t="s">
        <v>45220</v>
      </c>
    </row>
    <row r="9933" spans="1:8" x14ac:dyDescent="0.35">
      <c r="A9933" s="4">
        <v>165869</v>
      </c>
      <c r="B9933" s="1">
        <v>45266</v>
      </c>
      <c r="C9933" s="2">
        <v>0.51995370370370375</v>
      </c>
      <c r="D9933" s="3" t="s">
        <v>11851</v>
      </c>
      <c r="E9933" s="3" t="s">
        <v>11850</v>
      </c>
      <c r="F9933" s="3" t="s">
        <v>12480</v>
      </c>
      <c r="G9933" s="3" t="s">
        <v>11911</v>
      </c>
      <c r="H9933" s="3" t="s">
        <v>10659</v>
      </c>
    </row>
    <row r="9934" spans="1:8" ht="29" x14ac:dyDescent="0.35">
      <c r="A9934" s="4">
        <v>33243</v>
      </c>
      <c r="B9934" s="1">
        <v>45266</v>
      </c>
      <c r="C9934" s="2">
        <v>0.52065972222222223</v>
      </c>
      <c r="D9934" s="3" t="s">
        <v>10412</v>
      </c>
      <c r="E9934" s="3" t="s">
        <v>12880</v>
      </c>
      <c r="F9934" s="3" t="s">
        <v>45222</v>
      </c>
      <c r="G9934" s="3" t="s">
        <v>45223</v>
      </c>
      <c r="H9934" s="3" t="s">
        <v>31490</v>
      </c>
    </row>
    <row r="9935" spans="1:8" ht="29" x14ac:dyDescent="0.35">
      <c r="A9935" s="4">
        <v>37348</v>
      </c>
      <c r="B9935" s="1">
        <v>45266</v>
      </c>
      <c r="C9935" s="2">
        <v>0.52349537037037031</v>
      </c>
      <c r="D9935" s="3" t="s">
        <v>12112</v>
      </c>
      <c r="E9935" s="3" t="s">
        <v>14270</v>
      </c>
      <c r="F9935" s="3" t="s">
        <v>45224</v>
      </c>
      <c r="G9935" s="3" t="s">
        <v>11021</v>
      </c>
      <c r="H9935" s="3" t="s">
        <v>45225</v>
      </c>
    </row>
    <row r="9936" spans="1:8" ht="58" x14ac:dyDescent="0.35">
      <c r="A9936" s="4">
        <v>20980</v>
      </c>
      <c r="B9936" s="1">
        <v>45266</v>
      </c>
      <c r="C9936" s="2">
        <v>0.52369212962962963</v>
      </c>
      <c r="D9936" s="3" t="s">
        <v>45226</v>
      </c>
      <c r="E9936" s="3" t="s">
        <v>45228</v>
      </c>
      <c r="F9936" s="3" t="s">
        <v>13475</v>
      </c>
      <c r="G9936" s="3" t="s">
        <v>36486</v>
      </c>
      <c r="H9936" s="3" t="s">
        <v>45227</v>
      </c>
    </row>
    <row r="9937" spans="1:8" ht="29" x14ac:dyDescent="0.35">
      <c r="A9937" s="4">
        <v>33539</v>
      </c>
      <c r="B9937" s="1">
        <v>45266</v>
      </c>
      <c r="C9937" s="2">
        <v>0.52510416666666659</v>
      </c>
      <c r="D9937" s="3" t="s">
        <v>10601</v>
      </c>
      <c r="E9937" s="3" t="s">
        <v>45231</v>
      </c>
      <c r="F9937" s="3" t="s">
        <v>45229</v>
      </c>
      <c r="G9937" s="3" t="s">
        <v>10623</v>
      </c>
      <c r="H9937" s="3" t="s">
        <v>45230</v>
      </c>
    </row>
    <row r="9938" spans="1:8" ht="29" x14ac:dyDescent="0.35">
      <c r="A9938" s="4">
        <v>42114</v>
      </c>
      <c r="B9938" s="1">
        <v>45266</v>
      </c>
      <c r="C9938" s="2">
        <v>0.52675925925925926</v>
      </c>
      <c r="D9938" s="3" t="s">
        <v>1403</v>
      </c>
      <c r="E9938" s="3" t="s">
        <v>45235</v>
      </c>
      <c r="F9938" s="3" t="s">
        <v>45232</v>
      </c>
      <c r="G9938" s="3" t="s">
        <v>45233</v>
      </c>
      <c r="H9938" s="3" t="s">
        <v>45234</v>
      </c>
    </row>
    <row r="9939" spans="1:8" ht="29" x14ac:dyDescent="0.35">
      <c r="A9939" s="4">
        <v>33539</v>
      </c>
      <c r="B9939" s="1">
        <v>45266</v>
      </c>
      <c r="C9939" s="2">
        <v>0.52701388888888889</v>
      </c>
      <c r="D9939" s="3" t="s">
        <v>10601</v>
      </c>
      <c r="E9939" s="3" t="s">
        <v>45231</v>
      </c>
      <c r="F9939" s="3" t="s">
        <v>45229</v>
      </c>
      <c r="G9939" s="3" t="s">
        <v>10623</v>
      </c>
      <c r="H9939" s="3" t="s">
        <v>45230</v>
      </c>
    </row>
    <row r="9940" spans="1:8" ht="29" x14ac:dyDescent="0.35">
      <c r="A9940" s="4">
        <v>43445</v>
      </c>
      <c r="B9940" s="1">
        <v>45266</v>
      </c>
      <c r="C9940" s="2">
        <v>0.53098379629629633</v>
      </c>
      <c r="D9940" s="3" t="s">
        <v>11912</v>
      </c>
      <c r="E9940" s="3" t="s">
        <v>45236</v>
      </c>
      <c r="F9940" s="3" t="s">
        <v>2012</v>
      </c>
      <c r="G9940" s="3" t="s">
        <v>45236</v>
      </c>
      <c r="H9940" s="3" t="s">
        <v>10659</v>
      </c>
    </row>
    <row r="9941" spans="1:8" ht="29" x14ac:dyDescent="0.35">
      <c r="A9941" s="4">
        <v>47918</v>
      </c>
      <c r="B9941" s="1">
        <v>45266</v>
      </c>
      <c r="C9941" s="2">
        <v>0.53318287037037038</v>
      </c>
      <c r="D9941" s="3" t="s">
        <v>14607</v>
      </c>
      <c r="E9941" s="3" t="s">
        <v>45239</v>
      </c>
      <c r="F9941" s="3" t="s">
        <v>14769</v>
      </c>
      <c r="G9941" s="3" t="s">
        <v>45237</v>
      </c>
      <c r="H9941" s="3" t="s">
        <v>45238</v>
      </c>
    </row>
    <row r="9942" spans="1:8" ht="174" x14ac:dyDescent="0.35">
      <c r="A9942" s="4">
        <v>25832</v>
      </c>
      <c r="B9942" s="1">
        <v>45266</v>
      </c>
      <c r="C9942" s="2">
        <v>0.54615740740740748</v>
      </c>
      <c r="D9942" s="3" t="s">
        <v>45240</v>
      </c>
      <c r="E9942" s="3" t="s">
        <v>45244</v>
      </c>
      <c r="F9942" s="3" t="s">
        <v>45241</v>
      </c>
      <c r="G9942" s="3" t="s">
        <v>45242</v>
      </c>
      <c r="H9942" s="3" t="s">
        <v>45243</v>
      </c>
    </row>
    <row r="9943" spans="1:8" ht="101.5" x14ac:dyDescent="0.35">
      <c r="A9943" s="4">
        <v>25832</v>
      </c>
      <c r="B9943" s="1">
        <v>45266</v>
      </c>
      <c r="C9943" s="2">
        <v>0.54631944444444447</v>
      </c>
      <c r="D9943" s="3" t="s">
        <v>45240</v>
      </c>
      <c r="E9943" s="3" t="s">
        <v>45245</v>
      </c>
      <c r="F9943" s="3" t="s">
        <v>45241</v>
      </c>
      <c r="G9943" s="3" t="s">
        <v>45242</v>
      </c>
      <c r="H9943" s="3" t="s">
        <v>45243</v>
      </c>
    </row>
    <row r="9944" spans="1:8" x14ac:dyDescent="0.35">
      <c r="A9944" s="4">
        <v>180409</v>
      </c>
      <c r="B9944" s="1">
        <v>45266</v>
      </c>
      <c r="C9944" s="2">
        <v>0.55769675925925932</v>
      </c>
      <c r="D9944" s="3" t="s">
        <v>45246</v>
      </c>
      <c r="E9944" s="3" t="s">
        <v>45249</v>
      </c>
      <c r="F9944" s="3" t="s">
        <v>45247</v>
      </c>
      <c r="G9944" s="3" t="s">
        <v>12294</v>
      </c>
      <c r="H9944" s="3" t="s">
        <v>45248</v>
      </c>
    </row>
    <row r="9945" spans="1:8" ht="72.5" x14ac:dyDescent="0.35">
      <c r="A9945" s="4">
        <v>192092</v>
      </c>
      <c r="B9945" s="1">
        <v>45266</v>
      </c>
      <c r="C9945" s="2">
        <v>0.56674768518518526</v>
      </c>
      <c r="D9945" s="3" t="s">
        <v>1288</v>
      </c>
      <c r="E9945" s="3" t="s">
        <v>45252</v>
      </c>
      <c r="F9945" s="3" t="s">
        <v>45250</v>
      </c>
      <c r="G9945" s="3" t="s">
        <v>11874</v>
      </c>
      <c r="H9945" s="3" t="s">
        <v>45251</v>
      </c>
    </row>
    <row r="9946" spans="1:8" ht="72.5" x14ac:dyDescent="0.35">
      <c r="A9946" s="4">
        <v>55786</v>
      </c>
      <c r="B9946" s="1">
        <v>45266</v>
      </c>
      <c r="C9946" s="2">
        <v>0.57400462962962961</v>
      </c>
      <c r="D9946" s="3" t="s">
        <v>1288</v>
      </c>
      <c r="E9946" s="3" t="s">
        <v>15326</v>
      </c>
      <c r="F9946" s="3" t="s">
        <v>45253</v>
      </c>
      <c r="G9946" s="3" t="s">
        <v>11799</v>
      </c>
      <c r="H9946" s="3" t="s">
        <v>45254</v>
      </c>
    </row>
    <row r="9947" spans="1:8" ht="58" x14ac:dyDescent="0.35">
      <c r="A9947" s="4">
        <v>33221</v>
      </c>
      <c r="B9947" s="1">
        <v>45266</v>
      </c>
      <c r="C9947" s="2">
        <v>0.57458333333333333</v>
      </c>
      <c r="D9947" s="3" t="s">
        <v>985</v>
      </c>
      <c r="E9947" s="3" t="s">
        <v>45257</v>
      </c>
      <c r="F9947" s="3" t="s">
        <v>45255</v>
      </c>
      <c r="G9947" s="3" t="s">
        <v>45256</v>
      </c>
      <c r="H9947" s="3" t="s">
        <v>1325</v>
      </c>
    </row>
    <row r="9948" spans="1:8" ht="58" x14ac:dyDescent="0.35">
      <c r="A9948" s="4">
        <v>33221</v>
      </c>
      <c r="B9948" s="1">
        <v>45266</v>
      </c>
      <c r="C9948" s="2">
        <v>0.57487268518518519</v>
      </c>
      <c r="D9948" s="3" t="s">
        <v>985</v>
      </c>
      <c r="E9948" s="3" t="s">
        <v>45257</v>
      </c>
      <c r="F9948" s="3" t="s">
        <v>45255</v>
      </c>
      <c r="G9948" s="3" t="s">
        <v>45256</v>
      </c>
      <c r="H9948" s="3" t="s">
        <v>45258</v>
      </c>
    </row>
    <row r="9949" spans="1:8" x14ac:dyDescent="0.35">
      <c r="A9949" s="4">
        <v>205806</v>
      </c>
      <c r="B9949" s="1">
        <v>45266</v>
      </c>
      <c r="C9949" s="2">
        <v>0.57820601851851849</v>
      </c>
      <c r="D9949" s="3" t="s">
        <v>45259</v>
      </c>
      <c r="E9949" s="3" t="s">
        <v>12533</v>
      </c>
      <c r="F9949" s="3" t="s">
        <v>45260</v>
      </c>
      <c r="G9949" s="3" t="s">
        <v>12527</v>
      </c>
      <c r="H9949" s="3" t="s">
        <v>21123</v>
      </c>
    </row>
    <row r="9950" spans="1:8" ht="72.5" x14ac:dyDescent="0.35">
      <c r="A9950" s="4">
        <v>40077</v>
      </c>
      <c r="B9950" s="1">
        <v>45266</v>
      </c>
      <c r="C9950" s="2">
        <v>0.58206018518518521</v>
      </c>
      <c r="D9950" s="3" t="s">
        <v>45261</v>
      </c>
      <c r="E9950" s="3" t="s">
        <v>45265</v>
      </c>
      <c r="F9950" s="3" t="s">
        <v>45262</v>
      </c>
      <c r="G9950" s="3" t="s">
        <v>45263</v>
      </c>
      <c r="H9950" s="3" t="s">
        <v>45264</v>
      </c>
    </row>
    <row r="9951" spans="1:8" ht="29" x14ac:dyDescent="0.35">
      <c r="A9951" s="4">
        <v>205806</v>
      </c>
      <c r="B9951" s="1">
        <v>45266</v>
      </c>
      <c r="C9951" s="2">
        <v>0.58215277777777774</v>
      </c>
      <c r="D9951" s="3" t="s">
        <v>45259</v>
      </c>
      <c r="E9951" s="3" t="s">
        <v>45266</v>
      </c>
      <c r="F9951" s="3" t="s">
        <v>45260</v>
      </c>
      <c r="G9951" s="3" t="s">
        <v>12527</v>
      </c>
      <c r="H9951" s="3" t="s">
        <v>21123</v>
      </c>
    </row>
    <row r="9952" spans="1:8" ht="29" x14ac:dyDescent="0.35">
      <c r="A9952" s="4">
        <v>207714</v>
      </c>
      <c r="B9952" s="1">
        <v>45266</v>
      </c>
      <c r="C9952" s="2">
        <v>0.58329861111111114</v>
      </c>
      <c r="D9952" s="3" t="s">
        <v>167</v>
      </c>
      <c r="E9952" s="3" t="s">
        <v>45267</v>
      </c>
      <c r="F9952" s="3" t="s">
        <v>11242</v>
      </c>
      <c r="G9952" s="3" t="s">
        <v>45267</v>
      </c>
      <c r="H9952" s="3" t="s">
        <v>14267</v>
      </c>
    </row>
    <row r="9953" spans="1:8" ht="87" x14ac:dyDescent="0.35">
      <c r="A9953" s="4">
        <v>38096</v>
      </c>
      <c r="B9953" s="1">
        <v>45266</v>
      </c>
      <c r="C9953" s="2">
        <v>0.58537037037037043</v>
      </c>
      <c r="D9953" s="3" t="s">
        <v>755</v>
      </c>
      <c r="E9953" s="3" t="s">
        <v>45271</v>
      </c>
      <c r="F9953" s="3" t="s">
        <v>45268</v>
      </c>
      <c r="G9953" s="3" t="s">
        <v>45269</v>
      </c>
      <c r="H9953" s="3" t="s">
        <v>45270</v>
      </c>
    </row>
    <row r="9954" spans="1:8" ht="29" x14ac:dyDescent="0.35">
      <c r="A9954" s="4">
        <v>182988</v>
      </c>
      <c r="B9954" s="1">
        <v>45266</v>
      </c>
      <c r="C9954" s="2">
        <v>0.58643518518518511</v>
      </c>
      <c r="D9954" s="3" t="s">
        <v>45272</v>
      </c>
      <c r="E9954" s="3" t="s">
        <v>45272</v>
      </c>
      <c r="F9954" s="3" t="s">
        <v>45273</v>
      </c>
      <c r="G9954" s="3" t="s">
        <v>45272</v>
      </c>
      <c r="H9954" s="3" t="s">
        <v>12032</v>
      </c>
    </row>
    <row r="9955" spans="1:8" ht="29" x14ac:dyDescent="0.35">
      <c r="A9955" s="4">
        <v>38101</v>
      </c>
      <c r="B9955" s="1">
        <v>45266</v>
      </c>
      <c r="C9955" s="2">
        <v>0.58917824074074077</v>
      </c>
      <c r="D9955" s="3" t="s">
        <v>45274</v>
      </c>
      <c r="E9955" s="3" t="s">
        <v>14974</v>
      </c>
      <c r="F9955" s="3" t="s">
        <v>45275</v>
      </c>
      <c r="G9955" s="3" t="s">
        <v>45276</v>
      </c>
      <c r="H9955" s="3" t="s">
        <v>45277</v>
      </c>
    </row>
    <row r="9956" spans="1:8" ht="43.5" x14ac:dyDescent="0.35">
      <c r="A9956" s="4">
        <v>166691</v>
      </c>
      <c r="B9956" s="1">
        <v>45266</v>
      </c>
      <c r="C9956" s="2">
        <v>0.59067129629629633</v>
      </c>
      <c r="D9956" s="3" t="s">
        <v>45278</v>
      </c>
      <c r="E9956" s="3" t="s">
        <v>45281</v>
      </c>
      <c r="F9956" s="3" t="s">
        <v>45279</v>
      </c>
      <c r="G9956" s="3" t="s">
        <v>11874</v>
      </c>
      <c r="H9956" s="3" t="s">
        <v>45280</v>
      </c>
    </row>
    <row r="9957" spans="1:8" ht="101.5" x14ac:dyDescent="0.35">
      <c r="A9957" s="4">
        <v>33530</v>
      </c>
      <c r="B9957" s="1">
        <v>45266</v>
      </c>
      <c r="C9957" s="2">
        <v>0.59174768518518517</v>
      </c>
      <c r="D9957" s="3" t="s">
        <v>10285</v>
      </c>
      <c r="E9957" s="3" t="s">
        <v>45285</v>
      </c>
      <c r="F9957" s="3" t="s">
        <v>45282</v>
      </c>
      <c r="G9957" s="3" t="s">
        <v>45283</v>
      </c>
      <c r="H9957" s="3" t="s">
        <v>45284</v>
      </c>
    </row>
    <row r="9958" spans="1:8" ht="101.5" x14ac:dyDescent="0.35">
      <c r="A9958" s="4">
        <v>200866</v>
      </c>
      <c r="B9958" s="1">
        <v>45266</v>
      </c>
      <c r="C9958" s="2">
        <v>0.59252314814814822</v>
      </c>
      <c r="D9958" s="3" t="s">
        <v>325</v>
      </c>
      <c r="E9958" s="3" t="s">
        <v>45288</v>
      </c>
      <c r="F9958" s="3" t="s">
        <v>14538</v>
      </c>
      <c r="G9958" s="3" t="s">
        <v>45286</v>
      </c>
      <c r="H9958" s="3" t="s">
        <v>45287</v>
      </c>
    </row>
    <row r="9959" spans="1:8" x14ac:dyDescent="0.35">
      <c r="A9959" s="4">
        <v>6946</v>
      </c>
      <c r="B9959" s="1">
        <v>45266</v>
      </c>
      <c r="C9959" s="2">
        <v>0.59309027777777779</v>
      </c>
      <c r="D9959" s="3" t="s">
        <v>1436</v>
      </c>
      <c r="E9959" s="3" t="s">
        <v>13284</v>
      </c>
      <c r="F9959" s="3" t="s">
        <v>12899</v>
      </c>
      <c r="G9959" s="3" t="s">
        <v>13284</v>
      </c>
      <c r="H9959" s="3" t="s">
        <v>12234</v>
      </c>
    </row>
    <row r="9960" spans="1:8" x14ac:dyDescent="0.35">
      <c r="A9960" s="4">
        <v>52023</v>
      </c>
      <c r="B9960" s="1">
        <v>45266</v>
      </c>
      <c r="C9960" s="2">
        <v>0.59906249999999994</v>
      </c>
      <c r="D9960" s="3" t="s">
        <v>985</v>
      </c>
      <c r="E9960" s="3" t="s">
        <v>14975</v>
      </c>
      <c r="F9960" s="3" t="s">
        <v>44863</v>
      </c>
      <c r="G9960" s="3" t="s">
        <v>14975</v>
      </c>
      <c r="H9960" s="3" t="s">
        <v>11630</v>
      </c>
    </row>
    <row r="9961" spans="1:8" x14ac:dyDescent="0.35">
      <c r="A9961" s="4">
        <v>50441</v>
      </c>
      <c r="B9961" s="1">
        <v>45266</v>
      </c>
      <c r="C9961" s="2">
        <v>0.60056712962962966</v>
      </c>
      <c r="D9961" s="3" t="s">
        <v>14926</v>
      </c>
      <c r="E9961" s="3" t="s">
        <v>14926</v>
      </c>
      <c r="F9961" s="3" t="s">
        <v>10571</v>
      </c>
      <c r="G9961" s="3" t="s">
        <v>14926</v>
      </c>
      <c r="H9961" s="3" t="s">
        <v>45289</v>
      </c>
    </row>
    <row r="9962" spans="1:8" ht="29" x14ac:dyDescent="0.35">
      <c r="A9962" s="4">
        <v>208706</v>
      </c>
      <c r="B9962" s="1">
        <v>45266</v>
      </c>
      <c r="C9962" s="2">
        <v>0.60247685185185185</v>
      </c>
      <c r="D9962" s="3" t="s">
        <v>167</v>
      </c>
      <c r="E9962" s="3" t="s">
        <v>45291</v>
      </c>
      <c r="F9962" s="3" t="s">
        <v>45290</v>
      </c>
      <c r="G9962" s="3" t="s">
        <v>10823</v>
      </c>
      <c r="H9962" s="3" t="s">
        <v>14445</v>
      </c>
    </row>
    <row r="9963" spans="1:8" ht="58" x14ac:dyDescent="0.35">
      <c r="A9963" s="4">
        <v>42668</v>
      </c>
      <c r="B9963" s="1">
        <v>45266</v>
      </c>
      <c r="C9963" s="2">
        <v>0.60379629629629628</v>
      </c>
      <c r="D9963" s="3" t="s">
        <v>45292</v>
      </c>
      <c r="E9963" s="3" t="s">
        <v>45296</v>
      </c>
      <c r="F9963" s="3" t="s">
        <v>45293</v>
      </c>
      <c r="G9963" s="3" t="s">
        <v>45294</v>
      </c>
      <c r="H9963" s="3" t="s">
        <v>45295</v>
      </c>
    </row>
    <row r="9964" spans="1:8" ht="43.5" x14ac:dyDescent="0.35">
      <c r="A9964" s="4">
        <v>172187</v>
      </c>
      <c r="B9964" s="1">
        <v>45266</v>
      </c>
      <c r="C9964" s="2">
        <v>0.60410879629629632</v>
      </c>
      <c r="D9964" s="3" t="s">
        <v>45297</v>
      </c>
      <c r="E9964" s="3" t="s">
        <v>45300</v>
      </c>
      <c r="F9964" s="3" t="s">
        <v>45298</v>
      </c>
      <c r="G9964" s="3" t="s">
        <v>12296</v>
      </c>
      <c r="H9964" s="3" t="s">
        <v>45299</v>
      </c>
    </row>
    <row r="9965" spans="1:8" ht="72.5" x14ac:dyDescent="0.35">
      <c r="A9965" s="4">
        <v>82970</v>
      </c>
      <c r="B9965" s="1">
        <v>45266</v>
      </c>
      <c r="C9965" s="2">
        <v>0.60616898148148146</v>
      </c>
      <c r="D9965" s="3" t="s">
        <v>985</v>
      </c>
      <c r="E9965" s="3" t="s">
        <v>45304</v>
      </c>
      <c r="F9965" s="3" t="s">
        <v>45301</v>
      </c>
      <c r="G9965" s="3" t="s">
        <v>45302</v>
      </c>
      <c r="H9965" s="3" t="s">
        <v>45303</v>
      </c>
    </row>
    <row r="9966" spans="1:8" ht="72.5" x14ac:dyDescent="0.35">
      <c r="A9966" s="4">
        <v>46483</v>
      </c>
      <c r="B9966" s="1">
        <v>45266</v>
      </c>
      <c r="C9966" s="2">
        <v>0.61038194444444438</v>
      </c>
      <c r="D9966" s="3" t="s">
        <v>167</v>
      </c>
      <c r="E9966" s="3" t="s">
        <v>45308</v>
      </c>
      <c r="F9966" s="3" t="s">
        <v>45305</v>
      </c>
      <c r="G9966" s="3" t="s">
        <v>45306</v>
      </c>
      <c r="H9966" s="3" t="s">
        <v>45307</v>
      </c>
    </row>
    <row r="9967" spans="1:8" ht="58" x14ac:dyDescent="0.35">
      <c r="A9967" s="4">
        <v>45858</v>
      </c>
      <c r="B9967" s="1">
        <v>45266</v>
      </c>
      <c r="C9967" s="2">
        <v>0.61039351851851853</v>
      </c>
      <c r="D9967" s="3" t="s">
        <v>45309</v>
      </c>
      <c r="E9967" s="3" t="s">
        <v>45311</v>
      </c>
      <c r="F9967" s="3" t="s">
        <v>45310</v>
      </c>
      <c r="G9967" s="3" t="s">
        <v>45311</v>
      </c>
      <c r="H9967" s="3" t="s">
        <v>45312</v>
      </c>
    </row>
    <row r="9968" spans="1:8" ht="29" x14ac:dyDescent="0.35">
      <c r="A9968" s="4">
        <v>53584</v>
      </c>
      <c r="B9968" s="1">
        <v>45266</v>
      </c>
      <c r="C9968" s="2">
        <v>0.61090277777777779</v>
      </c>
      <c r="D9968" s="3" t="s">
        <v>15013</v>
      </c>
      <c r="E9968" s="3" t="s">
        <v>15013</v>
      </c>
      <c r="F9968" s="3" t="s">
        <v>45313</v>
      </c>
      <c r="G9968" s="3" t="s">
        <v>15013</v>
      </c>
      <c r="H9968" s="3" t="s">
        <v>10266</v>
      </c>
    </row>
    <row r="9969" spans="1:8" ht="29" x14ac:dyDescent="0.35">
      <c r="A9969" s="4">
        <v>209041</v>
      </c>
      <c r="B9969" s="1">
        <v>45266</v>
      </c>
      <c r="C9969" s="2">
        <v>0.61207175925925927</v>
      </c>
      <c r="D9969" s="3" t="s">
        <v>1702</v>
      </c>
      <c r="E9969" s="3" t="s">
        <v>45316</v>
      </c>
      <c r="F9969" s="3" t="s">
        <v>45314</v>
      </c>
      <c r="G9969" s="3" t="s">
        <v>13550</v>
      </c>
      <c r="H9969" s="3" t="s">
        <v>45315</v>
      </c>
    </row>
    <row r="9970" spans="1:8" ht="29" x14ac:dyDescent="0.35">
      <c r="A9970" s="4">
        <v>71788</v>
      </c>
      <c r="B9970" s="1">
        <v>45266</v>
      </c>
      <c r="C9970" s="2">
        <v>0.6133333333333334</v>
      </c>
      <c r="D9970" s="3" t="s">
        <v>45317</v>
      </c>
      <c r="E9970" s="3" t="s">
        <v>43743</v>
      </c>
      <c r="F9970" s="3" t="s">
        <v>45318</v>
      </c>
      <c r="G9970" s="3" t="s">
        <v>45319</v>
      </c>
      <c r="H9970" s="3" t="s">
        <v>14393</v>
      </c>
    </row>
    <row r="9971" spans="1:8" ht="43.5" x14ac:dyDescent="0.35">
      <c r="A9971" s="4">
        <v>44094</v>
      </c>
      <c r="B9971" s="1">
        <v>45266</v>
      </c>
      <c r="C9971" s="2">
        <v>0.61758101851851854</v>
      </c>
      <c r="D9971" s="3" t="s">
        <v>11851</v>
      </c>
      <c r="E9971" s="3" t="s">
        <v>45322</v>
      </c>
      <c r="F9971" s="3" t="s">
        <v>45320</v>
      </c>
      <c r="G9971" s="3" t="s">
        <v>11839</v>
      </c>
      <c r="H9971" s="3" t="s">
        <v>45321</v>
      </c>
    </row>
    <row r="9972" spans="1:8" ht="29" x14ac:dyDescent="0.35">
      <c r="A9972" s="4">
        <v>116869</v>
      </c>
      <c r="B9972" s="1">
        <v>45266</v>
      </c>
      <c r="C9972" s="2">
        <v>0.61778935185185191</v>
      </c>
      <c r="D9972" s="3" t="s">
        <v>1702</v>
      </c>
      <c r="E9972" s="3" t="s">
        <v>45325</v>
      </c>
      <c r="F9972" s="3" t="s">
        <v>45323</v>
      </c>
      <c r="G9972" s="3" t="s">
        <v>12199</v>
      </c>
      <c r="H9972" s="3" t="s">
        <v>45324</v>
      </c>
    </row>
    <row r="9973" spans="1:8" ht="43.5" x14ac:dyDescent="0.35">
      <c r="A9973" s="4">
        <v>50472</v>
      </c>
      <c r="B9973" s="1">
        <v>45266</v>
      </c>
      <c r="C9973" s="2">
        <v>0.61865740740740738</v>
      </c>
      <c r="D9973" s="3" t="s">
        <v>45326</v>
      </c>
      <c r="E9973" s="3" t="s">
        <v>20231</v>
      </c>
      <c r="F9973" s="3" t="s">
        <v>45327</v>
      </c>
      <c r="G9973" s="3" t="s">
        <v>11334</v>
      </c>
      <c r="H9973" s="3" t="s">
        <v>45328</v>
      </c>
    </row>
    <row r="9974" spans="1:8" ht="29" x14ac:dyDescent="0.35">
      <c r="A9974" s="4">
        <v>59617</v>
      </c>
      <c r="B9974" s="1">
        <v>45266</v>
      </c>
      <c r="C9974" s="2">
        <v>0.6193981481481482</v>
      </c>
      <c r="D9974" s="3" t="s">
        <v>167</v>
      </c>
      <c r="E9974" s="3" t="s">
        <v>15269</v>
      </c>
      <c r="F9974" s="3" t="s">
        <v>45329</v>
      </c>
      <c r="G9974" s="3" t="s">
        <v>15269</v>
      </c>
      <c r="H9974" s="3" t="s">
        <v>45330</v>
      </c>
    </row>
    <row r="9975" spans="1:8" ht="43.5" x14ac:dyDescent="0.35">
      <c r="A9975" s="4">
        <v>55771</v>
      </c>
      <c r="B9975" s="1">
        <v>45266</v>
      </c>
      <c r="C9975" s="2">
        <v>0.62608796296296299</v>
      </c>
      <c r="D9975" s="3" t="s">
        <v>45331</v>
      </c>
      <c r="E9975" s="3" t="s">
        <v>45335</v>
      </c>
      <c r="F9975" s="3" t="s">
        <v>45332</v>
      </c>
      <c r="G9975" s="3" t="s">
        <v>45333</v>
      </c>
      <c r="H9975" s="3" t="s">
        <v>45334</v>
      </c>
    </row>
    <row r="9976" spans="1:8" x14ac:dyDescent="0.35">
      <c r="A9976" s="4">
        <v>208703</v>
      </c>
      <c r="B9976" s="1">
        <v>45266</v>
      </c>
      <c r="C9976" s="2">
        <v>0.62657407407407406</v>
      </c>
      <c r="D9976" s="3" t="s">
        <v>10401</v>
      </c>
      <c r="E9976" s="3" t="s">
        <v>10401</v>
      </c>
      <c r="F9976" s="3" t="s">
        <v>11114</v>
      </c>
      <c r="G9976" s="3" t="s">
        <v>10401</v>
      </c>
      <c r="H9976" s="3" t="s">
        <v>45336</v>
      </c>
    </row>
    <row r="9977" spans="1:8" ht="29" x14ac:dyDescent="0.35">
      <c r="A9977" s="4">
        <v>44116</v>
      </c>
      <c r="B9977" s="1">
        <v>45266</v>
      </c>
      <c r="C9977" s="2">
        <v>0.62719907407407405</v>
      </c>
      <c r="D9977" s="3" t="s">
        <v>1403</v>
      </c>
      <c r="E9977" s="3" t="s">
        <v>45339</v>
      </c>
      <c r="F9977" s="3" t="s">
        <v>11242</v>
      </c>
      <c r="G9977" s="3" t="s">
        <v>45337</v>
      </c>
      <c r="H9977" s="3" t="s">
        <v>45338</v>
      </c>
    </row>
    <row r="9978" spans="1:8" ht="43.5" x14ac:dyDescent="0.35">
      <c r="A9978" s="4">
        <v>160598</v>
      </c>
      <c r="B9978" s="1">
        <v>45266</v>
      </c>
      <c r="C9978" s="2">
        <v>0.6293171296296296</v>
      </c>
      <c r="D9978" s="3" t="s">
        <v>45340</v>
      </c>
      <c r="E9978" s="3" t="s">
        <v>45344</v>
      </c>
      <c r="F9978" s="3" t="s">
        <v>45341</v>
      </c>
      <c r="G9978" s="3" t="s">
        <v>45342</v>
      </c>
      <c r="H9978" s="3" t="s">
        <v>45343</v>
      </c>
    </row>
    <row r="9979" spans="1:8" x14ac:dyDescent="0.35">
      <c r="A9979" s="4">
        <v>53285</v>
      </c>
      <c r="B9979" s="1">
        <v>45266</v>
      </c>
      <c r="C9979" s="2">
        <v>0.63208333333333333</v>
      </c>
      <c r="D9979" s="3" t="s">
        <v>45345</v>
      </c>
      <c r="E9979" s="3" t="s">
        <v>45345</v>
      </c>
      <c r="F9979" s="3" t="s">
        <v>45346</v>
      </c>
      <c r="G9979" s="3" t="s">
        <v>45345</v>
      </c>
      <c r="H9979" s="3" t="s">
        <v>45347</v>
      </c>
    </row>
    <row r="9980" spans="1:8" ht="72.5" x14ac:dyDescent="0.35">
      <c r="A9980" s="4">
        <v>49853</v>
      </c>
      <c r="B9980" s="1">
        <v>45266</v>
      </c>
      <c r="C9980" s="2">
        <v>0.63484953703703706</v>
      </c>
      <c r="D9980" s="3" t="s">
        <v>167</v>
      </c>
      <c r="E9980" s="3" t="s">
        <v>45351</v>
      </c>
      <c r="F9980" s="3" t="s">
        <v>45348</v>
      </c>
      <c r="G9980" s="3" t="s">
        <v>45349</v>
      </c>
      <c r="H9980" s="3" t="s">
        <v>45350</v>
      </c>
    </row>
    <row r="9981" spans="1:8" ht="101.5" x14ac:dyDescent="0.35">
      <c r="A9981" s="4">
        <v>152670</v>
      </c>
      <c r="B9981" s="1">
        <v>45266</v>
      </c>
      <c r="C9981" s="2">
        <v>0.63553240740740746</v>
      </c>
      <c r="D9981" s="3" t="s">
        <v>10615</v>
      </c>
      <c r="E9981" s="3" t="s">
        <v>45353</v>
      </c>
      <c r="F9981" s="3" t="s">
        <v>45352</v>
      </c>
      <c r="G9981" s="3" t="s">
        <v>45353</v>
      </c>
      <c r="H9981" s="3" t="s">
        <v>45354</v>
      </c>
    </row>
    <row r="9982" spans="1:8" ht="43.5" x14ac:dyDescent="0.35">
      <c r="A9982" s="4">
        <v>200094</v>
      </c>
      <c r="B9982" s="1">
        <v>45266</v>
      </c>
      <c r="C9982" s="2">
        <v>0.63711805555555556</v>
      </c>
      <c r="D9982" s="3" t="s">
        <v>1702</v>
      </c>
      <c r="E9982" s="3" t="s">
        <v>45357</v>
      </c>
      <c r="F9982" s="3" t="s">
        <v>45355</v>
      </c>
      <c r="G9982" s="3" t="s">
        <v>12011</v>
      </c>
      <c r="H9982" s="3" t="s">
        <v>45356</v>
      </c>
    </row>
    <row r="9983" spans="1:8" x14ac:dyDescent="0.35">
      <c r="A9983" s="4">
        <v>34498</v>
      </c>
      <c r="B9983" s="1">
        <v>45266</v>
      </c>
      <c r="C9983" s="2">
        <v>0.63813657407407409</v>
      </c>
      <c r="D9983" s="3" t="s">
        <v>12079</v>
      </c>
      <c r="E9983" s="3" t="s">
        <v>45360</v>
      </c>
      <c r="F9983" s="3" t="s">
        <v>45358</v>
      </c>
      <c r="G9983" s="3" t="s">
        <v>11882</v>
      </c>
      <c r="H9983" s="3" t="s">
        <v>45359</v>
      </c>
    </row>
    <row r="9984" spans="1:8" ht="87" x14ac:dyDescent="0.35">
      <c r="A9984" s="4">
        <v>8645</v>
      </c>
      <c r="B9984" s="1">
        <v>45266</v>
      </c>
      <c r="C9984" s="2">
        <v>0.64056712962962969</v>
      </c>
      <c r="D9984" s="3" t="s">
        <v>985</v>
      </c>
      <c r="E9984" s="3" t="s">
        <v>45363</v>
      </c>
      <c r="F9984" s="3" t="s">
        <v>45361</v>
      </c>
      <c r="G9984" s="3" t="s">
        <v>45362</v>
      </c>
      <c r="H9984" s="3" t="s">
        <v>1123</v>
      </c>
    </row>
    <row r="9985" spans="1:8" ht="43.5" x14ac:dyDescent="0.35">
      <c r="A9985" s="4">
        <v>62793</v>
      </c>
      <c r="B9985" s="1">
        <v>45266</v>
      </c>
      <c r="C9985" s="2">
        <v>0.64121527777777776</v>
      </c>
      <c r="D9985" s="3" t="s">
        <v>167</v>
      </c>
      <c r="E9985" s="3" t="s">
        <v>15270</v>
      </c>
      <c r="F9985" s="3" t="s">
        <v>45364</v>
      </c>
      <c r="G9985" s="3" t="s">
        <v>45365</v>
      </c>
      <c r="H9985" s="3" t="s">
        <v>45366</v>
      </c>
    </row>
    <row r="9986" spans="1:8" ht="87" x14ac:dyDescent="0.35">
      <c r="A9986" s="4">
        <v>8645</v>
      </c>
      <c r="B9986" s="1">
        <v>45266</v>
      </c>
      <c r="C9986" s="2">
        <v>0.6423726851851852</v>
      </c>
      <c r="D9986" s="3" t="s">
        <v>985</v>
      </c>
      <c r="E9986" s="3" t="s">
        <v>45363</v>
      </c>
      <c r="F9986" s="3" t="s">
        <v>45361</v>
      </c>
      <c r="G9986" s="3" t="s">
        <v>45362</v>
      </c>
      <c r="H9986" s="3" t="s">
        <v>45367</v>
      </c>
    </row>
    <row r="9987" spans="1:8" ht="101.5" x14ac:dyDescent="0.35">
      <c r="A9987" s="4">
        <v>179516</v>
      </c>
      <c r="B9987" s="1">
        <v>45266</v>
      </c>
      <c r="C9987" s="2">
        <v>0.64307870370370368</v>
      </c>
      <c r="D9987" s="3" t="s">
        <v>167</v>
      </c>
      <c r="E9987" s="3" t="s">
        <v>45371</v>
      </c>
      <c r="F9987" s="3" t="s">
        <v>45368</v>
      </c>
      <c r="G9987" s="3" t="s">
        <v>45369</v>
      </c>
      <c r="H9987" s="3" t="s">
        <v>45370</v>
      </c>
    </row>
    <row r="9988" spans="1:8" ht="87" x14ac:dyDescent="0.35">
      <c r="A9988" s="4">
        <v>118940</v>
      </c>
      <c r="B9988" s="1">
        <v>45266</v>
      </c>
      <c r="C9988" s="2">
        <v>0.64346064814814818</v>
      </c>
      <c r="D9988" s="3" t="s">
        <v>45372</v>
      </c>
      <c r="E9988" s="3" t="s">
        <v>45376</v>
      </c>
      <c r="F9988" s="3" t="s">
        <v>45373</v>
      </c>
      <c r="G9988" s="3" t="s">
        <v>45374</v>
      </c>
      <c r="H9988" s="3" t="s">
        <v>45375</v>
      </c>
    </row>
    <row r="9989" spans="1:8" ht="43.5" x14ac:dyDescent="0.35">
      <c r="A9989" s="4">
        <v>174171</v>
      </c>
      <c r="B9989" s="1">
        <v>45266</v>
      </c>
      <c r="C9989" s="2">
        <v>0.64437500000000003</v>
      </c>
      <c r="D9989" s="3" t="s">
        <v>45377</v>
      </c>
      <c r="E9989" s="3" t="s">
        <v>45377</v>
      </c>
      <c r="F9989" s="3" t="s">
        <v>1288</v>
      </c>
      <c r="G9989" s="3" t="s">
        <v>45377</v>
      </c>
      <c r="H9989" s="3" t="s">
        <v>12032</v>
      </c>
    </row>
    <row r="9990" spans="1:8" ht="43.5" x14ac:dyDescent="0.35">
      <c r="A9990" s="4">
        <v>88213</v>
      </c>
      <c r="B9990" s="1">
        <v>45266</v>
      </c>
      <c r="C9990" s="2">
        <v>0.64511574074074074</v>
      </c>
      <c r="D9990" s="3" t="s">
        <v>167</v>
      </c>
      <c r="E9990" s="3" t="s">
        <v>45381</v>
      </c>
      <c r="F9990" s="3" t="s">
        <v>45378</v>
      </c>
      <c r="G9990" s="3" t="s">
        <v>45379</v>
      </c>
      <c r="H9990" s="3" t="s">
        <v>45380</v>
      </c>
    </row>
    <row r="9991" spans="1:8" ht="29" x14ac:dyDescent="0.35">
      <c r="A9991" s="4">
        <v>207815</v>
      </c>
      <c r="B9991" s="1">
        <v>45266</v>
      </c>
      <c r="C9991" s="2">
        <v>0.64641203703703709</v>
      </c>
      <c r="D9991" s="3" t="s">
        <v>755</v>
      </c>
      <c r="E9991" s="3" t="s">
        <v>45383</v>
      </c>
      <c r="F9991" s="3" t="s">
        <v>13156</v>
      </c>
      <c r="G9991" s="3" t="s">
        <v>45382</v>
      </c>
      <c r="H9991" s="3" t="s">
        <v>10910</v>
      </c>
    </row>
    <row r="9992" spans="1:8" ht="29" x14ac:dyDescent="0.35">
      <c r="A9992" s="4">
        <v>132377</v>
      </c>
      <c r="B9992" s="1">
        <v>45266</v>
      </c>
      <c r="C9992" s="2">
        <v>0.6466898148148148</v>
      </c>
      <c r="D9992" s="3" t="s">
        <v>45384</v>
      </c>
      <c r="E9992" s="3" t="s">
        <v>20161</v>
      </c>
      <c r="F9992" s="3" t="s">
        <v>45385</v>
      </c>
      <c r="G9992" s="3" t="s">
        <v>45386</v>
      </c>
      <c r="H9992" s="3" t="s">
        <v>45387</v>
      </c>
    </row>
    <row r="9993" spans="1:8" ht="29" x14ac:dyDescent="0.35">
      <c r="A9993" s="4">
        <v>208865</v>
      </c>
      <c r="B9993" s="1">
        <v>45266</v>
      </c>
      <c r="C9993" s="2">
        <v>0.65118055555555554</v>
      </c>
      <c r="D9993" s="3" t="s">
        <v>10615</v>
      </c>
      <c r="E9993" s="3" t="s">
        <v>45390</v>
      </c>
      <c r="F9993" s="3" t="s">
        <v>10720</v>
      </c>
      <c r="G9993" s="3" t="s">
        <v>45388</v>
      </c>
      <c r="H9993" s="3" t="s">
        <v>45389</v>
      </c>
    </row>
    <row r="9994" spans="1:8" ht="58" x14ac:dyDescent="0.35">
      <c r="A9994" s="4">
        <v>36839</v>
      </c>
      <c r="B9994" s="1">
        <v>45266</v>
      </c>
      <c r="C9994" s="2">
        <v>0.65240740740740744</v>
      </c>
      <c r="D9994" s="3" t="s">
        <v>755</v>
      </c>
      <c r="E9994" s="3" t="s">
        <v>45394</v>
      </c>
      <c r="F9994" s="3" t="s">
        <v>45391</v>
      </c>
      <c r="G9994" s="3" t="s">
        <v>45392</v>
      </c>
      <c r="H9994" s="3" t="s">
        <v>45393</v>
      </c>
    </row>
    <row r="9995" spans="1:8" ht="101.5" x14ac:dyDescent="0.35">
      <c r="A9995" s="4">
        <v>90433</v>
      </c>
      <c r="B9995" s="1">
        <v>45266</v>
      </c>
      <c r="C9995" s="2">
        <v>0.66462962962962957</v>
      </c>
      <c r="D9995" s="3" t="s">
        <v>167</v>
      </c>
      <c r="E9995" s="3" t="s">
        <v>45398</v>
      </c>
      <c r="F9995" s="3" t="s">
        <v>45395</v>
      </c>
      <c r="G9995" s="3" t="s">
        <v>45396</v>
      </c>
      <c r="H9995" s="3" t="s">
        <v>45397</v>
      </c>
    </row>
    <row r="9996" spans="1:8" x14ac:dyDescent="0.35">
      <c r="A9996" s="4">
        <v>208655</v>
      </c>
      <c r="B9996" s="1">
        <v>45266</v>
      </c>
      <c r="C9996" s="2">
        <v>0.66489583333333335</v>
      </c>
      <c r="D9996" s="3" t="s">
        <v>12670</v>
      </c>
      <c r="E9996" s="3" t="s">
        <v>45402</v>
      </c>
      <c r="F9996" s="3" t="s">
        <v>45399</v>
      </c>
      <c r="G9996" s="3" t="s">
        <v>45400</v>
      </c>
      <c r="H9996" s="3" t="s">
        <v>45401</v>
      </c>
    </row>
    <row r="9997" spans="1:8" ht="29" x14ac:dyDescent="0.35">
      <c r="A9997" s="4">
        <v>208186</v>
      </c>
      <c r="B9997" s="1">
        <v>45266</v>
      </c>
      <c r="C9997" s="2">
        <v>0.66728009259259258</v>
      </c>
      <c r="D9997" s="3" t="s">
        <v>303</v>
      </c>
      <c r="E9997" s="3" t="s">
        <v>45404</v>
      </c>
      <c r="F9997" s="3" t="s">
        <v>45403</v>
      </c>
      <c r="G9997" s="3" t="s">
        <v>45404</v>
      </c>
      <c r="H9997" s="3" t="s">
        <v>45405</v>
      </c>
    </row>
    <row r="9998" spans="1:8" ht="29" x14ac:dyDescent="0.35">
      <c r="A9998" s="4">
        <v>209816</v>
      </c>
      <c r="B9998" s="1">
        <v>45266</v>
      </c>
      <c r="C9998" s="2">
        <v>0.66736111111111107</v>
      </c>
      <c r="D9998" s="3" t="s">
        <v>45406</v>
      </c>
      <c r="E9998" s="3" t="s">
        <v>45410</v>
      </c>
      <c r="F9998" s="3" t="s">
        <v>45407</v>
      </c>
      <c r="G9998" s="3" t="s">
        <v>45408</v>
      </c>
      <c r="H9998" s="3" t="s">
        <v>45409</v>
      </c>
    </row>
    <row r="9999" spans="1:8" x14ac:dyDescent="0.35">
      <c r="A9999" s="4">
        <v>67612</v>
      </c>
      <c r="B9999" s="1">
        <v>45266</v>
      </c>
      <c r="C9999" s="2">
        <v>0.67390046296296291</v>
      </c>
      <c r="D9999" s="3" t="s">
        <v>985</v>
      </c>
      <c r="E9999" s="3" t="s">
        <v>49</v>
      </c>
      <c r="F9999" s="3" t="s">
        <v>11953</v>
      </c>
      <c r="G9999" s="3" t="s">
        <v>49</v>
      </c>
      <c r="H9999" s="3" t="s">
        <v>10726</v>
      </c>
    </row>
    <row r="10000" spans="1:8" ht="58" x14ac:dyDescent="0.35">
      <c r="A10000" s="4">
        <v>142014</v>
      </c>
      <c r="B10000" s="1">
        <v>45266</v>
      </c>
      <c r="C10000" s="2">
        <v>0.68054398148148154</v>
      </c>
      <c r="D10000" s="3" t="s">
        <v>45411</v>
      </c>
      <c r="E10000" s="3" t="s">
        <v>45415</v>
      </c>
      <c r="F10000" s="3" t="s">
        <v>45412</v>
      </c>
      <c r="G10000" s="3" t="s">
        <v>45413</v>
      </c>
      <c r="H10000" s="3" t="s">
        <v>45414</v>
      </c>
    </row>
    <row r="10001" spans="1:8" ht="87" x14ac:dyDescent="0.35">
      <c r="A10001" s="4">
        <v>44106</v>
      </c>
      <c r="B10001" s="1">
        <v>45266</v>
      </c>
      <c r="C10001" s="2">
        <v>0.72694444444444439</v>
      </c>
      <c r="D10001" s="3" t="s">
        <v>45416</v>
      </c>
      <c r="E10001" s="3" t="s">
        <v>45420</v>
      </c>
      <c r="F10001" s="3" t="s">
        <v>45417</v>
      </c>
      <c r="G10001" s="3" t="s">
        <v>45418</v>
      </c>
      <c r="H10001" s="3" t="s">
        <v>45419</v>
      </c>
    </row>
    <row r="10002" spans="1:8" ht="116" x14ac:dyDescent="0.35">
      <c r="A10002" s="4">
        <v>210120</v>
      </c>
      <c r="B10002" s="1">
        <v>45266</v>
      </c>
      <c r="C10002" s="2">
        <v>0.75245370370370368</v>
      </c>
      <c r="D10002" s="3" t="s">
        <v>45421</v>
      </c>
      <c r="E10002" s="3" t="s">
        <v>45425</v>
      </c>
      <c r="F10002" s="3" t="s">
        <v>45422</v>
      </c>
      <c r="G10002" s="3" t="s">
        <v>45423</v>
      </c>
      <c r="H10002" s="3" t="s">
        <v>45424</v>
      </c>
    </row>
    <row r="10003" spans="1:8" ht="116" x14ac:dyDescent="0.35">
      <c r="A10003" s="4">
        <v>210120</v>
      </c>
      <c r="B10003" s="1">
        <v>45266</v>
      </c>
      <c r="C10003" s="2">
        <v>0.75372685185185195</v>
      </c>
      <c r="D10003" s="3" t="s">
        <v>45426</v>
      </c>
      <c r="E10003" s="3" t="s">
        <v>45427</v>
      </c>
      <c r="F10003" s="3" t="s">
        <v>45422</v>
      </c>
      <c r="G10003" s="3" t="s">
        <v>45423</v>
      </c>
      <c r="H10003" s="3" t="s">
        <v>45424</v>
      </c>
    </row>
    <row r="10004" spans="1:8" ht="43.5" x14ac:dyDescent="0.35">
      <c r="A10004" s="4">
        <v>38278</v>
      </c>
      <c r="B10004" s="1">
        <v>45267</v>
      </c>
      <c r="C10004" s="2">
        <v>0.32394675925925925</v>
      </c>
      <c r="D10004" s="3" t="s">
        <v>45428</v>
      </c>
      <c r="E10004" s="3" t="s">
        <v>45432</v>
      </c>
      <c r="F10004" s="3" t="s">
        <v>45429</v>
      </c>
      <c r="G10004" s="3" t="s">
        <v>45430</v>
      </c>
      <c r="H10004" s="3" t="s">
        <v>45431</v>
      </c>
    </row>
    <row r="10005" spans="1:8" ht="29" x14ac:dyDescent="0.35">
      <c r="A10005" s="4">
        <v>49821</v>
      </c>
      <c r="B10005" s="1">
        <v>45267</v>
      </c>
      <c r="C10005" s="2">
        <v>0.3338888888888889</v>
      </c>
      <c r="D10005" s="3" t="s">
        <v>11867</v>
      </c>
      <c r="E10005" s="3" t="s">
        <v>13591</v>
      </c>
      <c r="F10005" s="3" t="s">
        <v>45433</v>
      </c>
      <c r="G10005" s="3" t="s">
        <v>45434</v>
      </c>
      <c r="H10005" s="3" t="s">
        <v>45435</v>
      </c>
    </row>
    <row r="10006" spans="1:8" ht="43.5" x14ac:dyDescent="0.35">
      <c r="A10006" s="4">
        <v>141553</v>
      </c>
      <c r="B10006" s="1">
        <v>45267</v>
      </c>
      <c r="C10006" s="2">
        <v>0.33756944444444442</v>
      </c>
      <c r="D10006" s="3" t="s">
        <v>1288</v>
      </c>
      <c r="E10006" s="3" t="s">
        <v>45438</v>
      </c>
      <c r="F10006" s="3" t="s">
        <v>45436</v>
      </c>
      <c r="G10006" s="3" t="s">
        <v>11812</v>
      </c>
      <c r="H10006" s="3" t="s">
        <v>45437</v>
      </c>
    </row>
    <row r="10007" spans="1:8" ht="43.5" x14ac:dyDescent="0.35">
      <c r="A10007" s="4">
        <v>118999</v>
      </c>
      <c r="B10007" s="1">
        <v>45267</v>
      </c>
      <c r="C10007" s="2">
        <v>0.34069444444444441</v>
      </c>
      <c r="D10007" s="3" t="s">
        <v>1473</v>
      </c>
      <c r="E10007" s="3" t="s">
        <v>30296</v>
      </c>
      <c r="F10007" s="3" t="s">
        <v>10588</v>
      </c>
      <c r="G10007" s="3" t="s">
        <v>30296</v>
      </c>
      <c r="H10007" s="3" t="s">
        <v>6842</v>
      </c>
    </row>
    <row r="10008" spans="1:8" ht="58" x14ac:dyDescent="0.35">
      <c r="A10008" s="4">
        <v>51732</v>
      </c>
      <c r="B10008" s="1">
        <v>45267</v>
      </c>
      <c r="C10008" s="2">
        <v>0.34254629629629635</v>
      </c>
      <c r="D10008" s="3" t="s">
        <v>10399</v>
      </c>
      <c r="E10008" s="3" t="s">
        <v>45442</v>
      </c>
      <c r="F10008" s="3" t="s">
        <v>45439</v>
      </c>
      <c r="G10008" s="3" t="s">
        <v>45440</v>
      </c>
      <c r="H10008" s="3" t="s">
        <v>45441</v>
      </c>
    </row>
    <row r="10009" spans="1:8" ht="58" x14ac:dyDescent="0.35">
      <c r="A10009" s="4">
        <v>51732</v>
      </c>
      <c r="B10009" s="1">
        <v>45267</v>
      </c>
      <c r="C10009" s="2">
        <v>0.34371527777777783</v>
      </c>
      <c r="D10009" s="3" t="s">
        <v>11496</v>
      </c>
      <c r="E10009" s="3" t="s">
        <v>45442</v>
      </c>
      <c r="F10009" s="3" t="s">
        <v>45439</v>
      </c>
      <c r="G10009" s="3" t="s">
        <v>45440</v>
      </c>
      <c r="H10009" s="3" t="s">
        <v>45443</v>
      </c>
    </row>
    <row r="10010" spans="1:8" ht="29" x14ac:dyDescent="0.35">
      <c r="A10010" s="4">
        <v>55170</v>
      </c>
      <c r="B10010" s="1">
        <v>45267</v>
      </c>
      <c r="C10010" s="2">
        <v>0.34446759259259263</v>
      </c>
      <c r="D10010" s="3" t="s">
        <v>1473</v>
      </c>
      <c r="E10010" s="3" t="s">
        <v>20414</v>
      </c>
      <c r="F10010" s="3" t="s">
        <v>10588</v>
      </c>
      <c r="G10010" s="3" t="s">
        <v>20414</v>
      </c>
      <c r="H10010" s="3" t="s">
        <v>6842</v>
      </c>
    </row>
    <row r="10011" spans="1:8" x14ac:dyDescent="0.35">
      <c r="A10011" s="4">
        <v>123215</v>
      </c>
      <c r="B10011" s="1">
        <v>45267</v>
      </c>
      <c r="C10011" s="2">
        <v>0.34539351851851857</v>
      </c>
      <c r="D10011" s="3" t="s">
        <v>11728</v>
      </c>
      <c r="E10011" s="3" t="s">
        <v>45444</v>
      </c>
      <c r="F10011" s="3" t="s">
        <v>2012</v>
      </c>
      <c r="G10011" s="3" t="s">
        <v>45444</v>
      </c>
      <c r="H10011" s="3" t="s">
        <v>12373</v>
      </c>
    </row>
    <row r="10012" spans="1:8" x14ac:dyDescent="0.35">
      <c r="A10012" s="4">
        <v>164939</v>
      </c>
      <c r="B10012" s="1">
        <v>45267</v>
      </c>
      <c r="C10012" s="2">
        <v>0.34730324074074076</v>
      </c>
      <c r="D10012" s="3" t="s">
        <v>1473</v>
      </c>
      <c r="E10012" s="3" t="s">
        <v>577</v>
      </c>
      <c r="F10012" s="3" t="s">
        <v>45445</v>
      </c>
      <c r="G10012" s="3" t="s">
        <v>45446</v>
      </c>
      <c r="H10012" s="3" t="s">
        <v>6842</v>
      </c>
    </row>
    <row r="10013" spans="1:8" ht="43.5" x14ac:dyDescent="0.35">
      <c r="A10013" s="4">
        <v>205572</v>
      </c>
      <c r="B10013" s="1">
        <v>45267</v>
      </c>
      <c r="C10013" s="2">
        <v>0.34899305555555554</v>
      </c>
      <c r="D10013" s="3" t="s">
        <v>1702</v>
      </c>
      <c r="E10013" s="3" t="s">
        <v>45449</v>
      </c>
      <c r="F10013" s="3" t="s">
        <v>45447</v>
      </c>
      <c r="G10013" s="3" t="s">
        <v>12034</v>
      </c>
      <c r="H10013" s="3" t="s">
        <v>45448</v>
      </c>
    </row>
    <row r="10014" spans="1:8" x14ac:dyDescent="0.35">
      <c r="A10014" s="4">
        <v>182843</v>
      </c>
      <c r="B10014" s="1">
        <v>45267</v>
      </c>
      <c r="C10014" s="2">
        <v>0.35021990740740744</v>
      </c>
      <c r="D10014" s="3" t="s">
        <v>11851</v>
      </c>
      <c r="E10014" s="3" t="s">
        <v>12814</v>
      </c>
      <c r="F10014" s="3" t="s">
        <v>12478</v>
      </c>
      <c r="G10014" s="3" t="s">
        <v>12814</v>
      </c>
      <c r="H10014" s="3" t="s">
        <v>45450</v>
      </c>
    </row>
    <row r="10015" spans="1:8" ht="87" x14ac:dyDescent="0.35">
      <c r="A10015" s="4">
        <v>34054</v>
      </c>
      <c r="B10015" s="1">
        <v>45267</v>
      </c>
      <c r="C10015" s="2">
        <v>0.3508680555555555</v>
      </c>
      <c r="D10015" s="3" t="s">
        <v>10749</v>
      </c>
      <c r="E10015" s="3" t="s">
        <v>45453</v>
      </c>
      <c r="F10015" s="3" t="s">
        <v>45451</v>
      </c>
      <c r="G10015" s="3" t="s">
        <v>681</v>
      </c>
      <c r="H10015" s="3" t="s">
        <v>45452</v>
      </c>
    </row>
    <row r="10016" spans="1:8" ht="29" x14ac:dyDescent="0.35">
      <c r="A10016" s="4">
        <v>70832</v>
      </c>
      <c r="B10016" s="1">
        <v>45267</v>
      </c>
      <c r="C10016" s="2">
        <v>0.35219907407407408</v>
      </c>
      <c r="D10016" s="3" t="s">
        <v>11085</v>
      </c>
      <c r="E10016" s="3" t="s">
        <v>14276</v>
      </c>
      <c r="F10016" s="3" t="s">
        <v>45454</v>
      </c>
      <c r="G10016" s="3" t="s">
        <v>13516</v>
      </c>
      <c r="H10016" s="3" t="s">
        <v>39159</v>
      </c>
    </row>
    <row r="10017" spans="1:8" x14ac:dyDescent="0.35">
      <c r="A10017" s="4">
        <v>126051</v>
      </c>
      <c r="B10017" s="1">
        <v>45267</v>
      </c>
      <c r="C10017" s="2">
        <v>0.35486111111111113</v>
      </c>
      <c r="D10017" s="3" t="s">
        <v>12125</v>
      </c>
      <c r="E10017" s="3" t="s">
        <v>45456</v>
      </c>
      <c r="F10017" s="3" t="s">
        <v>45455</v>
      </c>
      <c r="G10017" s="3" t="s">
        <v>45456</v>
      </c>
      <c r="H10017" s="3" t="s">
        <v>12231</v>
      </c>
    </row>
    <row r="10018" spans="1:8" ht="43.5" x14ac:dyDescent="0.35">
      <c r="A10018" s="4">
        <v>137998</v>
      </c>
      <c r="B10018" s="1">
        <v>45267</v>
      </c>
      <c r="C10018" s="2">
        <v>0.3567939814814815</v>
      </c>
      <c r="D10018" s="3" t="s">
        <v>45457</v>
      </c>
      <c r="E10018" s="3" t="s">
        <v>45459</v>
      </c>
      <c r="F10018" s="3" t="s">
        <v>11469</v>
      </c>
      <c r="G10018" s="3" t="s">
        <v>12389</v>
      </c>
      <c r="H10018" s="3" t="s">
        <v>45458</v>
      </c>
    </row>
    <row r="10019" spans="1:8" ht="58" x14ac:dyDescent="0.35">
      <c r="A10019" s="4">
        <v>201552</v>
      </c>
      <c r="B10019" s="1">
        <v>45267</v>
      </c>
      <c r="C10019" s="2">
        <v>0.35993055555555559</v>
      </c>
      <c r="D10019" s="3" t="s">
        <v>10285</v>
      </c>
      <c r="E10019" s="3" t="s">
        <v>33111</v>
      </c>
      <c r="F10019" s="3" t="s">
        <v>45460</v>
      </c>
      <c r="G10019" s="3" t="s">
        <v>45461</v>
      </c>
      <c r="H10019" s="3" t="s">
        <v>45462</v>
      </c>
    </row>
    <row r="10020" spans="1:8" ht="58" x14ac:dyDescent="0.35">
      <c r="A10020" s="4">
        <v>41807</v>
      </c>
      <c r="B10020" s="1">
        <v>45267</v>
      </c>
      <c r="C10020" s="2">
        <v>0.36099537037037038</v>
      </c>
      <c r="D10020" s="3" t="s">
        <v>45463</v>
      </c>
      <c r="E10020" s="3" t="s">
        <v>13073</v>
      </c>
      <c r="F10020" s="3" t="s">
        <v>45464</v>
      </c>
      <c r="G10020" s="3" t="s">
        <v>10768</v>
      </c>
      <c r="H10020" s="3" t="s">
        <v>45465</v>
      </c>
    </row>
    <row r="10021" spans="1:8" ht="43.5" x14ac:dyDescent="0.35">
      <c r="A10021" s="4">
        <v>40660</v>
      </c>
      <c r="B10021" s="1">
        <v>45267</v>
      </c>
      <c r="C10021" s="2">
        <v>0.36163194444444446</v>
      </c>
      <c r="D10021" s="3" t="s">
        <v>985</v>
      </c>
      <c r="E10021" s="3" t="s">
        <v>45468</v>
      </c>
      <c r="F10021" s="3" t="s">
        <v>45466</v>
      </c>
      <c r="G10021" s="3" t="s">
        <v>45467</v>
      </c>
      <c r="H10021" s="3" t="s">
        <v>39103</v>
      </c>
    </row>
    <row r="10022" spans="1:8" ht="58" x14ac:dyDescent="0.35">
      <c r="A10022" s="4">
        <v>51922</v>
      </c>
      <c r="B10022" s="1">
        <v>45267</v>
      </c>
      <c r="C10022" s="2">
        <v>0.36267361111111113</v>
      </c>
      <c r="D10022" s="3" t="s">
        <v>45469</v>
      </c>
      <c r="E10022" s="3" t="s">
        <v>45473</v>
      </c>
      <c r="F10022" s="3" t="s">
        <v>45470</v>
      </c>
      <c r="G10022" s="3" t="s">
        <v>45471</v>
      </c>
      <c r="H10022" s="3" t="s">
        <v>45472</v>
      </c>
    </row>
    <row r="10023" spans="1:8" ht="72.5" x14ac:dyDescent="0.35">
      <c r="A10023" s="4">
        <v>42037</v>
      </c>
      <c r="B10023" s="1">
        <v>45267</v>
      </c>
      <c r="C10023" s="2">
        <v>0.36424768518518519</v>
      </c>
      <c r="D10023" s="3" t="s">
        <v>45474</v>
      </c>
      <c r="E10023" s="3" t="s">
        <v>45478</v>
      </c>
      <c r="F10023" s="3" t="s">
        <v>45475</v>
      </c>
      <c r="G10023" s="3" t="s">
        <v>45476</v>
      </c>
      <c r="H10023" s="3" t="s">
        <v>45477</v>
      </c>
    </row>
    <row r="10024" spans="1:8" x14ac:dyDescent="0.35">
      <c r="A10024" s="4">
        <v>205732</v>
      </c>
      <c r="B10024" s="1">
        <v>45267</v>
      </c>
      <c r="C10024" s="2">
        <v>0.3662731481481481</v>
      </c>
      <c r="D10024" s="3" t="s">
        <v>12295</v>
      </c>
      <c r="E10024" s="3" t="s">
        <v>11440</v>
      </c>
      <c r="F10024" s="3" t="s">
        <v>12780</v>
      </c>
      <c r="G10024" s="3" t="s">
        <v>11440</v>
      </c>
      <c r="H10024" s="3" t="s">
        <v>45479</v>
      </c>
    </row>
    <row r="10025" spans="1:8" ht="58" x14ac:dyDescent="0.35">
      <c r="A10025" s="4">
        <v>40660</v>
      </c>
      <c r="B10025" s="1">
        <v>45267</v>
      </c>
      <c r="C10025" s="2">
        <v>0.36861111111111106</v>
      </c>
      <c r="D10025" s="3" t="s">
        <v>985</v>
      </c>
      <c r="E10025" s="3" t="s">
        <v>45480</v>
      </c>
      <c r="F10025" s="3" t="s">
        <v>45466</v>
      </c>
      <c r="G10025" s="3" t="s">
        <v>45467</v>
      </c>
      <c r="H10025" s="3" t="s">
        <v>39103</v>
      </c>
    </row>
    <row r="10026" spans="1:8" ht="43.5" x14ac:dyDescent="0.35">
      <c r="A10026" s="4">
        <v>112509</v>
      </c>
      <c r="B10026" s="1">
        <v>45267</v>
      </c>
      <c r="C10026" s="2">
        <v>0.37336805555555558</v>
      </c>
      <c r="D10026" s="3" t="s">
        <v>11085</v>
      </c>
      <c r="E10026" s="3" t="s">
        <v>45483</v>
      </c>
      <c r="F10026" s="3" t="s">
        <v>45481</v>
      </c>
      <c r="G10026" s="3" t="s">
        <v>38077</v>
      </c>
      <c r="H10026" s="3" t="s">
        <v>45482</v>
      </c>
    </row>
    <row r="10027" spans="1:8" ht="58" x14ac:dyDescent="0.35">
      <c r="A10027" s="4">
        <v>38791</v>
      </c>
      <c r="B10027" s="1">
        <v>45267</v>
      </c>
      <c r="C10027" s="2">
        <v>0.3745486111111111</v>
      </c>
      <c r="D10027" s="3" t="s">
        <v>1460</v>
      </c>
      <c r="E10027" s="3" t="s">
        <v>14732</v>
      </c>
      <c r="F10027" s="3" t="s">
        <v>1359</v>
      </c>
      <c r="G10027" s="3" t="s">
        <v>14732</v>
      </c>
      <c r="H10027" s="3" t="s">
        <v>6717</v>
      </c>
    </row>
    <row r="10028" spans="1:8" ht="72.5" x14ac:dyDescent="0.35">
      <c r="A10028" s="4">
        <v>8155</v>
      </c>
      <c r="B10028" s="1">
        <v>45267</v>
      </c>
      <c r="C10028" s="2">
        <v>0.37471064814814814</v>
      </c>
      <c r="D10028" s="3" t="s">
        <v>985</v>
      </c>
      <c r="E10028" s="3" t="s">
        <v>45487</v>
      </c>
      <c r="F10028" s="3" t="s">
        <v>45484</v>
      </c>
      <c r="G10028" s="3" t="s">
        <v>45485</v>
      </c>
      <c r="H10028" s="3" t="s">
        <v>45486</v>
      </c>
    </row>
    <row r="10029" spans="1:8" ht="72.5" x14ac:dyDescent="0.35">
      <c r="A10029" s="4">
        <v>45816</v>
      </c>
      <c r="B10029" s="1">
        <v>45267</v>
      </c>
      <c r="C10029" s="2">
        <v>0.37509259259259259</v>
      </c>
      <c r="D10029" s="3" t="s">
        <v>985</v>
      </c>
      <c r="E10029" s="3" t="s">
        <v>45490</v>
      </c>
      <c r="F10029" s="3" t="s">
        <v>45488</v>
      </c>
      <c r="G10029" s="3" t="s">
        <v>45489</v>
      </c>
      <c r="H10029" s="3" t="s">
        <v>36455</v>
      </c>
    </row>
    <row r="10030" spans="1:8" ht="43.5" x14ac:dyDescent="0.35">
      <c r="A10030" s="4">
        <v>155742</v>
      </c>
      <c r="B10030" s="1">
        <v>45267</v>
      </c>
      <c r="C10030" s="2">
        <v>0.37539351851851849</v>
      </c>
      <c r="D10030" s="3" t="s">
        <v>45491</v>
      </c>
      <c r="E10030" s="3" t="s">
        <v>45494</v>
      </c>
      <c r="F10030" s="3" t="s">
        <v>45492</v>
      </c>
      <c r="G10030" s="3" t="s">
        <v>10421</v>
      </c>
      <c r="H10030" s="3" t="s">
        <v>45493</v>
      </c>
    </row>
    <row r="10031" spans="1:8" x14ac:dyDescent="0.35">
      <c r="A10031" s="4">
        <v>35738</v>
      </c>
      <c r="B10031" s="1">
        <v>45267</v>
      </c>
      <c r="C10031" s="2">
        <v>0.37717592592592591</v>
      </c>
      <c r="D10031" s="3" t="s">
        <v>167</v>
      </c>
      <c r="E10031" s="3" t="s">
        <v>45498</v>
      </c>
      <c r="F10031" s="3" t="s">
        <v>45495</v>
      </c>
      <c r="G10031" s="3" t="s">
        <v>45496</v>
      </c>
      <c r="H10031" s="3" t="s">
        <v>45497</v>
      </c>
    </row>
    <row r="10032" spans="1:8" ht="58" x14ac:dyDescent="0.35">
      <c r="A10032" s="4">
        <v>64876</v>
      </c>
      <c r="B10032" s="1">
        <v>45267</v>
      </c>
      <c r="C10032" s="2">
        <v>0.37759259259259265</v>
      </c>
      <c r="D10032" s="3" t="s">
        <v>10615</v>
      </c>
      <c r="E10032" s="3" t="s">
        <v>45501</v>
      </c>
      <c r="F10032" s="3" t="s">
        <v>45499</v>
      </c>
      <c r="G10032" s="3" t="s">
        <v>15284</v>
      </c>
      <c r="H10032" s="3" t="s">
        <v>45500</v>
      </c>
    </row>
    <row r="10033" spans="1:8" ht="29" x14ac:dyDescent="0.35">
      <c r="A10033" s="4">
        <v>40918</v>
      </c>
      <c r="B10033" s="1">
        <v>45267</v>
      </c>
      <c r="C10033" s="2">
        <v>0.37821759259259258</v>
      </c>
      <c r="D10033" s="3" t="s">
        <v>11070</v>
      </c>
      <c r="E10033" s="3" t="s">
        <v>45505</v>
      </c>
      <c r="F10033" s="3" t="s">
        <v>45502</v>
      </c>
      <c r="G10033" s="3" t="s">
        <v>45503</v>
      </c>
      <c r="H10033" s="3" t="s">
        <v>45504</v>
      </c>
    </row>
    <row r="10034" spans="1:8" ht="72.5" x14ac:dyDescent="0.35">
      <c r="A10034" s="4">
        <v>51009</v>
      </c>
      <c r="B10034" s="1">
        <v>45267</v>
      </c>
      <c r="C10034" s="2">
        <v>0.37869212962962967</v>
      </c>
      <c r="D10034" s="3" t="s">
        <v>45506</v>
      </c>
      <c r="E10034" s="3" t="s">
        <v>45510</v>
      </c>
      <c r="F10034" s="3" t="s">
        <v>45507</v>
      </c>
      <c r="G10034" s="3" t="s">
        <v>45508</v>
      </c>
      <c r="H10034" s="3" t="s">
        <v>45509</v>
      </c>
    </row>
    <row r="10035" spans="1:8" x14ac:dyDescent="0.35">
      <c r="A10035" s="4">
        <v>59804</v>
      </c>
      <c r="B10035" s="1">
        <v>45267</v>
      </c>
      <c r="C10035" s="2">
        <v>0.38123842592592588</v>
      </c>
      <c r="D10035" s="3" t="s">
        <v>1403</v>
      </c>
      <c r="E10035" s="3" t="s">
        <v>45511</v>
      </c>
      <c r="F10035" s="3" t="s">
        <v>12484</v>
      </c>
      <c r="G10035" s="3" t="s">
        <v>45511</v>
      </c>
      <c r="H10035" s="3" t="s">
        <v>10659</v>
      </c>
    </row>
    <row r="10036" spans="1:8" x14ac:dyDescent="0.35">
      <c r="A10036" s="4">
        <v>35465</v>
      </c>
      <c r="B10036" s="1">
        <v>45267</v>
      </c>
      <c r="C10036" s="2">
        <v>0.38134259259259262</v>
      </c>
      <c r="D10036" s="3" t="s">
        <v>755</v>
      </c>
      <c r="E10036" s="3" t="s">
        <v>45512</v>
      </c>
      <c r="F10036" s="3" t="s">
        <v>12739</v>
      </c>
      <c r="G10036" s="3" t="s">
        <v>45512</v>
      </c>
      <c r="H10036" s="3" t="s">
        <v>10992</v>
      </c>
    </row>
    <row r="10037" spans="1:8" ht="43.5" x14ac:dyDescent="0.35">
      <c r="A10037" s="4">
        <v>110475</v>
      </c>
      <c r="B10037" s="1">
        <v>45267</v>
      </c>
      <c r="C10037" s="2">
        <v>0.38263888888888892</v>
      </c>
      <c r="D10037" s="3" t="s">
        <v>1258</v>
      </c>
      <c r="E10037" s="3" t="s">
        <v>15185</v>
      </c>
      <c r="F10037" s="3" t="s">
        <v>45513</v>
      </c>
      <c r="G10037" s="3" t="s">
        <v>45514</v>
      </c>
      <c r="H10037" s="3" t="s">
        <v>45515</v>
      </c>
    </row>
    <row r="10038" spans="1:8" ht="43.5" x14ac:dyDescent="0.35">
      <c r="A10038" s="4">
        <v>67053</v>
      </c>
      <c r="B10038" s="1">
        <v>45267</v>
      </c>
      <c r="C10038" s="2">
        <v>0.3845601851851852</v>
      </c>
      <c r="D10038" s="3" t="s">
        <v>167</v>
      </c>
      <c r="E10038" s="3" t="s">
        <v>14227</v>
      </c>
      <c r="F10038" s="3" t="s">
        <v>14388</v>
      </c>
      <c r="G10038" s="3" t="s">
        <v>45516</v>
      </c>
      <c r="H10038" s="3" t="s">
        <v>14267</v>
      </c>
    </row>
    <row r="10039" spans="1:8" ht="72.5" x14ac:dyDescent="0.35">
      <c r="A10039" s="4">
        <v>43221</v>
      </c>
      <c r="B10039" s="1">
        <v>45267</v>
      </c>
      <c r="C10039" s="2">
        <v>0.38493055555555555</v>
      </c>
      <c r="D10039" s="3" t="s">
        <v>45517</v>
      </c>
      <c r="E10039" s="3" t="s">
        <v>45521</v>
      </c>
      <c r="F10039" s="3" t="s">
        <v>45518</v>
      </c>
      <c r="G10039" s="3" t="s">
        <v>45519</v>
      </c>
      <c r="H10039" s="3" t="s">
        <v>45520</v>
      </c>
    </row>
    <row r="10040" spans="1:8" ht="72.5" x14ac:dyDescent="0.35">
      <c r="A10040" s="4">
        <v>94195</v>
      </c>
      <c r="B10040" s="1">
        <v>45267</v>
      </c>
      <c r="C10040" s="2">
        <v>0.38549768518518518</v>
      </c>
      <c r="D10040" s="3" t="s">
        <v>985</v>
      </c>
      <c r="E10040" s="3" t="s">
        <v>45524</v>
      </c>
      <c r="F10040" s="3" t="s">
        <v>45522</v>
      </c>
      <c r="G10040" s="3" t="s">
        <v>45523</v>
      </c>
      <c r="H10040" s="3" t="s">
        <v>36455</v>
      </c>
    </row>
    <row r="10041" spans="1:8" ht="159.5" x14ac:dyDescent="0.35">
      <c r="A10041" s="4">
        <v>34657</v>
      </c>
      <c r="B10041" s="1">
        <v>45267</v>
      </c>
      <c r="C10041" s="2">
        <v>0.38570601851851855</v>
      </c>
      <c r="D10041" s="3" t="s">
        <v>45525</v>
      </c>
      <c r="E10041" s="3" t="s">
        <v>19589</v>
      </c>
      <c r="F10041" s="3" t="s">
        <v>45526</v>
      </c>
      <c r="G10041" s="3" t="s">
        <v>45527</v>
      </c>
      <c r="H10041" s="3" t="s">
        <v>45528</v>
      </c>
    </row>
    <row r="10042" spans="1:8" ht="43.5" x14ac:dyDescent="0.35">
      <c r="A10042" s="4">
        <v>110475</v>
      </c>
      <c r="B10042" s="1">
        <v>45267</v>
      </c>
      <c r="C10042" s="2">
        <v>0.38862268518518522</v>
      </c>
      <c r="D10042" s="3" t="s">
        <v>1258</v>
      </c>
      <c r="E10042" s="3" t="s">
        <v>15185</v>
      </c>
      <c r="F10042" s="3" t="s">
        <v>45513</v>
      </c>
      <c r="G10042" s="3" t="s">
        <v>45514</v>
      </c>
      <c r="H10042" s="3" t="s">
        <v>45529</v>
      </c>
    </row>
    <row r="10043" spans="1:8" ht="43.5" x14ac:dyDescent="0.35">
      <c r="A10043" s="4">
        <v>152190</v>
      </c>
      <c r="B10043" s="1">
        <v>45267</v>
      </c>
      <c r="C10043" s="2">
        <v>0.39034722222222223</v>
      </c>
      <c r="D10043" s="3" t="s">
        <v>45530</v>
      </c>
      <c r="E10043" s="3" t="s">
        <v>17725</v>
      </c>
      <c r="F10043" s="3" t="s">
        <v>45531</v>
      </c>
      <c r="G10043" s="3" t="s">
        <v>45532</v>
      </c>
      <c r="H10043" s="3" t="s">
        <v>45533</v>
      </c>
    </row>
    <row r="10044" spans="1:8" ht="58" x14ac:dyDescent="0.35">
      <c r="A10044" s="4">
        <v>42877</v>
      </c>
      <c r="B10044" s="1">
        <v>45267</v>
      </c>
      <c r="C10044" s="2">
        <v>0.39086805555555554</v>
      </c>
      <c r="D10044" s="3" t="s">
        <v>1403</v>
      </c>
      <c r="E10044" s="3" t="s">
        <v>15283</v>
      </c>
      <c r="F10044" s="3" t="s">
        <v>14477</v>
      </c>
      <c r="G10044" s="3" t="s">
        <v>15283</v>
      </c>
      <c r="H10044" s="3" t="s">
        <v>14267</v>
      </c>
    </row>
    <row r="10045" spans="1:8" ht="58" x14ac:dyDescent="0.35">
      <c r="A10045" s="4">
        <v>48522</v>
      </c>
      <c r="B10045" s="1">
        <v>45267</v>
      </c>
      <c r="C10045" s="2">
        <v>0.39177083333333335</v>
      </c>
      <c r="D10045" s="3" t="s">
        <v>45534</v>
      </c>
      <c r="E10045" s="3" t="s">
        <v>45538</v>
      </c>
      <c r="F10045" s="3" t="s">
        <v>45535</v>
      </c>
      <c r="G10045" s="3" t="s">
        <v>45536</v>
      </c>
      <c r="H10045" s="3" t="s">
        <v>45537</v>
      </c>
    </row>
    <row r="10046" spans="1:8" ht="116" x14ac:dyDescent="0.35">
      <c r="A10046" s="4">
        <v>40356</v>
      </c>
      <c r="B10046" s="1">
        <v>45267</v>
      </c>
      <c r="C10046" s="2">
        <v>0.39287037037037037</v>
      </c>
      <c r="D10046" s="3" t="s">
        <v>45539</v>
      </c>
      <c r="E10046" s="3" t="s">
        <v>45543</v>
      </c>
      <c r="F10046" s="3" t="s">
        <v>45540</v>
      </c>
      <c r="G10046" s="3" t="s">
        <v>45541</v>
      </c>
      <c r="H10046" s="3" t="s">
        <v>45542</v>
      </c>
    </row>
    <row r="10047" spans="1:8" ht="29" x14ac:dyDescent="0.35">
      <c r="A10047" s="4">
        <v>67826</v>
      </c>
      <c r="B10047" s="1">
        <v>45267</v>
      </c>
      <c r="C10047" s="2">
        <v>0.39739583333333334</v>
      </c>
      <c r="D10047" s="3" t="s">
        <v>45544</v>
      </c>
      <c r="E10047" s="3" t="s">
        <v>45548</v>
      </c>
      <c r="F10047" s="3" t="s">
        <v>45545</v>
      </c>
      <c r="G10047" s="3" t="s">
        <v>45546</v>
      </c>
      <c r="H10047" s="3" t="s">
        <v>45547</v>
      </c>
    </row>
    <row r="10048" spans="1:8" ht="43.5" x14ac:dyDescent="0.35">
      <c r="A10048" s="4">
        <v>179019</v>
      </c>
      <c r="B10048" s="1">
        <v>45267</v>
      </c>
      <c r="C10048" s="2">
        <v>0.39944444444444444</v>
      </c>
      <c r="D10048" s="3" t="s">
        <v>45549</v>
      </c>
      <c r="E10048" s="3" t="s">
        <v>45553</v>
      </c>
      <c r="F10048" s="3" t="s">
        <v>45550</v>
      </c>
      <c r="G10048" s="3" t="s">
        <v>45551</v>
      </c>
      <c r="H10048" s="3" t="s">
        <v>45552</v>
      </c>
    </row>
    <row r="10049" spans="1:8" ht="58" x14ac:dyDescent="0.35">
      <c r="A10049" s="4">
        <v>152343</v>
      </c>
      <c r="B10049" s="1">
        <v>45267</v>
      </c>
      <c r="C10049" s="2">
        <v>0.40001157407407412</v>
      </c>
      <c r="D10049" s="3" t="s">
        <v>167</v>
      </c>
      <c r="E10049" s="3" t="s">
        <v>12761</v>
      </c>
      <c r="F10049" s="3" t="s">
        <v>45554</v>
      </c>
      <c r="G10049" s="3" t="s">
        <v>12761</v>
      </c>
      <c r="H10049" s="3" t="s">
        <v>14362</v>
      </c>
    </row>
    <row r="10050" spans="1:8" ht="43.5" x14ac:dyDescent="0.35">
      <c r="A10050" s="4">
        <v>203287</v>
      </c>
      <c r="B10050" s="1">
        <v>45267</v>
      </c>
      <c r="C10050" s="2">
        <v>0.40061342592592591</v>
      </c>
      <c r="D10050" s="3" t="s">
        <v>45555</v>
      </c>
      <c r="E10050" s="3" t="s">
        <v>45559</v>
      </c>
      <c r="F10050" s="3" t="s">
        <v>45556</v>
      </c>
      <c r="G10050" s="3" t="s">
        <v>45557</v>
      </c>
      <c r="H10050" s="3" t="s">
        <v>45558</v>
      </c>
    </row>
    <row r="10051" spans="1:8" ht="29" x14ac:dyDescent="0.35">
      <c r="A10051" s="4">
        <v>27957</v>
      </c>
      <c r="B10051" s="1">
        <v>45267</v>
      </c>
      <c r="C10051" s="2">
        <v>0.40203703703703703</v>
      </c>
      <c r="D10051" s="3" t="s">
        <v>45560</v>
      </c>
      <c r="E10051" s="3" t="s">
        <v>45564</v>
      </c>
      <c r="F10051" s="3" t="s">
        <v>45561</v>
      </c>
      <c r="G10051" s="3" t="s">
        <v>45562</v>
      </c>
      <c r="H10051" s="3" t="s">
        <v>45563</v>
      </c>
    </row>
    <row r="10052" spans="1:8" ht="203" x14ac:dyDescent="0.35">
      <c r="A10052" s="4">
        <v>34414</v>
      </c>
      <c r="B10052" s="1">
        <v>45267</v>
      </c>
      <c r="C10052" s="2">
        <v>0.40319444444444441</v>
      </c>
      <c r="D10052" s="3" t="s">
        <v>45565</v>
      </c>
      <c r="E10052" s="3" t="s">
        <v>45568</v>
      </c>
      <c r="F10052" s="3" t="s">
        <v>45566</v>
      </c>
      <c r="G10052" s="3" t="s">
        <v>11732</v>
      </c>
      <c r="H10052" s="3" t="s">
        <v>45567</v>
      </c>
    </row>
    <row r="10053" spans="1:8" ht="72.5" x14ac:dyDescent="0.35">
      <c r="A10053" s="4">
        <v>34153</v>
      </c>
      <c r="B10053" s="1">
        <v>45267</v>
      </c>
      <c r="C10053" s="2">
        <v>0.40447916666666667</v>
      </c>
      <c r="D10053" s="3" t="s">
        <v>1460</v>
      </c>
      <c r="E10053" s="3" t="s">
        <v>14767</v>
      </c>
      <c r="F10053" s="3" t="s">
        <v>1359</v>
      </c>
      <c r="G10053" s="3" t="s">
        <v>14767</v>
      </c>
      <c r="H10053" s="3" t="s">
        <v>6717</v>
      </c>
    </row>
    <row r="10054" spans="1:8" ht="72.5" x14ac:dyDescent="0.35">
      <c r="A10054" s="4">
        <v>163474</v>
      </c>
      <c r="B10054" s="1">
        <v>45267</v>
      </c>
      <c r="C10054" s="2">
        <v>0.40607638888888892</v>
      </c>
      <c r="D10054" s="3" t="s">
        <v>45569</v>
      </c>
      <c r="E10054" s="3" t="s">
        <v>39379</v>
      </c>
      <c r="F10054" s="3" t="s">
        <v>45570</v>
      </c>
      <c r="G10054" s="3" t="s">
        <v>45571</v>
      </c>
      <c r="H10054" s="3" t="s">
        <v>45572</v>
      </c>
    </row>
    <row r="10055" spans="1:8" ht="29" x14ac:dyDescent="0.35">
      <c r="A10055" s="4">
        <v>91831</v>
      </c>
      <c r="B10055" s="1">
        <v>45267</v>
      </c>
      <c r="C10055" s="2">
        <v>0.40620370370370368</v>
      </c>
      <c r="D10055" s="3" t="s">
        <v>45573</v>
      </c>
      <c r="E10055" s="3" t="s">
        <v>13581</v>
      </c>
      <c r="F10055" s="3" t="s">
        <v>45574</v>
      </c>
      <c r="G10055" s="3" t="s">
        <v>45575</v>
      </c>
      <c r="H10055" s="3" t="s">
        <v>45576</v>
      </c>
    </row>
    <row r="10056" spans="1:8" x14ac:dyDescent="0.35">
      <c r="A10056" s="4">
        <v>49914</v>
      </c>
      <c r="B10056" s="1">
        <v>45267</v>
      </c>
      <c r="C10056" s="2">
        <v>0.40640046296296295</v>
      </c>
      <c r="D10056" s="3" t="s">
        <v>755</v>
      </c>
      <c r="E10056" s="3" t="s">
        <v>45578</v>
      </c>
      <c r="F10056" s="3" t="s">
        <v>12739</v>
      </c>
      <c r="G10056" s="3" t="s">
        <v>45577</v>
      </c>
      <c r="H10056" s="3" t="s">
        <v>10992</v>
      </c>
    </row>
    <row r="10057" spans="1:8" ht="58" x14ac:dyDescent="0.35">
      <c r="A10057" s="4">
        <v>43313</v>
      </c>
      <c r="B10057" s="1">
        <v>45267</v>
      </c>
      <c r="C10057" s="2">
        <v>0.40664351851851849</v>
      </c>
      <c r="D10057" s="3" t="s">
        <v>1436</v>
      </c>
      <c r="E10057" s="3" t="s">
        <v>45581</v>
      </c>
      <c r="F10057" s="3" t="s">
        <v>45579</v>
      </c>
      <c r="G10057" s="3" t="s">
        <v>18990</v>
      </c>
      <c r="H10057" s="3" t="s">
        <v>45580</v>
      </c>
    </row>
    <row r="10058" spans="1:8" x14ac:dyDescent="0.35">
      <c r="A10058" s="4">
        <v>26150</v>
      </c>
      <c r="B10058" s="1">
        <v>45267</v>
      </c>
      <c r="C10058" s="2">
        <v>0.40770833333333334</v>
      </c>
      <c r="D10058" s="3" t="s">
        <v>45582</v>
      </c>
      <c r="E10058" s="3" t="s">
        <v>12560</v>
      </c>
      <c r="F10058" s="3" t="s">
        <v>45583</v>
      </c>
      <c r="G10058" s="3" t="s">
        <v>12560</v>
      </c>
      <c r="H10058" s="3" t="s">
        <v>45584</v>
      </c>
    </row>
    <row r="10059" spans="1:8" ht="58" x14ac:dyDescent="0.35">
      <c r="A10059" s="4">
        <v>73703</v>
      </c>
      <c r="B10059" s="1">
        <v>45267</v>
      </c>
      <c r="C10059" s="2">
        <v>0.41050925925925924</v>
      </c>
      <c r="D10059" s="3" t="s">
        <v>11085</v>
      </c>
      <c r="E10059" s="3" t="s">
        <v>45588</v>
      </c>
      <c r="F10059" s="3" t="s">
        <v>45585</v>
      </c>
      <c r="G10059" s="3" t="s">
        <v>45586</v>
      </c>
      <c r="H10059" s="3" t="s">
        <v>45587</v>
      </c>
    </row>
    <row r="10060" spans="1:8" ht="29" x14ac:dyDescent="0.35">
      <c r="A10060" s="4">
        <v>103175</v>
      </c>
      <c r="B10060" s="1">
        <v>45267</v>
      </c>
      <c r="C10060" s="2">
        <v>0.41099537037037037</v>
      </c>
      <c r="D10060" s="3" t="s">
        <v>45589</v>
      </c>
      <c r="E10060" s="3" t="s">
        <v>45593</v>
      </c>
      <c r="F10060" s="3" t="s">
        <v>45590</v>
      </c>
      <c r="G10060" s="3" t="s">
        <v>45591</v>
      </c>
      <c r="H10060" s="3" t="s">
        <v>45592</v>
      </c>
    </row>
    <row r="10061" spans="1:8" ht="159.5" x14ac:dyDescent="0.35">
      <c r="A10061" s="4">
        <v>8301</v>
      </c>
      <c r="B10061" s="1">
        <v>45267</v>
      </c>
      <c r="C10061" s="2">
        <v>0.41211805555555553</v>
      </c>
      <c r="D10061" s="3" t="s">
        <v>45594</v>
      </c>
      <c r="E10061" s="3" t="s">
        <v>12456</v>
      </c>
      <c r="F10061" s="3" t="s">
        <v>14098</v>
      </c>
      <c r="G10061" s="3" t="s">
        <v>11732</v>
      </c>
      <c r="H10061" s="3" t="s">
        <v>45595</v>
      </c>
    </row>
    <row r="10062" spans="1:8" ht="29" x14ac:dyDescent="0.35">
      <c r="A10062" s="4">
        <v>98515</v>
      </c>
      <c r="B10062" s="1">
        <v>45267</v>
      </c>
      <c r="C10062" s="2">
        <v>0.41267361111111112</v>
      </c>
      <c r="D10062" s="3" t="s">
        <v>45596</v>
      </c>
      <c r="E10062" s="3" t="s">
        <v>45599</v>
      </c>
      <c r="F10062" s="3" t="s">
        <v>45597</v>
      </c>
      <c r="G10062" s="3" t="s">
        <v>45598</v>
      </c>
      <c r="H10062" s="3" t="s">
        <v>10427</v>
      </c>
    </row>
    <row r="10063" spans="1:8" ht="87" x14ac:dyDescent="0.35">
      <c r="A10063" s="4">
        <v>41842</v>
      </c>
      <c r="B10063" s="1">
        <v>45267</v>
      </c>
      <c r="C10063" s="2">
        <v>0.4128472222222222</v>
      </c>
      <c r="D10063" s="3" t="s">
        <v>45600</v>
      </c>
      <c r="E10063" s="3" t="s">
        <v>14070</v>
      </c>
      <c r="F10063" s="3" t="s">
        <v>45601</v>
      </c>
      <c r="G10063" s="3" t="s">
        <v>45602</v>
      </c>
      <c r="H10063" s="3" t="s">
        <v>45603</v>
      </c>
    </row>
    <row r="10064" spans="1:8" ht="43.5" x14ac:dyDescent="0.35">
      <c r="A10064" s="4">
        <v>48723</v>
      </c>
      <c r="B10064" s="1">
        <v>45267</v>
      </c>
      <c r="C10064" s="2">
        <v>0.41435185185185186</v>
      </c>
      <c r="D10064" s="3" t="s">
        <v>985</v>
      </c>
      <c r="E10064" s="3" t="s">
        <v>45606</v>
      </c>
      <c r="F10064" s="3" t="s">
        <v>45604</v>
      </c>
      <c r="G10064" s="3" t="s">
        <v>45605</v>
      </c>
      <c r="H10064" s="3" t="s">
        <v>36455</v>
      </c>
    </row>
    <row r="10065" spans="1:8" ht="58" x14ac:dyDescent="0.35">
      <c r="A10065" s="4">
        <v>48723</v>
      </c>
      <c r="B10065" s="1">
        <v>45267</v>
      </c>
      <c r="C10065" s="2">
        <v>0.41523148148148148</v>
      </c>
      <c r="D10065" s="3" t="s">
        <v>985</v>
      </c>
      <c r="E10065" s="3" t="s">
        <v>45606</v>
      </c>
      <c r="F10065" s="3" t="s">
        <v>45604</v>
      </c>
      <c r="G10065" s="3" t="s">
        <v>45605</v>
      </c>
      <c r="H10065" s="3" t="s">
        <v>45607</v>
      </c>
    </row>
    <row r="10066" spans="1:8" ht="58" x14ac:dyDescent="0.35">
      <c r="A10066" s="4">
        <v>165601</v>
      </c>
      <c r="B10066" s="1">
        <v>45267</v>
      </c>
      <c r="C10066" s="2">
        <v>0.41657407407407404</v>
      </c>
      <c r="D10066" s="3" t="s">
        <v>45608</v>
      </c>
      <c r="E10066" s="3" t="s">
        <v>45611</v>
      </c>
      <c r="F10066" s="3" t="s">
        <v>45609</v>
      </c>
      <c r="G10066" s="3" t="s">
        <v>10840</v>
      </c>
      <c r="H10066" s="3" t="s">
        <v>45610</v>
      </c>
    </row>
    <row r="10067" spans="1:8" ht="58" x14ac:dyDescent="0.35">
      <c r="A10067" s="4">
        <v>48160</v>
      </c>
      <c r="B10067" s="1">
        <v>45267</v>
      </c>
      <c r="C10067" s="2">
        <v>0.4181597222222222</v>
      </c>
      <c r="D10067" s="3" t="s">
        <v>45612</v>
      </c>
      <c r="E10067" s="3" t="s">
        <v>45616</v>
      </c>
      <c r="F10067" s="3" t="s">
        <v>45613</v>
      </c>
      <c r="G10067" s="3" t="s">
        <v>45614</v>
      </c>
      <c r="H10067" s="3" t="s">
        <v>45615</v>
      </c>
    </row>
    <row r="10068" spans="1:8" ht="29" x14ac:dyDescent="0.35">
      <c r="A10068" s="4">
        <v>61506</v>
      </c>
      <c r="B10068" s="1">
        <v>45267</v>
      </c>
      <c r="C10068" s="2">
        <v>0.41853009259259261</v>
      </c>
      <c r="D10068" s="3" t="s">
        <v>755</v>
      </c>
      <c r="E10068" s="3" t="s">
        <v>45617</v>
      </c>
      <c r="F10068" s="3" t="s">
        <v>12739</v>
      </c>
      <c r="G10068" s="3" t="s">
        <v>45617</v>
      </c>
      <c r="H10068" s="3" t="s">
        <v>10992</v>
      </c>
    </row>
    <row r="10069" spans="1:8" ht="101.5" x14ac:dyDescent="0.35">
      <c r="A10069" s="4">
        <v>200096</v>
      </c>
      <c r="B10069" s="1">
        <v>45267</v>
      </c>
      <c r="C10069" s="2">
        <v>0.41944444444444445</v>
      </c>
      <c r="D10069" s="3" t="s">
        <v>985</v>
      </c>
      <c r="E10069" s="3" t="s">
        <v>45621</v>
      </c>
      <c r="F10069" s="3" t="s">
        <v>45618</v>
      </c>
      <c r="G10069" s="3" t="s">
        <v>45619</v>
      </c>
      <c r="H10069" s="3" t="s">
        <v>45620</v>
      </c>
    </row>
    <row r="10070" spans="1:8" ht="29" x14ac:dyDescent="0.35">
      <c r="A10070" s="4">
        <v>190679</v>
      </c>
      <c r="B10070" s="1">
        <v>45267</v>
      </c>
      <c r="C10070" s="2">
        <v>0.42021990740740739</v>
      </c>
      <c r="D10070" s="3" t="s">
        <v>45622</v>
      </c>
      <c r="E10070" s="3" t="s">
        <v>39215</v>
      </c>
      <c r="F10070" s="3" t="s">
        <v>45623</v>
      </c>
      <c r="G10070" s="3" t="s">
        <v>39215</v>
      </c>
      <c r="H10070" s="3" t="s">
        <v>45624</v>
      </c>
    </row>
    <row r="10071" spans="1:8" ht="72.5" x14ac:dyDescent="0.35">
      <c r="A10071" s="4">
        <v>103362</v>
      </c>
      <c r="B10071" s="1">
        <v>45267</v>
      </c>
      <c r="C10071" s="2">
        <v>0.42055555555555557</v>
      </c>
      <c r="D10071" s="3" t="s">
        <v>45625</v>
      </c>
      <c r="E10071" s="3" t="s">
        <v>45628</v>
      </c>
      <c r="F10071" s="3" t="s">
        <v>45626</v>
      </c>
      <c r="G10071" s="3" t="s">
        <v>14965</v>
      </c>
      <c r="H10071" s="3" t="s">
        <v>45627</v>
      </c>
    </row>
    <row r="10072" spans="1:8" ht="43.5" x14ac:dyDescent="0.35">
      <c r="A10072" s="4">
        <v>37362</v>
      </c>
      <c r="B10072" s="1">
        <v>45267</v>
      </c>
      <c r="C10072" s="2">
        <v>0.42499999999999999</v>
      </c>
      <c r="D10072" s="3" t="s">
        <v>985</v>
      </c>
      <c r="E10072" s="3" t="s">
        <v>45631</v>
      </c>
      <c r="F10072" s="3" t="s">
        <v>45629</v>
      </c>
      <c r="G10072" s="3" t="s">
        <v>10409</v>
      </c>
      <c r="H10072" s="3" t="s">
        <v>45630</v>
      </c>
    </row>
    <row r="10073" spans="1:8" x14ac:dyDescent="0.35">
      <c r="A10073" s="4">
        <v>11477</v>
      </c>
      <c r="B10073" s="1">
        <v>45267</v>
      </c>
      <c r="C10073" s="2">
        <v>0.42603009259259261</v>
      </c>
      <c r="D10073" s="3" t="s">
        <v>45632</v>
      </c>
      <c r="E10073" s="3" t="s">
        <v>45634</v>
      </c>
      <c r="F10073" s="3" t="s">
        <v>45633</v>
      </c>
      <c r="G10073" s="3" t="s">
        <v>45634</v>
      </c>
      <c r="H10073" s="3" t="s">
        <v>45635</v>
      </c>
    </row>
    <row r="10074" spans="1:8" ht="29" x14ac:dyDescent="0.35">
      <c r="A10074" s="4">
        <v>173859</v>
      </c>
      <c r="B10074" s="1">
        <v>45267</v>
      </c>
      <c r="C10074" s="2">
        <v>0.42651620370370374</v>
      </c>
      <c r="D10074" s="3" t="s">
        <v>45636</v>
      </c>
      <c r="E10074" s="3" t="s">
        <v>13585</v>
      </c>
      <c r="F10074" s="3" t="s">
        <v>45637</v>
      </c>
      <c r="G10074" s="3" t="s">
        <v>45638</v>
      </c>
      <c r="H10074" s="3" t="s">
        <v>45639</v>
      </c>
    </row>
    <row r="10075" spans="1:8" x14ac:dyDescent="0.35">
      <c r="A10075" s="4">
        <v>13541</v>
      </c>
      <c r="B10075" s="1">
        <v>45267</v>
      </c>
      <c r="C10075" s="2">
        <v>0.4269444444444444</v>
      </c>
      <c r="D10075" s="3" t="s">
        <v>11005</v>
      </c>
      <c r="E10075" s="3" t="s">
        <v>45642</v>
      </c>
      <c r="F10075" s="3" t="s">
        <v>45640</v>
      </c>
      <c r="G10075" s="3" t="s">
        <v>11924</v>
      </c>
      <c r="H10075" s="3" t="s">
        <v>45641</v>
      </c>
    </row>
    <row r="10076" spans="1:8" ht="87" x14ac:dyDescent="0.35">
      <c r="A10076" s="4">
        <v>24292</v>
      </c>
      <c r="B10076" s="1">
        <v>45267</v>
      </c>
      <c r="C10076" s="2">
        <v>0.42708333333333331</v>
      </c>
      <c r="D10076" s="3" t="s">
        <v>45643</v>
      </c>
      <c r="E10076" s="3" t="s">
        <v>13584</v>
      </c>
      <c r="F10076" s="3" t="s">
        <v>45644</v>
      </c>
      <c r="G10076" s="3" t="s">
        <v>13584</v>
      </c>
      <c r="H10076" s="3" t="s">
        <v>45645</v>
      </c>
    </row>
    <row r="10077" spans="1:8" ht="72.5" x14ac:dyDescent="0.35">
      <c r="A10077" s="4">
        <v>194429</v>
      </c>
      <c r="B10077" s="1">
        <v>45267</v>
      </c>
      <c r="C10077" s="2">
        <v>0.42865740740740743</v>
      </c>
      <c r="D10077" s="3" t="s">
        <v>755</v>
      </c>
      <c r="E10077" s="3" t="s">
        <v>45649</v>
      </c>
      <c r="F10077" s="3" t="s">
        <v>45646</v>
      </c>
      <c r="G10077" s="3" t="s">
        <v>45647</v>
      </c>
      <c r="H10077" s="3" t="s">
        <v>45648</v>
      </c>
    </row>
    <row r="10078" spans="1:8" ht="43.5" x14ac:dyDescent="0.35">
      <c r="A10078" s="4">
        <v>41080</v>
      </c>
      <c r="B10078" s="1">
        <v>45267</v>
      </c>
      <c r="C10078" s="2">
        <v>0.43104166666666671</v>
      </c>
      <c r="D10078" s="3" t="s">
        <v>167</v>
      </c>
      <c r="E10078" s="3" t="s">
        <v>13962</v>
      </c>
      <c r="F10078" s="3" t="s">
        <v>11242</v>
      </c>
      <c r="G10078" s="3" t="s">
        <v>13962</v>
      </c>
      <c r="H10078" s="3" t="s">
        <v>14267</v>
      </c>
    </row>
    <row r="10079" spans="1:8" ht="87" x14ac:dyDescent="0.35">
      <c r="A10079" s="4">
        <v>195169</v>
      </c>
      <c r="B10079" s="1">
        <v>45267</v>
      </c>
      <c r="C10079" s="2">
        <v>0.43109953703703702</v>
      </c>
      <c r="D10079" s="3" t="s">
        <v>985</v>
      </c>
      <c r="E10079" s="3" t="s">
        <v>45652</v>
      </c>
      <c r="F10079" s="3" t="s">
        <v>45650</v>
      </c>
      <c r="G10079" s="3" t="s">
        <v>45651</v>
      </c>
      <c r="H10079" s="3" t="s">
        <v>1325</v>
      </c>
    </row>
    <row r="10080" spans="1:8" ht="145" x14ac:dyDescent="0.35">
      <c r="A10080" s="4">
        <v>32947</v>
      </c>
      <c r="B10080" s="1">
        <v>45267</v>
      </c>
      <c r="C10080" s="2">
        <v>0.43379629629629629</v>
      </c>
      <c r="D10080" s="3" t="s">
        <v>45653</v>
      </c>
      <c r="E10080" s="3" t="s">
        <v>45656</v>
      </c>
      <c r="F10080" s="3" t="s">
        <v>45654</v>
      </c>
      <c r="G10080" s="3" t="s">
        <v>11732</v>
      </c>
      <c r="H10080" s="3" t="s">
        <v>45655</v>
      </c>
    </row>
    <row r="10081" spans="1:8" ht="43.5" x14ac:dyDescent="0.35">
      <c r="A10081" s="4">
        <v>166207</v>
      </c>
      <c r="B10081" s="1">
        <v>45267</v>
      </c>
      <c r="C10081" s="2">
        <v>0.435</v>
      </c>
      <c r="D10081" s="3" t="s">
        <v>167</v>
      </c>
      <c r="E10081" s="3" t="s">
        <v>15285</v>
      </c>
      <c r="F10081" s="3" t="s">
        <v>45657</v>
      </c>
      <c r="G10081" s="3" t="s">
        <v>45658</v>
      </c>
      <c r="H10081" s="3" t="s">
        <v>14267</v>
      </c>
    </row>
    <row r="10082" spans="1:8" ht="87" x14ac:dyDescent="0.35">
      <c r="A10082" s="4">
        <v>119842</v>
      </c>
      <c r="B10082" s="1">
        <v>45267</v>
      </c>
      <c r="C10082" s="2">
        <v>0.43556712962962968</v>
      </c>
      <c r="D10082" s="3" t="s">
        <v>45659</v>
      </c>
      <c r="E10082" s="3" t="s">
        <v>45663</v>
      </c>
      <c r="F10082" s="3" t="s">
        <v>45660</v>
      </c>
      <c r="G10082" s="3" t="s">
        <v>45661</v>
      </c>
      <c r="H10082" s="3" t="s">
        <v>45662</v>
      </c>
    </row>
    <row r="10083" spans="1:8" ht="29" x14ac:dyDescent="0.35">
      <c r="A10083" s="4">
        <v>26834</v>
      </c>
      <c r="B10083" s="1">
        <v>45267</v>
      </c>
      <c r="C10083" s="2">
        <v>0.43665509259259255</v>
      </c>
      <c r="D10083" s="3" t="s">
        <v>13508</v>
      </c>
      <c r="E10083" s="3" t="s">
        <v>45666</v>
      </c>
      <c r="F10083" s="3" t="s">
        <v>45664</v>
      </c>
      <c r="G10083" s="3" t="s">
        <v>10420</v>
      </c>
      <c r="H10083" s="3" t="s">
        <v>45665</v>
      </c>
    </row>
    <row r="10084" spans="1:8" ht="43.5" x14ac:dyDescent="0.35">
      <c r="A10084" s="4">
        <v>124515</v>
      </c>
      <c r="B10084" s="1">
        <v>45267</v>
      </c>
      <c r="C10084" s="2">
        <v>0.43775462962962958</v>
      </c>
      <c r="D10084" s="3" t="s">
        <v>45667</v>
      </c>
      <c r="E10084" s="3" t="s">
        <v>45671</v>
      </c>
      <c r="F10084" s="3" t="s">
        <v>45668</v>
      </c>
      <c r="G10084" s="3" t="s">
        <v>45669</v>
      </c>
      <c r="H10084" s="3" t="s">
        <v>45670</v>
      </c>
    </row>
    <row r="10085" spans="1:8" ht="58" x14ac:dyDescent="0.35">
      <c r="A10085" s="4">
        <v>36713</v>
      </c>
      <c r="B10085" s="1">
        <v>45267</v>
      </c>
      <c r="C10085" s="2">
        <v>0.43821759259259263</v>
      </c>
      <c r="D10085" s="3" t="s">
        <v>45672</v>
      </c>
      <c r="E10085" s="3" t="s">
        <v>45676</v>
      </c>
      <c r="F10085" s="3" t="s">
        <v>45673</v>
      </c>
      <c r="G10085" s="3" t="s">
        <v>45674</v>
      </c>
      <c r="H10085" s="3" t="s">
        <v>45675</v>
      </c>
    </row>
    <row r="10086" spans="1:8" ht="58" x14ac:dyDescent="0.35">
      <c r="A10086" s="4">
        <v>157305</v>
      </c>
      <c r="B10086" s="1">
        <v>45267</v>
      </c>
      <c r="C10086" s="2">
        <v>0.43874999999999997</v>
      </c>
      <c r="D10086" s="3" t="s">
        <v>19066</v>
      </c>
      <c r="E10086" s="3" t="s">
        <v>14278</v>
      </c>
      <c r="F10086" s="3" t="s">
        <v>45677</v>
      </c>
      <c r="G10086" s="3" t="s">
        <v>45678</v>
      </c>
      <c r="H10086" s="3" t="s">
        <v>45679</v>
      </c>
    </row>
    <row r="10087" spans="1:8" x14ac:dyDescent="0.35">
      <c r="A10087" s="4">
        <v>206088</v>
      </c>
      <c r="B10087" s="1">
        <v>45267</v>
      </c>
      <c r="C10087" s="2">
        <v>0.43927083333333333</v>
      </c>
      <c r="D10087" s="3" t="s">
        <v>12295</v>
      </c>
      <c r="E10087" s="3" t="s">
        <v>12789</v>
      </c>
      <c r="F10087" s="3" t="s">
        <v>45680</v>
      </c>
      <c r="G10087" s="3" t="s">
        <v>12789</v>
      </c>
      <c r="H10087" s="3" t="s">
        <v>45681</v>
      </c>
    </row>
    <row r="10088" spans="1:8" ht="58" x14ac:dyDescent="0.35">
      <c r="A10088" s="4">
        <v>36713</v>
      </c>
      <c r="B10088" s="1">
        <v>45267</v>
      </c>
      <c r="C10088" s="2">
        <v>0.44009259259259265</v>
      </c>
      <c r="D10088" s="3" t="s">
        <v>45672</v>
      </c>
      <c r="E10088" s="3" t="s">
        <v>45676</v>
      </c>
      <c r="F10088" s="3" t="s">
        <v>45682</v>
      </c>
      <c r="G10088" s="3" t="s">
        <v>45674</v>
      </c>
      <c r="H10088" s="3" t="s">
        <v>45675</v>
      </c>
    </row>
    <row r="10089" spans="1:8" ht="58" x14ac:dyDescent="0.35">
      <c r="A10089" s="4">
        <v>14167</v>
      </c>
      <c r="B10089" s="1">
        <v>45267</v>
      </c>
      <c r="C10089" s="2">
        <v>0.44189814814814815</v>
      </c>
      <c r="D10089" s="3" t="s">
        <v>1403</v>
      </c>
      <c r="E10089" s="3" t="s">
        <v>45685</v>
      </c>
      <c r="F10089" s="3" t="s">
        <v>45683</v>
      </c>
      <c r="G10089" s="3" t="s">
        <v>292</v>
      </c>
      <c r="H10089" s="3" t="s">
        <v>45684</v>
      </c>
    </row>
    <row r="10090" spans="1:8" ht="58" x14ac:dyDescent="0.35">
      <c r="A10090" s="4">
        <v>38385</v>
      </c>
      <c r="B10090" s="1">
        <v>45267</v>
      </c>
      <c r="C10090" s="2">
        <v>0.44238425925925928</v>
      </c>
      <c r="D10090" s="3" t="s">
        <v>45686</v>
      </c>
      <c r="E10090" s="3" t="s">
        <v>45690</v>
      </c>
      <c r="F10090" s="3" t="s">
        <v>45687</v>
      </c>
      <c r="G10090" s="3" t="s">
        <v>45688</v>
      </c>
      <c r="H10090" s="3" t="s">
        <v>45689</v>
      </c>
    </row>
    <row r="10091" spans="1:8" x14ac:dyDescent="0.35">
      <c r="A10091" s="4">
        <v>197414</v>
      </c>
      <c r="B10091" s="1">
        <v>45267</v>
      </c>
      <c r="C10091" s="2">
        <v>0.44408564814814816</v>
      </c>
      <c r="D10091" s="3" t="s">
        <v>11093</v>
      </c>
      <c r="E10091" s="3" t="s">
        <v>45691</v>
      </c>
      <c r="F10091" s="3" t="s">
        <v>2012</v>
      </c>
      <c r="G10091" s="3" t="s">
        <v>45691</v>
      </c>
      <c r="H10091" s="3" t="s">
        <v>10659</v>
      </c>
    </row>
    <row r="10092" spans="1:8" ht="246.5" x14ac:dyDescent="0.35">
      <c r="A10092" s="4">
        <v>40391</v>
      </c>
      <c r="B10092" s="1">
        <v>45267</v>
      </c>
      <c r="C10092" s="2">
        <v>0.44524305555555554</v>
      </c>
      <c r="D10092" s="3" t="s">
        <v>45692</v>
      </c>
      <c r="E10092" s="3" t="s">
        <v>11379</v>
      </c>
      <c r="F10092" s="3" t="s">
        <v>42459</v>
      </c>
      <c r="G10092" s="3" t="s">
        <v>11732</v>
      </c>
      <c r="H10092" s="3" t="s">
        <v>45693</v>
      </c>
    </row>
    <row r="10093" spans="1:8" ht="72.5" x14ac:dyDescent="0.35">
      <c r="A10093" s="4">
        <v>9999</v>
      </c>
      <c r="B10093" s="1">
        <v>45267</v>
      </c>
      <c r="C10093" s="2">
        <v>0.44756944444444446</v>
      </c>
      <c r="D10093" s="3" t="s">
        <v>45694</v>
      </c>
      <c r="E10093" s="3" t="s">
        <v>45698</v>
      </c>
      <c r="F10093" s="3" t="s">
        <v>45695</v>
      </c>
      <c r="G10093" s="3" t="s">
        <v>45696</v>
      </c>
      <c r="H10093" s="3" t="s">
        <v>45697</v>
      </c>
    </row>
    <row r="10094" spans="1:8" ht="58" x14ac:dyDescent="0.35">
      <c r="A10094" s="4">
        <v>123258</v>
      </c>
      <c r="B10094" s="1">
        <v>45267</v>
      </c>
      <c r="C10094" s="2">
        <v>0.44784722222222223</v>
      </c>
      <c r="D10094" s="3" t="s">
        <v>45699</v>
      </c>
      <c r="E10094" s="3" t="s">
        <v>45702</v>
      </c>
      <c r="F10094" s="3" t="s">
        <v>45700</v>
      </c>
      <c r="G10094" s="3" t="s">
        <v>11890</v>
      </c>
      <c r="H10094" s="3" t="s">
        <v>45701</v>
      </c>
    </row>
    <row r="10095" spans="1:8" ht="101.5" x14ac:dyDescent="0.35">
      <c r="A10095" s="4">
        <v>49348</v>
      </c>
      <c r="B10095" s="1">
        <v>45267</v>
      </c>
      <c r="C10095" s="2">
        <v>0.44945601851851852</v>
      </c>
      <c r="D10095" s="3" t="s">
        <v>10615</v>
      </c>
      <c r="E10095" s="3" t="s">
        <v>45703</v>
      </c>
      <c r="F10095" s="3" t="s">
        <v>10962</v>
      </c>
      <c r="G10095" s="3" t="s">
        <v>45703</v>
      </c>
      <c r="H10095" s="3" t="s">
        <v>14362</v>
      </c>
    </row>
    <row r="10096" spans="1:8" ht="43.5" x14ac:dyDescent="0.35">
      <c r="A10096" s="4">
        <v>11950</v>
      </c>
      <c r="B10096" s="1">
        <v>45267</v>
      </c>
      <c r="C10096" s="2">
        <v>0.45008101851851851</v>
      </c>
      <c r="D10096" s="3" t="s">
        <v>10339</v>
      </c>
      <c r="E10096" s="3" t="s">
        <v>45707</v>
      </c>
      <c r="F10096" s="3" t="s">
        <v>45704</v>
      </c>
      <c r="G10096" s="3" t="s">
        <v>45705</v>
      </c>
      <c r="H10096" s="3" t="s">
        <v>45706</v>
      </c>
    </row>
    <row r="10097" spans="1:8" ht="72.5" x14ac:dyDescent="0.35">
      <c r="A10097" s="4">
        <v>9999</v>
      </c>
      <c r="B10097" s="1">
        <v>45267</v>
      </c>
      <c r="C10097" s="2">
        <v>0.45094907407407409</v>
      </c>
      <c r="D10097" s="3" t="s">
        <v>45694</v>
      </c>
      <c r="E10097" s="3" t="s">
        <v>45698</v>
      </c>
      <c r="F10097" s="3" t="s">
        <v>45695</v>
      </c>
      <c r="G10097" s="3" t="s">
        <v>45696</v>
      </c>
      <c r="H10097" s="3" t="s">
        <v>45697</v>
      </c>
    </row>
    <row r="10098" spans="1:8" ht="29" x14ac:dyDescent="0.35">
      <c r="A10098" s="4">
        <v>194601</v>
      </c>
      <c r="B10098" s="1">
        <v>45267</v>
      </c>
      <c r="C10098" s="2">
        <v>0.45109953703703703</v>
      </c>
      <c r="D10098" s="3" t="s">
        <v>11005</v>
      </c>
      <c r="E10098" s="3" t="s">
        <v>45710</v>
      </c>
      <c r="F10098" s="3" t="s">
        <v>45708</v>
      </c>
      <c r="G10098" s="3" t="s">
        <v>11904</v>
      </c>
      <c r="H10098" s="3" t="s">
        <v>45709</v>
      </c>
    </row>
    <row r="10099" spans="1:8" ht="116" x14ac:dyDescent="0.35">
      <c r="A10099" s="4">
        <v>36713</v>
      </c>
      <c r="B10099" s="1">
        <v>45267</v>
      </c>
      <c r="C10099" s="2">
        <v>0.45501157407407411</v>
      </c>
      <c r="D10099" s="3" t="s">
        <v>45672</v>
      </c>
      <c r="E10099" s="3" t="s">
        <v>45676</v>
      </c>
      <c r="F10099" s="3" t="s">
        <v>45711</v>
      </c>
      <c r="G10099" s="3" t="s">
        <v>45674</v>
      </c>
      <c r="H10099" s="3" t="s">
        <v>45712</v>
      </c>
    </row>
    <row r="10100" spans="1:8" ht="58" x14ac:dyDescent="0.35">
      <c r="A10100" s="4">
        <v>206343</v>
      </c>
      <c r="B10100" s="1">
        <v>45267</v>
      </c>
      <c r="C10100" s="2">
        <v>0.45549768518518513</v>
      </c>
      <c r="D10100" s="3" t="s">
        <v>45713</v>
      </c>
      <c r="E10100" s="3" t="s">
        <v>45716</v>
      </c>
      <c r="F10100" s="3" t="s">
        <v>45714</v>
      </c>
      <c r="G10100" s="3" t="s">
        <v>100</v>
      </c>
      <c r="H10100" s="3" t="s">
        <v>45715</v>
      </c>
    </row>
    <row r="10101" spans="1:8" ht="43.5" x14ac:dyDescent="0.35">
      <c r="A10101" s="4">
        <v>49361</v>
      </c>
      <c r="B10101" s="1">
        <v>45267</v>
      </c>
      <c r="C10101" s="2">
        <v>0.45682870370370371</v>
      </c>
      <c r="D10101" s="3" t="s">
        <v>45717</v>
      </c>
      <c r="E10101" s="3" t="s">
        <v>13098</v>
      </c>
      <c r="F10101" s="3" t="s">
        <v>45718</v>
      </c>
      <c r="G10101" s="3" t="s">
        <v>45719</v>
      </c>
      <c r="H10101" s="3" t="s">
        <v>45720</v>
      </c>
    </row>
    <row r="10102" spans="1:8" ht="101.5" x14ac:dyDescent="0.35">
      <c r="A10102" s="4">
        <v>47947</v>
      </c>
      <c r="B10102" s="1">
        <v>45267</v>
      </c>
      <c r="C10102" s="2">
        <v>0.45688657407407413</v>
      </c>
      <c r="D10102" s="3" t="s">
        <v>45721</v>
      </c>
      <c r="E10102" s="3" t="s">
        <v>11267</v>
      </c>
      <c r="F10102" s="3" t="s">
        <v>45722</v>
      </c>
      <c r="G10102" s="3" t="s">
        <v>11732</v>
      </c>
      <c r="H10102" s="3" t="s">
        <v>45723</v>
      </c>
    </row>
    <row r="10103" spans="1:8" x14ac:dyDescent="0.35">
      <c r="A10103" s="4">
        <v>87434</v>
      </c>
      <c r="B10103" s="1">
        <v>45267</v>
      </c>
      <c r="C10103" s="2">
        <v>0.45688657407407413</v>
      </c>
      <c r="D10103" s="3" t="s">
        <v>12295</v>
      </c>
      <c r="E10103" s="3" t="s">
        <v>12789</v>
      </c>
      <c r="F10103" s="3" t="s">
        <v>15075</v>
      </c>
      <c r="G10103" s="3" t="s">
        <v>12789</v>
      </c>
      <c r="H10103" s="3" t="s">
        <v>10659</v>
      </c>
    </row>
    <row r="10104" spans="1:8" ht="58" x14ac:dyDescent="0.35">
      <c r="A10104" s="4">
        <v>39869</v>
      </c>
      <c r="B10104" s="1">
        <v>45267</v>
      </c>
      <c r="C10104" s="2">
        <v>0.45924768518518522</v>
      </c>
      <c r="D10104" s="3" t="s">
        <v>1288</v>
      </c>
      <c r="E10104" s="3" t="s">
        <v>45726</v>
      </c>
      <c r="F10104" s="3" t="s">
        <v>45724</v>
      </c>
      <c r="G10104" s="3" t="s">
        <v>11924</v>
      </c>
      <c r="H10104" s="3" t="s">
        <v>45725</v>
      </c>
    </row>
    <row r="10105" spans="1:8" ht="43.5" x14ac:dyDescent="0.35">
      <c r="A10105" s="4">
        <v>189682</v>
      </c>
      <c r="B10105" s="1">
        <v>45267</v>
      </c>
      <c r="C10105" s="2">
        <v>0.46055555555555555</v>
      </c>
      <c r="D10105" s="3" t="s">
        <v>167</v>
      </c>
      <c r="E10105" s="3" t="s">
        <v>45730</v>
      </c>
      <c r="F10105" s="3" t="s">
        <v>45727</v>
      </c>
      <c r="G10105" s="3" t="s">
        <v>45728</v>
      </c>
      <c r="H10105" s="3" t="s">
        <v>45729</v>
      </c>
    </row>
    <row r="10106" spans="1:8" ht="58" x14ac:dyDescent="0.35">
      <c r="A10106" s="4">
        <v>37065</v>
      </c>
      <c r="B10106" s="1">
        <v>45267</v>
      </c>
      <c r="C10106" s="2">
        <v>0.46056712962962965</v>
      </c>
      <c r="D10106" s="3" t="s">
        <v>10435</v>
      </c>
      <c r="E10106" s="3" t="s">
        <v>45732</v>
      </c>
      <c r="F10106" s="3" t="s">
        <v>45731</v>
      </c>
      <c r="G10106" s="3" t="s">
        <v>21108</v>
      </c>
      <c r="H10106" s="3" t="s">
        <v>38032</v>
      </c>
    </row>
    <row r="10107" spans="1:8" ht="29" x14ac:dyDescent="0.35">
      <c r="A10107" s="4">
        <v>164347</v>
      </c>
      <c r="B10107" s="1">
        <v>45267</v>
      </c>
      <c r="C10107" s="2">
        <v>0.46167824074074071</v>
      </c>
      <c r="D10107" s="3" t="s">
        <v>1258</v>
      </c>
      <c r="E10107" s="3" t="s">
        <v>45735</v>
      </c>
      <c r="F10107" s="3" t="s">
        <v>45733</v>
      </c>
      <c r="G10107" s="3" t="s">
        <v>14332</v>
      </c>
      <c r="H10107" s="3" t="s">
        <v>45734</v>
      </c>
    </row>
    <row r="10108" spans="1:8" ht="43.5" x14ac:dyDescent="0.35">
      <c r="A10108" s="4">
        <v>166428</v>
      </c>
      <c r="B10108" s="1">
        <v>45267</v>
      </c>
      <c r="C10108" s="2">
        <v>0.46189814814814811</v>
      </c>
      <c r="D10108" s="3" t="s">
        <v>45736</v>
      </c>
      <c r="E10108" s="3" t="s">
        <v>45737</v>
      </c>
      <c r="F10108" s="3" t="s">
        <v>12739</v>
      </c>
      <c r="G10108" s="3" t="s">
        <v>45737</v>
      </c>
      <c r="H10108" s="3" t="s">
        <v>45738</v>
      </c>
    </row>
    <row r="10109" spans="1:8" ht="29" x14ac:dyDescent="0.35">
      <c r="A10109" s="4">
        <v>164347</v>
      </c>
      <c r="B10109" s="1">
        <v>45267</v>
      </c>
      <c r="C10109" s="2">
        <v>0.4642592592592592</v>
      </c>
      <c r="D10109" s="3" t="s">
        <v>1258</v>
      </c>
      <c r="E10109" s="3" t="s">
        <v>45740</v>
      </c>
      <c r="F10109" s="3" t="s">
        <v>45733</v>
      </c>
      <c r="G10109" s="3" t="s">
        <v>14332</v>
      </c>
      <c r="H10109" s="3" t="s">
        <v>45739</v>
      </c>
    </row>
    <row r="10110" spans="1:8" ht="43.5" x14ac:dyDescent="0.35">
      <c r="A10110" s="4">
        <v>35267</v>
      </c>
      <c r="B10110" s="1">
        <v>45267</v>
      </c>
      <c r="C10110" s="2">
        <v>0.46657407407407409</v>
      </c>
      <c r="D10110" s="3" t="s">
        <v>1436</v>
      </c>
      <c r="E10110" s="3" t="s">
        <v>45742</v>
      </c>
      <c r="F10110" s="3" t="s">
        <v>45741</v>
      </c>
      <c r="G10110" s="3" t="s">
        <v>21108</v>
      </c>
      <c r="H10110" s="3" t="s">
        <v>32933</v>
      </c>
    </row>
    <row r="10111" spans="1:8" ht="159.5" x14ac:dyDescent="0.35">
      <c r="A10111" s="4">
        <v>50980</v>
      </c>
      <c r="B10111" s="1">
        <v>45267</v>
      </c>
      <c r="C10111" s="2">
        <v>0.46690972222222221</v>
      </c>
      <c r="D10111" s="3" t="s">
        <v>45743</v>
      </c>
      <c r="E10111" s="3" t="s">
        <v>10869</v>
      </c>
      <c r="F10111" s="3" t="s">
        <v>45744</v>
      </c>
      <c r="G10111" s="3" t="s">
        <v>13427</v>
      </c>
      <c r="H10111" s="3" t="s">
        <v>45745</v>
      </c>
    </row>
    <row r="10112" spans="1:8" ht="43.5" x14ac:dyDescent="0.35">
      <c r="A10112" s="4">
        <v>5133</v>
      </c>
      <c r="B10112" s="1">
        <v>45267</v>
      </c>
      <c r="C10112" s="2">
        <v>0.46781249999999996</v>
      </c>
      <c r="D10112" s="3" t="s">
        <v>45746</v>
      </c>
      <c r="E10112" s="3" t="s">
        <v>45748</v>
      </c>
      <c r="F10112" s="3" t="s">
        <v>45747</v>
      </c>
      <c r="G10112" s="3" t="s">
        <v>11933</v>
      </c>
      <c r="H10112" s="3" t="s">
        <v>11764</v>
      </c>
    </row>
    <row r="10113" spans="1:8" ht="87" x14ac:dyDescent="0.35">
      <c r="A10113" s="4">
        <v>171774</v>
      </c>
      <c r="B10113" s="1">
        <v>45267</v>
      </c>
      <c r="C10113" s="2">
        <v>0.46792824074074074</v>
      </c>
      <c r="D10113" s="3" t="s">
        <v>1403</v>
      </c>
      <c r="E10113" s="3" t="s">
        <v>45751</v>
      </c>
      <c r="F10113" s="3" t="s">
        <v>45749</v>
      </c>
      <c r="G10113" s="3" t="s">
        <v>10541</v>
      </c>
      <c r="H10113" s="3" t="s">
        <v>45750</v>
      </c>
    </row>
    <row r="10114" spans="1:8" ht="43.5" x14ac:dyDescent="0.35">
      <c r="A10114" s="4">
        <v>35267</v>
      </c>
      <c r="B10114" s="1">
        <v>45267</v>
      </c>
      <c r="C10114" s="2">
        <v>0.4685300925925926</v>
      </c>
      <c r="D10114" s="3" t="s">
        <v>1436</v>
      </c>
      <c r="E10114" s="3" t="s">
        <v>45752</v>
      </c>
      <c r="F10114" s="3" t="s">
        <v>45741</v>
      </c>
      <c r="G10114" s="3" t="s">
        <v>21108</v>
      </c>
      <c r="H10114" s="3" t="s">
        <v>32933</v>
      </c>
    </row>
    <row r="10115" spans="1:8" ht="72.5" x14ac:dyDescent="0.35">
      <c r="A10115" s="4">
        <v>135665</v>
      </c>
      <c r="B10115" s="1">
        <v>45267</v>
      </c>
      <c r="C10115" s="2">
        <v>0.46866898148148151</v>
      </c>
      <c r="D10115" s="3" t="s">
        <v>755</v>
      </c>
      <c r="E10115" s="3" t="s">
        <v>45756</v>
      </c>
      <c r="F10115" s="3" t="s">
        <v>45753</v>
      </c>
      <c r="G10115" s="3" t="s">
        <v>45754</v>
      </c>
      <c r="H10115" s="3" t="s">
        <v>45755</v>
      </c>
    </row>
    <row r="10116" spans="1:8" ht="43.5" x14ac:dyDescent="0.35">
      <c r="A10116" s="4">
        <v>35267</v>
      </c>
      <c r="B10116" s="1">
        <v>45267</v>
      </c>
      <c r="C10116" s="2">
        <v>0.46973379629629625</v>
      </c>
      <c r="D10116" s="3" t="s">
        <v>1436</v>
      </c>
      <c r="E10116" s="3" t="s">
        <v>45757</v>
      </c>
      <c r="F10116" s="3" t="s">
        <v>45741</v>
      </c>
      <c r="G10116" s="3" t="s">
        <v>21108</v>
      </c>
      <c r="H10116" s="3" t="s">
        <v>32933</v>
      </c>
    </row>
    <row r="10117" spans="1:8" ht="43.5" x14ac:dyDescent="0.35">
      <c r="A10117" s="4">
        <v>120183</v>
      </c>
      <c r="B10117" s="1">
        <v>45267</v>
      </c>
      <c r="C10117" s="2">
        <v>0.47165509259259258</v>
      </c>
      <c r="D10117" s="3" t="s">
        <v>1288</v>
      </c>
      <c r="E10117" s="3" t="s">
        <v>45760</v>
      </c>
      <c r="F10117" s="3" t="s">
        <v>45758</v>
      </c>
      <c r="G10117" s="3" t="s">
        <v>11839</v>
      </c>
      <c r="H10117" s="3" t="s">
        <v>45759</v>
      </c>
    </row>
    <row r="10118" spans="1:8" ht="58" x14ac:dyDescent="0.35">
      <c r="A10118" s="4">
        <v>35292</v>
      </c>
      <c r="B10118" s="1">
        <v>45267</v>
      </c>
      <c r="C10118" s="2">
        <v>0.47424768518518517</v>
      </c>
      <c r="D10118" s="3" t="s">
        <v>1436</v>
      </c>
      <c r="E10118" s="3" t="s">
        <v>45762</v>
      </c>
      <c r="F10118" s="3" t="s">
        <v>45761</v>
      </c>
      <c r="G10118" s="3" t="s">
        <v>228</v>
      </c>
      <c r="H10118" s="3" t="s">
        <v>38032</v>
      </c>
    </row>
    <row r="10119" spans="1:8" ht="43.5" x14ac:dyDescent="0.35">
      <c r="A10119" s="4">
        <v>206088</v>
      </c>
      <c r="B10119" s="1">
        <v>45267</v>
      </c>
      <c r="C10119" s="2">
        <v>0.4757291666666667</v>
      </c>
      <c r="D10119" s="3" t="s">
        <v>45763</v>
      </c>
      <c r="E10119" s="3" t="s">
        <v>45767</v>
      </c>
      <c r="F10119" s="3" t="s">
        <v>45764</v>
      </c>
      <c r="G10119" s="3" t="s">
        <v>45765</v>
      </c>
      <c r="H10119" s="3" t="s">
        <v>45766</v>
      </c>
    </row>
    <row r="10120" spans="1:8" ht="43.5" x14ac:dyDescent="0.35">
      <c r="A10120" s="4">
        <v>146149</v>
      </c>
      <c r="B10120" s="1">
        <v>45267</v>
      </c>
      <c r="C10120" s="2">
        <v>0.47744212962962962</v>
      </c>
      <c r="D10120" s="3" t="s">
        <v>45768</v>
      </c>
      <c r="E10120" s="3" t="s">
        <v>33125</v>
      </c>
      <c r="F10120" s="3" t="s">
        <v>45769</v>
      </c>
      <c r="G10120" s="3" t="s">
        <v>45770</v>
      </c>
      <c r="H10120" s="3" t="s">
        <v>11370</v>
      </c>
    </row>
    <row r="10121" spans="1:8" ht="29" x14ac:dyDescent="0.35">
      <c r="A10121" s="4">
        <v>47738</v>
      </c>
      <c r="B10121" s="1">
        <v>45267</v>
      </c>
      <c r="C10121" s="2">
        <v>0.48290509259259262</v>
      </c>
      <c r="D10121" s="3" t="s">
        <v>755</v>
      </c>
      <c r="E10121" s="3" t="s">
        <v>45772</v>
      </c>
      <c r="F10121" s="3" t="s">
        <v>45771</v>
      </c>
      <c r="G10121" s="3" t="s">
        <v>45772</v>
      </c>
      <c r="H10121" s="3" t="s">
        <v>45773</v>
      </c>
    </row>
    <row r="10122" spans="1:8" ht="87" x14ac:dyDescent="0.35">
      <c r="A10122" s="4">
        <v>34746</v>
      </c>
      <c r="B10122" s="1">
        <v>45267</v>
      </c>
      <c r="C10122" s="2">
        <v>0.48336805555555556</v>
      </c>
      <c r="D10122" s="3" t="s">
        <v>45774</v>
      </c>
      <c r="E10122" s="3" t="s">
        <v>45777</v>
      </c>
      <c r="F10122" s="3" t="s">
        <v>45775</v>
      </c>
      <c r="G10122" s="3" t="s">
        <v>11732</v>
      </c>
      <c r="H10122" s="3" t="s">
        <v>45776</v>
      </c>
    </row>
    <row r="10123" spans="1:8" ht="72.5" x14ac:dyDescent="0.35">
      <c r="A10123" s="4">
        <v>22334</v>
      </c>
      <c r="B10123" s="1">
        <v>45267</v>
      </c>
      <c r="C10123" s="2">
        <v>0.48369212962962965</v>
      </c>
      <c r="D10123" s="3" t="s">
        <v>45778</v>
      </c>
      <c r="E10123" s="3" t="s">
        <v>45782</v>
      </c>
      <c r="F10123" s="3" t="s">
        <v>45779</v>
      </c>
      <c r="G10123" s="3" t="s">
        <v>45780</v>
      </c>
      <c r="H10123" s="3" t="s">
        <v>45781</v>
      </c>
    </row>
    <row r="10124" spans="1:8" ht="58" x14ac:dyDescent="0.35">
      <c r="A10124" s="4">
        <v>34679</v>
      </c>
      <c r="B10124" s="1">
        <v>45267</v>
      </c>
      <c r="C10124" s="2">
        <v>0.48386574074074074</v>
      </c>
      <c r="D10124" s="3" t="s">
        <v>985</v>
      </c>
      <c r="E10124" s="3" t="s">
        <v>45786</v>
      </c>
      <c r="F10124" s="3" t="s">
        <v>45783</v>
      </c>
      <c r="G10124" s="3" t="s">
        <v>45784</v>
      </c>
      <c r="H10124" s="3" t="s">
        <v>45785</v>
      </c>
    </row>
    <row r="10125" spans="1:8" x14ac:dyDescent="0.35">
      <c r="A10125" s="4">
        <v>48695</v>
      </c>
      <c r="B10125" s="1">
        <v>45267</v>
      </c>
      <c r="C10125" s="2">
        <v>0.48387731481481483</v>
      </c>
      <c r="D10125" s="3" t="s">
        <v>10328</v>
      </c>
      <c r="E10125" s="3" t="s">
        <v>12790</v>
      </c>
      <c r="F10125" s="3" t="s">
        <v>45787</v>
      </c>
      <c r="G10125" s="3" t="s">
        <v>12790</v>
      </c>
      <c r="H10125" s="3" t="s">
        <v>10659</v>
      </c>
    </row>
    <row r="10126" spans="1:8" ht="58" x14ac:dyDescent="0.35">
      <c r="A10126" s="4">
        <v>180146</v>
      </c>
      <c r="B10126" s="1">
        <v>45267</v>
      </c>
      <c r="C10126" s="2">
        <v>0.48390046296296302</v>
      </c>
      <c r="D10126" s="3" t="s">
        <v>45788</v>
      </c>
      <c r="E10126" s="3" t="s">
        <v>33214</v>
      </c>
      <c r="F10126" s="3" t="s">
        <v>45789</v>
      </c>
      <c r="G10126" s="3" t="s">
        <v>45790</v>
      </c>
      <c r="H10126" s="3" t="s">
        <v>45791</v>
      </c>
    </row>
    <row r="10127" spans="1:8" ht="29" x14ac:dyDescent="0.35">
      <c r="A10127" s="4">
        <v>36944</v>
      </c>
      <c r="B10127" s="1">
        <v>45267</v>
      </c>
      <c r="C10127" s="2">
        <v>0.48623842592592598</v>
      </c>
      <c r="D10127" s="3" t="s">
        <v>11716</v>
      </c>
      <c r="E10127" s="3" t="s">
        <v>45792</v>
      </c>
      <c r="F10127" s="3" t="s">
        <v>45771</v>
      </c>
      <c r="G10127" s="3" t="s">
        <v>45792</v>
      </c>
      <c r="H10127" s="3" t="s">
        <v>11354</v>
      </c>
    </row>
    <row r="10128" spans="1:8" ht="29" x14ac:dyDescent="0.35">
      <c r="A10128" s="4">
        <v>118043</v>
      </c>
      <c r="B10128" s="1">
        <v>45267</v>
      </c>
      <c r="C10128" s="2">
        <v>0.48651620370370369</v>
      </c>
      <c r="D10128" s="3" t="s">
        <v>1258</v>
      </c>
      <c r="E10128" s="3" t="s">
        <v>45795</v>
      </c>
      <c r="F10128" s="3" t="s">
        <v>45793</v>
      </c>
      <c r="G10128" s="3" t="s">
        <v>14332</v>
      </c>
      <c r="H10128" s="3" t="s">
        <v>45794</v>
      </c>
    </row>
    <row r="10129" spans="1:8" ht="87" x14ac:dyDescent="0.35">
      <c r="A10129" s="4">
        <v>34385</v>
      </c>
      <c r="B10129" s="1">
        <v>45267</v>
      </c>
      <c r="C10129" s="2">
        <v>0.48788194444444444</v>
      </c>
      <c r="D10129" s="3" t="s">
        <v>45796</v>
      </c>
      <c r="E10129" s="3" t="s">
        <v>45799</v>
      </c>
      <c r="F10129" s="3" t="s">
        <v>45797</v>
      </c>
      <c r="G10129" s="3" t="s">
        <v>11924</v>
      </c>
      <c r="H10129" s="3" t="s">
        <v>45798</v>
      </c>
    </row>
    <row r="10130" spans="1:8" ht="87" x14ac:dyDescent="0.35">
      <c r="A10130" s="4">
        <v>537</v>
      </c>
      <c r="B10130" s="1">
        <v>45267</v>
      </c>
      <c r="C10130" s="2">
        <v>0.49015046296296294</v>
      </c>
      <c r="D10130" s="3" t="s">
        <v>45800</v>
      </c>
      <c r="E10130" s="3" t="s">
        <v>45804</v>
      </c>
      <c r="F10130" s="3" t="s">
        <v>45801</v>
      </c>
      <c r="G10130" s="3" t="s">
        <v>45802</v>
      </c>
      <c r="H10130" s="3" t="s">
        <v>45803</v>
      </c>
    </row>
    <row r="10131" spans="1:8" ht="43.5" x14ac:dyDescent="0.35">
      <c r="A10131" s="4">
        <v>149265</v>
      </c>
      <c r="B10131" s="1">
        <v>45267</v>
      </c>
      <c r="C10131" s="2">
        <v>0.49040509259259263</v>
      </c>
      <c r="D10131" s="3" t="s">
        <v>45805</v>
      </c>
      <c r="E10131" s="3" t="s">
        <v>45809</v>
      </c>
      <c r="F10131" s="3" t="s">
        <v>45806</v>
      </c>
      <c r="G10131" s="3" t="s">
        <v>45807</v>
      </c>
      <c r="H10131" s="3" t="s">
        <v>45808</v>
      </c>
    </row>
    <row r="10132" spans="1:8" x14ac:dyDescent="0.35">
      <c r="A10132" s="4">
        <v>29586</v>
      </c>
      <c r="B10132" s="1">
        <v>45267</v>
      </c>
      <c r="C10132" s="2">
        <v>0.49055555555555558</v>
      </c>
      <c r="D10132" s="3" t="s">
        <v>45810</v>
      </c>
      <c r="E10132" s="3" t="s">
        <v>13821</v>
      </c>
      <c r="F10132" s="3" t="s">
        <v>2012</v>
      </c>
      <c r="G10132" s="3" t="s">
        <v>13821</v>
      </c>
      <c r="H10132" s="3" t="s">
        <v>45811</v>
      </c>
    </row>
    <row r="10133" spans="1:8" ht="72.5" x14ac:dyDescent="0.35">
      <c r="A10133" s="4">
        <v>41216</v>
      </c>
      <c r="B10133" s="1">
        <v>45267</v>
      </c>
      <c r="C10133" s="2">
        <v>0.49275462962962963</v>
      </c>
      <c r="D10133" s="3" t="s">
        <v>11085</v>
      </c>
      <c r="E10133" s="3" t="s">
        <v>45814</v>
      </c>
      <c r="F10133" s="3" t="s">
        <v>45812</v>
      </c>
      <c r="G10133" s="3" t="s">
        <v>11524</v>
      </c>
      <c r="H10133" s="3" t="s">
        <v>45813</v>
      </c>
    </row>
    <row r="10134" spans="1:8" x14ac:dyDescent="0.35">
      <c r="A10134" s="4">
        <v>106908</v>
      </c>
      <c r="B10134" s="1">
        <v>45267</v>
      </c>
      <c r="C10134" s="2">
        <v>0.49670138888888887</v>
      </c>
      <c r="D10134" s="3" t="s">
        <v>45815</v>
      </c>
      <c r="E10134" s="3" t="s">
        <v>45817</v>
      </c>
      <c r="F10134" s="3" t="s">
        <v>45816</v>
      </c>
      <c r="G10134" s="3" t="s">
        <v>45817</v>
      </c>
      <c r="H10134" s="3" t="s">
        <v>12648</v>
      </c>
    </row>
    <row r="10135" spans="1:8" ht="29" x14ac:dyDescent="0.35">
      <c r="A10135" s="4">
        <v>96611</v>
      </c>
      <c r="B10135" s="1">
        <v>45267</v>
      </c>
      <c r="C10135" s="2">
        <v>0.49847222222222221</v>
      </c>
      <c r="D10135" s="3" t="s">
        <v>45818</v>
      </c>
      <c r="E10135" s="3" t="s">
        <v>15338</v>
      </c>
      <c r="F10135" s="3" t="s">
        <v>45819</v>
      </c>
      <c r="G10135" s="3" t="s">
        <v>45820</v>
      </c>
      <c r="H10135" s="3" t="s">
        <v>45821</v>
      </c>
    </row>
    <row r="10136" spans="1:8" ht="72.5" x14ac:dyDescent="0.35">
      <c r="A10136" s="4">
        <v>62324</v>
      </c>
      <c r="B10136" s="1">
        <v>45267</v>
      </c>
      <c r="C10136" s="2">
        <v>0.50067129629629636</v>
      </c>
      <c r="D10136" s="3" t="s">
        <v>10435</v>
      </c>
      <c r="E10136" s="3" t="s">
        <v>45824</v>
      </c>
      <c r="F10136" s="3" t="s">
        <v>45822</v>
      </c>
      <c r="G10136" s="3" t="s">
        <v>10672</v>
      </c>
      <c r="H10136" s="3" t="s">
        <v>45823</v>
      </c>
    </row>
    <row r="10137" spans="1:8" x14ac:dyDescent="0.35">
      <c r="A10137" s="4">
        <v>42718</v>
      </c>
      <c r="B10137" s="1">
        <v>45267</v>
      </c>
      <c r="C10137" s="2">
        <v>0.50325231481481481</v>
      </c>
      <c r="D10137" s="3" t="s">
        <v>12833</v>
      </c>
      <c r="E10137" s="3" t="s">
        <v>45825</v>
      </c>
      <c r="F10137" s="3" t="s">
        <v>12780</v>
      </c>
      <c r="G10137" s="3" t="s">
        <v>45825</v>
      </c>
      <c r="H10137" s="3" t="s">
        <v>13352</v>
      </c>
    </row>
    <row r="10138" spans="1:8" ht="58" x14ac:dyDescent="0.35">
      <c r="A10138" s="4">
        <v>42368</v>
      </c>
      <c r="B10138" s="1">
        <v>45267</v>
      </c>
      <c r="C10138" s="2">
        <v>0.50378472222222226</v>
      </c>
      <c r="D10138" s="3" t="s">
        <v>1258</v>
      </c>
      <c r="E10138" s="3" t="s">
        <v>45829</v>
      </c>
      <c r="F10138" s="3" t="s">
        <v>45826</v>
      </c>
      <c r="G10138" s="3" t="s">
        <v>45827</v>
      </c>
      <c r="H10138" s="3" t="s">
        <v>45828</v>
      </c>
    </row>
    <row r="10139" spans="1:8" ht="58" x14ac:dyDescent="0.35">
      <c r="A10139" s="4">
        <v>74545</v>
      </c>
      <c r="B10139" s="1">
        <v>45267</v>
      </c>
      <c r="C10139" s="2">
        <v>0.50549768518518523</v>
      </c>
      <c r="D10139" s="3" t="s">
        <v>45830</v>
      </c>
      <c r="E10139" s="3" t="s">
        <v>45834</v>
      </c>
      <c r="F10139" s="3" t="s">
        <v>45831</v>
      </c>
      <c r="G10139" s="3" t="s">
        <v>45832</v>
      </c>
      <c r="H10139" s="3" t="s">
        <v>45833</v>
      </c>
    </row>
    <row r="10140" spans="1:8" ht="87" x14ac:dyDescent="0.35">
      <c r="A10140" s="4">
        <v>38872</v>
      </c>
      <c r="B10140" s="1">
        <v>45267</v>
      </c>
      <c r="C10140" s="2">
        <v>0.51017361111111115</v>
      </c>
      <c r="D10140" s="3" t="s">
        <v>985</v>
      </c>
      <c r="E10140" s="3" t="s">
        <v>45838</v>
      </c>
      <c r="F10140" s="3" t="s">
        <v>45835</v>
      </c>
      <c r="G10140" s="3" t="s">
        <v>45836</v>
      </c>
      <c r="H10140" s="3" t="s">
        <v>45837</v>
      </c>
    </row>
    <row r="10141" spans="1:8" ht="43.5" x14ac:dyDescent="0.35">
      <c r="A10141" s="4">
        <v>37738</v>
      </c>
      <c r="B10141" s="1">
        <v>45267</v>
      </c>
      <c r="C10141" s="2">
        <v>0.5118287037037037</v>
      </c>
      <c r="D10141" s="3" t="s">
        <v>45839</v>
      </c>
      <c r="E10141" s="3" t="s">
        <v>45843</v>
      </c>
      <c r="F10141" s="3" t="s">
        <v>45840</v>
      </c>
      <c r="G10141" s="3" t="s">
        <v>45841</v>
      </c>
      <c r="H10141" s="3" t="s">
        <v>45842</v>
      </c>
    </row>
    <row r="10142" spans="1:8" ht="101.5" x14ac:dyDescent="0.35">
      <c r="A10142" s="4">
        <v>184400</v>
      </c>
      <c r="B10142" s="1">
        <v>45267</v>
      </c>
      <c r="C10142" s="2">
        <v>0.51239583333333327</v>
      </c>
      <c r="D10142" s="3" t="s">
        <v>45844</v>
      </c>
      <c r="E10142" s="3" t="s">
        <v>12058</v>
      </c>
      <c r="F10142" s="3" t="s">
        <v>45845</v>
      </c>
      <c r="G10142" s="3" t="s">
        <v>11732</v>
      </c>
      <c r="H10142" s="3" t="s">
        <v>45846</v>
      </c>
    </row>
    <row r="10143" spans="1:8" x14ac:dyDescent="0.35">
      <c r="A10143" s="4">
        <v>149828</v>
      </c>
      <c r="B10143" s="1">
        <v>45267</v>
      </c>
      <c r="C10143" s="2">
        <v>0.51287037037037042</v>
      </c>
      <c r="D10143" s="3" t="s">
        <v>12295</v>
      </c>
      <c r="E10143" s="3" t="s">
        <v>15156</v>
      </c>
      <c r="F10143" s="3" t="s">
        <v>15029</v>
      </c>
      <c r="G10143" s="3" t="s">
        <v>15156</v>
      </c>
      <c r="H10143" s="3" t="s">
        <v>12231</v>
      </c>
    </row>
    <row r="10144" spans="1:8" ht="58" x14ac:dyDescent="0.35">
      <c r="A10144" s="4">
        <v>94084</v>
      </c>
      <c r="B10144" s="1">
        <v>45267</v>
      </c>
      <c r="C10144" s="2">
        <v>0.51306712962962964</v>
      </c>
      <c r="D10144" s="3" t="s">
        <v>1702</v>
      </c>
      <c r="E10144" s="3" t="s">
        <v>45849</v>
      </c>
      <c r="F10144" s="3" t="s">
        <v>45847</v>
      </c>
      <c r="G10144" s="3" t="s">
        <v>12381</v>
      </c>
      <c r="H10144" s="3" t="s">
        <v>45848</v>
      </c>
    </row>
    <row r="10145" spans="1:8" ht="43.5" x14ac:dyDescent="0.35">
      <c r="A10145" s="4">
        <v>46447</v>
      </c>
      <c r="B10145" s="1">
        <v>45267</v>
      </c>
      <c r="C10145" s="2">
        <v>0.51490740740740737</v>
      </c>
      <c r="D10145" s="3" t="s">
        <v>1258</v>
      </c>
      <c r="E10145" s="3" t="s">
        <v>13238</v>
      </c>
      <c r="F10145" s="3" t="s">
        <v>45850</v>
      </c>
      <c r="G10145" s="3" t="s">
        <v>33252</v>
      </c>
      <c r="H10145" s="3" t="s">
        <v>45851</v>
      </c>
    </row>
    <row r="10146" spans="1:8" ht="58" x14ac:dyDescent="0.35">
      <c r="A10146" s="4">
        <v>89696</v>
      </c>
      <c r="B10146" s="1">
        <v>45267</v>
      </c>
      <c r="C10146" s="2">
        <v>0.51636574074074071</v>
      </c>
      <c r="D10146" s="3" t="s">
        <v>45852</v>
      </c>
      <c r="E10146" s="3" t="s">
        <v>12058</v>
      </c>
      <c r="F10146" s="3" t="s">
        <v>13586</v>
      </c>
      <c r="G10146" s="3" t="s">
        <v>11732</v>
      </c>
      <c r="H10146" s="3" t="s">
        <v>45853</v>
      </c>
    </row>
    <row r="10147" spans="1:8" x14ac:dyDescent="0.35">
      <c r="A10147" s="4">
        <v>70621</v>
      </c>
      <c r="B10147" s="1">
        <v>45267</v>
      </c>
      <c r="C10147" s="2">
        <v>0.51774305555555555</v>
      </c>
      <c r="D10147" s="3" t="s">
        <v>12868</v>
      </c>
      <c r="E10147" s="3" t="s">
        <v>45854</v>
      </c>
      <c r="F10147" s="3" t="s">
        <v>2012</v>
      </c>
      <c r="G10147" s="3" t="s">
        <v>45854</v>
      </c>
      <c r="H10147" s="3" t="s">
        <v>10659</v>
      </c>
    </row>
    <row r="10148" spans="1:8" ht="29" x14ac:dyDescent="0.35">
      <c r="A10148" s="4">
        <v>189406</v>
      </c>
      <c r="B10148" s="1">
        <v>45267</v>
      </c>
      <c r="C10148" s="2">
        <v>0.51858796296296295</v>
      </c>
      <c r="D10148" s="3" t="s">
        <v>10599</v>
      </c>
      <c r="E10148" s="3" t="s">
        <v>45856</v>
      </c>
      <c r="F10148" s="3" t="s">
        <v>45855</v>
      </c>
      <c r="G10148" s="3" t="s">
        <v>45856</v>
      </c>
      <c r="H10148" s="3" t="s">
        <v>45857</v>
      </c>
    </row>
    <row r="10149" spans="1:8" ht="29" x14ac:dyDescent="0.35">
      <c r="A10149" s="4">
        <v>151419</v>
      </c>
      <c r="B10149" s="1">
        <v>45267</v>
      </c>
      <c r="C10149" s="2">
        <v>0.51871527777777782</v>
      </c>
      <c r="D10149" s="3" t="s">
        <v>12377</v>
      </c>
      <c r="E10149" s="3" t="s">
        <v>45859</v>
      </c>
      <c r="F10149" s="3" t="s">
        <v>10856</v>
      </c>
      <c r="G10149" s="3" t="s">
        <v>11928</v>
      </c>
      <c r="H10149" s="3" t="s">
        <v>45858</v>
      </c>
    </row>
    <row r="10150" spans="1:8" ht="29" x14ac:dyDescent="0.35">
      <c r="A10150" s="4">
        <v>189406</v>
      </c>
      <c r="B10150" s="1">
        <v>45267</v>
      </c>
      <c r="C10150" s="2">
        <v>0.52008101851851851</v>
      </c>
      <c r="D10150" s="3" t="s">
        <v>10599</v>
      </c>
      <c r="E10150" s="3" t="s">
        <v>45856</v>
      </c>
      <c r="F10150" s="3" t="s">
        <v>45855</v>
      </c>
      <c r="G10150" s="3" t="s">
        <v>45856</v>
      </c>
      <c r="H10150" s="3" t="s">
        <v>45860</v>
      </c>
    </row>
    <row r="10151" spans="1:8" ht="58" x14ac:dyDescent="0.35">
      <c r="A10151" s="4">
        <v>46222</v>
      </c>
      <c r="B10151" s="1">
        <v>45267</v>
      </c>
      <c r="C10151" s="2">
        <v>0.52035879629629633</v>
      </c>
      <c r="D10151" s="3" t="s">
        <v>985</v>
      </c>
      <c r="E10151" s="3" t="s">
        <v>45863</v>
      </c>
      <c r="F10151" s="3" t="s">
        <v>45861</v>
      </c>
      <c r="G10151" s="3" t="s">
        <v>10672</v>
      </c>
      <c r="H10151" s="3" t="s">
        <v>45862</v>
      </c>
    </row>
    <row r="10152" spans="1:8" ht="43.5" x14ac:dyDescent="0.35">
      <c r="A10152" s="4">
        <v>98708</v>
      </c>
      <c r="B10152" s="1">
        <v>45267</v>
      </c>
      <c r="C10152" s="2">
        <v>0.52378472222222217</v>
      </c>
      <c r="D10152" s="3" t="s">
        <v>11085</v>
      </c>
      <c r="E10152" s="3" t="s">
        <v>14257</v>
      </c>
      <c r="F10152" s="3" t="s">
        <v>45864</v>
      </c>
      <c r="G10152" s="3" t="s">
        <v>25654</v>
      </c>
      <c r="H10152" s="3" t="s">
        <v>22545</v>
      </c>
    </row>
    <row r="10153" spans="1:8" ht="101.5" x14ac:dyDescent="0.35">
      <c r="A10153" s="4">
        <v>105825</v>
      </c>
      <c r="B10153" s="1">
        <v>45267</v>
      </c>
      <c r="C10153" s="2">
        <v>0.52634259259259253</v>
      </c>
      <c r="D10153" s="3" t="s">
        <v>985</v>
      </c>
      <c r="E10153" s="3" t="s">
        <v>45868</v>
      </c>
      <c r="F10153" s="3" t="s">
        <v>45865</v>
      </c>
      <c r="G10153" s="3" t="s">
        <v>45866</v>
      </c>
      <c r="H10153" s="3" t="s">
        <v>45867</v>
      </c>
    </row>
    <row r="10154" spans="1:8" ht="43.5" x14ac:dyDescent="0.35">
      <c r="A10154" s="4">
        <v>18316</v>
      </c>
      <c r="B10154" s="1">
        <v>45267</v>
      </c>
      <c r="C10154" s="2">
        <v>0.52709490740740739</v>
      </c>
      <c r="D10154" s="3" t="s">
        <v>985</v>
      </c>
      <c r="E10154" s="3" t="s">
        <v>45871</v>
      </c>
      <c r="F10154" s="3" t="s">
        <v>45869</v>
      </c>
      <c r="G10154" s="3" t="s">
        <v>10672</v>
      </c>
      <c r="H10154" s="3" t="s">
        <v>45870</v>
      </c>
    </row>
    <row r="10155" spans="1:8" ht="29" x14ac:dyDescent="0.35">
      <c r="A10155" s="4">
        <v>29572</v>
      </c>
      <c r="B10155" s="1">
        <v>45267</v>
      </c>
      <c r="C10155" s="2">
        <v>0.52809027777777773</v>
      </c>
      <c r="D10155" s="3" t="s">
        <v>11085</v>
      </c>
      <c r="E10155" s="3" t="s">
        <v>45874</v>
      </c>
      <c r="F10155" s="3" t="s">
        <v>45872</v>
      </c>
      <c r="G10155" s="3" t="s">
        <v>17927</v>
      </c>
      <c r="H10155" s="3" t="s">
        <v>45873</v>
      </c>
    </row>
    <row r="10156" spans="1:8" ht="29" x14ac:dyDescent="0.35">
      <c r="A10156" s="4">
        <v>207872</v>
      </c>
      <c r="B10156" s="1">
        <v>45267</v>
      </c>
      <c r="C10156" s="2">
        <v>0.52987268518518515</v>
      </c>
      <c r="D10156" s="3" t="s">
        <v>11920</v>
      </c>
      <c r="E10156" s="3" t="s">
        <v>45875</v>
      </c>
      <c r="F10156" s="3" t="s">
        <v>12785</v>
      </c>
      <c r="G10156" s="3" t="s">
        <v>45875</v>
      </c>
      <c r="H10156" s="3" t="s">
        <v>45876</v>
      </c>
    </row>
    <row r="10157" spans="1:8" ht="29" x14ac:dyDescent="0.35">
      <c r="A10157" s="4">
        <v>104532</v>
      </c>
      <c r="B10157" s="1">
        <v>45267</v>
      </c>
      <c r="C10157" s="2">
        <v>0.53224537037037034</v>
      </c>
      <c r="D10157" s="3" t="s">
        <v>1258</v>
      </c>
      <c r="E10157" s="3" t="s">
        <v>15331</v>
      </c>
      <c r="F10157" s="3" t="s">
        <v>45877</v>
      </c>
      <c r="G10157" s="3" t="s">
        <v>45878</v>
      </c>
      <c r="H10157" s="3" t="s">
        <v>45879</v>
      </c>
    </row>
    <row r="10158" spans="1:8" ht="29" x14ac:dyDescent="0.35">
      <c r="A10158" s="4">
        <v>171663</v>
      </c>
      <c r="B10158" s="1">
        <v>45267</v>
      </c>
      <c r="C10158" s="2">
        <v>0.53498842592592599</v>
      </c>
      <c r="D10158" s="3" t="s">
        <v>985</v>
      </c>
      <c r="E10158" s="3" t="s">
        <v>45882</v>
      </c>
      <c r="F10158" s="3" t="s">
        <v>45880</v>
      </c>
      <c r="G10158" s="3" t="s">
        <v>100</v>
      </c>
      <c r="H10158" s="3" t="s">
        <v>45881</v>
      </c>
    </row>
    <row r="10159" spans="1:8" ht="29" x14ac:dyDescent="0.35">
      <c r="A10159" s="4">
        <v>164456</v>
      </c>
      <c r="B10159" s="1">
        <v>45267</v>
      </c>
      <c r="C10159" s="2">
        <v>0.53614583333333332</v>
      </c>
      <c r="D10159" s="3" t="s">
        <v>985</v>
      </c>
      <c r="E10159" s="3" t="s">
        <v>45885</v>
      </c>
      <c r="F10159" s="3" t="s">
        <v>45883</v>
      </c>
      <c r="G10159" s="3" t="s">
        <v>12207</v>
      </c>
      <c r="H10159" s="3" t="s">
        <v>45884</v>
      </c>
    </row>
    <row r="10160" spans="1:8" ht="58" x14ac:dyDescent="0.35">
      <c r="A10160" s="4">
        <v>69876</v>
      </c>
      <c r="B10160" s="1">
        <v>45267</v>
      </c>
      <c r="C10160" s="2">
        <v>0.5370138888888889</v>
      </c>
      <c r="D10160" s="3" t="s">
        <v>45886</v>
      </c>
      <c r="E10160" s="3" t="s">
        <v>13576</v>
      </c>
      <c r="F10160" s="3" t="s">
        <v>45887</v>
      </c>
      <c r="G10160" s="3" t="s">
        <v>45888</v>
      </c>
      <c r="H10160" s="3" t="s">
        <v>45889</v>
      </c>
    </row>
    <row r="10161" spans="1:8" ht="58" x14ac:dyDescent="0.35">
      <c r="A10161" s="4">
        <v>69876</v>
      </c>
      <c r="B10161" s="1">
        <v>45267</v>
      </c>
      <c r="C10161" s="2">
        <v>0.53806712962962966</v>
      </c>
      <c r="D10161" s="3" t="s">
        <v>45890</v>
      </c>
      <c r="E10161" s="3" t="s">
        <v>13576</v>
      </c>
      <c r="F10161" s="3" t="s">
        <v>45887</v>
      </c>
      <c r="G10161" s="3" t="s">
        <v>45888</v>
      </c>
      <c r="H10161" s="3" t="s">
        <v>45891</v>
      </c>
    </row>
    <row r="10162" spans="1:8" x14ac:dyDescent="0.35">
      <c r="A10162" s="4">
        <v>38845</v>
      </c>
      <c r="B10162" s="1">
        <v>45267</v>
      </c>
      <c r="C10162" s="2">
        <v>0.53896990740740736</v>
      </c>
      <c r="D10162" s="3" t="s">
        <v>12868</v>
      </c>
      <c r="E10162" s="3" t="s">
        <v>45892</v>
      </c>
      <c r="F10162" s="3" t="s">
        <v>12785</v>
      </c>
      <c r="G10162" s="3" t="s">
        <v>45892</v>
      </c>
      <c r="H10162" s="3" t="s">
        <v>10366</v>
      </c>
    </row>
    <row r="10163" spans="1:8" x14ac:dyDescent="0.35">
      <c r="A10163" s="4">
        <v>38845</v>
      </c>
      <c r="B10163" s="1">
        <v>45267</v>
      </c>
      <c r="C10163" s="2">
        <v>0.53915509259259264</v>
      </c>
      <c r="D10163" s="3" t="s">
        <v>12868</v>
      </c>
      <c r="E10163" s="3" t="s">
        <v>45892</v>
      </c>
      <c r="F10163" s="3" t="s">
        <v>12785</v>
      </c>
      <c r="G10163" s="3" t="s">
        <v>45893</v>
      </c>
      <c r="H10163" s="3" t="s">
        <v>10366</v>
      </c>
    </row>
    <row r="10164" spans="1:8" x14ac:dyDescent="0.35">
      <c r="A10164" s="4">
        <v>40862</v>
      </c>
      <c r="B10164" s="1">
        <v>45267</v>
      </c>
      <c r="C10164" s="2">
        <v>0.54523148148148148</v>
      </c>
      <c r="D10164" s="3" t="s">
        <v>12295</v>
      </c>
      <c r="E10164" s="3" t="s">
        <v>45894</v>
      </c>
      <c r="F10164" s="3" t="s">
        <v>2012</v>
      </c>
      <c r="G10164" s="3" t="s">
        <v>45894</v>
      </c>
      <c r="H10164" s="3" t="s">
        <v>10659</v>
      </c>
    </row>
    <row r="10165" spans="1:8" ht="29" x14ac:dyDescent="0.35">
      <c r="A10165" s="4">
        <v>48711</v>
      </c>
      <c r="B10165" s="1">
        <v>45267</v>
      </c>
      <c r="C10165" s="2">
        <v>0.56372685185185178</v>
      </c>
      <c r="D10165" s="3" t="s">
        <v>1933</v>
      </c>
      <c r="E10165" s="3" t="s">
        <v>45896</v>
      </c>
      <c r="F10165" s="3" t="s">
        <v>45895</v>
      </c>
      <c r="G10165" s="3" t="s">
        <v>12137</v>
      </c>
      <c r="H10165" s="3" t="s">
        <v>11035</v>
      </c>
    </row>
    <row r="10166" spans="1:8" ht="130.5" x14ac:dyDescent="0.35">
      <c r="A10166" s="4">
        <v>64703</v>
      </c>
      <c r="B10166" s="1">
        <v>45267</v>
      </c>
      <c r="C10166" s="2">
        <v>0.56765046296296295</v>
      </c>
      <c r="D10166" s="3" t="s">
        <v>1473</v>
      </c>
      <c r="E10166" s="3" t="s">
        <v>45897</v>
      </c>
      <c r="F10166" s="3" t="s">
        <v>10524</v>
      </c>
      <c r="G10166" s="3" t="s">
        <v>45897</v>
      </c>
      <c r="H10166" s="3" t="s">
        <v>6842</v>
      </c>
    </row>
    <row r="10167" spans="1:8" ht="58" x14ac:dyDescent="0.35">
      <c r="A10167" s="4">
        <v>208761</v>
      </c>
      <c r="B10167" s="1">
        <v>45267</v>
      </c>
      <c r="C10167" s="2">
        <v>0.56840277777777781</v>
      </c>
      <c r="D10167" s="3" t="s">
        <v>45898</v>
      </c>
      <c r="E10167" s="3" t="s">
        <v>45900</v>
      </c>
      <c r="F10167" s="3" t="s">
        <v>14180</v>
      </c>
      <c r="G10167" s="3" t="s">
        <v>45899</v>
      </c>
      <c r="H10167" s="3" t="s">
        <v>242</v>
      </c>
    </row>
    <row r="10168" spans="1:8" ht="58" x14ac:dyDescent="0.35">
      <c r="A10168" s="4">
        <v>206328</v>
      </c>
      <c r="B10168" s="1">
        <v>45267</v>
      </c>
      <c r="C10168" s="2">
        <v>0.57163194444444443</v>
      </c>
      <c r="D10168" s="3" t="s">
        <v>45901</v>
      </c>
      <c r="E10168" s="3" t="s">
        <v>45903</v>
      </c>
      <c r="F10168" s="3" t="s">
        <v>38683</v>
      </c>
      <c r="G10168" s="3" t="s">
        <v>11912</v>
      </c>
      <c r="H10168" s="3" t="s">
        <v>45902</v>
      </c>
    </row>
    <row r="10169" spans="1:8" ht="130.5" x14ac:dyDescent="0.35">
      <c r="A10169" s="4">
        <v>162911</v>
      </c>
      <c r="B10169" s="1">
        <v>45267</v>
      </c>
      <c r="C10169" s="2">
        <v>0.57597222222222222</v>
      </c>
      <c r="D10169" s="3" t="s">
        <v>45904</v>
      </c>
      <c r="E10169" s="3" t="s">
        <v>45908</v>
      </c>
      <c r="F10169" s="3" t="s">
        <v>45905</v>
      </c>
      <c r="G10169" s="3" t="s">
        <v>45906</v>
      </c>
      <c r="H10169" s="3" t="s">
        <v>45907</v>
      </c>
    </row>
    <row r="10170" spans="1:8" ht="43.5" x14ac:dyDescent="0.35">
      <c r="A10170" s="4">
        <v>203793</v>
      </c>
      <c r="B10170" s="1">
        <v>45267</v>
      </c>
      <c r="C10170" s="2">
        <v>0.57822916666666668</v>
      </c>
      <c r="D10170" s="3" t="s">
        <v>45909</v>
      </c>
      <c r="E10170" s="3" t="s">
        <v>45913</v>
      </c>
      <c r="F10170" s="3" t="s">
        <v>45910</v>
      </c>
      <c r="G10170" s="3" t="s">
        <v>45911</v>
      </c>
      <c r="H10170" s="3" t="s">
        <v>45912</v>
      </c>
    </row>
    <row r="10171" spans="1:8" x14ac:dyDescent="0.35">
      <c r="A10171" s="4">
        <v>206049</v>
      </c>
      <c r="B10171" s="1">
        <v>45267</v>
      </c>
      <c r="C10171" s="2">
        <v>0.58262731481481478</v>
      </c>
      <c r="D10171" s="3" t="s">
        <v>892</v>
      </c>
      <c r="E10171" s="3" t="s">
        <v>45915</v>
      </c>
      <c r="F10171" s="3" t="s">
        <v>14349</v>
      </c>
      <c r="G10171" s="3" t="s">
        <v>11864</v>
      </c>
      <c r="H10171" s="3" t="s">
        <v>45914</v>
      </c>
    </row>
    <row r="10172" spans="1:8" ht="87" x14ac:dyDescent="0.35">
      <c r="A10172" s="4">
        <v>32907</v>
      </c>
      <c r="B10172" s="1">
        <v>45267</v>
      </c>
      <c r="C10172" s="2">
        <v>0.58289351851851856</v>
      </c>
      <c r="D10172" s="3" t="s">
        <v>2012</v>
      </c>
      <c r="E10172" s="3" t="s">
        <v>33381</v>
      </c>
      <c r="F10172" s="3" t="s">
        <v>12785</v>
      </c>
      <c r="G10172" s="3" t="s">
        <v>12484</v>
      </c>
      <c r="H10172" s="3" t="s">
        <v>45916</v>
      </c>
    </row>
    <row r="10173" spans="1:8" ht="29" x14ac:dyDescent="0.35">
      <c r="A10173" s="4">
        <v>50230</v>
      </c>
      <c r="B10173" s="1">
        <v>45267</v>
      </c>
      <c r="C10173" s="2">
        <v>0.58401620370370366</v>
      </c>
      <c r="D10173" s="3" t="s">
        <v>10285</v>
      </c>
      <c r="E10173" s="3" t="s">
        <v>20995</v>
      </c>
      <c r="F10173" s="3" t="s">
        <v>45917</v>
      </c>
      <c r="G10173" s="3" t="s">
        <v>45918</v>
      </c>
      <c r="H10173" s="3" t="s">
        <v>45919</v>
      </c>
    </row>
    <row r="10174" spans="1:8" ht="87" x14ac:dyDescent="0.35">
      <c r="A10174" s="4">
        <v>37147</v>
      </c>
      <c r="B10174" s="1">
        <v>45267</v>
      </c>
      <c r="C10174" s="2">
        <v>0.58666666666666667</v>
      </c>
      <c r="D10174" s="3" t="s">
        <v>755</v>
      </c>
      <c r="E10174" s="3" t="s">
        <v>45922</v>
      </c>
      <c r="F10174" s="3" t="s">
        <v>45920</v>
      </c>
      <c r="G10174" s="3" t="s">
        <v>45921</v>
      </c>
      <c r="H10174" s="3" t="s">
        <v>12846</v>
      </c>
    </row>
    <row r="10175" spans="1:8" ht="29" x14ac:dyDescent="0.35">
      <c r="A10175" s="4">
        <v>9593</v>
      </c>
      <c r="B10175" s="1">
        <v>45267</v>
      </c>
      <c r="C10175" s="2">
        <v>0.58835648148148145</v>
      </c>
      <c r="D10175" s="3" t="s">
        <v>45923</v>
      </c>
      <c r="E10175" s="3" t="s">
        <v>45926</v>
      </c>
      <c r="F10175" s="3" t="s">
        <v>45924</v>
      </c>
      <c r="G10175" s="3" t="s">
        <v>12296</v>
      </c>
      <c r="H10175" s="3" t="s">
        <v>45925</v>
      </c>
    </row>
    <row r="10176" spans="1:8" ht="159.5" x14ac:dyDescent="0.35">
      <c r="A10176" s="4">
        <v>183278</v>
      </c>
      <c r="B10176" s="1">
        <v>45267</v>
      </c>
      <c r="C10176" s="2">
        <v>0.58956018518518516</v>
      </c>
      <c r="D10176" s="3" t="s">
        <v>45927</v>
      </c>
      <c r="E10176" s="3" t="s">
        <v>45931</v>
      </c>
      <c r="F10176" s="3" t="s">
        <v>45928</v>
      </c>
      <c r="G10176" s="3" t="s">
        <v>45929</v>
      </c>
      <c r="H10176" s="3" t="s">
        <v>45930</v>
      </c>
    </row>
    <row r="10177" spans="1:8" ht="58" x14ac:dyDescent="0.35">
      <c r="A10177" s="4">
        <v>32903</v>
      </c>
      <c r="B10177" s="1">
        <v>45267</v>
      </c>
      <c r="C10177" s="2">
        <v>0.5924652777777778</v>
      </c>
      <c r="D10177" s="3" t="s">
        <v>1403</v>
      </c>
      <c r="E10177" s="3" t="s">
        <v>45934</v>
      </c>
      <c r="F10177" s="3" t="s">
        <v>45932</v>
      </c>
      <c r="G10177" s="3" t="s">
        <v>15295</v>
      </c>
      <c r="H10177" s="3" t="s">
        <v>45933</v>
      </c>
    </row>
    <row r="10178" spans="1:8" ht="43.5" x14ac:dyDescent="0.35">
      <c r="A10178" s="4">
        <v>210219</v>
      </c>
      <c r="B10178" s="1">
        <v>45267</v>
      </c>
      <c r="C10178" s="2">
        <v>0.59266203703703701</v>
      </c>
      <c r="D10178" s="3" t="s">
        <v>45935</v>
      </c>
      <c r="E10178" s="3" t="s">
        <v>45939</v>
      </c>
      <c r="F10178" s="3" t="s">
        <v>45936</v>
      </c>
      <c r="G10178" s="3" t="s">
        <v>45937</v>
      </c>
      <c r="H10178" s="3" t="s">
        <v>45938</v>
      </c>
    </row>
    <row r="10179" spans="1:8" ht="58" x14ac:dyDescent="0.35">
      <c r="A10179" s="4">
        <v>32903</v>
      </c>
      <c r="B10179" s="1">
        <v>45267</v>
      </c>
      <c r="C10179" s="2">
        <v>0.59333333333333338</v>
      </c>
      <c r="D10179" s="3" t="s">
        <v>1403</v>
      </c>
      <c r="E10179" s="3" t="s">
        <v>45934</v>
      </c>
      <c r="F10179" s="3" t="s">
        <v>45932</v>
      </c>
      <c r="G10179" s="3" t="s">
        <v>15295</v>
      </c>
      <c r="H10179" s="3" t="s">
        <v>45940</v>
      </c>
    </row>
    <row r="10180" spans="1:8" ht="87" x14ac:dyDescent="0.35">
      <c r="A10180" s="4">
        <v>171806</v>
      </c>
      <c r="B10180" s="1">
        <v>45267</v>
      </c>
      <c r="C10180" s="2">
        <v>0.59506944444444443</v>
      </c>
      <c r="D10180" s="3" t="s">
        <v>45941</v>
      </c>
      <c r="E10180" s="3" t="s">
        <v>45945</v>
      </c>
      <c r="F10180" s="3" t="s">
        <v>45942</v>
      </c>
      <c r="G10180" s="3" t="s">
        <v>45943</v>
      </c>
      <c r="H10180" s="3" t="s">
        <v>45944</v>
      </c>
    </row>
    <row r="10181" spans="1:8" x14ac:dyDescent="0.35">
      <c r="A10181" s="4">
        <v>45130</v>
      </c>
      <c r="B10181" s="1">
        <v>45267</v>
      </c>
      <c r="C10181" s="2">
        <v>0.59559027777777784</v>
      </c>
      <c r="D10181" s="3" t="s">
        <v>12627</v>
      </c>
      <c r="E10181" s="3" t="s">
        <v>12627</v>
      </c>
      <c r="F10181" s="3" t="s">
        <v>45946</v>
      </c>
      <c r="G10181" s="3" t="s">
        <v>12627</v>
      </c>
      <c r="H10181" s="3" t="s">
        <v>12627</v>
      </c>
    </row>
    <row r="10182" spans="1:8" ht="159.5" x14ac:dyDescent="0.35">
      <c r="A10182" s="4">
        <v>183278</v>
      </c>
      <c r="B10182" s="1">
        <v>45267</v>
      </c>
      <c r="C10182" s="2">
        <v>0.59662037037037041</v>
      </c>
      <c r="D10182" s="3" t="s">
        <v>45927</v>
      </c>
      <c r="E10182" s="3" t="s">
        <v>45931</v>
      </c>
      <c r="F10182" s="3" t="s">
        <v>45928</v>
      </c>
      <c r="G10182" s="3" t="s">
        <v>45929</v>
      </c>
      <c r="H10182" s="3" t="s">
        <v>45930</v>
      </c>
    </row>
    <row r="10183" spans="1:8" x14ac:dyDescent="0.35">
      <c r="A10183" s="4">
        <v>177216</v>
      </c>
      <c r="B10183" s="1">
        <v>45267</v>
      </c>
      <c r="C10183" s="2">
        <v>0.5973032407407407</v>
      </c>
      <c r="D10183" s="3" t="s">
        <v>45947</v>
      </c>
      <c r="E10183" s="3" t="s">
        <v>45947</v>
      </c>
      <c r="F10183" s="3" t="s">
        <v>1933</v>
      </c>
      <c r="G10183" s="3" t="s">
        <v>45947</v>
      </c>
      <c r="H10183" s="3" t="s">
        <v>12032</v>
      </c>
    </row>
    <row r="10184" spans="1:8" ht="116" x14ac:dyDescent="0.35">
      <c r="A10184" s="4">
        <v>36516</v>
      </c>
      <c r="B10184" s="1">
        <v>45267</v>
      </c>
      <c r="C10184" s="2">
        <v>0.59768518518518521</v>
      </c>
      <c r="D10184" s="3" t="s">
        <v>167</v>
      </c>
      <c r="E10184" s="3" t="s">
        <v>45951</v>
      </c>
      <c r="F10184" s="3" t="s">
        <v>45948</v>
      </c>
      <c r="G10184" s="3" t="s">
        <v>45949</v>
      </c>
      <c r="H10184" s="3" t="s">
        <v>45950</v>
      </c>
    </row>
    <row r="10185" spans="1:8" ht="130.5" x14ac:dyDescent="0.35">
      <c r="A10185" s="4">
        <v>162911</v>
      </c>
      <c r="B10185" s="1">
        <v>45267</v>
      </c>
      <c r="C10185" s="2">
        <v>0.59842592592592592</v>
      </c>
      <c r="D10185" s="3" t="s">
        <v>45904</v>
      </c>
      <c r="E10185" s="3" t="s">
        <v>45908</v>
      </c>
      <c r="F10185" s="3" t="s">
        <v>45905</v>
      </c>
      <c r="G10185" s="3" t="s">
        <v>45906</v>
      </c>
      <c r="H10185" s="3" t="s">
        <v>45907</v>
      </c>
    </row>
    <row r="10186" spans="1:8" ht="43.5" x14ac:dyDescent="0.35">
      <c r="A10186" s="4">
        <v>105060</v>
      </c>
      <c r="B10186" s="1">
        <v>45267</v>
      </c>
      <c r="C10186" s="2">
        <v>0.60170138888888891</v>
      </c>
      <c r="D10186" s="3" t="s">
        <v>45952</v>
      </c>
      <c r="E10186" s="3" t="s">
        <v>45956</v>
      </c>
      <c r="F10186" s="3" t="s">
        <v>45953</v>
      </c>
      <c r="G10186" s="3" t="s">
        <v>45954</v>
      </c>
      <c r="H10186" s="3" t="s">
        <v>45955</v>
      </c>
    </row>
    <row r="10187" spans="1:8" ht="29" x14ac:dyDescent="0.35">
      <c r="A10187" s="4">
        <v>194563</v>
      </c>
      <c r="B10187" s="1">
        <v>45267</v>
      </c>
      <c r="C10187" s="2">
        <v>0.60373842592592586</v>
      </c>
      <c r="D10187" s="3" t="s">
        <v>45957</v>
      </c>
      <c r="E10187" s="3" t="s">
        <v>45959</v>
      </c>
      <c r="F10187" s="3" t="s">
        <v>45958</v>
      </c>
      <c r="G10187" s="3" t="s">
        <v>14158</v>
      </c>
      <c r="H10187" s="3" t="s">
        <v>10660</v>
      </c>
    </row>
    <row r="10188" spans="1:8" ht="29" x14ac:dyDescent="0.35">
      <c r="A10188" s="4">
        <v>209212</v>
      </c>
      <c r="B10188" s="1">
        <v>45267</v>
      </c>
      <c r="C10188" s="2">
        <v>0.60430555555555554</v>
      </c>
      <c r="D10188" s="3" t="s">
        <v>892</v>
      </c>
      <c r="E10188" s="3" t="s">
        <v>45961</v>
      </c>
      <c r="F10188" s="3" t="s">
        <v>45960</v>
      </c>
      <c r="G10188" s="3" t="s">
        <v>11404</v>
      </c>
      <c r="H10188" s="3" t="s">
        <v>11777</v>
      </c>
    </row>
    <row r="10189" spans="1:8" ht="116" x14ac:dyDescent="0.35">
      <c r="A10189" s="4">
        <v>204350</v>
      </c>
      <c r="B10189" s="1">
        <v>45267</v>
      </c>
      <c r="C10189" s="2">
        <v>0.60451388888888891</v>
      </c>
      <c r="D10189" s="3" t="s">
        <v>10615</v>
      </c>
      <c r="E10189" s="3" t="s">
        <v>45964</v>
      </c>
      <c r="F10189" s="3" t="s">
        <v>45962</v>
      </c>
      <c r="G10189" s="3" t="s">
        <v>38061</v>
      </c>
      <c r="H10189" s="3" t="s">
        <v>45963</v>
      </c>
    </row>
    <row r="10190" spans="1:8" ht="72.5" x14ac:dyDescent="0.35">
      <c r="A10190" s="4">
        <v>147187</v>
      </c>
      <c r="B10190" s="1">
        <v>45267</v>
      </c>
      <c r="C10190" s="2">
        <v>0.60579861111111111</v>
      </c>
      <c r="D10190" s="3" t="s">
        <v>167</v>
      </c>
      <c r="E10190" s="3" t="s">
        <v>15297</v>
      </c>
      <c r="F10190" s="3" t="s">
        <v>45965</v>
      </c>
      <c r="G10190" s="3" t="s">
        <v>45966</v>
      </c>
      <c r="H10190" s="3" t="s">
        <v>11993</v>
      </c>
    </row>
    <row r="10191" spans="1:8" ht="43.5" x14ac:dyDescent="0.35">
      <c r="A10191" s="4">
        <v>8155</v>
      </c>
      <c r="B10191" s="1">
        <v>45267</v>
      </c>
      <c r="C10191" s="2">
        <v>0.60633101851851856</v>
      </c>
      <c r="D10191" s="3" t="s">
        <v>45967</v>
      </c>
      <c r="E10191" s="3" t="s">
        <v>45967</v>
      </c>
      <c r="F10191" s="3" t="s">
        <v>1288</v>
      </c>
      <c r="G10191" s="3" t="s">
        <v>45967</v>
      </c>
      <c r="H10191" s="3" t="s">
        <v>45967</v>
      </c>
    </row>
    <row r="10192" spans="1:8" x14ac:dyDescent="0.35">
      <c r="A10192" s="4">
        <v>40629</v>
      </c>
      <c r="B10192" s="1">
        <v>45267</v>
      </c>
      <c r="C10192" s="2">
        <v>0.60748842592592589</v>
      </c>
      <c r="D10192" s="3" t="s">
        <v>1473</v>
      </c>
      <c r="E10192" s="3" t="s">
        <v>10544</v>
      </c>
      <c r="F10192" s="3" t="s">
        <v>43172</v>
      </c>
      <c r="G10192" s="3" t="s">
        <v>45968</v>
      </c>
      <c r="H10192" s="3" t="s">
        <v>6717</v>
      </c>
    </row>
    <row r="10193" spans="1:8" ht="43.5" x14ac:dyDescent="0.35">
      <c r="A10193" s="4">
        <v>51369</v>
      </c>
      <c r="B10193" s="1">
        <v>45267</v>
      </c>
      <c r="C10193" s="2">
        <v>0.60991898148148149</v>
      </c>
      <c r="D10193" s="3" t="s">
        <v>755</v>
      </c>
      <c r="E10193" s="3" t="s">
        <v>12606</v>
      </c>
      <c r="F10193" s="3" t="s">
        <v>45969</v>
      </c>
      <c r="G10193" s="3" t="s">
        <v>12606</v>
      </c>
      <c r="H10193" s="3" t="s">
        <v>14362</v>
      </c>
    </row>
    <row r="10194" spans="1:8" ht="29" x14ac:dyDescent="0.35">
      <c r="A10194" s="4">
        <v>205162</v>
      </c>
      <c r="B10194" s="1">
        <v>45267</v>
      </c>
      <c r="C10194" s="2">
        <v>0.61085648148148153</v>
      </c>
      <c r="D10194" s="3" t="s">
        <v>12261</v>
      </c>
      <c r="E10194" s="3" t="s">
        <v>45971</v>
      </c>
      <c r="F10194" s="3" t="s">
        <v>13317</v>
      </c>
      <c r="G10194" s="3" t="s">
        <v>45970</v>
      </c>
      <c r="H10194" s="3" t="s">
        <v>11777</v>
      </c>
    </row>
    <row r="10195" spans="1:8" ht="101.5" x14ac:dyDescent="0.35">
      <c r="A10195" s="4">
        <v>206094</v>
      </c>
      <c r="B10195" s="1">
        <v>45267</v>
      </c>
      <c r="C10195" s="2">
        <v>0.61087962962962961</v>
      </c>
      <c r="D10195" s="3" t="s">
        <v>45972</v>
      </c>
      <c r="E10195" s="3" t="s">
        <v>45976</v>
      </c>
      <c r="F10195" s="3" t="s">
        <v>45973</v>
      </c>
      <c r="G10195" s="3" t="s">
        <v>45974</v>
      </c>
      <c r="H10195" s="3" t="s">
        <v>45975</v>
      </c>
    </row>
    <row r="10196" spans="1:8" ht="72.5" x14ac:dyDescent="0.35">
      <c r="A10196" s="4">
        <v>142664</v>
      </c>
      <c r="B10196" s="1">
        <v>45267</v>
      </c>
      <c r="C10196" s="2">
        <v>0.61197916666666663</v>
      </c>
      <c r="D10196" s="3" t="s">
        <v>167</v>
      </c>
      <c r="E10196" s="3" t="s">
        <v>15303</v>
      </c>
      <c r="F10196" s="3" t="s">
        <v>45977</v>
      </c>
      <c r="G10196" s="3" t="s">
        <v>15302</v>
      </c>
      <c r="H10196" s="3" t="s">
        <v>45978</v>
      </c>
    </row>
    <row r="10197" spans="1:8" ht="58" x14ac:dyDescent="0.35">
      <c r="A10197" s="4">
        <v>49836</v>
      </c>
      <c r="B10197" s="1">
        <v>45267</v>
      </c>
      <c r="C10197" s="2">
        <v>0.61368055555555556</v>
      </c>
      <c r="D10197" s="3" t="s">
        <v>755</v>
      </c>
      <c r="E10197" s="3" t="s">
        <v>45982</v>
      </c>
      <c r="F10197" s="3" t="s">
        <v>45979</v>
      </c>
      <c r="G10197" s="3" t="s">
        <v>45980</v>
      </c>
      <c r="H10197" s="3" t="s">
        <v>45981</v>
      </c>
    </row>
    <row r="10198" spans="1:8" x14ac:dyDescent="0.35">
      <c r="A10198" s="4">
        <v>69483</v>
      </c>
      <c r="B10198" s="1">
        <v>45267</v>
      </c>
      <c r="C10198" s="2">
        <v>0.61605324074074075</v>
      </c>
      <c r="D10198" s="3" t="s">
        <v>12370</v>
      </c>
      <c r="E10198" s="3" t="s">
        <v>15167</v>
      </c>
      <c r="F10198" s="3" t="s">
        <v>45983</v>
      </c>
      <c r="G10198" s="3" t="s">
        <v>11891</v>
      </c>
      <c r="H10198" s="3" t="s">
        <v>45984</v>
      </c>
    </row>
    <row r="10199" spans="1:8" ht="101.5" x14ac:dyDescent="0.35">
      <c r="A10199" s="4">
        <v>1310</v>
      </c>
      <c r="B10199" s="1">
        <v>45267</v>
      </c>
      <c r="C10199" s="2">
        <v>0.61821759259259257</v>
      </c>
      <c r="D10199" s="3" t="s">
        <v>755</v>
      </c>
      <c r="E10199" s="3" t="s">
        <v>15304</v>
      </c>
      <c r="F10199" s="3" t="s">
        <v>45985</v>
      </c>
      <c r="G10199" s="3" t="s">
        <v>15304</v>
      </c>
      <c r="H10199" s="3" t="s">
        <v>14362</v>
      </c>
    </row>
    <row r="10200" spans="1:8" x14ac:dyDescent="0.35">
      <c r="A10200" s="4">
        <v>210155</v>
      </c>
      <c r="B10200" s="1">
        <v>45267</v>
      </c>
      <c r="C10200" s="2">
        <v>0.61967592592592591</v>
      </c>
      <c r="D10200" s="3" t="s">
        <v>45986</v>
      </c>
      <c r="E10200" s="3" t="s">
        <v>143</v>
      </c>
      <c r="F10200" s="3" t="s">
        <v>45987</v>
      </c>
      <c r="G10200" s="3" t="s">
        <v>11804</v>
      </c>
      <c r="H10200" s="3" t="s">
        <v>45988</v>
      </c>
    </row>
    <row r="10201" spans="1:8" ht="43.5" x14ac:dyDescent="0.35">
      <c r="A10201" s="4">
        <v>36568</v>
      </c>
      <c r="B10201" s="1">
        <v>45267</v>
      </c>
      <c r="C10201" s="2">
        <v>0.62061342592592594</v>
      </c>
      <c r="D10201" s="3" t="s">
        <v>167</v>
      </c>
      <c r="E10201" s="3" t="s">
        <v>45991</v>
      </c>
      <c r="F10201" s="3" t="s">
        <v>45989</v>
      </c>
      <c r="G10201" s="3" t="s">
        <v>45990</v>
      </c>
      <c r="H10201" s="3" t="s">
        <v>12657</v>
      </c>
    </row>
    <row r="10202" spans="1:8" ht="29" x14ac:dyDescent="0.35">
      <c r="A10202" s="4">
        <v>1677</v>
      </c>
      <c r="B10202" s="1">
        <v>45267</v>
      </c>
      <c r="C10202" s="2">
        <v>0.62212962962962959</v>
      </c>
      <c r="D10202" s="3" t="s">
        <v>1933</v>
      </c>
      <c r="E10202" s="3" t="s">
        <v>20998</v>
      </c>
      <c r="F10202" s="3" t="s">
        <v>45992</v>
      </c>
      <c r="G10202" s="3" t="s">
        <v>45993</v>
      </c>
      <c r="H10202" s="3" t="s">
        <v>45994</v>
      </c>
    </row>
    <row r="10203" spans="1:8" ht="101.5" x14ac:dyDescent="0.35">
      <c r="A10203" s="4">
        <v>1310</v>
      </c>
      <c r="B10203" s="1">
        <v>45267</v>
      </c>
      <c r="C10203" s="2">
        <v>0.62233796296296295</v>
      </c>
      <c r="D10203" s="3" t="s">
        <v>755</v>
      </c>
      <c r="E10203" s="3" t="s">
        <v>15304</v>
      </c>
      <c r="F10203" s="3" t="s">
        <v>45985</v>
      </c>
      <c r="G10203" s="3" t="s">
        <v>15304</v>
      </c>
      <c r="H10203" s="3" t="s">
        <v>45995</v>
      </c>
    </row>
    <row r="10204" spans="1:8" ht="43.5" x14ac:dyDescent="0.35">
      <c r="A10204" s="4">
        <v>207541</v>
      </c>
      <c r="B10204" s="1">
        <v>45267</v>
      </c>
      <c r="C10204" s="2">
        <v>0.62445601851851851</v>
      </c>
      <c r="D10204" s="3" t="s">
        <v>755</v>
      </c>
      <c r="E10204" s="3" t="s">
        <v>45999</v>
      </c>
      <c r="F10204" s="3" t="s">
        <v>45996</v>
      </c>
      <c r="G10204" s="3" t="s">
        <v>45997</v>
      </c>
      <c r="H10204" s="3" t="s">
        <v>45998</v>
      </c>
    </row>
    <row r="10205" spans="1:8" ht="29" x14ac:dyDescent="0.35">
      <c r="A10205" s="4">
        <v>185407</v>
      </c>
      <c r="B10205" s="1">
        <v>45267</v>
      </c>
      <c r="C10205" s="2">
        <v>0.62481481481481482</v>
      </c>
      <c r="D10205" s="3" t="s">
        <v>46000</v>
      </c>
      <c r="E10205" s="3" t="s">
        <v>46000</v>
      </c>
      <c r="F10205" s="3" t="s">
        <v>11114</v>
      </c>
      <c r="G10205" s="3" t="s">
        <v>46000</v>
      </c>
      <c r="H10205" s="3" t="s">
        <v>12091</v>
      </c>
    </row>
    <row r="10206" spans="1:8" ht="159.5" x14ac:dyDescent="0.35">
      <c r="A10206" s="4">
        <v>189759</v>
      </c>
      <c r="B10206" s="1">
        <v>45267</v>
      </c>
      <c r="C10206" s="2">
        <v>0.62502314814814819</v>
      </c>
      <c r="D10206" s="3" t="s">
        <v>46001</v>
      </c>
      <c r="E10206" s="3" t="s">
        <v>46005</v>
      </c>
      <c r="F10206" s="3" t="s">
        <v>46002</v>
      </c>
      <c r="G10206" s="3" t="s">
        <v>46003</v>
      </c>
      <c r="H10206" s="3" t="s">
        <v>46004</v>
      </c>
    </row>
    <row r="10207" spans="1:8" ht="58" x14ac:dyDescent="0.35">
      <c r="A10207" s="4">
        <v>41950</v>
      </c>
      <c r="B10207" s="1">
        <v>45267</v>
      </c>
      <c r="C10207" s="2">
        <v>0.62592592592592589</v>
      </c>
      <c r="D10207" s="3" t="s">
        <v>46006</v>
      </c>
      <c r="E10207" s="3" t="s">
        <v>13204</v>
      </c>
      <c r="F10207" s="3" t="s">
        <v>46007</v>
      </c>
      <c r="G10207" s="3" t="s">
        <v>46008</v>
      </c>
      <c r="H10207" s="3" t="s">
        <v>46009</v>
      </c>
    </row>
    <row r="10208" spans="1:8" x14ac:dyDescent="0.35">
      <c r="A10208" s="4">
        <v>48855</v>
      </c>
      <c r="B10208" s="1">
        <v>45267</v>
      </c>
      <c r="C10208" s="2">
        <v>0.62841435185185179</v>
      </c>
      <c r="D10208" s="3" t="s">
        <v>10615</v>
      </c>
      <c r="E10208" s="3" t="s">
        <v>21024</v>
      </c>
      <c r="F10208" s="3" t="s">
        <v>46010</v>
      </c>
      <c r="G10208" s="3" t="s">
        <v>21024</v>
      </c>
      <c r="H10208" s="3" t="s">
        <v>14362</v>
      </c>
    </row>
    <row r="10209" spans="1:8" ht="29" x14ac:dyDescent="0.35">
      <c r="A10209" s="4">
        <v>178549</v>
      </c>
      <c r="B10209" s="1">
        <v>45267</v>
      </c>
      <c r="C10209" s="2">
        <v>0.63238425925925923</v>
      </c>
      <c r="D10209" s="3" t="s">
        <v>10615</v>
      </c>
      <c r="E10209" s="3" t="s">
        <v>46011</v>
      </c>
      <c r="F10209" s="3" t="s">
        <v>10720</v>
      </c>
      <c r="G10209" s="3" t="s">
        <v>46011</v>
      </c>
      <c r="H10209" s="3" t="s">
        <v>14362</v>
      </c>
    </row>
    <row r="10210" spans="1:8" x14ac:dyDescent="0.35">
      <c r="A10210" s="4">
        <v>206323</v>
      </c>
      <c r="B10210" s="1">
        <v>45267</v>
      </c>
      <c r="C10210" s="2">
        <v>0.63376157407407407</v>
      </c>
      <c r="D10210" s="3" t="s">
        <v>892</v>
      </c>
      <c r="E10210" s="3" t="s">
        <v>46013</v>
      </c>
      <c r="F10210" s="3" t="s">
        <v>14100</v>
      </c>
      <c r="G10210" s="3" t="s">
        <v>12263</v>
      </c>
      <c r="H10210" s="3" t="s">
        <v>46012</v>
      </c>
    </row>
    <row r="10211" spans="1:8" ht="101.5" x14ac:dyDescent="0.35">
      <c r="A10211" s="4">
        <v>201943</v>
      </c>
      <c r="B10211" s="1">
        <v>45267</v>
      </c>
      <c r="C10211" s="2">
        <v>0.63452546296296297</v>
      </c>
      <c r="D10211" s="3" t="s">
        <v>46014</v>
      </c>
      <c r="E10211" s="3" t="s">
        <v>46018</v>
      </c>
      <c r="F10211" s="3" t="s">
        <v>46015</v>
      </c>
      <c r="G10211" s="3" t="s">
        <v>46016</v>
      </c>
      <c r="H10211" s="3" t="s">
        <v>46017</v>
      </c>
    </row>
    <row r="10212" spans="1:8" ht="43.5" x14ac:dyDescent="0.35">
      <c r="A10212" s="4">
        <v>201786</v>
      </c>
      <c r="B10212" s="1">
        <v>45267</v>
      </c>
      <c r="C10212" s="2">
        <v>0.63672453703703702</v>
      </c>
      <c r="D10212" s="3" t="s">
        <v>167</v>
      </c>
      <c r="E10212" s="3" t="s">
        <v>46022</v>
      </c>
      <c r="F10212" s="3" t="s">
        <v>46019</v>
      </c>
      <c r="G10212" s="3" t="s">
        <v>46020</v>
      </c>
      <c r="H10212" s="3" t="s">
        <v>46021</v>
      </c>
    </row>
    <row r="10213" spans="1:8" ht="116" x14ac:dyDescent="0.35">
      <c r="A10213" s="4">
        <v>87570</v>
      </c>
      <c r="B10213" s="1">
        <v>45267</v>
      </c>
      <c r="C10213" s="2">
        <v>0.63754629629629633</v>
      </c>
      <c r="D10213" s="3" t="s">
        <v>1460</v>
      </c>
      <c r="E10213" s="3" t="s">
        <v>46025</v>
      </c>
      <c r="F10213" s="3" t="s">
        <v>46023</v>
      </c>
      <c r="G10213" s="3" t="s">
        <v>104</v>
      </c>
      <c r="H10213" s="3" t="s">
        <v>46024</v>
      </c>
    </row>
    <row r="10214" spans="1:8" ht="58" x14ac:dyDescent="0.35">
      <c r="A10214" s="4">
        <v>173283</v>
      </c>
      <c r="B10214" s="1">
        <v>45267</v>
      </c>
      <c r="C10214" s="2">
        <v>0.63800925925925933</v>
      </c>
      <c r="D10214" s="3" t="s">
        <v>46026</v>
      </c>
      <c r="E10214" s="3" t="s">
        <v>46030</v>
      </c>
      <c r="F10214" s="3" t="s">
        <v>46027</v>
      </c>
      <c r="G10214" s="3" t="s">
        <v>46028</v>
      </c>
      <c r="H10214" s="3" t="s">
        <v>46029</v>
      </c>
    </row>
    <row r="10215" spans="1:8" ht="159.5" x14ac:dyDescent="0.35">
      <c r="A10215" s="4">
        <v>174648</v>
      </c>
      <c r="B10215" s="1">
        <v>45267</v>
      </c>
      <c r="C10215" s="2">
        <v>0.63853009259259264</v>
      </c>
      <c r="D10215" s="3" t="s">
        <v>46031</v>
      </c>
      <c r="E10215" s="3" t="s">
        <v>46035</v>
      </c>
      <c r="F10215" s="3" t="s">
        <v>46032</v>
      </c>
      <c r="G10215" s="3" t="s">
        <v>46033</v>
      </c>
      <c r="H10215" s="3" t="s">
        <v>46034</v>
      </c>
    </row>
    <row r="10216" spans="1:8" x14ac:dyDescent="0.35">
      <c r="A10216" s="4">
        <v>106394</v>
      </c>
      <c r="B10216" s="1">
        <v>45267</v>
      </c>
      <c r="C10216" s="2">
        <v>0.64167824074074076</v>
      </c>
      <c r="D10216" s="3" t="s">
        <v>46036</v>
      </c>
      <c r="E10216" s="3" t="s">
        <v>46037</v>
      </c>
      <c r="F10216" s="3" t="s">
        <v>14092</v>
      </c>
      <c r="G10216" s="3" t="s">
        <v>12713</v>
      </c>
      <c r="H10216" s="3" t="s">
        <v>10270</v>
      </c>
    </row>
    <row r="10217" spans="1:8" ht="87" x14ac:dyDescent="0.35">
      <c r="A10217" s="4">
        <v>49620</v>
      </c>
      <c r="B10217" s="1">
        <v>45267</v>
      </c>
      <c r="C10217" s="2">
        <v>0.64346064814814818</v>
      </c>
      <c r="D10217" s="3" t="s">
        <v>167</v>
      </c>
      <c r="E10217" s="3" t="s">
        <v>15296</v>
      </c>
      <c r="F10217" s="3" t="s">
        <v>46038</v>
      </c>
      <c r="G10217" s="3" t="s">
        <v>46039</v>
      </c>
      <c r="H10217" s="3" t="s">
        <v>46040</v>
      </c>
    </row>
    <row r="10218" spans="1:8" ht="145" x14ac:dyDescent="0.35">
      <c r="A10218" s="4">
        <v>27486</v>
      </c>
      <c r="B10218" s="1">
        <v>45267</v>
      </c>
      <c r="C10218" s="2">
        <v>0.64379629629629631</v>
      </c>
      <c r="D10218" s="3" t="s">
        <v>10615</v>
      </c>
      <c r="E10218" s="3" t="s">
        <v>46043</v>
      </c>
      <c r="F10218" s="3" t="s">
        <v>11242</v>
      </c>
      <c r="G10218" s="3" t="s">
        <v>46041</v>
      </c>
      <c r="H10218" s="3" t="s">
        <v>46042</v>
      </c>
    </row>
    <row r="10219" spans="1:8" ht="43.5" x14ac:dyDescent="0.35">
      <c r="A10219" s="4">
        <v>49470</v>
      </c>
      <c r="B10219" s="1">
        <v>45267</v>
      </c>
      <c r="C10219" s="2">
        <v>0.64799768518518519</v>
      </c>
      <c r="D10219" s="3" t="s">
        <v>46044</v>
      </c>
      <c r="E10219" s="3" t="s">
        <v>39867</v>
      </c>
      <c r="F10219" s="3" t="s">
        <v>46045</v>
      </c>
      <c r="G10219" s="3" t="s">
        <v>46046</v>
      </c>
      <c r="H10219" s="3" t="s">
        <v>46047</v>
      </c>
    </row>
    <row r="10220" spans="1:8" ht="116" x14ac:dyDescent="0.35">
      <c r="A10220" s="4">
        <v>46429</v>
      </c>
      <c r="B10220" s="1">
        <v>45267</v>
      </c>
      <c r="C10220" s="2">
        <v>0.65077546296296296</v>
      </c>
      <c r="D10220" s="3" t="s">
        <v>46048</v>
      </c>
      <c r="E10220" s="3" t="s">
        <v>46052</v>
      </c>
      <c r="F10220" s="3" t="s">
        <v>46049</v>
      </c>
      <c r="G10220" s="3" t="s">
        <v>46050</v>
      </c>
      <c r="H10220" s="3" t="s">
        <v>46051</v>
      </c>
    </row>
    <row r="10221" spans="1:8" ht="72.5" x14ac:dyDescent="0.35">
      <c r="A10221" s="4">
        <v>136267</v>
      </c>
      <c r="B10221" s="1">
        <v>45267</v>
      </c>
      <c r="C10221" s="2">
        <v>0.65288194444444447</v>
      </c>
      <c r="D10221" s="3" t="s">
        <v>46053</v>
      </c>
      <c r="E10221" s="3" t="s">
        <v>46057</v>
      </c>
      <c r="F10221" s="3" t="s">
        <v>46054</v>
      </c>
      <c r="G10221" s="3" t="s">
        <v>46055</v>
      </c>
      <c r="H10221" s="3" t="s">
        <v>46056</v>
      </c>
    </row>
    <row r="10222" spans="1:8" ht="87" x14ac:dyDescent="0.35">
      <c r="A10222" s="4">
        <v>87953</v>
      </c>
      <c r="B10222" s="1">
        <v>45267</v>
      </c>
      <c r="C10222" s="2">
        <v>0.66165509259259259</v>
      </c>
      <c r="D10222" s="3" t="s">
        <v>10285</v>
      </c>
      <c r="E10222" s="3" t="s">
        <v>46061</v>
      </c>
      <c r="F10222" s="3" t="s">
        <v>46058</v>
      </c>
      <c r="G10222" s="3" t="s">
        <v>46059</v>
      </c>
      <c r="H10222" s="3" t="s">
        <v>46060</v>
      </c>
    </row>
    <row r="10223" spans="1:8" ht="232" x14ac:dyDescent="0.35">
      <c r="A10223" s="4">
        <v>33572</v>
      </c>
      <c r="B10223" s="1">
        <v>45267</v>
      </c>
      <c r="C10223" s="2">
        <v>0.66822916666666676</v>
      </c>
      <c r="D10223" s="3" t="s">
        <v>46062</v>
      </c>
      <c r="E10223" s="3" t="s">
        <v>46066</v>
      </c>
      <c r="F10223" s="3" t="s">
        <v>46063</v>
      </c>
      <c r="G10223" s="3" t="s">
        <v>46064</v>
      </c>
      <c r="H10223" s="3" t="s">
        <v>46065</v>
      </c>
    </row>
    <row r="10224" spans="1:8" ht="246.5" x14ac:dyDescent="0.35">
      <c r="A10224" s="4">
        <v>33572</v>
      </c>
      <c r="B10224" s="1">
        <v>45267</v>
      </c>
      <c r="C10224" s="2">
        <v>0.67252314814814806</v>
      </c>
      <c r="D10224" s="3" t="s">
        <v>46062</v>
      </c>
      <c r="E10224" s="3" t="s">
        <v>46067</v>
      </c>
      <c r="F10224" s="3" t="s">
        <v>46063</v>
      </c>
      <c r="G10224" s="3" t="s">
        <v>46064</v>
      </c>
      <c r="H10224" s="3" t="s">
        <v>46065</v>
      </c>
    </row>
    <row r="10225" spans="1:8" ht="188.5" x14ac:dyDescent="0.35">
      <c r="A10225" s="4">
        <v>208185</v>
      </c>
      <c r="B10225" s="1">
        <v>45267</v>
      </c>
      <c r="C10225" s="2">
        <v>0.6837847222222222</v>
      </c>
      <c r="D10225" s="3" t="s">
        <v>46068</v>
      </c>
      <c r="E10225" s="3" t="s">
        <v>46070</v>
      </c>
      <c r="F10225" s="3" t="s">
        <v>46069</v>
      </c>
      <c r="G10225" s="3" t="s">
        <v>46070</v>
      </c>
      <c r="H10225" s="3" t="s">
        <v>46071</v>
      </c>
    </row>
    <row r="10226" spans="1:8" ht="145" x14ac:dyDescent="0.35">
      <c r="A10226" s="4">
        <v>87497</v>
      </c>
      <c r="B10226" s="1">
        <v>45267</v>
      </c>
      <c r="C10226" s="2">
        <v>0.69233796296296291</v>
      </c>
      <c r="D10226" s="3" t="s">
        <v>46072</v>
      </c>
      <c r="E10226" s="3" t="s">
        <v>46076</v>
      </c>
      <c r="F10226" s="3" t="s">
        <v>46073</v>
      </c>
      <c r="G10226" s="3" t="s">
        <v>46074</v>
      </c>
      <c r="H10226" s="3" t="s">
        <v>46075</v>
      </c>
    </row>
    <row r="10227" spans="1:8" ht="145" x14ac:dyDescent="0.35">
      <c r="A10227" s="4">
        <v>87497</v>
      </c>
      <c r="B10227" s="1">
        <v>45267</v>
      </c>
      <c r="C10227" s="2">
        <v>0.69459490740740737</v>
      </c>
      <c r="D10227" s="3" t="s">
        <v>46072</v>
      </c>
      <c r="E10227" s="3" t="s">
        <v>46076</v>
      </c>
      <c r="F10227" s="3" t="s">
        <v>46073</v>
      </c>
      <c r="G10227" s="3" t="s">
        <v>46074</v>
      </c>
      <c r="H10227" s="3" t="s">
        <v>46077</v>
      </c>
    </row>
    <row r="10228" spans="1:8" ht="43.5" x14ac:dyDescent="0.35">
      <c r="A10228" s="4">
        <v>51363</v>
      </c>
      <c r="B10228" s="1">
        <v>45268</v>
      </c>
      <c r="C10228" s="2">
        <v>0.33128472222222222</v>
      </c>
      <c r="D10228" s="3" t="s">
        <v>12261</v>
      </c>
      <c r="E10228" s="3" t="s">
        <v>46080</v>
      </c>
      <c r="F10228" s="3" t="s">
        <v>46078</v>
      </c>
      <c r="G10228" s="3" t="s">
        <v>11966</v>
      </c>
      <c r="H10228" s="3" t="s">
        <v>46079</v>
      </c>
    </row>
    <row r="10229" spans="1:8" ht="43.5" x14ac:dyDescent="0.35">
      <c r="A10229" s="4">
        <v>35865</v>
      </c>
      <c r="B10229" s="1">
        <v>45268</v>
      </c>
      <c r="C10229" s="2">
        <v>0.3334375</v>
      </c>
      <c r="D10229" s="3" t="s">
        <v>892</v>
      </c>
      <c r="E10229" s="3" t="s">
        <v>46082</v>
      </c>
      <c r="F10229" s="3" t="s">
        <v>46081</v>
      </c>
      <c r="G10229" s="3" t="s">
        <v>11404</v>
      </c>
      <c r="H10229" s="3" t="s">
        <v>12391</v>
      </c>
    </row>
    <row r="10230" spans="1:8" ht="29" x14ac:dyDescent="0.35">
      <c r="A10230" s="4">
        <v>34140</v>
      </c>
      <c r="B10230" s="1">
        <v>45268</v>
      </c>
      <c r="C10230" s="2">
        <v>0.33637731481481481</v>
      </c>
      <c r="D10230" s="3" t="s">
        <v>892</v>
      </c>
      <c r="E10230" s="3" t="s">
        <v>46084</v>
      </c>
      <c r="F10230" s="3" t="s">
        <v>46083</v>
      </c>
      <c r="G10230" s="3" t="s">
        <v>12431</v>
      </c>
      <c r="H10230" s="3" t="s">
        <v>12039</v>
      </c>
    </row>
    <row r="10231" spans="1:8" ht="43.5" x14ac:dyDescent="0.35">
      <c r="A10231" s="4">
        <v>40854</v>
      </c>
      <c r="B10231" s="1">
        <v>45268</v>
      </c>
      <c r="C10231" s="2">
        <v>0.33966435185185184</v>
      </c>
      <c r="D10231" s="3" t="s">
        <v>892</v>
      </c>
      <c r="E10231" s="3" t="s">
        <v>46086</v>
      </c>
      <c r="F10231" s="3" t="s">
        <v>46085</v>
      </c>
      <c r="G10231" s="3" t="s">
        <v>12706</v>
      </c>
      <c r="H10231" s="3" t="s">
        <v>11776</v>
      </c>
    </row>
    <row r="10232" spans="1:8" ht="72.5" x14ac:dyDescent="0.35">
      <c r="A10232" s="4">
        <v>32810</v>
      </c>
      <c r="B10232" s="1">
        <v>45268</v>
      </c>
      <c r="C10232" s="2">
        <v>0.34570601851851851</v>
      </c>
      <c r="D10232" s="3" t="s">
        <v>46087</v>
      </c>
      <c r="E10232" s="3" t="s">
        <v>46090</v>
      </c>
      <c r="F10232" s="3" t="s">
        <v>46088</v>
      </c>
      <c r="G10232" s="3" t="s">
        <v>46089</v>
      </c>
      <c r="H10232" s="3" t="s">
        <v>14933</v>
      </c>
    </row>
    <row r="10233" spans="1:8" ht="29" x14ac:dyDescent="0.35">
      <c r="A10233" s="4">
        <v>35703</v>
      </c>
      <c r="B10233" s="1">
        <v>45268</v>
      </c>
      <c r="C10233" s="2">
        <v>0.34608796296296296</v>
      </c>
      <c r="D10233" s="3" t="s">
        <v>892</v>
      </c>
      <c r="E10233" s="3" t="s">
        <v>46092</v>
      </c>
      <c r="F10233" s="3" t="s">
        <v>46091</v>
      </c>
      <c r="G10233" s="3" t="s">
        <v>11021</v>
      </c>
      <c r="H10233" s="3" t="s">
        <v>11777</v>
      </c>
    </row>
    <row r="10234" spans="1:8" ht="29" x14ac:dyDescent="0.35">
      <c r="A10234" s="4">
        <v>209200</v>
      </c>
      <c r="B10234" s="1">
        <v>45268</v>
      </c>
      <c r="C10234" s="2">
        <v>0.34620370370370374</v>
      </c>
      <c r="D10234" s="3" t="s">
        <v>46093</v>
      </c>
      <c r="E10234" s="3" t="s">
        <v>46097</v>
      </c>
      <c r="F10234" s="3" t="s">
        <v>46094</v>
      </c>
      <c r="G10234" s="3" t="s">
        <v>46095</v>
      </c>
      <c r="H10234" s="3" t="s">
        <v>46096</v>
      </c>
    </row>
    <row r="10235" spans="1:8" ht="101.5" x14ac:dyDescent="0.35">
      <c r="A10235" s="4">
        <v>122905</v>
      </c>
      <c r="B10235" s="1">
        <v>45268</v>
      </c>
      <c r="C10235" s="2">
        <v>0.34869212962962964</v>
      </c>
      <c r="D10235" s="3" t="s">
        <v>46098</v>
      </c>
      <c r="E10235" s="3" t="s">
        <v>46102</v>
      </c>
      <c r="F10235" s="3" t="s">
        <v>46099</v>
      </c>
      <c r="G10235" s="3" t="s">
        <v>46100</v>
      </c>
      <c r="H10235" s="3" t="s">
        <v>46101</v>
      </c>
    </row>
    <row r="10236" spans="1:8" ht="29" x14ac:dyDescent="0.35">
      <c r="A10236" s="4">
        <v>204882</v>
      </c>
      <c r="B10236" s="1">
        <v>45268</v>
      </c>
      <c r="C10236" s="2">
        <v>0.35354166666666664</v>
      </c>
      <c r="D10236" s="3" t="s">
        <v>233</v>
      </c>
      <c r="E10236" s="3" t="s">
        <v>46104</v>
      </c>
      <c r="F10236" s="3" t="s">
        <v>46103</v>
      </c>
      <c r="G10236" s="3" t="s">
        <v>1313</v>
      </c>
      <c r="H10236" s="3" t="s">
        <v>12950</v>
      </c>
    </row>
    <row r="10237" spans="1:8" ht="87" x14ac:dyDescent="0.35">
      <c r="A10237" s="4">
        <v>1361</v>
      </c>
      <c r="B10237" s="1">
        <v>45268</v>
      </c>
      <c r="C10237" s="2">
        <v>0.35386574074074079</v>
      </c>
      <c r="D10237" s="3" t="s">
        <v>46105</v>
      </c>
      <c r="E10237" s="3" t="s">
        <v>46109</v>
      </c>
      <c r="F10237" s="3" t="s">
        <v>46106</v>
      </c>
      <c r="G10237" s="3" t="s">
        <v>46107</v>
      </c>
      <c r="H10237" s="3" t="s">
        <v>46108</v>
      </c>
    </row>
    <row r="10238" spans="1:8" ht="29" x14ac:dyDescent="0.35">
      <c r="A10238" s="4">
        <v>41265</v>
      </c>
      <c r="B10238" s="1">
        <v>45268</v>
      </c>
      <c r="C10238" s="2">
        <v>0.35456018518518517</v>
      </c>
      <c r="D10238" s="3" t="s">
        <v>892</v>
      </c>
      <c r="E10238" s="3" t="s">
        <v>14283</v>
      </c>
      <c r="F10238" s="3" t="s">
        <v>46110</v>
      </c>
      <c r="G10238" s="3" t="s">
        <v>1117</v>
      </c>
      <c r="H10238" s="3" t="s">
        <v>46111</v>
      </c>
    </row>
    <row r="10239" spans="1:8" ht="101.5" x14ac:dyDescent="0.35">
      <c r="A10239" s="4">
        <v>46327</v>
      </c>
      <c r="B10239" s="1">
        <v>45268</v>
      </c>
      <c r="C10239" s="2">
        <v>0.35701388888888891</v>
      </c>
      <c r="D10239" s="3" t="s">
        <v>46112</v>
      </c>
      <c r="E10239" s="3" t="s">
        <v>46116</v>
      </c>
      <c r="F10239" s="3" t="s">
        <v>46113</v>
      </c>
      <c r="G10239" s="3" t="s">
        <v>46114</v>
      </c>
      <c r="H10239" s="3" t="s">
        <v>46115</v>
      </c>
    </row>
    <row r="10240" spans="1:8" ht="43.5" x14ac:dyDescent="0.35">
      <c r="A10240" s="4">
        <v>75893</v>
      </c>
      <c r="B10240" s="1">
        <v>45268</v>
      </c>
      <c r="C10240" s="2">
        <v>0.35817129629629635</v>
      </c>
      <c r="D10240" s="3" t="s">
        <v>892</v>
      </c>
      <c r="E10240" s="3" t="s">
        <v>46119</v>
      </c>
      <c r="F10240" s="3" t="s">
        <v>46117</v>
      </c>
      <c r="G10240" s="3" t="s">
        <v>10705</v>
      </c>
      <c r="H10240" s="3" t="s">
        <v>46118</v>
      </c>
    </row>
    <row r="10241" spans="1:8" ht="29" x14ac:dyDescent="0.35">
      <c r="A10241" s="4">
        <v>17239</v>
      </c>
      <c r="B10241" s="1">
        <v>45268</v>
      </c>
      <c r="C10241" s="2">
        <v>0.35932870370370368</v>
      </c>
      <c r="D10241" s="3" t="s">
        <v>46120</v>
      </c>
      <c r="E10241" s="3" t="s">
        <v>33550</v>
      </c>
      <c r="F10241" s="3" t="s">
        <v>46121</v>
      </c>
      <c r="G10241" s="3" t="s">
        <v>12153</v>
      </c>
      <c r="H10241" s="3" t="s">
        <v>12268</v>
      </c>
    </row>
    <row r="10242" spans="1:8" x14ac:dyDescent="0.35">
      <c r="A10242" s="4">
        <v>112987</v>
      </c>
      <c r="B10242" s="1">
        <v>45268</v>
      </c>
      <c r="C10242" s="2">
        <v>0.35978009259259264</v>
      </c>
      <c r="D10242" s="3" t="s">
        <v>233</v>
      </c>
      <c r="E10242" s="3" t="s">
        <v>46123</v>
      </c>
      <c r="F10242" s="3" t="s">
        <v>46122</v>
      </c>
      <c r="G10242" s="3" t="s">
        <v>1477</v>
      </c>
      <c r="H10242" s="3" t="s">
        <v>12312</v>
      </c>
    </row>
    <row r="10243" spans="1:8" x14ac:dyDescent="0.35">
      <c r="A10243" s="4">
        <v>50484</v>
      </c>
      <c r="B10243" s="1">
        <v>45268</v>
      </c>
      <c r="C10243" s="2">
        <v>0.35983796296296294</v>
      </c>
      <c r="D10243" s="3" t="s">
        <v>755</v>
      </c>
      <c r="E10243" s="3" t="s">
        <v>46125</v>
      </c>
      <c r="F10243" s="3" t="s">
        <v>12739</v>
      </c>
      <c r="G10243" s="3" t="s">
        <v>46124</v>
      </c>
      <c r="H10243" s="3" t="s">
        <v>11731</v>
      </c>
    </row>
    <row r="10244" spans="1:8" ht="58" x14ac:dyDescent="0.35">
      <c r="A10244" s="4">
        <v>32329</v>
      </c>
      <c r="B10244" s="1">
        <v>45268</v>
      </c>
      <c r="C10244" s="2">
        <v>0.36015046296296299</v>
      </c>
      <c r="D10244" s="3" t="s">
        <v>10285</v>
      </c>
      <c r="E10244" s="3" t="s">
        <v>46129</v>
      </c>
      <c r="F10244" s="3" t="s">
        <v>46126</v>
      </c>
      <c r="G10244" s="3" t="s">
        <v>46127</v>
      </c>
      <c r="H10244" s="3" t="s">
        <v>46128</v>
      </c>
    </row>
    <row r="10245" spans="1:8" ht="43.5" x14ac:dyDescent="0.35">
      <c r="A10245" s="4">
        <v>146031</v>
      </c>
      <c r="B10245" s="1">
        <v>45268</v>
      </c>
      <c r="C10245" s="2">
        <v>0.36277777777777781</v>
      </c>
      <c r="D10245" s="3" t="s">
        <v>46130</v>
      </c>
      <c r="E10245" s="3" t="s">
        <v>15309</v>
      </c>
      <c r="F10245" s="3" t="s">
        <v>46131</v>
      </c>
      <c r="G10245" s="3" t="s">
        <v>46132</v>
      </c>
      <c r="H10245" s="3" t="s">
        <v>11302</v>
      </c>
    </row>
    <row r="10246" spans="1:8" ht="43.5" x14ac:dyDescent="0.35">
      <c r="A10246" s="4">
        <v>78587</v>
      </c>
      <c r="B10246" s="1">
        <v>45268</v>
      </c>
      <c r="C10246" s="2">
        <v>0.36284722222222227</v>
      </c>
      <c r="D10246" s="3" t="s">
        <v>892</v>
      </c>
      <c r="E10246" s="3" t="s">
        <v>46134</v>
      </c>
      <c r="F10246" s="3" t="s">
        <v>46133</v>
      </c>
      <c r="G10246" s="3" t="s">
        <v>13474</v>
      </c>
      <c r="H10246" s="3" t="s">
        <v>13386</v>
      </c>
    </row>
    <row r="10247" spans="1:8" ht="72.5" x14ac:dyDescent="0.35">
      <c r="A10247" s="4">
        <v>191847</v>
      </c>
      <c r="B10247" s="1">
        <v>45268</v>
      </c>
      <c r="C10247" s="2">
        <v>0.36434027777777778</v>
      </c>
      <c r="D10247" s="3" t="s">
        <v>167</v>
      </c>
      <c r="E10247" s="3" t="s">
        <v>46137</v>
      </c>
      <c r="F10247" s="3" t="s">
        <v>46135</v>
      </c>
      <c r="G10247" s="3" t="s">
        <v>15316</v>
      </c>
      <c r="H10247" s="3" t="s">
        <v>46136</v>
      </c>
    </row>
    <row r="10248" spans="1:8" ht="72.5" x14ac:dyDescent="0.35">
      <c r="A10248" s="4">
        <v>33120</v>
      </c>
      <c r="B10248" s="1">
        <v>45268</v>
      </c>
      <c r="C10248" s="2">
        <v>0.36495370370370367</v>
      </c>
      <c r="D10248" s="3" t="s">
        <v>10285</v>
      </c>
      <c r="E10248" s="3" t="s">
        <v>46140</v>
      </c>
      <c r="F10248" s="3" t="s">
        <v>46138</v>
      </c>
      <c r="G10248" s="3" t="s">
        <v>11912</v>
      </c>
      <c r="H10248" s="3" t="s">
        <v>46139</v>
      </c>
    </row>
    <row r="10249" spans="1:8" ht="101.5" x14ac:dyDescent="0.35">
      <c r="A10249" s="4">
        <v>170533</v>
      </c>
      <c r="B10249" s="1">
        <v>45268</v>
      </c>
      <c r="C10249" s="2">
        <v>0.36553240740740739</v>
      </c>
      <c r="D10249" s="3" t="s">
        <v>46141</v>
      </c>
      <c r="E10249" s="3" t="s">
        <v>46145</v>
      </c>
      <c r="F10249" s="3" t="s">
        <v>46142</v>
      </c>
      <c r="G10249" s="3" t="s">
        <v>46143</v>
      </c>
      <c r="H10249" s="3" t="s">
        <v>46144</v>
      </c>
    </row>
    <row r="10250" spans="1:8" ht="58" x14ac:dyDescent="0.35">
      <c r="A10250" s="4">
        <v>12241</v>
      </c>
      <c r="B10250" s="1">
        <v>45268</v>
      </c>
      <c r="C10250" s="2">
        <v>0.36739583333333337</v>
      </c>
      <c r="D10250" s="3" t="s">
        <v>892</v>
      </c>
      <c r="E10250" s="3" t="s">
        <v>15354</v>
      </c>
      <c r="F10250" s="3" t="s">
        <v>46146</v>
      </c>
      <c r="G10250" s="3" t="s">
        <v>1588</v>
      </c>
      <c r="H10250" s="3" t="s">
        <v>11018</v>
      </c>
    </row>
    <row r="10251" spans="1:8" ht="43.5" x14ac:dyDescent="0.35">
      <c r="A10251" s="4">
        <v>165868</v>
      </c>
      <c r="B10251" s="1">
        <v>45268</v>
      </c>
      <c r="C10251" s="2">
        <v>0.36862268518518521</v>
      </c>
      <c r="D10251" s="3" t="s">
        <v>1258</v>
      </c>
      <c r="E10251" s="3" t="s">
        <v>46149</v>
      </c>
      <c r="F10251" s="3" t="s">
        <v>46147</v>
      </c>
      <c r="G10251" s="3" t="s">
        <v>11928</v>
      </c>
      <c r="H10251" s="3" t="s">
        <v>46148</v>
      </c>
    </row>
    <row r="10252" spans="1:8" ht="43.5" x14ac:dyDescent="0.35">
      <c r="A10252" s="4">
        <v>93906</v>
      </c>
      <c r="B10252" s="1">
        <v>45268</v>
      </c>
      <c r="C10252" s="2">
        <v>0.36956018518518513</v>
      </c>
      <c r="D10252" s="3" t="s">
        <v>46150</v>
      </c>
      <c r="E10252" s="3" t="s">
        <v>15314</v>
      </c>
      <c r="F10252" s="3" t="s">
        <v>12630</v>
      </c>
      <c r="G10252" s="3" t="s">
        <v>46151</v>
      </c>
      <c r="H10252" s="3" t="s">
        <v>46152</v>
      </c>
    </row>
    <row r="10253" spans="1:8" ht="72.5" x14ac:dyDescent="0.35">
      <c r="A10253" s="4">
        <v>19780</v>
      </c>
      <c r="B10253" s="1">
        <v>45268</v>
      </c>
      <c r="C10253" s="2">
        <v>0.37016203703703704</v>
      </c>
      <c r="D10253" s="3" t="s">
        <v>46153</v>
      </c>
      <c r="E10253" s="3" t="s">
        <v>46156</v>
      </c>
      <c r="F10253" s="3" t="s">
        <v>46154</v>
      </c>
      <c r="G10253" s="3" t="s">
        <v>46155</v>
      </c>
      <c r="H10253" s="3" t="s">
        <v>10293</v>
      </c>
    </row>
    <row r="10254" spans="1:8" ht="43.5" x14ac:dyDescent="0.35">
      <c r="A10254" s="4">
        <v>42264</v>
      </c>
      <c r="B10254" s="1">
        <v>45268</v>
      </c>
      <c r="C10254" s="2">
        <v>0.37016203703703704</v>
      </c>
      <c r="D10254" s="3" t="s">
        <v>892</v>
      </c>
      <c r="E10254" s="3" t="s">
        <v>46158</v>
      </c>
      <c r="F10254" s="3" t="s">
        <v>46157</v>
      </c>
      <c r="G10254" s="3" t="s">
        <v>1397</v>
      </c>
      <c r="H10254" s="3" t="s">
        <v>11776</v>
      </c>
    </row>
    <row r="10255" spans="1:8" ht="261" x14ac:dyDescent="0.35">
      <c r="A10255" s="4">
        <v>159658</v>
      </c>
      <c r="B10255" s="1">
        <v>45268</v>
      </c>
      <c r="C10255" s="2">
        <v>0.37035879629629626</v>
      </c>
      <c r="D10255" s="3" t="s">
        <v>46159</v>
      </c>
      <c r="E10255" s="3" t="s">
        <v>46163</v>
      </c>
      <c r="F10255" s="3" t="s">
        <v>46160</v>
      </c>
      <c r="G10255" s="3" t="s">
        <v>46161</v>
      </c>
      <c r="H10255" s="3" t="s">
        <v>46162</v>
      </c>
    </row>
    <row r="10256" spans="1:8" ht="29" x14ac:dyDescent="0.35">
      <c r="A10256" s="4">
        <v>209419</v>
      </c>
      <c r="B10256" s="1">
        <v>45268</v>
      </c>
      <c r="C10256" s="2">
        <v>0.37290509259259258</v>
      </c>
      <c r="D10256" s="3" t="s">
        <v>46164</v>
      </c>
      <c r="E10256" s="3" t="s">
        <v>46168</v>
      </c>
      <c r="F10256" s="3" t="s">
        <v>46165</v>
      </c>
      <c r="G10256" s="3" t="s">
        <v>46166</v>
      </c>
      <c r="H10256" s="3" t="s">
        <v>46167</v>
      </c>
    </row>
    <row r="10257" spans="1:8" ht="43.5" x14ac:dyDescent="0.35">
      <c r="A10257" s="4">
        <v>175556</v>
      </c>
      <c r="B10257" s="1">
        <v>45268</v>
      </c>
      <c r="C10257" s="2">
        <v>0.3740856481481481</v>
      </c>
      <c r="D10257" s="3" t="s">
        <v>10285</v>
      </c>
      <c r="E10257" s="3" t="s">
        <v>46171</v>
      </c>
      <c r="F10257" s="3" t="s">
        <v>46169</v>
      </c>
      <c r="G10257" s="3" t="s">
        <v>1315</v>
      </c>
      <c r="H10257" s="3" t="s">
        <v>46170</v>
      </c>
    </row>
    <row r="10258" spans="1:8" ht="29" x14ac:dyDescent="0.35">
      <c r="A10258" s="4">
        <v>127080</v>
      </c>
      <c r="B10258" s="1">
        <v>45268</v>
      </c>
      <c r="C10258" s="2">
        <v>0.37539351851851849</v>
      </c>
      <c r="D10258" s="3" t="s">
        <v>892</v>
      </c>
      <c r="E10258" s="3" t="s">
        <v>46173</v>
      </c>
      <c r="F10258" s="3" t="s">
        <v>46172</v>
      </c>
      <c r="G10258" s="3" t="s">
        <v>11378</v>
      </c>
      <c r="H10258" s="3" t="s">
        <v>14513</v>
      </c>
    </row>
    <row r="10259" spans="1:8" ht="87" x14ac:dyDescent="0.35">
      <c r="A10259" s="4">
        <v>42942</v>
      </c>
      <c r="B10259" s="1">
        <v>45268</v>
      </c>
      <c r="C10259" s="2">
        <v>0.37571759259259258</v>
      </c>
      <c r="D10259" s="3" t="s">
        <v>11085</v>
      </c>
      <c r="E10259" s="3" t="s">
        <v>46177</v>
      </c>
      <c r="F10259" s="3" t="s">
        <v>46174</v>
      </c>
      <c r="G10259" s="3" t="s">
        <v>46175</v>
      </c>
      <c r="H10259" s="3" t="s">
        <v>46176</v>
      </c>
    </row>
    <row r="10260" spans="1:8" ht="29" x14ac:dyDescent="0.35">
      <c r="A10260" s="4">
        <v>190822</v>
      </c>
      <c r="B10260" s="1">
        <v>45268</v>
      </c>
      <c r="C10260" s="2">
        <v>0.37601851851851853</v>
      </c>
      <c r="D10260" s="3" t="s">
        <v>11006</v>
      </c>
      <c r="E10260" s="3" t="s">
        <v>46179</v>
      </c>
      <c r="F10260" s="3" t="s">
        <v>46178</v>
      </c>
      <c r="G10260" s="3" t="s">
        <v>46179</v>
      </c>
      <c r="H10260" s="3" t="s">
        <v>12451</v>
      </c>
    </row>
    <row r="10261" spans="1:8" ht="72.5" x14ac:dyDescent="0.35">
      <c r="A10261" s="4">
        <v>140266</v>
      </c>
      <c r="B10261" s="1">
        <v>45268</v>
      </c>
      <c r="C10261" s="2">
        <v>0.37714120370370369</v>
      </c>
      <c r="D10261" s="3" t="s">
        <v>46180</v>
      </c>
      <c r="E10261" s="3" t="s">
        <v>15307</v>
      </c>
      <c r="F10261" s="3" t="s">
        <v>46181</v>
      </c>
      <c r="G10261" s="3" t="s">
        <v>46182</v>
      </c>
      <c r="H10261" s="3" t="s">
        <v>46183</v>
      </c>
    </row>
    <row r="10262" spans="1:8" ht="29" x14ac:dyDescent="0.35">
      <c r="A10262" s="4">
        <v>196857</v>
      </c>
      <c r="B10262" s="1">
        <v>45268</v>
      </c>
      <c r="C10262" s="2">
        <v>0.37843749999999998</v>
      </c>
      <c r="D10262" s="3" t="s">
        <v>46184</v>
      </c>
      <c r="E10262" s="3" t="s">
        <v>46187</v>
      </c>
      <c r="F10262" s="3" t="s">
        <v>46185</v>
      </c>
      <c r="G10262" s="3" t="s">
        <v>46186</v>
      </c>
      <c r="H10262" s="3" t="s">
        <v>10306</v>
      </c>
    </row>
    <row r="10263" spans="1:8" ht="29" x14ac:dyDescent="0.35">
      <c r="A10263" s="4">
        <v>190822</v>
      </c>
      <c r="B10263" s="1">
        <v>45268</v>
      </c>
      <c r="C10263" s="2">
        <v>0.37853009259259257</v>
      </c>
      <c r="D10263" s="3" t="s">
        <v>11006</v>
      </c>
      <c r="E10263" s="3" t="s">
        <v>46179</v>
      </c>
      <c r="F10263" s="3" t="s">
        <v>46178</v>
      </c>
      <c r="G10263" s="3" t="s">
        <v>46179</v>
      </c>
      <c r="H10263" s="3" t="s">
        <v>12451</v>
      </c>
    </row>
    <row r="10264" spans="1:8" ht="43.5" x14ac:dyDescent="0.35">
      <c r="A10264" s="4">
        <v>193185</v>
      </c>
      <c r="B10264" s="1">
        <v>45268</v>
      </c>
      <c r="C10264" s="2">
        <v>0.38099537037037035</v>
      </c>
      <c r="D10264" s="3" t="s">
        <v>46188</v>
      </c>
      <c r="E10264" s="3" t="s">
        <v>46192</v>
      </c>
      <c r="F10264" s="3" t="s">
        <v>46189</v>
      </c>
      <c r="G10264" s="3" t="s">
        <v>46190</v>
      </c>
      <c r="H10264" s="3" t="s">
        <v>46191</v>
      </c>
    </row>
    <row r="10265" spans="1:8" ht="58" x14ac:dyDescent="0.35">
      <c r="A10265" s="4">
        <v>34409</v>
      </c>
      <c r="B10265" s="1">
        <v>45268</v>
      </c>
      <c r="C10265" s="2">
        <v>0.38137731481481479</v>
      </c>
      <c r="D10265" s="3" t="s">
        <v>892</v>
      </c>
      <c r="E10265" s="3" t="s">
        <v>46194</v>
      </c>
      <c r="F10265" s="3" t="s">
        <v>46193</v>
      </c>
      <c r="G10265" s="3" t="s">
        <v>12075</v>
      </c>
      <c r="H10265" s="3" t="s">
        <v>12649</v>
      </c>
    </row>
    <row r="10266" spans="1:8" ht="101.5" x14ac:dyDescent="0.35">
      <c r="A10266" s="4">
        <v>93763</v>
      </c>
      <c r="B10266" s="1">
        <v>45268</v>
      </c>
      <c r="C10266" s="2">
        <v>0.38300925925925927</v>
      </c>
      <c r="D10266" s="3" t="s">
        <v>11236</v>
      </c>
      <c r="E10266" s="3" t="s">
        <v>46198</v>
      </c>
      <c r="F10266" s="3" t="s">
        <v>46195</v>
      </c>
      <c r="G10266" s="3" t="s">
        <v>46196</v>
      </c>
      <c r="H10266" s="3" t="s">
        <v>46197</v>
      </c>
    </row>
    <row r="10267" spans="1:8" ht="29" x14ac:dyDescent="0.35">
      <c r="A10267" s="4">
        <v>54223</v>
      </c>
      <c r="B10267" s="1">
        <v>45268</v>
      </c>
      <c r="C10267" s="2">
        <v>0.38421296296296298</v>
      </c>
      <c r="D10267" s="3" t="s">
        <v>46199</v>
      </c>
      <c r="E10267" s="3" t="s">
        <v>25896</v>
      </c>
      <c r="F10267" s="3" t="s">
        <v>46200</v>
      </c>
      <c r="G10267" s="3" t="s">
        <v>13504</v>
      </c>
      <c r="H10267" s="3" t="s">
        <v>46201</v>
      </c>
    </row>
    <row r="10268" spans="1:8" ht="58" x14ac:dyDescent="0.35">
      <c r="A10268" s="4">
        <v>59034</v>
      </c>
      <c r="B10268" s="1">
        <v>45268</v>
      </c>
      <c r="C10268" s="2">
        <v>0.38443287037037038</v>
      </c>
      <c r="D10268" s="3" t="s">
        <v>10285</v>
      </c>
      <c r="E10268" s="3" t="s">
        <v>46204</v>
      </c>
      <c r="F10268" s="3" t="s">
        <v>46202</v>
      </c>
      <c r="G10268" s="3" t="s">
        <v>292</v>
      </c>
      <c r="H10268" s="3" t="s">
        <v>46203</v>
      </c>
    </row>
    <row r="10269" spans="1:8" ht="58" x14ac:dyDescent="0.35">
      <c r="A10269" s="4">
        <v>34634</v>
      </c>
      <c r="B10269" s="1">
        <v>45268</v>
      </c>
      <c r="C10269" s="2">
        <v>0.38476851851851851</v>
      </c>
      <c r="D10269" s="3" t="s">
        <v>892</v>
      </c>
      <c r="E10269" s="3" t="s">
        <v>46206</v>
      </c>
      <c r="F10269" s="3" t="s">
        <v>46205</v>
      </c>
      <c r="G10269" s="3" t="s">
        <v>11404</v>
      </c>
      <c r="H10269" s="3" t="s">
        <v>11776</v>
      </c>
    </row>
    <row r="10270" spans="1:8" ht="72.5" x14ac:dyDescent="0.35">
      <c r="A10270" s="4">
        <v>8090</v>
      </c>
      <c r="B10270" s="1">
        <v>45268</v>
      </c>
      <c r="C10270" s="2">
        <v>0.38521990740740741</v>
      </c>
      <c r="D10270" s="3" t="s">
        <v>46207</v>
      </c>
      <c r="E10270" s="3" t="s">
        <v>46211</v>
      </c>
      <c r="F10270" s="3" t="s">
        <v>46208</v>
      </c>
      <c r="G10270" s="3" t="s">
        <v>46209</v>
      </c>
      <c r="H10270" s="3" t="s">
        <v>46210</v>
      </c>
    </row>
    <row r="10271" spans="1:8" ht="87" x14ac:dyDescent="0.35">
      <c r="A10271" s="4">
        <v>135307</v>
      </c>
      <c r="B10271" s="1">
        <v>45268</v>
      </c>
      <c r="C10271" s="2">
        <v>0.38575231481481481</v>
      </c>
      <c r="D10271" s="3" t="s">
        <v>1403</v>
      </c>
      <c r="E10271" s="3" t="s">
        <v>46214</v>
      </c>
      <c r="F10271" s="3" t="s">
        <v>46212</v>
      </c>
      <c r="G10271" s="3" t="s">
        <v>46213</v>
      </c>
      <c r="H10271" s="3" t="s">
        <v>14267</v>
      </c>
    </row>
    <row r="10272" spans="1:8" ht="29" x14ac:dyDescent="0.35">
      <c r="A10272" s="4">
        <v>23750</v>
      </c>
      <c r="B10272" s="1">
        <v>45268</v>
      </c>
      <c r="C10272" s="2">
        <v>0.38866898148148149</v>
      </c>
      <c r="D10272" s="3" t="s">
        <v>46215</v>
      </c>
      <c r="E10272" s="3" t="s">
        <v>14851</v>
      </c>
      <c r="F10272" s="3" t="s">
        <v>46216</v>
      </c>
      <c r="G10272" s="3" t="s">
        <v>46217</v>
      </c>
      <c r="H10272" s="3" t="s">
        <v>10357</v>
      </c>
    </row>
    <row r="10273" spans="1:8" ht="29" x14ac:dyDescent="0.35">
      <c r="A10273" s="4">
        <v>92040</v>
      </c>
      <c r="B10273" s="1">
        <v>45268</v>
      </c>
      <c r="C10273" s="2">
        <v>0.38890046296296293</v>
      </c>
      <c r="D10273" s="3" t="s">
        <v>46218</v>
      </c>
      <c r="E10273" s="3" t="s">
        <v>46221</v>
      </c>
      <c r="F10273" s="3" t="s">
        <v>46219</v>
      </c>
      <c r="G10273" s="3" t="s">
        <v>11856</v>
      </c>
      <c r="H10273" s="3" t="s">
        <v>46220</v>
      </c>
    </row>
    <row r="10274" spans="1:8" ht="145" x14ac:dyDescent="0.35">
      <c r="A10274" s="4">
        <v>32624</v>
      </c>
      <c r="B10274" s="1">
        <v>45268</v>
      </c>
      <c r="C10274" s="2">
        <v>0.39068287037037036</v>
      </c>
      <c r="D10274" s="3" t="s">
        <v>46222</v>
      </c>
      <c r="E10274" s="3" t="s">
        <v>46224</v>
      </c>
      <c r="F10274" s="3" t="s">
        <v>12068</v>
      </c>
      <c r="G10274" s="3" t="s">
        <v>11810</v>
      </c>
      <c r="H10274" s="3" t="s">
        <v>46223</v>
      </c>
    </row>
    <row r="10275" spans="1:8" ht="87" x14ac:dyDescent="0.35">
      <c r="A10275" s="4">
        <v>145128</v>
      </c>
      <c r="B10275" s="1">
        <v>45268</v>
      </c>
      <c r="C10275" s="2">
        <v>0.39103009259259264</v>
      </c>
      <c r="D10275" s="3" t="s">
        <v>10615</v>
      </c>
      <c r="E10275" s="3" t="s">
        <v>46227</v>
      </c>
      <c r="F10275" s="3" t="s">
        <v>46225</v>
      </c>
      <c r="G10275" s="3" t="s">
        <v>46226</v>
      </c>
      <c r="H10275" s="3" t="s">
        <v>14362</v>
      </c>
    </row>
    <row r="10276" spans="1:8" ht="87" x14ac:dyDescent="0.35">
      <c r="A10276" s="4">
        <v>145128</v>
      </c>
      <c r="B10276" s="1">
        <v>45268</v>
      </c>
      <c r="C10276" s="2">
        <v>0.3919212962962963</v>
      </c>
      <c r="D10276" s="3" t="s">
        <v>10615</v>
      </c>
      <c r="E10276" s="3" t="s">
        <v>46227</v>
      </c>
      <c r="F10276" s="3" t="s">
        <v>46225</v>
      </c>
      <c r="G10276" s="3" t="s">
        <v>15503</v>
      </c>
      <c r="H10276" s="3" t="s">
        <v>14362</v>
      </c>
    </row>
    <row r="10277" spans="1:8" ht="130.5" x14ac:dyDescent="0.35">
      <c r="A10277" s="4">
        <v>45815</v>
      </c>
      <c r="B10277" s="1">
        <v>45268</v>
      </c>
      <c r="C10277" s="2">
        <v>0.39216435185185183</v>
      </c>
      <c r="D10277" s="3" t="s">
        <v>46228</v>
      </c>
      <c r="E10277" s="3" t="s">
        <v>15376</v>
      </c>
      <c r="F10277" s="3" t="s">
        <v>46229</v>
      </c>
      <c r="G10277" s="3" t="s">
        <v>46230</v>
      </c>
      <c r="H10277" s="3" t="s">
        <v>46231</v>
      </c>
    </row>
    <row r="10278" spans="1:8" ht="43.5" x14ac:dyDescent="0.35">
      <c r="A10278" s="4">
        <v>166585</v>
      </c>
      <c r="B10278" s="1">
        <v>45268</v>
      </c>
      <c r="C10278" s="2">
        <v>0.39288194444444446</v>
      </c>
      <c r="D10278" s="3" t="s">
        <v>46232</v>
      </c>
      <c r="E10278" s="3" t="s">
        <v>15380</v>
      </c>
      <c r="F10278" s="3" t="s">
        <v>46233</v>
      </c>
      <c r="G10278" s="3" t="s">
        <v>46234</v>
      </c>
      <c r="H10278" s="3" t="s">
        <v>46235</v>
      </c>
    </row>
    <row r="10279" spans="1:8" ht="290" x14ac:dyDescent="0.35">
      <c r="A10279" s="4">
        <v>2032</v>
      </c>
      <c r="B10279" s="1">
        <v>45268</v>
      </c>
      <c r="C10279" s="2">
        <v>0.39307870370370374</v>
      </c>
      <c r="D10279" s="3" t="s">
        <v>46236</v>
      </c>
      <c r="E10279" s="3" t="s">
        <v>46239</v>
      </c>
      <c r="F10279" s="3" t="s">
        <v>46237</v>
      </c>
      <c r="G10279" s="3" t="s">
        <v>628</v>
      </c>
      <c r="H10279" s="3" t="s">
        <v>46238</v>
      </c>
    </row>
    <row r="10280" spans="1:8" ht="43.5" x14ac:dyDescent="0.35">
      <c r="A10280" s="4">
        <v>176884</v>
      </c>
      <c r="B10280" s="1">
        <v>45268</v>
      </c>
      <c r="C10280" s="2">
        <v>0.39319444444444446</v>
      </c>
      <c r="D10280" s="3" t="s">
        <v>233</v>
      </c>
      <c r="E10280" s="3" t="s">
        <v>15308</v>
      </c>
      <c r="F10280" s="3" t="s">
        <v>46240</v>
      </c>
      <c r="G10280" s="3" t="s">
        <v>11648</v>
      </c>
      <c r="H10280" s="3" t="s">
        <v>12464</v>
      </c>
    </row>
    <row r="10281" spans="1:8" ht="174" x14ac:dyDescent="0.35">
      <c r="A10281" s="4">
        <v>125444</v>
      </c>
      <c r="B10281" s="1">
        <v>45268</v>
      </c>
      <c r="C10281" s="2">
        <v>0.39415509259259257</v>
      </c>
      <c r="D10281" s="3" t="s">
        <v>1460</v>
      </c>
      <c r="E10281" s="3" t="s">
        <v>46241</v>
      </c>
      <c r="F10281" s="3" t="s">
        <v>11646</v>
      </c>
      <c r="G10281" s="3" t="s">
        <v>46241</v>
      </c>
      <c r="H10281" s="3" t="s">
        <v>6717</v>
      </c>
    </row>
    <row r="10282" spans="1:8" ht="72.5" x14ac:dyDescent="0.35">
      <c r="A10282" s="4">
        <v>33629</v>
      </c>
      <c r="B10282" s="1">
        <v>45268</v>
      </c>
      <c r="C10282" s="2">
        <v>0.39905092592592589</v>
      </c>
      <c r="D10282" s="3" t="s">
        <v>11085</v>
      </c>
      <c r="E10282" s="3" t="s">
        <v>46245</v>
      </c>
      <c r="F10282" s="3" t="s">
        <v>46242</v>
      </c>
      <c r="G10282" s="3" t="s">
        <v>46243</v>
      </c>
      <c r="H10282" s="3" t="s">
        <v>46244</v>
      </c>
    </row>
    <row r="10283" spans="1:8" ht="43.5" x14ac:dyDescent="0.35">
      <c r="A10283" s="4">
        <v>11950</v>
      </c>
      <c r="B10283" s="1">
        <v>45268</v>
      </c>
      <c r="C10283" s="2">
        <v>0.40221064814814816</v>
      </c>
      <c r="D10283" s="3" t="s">
        <v>46246</v>
      </c>
      <c r="E10283" s="3" t="s">
        <v>11625</v>
      </c>
      <c r="F10283" s="3" t="s">
        <v>46247</v>
      </c>
      <c r="G10283" s="3" t="s">
        <v>46248</v>
      </c>
      <c r="H10283" s="3" t="s">
        <v>10853</v>
      </c>
    </row>
    <row r="10284" spans="1:8" ht="43.5" x14ac:dyDescent="0.35">
      <c r="A10284" s="4">
        <v>187074</v>
      </c>
      <c r="B10284" s="1">
        <v>45268</v>
      </c>
      <c r="C10284" s="2">
        <v>0.40315972222222224</v>
      </c>
      <c r="D10284" s="3" t="s">
        <v>13229</v>
      </c>
      <c r="E10284" s="3" t="s">
        <v>46250</v>
      </c>
      <c r="F10284" s="3" t="s">
        <v>46249</v>
      </c>
      <c r="G10284" s="3" t="s">
        <v>11378</v>
      </c>
      <c r="H10284" s="3" t="s">
        <v>13572</v>
      </c>
    </row>
    <row r="10285" spans="1:8" x14ac:dyDescent="0.35">
      <c r="A10285" s="4">
        <v>92714</v>
      </c>
      <c r="B10285" s="1">
        <v>45268</v>
      </c>
      <c r="C10285" s="2">
        <v>0.40324074074074073</v>
      </c>
      <c r="D10285" s="3" t="s">
        <v>233</v>
      </c>
      <c r="E10285" s="3" t="s">
        <v>15286</v>
      </c>
      <c r="F10285" s="3" t="s">
        <v>46251</v>
      </c>
      <c r="G10285" s="3" t="s">
        <v>11808</v>
      </c>
      <c r="H10285" s="3" t="s">
        <v>13777</v>
      </c>
    </row>
    <row r="10286" spans="1:8" ht="101.5" x14ac:dyDescent="0.35">
      <c r="A10286" s="4">
        <v>204470</v>
      </c>
      <c r="B10286" s="1">
        <v>45268</v>
      </c>
      <c r="C10286" s="2">
        <v>0.40324074074074073</v>
      </c>
      <c r="D10286" s="3" t="s">
        <v>46252</v>
      </c>
      <c r="E10286" s="3" t="s">
        <v>46256</v>
      </c>
      <c r="F10286" s="3" t="s">
        <v>46253</v>
      </c>
      <c r="G10286" s="3" t="s">
        <v>46254</v>
      </c>
      <c r="H10286" s="3" t="s">
        <v>46255</v>
      </c>
    </row>
    <row r="10287" spans="1:8" ht="72.5" x14ac:dyDescent="0.35">
      <c r="A10287" s="4">
        <v>33629</v>
      </c>
      <c r="B10287" s="1">
        <v>45268</v>
      </c>
      <c r="C10287" s="2">
        <v>0.40334490740740742</v>
      </c>
      <c r="D10287" s="3" t="s">
        <v>11085</v>
      </c>
      <c r="E10287" s="3" t="s">
        <v>46245</v>
      </c>
      <c r="F10287" s="3" t="s">
        <v>46242</v>
      </c>
      <c r="G10287" s="3" t="s">
        <v>46243</v>
      </c>
      <c r="H10287" s="3" t="s">
        <v>46244</v>
      </c>
    </row>
    <row r="10288" spans="1:8" ht="43.5" x14ac:dyDescent="0.35">
      <c r="A10288" s="4">
        <v>208453</v>
      </c>
      <c r="B10288" s="1">
        <v>45268</v>
      </c>
      <c r="C10288" s="2">
        <v>0.40373842592592596</v>
      </c>
      <c r="D10288" s="3" t="s">
        <v>46257</v>
      </c>
      <c r="E10288" s="3" t="s">
        <v>46260</v>
      </c>
      <c r="F10288" s="3" t="s">
        <v>46258</v>
      </c>
      <c r="G10288" s="3" t="s">
        <v>11633</v>
      </c>
      <c r="H10288" s="3" t="s">
        <v>46259</v>
      </c>
    </row>
    <row r="10289" spans="1:8" ht="130.5" x14ac:dyDescent="0.35">
      <c r="A10289" s="4">
        <v>39433</v>
      </c>
      <c r="B10289" s="1">
        <v>45268</v>
      </c>
      <c r="C10289" s="2">
        <v>0.40388888888888891</v>
      </c>
      <c r="D10289" s="3" t="s">
        <v>167</v>
      </c>
      <c r="E10289" s="3" t="s">
        <v>46262</v>
      </c>
      <c r="F10289" s="3" t="s">
        <v>46261</v>
      </c>
      <c r="G10289" s="3" t="s">
        <v>402</v>
      </c>
      <c r="H10289" s="3" t="s">
        <v>14445</v>
      </c>
    </row>
    <row r="10290" spans="1:8" ht="72.5" x14ac:dyDescent="0.35">
      <c r="A10290" s="4">
        <v>192600</v>
      </c>
      <c r="B10290" s="1">
        <v>45268</v>
      </c>
      <c r="C10290" s="2">
        <v>0.40486111111111112</v>
      </c>
      <c r="D10290" s="3" t="s">
        <v>10615</v>
      </c>
      <c r="E10290" s="3" t="s">
        <v>46264</v>
      </c>
      <c r="F10290" s="3" t="s">
        <v>12292</v>
      </c>
      <c r="G10290" s="3" t="s">
        <v>12549</v>
      </c>
      <c r="H10290" s="3" t="s">
        <v>46263</v>
      </c>
    </row>
    <row r="10291" spans="1:8" ht="87" x14ac:dyDescent="0.35">
      <c r="A10291" s="4">
        <v>165838</v>
      </c>
      <c r="B10291" s="1">
        <v>45268</v>
      </c>
      <c r="C10291" s="2">
        <v>0.40537037037037038</v>
      </c>
      <c r="D10291" s="3" t="s">
        <v>46265</v>
      </c>
      <c r="E10291" s="3" t="s">
        <v>46268</v>
      </c>
      <c r="F10291" s="3" t="s">
        <v>46266</v>
      </c>
      <c r="G10291" s="3" t="s">
        <v>7624</v>
      </c>
      <c r="H10291" s="3" t="s">
        <v>46267</v>
      </c>
    </row>
    <row r="10292" spans="1:8" ht="29" x14ac:dyDescent="0.35">
      <c r="A10292" s="4">
        <v>46428</v>
      </c>
      <c r="B10292" s="1">
        <v>45268</v>
      </c>
      <c r="C10292" s="2">
        <v>0.40607638888888892</v>
      </c>
      <c r="D10292" s="3" t="s">
        <v>1473</v>
      </c>
      <c r="E10292" s="3" t="s">
        <v>46269</v>
      </c>
      <c r="F10292" s="3" t="s">
        <v>10524</v>
      </c>
      <c r="G10292" s="3" t="s">
        <v>46269</v>
      </c>
      <c r="H10292" s="3" t="s">
        <v>6842</v>
      </c>
    </row>
    <row r="10293" spans="1:8" ht="43.5" x14ac:dyDescent="0.35">
      <c r="A10293" s="4">
        <v>204819</v>
      </c>
      <c r="B10293" s="1">
        <v>45268</v>
      </c>
      <c r="C10293" s="2">
        <v>0.40895833333333331</v>
      </c>
      <c r="D10293" s="3" t="s">
        <v>11708</v>
      </c>
      <c r="E10293" s="3" t="s">
        <v>46273</v>
      </c>
      <c r="F10293" s="3" t="s">
        <v>46270</v>
      </c>
      <c r="G10293" s="3" t="s">
        <v>46271</v>
      </c>
      <c r="H10293" s="3" t="s">
        <v>46272</v>
      </c>
    </row>
    <row r="10294" spans="1:8" ht="43.5" x14ac:dyDescent="0.35">
      <c r="A10294" s="4">
        <v>128474</v>
      </c>
      <c r="B10294" s="1">
        <v>45268</v>
      </c>
      <c r="C10294" s="2">
        <v>0.411099537037037</v>
      </c>
      <c r="D10294" s="3" t="s">
        <v>233</v>
      </c>
      <c r="E10294" s="3" t="s">
        <v>15386</v>
      </c>
      <c r="F10294" s="3" t="s">
        <v>46274</v>
      </c>
      <c r="G10294" s="3" t="s">
        <v>1268</v>
      </c>
      <c r="H10294" s="3" t="s">
        <v>12609</v>
      </c>
    </row>
    <row r="10295" spans="1:8" x14ac:dyDescent="0.35">
      <c r="A10295" s="4">
        <v>202816</v>
      </c>
      <c r="B10295" s="1">
        <v>45268</v>
      </c>
      <c r="C10295" s="2">
        <v>0.41129629629629627</v>
      </c>
      <c r="D10295" s="3" t="s">
        <v>46275</v>
      </c>
      <c r="E10295" s="3" t="s">
        <v>46279</v>
      </c>
      <c r="F10295" s="3" t="s">
        <v>46276</v>
      </c>
      <c r="G10295" s="3" t="s">
        <v>46277</v>
      </c>
      <c r="H10295" s="3" t="s">
        <v>46278</v>
      </c>
    </row>
    <row r="10296" spans="1:8" ht="29" x14ac:dyDescent="0.35">
      <c r="A10296" s="4">
        <v>49126</v>
      </c>
      <c r="B10296" s="1">
        <v>45268</v>
      </c>
      <c r="C10296" s="2">
        <v>0.41204861111111107</v>
      </c>
      <c r="D10296" s="3" t="s">
        <v>46280</v>
      </c>
      <c r="E10296" s="3" t="s">
        <v>15300</v>
      </c>
      <c r="F10296" s="3" t="s">
        <v>46281</v>
      </c>
      <c r="G10296" s="3" t="s">
        <v>46282</v>
      </c>
      <c r="H10296" s="3" t="s">
        <v>29</v>
      </c>
    </row>
    <row r="10297" spans="1:8" ht="29" x14ac:dyDescent="0.35">
      <c r="A10297" s="4">
        <v>122009</v>
      </c>
      <c r="B10297" s="1">
        <v>45268</v>
      </c>
      <c r="C10297" s="2">
        <v>0.41400462962962964</v>
      </c>
      <c r="D10297" s="3" t="s">
        <v>233</v>
      </c>
      <c r="E10297" s="3" t="s">
        <v>46284</v>
      </c>
      <c r="F10297" s="3" t="s">
        <v>46283</v>
      </c>
      <c r="G10297" s="3" t="s">
        <v>1253</v>
      </c>
      <c r="H10297" s="3" t="s">
        <v>12472</v>
      </c>
    </row>
    <row r="10298" spans="1:8" ht="29" x14ac:dyDescent="0.35">
      <c r="A10298" s="4">
        <v>179449</v>
      </c>
      <c r="B10298" s="1">
        <v>45268</v>
      </c>
      <c r="C10298" s="2">
        <v>0.41479166666666667</v>
      </c>
      <c r="D10298" s="3" t="s">
        <v>10285</v>
      </c>
      <c r="E10298" s="3" t="s">
        <v>567</v>
      </c>
      <c r="F10298" s="3" t="s">
        <v>46285</v>
      </c>
      <c r="G10298" s="3" t="s">
        <v>1315</v>
      </c>
      <c r="H10298" s="3" t="s">
        <v>43071</v>
      </c>
    </row>
    <row r="10299" spans="1:8" ht="29" x14ac:dyDescent="0.35">
      <c r="A10299" s="4">
        <v>114460</v>
      </c>
      <c r="B10299" s="1">
        <v>45268</v>
      </c>
      <c r="C10299" s="2">
        <v>0.41486111111111112</v>
      </c>
      <c r="D10299" s="3" t="s">
        <v>167</v>
      </c>
      <c r="E10299" s="3" t="s">
        <v>46287</v>
      </c>
      <c r="F10299" s="3" t="s">
        <v>10842</v>
      </c>
      <c r="G10299" s="3" t="s">
        <v>10500</v>
      </c>
      <c r="H10299" s="3" t="s">
        <v>46286</v>
      </c>
    </row>
    <row r="10300" spans="1:8" ht="188.5" x14ac:dyDescent="0.35">
      <c r="A10300" s="4">
        <v>32190</v>
      </c>
      <c r="B10300" s="1">
        <v>45268</v>
      </c>
      <c r="C10300" s="2">
        <v>0.41523148148148148</v>
      </c>
      <c r="D10300" s="3" t="s">
        <v>46288</v>
      </c>
      <c r="E10300" s="3" t="s">
        <v>13083</v>
      </c>
      <c r="F10300" s="3" t="s">
        <v>46289</v>
      </c>
      <c r="G10300" s="3" t="s">
        <v>46290</v>
      </c>
      <c r="H10300" s="3" t="s">
        <v>46291</v>
      </c>
    </row>
    <row r="10301" spans="1:8" ht="101.5" x14ac:dyDescent="0.35">
      <c r="A10301" s="4">
        <v>204470</v>
      </c>
      <c r="B10301" s="1">
        <v>45268</v>
      </c>
      <c r="C10301" s="2">
        <v>0.41620370370370369</v>
      </c>
      <c r="D10301" s="3" t="s">
        <v>46252</v>
      </c>
      <c r="E10301" s="3" t="s">
        <v>46256</v>
      </c>
      <c r="F10301" s="3" t="s">
        <v>46292</v>
      </c>
      <c r="G10301" s="3" t="s">
        <v>46254</v>
      </c>
      <c r="H10301" s="3" t="s">
        <v>46293</v>
      </c>
    </row>
    <row r="10302" spans="1:8" ht="29" x14ac:dyDescent="0.35">
      <c r="A10302" s="4">
        <v>114460</v>
      </c>
      <c r="B10302" s="1">
        <v>45268</v>
      </c>
      <c r="C10302" s="2">
        <v>0.41642361111111109</v>
      </c>
      <c r="D10302" s="3" t="s">
        <v>167</v>
      </c>
      <c r="E10302" s="3" t="s">
        <v>46287</v>
      </c>
      <c r="F10302" s="3" t="s">
        <v>10842</v>
      </c>
      <c r="G10302" s="3" t="s">
        <v>10500</v>
      </c>
      <c r="H10302" s="3" t="s">
        <v>46294</v>
      </c>
    </row>
    <row r="10303" spans="1:8" ht="58" x14ac:dyDescent="0.35">
      <c r="A10303" s="4">
        <v>158012</v>
      </c>
      <c r="B10303" s="1">
        <v>45268</v>
      </c>
      <c r="C10303" s="2">
        <v>0.41753472222222227</v>
      </c>
      <c r="D10303" s="3" t="s">
        <v>11708</v>
      </c>
      <c r="E10303" s="3" t="s">
        <v>46298</v>
      </c>
      <c r="F10303" s="3" t="s">
        <v>46295</v>
      </c>
      <c r="G10303" s="3" t="s">
        <v>46296</v>
      </c>
      <c r="H10303" s="3" t="s">
        <v>46297</v>
      </c>
    </row>
    <row r="10304" spans="1:8" ht="29" x14ac:dyDescent="0.35">
      <c r="A10304" s="4">
        <v>177216</v>
      </c>
      <c r="B10304" s="1">
        <v>45268</v>
      </c>
      <c r="C10304" s="2">
        <v>0.41781249999999998</v>
      </c>
      <c r="D10304" s="3" t="s">
        <v>46299</v>
      </c>
      <c r="E10304" s="3" t="s">
        <v>45947</v>
      </c>
      <c r="F10304" s="3" t="s">
        <v>46300</v>
      </c>
      <c r="G10304" s="3" t="s">
        <v>46301</v>
      </c>
      <c r="H10304" s="3" t="s">
        <v>46302</v>
      </c>
    </row>
    <row r="10305" spans="1:8" ht="43.5" x14ac:dyDescent="0.35">
      <c r="A10305" s="4">
        <v>42123</v>
      </c>
      <c r="B10305" s="1">
        <v>45268</v>
      </c>
      <c r="C10305" s="2">
        <v>0.42</v>
      </c>
      <c r="D10305" s="3" t="s">
        <v>46303</v>
      </c>
      <c r="E10305" s="3" t="s">
        <v>46306</v>
      </c>
      <c r="F10305" s="3" t="s">
        <v>46304</v>
      </c>
      <c r="G10305" s="3" t="s">
        <v>46305</v>
      </c>
      <c r="H10305" s="3" t="s">
        <v>11439</v>
      </c>
    </row>
    <row r="10306" spans="1:8" ht="29" x14ac:dyDescent="0.35">
      <c r="A10306" s="4">
        <v>99804</v>
      </c>
      <c r="B10306" s="1">
        <v>45268</v>
      </c>
      <c r="C10306" s="2">
        <v>0.42427083333333332</v>
      </c>
      <c r="D10306" s="3" t="s">
        <v>12783</v>
      </c>
      <c r="E10306" s="3" t="s">
        <v>14248</v>
      </c>
      <c r="F10306" s="3" t="s">
        <v>46307</v>
      </c>
      <c r="G10306" s="3" t="s">
        <v>12430</v>
      </c>
      <c r="H10306" s="3" t="s">
        <v>14960</v>
      </c>
    </row>
    <row r="10307" spans="1:8" ht="72.5" x14ac:dyDescent="0.35">
      <c r="A10307" s="4">
        <v>80044</v>
      </c>
      <c r="B10307" s="1">
        <v>45268</v>
      </c>
      <c r="C10307" s="2">
        <v>0.42493055555555559</v>
      </c>
      <c r="D10307" s="3" t="s">
        <v>233</v>
      </c>
      <c r="E10307" s="3" t="s">
        <v>46309</v>
      </c>
      <c r="F10307" s="3" t="s">
        <v>46308</v>
      </c>
      <c r="G10307" s="3" t="s">
        <v>1268</v>
      </c>
      <c r="H10307" s="3" t="s">
        <v>10273</v>
      </c>
    </row>
    <row r="10308" spans="1:8" ht="116" x14ac:dyDescent="0.35">
      <c r="A10308" s="4">
        <v>24976</v>
      </c>
      <c r="B10308" s="1">
        <v>45268</v>
      </c>
      <c r="C10308" s="2">
        <v>0.42582175925925925</v>
      </c>
      <c r="D10308" s="3" t="s">
        <v>46310</v>
      </c>
      <c r="E10308" s="3" t="s">
        <v>15312</v>
      </c>
      <c r="F10308" s="3" t="s">
        <v>46311</v>
      </c>
      <c r="G10308" s="3" t="s">
        <v>46312</v>
      </c>
      <c r="H10308" s="3" t="s">
        <v>46313</v>
      </c>
    </row>
    <row r="10309" spans="1:8" ht="43.5" x14ac:dyDescent="0.35">
      <c r="A10309" s="4">
        <v>163975</v>
      </c>
      <c r="B10309" s="1">
        <v>45268</v>
      </c>
      <c r="C10309" s="2">
        <v>0.42604166666666665</v>
      </c>
      <c r="D10309" s="3" t="s">
        <v>10526</v>
      </c>
      <c r="E10309" s="3" t="s">
        <v>46317</v>
      </c>
      <c r="F10309" s="3" t="s">
        <v>46314</v>
      </c>
      <c r="G10309" s="3" t="s">
        <v>46315</v>
      </c>
      <c r="H10309" s="3" t="s">
        <v>46316</v>
      </c>
    </row>
    <row r="10310" spans="1:8" ht="72.5" x14ac:dyDescent="0.35">
      <c r="A10310" s="4">
        <v>9540</v>
      </c>
      <c r="B10310" s="1">
        <v>45268</v>
      </c>
      <c r="C10310" s="2">
        <v>0.42711805555555554</v>
      </c>
      <c r="D10310" s="3" t="s">
        <v>167</v>
      </c>
      <c r="E10310" s="3" t="s">
        <v>46321</v>
      </c>
      <c r="F10310" s="3" t="s">
        <v>46318</v>
      </c>
      <c r="G10310" s="3" t="s">
        <v>46319</v>
      </c>
      <c r="H10310" s="3" t="s">
        <v>46320</v>
      </c>
    </row>
    <row r="10311" spans="1:8" ht="87" x14ac:dyDescent="0.35">
      <c r="A10311" s="4">
        <v>9540</v>
      </c>
      <c r="B10311" s="1">
        <v>45268</v>
      </c>
      <c r="C10311" s="2">
        <v>0.42734953703703704</v>
      </c>
      <c r="D10311" s="3" t="s">
        <v>167</v>
      </c>
      <c r="E10311" s="3" t="s">
        <v>46321</v>
      </c>
      <c r="F10311" s="3" t="s">
        <v>46318</v>
      </c>
      <c r="G10311" s="3" t="s">
        <v>46319</v>
      </c>
      <c r="H10311" s="3" t="s">
        <v>46322</v>
      </c>
    </row>
    <row r="10312" spans="1:8" ht="29" x14ac:dyDescent="0.35">
      <c r="A10312" s="4">
        <v>39063</v>
      </c>
      <c r="B10312" s="1">
        <v>45268</v>
      </c>
      <c r="C10312" s="2">
        <v>0.43077546296296299</v>
      </c>
      <c r="D10312" s="3" t="s">
        <v>1473</v>
      </c>
      <c r="E10312" s="3" t="s">
        <v>43639</v>
      </c>
      <c r="F10312" s="3" t="s">
        <v>46323</v>
      </c>
      <c r="G10312" s="3" t="s">
        <v>292</v>
      </c>
      <c r="H10312" s="3" t="s">
        <v>46324</v>
      </c>
    </row>
    <row r="10313" spans="1:8" ht="43.5" x14ac:dyDescent="0.35">
      <c r="A10313" s="4">
        <v>35757</v>
      </c>
      <c r="B10313" s="1">
        <v>45268</v>
      </c>
      <c r="C10313" s="2">
        <v>0.43296296296296299</v>
      </c>
      <c r="D10313" s="3" t="s">
        <v>892</v>
      </c>
      <c r="E10313" s="3" t="s">
        <v>46326</v>
      </c>
      <c r="F10313" s="3" t="s">
        <v>46325</v>
      </c>
      <c r="G10313" s="3" t="s">
        <v>12636</v>
      </c>
      <c r="H10313" s="3" t="s">
        <v>12192</v>
      </c>
    </row>
    <row r="10314" spans="1:8" ht="246.5" x14ac:dyDescent="0.35">
      <c r="A10314" s="4">
        <v>122747</v>
      </c>
      <c r="B10314" s="1">
        <v>45268</v>
      </c>
      <c r="C10314" s="2">
        <v>0.43351851851851847</v>
      </c>
      <c r="D10314" s="3" t="s">
        <v>46327</v>
      </c>
      <c r="E10314" s="3" t="s">
        <v>46331</v>
      </c>
      <c r="F10314" s="3" t="s">
        <v>46328</v>
      </c>
      <c r="G10314" s="3" t="s">
        <v>46329</v>
      </c>
      <c r="H10314" s="3" t="s">
        <v>46330</v>
      </c>
    </row>
    <row r="10315" spans="1:8" ht="58" x14ac:dyDescent="0.35">
      <c r="A10315" s="4">
        <v>152224</v>
      </c>
      <c r="B10315" s="1">
        <v>45268</v>
      </c>
      <c r="C10315" s="2">
        <v>0.43663194444444442</v>
      </c>
      <c r="D10315" s="3" t="s">
        <v>46332</v>
      </c>
      <c r="E10315" s="3" t="s">
        <v>46335</v>
      </c>
      <c r="F10315" s="3" t="s">
        <v>46333</v>
      </c>
      <c r="G10315" s="3" t="s">
        <v>46334</v>
      </c>
      <c r="H10315" s="3" t="s">
        <v>13261</v>
      </c>
    </row>
    <row r="10316" spans="1:8" ht="29" x14ac:dyDescent="0.35">
      <c r="A10316" s="4">
        <v>42047</v>
      </c>
      <c r="B10316" s="1">
        <v>45268</v>
      </c>
      <c r="C10316" s="2">
        <v>0.43755787037037036</v>
      </c>
      <c r="D10316" s="3" t="s">
        <v>892</v>
      </c>
      <c r="E10316" s="3" t="s">
        <v>46337</v>
      </c>
      <c r="F10316" s="3" t="s">
        <v>46336</v>
      </c>
      <c r="G10316" s="3" t="s">
        <v>11021</v>
      </c>
      <c r="H10316" s="3" t="s">
        <v>11777</v>
      </c>
    </row>
    <row r="10317" spans="1:8" ht="43.5" x14ac:dyDescent="0.35">
      <c r="A10317" s="4">
        <v>39860</v>
      </c>
      <c r="B10317" s="1">
        <v>45268</v>
      </c>
      <c r="C10317" s="2">
        <v>0.43756944444444446</v>
      </c>
      <c r="D10317" s="3" t="s">
        <v>46338</v>
      </c>
      <c r="E10317" s="3" t="s">
        <v>46342</v>
      </c>
      <c r="F10317" s="3" t="s">
        <v>46339</v>
      </c>
      <c r="G10317" s="3" t="s">
        <v>46340</v>
      </c>
      <c r="H10317" s="3" t="s">
        <v>46341</v>
      </c>
    </row>
    <row r="10318" spans="1:8" x14ac:dyDescent="0.35">
      <c r="A10318" s="4">
        <v>42047</v>
      </c>
      <c r="B10318" s="1">
        <v>45268</v>
      </c>
      <c r="C10318" s="2">
        <v>0.43800925925925926</v>
      </c>
      <c r="D10318" s="3" t="s">
        <v>892</v>
      </c>
      <c r="E10318" s="3" t="s">
        <v>12529</v>
      </c>
      <c r="F10318" s="3" t="s">
        <v>46336</v>
      </c>
      <c r="G10318" s="3" t="s">
        <v>11021</v>
      </c>
      <c r="H10318" s="3" t="s">
        <v>11777</v>
      </c>
    </row>
    <row r="10319" spans="1:8" x14ac:dyDescent="0.35">
      <c r="A10319" s="4">
        <v>78081</v>
      </c>
      <c r="B10319" s="1">
        <v>45268</v>
      </c>
      <c r="C10319" s="2">
        <v>0.43942129629629628</v>
      </c>
      <c r="D10319" s="3" t="s">
        <v>1460</v>
      </c>
      <c r="E10319" s="3" t="s">
        <v>13871</v>
      </c>
      <c r="F10319" s="3" t="s">
        <v>1359</v>
      </c>
      <c r="G10319" s="3" t="s">
        <v>13871</v>
      </c>
      <c r="H10319" s="3" t="s">
        <v>6717</v>
      </c>
    </row>
    <row r="10320" spans="1:8" ht="29" x14ac:dyDescent="0.35">
      <c r="A10320" s="4">
        <v>40818</v>
      </c>
      <c r="B10320" s="1">
        <v>45268</v>
      </c>
      <c r="C10320" s="2">
        <v>0.43983796296296296</v>
      </c>
      <c r="D10320" s="3" t="s">
        <v>892</v>
      </c>
      <c r="E10320" s="3" t="s">
        <v>13627</v>
      </c>
      <c r="F10320" s="3" t="s">
        <v>46343</v>
      </c>
      <c r="G10320" s="3" t="s">
        <v>12083</v>
      </c>
      <c r="H10320" s="3" t="s">
        <v>46344</v>
      </c>
    </row>
    <row r="10321" spans="1:8" ht="145" x14ac:dyDescent="0.35">
      <c r="A10321" s="4">
        <v>37730</v>
      </c>
      <c r="B10321" s="1">
        <v>45268</v>
      </c>
      <c r="C10321" s="2">
        <v>0.44078703703703703</v>
      </c>
      <c r="D10321" s="3" t="s">
        <v>46345</v>
      </c>
      <c r="E10321" s="3" t="s">
        <v>46348</v>
      </c>
      <c r="F10321" s="3" t="s">
        <v>46346</v>
      </c>
      <c r="G10321" s="3" t="s">
        <v>11732</v>
      </c>
      <c r="H10321" s="3" t="s">
        <v>46347</v>
      </c>
    </row>
    <row r="10322" spans="1:8" ht="29" x14ac:dyDescent="0.35">
      <c r="A10322" s="4">
        <v>194182</v>
      </c>
      <c r="B10322" s="1">
        <v>45268</v>
      </c>
      <c r="C10322" s="2">
        <v>0.44396990740740744</v>
      </c>
      <c r="D10322" s="3" t="s">
        <v>233</v>
      </c>
      <c r="E10322" s="3" t="s">
        <v>46350</v>
      </c>
      <c r="F10322" s="3" t="s">
        <v>46349</v>
      </c>
      <c r="G10322" s="3" t="s">
        <v>11875</v>
      </c>
      <c r="H10322" s="3" t="s">
        <v>10277</v>
      </c>
    </row>
    <row r="10323" spans="1:8" x14ac:dyDescent="0.35">
      <c r="A10323" s="4">
        <v>75139</v>
      </c>
      <c r="B10323" s="1">
        <v>45268</v>
      </c>
      <c r="C10323" s="2">
        <v>0.44545138888888891</v>
      </c>
      <c r="D10323" s="3" t="s">
        <v>46351</v>
      </c>
      <c r="E10323" s="3" t="s">
        <v>46353</v>
      </c>
      <c r="F10323" s="3" t="s">
        <v>46352</v>
      </c>
      <c r="G10323" s="3" t="s">
        <v>46353</v>
      </c>
      <c r="H10323" s="3" t="s">
        <v>45738</v>
      </c>
    </row>
    <row r="10324" spans="1:8" ht="43.5" x14ac:dyDescent="0.35">
      <c r="A10324" s="4">
        <v>114997</v>
      </c>
      <c r="B10324" s="1">
        <v>45268</v>
      </c>
      <c r="C10324" s="2">
        <v>0.44581018518518517</v>
      </c>
      <c r="D10324" s="3" t="s">
        <v>46354</v>
      </c>
      <c r="E10324" s="3" t="s">
        <v>46357</v>
      </c>
      <c r="F10324" s="3" t="s">
        <v>46355</v>
      </c>
      <c r="G10324" s="3" t="s">
        <v>12560</v>
      </c>
      <c r="H10324" s="3" t="s">
        <v>46356</v>
      </c>
    </row>
    <row r="10325" spans="1:8" x14ac:dyDescent="0.35">
      <c r="A10325" s="4">
        <v>73672</v>
      </c>
      <c r="B10325" s="1">
        <v>45268</v>
      </c>
      <c r="C10325" s="2">
        <v>0.44959490740740743</v>
      </c>
      <c r="D10325" s="3" t="s">
        <v>892</v>
      </c>
      <c r="E10325" s="3" t="s">
        <v>46358</v>
      </c>
      <c r="F10325" s="3" t="s">
        <v>14194</v>
      </c>
      <c r="G10325" s="3" t="s">
        <v>11989</v>
      </c>
      <c r="H10325" s="3" t="s">
        <v>11777</v>
      </c>
    </row>
    <row r="10326" spans="1:8" ht="72.5" x14ac:dyDescent="0.35">
      <c r="A10326" s="4">
        <v>80430</v>
      </c>
      <c r="B10326" s="1">
        <v>45268</v>
      </c>
      <c r="C10326" s="2">
        <v>0.45271990740740736</v>
      </c>
      <c r="D10326" s="3" t="s">
        <v>46359</v>
      </c>
      <c r="E10326" s="3" t="s">
        <v>46363</v>
      </c>
      <c r="F10326" s="3" t="s">
        <v>46360</v>
      </c>
      <c r="G10326" s="3" t="s">
        <v>46361</v>
      </c>
      <c r="H10326" s="3" t="s">
        <v>46362</v>
      </c>
    </row>
    <row r="10327" spans="1:8" x14ac:dyDescent="0.35">
      <c r="A10327" s="4">
        <v>75310</v>
      </c>
      <c r="B10327" s="1">
        <v>45268</v>
      </c>
      <c r="C10327" s="2">
        <v>0.45277777777777778</v>
      </c>
      <c r="D10327" s="3" t="s">
        <v>233</v>
      </c>
      <c r="E10327" s="3" t="s">
        <v>46366</v>
      </c>
      <c r="F10327" s="3" t="s">
        <v>46364</v>
      </c>
      <c r="G10327" s="3" t="s">
        <v>46365</v>
      </c>
      <c r="H10327" s="3" t="s">
        <v>12531</v>
      </c>
    </row>
    <row r="10328" spans="1:8" x14ac:dyDescent="0.35">
      <c r="A10328" s="4">
        <v>89295</v>
      </c>
      <c r="B10328" s="1">
        <v>45268</v>
      </c>
      <c r="C10328" s="2">
        <v>0.45649305555555553</v>
      </c>
      <c r="D10328" s="3" t="s">
        <v>10292</v>
      </c>
      <c r="E10328" s="3" t="s">
        <v>11320</v>
      </c>
      <c r="F10328" s="3" t="s">
        <v>46367</v>
      </c>
      <c r="G10328" s="3" t="s">
        <v>11912</v>
      </c>
      <c r="H10328" s="3" t="s">
        <v>10295</v>
      </c>
    </row>
    <row r="10329" spans="1:8" ht="43.5" x14ac:dyDescent="0.35">
      <c r="A10329" s="4">
        <v>40893</v>
      </c>
      <c r="B10329" s="1">
        <v>45268</v>
      </c>
      <c r="C10329" s="2">
        <v>0.45765046296296297</v>
      </c>
      <c r="D10329" s="3" t="s">
        <v>892</v>
      </c>
      <c r="E10329" s="3" t="s">
        <v>13223</v>
      </c>
      <c r="F10329" s="3" t="s">
        <v>46368</v>
      </c>
      <c r="G10329" s="3" t="s">
        <v>11021</v>
      </c>
      <c r="H10329" s="3" t="s">
        <v>11777</v>
      </c>
    </row>
    <row r="10330" spans="1:8" ht="72.5" x14ac:dyDescent="0.35">
      <c r="A10330" s="4">
        <v>48851</v>
      </c>
      <c r="B10330" s="1">
        <v>45268</v>
      </c>
      <c r="C10330" s="2">
        <v>0.457974537037037</v>
      </c>
      <c r="D10330" s="3" t="s">
        <v>10285</v>
      </c>
      <c r="E10330" s="3" t="s">
        <v>46371</v>
      </c>
      <c r="F10330" s="3" t="s">
        <v>46369</v>
      </c>
      <c r="G10330" s="3" t="s">
        <v>11904</v>
      </c>
      <c r="H10330" s="3" t="s">
        <v>46370</v>
      </c>
    </row>
    <row r="10331" spans="1:8" ht="29" x14ac:dyDescent="0.35">
      <c r="A10331" s="4">
        <v>27764</v>
      </c>
      <c r="B10331" s="1">
        <v>45268</v>
      </c>
      <c r="C10331" s="2">
        <v>0.45826388888888886</v>
      </c>
      <c r="D10331" s="3" t="s">
        <v>46372</v>
      </c>
      <c r="E10331" s="3" t="s">
        <v>46376</v>
      </c>
      <c r="F10331" s="3" t="s">
        <v>46373</v>
      </c>
      <c r="G10331" s="3" t="s">
        <v>46374</v>
      </c>
      <c r="H10331" s="3" t="s">
        <v>46375</v>
      </c>
    </row>
    <row r="10332" spans="1:8" x14ac:dyDescent="0.35">
      <c r="A10332" s="4">
        <v>50463</v>
      </c>
      <c r="B10332" s="1">
        <v>45268</v>
      </c>
      <c r="C10332" s="2">
        <v>0.46075231481481477</v>
      </c>
      <c r="D10332" s="3" t="s">
        <v>233</v>
      </c>
      <c r="E10332" s="3" t="s">
        <v>46378</v>
      </c>
      <c r="F10332" s="3" t="s">
        <v>46377</v>
      </c>
      <c r="G10332" s="3" t="s">
        <v>11061</v>
      </c>
      <c r="H10332" s="3" t="s">
        <v>13918</v>
      </c>
    </row>
    <row r="10333" spans="1:8" ht="217.5" x14ac:dyDescent="0.35">
      <c r="A10333" s="4">
        <v>176043</v>
      </c>
      <c r="B10333" s="1">
        <v>45268</v>
      </c>
      <c r="C10333" s="2">
        <v>0.46156250000000004</v>
      </c>
      <c r="D10333" s="3" t="s">
        <v>46379</v>
      </c>
      <c r="E10333" s="3" t="s">
        <v>46383</v>
      </c>
      <c r="F10333" s="3" t="s">
        <v>46380</v>
      </c>
      <c r="G10333" s="3" t="s">
        <v>46381</v>
      </c>
      <c r="H10333" s="3" t="s">
        <v>46382</v>
      </c>
    </row>
    <row r="10334" spans="1:8" ht="29" x14ac:dyDescent="0.35">
      <c r="A10334" s="4">
        <v>32274</v>
      </c>
      <c r="B10334" s="1">
        <v>45268</v>
      </c>
      <c r="C10334" s="2">
        <v>0.46300925925925923</v>
      </c>
      <c r="D10334" s="3" t="s">
        <v>46384</v>
      </c>
      <c r="E10334" s="3" t="s">
        <v>46388</v>
      </c>
      <c r="F10334" s="3" t="s">
        <v>46385</v>
      </c>
      <c r="G10334" s="3" t="s">
        <v>46386</v>
      </c>
      <c r="H10334" s="3" t="s">
        <v>46387</v>
      </c>
    </row>
    <row r="10335" spans="1:8" ht="29" x14ac:dyDescent="0.35">
      <c r="A10335" s="4">
        <v>169881</v>
      </c>
      <c r="B10335" s="1">
        <v>45268</v>
      </c>
      <c r="C10335" s="2">
        <v>0.46493055555555557</v>
      </c>
      <c r="D10335" s="3" t="s">
        <v>11085</v>
      </c>
      <c r="E10335" s="3" t="s">
        <v>46393</v>
      </c>
      <c r="F10335" s="3" t="s">
        <v>46390</v>
      </c>
      <c r="G10335" s="3" t="s">
        <v>46391</v>
      </c>
      <c r="H10335" s="3" t="s">
        <v>46392</v>
      </c>
    </row>
    <row r="10336" spans="1:8" ht="43.5" x14ac:dyDescent="0.35">
      <c r="A10336" s="4">
        <v>147432</v>
      </c>
      <c r="B10336" s="1">
        <v>45268</v>
      </c>
      <c r="C10336" s="2">
        <v>0.47113425925925928</v>
      </c>
      <c r="D10336" s="3" t="s">
        <v>46394</v>
      </c>
      <c r="E10336" s="3" t="s">
        <v>11355</v>
      </c>
      <c r="F10336" s="3" t="s">
        <v>46395</v>
      </c>
      <c r="G10336" s="3" t="s">
        <v>46396</v>
      </c>
      <c r="H10336" s="3" t="s">
        <v>46397</v>
      </c>
    </row>
    <row r="10337" spans="1:8" ht="145" x14ac:dyDescent="0.35">
      <c r="A10337" s="4">
        <v>33250</v>
      </c>
      <c r="B10337" s="1">
        <v>45268</v>
      </c>
      <c r="C10337" s="2">
        <v>0.47144675925925927</v>
      </c>
      <c r="D10337" s="3" t="s">
        <v>46398</v>
      </c>
      <c r="E10337" s="3" t="s">
        <v>11443</v>
      </c>
      <c r="F10337" s="3" t="s">
        <v>46399</v>
      </c>
      <c r="G10337" s="3" t="s">
        <v>12418</v>
      </c>
      <c r="H10337" s="3" t="s">
        <v>46400</v>
      </c>
    </row>
    <row r="10338" spans="1:8" ht="101.5" x14ac:dyDescent="0.35">
      <c r="A10338" s="4">
        <v>29628</v>
      </c>
      <c r="B10338" s="1">
        <v>45268</v>
      </c>
      <c r="C10338" s="2">
        <v>0.47525462962962961</v>
      </c>
      <c r="D10338" s="3" t="s">
        <v>46401</v>
      </c>
      <c r="E10338" s="3" t="s">
        <v>46404</v>
      </c>
      <c r="F10338" s="3" t="s">
        <v>46402</v>
      </c>
      <c r="G10338" s="3" t="e">
        <f>-poor Glycemic control.</f>
        <v>#NAME?</v>
      </c>
      <c r="H10338" s="3" t="s">
        <v>46403</v>
      </c>
    </row>
    <row r="10339" spans="1:8" ht="43.5" x14ac:dyDescent="0.35">
      <c r="A10339" s="4">
        <v>186064</v>
      </c>
      <c r="B10339" s="1">
        <v>45268</v>
      </c>
      <c r="C10339" s="2">
        <v>0.47642361111111109</v>
      </c>
      <c r="D10339" s="3" t="s">
        <v>46405</v>
      </c>
      <c r="E10339" s="3" t="s">
        <v>46409</v>
      </c>
      <c r="F10339" s="3" t="s">
        <v>46406</v>
      </c>
      <c r="G10339" s="3" t="s">
        <v>46407</v>
      </c>
      <c r="H10339" s="3" t="s">
        <v>46408</v>
      </c>
    </row>
    <row r="10340" spans="1:8" ht="72.5" x14ac:dyDescent="0.35">
      <c r="A10340" s="4">
        <v>59110</v>
      </c>
      <c r="B10340" s="1">
        <v>45268</v>
      </c>
      <c r="C10340" s="2">
        <v>0.47740740740740745</v>
      </c>
      <c r="D10340" s="3" t="s">
        <v>46410</v>
      </c>
      <c r="E10340" s="3" t="s">
        <v>46413</v>
      </c>
      <c r="F10340" s="3" t="s">
        <v>46411</v>
      </c>
      <c r="G10340" s="3" t="s">
        <v>46412</v>
      </c>
      <c r="H10340" s="3" t="s">
        <v>10348</v>
      </c>
    </row>
    <row r="10341" spans="1:8" x14ac:dyDescent="0.35">
      <c r="A10341" s="4">
        <v>209451</v>
      </c>
      <c r="B10341" s="1">
        <v>45268</v>
      </c>
      <c r="C10341" s="2">
        <v>0.48443287037037036</v>
      </c>
      <c r="D10341" s="3" t="s">
        <v>1436</v>
      </c>
      <c r="E10341" s="3" t="s">
        <v>46416</v>
      </c>
      <c r="F10341" s="3" t="s">
        <v>46414</v>
      </c>
      <c r="G10341" s="3" t="s">
        <v>11524</v>
      </c>
      <c r="H10341" s="3" t="s">
        <v>46415</v>
      </c>
    </row>
    <row r="10342" spans="1:8" ht="43.5" x14ac:dyDescent="0.35">
      <c r="A10342" s="4">
        <v>169423</v>
      </c>
      <c r="B10342" s="1">
        <v>45268</v>
      </c>
      <c r="C10342" s="2">
        <v>0.48593749999999997</v>
      </c>
      <c r="D10342" s="3" t="s">
        <v>46417</v>
      </c>
      <c r="E10342" s="3" t="s">
        <v>13299</v>
      </c>
      <c r="F10342" s="3" t="s">
        <v>46418</v>
      </c>
      <c r="G10342" s="3" t="s">
        <v>38223</v>
      </c>
      <c r="H10342" s="3" t="s">
        <v>46419</v>
      </c>
    </row>
    <row r="10343" spans="1:8" ht="29" x14ac:dyDescent="0.35">
      <c r="A10343" s="4">
        <v>185921</v>
      </c>
      <c r="B10343" s="1">
        <v>45268</v>
      </c>
      <c r="C10343" s="2">
        <v>0.48949074074074073</v>
      </c>
      <c r="D10343" s="3" t="s">
        <v>11006</v>
      </c>
      <c r="E10343" s="3" t="s">
        <v>15323</v>
      </c>
      <c r="F10343" s="3" t="s">
        <v>46420</v>
      </c>
      <c r="G10343" s="3" t="s">
        <v>15323</v>
      </c>
      <c r="H10343" s="3" t="s">
        <v>10348</v>
      </c>
    </row>
    <row r="10344" spans="1:8" ht="29" x14ac:dyDescent="0.35">
      <c r="A10344" s="4">
        <v>194617</v>
      </c>
      <c r="B10344" s="1">
        <v>45268</v>
      </c>
      <c r="C10344" s="2">
        <v>0.4962037037037037</v>
      </c>
      <c r="D10344" s="3" t="s">
        <v>46421</v>
      </c>
      <c r="E10344" s="3" t="s">
        <v>46424</v>
      </c>
      <c r="F10344" s="3" t="s">
        <v>46422</v>
      </c>
      <c r="G10344" s="3" t="s">
        <v>15456</v>
      </c>
      <c r="H10344" s="3" t="s">
        <v>46423</v>
      </c>
    </row>
    <row r="10345" spans="1:8" ht="29" x14ac:dyDescent="0.35">
      <c r="A10345" s="4">
        <v>159838</v>
      </c>
      <c r="B10345" s="1">
        <v>45268</v>
      </c>
      <c r="C10345" s="2">
        <v>0.4977199074074074</v>
      </c>
      <c r="D10345" s="3" t="s">
        <v>167</v>
      </c>
      <c r="E10345" s="3" t="s">
        <v>46426</v>
      </c>
      <c r="F10345" s="3" t="s">
        <v>46425</v>
      </c>
      <c r="G10345" s="3" t="s">
        <v>1315</v>
      </c>
      <c r="H10345" s="3" t="s">
        <v>46139</v>
      </c>
    </row>
    <row r="10346" spans="1:8" ht="58" x14ac:dyDescent="0.35">
      <c r="A10346" s="4">
        <v>32962</v>
      </c>
      <c r="B10346" s="1">
        <v>45268</v>
      </c>
      <c r="C10346" s="2">
        <v>0.4987847222222222</v>
      </c>
      <c r="D10346" s="3" t="s">
        <v>11085</v>
      </c>
      <c r="E10346" s="3" t="s">
        <v>14251</v>
      </c>
      <c r="F10346" s="3" t="s">
        <v>46427</v>
      </c>
      <c r="G10346" s="3" t="s">
        <v>46428</v>
      </c>
      <c r="H10346" s="3" t="s">
        <v>46429</v>
      </c>
    </row>
    <row r="10347" spans="1:8" ht="58" x14ac:dyDescent="0.35">
      <c r="A10347" s="4">
        <v>40939</v>
      </c>
      <c r="B10347" s="1">
        <v>45268</v>
      </c>
      <c r="C10347" s="2">
        <v>0.50285879629629626</v>
      </c>
      <c r="D10347" s="3" t="s">
        <v>167</v>
      </c>
      <c r="E10347" s="3" t="s">
        <v>46432</v>
      </c>
      <c r="F10347" s="3" t="s">
        <v>46430</v>
      </c>
      <c r="G10347" s="3" t="s">
        <v>11850</v>
      </c>
      <c r="H10347" s="3" t="s">
        <v>46431</v>
      </c>
    </row>
    <row r="10348" spans="1:8" ht="29" x14ac:dyDescent="0.35">
      <c r="A10348" s="4">
        <v>22965</v>
      </c>
      <c r="B10348" s="1">
        <v>45268</v>
      </c>
      <c r="C10348" s="2">
        <v>0.50310185185185186</v>
      </c>
      <c r="D10348" s="3" t="s">
        <v>1460</v>
      </c>
      <c r="E10348" s="3" t="s">
        <v>29861</v>
      </c>
      <c r="F10348" s="3" t="s">
        <v>1359</v>
      </c>
      <c r="G10348" s="3" t="s">
        <v>29861</v>
      </c>
      <c r="H10348" s="3" t="s">
        <v>6717</v>
      </c>
    </row>
    <row r="10349" spans="1:8" x14ac:dyDescent="0.35">
      <c r="A10349" s="4">
        <v>38848</v>
      </c>
      <c r="B10349" s="1">
        <v>45268</v>
      </c>
      <c r="C10349" s="2">
        <v>0.50615740740740744</v>
      </c>
      <c r="D10349" s="3" t="s">
        <v>1460</v>
      </c>
      <c r="E10349" s="3" t="s">
        <v>13530</v>
      </c>
      <c r="F10349" s="3" t="s">
        <v>1359</v>
      </c>
      <c r="G10349" s="3" t="s">
        <v>13530</v>
      </c>
      <c r="H10349" s="3" t="s">
        <v>6717</v>
      </c>
    </row>
    <row r="10350" spans="1:8" ht="43.5" x14ac:dyDescent="0.35">
      <c r="A10350" s="4">
        <v>47174</v>
      </c>
      <c r="B10350" s="1">
        <v>45268</v>
      </c>
      <c r="C10350" s="2">
        <v>0.52626157407407403</v>
      </c>
      <c r="D10350" s="3" t="s">
        <v>1150</v>
      </c>
      <c r="E10350" s="3" t="s">
        <v>46434</v>
      </c>
      <c r="F10350" s="3" t="s">
        <v>46433</v>
      </c>
      <c r="G10350" s="3" t="s">
        <v>11972</v>
      </c>
      <c r="H10350" s="3" t="s">
        <v>1325</v>
      </c>
    </row>
    <row r="10351" spans="1:8" ht="58" x14ac:dyDescent="0.35">
      <c r="A10351" s="4">
        <v>135490</v>
      </c>
      <c r="B10351" s="1">
        <v>45268</v>
      </c>
      <c r="C10351" s="2">
        <v>0.54787037037037034</v>
      </c>
      <c r="D10351" s="3" t="s">
        <v>46435</v>
      </c>
      <c r="E10351" s="3" t="s">
        <v>43620</v>
      </c>
      <c r="F10351" s="3" t="s">
        <v>46436</v>
      </c>
      <c r="G10351" s="3" t="s">
        <v>43620</v>
      </c>
      <c r="H10351" s="3" t="s">
        <v>46437</v>
      </c>
    </row>
    <row r="10352" spans="1:8" ht="43.5" x14ac:dyDescent="0.35">
      <c r="A10352" s="4">
        <v>98220</v>
      </c>
      <c r="B10352" s="1">
        <v>45268</v>
      </c>
      <c r="C10352" s="2">
        <v>0.55197916666666669</v>
      </c>
      <c r="D10352" s="3" t="s">
        <v>46438</v>
      </c>
      <c r="E10352" s="3" t="s">
        <v>10356</v>
      </c>
      <c r="F10352" s="3" t="s">
        <v>46439</v>
      </c>
      <c r="G10352" s="3" t="s">
        <v>46440</v>
      </c>
      <c r="H10352" s="3" t="s">
        <v>46441</v>
      </c>
    </row>
    <row r="10353" spans="1:8" ht="29" x14ac:dyDescent="0.35">
      <c r="A10353" s="4">
        <v>77093</v>
      </c>
      <c r="B10353" s="1">
        <v>45268</v>
      </c>
      <c r="C10353" s="2">
        <v>0.55339120370370376</v>
      </c>
      <c r="D10353" s="3" t="s">
        <v>10815</v>
      </c>
      <c r="E10353" s="3" t="s">
        <v>46443</v>
      </c>
      <c r="F10353" s="3" t="s">
        <v>46442</v>
      </c>
      <c r="G10353" s="3" t="s">
        <v>46443</v>
      </c>
      <c r="H10353" s="3" t="s">
        <v>46444</v>
      </c>
    </row>
    <row r="10354" spans="1:8" ht="43.5" x14ac:dyDescent="0.35">
      <c r="A10354" s="4">
        <v>75858</v>
      </c>
      <c r="B10354" s="1">
        <v>45268</v>
      </c>
      <c r="C10354" s="2">
        <v>0.56034722222222222</v>
      </c>
      <c r="D10354" s="3" t="s">
        <v>10713</v>
      </c>
      <c r="E10354" s="3" t="s">
        <v>46448</v>
      </c>
      <c r="F10354" s="3" t="s">
        <v>46445</v>
      </c>
      <c r="G10354" s="3" t="s">
        <v>46446</v>
      </c>
      <c r="H10354" s="3" t="s">
        <v>46447</v>
      </c>
    </row>
    <row r="10355" spans="1:8" x14ac:dyDescent="0.35">
      <c r="A10355" s="4">
        <v>131243</v>
      </c>
      <c r="B10355" s="1">
        <v>45268</v>
      </c>
      <c r="C10355" s="2">
        <v>0.5619791666666667</v>
      </c>
      <c r="D10355" s="3" t="s">
        <v>46449</v>
      </c>
      <c r="E10355" s="3" t="s">
        <v>46449</v>
      </c>
      <c r="F10355" s="3" t="s">
        <v>13378</v>
      </c>
      <c r="G10355" s="3" t="s">
        <v>46450</v>
      </c>
      <c r="H10355" s="3" t="s">
        <v>11780</v>
      </c>
    </row>
    <row r="10356" spans="1:8" ht="72.5" x14ac:dyDescent="0.35">
      <c r="A10356" s="4">
        <v>46215</v>
      </c>
      <c r="B10356" s="1">
        <v>45268</v>
      </c>
      <c r="C10356" s="2">
        <v>0.56298611111111108</v>
      </c>
      <c r="D10356" s="3" t="s">
        <v>46451</v>
      </c>
      <c r="E10356" s="3" t="s">
        <v>46455</v>
      </c>
      <c r="F10356" s="3" t="s">
        <v>46452</v>
      </c>
      <c r="G10356" s="3" t="s">
        <v>46453</v>
      </c>
      <c r="H10356" s="3" t="s">
        <v>46454</v>
      </c>
    </row>
    <row r="10357" spans="1:8" x14ac:dyDescent="0.35">
      <c r="A10357" s="4">
        <v>194785</v>
      </c>
      <c r="B10357" s="1">
        <v>45268</v>
      </c>
      <c r="C10357" s="2">
        <v>0.56636574074074075</v>
      </c>
      <c r="D10357" s="3" t="s">
        <v>46456</v>
      </c>
      <c r="E10357" s="3" t="s">
        <v>15204</v>
      </c>
      <c r="F10357" s="3" t="s">
        <v>46457</v>
      </c>
      <c r="G10357" s="3" t="s">
        <v>46458</v>
      </c>
      <c r="H10357" s="3" t="s">
        <v>10681</v>
      </c>
    </row>
    <row r="10358" spans="1:8" x14ac:dyDescent="0.35">
      <c r="A10358" s="4">
        <v>49091</v>
      </c>
      <c r="B10358" s="1">
        <v>45268</v>
      </c>
      <c r="C10358" s="2">
        <v>0.56670138888888888</v>
      </c>
      <c r="D10358" s="3" t="s">
        <v>12281</v>
      </c>
      <c r="E10358" s="3" t="s">
        <v>46459</v>
      </c>
      <c r="F10358" s="3" t="s">
        <v>12480</v>
      </c>
      <c r="G10358" s="3" t="s">
        <v>46459</v>
      </c>
      <c r="H10358" s="3" t="s">
        <v>13531</v>
      </c>
    </row>
    <row r="10359" spans="1:8" ht="72.5" x14ac:dyDescent="0.35">
      <c r="A10359" s="4">
        <v>39112</v>
      </c>
      <c r="B10359" s="1">
        <v>45268</v>
      </c>
      <c r="C10359" s="2">
        <v>0.56905092592592588</v>
      </c>
      <c r="D10359" s="3" t="s">
        <v>46460</v>
      </c>
      <c r="E10359" s="3" t="s">
        <v>46462</v>
      </c>
      <c r="F10359" s="3" t="s">
        <v>46461</v>
      </c>
      <c r="G10359" s="3" t="s">
        <v>46462</v>
      </c>
      <c r="H10359" s="3" t="s">
        <v>46463</v>
      </c>
    </row>
    <row r="10360" spans="1:8" ht="29" x14ac:dyDescent="0.35">
      <c r="A10360" s="4">
        <v>40862</v>
      </c>
      <c r="B10360" s="1">
        <v>45268</v>
      </c>
      <c r="C10360" s="2">
        <v>0.56997685185185187</v>
      </c>
      <c r="D10360" s="3" t="s">
        <v>46464</v>
      </c>
      <c r="E10360" s="3" t="s">
        <v>46467</v>
      </c>
      <c r="F10360" s="3" t="s">
        <v>12785</v>
      </c>
      <c r="G10360" s="3" t="s">
        <v>46465</v>
      </c>
      <c r="H10360" s="3" t="s">
        <v>46466</v>
      </c>
    </row>
    <row r="10361" spans="1:8" ht="58" x14ac:dyDescent="0.35">
      <c r="A10361" s="4">
        <v>54068</v>
      </c>
      <c r="B10361" s="1">
        <v>45268</v>
      </c>
      <c r="C10361" s="2">
        <v>0.57483796296296297</v>
      </c>
      <c r="D10361" s="3" t="s">
        <v>46468</v>
      </c>
      <c r="E10361" s="3" t="s">
        <v>10484</v>
      </c>
      <c r="F10361" s="3" t="s">
        <v>46469</v>
      </c>
      <c r="G10361" s="3" t="s">
        <v>46470</v>
      </c>
      <c r="H10361" s="3" t="s">
        <v>46471</v>
      </c>
    </row>
    <row r="10362" spans="1:8" ht="43.5" x14ac:dyDescent="0.35">
      <c r="A10362" s="4">
        <v>124795</v>
      </c>
      <c r="B10362" s="1">
        <v>45268</v>
      </c>
      <c r="C10362" s="2">
        <v>0.57564814814814813</v>
      </c>
      <c r="D10362" s="3" t="s">
        <v>46472</v>
      </c>
      <c r="E10362" s="3" t="s">
        <v>46476</v>
      </c>
      <c r="F10362" s="3" t="s">
        <v>46473</v>
      </c>
      <c r="G10362" s="3" t="s">
        <v>46474</v>
      </c>
      <c r="H10362" s="3" t="s">
        <v>46475</v>
      </c>
    </row>
    <row r="10363" spans="1:8" ht="58" x14ac:dyDescent="0.35">
      <c r="A10363" s="4">
        <v>95899</v>
      </c>
      <c r="B10363" s="1">
        <v>45268</v>
      </c>
      <c r="C10363" s="2">
        <v>0.57820601851851849</v>
      </c>
      <c r="D10363" s="3" t="s">
        <v>1473</v>
      </c>
      <c r="E10363" s="3" t="s">
        <v>46478</v>
      </c>
      <c r="F10363" s="3" t="s">
        <v>10524</v>
      </c>
      <c r="G10363" s="3" t="s">
        <v>46477</v>
      </c>
      <c r="H10363" s="3" t="s">
        <v>6842</v>
      </c>
    </row>
    <row r="10364" spans="1:8" ht="58" x14ac:dyDescent="0.35">
      <c r="A10364" s="4">
        <v>209474</v>
      </c>
      <c r="B10364" s="1">
        <v>45268</v>
      </c>
      <c r="C10364" s="2">
        <v>0.57921296296296299</v>
      </c>
      <c r="D10364" s="3" t="s">
        <v>1933</v>
      </c>
      <c r="E10364" s="3" t="s">
        <v>46481</v>
      </c>
      <c r="F10364" s="3" t="s">
        <v>46479</v>
      </c>
      <c r="G10364" s="3" t="s">
        <v>39887</v>
      </c>
      <c r="H10364" s="3" t="s">
        <v>46480</v>
      </c>
    </row>
    <row r="10365" spans="1:8" ht="29" x14ac:dyDescent="0.35">
      <c r="A10365" s="4">
        <v>23303</v>
      </c>
      <c r="B10365" s="1">
        <v>45268</v>
      </c>
      <c r="C10365" s="2">
        <v>0.58075231481481482</v>
      </c>
      <c r="D10365" s="3" t="s">
        <v>46482</v>
      </c>
      <c r="E10365" s="3" t="s">
        <v>46486</v>
      </c>
      <c r="F10365" s="3" t="s">
        <v>46483</v>
      </c>
      <c r="G10365" s="3" t="s">
        <v>46484</v>
      </c>
      <c r="H10365" s="3" t="s">
        <v>46485</v>
      </c>
    </row>
    <row r="10366" spans="1:8" ht="29" x14ac:dyDescent="0.35">
      <c r="A10366" s="4">
        <v>87580</v>
      </c>
      <c r="B10366" s="1">
        <v>45268</v>
      </c>
      <c r="C10366" s="2">
        <v>0.58082175925925927</v>
      </c>
      <c r="D10366" s="3" t="s">
        <v>10713</v>
      </c>
      <c r="E10366" s="3" t="s">
        <v>10513</v>
      </c>
      <c r="F10366" s="3" t="s">
        <v>46487</v>
      </c>
      <c r="G10366" s="3" t="s">
        <v>46488</v>
      </c>
      <c r="H10366" s="3" t="s">
        <v>46489</v>
      </c>
    </row>
    <row r="10367" spans="1:8" ht="29" x14ac:dyDescent="0.35">
      <c r="A10367" s="4">
        <v>35557</v>
      </c>
      <c r="B10367" s="1">
        <v>45268</v>
      </c>
      <c r="C10367" s="2">
        <v>0.58137731481481481</v>
      </c>
      <c r="D10367" s="3" t="s">
        <v>1473</v>
      </c>
      <c r="E10367" s="3" t="s">
        <v>30452</v>
      </c>
      <c r="F10367" s="3" t="s">
        <v>10524</v>
      </c>
      <c r="G10367" s="3" t="s">
        <v>30452</v>
      </c>
      <c r="H10367" s="3" t="s">
        <v>6842</v>
      </c>
    </row>
    <row r="10368" spans="1:8" ht="29" x14ac:dyDescent="0.35">
      <c r="A10368" s="4">
        <v>61202</v>
      </c>
      <c r="B10368" s="1">
        <v>45268</v>
      </c>
      <c r="C10368" s="2">
        <v>0.58488425925925924</v>
      </c>
      <c r="D10368" s="3" t="s">
        <v>10713</v>
      </c>
      <c r="E10368" s="3" t="s">
        <v>46491</v>
      </c>
      <c r="F10368" s="3" t="s">
        <v>46490</v>
      </c>
      <c r="G10368" s="3" t="s">
        <v>46491</v>
      </c>
      <c r="H10368" s="3" t="s">
        <v>46492</v>
      </c>
    </row>
    <row r="10369" spans="1:8" ht="43.5" x14ac:dyDescent="0.35">
      <c r="A10369" s="4">
        <v>147520</v>
      </c>
      <c r="B10369" s="1">
        <v>45268</v>
      </c>
      <c r="C10369" s="2">
        <v>0.58559027777777783</v>
      </c>
      <c r="D10369" s="3" t="s">
        <v>121</v>
      </c>
      <c r="E10369" s="3" t="s">
        <v>46494</v>
      </c>
      <c r="F10369" s="3" t="s">
        <v>46493</v>
      </c>
      <c r="G10369" s="3" t="s">
        <v>46494</v>
      </c>
      <c r="H10369" s="3" t="s">
        <v>46495</v>
      </c>
    </row>
    <row r="10370" spans="1:8" ht="87" x14ac:dyDescent="0.35">
      <c r="A10370" s="4">
        <v>209856</v>
      </c>
      <c r="B10370" s="1">
        <v>45268</v>
      </c>
      <c r="C10370" s="2">
        <v>0.58788194444444442</v>
      </c>
      <c r="D10370" s="3" t="s">
        <v>46496</v>
      </c>
      <c r="E10370" s="3" t="s">
        <v>46500</v>
      </c>
      <c r="F10370" s="3" t="s">
        <v>46497</v>
      </c>
      <c r="G10370" s="3" t="s">
        <v>46498</v>
      </c>
      <c r="H10370" s="3" t="s">
        <v>46499</v>
      </c>
    </row>
    <row r="10371" spans="1:8" ht="29" x14ac:dyDescent="0.35">
      <c r="A10371" s="4">
        <v>18027</v>
      </c>
      <c r="B10371" s="1">
        <v>45268</v>
      </c>
      <c r="C10371" s="2">
        <v>0.58841435185185187</v>
      </c>
      <c r="D10371" s="3" t="s">
        <v>46501</v>
      </c>
      <c r="E10371" s="3" t="s">
        <v>46504</v>
      </c>
      <c r="F10371" s="3" t="s">
        <v>46502</v>
      </c>
      <c r="G10371" s="3" t="s">
        <v>11524</v>
      </c>
      <c r="H10371" s="3" t="s">
        <v>46503</v>
      </c>
    </row>
    <row r="10372" spans="1:8" x14ac:dyDescent="0.35">
      <c r="A10372" s="4">
        <v>33264</v>
      </c>
      <c r="B10372" s="1">
        <v>45268</v>
      </c>
      <c r="C10372" s="2">
        <v>0.58875</v>
      </c>
      <c r="D10372" s="3" t="s">
        <v>12868</v>
      </c>
      <c r="E10372" s="3" t="s">
        <v>15267</v>
      </c>
      <c r="F10372" s="3" t="s">
        <v>12780</v>
      </c>
      <c r="G10372" s="3" t="s">
        <v>15267</v>
      </c>
      <c r="H10372" s="3" t="s">
        <v>13626</v>
      </c>
    </row>
    <row r="10373" spans="1:8" ht="58" x14ac:dyDescent="0.35">
      <c r="A10373" s="4">
        <v>104774</v>
      </c>
      <c r="B10373" s="1">
        <v>45268</v>
      </c>
      <c r="C10373" s="2">
        <v>0.59383101851851849</v>
      </c>
      <c r="D10373" s="3" t="s">
        <v>46505</v>
      </c>
      <c r="E10373" s="3" t="s">
        <v>46507</v>
      </c>
      <c r="F10373" s="3" t="s">
        <v>46506</v>
      </c>
      <c r="G10373" s="3" t="s">
        <v>46507</v>
      </c>
      <c r="H10373" s="3" t="s">
        <v>46508</v>
      </c>
    </row>
    <row r="10374" spans="1:8" ht="101.5" x14ac:dyDescent="0.35">
      <c r="A10374" s="4">
        <v>195832</v>
      </c>
      <c r="B10374" s="1">
        <v>45268</v>
      </c>
      <c r="C10374" s="2">
        <v>0.59737268518518516</v>
      </c>
      <c r="D10374" s="3" t="s">
        <v>46509</v>
      </c>
      <c r="E10374" s="3" t="s">
        <v>46511</v>
      </c>
      <c r="F10374" s="3" t="s">
        <v>46510</v>
      </c>
      <c r="G10374" s="3" t="s">
        <v>46511</v>
      </c>
      <c r="H10374" s="3" t="s">
        <v>46512</v>
      </c>
    </row>
    <row r="10375" spans="1:8" ht="29" x14ac:dyDescent="0.35">
      <c r="A10375" s="4">
        <v>203414</v>
      </c>
      <c r="B10375" s="1">
        <v>45268</v>
      </c>
      <c r="C10375" s="2">
        <v>0.60317129629629629</v>
      </c>
      <c r="D10375" s="3" t="s">
        <v>10438</v>
      </c>
      <c r="E10375" s="3" t="s">
        <v>46516</v>
      </c>
      <c r="F10375" s="3" t="s">
        <v>46513</v>
      </c>
      <c r="G10375" s="3" t="s">
        <v>46514</v>
      </c>
      <c r="H10375" s="3" t="s">
        <v>46515</v>
      </c>
    </row>
    <row r="10376" spans="1:8" x14ac:dyDescent="0.35">
      <c r="A10376" s="4">
        <v>61861</v>
      </c>
      <c r="B10376" s="1">
        <v>45268</v>
      </c>
      <c r="C10376" s="2">
        <v>0.60499999999999998</v>
      </c>
      <c r="D10376" s="3" t="s">
        <v>167</v>
      </c>
      <c r="E10376" s="3" t="s">
        <v>46518</v>
      </c>
      <c r="F10376" s="3" t="s">
        <v>44950</v>
      </c>
      <c r="G10376" s="3" t="s">
        <v>46517</v>
      </c>
      <c r="H10376" s="3" t="s">
        <v>14267</v>
      </c>
    </row>
    <row r="10377" spans="1:8" ht="43.5" x14ac:dyDescent="0.35">
      <c r="A10377" s="4">
        <v>197565</v>
      </c>
      <c r="B10377" s="1">
        <v>45268</v>
      </c>
      <c r="C10377" s="2">
        <v>0.60538194444444449</v>
      </c>
      <c r="D10377" s="3" t="s">
        <v>46519</v>
      </c>
      <c r="E10377" s="3" t="s">
        <v>171</v>
      </c>
      <c r="F10377" s="3" t="s">
        <v>46520</v>
      </c>
      <c r="G10377" s="3" t="s">
        <v>46521</v>
      </c>
      <c r="H10377" s="3" t="s">
        <v>46522</v>
      </c>
    </row>
    <row r="10378" spans="1:8" ht="29" x14ac:dyDescent="0.35">
      <c r="A10378" s="4">
        <v>8155</v>
      </c>
      <c r="B10378" s="1">
        <v>45268</v>
      </c>
      <c r="C10378" s="2">
        <v>0.60597222222222225</v>
      </c>
      <c r="D10378" s="3" t="s">
        <v>46523</v>
      </c>
      <c r="E10378" s="3" t="s">
        <v>46526</v>
      </c>
      <c r="F10378" s="3" t="s">
        <v>46524</v>
      </c>
      <c r="G10378" s="3" t="s">
        <v>40026</v>
      </c>
      <c r="H10378" s="3" t="s">
        <v>46525</v>
      </c>
    </row>
    <row r="10379" spans="1:8" ht="58" x14ac:dyDescent="0.35">
      <c r="A10379" s="4">
        <v>37738</v>
      </c>
      <c r="B10379" s="1">
        <v>45268</v>
      </c>
      <c r="C10379" s="2">
        <v>0.60886574074074074</v>
      </c>
      <c r="D10379" s="3" t="s">
        <v>12835</v>
      </c>
      <c r="E10379" s="3" t="s">
        <v>46530</v>
      </c>
      <c r="F10379" s="3" t="s">
        <v>46527</v>
      </c>
      <c r="G10379" s="3" t="s">
        <v>46528</v>
      </c>
      <c r="H10379" s="3" t="s">
        <v>46529</v>
      </c>
    </row>
    <row r="10380" spans="1:8" ht="87" x14ac:dyDescent="0.35">
      <c r="A10380" s="4">
        <v>188655</v>
      </c>
      <c r="B10380" s="1">
        <v>45268</v>
      </c>
      <c r="C10380" s="2">
        <v>0.61059027777777775</v>
      </c>
      <c r="D10380" s="3" t="s">
        <v>755</v>
      </c>
      <c r="E10380" s="3" t="s">
        <v>46532</v>
      </c>
      <c r="F10380" s="3" t="s">
        <v>46531</v>
      </c>
      <c r="G10380" s="3" t="s">
        <v>34005</v>
      </c>
      <c r="H10380" s="3" t="s">
        <v>14362</v>
      </c>
    </row>
    <row r="10381" spans="1:8" ht="72.5" x14ac:dyDescent="0.35">
      <c r="A10381" s="4">
        <v>210154</v>
      </c>
      <c r="B10381" s="1">
        <v>45268</v>
      </c>
      <c r="C10381" s="2">
        <v>0.6128703703703704</v>
      </c>
      <c r="D10381" s="3" t="s">
        <v>46533</v>
      </c>
      <c r="E10381" s="3" t="s">
        <v>283</v>
      </c>
      <c r="F10381" s="3" t="s">
        <v>46534</v>
      </c>
      <c r="G10381" s="3" t="s">
        <v>11789</v>
      </c>
      <c r="H10381" s="3" t="s">
        <v>46535</v>
      </c>
    </row>
    <row r="10382" spans="1:8" x14ac:dyDescent="0.35">
      <c r="A10382" s="4">
        <v>35738</v>
      </c>
      <c r="B10382" s="1">
        <v>45268</v>
      </c>
      <c r="C10382" s="2">
        <v>0.61530092592592589</v>
      </c>
      <c r="D10382" s="3" t="s">
        <v>46536</v>
      </c>
      <c r="E10382" s="3" t="s">
        <v>46536</v>
      </c>
      <c r="F10382" s="3" t="s">
        <v>1288</v>
      </c>
      <c r="G10382" s="3" t="s">
        <v>46536</v>
      </c>
      <c r="H10382" s="3" t="s">
        <v>46536</v>
      </c>
    </row>
    <row r="10383" spans="1:8" ht="72.5" x14ac:dyDescent="0.35">
      <c r="A10383" s="4">
        <v>209466</v>
      </c>
      <c r="B10383" s="1">
        <v>45268</v>
      </c>
      <c r="C10383" s="2">
        <v>0.61902777777777784</v>
      </c>
      <c r="D10383" s="3" t="s">
        <v>46537</v>
      </c>
      <c r="E10383" s="3" t="s">
        <v>46541</v>
      </c>
      <c r="F10383" s="3" t="s">
        <v>46538</v>
      </c>
      <c r="G10383" s="3" t="s">
        <v>46539</v>
      </c>
      <c r="H10383" s="3" t="s">
        <v>46540</v>
      </c>
    </row>
    <row r="10384" spans="1:8" ht="29" x14ac:dyDescent="0.35">
      <c r="A10384" s="4">
        <v>159644</v>
      </c>
      <c r="B10384" s="1">
        <v>45268</v>
      </c>
      <c r="C10384" s="2">
        <v>0.62482638888888886</v>
      </c>
      <c r="D10384" s="3" t="s">
        <v>13809</v>
      </c>
      <c r="E10384" s="3" t="s">
        <v>13809</v>
      </c>
      <c r="F10384" s="3" t="s">
        <v>10571</v>
      </c>
      <c r="G10384" s="3" t="s">
        <v>13809</v>
      </c>
      <c r="H10384" s="3" t="s">
        <v>12032</v>
      </c>
    </row>
    <row r="10385" spans="1:8" x14ac:dyDescent="0.35">
      <c r="A10385" s="4">
        <v>198671</v>
      </c>
      <c r="B10385" s="1">
        <v>45268</v>
      </c>
      <c r="C10385" s="2">
        <v>0.62815972222222227</v>
      </c>
      <c r="D10385" s="3" t="s">
        <v>46542</v>
      </c>
      <c r="E10385" s="3" t="s">
        <v>46542</v>
      </c>
      <c r="F10385" s="3" t="s">
        <v>12780</v>
      </c>
      <c r="G10385" s="3" t="s">
        <v>46542</v>
      </c>
      <c r="H10385" s="3" t="s">
        <v>46543</v>
      </c>
    </row>
    <row r="10386" spans="1:8" ht="29" x14ac:dyDescent="0.35">
      <c r="A10386" s="4">
        <v>92651</v>
      </c>
      <c r="B10386" s="1">
        <v>45268</v>
      </c>
      <c r="C10386" s="2">
        <v>0.63098379629629631</v>
      </c>
      <c r="D10386" s="3" t="s">
        <v>1436</v>
      </c>
      <c r="E10386" s="3" t="s">
        <v>46545</v>
      </c>
      <c r="F10386" s="3" t="s">
        <v>46544</v>
      </c>
      <c r="G10386" s="3" t="s">
        <v>10961</v>
      </c>
      <c r="H10386" s="3" t="s">
        <v>13490</v>
      </c>
    </row>
    <row r="10387" spans="1:8" ht="29" x14ac:dyDescent="0.35">
      <c r="A10387" s="4">
        <v>92651</v>
      </c>
      <c r="B10387" s="1">
        <v>45268</v>
      </c>
      <c r="C10387" s="2">
        <v>0.63310185185185186</v>
      </c>
      <c r="D10387" s="3" t="s">
        <v>1436</v>
      </c>
      <c r="E10387" s="3" t="s">
        <v>46545</v>
      </c>
      <c r="F10387" s="3" t="s">
        <v>46544</v>
      </c>
      <c r="G10387" s="3" t="s">
        <v>10961</v>
      </c>
      <c r="H10387" s="3" t="s">
        <v>13490</v>
      </c>
    </row>
    <row r="10388" spans="1:8" ht="101.5" x14ac:dyDescent="0.35">
      <c r="A10388" s="4">
        <v>82647</v>
      </c>
      <c r="B10388" s="1">
        <v>45268</v>
      </c>
      <c r="C10388" s="2">
        <v>0.6333333333333333</v>
      </c>
      <c r="D10388" s="3" t="s">
        <v>1933</v>
      </c>
      <c r="E10388" s="3" t="s">
        <v>46549</v>
      </c>
      <c r="F10388" s="3" t="s">
        <v>46546</v>
      </c>
      <c r="G10388" s="3" t="s">
        <v>46547</v>
      </c>
      <c r="H10388" s="3" t="s">
        <v>46548</v>
      </c>
    </row>
    <row r="10389" spans="1:8" ht="29" x14ac:dyDescent="0.35">
      <c r="A10389" s="4">
        <v>48196</v>
      </c>
      <c r="B10389" s="1">
        <v>45268</v>
      </c>
      <c r="C10389" s="2">
        <v>0.63980324074074069</v>
      </c>
      <c r="D10389" s="3" t="s">
        <v>46550</v>
      </c>
      <c r="E10389" s="3" t="s">
        <v>46552</v>
      </c>
      <c r="F10389" s="3" t="s">
        <v>46551</v>
      </c>
      <c r="G10389" s="3" t="s">
        <v>13707</v>
      </c>
      <c r="H10389" s="3" t="s">
        <v>10685</v>
      </c>
    </row>
    <row r="10390" spans="1:8" x14ac:dyDescent="0.35">
      <c r="A10390" s="4">
        <v>73602</v>
      </c>
      <c r="B10390" s="1">
        <v>45268</v>
      </c>
      <c r="C10390" s="2">
        <v>0.64167824074074076</v>
      </c>
      <c r="D10390" s="3" t="s">
        <v>46553</v>
      </c>
      <c r="E10390" s="3" t="s">
        <v>46555</v>
      </c>
      <c r="F10390" s="3" t="s">
        <v>46554</v>
      </c>
      <c r="G10390" s="3" t="s">
        <v>14158</v>
      </c>
      <c r="H10390" s="3" t="s">
        <v>10660</v>
      </c>
    </row>
    <row r="10391" spans="1:8" ht="58" x14ac:dyDescent="0.35">
      <c r="A10391" s="4">
        <v>55646</v>
      </c>
      <c r="B10391" s="1">
        <v>45268</v>
      </c>
      <c r="C10391" s="2">
        <v>0.64236111111111105</v>
      </c>
      <c r="D10391" s="3" t="s">
        <v>46556</v>
      </c>
      <c r="E10391" s="3" t="s">
        <v>14250</v>
      </c>
      <c r="F10391" s="3" t="s">
        <v>46557</v>
      </c>
      <c r="G10391" s="3" t="s">
        <v>46558</v>
      </c>
      <c r="H10391" s="3" t="s">
        <v>46559</v>
      </c>
    </row>
    <row r="10392" spans="1:8" ht="58" x14ac:dyDescent="0.35">
      <c r="A10392" s="4">
        <v>44116</v>
      </c>
      <c r="B10392" s="1">
        <v>45268</v>
      </c>
      <c r="C10392" s="2">
        <v>0.64650462962962962</v>
      </c>
      <c r="D10392" s="3" t="s">
        <v>1403</v>
      </c>
      <c r="E10392" s="3" t="s">
        <v>46561</v>
      </c>
      <c r="F10392" s="3" t="s">
        <v>11242</v>
      </c>
      <c r="G10392" s="3" t="s">
        <v>45339</v>
      </c>
      <c r="H10392" s="3" t="s">
        <v>46560</v>
      </c>
    </row>
    <row r="10393" spans="1:8" ht="29" x14ac:dyDescent="0.35">
      <c r="A10393" s="4">
        <v>181669</v>
      </c>
      <c r="B10393" s="1">
        <v>45268</v>
      </c>
      <c r="C10393" s="2">
        <v>0.65409722222222222</v>
      </c>
      <c r="D10393" s="3" t="s">
        <v>12178</v>
      </c>
      <c r="E10393" s="3" t="s">
        <v>46565</v>
      </c>
      <c r="F10393" s="3" t="s">
        <v>46562</v>
      </c>
      <c r="G10393" s="3" t="s">
        <v>46563</v>
      </c>
      <c r="H10393" s="3" t="s">
        <v>46564</v>
      </c>
    </row>
    <row r="10394" spans="1:8" x14ac:dyDescent="0.35">
      <c r="A10394" s="4">
        <v>208782</v>
      </c>
      <c r="B10394" s="1">
        <v>45268</v>
      </c>
      <c r="C10394" s="2">
        <v>0.65570601851851851</v>
      </c>
      <c r="D10394" s="3" t="s">
        <v>46566</v>
      </c>
      <c r="E10394" s="3" t="s">
        <v>46566</v>
      </c>
      <c r="F10394" s="3" t="s">
        <v>11114</v>
      </c>
      <c r="G10394" s="3" t="s">
        <v>46566</v>
      </c>
      <c r="H10394" s="3" t="s">
        <v>11780</v>
      </c>
    </row>
    <row r="10395" spans="1:8" x14ac:dyDescent="0.35">
      <c r="A10395" s="4">
        <v>36854</v>
      </c>
      <c r="B10395" s="1">
        <v>45268</v>
      </c>
      <c r="C10395" s="2">
        <v>0.66049768518518526</v>
      </c>
      <c r="D10395" s="3" t="s">
        <v>46567</v>
      </c>
      <c r="E10395" s="3" t="s">
        <v>46568</v>
      </c>
      <c r="F10395" s="3" t="s">
        <v>2012</v>
      </c>
      <c r="G10395" s="3" t="s">
        <v>46568</v>
      </c>
      <c r="H10395" s="3" t="s">
        <v>46569</v>
      </c>
    </row>
    <row r="10396" spans="1:8" ht="29" x14ac:dyDescent="0.35">
      <c r="A10396" s="4">
        <v>96691</v>
      </c>
      <c r="B10396" s="1">
        <v>45268</v>
      </c>
      <c r="C10396" s="2">
        <v>0.66326388888888888</v>
      </c>
      <c r="D10396" s="3" t="s">
        <v>46570</v>
      </c>
      <c r="E10396" s="3" t="s">
        <v>12850</v>
      </c>
      <c r="F10396" s="3" t="s">
        <v>46571</v>
      </c>
      <c r="G10396" s="3" t="s">
        <v>46572</v>
      </c>
      <c r="H10396" s="3" t="s">
        <v>46573</v>
      </c>
    </row>
    <row r="10397" spans="1:8" ht="43.5" x14ac:dyDescent="0.35">
      <c r="A10397" s="4">
        <v>55130</v>
      </c>
      <c r="B10397" s="1">
        <v>45268</v>
      </c>
      <c r="C10397" s="2">
        <v>0.6635416666666667</v>
      </c>
      <c r="D10397" s="3" t="s">
        <v>1933</v>
      </c>
      <c r="E10397" s="3" t="s">
        <v>46577</v>
      </c>
      <c r="F10397" s="3" t="s">
        <v>46574</v>
      </c>
      <c r="G10397" s="3" t="s">
        <v>46575</v>
      </c>
      <c r="H10397" s="3" t="s">
        <v>46576</v>
      </c>
    </row>
    <row r="10398" spans="1:8" x14ac:dyDescent="0.35">
      <c r="A10398" s="4">
        <v>208897</v>
      </c>
      <c r="B10398" s="1">
        <v>45268</v>
      </c>
      <c r="C10398" s="2">
        <v>0.67083333333333339</v>
      </c>
      <c r="D10398" s="3" t="s">
        <v>46578</v>
      </c>
      <c r="E10398" s="3" t="s">
        <v>12360</v>
      </c>
      <c r="F10398" s="3" t="s">
        <v>46579</v>
      </c>
      <c r="G10398" s="3" t="s">
        <v>46580</v>
      </c>
      <c r="H10398" s="3" t="s">
        <v>397</v>
      </c>
    </row>
    <row r="10399" spans="1:8" ht="29" x14ac:dyDescent="0.35">
      <c r="A10399" s="4">
        <v>55608</v>
      </c>
      <c r="B10399" s="1">
        <v>45268</v>
      </c>
      <c r="C10399" s="2">
        <v>0.67466435185185192</v>
      </c>
      <c r="D10399" s="3" t="s">
        <v>13445</v>
      </c>
      <c r="E10399" s="3" t="s">
        <v>46584</v>
      </c>
      <c r="F10399" s="3" t="s">
        <v>46581</v>
      </c>
      <c r="G10399" s="3" t="s">
        <v>46582</v>
      </c>
      <c r="H10399" s="3" t="s">
        <v>46583</v>
      </c>
    </row>
    <row r="10400" spans="1:8" ht="29" x14ac:dyDescent="0.35">
      <c r="A10400" s="4">
        <v>34423</v>
      </c>
      <c r="B10400" s="1">
        <v>45268</v>
      </c>
      <c r="C10400" s="2">
        <v>0.67784722222222227</v>
      </c>
      <c r="D10400" s="3" t="s">
        <v>1258</v>
      </c>
      <c r="E10400" s="3" t="s">
        <v>14952</v>
      </c>
      <c r="F10400" s="3" t="s">
        <v>46585</v>
      </c>
      <c r="G10400" s="3" t="s">
        <v>46586</v>
      </c>
      <c r="H10400" s="3" t="s">
        <v>46587</v>
      </c>
    </row>
    <row r="10401" spans="1:8" ht="29" x14ac:dyDescent="0.35">
      <c r="A10401" s="4">
        <v>8155</v>
      </c>
      <c r="B10401" s="1">
        <v>45268</v>
      </c>
      <c r="C10401" s="2">
        <v>0.6794675925925926</v>
      </c>
      <c r="D10401" s="3" t="s">
        <v>46523</v>
      </c>
      <c r="E10401" s="3" t="s">
        <v>46526</v>
      </c>
      <c r="F10401" s="3" t="s">
        <v>46524</v>
      </c>
      <c r="G10401" s="3" t="s">
        <v>40026</v>
      </c>
      <c r="H10401" s="3" t="s">
        <v>46525</v>
      </c>
    </row>
    <row r="10402" spans="1:8" ht="72.5" x14ac:dyDescent="0.35">
      <c r="A10402" s="4">
        <v>125937</v>
      </c>
      <c r="B10402" s="1">
        <v>45268</v>
      </c>
      <c r="C10402" s="2">
        <v>0.73348379629629623</v>
      </c>
      <c r="D10402" s="3" t="s">
        <v>12</v>
      </c>
      <c r="E10402" s="3" t="s">
        <v>46590</v>
      </c>
      <c r="F10402" s="3" t="s">
        <v>11141</v>
      </c>
      <c r="G10402" s="3" t="s">
        <v>46588</v>
      </c>
      <c r="H10402" s="3" t="s">
        <v>46589</v>
      </c>
    </row>
    <row r="10403" spans="1:8" ht="101.5" x14ac:dyDescent="0.35">
      <c r="A10403" s="4">
        <v>210374</v>
      </c>
      <c r="B10403" s="1">
        <v>45268</v>
      </c>
      <c r="C10403" s="2">
        <v>0.75359953703703697</v>
      </c>
      <c r="D10403" s="3" t="s">
        <v>46591</v>
      </c>
      <c r="E10403" s="3" t="s">
        <v>46595</v>
      </c>
      <c r="F10403" s="3" t="s">
        <v>46592</v>
      </c>
      <c r="G10403" s="3" t="s">
        <v>46593</v>
      </c>
      <c r="H10403" s="3" t="s">
        <v>46594</v>
      </c>
    </row>
    <row r="10404" spans="1:8" ht="43.5" x14ac:dyDescent="0.35">
      <c r="A10404" s="4">
        <v>146797</v>
      </c>
      <c r="B10404" s="1">
        <v>45269</v>
      </c>
      <c r="C10404" s="2">
        <v>0.43313657407407408</v>
      </c>
      <c r="D10404" s="3" t="s">
        <v>46596</v>
      </c>
      <c r="E10404" s="3" t="s">
        <v>304</v>
      </c>
      <c r="F10404" s="3" t="s">
        <v>46597</v>
      </c>
      <c r="G10404" s="3" t="s">
        <v>304</v>
      </c>
      <c r="H10404" s="3" t="s">
        <v>46598</v>
      </c>
    </row>
    <row r="10405" spans="1:8" ht="43.5" x14ac:dyDescent="0.35">
      <c r="A10405" s="4">
        <v>210405</v>
      </c>
      <c r="B10405" s="1">
        <v>45269</v>
      </c>
      <c r="C10405" s="2">
        <v>0.43821759259259263</v>
      </c>
      <c r="D10405" s="3" t="s">
        <v>46599</v>
      </c>
      <c r="E10405" s="3" t="s">
        <v>46601</v>
      </c>
      <c r="F10405" s="3" t="s">
        <v>46600</v>
      </c>
      <c r="G10405" s="3" t="s">
        <v>46601</v>
      </c>
      <c r="H10405" s="3" t="s">
        <v>46602</v>
      </c>
    </row>
    <row r="10406" spans="1:8" ht="29" x14ac:dyDescent="0.35">
      <c r="A10406" s="4">
        <v>203754</v>
      </c>
      <c r="B10406" s="1">
        <v>45269</v>
      </c>
      <c r="C10406" s="2">
        <v>0.44111111111111106</v>
      </c>
      <c r="D10406" s="3" t="s">
        <v>10713</v>
      </c>
      <c r="E10406" s="3" t="s">
        <v>1196</v>
      </c>
      <c r="F10406" s="3" t="s">
        <v>46603</v>
      </c>
      <c r="G10406" s="3" t="s">
        <v>10483</v>
      </c>
      <c r="H10406" s="3" t="s">
        <v>46604</v>
      </c>
    </row>
    <row r="10407" spans="1:8" ht="72.5" x14ac:dyDescent="0.35">
      <c r="A10407" s="4">
        <v>210410</v>
      </c>
      <c r="B10407" s="1">
        <v>45269</v>
      </c>
      <c r="C10407" s="2">
        <v>0.4554050925925926</v>
      </c>
      <c r="D10407" s="3" t="s">
        <v>46605</v>
      </c>
      <c r="E10407" s="3" t="s">
        <v>11113</v>
      </c>
      <c r="F10407" s="3" t="s">
        <v>46606</v>
      </c>
      <c r="G10407" s="3" t="s">
        <v>46607</v>
      </c>
      <c r="H10407" s="3" t="s">
        <v>46608</v>
      </c>
    </row>
    <row r="10408" spans="1:8" ht="58" x14ac:dyDescent="0.35">
      <c r="A10408" s="4">
        <v>55359</v>
      </c>
      <c r="B10408" s="1">
        <v>45271</v>
      </c>
      <c r="C10408" s="2">
        <v>0.33188657407407407</v>
      </c>
      <c r="D10408" s="3" t="s">
        <v>233</v>
      </c>
      <c r="E10408" s="3" t="s">
        <v>46610</v>
      </c>
      <c r="F10408" s="3" t="s">
        <v>46609</v>
      </c>
      <c r="G10408" s="3" t="s">
        <v>1268</v>
      </c>
      <c r="H10408" s="3" t="s">
        <v>13052</v>
      </c>
    </row>
    <row r="10409" spans="1:8" ht="43.5" x14ac:dyDescent="0.35">
      <c r="A10409" s="4">
        <v>63551</v>
      </c>
      <c r="B10409" s="1">
        <v>45271</v>
      </c>
      <c r="C10409" s="2">
        <v>0.33556712962962965</v>
      </c>
      <c r="D10409" s="3" t="s">
        <v>46611</v>
      </c>
      <c r="E10409" s="3" t="s">
        <v>46614</v>
      </c>
      <c r="F10409" s="3" t="s">
        <v>46612</v>
      </c>
      <c r="G10409" s="3" t="s">
        <v>46613</v>
      </c>
      <c r="H10409" s="3" t="s">
        <v>13052</v>
      </c>
    </row>
    <row r="10410" spans="1:8" ht="29" x14ac:dyDescent="0.35">
      <c r="A10410" s="4">
        <v>42555</v>
      </c>
      <c r="B10410" s="1">
        <v>45271</v>
      </c>
      <c r="C10410" s="2">
        <v>0.33934027777777781</v>
      </c>
      <c r="D10410" s="3" t="s">
        <v>233</v>
      </c>
      <c r="E10410" s="3" t="s">
        <v>46616</v>
      </c>
      <c r="F10410" s="3" t="s">
        <v>46615</v>
      </c>
      <c r="G10410" s="3" t="s">
        <v>1253</v>
      </c>
      <c r="H10410" s="3" t="s">
        <v>12652</v>
      </c>
    </row>
    <row r="10411" spans="1:8" ht="29" x14ac:dyDescent="0.35">
      <c r="A10411" s="4">
        <v>67731</v>
      </c>
      <c r="B10411" s="1">
        <v>45271</v>
      </c>
      <c r="C10411" s="2">
        <v>0.34229166666666666</v>
      </c>
      <c r="D10411" s="3" t="s">
        <v>46617</v>
      </c>
      <c r="E10411" s="3" t="s">
        <v>13053</v>
      </c>
      <c r="F10411" s="3" t="s">
        <v>46618</v>
      </c>
      <c r="G10411" s="3" t="s">
        <v>46619</v>
      </c>
      <c r="H10411" s="3" t="s">
        <v>12490</v>
      </c>
    </row>
    <row r="10412" spans="1:8" ht="43.5" x14ac:dyDescent="0.35">
      <c r="A10412" s="4">
        <v>109574</v>
      </c>
      <c r="B10412" s="1">
        <v>45271</v>
      </c>
      <c r="C10412" s="2">
        <v>0.34606481481481483</v>
      </c>
      <c r="D10412" s="3" t="s">
        <v>233</v>
      </c>
      <c r="E10412" s="3" t="s">
        <v>15404</v>
      </c>
      <c r="F10412" s="3" t="s">
        <v>46620</v>
      </c>
      <c r="G10412" s="3" t="s">
        <v>1268</v>
      </c>
      <c r="H10412" s="3" t="s">
        <v>12490</v>
      </c>
    </row>
    <row r="10413" spans="1:8" ht="43.5" x14ac:dyDescent="0.35">
      <c r="A10413" s="4">
        <v>42468</v>
      </c>
      <c r="B10413" s="1">
        <v>45271</v>
      </c>
      <c r="C10413" s="2">
        <v>0.34958333333333336</v>
      </c>
      <c r="D10413" s="3" t="s">
        <v>11246</v>
      </c>
      <c r="E10413" s="3" t="s">
        <v>46622</v>
      </c>
      <c r="F10413" s="3" t="s">
        <v>46621</v>
      </c>
      <c r="G10413" s="3" t="s">
        <v>11792</v>
      </c>
      <c r="H10413" s="3" t="s">
        <v>12311</v>
      </c>
    </row>
    <row r="10414" spans="1:8" ht="130.5" x14ac:dyDescent="0.35">
      <c r="A10414" s="4">
        <v>50981</v>
      </c>
      <c r="B10414" s="1">
        <v>45271</v>
      </c>
      <c r="C10414" s="2">
        <v>0.35917824074074073</v>
      </c>
      <c r="D10414" s="3" t="s">
        <v>46623</v>
      </c>
      <c r="E10414" s="3" t="s">
        <v>46626</v>
      </c>
      <c r="F10414" s="3" t="s">
        <v>46624</v>
      </c>
      <c r="G10414" s="3" t="s">
        <v>46625</v>
      </c>
      <c r="H10414" s="3" t="s">
        <v>29</v>
      </c>
    </row>
    <row r="10415" spans="1:8" ht="29" x14ac:dyDescent="0.35">
      <c r="A10415" s="4">
        <v>39076</v>
      </c>
      <c r="B10415" s="1">
        <v>45271</v>
      </c>
      <c r="C10415" s="2">
        <v>0.36155092592592591</v>
      </c>
      <c r="D10415" s="3" t="s">
        <v>1933</v>
      </c>
      <c r="E10415" s="3" t="s">
        <v>15214</v>
      </c>
      <c r="F10415" s="3" t="s">
        <v>46627</v>
      </c>
      <c r="G10415" s="3" t="s">
        <v>46628</v>
      </c>
      <c r="H10415" s="3" t="s">
        <v>10348</v>
      </c>
    </row>
    <row r="10416" spans="1:8" x14ac:dyDescent="0.35">
      <c r="A10416" s="4">
        <v>35885</v>
      </c>
      <c r="B10416" s="1">
        <v>45271</v>
      </c>
      <c r="C10416" s="2">
        <v>0.36292824074074076</v>
      </c>
      <c r="D10416" s="3" t="s">
        <v>233</v>
      </c>
      <c r="E10416" s="3" t="s">
        <v>14284</v>
      </c>
      <c r="F10416" s="3" t="s">
        <v>46629</v>
      </c>
      <c r="G10416" s="3" t="s">
        <v>11061</v>
      </c>
      <c r="H10416" s="3" t="s">
        <v>12311</v>
      </c>
    </row>
    <row r="10417" spans="1:8" ht="43.5" x14ac:dyDescent="0.35">
      <c r="A10417" s="4">
        <v>49148</v>
      </c>
      <c r="B10417" s="1">
        <v>45271</v>
      </c>
      <c r="C10417" s="2">
        <v>0.36466435185185181</v>
      </c>
      <c r="D10417" s="3" t="s">
        <v>46630</v>
      </c>
      <c r="E10417" s="3" t="s">
        <v>46634</v>
      </c>
      <c r="F10417" s="3" t="s">
        <v>46631</v>
      </c>
      <c r="G10417" s="3" t="s">
        <v>46632</v>
      </c>
      <c r="H10417" s="3" t="s">
        <v>46633</v>
      </c>
    </row>
    <row r="10418" spans="1:8" x14ac:dyDescent="0.35">
      <c r="A10418" s="4">
        <v>29137</v>
      </c>
      <c r="B10418" s="1">
        <v>45271</v>
      </c>
      <c r="C10418" s="2">
        <v>0.36596064814814816</v>
      </c>
      <c r="D10418" s="3" t="s">
        <v>46635</v>
      </c>
      <c r="E10418" s="3" t="s">
        <v>46635</v>
      </c>
      <c r="F10418" s="3" t="s">
        <v>46635</v>
      </c>
      <c r="G10418" s="3" t="s">
        <v>1187</v>
      </c>
      <c r="H10418" s="3" t="s">
        <v>3017</v>
      </c>
    </row>
    <row r="10419" spans="1:8" ht="29" x14ac:dyDescent="0.35">
      <c r="A10419" s="4">
        <v>66102</v>
      </c>
      <c r="B10419" s="1">
        <v>45271</v>
      </c>
      <c r="C10419" s="2">
        <v>0.36712962962962964</v>
      </c>
      <c r="D10419" s="3" t="s">
        <v>46636</v>
      </c>
      <c r="E10419" s="3" t="s">
        <v>46640</v>
      </c>
      <c r="F10419" s="3" t="s">
        <v>46637</v>
      </c>
      <c r="G10419" s="3" t="s">
        <v>46638</v>
      </c>
      <c r="H10419" s="3" t="s">
        <v>46639</v>
      </c>
    </row>
    <row r="10420" spans="1:8" ht="43.5" x14ac:dyDescent="0.35">
      <c r="A10420" s="4">
        <v>42470</v>
      </c>
      <c r="B10420" s="1">
        <v>45271</v>
      </c>
      <c r="C10420" s="2">
        <v>0.3694675925925926</v>
      </c>
      <c r="D10420" s="3" t="s">
        <v>1288</v>
      </c>
      <c r="E10420" s="3" t="s">
        <v>13554</v>
      </c>
      <c r="F10420" s="3" t="s">
        <v>46641</v>
      </c>
      <c r="G10420" s="3" t="s">
        <v>15341</v>
      </c>
      <c r="H10420" s="3" t="s">
        <v>46642</v>
      </c>
    </row>
    <row r="10421" spans="1:8" ht="43.5" x14ac:dyDescent="0.35">
      <c r="A10421" s="4">
        <v>197179</v>
      </c>
      <c r="B10421" s="1">
        <v>45271</v>
      </c>
      <c r="C10421" s="2">
        <v>0.3696875</v>
      </c>
      <c r="D10421" s="3" t="s">
        <v>46643</v>
      </c>
      <c r="E10421" s="3" t="s">
        <v>46646</v>
      </c>
      <c r="F10421" s="3" t="s">
        <v>46644</v>
      </c>
      <c r="G10421" s="3" t="s">
        <v>46645</v>
      </c>
      <c r="H10421" s="3" t="s">
        <v>29</v>
      </c>
    </row>
    <row r="10422" spans="1:8" ht="101.5" x14ac:dyDescent="0.35">
      <c r="A10422" s="4">
        <v>210499</v>
      </c>
      <c r="B10422" s="1">
        <v>45271</v>
      </c>
      <c r="C10422" s="2">
        <v>0.37042824074074071</v>
      </c>
      <c r="D10422" s="3" t="s">
        <v>10944</v>
      </c>
      <c r="E10422" s="3" t="s">
        <v>46650</v>
      </c>
      <c r="F10422" s="3" t="s">
        <v>46647</v>
      </c>
      <c r="G10422" s="3" t="s">
        <v>46648</v>
      </c>
      <c r="H10422" s="3" t="s">
        <v>46649</v>
      </c>
    </row>
    <row r="10423" spans="1:8" x14ac:dyDescent="0.35">
      <c r="A10423" s="4">
        <v>81486</v>
      </c>
      <c r="B10423" s="1">
        <v>45271</v>
      </c>
      <c r="C10423" s="2">
        <v>0.3712847222222222</v>
      </c>
      <c r="D10423" s="3" t="s">
        <v>46651</v>
      </c>
      <c r="E10423" s="3" t="s">
        <v>46651</v>
      </c>
      <c r="F10423" s="3" t="s">
        <v>46651</v>
      </c>
      <c r="G10423" s="3" t="s">
        <v>1244</v>
      </c>
      <c r="H10423" s="3" t="s">
        <v>46651</v>
      </c>
    </row>
    <row r="10424" spans="1:8" ht="87" x14ac:dyDescent="0.35">
      <c r="A10424" s="4">
        <v>22592</v>
      </c>
      <c r="B10424" s="1">
        <v>45271</v>
      </c>
      <c r="C10424" s="2">
        <v>0.37526620370370373</v>
      </c>
      <c r="D10424" s="3" t="s">
        <v>46652</v>
      </c>
      <c r="E10424" s="3" t="s">
        <v>33570</v>
      </c>
      <c r="F10424" s="3" t="s">
        <v>46653</v>
      </c>
      <c r="G10424" s="3" t="s">
        <v>46654</v>
      </c>
      <c r="H10424" s="3" t="s">
        <v>10302</v>
      </c>
    </row>
    <row r="10425" spans="1:8" ht="87" x14ac:dyDescent="0.35">
      <c r="A10425" s="4">
        <v>39106</v>
      </c>
      <c r="B10425" s="1">
        <v>45271</v>
      </c>
      <c r="C10425" s="2">
        <v>0.37550925925925926</v>
      </c>
      <c r="D10425" s="3" t="s">
        <v>1288</v>
      </c>
      <c r="E10425" s="3" t="s">
        <v>46658</v>
      </c>
      <c r="F10425" s="3" t="s">
        <v>46655</v>
      </c>
      <c r="G10425" s="3" t="s">
        <v>46656</v>
      </c>
      <c r="H10425" s="3" t="s">
        <v>46657</v>
      </c>
    </row>
    <row r="10426" spans="1:8" x14ac:dyDescent="0.35">
      <c r="A10426" s="4">
        <v>180684</v>
      </c>
      <c r="B10426" s="1">
        <v>45271</v>
      </c>
      <c r="C10426" s="2">
        <v>0.37658564814814816</v>
      </c>
      <c r="D10426" s="3" t="s">
        <v>318</v>
      </c>
      <c r="E10426" s="3" t="s">
        <v>318</v>
      </c>
      <c r="F10426" s="3" t="s">
        <v>318</v>
      </c>
      <c r="G10426" s="3" t="s">
        <v>318</v>
      </c>
      <c r="H10426" s="3" t="s">
        <v>13614</v>
      </c>
    </row>
    <row r="10427" spans="1:8" ht="29" x14ac:dyDescent="0.35">
      <c r="A10427" s="4">
        <v>49556</v>
      </c>
      <c r="B10427" s="1">
        <v>45271</v>
      </c>
      <c r="C10427" s="2">
        <v>0.37936342592592592</v>
      </c>
      <c r="D10427" s="3" t="s">
        <v>19988</v>
      </c>
      <c r="E10427" s="3" t="s">
        <v>19988</v>
      </c>
      <c r="F10427" s="3" t="s">
        <v>19988</v>
      </c>
      <c r="G10427" s="3" t="s">
        <v>19988</v>
      </c>
      <c r="H10427" s="3" t="s">
        <v>19988</v>
      </c>
    </row>
    <row r="10428" spans="1:8" x14ac:dyDescent="0.35">
      <c r="A10428" s="4">
        <v>40834</v>
      </c>
      <c r="B10428" s="1">
        <v>45271</v>
      </c>
      <c r="C10428" s="2">
        <v>0.38130787037037034</v>
      </c>
      <c r="D10428" s="3" t="s">
        <v>11699</v>
      </c>
      <c r="E10428" s="3" t="s">
        <v>11699</v>
      </c>
      <c r="F10428" s="3" t="s">
        <v>11699</v>
      </c>
      <c r="G10428" s="3" t="s">
        <v>11699</v>
      </c>
      <c r="H10428" s="3" t="s">
        <v>11699</v>
      </c>
    </row>
    <row r="10429" spans="1:8" ht="87" x14ac:dyDescent="0.35">
      <c r="A10429" s="4">
        <v>116298</v>
      </c>
      <c r="B10429" s="1">
        <v>45271</v>
      </c>
      <c r="C10429" s="2">
        <v>0.38140046296296298</v>
      </c>
      <c r="D10429" s="3" t="s">
        <v>10615</v>
      </c>
      <c r="E10429" s="3" t="s">
        <v>46662</v>
      </c>
      <c r="F10429" s="3" t="s">
        <v>46659</v>
      </c>
      <c r="G10429" s="3" t="s">
        <v>46660</v>
      </c>
      <c r="H10429" s="3" t="s">
        <v>46661</v>
      </c>
    </row>
    <row r="10430" spans="1:8" ht="87" x14ac:dyDescent="0.35">
      <c r="A10430" s="4">
        <v>116298</v>
      </c>
      <c r="B10430" s="1">
        <v>45271</v>
      </c>
      <c r="C10430" s="2">
        <v>0.3818981481481481</v>
      </c>
      <c r="D10430" s="3" t="s">
        <v>10615</v>
      </c>
      <c r="E10430" s="3" t="s">
        <v>46664</v>
      </c>
      <c r="F10430" s="3" t="s">
        <v>46659</v>
      </c>
      <c r="G10430" s="3" t="s">
        <v>46663</v>
      </c>
      <c r="H10430" s="3" t="s">
        <v>46661</v>
      </c>
    </row>
    <row r="10431" spans="1:8" x14ac:dyDescent="0.35">
      <c r="A10431" s="4">
        <v>143116</v>
      </c>
      <c r="B10431" s="1">
        <v>45271</v>
      </c>
      <c r="C10431" s="2">
        <v>0.38532407407407404</v>
      </c>
      <c r="D10431" s="3" t="s">
        <v>30523</v>
      </c>
      <c r="E10431" s="3" t="s">
        <v>30523</v>
      </c>
      <c r="F10431" s="3" t="s">
        <v>30523</v>
      </c>
      <c r="G10431" s="3" t="s">
        <v>30523</v>
      </c>
      <c r="H10431" s="3" t="s">
        <v>30523</v>
      </c>
    </row>
    <row r="10432" spans="1:8" ht="159.5" x14ac:dyDescent="0.35">
      <c r="A10432" s="4">
        <v>46339</v>
      </c>
      <c r="B10432" s="1">
        <v>45271</v>
      </c>
      <c r="C10432" s="2">
        <v>0.38584490740740746</v>
      </c>
      <c r="D10432" s="3" t="s">
        <v>46665</v>
      </c>
      <c r="E10432" s="3" t="s">
        <v>12058</v>
      </c>
      <c r="F10432" s="3" t="s">
        <v>46666</v>
      </c>
      <c r="G10432" s="3" t="s">
        <v>11732</v>
      </c>
      <c r="H10432" s="3" t="s">
        <v>46667</v>
      </c>
    </row>
    <row r="10433" spans="1:8" ht="72.5" x14ac:dyDescent="0.35">
      <c r="A10433" s="4">
        <v>20253</v>
      </c>
      <c r="B10433" s="1">
        <v>45271</v>
      </c>
      <c r="C10433" s="2">
        <v>0.38631944444444444</v>
      </c>
      <c r="D10433" s="3" t="s">
        <v>46668</v>
      </c>
      <c r="E10433" s="3" t="s">
        <v>46671</v>
      </c>
      <c r="F10433" s="3" t="s">
        <v>46669</v>
      </c>
      <c r="G10433" s="3" t="s">
        <v>46670</v>
      </c>
      <c r="H10433" s="3" t="s">
        <v>10685</v>
      </c>
    </row>
    <row r="10434" spans="1:8" ht="58" x14ac:dyDescent="0.35">
      <c r="A10434" s="4">
        <v>49955</v>
      </c>
      <c r="B10434" s="1">
        <v>45271</v>
      </c>
      <c r="C10434" s="2">
        <v>0.38689814814814816</v>
      </c>
      <c r="D10434" s="3" t="s">
        <v>233</v>
      </c>
      <c r="E10434" s="3" t="s">
        <v>46673</v>
      </c>
      <c r="F10434" s="3" t="s">
        <v>46672</v>
      </c>
      <c r="G10434" s="3" t="s">
        <v>12653</v>
      </c>
      <c r="H10434" s="3" t="s">
        <v>12312</v>
      </c>
    </row>
    <row r="10435" spans="1:8" ht="188.5" x14ac:dyDescent="0.35">
      <c r="A10435" s="4">
        <v>88164</v>
      </c>
      <c r="B10435" s="1">
        <v>45271</v>
      </c>
      <c r="C10435" s="2">
        <v>0.38817129629629626</v>
      </c>
      <c r="D10435" s="3" t="s">
        <v>46674</v>
      </c>
      <c r="E10435" s="3" t="s">
        <v>46678</v>
      </c>
      <c r="F10435" s="3" t="s">
        <v>46675</v>
      </c>
      <c r="G10435" s="3" t="s">
        <v>46676</v>
      </c>
      <c r="H10435" s="3" t="s">
        <v>46677</v>
      </c>
    </row>
    <row r="10436" spans="1:8" ht="43.5" x14ac:dyDescent="0.35">
      <c r="A10436" s="4">
        <v>35360</v>
      </c>
      <c r="B10436" s="1">
        <v>45271</v>
      </c>
      <c r="C10436" s="2">
        <v>0.38912037037037034</v>
      </c>
      <c r="D10436" s="3" t="s">
        <v>847</v>
      </c>
      <c r="E10436" s="3" t="s">
        <v>847</v>
      </c>
      <c r="F10436" s="3" t="s">
        <v>847</v>
      </c>
      <c r="G10436" s="3" t="s">
        <v>847</v>
      </c>
      <c r="H10436" s="3" t="s">
        <v>847</v>
      </c>
    </row>
    <row r="10437" spans="1:8" ht="29" x14ac:dyDescent="0.35">
      <c r="A10437" s="4">
        <v>89902</v>
      </c>
      <c r="B10437" s="1">
        <v>45271</v>
      </c>
      <c r="C10437" s="2">
        <v>0.38997685185185182</v>
      </c>
      <c r="D10437" s="3" t="s">
        <v>10448</v>
      </c>
      <c r="E10437" s="3" t="s">
        <v>46680</v>
      </c>
      <c r="F10437" s="3" t="s">
        <v>46679</v>
      </c>
      <c r="G10437" s="3" t="s">
        <v>1219</v>
      </c>
      <c r="H10437" s="3" t="s">
        <v>13249</v>
      </c>
    </row>
    <row r="10438" spans="1:8" ht="43.5" x14ac:dyDescent="0.35">
      <c r="A10438" s="4">
        <v>17333</v>
      </c>
      <c r="B10438" s="1">
        <v>45271</v>
      </c>
      <c r="C10438" s="2">
        <v>0.39245370370370369</v>
      </c>
      <c r="D10438" s="3" t="s">
        <v>985</v>
      </c>
      <c r="E10438" s="3" t="s">
        <v>46684</v>
      </c>
      <c r="F10438" s="3" t="s">
        <v>46681</v>
      </c>
      <c r="G10438" s="3" t="s">
        <v>46682</v>
      </c>
      <c r="H10438" s="3" t="s">
        <v>46683</v>
      </c>
    </row>
    <row r="10439" spans="1:8" ht="29" x14ac:dyDescent="0.35">
      <c r="A10439" s="4">
        <v>196618</v>
      </c>
      <c r="B10439" s="1">
        <v>45271</v>
      </c>
      <c r="C10439" s="2">
        <v>0.39402777777777781</v>
      </c>
      <c r="D10439" s="3" t="s">
        <v>1933</v>
      </c>
      <c r="E10439" s="3" t="s">
        <v>46688</v>
      </c>
      <c r="F10439" s="3" t="s">
        <v>46685</v>
      </c>
      <c r="G10439" s="3" t="s">
        <v>46686</v>
      </c>
      <c r="H10439" s="3" t="s">
        <v>46687</v>
      </c>
    </row>
    <row r="10440" spans="1:8" ht="174" x14ac:dyDescent="0.35">
      <c r="A10440" s="4">
        <v>36426</v>
      </c>
      <c r="B10440" s="1">
        <v>45271</v>
      </c>
      <c r="C10440" s="2">
        <v>0.39407407407407408</v>
      </c>
      <c r="D10440" s="3" t="s">
        <v>46689</v>
      </c>
      <c r="E10440" s="3" t="s">
        <v>46692</v>
      </c>
      <c r="F10440" s="3" t="s">
        <v>46690</v>
      </c>
      <c r="G10440" s="3" t="s">
        <v>11732</v>
      </c>
      <c r="H10440" s="3" t="s">
        <v>46691</v>
      </c>
    </row>
    <row r="10441" spans="1:8" ht="58" x14ac:dyDescent="0.35">
      <c r="A10441" s="4">
        <v>33563</v>
      </c>
      <c r="B10441" s="1">
        <v>45271</v>
      </c>
      <c r="C10441" s="2">
        <v>0.3941087962962963</v>
      </c>
      <c r="D10441" s="3" t="s">
        <v>46693</v>
      </c>
      <c r="E10441" s="3" t="s">
        <v>46696</v>
      </c>
      <c r="F10441" s="3" t="s">
        <v>46694</v>
      </c>
      <c r="G10441" s="3" t="s">
        <v>11707</v>
      </c>
      <c r="H10441" s="3" t="s">
        <v>46695</v>
      </c>
    </row>
    <row r="10442" spans="1:8" ht="174" x14ac:dyDescent="0.35">
      <c r="A10442" s="4">
        <v>35901</v>
      </c>
      <c r="B10442" s="1">
        <v>45271</v>
      </c>
      <c r="C10442" s="2">
        <v>0.39844907407407404</v>
      </c>
      <c r="D10442" s="3" t="s">
        <v>46697</v>
      </c>
      <c r="E10442" s="3" t="s">
        <v>46701</v>
      </c>
      <c r="F10442" s="3" t="s">
        <v>46698</v>
      </c>
      <c r="G10442" s="3" t="s">
        <v>46699</v>
      </c>
      <c r="H10442" s="3" t="s">
        <v>46700</v>
      </c>
    </row>
    <row r="10443" spans="1:8" ht="188.5" x14ac:dyDescent="0.35">
      <c r="A10443" s="4">
        <v>7905</v>
      </c>
      <c r="B10443" s="1">
        <v>45271</v>
      </c>
      <c r="C10443" s="2">
        <v>0.39858796296296295</v>
      </c>
      <c r="D10443" s="3" t="s">
        <v>46702</v>
      </c>
      <c r="E10443" s="3" t="s">
        <v>46706</v>
      </c>
      <c r="F10443" s="3" t="s">
        <v>46703</v>
      </c>
      <c r="G10443" s="3" t="s">
        <v>46704</v>
      </c>
      <c r="H10443" s="3" t="s">
        <v>46705</v>
      </c>
    </row>
    <row r="10444" spans="1:8" ht="87" x14ac:dyDescent="0.35">
      <c r="A10444" s="4">
        <v>44901</v>
      </c>
      <c r="B10444" s="1">
        <v>45271</v>
      </c>
      <c r="C10444" s="2">
        <v>0.39937500000000004</v>
      </c>
      <c r="D10444" s="3" t="s">
        <v>46707</v>
      </c>
      <c r="E10444" s="3" t="s">
        <v>46711</v>
      </c>
      <c r="F10444" s="3" t="s">
        <v>46708</v>
      </c>
      <c r="G10444" s="3" t="s">
        <v>46709</v>
      </c>
      <c r="H10444" s="3" t="s">
        <v>46710</v>
      </c>
    </row>
    <row r="10445" spans="1:8" ht="29" x14ac:dyDescent="0.35">
      <c r="A10445" s="4">
        <v>195987</v>
      </c>
      <c r="B10445" s="1">
        <v>45271</v>
      </c>
      <c r="C10445" s="2">
        <v>0.39967592592592593</v>
      </c>
      <c r="D10445" s="3" t="s">
        <v>1744</v>
      </c>
      <c r="E10445" s="3" t="s">
        <v>13068</v>
      </c>
      <c r="F10445" s="3" t="s">
        <v>46712</v>
      </c>
      <c r="G10445" s="3" t="s">
        <v>10433</v>
      </c>
      <c r="H10445" s="3" t="s">
        <v>4190</v>
      </c>
    </row>
    <row r="10446" spans="1:8" ht="203" x14ac:dyDescent="0.35">
      <c r="A10446" s="4">
        <v>7905</v>
      </c>
      <c r="B10446" s="1">
        <v>45271</v>
      </c>
      <c r="C10446" s="2">
        <v>0.40001157407407412</v>
      </c>
      <c r="D10446" s="3" t="s">
        <v>46702</v>
      </c>
      <c r="E10446" s="3" t="s">
        <v>46713</v>
      </c>
      <c r="F10446" s="3" t="s">
        <v>46703</v>
      </c>
      <c r="G10446" s="3" t="s">
        <v>46704</v>
      </c>
      <c r="H10446" s="3" t="s">
        <v>46705</v>
      </c>
    </row>
    <row r="10447" spans="1:8" ht="116" x14ac:dyDescent="0.35">
      <c r="A10447" s="4">
        <v>8663</v>
      </c>
      <c r="B10447" s="1">
        <v>45271</v>
      </c>
      <c r="C10447" s="2">
        <v>0.40006944444444442</v>
      </c>
      <c r="D10447" s="3" t="s">
        <v>10285</v>
      </c>
      <c r="E10447" s="3" t="s">
        <v>46717</v>
      </c>
      <c r="F10447" s="3" t="s">
        <v>46714</v>
      </c>
      <c r="G10447" s="3" t="s">
        <v>46715</v>
      </c>
      <c r="H10447" s="3" t="s">
        <v>46716</v>
      </c>
    </row>
    <row r="10448" spans="1:8" ht="58" x14ac:dyDescent="0.35">
      <c r="A10448" s="4">
        <v>210481</v>
      </c>
      <c r="B10448" s="1">
        <v>45271</v>
      </c>
      <c r="C10448" s="2">
        <v>0.40083333333333332</v>
      </c>
      <c r="D10448" s="3" t="s">
        <v>46718</v>
      </c>
      <c r="E10448" s="3" t="s">
        <v>46722</v>
      </c>
      <c r="F10448" s="3" t="s">
        <v>46719</v>
      </c>
      <c r="G10448" s="3" t="s">
        <v>46720</v>
      </c>
      <c r="H10448" s="3" t="s">
        <v>46721</v>
      </c>
    </row>
    <row r="10449" spans="1:8" ht="159.5" x14ac:dyDescent="0.35">
      <c r="A10449" s="4">
        <v>123317</v>
      </c>
      <c r="B10449" s="1">
        <v>45271</v>
      </c>
      <c r="C10449" s="2">
        <v>0.40335648148148145</v>
      </c>
      <c r="D10449" s="3" t="s">
        <v>46723</v>
      </c>
      <c r="E10449" s="3" t="s">
        <v>15034</v>
      </c>
      <c r="F10449" s="3" t="s">
        <v>46724</v>
      </c>
      <c r="G10449" s="3" t="s">
        <v>11732</v>
      </c>
      <c r="H10449" s="3" t="s">
        <v>46725</v>
      </c>
    </row>
    <row r="10450" spans="1:8" x14ac:dyDescent="0.35">
      <c r="A10450" s="4">
        <v>76038</v>
      </c>
      <c r="B10450" s="1">
        <v>45271</v>
      </c>
      <c r="C10450" s="2">
        <v>0.40410879629629631</v>
      </c>
      <c r="D10450" s="3" t="s">
        <v>1224</v>
      </c>
      <c r="E10450" s="3" t="s">
        <v>1224</v>
      </c>
      <c r="F10450" s="3" t="s">
        <v>1224</v>
      </c>
      <c r="G10450" s="3" t="s">
        <v>12921</v>
      </c>
      <c r="H10450" s="3" t="s">
        <v>3017</v>
      </c>
    </row>
    <row r="10451" spans="1:8" ht="72.5" x14ac:dyDescent="0.35">
      <c r="A10451" s="4">
        <v>179754</v>
      </c>
      <c r="B10451" s="1">
        <v>45271</v>
      </c>
      <c r="C10451" s="2">
        <v>0.40447916666666667</v>
      </c>
      <c r="D10451" s="3" t="s">
        <v>46726</v>
      </c>
      <c r="E10451" s="3" t="s">
        <v>37640</v>
      </c>
      <c r="F10451" s="3" t="s">
        <v>46727</v>
      </c>
      <c r="G10451" s="3" t="s">
        <v>46728</v>
      </c>
      <c r="H10451" s="3" t="s">
        <v>29</v>
      </c>
    </row>
    <row r="10452" spans="1:8" ht="188.5" x14ac:dyDescent="0.35">
      <c r="A10452" s="4">
        <v>7905</v>
      </c>
      <c r="B10452" s="1">
        <v>45271</v>
      </c>
      <c r="C10452" s="2">
        <v>0.40483796296296298</v>
      </c>
      <c r="D10452" s="3" t="s">
        <v>46702</v>
      </c>
      <c r="E10452" s="3" t="s">
        <v>46706</v>
      </c>
      <c r="F10452" s="3" t="s">
        <v>46703</v>
      </c>
      <c r="G10452" s="3" t="s">
        <v>46704</v>
      </c>
      <c r="H10452" s="3" t="s">
        <v>46729</v>
      </c>
    </row>
    <row r="10453" spans="1:8" ht="72.5" x14ac:dyDescent="0.35">
      <c r="A10453" s="4">
        <v>32589</v>
      </c>
      <c r="B10453" s="1">
        <v>45271</v>
      </c>
      <c r="C10453" s="2">
        <v>0.40575231481481483</v>
      </c>
      <c r="D10453" s="3" t="s">
        <v>10599</v>
      </c>
      <c r="E10453" s="3" t="s">
        <v>46733</v>
      </c>
      <c r="F10453" s="3" t="s">
        <v>46730</v>
      </c>
      <c r="G10453" s="3" t="s">
        <v>46731</v>
      </c>
      <c r="H10453" s="3" t="s">
        <v>46732</v>
      </c>
    </row>
    <row r="10454" spans="1:8" ht="101.5" x14ac:dyDescent="0.35">
      <c r="A10454" s="4">
        <v>56696</v>
      </c>
      <c r="B10454" s="1">
        <v>45271</v>
      </c>
      <c r="C10454" s="2">
        <v>0.40864583333333332</v>
      </c>
      <c r="D10454" s="3" t="s">
        <v>167</v>
      </c>
      <c r="E10454" s="3" t="s">
        <v>46736</v>
      </c>
      <c r="F10454" s="3" t="s">
        <v>46734</v>
      </c>
      <c r="G10454" s="3" t="s">
        <v>46735</v>
      </c>
      <c r="H10454" s="3" t="s">
        <v>14487</v>
      </c>
    </row>
    <row r="10455" spans="1:8" x14ac:dyDescent="0.35">
      <c r="A10455" s="4">
        <v>189371</v>
      </c>
      <c r="B10455" s="1">
        <v>45271</v>
      </c>
      <c r="C10455" s="2">
        <v>0.40936342592592595</v>
      </c>
      <c r="D10455" s="3" t="s">
        <v>98</v>
      </c>
      <c r="E10455" s="3" t="s">
        <v>98</v>
      </c>
      <c r="F10455" s="3" t="s">
        <v>98</v>
      </c>
      <c r="G10455" s="3" t="s">
        <v>98</v>
      </c>
      <c r="H10455" s="3" t="s">
        <v>98</v>
      </c>
    </row>
    <row r="10456" spans="1:8" ht="101.5" x14ac:dyDescent="0.35">
      <c r="A10456" s="4">
        <v>24077</v>
      </c>
      <c r="B10456" s="1">
        <v>45271</v>
      </c>
      <c r="C10456" s="2">
        <v>0.41012731481481479</v>
      </c>
      <c r="D10456" s="3" t="s">
        <v>46737</v>
      </c>
      <c r="E10456" s="3" t="s">
        <v>46740</v>
      </c>
      <c r="F10456" s="3" t="s">
        <v>46738</v>
      </c>
      <c r="G10456" s="3" t="s">
        <v>46739</v>
      </c>
      <c r="H10456" s="3" t="s">
        <v>14781</v>
      </c>
    </row>
    <row r="10457" spans="1:8" ht="29" x14ac:dyDescent="0.35">
      <c r="A10457" s="4">
        <v>33776</v>
      </c>
      <c r="B10457" s="1">
        <v>45271</v>
      </c>
      <c r="C10457" s="2">
        <v>0.41085648148148146</v>
      </c>
      <c r="D10457" s="3" t="s">
        <v>46741</v>
      </c>
      <c r="E10457" s="3" t="s">
        <v>46744</v>
      </c>
      <c r="F10457" s="3" t="s">
        <v>46742</v>
      </c>
      <c r="G10457" s="3" t="s">
        <v>46743</v>
      </c>
      <c r="H10457" s="3" t="s">
        <v>29</v>
      </c>
    </row>
    <row r="10458" spans="1:8" ht="116" x14ac:dyDescent="0.35">
      <c r="A10458" s="4">
        <v>63250</v>
      </c>
      <c r="B10458" s="1">
        <v>45271</v>
      </c>
      <c r="C10458" s="2">
        <v>0.41439814814814818</v>
      </c>
      <c r="D10458" s="3" t="s">
        <v>46745</v>
      </c>
      <c r="E10458" s="3" t="s">
        <v>13981</v>
      </c>
      <c r="F10458" s="3" t="s">
        <v>46746</v>
      </c>
      <c r="G10458" s="3" t="s">
        <v>46747</v>
      </c>
      <c r="H10458" s="3" t="s">
        <v>46748</v>
      </c>
    </row>
    <row r="10459" spans="1:8" ht="29" x14ac:dyDescent="0.35">
      <c r="A10459" s="4">
        <v>169963</v>
      </c>
      <c r="B10459" s="1">
        <v>45271</v>
      </c>
      <c r="C10459" s="2">
        <v>0.41461805555555559</v>
      </c>
      <c r="D10459" s="3" t="s">
        <v>11985</v>
      </c>
      <c r="E10459" s="3" t="s">
        <v>22040</v>
      </c>
      <c r="F10459" s="3" t="s">
        <v>46749</v>
      </c>
      <c r="G10459" s="3" t="s">
        <v>104</v>
      </c>
      <c r="H10459" s="3" t="s">
        <v>4190</v>
      </c>
    </row>
    <row r="10460" spans="1:8" ht="43.5" x14ac:dyDescent="0.35">
      <c r="A10460" s="4">
        <v>21353</v>
      </c>
      <c r="B10460" s="1">
        <v>45271</v>
      </c>
      <c r="C10460" s="2">
        <v>0.41773148148148148</v>
      </c>
      <c r="D10460" s="3" t="s">
        <v>46750</v>
      </c>
      <c r="E10460" s="3" t="s">
        <v>46754</v>
      </c>
      <c r="F10460" s="3" t="s">
        <v>46751</v>
      </c>
      <c r="G10460" s="3" t="s">
        <v>46752</v>
      </c>
      <c r="H10460" s="3" t="s">
        <v>46753</v>
      </c>
    </row>
    <row r="10461" spans="1:8" ht="130.5" x14ac:dyDescent="0.35">
      <c r="A10461" s="4">
        <v>182742</v>
      </c>
      <c r="B10461" s="1">
        <v>45271</v>
      </c>
      <c r="C10461" s="2">
        <v>0.42159722222222223</v>
      </c>
      <c r="D10461" s="3" t="s">
        <v>10285</v>
      </c>
      <c r="E10461" s="3" t="s">
        <v>46757</v>
      </c>
      <c r="F10461" s="3" t="s">
        <v>46755</v>
      </c>
      <c r="G10461" s="3" t="s">
        <v>46756</v>
      </c>
      <c r="H10461" s="3" t="s">
        <v>14487</v>
      </c>
    </row>
    <row r="10462" spans="1:8" ht="72.5" x14ac:dyDescent="0.35">
      <c r="A10462" s="4">
        <v>206237</v>
      </c>
      <c r="B10462" s="1">
        <v>45271</v>
      </c>
      <c r="C10462" s="2">
        <v>0.42295138888888889</v>
      </c>
      <c r="D10462" s="3" t="s">
        <v>46758</v>
      </c>
      <c r="E10462" s="3" t="s">
        <v>46762</v>
      </c>
      <c r="F10462" s="3" t="s">
        <v>46759</v>
      </c>
      <c r="G10462" s="3" t="s">
        <v>46760</v>
      </c>
      <c r="H10462" s="3" t="s">
        <v>46761</v>
      </c>
    </row>
    <row r="10463" spans="1:8" ht="58" x14ac:dyDescent="0.35">
      <c r="A10463" s="4">
        <v>79229</v>
      </c>
      <c r="B10463" s="1">
        <v>45271</v>
      </c>
      <c r="C10463" s="2">
        <v>0.42341435185185183</v>
      </c>
      <c r="D10463" s="3" t="s">
        <v>46763</v>
      </c>
      <c r="E10463" s="3" t="s">
        <v>15409</v>
      </c>
      <c r="F10463" s="3" t="s">
        <v>46764</v>
      </c>
      <c r="G10463" s="3" t="s">
        <v>46765</v>
      </c>
      <c r="H10463" s="3" t="s">
        <v>46766</v>
      </c>
    </row>
    <row r="10464" spans="1:8" ht="72.5" x14ac:dyDescent="0.35">
      <c r="A10464" s="4">
        <v>163287</v>
      </c>
      <c r="B10464" s="1">
        <v>45271</v>
      </c>
      <c r="C10464" s="2">
        <v>0.42489583333333331</v>
      </c>
      <c r="D10464" s="3" t="s">
        <v>46767</v>
      </c>
      <c r="E10464" s="3" t="s">
        <v>46771</v>
      </c>
      <c r="F10464" s="3" t="s">
        <v>46768</v>
      </c>
      <c r="G10464" s="3" t="s">
        <v>46769</v>
      </c>
      <c r="H10464" s="3" t="s">
        <v>46770</v>
      </c>
    </row>
    <row r="10465" spans="1:8" ht="87" x14ac:dyDescent="0.35">
      <c r="A10465" s="4">
        <v>65064</v>
      </c>
      <c r="B10465" s="1">
        <v>45271</v>
      </c>
      <c r="C10465" s="2">
        <v>0.42570601851851847</v>
      </c>
      <c r="D10465" s="3" t="s">
        <v>10339</v>
      </c>
      <c r="E10465" s="3" t="s">
        <v>46775</v>
      </c>
      <c r="F10465" s="3" t="s">
        <v>46772</v>
      </c>
      <c r="G10465" s="3" t="s">
        <v>46773</v>
      </c>
      <c r="H10465" s="3" t="s">
        <v>46774</v>
      </c>
    </row>
    <row r="10466" spans="1:8" ht="87" x14ac:dyDescent="0.35">
      <c r="A10466" s="4">
        <v>65064</v>
      </c>
      <c r="B10466" s="1">
        <v>45271</v>
      </c>
      <c r="C10466" s="2">
        <v>0.42651620370370374</v>
      </c>
      <c r="D10466" s="3" t="s">
        <v>10339</v>
      </c>
      <c r="E10466" s="3" t="s">
        <v>46776</v>
      </c>
      <c r="F10466" s="3" t="s">
        <v>46772</v>
      </c>
      <c r="G10466" s="3" t="s">
        <v>46773</v>
      </c>
      <c r="H10466" s="3" t="s">
        <v>46774</v>
      </c>
    </row>
    <row r="10467" spans="1:8" ht="72.5" x14ac:dyDescent="0.35">
      <c r="A10467" s="4">
        <v>49106</v>
      </c>
      <c r="B10467" s="1">
        <v>45271</v>
      </c>
      <c r="C10467" s="2">
        <v>0.42675925925925928</v>
      </c>
      <c r="D10467" s="3" t="s">
        <v>46777</v>
      </c>
      <c r="E10467" s="3" t="s">
        <v>46780</v>
      </c>
      <c r="F10467" s="3" t="s">
        <v>46778</v>
      </c>
      <c r="G10467" s="3" t="s">
        <v>46779</v>
      </c>
      <c r="H10467" s="3" t="s">
        <v>12268</v>
      </c>
    </row>
    <row r="10468" spans="1:8" ht="101.5" x14ac:dyDescent="0.35">
      <c r="A10468" s="4">
        <v>30643</v>
      </c>
      <c r="B10468" s="1">
        <v>45271</v>
      </c>
      <c r="C10468" s="2">
        <v>0.42746527777777782</v>
      </c>
      <c r="D10468" s="3" t="s">
        <v>46781</v>
      </c>
      <c r="E10468" s="3" t="s">
        <v>46785</v>
      </c>
      <c r="F10468" s="3" t="s">
        <v>46782</v>
      </c>
      <c r="G10468" s="3" t="s">
        <v>46783</v>
      </c>
      <c r="H10468" s="3" t="s">
        <v>46784</v>
      </c>
    </row>
    <row r="10469" spans="1:8" ht="87" x14ac:dyDescent="0.35">
      <c r="A10469" s="4">
        <v>65064</v>
      </c>
      <c r="B10469" s="1">
        <v>45271</v>
      </c>
      <c r="C10469" s="2">
        <v>0.42819444444444449</v>
      </c>
      <c r="D10469" s="3" t="s">
        <v>10339</v>
      </c>
      <c r="E10469" s="3" t="s">
        <v>46786</v>
      </c>
      <c r="F10469" s="3" t="s">
        <v>46772</v>
      </c>
      <c r="G10469" s="3" t="s">
        <v>46773</v>
      </c>
      <c r="H10469" s="3" t="s">
        <v>46774</v>
      </c>
    </row>
    <row r="10470" spans="1:8" ht="72.5" x14ac:dyDescent="0.35">
      <c r="A10470" s="4">
        <v>37707</v>
      </c>
      <c r="B10470" s="1">
        <v>45271</v>
      </c>
      <c r="C10470" s="2">
        <v>0.42912037037037037</v>
      </c>
      <c r="D10470" s="3" t="s">
        <v>46787</v>
      </c>
      <c r="E10470" s="3" t="s">
        <v>46791</v>
      </c>
      <c r="F10470" s="3" t="s">
        <v>46788</v>
      </c>
      <c r="G10470" s="3" t="s">
        <v>46789</v>
      </c>
      <c r="H10470" s="3" t="s">
        <v>46790</v>
      </c>
    </row>
    <row r="10471" spans="1:8" ht="188.5" x14ac:dyDescent="0.35">
      <c r="A10471" s="4">
        <v>51404</v>
      </c>
      <c r="B10471" s="1">
        <v>45271</v>
      </c>
      <c r="C10471" s="2">
        <v>0.42927083333333332</v>
      </c>
      <c r="D10471" s="3" t="s">
        <v>46792</v>
      </c>
      <c r="E10471" s="3" t="s">
        <v>46796</v>
      </c>
      <c r="F10471" s="3" t="s">
        <v>46793</v>
      </c>
      <c r="G10471" s="3" t="s">
        <v>46794</v>
      </c>
      <c r="H10471" s="3" t="s">
        <v>46795</v>
      </c>
    </row>
    <row r="10472" spans="1:8" ht="43.5" x14ac:dyDescent="0.35">
      <c r="A10472" s="4">
        <v>201132</v>
      </c>
      <c r="B10472" s="1">
        <v>45271</v>
      </c>
      <c r="C10472" s="2">
        <v>0.42944444444444446</v>
      </c>
      <c r="D10472" s="3" t="s">
        <v>46797</v>
      </c>
      <c r="E10472" s="3" t="s">
        <v>46800</v>
      </c>
      <c r="F10472" s="3" t="s">
        <v>46798</v>
      </c>
      <c r="G10472" s="3" t="s">
        <v>13087</v>
      </c>
      <c r="H10472" s="3" t="s">
        <v>46799</v>
      </c>
    </row>
    <row r="10473" spans="1:8" ht="232" x14ac:dyDescent="0.35">
      <c r="A10473" s="4">
        <v>34983</v>
      </c>
      <c r="B10473" s="1">
        <v>45271</v>
      </c>
      <c r="C10473" s="2">
        <v>0.43106481481481485</v>
      </c>
      <c r="D10473" s="3" t="s">
        <v>46801</v>
      </c>
      <c r="E10473" s="3" t="s">
        <v>46804</v>
      </c>
      <c r="F10473" s="3" t="s">
        <v>46802</v>
      </c>
      <c r="G10473" s="3" t="s">
        <v>11732</v>
      </c>
      <c r="H10473" s="3" t="s">
        <v>46803</v>
      </c>
    </row>
    <row r="10474" spans="1:8" ht="72.5" x14ac:dyDescent="0.35">
      <c r="A10474" s="4">
        <v>36184</v>
      </c>
      <c r="B10474" s="1">
        <v>45271</v>
      </c>
      <c r="C10474" s="2">
        <v>0.43480324074074073</v>
      </c>
      <c r="D10474" s="3" t="s">
        <v>46805</v>
      </c>
      <c r="E10474" s="3" t="s">
        <v>46809</v>
      </c>
      <c r="F10474" s="3" t="s">
        <v>46806</v>
      </c>
      <c r="G10474" s="3" t="s">
        <v>46807</v>
      </c>
      <c r="H10474" s="3" t="s">
        <v>46808</v>
      </c>
    </row>
    <row r="10475" spans="1:8" ht="29" x14ac:dyDescent="0.35">
      <c r="A10475" s="4">
        <v>208727</v>
      </c>
      <c r="B10475" s="1">
        <v>45271</v>
      </c>
      <c r="C10475" s="2">
        <v>0.43498842592592596</v>
      </c>
      <c r="D10475" s="3" t="s">
        <v>10615</v>
      </c>
      <c r="E10475" s="3" t="s">
        <v>46812</v>
      </c>
      <c r="F10475" s="3" t="s">
        <v>13156</v>
      </c>
      <c r="G10475" s="3" t="s">
        <v>46810</v>
      </c>
      <c r="H10475" s="3" t="s">
        <v>46811</v>
      </c>
    </row>
    <row r="10476" spans="1:8" ht="43.5" x14ac:dyDescent="0.35">
      <c r="A10476" s="4">
        <v>92590</v>
      </c>
      <c r="B10476" s="1">
        <v>45271</v>
      </c>
      <c r="C10476" s="2">
        <v>0.43533564814814812</v>
      </c>
      <c r="D10476" s="3" t="s">
        <v>233</v>
      </c>
      <c r="E10476" s="3" t="s">
        <v>46814</v>
      </c>
      <c r="F10476" s="3" t="s">
        <v>46813</v>
      </c>
      <c r="G10476" s="3" t="s">
        <v>1625</v>
      </c>
      <c r="H10476" s="3" t="s">
        <v>12665</v>
      </c>
    </row>
    <row r="10477" spans="1:8" ht="29" x14ac:dyDescent="0.35">
      <c r="A10477" s="4">
        <v>182044</v>
      </c>
      <c r="B10477" s="1">
        <v>45271</v>
      </c>
      <c r="C10477" s="2">
        <v>0.43716435185185182</v>
      </c>
      <c r="D10477" s="3" t="s">
        <v>985</v>
      </c>
      <c r="E10477" s="3" t="s">
        <v>46817</v>
      </c>
      <c r="F10477" s="3" t="s">
        <v>46815</v>
      </c>
      <c r="G10477" s="3" t="s">
        <v>11514</v>
      </c>
      <c r="H10477" s="3" t="s">
        <v>46816</v>
      </c>
    </row>
    <row r="10478" spans="1:8" ht="87" x14ac:dyDescent="0.35">
      <c r="A10478" s="4">
        <v>37712</v>
      </c>
      <c r="B10478" s="1">
        <v>45271</v>
      </c>
      <c r="C10478" s="2">
        <v>0.43753472222222217</v>
      </c>
      <c r="D10478" s="3" t="s">
        <v>1933</v>
      </c>
      <c r="E10478" s="3" t="s">
        <v>21744</v>
      </c>
      <c r="F10478" s="3" t="s">
        <v>46818</v>
      </c>
      <c r="G10478" s="3" t="s">
        <v>46819</v>
      </c>
      <c r="H10478" s="3" t="s">
        <v>46820</v>
      </c>
    </row>
    <row r="10479" spans="1:8" ht="87" x14ac:dyDescent="0.35">
      <c r="A10479" s="4">
        <v>24056</v>
      </c>
      <c r="B10479" s="1">
        <v>45271</v>
      </c>
      <c r="C10479" s="2">
        <v>0.43756944444444446</v>
      </c>
      <c r="D10479" s="3" t="s">
        <v>46821</v>
      </c>
      <c r="E10479" s="3" t="s">
        <v>46825</v>
      </c>
      <c r="F10479" s="3" t="s">
        <v>46822</v>
      </c>
      <c r="G10479" s="3" t="s">
        <v>46823</v>
      </c>
      <c r="H10479" s="3" t="s">
        <v>46824</v>
      </c>
    </row>
    <row r="10480" spans="1:8" x14ac:dyDescent="0.35">
      <c r="A10480" s="4">
        <v>43758</v>
      </c>
      <c r="B10480" s="1">
        <v>45271</v>
      </c>
      <c r="C10480" s="2">
        <v>0.43840277777777775</v>
      </c>
      <c r="D10480" s="3" t="s">
        <v>46826</v>
      </c>
      <c r="E10480" s="3" t="s">
        <v>46826</v>
      </c>
      <c r="F10480" s="3" t="s">
        <v>46827</v>
      </c>
      <c r="G10480" s="3" t="s">
        <v>46826</v>
      </c>
      <c r="H10480" s="3" t="s">
        <v>46826</v>
      </c>
    </row>
    <row r="10481" spans="1:8" ht="43.5" x14ac:dyDescent="0.35">
      <c r="A10481" s="4">
        <v>42246</v>
      </c>
      <c r="B10481" s="1">
        <v>45271</v>
      </c>
      <c r="C10481" s="2">
        <v>0.44027777777777777</v>
      </c>
      <c r="D10481" s="3" t="s">
        <v>233</v>
      </c>
      <c r="E10481" s="3" t="s">
        <v>46829</v>
      </c>
      <c r="F10481" s="3" t="s">
        <v>46828</v>
      </c>
      <c r="G10481" s="3" t="s">
        <v>1253</v>
      </c>
      <c r="H10481" s="3" t="s">
        <v>12612</v>
      </c>
    </row>
    <row r="10482" spans="1:8" x14ac:dyDescent="0.35">
      <c r="A10482" s="4">
        <v>42579</v>
      </c>
      <c r="B10482" s="1">
        <v>45271</v>
      </c>
      <c r="C10482" s="2">
        <v>0.44138888888888889</v>
      </c>
      <c r="D10482" s="3" t="s">
        <v>46830</v>
      </c>
      <c r="E10482" s="3" t="s">
        <v>46830</v>
      </c>
      <c r="F10482" s="3" t="s">
        <v>46830</v>
      </c>
      <c r="G10482" s="3" t="s">
        <v>46830</v>
      </c>
      <c r="H10482" s="3" t="s">
        <v>46830</v>
      </c>
    </row>
    <row r="10483" spans="1:8" ht="43.5" x14ac:dyDescent="0.35">
      <c r="A10483" s="4">
        <v>209084</v>
      </c>
      <c r="B10483" s="1">
        <v>45271</v>
      </c>
      <c r="C10483" s="2">
        <v>0.4425115740740741</v>
      </c>
      <c r="D10483" s="3" t="s">
        <v>1702</v>
      </c>
      <c r="E10483" s="3" t="s">
        <v>46833</v>
      </c>
      <c r="F10483" s="3" t="s">
        <v>14507</v>
      </c>
      <c r="G10483" s="3" t="s">
        <v>46831</v>
      </c>
      <c r="H10483" s="3" t="s">
        <v>46832</v>
      </c>
    </row>
    <row r="10484" spans="1:8" ht="174" x14ac:dyDescent="0.35">
      <c r="A10484" s="4">
        <v>49924</v>
      </c>
      <c r="B10484" s="1">
        <v>45271</v>
      </c>
      <c r="C10484" s="2">
        <v>0.44311342592592595</v>
      </c>
      <c r="D10484" s="3" t="s">
        <v>46834</v>
      </c>
      <c r="E10484" s="3" t="s">
        <v>12844</v>
      </c>
      <c r="F10484" s="3" t="s">
        <v>13336</v>
      </c>
      <c r="G10484" s="3" t="s">
        <v>11732</v>
      </c>
      <c r="H10484" s="3" t="s">
        <v>46835</v>
      </c>
    </row>
    <row r="10485" spans="1:8" ht="72.5" x14ac:dyDescent="0.35">
      <c r="A10485" s="4">
        <v>5939</v>
      </c>
      <c r="B10485" s="1">
        <v>45271</v>
      </c>
      <c r="C10485" s="2">
        <v>0.44612268518518516</v>
      </c>
      <c r="D10485" s="3" t="s">
        <v>46836</v>
      </c>
      <c r="E10485" s="3" t="s">
        <v>46840</v>
      </c>
      <c r="F10485" s="3" t="s">
        <v>46837</v>
      </c>
      <c r="G10485" s="3" t="s">
        <v>46838</v>
      </c>
      <c r="H10485" s="3" t="s">
        <v>46839</v>
      </c>
    </row>
    <row r="10486" spans="1:8" ht="72.5" x14ac:dyDescent="0.35">
      <c r="A10486" s="4">
        <v>95407</v>
      </c>
      <c r="B10486" s="1">
        <v>45271</v>
      </c>
      <c r="C10486" s="2">
        <v>0.44659722222222226</v>
      </c>
      <c r="D10486" s="3" t="s">
        <v>1933</v>
      </c>
      <c r="E10486" s="3" t="s">
        <v>33556</v>
      </c>
      <c r="F10486" s="3" t="s">
        <v>46841</v>
      </c>
      <c r="G10486" s="3" t="s">
        <v>46842</v>
      </c>
      <c r="H10486" s="3" t="s">
        <v>46843</v>
      </c>
    </row>
    <row r="10487" spans="1:8" ht="87" x14ac:dyDescent="0.35">
      <c r="A10487" s="4">
        <v>49462</v>
      </c>
      <c r="B10487" s="1">
        <v>45271</v>
      </c>
      <c r="C10487" s="2">
        <v>0.44664351851851852</v>
      </c>
      <c r="D10487" s="3" t="s">
        <v>46844</v>
      </c>
      <c r="E10487" s="3" t="s">
        <v>46848</v>
      </c>
      <c r="F10487" s="3" t="s">
        <v>46845</v>
      </c>
      <c r="G10487" s="3" t="s">
        <v>46846</v>
      </c>
      <c r="H10487" s="3" t="s">
        <v>46847</v>
      </c>
    </row>
    <row r="10488" spans="1:8" ht="101.5" x14ac:dyDescent="0.35">
      <c r="A10488" s="4">
        <v>34184</v>
      </c>
      <c r="B10488" s="1">
        <v>45271</v>
      </c>
      <c r="C10488" s="2">
        <v>0.45063657407407409</v>
      </c>
      <c r="D10488" s="3" t="s">
        <v>46849</v>
      </c>
      <c r="E10488" s="3" t="s">
        <v>46853</v>
      </c>
      <c r="F10488" s="3" t="s">
        <v>46850</v>
      </c>
      <c r="G10488" s="3" t="s">
        <v>46851</v>
      </c>
      <c r="H10488" s="3" t="s">
        <v>46852</v>
      </c>
    </row>
    <row r="10489" spans="1:8" ht="72.5" x14ac:dyDescent="0.35">
      <c r="A10489" s="4">
        <v>42349</v>
      </c>
      <c r="B10489" s="1">
        <v>45271</v>
      </c>
      <c r="C10489" s="2">
        <v>0.45083333333333336</v>
      </c>
      <c r="D10489" s="3" t="s">
        <v>46854</v>
      </c>
      <c r="E10489" s="3" t="s">
        <v>46858</v>
      </c>
      <c r="F10489" s="3" t="s">
        <v>46855</v>
      </c>
      <c r="G10489" s="3" t="s">
        <v>46856</v>
      </c>
      <c r="H10489" s="3" t="s">
        <v>46857</v>
      </c>
    </row>
    <row r="10490" spans="1:8" x14ac:dyDescent="0.35">
      <c r="A10490" s="4">
        <v>30654</v>
      </c>
      <c r="B10490" s="1">
        <v>45271</v>
      </c>
      <c r="C10490" s="2">
        <v>0.45376157407407408</v>
      </c>
      <c r="D10490" s="3" t="s">
        <v>11699</v>
      </c>
      <c r="E10490" s="3" t="s">
        <v>11699</v>
      </c>
      <c r="F10490" s="3" t="s">
        <v>11699</v>
      </c>
      <c r="G10490" s="3" t="s">
        <v>11699</v>
      </c>
      <c r="H10490" s="3" t="s">
        <v>11699</v>
      </c>
    </row>
    <row r="10491" spans="1:8" ht="87" x14ac:dyDescent="0.35">
      <c r="A10491" s="4">
        <v>46574</v>
      </c>
      <c r="B10491" s="1">
        <v>45271</v>
      </c>
      <c r="C10491" s="2">
        <v>0.45450231481481485</v>
      </c>
      <c r="D10491" s="3" t="s">
        <v>985</v>
      </c>
      <c r="E10491" s="3" t="s">
        <v>46862</v>
      </c>
      <c r="F10491" s="3" t="s">
        <v>46859</v>
      </c>
      <c r="G10491" s="3" t="s">
        <v>46860</v>
      </c>
      <c r="H10491" s="3" t="s">
        <v>46861</v>
      </c>
    </row>
    <row r="10492" spans="1:8" ht="29" x14ac:dyDescent="0.35">
      <c r="A10492" s="4">
        <v>35949</v>
      </c>
      <c r="B10492" s="1">
        <v>45271</v>
      </c>
      <c r="C10492" s="2">
        <v>0.45535879629629633</v>
      </c>
      <c r="D10492" s="3" t="s">
        <v>46863</v>
      </c>
      <c r="E10492" s="3" t="s">
        <v>34312</v>
      </c>
      <c r="F10492" s="3" t="s">
        <v>46864</v>
      </c>
      <c r="G10492" s="3" t="s">
        <v>34312</v>
      </c>
      <c r="H10492" s="3" t="s">
        <v>46865</v>
      </c>
    </row>
    <row r="10493" spans="1:8" ht="87" x14ac:dyDescent="0.35">
      <c r="A10493" s="4">
        <v>73280</v>
      </c>
      <c r="B10493" s="1">
        <v>45271</v>
      </c>
      <c r="C10493" s="2">
        <v>0.45758101851851851</v>
      </c>
      <c r="D10493" s="3" t="s">
        <v>1933</v>
      </c>
      <c r="E10493" s="3" t="s">
        <v>46869</v>
      </c>
      <c r="F10493" s="3" t="s">
        <v>46866</v>
      </c>
      <c r="G10493" s="3" t="s">
        <v>46867</v>
      </c>
      <c r="H10493" s="3" t="s">
        <v>46868</v>
      </c>
    </row>
    <row r="10494" spans="1:8" ht="116" x14ac:dyDescent="0.35">
      <c r="A10494" s="4">
        <v>34473</v>
      </c>
      <c r="B10494" s="1">
        <v>45271</v>
      </c>
      <c r="C10494" s="2">
        <v>0.45828703703703705</v>
      </c>
      <c r="D10494" s="3" t="s">
        <v>46870</v>
      </c>
      <c r="E10494" s="3" t="s">
        <v>15348</v>
      </c>
      <c r="F10494" s="3" t="s">
        <v>46871</v>
      </c>
      <c r="G10494" s="3" t="s">
        <v>46872</v>
      </c>
      <c r="H10494" s="3" t="s">
        <v>46873</v>
      </c>
    </row>
    <row r="10495" spans="1:8" x14ac:dyDescent="0.35">
      <c r="A10495" s="4">
        <v>210551</v>
      </c>
      <c r="B10495" s="1">
        <v>45271</v>
      </c>
      <c r="C10495" s="2">
        <v>0.45929398148148143</v>
      </c>
      <c r="D10495" s="3" t="s">
        <v>46874</v>
      </c>
      <c r="E10495" s="3" t="s">
        <v>46874</v>
      </c>
      <c r="F10495" s="3" t="s">
        <v>46874</v>
      </c>
      <c r="G10495" s="3" t="s">
        <v>46874</v>
      </c>
      <c r="H10495" s="3" t="s">
        <v>46874</v>
      </c>
    </row>
    <row r="10496" spans="1:8" ht="188.5" x14ac:dyDescent="0.35">
      <c r="A10496" s="4">
        <v>171284</v>
      </c>
      <c r="B10496" s="1">
        <v>45271</v>
      </c>
      <c r="C10496" s="2">
        <v>0.45989583333333334</v>
      </c>
      <c r="D10496" s="3" t="s">
        <v>46875</v>
      </c>
      <c r="E10496" s="3" t="s">
        <v>46878</v>
      </c>
      <c r="F10496" s="3" t="s">
        <v>46876</v>
      </c>
      <c r="G10496" s="3" t="s">
        <v>11732</v>
      </c>
      <c r="H10496" s="3" t="s">
        <v>46877</v>
      </c>
    </row>
    <row r="10497" spans="1:8" ht="72.5" x14ac:dyDescent="0.35">
      <c r="A10497" s="4">
        <v>162004</v>
      </c>
      <c r="B10497" s="1">
        <v>45271</v>
      </c>
      <c r="C10497" s="2">
        <v>0.45989583333333334</v>
      </c>
      <c r="D10497" s="3" t="s">
        <v>1436</v>
      </c>
      <c r="E10497" s="3" t="s">
        <v>40598</v>
      </c>
      <c r="F10497" s="3" t="s">
        <v>13343</v>
      </c>
      <c r="G10497" s="3" t="s">
        <v>40598</v>
      </c>
      <c r="H10497" s="3" t="s">
        <v>14362</v>
      </c>
    </row>
    <row r="10498" spans="1:8" ht="101.5" x14ac:dyDescent="0.35">
      <c r="A10498" s="4">
        <v>49599</v>
      </c>
      <c r="B10498" s="1">
        <v>45271</v>
      </c>
      <c r="C10498" s="2">
        <v>0.46148148148148144</v>
      </c>
      <c r="D10498" s="3" t="s">
        <v>46879</v>
      </c>
      <c r="E10498" s="3" t="s">
        <v>46883</v>
      </c>
      <c r="F10498" s="3" t="s">
        <v>46880</v>
      </c>
      <c r="G10498" s="3" t="s">
        <v>46881</v>
      </c>
      <c r="H10498" s="3" t="s">
        <v>46882</v>
      </c>
    </row>
    <row r="10499" spans="1:8" ht="43.5" x14ac:dyDescent="0.35">
      <c r="A10499" s="4">
        <v>45065</v>
      </c>
      <c r="B10499" s="1">
        <v>45271</v>
      </c>
      <c r="C10499" s="2">
        <v>0.46174768518518516</v>
      </c>
      <c r="D10499" s="3" t="s">
        <v>1933</v>
      </c>
      <c r="E10499" s="3" t="s">
        <v>46885</v>
      </c>
      <c r="F10499" s="3" t="s">
        <v>46884</v>
      </c>
      <c r="G10499" s="3" t="s">
        <v>12601</v>
      </c>
      <c r="H10499" s="3" t="s">
        <v>11035</v>
      </c>
    </row>
    <row r="10500" spans="1:8" ht="101.5" x14ac:dyDescent="0.35">
      <c r="A10500" s="4">
        <v>45075</v>
      </c>
      <c r="B10500" s="1">
        <v>45271</v>
      </c>
      <c r="C10500" s="2">
        <v>0.46376157407407409</v>
      </c>
      <c r="D10500" s="3" t="s">
        <v>10339</v>
      </c>
      <c r="E10500" s="3" t="s">
        <v>46889</v>
      </c>
      <c r="F10500" s="3" t="s">
        <v>46886</v>
      </c>
      <c r="G10500" s="3" t="s">
        <v>46887</v>
      </c>
      <c r="H10500" s="3" t="s">
        <v>46888</v>
      </c>
    </row>
    <row r="10501" spans="1:8" ht="87" x14ac:dyDescent="0.35">
      <c r="A10501" s="4">
        <v>90040</v>
      </c>
      <c r="B10501" s="1">
        <v>45271</v>
      </c>
      <c r="C10501" s="2">
        <v>0.46444444444444444</v>
      </c>
      <c r="D10501" s="3" t="s">
        <v>46890</v>
      </c>
      <c r="E10501" s="3" t="s">
        <v>46894</v>
      </c>
      <c r="F10501" s="3" t="s">
        <v>46891</v>
      </c>
      <c r="G10501" s="3" t="s">
        <v>46892</v>
      </c>
      <c r="H10501" s="3" t="s">
        <v>46893</v>
      </c>
    </row>
    <row r="10502" spans="1:8" ht="43.5" x14ac:dyDescent="0.35">
      <c r="A10502" s="4">
        <v>89818</v>
      </c>
      <c r="B10502" s="1">
        <v>45271</v>
      </c>
      <c r="C10502" s="2">
        <v>0.46939814814814818</v>
      </c>
      <c r="D10502" s="3" t="s">
        <v>46895</v>
      </c>
      <c r="E10502" s="3" t="s">
        <v>15351</v>
      </c>
      <c r="F10502" s="3" t="s">
        <v>46896</v>
      </c>
      <c r="G10502" s="3" t="s">
        <v>46897</v>
      </c>
      <c r="H10502" s="3" t="s">
        <v>46898</v>
      </c>
    </row>
    <row r="10503" spans="1:8" ht="58" x14ac:dyDescent="0.35">
      <c r="A10503" s="4">
        <v>36317</v>
      </c>
      <c r="B10503" s="1">
        <v>45271</v>
      </c>
      <c r="C10503" s="2">
        <v>0.4696643518518519</v>
      </c>
      <c r="D10503" s="3" t="s">
        <v>985</v>
      </c>
      <c r="E10503" s="3" t="s">
        <v>13503</v>
      </c>
      <c r="F10503" s="3" t="s">
        <v>46899</v>
      </c>
      <c r="G10503" s="3" t="s">
        <v>10408</v>
      </c>
      <c r="H10503" s="3" t="s">
        <v>46900</v>
      </c>
    </row>
    <row r="10504" spans="1:8" ht="116" x14ac:dyDescent="0.35">
      <c r="A10504" s="4">
        <v>33021</v>
      </c>
      <c r="B10504" s="1">
        <v>45271</v>
      </c>
      <c r="C10504" s="2">
        <v>0.47113425925925928</v>
      </c>
      <c r="D10504" s="3" t="s">
        <v>46901</v>
      </c>
      <c r="E10504" s="3" t="s">
        <v>46904</v>
      </c>
      <c r="F10504" s="3" t="s">
        <v>46902</v>
      </c>
      <c r="G10504" s="3" t="s">
        <v>13392</v>
      </c>
      <c r="H10504" s="3" t="s">
        <v>46903</v>
      </c>
    </row>
    <row r="10505" spans="1:8" ht="101.5" x14ac:dyDescent="0.35">
      <c r="A10505" s="4">
        <v>43161</v>
      </c>
      <c r="B10505" s="1">
        <v>45271</v>
      </c>
      <c r="C10505" s="2">
        <v>0.47328703703703701</v>
      </c>
      <c r="D10505" s="3" t="s">
        <v>46905</v>
      </c>
      <c r="E10505" s="3" t="s">
        <v>46909</v>
      </c>
      <c r="F10505" s="3" t="s">
        <v>46906</v>
      </c>
      <c r="G10505" s="3" t="s">
        <v>46907</v>
      </c>
      <c r="H10505" s="3" t="s">
        <v>46908</v>
      </c>
    </row>
    <row r="10506" spans="1:8" ht="43.5" x14ac:dyDescent="0.35">
      <c r="A10506" s="4">
        <v>64230</v>
      </c>
      <c r="B10506" s="1">
        <v>45271</v>
      </c>
      <c r="C10506" s="2">
        <v>0.47342592592592592</v>
      </c>
      <c r="D10506" s="3" t="s">
        <v>985</v>
      </c>
      <c r="E10506" s="3" t="s">
        <v>46913</v>
      </c>
      <c r="F10506" s="3" t="s">
        <v>46910</v>
      </c>
      <c r="G10506" s="3" t="s">
        <v>46911</v>
      </c>
      <c r="H10506" s="3" t="s">
        <v>46912</v>
      </c>
    </row>
    <row r="10507" spans="1:8" ht="43.5" x14ac:dyDescent="0.35">
      <c r="A10507" s="4">
        <v>119654</v>
      </c>
      <c r="B10507" s="1">
        <v>45271</v>
      </c>
      <c r="C10507" s="2">
        <v>0.47458333333333336</v>
      </c>
      <c r="D10507" s="3" t="s">
        <v>985</v>
      </c>
      <c r="E10507" s="3" t="s">
        <v>21948</v>
      </c>
      <c r="F10507" s="3" t="s">
        <v>46914</v>
      </c>
      <c r="G10507" s="3" t="s">
        <v>100</v>
      </c>
      <c r="H10507" s="3" t="s">
        <v>46915</v>
      </c>
    </row>
    <row r="10508" spans="1:8" ht="116" x14ac:dyDescent="0.35">
      <c r="A10508" s="4">
        <v>44750</v>
      </c>
      <c r="B10508" s="1">
        <v>45271</v>
      </c>
      <c r="C10508" s="2">
        <v>0.47567129629629629</v>
      </c>
      <c r="D10508" s="3" t="s">
        <v>985</v>
      </c>
      <c r="E10508" s="3" t="s">
        <v>15353</v>
      </c>
      <c r="F10508" s="3" t="s">
        <v>46916</v>
      </c>
      <c r="G10508" s="3" t="s">
        <v>46917</v>
      </c>
      <c r="H10508" s="3" t="s">
        <v>46918</v>
      </c>
    </row>
    <row r="10509" spans="1:8" ht="43.5" x14ac:dyDescent="0.35">
      <c r="A10509" s="4">
        <v>49148</v>
      </c>
      <c r="B10509" s="1">
        <v>45271</v>
      </c>
      <c r="C10509" s="2">
        <v>0.47693287037037035</v>
      </c>
      <c r="D10509" s="3" t="s">
        <v>46919</v>
      </c>
      <c r="E10509" s="3" t="s">
        <v>46634</v>
      </c>
      <c r="F10509" s="3" t="s">
        <v>46631</v>
      </c>
      <c r="G10509" s="3" t="s">
        <v>46632</v>
      </c>
      <c r="H10509" s="3" t="s">
        <v>46633</v>
      </c>
    </row>
    <row r="10510" spans="1:8" ht="159.5" x14ac:dyDescent="0.35">
      <c r="A10510" s="4">
        <v>61025</v>
      </c>
      <c r="B10510" s="1">
        <v>45271</v>
      </c>
      <c r="C10510" s="2">
        <v>0.48140046296296296</v>
      </c>
      <c r="D10510" s="3" t="s">
        <v>46920</v>
      </c>
      <c r="E10510" s="3" t="s">
        <v>46924</v>
      </c>
      <c r="F10510" s="3" t="s">
        <v>46921</v>
      </c>
      <c r="G10510" s="3" t="s">
        <v>46922</v>
      </c>
      <c r="H10510" s="3" t="s">
        <v>46923</v>
      </c>
    </row>
    <row r="10511" spans="1:8" x14ac:dyDescent="0.35">
      <c r="A10511" s="4">
        <v>92752</v>
      </c>
      <c r="B10511" s="1">
        <v>45271</v>
      </c>
      <c r="C10511" s="2">
        <v>0.48167824074074073</v>
      </c>
      <c r="D10511" s="3" t="s">
        <v>46925</v>
      </c>
      <c r="E10511" s="3" t="s">
        <v>46925</v>
      </c>
      <c r="F10511" s="3" t="s">
        <v>46925</v>
      </c>
      <c r="G10511" s="3" t="s">
        <v>846</v>
      </c>
      <c r="H10511" s="3" t="s">
        <v>3017</v>
      </c>
    </row>
    <row r="10512" spans="1:8" ht="72.5" x14ac:dyDescent="0.35">
      <c r="A10512" s="4">
        <v>53805</v>
      </c>
      <c r="B10512" s="1">
        <v>45271</v>
      </c>
      <c r="C10512" s="2">
        <v>0.48333333333333334</v>
      </c>
      <c r="D10512" s="3" t="s">
        <v>985</v>
      </c>
      <c r="E10512" s="3" t="s">
        <v>46928</v>
      </c>
      <c r="F10512" s="3" t="s">
        <v>46926</v>
      </c>
      <c r="G10512" s="3" t="s">
        <v>46927</v>
      </c>
      <c r="H10512" s="3" t="s">
        <v>10992</v>
      </c>
    </row>
    <row r="10513" spans="1:8" ht="72.5" x14ac:dyDescent="0.35">
      <c r="A10513" s="4">
        <v>49946</v>
      </c>
      <c r="B10513" s="1">
        <v>45271</v>
      </c>
      <c r="C10513" s="2">
        <v>0.4836805555555555</v>
      </c>
      <c r="D10513" s="3" t="s">
        <v>10438</v>
      </c>
      <c r="E10513" s="3" t="s">
        <v>46930</v>
      </c>
      <c r="F10513" s="3" t="s">
        <v>46929</v>
      </c>
      <c r="G10513" s="3" t="s">
        <v>11875</v>
      </c>
      <c r="H10513" s="3" t="s">
        <v>10685</v>
      </c>
    </row>
    <row r="10514" spans="1:8" ht="29" x14ac:dyDescent="0.35">
      <c r="A10514" s="4">
        <v>50984</v>
      </c>
      <c r="B10514" s="1">
        <v>45271</v>
      </c>
      <c r="C10514" s="2">
        <v>0.48431712962962964</v>
      </c>
      <c r="D10514" s="3" t="s">
        <v>1933</v>
      </c>
      <c r="E10514" s="3" t="s">
        <v>13408</v>
      </c>
      <c r="F10514" s="3" t="s">
        <v>46931</v>
      </c>
      <c r="G10514" s="3" t="s">
        <v>46932</v>
      </c>
      <c r="H10514" s="3" t="s">
        <v>46933</v>
      </c>
    </row>
    <row r="10515" spans="1:8" ht="29" x14ac:dyDescent="0.35">
      <c r="A10515" s="4">
        <v>181990</v>
      </c>
      <c r="B10515" s="1">
        <v>45271</v>
      </c>
      <c r="C10515" s="2">
        <v>0.48656250000000001</v>
      </c>
      <c r="D10515" s="3" t="s">
        <v>985</v>
      </c>
      <c r="E10515" s="3" t="s">
        <v>14249</v>
      </c>
      <c r="F10515" s="3" t="s">
        <v>46934</v>
      </c>
      <c r="G10515" s="3" t="s">
        <v>104</v>
      </c>
      <c r="H10515" s="3" t="s">
        <v>4190</v>
      </c>
    </row>
    <row r="10516" spans="1:8" ht="87" x14ac:dyDescent="0.35">
      <c r="A10516" s="4">
        <v>92214</v>
      </c>
      <c r="B10516" s="1">
        <v>45271</v>
      </c>
      <c r="C10516" s="2">
        <v>0.48712962962962963</v>
      </c>
      <c r="D10516" s="3" t="s">
        <v>46935</v>
      </c>
      <c r="E10516" s="3" t="s">
        <v>46939</v>
      </c>
      <c r="F10516" s="3" t="s">
        <v>46936</v>
      </c>
      <c r="G10516" s="3" t="s">
        <v>46937</v>
      </c>
      <c r="H10516" s="3" t="s">
        <v>46938</v>
      </c>
    </row>
    <row r="10517" spans="1:8" ht="29" x14ac:dyDescent="0.35">
      <c r="A10517" s="4">
        <v>93600</v>
      </c>
      <c r="B10517" s="1">
        <v>45271</v>
      </c>
      <c r="C10517" s="2">
        <v>0.48820601851851847</v>
      </c>
      <c r="D10517" s="3" t="s">
        <v>11006</v>
      </c>
      <c r="E10517" s="3" t="s">
        <v>13539</v>
      </c>
      <c r="F10517" s="3" t="s">
        <v>46940</v>
      </c>
      <c r="G10517" s="3" t="s">
        <v>46941</v>
      </c>
      <c r="H10517" s="3" t="s">
        <v>12268</v>
      </c>
    </row>
    <row r="10518" spans="1:8" ht="87" x14ac:dyDescent="0.35">
      <c r="A10518" s="4">
        <v>35321</v>
      </c>
      <c r="B10518" s="1">
        <v>45271</v>
      </c>
      <c r="C10518" s="2">
        <v>0.49074074074074076</v>
      </c>
      <c r="D10518" s="3" t="s">
        <v>1473</v>
      </c>
      <c r="E10518" s="3" t="s">
        <v>15425</v>
      </c>
      <c r="F10518" s="3" t="s">
        <v>46942</v>
      </c>
      <c r="G10518" s="3" t="s">
        <v>15425</v>
      </c>
      <c r="H10518" s="3" t="s">
        <v>11615</v>
      </c>
    </row>
    <row r="10519" spans="1:8" ht="29" x14ac:dyDescent="0.35">
      <c r="A10519" s="4">
        <v>206861</v>
      </c>
      <c r="B10519" s="1">
        <v>45271</v>
      </c>
      <c r="C10519" s="2">
        <v>0.49082175925925925</v>
      </c>
      <c r="D10519" s="3" t="s">
        <v>46943</v>
      </c>
      <c r="E10519" s="3" t="s">
        <v>46946</v>
      </c>
      <c r="F10519" s="3" t="s">
        <v>11127</v>
      </c>
      <c r="G10519" s="3" t="s">
        <v>46944</v>
      </c>
      <c r="H10519" s="3" t="s">
        <v>46945</v>
      </c>
    </row>
    <row r="10520" spans="1:8" ht="29" x14ac:dyDescent="0.35">
      <c r="A10520" s="4">
        <v>95111</v>
      </c>
      <c r="B10520" s="1">
        <v>45271</v>
      </c>
      <c r="C10520" s="2">
        <v>0.49170138888888887</v>
      </c>
      <c r="D10520" s="3" t="s">
        <v>46947</v>
      </c>
      <c r="E10520" s="3" t="s">
        <v>1309</v>
      </c>
      <c r="F10520" s="3" t="s">
        <v>46948</v>
      </c>
      <c r="G10520" s="3" t="s">
        <v>1309</v>
      </c>
      <c r="H10520" s="3" t="s">
        <v>46949</v>
      </c>
    </row>
    <row r="10521" spans="1:8" ht="43.5" x14ac:dyDescent="0.35">
      <c r="A10521" s="4">
        <v>208680</v>
      </c>
      <c r="B10521" s="1">
        <v>45271</v>
      </c>
      <c r="C10521" s="2">
        <v>0.49613425925925925</v>
      </c>
      <c r="D10521" s="3" t="s">
        <v>1933</v>
      </c>
      <c r="E10521" s="3" t="s">
        <v>46951</v>
      </c>
      <c r="F10521" s="3" t="s">
        <v>46950</v>
      </c>
      <c r="G10521" s="3" t="s">
        <v>15590</v>
      </c>
      <c r="H10521" s="3" t="s">
        <v>10724</v>
      </c>
    </row>
    <row r="10522" spans="1:8" ht="43.5" x14ac:dyDescent="0.35">
      <c r="A10522" s="4">
        <v>79079</v>
      </c>
      <c r="B10522" s="1">
        <v>45271</v>
      </c>
      <c r="C10522" s="2">
        <v>0.49701388888888887</v>
      </c>
      <c r="D10522" s="3" t="s">
        <v>985</v>
      </c>
      <c r="E10522" s="3" t="s">
        <v>11706</v>
      </c>
      <c r="F10522" s="3" t="s">
        <v>46952</v>
      </c>
      <c r="G10522" s="3" t="s">
        <v>46953</v>
      </c>
      <c r="H10522" s="3" t="s">
        <v>46954</v>
      </c>
    </row>
    <row r="10523" spans="1:8" ht="72.5" x14ac:dyDescent="0.35">
      <c r="A10523" s="4">
        <v>202719</v>
      </c>
      <c r="B10523" s="1">
        <v>45271</v>
      </c>
      <c r="C10523" s="2">
        <v>0.49938657407407411</v>
      </c>
      <c r="D10523" s="3" t="s">
        <v>1403</v>
      </c>
      <c r="E10523" s="3" t="s">
        <v>46957</v>
      </c>
      <c r="F10523" s="3" t="s">
        <v>11242</v>
      </c>
      <c r="G10523" s="3" t="s">
        <v>46955</v>
      </c>
      <c r="H10523" s="3" t="s">
        <v>46956</v>
      </c>
    </row>
    <row r="10524" spans="1:8" ht="72.5" x14ac:dyDescent="0.35">
      <c r="A10524" s="4">
        <v>202719</v>
      </c>
      <c r="B10524" s="1">
        <v>45271</v>
      </c>
      <c r="C10524" s="2">
        <v>0.50082175925925931</v>
      </c>
      <c r="D10524" s="3" t="s">
        <v>1403</v>
      </c>
      <c r="E10524" s="3" t="s">
        <v>46957</v>
      </c>
      <c r="F10524" s="3" t="s">
        <v>11242</v>
      </c>
      <c r="G10524" s="3" t="s">
        <v>46955</v>
      </c>
      <c r="H10524" s="3" t="s">
        <v>46958</v>
      </c>
    </row>
    <row r="10525" spans="1:8" ht="43.5" x14ac:dyDescent="0.35">
      <c r="A10525" s="4">
        <v>46795</v>
      </c>
      <c r="B10525" s="1">
        <v>45271</v>
      </c>
      <c r="C10525" s="2">
        <v>0.50408564814814816</v>
      </c>
      <c r="D10525" s="3" t="s">
        <v>46959</v>
      </c>
      <c r="E10525" s="3" t="s">
        <v>46963</v>
      </c>
      <c r="F10525" s="3" t="s">
        <v>46960</v>
      </c>
      <c r="G10525" s="3" t="s">
        <v>46961</v>
      </c>
      <c r="H10525" s="3" t="s">
        <v>46962</v>
      </c>
    </row>
    <row r="10526" spans="1:8" ht="87" x14ac:dyDescent="0.35">
      <c r="A10526" s="4">
        <v>180942</v>
      </c>
      <c r="B10526" s="1">
        <v>45271</v>
      </c>
      <c r="C10526" s="2">
        <v>0.51035879629629632</v>
      </c>
      <c r="D10526" s="3" t="s">
        <v>10339</v>
      </c>
      <c r="E10526" s="3" t="s">
        <v>46967</v>
      </c>
      <c r="F10526" s="3" t="s">
        <v>46964</v>
      </c>
      <c r="G10526" s="3" t="s">
        <v>46965</v>
      </c>
      <c r="H10526" s="3" t="s">
        <v>46966</v>
      </c>
    </row>
    <row r="10527" spans="1:8" ht="43.5" x14ac:dyDescent="0.35">
      <c r="A10527" s="4">
        <v>187501</v>
      </c>
      <c r="B10527" s="1">
        <v>45271</v>
      </c>
      <c r="C10527" s="2">
        <v>0.51223379629629628</v>
      </c>
      <c r="D10527" s="3" t="s">
        <v>10453</v>
      </c>
      <c r="E10527" s="3" t="s">
        <v>46969</v>
      </c>
      <c r="F10527" s="3" t="s">
        <v>46968</v>
      </c>
      <c r="G10527" s="3" t="s">
        <v>46969</v>
      </c>
      <c r="H10527" s="3" t="s">
        <v>10353</v>
      </c>
    </row>
    <row r="10528" spans="1:8" ht="87" x14ac:dyDescent="0.35">
      <c r="A10528" s="4">
        <v>33772</v>
      </c>
      <c r="B10528" s="1">
        <v>45271</v>
      </c>
      <c r="C10528" s="2">
        <v>0.51633101851851848</v>
      </c>
      <c r="D10528" s="3" t="s">
        <v>46970</v>
      </c>
      <c r="E10528" s="3" t="s">
        <v>46974</v>
      </c>
      <c r="F10528" s="3" t="s">
        <v>46971</v>
      </c>
      <c r="G10528" s="3" t="s">
        <v>46972</v>
      </c>
      <c r="H10528" s="3" t="s">
        <v>46973</v>
      </c>
    </row>
    <row r="10529" spans="1:8" ht="101.5" x14ac:dyDescent="0.35">
      <c r="A10529" s="4">
        <v>33772</v>
      </c>
      <c r="B10529" s="1">
        <v>45271</v>
      </c>
      <c r="C10529" s="2">
        <v>0.51686342592592593</v>
      </c>
      <c r="D10529" s="3" t="s">
        <v>46970</v>
      </c>
      <c r="E10529" s="3" t="s">
        <v>46975</v>
      </c>
      <c r="F10529" s="3" t="s">
        <v>46971</v>
      </c>
      <c r="G10529" s="3" t="s">
        <v>46972</v>
      </c>
      <c r="H10529" s="3" t="s">
        <v>46973</v>
      </c>
    </row>
    <row r="10530" spans="1:8" ht="29" x14ac:dyDescent="0.35">
      <c r="A10530" s="4">
        <v>202903</v>
      </c>
      <c r="B10530" s="1">
        <v>45271</v>
      </c>
      <c r="C10530" s="2">
        <v>0.51819444444444451</v>
      </c>
      <c r="D10530" s="3" t="s">
        <v>46976</v>
      </c>
      <c r="E10530" s="3" t="s">
        <v>46979</v>
      </c>
      <c r="F10530" s="3" t="s">
        <v>46977</v>
      </c>
      <c r="G10530" s="3" t="s">
        <v>46978</v>
      </c>
      <c r="H10530" s="3" t="s">
        <v>10348</v>
      </c>
    </row>
    <row r="10531" spans="1:8" ht="58" x14ac:dyDescent="0.35">
      <c r="A10531" s="4">
        <v>64812</v>
      </c>
      <c r="B10531" s="1">
        <v>45271</v>
      </c>
      <c r="C10531" s="2">
        <v>0.52258101851851857</v>
      </c>
      <c r="D10531" s="3" t="s">
        <v>10438</v>
      </c>
      <c r="E10531" s="3" t="s">
        <v>46982</v>
      </c>
      <c r="F10531" s="3" t="s">
        <v>46980</v>
      </c>
      <c r="G10531" s="3" t="s">
        <v>46981</v>
      </c>
      <c r="H10531" s="3" t="s">
        <v>14466</v>
      </c>
    </row>
    <row r="10532" spans="1:8" ht="72.5" x14ac:dyDescent="0.35">
      <c r="A10532" s="4">
        <v>135041</v>
      </c>
      <c r="B10532" s="1">
        <v>45271</v>
      </c>
      <c r="C10532" s="2">
        <v>0.52403935185185191</v>
      </c>
      <c r="D10532" s="3" t="s">
        <v>46983</v>
      </c>
      <c r="E10532" s="3" t="s">
        <v>46987</v>
      </c>
      <c r="F10532" s="3" t="s">
        <v>46984</v>
      </c>
      <c r="G10532" s="3" t="s">
        <v>46985</v>
      </c>
      <c r="H10532" s="3" t="s">
        <v>46986</v>
      </c>
    </row>
    <row r="10533" spans="1:8" ht="43.5" x14ac:dyDescent="0.35">
      <c r="A10533" s="4">
        <v>174331</v>
      </c>
      <c r="B10533" s="1">
        <v>45271</v>
      </c>
      <c r="C10533" s="2">
        <v>0.52521990740740743</v>
      </c>
      <c r="D10533" s="3" t="s">
        <v>10453</v>
      </c>
      <c r="E10533" s="3" t="s">
        <v>46990</v>
      </c>
      <c r="F10533" s="3" t="s">
        <v>46988</v>
      </c>
      <c r="G10533" s="3" t="s">
        <v>11912</v>
      </c>
      <c r="H10533" s="3" t="s">
        <v>46989</v>
      </c>
    </row>
    <row r="10534" spans="1:8" ht="72.5" x14ac:dyDescent="0.35">
      <c r="A10534" s="4">
        <v>49027</v>
      </c>
      <c r="B10534" s="1">
        <v>45271</v>
      </c>
      <c r="C10534" s="2">
        <v>0.52817129629629633</v>
      </c>
      <c r="D10534" s="3" t="s">
        <v>1933</v>
      </c>
      <c r="E10534" s="3" t="s">
        <v>46994</v>
      </c>
      <c r="F10534" s="3" t="s">
        <v>46991</v>
      </c>
      <c r="G10534" s="3" t="s">
        <v>46992</v>
      </c>
      <c r="H10534" s="3" t="s">
        <v>46993</v>
      </c>
    </row>
    <row r="10535" spans="1:8" ht="217.5" x14ac:dyDescent="0.35">
      <c r="A10535" s="4">
        <v>11395</v>
      </c>
      <c r="B10535" s="1">
        <v>45271</v>
      </c>
      <c r="C10535" s="2">
        <v>0.53445601851851854</v>
      </c>
      <c r="D10535" s="3" t="s">
        <v>46995</v>
      </c>
      <c r="E10535" s="3" t="s">
        <v>46999</v>
      </c>
      <c r="F10535" s="3" t="s">
        <v>46996</v>
      </c>
      <c r="G10535" s="3" t="s">
        <v>46997</v>
      </c>
      <c r="H10535" s="3" t="s">
        <v>46998</v>
      </c>
    </row>
    <row r="10536" spans="1:8" ht="72.5" x14ac:dyDescent="0.35">
      <c r="A10536" s="4">
        <v>208480</v>
      </c>
      <c r="B10536" s="1">
        <v>45271</v>
      </c>
      <c r="C10536" s="2">
        <v>0.53464120370370372</v>
      </c>
      <c r="D10536" s="3" t="s">
        <v>47000</v>
      </c>
      <c r="E10536" s="3" t="s">
        <v>47003</v>
      </c>
      <c r="F10536" s="3" t="s">
        <v>47001</v>
      </c>
      <c r="G10536" s="3" t="s">
        <v>11911</v>
      </c>
      <c r="H10536" s="3" t="s">
        <v>47002</v>
      </c>
    </row>
    <row r="10537" spans="1:8" ht="217.5" x14ac:dyDescent="0.35">
      <c r="A10537" s="4">
        <v>11395</v>
      </c>
      <c r="B10537" s="1">
        <v>45271</v>
      </c>
      <c r="C10537" s="2">
        <v>0.53604166666666664</v>
      </c>
      <c r="D10537" s="3" t="s">
        <v>46995</v>
      </c>
      <c r="E10537" s="3" t="s">
        <v>46999</v>
      </c>
      <c r="F10537" s="3" t="s">
        <v>46996</v>
      </c>
      <c r="G10537" s="3" t="s">
        <v>46997</v>
      </c>
      <c r="H10537" s="3" t="s">
        <v>46998</v>
      </c>
    </row>
    <row r="10538" spans="1:8" ht="58" x14ac:dyDescent="0.35">
      <c r="A10538" s="4">
        <v>37037</v>
      </c>
      <c r="B10538" s="1">
        <v>45271</v>
      </c>
      <c r="C10538" s="2">
        <v>0.53803240740740743</v>
      </c>
      <c r="D10538" s="3" t="s">
        <v>47004</v>
      </c>
      <c r="E10538" s="3" t="s">
        <v>13583</v>
      </c>
      <c r="F10538" s="3" t="s">
        <v>47005</v>
      </c>
      <c r="G10538" s="3" t="s">
        <v>47006</v>
      </c>
      <c r="H10538" s="3" t="s">
        <v>47007</v>
      </c>
    </row>
    <row r="10539" spans="1:8" ht="43.5" x14ac:dyDescent="0.35">
      <c r="A10539" s="4">
        <v>81146</v>
      </c>
      <c r="B10539" s="1">
        <v>45271</v>
      </c>
      <c r="C10539" s="2">
        <v>0.54167824074074067</v>
      </c>
      <c r="D10539" s="3" t="s">
        <v>985</v>
      </c>
      <c r="E10539" s="3" t="s">
        <v>47010</v>
      </c>
      <c r="F10539" s="3" t="s">
        <v>47008</v>
      </c>
      <c r="G10539" s="3" t="s">
        <v>47009</v>
      </c>
      <c r="H10539" s="3" t="s">
        <v>1325</v>
      </c>
    </row>
    <row r="10540" spans="1:8" ht="58" x14ac:dyDescent="0.35">
      <c r="A10540" s="4">
        <v>46574</v>
      </c>
      <c r="B10540" s="1">
        <v>45271</v>
      </c>
      <c r="C10540" s="2">
        <v>0.55193287037037042</v>
      </c>
      <c r="D10540" s="3" t="s">
        <v>985</v>
      </c>
      <c r="E10540" s="3" t="s">
        <v>47013</v>
      </c>
      <c r="F10540" s="3" t="s">
        <v>47011</v>
      </c>
      <c r="G10540" s="3" t="s">
        <v>47012</v>
      </c>
      <c r="H10540" s="3" t="s">
        <v>1325</v>
      </c>
    </row>
    <row r="10541" spans="1:8" x14ac:dyDescent="0.35">
      <c r="A10541" s="4">
        <v>178718</v>
      </c>
      <c r="B10541" s="1">
        <v>45271</v>
      </c>
      <c r="C10541" s="2">
        <v>0.56412037037037044</v>
      </c>
      <c r="D10541" s="3" t="s">
        <v>12868</v>
      </c>
      <c r="E10541" s="3" t="s">
        <v>47014</v>
      </c>
      <c r="F10541" s="3" t="s">
        <v>12830</v>
      </c>
      <c r="G10541" s="3" t="s">
        <v>47014</v>
      </c>
      <c r="H10541" s="3" t="s">
        <v>13626</v>
      </c>
    </row>
    <row r="10542" spans="1:8" ht="116" x14ac:dyDescent="0.35">
      <c r="A10542" s="4">
        <v>197561</v>
      </c>
      <c r="B10542" s="1">
        <v>45271</v>
      </c>
      <c r="C10542" s="2">
        <v>0.56508101851851855</v>
      </c>
      <c r="D10542" s="3" t="s">
        <v>12210</v>
      </c>
      <c r="E10542" s="3" t="s">
        <v>47017</v>
      </c>
      <c r="F10542" s="3" t="s">
        <v>47015</v>
      </c>
      <c r="G10542" s="3" t="s">
        <v>11786</v>
      </c>
      <c r="H10542" s="3" t="s">
        <v>47016</v>
      </c>
    </row>
    <row r="10543" spans="1:8" x14ac:dyDescent="0.35">
      <c r="A10543" s="4">
        <v>203962</v>
      </c>
      <c r="B10543" s="1">
        <v>45271</v>
      </c>
      <c r="C10543" s="2">
        <v>0.57401620370370365</v>
      </c>
      <c r="D10543" s="3" t="s">
        <v>47018</v>
      </c>
      <c r="E10543" s="3" t="s">
        <v>47020</v>
      </c>
      <c r="F10543" s="3" t="s">
        <v>12751</v>
      </c>
      <c r="G10543" s="3" t="s">
        <v>47019</v>
      </c>
      <c r="H10543" s="3" t="s">
        <v>13566</v>
      </c>
    </row>
    <row r="10544" spans="1:8" ht="72.5" x14ac:dyDescent="0.35">
      <c r="A10544" s="4">
        <v>202799</v>
      </c>
      <c r="B10544" s="1">
        <v>45271</v>
      </c>
      <c r="C10544" s="2">
        <v>0.58357638888888885</v>
      </c>
      <c r="D10544" s="3" t="s">
        <v>1587</v>
      </c>
      <c r="E10544" s="3" t="s">
        <v>47024</v>
      </c>
      <c r="F10544" s="3" t="s">
        <v>47021</v>
      </c>
      <c r="G10544" s="3" t="s">
        <v>47022</v>
      </c>
      <c r="H10544" s="3" t="s">
        <v>47023</v>
      </c>
    </row>
    <row r="10545" spans="1:8" ht="29" x14ac:dyDescent="0.35">
      <c r="A10545" s="4">
        <v>38278</v>
      </c>
      <c r="B10545" s="1">
        <v>45271</v>
      </c>
      <c r="C10545" s="2">
        <v>0.58841435185185187</v>
      </c>
      <c r="D10545" s="3" t="s">
        <v>47025</v>
      </c>
      <c r="E10545" s="3" t="s">
        <v>47026</v>
      </c>
      <c r="F10545" s="3" t="s">
        <v>10305</v>
      </c>
      <c r="G10545" s="3" t="s">
        <v>11886</v>
      </c>
      <c r="H10545" s="3" t="s">
        <v>1325</v>
      </c>
    </row>
    <row r="10546" spans="1:8" ht="29" x14ac:dyDescent="0.35">
      <c r="A10546" s="4">
        <v>188614</v>
      </c>
      <c r="B10546" s="1">
        <v>45271</v>
      </c>
      <c r="C10546" s="2">
        <v>0.59089120370370374</v>
      </c>
      <c r="D10546" s="3" t="s">
        <v>1288</v>
      </c>
      <c r="E10546" s="3" t="s">
        <v>47028</v>
      </c>
      <c r="F10546" s="3" t="s">
        <v>47027</v>
      </c>
      <c r="G10546" s="3" t="s">
        <v>47028</v>
      </c>
      <c r="H10546" s="3" t="s">
        <v>10881</v>
      </c>
    </row>
    <row r="10547" spans="1:8" x14ac:dyDescent="0.35">
      <c r="A10547" s="4">
        <v>45089</v>
      </c>
      <c r="B10547" s="1">
        <v>45271</v>
      </c>
      <c r="C10547" s="2">
        <v>0.59383101851851849</v>
      </c>
      <c r="D10547" s="3" t="s">
        <v>11699</v>
      </c>
      <c r="E10547" s="3" t="s">
        <v>11699</v>
      </c>
      <c r="F10547" s="3" t="s">
        <v>11699</v>
      </c>
      <c r="G10547" s="3" t="s">
        <v>11699</v>
      </c>
      <c r="H10547" s="3" t="s">
        <v>11699</v>
      </c>
    </row>
    <row r="10548" spans="1:8" ht="43.5" x14ac:dyDescent="0.35">
      <c r="A10548" s="4">
        <v>137423</v>
      </c>
      <c r="B10548" s="1">
        <v>45271</v>
      </c>
      <c r="C10548" s="2">
        <v>0.59888888888888892</v>
      </c>
      <c r="D10548" s="3" t="s">
        <v>47029</v>
      </c>
      <c r="E10548" s="3" t="s">
        <v>47033</v>
      </c>
      <c r="F10548" s="3" t="s">
        <v>47030</v>
      </c>
      <c r="G10548" s="3" t="s">
        <v>47031</v>
      </c>
      <c r="H10548" s="3" t="s">
        <v>47032</v>
      </c>
    </row>
    <row r="10549" spans="1:8" ht="130.5" x14ac:dyDescent="0.35">
      <c r="A10549" s="4">
        <v>208763</v>
      </c>
      <c r="B10549" s="1">
        <v>45271</v>
      </c>
      <c r="C10549" s="2">
        <v>0.59979166666666661</v>
      </c>
      <c r="D10549" s="3" t="s">
        <v>47034</v>
      </c>
      <c r="E10549" s="3" t="s">
        <v>47036</v>
      </c>
      <c r="F10549" s="3" t="s">
        <v>47035</v>
      </c>
      <c r="G10549" s="3" t="s">
        <v>47036</v>
      </c>
      <c r="H10549" s="3" t="s">
        <v>47037</v>
      </c>
    </row>
    <row r="10550" spans="1:8" x14ac:dyDescent="0.35">
      <c r="A10550" s="4">
        <v>176724</v>
      </c>
      <c r="B10550" s="1">
        <v>45271</v>
      </c>
      <c r="C10550" s="2">
        <v>0.60047453703703701</v>
      </c>
      <c r="D10550" s="3" t="s">
        <v>10580</v>
      </c>
      <c r="E10550" s="3" t="s">
        <v>10580</v>
      </c>
      <c r="F10550" s="3" t="s">
        <v>10580</v>
      </c>
      <c r="G10550" s="3" t="s">
        <v>47038</v>
      </c>
      <c r="H10550" s="3" t="s">
        <v>10580</v>
      </c>
    </row>
    <row r="10551" spans="1:8" ht="58" x14ac:dyDescent="0.35">
      <c r="A10551" s="4">
        <v>184570</v>
      </c>
      <c r="B10551" s="1">
        <v>45271</v>
      </c>
      <c r="C10551" s="2">
        <v>0.6023263888888889</v>
      </c>
      <c r="D10551" s="3" t="s">
        <v>1403</v>
      </c>
      <c r="E10551" s="3" t="s">
        <v>47040</v>
      </c>
      <c r="F10551" s="3" t="s">
        <v>11242</v>
      </c>
      <c r="G10551" s="3" t="s">
        <v>15358</v>
      </c>
      <c r="H10551" s="3" t="s">
        <v>47039</v>
      </c>
    </row>
    <row r="10552" spans="1:8" ht="58" x14ac:dyDescent="0.35">
      <c r="A10552" s="4">
        <v>184570</v>
      </c>
      <c r="B10552" s="1">
        <v>45271</v>
      </c>
      <c r="C10552" s="2">
        <v>0.60327546296296297</v>
      </c>
      <c r="D10552" s="3" t="s">
        <v>1403</v>
      </c>
      <c r="E10552" s="3" t="s">
        <v>47040</v>
      </c>
      <c r="F10552" s="3" t="s">
        <v>11242</v>
      </c>
      <c r="G10552" s="3" t="s">
        <v>15358</v>
      </c>
      <c r="H10552" s="3" t="s">
        <v>47039</v>
      </c>
    </row>
    <row r="10553" spans="1:8" ht="58" x14ac:dyDescent="0.35">
      <c r="A10553" s="4">
        <v>184570</v>
      </c>
      <c r="B10553" s="1">
        <v>45271</v>
      </c>
      <c r="C10553" s="2">
        <v>0.60362268518518525</v>
      </c>
      <c r="D10553" s="3" t="s">
        <v>1403</v>
      </c>
      <c r="E10553" s="3" t="s">
        <v>47041</v>
      </c>
      <c r="F10553" s="3" t="s">
        <v>11242</v>
      </c>
      <c r="G10553" s="3" t="s">
        <v>15358</v>
      </c>
      <c r="H10553" s="3" t="s">
        <v>47039</v>
      </c>
    </row>
    <row r="10554" spans="1:8" x14ac:dyDescent="0.35">
      <c r="A10554" s="4">
        <v>36178</v>
      </c>
      <c r="B10554" s="1">
        <v>45271</v>
      </c>
      <c r="C10554" s="2">
        <v>0.60390046296296296</v>
      </c>
      <c r="D10554" s="3" t="s">
        <v>34754</v>
      </c>
      <c r="E10554" s="3" t="s">
        <v>34754</v>
      </c>
      <c r="F10554" s="3" t="s">
        <v>34754</v>
      </c>
      <c r="G10554" s="3" t="s">
        <v>34754</v>
      </c>
      <c r="H10554" s="3" t="s">
        <v>34754</v>
      </c>
    </row>
    <row r="10555" spans="1:8" ht="29" x14ac:dyDescent="0.35">
      <c r="A10555" s="4">
        <v>208426</v>
      </c>
      <c r="B10555" s="1">
        <v>45271</v>
      </c>
      <c r="C10555" s="2">
        <v>0.6080902777777778</v>
      </c>
      <c r="D10555" s="3" t="s">
        <v>217</v>
      </c>
      <c r="E10555" s="3" t="s">
        <v>47044</v>
      </c>
      <c r="F10555" s="3" t="s">
        <v>47042</v>
      </c>
      <c r="G10555" s="3" t="s">
        <v>11839</v>
      </c>
      <c r="H10555" s="3" t="s">
        <v>47043</v>
      </c>
    </row>
    <row r="10556" spans="1:8" ht="29" x14ac:dyDescent="0.35">
      <c r="A10556" s="4">
        <v>169346</v>
      </c>
      <c r="B10556" s="1">
        <v>45271</v>
      </c>
      <c r="C10556" s="2">
        <v>0.61099537037037044</v>
      </c>
      <c r="D10556" s="3" t="s">
        <v>1288</v>
      </c>
      <c r="E10556" s="3" t="s">
        <v>47046</v>
      </c>
      <c r="F10556" s="3" t="s">
        <v>47045</v>
      </c>
      <c r="G10556" s="3" t="s">
        <v>47046</v>
      </c>
      <c r="H10556" s="3" t="s">
        <v>47047</v>
      </c>
    </row>
    <row r="10557" spans="1:8" ht="29" x14ac:dyDescent="0.35">
      <c r="A10557" s="4">
        <v>210344</v>
      </c>
      <c r="B10557" s="1">
        <v>45271</v>
      </c>
      <c r="C10557" s="2">
        <v>0.61313657407407407</v>
      </c>
      <c r="D10557" s="3" t="s">
        <v>47048</v>
      </c>
      <c r="E10557" s="3" t="s">
        <v>47048</v>
      </c>
      <c r="F10557" s="3" t="s">
        <v>38930</v>
      </c>
      <c r="G10557" s="3" t="s">
        <v>47049</v>
      </c>
      <c r="H10557" s="3" t="s">
        <v>47049</v>
      </c>
    </row>
    <row r="10558" spans="1:8" ht="29" x14ac:dyDescent="0.35">
      <c r="A10558" s="4">
        <v>52278</v>
      </c>
      <c r="B10558" s="1">
        <v>45271</v>
      </c>
      <c r="C10558" s="2">
        <v>0.61353009259259261</v>
      </c>
      <c r="D10558" s="3" t="s">
        <v>47050</v>
      </c>
      <c r="E10558" s="3" t="s">
        <v>15301</v>
      </c>
      <c r="F10558" s="3" t="s">
        <v>47051</v>
      </c>
      <c r="G10558" s="3" t="s">
        <v>47052</v>
      </c>
      <c r="H10558" s="3" t="s">
        <v>12451</v>
      </c>
    </row>
    <row r="10559" spans="1:8" ht="72.5" x14ac:dyDescent="0.35">
      <c r="A10559" s="4">
        <v>2418</v>
      </c>
      <c r="B10559" s="1">
        <v>45271</v>
      </c>
      <c r="C10559" s="2">
        <v>0.61392361111111116</v>
      </c>
      <c r="D10559" s="3" t="s">
        <v>28405</v>
      </c>
      <c r="E10559" s="3" t="s">
        <v>47056</v>
      </c>
      <c r="F10559" s="3" t="s">
        <v>47053</v>
      </c>
      <c r="G10559" s="3" t="s">
        <v>47054</v>
      </c>
      <c r="H10559" s="3" t="s">
        <v>47055</v>
      </c>
    </row>
    <row r="10560" spans="1:8" ht="72.5" x14ac:dyDescent="0.35">
      <c r="A10560" s="4">
        <v>170677</v>
      </c>
      <c r="B10560" s="1">
        <v>45271</v>
      </c>
      <c r="C10560" s="2">
        <v>0.61597222222222225</v>
      </c>
      <c r="D10560" s="3" t="s">
        <v>47057</v>
      </c>
      <c r="E10560" s="3" t="s">
        <v>47060</v>
      </c>
      <c r="F10560" s="3" t="s">
        <v>47058</v>
      </c>
      <c r="G10560" s="3" t="s">
        <v>47059</v>
      </c>
      <c r="H10560" s="3" t="s">
        <v>11356</v>
      </c>
    </row>
    <row r="10561" spans="1:8" ht="29" x14ac:dyDescent="0.35">
      <c r="A10561" s="4">
        <v>162911</v>
      </c>
      <c r="B10561" s="1">
        <v>45271</v>
      </c>
      <c r="C10561" s="2">
        <v>0.61608796296296298</v>
      </c>
      <c r="D10561" s="3" t="s">
        <v>47061</v>
      </c>
      <c r="E10561" s="3" t="s">
        <v>47062</v>
      </c>
      <c r="F10561" s="3" t="s">
        <v>12830</v>
      </c>
      <c r="G10561" s="3" t="s">
        <v>47062</v>
      </c>
      <c r="H10561" s="3" t="s">
        <v>14986</v>
      </c>
    </row>
    <row r="10562" spans="1:8" ht="29" x14ac:dyDescent="0.35">
      <c r="A10562" s="4">
        <v>51047</v>
      </c>
      <c r="B10562" s="1">
        <v>45271</v>
      </c>
      <c r="C10562" s="2">
        <v>0.61829861111111117</v>
      </c>
      <c r="D10562" s="3" t="s">
        <v>1288</v>
      </c>
      <c r="E10562" s="3" t="s">
        <v>47065</v>
      </c>
      <c r="F10562" s="3" t="s">
        <v>47063</v>
      </c>
      <c r="G10562" s="3" t="s">
        <v>11875</v>
      </c>
      <c r="H10562" s="3" t="s">
        <v>47064</v>
      </c>
    </row>
    <row r="10563" spans="1:8" ht="72.5" x14ac:dyDescent="0.35">
      <c r="A10563" s="4">
        <v>207000</v>
      </c>
      <c r="B10563" s="1">
        <v>45271</v>
      </c>
      <c r="C10563" s="2">
        <v>0.61839120370370371</v>
      </c>
      <c r="D10563" s="3" t="s">
        <v>47066</v>
      </c>
      <c r="E10563" s="3" t="s">
        <v>47068</v>
      </c>
      <c r="F10563" s="3" t="s">
        <v>47067</v>
      </c>
      <c r="G10563" s="3" t="s">
        <v>47068</v>
      </c>
      <c r="H10563" s="3" t="s">
        <v>47069</v>
      </c>
    </row>
    <row r="10564" spans="1:8" ht="29" x14ac:dyDescent="0.35">
      <c r="A10564" s="4">
        <v>6163</v>
      </c>
      <c r="B10564" s="1">
        <v>45271</v>
      </c>
      <c r="C10564" s="2">
        <v>0.62012731481481487</v>
      </c>
      <c r="D10564" s="3" t="s">
        <v>11006</v>
      </c>
      <c r="E10564" s="3" t="s">
        <v>47072</v>
      </c>
      <c r="F10564" s="3" t="s">
        <v>47070</v>
      </c>
      <c r="G10564" s="3" t="s">
        <v>1079</v>
      </c>
      <c r="H10564" s="3" t="s">
        <v>47071</v>
      </c>
    </row>
    <row r="10565" spans="1:8" ht="58" x14ac:dyDescent="0.35">
      <c r="A10565" s="4">
        <v>45770</v>
      </c>
      <c r="B10565" s="1">
        <v>45271</v>
      </c>
      <c r="C10565" s="2">
        <v>0.62091435185185184</v>
      </c>
      <c r="D10565" s="3" t="s">
        <v>47073</v>
      </c>
      <c r="E10565" s="3" t="s">
        <v>47076</v>
      </c>
      <c r="F10565" s="3" t="s">
        <v>47074</v>
      </c>
      <c r="G10565" s="3" t="s">
        <v>11799</v>
      </c>
      <c r="H10565" s="3" t="s">
        <v>47075</v>
      </c>
    </row>
    <row r="10566" spans="1:8" ht="29" x14ac:dyDescent="0.35">
      <c r="A10566" s="4">
        <v>77215</v>
      </c>
      <c r="B10566" s="1">
        <v>45271</v>
      </c>
      <c r="C10566" s="2">
        <v>0.62111111111111106</v>
      </c>
      <c r="D10566" s="3" t="s">
        <v>1403</v>
      </c>
      <c r="E10566" s="3" t="s">
        <v>47079</v>
      </c>
      <c r="F10566" s="3" t="s">
        <v>47077</v>
      </c>
      <c r="G10566" s="3" t="s">
        <v>47078</v>
      </c>
      <c r="H10566" s="3" t="s">
        <v>14267</v>
      </c>
    </row>
    <row r="10567" spans="1:8" x14ac:dyDescent="0.35">
      <c r="A10567" s="4">
        <v>184815</v>
      </c>
      <c r="B10567" s="1">
        <v>45271</v>
      </c>
      <c r="C10567" s="2">
        <v>0.62148148148148141</v>
      </c>
      <c r="D10567" s="3" t="s">
        <v>15359</v>
      </c>
      <c r="E10567" s="3" t="s">
        <v>15359</v>
      </c>
      <c r="F10567" s="3" t="s">
        <v>12089</v>
      </c>
      <c r="G10567" s="3" t="s">
        <v>15359</v>
      </c>
      <c r="H10567" s="3" t="s">
        <v>12032</v>
      </c>
    </row>
    <row r="10568" spans="1:8" x14ac:dyDescent="0.35">
      <c r="A10568" s="4">
        <v>43295</v>
      </c>
      <c r="B10568" s="1">
        <v>45271</v>
      </c>
      <c r="C10568" s="2">
        <v>0.62187500000000007</v>
      </c>
      <c r="D10568" s="3" t="s">
        <v>47080</v>
      </c>
      <c r="E10568" s="3" t="s">
        <v>47083</v>
      </c>
      <c r="F10568" s="3" t="s">
        <v>17682</v>
      </c>
      <c r="G10568" s="3" t="s">
        <v>47081</v>
      </c>
      <c r="H10568" s="3" t="s">
        <v>47082</v>
      </c>
    </row>
    <row r="10569" spans="1:8" ht="29" x14ac:dyDescent="0.35">
      <c r="A10569" s="4">
        <v>11395</v>
      </c>
      <c r="B10569" s="1">
        <v>45271</v>
      </c>
      <c r="C10569" s="2">
        <v>0.62219907407407404</v>
      </c>
      <c r="D10569" s="3" t="s">
        <v>47084</v>
      </c>
      <c r="E10569" s="3" t="s">
        <v>47087</v>
      </c>
      <c r="F10569" s="3" t="s">
        <v>12484</v>
      </c>
      <c r="G10569" s="3" t="s">
        <v>47085</v>
      </c>
      <c r="H10569" s="3" t="s">
        <v>47086</v>
      </c>
    </row>
    <row r="10570" spans="1:8" ht="43.5" x14ac:dyDescent="0.35">
      <c r="A10570" s="4">
        <v>40191</v>
      </c>
      <c r="B10570" s="1">
        <v>45271</v>
      </c>
      <c r="C10570" s="2">
        <v>0.62392361111111116</v>
      </c>
      <c r="D10570" s="3" t="s">
        <v>1288</v>
      </c>
      <c r="E10570" s="3" t="s">
        <v>47089</v>
      </c>
      <c r="F10570" s="3" t="s">
        <v>47088</v>
      </c>
      <c r="G10570" s="3" t="s">
        <v>47089</v>
      </c>
      <c r="H10570" s="3" t="s">
        <v>11356</v>
      </c>
    </row>
    <row r="10571" spans="1:8" ht="58" x14ac:dyDescent="0.35">
      <c r="A10571" s="4">
        <v>208866</v>
      </c>
      <c r="B10571" s="1">
        <v>45271</v>
      </c>
      <c r="C10571" s="2">
        <v>0.62434027777777779</v>
      </c>
      <c r="D10571" s="3" t="s">
        <v>47090</v>
      </c>
      <c r="E10571" s="3" t="s">
        <v>47092</v>
      </c>
      <c r="F10571" s="3" t="s">
        <v>47091</v>
      </c>
      <c r="G10571" s="3" t="s">
        <v>47092</v>
      </c>
      <c r="H10571" s="3" t="s">
        <v>47093</v>
      </c>
    </row>
    <row r="10572" spans="1:8" ht="43.5" x14ac:dyDescent="0.35">
      <c r="A10572" s="4">
        <v>66329</v>
      </c>
      <c r="B10572" s="1">
        <v>45271</v>
      </c>
      <c r="C10572" s="2">
        <v>0.6248379629629629</v>
      </c>
      <c r="D10572" s="3" t="s">
        <v>47094</v>
      </c>
      <c r="E10572" s="3" t="s">
        <v>25647</v>
      </c>
      <c r="F10572" s="3" t="s">
        <v>47095</v>
      </c>
      <c r="G10572" s="3" t="s">
        <v>47096</v>
      </c>
      <c r="H10572" s="3" t="s">
        <v>47097</v>
      </c>
    </row>
    <row r="10573" spans="1:8" ht="29" x14ac:dyDescent="0.35">
      <c r="A10573" s="4">
        <v>191678</v>
      </c>
      <c r="B10573" s="1">
        <v>45271</v>
      </c>
      <c r="C10573" s="2">
        <v>0.62488425925925928</v>
      </c>
      <c r="D10573" s="3" t="s">
        <v>985</v>
      </c>
      <c r="E10573" s="3" t="s">
        <v>47098</v>
      </c>
      <c r="F10573" s="3" t="s">
        <v>14512</v>
      </c>
      <c r="G10573" s="3" t="s">
        <v>47098</v>
      </c>
      <c r="H10573" s="3" t="s">
        <v>14267</v>
      </c>
    </row>
    <row r="10574" spans="1:8" ht="29" x14ac:dyDescent="0.35">
      <c r="A10574" s="4">
        <v>191678</v>
      </c>
      <c r="B10574" s="1">
        <v>45271</v>
      </c>
      <c r="C10574" s="2">
        <v>0.62818287037037035</v>
      </c>
      <c r="D10574" s="3" t="s">
        <v>985</v>
      </c>
      <c r="E10574" s="3" t="s">
        <v>47098</v>
      </c>
      <c r="F10574" s="3" t="s">
        <v>14512</v>
      </c>
      <c r="G10574" s="3" t="s">
        <v>47098</v>
      </c>
      <c r="H10574" s="3" t="s">
        <v>47099</v>
      </c>
    </row>
    <row r="10575" spans="1:8" ht="29" x14ac:dyDescent="0.35">
      <c r="A10575" s="4">
        <v>38175</v>
      </c>
      <c r="B10575" s="1">
        <v>45271</v>
      </c>
      <c r="C10575" s="2">
        <v>0.62883101851851853</v>
      </c>
      <c r="D10575" s="3" t="s">
        <v>47100</v>
      </c>
      <c r="E10575" s="3" t="s">
        <v>14183</v>
      </c>
      <c r="F10575" s="3" t="s">
        <v>47101</v>
      </c>
      <c r="G10575" s="3" t="s">
        <v>47102</v>
      </c>
      <c r="H10575" s="3" t="s">
        <v>47103</v>
      </c>
    </row>
    <row r="10576" spans="1:8" ht="72.5" x14ac:dyDescent="0.35">
      <c r="A10576" s="4">
        <v>183069</v>
      </c>
      <c r="B10576" s="1">
        <v>45271</v>
      </c>
      <c r="C10576" s="2">
        <v>0.62903935185185189</v>
      </c>
      <c r="D10576" s="3" t="s">
        <v>1702</v>
      </c>
      <c r="E10576" s="3" t="s">
        <v>47106</v>
      </c>
      <c r="F10576" s="3" t="s">
        <v>47104</v>
      </c>
      <c r="G10576" s="3" t="s">
        <v>12536</v>
      </c>
      <c r="H10576" s="3" t="s">
        <v>47105</v>
      </c>
    </row>
    <row r="10577" spans="1:8" ht="29" x14ac:dyDescent="0.35">
      <c r="A10577" s="4">
        <v>50064</v>
      </c>
      <c r="B10577" s="1">
        <v>45271</v>
      </c>
      <c r="C10577" s="2">
        <v>0.6294791666666667</v>
      </c>
      <c r="D10577" s="3" t="s">
        <v>47107</v>
      </c>
      <c r="E10577" s="3" t="s">
        <v>47107</v>
      </c>
      <c r="F10577" s="3" t="s">
        <v>47108</v>
      </c>
      <c r="G10577" s="3" t="s">
        <v>47107</v>
      </c>
      <c r="H10577" s="3" t="s">
        <v>47109</v>
      </c>
    </row>
    <row r="10578" spans="1:8" x14ac:dyDescent="0.35">
      <c r="A10578" s="4">
        <v>102792</v>
      </c>
      <c r="B10578" s="1">
        <v>45271</v>
      </c>
      <c r="C10578" s="2">
        <v>0.63032407407407409</v>
      </c>
      <c r="D10578" s="3" t="s">
        <v>47110</v>
      </c>
      <c r="E10578" s="3" t="s">
        <v>47111</v>
      </c>
      <c r="F10578" s="3" t="s">
        <v>12751</v>
      </c>
      <c r="G10578" s="3" t="s">
        <v>47111</v>
      </c>
      <c r="H10578" s="3" t="s">
        <v>11234</v>
      </c>
    </row>
    <row r="10579" spans="1:8" x14ac:dyDescent="0.35">
      <c r="A10579" s="4">
        <v>125744</v>
      </c>
      <c r="B10579" s="1">
        <v>45271</v>
      </c>
      <c r="C10579" s="2">
        <v>0.63086805555555558</v>
      </c>
      <c r="D10579" s="3" t="s">
        <v>985</v>
      </c>
      <c r="E10579" s="3" t="s">
        <v>47113</v>
      </c>
      <c r="F10579" s="3" t="s">
        <v>12918</v>
      </c>
      <c r="G10579" s="3" t="s">
        <v>47112</v>
      </c>
      <c r="H10579" s="3" t="s">
        <v>3017</v>
      </c>
    </row>
    <row r="10580" spans="1:8" ht="29" x14ac:dyDescent="0.35">
      <c r="A10580" s="4">
        <v>136708</v>
      </c>
      <c r="B10580" s="1">
        <v>45271</v>
      </c>
      <c r="C10580" s="2">
        <v>0.63091435185185185</v>
      </c>
      <c r="D10580" s="3" t="s">
        <v>1403</v>
      </c>
      <c r="E10580" s="3" t="s">
        <v>47114</v>
      </c>
      <c r="F10580" s="3" t="s">
        <v>11242</v>
      </c>
      <c r="G10580" s="3" t="s">
        <v>47114</v>
      </c>
      <c r="H10580" s="3" t="s">
        <v>13056</v>
      </c>
    </row>
    <row r="10581" spans="1:8" ht="29" x14ac:dyDescent="0.35">
      <c r="A10581" s="4">
        <v>35692</v>
      </c>
      <c r="B10581" s="1">
        <v>45271</v>
      </c>
      <c r="C10581" s="2">
        <v>0.6326504629629629</v>
      </c>
      <c r="D10581" s="3" t="s">
        <v>47115</v>
      </c>
      <c r="E10581" s="3" t="s">
        <v>47118</v>
      </c>
      <c r="F10581" s="3" t="s">
        <v>47116</v>
      </c>
      <c r="G10581" s="3" t="s">
        <v>12141</v>
      </c>
      <c r="H10581" s="3" t="s">
        <v>47117</v>
      </c>
    </row>
    <row r="10582" spans="1:8" x14ac:dyDescent="0.35">
      <c r="A10582" s="4">
        <v>194474</v>
      </c>
      <c r="B10582" s="1">
        <v>45271</v>
      </c>
      <c r="C10582" s="2">
        <v>0.63444444444444448</v>
      </c>
      <c r="D10582" s="3" t="s">
        <v>10770</v>
      </c>
      <c r="E10582" s="3" t="s">
        <v>22787</v>
      </c>
      <c r="F10582" s="3" t="s">
        <v>47119</v>
      </c>
      <c r="G10582" s="3" t="s">
        <v>22787</v>
      </c>
      <c r="H10582" s="3" t="s">
        <v>13488</v>
      </c>
    </row>
    <row r="10583" spans="1:8" ht="43.5" x14ac:dyDescent="0.35">
      <c r="A10583" s="4">
        <v>18595</v>
      </c>
      <c r="B10583" s="1">
        <v>45271</v>
      </c>
      <c r="C10583" s="2">
        <v>0.6384143518518518</v>
      </c>
      <c r="D10583" s="3" t="s">
        <v>47120</v>
      </c>
      <c r="E10583" s="3" t="s">
        <v>47124</v>
      </c>
      <c r="F10583" s="3" t="s">
        <v>47121</v>
      </c>
      <c r="G10583" s="3" t="s">
        <v>47122</v>
      </c>
      <c r="H10583" s="3" t="s">
        <v>47123</v>
      </c>
    </row>
    <row r="10584" spans="1:8" ht="43.5" x14ac:dyDescent="0.35">
      <c r="A10584" s="4">
        <v>18595</v>
      </c>
      <c r="B10584" s="1">
        <v>45271</v>
      </c>
      <c r="C10584" s="2">
        <v>0.63947916666666671</v>
      </c>
      <c r="D10584" s="3" t="s">
        <v>47120</v>
      </c>
      <c r="E10584" s="3" t="s">
        <v>47124</v>
      </c>
      <c r="F10584" s="3" t="s">
        <v>47121</v>
      </c>
      <c r="G10584" s="3" t="s">
        <v>47122</v>
      </c>
      <c r="H10584" s="3" t="s">
        <v>47125</v>
      </c>
    </row>
    <row r="10585" spans="1:8" ht="72.5" x14ac:dyDescent="0.35">
      <c r="A10585" s="4">
        <v>206496</v>
      </c>
      <c r="B10585" s="1">
        <v>45271</v>
      </c>
      <c r="C10585" s="2">
        <v>0.63957175925925924</v>
      </c>
      <c r="D10585" s="3" t="s">
        <v>47126</v>
      </c>
      <c r="E10585" s="3" t="s">
        <v>47129</v>
      </c>
      <c r="F10585" s="3" t="s">
        <v>47127</v>
      </c>
      <c r="G10585" s="3" t="s">
        <v>1630</v>
      </c>
      <c r="H10585" s="3" t="s">
        <v>47128</v>
      </c>
    </row>
    <row r="10586" spans="1:8" ht="29" x14ac:dyDescent="0.35">
      <c r="A10586" s="4">
        <v>190235</v>
      </c>
      <c r="B10586" s="1">
        <v>45271</v>
      </c>
      <c r="C10586" s="2">
        <v>0.64116898148148149</v>
      </c>
      <c r="D10586" s="3" t="s">
        <v>47130</v>
      </c>
      <c r="E10586" s="3" t="s">
        <v>47131</v>
      </c>
      <c r="F10586" s="3" t="s">
        <v>11645</v>
      </c>
      <c r="G10586" s="3" t="s">
        <v>47131</v>
      </c>
      <c r="H10586" s="3" t="s">
        <v>47132</v>
      </c>
    </row>
    <row r="10587" spans="1:8" ht="29" x14ac:dyDescent="0.35">
      <c r="A10587" s="4">
        <v>67826</v>
      </c>
      <c r="B10587" s="1">
        <v>45271</v>
      </c>
      <c r="C10587" s="2">
        <v>0.65130787037037041</v>
      </c>
      <c r="D10587" s="3" t="s">
        <v>13006</v>
      </c>
      <c r="E10587" s="3" t="s">
        <v>47135</v>
      </c>
      <c r="F10587" s="3" t="s">
        <v>47133</v>
      </c>
      <c r="G10587" s="3" t="s">
        <v>11786</v>
      </c>
      <c r="H10587" s="3" t="s">
        <v>47134</v>
      </c>
    </row>
    <row r="10588" spans="1:8" x14ac:dyDescent="0.35">
      <c r="A10588" s="4">
        <v>68641</v>
      </c>
      <c r="B10588" s="1">
        <v>45271</v>
      </c>
      <c r="C10588" s="2">
        <v>0.65440972222222216</v>
      </c>
      <c r="D10588" s="3" t="s">
        <v>47136</v>
      </c>
      <c r="E10588" s="3" t="s">
        <v>47137</v>
      </c>
      <c r="F10588" s="3" t="s">
        <v>12785</v>
      </c>
      <c r="G10588" s="3" t="s">
        <v>47137</v>
      </c>
      <c r="H10588" s="3" t="s">
        <v>47138</v>
      </c>
    </row>
    <row r="10589" spans="1:8" ht="29" x14ac:dyDescent="0.35">
      <c r="A10589" s="4">
        <v>41400</v>
      </c>
      <c r="B10589" s="1">
        <v>45271</v>
      </c>
      <c r="C10589" s="2">
        <v>0.65505787037037033</v>
      </c>
      <c r="D10589" s="3" t="s">
        <v>47139</v>
      </c>
      <c r="E10589" s="3" t="s">
        <v>15527</v>
      </c>
      <c r="F10589" s="3" t="s">
        <v>11242</v>
      </c>
      <c r="G10589" s="3" t="s">
        <v>47140</v>
      </c>
      <c r="H10589" s="3" t="s">
        <v>47141</v>
      </c>
    </row>
    <row r="10590" spans="1:8" ht="43.5" x14ac:dyDescent="0.35">
      <c r="A10590" s="4">
        <v>39223</v>
      </c>
      <c r="B10590" s="1">
        <v>45271</v>
      </c>
      <c r="C10590" s="2">
        <v>0.6560879629629629</v>
      </c>
      <c r="D10590" s="3" t="s">
        <v>1288</v>
      </c>
      <c r="E10590" s="3" t="s">
        <v>22087</v>
      </c>
      <c r="F10590" s="3" t="s">
        <v>47142</v>
      </c>
      <c r="G10590" s="3" t="s">
        <v>22087</v>
      </c>
      <c r="H10590" s="3" t="s">
        <v>47143</v>
      </c>
    </row>
    <row r="10591" spans="1:8" ht="29" x14ac:dyDescent="0.35">
      <c r="A10591" s="4">
        <v>153057</v>
      </c>
      <c r="B10591" s="1">
        <v>45271</v>
      </c>
      <c r="C10591" s="2">
        <v>0.65635416666666668</v>
      </c>
      <c r="D10591" s="3" t="s">
        <v>1288</v>
      </c>
      <c r="E10591" s="3" t="s">
        <v>47147</v>
      </c>
      <c r="F10591" s="3" t="s">
        <v>47144</v>
      </c>
      <c r="G10591" s="3" t="s">
        <v>47145</v>
      </c>
      <c r="H10591" s="3" t="s">
        <v>47146</v>
      </c>
    </row>
    <row r="10592" spans="1:8" x14ac:dyDescent="0.35">
      <c r="A10592" s="4">
        <v>52128</v>
      </c>
      <c r="B10592" s="1">
        <v>45271</v>
      </c>
      <c r="C10592" s="2">
        <v>0.65749999999999997</v>
      </c>
      <c r="D10592" s="3" t="s">
        <v>10328</v>
      </c>
      <c r="E10592" s="3" t="s">
        <v>13823</v>
      </c>
      <c r="F10592" s="3" t="s">
        <v>2012</v>
      </c>
      <c r="G10592" s="3" t="s">
        <v>13823</v>
      </c>
      <c r="H10592" s="3" t="s">
        <v>21631</v>
      </c>
    </row>
    <row r="10593" spans="1:8" ht="29" x14ac:dyDescent="0.35">
      <c r="A10593" s="4">
        <v>158499</v>
      </c>
      <c r="B10593" s="1">
        <v>45271</v>
      </c>
      <c r="C10593" s="2">
        <v>0.65961805555555553</v>
      </c>
      <c r="D10593" s="3" t="s">
        <v>1288</v>
      </c>
      <c r="E10593" s="3" t="s">
        <v>47150</v>
      </c>
      <c r="F10593" s="3" t="s">
        <v>47148</v>
      </c>
      <c r="G10593" s="3" t="s">
        <v>11789</v>
      </c>
      <c r="H10593" s="3" t="s">
        <v>47149</v>
      </c>
    </row>
    <row r="10594" spans="1:8" x14ac:dyDescent="0.35">
      <c r="A10594" s="4">
        <v>188207</v>
      </c>
      <c r="B10594" s="1">
        <v>45271</v>
      </c>
      <c r="C10594" s="2">
        <v>0.66388888888888886</v>
      </c>
      <c r="D10594" s="3" t="s">
        <v>47151</v>
      </c>
      <c r="E10594" s="3" t="s">
        <v>47152</v>
      </c>
      <c r="F10594" s="3" t="s">
        <v>12484</v>
      </c>
      <c r="G10594" s="3" t="s">
        <v>47152</v>
      </c>
      <c r="H10594" s="3" t="s">
        <v>47153</v>
      </c>
    </row>
    <row r="10595" spans="1:8" ht="72.5" x14ac:dyDescent="0.35">
      <c r="A10595" s="4">
        <v>208914</v>
      </c>
      <c r="B10595" s="1">
        <v>45271</v>
      </c>
      <c r="C10595" s="2">
        <v>0.6647453703703704</v>
      </c>
      <c r="D10595" s="3" t="s">
        <v>1288</v>
      </c>
      <c r="E10595" s="3" t="s">
        <v>47156</v>
      </c>
      <c r="F10595" s="3" t="s">
        <v>47154</v>
      </c>
      <c r="G10595" s="3" t="s">
        <v>11912</v>
      </c>
      <c r="H10595" s="3" t="s">
        <v>47155</v>
      </c>
    </row>
    <row r="10596" spans="1:8" ht="101.5" x14ac:dyDescent="0.35">
      <c r="A10596" s="4">
        <v>184697</v>
      </c>
      <c r="B10596" s="1">
        <v>45271</v>
      </c>
      <c r="C10596" s="2">
        <v>0.66481481481481486</v>
      </c>
      <c r="D10596" s="3" t="s">
        <v>47157</v>
      </c>
      <c r="E10596" s="3" t="s">
        <v>47161</v>
      </c>
      <c r="F10596" s="3" t="s">
        <v>47158</v>
      </c>
      <c r="G10596" s="3" t="s">
        <v>47159</v>
      </c>
      <c r="H10596" s="3" t="s">
        <v>47160</v>
      </c>
    </row>
    <row r="10597" spans="1:8" ht="101.5" x14ac:dyDescent="0.35">
      <c r="A10597" s="4">
        <v>184697</v>
      </c>
      <c r="B10597" s="1">
        <v>45271</v>
      </c>
      <c r="C10597" s="2">
        <v>0.66533564814814816</v>
      </c>
      <c r="D10597" s="3" t="s">
        <v>47157</v>
      </c>
      <c r="E10597" s="3" t="s">
        <v>47161</v>
      </c>
      <c r="F10597" s="3" t="s">
        <v>47158</v>
      </c>
      <c r="G10597" s="3" t="s">
        <v>47162</v>
      </c>
      <c r="H10597" s="3" t="s">
        <v>47160</v>
      </c>
    </row>
    <row r="10598" spans="1:8" ht="174" x14ac:dyDescent="0.35">
      <c r="A10598" s="4">
        <v>207461</v>
      </c>
      <c r="B10598" s="1">
        <v>45271</v>
      </c>
      <c r="C10598" s="2">
        <v>0.66758101851851848</v>
      </c>
      <c r="D10598" s="3" t="s">
        <v>47163</v>
      </c>
      <c r="E10598" s="3" t="s">
        <v>47166</v>
      </c>
      <c r="F10598" s="3" t="s">
        <v>47164</v>
      </c>
      <c r="G10598" s="3" t="s">
        <v>47165</v>
      </c>
      <c r="H10598" s="3" t="s">
        <v>47128</v>
      </c>
    </row>
    <row r="10599" spans="1:8" x14ac:dyDescent="0.35">
      <c r="A10599" s="4">
        <v>168589</v>
      </c>
      <c r="B10599" s="1">
        <v>45271</v>
      </c>
      <c r="C10599" s="2">
        <v>0.66900462962962959</v>
      </c>
      <c r="D10599" s="3" t="s">
        <v>47167</v>
      </c>
      <c r="E10599" s="3" t="s">
        <v>1493</v>
      </c>
      <c r="F10599" s="3" t="s">
        <v>12751</v>
      </c>
      <c r="G10599" s="3" t="s">
        <v>1493</v>
      </c>
      <c r="H10599" s="3" t="s">
        <v>14609</v>
      </c>
    </row>
    <row r="10600" spans="1:8" ht="29" x14ac:dyDescent="0.35">
      <c r="A10600" s="4">
        <v>13471</v>
      </c>
      <c r="B10600" s="1">
        <v>45271</v>
      </c>
      <c r="C10600" s="2">
        <v>0.66921296296296295</v>
      </c>
      <c r="D10600" s="3" t="s">
        <v>1403</v>
      </c>
      <c r="E10600" s="3" t="s">
        <v>47169</v>
      </c>
      <c r="F10600" s="3" t="s">
        <v>11242</v>
      </c>
      <c r="G10600" s="3" t="s">
        <v>47168</v>
      </c>
      <c r="H10600" s="3" t="s">
        <v>13056</v>
      </c>
    </row>
    <row r="10601" spans="1:8" ht="72.5" x14ac:dyDescent="0.35">
      <c r="A10601" s="4">
        <v>82791</v>
      </c>
      <c r="B10601" s="1">
        <v>45271</v>
      </c>
      <c r="C10601" s="2">
        <v>0.67262731481481486</v>
      </c>
      <c r="D10601" s="3" t="s">
        <v>1702</v>
      </c>
      <c r="E10601" s="3" t="s">
        <v>47173</v>
      </c>
      <c r="F10601" s="3" t="s">
        <v>47170</v>
      </c>
      <c r="G10601" s="3" t="s">
        <v>47171</v>
      </c>
      <c r="H10601" s="3" t="s">
        <v>47172</v>
      </c>
    </row>
    <row r="10602" spans="1:8" x14ac:dyDescent="0.35">
      <c r="A10602" s="4">
        <v>103615</v>
      </c>
      <c r="B10602" s="1">
        <v>45271</v>
      </c>
      <c r="C10602" s="2">
        <v>0.67429398148148145</v>
      </c>
      <c r="D10602" s="3" t="s">
        <v>47174</v>
      </c>
      <c r="E10602" s="3" t="s">
        <v>12560</v>
      </c>
      <c r="F10602" s="3" t="s">
        <v>12830</v>
      </c>
      <c r="G10602" s="3" t="s">
        <v>12560</v>
      </c>
      <c r="H10602" s="3" t="s">
        <v>12248</v>
      </c>
    </row>
    <row r="10603" spans="1:8" x14ac:dyDescent="0.35">
      <c r="A10603" s="4">
        <v>103615</v>
      </c>
      <c r="B10603" s="1">
        <v>45271</v>
      </c>
      <c r="C10603" s="2">
        <v>0.67452546296296301</v>
      </c>
      <c r="D10603" s="3" t="s">
        <v>47174</v>
      </c>
      <c r="E10603" s="3" t="s">
        <v>12560</v>
      </c>
      <c r="F10603" s="3" t="s">
        <v>12830</v>
      </c>
      <c r="G10603" s="3" t="s">
        <v>47175</v>
      </c>
      <c r="H10603" s="3" t="s">
        <v>12248</v>
      </c>
    </row>
    <row r="10604" spans="1:8" ht="101.5" x14ac:dyDescent="0.35">
      <c r="A10604" s="4">
        <v>95091</v>
      </c>
      <c r="B10604" s="1">
        <v>45271</v>
      </c>
      <c r="C10604" s="2">
        <v>0.67548611111111112</v>
      </c>
      <c r="D10604" s="3" t="s">
        <v>167</v>
      </c>
      <c r="E10604" s="3" t="s">
        <v>47178</v>
      </c>
      <c r="F10604" s="3" t="s">
        <v>47176</v>
      </c>
      <c r="G10604" s="3" t="s">
        <v>1315</v>
      </c>
      <c r="H10604" s="3" t="s">
        <v>47177</v>
      </c>
    </row>
    <row r="10605" spans="1:8" x14ac:dyDescent="0.35">
      <c r="A10605" s="4">
        <v>203389</v>
      </c>
      <c r="B10605" s="1">
        <v>45271</v>
      </c>
      <c r="C10605" s="2">
        <v>0.67871527777777774</v>
      </c>
      <c r="D10605" s="3" t="s">
        <v>47179</v>
      </c>
      <c r="E10605" s="3" t="s">
        <v>11721</v>
      </c>
      <c r="F10605" s="3" t="s">
        <v>12780</v>
      </c>
      <c r="G10605" s="3" t="s">
        <v>11721</v>
      </c>
      <c r="H10605" s="3" t="s">
        <v>12248</v>
      </c>
    </row>
    <row r="10606" spans="1:8" x14ac:dyDescent="0.35">
      <c r="A10606" s="4">
        <v>199570</v>
      </c>
      <c r="B10606" s="1">
        <v>45271</v>
      </c>
      <c r="C10606" s="2">
        <v>0.68168981481481483</v>
      </c>
      <c r="D10606" s="3" t="s">
        <v>10651</v>
      </c>
      <c r="E10606" s="3" t="s">
        <v>10651</v>
      </c>
      <c r="F10606" s="3" t="s">
        <v>1381</v>
      </c>
      <c r="G10606" s="3" t="s">
        <v>10651</v>
      </c>
      <c r="H10606" s="3" t="s">
        <v>10651</v>
      </c>
    </row>
    <row r="10607" spans="1:8" ht="29" x14ac:dyDescent="0.35">
      <c r="A10607" s="4">
        <v>8155</v>
      </c>
      <c r="B10607" s="1">
        <v>45271</v>
      </c>
      <c r="C10607" s="2">
        <v>0.6856944444444445</v>
      </c>
      <c r="D10607" s="3" t="s">
        <v>47180</v>
      </c>
      <c r="E10607" s="3" t="s">
        <v>47182</v>
      </c>
      <c r="F10607" s="3" t="s">
        <v>47181</v>
      </c>
      <c r="G10607" s="3" t="s">
        <v>47182</v>
      </c>
      <c r="H10607" s="3" t="s">
        <v>47183</v>
      </c>
    </row>
    <row r="10608" spans="1:8" ht="58" x14ac:dyDescent="0.35">
      <c r="A10608" s="4">
        <v>173750</v>
      </c>
      <c r="B10608" s="1">
        <v>45271</v>
      </c>
      <c r="C10608" s="2">
        <v>0.68700231481481477</v>
      </c>
      <c r="D10608" s="3" t="s">
        <v>47184</v>
      </c>
      <c r="E10608" s="3" t="s">
        <v>47187</v>
      </c>
      <c r="F10608" s="3" t="s">
        <v>14239</v>
      </c>
      <c r="G10608" s="3" t="s">
        <v>47185</v>
      </c>
      <c r="H10608" s="3" t="s">
        <v>47186</v>
      </c>
    </row>
    <row r="10609" spans="1:8" ht="58" x14ac:dyDescent="0.35">
      <c r="A10609" s="4">
        <v>49133</v>
      </c>
      <c r="B10609" s="1">
        <v>45271</v>
      </c>
      <c r="C10609" s="2">
        <v>0.68958333333333333</v>
      </c>
      <c r="D10609" s="3" t="s">
        <v>47188</v>
      </c>
      <c r="E10609" s="3" t="s">
        <v>47191</v>
      </c>
      <c r="F10609" s="3" t="s">
        <v>47189</v>
      </c>
      <c r="G10609" s="3" t="s">
        <v>11912</v>
      </c>
      <c r="H10609" s="3" t="s">
        <v>47190</v>
      </c>
    </row>
    <row r="10610" spans="1:8" x14ac:dyDescent="0.35">
      <c r="A10610" s="4">
        <v>196188</v>
      </c>
      <c r="B10610" s="1">
        <v>45271</v>
      </c>
      <c r="C10610" s="2">
        <v>0.69090277777777775</v>
      </c>
      <c r="D10610" s="3" t="s">
        <v>12385</v>
      </c>
      <c r="E10610" s="3" t="s">
        <v>47193</v>
      </c>
      <c r="F10610" s="3" t="s">
        <v>47192</v>
      </c>
      <c r="G10610" s="3" t="s">
        <v>12385</v>
      </c>
      <c r="H10610" s="3" t="s">
        <v>47193</v>
      </c>
    </row>
    <row r="10611" spans="1:8" ht="43.5" x14ac:dyDescent="0.35">
      <c r="A10611" s="4">
        <v>51522</v>
      </c>
      <c r="B10611" s="1">
        <v>45271</v>
      </c>
      <c r="C10611" s="2">
        <v>0.6937037037037036</v>
      </c>
      <c r="D10611" s="3" t="s">
        <v>755</v>
      </c>
      <c r="E10611" s="3" t="s">
        <v>47197</v>
      </c>
      <c r="F10611" s="3" t="s">
        <v>47194</v>
      </c>
      <c r="G10611" s="3" t="s">
        <v>47195</v>
      </c>
      <c r="H10611" s="3" t="s">
        <v>47196</v>
      </c>
    </row>
    <row r="10612" spans="1:8" x14ac:dyDescent="0.35">
      <c r="A10612" s="4">
        <v>38879</v>
      </c>
      <c r="B10612" s="1">
        <v>45271</v>
      </c>
      <c r="C10612" s="2">
        <v>0.69458333333333344</v>
      </c>
      <c r="D10612" s="3" t="s">
        <v>47198</v>
      </c>
      <c r="E10612" s="3" t="s">
        <v>47198</v>
      </c>
      <c r="F10612" s="3" t="s">
        <v>1381</v>
      </c>
      <c r="G10612" s="3" t="s">
        <v>47198</v>
      </c>
      <c r="H10612" s="3" t="s">
        <v>12091</v>
      </c>
    </row>
    <row r="10613" spans="1:8" x14ac:dyDescent="0.35">
      <c r="A10613" s="4">
        <v>116057</v>
      </c>
      <c r="B10613" s="1">
        <v>45271</v>
      </c>
      <c r="C10613" s="2">
        <v>0.69658564814814816</v>
      </c>
      <c r="D10613" s="3" t="s">
        <v>12295</v>
      </c>
      <c r="E10613" s="3" t="s">
        <v>47200</v>
      </c>
      <c r="F10613" s="3" t="s">
        <v>47199</v>
      </c>
      <c r="G10613" s="3" t="s">
        <v>47200</v>
      </c>
      <c r="H10613" s="3" t="s">
        <v>47201</v>
      </c>
    </row>
    <row r="10614" spans="1:8" ht="72.5" x14ac:dyDescent="0.35">
      <c r="A10614" s="4">
        <v>54504</v>
      </c>
      <c r="B10614" s="1">
        <v>45271</v>
      </c>
      <c r="C10614" s="2">
        <v>0.69679398148148142</v>
      </c>
      <c r="D10614" s="3" t="s">
        <v>47202</v>
      </c>
      <c r="E10614" s="3" t="s">
        <v>47205</v>
      </c>
      <c r="F10614" s="3" t="s">
        <v>47203</v>
      </c>
      <c r="G10614" s="3" t="s">
        <v>10607</v>
      </c>
      <c r="H10614" s="3" t="s">
        <v>47204</v>
      </c>
    </row>
    <row r="10615" spans="1:8" ht="72.5" x14ac:dyDescent="0.35">
      <c r="A10615" s="4">
        <v>208114</v>
      </c>
      <c r="B10615" s="1">
        <v>45271</v>
      </c>
      <c r="C10615" s="2">
        <v>0.69976851851851851</v>
      </c>
      <c r="D10615" s="3" t="s">
        <v>47206</v>
      </c>
      <c r="E10615" s="3" t="s">
        <v>47208</v>
      </c>
      <c r="F10615" s="3" t="s">
        <v>47207</v>
      </c>
      <c r="G10615" s="3" t="s">
        <v>47208</v>
      </c>
      <c r="H10615" s="3" t="s">
        <v>47209</v>
      </c>
    </row>
    <row r="10616" spans="1:8" x14ac:dyDescent="0.35">
      <c r="A10616" s="4">
        <v>166385</v>
      </c>
      <c r="B10616" s="1">
        <v>45271</v>
      </c>
      <c r="C10616" s="2">
        <v>0.70034722222222223</v>
      </c>
      <c r="D10616" s="3" t="s">
        <v>47210</v>
      </c>
      <c r="E10616" s="3" t="s">
        <v>47211</v>
      </c>
      <c r="F10616" s="3" t="s">
        <v>12830</v>
      </c>
      <c r="G10616" s="3" t="s">
        <v>47211</v>
      </c>
      <c r="H10616" s="3" t="s">
        <v>12248</v>
      </c>
    </row>
    <row r="10617" spans="1:8" ht="43.5" x14ac:dyDescent="0.35">
      <c r="A10617" s="4">
        <v>68494</v>
      </c>
      <c r="B10617" s="1">
        <v>45271</v>
      </c>
      <c r="C10617" s="2">
        <v>0.7018402777777778</v>
      </c>
      <c r="D10617" s="3" t="s">
        <v>47212</v>
      </c>
      <c r="E10617" s="3" t="s">
        <v>47213</v>
      </c>
      <c r="F10617" s="3" t="s">
        <v>14553</v>
      </c>
      <c r="G10617" s="3" t="s">
        <v>12199</v>
      </c>
      <c r="H10617" s="3" t="s">
        <v>11750</v>
      </c>
    </row>
    <row r="10618" spans="1:8" x14ac:dyDescent="0.35">
      <c r="A10618" s="4">
        <v>55355</v>
      </c>
      <c r="B10618" s="1">
        <v>45271</v>
      </c>
      <c r="C10618" s="2">
        <v>0.70299768518518524</v>
      </c>
      <c r="D10618" s="3" t="s">
        <v>12015</v>
      </c>
      <c r="E10618" s="3" t="s">
        <v>12560</v>
      </c>
      <c r="F10618" s="3" t="s">
        <v>12484</v>
      </c>
      <c r="G10618" s="3" t="s">
        <v>12560</v>
      </c>
      <c r="H10618" s="3" t="s">
        <v>13626</v>
      </c>
    </row>
    <row r="10619" spans="1:8" x14ac:dyDescent="0.35">
      <c r="A10619" s="4">
        <v>55092</v>
      </c>
      <c r="B10619" s="1">
        <v>45271</v>
      </c>
      <c r="C10619" s="2">
        <v>0.70746527777777779</v>
      </c>
      <c r="D10619" s="3" t="s">
        <v>47214</v>
      </c>
      <c r="E10619" s="3" t="s">
        <v>47215</v>
      </c>
      <c r="F10619" s="3" t="s">
        <v>12751</v>
      </c>
      <c r="G10619" s="3" t="s">
        <v>47215</v>
      </c>
      <c r="H10619" s="3" t="s">
        <v>47216</v>
      </c>
    </row>
    <row r="10620" spans="1:8" x14ac:dyDescent="0.35">
      <c r="A10620" s="4">
        <v>95611</v>
      </c>
      <c r="B10620" s="1">
        <v>45271</v>
      </c>
      <c r="C10620" s="2">
        <v>0.70986111111111105</v>
      </c>
      <c r="D10620" s="3" t="s">
        <v>11133</v>
      </c>
      <c r="E10620" s="3" t="s">
        <v>11951</v>
      </c>
      <c r="F10620" s="3" t="s">
        <v>12785</v>
      </c>
      <c r="G10620" s="3" t="s">
        <v>11875</v>
      </c>
      <c r="H10620" s="3" t="s">
        <v>13626</v>
      </c>
    </row>
    <row r="10621" spans="1:8" ht="29" x14ac:dyDescent="0.35">
      <c r="A10621" s="4">
        <v>54005</v>
      </c>
      <c r="B10621" s="1">
        <v>45271</v>
      </c>
      <c r="C10621" s="2">
        <v>0.70990740740740732</v>
      </c>
      <c r="D10621" s="3" t="s">
        <v>47217</v>
      </c>
      <c r="E10621" s="3" t="s">
        <v>47220</v>
      </c>
      <c r="F10621" s="3" t="s">
        <v>47218</v>
      </c>
      <c r="G10621" s="3" t="s">
        <v>10805</v>
      </c>
      <c r="H10621" s="3" t="s">
        <v>47219</v>
      </c>
    </row>
    <row r="10622" spans="1:8" ht="29" x14ac:dyDescent="0.35">
      <c r="A10622" s="4">
        <v>172409</v>
      </c>
      <c r="B10622" s="1">
        <v>45271</v>
      </c>
      <c r="C10622" s="2">
        <v>0.71109953703703699</v>
      </c>
      <c r="D10622" s="3" t="s">
        <v>47221</v>
      </c>
      <c r="E10622" s="3" t="s">
        <v>47225</v>
      </c>
      <c r="F10622" s="3" t="s">
        <v>47222</v>
      </c>
      <c r="G10622" s="3" t="s">
        <v>47223</v>
      </c>
      <c r="H10622" s="3" t="s">
        <v>47224</v>
      </c>
    </row>
    <row r="10623" spans="1:8" ht="58" x14ac:dyDescent="0.35">
      <c r="A10623" s="4">
        <v>206284</v>
      </c>
      <c r="B10623" s="1">
        <v>45271</v>
      </c>
      <c r="C10623" s="2">
        <v>0.71136574074074066</v>
      </c>
      <c r="D10623" s="3" t="s">
        <v>47226</v>
      </c>
      <c r="E10623" s="3" t="s">
        <v>47230</v>
      </c>
      <c r="F10623" s="3" t="s">
        <v>47227</v>
      </c>
      <c r="G10623" s="3" t="s">
        <v>47228</v>
      </c>
      <c r="H10623" s="3" t="s">
        <v>47229</v>
      </c>
    </row>
    <row r="10624" spans="1:8" x14ac:dyDescent="0.35">
      <c r="A10624" s="4">
        <v>203047</v>
      </c>
      <c r="B10624" s="1">
        <v>45271</v>
      </c>
      <c r="C10624" s="2">
        <v>0.71511574074074069</v>
      </c>
      <c r="D10624" s="3" t="s">
        <v>12868</v>
      </c>
      <c r="E10624" s="3" t="s">
        <v>14946</v>
      </c>
      <c r="F10624" s="3" t="s">
        <v>2012</v>
      </c>
      <c r="G10624" s="3" t="s">
        <v>14946</v>
      </c>
      <c r="H10624" s="3" t="s">
        <v>13626</v>
      </c>
    </row>
    <row r="10625" spans="1:8" ht="58" x14ac:dyDescent="0.35">
      <c r="A10625" s="4">
        <v>207859</v>
      </c>
      <c r="B10625" s="1">
        <v>45271</v>
      </c>
      <c r="C10625" s="2">
        <v>0.71585648148148151</v>
      </c>
      <c r="D10625" s="3" t="s">
        <v>47231</v>
      </c>
      <c r="E10625" s="3" t="s">
        <v>47233</v>
      </c>
      <c r="F10625" s="3" t="s">
        <v>47232</v>
      </c>
      <c r="G10625" s="3" t="s">
        <v>47233</v>
      </c>
      <c r="H10625" s="3" t="s">
        <v>47234</v>
      </c>
    </row>
    <row r="10626" spans="1:8" ht="43.5" x14ac:dyDescent="0.35">
      <c r="A10626" s="4">
        <v>186537</v>
      </c>
      <c r="B10626" s="1">
        <v>45271</v>
      </c>
      <c r="C10626" s="2">
        <v>0.71747685185185184</v>
      </c>
      <c r="D10626" s="3" t="s">
        <v>10285</v>
      </c>
      <c r="E10626" s="3" t="s">
        <v>47237</v>
      </c>
      <c r="F10626" s="3" t="s">
        <v>47235</v>
      </c>
      <c r="G10626" s="3" t="s">
        <v>11874</v>
      </c>
      <c r="H10626" s="3" t="s">
        <v>47236</v>
      </c>
    </row>
    <row r="10627" spans="1:8" ht="72.5" x14ac:dyDescent="0.35">
      <c r="A10627" s="4">
        <v>204848</v>
      </c>
      <c r="B10627" s="1">
        <v>45271</v>
      </c>
      <c r="C10627" s="2">
        <v>0.71902777777777782</v>
      </c>
      <c r="D10627" s="3" t="s">
        <v>47238</v>
      </c>
      <c r="E10627" s="3" t="s">
        <v>47241</v>
      </c>
      <c r="F10627" s="3" t="s">
        <v>47239</v>
      </c>
      <c r="G10627" s="3" t="s">
        <v>11804</v>
      </c>
      <c r="H10627" s="3" t="s">
        <v>47240</v>
      </c>
    </row>
    <row r="10628" spans="1:8" x14ac:dyDescent="0.35">
      <c r="A10628" s="4">
        <v>209730</v>
      </c>
      <c r="B10628" s="1">
        <v>45271</v>
      </c>
      <c r="C10628" s="2">
        <v>0.71959490740740739</v>
      </c>
      <c r="D10628" s="3" t="s">
        <v>12868</v>
      </c>
      <c r="E10628" s="3" t="s">
        <v>47242</v>
      </c>
      <c r="F10628" s="3" t="s">
        <v>2012</v>
      </c>
      <c r="G10628" s="3" t="s">
        <v>47242</v>
      </c>
      <c r="H10628" s="3" t="s">
        <v>47243</v>
      </c>
    </row>
    <row r="10629" spans="1:8" x14ac:dyDescent="0.35">
      <c r="A10629" s="4">
        <v>114857</v>
      </c>
      <c r="B10629" s="1">
        <v>45271</v>
      </c>
      <c r="C10629" s="2">
        <v>0.72053240740740743</v>
      </c>
      <c r="D10629" s="3" t="s">
        <v>47244</v>
      </c>
      <c r="E10629" s="3" t="s">
        <v>47244</v>
      </c>
      <c r="F10629" s="3" t="s">
        <v>47245</v>
      </c>
      <c r="G10629" s="3" t="s">
        <v>47244</v>
      </c>
      <c r="H10629" s="3" t="s">
        <v>47244</v>
      </c>
    </row>
    <row r="10630" spans="1:8" ht="43.5" x14ac:dyDescent="0.35">
      <c r="A10630" s="4">
        <v>206049</v>
      </c>
      <c r="B10630" s="1">
        <v>45271</v>
      </c>
      <c r="C10630" s="2">
        <v>0.72072916666666664</v>
      </c>
      <c r="D10630" s="3" t="s">
        <v>47246</v>
      </c>
      <c r="E10630" s="3" t="s">
        <v>47250</v>
      </c>
      <c r="F10630" s="3" t="s">
        <v>47247</v>
      </c>
      <c r="G10630" s="3" t="s">
        <v>47248</v>
      </c>
      <c r="H10630" s="3" t="s">
        <v>47249</v>
      </c>
    </row>
    <row r="10631" spans="1:8" x14ac:dyDescent="0.35">
      <c r="A10631" s="4">
        <v>209328</v>
      </c>
      <c r="B10631" s="1">
        <v>45271</v>
      </c>
      <c r="C10631" s="2">
        <v>0.72307870370370375</v>
      </c>
      <c r="D10631" s="3" t="s">
        <v>10624</v>
      </c>
      <c r="E10631" s="3" t="s">
        <v>12554</v>
      </c>
      <c r="F10631" s="3" t="s">
        <v>47251</v>
      </c>
      <c r="G10631" s="3" t="s">
        <v>12554</v>
      </c>
      <c r="H10631" s="3" t="s">
        <v>47252</v>
      </c>
    </row>
    <row r="10632" spans="1:8" ht="29" x14ac:dyDescent="0.35">
      <c r="A10632" s="4">
        <v>163428</v>
      </c>
      <c r="B10632" s="1">
        <v>45271</v>
      </c>
      <c r="C10632" s="2">
        <v>0.7243750000000001</v>
      </c>
      <c r="D10632" s="3" t="s">
        <v>47253</v>
      </c>
      <c r="E10632" s="3" t="s">
        <v>47253</v>
      </c>
      <c r="F10632" s="3" t="s">
        <v>47245</v>
      </c>
      <c r="G10632" s="3" t="s">
        <v>47253</v>
      </c>
      <c r="H10632" s="3" t="s">
        <v>10071</v>
      </c>
    </row>
    <row r="10633" spans="1:8" ht="246.5" x14ac:dyDescent="0.35">
      <c r="A10633" s="4">
        <v>208437</v>
      </c>
      <c r="B10633" s="1">
        <v>45271</v>
      </c>
      <c r="C10633" s="2">
        <v>0.72534722222222225</v>
      </c>
      <c r="D10633" s="3" t="s">
        <v>47254</v>
      </c>
      <c r="E10633" s="3" t="s">
        <v>47256</v>
      </c>
      <c r="F10633" s="3" t="s">
        <v>47255</v>
      </c>
      <c r="G10633" s="3" t="s">
        <v>47256</v>
      </c>
      <c r="H10633" s="3" t="s">
        <v>47257</v>
      </c>
    </row>
    <row r="10634" spans="1:8" ht="101.5" x14ac:dyDescent="0.35">
      <c r="A10634" s="4">
        <v>206455</v>
      </c>
      <c r="B10634" s="1">
        <v>45271</v>
      </c>
      <c r="C10634" s="2">
        <v>0.73105324074074074</v>
      </c>
      <c r="D10634" s="3" t="s">
        <v>47258</v>
      </c>
      <c r="E10634" s="3" t="s">
        <v>47262</v>
      </c>
      <c r="F10634" s="3" t="s">
        <v>47259</v>
      </c>
      <c r="G10634" s="3" t="s">
        <v>47260</v>
      </c>
      <c r="H10634" s="3" t="s">
        <v>47261</v>
      </c>
    </row>
    <row r="10635" spans="1:8" x14ac:dyDescent="0.35">
      <c r="A10635" s="4">
        <v>17317</v>
      </c>
      <c r="B10635" s="1">
        <v>45271</v>
      </c>
      <c r="C10635" s="2">
        <v>0.73501157407407414</v>
      </c>
      <c r="D10635" s="3" t="s">
        <v>47263</v>
      </c>
      <c r="E10635" s="3" t="s">
        <v>47263</v>
      </c>
      <c r="F10635" s="3" t="s">
        <v>10071</v>
      </c>
      <c r="G10635" s="3" t="s">
        <v>47263</v>
      </c>
      <c r="H10635" s="3" t="s">
        <v>10071</v>
      </c>
    </row>
    <row r="10636" spans="1:8" ht="29" x14ac:dyDescent="0.35">
      <c r="A10636" s="4">
        <v>202764</v>
      </c>
      <c r="B10636" s="1">
        <v>45271</v>
      </c>
      <c r="C10636" s="2">
        <v>0.73594907407407406</v>
      </c>
      <c r="D10636" s="3" t="s">
        <v>47264</v>
      </c>
      <c r="E10636" s="3" t="s">
        <v>26032</v>
      </c>
      <c r="F10636" s="3" t="s">
        <v>47265</v>
      </c>
      <c r="G10636" s="3" t="s">
        <v>11906</v>
      </c>
      <c r="H10636" s="3" t="s">
        <v>47266</v>
      </c>
    </row>
    <row r="10637" spans="1:8" ht="87" x14ac:dyDescent="0.35">
      <c r="A10637" s="4">
        <v>188936</v>
      </c>
      <c r="B10637" s="1">
        <v>45271</v>
      </c>
      <c r="C10637" s="2">
        <v>0.74422453703703706</v>
      </c>
      <c r="D10637" s="3" t="s">
        <v>47267</v>
      </c>
      <c r="E10637" s="3" t="s">
        <v>47270</v>
      </c>
      <c r="F10637" s="3" t="s">
        <v>47268</v>
      </c>
      <c r="G10637" s="3" t="s">
        <v>12103</v>
      </c>
      <c r="H10637" s="3" t="s">
        <v>47269</v>
      </c>
    </row>
    <row r="10638" spans="1:8" ht="58" x14ac:dyDescent="0.35">
      <c r="A10638" s="4">
        <v>210643</v>
      </c>
      <c r="B10638" s="1">
        <v>45271</v>
      </c>
      <c r="C10638" s="2">
        <v>0.76892361111111107</v>
      </c>
      <c r="D10638" s="3" t="s">
        <v>47271</v>
      </c>
      <c r="E10638" s="3" t="s">
        <v>47273</v>
      </c>
      <c r="F10638" s="3" t="s">
        <v>47272</v>
      </c>
      <c r="G10638" s="3" t="s">
        <v>47273</v>
      </c>
      <c r="H10638" s="3" t="s">
        <v>47274</v>
      </c>
    </row>
    <row r="10639" spans="1:8" ht="72.5" x14ac:dyDescent="0.35">
      <c r="A10639" s="4">
        <v>210645</v>
      </c>
      <c r="B10639" s="1">
        <v>45271</v>
      </c>
      <c r="C10639" s="2">
        <v>0.77743055555555562</v>
      </c>
      <c r="D10639" s="3" t="s">
        <v>47275</v>
      </c>
      <c r="E10639" s="3" t="s">
        <v>47279</v>
      </c>
      <c r="F10639" s="3" t="s">
        <v>47276</v>
      </c>
      <c r="G10639" s="3" t="s">
        <v>47277</v>
      </c>
      <c r="H10639" s="3" t="s">
        <v>47278</v>
      </c>
    </row>
    <row r="10640" spans="1:8" ht="72.5" x14ac:dyDescent="0.35">
      <c r="A10640" s="4">
        <v>210650</v>
      </c>
      <c r="B10640" s="1">
        <v>45271</v>
      </c>
      <c r="C10640" s="2">
        <v>0.78515046296296298</v>
      </c>
      <c r="D10640" s="3" t="s">
        <v>47280</v>
      </c>
      <c r="E10640" s="3" t="s">
        <v>47284</v>
      </c>
      <c r="F10640" s="3" t="s">
        <v>47281</v>
      </c>
      <c r="G10640" s="3" t="s">
        <v>47282</v>
      </c>
      <c r="H10640" s="3" t="s">
        <v>47283</v>
      </c>
    </row>
    <row r="10641" spans="1:8" ht="87" x14ac:dyDescent="0.35">
      <c r="A10641" s="4">
        <v>203401</v>
      </c>
      <c r="B10641" s="1">
        <v>45271</v>
      </c>
      <c r="C10641" s="2">
        <v>0.79637731481481477</v>
      </c>
      <c r="D10641" s="3" t="s">
        <v>47285</v>
      </c>
      <c r="E10641" s="3" t="s">
        <v>47288</v>
      </c>
      <c r="F10641" s="3" t="s">
        <v>47286</v>
      </c>
      <c r="G10641" s="3" t="s">
        <v>11413</v>
      </c>
      <c r="H10641" s="3" t="s">
        <v>47287</v>
      </c>
    </row>
    <row r="10642" spans="1:8" ht="87" x14ac:dyDescent="0.35">
      <c r="A10642" s="4">
        <v>203401</v>
      </c>
      <c r="B10642" s="1">
        <v>45271</v>
      </c>
      <c r="C10642" s="2">
        <v>0.79707175925925933</v>
      </c>
      <c r="D10642" s="3" t="s">
        <v>47285</v>
      </c>
      <c r="E10642" s="3" t="s">
        <v>47288</v>
      </c>
      <c r="F10642" s="3" t="s">
        <v>47286</v>
      </c>
      <c r="G10642" s="3" t="s">
        <v>11413</v>
      </c>
      <c r="H10642" s="3" t="s">
        <v>47289</v>
      </c>
    </row>
    <row r="10643" spans="1:8" ht="43.5" x14ac:dyDescent="0.35">
      <c r="A10643" s="4">
        <v>210656</v>
      </c>
      <c r="B10643" s="1">
        <v>45271</v>
      </c>
      <c r="C10643" s="2">
        <v>0.80236111111111119</v>
      </c>
      <c r="D10643" s="3" t="s">
        <v>47290</v>
      </c>
      <c r="E10643" s="3" t="s">
        <v>47294</v>
      </c>
      <c r="F10643" s="3" t="s">
        <v>47291</v>
      </c>
      <c r="G10643" s="3" t="s">
        <v>47292</v>
      </c>
      <c r="H10643" s="3" t="s">
        <v>47293</v>
      </c>
    </row>
    <row r="10644" spans="1:8" ht="43.5" x14ac:dyDescent="0.35">
      <c r="A10644" s="4">
        <v>210656</v>
      </c>
      <c r="B10644" s="1">
        <v>45271</v>
      </c>
      <c r="C10644" s="2">
        <v>0.80733796296296301</v>
      </c>
      <c r="D10644" s="3" t="s">
        <v>47290</v>
      </c>
      <c r="E10644" s="3" t="s">
        <v>47294</v>
      </c>
      <c r="F10644" s="3" t="s">
        <v>47291</v>
      </c>
      <c r="G10644" s="3" t="s">
        <v>47292</v>
      </c>
      <c r="H10644" s="3" t="s">
        <v>47293</v>
      </c>
    </row>
    <row r="10645" spans="1:8" ht="87" x14ac:dyDescent="0.35">
      <c r="A10645" s="4">
        <v>117813</v>
      </c>
      <c r="B10645" s="1">
        <v>45272</v>
      </c>
      <c r="C10645" s="2">
        <v>0.32593749999999999</v>
      </c>
      <c r="D10645" s="3" t="s">
        <v>1288</v>
      </c>
      <c r="E10645" s="3" t="s">
        <v>47297</v>
      </c>
      <c r="F10645" s="3" t="s">
        <v>47295</v>
      </c>
      <c r="G10645" s="3" t="s">
        <v>11893</v>
      </c>
      <c r="H10645" s="3" t="s">
        <v>47296</v>
      </c>
    </row>
    <row r="10646" spans="1:8" ht="116" x14ac:dyDescent="0.35">
      <c r="A10646" s="4">
        <v>34705</v>
      </c>
      <c r="B10646" s="1">
        <v>45272</v>
      </c>
      <c r="C10646" s="2">
        <v>0.32989583333333333</v>
      </c>
      <c r="D10646" s="3" t="s">
        <v>47298</v>
      </c>
      <c r="E10646" s="3" t="s">
        <v>47302</v>
      </c>
      <c r="F10646" s="3" t="s">
        <v>47299</v>
      </c>
      <c r="G10646" s="3" t="s">
        <v>47300</v>
      </c>
      <c r="H10646" s="3" t="s">
        <v>47301</v>
      </c>
    </row>
    <row r="10647" spans="1:8" ht="43.5" x14ac:dyDescent="0.35">
      <c r="A10647" s="4">
        <v>43992</v>
      </c>
      <c r="B10647" s="1">
        <v>45272</v>
      </c>
      <c r="C10647" s="2">
        <v>0.33231481481481479</v>
      </c>
      <c r="D10647" s="3" t="s">
        <v>1288</v>
      </c>
      <c r="E10647" s="3" t="s">
        <v>15446</v>
      </c>
      <c r="F10647" s="3" t="s">
        <v>47303</v>
      </c>
      <c r="G10647" s="3" t="s">
        <v>11856</v>
      </c>
      <c r="H10647" s="3" t="s">
        <v>47304</v>
      </c>
    </row>
    <row r="10648" spans="1:8" ht="72.5" x14ac:dyDescent="0.35">
      <c r="A10648" s="4">
        <v>45122</v>
      </c>
      <c r="B10648" s="1">
        <v>45272</v>
      </c>
      <c r="C10648" s="2">
        <v>0.3351041666666667</v>
      </c>
      <c r="D10648" s="3" t="s">
        <v>1288</v>
      </c>
      <c r="E10648" s="3" t="s">
        <v>47306</v>
      </c>
      <c r="F10648" s="3" t="s">
        <v>47305</v>
      </c>
      <c r="G10648" s="3" t="s">
        <v>11839</v>
      </c>
      <c r="H10648" s="3" t="s">
        <v>12779</v>
      </c>
    </row>
    <row r="10649" spans="1:8" ht="29" x14ac:dyDescent="0.35">
      <c r="A10649" s="4">
        <v>173265</v>
      </c>
      <c r="B10649" s="1">
        <v>45272</v>
      </c>
      <c r="C10649" s="2">
        <v>0.33880787037037036</v>
      </c>
      <c r="D10649" s="3" t="s">
        <v>1288</v>
      </c>
      <c r="E10649" s="3" t="s">
        <v>22226</v>
      </c>
      <c r="F10649" s="3" t="s">
        <v>47307</v>
      </c>
      <c r="G10649" s="3" t="s">
        <v>11838</v>
      </c>
      <c r="H10649" s="3" t="s">
        <v>47308</v>
      </c>
    </row>
    <row r="10650" spans="1:8" ht="72.5" x14ac:dyDescent="0.35">
      <c r="A10650" s="4">
        <v>40965</v>
      </c>
      <c r="B10650" s="1">
        <v>45272</v>
      </c>
      <c r="C10650" s="2">
        <v>0.34350694444444446</v>
      </c>
      <c r="D10650" s="3" t="s">
        <v>47309</v>
      </c>
      <c r="E10650" s="3" t="s">
        <v>47312</v>
      </c>
      <c r="F10650" s="3" t="s">
        <v>47310</v>
      </c>
      <c r="G10650" s="3" t="s">
        <v>12242</v>
      </c>
      <c r="H10650" s="3" t="s">
        <v>47311</v>
      </c>
    </row>
    <row r="10651" spans="1:8" ht="29" x14ac:dyDescent="0.35">
      <c r="A10651" s="4">
        <v>41947</v>
      </c>
      <c r="B10651" s="1">
        <v>45272</v>
      </c>
      <c r="C10651" s="2">
        <v>0.34429398148148144</v>
      </c>
      <c r="D10651" s="3" t="s">
        <v>892</v>
      </c>
      <c r="E10651" s="3" t="s">
        <v>4292</v>
      </c>
      <c r="F10651" s="3" t="s">
        <v>10709</v>
      </c>
      <c r="G10651" s="3" t="s">
        <v>10658</v>
      </c>
      <c r="H10651" s="3" t="s">
        <v>12200</v>
      </c>
    </row>
    <row r="10652" spans="1:8" ht="29" x14ac:dyDescent="0.35">
      <c r="A10652" s="4">
        <v>143603</v>
      </c>
      <c r="B10652" s="1">
        <v>45272</v>
      </c>
      <c r="C10652" s="2">
        <v>0.34726851851851853</v>
      </c>
      <c r="D10652" s="3" t="s">
        <v>1288</v>
      </c>
      <c r="E10652" s="3" t="s">
        <v>13570</v>
      </c>
      <c r="F10652" s="3" t="s">
        <v>47313</v>
      </c>
      <c r="G10652" s="3" t="s">
        <v>11808</v>
      </c>
      <c r="H10652" s="3" t="s">
        <v>13399</v>
      </c>
    </row>
    <row r="10653" spans="1:8" ht="58" x14ac:dyDescent="0.35">
      <c r="A10653" s="4">
        <v>163065</v>
      </c>
      <c r="B10653" s="1">
        <v>45272</v>
      </c>
      <c r="C10653" s="2">
        <v>0.35181712962962958</v>
      </c>
      <c r="D10653" s="3" t="s">
        <v>1288</v>
      </c>
      <c r="E10653" s="3" t="s">
        <v>14294</v>
      </c>
      <c r="F10653" s="3" t="s">
        <v>47314</v>
      </c>
      <c r="G10653" s="3" t="s">
        <v>11753</v>
      </c>
      <c r="H10653" s="3" t="s">
        <v>12779</v>
      </c>
    </row>
    <row r="10654" spans="1:8" ht="58" x14ac:dyDescent="0.35">
      <c r="A10654" s="4">
        <v>52394</v>
      </c>
      <c r="B10654" s="1">
        <v>45272</v>
      </c>
      <c r="C10654" s="2">
        <v>0.35298611111111117</v>
      </c>
      <c r="D10654" s="3" t="s">
        <v>1436</v>
      </c>
      <c r="E10654" s="3" t="s">
        <v>47315</v>
      </c>
      <c r="F10654" s="3" t="s">
        <v>11953</v>
      </c>
      <c r="G10654" s="3" t="s">
        <v>47315</v>
      </c>
      <c r="H10654" s="3" t="s">
        <v>10726</v>
      </c>
    </row>
    <row r="10655" spans="1:8" ht="101.5" x14ac:dyDescent="0.35">
      <c r="A10655" s="4">
        <v>19749</v>
      </c>
      <c r="B10655" s="1">
        <v>45272</v>
      </c>
      <c r="C10655" s="2">
        <v>0.35422453703703699</v>
      </c>
      <c r="D10655" s="3" t="s">
        <v>47316</v>
      </c>
      <c r="E10655" s="3" t="s">
        <v>47320</v>
      </c>
      <c r="F10655" s="3" t="s">
        <v>47317</v>
      </c>
      <c r="G10655" s="3" t="s">
        <v>47318</v>
      </c>
      <c r="H10655" s="3" t="s">
        <v>47319</v>
      </c>
    </row>
    <row r="10656" spans="1:8" ht="29" x14ac:dyDescent="0.35">
      <c r="A10656" s="4">
        <v>82845</v>
      </c>
      <c r="B10656" s="1">
        <v>45272</v>
      </c>
      <c r="C10656" s="2">
        <v>0.35567129629629629</v>
      </c>
      <c r="D10656" s="3" t="s">
        <v>1288</v>
      </c>
      <c r="E10656" s="3" t="s">
        <v>47323</v>
      </c>
      <c r="F10656" s="3" t="s">
        <v>47321</v>
      </c>
      <c r="G10656" s="3" t="s">
        <v>47322</v>
      </c>
      <c r="H10656" s="3" t="s">
        <v>11764</v>
      </c>
    </row>
    <row r="10657" spans="1:8" ht="87" x14ac:dyDescent="0.35">
      <c r="A10657" s="4">
        <v>44935</v>
      </c>
      <c r="B10657" s="1">
        <v>45272</v>
      </c>
      <c r="C10657" s="2">
        <v>0.35890046296296302</v>
      </c>
      <c r="D10657" s="3" t="s">
        <v>47324</v>
      </c>
      <c r="E10657" s="3" t="s">
        <v>47328</v>
      </c>
      <c r="F10657" s="3" t="s">
        <v>47325</v>
      </c>
      <c r="G10657" s="3" t="s">
        <v>47326</v>
      </c>
      <c r="H10657" s="3" t="s">
        <v>47327</v>
      </c>
    </row>
    <row r="10658" spans="1:8" ht="72.5" x14ac:dyDescent="0.35">
      <c r="A10658" s="4">
        <v>43304</v>
      </c>
      <c r="B10658" s="1">
        <v>45272</v>
      </c>
      <c r="C10658" s="2">
        <v>0.36107638888888888</v>
      </c>
      <c r="D10658" s="3" t="s">
        <v>409</v>
      </c>
      <c r="E10658" s="3" t="s">
        <v>47331</v>
      </c>
      <c r="F10658" s="3" t="s">
        <v>47329</v>
      </c>
      <c r="G10658" s="3" t="s">
        <v>13431</v>
      </c>
      <c r="H10658" s="3" t="s">
        <v>47330</v>
      </c>
    </row>
    <row r="10659" spans="1:8" ht="58" x14ac:dyDescent="0.35">
      <c r="A10659" s="4">
        <v>108308</v>
      </c>
      <c r="B10659" s="1">
        <v>45272</v>
      </c>
      <c r="C10659" s="2">
        <v>0.36378472222222219</v>
      </c>
      <c r="D10659" s="3" t="s">
        <v>1933</v>
      </c>
      <c r="E10659" s="3" t="s">
        <v>47334</v>
      </c>
      <c r="F10659" s="3" t="s">
        <v>47332</v>
      </c>
      <c r="G10659" s="3" t="s">
        <v>11853</v>
      </c>
      <c r="H10659" s="3" t="s">
        <v>47333</v>
      </c>
    </row>
    <row r="10660" spans="1:8" ht="145" x14ac:dyDescent="0.35">
      <c r="A10660" s="4">
        <v>112656</v>
      </c>
      <c r="B10660" s="1">
        <v>45272</v>
      </c>
      <c r="C10660" s="2">
        <v>0.36582175925925925</v>
      </c>
      <c r="D10660" s="3" t="s">
        <v>10285</v>
      </c>
      <c r="E10660" s="3" t="s">
        <v>47336</v>
      </c>
      <c r="F10660" s="3" t="s">
        <v>47335</v>
      </c>
      <c r="G10660" s="3" t="s">
        <v>47336</v>
      </c>
      <c r="H10660" s="3" t="s">
        <v>11347</v>
      </c>
    </row>
    <row r="10661" spans="1:8" ht="29" x14ac:dyDescent="0.35">
      <c r="A10661" s="4">
        <v>60274</v>
      </c>
      <c r="B10661" s="1">
        <v>45272</v>
      </c>
      <c r="C10661" s="2">
        <v>0.36598379629629635</v>
      </c>
      <c r="D10661" s="3" t="s">
        <v>892</v>
      </c>
      <c r="E10661" s="3" t="s">
        <v>1551</v>
      </c>
      <c r="F10661" s="3" t="s">
        <v>12369</v>
      </c>
      <c r="G10661" s="3" t="s">
        <v>1153</v>
      </c>
      <c r="H10661" s="3" t="s">
        <v>14959</v>
      </c>
    </row>
    <row r="10662" spans="1:8" ht="29" x14ac:dyDescent="0.35">
      <c r="A10662" s="4">
        <v>67531</v>
      </c>
      <c r="B10662" s="1">
        <v>45272</v>
      </c>
      <c r="C10662" s="2">
        <v>0.36729166666666663</v>
      </c>
      <c r="D10662" s="3" t="s">
        <v>1288</v>
      </c>
      <c r="E10662" s="3" t="s">
        <v>47338</v>
      </c>
      <c r="F10662" s="3" t="s">
        <v>47337</v>
      </c>
      <c r="G10662" s="3" t="s">
        <v>11886</v>
      </c>
      <c r="H10662" s="3" t="s">
        <v>12779</v>
      </c>
    </row>
    <row r="10663" spans="1:8" ht="72.5" x14ac:dyDescent="0.35">
      <c r="A10663" s="4">
        <v>42044</v>
      </c>
      <c r="B10663" s="1">
        <v>45272</v>
      </c>
      <c r="C10663" s="2">
        <v>0.3681018518518519</v>
      </c>
      <c r="D10663" s="3" t="s">
        <v>985</v>
      </c>
      <c r="E10663" s="3" t="s">
        <v>47341</v>
      </c>
      <c r="F10663" s="3" t="s">
        <v>47339</v>
      </c>
      <c r="G10663" s="3" t="s">
        <v>11080</v>
      </c>
      <c r="H10663" s="3" t="s">
        <v>47340</v>
      </c>
    </row>
    <row r="10664" spans="1:8" ht="43.5" x14ac:dyDescent="0.35">
      <c r="A10664" s="4">
        <v>64710</v>
      </c>
      <c r="B10664" s="1">
        <v>45272</v>
      </c>
      <c r="C10664" s="2">
        <v>0.37060185185185185</v>
      </c>
      <c r="D10664" s="3" t="s">
        <v>985</v>
      </c>
      <c r="E10664" s="3" t="s">
        <v>47342</v>
      </c>
      <c r="F10664" s="3" t="s">
        <v>11953</v>
      </c>
      <c r="G10664" s="3" t="s">
        <v>1384</v>
      </c>
      <c r="H10664" s="3" t="s">
        <v>10726</v>
      </c>
    </row>
    <row r="10665" spans="1:8" ht="72.5" x14ac:dyDescent="0.35">
      <c r="A10665" s="4">
        <v>210674</v>
      </c>
      <c r="B10665" s="1">
        <v>45272</v>
      </c>
      <c r="C10665" s="2">
        <v>0.37660879629629629</v>
      </c>
      <c r="D10665" s="3" t="s">
        <v>47343</v>
      </c>
      <c r="E10665" s="3" t="s">
        <v>47347</v>
      </c>
      <c r="F10665" s="3" t="s">
        <v>47344</v>
      </c>
      <c r="G10665" s="3" t="s">
        <v>47345</v>
      </c>
      <c r="H10665" s="3" t="s">
        <v>47346</v>
      </c>
    </row>
    <row r="10666" spans="1:8" ht="72.5" x14ac:dyDescent="0.35">
      <c r="A10666" s="4">
        <v>183961</v>
      </c>
      <c r="B10666" s="1">
        <v>45272</v>
      </c>
      <c r="C10666" s="2">
        <v>0.37736111111111109</v>
      </c>
      <c r="D10666" s="3" t="s">
        <v>47348</v>
      </c>
      <c r="E10666" s="3" t="s">
        <v>47349</v>
      </c>
      <c r="F10666" s="3" t="s">
        <v>11242</v>
      </c>
      <c r="G10666" s="3" t="s">
        <v>47349</v>
      </c>
      <c r="H10666" s="3" t="s">
        <v>47350</v>
      </c>
    </row>
    <row r="10667" spans="1:8" ht="87" x14ac:dyDescent="0.35">
      <c r="A10667" s="4">
        <v>169539</v>
      </c>
      <c r="B10667" s="1">
        <v>45272</v>
      </c>
      <c r="C10667" s="2">
        <v>0.38138888888888883</v>
      </c>
      <c r="D10667" s="3" t="s">
        <v>1288</v>
      </c>
      <c r="E10667" s="3" t="s">
        <v>22295</v>
      </c>
      <c r="F10667" s="3" t="s">
        <v>47351</v>
      </c>
      <c r="G10667" s="3" t="s">
        <v>47352</v>
      </c>
      <c r="H10667" s="3" t="s">
        <v>10698</v>
      </c>
    </row>
    <row r="10668" spans="1:8" x14ac:dyDescent="0.35">
      <c r="A10668" s="4">
        <v>94533</v>
      </c>
      <c r="B10668" s="1">
        <v>45272</v>
      </c>
      <c r="C10668" s="2">
        <v>0.38193287037037038</v>
      </c>
      <c r="D10668" s="3" t="s">
        <v>985</v>
      </c>
      <c r="E10668" s="3" t="s">
        <v>555</v>
      </c>
      <c r="F10668" s="3" t="s">
        <v>11953</v>
      </c>
      <c r="G10668" s="3" t="s">
        <v>555</v>
      </c>
      <c r="H10668" s="3" t="s">
        <v>10726</v>
      </c>
    </row>
    <row r="10669" spans="1:8" ht="87" x14ac:dyDescent="0.35">
      <c r="A10669" s="4">
        <v>169539</v>
      </c>
      <c r="B10669" s="1">
        <v>45272</v>
      </c>
      <c r="C10669" s="2">
        <v>0.38252314814814814</v>
      </c>
      <c r="D10669" s="3" t="s">
        <v>1288</v>
      </c>
      <c r="E10669" s="3" t="s">
        <v>22295</v>
      </c>
      <c r="F10669" s="3" t="s">
        <v>47351</v>
      </c>
      <c r="G10669" s="3" t="s">
        <v>47352</v>
      </c>
      <c r="H10669" s="3" t="s">
        <v>47353</v>
      </c>
    </row>
    <row r="10670" spans="1:8" ht="43.5" x14ac:dyDescent="0.35">
      <c r="A10670" s="4">
        <v>38274</v>
      </c>
      <c r="B10670" s="1">
        <v>45272</v>
      </c>
      <c r="C10670" s="2">
        <v>0.38601851851851854</v>
      </c>
      <c r="D10670" s="3" t="s">
        <v>892</v>
      </c>
      <c r="E10670" s="3" t="s">
        <v>40992</v>
      </c>
      <c r="F10670" s="3" t="s">
        <v>47354</v>
      </c>
      <c r="G10670" s="3" t="s">
        <v>11021</v>
      </c>
      <c r="H10670" s="3" t="s">
        <v>11777</v>
      </c>
    </row>
    <row r="10671" spans="1:8" ht="29" x14ac:dyDescent="0.35">
      <c r="A10671" s="4">
        <v>210489</v>
      </c>
      <c r="B10671" s="1">
        <v>45272</v>
      </c>
      <c r="C10671" s="2">
        <v>0.38872685185185185</v>
      </c>
      <c r="D10671" s="3" t="s">
        <v>10834</v>
      </c>
      <c r="E10671" s="3" t="s">
        <v>47356</v>
      </c>
      <c r="F10671" s="3" t="s">
        <v>47355</v>
      </c>
      <c r="G10671" s="3" t="s">
        <v>47356</v>
      </c>
      <c r="H10671" s="3" t="s">
        <v>10267</v>
      </c>
    </row>
    <row r="10672" spans="1:8" ht="43.5" x14ac:dyDescent="0.35">
      <c r="A10672" s="4">
        <v>47527</v>
      </c>
      <c r="B10672" s="1">
        <v>45272</v>
      </c>
      <c r="C10672" s="2">
        <v>0.39091435185185186</v>
      </c>
      <c r="D10672" s="3" t="s">
        <v>1288</v>
      </c>
      <c r="E10672" s="3" t="s">
        <v>47359</v>
      </c>
      <c r="F10672" s="3" t="s">
        <v>47357</v>
      </c>
      <c r="G10672" s="3" t="s">
        <v>47358</v>
      </c>
      <c r="H10672" s="3" t="s">
        <v>11764</v>
      </c>
    </row>
    <row r="10673" spans="1:8" x14ac:dyDescent="0.35">
      <c r="A10673" s="4">
        <v>149891</v>
      </c>
      <c r="B10673" s="1">
        <v>45272</v>
      </c>
      <c r="C10673" s="2">
        <v>0.39200231481481485</v>
      </c>
      <c r="D10673" s="3" t="s">
        <v>349</v>
      </c>
      <c r="E10673" s="3" t="s">
        <v>47360</v>
      </c>
      <c r="F10673" s="3" t="s">
        <v>13088</v>
      </c>
      <c r="G10673" s="3" t="s">
        <v>47360</v>
      </c>
      <c r="H10673" s="3" t="s">
        <v>10726</v>
      </c>
    </row>
    <row r="10674" spans="1:8" ht="72.5" x14ac:dyDescent="0.35">
      <c r="A10674" s="4">
        <v>46441</v>
      </c>
      <c r="B10674" s="1">
        <v>45272</v>
      </c>
      <c r="C10674" s="2">
        <v>0.39240740740740737</v>
      </c>
      <c r="D10674" s="3" t="s">
        <v>47361</v>
      </c>
      <c r="E10674" s="3" t="s">
        <v>47365</v>
      </c>
      <c r="F10674" s="3" t="s">
        <v>47362</v>
      </c>
      <c r="G10674" s="3" t="s">
        <v>47363</v>
      </c>
      <c r="H10674" s="3" t="s">
        <v>47364</v>
      </c>
    </row>
    <row r="10675" spans="1:8" ht="101.5" x14ac:dyDescent="0.35">
      <c r="A10675" s="4">
        <v>32078</v>
      </c>
      <c r="B10675" s="1">
        <v>45272</v>
      </c>
      <c r="C10675" s="2">
        <v>0.39284722222222218</v>
      </c>
      <c r="D10675" s="3" t="s">
        <v>167</v>
      </c>
      <c r="E10675" s="3" t="s">
        <v>47368</v>
      </c>
      <c r="F10675" s="3" t="s">
        <v>47366</v>
      </c>
      <c r="G10675" s="3" t="s">
        <v>47367</v>
      </c>
      <c r="H10675" s="3" t="s">
        <v>581</v>
      </c>
    </row>
    <row r="10676" spans="1:8" ht="43.5" x14ac:dyDescent="0.35">
      <c r="A10676" s="4">
        <v>39793</v>
      </c>
      <c r="B10676" s="1">
        <v>45272</v>
      </c>
      <c r="C10676" s="2">
        <v>0.3956365740740741</v>
      </c>
      <c r="D10676" s="3" t="s">
        <v>11527</v>
      </c>
      <c r="E10676" s="3" t="s">
        <v>11455</v>
      </c>
      <c r="F10676" s="3" t="s">
        <v>47369</v>
      </c>
      <c r="G10676" s="3" t="s">
        <v>47370</v>
      </c>
      <c r="H10676" s="3" t="s">
        <v>13091</v>
      </c>
    </row>
    <row r="10677" spans="1:8" ht="29" x14ac:dyDescent="0.35">
      <c r="A10677" s="4">
        <v>96494</v>
      </c>
      <c r="B10677" s="1">
        <v>45272</v>
      </c>
      <c r="C10677" s="2">
        <v>0.39634259259259258</v>
      </c>
      <c r="D10677" s="3" t="s">
        <v>892</v>
      </c>
      <c r="E10677" s="3" t="s">
        <v>47372</v>
      </c>
      <c r="F10677" s="3" t="s">
        <v>47371</v>
      </c>
      <c r="G10677" s="3" t="s">
        <v>14321</v>
      </c>
      <c r="H10677" s="3" t="s">
        <v>11963</v>
      </c>
    </row>
    <row r="10678" spans="1:8" x14ac:dyDescent="0.35">
      <c r="A10678" s="4">
        <v>35256</v>
      </c>
      <c r="B10678" s="1">
        <v>45272</v>
      </c>
      <c r="C10678" s="2">
        <v>0.39637731481481481</v>
      </c>
      <c r="D10678" s="3" t="s">
        <v>1288</v>
      </c>
      <c r="E10678" s="3" t="s">
        <v>47374</v>
      </c>
      <c r="F10678" s="3" t="s">
        <v>47373</v>
      </c>
      <c r="G10678" s="3" t="s">
        <v>10925</v>
      </c>
      <c r="H10678" s="3" t="s">
        <v>11278</v>
      </c>
    </row>
    <row r="10679" spans="1:8" ht="72.5" x14ac:dyDescent="0.35">
      <c r="A10679" s="4">
        <v>46441</v>
      </c>
      <c r="B10679" s="1">
        <v>45272</v>
      </c>
      <c r="C10679" s="2">
        <v>0.39656249999999998</v>
      </c>
      <c r="D10679" s="3" t="s">
        <v>47361</v>
      </c>
      <c r="E10679" s="3" t="s">
        <v>47365</v>
      </c>
      <c r="F10679" s="3" t="s">
        <v>47362</v>
      </c>
      <c r="G10679" s="3" t="s">
        <v>47375</v>
      </c>
      <c r="H10679" s="3" t="s">
        <v>47364</v>
      </c>
    </row>
    <row r="10680" spans="1:8" ht="101.5" x14ac:dyDescent="0.35">
      <c r="A10680" s="4">
        <v>32078</v>
      </c>
      <c r="B10680" s="1">
        <v>45272</v>
      </c>
      <c r="C10680" s="2">
        <v>0.39659722222222221</v>
      </c>
      <c r="D10680" s="3" t="s">
        <v>167</v>
      </c>
      <c r="E10680" s="3" t="s">
        <v>47376</v>
      </c>
      <c r="F10680" s="3" t="s">
        <v>47366</v>
      </c>
      <c r="G10680" s="3" t="s">
        <v>47367</v>
      </c>
      <c r="H10680" s="3" t="s">
        <v>581</v>
      </c>
    </row>
    <row r="10681" spans="1:8" ht="58" x14ac:dyDescent="0.35">
      <c r="A10681" s="4">
        <v>77721</v>
      </c>
      <c r="B10681" s="1">
        <v>45272</v>
      </c>
      <c r="C10681" s="2">
        <v>0.39711805555555557</v>
      </c>
      <c r="D10681" s="3" t="s">
        <v>1933</v>
      </c>
      <c r="E10681" s="3" t="s">
        <v>22343</v>
      </c>
      <c r="F10681" s="3" t="s">
        <v>47377</v>
      </c>
      <c r="G10681" s="3" t="s">
        <v>47378</v>
      </c>
      <c r="H10681" s="3" t="s">
        <v>47379</v>
      </c>
    </row>
    <row r="10682" spans="1:8" ht="217.5" x14ac:dyDescent="0.35">
      <c r="A10682" s="4">
        <v>199027</v>
      </c>
      <c r="B10682" s="1">
        <v>45272</v>
      </c>
      <c r="C10682" s="2">
        <v>0.39732638888888888</v>
      </c>
      <c r="D10682" s="3" t="s">
        <v>47380</v>
      </c>
      <c r="E10682" s="3" t="s">
        <v>47384</v>
      </c>
      <c r="F10682" s="3" t="s">
        <v>47381</v>
      </c>
      <c r="G10682" s="3" t="s">
        <v>47382</v>
      </c>
      <c r="H10682" s="3" t="s">
        <v>47383</v>
      </c>
    </row>
    <row r="10683" spans="1:8" ht="58" x14ac:dyDescent="0.35">
      <c r="A10683" s="4">
        <v>74580</v>
      </c>
      <c r="B10683" s="1">
        <v>45272</v>
      </c>
      <c r="C10683" s="2">
        <v>0.39915509259259258</v>
      </c>
      <c r="D10683" s="3" t="s">
        <v>1288</v>
      </c>
      <c r="E10683" s="3" t="s">
        <v>47387</v>
      </c>
      <c r="F10683" s="3" t="s">
        <v>47385</v>
      </c>
      <c r="G10683" s="3" t="s">
        <v>11878</v>
      </c>
      <c r="H10683" s="3" t="s">
        <v>47386</v>
      </c>
    </row>
    <row r="10684" spans="1:8" ht="29" x14ac:dyDescent="0.35">
      <c r="A10684" s="4">
        <v>154794</v>
      </c>
      <c r="B10684" s="1">
        <v>45272</v>
      </c>
      <c r="C10684" s="2">
        <v>0.3992708333333333</v>
      </c>
      <c r="D10684" s="3" t="s">
        <v>985</v>
      </c>
      <c r="E10684" s="3" t="s">
        <v>43468</v>
      </c>
      <c r="F10684" s="3" t="s">
        <v>47388</v>
      </c>
      <c r="G10684" s="3" t="s">
        <v>43468</v>
      </c>
      <c r="H10684" s="3" t="s">
        <v>47389</v>
      </c>
    </row>
    <row r="10685" spans="1:8" ht="29" x14ac:dyDescent="0.35">
      <c r="A10685" s="4">
        <v>154794</v>
      </c>
      <c r="B10685" s="1">
        <v>45272</v>
      </c>
      <c r="C10685" s="2">
        <v>0.40250000000000002</v>
      </c>
      <c r="D10685" s="3" t="s">
        <v>47390</v>
      </c>
      <c r="E10685" s="3" t="s">
        <v>43468</v>
      </c>
      <c r="F10685" s="3" t="s">
        <v>47388</v>
      </c>
      <c r="G10685" s="3" t="s">
        <v>43468</v>
      </c>
      <c r="H10685" s="3" t="s">
        <v>47391</v>
      </c>
    </row>
    <row r="10686" spans="1:8" ht="87" x14ac:dyDescent="0.35">
      <c r="A10686" s="4">
        <v>206288</v>
      </c>
      <c r="B10686" s="1">
        <v>45272</v>
      </c>
      <c r="C10686" s="2">
        <v>0.40447916666666667</v>
      </c>
      <c r="D10686" s="3" t="s">
        <v>47392</v>
      </c>
      <c r="E10686" s="3" t="s">
        <v>47396</v>
      </c>
      <c r="F10686" s="3" t="s">
        <v>47393</v>
      </c>
      <c r="G10686" s="3" t="s">
        <v>47394</v>
      </c>
      <c r="H10686" s="3" t="s">
        <v>47395</v>
      </c>
    </row>
    <row r="10687" spans="1:8" ht="29" x14ac:dyDescent="0.35">
      <c r="A10687" s="4">
        <v>210684</v>
      </c>
      <c r="B10687" s="1">
        <v>45272</v>
      </c>
      <c r="C10687" s="2">
        <v>0.40581018518518519</v>
      </c>
      <c r="D10687" s="3" t="s">
        <v>47397</v>
      </c>
      <c r="E10687" s="3" t="s">
        <v>47400</v>
      </c>
      <c r="F10687" s="3" t="s">
        <v>47398</v>
      </c>
      <c r="G10687" s="3" t="s">
        <v>15299</v>
      </c>
      <c r="H10687" s="3" t="s">
        <v>47399</v>
      </c>
    </row>
    <row r="10688" spans="1:8" ht="58" x14ac:dyDescent="0.35">
      <c r="A10688" s="4">
        <v>51873</v>
      </c>
      <c r="B10688" s="1">
        <v>45272</v>
      </c>
      <c r="C10688" s="2">
        <v>0.40663194444444445</v>
      </c>
      <c r="D10688" s="3" t="s">
        <v>47401</v>
      </c>
      <c r="E10688" s="3" t="s">
        <v>47405</v>
      </c>
      <c r="F10688" s="3" t="s">
        <v>47402</v>
      </c>
      <c r="G10688" s="3" t="s">
        <v>47403</v>
      </c>
      <c r="H10688" s="3" t="s">
        <v>47404</v>
      </c>
    </row>
    <row r="10689" spans="1:8" ht="43.5" x14ac:dyDescent="0.35">
      <c r="A10689" s="4">
        <v>154794</v>
      </c>
      <c r="B10689" s="1">
        <v>45272</v>
      </c>
      <c r="C10689" s="2">
        <v>0.40797453703703707</v>
      </c>
      <c r="D10689" s="3" t="s">
        <v>985</v>
      </c>
      <c r="E10689" s="3" t="s">
        <v>47407</v>
      </c>
      <c r="F10689" s="3" t="s">
        <v>47388</v>
      </c>
      <c r="G10689" s="3" t="s">
        <v>43468</v>
      </c>
      <c r="H10689" s="3" t="s">
        <v>47406</v>
      </c>
    </row>
    <row r="10690" spans="1:8" x14ac:dyDescent="0.35">
      <c r="A10690" s="4">
        <v>149891</v>
      </c>
      <c r="B10690" s="1">
        <v>45272</v>
      </c>
      <c r="C10690" s="2">
        <v>0.41012731481481479</v>
      </c>
      <c r="D10690" s="3" t="s">
        <v>985</v>
      </c>
      <c r="E10690" s="3" t="s">
        <v>1011</v>
      </c>
      <c r="F10690" s="3" t="s">
        <v>12576</v>
      </c>
      <c r="G10690" s="3" t="s">
        <v>1011</v>
      </c>
      <c r="H10690" s="3" t="s">
        <v>13816</v>
      </c>
    </row>
    <row r="10691" spans="1:8" ht="43.5" x14ac:dyDescent="0.35">
      <c r="A10691" s="4">
        <v>197906</v>
      </c>
      <c r="B10691" s="1">
        <v>45272</v>
      </c>
      <c r="C10691" s="2">
        <v>0.41105324074074073</v>
      </c>
      <c r="D10691" s="3" t="s">
        <v>47408</v>
      </c>
      <c r="E10691" s="3" t="s">
        <v>47409</v>
      </c>
      <c r="F10691" s="3" t="s">
        <v>45771</v>
      </c>
      <c r="G10691" s="3" t="s">
        <v>47409</v>
      </c>
      <c r="H10691" s="3" t="s">
        <v>47410</v>
      </c>
    </row>
    <row r="10692" spans="1:8" ht="72.5" x14ac:dyDescent="0.35">
      <c r="A10692" s="4">
        <v>48151</v>
      </c>
      <c r="B10692" s="1">
        <v>45272</v>
      </c>
      <c r="C10692" s="2">
        <v>0.41215277777777781</v>
      </c>
      <c r="D10692" s="3" t="s">
        <v>47411</v>
      </c>
      <c r="E10692" s="3" t="s">
        <v>47415</v>
      </c>
      <c r="F10692" s="3" t="s">
        <v>47412</v>
      </c>
      <c r="G10692" s="3" t="s">
        <v>47413</v>
      </c>
      <c r="H10692" s="3" t="s">
        <v>47414</v>
      </c>
    </row>
    <row r="10693" spans="1:8" ht="87" x14ac:dyDescent="0.35">
      <c r="A10693" s="4">
        <v>39871</v>
      </c>
      <c r="B10693" s="1">
        <v>45272</v>
      </c>
      <c r="C10693" s="2">
        <v>0.41548611111111106</v>
      </c>
      <c r="D10693" s="3" t="s">
        <v>47416</v>
      </c>
      <c r="E10693" s="3" t="s">
        <v>13731</v>
      </c>
      <c r="F10693" s="3" t="s">
        <v>47417</v>
      </c>
      <c r="G10693" s="3" t="s">
        <v>13731</v>
      </c>
      <c r="H10693" s="3" t="s">
        <v>47418</v>
      </c>
    </row>
    <row r="10694" spans="1:8" ht="87" x14ac:dyDescent="0.35">
      <c r="A10694" s="4">
        <v>39871</v>
      </c>
      <c r="B10694" s="1">
        <v>45272</v>
      </c>
      <c r="C10694" s="2">
        <v>0.41583333333333333</v>
      </c>
      <c r="D10694" s="3" t="s">
        <v>47416</v>
      </c>
      <c r="E10694" s="3" t="s">
        <v>13731</v>
      </c>
      <c r="F10694" s="3" t="s">
        <v>47417</v>
      </c>
      <c r="G10694" s="3" t="s">
        <v>13731</v>
      </c>
      <c r="H10694" s="3" t="s">
        <v>47418</v>
      </c>
    </row>
    <row r="10695" spans="1:8" ht="87" x14ac:dyDescent="0.35">
      <c r="A10695" s="4">
        <v>39871</v>
      </c>
      <c r="B10695" s="1">
        <v>45272</v>
      </c>
      <c r="C10695" s="2">
        <v>0.41775462962962967</v>
      </c>
      <c r="D10695" s="3" t="s">
        <v>47416</v>
      </c>
      <c r="E10695" s="3" t="s">
        <v>47420</v>
      </c>
      <c r="F10695" s="3" t="s">
        <v>47417</v>
      </c>
      <c r="G10695" s="3" t="s">
        <v>13731</v>
      </c>
      <c r="H10695" s="3" t="s">
        <v>47419</v>
      </c>
    </row>
    <row r="10696" spans="1:8" x14ac:dyDescent="0.35">
      <c r="A10696" s="4">
        <v>4702</v>
      </c>
      <c r="B10696" s="1">
        <v>45272</v>
      </c>
      <c r="C10696" s="2">
        <v>0.41836805555555556</v>
      </c>
      <c r="D10696" s="3" t="s">
        <v>755</v>
      </c>
      <c r="E10696" s="3" t="s">
        <v>13879</v>
      </c>
      <c r="F10696" s="3" t="s">
        <v>12739</v>
      </c>
      <c r="G10696" s="3" t="s">
        <v>13879</v>
      </c>
      <c r="H10696" s="3" t="s">
        <v>10992</v>
      </c>
    </row>
    <row r="10697" spans="1:8" ht="72.5" x14ac:dyDescent="0.35">
      <c r="A10697" s="4">
        <v>209279</v>
      </c>
      <c r="B10697" s="1">
        <v>45272</v>
      </c>
      <c r="C10697" s="2">
        <v>0.4186111111111111</v>
      </c>
      <c r="D10697" s="3" t="s">
        <v>12372</v>
      </c>
      <c r="E10697" s="3" t="s">
        <v>47424</v>
      </c>
      <c r="F10697" s="3" t="s">
        <v>47421</v>
      </c>
      <c r="G10697" s="3" t="s">
        <v>47422</v>
      </c>
      <c r="H10697" s="3" t="s">
        <v>47423</v>
      </c>
    </row>
    <row r="10698" spans="1:8" ht="72.5" x14ac:dyDescent="0.35">
      <c r="A10698" s="4">
        <v>143960</v>
      </c>
      <c r="B10698" s="1">
        <v>45272</v>
      </c>
      <c r="C10698" s="2">
        <v>0.42289351851851853</v>
      </c>
      <c r="D10698" s="3" t="s">
        <v>985</v>
      </c>
      <c r="E10698" s="3" t="s">
        <v>20708</v>
      </c>
      <c r="F10698" s="3" t="s">
        <v>12899</v>
      </c>
      <c r="G10698" s="3" t="s">
        <v>20708</v>
      </c>
      <c r="H10698" s="3" t="s">
        <v>13816</v>
      </c>
    </row>
    <row r="10699" spans="1:8" ht="87" x14ac:dyDescent="0.35">
      <c r="A10699" s="4">
        <v>39871</v>
      </c>
      <c r="B10699" s="1">
        <v>45272</v>
      </c>
      <c r="C10699" s="2">
        <v>0.42290509259259257</v>
      </c>
      <c r="D10699" s="3" t="s">
        <v>47416</v>
      </c>
      <c r="E10699" s="3" t="s">
        <v>47426</v>
      </c>
      <c r="F10699" s="3" t="s">
        <v>47417</v>
      </c>
      <c r="G10699" s="3" t="s">
        <v>13731</v>
      </c>
      <c r="H10699" s="3" t="s">
        <v>47425</v>
      </c>
    </row>
    <row r="10700" spans="1:8" ht="87" x14ac:dyDescent="0.35">
      <c r="A10700" s="4">
        <v>39871</v>
      </c>
      <c r="B10700" s="1">
        <v>45272</v>
      </c>
      <c r="C10700" s="2">
        <v>0.42324074074074075</v>
      </c>
      <c r="D10700" s="3" t="s">
        <v>47416</v>
      </c>
      <c r="E10700" s="3" t="s">
        <v>47420</v>
      </c>
      <c r="F10700" s="3" t="s">
        <v>47417</v>
      </c>
      <c r="G10700" s="3" t="s">
        <v>13731</v>
      </c>
      <c r="H10700" s="3" t="s">
        <v>47427</v>
      </c>
    </row>
    <row r="10701" spans="1:8" ht="101.5" x14ac:dyDescent="0.35">
      <c r="A10701" s="4">
        <v>39871</v>
      </c>
      <c r="B10701" s="1">
        <v>45272</v>
      </c>
      <c r="C10701" s="2">
        <v>0.42385416666666664</v>
      </c>
      <c r="D10701" s="3" t="s">
        <v>47416</v>
      </c>
      <c r="E10701" s="3" t="s">
        <v>47428</v>
      </c>
      <c r="F10701" s="3" t="s">
        <v>47417</v>
      </c>
      <c r="G10701" s="3" t="s">
        <v>13731</v>
      </c>
      <c r="H10701" s="3" t="s">
        <v>47425</v>
      </c>
    </row>
    <row r="10702" spans="1:8" ht="72.5" x14ac:dyDescent="0.35">
      <c r="A10702" s="4">
        <v>1103</v>
      </c>
      <c r="B10702" s="1">
        <v>45272</v>
      </c>
      <c r="C10702" s="2">
        <v>0.42416666666666664</v>
      </c>
      <c r="D10702" s="3" t="s">
        <v>10435</v>
      </c>
      <c r="E10702" s="3" t="s">
        <v>47430</v>
      </c>
      <c r="F10702" s="3" t="s">
        <v>47429</v>
      </c>
      <c r="G10702" s="3" t="s">
        <v>45467</v>
      </c>
      <c r="H10702" s="3" t="s">
        <v>39103</v>
      </c>
    </row>
    <row r="10703" spans="1:8" ht="72.5" x14ac:dyDescent="0.35">
      <c r="A10703" s="4">
        <v>103904</v>
      </c>
      <c r="B10703" s="1">
        <v>45272</v>
      </c>
      <c r="C10703" s="2">
        <v>0.42812500000000003</v>
      </c>
      <c r="D10703" s="3" t="s">
        <v>47431</v>
      </c>
      <c r="E10703" s="3" t="s">
        <v>47435</v>
      </c>
      <c r="F10703" s="3" t="s">
        <v>47432</v>
      </c>
      <c r="G10703" s="3" t="s">
        <v>47433</v>
      </c>
      <c r="H10703" s="3" t="s">
        <v>47434</v>
      </c>
    </row>
    <row r="10704" spans="1:8" ht="43.5" x14ac:dyDescent="0.35">
      <c r="A10704" s="4">
        <v>186214</v>
      </c>
      <c r="B10704" s="1">
        <v>45272</v>
      </c>
      <c r="C10704" s="2">
        <v>0.42895833333333333</v>
      </c>
      <c r="D10704" s="3" t="s">
        <v>47436</v>
      </c>
      <c r="E10704" s="3" t="s">
        <v>15372</v>
      </c>
      <c r="F10704" s="3" t="s">
        <v>47437</v>
      </c>
      <c r="G10704" s="3" t="s">
        <v>15372</v>
      </c>
      <c r="H10704" s="3" t="s">
        <v>10659</v>
      </c>
    </row>
    <row r="10705" spans="1:8" ht="29" x14ac:dyDescent="0.35">
      <c r="A10705" s="4">
        <v>46236</v>
      </c>
      <c r="B10705" s="1">
        <v>45272</v>
      </c>
      <c r="C10705" s="2">
        <v>0.42953703703703705</v>
      </c>
      <c r="D10705" s="3" t="s">
        <v>47438</v>
      </c>
      <c r="E10705" s="3" t="s">
        <v>47441</v>
      </c>
      <c r="F10705" s="3" t="s">
        <v>47439</v>
      </c>
      <c r="G10705" s="3" t="s">
        <v>10678</v>
      </c>
      <c r="H10705" s="3" t="s">
        <v>47440</v>
      </c>
    </row>
    <row r="10706" spans="1:8" ht="58" x14ac:dyDescent="0.35">
      <c r="A10706" s="4">
        <v>40029</v>
      </c>
      <c r="B10706" s="1">
        <v>45272</v>
      </c>
      <c r="C10706" s="2">
        <v>0.43464120370370374</v>
      </c>
      <c r="D10706" s="3" t="s">
        <v>985</v>
      </c>
      <c r="E10706" s="3" t="s">
        <v>47445</v>
      </c>
      <c r="F10706" s="3" t="s">
        <v>47442</v>
      </c>
      <c r="G10706" s="3" t="s">
        <v>47443</v>
      </c>
      <c r="H10706" s="3" t="s">
        <v>47444</v>
      </c>
    </row>
    <row r="10707" spans="1:8" x14ac:dyDescent="0.35">
      <c r="A10707" s="4">
        <v>188186</v>
      </c>
      <c r="B10707" s="1">
        <v>45272</v>
      </c>
      <c r="C10707" s="2">
        <v>0.43782407407407403</v>
      </c>
      <c r="D10707" s="3" t="s">
        <v>10339</v>
      </c>
      <c r="E10707" s="3" t="s">
        <v>13122</v>
      </c>
      <c r="F10707" s="3" t="s">
        <v>47446</v>
      </c>
      <c r="G10707" s="3" t="s">
        <v>13122</v>
      </c>
      <c r="H10707" s="3" t="s">
        <v>12234</v>
      </c>
    </row>
    <row r="10708" spans="1:8" ht="72.5" x14ac:dyDescent="0.35">
      <c r="A10708" s="4">
        <v>199561</v>
      </c>
      <c r="B10708" s="1">
        <v>45272</v>
      </c>
      <c r="C10708" s="2">
        <v>0.43820601851851854</v>
      </c>
      <c r="D10708" s="3" t="s">
        <v>47447</v>
      </c>
      <c r="E10708" s="3" t="s">
        <v>47451</v>
      </c>
      <c r="F10708" s="3" t="s">
        <v>47448</v>
      </c>
      <c r="G10708" s="3" t="s">
        <v>47449</v>
      </c>
      <c r="H10708" s="3" t="s">
        <v>47450</v>
      </c>
    </row>
    <row r="10709" spans="1:8" ht="29" x14ac:dyDescent="0.35">
      <c r="A10709" s="4">
        <v>188232</v>
      </c>
      <c r="B10709" s="1">
        <v>45272</v>
      </c>
      <c r="C10709" s="2">
        <v>0.44032407407407409</v>
      </c>
      <c r="D10709" s="3" t="s">
        <v>47452</v>
      </c>
      <c r="E10709" s="3" t="s">
        <v>47453</v>
      </c>
      <c r="F10709" s="3" t="s">
        <v>11953</v>
      </c>
      <c r="G10709" s="3" t="s">
        <v>47453</v>
      </c>
      <c r="H10709" s="3" t="s">
        <v>10726</v>
      </c>
    </row>
    <row r="10710" spans="1:8" ht="130.5" x14ac:dyDescent="0.35">
      <c r="A10710" s="4">
        <v>42490</v>
      </c>
      <c r="B10710" s="1">
        <v>45272</v>
      </c>
      <c r="C10710" s="2">
        <v>0.44116898148148148</v>
      </c>
      <c r="D10710" s="3" t="s">
        <v>1473</v>
      </c>
      <c r="E10710" s="3" t="s">
        <v>47456</v>
      </c>
      <c r="F10710" s="3" t="s">
        <v>47454</v>
      </c>
      <c r="G10710" s="3" t="s">
        <v>35059</v>
      </c>
      <c r="H10710" s="3" t="s">
        <v>47455</v>
      </c>
    </row>
    <row r="10711" spans="1:8" ht="87" x14ac:dyDescent="0.35">
      <c r="A10711" s="4">
        <v>180514</v>
      </c>
      <c r="B10711" s="1">
        <v>45272</v>
      </c>
      <c r="C10711" s="2">
        <v>0.44162037037037033</v>
      </c>
      <c r="D10711" s="3" t="s">
        <v>892</v>
      </c>
      <c r="E10711" s="3" t="s">
        <v>15378</v>
      </c>
      <c r="F10711" s="3" t="s">
        <v>14646</v>
      </c>
      <c r="G10711" s="3" t="s">
        <v>12075</v>
      </c>
      <c r="H10711" s="3" t="s">
        <v>47457</v>
      </c>
    </row>
    <row r="10712" spans="1:8" x14ac:dyDescent="0.35">
      <c r="A10712" s="4">
        <v>106435</v>
      </c>
      <c r="B10712" s="1">
        <v>45272</v>
      </c>
      <c r="C10712" s="2">
        <v>0.44232638888888887</v>
      </c>
      <c r="D10712" s="3" t="s">
        <v>1702</v>
      </c>
      <c r="E10712" s="3" t="s">
        <v>15424</v>
      </c>
      <c r="F10712" s="3" t="s">
        <v>47458</v>
      </c>
      <c r="G10712" s="3" t="s">
        <v>11825</v>
      </c>
      <c r="H10712" s="3" t="s">
        <v>13921</v>
      </c>
    </row>
    <row r="10713" spans="1:8" ht="58" x14ac:dyDescent="0.35">
      <c r="A10713" s="4">
        <v>37629</v>
      </c>
      <c r="B10713" s="1">
        <v>45272</v>
      </c>
      <c r="C10713" s="2">
        <v>0.44268518518518518</v>
      </c>
      <c r="D10713" s="3" t="s">
        <v>985</v>
      </c>
      <c r="E10713" s="3" t="s">
        <v>14511</v>
      </c>
      <c r="F10713" s="3" t="s">
        <v>11383</v>
      </c>
      <c r="G10713" s="3" t="s">
        <v>14511</v>
      </c>
      <c r="H10713" s="3" t="s">
        <v>47459</v>
      </c>
    </row>
    <row r="10714" spans="1:8" ht="43.5" x14ac:dyDescent="0.35">
      <c r="A10714" s="4">
        <v>199758</v>
      </c>
      <c r="B10714" s="1">
        <v>45272</v>
      </c>
      <c r="C10714" s="2">
        <v>0.44392361111111112</v>
      </c>
      <c r="D10714" s="3" t="s">
        <v>47460</v>
      </c>
      <c r="E10714" s="3" t="s">
        <v>47464</v>
      </c>
      <c r="F10714" s="3" t="s">
        <v>47461</v>
      </c>
      <c r="G10714" s="3" t="s">
        <v>47462</v>
      </c>
      <c r="H10714" s="3" t="s">
        <v>47463</v>
      </c>
    </row>
    <row r="10715" spans="1:8" ht="188.5" x14ac:dyDescent="0.35">
      <c r="A10715" s="4">
        <v>90758</v>
      </c>
      <c r="B10715" s="1">
        <v>45272</v>
      </c>
      <c r="C10715" s="2">
        <v>0.4443981481481481</v>
      </c>
      <c r="D10715" s="3" t="s">
        <v>47465</v>
      </c>
      <c r="E10715" s="3" t="s">
        <v>47468</v>
      </c>
      <c r="F10715" s="3" t="s">
        <v>47466</v>
      </c>
      <c r="G10715" s="3" t="s">
        <v>11732</v>
      </c>
      <c r="H10715" s="3" t="s">
        <v>47467</v>
      </c>
    </row>
    <row r="10716" spans="1:8" x14ac:dyDescent="0.35">
      <c r="A10716" s="4">
        <v>33851</v>
      </c>
      <c r="B10716" s="1">
        <v>45272</v>
      </c>
      <c r="C10716" s="2">
        <v>0.44469907407407411</v>
      </c>
      <c r="D10716" s="3" t="s">
        <v>985</v>
      </c>
      <c r="E10716" s="3" t="s">
        <v>47469</v>
      </c>
      <c r="F10716" s="3" t="s">
        <v>11953</v>
      </c>
      <c r="G10716" s="3" t="s">
        <v>47469</v>
      </c>
      <c r="H10716" s="3" t="s">
        <v>10726</v>
      </c>
    </row>
    <row r="10717" spans="1:8" ht="130.5" x14ac:dyDescent="0.35">
      <c r="A10717" s="4">
        <v>115254</v>
      </c>
      <c r="B10717" s="1">
        <v>45272</v>
      </c>
      <c r="C10717" s="2">
        <v>0.4480555555555556</v>
      </c>
      <c r="D10717" s="3" t="s">
        <v>47470</v>
      </c>
      <c r="E10717" s="3" t="s">
        <v>22425</v>
      </c>
      <c r="F10717" s="3" t="s">
        <v>47471</v>
      </c>
      <c r="G10717" s="3" t="s">
        <v>47472</v>
      </c>
      <c r="H10717" s="3" t="s">
        <v>47473</v>
      </c>
    </row>
    <row r="10718" spans="1:8" ht="29" x14ac:dyDescent="0.35">
      <c r="A10718" s="4">
        <v>5482</v>
      </c>
      <c r="B10718" s="1">
        <v>45272</v>
      </c>
      <c r="C10718" s="2">
        <v>0.44965277777777773</v>
      </c>
      <c r="D10718" s="3" t="s">
        <v>12634</v>
      </c>
      <c r="E10718" s="3" t="s">
        <v>15366</v>
      </c>
      <c r="F10718" s="3" t="s">
        <v>24906</v>
      </c>
      <c r="G10718" s="3" t="s">
        <v>11131</v>
      </c>
      <c r="H10718" s="3" t="s">
        <v>11377</v>
      </c>
    </row>
    <row r="10719" spans="1:8" ht="72.5" x14ac:dyDescent="0.35">
      <c r="A10719" s="4">
        <v>116385</v>
      </c>
      <c r="B10719" s="1">
        <v>45272</v>
      </c>
      <c r="C10719" s="2">
        <v>0.44989583333333333</v>
      </c>
      <c r="D10719" s="3" t="s">
        <v>47474</v>
      </c>
      <c r="E10719" s="3" t="s">
        <v>47478</v>
      </c>
      <c r="F10719" s="3" t="s">
        <v>47475</v>
      </c>
      <c r="G10719" s="3" t="s">
        <v>47476</v>
      </c>
      <c r="H10719" s="3" t="s">
        <v>47477</v>
      </c>
    </row>
    <row r="10720" spans="1:8" ht="87" x14ac:dyDescent="0.35">
      <c r="A10720" s="4">
        <v>48814</v>
      </c>
      <c r="B10720" s="1">
        <v>45272</v>
      </c>
      <c r="C10720" s="2">
        <v>0.45144675925925926</v>
      </c>
      <c r="D10720" s="3" t="s">
        <v>167</v>
      </c>
      <c r="E10720" s="3" t="s">
        <v>29210</v>
      </c>
      <c r="F10720" s="3" t="s">
        <v>11953</v>
      </c>
      <c r="G10720" s="3" t="s">
        <v>29210</v>
      </c>
      <c r="H10720" s="3" t="s">
        <v>10726</v>
      </c>
    </row>
    <row r="10721" spans="1:8" ht="29" x14ac:dyDescent="0.35">
      <c r="A10721" s="4">
        <v>52424</v>
      </c>
      <c r="B10721" s="1">
        <v>45272</v>
      </c>
      <c r="C10721" s="2">
        <v>0.45488425925925924</v>
      </c>
      <c r="D10721" s="3" t="s">
        <v>1702</v>
      </c>
      <c r="E10721" s="3" t="s">
        <v>47481</v>
      </c>
      <c r="F10721" s="3" t="s">
        <v>47479</v>
      </c>
      <c r="G10721" s="3" t="s">
        <v>12251</v>
      </c>
      <c r="H10721" s="3" t="s">
        <v>47480</v>
      </c>
    </row>
    <row r="10722" spans="1:8" ht="58" x14ac:dyDescent="0.35">
      <c r="A10722" s="4">
        <v>35387</v>
      </c>
      <c r="B10722" s="1">
        <v>45272</v>
      </c>
      <c r="C10722" s="2">
        <v>0.45616898148148149</v>
      </c>
      <c r="D10722" s="3" t="s">
        <v>47482</v>
      </c>
      <c r="E10722" s="3" t="s">
        <v>47486</v>
      </c>
      <c r="F10722" s="3" t="s">
        <v>47483</v>
      </c>
      <c r="G10722" s="3" t="s">
        <v>47484</v>
      </c>
      <c r="H10722" s="3" t="s">
        <v>47485</v>
      </c>
    </row>
    <row r="10723" spans="1:8" ht="29" x14ac:dyDescent="0.35">
      <c r="A10723" s="4">
        <v>124195</v>
      </c>
      <c r="B10723" s="1">
        <v>45272</v>
      </c>
      <c r="C10723" s="2">
        <v>0.45678240740740739</v>
      </c>
      <c r="D10723" s="3" t="s">
        <v>47487</v>
      </c>
      <c r="E10723" s="3" t="s">
        <v>16301</v>
      </c>
      <c r="F10723" s="3" t="s">
        <v>47488</v>
      </c>
      <c r="G10723" s="3" t="s">
        <v>47489</v>
      </c>
      <c r="H10723" s="3" t="s">
        <v>47490</v>
      </c>
    </row>
    <row r="10724" spans="1:8" ht="58" x14ac:dyDescent="0.35">
      <c r="A10724" s="4">
        <v>42259</v>
      </c>
      <c r="B10724" s="1">
        <v>45272</v>
      </c>
      <c r="C10724" s="2">
        <v>0.45753472222222219</v>
      </c>
      <c r="D10724" s="3" t="s">
        <v>1702</v>
      </c>
      <c r="E10724" s="3" t="s">
        <v>15401</v>
      </c>
      <c r="F10724" s="3" t="s">
        <v>47491</v>
      </c>
      <c r="G10724" s="3" t="s">
        <v>11804</v>
      </c>
      <c r="H10724" s="3" t="s">
        <v>11293</v>
      </c>
    </row>
    <row r="10725" spans="1:8" ht="174" x14ac:dyDescent="0.35">
      <c r="A10725" s="4">
        <v>33781</v>
      </c>
      <c r="B10725" s="1">
        <v>45272</v>
      </c>
      <c r="C10725" s="2">
        <v>0.46090277777777783</v>
      </c>
      <c r="D10725" s="3" t="s">
        <v>47492</v>
      </c>
      <c r="E10725" s="3" t="s">
        <v>47495</v>
      </c>
      <c r="F10725" s="3" t="s">
        <v>47493</v>
      </c>
      <c r="G10725" s="3" t="s">
        <v>11732</v>
      </c>
      <c r="H10725" s="3" t="s">
        <v>47494</v>
      </c>
    </row>
    <row r="10726" spans="1:8" x14ac:dyDescent="0.35">
      <c r="A10726" s="4">
        <v>148412</v>
      </c>
      <c r="B10726" s="1">
        <v>45272</v>
      </c>
      <c r="C10726" s="2">
        <v>0.46096064814814813</v>
      </c>
      <c r="D10726" s="3" t="s">
        <v>1702</v>
      </c>
      <c r="E10726" s="3" t="s">
        <v>13530</v>
      </c>
      <c r="F10726" s="3" t="s">
        <v>47496</v>
      </c>
      <c r="G10726" s="3" t="s">
        <v>12331</v>
      </c>
      <c r="H10726" s="3" t="s">
        <v>11750</v>
      </c>
    </row>
    <row r="10727" spans="1:8" ht="58" x14ac:dyDescent="0.35">
      <c r="A10727" s="4">
        <v>121706</v>
      </c>
      <c r="B10727" s="1">
        <v>45272</v>
      </c>
      <c r="C10727" s="2">
        <v>0.46184027777777775</v>
      </c>
      <c r="D10727" s="3" t="s">
        <v>47497</v>
      </c>
      <c r="E10727" s="3" t="s">
        <v>47501</v>
      </c>
      <c r="F10727" s="3" t="s">
        <v>47498</v>
      </c>
      <c r="G10727" s="3" t="s">
        <v>47499</v>
      </c>
      <c r="H10727" s="3" t="s">
        <v>47500</v>
      </c>
    </row>
    <row r="10728" spans="1:8" ht="29" x14ac:dyDescent="0.35">
      <c r="A10728" s="4">
        <v>122072</v>
      </c>
      <c r="B10728" s="1">
        <v>45272</v>
      </c>
      <c r="C10728" s="2">
        <v>0.46190972222222221</v>
      </c>
      <c r="D10728" s="3" t="s">
        <v>1933</v>
      </c>
      <c r="E10728" s="3" t="s">
        <v>13562</v>
      </c>
      <c r="F10728" s="3" t="s">
        <v>47502</v>
      </c>
      <c r="G10728" s="3" t="s">
        <v>47503</v>
      </c>
      <c r="H10728" s="3" t="s">
        <v>46918</v>
      </c>
    </row>
    <row r="10729" spans="1:8" ht="43.5" x14ac:dyDescent="0.35">
      <c r="A10729" s="4">
        <v>40928</v>
      </c>
      <c r="B10729" s="1">
        <v>45272</v>
      </c>
      <c r="C10729" s="2">
        <v>0.46200231481481485</v>
      </c>
      <c r="D10729" s="3" t="s">
        <v>1436</v>
      </c>
      <c r="E10729" s="3" t="s">
        <v>47507</v>
      </c>
      <c r="F10729" s="3" t="s">
        <v>47504</v>
      </c>
      <c r="G10729" s="3" t="s">
        <v>47505</v>
      </c>
      <c r="H10729" s="3" t="s">
        <v>47506</v>
      </c>
    </row>
    <row r="10730" spans="1:8" ht="43.5" x14ac:dyDescent="0.35">
      <c r="A10730" s="4">
        <v>165681</v>
      </c>
      <c r="B10730" s="1">
        <v>45272</v>
      </c>
      <c r="C10730" s="2">
        <v>0.46489583333333334</v>
      </c>
      <c r="D10730" s="3" t="s">
        <v>1933</v>
      </c>
      <c r="E10730" s="3" t="s">
        <v>47509</v>
      </c>
      <c r="F10730" s="3" t="s">
        <v>47508</v>
      </c>
      <c r="G10730" s="3" t="s">
        <v>12018</v>
      </c>
      <c r="H10730" s="3" t="s">
        <v>10685</v>
      </c>
    </row>
    <row r="10731" spans="1:8" x14ac:dyDescent="0.35">
      <c r="A10731" s="4">
        <v>44729</v>
      </c>
      <c r="B10731" s="1">
        <v>45272</v>
      </c>
      <c r="C10731" s="2">
        <v>0.46541666666666665</v>
      </c>
      <c r="D10731" s="3" t="s">
        <v>985</v>
      </c>
      <c r="E10731" s="3" t="s">
        <v>47511</v>
      </c>
      <c r="F10731" s="3" t="s">
        <v>11953</v>
      </c>
      <c r="G10731" s="3" t="s">
        <v>47510</v>
      </c>
      <c r="H10731" s="3" t="s">
        <v>10726</v>
      </c>
    </row>
    <row r="10732" spans="1:8" ht="72.5" x14ac:dyDescent="0.35">
      <c r="A10732" s="4">
        <v>88548</v>
      </c>
      <c r="B10732" s="1">
        <v>45272</v>
      </c>
      <c r="C10732" s="2">
        <v>0.46665509259259258</v>
      </c>
      <c r="D10732" s="3" t="s">
        <v>1702</v>
      </c>
      <c r="E10732" s="3" t="s">
        <v>47514</v>
      </c>
      <c r="F10732" s="3" t="s">
        <v>47512</v>
      </c>
      <c r="G10732" s="3" t="s">
        <v>11890</v>
      </c>
      <c r="H10732" s="3" t="s">
        <v>47513</v>
      </c>
    </row>
    <row r="10733" spans="1:8" ht="29" x14ac:dyDescent="0.35">
      <c r="A10733" s="4">
        <v>175637</v>
      </c>
      <c r="B10733" s="1">
        <v>45272</v>
      </c>
      <c r="C10733" s="2">
        <v>0.46684027777777781</v>
      </c>
      <c r="D10733" s="3" t="s">
        <v>47515</v>
      </c>
      <c r="E10733" s="3" t="s">
        <v>47519</v>
      </c>
      <c r="F10733" s="3" t="s">
        <v>47516</v>
      </c>
      <c r="G10733" s="3" t="s">
        <v>47517</v>
      </c>
      <c r="H10733" s="3" t="s">
        <v>47518</v>
      </c>
    </row>
    <row r="10734" spans="1:8" ht="58" x14ac:dyDescent="0.35">
      <c r="A10734" s="4">
        <v>40029</v>
      </c>
      <c r="B10734" s="1">
        <v>45272</v>
      </c>
      <c r="C10734" s="2">
        <v>0.46840277777777778</v>
      </c>
      <c r="D10734" s="3" t="s">
        <v>985</v>
      </c>
      <c r="E10734" s="3" t="s">
        <v>47445</v>
      </c>
      <c r="F10734" s="3" t="s">
        <v>47520</v>
      </c>
      <c r="G10734" s="3" t="s">
        <v>47443</v>
      </c>
      <c r="H10734" s="3" t="s">
        <v>47444</v>
      </c>
    </row>
    <row r="10735" spans="1:8" ht="43.5" x14ac:dyDescent="0.35">
      <c r="A10735" s="4">
        <v>90930</v>
      </c>
      <c r="B10735" s="1">
        <v>45272</v>
      </c>
      <c r="C10735" s="2">
        <v>0.46912037037037035</v>
      </c>
      <c r="D10735" s="3" t="s">
        <v>47521</v>
      </c>
      <c r="E10735" s="3" t="s">
        <v>47522</v>
      </c>
      <c r="F10735" s="3" t="s">
        <v>12741</v>
      </c>
      <c r="G10735" s="3" t="s">
        <v>47522</v>
      </c>
      <c r="H10735" s="3" t="s">
        <v>47523</v>
      </c>
    </row>
    <row r="10736" spans="1:8" x14ac:dyDescent="0.35">
      <c r="A10736" s="4">
        <v>167736</v>
      </c>
      <c r="B10736" s="1">
        <v>45272</v>
      </c>
      <c r="C10736" s="2">
        <v>0.47030092592592593</v>
      </c>
      <c r="D10736" s="3" t="s">
        <v>985</v>
      </c>
      <c r="E10736" s="3" t="s">
        <v>1278</v>
      </c>
      <c r="F10736" s="3" t="s">
        <v>11953</v>
      </c>
      <c r="G10736" s="3" t="s">
        <v>1278</v>
      </c>
      <c r="H10736" s="3" t="s">
        <v>10726</v>
      </c>
    </row>
    <row r="10737" spans="1:8" ht="87" x14ac:dyDescent="0.35">
      <c r="A10737" s="4">
        <v>137549</v>
      </c>
      <c r="B10737" s="1">
        <v>45272</v>
      </c>
      <c r="C10737" s="2">
        <v>0.47156250000000005</v>
      </c>
      <c r="D10737" s="3" t="s">
        <v>985</v>
      </c>
      <c r="E10737" s="3" t="s">
        <v>47524</v>
      </c>
      <c r="F10737" s="3" t="s">
        <v>12899</v>
      </c>
      <c r="G10737" s="3" t="s">
        <v>47524</v>
      </c>
      <c r="H10737" s="3" t="s">
        <v>12234</v>
      </c>
    </row>
    <row r="10738" spans="1:8" ht="29" x14ac:dyDescent="0.35">
      <c r="A10738" s="4">
        <v>44782</v>
      </c>
      <c r="B10738" s="1">
        <v>45272</v>
      </c>
      <c r="C10738" s="2">
        <v>0.47386574074074073</v>
      </c>
      <c r="D10738" s="3" t="s">
        <v>985</v>
      </c>
      <c r="E10738" s="3" t="s">
        <v>14258</v>
      </c>
      <c r="F10738" s="3" t="s">
        <v>11953</v>
      </c>
      <c r="G10738" s="3" t="s">
        <v>14258</v>
      </c>
      <c r="H10738" s="3" t="s">
        <v>10726</v>
      </c>
    </row>
    <row r="10739" spans="1:8" ht="72.5" x14ac:dyDescent="0.35">
      <c r="A10739" s="4">
        <v>33112</v>
      </c>
      <c r="B10739" s="1">
        <v>45272</v>
      </c>
      <c r="C10739" s="2">
        <v>0.47405092592592596</v>
      </c>
      <c r="D10739" s="3" t="s">
        <v>47525</v>
      </c>
      <c r="E10739" s="3" t="s">
        <v>11267</v>
      </c>
      <c r="F10739" s="3" t="s">
        <v>47526</v>
      </c>
      <c r="G10739" s="3" t="s">
        <v>13542</v>
      </c>
      <c r="H10739" s="3" t="s">
        <v>47527</v>
      </c>
    </row>
    <row r="10740" spans="1:8" ht="29" x14ac:dyDescent="0.35">
      <c r="A10740" s="4">
        <v>205858</v>
      </c>
      <c r="B10740" s="1">
        <v>45272</v>
      </c>
      <c r="C10740" s="2">
        <v>0.4742939814814815</v>
      </c>
      <c r="D10740" s="3" t="s">
        <v>1702</v>
      </c>
      <c r="E10740" s="3" t="s">
        <v>47530</v>
      </c>
      <c r="F10740" s="3" t="s">
        <v>47528</v>
      </c>
      <c r="G10740" s="3" t="s">
        <v>11825</v>
      </c>
      <c r="H10740" s="3" t="s">
        <v>47529</v>
      </c>
    </row>
    <row r="10741" spans="1:8" ht="43.5" x14ac:dyDescent="0.35">
      <c r="A10741" s="4">
        <v>67630</v>
      </c>
      <c r="B10741" s="1">
        <v>45272</v>
      </c>
      <c r="C10741" s="2">
        <v>0.47476851851851848</v>
      </c>
      <c r="D10741" s="3" t="s">
        <v>892</v>
      </c>
      <c r="E10741" s="3" t="s">
        <v>47532</v>
      </c>
      <c r="F10741" s="3" t="s">
        <v>12265</v>
      </c>
      <c r="G10741" s="3" t="s">
        <v>12263</v>
      </c>
      <c r="H10741" s="3" t="s">
        <v>47531</v>
      </c>
    </row>
    <row r="10742" spans="1:8" ht="101.5" x14ac:dyDescent="0.35">
      <c r="A10742" s="4">
        <v>151394</v>
      </c>
      <c r="B10742" s="1">
        <v>45272</v>
      </c>
      <c r="C10742" s="2">
        <v>0.47825231481481478</v>
      </c>
      <c r="D10742" s="3" t="s">
        <v>9817</v>
      </c>
      <c r="E10742" s="3" t="s">
        <v>47533</v>
      </c>
      <c r="F10742" s="3" t="s">
        <v>45290</v>
      </c>
      <c r="G10742" s="3" t="s">
        <v>47533</v>
      </c>
      <c r="H10742" s="3" t="s">
        <v>10659</v>
      </c>
    </row>
    <row r="10743" spans="1:8" ht="58" x14ac:dyDescent="0.35">
      <c r="A10743" s="4">
        <v>48011</v>
      </c>
      <c r="B10743" s="1">
        <v>45272</v>
      </c>
      <c r="C10743" s="2">
        <v>0.47881944444444446</v>
      </c>
      <c r="D10743" s="3" t="s">
        <v>47534</v>
      </c>
      <c r="E10743" s="3" t="s">
        <v>47538</v>
      </c>
      <c r="F10743" s="3" t="s">
        <v>47535</v>
      </c>
      <c r="G10743" s="3" t="s">
        <v>47536</v>
      </c>
      <c r="H10743" s="3" t="s">
        <v>47537</v>
      </c>
    </row>
    <row r="10744" spans="1:8" ht="58" x14ac:dyDescent="0.35">
      <c r="A10744" s="4">
        <v>36796</v>
      </c>
      <c r="B10744" s="1">
        <v>45272</v>
      </c>
      <c r="C10744" s="2">
        <v>0.47923611111111114</v>
      </c>
      <c r="D10744" s="3" t="s">
        <v>1702</v>
      </c>
      <c r="E10744" s="3" t="s">
        <v>47541</v>
      </c>
      <c r="F10744" s="3" t="s">
        <v>47539</v>
      </c>
      <c r="G10744" s="3" t="s">
        <v>12127</v>
      </c>
      <c r="H10744" s="3" t="s">
        <v>47540</v>
      </c>
    </row>
    <row r="10745" spans="1:8" ht="58" x14ac:dyDescent="0.35">
      <c r="A10745" s="4">
        <v>188268</v>
      </c>
      <c r="B10745" s="1">
        <v>45272</v>
      </c>
      <c r="C10745" s="2">
        <v>0.48592592592592593</v>
      </c>
      <c r="D10745" s="3" t="s">
        <v>47542</v>
      </c>
      <c r="E10745" s="3" t="s">
        <v>47545</v>
      </c>
      <c r="F10745" s="3" t="s">
        <v>47543</v>
      </c>
      <c r="G10745" s="3" t="s">
        <v>11661</v>
      </c>
      <c r="H10745" s="3" t="s">
        <v>47544</v>
      </c>
    </row>
    <row r="10746" spans="1:8" ht="43.5" x14ac:dyDescent="0.35">
      <c r="A10746" s="4">
        <v>208025</v>
      </c>
      <c r="B10746" s="1">
        <v>45272</v>
      </c>
      <c r="C10746" s="2">
        <v>0.48636574074074074</v>
      </c>
      <c r="D10746" s="3" t="s">
        <v>12372</v>
      </c>
      <c r="E10746" s="3" t="s">
        <v>47548</v>
      </c>
      <c r="F10746" s="3" t="s">
        <v>47546</v>
      </c>
      <c r="G10746" s="3" t="s">
        <v>47547</v>
      </c>
      <c r="H10746" s="3" t="s">
        <v>11317</v>
      </c>
    </row>
    <row r="10747" spans="1:8" ht="72.5" x14ac:dyDescent="0.35">
      <c r="A10747" s="4">
        <v>43738</v>
      </c>
      <c r="B10747" s="1">
        <v>45272</v>
      </c>
      <c r="C10747" s="2">
        <v>0.48868055555555556</v>
      </c>
      <c r="D10747" s="3" t="s">
        <v>47549</v>
      </c>
      <c r="E10747" s="3" t="s">
        <v>47552</v>
      </c>
      <c r="F10747" s="3" t="s">
        <v>47550</v>
      </c>
      <c r="G10747" s="3" t="s">
        <v>13020</v>
      </c>
      <c r="H10747" s="3" t="s">
        <v>47551</v>
      </c>
    </row>
    <row r="10748" spans="1:8" ht="72.5" x14ac:dyDescent="0.35">
      <c r="A10748" s="4">
        <v>7772</v>
      </c>
      <c r="B10748" s="1">
        <v>45272</v>
      </c>
      <c r="C10748" s="2">
        <v>0.48973379629629626</v>
      </c>
      <c r="D10748" s="3" t="s">
        <v>47553</v>
      </c>
      <c r="E10748" s="3" t="s">
        <v>47556</v>
      </c>
      <c r="F10748" s="3" t="s">
        <v>47554</v>
      </c>
      <c r="G10748" s="3" t="s">
        <v>11799</v>
      </c>
      <c r="H10748" s="3" t="s">
        <v>47555</v>
      </c>
    </row>
    <row r="10749" spans="1:8" ht="72.5" x14ac:dyDescent="0.35">
      <c r="A10749" s="4">
        <v>47749</v>
      </c>
      <c r="B10749" s="1">
        <v>45272</v>
      </c>
      <c r="C10749" s="2">
        <v>0.49163194444444441</v>
      </c>
      <c r="D10749" s="3" t="s">
        <v>985</v>
      </c>
      <c r="E10749" s="3" t="s">
        <v>47560</v>
      </c>
      <c r="F10749" s="3" t="s">
        <v>47557</v>
      </c>
      <c r="G10749" s="3" t="s">
        <v>47558</v>
      </c>
      <c r="H10749" s="3" t="s">
        <v>47559</v>
      </c>
    </row>
    <row r="10750" spans="1:8" ht="43.5" x14ac:dyDescent="0.35">
      <c r="A10750" s="4">
        <v>6425</v>
      </c>
      <c r="B10750" s="1">
        <v>45272</v>
      </c>
      <c r="C10750" s="2">
        <v>0.4946875</v>
      </c>
      <c r="D10750" s="3" t="s">
        <v>10659</v>
      </c>
      <c r="E10750" s="3" t="s">
        <v>15377</v>
      </c>
      <c r="F10750" s="3" t="s">
        <v>11242</v>
      </c>
      <c r="G10750" s="3" t="s">
        <v>15377</v>
      </c>
      <c r="H10750" s="3" t="s">
        <v>14267</v>
      </c>
    </row>
    <row r="10751" spans="1:8" ht="43.5" x14ac:dyDescent="0.35">
      <c r="A10751" s="4">
        <v>46463</v>
      </c>
      <c r="B10751" s="1">
        <v>45272</v>
      </c>
      <c r="C10751" s="2">
        <v>0.49488425925925927</v>
      </c>
      <c r="D10751" s="3" t="s">
        <v>47561</v>
      </c>
      <c r="E10751" s="3" t="s">
        <v>916</v>
      </c>
      <c r="F10751" s="3" t="s">
        <v>852</v>
      </c>
      <c r="G10751" s="3" t="s">
        <v>47562</v>
      </c>
      <c r="H10751" s="3" t="s">
        <v>45738</v>
      </c>
    </row>
    <row r="10752" spans="1:8" ht="87" x14ac:dyDescent="0.35">
      <c r="A10752" s="4">
        <v>1337</v>
      </c>
      <c r="B10752" s="1">
        <v>45272</v>
      </c>
      <c r="C10752" s="2">
        <v>0.49494212962962963</v>
      </c>
      <c r="D10752" s="3" t="s">
        <v>47563</v>
      </c>
      <c r="E10752" s="3" t="s">
        <v>47567</v>
      </c>
      <c r="F10752" s="3" t="s">
        <v>47564</v>
      </c>
      <c r="G10752" s="3" t="s">
        <v>47565</v>
      </c>
      <c r="H10752" s="3" t="s">
        <v>47566</v>
      </c>
    </row>
    <row r="10753" spans="1:8" x14ac:dyDescent="0.35">
      <c r="A10753" s="4">
        <v>89201</v>
      </c>
      <c r="B10753" s="1">
        <v>45272</v>
      </c>
      <c r="C10753" s="2">
        <v>0.49513888888888885</v>
      </c>
      <c r="D10753" s="3" t="s">
        <v>395</v>
      </c>
      <c r="E10753" s="3" t="s">
        <v>47568</v>
      </c>
      <c r="F10753" s="3" t="s">
        <v>1339</v>
      </c>
      <c r="G10753" s="3" t="s">
        <v>10811</v>
      </c>
      <c r="H10753" s="3" t="s">
        <v>12507</v>
      </c>
    </row>
    <row r="10754" spans="1:8" ht="29" x14ac:dyDescent="0.35">
      <c r="A10754" s="4">
        <v>198746</v>
      </c>
      <c r="B10754" s="1">
        <v>45272</v>
      </c>
      <c r="C10754" s="2">
        <v>0.49722222222222223</v>
      </c>
      <c r="D10754" s="3" t="s">
        <v>1933</v>
      </c>
      <c r="E10754" s="3" t="s">
        <v>47571</v>
      </c>
      <c r="F10754" s="3" t="s">
        <v>47569</v>
      </c>
      <c r="G10754" s="3" t="s">
        <v>12600</v>
      </c>
      <c r="H10754" s="3" t="s">
        <v>47570</v>
      </c>
    </row>
    <row r="10755" spans="1:8" ht="58" x14ac:dyDescent="0.35">
      <c r="A10755" s="4">
        <v>200859</v>
      </c>
      <c r="B10755" s="1">
        <v>45272</v>
      </c>
      <c r="C10755" s="2">
        <v>0.49858796296296298</v>
      </c>
      <c r="D10755" s="3" t="s">
        <v>1288</v>
      </c>
      <c r="E10755" s="3" t="s">
        <v>47572</v>
      </c>
      <c r="F10755" s="3" t="s">
        <v>11242</v>
      </c>
      <c r="G10755" s="3" t="s">
        <v>47572</v>
      </c>
      <c r="H10755" s="3" t="s">
        <v>47573</v>
      </c>
    </row>
    <row r="10756" spans="1:8" ht="72.5" x14ac:dyDescent="0.35">
      <c r="A10756" s="4">
        <v>59437</v>
      </c>
      <c r="B10756" s="1">
        <v>45272</v>
      </c>
      <c r="C10756" s="2">
        <v>0.50563657407407414</v>
      </c>
      <c r="D10756" s="3" t="s">
        <v>47574</v>
      </c>
      <c r="E10756" s="3" t="s">
        <v>47577</v>
      </c>
      <c r="F10756" s="3" t="s">
        <v>47575</v>
      </c>
      <c r="G10756" s="3" t="s">
        <v>11585</v>
      </c>
      <c r="H10756" s="3" t="s">
        <v>47576</v>
      </c>
    </row>
    <row r="10757" spans="1:8" ht="43.5" x14ac:dyDescent="0.35">
      <c r="A10757" s="4">
        <v>70173</v>
      </c>
      <c r="B10757" s="1">
        <v>45272</v>
      </c>
      <c r="C10757" s="2">
        <v>0.51009259259259265</v>
      </c>
      <c r="D10757" s="3" t="s">
        <v>47578</v>
      </c>
      <c r="E10757" s="3" t="s">
        <v>47582</v>
      </c>
      <c r="F10757" s="3" t="s">
        <v>47579</v>
      </c>
      <c r="G10757" s="3" t="s">
        <v>47580</v>
      </c>
      <c r="H10757" s="3" t="s">
        <v>47581</v>
      </c>
    </row>
    <row r="10758" spans="1:8" ht="43.5" x14ac:dyDescent="0.35">
      <c r="A10758" s="4">
        <v>36518</v>
      </c>
      <c r="B10758" s="1">
        <v>45272</v>
      </c>
      <c r="C10758" s="2">
        <v>0.51436342592592588</v>
      </c>
      <c r="D10758" s="3" t="s">
        <v>11473</v>
      </c>
      <c r="E10758" s="3" t="s">
        <v>11205</v>
      </c>
      <c r="F10758" s="3" t="s">
        <v>47583</v>
      </c>
      <c r="G10758" s="3" t="s">
        <v>11285</v>
      </c>
      <c r="H10758" s="3" t="s">
        <v>47584</v>
      </c>
    </row>
    <row r="10759" spans="1:8" ht="58" x14ac:dyDescent="0.35">
      <c r="A10759" s="4">
        <v>207022</v>
      </c>
      <c r="B10759" s="1">
        <v>45272</v>
      </c>
      <c r="C10759" s="2">
        <v>0.51462962962962966</v>
      </c>
      <c r="D10759" s="3" t="s">
        <v>47585</v>
      </c>
      <c r="E10759" s="3" t="s">
        <v>47588</v>
      </c>
      <c r="F10759" s="3" t="s">
        <v>47586</v>
      </c>
      <c r="G10759" s="3" t="s">
        <v>11021</v>
      </c>
      <c r="H10759" s="3" t="s">
        <v>47587</v>
      </c>
    </row>
    <row r="10760" spans="1:8" ht="58" x14ac:dyDescent="0.35">
      <c r="A10760" s="4">
        <v>207022</v>
      </c>
      <c r="B10760" s="1">
        <v>45272</v>
      </c>
      <c r="C10760" s="2">
        <v>0.51534722222222229</v>
      </c>
      <c r="D10760" s="3" t="s">
        <v>47585</v>
      </c>
      <c r="E10760" s="3" t="s">
        <v>47588</v>
      </c>
      <c r="F10760" s="3" t="s">
        <v>47586</v>
      </c>
      <c r="G10760" s="3" t="s">
        <v>11021</v>
      </c>
      <c r="H10760" s="3" t="s">
        <v>47589</v>
      </c>
    </row>
    <row r="10761" spans="1:8" ht="58" x14ac:dyDescent="0.35">
      <c r="A10761" s="4">
        <v>11013</v>
      </c>
      <c r="B10761" s="1">
        <v>45272</v>
      </c>
      <c r="C10761" s="2">
        <v>0.52006944444444447</v>
      </c>
      <c r="D10761" s="3" t="s">
        <v>47590</v>
      </c>
      <c r="E10761" s="3" t="s">
        <v>47594</v>
      </c>
      <c r="F10761" s="3" t="s">
        <v>47591</v>
      </c>
      <c r="G10761" s="3" t="s">
        <v>47592</v>
      </c>
      <c r="H10761" s="3" t="s">
        <v>47593</v>
      </c>
    </row>
    <row r="10762" spans="1:8" ht="87" x14ac:dyDescent="0.35">
      <c r="A10762" s="4">
        <v>177598</v>
      </c>
      <c r="B10762" s="1">
        <v>45272</v>
      </c>
      <c r="C10762" s="2">
        <v>0.52623842592592596</v>
      </c>
      <c r="D10762" s="3" t="s">
        <v>47595</v>
      </c>
      <c r="E10762" s="3" t="s">
        <v>13522</v>
      </c>
      <c r="F10762" s="3" t="s">
        <v>24010</v>
      </c>
      <c r="G10762" s="3" t="s">
        <v>13035</v>
      </c>
      <c r="H10762" s="3" t="s">
        <v>47596</v>
      </c>
    </row>
    <row r="10763" spans="1:8" ht="58" x14ac:dyDescent="0.35">
      <c r="A10763" s="4">
        <v>145067</v>
      </c>
      <c r="B10763" s="1">
        <v>45272</v>
      </c>
      <c r="C10763" s="2">
        <v>0.52812500000000007</v>
      </c>
      <c r="D10763" s="3" t="s">
        <v>985</v>
      </c>
      <c r="E10763" s="3" t="s">
        <v>47599</v>
      </c>
      <c r="F10763" s="3" t="s">
        <v>47597</v>
      </c>
      <c r="G10763" s="3" t="s">
        <v>11080</v>
      </c>
      <c r="H10763" s="3" t="s">
        <v>47598</v>
      </c>
    </row>
    <row r="10764" spans="1:8" x14ac:dyDescent="0.35">
      <c r="A10764" s="4">
        <v>90439</v>
      </c>
      <c r="B10764" s="1">
        <v>45272</v>
      </c>
      <c r="C10764" s="2">
        <v>0.53091435185185187</v>
      </c>
      <c r="D10764" s="3" t="s">
        <v>755</v>
      </c>
      <c r="E10764" s="3" t="s">
        <v>47600</v>
      </c>
      <c r="F10764" s="3" t="s">
        <v>12739</v>
      </c>
      <c r="G10764" s="3" t="s">
        <v>47600</v>
      </c>
      <c r="H10764" s="3" t="s">
        <v>11731</v>
      </c>
    </row>
    <row r="10765" spans="1:8" ht="72.5" x14ac:dyDescent="0.35">
      <c r="A10765" s="4">
        <v>39220</v>
      </c>
      <c r="B10765" s="1">
        <v>45272</v>
      </c>
      <c r="C10765" s="2">
        <v>0.53099537037037037</v>
      </c>
      <c r="D10765" s="3" t="s">
        <v>47601</v>
      </c>
      <c r="E10765" s="3" t="s">
        <v>47603</v>
      </c>
      <c r="F10765" s="3" t="s">
        <v>47602</v>
      </c>
      <c r="G10765" s="3" t="s">
        <v>11021</v>
      </c>
      <c r="H10765" s="3" t="s">
        <v>11776</v>
      </c>
    </row>
    <row r="10766" spans="1:8" ht="72.5" x14ac:dyDescent="0.35">
      <c r="A10766" s="4">
        <v>176316</v>
      </c>
      <c r="B10766" s="1">
        <v>45272</v>
      </c>
      <c r="C10766" s="2">
        <v>0.53543981481481484</v>
      </c>
      <c r="D10766" s="3" t="s">
        <v>12372</v>
      </c>
      <c r="E10766" s="3" t="s">
        <v>47606</v>
      </c>
      <c r="F10766" s="3" t="s">
        <v>47604</v>
      </c>
      <c r="G10766" s="3" t="s">
        <v>47605</v>
      </c>
      <c r="H10766" s="3" t="s">
        <v>13326</v>
      </c>
    </row>
    <row r="10767" spans="1:8" ht="72.5" x14ac:dyDescent="0.35">
      <c r="A10767" s="4">
        <v>209793</v>
      </c>
      <c r="B10767" s="1">
        <v>45272</v>
      </c>
      <c r="C10767" s="2">
        <v>0.53722222222222216</v>
      </c>
      <c r="D10767" s="3" t="s">
        <v>47607</v>
      </c>
      <c r="E10767" s="3" t="s">
        <v>47611</v>
      </c>
      <c r="F10767" s="3" t="s">
        <v>47608</v>
      </c>
      <c r="G10767" s="3" t="s">
        <v>47609</v>
      </c>
      <c r="H10767" s="3" t="s">
        <v>47610</v>
      </c>
    </row>
    <row r="10768" spans="1:8" ht="43.5" x14ac:dyDescent="0.35">
      <c r="A10768" s="4">
        <v>4418</v>
      </c>
      <c r="B10768" s="1">
        <v>45272</v>
      </c>
      <c r="C10768" s="2">
        <v>0.53831018518518514</v>
      </c>
      <c r="D10768" s="3" t="s">
        <v>47612</v>
      </c>
      <c r="E10768" s="3" t="s">
        <v>47615</v>
      </c>
      <c r="F10768" s="3" t="s">
        <v>47613</v>
      </c>
      <c r="G10768" s="3" t="s">
        <v>12415</v>
      </c>
      <c r="H10768" s="3" t="s">
        <v>47614</v>
      </c>
    </row>
    <row r="10769" spans="1:8" ht="29" x14ac:dyDescent="0.35">
      <c r="A10769" s="4">
        <v>144815</v>
      </c>
      <c r="B10769" s="1">
        <v>45272</v>
      </c>
      <c r="C10769" s="2">
        <v>0.54093749999999996</v>
      </c>
      <c r="D10769" s="3" t="s">
        <v>892</v>
      </c>
      <c r="E10769" s="3" t="s">
        <v>47617</v>
      </c>
      <c r="F10769" s="3" t="s">
        <v>47616</v>
      </c>
      <c r="G10769" s="3" t="s">
        <v>11021</v>
      </c>
      <c r="H10769" s="3" t="s">
        <v>11777</v>
      </c>
    </row>
    <row r="10770" spans="1:8" ht="29" x14ac:dyDescent="0.35">
      <c r="A10770" s="4">
        <v>42933</v>
      </c>
      <c r="B10770" s="1">
        <v>45272</v>
      </c>
      <c r="C10770" s="2">
        <v>0.54270833333333335</v>
      </c>
      <c r="D10770" s="3" t="s">
        <v>47618</v>
      </c>
      <c r="E10770" s="3" t="s">
        <v>14608</v>
      </c>
      <c r="F10770" s="3" t="s">
        <v>47619</v>
      </c>
      <c r="G10770" s="3" t="s">
        <v>47620</v>
      </c>
      <c r="H10770" s="3" t="s">
        <v>47621</v>
      </c>
    </row>
    <row r="10771" spans="1:8" ht="29" x14ac:dyDescent="0.35">
      <c r="A10771" s="4">
        <v>209749</v>
      </c>
      <c r="B10771" s="1">
        <v>45272</v>
      </c>
      <c r="C10771" s="2">
        <v>0.54652777777777783</v>
      </c>
      <c r="D10771" s="3" t="s">
        <v>47622</v>
      </c>
      <c r="E10771" s="3" t="s">
        <v>47625</v>
      </c>
      <c r="F10771" s="3" t="s">
        <v>47623</v>
      </c>
      <c r="G10771" s="3" t="s">
        <v>11378</v>
      </c>
      <c r="H10771" s="3" t="s">
        <v>47624</v>
      </c>
    </row>
    <row r="10772" spans="1:8" x14ac:dyDescent="0.35">
      <c r="A10772" s="4">
        <v>203529</v>
      </c>
      <c r="B10772" s="1">
        <v>45272</v>
      </c>
      <c r="C10772" s="2">
        <v>0.54903935185185182</v>
      </c>
      <c r="D10772" s="3" t="s">
        <v>47626</v>
      </c>
      <c r="E10772" s="3" t="s">
        <v>47630</v>
      </c>
      <c r="F10772" s="3" t="s">
        <v>47627</v>
      </c>
      <c r="G10772" s="3" t="s">
        <v>47628</v>
      </c>
      <c r="H10772" s="3" t="s">
        <v>47629</v>
      </c>
    </row>
    <row r="10773" spans="1:8" x14ac:dyDescent="0.35">
      <c r="A10773" s="4">
        <v>91789</v>
      </c>
      <c r="B10773" s="1">
        <v>45272</v>
      </c>
      <c r="C10773" s="2">
        <v>0.55920138888888882</v>
      </c>
      <c r="D10773" s="3" t="s">
        <v>10615</v>
      </c>
      <c r="E10773" s="3" t="s">
        <v>10565</v>
      </c>
      <c r="F10773" s="3" t="s">
        <v>45771</v>
      </c>
      <c r="G10773" s="3" t="s">
        <v>10565</v>
      </c>
      <c r="H10773" s="3" t="s">
        <v>11731</v>
      </c>
    </row>
    <row r="10774" spans="1:8" ht="29" x14ac:dyDescent="0.35">
      <c r="A10774" s="4">
        <v>87764</v>
      </c>
      <c r="B10774" s="1">
        <v>45272</v>
      </c>
      <c r="C10774" s="2">
        <v>0.5710763888888889</v>
      </c>
      <c r="D10774" s="3" t="s">
        <v>233</v>
      </c>
      <c r="E10774" s="3" t="s">
        <v>47632</v>
      </c>
      <c r="F10774" s="3" t="s">
        <v>47631</v>
      </c>
      <c r="G10774" s="3" t="s">
        <v>1268</v>
      </c>
      <c r="H10774" s="3" t="s">
        <v>10977</v>
      </c>
    </row>
    <row r="10775" spans="1:8" ht="217.5" x14ac:dyDescent="0.35">
      <c r="A10775" s="4">
        <v>209279</v>
      </c>
      <c r="B10775" s="1">
        <v>45272</v>
      </c>
      <c r="C10775" s="2">
        <v>0.57246527777777778</v>
      </c>
      <c r="D10775" s="3" t="s">
        <v>47633</v>
      </c>
      <c r="E10775" s="3" t="s">
        <v>47637</v>
      </c>
      <c r="F10775" s="3" t="s">
        <v>47634</v>
      </c>
      <c r="G10775" s="3" t="s">
        <v>47635</v>
      </c>
      <c r="H10775" s="3" t="s">
        <v>47636</v>
      </c>
    </row>
    <row r="10776" spans="1:8" ht="87" x14ac:dyDescent="0.35">
      <c r="A10776" s="4">
        <v>79430</v>
      </c>
      <c r="B10776" s="1">
        <v>45272</v>
      </c>
      <c r="C10776" s="2">
        <v>0.57399305555555558</v>
      </c>
      <c r="D10776" s="3" t="s">
        <v>10576</v>
      </c>
      <c r="E10776" s="3" t="s">
        <v>15393</v>
      </c>
      <c r="F10776" s="3" t="s">
        <v>47638</v>
      </c>
      <c r="G10776" s="3" t="s">
        <v>15392</v>
      </c>
      <c r="H10776" s="3" t="s">
        <v>47639</v>
      </c>
    </row>
    <row r="10777" spans="1:8" ht="72.5" x14ac:dyDescent="0.35">
      <c r="A10777" s="4">
        <v>13577</v>
      </c>
      <c r="B10777" s="1">
        <v>45272</v>
      </c>
      <c r="C10777" s="2">
        <v>0.57803240740740736</v>
      </c>
      <c r="D10777" s="3" t="s">
        <v>47640</v>
      </c>
      <c r="E10777" s="3" t="s">
        <v>47643</v>
      </c>
      <c r="F10777" s="3" t="s">
        <v>47641</v>
      </c>
      <c r="G10777" s="3" t="s">
        <v>13535</v>
      </c>
      <c r="H10777" s="3" t="s">
        <v>47642</v>
      </c>
    </row>
    <row r="10778" spans="1:8" ht="29" x14ac:dyDescent="0.35">
      <c r="A10778" s="4">
        <v>17333</v>
      </c>
      <c r="B10778" s="1">
        <v>45272</v>
      </c>
      <c r="C10778" s="2">
        <v>0.57892361111111112</v>
      </c>
      <c r="D10778" s="3" t="s">
        <v>233</v>
      </c>
      <c r="E10778" s="3" t="s">
        <v>47647</v>
      </c>
      <c r="F10778" s="3" t="s">
        <v>47644</v>
      </c>
      <c r="G10778" s="3" t="s">
        <v>47645</v>
      </c>
      <c r="H10778" s="3" t="s">
        <v>47646</v>
      </c>
    </row>
    <row r="10779" spans="1:8" ht="58" x14ac:dyDescent="0.35">
      <c r="A10779" s="4">
        <v>108299</v>
      </c>
      <c r="B10779" s="1">
        <v>45272</v>
      </c>
      <c r="C10779" s="2">
        <v>0.58140046296296299</v>
      </c>
      <c r="D10779" s="3" t="s">
        <v>1473</v>
      </c>
      <c r="E10779" s="3" t="s">
        <v>13568</v>
      </c>
      <c r="F10779" s="3" t="s">
        <v>47648</v>
      </c>
      <c r="G10779" s="3" t="s">
        <v>47649</v>
      </c>
      <c r="H10779" s="3" t="s">
        <v>47650</v>
      </c>
    </row>
    <row r="10780" spans="1:8" ht="72.5" x14ac:dyDescent="0.35">
      <c r="A10780" s="4">
        <v>45753</v>
      </c>
      <c r="B10780" s="1">
        <v>45272</v>
      </c>
      <c r="C10780" s="2">
        <v>0.58325231481481488</v>
      </c>
      <c r="D10780" s="3" t="s">
        <v>10373</v>
      </c>
      <c r="E10780" s="3" t="s">
        <v>47653</v>
      </c>
      <c r="F10780" s="3" t="s">
        <v>47651</v>
      </c>
      <c r="G10780" s="3" t="s">
        <v>47652</v>
      </c>
      <c r="H10780" s="3" t="s">
        <v>10295</v>
      </c>
    </row>
    <row r="10781" spans="1:8" ht="58" x14ac:dyDescent="0.35">
      <c r="A10781" s="4">
        <v>79992</v>
      </c>
      <c r="B10781" s="1">
        <v>45272</v>
      </c>
      <c r="C10781" s="2">
        <v>0.58519675925925929</v>
      </c>
      <c r="D10781" s="3" t="s">
        <v>47654</v>
      </c>
      <c r="E10781" s="3" t="s">
        <v>47657</v>
      </c>
      <c r="F10781" s="3" t="s">
        <v>47655</v>
      </c>
      <c r="G10781" s="3" t="s">
        <v>11524</v>
      </c>
      <c r="H10781" s="3" t="s">
        <v>47656</v>
      </c>
    </row>
    <row r="10782" spans="1:8" ht="101.5" x14ac:dyDescent="0.35">
      <c r="A10782" s="4">
        <v>43053</v>
      </c>
      <c r="B10782" s="1">
        <v>45272</v>
      </c>
      <c r="C10782" s="2">
        <v>0.58625000000000005</v>
      </c>
      <c r="D10782" s="3" t="s">
        <v>10412</v>
      </c>
      <c r="E10782" s="3" t="s">
        <v>47661</v>
      </c>
      <c r="F10782" s="3" t="s">
        <v>47658</v>
      </c>
      <c r="G10782" s="3" t="s">
        <v>47659</v>
      </c>
      <c r="H10782" s="3" t="s">
        <v>47660</v>
      </c>
    </row>
    <row r="10783" spans="1:8" ht="87" x14ac:dyDescent="0.35">
      <c r="A10783" s="4">
        <v>5462</v>
      </c>
      <c r="B10783" s="1">
        <v>45272</v>
      </c>
      <c r="C10783" s="2">
        <v>0.58747685185185183</v>
      </c>
      <c r="D10783" s="3" t="s">
        <v>47662</v>
      </c>
      <c r="E10783" s="3" t="s">
        <v>47666</v>
      </c>
      <c r="F10783" s="3" t="s">
        <v>47663</v>
      </c>
      <c r="G10783" s="3" t="s">
        <v>47664</v>
      </c>
      <c r="H10783" s="3" t="s">
        <v>47665</v>
      </c>
    </row>
    <row r="10784" spans="1:8" ht="58" x14ac:dyDescent="0.35">
      <c r="A10784" s="4">
        <v>76971</v>
      </c>
      <c r="B10784" s="1">
        <v>45272</v>
      </c>
      <c r="C10784" s="2">
        <v>0.59037037037037032</v>
      </c>
      <c r="D10784" s="3" t="s">
        <v>985</v>
      </c>
      <c r="E10784" s="3" t="s">
        <v>14484</v>
      </c>
      <c r="F10784" s="3" t="s">
        <v>11953</v>
      </c>
      <c r="G10784" s="3" t="s">
        <v>14484</v>
      </c>
      <c r="H10784" s="3" t="s">
        <v>10726</v>
      </c>
    </row>
    <row r="10785" spans="1:8" ht="87" x14ac:dyDescent="0.35">
      <c r="A10785" s="4">
        <v>7855</v>
      </c>
      <c r="B10785" s="1">
        <v>45272</v>
      </c>
      <c r="C10785" s="2">
        <v>0.59313657407407405</v>
      </c>
      <c r="D10785" s="3" t="s">
        <v>47667</v>
      </c>
      <c r="E10785" s="3" t="s">
        <v>47671</v>
      </c>
      <c r="F10785" s="3" t="s">
        <v>47668</v>
      </c>
      <c r="G10785" s="3" t="s">
        <v>47669</v>
      </c>
      <c r="H10785" s="3" t="s">
        <v>47670</v>
      </c>
    </row>
    <row r="10786" spans="1:8" ht="29" x14ac:dyDescent="0.35">
      <c r="A10786" s="4">
        <v>40137</v>
      </c>
      <c r="B10786" s="1">
        <v>45272</v>
      </c>
      <c r="C10786" s="2">
        <v>0.59489583333333329</v>
      </c>
      <c r="D10786" s="3" t="s">
        <v>11515</v>
      </c>
      <c r="E10786" s="3" t="s">
        <v>47675</v>
      </c>
      <c r="F10786" s="3" t="s">
        <v>47672</v>
      </c>
      <c r="G10786" s="3" t="s">
        <v>47673</v>
      </c>
      <c r="H10786" s="3" t="s">
        <v>47674</v>
      </c>
    </row>
    <row r="10787" spans="1:8" ht="58" x14ac:dyDescent="0.35">
      <c r="A10787" s="4">
        <v>38063</v>
      </c>
      <c r="B10787" s="1">
        <v>45272</v>
      </c>
      <c r="C10787" s="2">
        <v>0.59505787037037039</v>
      </c>
      <c r="D10787" s="3" t="s">
        <v>1933</v>
      </c>
      <c r="E10787" s="3" t="s">
        <v>47679</v>
      </c>
      <c r="F10787" s="3" t="s">
        <v>47676</v>
      </c>
      <c r="G10787" s="3" t="s">
        <v>47677</v>
      </c>
      <c r="H10787" s="3" t="s">
        <v>47678</v>
      </c>
    </row>
    <row r="10788" spans="1:8" ht="43.5" x14ac:dyDescent="0.35">
      <c r="A10788" s="4">
        <v>203529</v>
      </c>
      <c r="B10788" s="1">
        <v>45272</v>
      </c>
      <c r="C10788" s="2">
        <v>0.59565972222222219</v>
      </c>
      <c r="D10788" s="3" t="s">
        <v>47680</v>
      </c>
      <c r="E10788" s="3" t="s">
        <v>47681</v>
      </c>
      <c r="F10788" s="3" t="s">
        <v>14465</v>
      </c>
      <c r="G10788" s="3" t="s">
        <v>47681</v>
      </c>
      <c r="H10788" s="3" t="s">
        <v>47682</v>
      </c>
    </row>
    <row r="10789" spans="1:8" ht="58" x14ac:dyDescent="0.35">
      <c r="A10789" s="4">
        <v>9211</v>
      </c>
      <c r="B10789" s="1">
        <v>45272</v>
      </c>
      <c r="C10789" s="2">
        <v>0.59751157407407407</v>
      </c>
      <c r="D10789" s="3" t="s">
        <v>12574</v>
      </c>
      <c r="E10789" s="3" t="s">
        <v>35441</v>
      </c>
      <c r="F10789" s="3" t="s">
        <v>47683</v>
      </c>
      <c r="G10789" s="3" t="s">
        <v>47684</v>
      </c>
      <c r="H10789" s="3" t="s">
        <v>12587</v>
      </c>
    </row>
    <row r="10790" spans="1:8" ht="29" x14ac:dyDescent="0.35">
      <c r="A10790" s="4">
        <v>159255</v>
      </c>
      <c r="B10790" s="1">
        <v>45272</v>
      </c>
      <c r="C10790" s="2">
        <v>0.59920138888888885</v>
      </c>
      <c r="D10790" s="3" t="s">
        <v>47685</v>
      </c>
      <c r="E10790" s="3" t="s">
        <v>47686</v>
      </c>
      <c r="F10790" s="3" t="s">
        <v>14092</v>
      </c>
      <c r="G10790" s="3" t="s">
        <v>14159</v>
      </c>
      <c r="H10790" s="3" t="s">
        <v>254</v>
      </c>
    </row>
    <row r="10791" spans="1:8" ht="72.5" x14ac:dyDescent="0.35">
      <c r="A10791" s="4">
        <v>52315</v>
      </c>
      <c r="B10791" s="1">
        <v>45272</v>
      </c>
      <c r="C10791" s="2">
        <v>0.60201388888888896</v>
      </c>
      <c r="D10791" s="3" t="s">
        <v>47687</v>
      </c>
      <c r="E10791" s="3" t="s">
        <v>47691</v>
      </c>
      <c r="F10791" s="3" t="s">
        <v>47688</v>
      </c>
      <c r="G10791" s="3" t="s">
        <v>47689</v>
      </c>
      <c r="H10791" s="3" t="s">
        <v>47690</v>
      </c>
    </row>
    <row r="10792" spans="1:8" ht="116" x14ac:dyDescent="0.35">
      <c r="A10792" s="4">
        <v>107845</v>
      </c>
      <c r="B10792" s="1">
        <v>45272</v>
      </c>
      <c r="C10792" s="2">
        <v>0.60303240740740738</v>
      </c>
      <c r="D10792" s="3" t="s">
        <v>47692</v>
      </c>
      <c r="E10792" s="3" t="s">
        <v>22665</v>
      </c>
      <c r="F10792" s="3" t="s">
        <v>47693</v>
      </c>
      <c r="G10792" s="3" t="s">
        <v>47694</v>
      </c>
      <c r="H10792" s="3" t="s">
        <v>47695</v>
      </c>
    </row>
    <row r="10793" spans="1:8" ht="29" x14ac:dyDescent="0.35">
      <c r="A10793" s="4">
        <v>82222</v>
      </c>
      <c r="B10793" s="1">
        <v>45272</v>
      </c>
      <c r="C10793" s="2">
        <v>0.60346064814814815</v>
      </c>
      <c r="D10793" s="3" t="s">
        <v>1702</v>
      </c>
      <c r="E10793" s="3" t="s">
        <v>47697</v>
      </c>
      <c r="F10793" s="3" t="s">
        <v>13156</v>
      </c>
      <c r="G10793" s="3" t="s">
        <v>47696</v>
      </c>
      <c r="H10793" s="3" t="s">
        <v>14362</v>
      </c>
    </row>
    <row r="10794" spans="1:8" ht="29" x14ac:dyDescent="0.35">
      <c r="A10794" s="4">
        <v>120177</v>
      </c>
      <c r="B10794" s="1">
        <v>45272</v>
      </c>
      <c r="C10794" s="2">
        <v>0.60350694444444442</v>
      </c>
      <c r="D10794" s="3" t="s">
        <v>47698</v>
      </c>
      <c r="E10794" s="3" t="s">
        <v>47701</v>
      </c>
      <c r="F10794" s="3" t="s">
        <v>47699</v>
      </c>
      <c r="G10794" s="3" t="s">
        <v>47700</v>
      </c>
      <c r="H10794" s="3" t="s">
        <v>10306</v>
      </c>
    </row>
    <row r="10795" spans="1:8" x14ac:dyDescent="0.35">
      <c r="A10795" s="4">
        <v>34704</v>
      </c>
      <c r="B10795" s="1">
        <v>45272</v>
      </c>
      <c r="C10795" s="2">
        <v>0.60408564814814814</v>
      </c>
      <c r="D10795" s="3" t="s">
        <v>892</v>
      </c>
      <c r="E10795" s="3" t="s">
        <v>11557</v>
      </c>
      <c r="F10795" s="3" t="s">
        <v>47702</v>
      </c>
      <c r="G10795" s="3" t="s">
        <v>10705</v>
      </c>
      <c r="H10795" s="3" t="s">
        <v>47703</v>
      </c>
    </row>
    <row r="10796" spans="1:8" ht="58" x14ac:dyDescent="0.35">
      <c r="A10796" s="4">
        <v>51108</v>
      </c>
      <c r="B10796" s="1">
        <v>45272</v>
      </c>
      <c r="C10796" s="2">
        <v>0.60657407407407404</v>
      </c>
      <c r="D10796" s="3" t="s">
        <v>10603</v>
      </c>
      <c r="E10796" s="3" t="s">
        <v>12749</v>
      </c>
      <c r="F10796" s="3" t="s">
        <v>47704</v>
      </c>
      <c r="G10796" s="3" t="s">
        <v>47705</v>
      </c>
      <c r="H10796" s="3" t="s">
        <v>47706</v>
      </c>
    </row>
    <row r="10797" spans="1:8" ht="43.5" x14ac:dyDescent="0.35">
      <c r="A10797" s="4">
        <v>59226</v>
      </c>
      <c r="B10797" s="1">
        <v>45272</v>
      </c>
      <c r="C10797" s="2">
        <v>0.6068634259259259</v>
      </c>
      <c r="D10797" s="3" t="s">
        <v>755</v>
      </c>
      <c r="E10797" s="3" t="s">
        <v>22736</v>
      </c>
      <c r="F10797" s="3" t="s">
        <v>47707</v>
      </c>
      <c r="G10797" s="3" t="s">
        <v>22736</v>
      </c>
      <c r="H10797" s="3" t="s">
        <v>47708</v>
      </c>
    </row>
    <row r="10798" spans="1:8" ht="58" x14ac:dyDescent="0.35">
      <c r="A10798" s="4">
        <v>34976</v>
      </c>
      <c r="B10798" s="1">
        <v>45272</v>
      </c>
      <c r="C10798" s="2">
        <v>0.6074074074074074</v>
      </c>
      <c r="D10798" s="3" t="s">
        <v>1933</v>
      </c>
      <c r="E10798" s="3" t="s">
        <v>13058</v>
      </c>
      <c r="F10798" s="3" t="s">
        <v>47709</v>
      </c>
      <c r="G10798" s="3" t="s">
        <v>47710</v>
      </c>
      <c r="H10798" s="3" t="s">
        <v>47711</v>
      </c>
    </row>
    <row r="10799" spans="1:8" ht="58" x14ac:dyDescent="0.35">
      <c r="A10799" s="4">
        <v>163602</v>
      </c>
      <c r="B10799" s="1">
        <v>45272</v>
      </c>
      <c r="C10799" s="2">
        <v>0.60870370370370364</v>
      </c>
      <c r="D10799" s="3" t="s">
        <v>47712</v>
      </c>
      <c r="E10799" s="3" t="s">
        <v>47716</v>
      </c>
      <c r="F10799" s="3" t="s">
        <v>47713</v>
      </c>
      <c r="G10799" s="3" t="s">
        <v>47714</v>
      </c>
      <c r="H10799" s="3" t="s">
        <v>47715</v>
      </c>
    </row>
    <row r="10800" spans="1:8" ht="43.5" x14ac:dyDescent="0.35">
      <c r="A10800" s="4">
        <v>97716</v>
      </c>
      <c r="B10800" s="1">
        <v>45272</v>
      </c>
      <c r="C10800" s="2">
        <v>0.61015046296296294</v>
      </c>
      <c r="D10800" s="3" t="s">
        <v>167</v>
      </c>
      <c r="E10800" s="3" t="s">
        <v>47719</v>
      </c>
      <c r="F10800" s="3" t="s">
        <v>47717</v>
      </c>
      <c r="G10800" s="3" t="s">
        <v>1315</v>
      </c>
      <c r="H10800" s="3" t="s">
        <v>47718</v>
      </c>
    </row>
    <row r="10801" spans="1:8" ht="87" x14ac:dyDescent="0.35">
      <c r="A10801" s="4">
        <v>46558</v>
      </c>
      <c r="B10801" s="1">
        <v>45272</v>
      </c>
      <c r="C10801" s="2">
        <v>0.61416666666666664</v>
      </c>
      <c r="D10801" s="3" t="s">
        <v>11433</v>
      </c>
      <c r="E10801" s="3" t="s">
        <v>15394</v>
      </c>
      <c r="F10801" s="3" t="s">
        <v>47720</v>
      </c>
      <c r="G10801" s="3" t="s">
        <v>15394</v>
      </c>
      <c r="H10801" s="3" t="s">
        <v>47721</v>
      </c>
    </row>
    <row r="10802" spans="1:8" ht="29" x14ac:dyDescent="0.35">
      <c r="A10802" s="4">
        <v>36576</v>
      </c>
      <c r="B10802" s="1">
        <v>45272</v>
      </c>
      <c r="C10802" s="2">
        <v>0.61655092592592597</v>
      </c>
      <c r="D10802" s="3" t="s">
        <v>47722</v>
      </c>
      <c r="E10802" s="3" t="s">
        <v>47726</v>
      </c>
      <c r="F10802" s="3" t="s">
        <v>47723</v>
      </c>
      <c r="G10802" s="3" t="s">
        <v>47724</v>
      </c>
      <c r="H10802" s="3" t="s">
        <v>47725</v>
      </c>
    </row>
    <row r="10803" spans="1:8" ht="29" x14ac:dyDescent="0.35">
      <c r="A10803" s="4">
        <v>101727</v>
      </c>
      <c r="B10803" s="1">
        <v>45272</v>
      </c>
      <c r="C10803" s="2">
        <v>0.61761574074074077</v>
      </c>
      <c r="D10803" s="3" t="s">
        <v>11515</v>
      </c>
      <c r="E10803" s="3" t="s">
        <v>47730</v>
      </c>
      <c r="F10803" s="3" t="s">
        <v>47727</v>
      </c>
      <c r="G10803" s="3" t="s">
        <v>47728</v>
      </c>
      <c r="H10803" s="3" t="s">
        <v>47729</v>
      </c>
    </row>
    <row r="10804" spans="1:8" ht="43.5" x14ac:dyDescent="0.35">
      <c r="A10804" s="4">
        <v>149370</v>
      </c>
      <c r="B10804" s="1">
        <v>45272</v>
      </c>
      <c r="C10804" s="2">
        <v>0.6234143518518519</v>
      </c>
      <c r="D10804" s="3" t="s">
        <v>1933</v>
      </c>
      <c r="E10804" s="3" t="s">
        <v>47732</v>
      </c>
      <c r="F10804" s="3" t="s">
        <v>14295</v>
      </c>
      <c r="G10804" s="3" t="s">
        <v>47731</v>
      </c>
      <c r="H10804" s="3" t="s">
        <v>46918</v>
      </c>
    </row>
    <row r="10805" spans="1:8" ht="72.5" x14ac:dyDescent="0.35">
      <c r="A10805" s="4">
        <v>50940</v>
      </c>
      <c r="B10805" s="1">
        <v>45272</v>
      </c>
      <c r="C10805" s="2">
        <v>0.62495370370370373</v>
      </c>
      <c r="D10805" s="3" t="s">
        <v>10574</v>
      </c>
      <c r="E10805" s="3" t="s">
        <v>47734</v>
      </c>
      <c r="F10805" s="3" t="s">
        <v>47733</v>
      </c>
      <c r="G10805" s="3" t="s">
        <v>10487</v>
      </c>
      <c r="H10805" s="3" t="s">
        <v>12288</v>
      </c>
    </row>
    <row r="10806" spans="1:8" ht="101.5" x14ac:dyDescent="0.35">
      <c r="A10806" s="4">
        <v>152590</v>
      </c>
      <c r="B10806" s="1">
        <v>45272</v>
      </c>
      <c r="C10806" s="2">
        <v>0.62643518518518515</v>
      </c>
      <c r="D10806" s="3" t="s">
        <v>10285</v>
      </c>
      <c r="E10806" s="3" t="s">
        <v>47737</v>
      </c>
      <c r="F10806" s="3" t="s">
        <v>47735</v>
      </c>
      <c r="G10806" s="3" t="s">
        <v>10575</v>
      </c>
      <c r="H10806" s="3" t="s">
        <v>47736</v>
      </c>
    </row>
    <row r="10807" spans="1:8" ht="58" x14ac:dyDescent="0.35">
      <c r="A10807" s="4">
        <v>33259</v>
      </c>
      <c r="B10807" s="1">
        <v>45272</v>
      </c>
      <c r="C10807" s="2">
        <v>0.62670138888888893</v>
      </c>
      <c r="D10807" s="3" t="s">
        <v>1403</v>
      </c>
      <c r="E10807" s="3" t="s">
        <v>47741</v>
      </c>
      <c r="F10807" s="3" t="s">
        <v>47738</v>
      </c>
      <c r="G10807" s="3" t="s">
        <v>47739</v>
      </c>
      <c r="H10807" s="3" t="s">
        <v>47740</v>
      </c>
    </row>
    <row r="10808" spans="1:8" ht="58" x14ac:dyDescent="0.35">
      <c r="A10808" s="4">
        <v>74781</v>
      </c>
      <c r="B10808" s="1">
        <v>45272</v>
      </c>
      <c r="C10808" s="2">
        <v>0.6288541666666666</v>
      </c>
      <c r="D10808" s="3" t="s">
        <v>47742</v>
      </c>
      <c r="E10808" s="3" t="s">
        <v>47745</v>
      </c>
      <c r="F10808" s="3" t="s">
        <v>47743</v>
      </c>
      <c r="G10808" s="3" t="s">
        <v>15388</v>
      </c>
      <c r="H10808" s="3" t="s">
        <v>47744</v>
      </c>
    </row>
    <row r="10809" spans="1:8" ht="43.5" x14ac:dyDescent="0.35">
      <c r="A10809" s="4">
        <v>40465</v>
      </c>
      <c r="B10809" s="1">
        <v>45272</v>
      </c>
      <c r="C10809" s="2">
        <v>0.62972222222222218</v>
      </c>
      <c r="D10809" s="3" t="s">
        <v>1933</v>
      </c>
      <c r="E10809" s="3" t="s">
        <v>13419</v>
      </c>
      <c r="F10809" s="3" t="s">
        <v>47746</v>
      </c>
      <c r="G10809" s="3" t="s">
        <v>47747</v>
      </c>
      <c r="H10809" s="3" t="s">
        <v>46918</v>
      </c>
    </row>
    <row r="10810" spans="1:8" ht="159.5" x14ac:dyDescent="0.35">
      <c r="A10810" s="4">
        <v>7126</v>
      </c>
      <c r="B10810" s="1">
        <v>45272</v>
      </c>
      <c r="C10810" s="2">
        <v>0.63261574074074078</v>
      </c>
      <c r="D10810" s="3" t="s">
        <v>47748</v>
      </c>
      <c r="E10810" s="3" t="s">
        <v>47751</v>
      </c>
      <c r="F10810" s="3" t="s">
        <v>47749</v>
      </c>
      <c r="G10810" s="3" t="s">
        <v>11524</v>
      </c>
      <c r="H10810" s="3" t="s">
        <v>47750</v>
      </c>
    </row>
    <row r="10811" spans="1:8" ht="58" x14ac:dyDescent="0.35">
      <c r="A10811" s="4">
        <v>198469</v>
      </c>
      <c r="B10811" s="1">
        <v>45272</v>
      </c>
      <c r="C10811" s="2">
        <v>0.63351851851851848</v>
      </c>
      <c r="D10811" s="3" t="s">
        <v>47752</v>
      </c>
      <c r="E10811" s="3" t="s">
        <v>47756</v>
      </c>
      <c r="F10811" s="3" t="s">
        <v>47753</v>
      </c>
      <c r="G10811" s="3" t="s">
        <v>47754</v>
      </c>
      <c r="H10811" s="3" t="s">
        <v>47755</v>
      </c>
    </row>
    <row r="10812" spans="1:8" x14ac:dyDescent="0.35">
      <c r="A10812" s="4">
        <v>43350</v>
      </c>
      <c r="B10812" s="1">
        <v>45272</v>
      </c>
      <c r="C10812" s="2">
        <v>0.6358449074074074</v>
      </c>
      <c r="D10812" s="3" t="s">
        <v>233</v>
      </c>
      <c r="E10812" s="3" t="s">
        <v>15399</v>
      </c>
      <c r="F10812" s="3" t="s">
        <v>47757</v>
      </c>
      <c r="G10812" s="3" t="s">
        <v>1090</v>
      </c>
      <c r="H10812" s="3" t="s">
        <v>13375</v>
      </c>
    </row>
    <row r="10813" spans="1:8" ht="72.5" x14ac:dyDescent="0.35">
      <c r="A10813" s="4">
        <v>36828</v>
      </c>
      <c r="B10813" s="1">
        <v>45272</v>
      </c>
      <c r="C10813" s="2">
        <v>0.63629629629629625</v>
      </c>
      <c r="D10813" s="3" t="s">
        <v>1258</v>
      </c>
      <c r="E10813" s="3" t="s">
        <v>47761</v>
      </c>
      <c r="F10813" s="3" t="s">
        <v>47758</v>
      </c>
      <c r="G10813" s="3" t="s">
        <v>47759</v>
      </c>
      <c r="H10813" s="3" t="s">
        <v>47760</v>
      </c>
    </row>
    <row r="10814" spans="1:8" ht="72.5" x14ac:dyDescent="0.35">
      <c r="A10814" s="4">
        <v>105623</v>
      </c>
      <c r="B10814" s="1">
        <v>45272</v>
      </c>
      <c r="C10814" s="2">
        <v>0.63631944444444444</v>
      </c>
      <c r="D10814" s="3" t="s">
        <v>167</v>
      </c>
      <c r="E10814" s="3" t="s">
        <v>15146</v>
      </c>
      <c r="F10814" s="3" t="s">
        <v>14480</v>
      </c>
      <c r="G10814" s="3" t="s">
        <v>47762</v>
      </c>
      <c r="H10814" s="3" t="s">
        <v>47763</v>
      </c>
    </row>
    <row r="10815" spans="1:8" ht="58" x14ac:dyDescent="0.35">
      <c r="A10815" s="4">
        <v>21762</v>
      </c>
      <c r="B10815" s="1">
        <v>45272</v>
      </c>
      <c r="C10815" s="2">
        <v>0.63679398148148147</v>
      </c>
      <c r="D10815" s="3" t="s">
        <v>47764</v>
      </c>
      <c r="E10815" s="3" t="s">
        <v>47767</v>
      </c>
      <c r="F10815" s="3" t="s">
        <v>47765</v>
      </c>
      <c r="G10815" s="3" t="s">
        <v>11977</v>
      </c>
      <c r="H10815" s="3" t="s">
        <v>47766</v>
      </c>
    </row>
    <row r="10816" spans="1:8" ht="29" x14ac:dyDescent="0.35">
      <c r="A10816" s="4">
        <v>45035</v>
      </c>
      <c r="B10816" s="1">
        <v>45272</v>
      </c>
      <c r="C10816" s="2">
        <v>0.63814814814814813</v>
      </c>
      <c r="D10816" s="3" t="s">
        <v>985</v>
      </c>
      <c r="E10816" s="3" t="s">
        <v>47769</v>
      </c>
      <c r="F10816" s="3" t="s">
        <v>47768</v>
      </c>
      <c r="G10816" s="3" t="s">
        <v>47769</v>
      </c>
      <c r="H10816" s="3" t="s">
        <v>10726</v>
      </c>
    </row>
    <row r="10817" spans="1:8" ht="29" x14ac:dyDescent="0.35">
      <c r="A10817" s="4">
        <v>204108</v>
      </c>
      <c r="B10817" s="1">
        <v>45272</v>
      </c>
      <c r="C10817" s="2">
        <v>0.64177083333333329</v>
      </c>
      <c r="D10817" s="3" t="s">
        <v>11017</v>
      </c>
      <c r="E10817" s="3" t="s">
        <v>10694</v>
      </c>
      <c r="F10817" s="3" t="s">
        <v>47770</v>
      </c>
      <c r="G10817" s="3" t="s">
        <v>12083</v>
      </c>
      <c r="H10817" s="3" t="s">
        <v>47771</v>
      </c>
    </row>
    <row r="10818" spans="1:8" ht="290" x14ac:dyDescent="0.35">
      <c r="A10818" s="4">
        <v>58420</v>
      </c>
      <c r="B10818" s="1">
        <v>45272</v>
      </c>
      <c r="C10818" s="2">
        <v>0.64179398148148148</v>
      </c>
      <c r="D10818" s="3" t="s">
        <v>10603</v>
      </c>
      <c r="E10818" s="3" t="s">
        <v>47774</v>
      </c>
      <c r="F10818" s="3" t="s">
        <v>47772</v>
      </c>
      <c r="G10818" s="3" t="s">
        <v>11524</v>
      </c>
      <c r="H10818" s="3" t="s">
        <v>47773</v>
      </c>
    </row>
    <row r="10819" spans="1:8" ht="43.5" x14ac:dyDescent="0.35">
      <c r="A10819" s="4">
        <v>82206</v>
      </c>
      <c r="B10819" s="1">
        <v>45272</v>
      </c>
      <c r="C10819" s="2">
        <v>0.64181712962962967</v>
      </c>
      <c r="D10819" s="3" t="s">
        <v>174</v>
      </c>
      <c r="E10819" s="3" t="s">
        <v>47778</v>
      </c>
      <c r="F10819" s="3" t="s">
        <v>47775</v>
      </c>
      <c r="G10819" s="3" t="s">
        <v>47776</v>
      </c>
      <c r="H10819" s="3" t="s">
        <v>47777</v>
      </c>
    </row>
    <row r="10820" spans="1:8" ht="43.5" x14ac:dyDescent="0.35">
      <c r="A10820" s="4">
        <v>209910</v>
      </c>
      <c r="B10820" s="1">
        <v>45272</v>
      </c>
      <c r="C10820" s="2">
        <v>0.64351851851851849</v>
      </c>
      <c r="D10820" s="3" t="s">
        <v>47779</v>
      </c>
      <c r="E10820" s="3" t="s">
        <v>47783</v>
      </c>
      <c r="F10820" s="3" t="s">
        <v>47780</v>
      </c>
      <c r="G10820" s="3" t="s">
        <v>47781</v>
      </c>
      <c r="H10820" s="3" t="s">
        <v>47782</v>
      </c>
    </row>
    <row r="10821" spans="1:8" ht="58" x14ac:dyDescent="0.35">
      <c r="A10821" s="4">
        <v>209774</v>
      </c>
      <c r="B10821" s="1">
        <v>45272</v>
      </c>
      <c r="C10821" s="2">
        <v>0.64353009259259253</v>
      </c>
      <c r="D10821" s="3" t="s">
        <v>10285</v>
      </c>
      <c r="E10821" s="3" t="s">
        <v>47786</v>
      </c>
      <c r="F10821" s="3" t="s">
        <v>47784</v>
      </c>
      <c r="G10821" s="3" t="s">
        <v>363</v>
      </c>
      <c r="H10821" s="3" t="s">
        <v>47785</v>
      </c>
    </row>
    <row r="10822" spans="1:8" ht="72.5" x14ac:dyDescent="0.35">
      <c r="A10822" s="4">
        <v>183484</v>
      </c>
      <c r="B10822" s="1">
        <v>45272</v>
      </c>
      <c r="C10822" s="2">
        <v>0.64524305555555561</v>
      </c>
      <c r="D10822" s="3" t="s">
        <v>47787</v>
      </c>
      <c r="E10822" s="3" t="s">
        <v>47790</v>
      </c>
      <c r="F10822" s="3" t="s">
        <v>47788</v>
      </c>
      <c r="G10822" s="3" t="s">
        <v>40026</v>
      </c>
      <c r="H10822" s="3" t="s">
        <v>47789</v>
      </c>
    </row>
    <row r="10823" spans="1:8" ht="29" x14ac:dyDescent="0.35">
      <c r="A10823" s="4">
        <v>27752</v>
      </c>
      <c r="B10823" s="1">
        <v>45272</v>
      </c>
      <c r="C10823" s="2">
        <v>0.64704861111111112</v>
      </c>
      <c r="D10823" s="3" t="s">
        <v>233</v>
      </c>
      <c r="E10823" s="3" t="s">
        <v>14274</v>
      </c>
      <c r="F10823" s="3" t="s">
        <v>25717</v>
      </c>
      <c r="G10823" s="3" t="s">
        <v>11321</v>
      </c>
      <c r="H10823" s="3" t="s">
        <v>12531</v>
      </c>
    </row>
    <row r="10824" spans="1:8" ht="29" x14ac:dyDescent="0.35">
      <c r="A10824" s="4">
        <v>14479</v>
      </c>
      <c r="B10824" s="1">
        <v>45272</v>
      </c>
      <c r="C10824" s="2">
        <v>0.64734953703703701</v>
      </c>
      <c r="D10824" s="3" t="s">
        <v>10737</v>
      </c>
      <c r="E10824" s="3" t="s">
        <v>10936</v>
      </c>
      <c r="F10824" s="3" t="s">
        <v>47791</v>
      </c>
      <c r="G10824" s="3" t="s">
        <v>11524</v>
      </c>
      <c r="H10824" s="3" t="s">
        <v>12288</v>
      </c>
    </row>
    <row r="10825" spans="1:8" ht="101.5" x14ac:dyDescent="0.35">
      <c r="A10825" s="4">
        <v>197934</v>
      </c>
      <c r="B10825" s="1">
        <v>45272</v>
      </c>
      <c r="C10825" s="2">
        <v>0.64781250000000001</v>
      </c>
      <c r="D10825" s="3" t="s">
        <v>47792</v>
      </c>
      <c r="E10825" s="3" t="s">
        <v>47796</v>
      </c>
      <c r="F10825" s="3" t="s">
        <v>47793</v>
      </c>
      <c r="G10825" s="3" t="s">
        <v>47794</v>
      </c>
      <c r="H10825" s="3" t="s">
        <v>47795</v>
      </c>
    </row>
    <row r="10826" spans="1:8" ht="43.5" x14ac:dyDescent="0.35">
      <c r="A10826" s="4">
        <v>41193</v>
      </c>
      <c r="B10826" s="1">
        <v>45272</v>
      </c>
      <c r="C10826" s="2">
        <v>0.64886574074074077</v>
      </c>
      <c r="D10826" s="3" t="s">
        <v>892</v>
      </c>
      <c r="E10826" s="3" t="s">
        <v>47800</v>
      </c>
      <c r="F10826" s="3" t="s">
        <v>47797</v>
      </c>
      <c r="G10826" s="3" t="s">
        <v>47798</v>
      </c>
      <c r="H10826" s="3" t="s">
        <v>47799</v>
      </c>
    </row>
    <row r="10827" spans="1:8" ht="29" x14ac:dyDescent="0.35">
      <c r="A10827" s="4">
        <v>55602</v>
      </c>
      <c r="B10827" s="1">
        <v>45272</v>
      </c>
      <c r="C10827" s="2">
        <v>0.65054398148148151</v>
      </c>
      <c r="D10827" s="3" t="s">
        <v>11085</v>
      </c>
      <c r="E10827" s="3" t="s">
        <v>47803</v>
      </c>
      <c r="F10827" s="3" t="s">
        <v>47801</v>
      </c>
      <c r="G10827" s="3" t="s">
        <v>29135</v>
      </c>
      <c r="H10827" s="3" t="s">
        <v>47802</v>
      </c>
    </row>
    <row r="10828" spans="1:8" ht="58" x14ac:dyDescent="0.35">
      <c r="A10828" s="4">
        <v>111540</v>
      </c>
      <c r="B10828" s="1">
        <v>45272</v>
      </c>
      <c r="C10828" s="2">
        <v>0.65065972222222224</v>
      </c>
      <c r="D10828" s="3" t="s">
        <v>47804</v>
      </c>
      <c r="E10828" s="3" t="s">
        <v>35400</v>
      </c>
      <c r="F10828" s="3" t="s">
        <v>47805</v>
      </c>
      <c r="G10828" s="3" t="s">
        <v>35400</v>
      </c>
      <c r="H10828" s="3" t="s">
        <v>47806</v>
      </c>
    </row>
    <row r="10829" spans="1:8" ht="58" x14ac:dyDescent="0.35">
      <c r="A10829" s="4">
        <v>130171</v>
      </c>
      <c r="B10829" s="1">
        <v>45272</v>
      </c>
      <c r="C10829" s="2">
        <v>0.65077546296296296</v>
      </c>
      <c r="D10829" s="3" t="s">
        <v>12475</v>
      </c>
      <c r="E10829" s="3" t="s">
        <v>47809</v>
      </c>
      <c r="F10829" s="3" t="s">
        <v>47807</v>
      </c>
      <c r="G10829" s="3" t="s">
        <v>11089</v>
      </c>
      <c r="H10829" s="3" t="s">
        <v>47808</v>
      </c>
    </row>
    <row r="10830" spans="1:8" ht="87" x14ac:dyDescent="0.35">
      <c r="A10830" s="4">
        <v>50932</v>
      </c>
      <c r="B10830" s="1">
        <v>45272</v>
      </c>
      <c r="C10830" s="2">
        <v>0.65263888888888888</v>
      </c>
      <c r="D10830" s="3" t="s">
        <v>47810</v>
      </c>
      <c r="E10830" s="3" t="s">
        <v>47814</v>
      </c>
      <c r="F10830" s="3" t="s">
        <v>47811</v>
      </c>
      <c r="G10830" s="3" t="s">
        <v>47812</v>
      </c>
      <c r="H10830" s="3" t="s">
        <v>47813</v>
      </c>
    </row>
    <row r="10831" spans="1:8" ht="101.5" x14ac:dyDescent="0.35">
      <c r="A10831" s="4">
        <v>35563</v>
      </c>
      <c r="B10831" s="1">
        <v>45272</v>
      </c>
      <c r="C10831" s="2">
        <v>0.66318287037037038</v>
      </c>
      <c r="D10831" s="3" t="s">
        <v>47815</v>
      </c>
      <c r="E10831" s="3" t="s">
        <v>47818</v>
      </c>
      <c r="F10831" s="3" t="s">
        <v>47816</v>
      </c>
      <c r="G10831" s="3" t="s">
        <v>11973</v>
      </c>
      <c r="H10831" s="3" t="s">
        <v>47817</v>
      </c>
    </row>
    <row r="10832" spans="1:8" ht="116" x14ac:dyDescent="0.35">
      <c r="A10832" s="4">
        <v>204957</v>
      </c>
      <c r="B10832" s="1">
        <v>45272</v>
      </c>
      <c r="C10832" s="2">
        <v>0.66349537037037043</v>
      </c>
      <c r="D10832" s="3" t="s">
        <v>1403</v>
      </c>
      <c r="E10832" s="3" t="s">
        <v>47822</v>
      </c>
      <c r="F10832" s="3" t="s">
        <v>47819</v>
      </c>
      <c r="G10832" s="3" t="s">
        <v>47820</v>
      </c>
      <c r="H10832" s="3" t="s">
        <v>47821</v>
      </c>
    </row>
    <row r="10833" spans="1:8" ht="29" x14ac:dyDescent="0.35">
      <c r="A10833" s="4">
        <v>47649</v>
      </c>
      <c r="B10833" s="1">
        <v>45272</v>
      </c>
      <c r="C10833" s="2">
        <v>0.66778935185185195</v>
      </c>
      <c r="D10833" s="3" t="s">
        <v>47823</v>
      </c>
      <c r="E10833" s="3" t="s">
        <v>47826</v>
      </c>
      <c r="F10833" s="3" t="s">
        <v>47824</v>
      </c>
      <c r="G10833" s="3" t="s">
        <v>47825</v>
      </c>
      <c r="H10833" s="3" t="s">
        <v>29</v>
      </c>
    </row>
    <row r="10834" spans="1:8" ht="29" x14ac:dyDescent="0.35">
      <c r="A10834" s="4">
        <v>190890</v>
      </c>
      <c r="B10834" s="1">
        <v>45272</v>
      </c>
      <c r="C10834" s="2">
        <v>0.66841435185185183</v>
      </c>
      <c r="D10834" s="3" t="s">
        <v>47827</v>
      </c>
      <c r="E10834" s="3" t="s">
        <v>304</v>
      </c>
      <c r="F10834" s="3" t="s">
        <v>47828</v>
      </c>
      <c r="G10834" s="3" t="s">
        <v>12427</v>
      </c>
      <c r="H10834" s="3" t="s">
        <v>10327</v>
      </c>
    </row>
    <row r="10835" spans="1:8" ht="43.5" x14ac:dyDescent="0.35">
      <c r="A10835" s="4">
        <v>203887</v>
      </c>
      <c r="B10835" s="1">
        <v>45272</v>
      </c>
      <c r="C10835" s="2">
        <v>0.66895833333333332</v>
      </c>
      <c r="D10835" s="3" t="s">
        <v>10615</v>
      </c>
      <c r="E10835" s="3" t="s">
        <v>47831</v>
      </c>
      <c r="F10835" s="3" t="s">
        <v>14353</v>
      </c>
      <c r="G10835" s="3" t="s">
        <v>47829</v>
      </c>
      <c r="H10835" s="3" t="s">
        <v>47830</v>
      </c>
    </row>
    <row r="10836" spans="1:8" ht="58" x14ac:dyDescent="0.35">
      <c r="A10836" s="4">
        <v>49541</v>
      </c>
      <c r="B10836" s="1">
        <v>45272</v>
      </c>
      <c r="C10836" s="2">
        <v>0.67312500000000008</v>
      </c>
      <c r="D10836" s="3" t="s">
        <v>47832</v>
      </c>
      <c r="E10836" s="3" t="s">
        <v>47835</v>
      </c>
      <c r="F10836" s="3" t="s">
        <v>47833</v>
      </c>
      <c r="G10836" s="3" t="s">
        <v>12415</v>
      </c>
      <c r="H10836" s="3" t="s">
        <v>47834</v>
      </c>
    </row>
    <row r="10837" spans="1:8" ht="58" x14ac:dyDescent="0.35">
      <c r="A10837" s="4">
        <v>184487</v>
      </c>
      <c r="B10837" s="1">
        <v>45272</v>
      </c>
      <c r="C10837" s="2">
        <v>0.67387731481481483</v>
      </c>
      <c r="D10837" s="3" t="s">
        <v>1403</v>
      </c>
      <c r="E10837" s="3" t="s">
        <v>47838</v>
      </c>
      <c r="F10837" s="3" t="s">
        <v>47836</v>
      </c>
      <c r="G10837" s="3" t="s">
        <v>10514</v>
      </c>
      <c r="H10837" s="3" t="s">
        <v>47837</v>
      </c>
    </row>
    <row r="10838" spans="1:8" x14ac:dyDescent="0.35">
      <c r="A10838" s="4">
        <v>40405</v>
      </c>
      <c r="B10838" s="1">
        <v>45272</v>
      </c>
      <c r="C10838" s="2">
        <v>0.67476851851851849</v>
      </c>
      <c r="D10838" s="3" t="s">
        <v>892</v>
      </c>
      <c r="E10838" s="3" t="s">
        <v>47840</v>
      </c>
      <c r="F10838" s="3" t="s">
        <v>47839</v>
      </c>
      <c r="G10838" s="3" t="s">
        <v>10760</v>
      </c>
      <c r="H10838" s="3" t="s">
        <v>11776</v>
      </c>
    </row>
    <row r="10839" spans="1:8" ht="116" x14ac:dyDescent="0.35">
      <c r="A10839" s="4">
        <v>124288</v>
      </c>
      <c r="B10839" s="1">
        <v>45272</v>
      </c>
      <c r="C10839" s="2">
        <v>0.67525462962962957</v>
      </c>
      <c r="D10839" s="3" t="s">
        <v>10285</v>
      </c>
      <c r="E10839" s="3" t="s">
        <v>47843</v>
      </c>
      <c r="F10839" s="3" t="s">
        <v>47841</v>
      </c>
      <c r="G10839" s="3" t="s">
        <v>12333</v>
      </c>
      <c r="H10839" s="3" t="s">
        <v>47842</v>
      </c>
    </row>
    <row r="10840" spans="1:8" x14ac:dyDescent="0.35">
      <c r="A10840" s="4">
        <v>137391</v>
      </c>
      <c r="B10840" s="1">
        <v>45272</v>
      </c>
      <c r="C10840" s="2">
        <v>0.68119212962962961</v>
      </c>
      <c r="D10840" s="3" t="s">
        <v>892</v>
      </c>
      <c r="E10840" s="3" t="s">
        <v>11852</v>
      </c>
      <c r="F10840" s="3" t="s">
        <v>47844</v>
      </c>
      <c r="G10840" s="3" t="s">
        <v>10658</v>
      </c>
      <c r="H10840" s="3" t="s">
        <v>10658</v>
      </c>
    </row>
    <row r="10841" spans="1:8" ht="58" x14ac:dyDescent="0.35">
      <c r="A10841" s="4">
        <v>119551</v>
      </c>
      <c r="B10841" s="1">
        <v>45272</v>
      </c>
      <c r="C10841" s="2">
        <v>0.68466435185185182</v>
      </c>
      <c r="D10841" s="3" t="s">
        <v>47845</v>
      </c>
      <c r="E10841" s="3" t="s">
        <v>47847</v>
      </c>
      <c r="F10841" s="3" t="s">
        <v>47846</v>
      </c>
      <c r="G10841" s="3" t="s">
        <v>47847</v>
      </c>
      <c r="H10841" s="3" t="s">
        <v>47848</v>
      </c>
    </row>
    <row r="10842" spans="1:8" ht="29" x14ac:dyDescent="0.35">
      <c r="A10842" s="4">
        <v>205991</v>
      </c>
      <c r="B10842" s="1">
        <v>45272</v>
      </c>
      <c r="C10842" s="2">
        <v>0.69171296296296303</v>
      </c>
      <c r="D10842" s="3" t="s">
        <v>10285</v>
      </c>
      <c r="E10842" s="3" t="s">
        <v>47851</v>
      </c>
      <c r="F10842" s="3" t="s">
        <v>47849</v>
      </c>
      <c r="G10842" s="3" t="s">
        <v>11789</v>
      </c>
      <c r="H10842" s="3" t="s">
        <v>47850</v>
      </c>
    </row>
    <row r="10843" spans="1:8" ht="87" x14ac:dyDescent="0.35">
      <c r="A10843" s="4">
        <v>163239</v>
      </c>
      <c r="B10843" s="1">
        <v>45272</v>
      </c>
      <c r="C10843" s="2">
        <v>0.69344907407407408</v>
      </c>
      <c r="D10843" s="3" t="s">
        <v>47852</v>
      </c>
      <c r="E10843" s="3" t="s">
        <v>47856</v>
      </c>
      <c r="F10843" s="3" t="s">
        <v>47853</v>
      </c>
      <c r="G10843" s="3" t="s">
        <v>47854</v>
      </c>
      <c r="H10843" s="3" t="s">
        <v>47855</v>
      </c>
    </row>
    <row r="10844" spans="1:8" x14ac:dyDescent="0.35">
      <c r="A10844" s="4">
        <v>122838</v>
      </c>
      <c r="B10844" s="1">
        <v>45272</v>
      </c>
      <c r="C10844" s="2">
        <v>0.71560185185185177</v>
      </c>
      <c r="D10844" s="3" t="s">
        <v>47857</v>
      </c>
      <c r="E10844" s="3" t="s">
        <v>11743</v>
      </c>
      <c r="F10844" s="3" t="s">
        <v>47858</v>
      </c>
      <c r="G10844" s="3" t="s">
        <v>11786</v>
      </c>
      <c r="H10844" s="3" t="s">
        <v>1325</v>
      </c>
    </row>
    <row r="10845" spans="1:8" ht="29" x14ac:dyDescent="0.35">
      <c r="A10845" s="4">
        <v>196479</v>
      </c>
      <c r="B10845" s="1">
        <v>45272</v>
      </c>
      <c r="C10845" s="2">
        <v>0.74928240740740737</v>
      </c>
      <c r="D10845" s="3" t="s">
        <v>47859</v>
      </c>
      <c r="E10845" s="3" t="s">
        <v>47862</v>
      </c>
      <c r="F10845" s="3" t="s">
        <v>47860</v>
      </c>
      <c r="G10845" s="3" t="s">
        <v>11524</v>
      </c>
      <c r="H10845" s="3" t="s">
        <v>47861</v>
      </c>
    </row>
    <row r="10846" spans="1:8" ht="43.5" x14ac:dyDescent="0.35">
      <c r="A10846" s="4">
        <v>210815</v>
      </c>
      <c r="B10846" s="1">
        <v>45272</v>
      </c>
      <c r="C10846" s="2">
        <v>0.76652777777777781</v>
      </c>
      <c r="D10846" s="3" t="s">
        <v>47863</v>
      </c>
      <c r="E10846" s="3" t="s">
        <v>47867</v>
      </c>
      <c r="F10846" s="3" t="s">
        <v>47864</v>
      </c>
      <c r="G10846" s="3" t="s">
        <v>47865</v>
      </c>
      <c r="H10846" s="3" t="s">
        <v>47866</v>
      </c>
    </row>
    <row r="10847" spans="1:8" ht="43.5" x14ac:dyDescent="0.35">
      <c r="A10847" s="4">
        <v>203585</v>
      </c>
      <c r="B10847" s="1">
        <v>45272</v>
      </c>
      <c r="C10847" s="2">
        <v>0.78405092592592596</v>
      </c>
      <c r="D10847" s="3" t="s">
        <v>47868</v>
      </c>
      <c r="E10847" s="3" t="s">
        <v>47872</v>
      </c>
      <c r="F10847" s="3" t="s">
        <v>47869</v>
      </c>
      <c r="G10847" s="3" t="s">
        <v>47870</v>
      </c>
      <c r="H10847" s="3" t="s">
        <v>47871</v>
      </c>
    </row>
    <row r="10848" spans="1:8" ht="58" x14ac:dyDescent="0.35">
      <c r="A10848" s="4">
        <v>210830</v>
      </c>
      <c r="B10848" s="1">
        <v>45272</v>
      </c>
      <c r="C10848" s="2">
        <v>0.80207175925925922</v>
      </c>
      <c r="D10848" s="3" t="s">
        <v>47873</v>
      </c>
      <c r="E10848" s="3" t="s">
        <v>47877</v>
      </c>
      <c r="F10848" s="3" t="s">
        <v>47874</v>
      </c>
      <c r="G10848" s="3" t="s">
        <v>47875</v>
      </c>
      <c r="H10848" s="3" t="s">
        <v>47876</v>
      </c>
    </row>
    <row r="10849" spans="1:8" ht="116" x14ac:dyDescent="0.35">
      <c r="A10849" s="4">
        <v>184025</v>
      </c>
      <c r="B10849" s="1">
        <v>45273</v>
      </c>
      <c r="C10849" s="2">
        <v>0.33077546296296295</v>
      </c>
      <c r="D10849" s="3" t="s">
        <v>1473</v>
      </c>
      <c r="E10849" s="3" t="s">
        <v>39675</v>
      </c>
      <c r="F10849" s="3" t="s">
        <v>13684</v>
      </c>
      <c r="G10849" s="3" t="s">
        <v>39675</v>
      </c>
      <c r="H10849" s="3" t="s">
        <v>6717</v>
      </c>
    </row>
    <row r="10850" spans="1:8" x14ac:dyDescent="0.35">
      <c r="A10850" s="4">
        <v>37195</v>
      </c>
      <c r="B10850" s="1">
        <v>45273</v>
      </c>
      <c r="C10850" s="2">
        <v>0.33304398148148145</v>
      </c>
      <c r="D10850" s="3" t="s">
        <v>1258</v>
      </c>
      <c r="E10850" s="3" t="s">
        <v>47881</v>
      </c>
      <c r="F10850" s="3" t="s">
        <v>47878</v>
      </c>
      <c r="G10850" s="3" t="s">
        <v>47879</v>
      </c>
      <c r="H10850" s="3" t="s">
        <v>47880</v>
      </c>
    </row>
    <row r="10851" spans="1:8" ht="58" x14ac:dyDescent="0.35">
      <c r="A10851" s="4">
        <v>41599</v>
      </c>
      <c r="B10851" s="1">
        <v>45273</v>
      </c>
      <c r="C10851" s="2">
        <v>0.33533564814814815</v>
      </c>
      <c r="D10851" s="3" t="s">
        <v>1460</v>
      </c>
      <c r="E10851" s="3" t="s">
        <v>47882</v>
      </c>
      <c r="F10851" s="3" t="s">
        <v>11646</v>
      </c>
      <c r="G10851" s="3" t="s">
        <v>47882</v>
      </c>
      <c r="H10851" s="3" t="s">
        <v>39286</v>
      </c>
    </row>
    <row r="10852" spans="1:8" ht="72.5" x14ac:dyDescent="0.35">
      <c r="A10852" s="4">
        <v>43362</v>
      </c>
      <c r="B10852" s="1">
        <v>45273</v>
      </c>
      <c r="C10852" s="2">
        <v>0.33658564814814818</v>
      </c>
      <c r="D10852" s="3" t="s">
        <v>167</v>
      </c>
      <c r="E10852" s="3" t="s">
        <v>15505</v>
      </c>
      <c r="F10852" s="3" t="s">
        <v>47883</v>
      </c>
      <c r="G10852" s="3" t="s">
        <v>47884</v>
      </c>
      <c r="H10852" s="3" t="s">
        <v>47885</v>
      </c>
    </row>
    <row r="10853" spans="1:8" x14ac:dyDescent="0.35">
      <c r="A10853" s="4">
        <v>37195</v>
      </c>
      <c r="B10853" s="1">
        <v>45273</v>
      </c>
      <c r="C10853" s="2">
        <v>0.33771990740740737</v>
      </c>
      <c r="D10853" s="3" t="s">
        <v>1258</v>
      </c>
      <c r="E10853" s="3" t="s">
        <v>47881</v>
      </c>
      <c r="F10853" s="3" t="s">
        <v>47878</v>
      </c>
      <c r="G10853" s="3" t="s">
        <v>47879</v>
      </c>
      <c r="H10853" s="3" t="s">
        <v>47880</v>
      </c>
    </row>
    <row r="10854" spans="1:8" ht="43.5" x14ac:dyDescent="0.35">
      <c r="A10854" s="4">
        <v>7462</v>
      </c>
      <c r="B10854" s="1">
        <v>45273</v>
      </c>
      <c r="C10854" s="2">
        <v>0.34408564814814818</v>
      </c>
      <c r="D10854" s="3" t="s">
        <v>12541</v>
      </c>
      <c r="E10854" s="3" t="s">
        <v>15489</v>
      </c>
      <c r="F10854" s="3" t="s">
        <v>47886</v>
      </c>
      <c r="G10854" s="3" t="s">
        <v>25848</v>
      </c>
      <c r="H10854" s="3" t="s">
        <v>47887</v>
      </c>
    </row>
    <row r="10855" spans="1:8" ht="43.5" x14ac:dyDescent="0.35">
      <c r="A10855" s="4">
        <v>51386</v>
      </c>
      <c r="B10855" s="1">
        <v>45273</v>
      </c>
      <c r="C10855" s="2">
        <v>0.34634259259259265</v>
      </c>
      <c r="D10855" s="3" t="s">
        <v>167</v>
      </c>
      <c r="E10855" s="3" t="s">
        <v>47891</v>
      </c>
      <c r="F10855" s="3" t="s">
        <v>47888</v>
      </c>
      <c r="G10855" s="3" t="s">
        <v>47889</v>
      </c>
      <c r="H10855" s="3" t="s">
        <v>47890</v>
      </c>
    </row>
    <row r="10856" spans="1:8" ht="43.5" x14ac:dyDescent="0.35">
      <c r="A10856" s="4">
        <v>34506</v>
      </c>
      <c r="B10856" s="1">
        <v>45273</v>
      </c>
      <c r="C10856" s="2">
        <v>0.34747685185185184</v>
      </c>
      <c r="D10856" s="3" t="s">
        <v>1460</v>
      </c>
      <c r="E10856" s="3" t="s">
        <v>47892</v>
      </c>
      <c r="F10856" s="3" t="s">
        <v>11646</v>
      </c>
      <c r="G10856" s="3" t="s">
        <v>47892</v>
      </c>
      <c r="H10856" s="3" t="s">
        <v>6717</v>
      </c>
    </row>
    <row r="10857" spans="1:8" ht="43.5" x14ac:dyDescent="0.35">
      <c r="A10857" s="4">
        <v>147387</v>
      </c>
      <c r="B10857" s="1">
        <v>45273</v>
      </c>
      <c r="C10857" s="2">
        <v>0.35271990740740744</v>
      </c>
      <c r="D10857" s="3" t="s">
        <v>1460</v>
      </c>
      <c r="E10857" s="3" t="s">
        <v>25157</v>
      </c>
      <c r="F10857" s="3" t="s">
        <v>11646</v>
      </c>
      <c r="G10857" s="3" t="s">
        <v>25157</v>
      </c>
      <c r="H10857" s="3" t="s">
        <v>6717</v>
      </c>
    </row>
    <row r="10858" spans="1:8" ht="58" x14ac:dyDescent="0.35">
      <c r="A10858" s="4">
        <v>41583</v>
      </c>
      <c r="B10858" s="1">
        <v>45273</v>
      </c>
      <c r="C10858" s="2">
        <v>0.35355324074074074</v>
      </c>
      <c r="D10858" s="3" t="s">
        <v>47893</v>
      </c>
      <c r="E10858" s="3" t="s">
        <v>23308</v>
      </c>
      <c r="F10858" s="3" t="s">
        <v>47894</v>
      </c>
      <c r="G10858" s="3" t="s">
        <v>47895</v>
      </c>
      <c r="H10858" s="3" t="s">
        <v>47896</v>
      </c>
    </row>
    <row r="10859" spans="1:8" ht="72.5" x14ac:dyDescent="0.35">
      <c r="A10859" s="4">
        <v>39051</v>
      </c>
      <c r="B10859" s="1">
        <v>45273</v>
      </c>
      <c r="C10859" s="2">
        <v>0.35591435185185188</v>
      </c>
      <c r="D10859" s="3" t="s">
        <v>11015</v>
      </c>
      <c r="E10859" s="3" t="s">
        <v>47900</v>
      </c>
      <c r="F10859" s="3" t="s">
        <v>47897</v>
      </c>
      <c r="G10859" s="3" t="s">
        <v>47898</v>
      </c>
      <c r="H10859" s="3" t="s">
        <v>47899</v>
      </c>
    </row>
    <row r="10860" spans="1:8" ht="87" x14ac:dyDescent="0.35">
      <c r="A10860" s="4">
        <v>206503</v>
      </c>
      <c r="B10860" s="1">
        <v>45273</v>
      </c>
      <c r="C10860" s="2">
        <v>0.35851851851851851</v>
      </c>
      <c r="D10860" s="3" t="s">
        <v>47901</v>
      </c>
      <c r="E10860" s="3" t="s">
        <v>47904</v>
      </c>
      <c r="F10860" s="3" t="s">
        <v>47902</v>
      </c>
      <c r="G10860" s="3" t="s">
        <v>751</v>
      </c>
      <c r="H10860" s="3" t="s">
        <v>47903</v>
      </c>
    </row>
    <row r="10861" spans="1:8" ht="29" x14ac:dyDescent="0.35">
      <c r="A10861" s="4">
        <v>43193</v>
      </c>
      <c r="B10861" s="1">
        <v>45273</v>
      </c>
      <c r="C10861" s="2">
        <v>0.36461805555555554</v>
      </c>
      <c r="D10861" s="3" t="s">
        <v>11085</v>
      </c>
      <c r="E10861" s="3" t="s">
        <v>15467</v>
      </c>
      <c r="F10861" s="3" t="s">
        <v>47905</v>
      </c>
      <c r="G10861" s="3" t="s">
        <v>47906</v>
      </c>
      <c r="H10861" s="3" t="s">
        <v>25655</v>
      </c>
    </row>
    <row r="10862" spans="1:8" ht="58" x14ac:dyDescent="0.35">
      <c r="A10862" s="4">
        <v>48000</v>
      </c>
      <c r="B10862" s="1">
        <v>45273</v>
      </c>
      <c r="C10862" s="2">
        <v>0.36927083333333338</v>
      </c>
      <c r="D10862" s="3" t="s">
        <v>755</v>
      </c>
      <c r="E10862" s="3" t="s">
        <v>23178</v>
      </c>
      <c r="F10862" s="3" t="s">
        <v>47907</v>
      </c>
      <c r="G10862" s="3" t="s">
        <v>47908</v>
      </c>
      <c r="H10862" s="3" t="s">
        <v>47890</v>
      </c>
    </row>
    <row r="10863" spans="1:8" ht="246.5" x14ac:dyDescent="0.35">
      <c r="A10863" s="4">
        <v>180427</v>
      </c>
      <c r="B10863" s="1">
        <v>45273</v>
      </c>
      <c r="C10863" s="2">
        <v>0.36981481481481482</v>
      </c>
      <c r="D10863" s="3" t="s">
        <v>15410</v>
      </c>
      <c r="E10863" s="3" t="s">
        <v>47912</v>
      </c>
      <c r="F10863" s="3" t="s">
        <v>47909</v>
      </c>
      <c r="G10863" s="3" t="s">
        <v>47910</v>
      </c>
      <c r="H10863" s="3" t="s">
        <v>47911</v>
      </c>
    </row>
    <row r="10864" spans="1:8" ht="29" x14ac:dyDescent="0.35">
      <c r="A10864" s="4">
        <v>43077</v>
      </c>
      <c r="B10864" s="1">
        <v>45273</v>
      </c>
      <c r="C10864" s="2">
        <v>0.37217592592592591</v>
      </c>
      <c r="D10864" s="3" t="s">
        <v>1258</v>
      </c>
      <c r="E10864" s="3" t="s">
        <v>15451</v>
      </c>
      <c r="F10864" s="3" t="s">
        <v>47913</v>
      </c>
      <c r="G10864" s="3" t="s">
        <v>47914</v>
      </c>
      <c r="H10864" s="3" t="s">
        <v>47915</v>
      </c>
    </row>
    <row r="10865" spans="1:8" ht="58" x14ac:dyDescent="0.35">
      <c r="A10865" s="4">
        <v>48000</v>
      </c>
      <c r="B10865" s="1">
        <v>45273</v>
      </c>
      <c r="C10865" s="2">
        <v>0.3737037037037037</v>
      </c>
      <c r="D10865" s="3" t="s">
        <v>47916</v>
      </c>
      <c r="E10865" s="3" t="s">
        <v>23178</v>
      </c>
      <c r="F10865" s="3" t="s">
        <v>47917</v>
      </c>
      <c r="G10865" s="3" t="s">
        <v>47918</v>
      </c>
      <c r="H10865" s="3" t="s">
        <v>47919</v>
      </c>
    </row>
    <row r="10866" spans="1:8" ht="72.5" x14ac:dyDescent="0.35">
      <c r="A10866" s="4">
        <v>53807</v>
      </c>
      <c r="B10866" s="1">
        <v>45273</v>
      </c>
      <c r="C10866" s="2">
        <v>0.37608796296296299</v>
      </c>
      <c r="D10866" s="3" t="s">
        <v>13391</v>
      </c>
      <c r="E10866" s="3" t="s">
        <v>47923</v>
      </c>
      <c r="F10866" s="3" t="s">
        <v>47920</v>
      </c>
      <c r="G10866" s="3" t="s">
        <v>47921</v>
      </c>
      <c r="H10866" s="3" t="s">
        <v>47922</v>
      </c>
    </row>
    <row r="10867" spans="1:8" ht="72.5" x14ac:dyDescent="0.35">
      <c r="A10867" s="4">
        <v>57244</v>
      </c>
      <c r="B10867" s="1">
        <v>45273</v>
      </c>
      <c r="C10867" s="2">
        <v>0.37640046296296298</v>
      </c>
      <c r="D10867" s="3" t="s">
        <v>47924</v>
      </c>
      <c r="E10867" s="3" t="s">
        <v>47928</v>
      </c>
      <c r="F10867" s="3" t="s">
        <v>47925</v>
      </c>
      <c r="G10867" s="3" t="s">
        <v>47926</v>
      </c>
      <c r="H10867" s="3" t="s">
        <v>47927</v>
      </c>
    </row>
    <row r="10868" spans="1:8" ht="58" x14ac:dyDescent="0.35">
      <c r="A10868" s="4">
        <v>49963</v>
      </c>
      <c r="B10868" s="1">
        <v>45273</v>
      </c>
      <c r="C10868" s="2">
        <v>0.38011574074074073</v>
      </c>
      <c r="D10868" s="3" t="s">
        <v>47929</v>
      </c>
      <c r="E10868" s="3" t="s">
        <v>15452</v>
      </c>
      <c r="F10868" s="3" t="s">
        <v>47930</v>
      </c>
      <c r="G10868" s="3" t="s">
        <v>47931</v>
      </c>
      <c r="H10868" s="3" t="s">
        <v>47932</v>
      </c>
    </row>
    <row r="10869" spans="1:8" ht="87" x14ac:dyDescent="0.35">
      <c r="A10869" s="4">
        <v>209990</v>
      </c>
      <c r="B10869" s="1">
        <v>45273</v>
      </c>
      <c r="C10869" s="2">
        <v>0.38055555555555554</v>
      </c>
      <c r="D10869" s="3" t="s">
        <v>1460</v>
      </c>
      <c r="E10869" s="3" t="s">
        <v>47934</v>
      </c>
      <c r="F10869" s="3" t="s">
        <v>47933</v>
      </c>
      <c r="G10869" s="3" t="s">
        <v>47934</v>
      </c>
      <c r="H10869" s="3" t="s">
        <v>47935</v>
      </c>
    </row>
    <row r="10870" spans="1:8" ht="58" x14ac:dyDescent="0.35">
      <c r="A10870" s="4">
        <v>49963</v>
      </c>
      <c r="B10870" s="1">
        <v>45273</v>
      </c>
      <c r="C10870" s="2">
        <v>0.38384259259259257</v>
      </c>
      <c r="D10870" s="3" t="s">
        <v>47929</v>
      </c>
      <c r="E10870" s="3" t="s">
        <v>15452</v>
      </c>
      <c r="F10870" s="3" t="s">
        <v>47936</v>
      </c>
      <c r="G10870" s="3" t="s">
        <v>47937</v>
      </c>
      <c r="H10870" s="3" t="s">
        <v>47932</v>
      </c>
    </row>
    <row r="10871" spans="1:8" ht="29" x14ac:dyDescent="0.35">
      <c r="A10871" s="4">
        <v>49923</v>
      </c>
      <c r="B10871" s="1">
        <v>45273</v>
      </c>
      <c r="C10871" s="2">
        <v>0.38504629629629633</v>
      </c>
      <c r="D10871" s="3" t="s">
        <v>47938</v>
      </c>
      <c r="E10871" s="3" t="s">
        <v>47940</v>
      </c>
      <c r="F10871" s="3" t="s">
        <v>47939</v>
      </c>
      <c r="G10871" s="3" t="s">
        <v>1097</v>
      </c>
      <c r="H10871" s="3" t="s">
        <v>11731</v>
      </c>
    </row>
    <row r="10872" spans="1:8" ht="72.5" x14ac:dyDescent="0.35">
      <c r="A10872" s="4">
        <v>196489</v>
      </c>
      <c r="B10872" s="1">
        <v>45273</v>
      </c>
      <c r="C10872" s="2">
        <v>0.38519675925925928</v>
      </c>
      <c r="D10872" s="3" t="s">
        <v>1702</v>
      </c>
      <c r="E10872" s="3" t="s">
        <v>47943</v>
      </c>
      <c r="F10872" s="3" t="s">
        <v>47941</v>
      </c>
      <c r="G10872" s="3" t="s">
        <v>12011</v>
      </c>
      <c r="H10872" s="3" t="s">
        <v>47942</v>
      </c>
    </row>
    <row r="10873" spans="1:8" ht="58" x14ac:dyDescent="0.35">
      <c r="A10873" s="4">
        <v>39266</v>
      </c>
      <c r="B10873" s="1">
        <v>45273</v>
      </c>
      <c r="C10873" s="2">
        <v>0.38663194444444443</v>
      </c>
      <c r="D10873" s="3" t="s">
        <v>47944</v>
      </c>
      <c r="E10873" s="3" t="s">
        <v>47947</v>
      </c>
      <c r="F10873" s="3" t="s">
        <v>47945</v>
      </c>
      <c r="G10873" s="3" t="s">
        <v>10564</v>
      </c>
      <c r="H10873" s="3" t="s">
        <v>47946</v>
      </c>
    </row>
    <row r="10874" spans="1:8" ht="58" x14ac:dyDescent="0.35">
      <c r="A10874" s="4">
        <v>50789</v>
      </c>
      <c r="B10874" s="1">
        <v>45273</v>
      </c>
      <c r="C10874" s="2">
        <v>0.39186342592592593</v>
      </c>
      <c r="D10874" s="3" t="s">
        <v>755</v>
      </c>
      <c r="E10874" s="3" t="s">
        <v>47949</v>
      </c>
      <c r="F10874" s="3" t="s">
        <v>47948</v>
      </c>
      <c r="G10874" s="3" t="s">
        <v>47949</v>
      </c>
      <c r="H10874" s="3" t="s">
        <v>47950</v>
      </c>
    </row>
    <row r="10875" spans="1:8" ht="43.5" x14ac:dyDescent="0.35">
      <c r="A10875" s="4">
        <v>45621</v>
      </c>
      <c r="B10875" s="1">
        <v>45273</v>
      </c>
      <c r="C10875" s="2">
        <v>0.39357638888888885</v>
      </c>
      <c r="D10875" s="3" t="s">
        <v>167</v>
      </c>
      <c r="E10875" s="3" t="s">
        <v>29164</v>
      </c>
      <c r="F10875" s="3" t="s">
        <v>47951</v>
      </c>
      <c r="G10875" s="3" t="s">
        <v>47952</v>
      </c>
      <c r="H10875" s="3" t="s">
        <v>47953</v>
      </c>
    </row>
    <row r="10876" spans="1:8" ht="58" x14ac:dyDescent="0.35">
      <c r="A10876" s="4">
        <v>183164</v>
      </c>
      <c r="B10876" s="1">
        <v>45273</v>
      </c>
      <c r="C10876" s="2">
        <v>0.39429398148148148</v>
      </c>
      <c r="D10876" s="3" t="s">
        <v>11985</v>
      </c>
      <c r="E10876" s="3" t="s">
        <v>47956</v>
      </c>
      <c r="F10876" s="3" t="s">
        <v>47954</v>
      </c>
      <c r="G10876" s="3" t="s">
        <v>11875</v>
      </c>
      <c r="H10876" s="3" t="s">
        <v>47955</v>
      </c>
    </row>
    <row r="10877" spans="1:8" ht="72.5" x14ac:dyDescent="0.35">
      <c r="A10877" s="4">
        <v>151475</v>
      </c>
      <c r="B10877" s="1">
        <v>45273</v>
      </c>
      <c r="C10877" s="2">
        <v>0.39605324074074072</v>
      </c>
      <c r="D10877" s="3" t="s">
        <v>1702</v>
      </c>
      <c r="E10877" s="3" t="s">
        <v>47958</v>
      </c>
      <c r="F10877" s="3" t="s">
        <v>47957</v>
      </c>
      <c r="G10877" s="3" t="s">
        <v>12659</v>
      </c>
      <c r="H10877" s="3" t="s">
        <v>11750</v>
      </c>
    </row>
    <row r="10878" spans="1:8" ht="58" x14ac:dyDescent="0.35">
      <c r="A10878" s="4">
        <v>201100</v>
      </c>
      <c r="B10878" s="1">
        <v>45273</v>
      </c>
      <c r="C10878" s="2">
        <v>0.39769675925925929</v>
      </c>
      <c r="D10878" s="3" t="s">
        <v>1933</v>
      </c>
      <c r="E10878" s="3" t="s">
        <v>47961</v>
      </c>
      <c r="F10878" s="3" t="s">
        <v>47959</v>
      </c>
      <c r="G10878" s="3" t="s">
        <v>1283</v>
      </c>
      <c r="H10878" s="3" t="s">
        <v>47960</v>
      </c>
    </row>
    <row r="10879" spans="1:8" ht="87" x14ac:dyDescent="0.35">
      <c r="A10879" s="4">
        <v>168562</v>
      </c>
      <c r="B10879" s="1">
        <v>45273</v>
      </c>
      <c r="C10879" s="2">
        <v>0.40039351851851851</v>
      </c>
      <c r="D10879" s="3" t="s">
        <v>1436</v>
      </c>
      <c r="E10879" s="3" t="s">
        <v>15405</v>
      </c>
      <c r="F10879" s="3" t="s">
        <v>47962</v>
      </c>
      <c r="G10879" s="3" t="s">
        <v>15405</v>
      </c>
      <c r="H10879" s="3" t="s">
        <v>47963</v>
      </c>
    </row>
    <row r="10880" spans="1:8" ht="174" x14ac:dyDescent="0.35">
      <c r="A10880" s="4">
        <v>40959</v>
      </c>
      <c r="B10880" s="1">
        <v>45273</v>
      </c>
      <c r="C10880" s="2">
        <v>0.40122685185185186</v>
      </c>
      <c r="D10880" s="3" t="s">
        <v>47964</v>
      </c>
      <c r="E10880" s="3" t="s">
        <v>12058</v>
      </c>
      <c r="F10880" s="3" t="s">
        <v>47965</v>
      </c>
      <c r="G10880" s="3" t="s">
        <v>46381</v>
      </c>
      <c r="H10880" s="3" t="s">
        <v>47966</v>
      </c>
    </row>
    <row r="10881" spans="1:8" ht="58" x14ac:dyDescent="0.35">
      <c r="A10881" s="4">
        <v>41583</v>
      </c>
      <c r="B10881" s="1">
        <v>45273</v>
      </c>
      <c r="C10881" s="2">
        <v>0.40207175925925925</v>
      </c>
      <c r="D10881" s="3" t="s">
        <v>47893</v>
      </c>
      <c r="E10881" s="3" t="s">
        <v>23308</v>
      </c>
      <c r="F10881" s="3" t="s">
        <v>47967</v>
      </c>
      <c r="G10881" s="3" t="s">
        <v>47895</v>
      </c>
      <c r="H10881" s="3" t="s">
        <v>47896</v>
      </c>
    </row>
    <row r="10882" spans="1:8" ht="72.5" x14ac:dyDescent="0.35">
      <c r="A10882" s="4">
        <v>144536</v>
      </c>
      <c r="B10882" s="1">
        <v>45273</v>
      </c>
      <c r="C10882" s="2">
        <v>0.40390046296296295</v>
      </c>
      <c r="D10882" s="3" t="s">
        <v>47968</v>
      </c>
      <c r="E10882" s="3" t="s">
        <v>15407</v>
      </c>
      <c r="F10882" s="3" t="s">
        <v>47969</v>
      </c>
      <c r="G10882" s="3" t="s">
        <v>47970</v>
      </c>
      <c r="H10882" s="3" t="s">
        <v>47971</v>
      </c>
    </row>
    <row r="10883" spans="1:8" ht="43.5" x14ac:dyDescent="0.35">
      <c r="A10883" s="4">
        <v>43632</v>
      </c>
      <c r="B10883" s="1">
        <v>45273</v>
      </c>
      <c r="C10883" s="2">
        <v>0.40395833333333336</v>
      </c>
      <c r="D10883" s="3" t="s">
        <v>47972</v>
      </c>
      <c r="E10883" s="3" t="s">
        <v>1097</v>
      </c>
      <c r="F10883" s="3" t="s">
        <v>47897</v>
      </c>
      <c r="G10883" s="3" t="s">
        <v>47973</v>
      </c>
      <c r="H10883" s="3" t="s">
        <v>47974</v>
      </c>
    </row>
    <row r="10884" spans="1:8" ht="43.5" x14ac:dyDescent="0.35">
      <c r="A10884" s="4">
        <v>28033</v>
      </c>
      <c r="B10884" s="1">
        <v>45273</v>
      </c>
      <c r="C10884" s="2">
        <v>0.40486111111111112</v>
      </c>
      <c r="D10884" s="3" t="s">
        <v>985</v>
      </c>
      <c r="E10884" s="3" t="s">
        <v>11290</v>
      </c>
      <c r="F10884" s="3" t="s">
        <v>47975</v>
      </c>
      <c r="G10884" s="3" t="s">
        <v>102</v>
      </c>
      <c r="H10884" s="3" t="s">
        <v>4190</v>
      </c>
    </row>
    <row r="10885" spans="1:8" ht="29" x14ac:dyDescent="0.35">
      <c r="A10885" s="4">
        <v>187529</v>
      </c>
      <c r="B10885" s="1">
        <v>45273</v>
      </c>
      <c r="C10885" s="2">
        <v>0.40946759259259258</v>
      </c>
      <c r="D10885" s="3" t="s">
        <v>755</v>
      </c>
      <c r="E10885" s="3" t="s">
        <v>47979</v>
      </c>
      <c r="F10885" s="3" t="s">
        <v>47976</v>
      </c>
      <c r="G10885" s="3" t="s">
        <v>47977</v>
      </c>
      <c r="H10885" s="3" t="s">
        <v>47978</v>
      </c>
    </row>
    <row r="10886" spans="1:8" ht="29" x14ac:dyDescent="0.35">
      <c r="A10886" s="4">
        <v>206877</v>
      </c>
      <c r="B10886" s="1">
        <v>45273</v>
      </c>
      <c r="C10886" s="2">
        <v>0.40998842592592594</v>
      </c>
      <c r="D10886" s="3" t="s">
        <v>1258</v>
      </c>
      <c r="E10886" s="3" t="s">
        <v>47982</v>
      </c>
      <c r="F10886" s="3" t="s">
        <v>47980</v>
      </c>
      <c r="G10886" s="3" t="s">
        <v>11928</v>
      </c>
      <c r="H10886" s="3" t="s">
        <v>47981</v>
      </c>
    </row>
    <row r="10887" spans="1:8" ht="43.5" x14ac:dyDescent="0.35">
      <c r="A10887" s="4">
        <v>133531</v>
      </c>
      <c r="B10887" s="1">
        <v>45273</v>
      </c>
      <c r="C10887" s="2">
        <v>0.41076388888888887</v>
      </c>
      <c r="D10887" s="3" t="s">
        <v>47983</v>
      </c>
      <c r="E10887" s="3" t="s">
        <v>47987</v>
      </c>
      <c r="F10887" s="3" t="s">
        <v>47984</v>
      </c>
      <c r="G10887" s="3" t="s">
        <v>47985</v>
      </c>
      <c r="H10887" s="3" t="s">
        <v>47986</v>
      </c>
    </row>
    <row r="10888" spans="1:8" ht="29" x14ac:dyDescent="0.35">
      <c r="A10888" s="4">
        <v>206877</v>
      </c>
      <c r="B10888" s="1">
        <v>45273</v>
      </c>
      <c r="C10888" s="2">
        <v>0.41181712962962963</v>
      </c>
      <c r="D10888" s="3" t="s">
        <v>1258</v>
      </c>
      <c r="E10888" s="3" t="s">
        <v>47988</v>
      </c>
      <c r="F10888" s="3" t="s">
        <v>47980</v>
      </c>
      <c r="G10888" s="3" t="s">
        <v>11928</v>
      </c>
      <c r="H10888" s="3" t="s">
        <v>47981</v>
      </c>
    </row>
    <row r="10889" spans="1:8" ht="43.5" x14ac:dyDescent="0.35">
      <c r="A10889" s="4">
        <v>52063</v>
      </c>
      <c r="B10889" s="1">
        <v>45273</v>
      </c>
      <c r="C10889" s="2">
        <v>0.41243055555555558</v>
      </c>
      <c r="D10889" s="3" t="s">
        <v>1702</v>
      </c>
      <c r="E10889" s="3" t="s">
        <v>47991</v>
      </c>
      <c r="F10889" s="3" t="s">
        <v>47989</v>
      </c>
      <c r="G10889" s="3" t="s">
        <v>11891</v>
      </c>
      <c r="H10889" s="3" t="s">
        <v>47990</v>
      </c>
    </row>
    <row r="10890" spans="1:8" ht="58" x14ac:dyDescent="0.35">
      <c r="A10890" s="4">
        <v>60423</v>
      </c>
      <c r="B10890" s="1">
        <v>45273</v>
      </c>
      <c r="C10890" s="2">
        <v>0.41450231481481481</v>
      </c>
      <c r="D10890" s="3" t="s">
        <v>47992</v>
      </c>
      <c r="E10890" s="3" t="s">
        <v>47996</v>
      </c>
      <c r="F10890" s="3" t="s">
        <v>47993</v>
      </c>
      <c r="G10890" s="3" t="s">
        <v>47994</v>
      </c>
      <c r="H10890" s="3" t="s">
        <v>47995</v>
      </c>
    </row>
    <row r="10891" spans="1:8" ht="87" x14ac:dyDescent="0.35">
      <c r="A10891" s="4">
        <v>36610</v>
      </c>
      <c r="B10891" s="1">
        <v>45273</v>
      </c>
      <c r="C10891" s="2">
        <v>0.41565972222222225</v>
      </c>
      <c r="D10891" s="3" t="s">
        <v>1403</v>
      </c>
      <c r="E10891" s="3" t="s">
        <v>48000</v>
      </c>
      <c r="F10891" s="3" t="s">
        <v>47997</v>
      </c>
      <c r="G10891" s="3" t="s">
        <v>47998</v>
      </c>
      <c r="H10891" s="3" t="s">
        <v>47999</v>
      </c>
    </row>
    <row r="10892" spans="1:8" ht="72.5" x14ac:dyDescent="0.35">
      <c r="A10892" s="4">
        <v>60423</v>
      </c>
      <c r="B10892" s="1">
        <v>45273</v>
      </c>
      <c r="C10892" s="2">
        <v>0.41630787037037037</v>
      </c>
      <c r="D10892" s="3" t="s">
        <v>47992</v>
      </c>
      <c r="E10892" s="3" t="s">
        <v>48001</v>
      </c>
      <c r="F10892" s="3" t="s">
        <v>47993</v>
      </c>
      <c r="G10892" s="3" t="s">
        <v>47994</v>
      </c>
      <c r="H10892" s="3" t="s">
        <v>47995</v>
      </c>
    </row>
    <row r="10893" spans="1:8" ht="43.5" x14ac:dyDescent="0.35">
      <c r="A10893" s="4">
        <v>194922</v>
      </c>
      <c r="B10893" s="1">
        <v>45273</v>
      </c>
      <c r="C10893" s="2">
        <v>0.41767361111111106</v>
      </c>
      <c r="D10893" s="3" t="s">
        <v>985</v>
      </c>
      <c r="E10893" s="3" t="s">
        <v>48004</v>
      </c>
      <c r="F10893" s="3" t="s">
        <v>48002</v>
      </c>
      <c r="G10893" s="3" t="s">
        <v>10408</v>
      </c>
      <c r="H10893" s="3" t="s">
        <v>48003</v>
      </c>
    </row>
    <row r="10894" spans="1:8" ht="72.5" x14ac:dyDescent="0.35">
      <c r="A10894" s="4">
        <v>139016</v>
      </c>
      <c r="B10894" s="1">
        <v>45273</v>
      </c>
      <c r="C10894" s="2">
        <v>0.41795138888888889</v>
      </c>
      <c r="D10894" s="3" t="s">
        <v>1166</v>
      </c>
      <c r="E10894" s="3" t="s">
        <v>25925</v>
      </c>
      <c r="F10894" s="3" t="s">
        <v>48005</v>
      </c>
      <c r="G10894" s="3" t="s">
        <v>12296</v>
      </c>
      <c r="H10894" s="3" t="s">
        <v>48006</v>
      </c>
    </row>
    <row r="10895" spans="1:8" ht="29" x14ac:dyDescent="0.35">
      <c r="A10895" s="4">
        <v>94676</v>
      </c>
      <c r="B10895" s="1">
        <v>45273</v>
      </c>
      <c r="C10895" s="2">
        <v>0.41943287037037041</v>
      </c>
      <c r="D10895" s="3" t="s">
        <v>755</v>
      </c>
      <c r="E10895" s="3" t="s">
        <v>1097</v>
      </c>
      <c r="F10895" s="3" t="s">
        <v>48007</v>
      </c>
      <c r="G10895" s="3" t="s">
        <v>10879</v>
      </c>
      <c r="H10895" s="3" t="s">
        <v>48008</v>
      </c>
    </row>
    <row r="10896" spans="1:8" ht="43.5" x14ac:dyDescent="0.35">
      <c r="A10896" s="4">
        <v>184837</v>
      </c>
      <c r="B10896" s="1">
        <v>45273</v>
      </c>
      <c r="C10896" s="2">
        <v>0.42436342592592591</v>
      </c>
      <c r="D10896" s="3" t="s">
        <v>1403</v>
      </c>
      <c r="E10896" s="3" t="s">
        <v>15418</v>
      </c>
      <c r="F10896" s="3" t="s">
        <v>48009</v>
      </c>
      <c r="G10896" s="3" t="s">
        <v>15418</v>
      </c>
      <c r="H10896" s="3" t="s">
        <v>14267</v>
      </c>
    </row>
    <row r="10897" spans="1:8" ht="43.5" x14ac:dyDescent="0.35">
      <c r="A10897" s="4">
        <v>175640</v>
      </c>
      <c r="B10897" s="1">
        <v>45273</v>
      </c>
      <c r="C10897" s="2">
        <v>0.42651620370370374</v>
      </c>
      <c r="D10897" s="3" t="s">
        <v>48010</v>
      </c>
      <c r="E10897" s="3" t="s">
        <v>48012</v>
      </c>
      <c r="F10897" s="3" t="s">
        <v>48011</v>
      </c>
      <c r="G10897" s="3" t="s">
        <v>12518</v>
      </c>
      <c r="H10897" s="3" t="s">
        <v>14982</v>
      </c>
    </row>
    <row r="10898" spans="1:8" ht="101.5" x14ac:dyDescent="0.35">
      <c r="A10898" s="4">
        <v>37328</v>
      </c>
      <c r="B10898" s="1">
        <v>45273</v>
      </c>
      <c r="C10898" s="2">
        <v>0.42744212962962963</v>
      </c>
      <c r="D10898" s="3" t="s">
        <v>48013</v>
      </c>
      <c r="E10898" s="3" t="s">
        <v>48017</v>
      </c>
      <c r="F10898" s="3" t="s">
        <v>48014</v>
      </c>
      <c r="G10898" s="3" t="s">
        <v>48015</v>
      </c>
      <c r="H10898" s="3" t="s">
        <v>48016</v>
      </c>
    </row>
    <row r="10899" spans="1:8" ht="58" x14ac:dyDescent="0.35">
      <c r="A10899" s="4">
        <v>96716</v>
      </c>
      <c r="B10899" s="1">
        <v>45273</v>
      </c>
      <c r="C10899" s="2">
        <v>0.42791666666666667</v>
      </c>
      <c r="D10899" s="3" t="s">
        <v>48018</v>
      </c>
      <c r="E10899" s="3" t="s">
        <v>48020</v>
      </c>
      <c r="F10899" s="3" t="s">
        <v>48019</v>
      </c>
      <c r="G10899" s="3" t="s">
        <v>14900</v>
      </c>
      <c r="H10899" s="3" t="s">
        <v>29</v>
      </c>
    </row>
    <row r="10900" spans="1:8" ht="58" x14ac:dyDescent="0.35">
      <c r="A10900" s="4">
        <v>39052</v>
      </c>
      <c r="B10900" s="1">
        <v>45273</v>
      </c>
      <c r="C10900" s="2">
        <v>0.42956018518518518</v>
      </c>
      <c r="D10900" s="3" t="s">
        <v>1436</v>
      </c>
      <c r="E10900" s="3" t="s">
        <v>48023</v>
      </c>
      <c r="F10900" s="3" t="s">
        <v>48021</v>
      </c>
      <c r="G10900" s="3" t="s">
        <v>48022</v>
      </c>
      <c r="H10900" s="3" t="s">
        <v>10987</v>
      </c>
    </row>
    <row r="10901" spans="1:8" ht="29" x14ac:dyDescent="0.35">
      <c r="A10901" s="4">
        <v>41189</v>
      </c>
      <c r="B10901" s="1">
        <v>45273</v>
      </c>
      <c r="C10901" s="2">
        <v>0.43047453703703703</v>
      </c>
      <c r="D10901" s="3" t="s">
        <v>11085</v>
      </c>
      <c r="E10901" s="3" t="s">
        <v>48026</v>
      </c>
      <c r="F10901" s="3" t="s">
        <v>48024</v>
      </c>
      <c r="G10901" s="3" t="s">
        <v>48025</v>
      </c>
      <c r="H10901" s="3" t="s">
        <v>25655</v>
      </c>
    </row>
    <row r="10902" spans="1:8" ht="58" x14ac:dyDescent="0.35">
      <c r="A10902" s="4">
        <v>65064</v>
      </c>
      <c r="B10902" s="1">
        <v>45273</v>
      </c>
      <c r="C10902" s="2">
        <v>0.43175925925925923</v>
      </c>
      <c r="D10902" s="3" t="s">
        <v>11985</v>
      </c>
      <c r="E10902" s="3" t="s">
        <v>48030</v>
      </c>
      <c r="F10902" s="3" t="s">
        <v>48027</v>
      </c>
      <c r="G10902" s="3" t="s">
        <v>48028</v>
      </c>
      <c r="H10902" s="3" t="s">
        <v>48029</v>
      </c>
    </row>
    <row r="10903" spans="1:8" ht="29" x14ac:dyDescent="0.35">
      <c r="A10903" s="4">
        <v>11316</v>
      </c>
      <c r="B10903" s="1">
        <v>45273</v>
      </c>
      <c r="C10903" s="2">
        <v>0.43276620370370367</v>
      </c>
      <c r="D10903" s="3" t="s">
        <v>11752</v>
      </c>
      <c r="E10903" s="3" t="s">
        <v>20243</v>
      </c>
      <c r="F10903" s="3" t="s">
        <v>48031</v>
      </c>
      <c r="G10903" s="3" t="s">
        <v>12659</v>
      </c>
      <c r="H10903" s="3" t="s">
        <v>48032</v>
      </c>
    </row>
    <row r="10904" spans="1:8" ht="58" x14ac:dyDescent="0.35">
      <c r="A10904" s="4">
        <v>39052</v>
      </c>
      <c r="B10904" s="1">
        <v>45273</v>
      </c>
      <c r="C10904" s="2">
        <v>0.43517361111111108</v>
      </c>
      <c r="D10904" s="3" t="s">
        <v>1436</v>
      </c>
      <c r="E10904" s="3" t="s">
        <v>48023</v>
      </c>
      <c r="F10904" s="3" t="s">
        <v>48033</v>
      </c>
      <c r="G10904" s="3" t="s">
        <v>48022</v>
      </c>
      <c r="H10904" s="3" t="s">
        <v>10987</v>
      </c>
    </row>
    <row r="10905" spans="1:8" ht="87" x14ac:dyDescent="0.35">
      <c r="A10905" s="4">
        <v>44060</v>
      </c>
      <c r="B10905" s="1">
        <v>45273</v>
      </c>
      <c r="C10905" s="2">
        <v>0.43840277777777775</v>
      </c>
      <c r="D10905" s="3" t="s">
        <v>48034</v>
      </c>
      <c r="E10905" s="3" t="s">
        <v>48037</v>
      </c>
      <c r="F10905" s="3" t="s">
        <v>48035</v>
      </c>
      <c r="G10905" s="3" t="s">
        <v>48036</v>
      </c>
      <c r="H10905" s="3" t="s">
        <v>10976</v>
      </c>
    </row>
    <row r="10906" spans="1:8" ht="72.5" x14ac:dyDescent="0.35">
      <c r="A10906" s="4">
        <v>9449</v>
      </c>
      <c r="B10906" s="1">
        <v>45273</v>
      </c>
      <c r="C10906" s="2">
        <v>0.44075231481481486</v>
      </c>
      <c r="D10906" s="3" t="s">
        <v>1436</v>
      </c>
      <c r="E10906" s="3" t="s">
        <v>48040</v>
      </c>
      <c r="F10906" s="3" t="s">
        <v>48038</v>
      </c>
      <c r="G10906" s="3" t="s">
        <v>48039</v>
      </c>
      <c r="H10906" s="3" t="s">
        <v>11731</v>
      </c>
    </row>
    <row r="10907" spans="1:8" ht="116" x14ac:dyDescent="0.35">
      <c r="A10907" s="4">
        <v>38139</v>
      </c>
      <c r="B10907" s="1">
        <v>45273</v>
      </c>
      <c r="C10907" s="2">
        <v>0.44137731481481479</v>
      </c>
      <c r="D10907" s="3" t="s">
        <v>1403</v>
      </c>
      <c r="E10907" s="3" t="s">
        <v>48042</v>
      </c>
      <c r="F10907" s="3" t="s">
        <v>48041</v>
      </c>
      <c r="G10907" s="3" t="s">
        <v>48042</v>
      </c>
      <c r="H10907" s="3" t="s">
        <v>48043</v>
      </c>
    </row>
    <row r="10908" spans="1:8" ht="58" x14ac:dyDescent="0.35">
      <c r="A10908" s="4">
        <v>130120</v>
      </c>
      <c r="B10908" s="1">
        <v>45273</v>
      </c>
      <c r="C10908" s="2">
        <v>0.44300925925925921</v>
      </c>
      <c r="D10908" s="3" t="s">
        <v>985</v>
      </c>
      <c r="E10908" s="3" t="s">
        <v>38290</v>
      </c>
      <c r="F10908" s="3" t="s">
        <v>48044</v>
      </c>
      <c r="G10908" s="3" t="s">
        <v>10672</v>
      </c>
      <c r="H10908" s="3" t="s">
        <v>48045</v>
      </c>
    </row>
    <row r="10909" spans="1:8" ht="145" x14ac:dyDescent="0.35">
      <c r="A10909" s="4">
        <v>208843</v>
      </c>
      <c r="B10909" s="1">
        <v>45273</v>
      </c>
      <c r="C10909" s="2">
        <v>0.44346064814814817</v>
      </c>
      <c r="D10909" s="3" t="s">
        <v>48046</v>
      </c>
      <c r="E10909" s="3" t="s">
        <v>48050</v>
      </c>
      <c r="F10909" s="3" t="s">
        <v>48047</v>
      </c>
      <c r="G10909" s="3" t="s">
        <v>48048</v>
      </c>
      <c r="H10909" s="3" t="s">
        <v>48049</v>
      </c>
    </row>
    <row r="10910" spans="1:8" ht="116" x14ac:dyDescent="0.35">
      <c r="A10910" s="4">
        <v>210703</v>
      </c>
      <c r="B10910" s="1">
        <v>45273</v>
      </c>
      <c r="C10910" s="2">
        <v>0.44446759259259255</v>
      </c>
      <c r="D10910" s="3" t="s">
        <v>48051</v>
      </c>
      <c r="E10910" s="3" t="s">
        <v>48055</v>
      </c>
      <c r="F10910" s="3" t="s">
        <v>48052</v>
      </c>
      <c r="G10910" s="3" t="s">
        <v>48053</v>
      </c>
      <c r="H10910" s="3" t="s">
        <v>48054</v>
      </c>
    </row>
    <row r="10911" spans="1:8" ht="116" x14ac:dyDescent="0.35">
      <c r="A10911" s="4">
        <v>134361</v>
      </c>
      <c r="B10911" s="1">
        <v>45273</v>
      </c>
      <c r="C10911" s="2">
        <v>0.44782407407407404</v>
      </c>
      <c r="D10911" s="3" t="s">
        <v>11985</v>
      </c>
      <c r="E10911" s="3" t="s">
        <v>48058</v>
      </c>
      <c r="F10911" s="3" t="s">
        <v>48056</v>
      </c>
      <c r="G10911" s="3" t="s">
        <v>48057</v>
      </c>
      <c r="H10911" s="3" t="s">
        <v>45190</v>
      </c>
    </row>
    <row r="10912" spans="1:8" ht="101.5" x14ac:dyDescent="0.35">
      <c r="A10912" s="4">
        <v>85110</v>
      </c>
      <c r="B10912" s="1">
        <v>45273</v>
      </c>
      <c r="C10912" s="2">
        <v>0.4498032407407408</v>
      </c>
      <c r="D10912" s="3" t="s">
        <v>985</v>
      </c>
      <c r="E10912" s="3" t="s">
        <v>48059</v>
      </c>
      <c r="F10912" s="3" t="s">
        <v>13501</v>
      </c>
      <c r="G10912" s="3" t="s">
        <v>48059</v>
      </c>
      <c r="H10912" s="3" t="s">
        <v>48060</v>
      </c>
    </row>
    <row r="10913" spans="1:8" ht="72.5" x14ac:dyDescent="0.35">
      <c r="A10913" s="4">
        <v>170759</v>
      </c>
      <c r="B10913" s="1">
        <v>45273</v>
      </c>
      <c r="C10913" s="2">
        <v>0.45065972222222223</v>
      </c>
      <c r="D10913" s="3" t="s">
        <v>48061</v>
      </c>
      <c r="E10913" s="3" t="s">
        <v>48062</v>
      </c>
      <c r="F10913" s="3" t="s">
        <v>12830</v>
      </c>
      <c r="G10913" s="3" t="s">
        <v>12780</v>
      </c>
      <c r="H10913" s="3" t="s">
        <v>12751</v>
      </c>
    </row>
    <row r="10914" spans="1:8" ht="29" x14ac:dyDescent="0.35">
      <c r="A10914" s="4">
        <v>98435</v>
      </c>
      <c r="B10914" s="1">
        <v>45273</v>
      </c>
      <c r="C10914" s="2">
        <v>0.45090277777777782</v>
      </c>
      <c r="D10914" s="3" t="s">
        <v>755</v>
      </c>
      <c r="E10914" s="3" t="s">
        <v>48064</v>
      </c>
      <c r="F10914" s="3" t="s">
        <v>48063</v>
      </c>
      <c r="G10914" s="3" t="s">
        <v>12822</v>
      </c>
      <c r="H10914" s="3" t="s">
        <v>47890</v>
      </c>
    </row>
    <row r="10915" spans="1:8" ht="29" x14ac:dyDescent="0.35">
      <c r="A10915" s="4">
        <v>6223</v>
      </c>
      <c r="B10915" s="1">
        <v>45273</v>
      </c>
      <c r="C10915" s="2">
        <v>0.45123842592592589</v>
      </c>
      <c r="D10915" s="3" t="s">
        <v>1460</v>
      </c>
      <c r="E10915" s="3" t="s">
        <v>21387</v>
      </c>
      <c r="F10915" s="3" t="s">
        <v>1359</v>
      </c>
      <c r="G10915" s="3" t="s">
        <v>21387</v>
      </c>
      <c r="H10915" s="3" t="s">
        <v>6717</v>
      </c>
    </row>
    <row r="10916" spans="1:8" ht="58" x14ac:dyDescent="0.35">
      <c r="A10916" s="4">
        <v>205797</v>
      </c>
      <c r="B10916" s="1">
        <v>45273</v>
      </c>
      <c r="C10916" s="2">
        <v>0.45322916666666663</v>
      </c>
      <c r="D10916" s="3" t="s">
        <v>11771</v>
      </c>
      <c r="E10916" s="3" t="s">
        <v>48068</v>
      </c>
      <c r="F10916" s="3" t="s">
        <v>48065</v>
      </c>
      <c r="G10916" s="3" t="s">
        <v>48066</v>
      </c>
      <c r="H10916" s="3" t="s">
        <v>48067</v>
      </c>
    </row>
    <row r="10917" spans="1:8" ht="43.5" x14ac:dyDescent="0.35">
      <c r="A10917" s="4">
        <v>208378</v>
      </c>
      <c r="B10917" s="1">
        <v>45273</v>
      </c>
      <c r="C10917" s="2">
        <v>0.45483796296296292</v>
      </c>
      <c r="D10917" s="3" t="s">
        <v>48069</v>
      </c>
      <c r="E10917" s="3" t="s">
        <v>48071</v>
      </c>
      <c r="F10917" s="3" t="s">
        <v>48070</v>
      </c>
      <c r="G10917" s="3" t="s">
        <v>48071</v>
      </c>
      <c r="H10917" s="3" t="s">
        <v>48072</v>
      </c>
    </row>
    <row r="10918" spans="1:8" ht="29" x14ac:dyDescent="0.35">
      <c r="A10918" s="4">
        <v>34143</v>
      </c>
      <c r="B10918" s="1">
        <v>45273</v>
      </c>
      <c r="C10918" s="2">
        <v>0.45686342592592594</v>
      </c>
      <c r="D10918" s="3" t="s">
        <v>1258</v>
      </c>
      <c r="E10918" s="3" t="s">
        <v>15496</v>
      </c>
      <c r="F10918" s="3" t="s">
        <v>48073</v>
      </c>
      <c r="G10918" s="3" t="s">
        <v>43181</v>
      </c>
      <c r="H10918" s="3" t="s">
        <v>48074</v>
      </c>
    </row>
    <row r="10919" spans="1:8" ht="43.5" x14ac:dyDescent="0.35">
      <c r="A10919" s="4">
        <v>52132</v>
      </c>
      <c r="B10919" s="1">
        <v>45273</v>
      </c>
      <c r="C10919" s="2">
        <v>0.45820601851851855</v>
      </c>
      <c r="D10919" s="3" t="s">
        <v>755</v>
      </c>
      <c r="E10919" s="3" t="s">
        <v>14310</v>
      </c>
      <c r="F10919" s="3" t="s">
        <v>48075</v>
      </c>
      <c r="G10919" s="3" t="s">
        <v>1097</v>
      </c>
      <c r="H10919" s="3" t="s">
        <v>47890</v>
      </c>
    </row>
    <row r="10920" spans="1:8" ht="87" x14ac:dyDescent="0.35">
      <c r="A10920" s="4">
        <v>44060</v>
      </c>
      <c r="B10920" s="1">
        <v>45273</v>
      </c>
      <c r="C10920" s="2">
        <v>0.45925925925925926</v>
      </c>
      <c r="D10920" s="3" t="s">
        <v>48034</v>
      </c>
      <c r="E10920" s="3" t="s">
        <v>48037</v>
      </c>
      <c r="F10920" s="3" t="s">
        <v>48035</v>
      </c>
      <c r="G10920" s="3" t="s">
        <v>48076</v>
      </c>
      <c r="H10920" s="3" t="s">
        <v>48077</v>
      </c>
    </row>
    <row r="10921" spans="1:8" ht="43.5" x14ac:dyDescent="0.35">
      <c r="A10921" s="4">
        <v>64478</v>
      </c>
      <c r="B10921" s="1">
        <v>45273</v>
      </c>
      <c r="C10921" s="2">
        <v>0.45971064814814816</v>
      </c>
      <c r="D10921" s="3" t="s">
        <v>508</v>
      </c>
      <c r="E10921" s="3" t="s">
        <v>48080</v>
      </c>
      <c r="F10921" s="3" t="s">
        <v>48078</v>
      </c>
      <c r="G10921" s="3" t="s">
        <v>104</v>
      </c>
      <c r="H10921" s="3" t="s">
        <v>48079</v>
      </c>
    </row>
    <row r="10922" spans="1:8" ht="203" x14ac:dyDescent="0.35">
      <c r="A10922" s="4">
        <v>208167</v>
      </c>
      <c r="B10922" s="1">
        <v>45273</v>
      </c>
      <c r="C10922" s="2">
        <v>0.46324074074074079</v>
      </c>
      <c r="D10922" s="3" t="s">
        <v>48081</v>
      </c>
      <c r="E10922" s="3" t="s">
        <v>48085</v>
      </c>
      <c r="F10922" s="3" t="s">
        <v>48082</v>
      </c>
      <c r="G10922" s="3" t="s">
        <v>48083</v>
      </c>
      <c r="H10922" s="3" t="s">
        <v>48084</v>
      </c>
    </row>
    <row r="10923" spans="1:8" ht="58" x14ac:dyDescent="0.35">
      <c r="A10923" s="4">
        <v>178318</v>
      </c>
      <c r="B10923" s="1">
        <v>45273</v>
      </c>
      <c r="C10923" s="2">
        <v>0.46346064814814819</v>
      </c>
      <c r="D10923" s="3" t="s">
        <v>1702</v>
      </c>
      <c r="E10923" s="3" t="s">
        <v>48088</v>
      </c>
      <c r="F10923" s="3" t="s">
        <v>48086</v>
      </c>
      <c r="G10923" s="3" t="s">
        <v>11859</v>
      </c>
      <c r="H10923" s="3" t="s">
        <v>48087</v>
      </c>
    </row>
    <row r="10924" spans="1:8" ht="58" x14ac:dyDescent="0.35">
      <c r="A10924" s="4">
        <v>45084</v>
      </c>
      <c r="B10924" s="1">
        <v>45273</v>
      </c>
      <c r="C10924" s="2">
        <v>0.46354166666666669</v>
      </c>
      <c r="D10924" s="3" t="s">
        <v>1933</v>
      </c>
      <c r="E10924" s="3" t="s">
        <v>15478</v>
      </c>
      <c r="F10924" s="3" t="s">
        <v>48089</v>
      </c>
      <c r="G10924" s="3" t="s">
        <v>11951</v>
      </c>
      <c r="H10924" s="3" t="s">
        <v>10685</v>
      </c>
    </row>
    <row r="10925" spans="1:8" ht="43.5" x14ac:dyDescent="0.35">
      <c r="A10925" s="4">
        <v>94498</v>
      </c>
      <c r="B10925" s="1">
        <v>45273</v>
      </c>
      <c r="C10925" s="2">
        <v>0.46361111111111114</v>
      </c>
      <c r="D10925" s="3" t="s">
        <v>11085</v>
      </c>
      <c r="E10925" s="3" t="s">
        <v>48092</v>
      </c>
      <c r="F10925" s="3" t="s">
        <v>48090</v>
      </c>
      <c r="G10925" s="3" t="s">
        <v>21544</v>
      </c>
      <c r="H10925" s="3" t="s">
        <v>48091</v>
      </c>
    </row>
    <row r="10926" spans="1:8" ht="101.5" x14ac:dyDescent="0.35">
      <c r="A10926" s="4">
        <v>163281</v>
      </c>
      <c r="B10926" s="1">
        <v>45273</v>
      </c>
      <c r="C10926" s="2">
        <v>0.4644328703703704</v>
      </c>
      <c r="D10926" s="3" t="s">
        <v>48093</v>
      </c>
      <c r="E10926" s="3" t="s">
        <v>12865</v>
      </c>
      <c r="F10926" s="3" t="s">
        <v>12068</v>
      </c>
      <c r="G10926" s="3" t="s">
        <v>46290</v>
      </c>
      <c r="H10926" s="3" t="s">
        <v>48094</v>
      </c>
    </row>
    <row r="10927" spans="1:8" ht="43.5" x14ac:dyDescent="0.35">
      <c r="A10927" s="4">
        <v>208942</v>
      </c>
      <c r="B10927" s="1">
        <v>45273</v>
      </c>
      <c r="C10927" s="2">
        <v>0.46493055555555557</v>
      </c>
      <c r="D10927" s="3" t="s">
        <v>48095</v>
      </c>
      <c r="E10927" s="3" t="s">
        <v>48097</v>
      </c>
      <c r="F10927" s="3" t="s">
        <v>48096</v>
      </c>
      <c r="G10927" s="3" t="s">
        <v>104</v>
      </c>
      <c r="H10927" s="3" t="s">
        <v>29</v>
      </c>
    </row>
    <row r="10928" spans="1:8" ht="87" x14ac:dyDescent="0.35">
      <c r="A10928" s="4">
        <v>38399</v>
      </c>
      <c r="B10928" s="1">
        <v>45273</v>
      </c>
      <c r="C10928" s="2">
        <v>0.46575231481481483</v>
      </c>
      <c r="D10928" s="3" t="s">
        <v>48098</v>
      </c>
      <c r="E10928" s="3" t="s">
        <v>14230</v>
      </c>
      <c r="F10928" s="3" t="s">
        <v>48099</v>
      </c>
      <c r="G10928" s="3" t="s">
        <v>48100</v>
      </c>
      <c r="H10928" s="3" t="s">
        <v>48101</v>
      </c>
    </row>
    <row r="10929" spans="1:8" ht="72.5" x14ac:dyDescent="0.35">
      <c r="A10929" s="4">
        <v>26047</v>
      </c>
      <c r="B10929" s="1">
        <v>45273</v>
      </c>
      <c r="C10929" s="2">
        <v>0.4680555555555555</v>
      </c>
      <c r="D10929" s="3" t="s">
        <v>1702</v>
      </c>
      <c r="E10929" s="3" t="s">
        <v>48103</v>
      </c>
      <c r="F10929" s="3" t="s">
        <v>48102</v>
      </c>
      <c r="G10929" s="3" t="s">
        <v>12517</v>
      </c>
      <c r="H10929" s="3" t="s">
        <v>11750</v>
      </c>
    </row>
    <row r="10930" spans="1:8" ht="72.5" x14ac:dyDescent="0.35">
      <c r="A10930" s="4">
        <v>199314</v>
      </c>
      <c r="B10930" s="1">
        <v>45273</v>
      </c>
      <c r="C10930" s="2">
        <v>0.46824074074074074</v>
      </c>
      <c r="D10930" s="3" t="s">
        <v>48104</v>
      </c>
      <c r="E10930" s="3" t="s">
        <v>48108</v>
      </c>
      <c r="F10930" s="3" t="s">
        <v>48105</v>
      </c>
      <c r="G10930" s="3" t="s">
        <v>48106</v>
      </c>
      <c r="H10930" s="3" t="s">
        <v>48107</v>
      </c>
    </row>
    <row r="10931" spans="1:8" ht="58" x14ac:dyDescent="0.35">
      <c r="A10931" s="4">
        <v>64403</v>
      </c>
      <c r="B10931" s="1">
        <v>45273</v>
      </c>
      <c r="C10931" s="2">
        <v>0.46895833333333337</v>
      </c>
      <c r="D10931" s="3" t="s">
        <v>14737</v>
      </c>
      <c r="E10931" s="3" t="s">
        <v>48111</v>
      </c>
      <c r="F10931" s="3" t="s">
        <v>48109</v>
      </c>
      <c r="G10931" s="3" t="s">
        <v>48110</v>
      </c>
      <c r="H10931" s="3" t="s">
        <v>10660</v>
      </c>
    </row>
    <row r="10932" spans="1:8" ht="72.5" x14ac:dyDescent="0.35">
      <c r="A10932" s="4">
        <v>111434</v>
      </c>
      <c r="B10932" s="1">
        <v>45273</v>
      </c>
      <c r="C10932" s="2">
        <v>0.46930555555555559</v>
      </c>
      <c r="D10932" s="3" t="s">
        <v>48112</v>
      </c>
      <c r="E10932" s="3" t="s">
        <v>48114</v>
      </c>
      <c r="F10932" s="3" t="s">
        <v>48113</v>
      </c>
      <c r="G10932" s="3" t="s">
        <v>48114</v>
      </c>
      <c r="H10932" s="3" t="s">
        <v>48115</v>
      </c>
    </row>
    <row r="10933" spans="1:8" ht="29" x14ac:dyDescent="0.35">
      <c r="A10933" s="4">
        <v>37372</v>
      </c>
      <c r="B10933" s="1">
        <v>45273</v>
      </c>
      <c r="C10933" s="2">
        <v>0.46975694444444444</v>
      </c>
      <c r="D10933" s="3" t="s">
        <v>48116</v>
      </c>
      <c r="E10933" s="3" t="s">
        <v>13117</v>
      </c>
      <c r="F10933" s="3" t="s">
        <v>48117</v>
      </c>
      <c r="G10933" s="3" t="s">
        <v>48118</v>
      </c>
      <c r="H10933" s="3" t="s">
        <v>10302</v>
      </c>
    </row>
    <row r="10934" spans="1:8" ht="43.5" x14ac:dyDescent="0.35">
      <c r="A10934" s="4">
        <v>47002</v>
      </c>
      <c r="B10934" s="1">
        <v>45273</v>
      </c>
      <c r="C10934" s="2">
        <v>0.4699652777777778</v>
      </c>
      <c r="D10934" s="3" t="s">
        <v>48119</v>
      </c>
      <c r="E10934" s="3" t="s">
        <v>48123</v>
      </c>
      <c r="F10934" s="3" t="s">
        <v>48120</v>
      </c>
      <c r="G10934" s="3" t="s">
        <v>48121</v>
      </c>
      <c r="H10934" s="3" t="s">
        <v>48122</v>
      </c>
    </row>
    <row r="10935" spans="1:8" ht="72.5" x14ac:dyDescent="0.35">
      <c r="A10935" s="4">
        <v>52026</v>
      </c>
      <c r="B10935" s="1">
        <v>45273</v>
      </c>
      <c r="C10935" s="2">
        <v>0.47109953703703705</v>
      </c>
      <c r="D10935" s="3" t="s">
        <v>48124</v>
      </c>
      <c r="E10935" s="3" t="s">
        <v>15430</v>
      </c>
      <c r="F10935" s="3" t="s">
        <v>48125</v>
      </c>
      <c r="G10935" s="3" t="s">
        <v>48126</v>
      </c>
      <c r="H10935" s="3" t="s">
        <v>48127</v>
      </c>
    </row>
    <row r="10936" spans="1:8" ht="101.5" x14ac:dyDescent="0.35">
      <c r="A10936" s="4">
        <v>39174</v>
      </c>
      <c r="B10936" s="1">
        <v>45273</v>
      </c>
      <c r="C10936" s="2">
        <v>0.47405092592592596</v>
      </c>
      <c r="D10936" s="3" t="s">
        <v>1436</v>
      </c>
      <c r="E10936" s="3" t="s">
        <v>48130</v>
      </c>
      <c r="F10936" s="3" t="s">
        <v>48129</v>
      </c>
      <c r="G10936" s="3" t="s">
        <v>48130</v>
      </c>
      <c r="H10936" s="3" t="s">
        <v>48131</v>
      </c>
    </row>
    <row r="10937" spans="1:8" ht="72.5" x14ac:dyDescent="0.35">
      <c r="A10937" s="4">
        <v>36134</v>
      </c>
      <c r="B10937" s="1">
        <v>45273</v>
      </c>
      <c r="C10937" s="2">
        <v>0.47503472222222221</v>
      </c>
      <c r="D10937" s="3" t="s">
        <v>11085</v>
      </c>
      <c r="E10937" s="3" t="s">
        <v>48134</v>
      </c>
      <c r="F10937" s="3" t="s">
        <v>48132</v>
      </c>
      <c r="G10937" s="3" t="s">
        <v>17927</v>
      </c>
      <c r="H10937" s="3" t="s">
        <v>48133</v>
      </c>
    </row>
    <row r="10938" spans="1:8" ht="58" x14ac:dyDescent="0.35">
      <c r="A10938" s="4">
        <v>51220</v>
      </c>
      <c r="B10938" s="1">
        <v>45273</v>
      </c>
      <c r="C10938" s="2">
        <v>0.47560185185185189</v>
      </c>
      <c r="D10938" s="3" t="s">
        <v>1933</v>
      </c>
      <c r="E10938" s="3" t="s">
        <v>48137</v>
      </c>
      <c r="F10938" s="3" t="s">
        <v>48135</v>
      </c>
      <c r="G10938" s="3" t="s">
        <v>48136</v>
      </c>
      <c r="H10938" s="3" t="s">
        <v>11922</v>
      </c>
    </row>
    <row r="10939" spans="1:8" ht="29" x14ac:dyDescent="0.35">
      <c r="A10939" s="4">
        <v>46577</v>
      </c>
      <c r="B10939" s="1">
        <v>45273</v>
      </c>
      <c r="C10939" s="2">
        <v>0.48046296296296293</v>
      </c>
      <c r="D10939" s="3" t="s">
        <v>1436</v>
      </c>
      <c r="E10939" s="3" t="s">
        <v>12831</v>
      </c>
      <c r="F10939" s="3" t="s">
        <v>48138</v>
      </c>
      <c r="G10939" s="3" t="s">
        <v>11215</v>
      </c>
      <c r="H10939" s="3" t="s">
        <v>48139</v>
      </c>
    </row>
    <row r="10940" spans="1:8" x14ac:dyDescent="0.35">
      <c r="A10940" s="4">
        <v>138685</v>
      </c>
      <c r="B10940" s="1">
        <v>45273</v>
      </c>
      <c r="C10940" s="2">
        <v>0.48449074074074078</v>
      </c>
      <c r="D10940" s="3" t="s">
        <v>10539</v>
      </c>
      <c r="E10940" s="3" t="s">
        <v>1315</v>
      </c>
      <c r="F10940" s="3" t="s">
        <v>10524</v>
      </c>
      <c r="G10940" s="3" t="s">
        <v>1315</v>
      </c>
      <c r="H10940" s="3" t="s">
        <v>6717</v>
      </c>
    </row>
    <row r="10941" spans="1:8" ht="87" x14ac:dyDescent="0.35">
      <c r="A10941" s="4">
        <v>38433</v>
      </c>
      <c r="B10941" s="1">
        <v>45273</v>
      </c>
      <c r="C10941" s="2">
        <v>0.4846064814814815</v>
      </c>
      <c r="D10941" s="3" t="s">
        <v>48140</v>
      </c>
      <c r="E10941" s="3" t="s">
        <v>48144</v>
      </c>
      <c r="F10941" s="3" t="s">
        <v>48141</v>
      </c>
      <c r="G10941" s="3" t="s">
        <v>48142</v>
      </c>
      <c r="H10941" s="3" t="s">
        <v>48143</v>
      </c>
    </row>
    <row r="10942" spans="1:8" ht="87" x14ac:dyDescent="0.35">
      <c r="A10942" s="4">
        <v>10604</v>
      </c>
      <c r="B10942" s="1">
        <v>45273</v>
      </c>
      <c r="C10942" s="2">
        <v>0.48625000000000002</v>
      </c>
      <c r="D10942" s="3" t="s">
        <v>48145</v>
      </c>
      <c r="E10942" s="3" t="s">
        <v>48147</v>
      </c>
      <c r="F10942" s="3" t="s">
        <v>12741</v>
      </c>
      <c r="G10942" s="3" t="s">
        <v>41863</v>
      </c>
      <c r="H10942" s="3" t="s">
        <v>48146</v>
      </c>
    </row>
    <row r="10943" spans="1:8" ht="29" x14ac:dyDescent="0.35">
      <c r="A10943" s="4">
        <v>46570</v>
      </c>
      <c r="B10943" s="1">
        <v>45273</v>
      </c>
      <c r="C10943" s="2">
        <v>0.48704861111111114</v>
      </c>
      <c r="D10943" s="3" t="s">
        <v>48148</v>
      </c>
      <c r="E10943" s="3" t="s">
        <v>15494</v>
      </c>
      <c r="F10943" s="3" t="s">
        <v>48149</v>
      </c>
      <c r="G10943" s="3" t="s">
        <v>48150</v>
      </c>
      <c r="H10943" s="3" t="s">
        <v>48151</v>
      </c>
    </row>
    <row r="10944" spans="1:8" ht="72.5" x14ac:dyDescent="0.35">
      <c r="A10944" s="4">
        <v>205995</v>
      </c>
      <c r="B10944" s="1">
        <v>45273</v>
      </c>
      <c r="C10944" s="2">
        <v>0.48854166666666665</v>
      </c>
      <c r="D10944" s="3" t="s">
        <v>48152</v>
      </c>
      <c r="E10944" s="3" t="s">
        <v>48155</v>
      </c>
      <c r="F10944" s="3" t="s">
        <v>48153</v>
      </c>
      <c r="G10944" s="3" t="s">
        <v>15602</v>
      </c>
      <c r="H10944" s="3" t="s">
        <v>48154</v>
      </c>
    </row>
    <row r="10945" spans="1:8" ht="58" x14ac:dyDescent="0.35">
      <c r="A10945" s="4">
        <v>83280</v>
      </c>
      <c r="B10945" s="1">
        <v>45273</v>
      </c>
      <c r="C10945" s="2">
        <v>0.4919675925925926</v>
      </c>
      <c r="D10945" s="3" t="s">
        <v>48156</v>
      </c>
      <c r="E10945" s="3" t="s">
        <v>14211</v>
      </c>
      <c r="F10945" s="3" t="s">
        <v>48157</v>
      </c>
      <c r="G10945" s="3" t="s">
        <v>11044</v>
      </c>
      <c r="H10945" s="3" t="s">
        <v>48158</v>
      </c>
    </row>
    <row r="10946" spans="1:8" ht="58" x14ac:dyDescent="0.35">
      <c r="A10946" s="4">
        <v>48356</v>
      </c>
      <c r="B10946" s="1">
        <v>45273</v>
      </c>
      <c r="C10946" s="2">
        <v>0.49203703703703705</v>
      </c>
      <c r="D10946" s="3" t="s">
        <v>48159</v>
      </c>
      <c r="E10946" s="3" t="s">
        <v>10757</v>
      </c>
      <c r="F10946" s="3" t="s">
        <v>48160</v>
      </c>
      <c r="G10946" s="3" t="s">
        <v>48161</v>
      </c>
      <c r="H10946" s="3" t="s">
        <v>47950</v>
      </c>
    </row>
    <row r="10947" spans="1:8" ht="58" x14ac:dyDescent="0.35">
      <c r="A10947" s="4">
        <v>52870</v>
      </c>
      <c r="B10947" s="1">
        <v>45273</v>
      </c>
      <c r="C10947" s="2">
        <v>0.49211805555555554</v>
      </c>
      <c r="D10947" s="3" t="s">
        <v>985</v>
      </c>
      <c r="E10947" s="3" t="s">
        <v>14279</v>
      </c>
      <c r="F10947" s="3" t="s">
        <v>48162</v>
      </c>
      <c r="G10947" s="3" t="s">
        <v>104</v>
      </c>
      <c r="H10947" s="3" t="s">
        <v>29799</v>
      </c>
    </row>
    <row r="10948" spans="1:8" ht="29" x14ac:dyDescent="0.35">
      <c r="A10948" s="4">
        <v>43209</v>
      </c>
      <c r="B10948" s="1">
        <v>45273</v>
      </c>
      <c r="C10948" s="2">
        <v>0.49243055555555554</v>
      </c>
      <c r="D10948" s="3" t="s">
        <v>1258</v>
      </c>
      <c r="E10948" s="3" t="s">
        <v>12848</v>
      </c>
      <c r="F10948" s="3" t="s">
        <v>48163</v>
      </c>
      <c r="G10948" s="3" t="s">
        <v>10501</v>
      </c>
      <c r="H10948" s="3" t="s">
        <v>48164</v>
      </c>
    </row>
    <row r="10949" spans="1:8" ht="29" x14ac:dyDescent="0.35">
      <c r="A10949" s="4">
        <v>144256</v>
      </c>
      <c r="B10949" s="1">
        <v>45273</v>
      </c>
      <c r="C10949" s="2">
        <v>0.49357638888888888</v>
      </c>
      <c r="D10949" s="3" t="s">
        <v>985</v>
      </c>
      <c r="E10949" s="3" t="s">
        <v>34490</v>
      </c>
      <c r="F10949" s="3" t="s">
        <v>48165</v>
      </c>
      <c r="G10949" s="3" t="s">
        <v>11829</v>
      </c>
      <c r="H10949" s="3" t="s">
        <v>48166</v>
      </c>
    </row>
    <row r="10950" spans="1:8" ht="58" x14ac:dyDescent="0.35">
      <c r="A10950" s="4">
        <v>20549</v>
      </c>
      <c r="B10950" s="1">
        <v>45273</v>
      </c>
      <c r="C10950" s="2">
        <v>0.49548611111111113</v>
      </c>
      <c r="D10950" s="3" t="s">
        <v>48167</v>
      </c>
      <c r="E10950" s="3" t="s">
        <v>14775</v>
      </c>
      <c r="F10950" s="3" t="s">
        <v>48168</v>
      </c>
      <c r="G10950" s="3" t="s">
        <v>48169</v>
      </c>
      <c r="H10950" s="3" t="s">
        <v>48170</v>
      </c>
    </row>
    <row r="10951" spans="1:8" ht="72.5" x14ac:dyDescent="0.35">
      <c r="A10951" s="4">
        <v>43863</v>
      </c>
      <c r="B10951" s="1">
        <v>45273</v>
      </c>
      <c r="C10951" s="2">
        <v>0.49582175925925925</v>
      </c>
      <c r="D10951" s="3" t="s">
        <v>48171</v>
      </c>
      <c r="E10951" s="3" t="s">
        <v>48174</v>
      </c>
      <c r="F10951" s="3" t="s">
        <v>48172</v>
      </c>
      <c r="G10951" s="3" t="s">
        <v>11826</v>
      </c>
      <c r="H10951" s="3" t="s">
        <v>48173</v>
      </c>
    </row>
    <row r="10952" spans="1:8" ht="29" x14ac:dyDescent="0.35">
      <c r="A10952" s="4">
        <v>122963</v>
      </c>
      <c r="B10952" s="1">
        <v>45273</v>
      </c>
      <c r="C10952" s="2">
        <v>0.49726851851851855</v>
      </c>
      <c r="D10952" s="3" t="s">
        <v>755</v>
      </c>
      <c r="E10952" s="3" t="s">
        <v>48178</v>
      </c>
      <c r="F10952" s="3" t="s">
        <v>48175</v>
      </c>
      <c r="G10952" s="3" t="s">
        <v>48176</v>
      </c>
      <c r="H10952" s="3" t="s">
        <v>48177</v>
      </c>
    </row>
    <row r="10953" spans="1:8" ht="29" x14ac:dyDescent="0.35">
      <c r="A10953" s="4">
        <v>208957</v>
      </c>
      <c r="B10953" s="1">
        <v>45273</v>
      </c>
      <c r="C10953" s="2">
        <v>0.49740740740740735</v>
      </c>
      <c r="D10953" s="3" t="s">
        <v>48179</v>
      </c>
      <c r="E10953" s="3" t="s">
        <v>19025</v>
      </c>
      <c r="F10953" s="3" t="s">
        <v>48180</v>
      </c>
      <c r="G10953" s="3" t="s">
        <v>11789</v>
      </c>
      <c r="H10953" s="3" t="s">
        <v>29</v>
      </c>
    </row>
    <row r="10954" spans="1:8" x14ac:dyDescent="0.35">
      <c r="A10954" s="4">
        <v>201090</v>
      </c>
      <c r="B10954" s="1">
        <v>45273</v>
      </c>
      <c r="C10954" s="2">
        <v>0.49819444444444444</v>
      </c>
      <c r="D10954" s="3" t="s">
        <v>1702</v>
      </c>
      <c r="E10954" s="3" t="s">
        <v>48182</v>
      </c>
      <c r="F10954" s="3" t="s">
        <v>48181</v>
      </c>
      <c r="G10954" s="3" t="s">
        <v>12381</v>
      </c>
      <c r="H10954" s="3" t="s">
        <v>12183</v>
      </c>
    </row>
    <row r="10955" spans="1:8" ht="29" x14ac:dyDescent="0.35">
      <c r="A10955" s="4">
        <v>122963</v>
      </c>
      <c r="B10955" s="1">
        <v>45273</v>
      </c>
      <c r="C10955" s="2">
        <v>0.49936342592592592</v>
      </c>
      <c r="D10955" s="3" t="s">
        <v>755</v>
      </c>
      <c r="E10955" s="3" t="s">
        <v>48178</v>
      </c>
      <c r="F10955" s="3" t="s">
        <v>48183</v>
      </c>
      <c r="G10955" s="3" t="s">
        <v>12339</v>
      </c>
      <c r="H10955" s="3" t="s">
        <v>48177</v>
      </c>
    </row>
    <row r="10956" spans="1:8" ht="29" x14ac:dyDescent="0.35">
      <c r="A10956" s="4">
        <v>84250</v>
      </c>
      <c r="B10956" s="1">
        <v>45273</v>
      </c>
      <c r="C10956" s="2">
        <v>0.50070601851851848</v>
      </c>
      <c r="D10956" s="3" t="s">
        <v>11985</v>
      </c>
      <c r="E10956" s="3" t="s">
        <v>48185</v>
      </c>
      <c r="F10956" s="3" t="s">
        <v>48184</v>
      </c>
      <c r="G10956" s="3" t="s">
        <v>104</v>
      </c>
      <c r="H10956" s="3" t="s">
        <v>43804</v>
      </c>
    </row>
    <row r="10957" spans="1:8" ht="58" x14ac:dyDescent="0.35">
      <c r="A10957" s="4">
        <v>39114</v>
      </c>
      <c r="B10957" s="1">
        <v>45273</v>
      </c>
      <c r="C10957" s="2">
        <v>0.50306712962962963</v>
      </c>
      <c r="D10957" s="3" t="s">
        <v>48186</v>
      </c>
      <c r="E10957" s="3" t="s">
        <v>48189</v>
      </c>
      <c r="F10957" s="3" t="s">
        <v>48187</v>
      </c>
      <c r="G10957" s="3" t="s">
        <v>13558</v>
      </c>
      <c r="H10957" s="3" t="s">
        <v>48188</v>
      </c>
    </row>
    <row r="10958" spans="1:8" ht="58" x14ac:dyDescent="0.35">
      <c r="A10958" s="4">
        <v>45662</v>
      </c>
      <c r="B10958" s="1">
        <v>45273</v>
      </c>
      <c r="C10958" s="2">
        <v>0.50480324074074068</v>
      </c>
      <c r="D10958" s="3" t="s">
        <v>15173</v>
      </c>
      <c r="E10958" s="3" t="s">
        <v>48191</v>
      </c>
      <c r="F10958" s="3" t="s">
        <v>48190</v>
      </c>
      <c r="G10958" s="3" t="s">
        <v>10433</v>
      </c>
      <c r="H10958" s="3" t="s">
        <v>4190</v>
      </c>
    </row>
    <row r="10959" spans="1:8" ht="58" x14ac:dyDescent="0.35">
      <c r="A10959" s="4">
        <v>39114</v>
      </c>
      <c r="B10959" s="1">
        <v>45273</v>
      </c>
      <c r="C10959" s="2">
        <v>0.50540509259259259</v>
      </c>
      <c r="D10959" s="3" t="s">
        <v>48186</v>
      </c>
      <c r="E10959" s="3" t="s">
        <v>48189</v>
      </c>
      <c r="F10959" s="3" t="s">
        <v>48192</v>
      </c>
      <c r="G10959" s="3" t="s">
        <v>13558</v>
      </c>
      <c r="H10959" s="3" t="s">
        <v>48188</v>
      </c>
    </row>
    <row r="10960" spans="1:8" ht="29" x14ac:dyDescent="0.35">
      <c r="A10960" s="4">
        <v>210670</v>
      </c>
      <c r="B10960" s="1">
        <v>45273</v>
      </c>
      <c r="C10960" s="2">
        <v>0.50699074074074069</v>
      </c>
      <c r="D10960" s="3" t="s">
        <v>48193</v>
      </c>
      <c r="E10960" s="3" t="s">
        <v>48195</v>
      </c>
      <c r="F10960" s="3" t="s">
        <v>48075</v>
      </c>
      <c r="G10960" s="3" t="s">
        <v>1508</v>
      </c>
      <c r="H10960" s="3" t="s">
        <v>48194</v>
      </c>
    </row>
    <row r="10961" spans="1:8" ht="58" x14ac:dyDescent="0.35">
      <c r="A10961" s="4">
        <v>158861</v>
      </c>
      <c r="B10961" s="1">
        <v>45273</v>
      </c>
      <c r="C10961" s="2">
        <v>0.50728009259259255</v>
      </c>
      <c r="D10961" s="3" t="s">
        <v>48196</v>
      </c>
      <c r="E10961" s="3" t="s">
        <v>48200</v>
      </c>
      <c r="F10961" s="3" t="s">
        <v>48197</v>
      </c>
      <c r="G10961" s="3" t="s">
        <v>48198</v>
      </c>
      <c r="H10961" s="3" t="s">
        <v>48199</v>
      </c>
    </row>
    <row r="10962" spans="1:8" ht="29" x14ac:dyDescent="0.35">
      <c r="A10962" s="4">
        <v>210670</v>
      </c>
      <c r="B10962" s="1">
        <v>45273</v>
      </c>
      <c r="C10962" s="2">
        <v>0.50730324074074074</v>
      </c>
      <c r="D10962" s="3" t="s">
        <v>48193</v>
      </c>
      <c r="E10962" s="3" t="s">
        <v>48195</v>
      </c>
      <c r="F10962" s="3" t="s">
        <v>48075</v>
      </c>
      <c r="G10962" s="3" t="s">
        <v>1508</v>
      </c>
      <c r="H10962" s="3" t="s">
        <v>48201</v>
      </c>
    </row>
    <row r="10963" spans="1:8" ht="72.5" x14ac:dyDescent="0.35">
      <c r="A10963" s="4">
        <v>88043</v>
      </c>
      <c r="B10963" s="1">
        <v>45273</v>
      </c>
      <c r="C10963" s="2">
        <v>0.50776620370370373</v>
      </c>
      <c r="D10963" s="3" t="s">
        <v>48202</v>
      </c>
      <c r="E10963" s="3" t="s">
        <v>39796</v>
      </c>
      <c r="F10963" s="3" t="s">
        <v>48203</v>
      </c>
      <c r="G10963" s="3" t="s">
        <v>48204</v>
      </c>
      <c r="H10963" s="3" t="s">
        <v>48205</v>
      </c>
    </row>
    <row r="10964" spans="1:8" ht="58" x14ac:dyDescent="0.35">
      <c r="A10964" s="4">
        <v>39114</v>
      </c>
      <c r="B10964" s="1">
        <v>45273</v>
      </c>
      <c r="C10964" s="2">
        <v>0.5079745370370371</v>
      </c>
      <c r="D10964" s="3" t="s">
        <v>48186</v>
      </c>
      <c r="E10964" s="3" t="s">
        <v>48189</v>
      </c>
      <c r="F10964" s="3" t="s">
        <v>48187</v>
      </c>
      <c r="G10964" s="3" t="s">
        <v>13558</v>
      </c>
      <c r="H10964" s="3" t="s">
        <v>48188</v>
      </c>
    </row>
    <row r="10965" spans="1:8" ht="43.5" x14ac:dyDescent="0.35">
      <c r="A10965" s="4">
        <v>46441</v>
      </c>
      <c r="B10965" s="1">
        <v>45273</v>
      </c>
      <c r="C10965" s="2">
        <v>0.50846064814814818</v>
      </c>
      <c r="D10965" s="3" t="s">
        <v>1702</v>
      </c>
      <c r="E10965" s="3" t="s">
        <v>48208</v>
      </c>
      <c r="F10965" s="3" t="s">
        <v>48206</v>
      </c>
      <c r="G10965" s="3" t="s">
        <v>12518</v>
      </c>
      <c r="H10965" s="3" t="s">
        <v>48207</v>
      </c>
    </row>
    <row r="10966" spans="1:8" ht="29" x14ac:dyDescent="0.35">
      <c r="A10966" s="4">
        <v>210670</v>
      </c>
      <c r="B10966" s="1">
        <v>45273</v>
      </c>
      <c r="C10966" s="2">
        <v>0.50878472222222226</v>
      </c>
      <c r="D10966" s="3" t="s">
        <v>48193</v>
      </c>
      <c r="E10966" s="3" t="s">
        <v>48195</v>
      </c>
      <c r="F10966" s="3" t="s">
        <v>48209</v>
      </c>
      <c r="G10966" s="3" t="s">
        <v>1508</v>
      </c>
      <c r="H10966" s="3" t="s">
        <v>48194</v>
      </c>
    </row>
    <row r="10967" spans="1:8" ht="29" x14ac:dyDescent="0.35">
      <c r="A10967" s="4">
        <v>46570</v>
      </c>
      <c r="B10967" s="1">
        <v>45273</v>
      </c>
      <c r="C10967" s="2">
        <v>0.50981481481481483</v>
      </c>
      <c r="D10967" s="3" t="s">
        <v>48148</v>
      </c>
      <c r="E10967" s="3" t="s">
        <v>15494</v>
      </c>
      <c r="F10967" s="3" t="s">
        <v>48149</v>
      </c>
      <c r="G10967" s="3" t="s">
        <v>48150</v>
      </c>
      <c r="H10967" s="3" t="s">
        <v>48210</v>
      </c>
    </row>
    <row r="10968" spans="1:8" ht="29" x14ac:dyDescent="0.35">
      <c r="A10968" s="4">
        <v>37686</v>
      </c>
      <c r="B10968" s="1">
        <v>45273</v>
      </c>
      <c r="C10968" s="2">
        <v>0.50988425925925929</v>
      </c>
      <c r="D10968" s="3" t="s">
        <v>1933</v>
      </c>
      <c r="E10968" s="3" t="s">
        <v>48213</v>
      </c>
      <c r="F10968" s="3" t="s">
        <v>48211</v>
      </c>
      <c r="G10968" s="3" t="s">
        <v>10431</v>
      </c>
      <c r="H10968" s="3" t="s">
        <v>48212</v>
      </c>
    </row>
    <row r="10969" spans="1:8" ht="87" x14ac:dyDescent="0.35">
      <c r="A10969" s="4">
        <v>17772</v>
      </c>
      <c r="B10969" s="1">
        <v>45273</v>
      </c>
      <c r="C10969" s="2">
        <v>0.51362268518518517</v>
      </c>
      <c r="D10969" s="3" t="s">
        <v>303</v>
      </c>
      <c r="E10969" s="3" t="s">
        <v>9139</v>
      </c>
      <c r="F10969" s="3" t="s">
        <v>48214</v>
      </c>
      <c r="G10969" s="3" t="s">
        <v>11905</v>
      </c>
      <c r="H10969" s="3" t="s">
        <v>48215</v>
      </c>
    </row>
    <row r="10970" spans="1:8" x14ac:dyDescent="0.35">
      <c r="A10970" s="4">
        <v>55351</v>
      </c>
      <c r="B10970" s="1">
        <v>45273</v>
      </c>
      <c r="C10970" s="2">
        <v>0.51886574074074077</v>
      </c>
      <c r="D10970" s="3" t="s">
        <v>1258</v>
      </c>
      <c r="E10970" s="3" t="s">
        <v>48218</v>
      </c>
      <c r="F10970" s="3" t="s">
        <v>48216</v>
      </c>
      <c r="G10970" s="3" t="s">
        <v>14206</v>
      </c>
      <c r="H10970" s="3" t="s">
        <v>48217</v>
      </c>
    </row>
    <row r="10971" spans="1:8" ht="29" x14ac:dyDescent="0.35">
      <c r="A10971" s="4">
        <v>179326</v>
      </c>
      <c r="B10971" s="1">
        <v>45273</v>
      </c>
      <c r="C10971" s="2">
        <v>0.52310185185185187</v>
      </c>
      <c r="D10971" s="3" t="s">
        <v>48219</v>
      </c>
      <c r="E10971" s="3" t="s">
        <v>41382</v>
      </c>
      <c r="F10971" s="3" t="s">
        <v>48220</v>
      </c>
      <c r="G10971" s="3" t="s">
        <v>48221</v>
      </c>
      <c r="H10971" s="3" t="s">
        <v>48222</v>
      </c>
    </row>
    <row r="10972" spans="1:8" ht="58" x14ac:dyDescent="0.35">
      <c r="A10972" s="4">
        <v>42962</v>
      </c>
      <c r="B10972" s="1">
        <v>45273</v>
      </c>
      <c r="C10972" s="2">
        <v>0.52415509259259252</v>
      </c>
      <c r="D10972" s="3" t="s">
        <v>48223</v>
      </c>
      <c r="E10972" s="3" t="s">
        <v>15500</v>
      </c>
      <c r="F10972" s="3" t="s">
        <v>48224</v>
      </c>
      <c r="G10972" s="3" t="s">
        <v>48225</v>
      </c>
      <c r="H10972" s="3" t="s">
        <v>48226</v>
      </c>
    </row>
    <row r="10973" spans="1:8" ht="43.5" x14ac:dyDescent="0.35">
      <c r="A10973" s="4">
        <v>103365</v>
      </c>
      <c r="B10973" s="1">
        <v>45273</v>
      </c>
      <c r="C10973" s="2">
        <v>0.52475694444444443</v>
      </c>
      <c r="D10973" s="3" t="s">
        <v>1933</v>
      </c>
      <c r="E10973" s="3" t="s">
        <v>48228</v>
      </c>
      <c r="F10973" s="3" t="s">
        <v>48227</v>
      </c>
      <c r="G10973" s="3" t="s">
        <v>11678</v>
      </c>
      <c r="H10973" s="3" t="s">
        <v>12758</v>
      </c>
    </row>
    <row r="10974" spans="1:8" ht="58" x14ac:dyDescent="0.35">
      <c r="A10974" s="4">
        <v>138583</v>
      </c>
      <c r="B10974" s="1">
        <v>45273</v>
      </c>
      <c r="C10974" s="2">
        <v>0.52663194444444439</v>
      </c>
      <c r="D10974" s="3" t="s">
        <v>48229</v>
      </c>
      <c r="E10974" s="3" t="s">
        <v>15490</v>
      </c>
      <c r="F10974" s="3" t="s">
        <v>48230</v>
      </c>
      <c r="G10974" s="3" t="s">
        <v>48231</v>
      </c>
      <c r="H10974" s="3" t="s">
        <v>48232</v>
      </c>
    </row>
    <row r="10975" spans="1:8" ht="29" x14ac:dyDescent="0.35">
      <c r="A10975" s="4">
        <v>19400</v>
      </c>
      <c r="B10975" s="1">
        <v>45273</v>
      </c>
      <c r="C10975" s="2">
        <v>0.53150462962962963</v>
      </c>
      <c r="D10975" s="3" t="s">
        <v>10615</v>
      </c>
      <c r="E10975" s="3" t="s">
        <v>48234</v>
      </c>
      <c r="F10975" s="3" t="s">
        <v>48233</v>
      </c>
      <c r="G10975" s="3" t="s">
        <v>10879</v>
      </c>
      <c r="H10975" s="3" t="s">
        <v>11731</v>
      </c>
    </row>
    <row r="10976" spans="1:8" ht="43.5" x14ac:dyDescent="0.35">
      <c r="A10976" s="4">
        <v>185443</v>
      </c>
      <c r="B10976" s="1">
        <v>45273</v>
      </c>
      <c r="C10976" s="2">
        <v>0.53585648148148146</v>
      </c>
      <c r="D10976" s="3" t="s">
        <v>48235</v>
      </c>
      <c r="E10976" s="3" t="s">
        <v>48237</v>
      </c>
      <c r="F10976" s="3" t="s">
        <v>48236</v>
      </c>
      <c r="G10976" s="3" t="s">
        <v>12731</v>
      </c>
      <c r="H10976" s="3" t="s">
        <v>397</v>
      </c>
    </row>
    <row r="10977" spans="1:8" ht="29" x14ac:dyDescent="0.35">
      <c r="A10977" s="4">
        <v>183631</v>
      </c>
      <c r="B10977" s="1">
        <v>45273</v>
      </c>
      <c r="C10977" s="2">
        <v>0.53843750000000001</v>
      </c>
      <c r="D10977" s="3" t="s">
        <v>1702</v>
      </c>
      <c r="E10977" s="3" t="s">
        <v>48239</v>
      </c>
      <c r="F10977" s="3" t="s">
        <v>48238</v>
      </c>
      <c r="G10977" s="3" t="s">
        <v>12331</v>
      </c>
      <c r="H10977" s="3" t="s">
        <v>12815</v>
      </c>
    </row>
    <row r="10978" spans="1:8" ht="29" x14ac:dyDescent="0.35">
      <c r="A10978" s="4">
        <v>7741</v>
      </c>
      <c r="B10978" s="1">
        <v>45273</v>
      </c>
      <c r="C10978" s="2">
        <v>0.54295138888888894</v>
      </c>
      <c r="D10978" s="3" t="s">
        <v>1702</v>
      </c>
      <c r="E10978" s="3" t="s">
        <v>48242</v>
      </c>
      <c r="F10978" s="3" t="s">
        <v>48240</v>
      </c>
      <c r="G10978" s="3" t="s">
        <v>11772</v>
      </c>
      <c r="H10978" s="3" t="s">
        <v>48241</v>
      </c>
    </row>
    <row r="10979" spans="1:8" ht="43.5" x14ac:dyDescent="0.35">
      <c r="A10979" s="4">
        <v>124258</v>
      </c>
      <c r="B10979" s="1">
        <v>45273</v>
      </c>
      <c r="C10979" s="2">
        <v>0.54708333333333337</v>
      </c>
      <c r="D10979" s="3" t="s">
        <v>1702</v>
      </c>
      <c r="E10979" s="3" t="s">
        <v>48244</v>
      </c>
      <c r="F10979" s="3" t="s">
        <v>48243</v>
      </c>
      <c r="G10979" s="3" t="s">
        <v>12546</v>
      </c>
      <c r="H10979" s="3" t="s">
        <v>13921</v>
      </c>
    </row>
    <row r="10980" spans="1:8" ht="58" x14ac:dyDescent="0.35">
      <c r="A10980" s="4">
        <v>31718</v>
      </c>
      <c r="B10980" s="1">
        <v>45273</v>
      </c>
      <c r="C10980" s="2">
        <v>0.55012731481481481</v>
      </c>
      <c r="D10980" s="3" t="s">
        <v>1702</v>
      </c>
      <c r="E10980" s="3" t="s">
        <v>48248</v>
      </c>
      <c r="F10980" s="3" t="s">
        <v>48245</v>
      </c>
      <c r="G10980" s="3" t="s">
        <v>48246</v>
      </c>
      <c r="H10980" s="3" t="s">
        <v>48247</v>
      </c>
    </row>
    <row r="10981" spans="1:8" ht="29" x14ac:dyDescent="0.35">
      <c r="A10981" s="4">
        <v>48092</v>
      </c>
      <c r="B10981" s="1">
        <v>45273</v>
      </c>
      <c r="C10981" s="2">
        <v>0.55262731481481475</v>
      </c>
      <c r="D10981" s="3" t="s">
        <v>167</v>
      </c>
      <c r="E10981" s="3" t="s">
        <v>48250</v>
      </c>
      <c r="F10981" s="3" t="s">
        <v>48249</v>
      </c>
      <c r="G10981" s="3" t="s">
        <v>11021</v>
      </c>
      <c r="H10981" s="3" t="s">
        <v>11432</v>
      </c>
    </row>
    <row r="10982" spans="1:8" ht="43.5" x14ac:dyDescent="0.35">
      <c r="A10982" s="4">
        <v>158865</v>
      </c>
      <c r="B10982" s="1">
        <v>45273</v>
      </c>
      <c r="C10982" s="2">
        <v>0.55500000000000005</v>
      </c>
      <c r="D10982" s="3" t="s">
        <v>1702</v>
      </c>
      <c r="E10982" s="3" t="s">
        <v>48253</v>
      </c>
      <c r="F10982" s="3" t="s">
        <v>48251</v>
      </c>
      <c r="G10982" s="3" t="s">
        <v>13312</v>
      </c>
      <c r="H10982" s="3" t="s">
        <v>48252</v>
      </c>
    </row>
    <row r="10983" spans="1:8" ht="290" x14ac:dyDescent="0.35">
      <c r="A10983" s="4">
        <v>210149</v>
      </c>
      <c r="B10983" s="1">
        <v>45273</v>
      </c>
      <c r="C10983" s="2">
        <v>0.57197916666666659</v>
      </c>
      <c r="D10983" s="3" t="s">
        <v>48254</v>
      </c>
      <c r="E10983" s="3" t="s">
        <v>48257</v>
      </c>
      <c r="F10983" s="3" t="s">
        <v>48255</v>
      </c>
      <c r="G10983" s="3" t="s">
        <v>48256</v>
      </c>
      <c r="H10983" s="3" t="s">
        <v>11458</v>
      </c>
    </row>
    <row r="10984" spans="1:8" ht="290" x14ac:dyDescent="0.35">
      <c r="A10984" s="4">
        <v>210149</v>
      </c>
      <c r="B10984" s="1">
        <v>45273</v>
      </c>
      <c r="C10984" s="2">
        <v>0.57722222222222219</v>
      </c>
      <c r="D10984" s="3" t="s">
        <v>48254</v>
      </c>
      <c r="E10984" s="3" t="s">
        <v>48257</v>
      </c>
      <c r="F10984" s="3" t="s">
        <v>48255</v>
      </c>
      <c r="G10984" s="3" t="s">
        <v>48258</v>
      </c>
      <c r="H10984" s="3" t="s">
        <v>48259</v>
      </c>
    </row>
    <row r="10985" spans="1:8" x14ac:dyDescent="0.35">
      <c r="A10985" s="4">
        <v>51000</v>
      </c>
      <c r="B10985" s="1">
        <v>45273</v>
      </c>
      <c r="C10985" s="2">
        <v>0.57773148148148146</v>
      </c>
      <c r="D10985" s="3" t="s">
        <v>48260</v>
      </c>
      <c r="E10985" s="3" t="s">
        <v>48260</v>
      </c>
      <c r="F10985" s="3" t="s">
        <v>10571</v>
      </c>
      <c r="G10985" s="3" t="s">
        <v>48260</v>
      </c>
      <c r="H10985" s="3" t="s">
        <v>48261</v>
      </c>
    </row>
    <row r="10986" spans="1:8" ht="43.5" x14ac:dyDescent="0.35">
      <c r="A10986" s="4">
        <v>39863</v>
      </c>
      <c r="B10986" s="1">
        <v>45273</v>
      </c>
      <c r="C10986" s="2">
        <v>0.57865740740740745</v>
      </c>
      <c r="D10986" s="3" t="s">
        <v>48262</v>
      </c>
      <c r="E10986" s="3" t="s">
        <v>15408</v>
      </c>
      <c r="F10986" s="3" t="s">
        <v>48263</v>
      </c>
      <c r="G10986" s="3" t="s">
        <v>11859</v>
      </c>
      <c r="H10986" s="3" t="s">
        <v>42021</v>
      </c>
    </row>
    <row r="10987" spans="1:8" ht="290" x14ac:dyDescent="0.35">
      <c r="A10987" s="4">
        <v>210149</v>
      </c>
      <c r="B10987" s="1">
        <v>45273</v>
      </c>
      <c r="C10987" s="2">
        <v>0.57990740740740743</v>
      </c>
      <c r="D10987" s="3" t="s">
        <v>48254</v>
      </c>
      <c r="E10987" s="3" t="s">
        <v>48257</v>
      </c>
      <c r="F10987" s="3" t="s">
        <v>48255</v>
      </c>
      <c r="G10987" s="3" t="s">
        <v>48264</v>
      </c>
      <c r="H10987" s="3" t="s">
        <v>48259</v>
      </c>
    </row>
    <row r="10988" spans="1:8" ht="72.5" x14ac:dyDescent="0.35">
      <c r="A10988" s="4">
        <v>141461</v>
      </c>
      <c r="B10988" s="1">
        <v>45273</v>
      </c>
      <c r="C10988" s="2">
        <v>0.58111111111111113</v>
      </c>
      <c r="D10988" s="3" t="s">
        <v>1473</v>
      </c>
      <c r="E10988" s="3" t="s">
        <v>15431</v>
      </c>
      <c r="F10988" s="3" t="s">
        <v>48265</v>
      </c>
      <c r="G10988" s="3" t="s">
        <v>48266</v>
      </c>
      <c r="H10988" s="3" t="s">
        <v>48267</v>
      </c>
    </row>
    <row r="10989" spans="1:8" ht="58" x14ac:dyDescent="0.35">
      <c r="A10989" s="4">
        <v>40799</v>
      </c>
      <c r="B10989" s="1">
        <v>45273</v>
      </c>
      <c r="C10989" s="2">
        <v>0.58287037037037037</v>
      </c>
      <c r="D10989" s="3" t="s">
        <v>48268</v>
      </c>
      <c r="E10989" s="3" t="s">
        <v>14288</v>
      </c>
      <c r="F10989" s="3" t="s">
        <v>48269</v>
      </c>
      <c r="G10989" s="3" t="s">
        <v>48270</v>
      </c>
      <c r="H10989" s="3" t="s">
        <v>11655</v>
      </c>
    </row>
    <row r="10990" spans="1:8" x14ac:dyDescent="0.35">
      <c r="A10990" s="4">
        <v>130779</v>
      </c>
      <c r="B10990" s="1">
        <v>45273</v>
      </c>
      <c r="C10990" s="2">
        <v>0.58461805555555557</v>
      </c>
      <c r="D10990" s="3" t="s">
        <v>12060</v>
      </c>
      <c r="E10990" s="3" t="s">
        <v>15484</v>
      </c>
      <c r="F10990" s="3" t="s">
        <v>48271</v>
      </c>
      <c r="G10990" s="3" t="s">
        <v>11890</v>
      </c>
      <c r="H10990" s="3" t="s">
        <v>36074</v>
      </c>
    </row>
    <row r="10991" spans="1:8" ht="29" x14ac:dyDescent="0.35">
      <c r="A10991" s="4">
        <v>40896</v>
      </c>
      <c r="B10991" s="1">
        <v>45273</v>
      </c>
      <c r="C10991" s="2">
        <v>0.58574074074074078</v>
      </c>
      <c r="D10991" s="3" t="s">
        <v>1403</v>
      </c>
      <c r="E10991" s="3" t="s">
        <v>48272</v>
      </c>
      <c r="F10991" s="3" t="s">
        <v>11242</v>
      </c>
      <c r="G10991" s="3" t="s">
        <v>23172</v>
      </c>
      <c r="H10991" s="3" t="s">
        <v>14267</v>
      </c>
    </row>
    <row r="10992" spans="1:8" x14ac:dyDescent="0.35">
      <c r="A10992" s="4">
        <v>95732</v>
      </c>
      <c r="B10992" s="1">
        <v>45273</v>
      </c>
      <c r="C10992" s="2">
        <v>0.58651620370370372</v>
      </c>
      <c r="D10992" s="3" t="s">
        <v>15461</v>
      </c>
      <c r="E10992" s="3" t="s">
        <v>15461</v>
      </c>
      <c r="F10992" s="3" t="s">
        <v>1676</v>
      </c>
      <c r="G10992" s="3" t="s">
        <v>15461</v>
      </c>
      <c r="H10992" s="3" t="s">
        <v>985</v>
      </c>
    </row>
    <row r="10993" spans="1:8" ht="116" x14ac:dyDescent="0.35">
      <c r="A10993" s="4">
        <v>154674</v>
      </c>
      <c r="B10993" s="1">
        <v>45273</v>
      </c>
      <c r="C10993" s="2">
        <v>0.58805555555555555</v>
      </c>
      <c r="D10993" s="3" t="s">
        <v>48273</v>
      </c>
      <c r="E10993" s="3" t="s">
        <v>48277</v>
      </c>
      <c r="F10993" s="3" t="s">
        <v>48274</v>
      </c>
      <c r="G10993" s="3" t="s">
        <v>48275</v>
      </c>
      <c r="H10993" s="3" t="s">
        <v>48276</v>
      </c>
    </row>
    <row r="10994" spans="1:8" ht="29" x14ac:dyDescent="0.35">
      <c r="A10994" s="4">
        <v>4654</v>
      </c>
      <c r="B10994" s="1">
        <v>45273</v>
      </c>
      <c r="C10994" s="2">
        <v>0.59128472222222228</v>
      </c>
      <c r="D10994" s="3" t="s">
        <v>48278</v>
      </c>
      <c r="E10994" s="3" t="s">
        <v>48281</v>
      </c>
      <c r="F10994" s="3" t="s">
        <v>48279</v>
      </c>
      <c r="G10994" s="3" t="s">
        <v>11890</v>
      </c>
      <c r="H10994" s="3" t="s">
        <v>48280</v>
      </c>
    </row>
    <row r="10995" spans="1:8" x14ac:dyDescent="0.35">
      <c r="A10995" s="4">
        <v>182985</v>
      </c>
      <c r="B10995" s="1">
        <v>45273</v>
      </c>
      <c r="C10995" s="2">
        <v>0.59149305555555554</v>
      </c>
      <c r="D10995" s="3" t="s">
        <v>967</v>
      </c>
      <c r="E10995" s="3" t="s">
        <v>967</v>
      </c>
      <c r="F10995" s="3" t="s">
        <v>11114</v>
      </c>
      <c r="G10995" s="3" t="s">
        <v>967</v>
      </c>
      <c r="H10995" s="3" t="s">
        <v>48282</v>
      </c>
    </row>
    <row r="10996" spans="1:8" x14ac:dyDescent="0.35">
      <c r="A10996" s="4">
        <v>100296</v>
      </c>
      <c r="B10996" s="1">
        <v>45273</v>
      </c>
      <c r="C10996" s="2">
        <v>0.59357638888888886</v>
      </c>
      <c r="D10996" s="3" t="s">
        <v>167</v>
      </c>
      <c r="E10996" s="3" t="s">
        <v>1997</v>
      </c>
      <c r="F10996" s="3" t="s">
        <v>48283</v>
      </c>
      <c r="G10996" s="3" t="s">
        <v>1997</v>
      </c>
      <c r="H10996" s="3" t="s">
        <v>14267</v>
      </c>
    </row>
    <row r="10997" spans="1:8" ht="29" x14ac:dyDescent="0.35">
      <c r="A10997" s="4">
        <v>162970</v>
      </c>
      <c r="B10997" s="1">
        <v>45273</v>
      </c>
      <c r="C10997" s="2">
        <v>0.59510416666666666</v>
      </c>
      <c r="D10997" s="3" t="s">
        <v>167</v>
      </c>
      <c r="E10997" s="3" t="s">
        <v>48285</v>
      </c>
      <c r="F10997" s="3" t="s">
        <v>48284</v>
      </c>
      <c r="G10997" s="3" t="s">
        <v>48285</v>
      </c>
      <c r="H10997" s="3" t="s">
        <v>48286</v>
      </c>
    </row>
    <row r="10998" spans="1:8" ht="101.5" x14ac:dyDescent="0.35">
      <c r="A10998" s="4">
        <v>167978</v>
      </c>
      <c r="B10998" s="1">
        <v>45273</v>
      </c>
      <c r="C10998" s="2">
        <v>0.59787037037037039</v>
      </c>
      <c r="D10998" s="3" t="s">
        <v>48287</v>
      </c>
      <c r="E10998" s="3" t="s">
        <v>48291</v>
      </c>
      <c r="F10998" s="3" t="s">
        <v>48288</v>
      </c>
      <c r="G10998" s="3" t="s">
        <v>48289</v>
      </c>
      <c r="H10998" s="3" t="s">
        <v>48290</v>
      </c>
    </row>
    <row r="10999" spans="1:8" ht="87" x14ac:dyDescent="0.35">
      <c r="A10999" s="4">
        <v>183612</v>
      </c>
      <c r="B10999" s="1">
        <v>45273</v>
      </c>
      <c r="C10999" s="2">
        <v>0.59954861111111113</v>
      </c>
      <c r="D10999" s="3" t="s">
        <v>1403</v>
      </c>
      <c r="E10999" s="3" t="s">
        <v>48293</v>
      </c>
      <c r="F10999" s="3" t="s">
        <v>48292</v>
      </c>
      <c r="G10999" s="3" t="s">
        <v>48293</v>
      </c>
      <c r="H10999" s="3" t="s">
        <v>10698</v>
      </c>
    </row>
    <row r="11000" spans="1:8" ht="116" x14ac:dyDescent="0.35">
      <c r="A11000" s="4">
        <v>18836</v>
      </c>
      <c r="B11000" s="1">
        <v>45273</v>
      </c>
      <c r="C11000" s="2">
        <v>0.6002777777777778</v>
      </c>
      <c r="D11000" s="3" t="s">
        <v>48294</v>
      </c>
      <c r="E11000" s="3" t="s">
        <v>48298</v>
      </c>
      <c r="F11000" s="3" t="s">
        <v>48295</v>
      </c>
      <c r="G11000" s="3" t="s">
        <v>48296</v>
      </c>
      <c r="H11000" s="3" t="s">
        <v>48297</v>
      </c>
    </row>
    <row r="11001" spans="1:8" ht="58" x14ac:dyDescent="0.35">
      <c r="A11001" s="4">
        <v>118387</v>
      </c>
      <c r="B11001" s="1">
        <v>45273</v>
      </c>
      <c r="C11001" s="2">
        <v>0.60796296296296293</v>
      </c>
      <c r="D11001" s="3" t="s">
        <v>1702</v>
      </c>
      <c r="E11001" s="3" t="s">
        <v>48302</v>
      </c>
      <c r="F11001" s="3" t="s">
        <v>48299</v>
      </c>
      <c r="G11001" s="3" t="s">
        <v>48300</v>
      </c>
      <c r="H11001" s="3" t="s">
        <v>48301</v>
      </c>
    </row>
    <row r="11002" spans="1:8" ht="72.5" x14ac:dyDescent="0.35">
      <c r="A11002" s="4">
        <v>77898</v>
      </c>
      <c r="B11002" s="1">
        <v>45273</v>
      </c>
      <c r="C11002" s="2">
        <v>0.60981481481481481</v>
      </c>
      <c r="D11002" s="3" t="s">
        <v>48303</v>
      </c>
      <c r="E11002" s="3" t="s">
        <v>15440</v>
      </c>
      <c r="F11002" s="3" t="s">
        <v>48304</v>
      </c>
      <c r="G11002" s="3" t="s">
        <v>48305</v>
      </c>
      <c r="H11002" s="3" t="s">
        <v>48306</v>
      </c>
    </row>
    <row r="11003" spans="1:8" x14ac:dyDescent="0.35">
      <c r="A11003" s="4">
        <v>35623</v>
      </c>
      <c r="B11003" s="1">
        <v>45273</v>
      </c>
      <c r="C11003" s="2">
        <v>0.61068287037037039</v>
      </c>
      <c r="D11003" s="3" t="s">
        <v>12627</v>
      </c>
      <c r="E11003" s="3" t="s">
        <v>12627</v>
      </c>
      <c r="F11003" s="3" t="s">
        <v>48307</v>
      </c>
      <c r="G11003" s="3" t="s">
        <v>12627</v>
      </c>
      <c r="H11003" s="3" t="s">
        <v>48308</v>
      </c>
    </row>
    <row r="11004" spans="1:8" ht="43.5" x14ac:dyDescent="0.35">
      <c r="A11004" s="4">
        <v>185415</v>
      </c>
      <c r="B11004" s="1">
        <v>45273</v>
      </c>
      <c r="C11004" s="2">
        <v>0.61083333333333334</v>
      </c>
      <c r="D11004" s="3" t="s">
        <v>12317</v>
      </c>
      <c r="E11004" s="3" t="s">
        <v>36025</v>
      </c>
      <c r="F11004" s="3" t="s">
        <v>48309</v>
      </c>
      <c r="G11004" s="3" t="s">
        <v>12515</v>
      </c>
      <c r="H11004" s="3" t="s">
        <v>147</v>
      </c>
    </row>
    <row r="11005" spans="1:8" ht="43.5" x14ac:dyDescent="0.35">
      <c r="A11005" s="4">
        <v>38469</v>
      </c>
      <c r="B11005" s="1">
        <v>45273</v>
      </c>
      <c r="C11005" s="2">
        <v>0.61089120370370364</v>
      </c>
      <c r="D11005" s="3" t="s">
        <v>48310</v>
      </c>
      <c r="E11005" s="3" t="s">
        <v>13290</v>
      </c>
      <c r="F11005" s="3" t="s">
        <v>48311</v>
      </c>
      <c r="G11005" s="3" t="s">
        <v>351</v>
      </c>
      <c r="H11005" s="3" t="s">
        <v>48312</v>
      </c>
    </row>
    <row r="11006" spans="1:8" ht="87" x14ac:dyDescent="0.35">
      <c r="A11006" s="4">
        <v>158166</v>
      </c>
      <c r="B11006" s="1">
        <v>45273</v>
      </c>
      <c r="C11006" s="2">
        <v>0.61185185185185187</v>
      </c>
      <c r="D11006" s="3" t="s">
        <v>985</v>
      </c>
      <c r="E11006" s="3" t="s">
        <v>48316</v>
      </c>
      <c r="F11006" s="3" t="s">
        <v>48313</v>
      </c>
      <c r="G11006" s="3" t="s">
        <v>48314</v>
      </c>
      <c r="H11006" s="3" t="s">
        <v>48315</v>
      </c>
    </row>
    <row r="11007" spans="1:8" ht="43.5" x14ac:dyDescent="0.35">
      <c r="A11007" s="4">
        <v>67219</v>
      </c>
      <c r="B11007" s="1">
        <v>45273</v>
      </c>
      <c r="C11007" s="2">
        <v>0.61238425925925932</v>
      </c>
      <c r="D11007" s="3" t="s">
        <v>48317</v>
      </c>
      <c r="E11007" s="3" t="s">
        <v>48319</v>
      </c>
      <c r="F11007" s="3" t="s">
        <v>48318</v>
      </c>
      <c r="G11007" s="3" t="s">
        <v>48319</v>
      </c>
      <c r="H11007" s="3" t="s">
        <v>48320</v>
      </c>
    </row>
    <row r="11008" spans="1:8" ht="43.5" x14ac:dyDescent="0.35">
      <c r="A11008" s="4">
        <v>79910</v>
      </c>
      <c r="B11008" s="1">
        <v>45273</v>
      </c>
      <c r="C11008" s="2">
        <v>0.61293981481481474</v>
      </c>
      <c r="D11008" s="3" t="s">
        <v>1460</v>
      </c>
      <c r="E11008" s="3" t="s">
        <v>48321</v>
      </c>
      <c r="F11008" s="3" t="s">
        <v>11646</v>
      </c>
      <c r="G11008" s="3" t="s">
        <v>48321</v>
      </c>
      <c r="H11008" s="3" t="s">
        <v>6717</v>
      </c>
    </row>
    <row r="11009" spans="1:8" ht="43.5" x14ac:dyDescent="0.35">
      <c r="A11009" s="4">
        <v>81185</v>
      </c>
      <c r="B11009" s="1">
        <v>45273</v>
      </c>
      <c r="C11009" s="2">
        <v>0.61318287037037034</v>
      </c>
      <c r="D11009" s="3" t="s">
        <v>48322</v>
      </c>
      <c r="E11009" s="3" t="s">
        <v>48325</v>
      </c>
      <c r="F11009" s="3" t="s">
        <v>48323</v>
      </c>
      <c r="G11009" s="3" t="s">
        <v>11929</v>
      </c>
      <c r="H11009" s="3" t="s">
        <v>48324</v>
      </c>
    </row>
    <row r="11010" spans="1:8" ht="72.5" x14ac:dyDescent="0.35">
      <c r="A11010" s="4">
        <v>52690</v>
      </c>
      <c r="B11010" s="1">
        <v>45273</v>
      </c>
      <c r="C11010" s="2">
        <v>0.61707175925925928</v>
      </c>
      <c r="D11010" s="3" t="s">
        <v>985</v>
      </c>
      <c r="E11010" s="3" t="s">
        <v>48329</v>
      </c>
      <c r="F11010" s="3" t="s">
        <v>48326</v>
      </c>
      <c r="G11010" s="3" t="s">
        <v>48327</v>
      </c>
      <c r="H11010" s="3" t="s">
        <v>48328</v>
      </c>
    </row>
    <row r="11011" spans="1:8" ht="58" x14ac:dyDescent="0.35">
      <c r="A11011" s="4">
        <v>53817</v>
      </c>
      <c r="B11011" s="1">
        <v>45273</v>
      </c>
      <c r="C11011" s="2">
        <v>0.61802083333333335</v>
      </c>
      <c r="D11011" s="3" t="s">
        <v>167</v>
      </c>
      <c r="E11011" s="3" t="s">
        <v>15434</v>
      </c>
      <c r="F11011" s="3" t="s">
        <v>14476</v>
      </c>
      <c r="G11011" s="3" t="s">
        <v>15434</v>
      </c>
      <c r="H11011" s="3" t="s">
        <v>14267</v>
      </c>
    </row>
    <row r="11012" spans="1:8" ht="72.5" x14ac:dyDescent="0.35">
      <c r="A11012" s="4">
        <v>35667</v>
      </c>
      <c r="B11012" s="1">
        <v>45273</v>
      </c>
      <c r="C11012" s="2">
        <v>0.61810185185185185</v>
      </c>
      <c r="D11012" s="3" t="s">
        <v>48330</v>
      </c>
      <c r="E11012" s="3" t="s">
        <v>48334</v>
      </c>
      <c r="F11012" s="3" t="s">
        <v>48331</v>
      </c>
      <c r="G11012" s="3" t="s">
        <v>48332</v>
      </c>
      <c r="H11012" s="3" t="s">
        <v>48333</v>
      </c>
    </row>
    <row r="11013" spans="1:8" x14ac:dyDescent="0.35">
      <c r="A11013" s="4">
        <v>34372</v>
      </c>
      <c r="B11013" s="1">
        <v>45273</v>
      </c>
      <c r="C11013" s="2">
        <v>0.61884259259259256</v>
      </c>
      <c r="D11013" s="3" t="s">
        <v>13852</v>
      </c>
      <c r="E11013" s="3" t="s">
        <v>12379</v>
      </c>
      <c r="F11013" s="3" t="s">
        <v>48335</v>
      </c>
      <c r="G11013" s="3" t="s">
        <v>11891</v>
      </c>
      <c r="H11013" s="3" t="s">
        <v>15292</v>
      </c>
    </row>
    <row r="11014" spans="1:8" ht="72.5" x14ac:dyDescent="0.35">
      <c r="A11014" s="4">
        <v>67382</v>
      </c>
      <c r="B11014" s="1">
        <v>45273</v>
      </c>
      <c r="C11014" s="2">
        <v>0.62002314814814818</v>
      </c>
      <c r="D11014" s="3" t="s">
        <v>48336</v>
      </c>
      <c r="E11014" s="3" t="s">
        <v>48340</v>
      </c>
      <c r="F11014" s="3" t="s">
        <v>48337</v>
      </c>
      <c r="G11014" s="3" t="s">
        <v>48338</v>
      </c>
      <c r="H11014" s="3" t="s">
        <v>48339</v>
      </c>
    </row>
    <row r="11015" spans="1:8" ht="43.5" x14ac:dyDescent="0.35">
      <c r="A11015" s="4">
        <v>54393</v>
      </c>
      <c r="B11015" s="1">
        <v>45273</v>
      </c>
      <c r="C11015" s="2">
        <v>0.62145833333333333</v>
      </c>
      <c r="D11015" s="3" t="s">
        <v>48341</v>
      </c>
      <c r="E11015" s="3" t="s">
        <v>48344</v>
      </c>
      <c r="F11015" s="3" t="s">
        <v>48342</v>
      </c>
      <c r="G11015" s="3" t="s">
        <v>12536</v>
      </c>
      <c r="H11015" s="3" t="s">
        <v>48343</v>
      </c>
    </row>
    <row r="11016" spans="1:8" ht="29" x14ac:dyDescent="0.35">
      <c r="A11016" s="4">
        <v>125513</v>
      </c>
      <c r="B11016" s="1">
        <v>45273</v>
      </c>
      <c r="C11016" s="2">
        <v>0.62377314814814822</v>
      </c>
      <c r="D11016" s="3" t="s">
        <v>1403</v>
      </c>
      <c r="E11016" s="3" t="s">
        <v>15441</v>
      </c>
      <c r="F11016" s="3" t="s">
        <v>48070</v>
      </c>
      <c r="G11016" s="3" t="s">
        <v>15441</v>
      </c>
      <c r="H11016" s="3" t="s">
        <v>10659</v>
      </c>
    </row>
    <row r="11017" spans="1:8" ht="43.5" x14ac:dyDescent="0.35">
      <c r="A11017" s="4">
        <v>123209</v>
      </c>
      <c r="B11017" s="1">
        <v>45273</v>
      </c>
      <c r="C11017" s="2">
        <v>0.62439814814814809</v>
      </c>
      <c r="D11017" s="3" t="s">
        <v>1702</v>
      </c>
      <c r="E11017" s="3" t="s">
        <v>48347</v>
      </c>
      <c r="F11017" s="3" t="s">
        <v>48345</v>
      </c>
      <c r="G11017" s="3" t="s">
        <v>48346</v>
      </c>
      <c r="H11017" s="3" t="s">
        <v>11750</v>
      </c>
    </row>
    <row r="11018" spans="1:8" ht="72.5" x14ac:dyDescent="0.35">
      <c r="A11018" s="4">
        <v>43147</v>
      </c>
      <c r="B11018" s="1">
        <v>45273</v>
      </c>
      <c r="C11018" s="2">
        <v>0.62553240740740745</v>
      </c>
      <c r="D11018" s="3" t="s">
        <v>167</v>
      </c>
      <c r="E11018" s="3" t="s">
        <v>48351</v>
      </c>
      <c r="F11018" s="3" t="s">
        <v>48348</v>
      </c>
      <c r="G11018" s="3" t="s">
        <v>48349</v>
      </c>
      <c r="H11018" s="3" t="s">
        <v>48350</v>
      </c>
    </row>
    <row r="11019" spans="1:8" ht="29" x14ac:dyDescent="0.35">
      <c r="A11019" s="4">
        <v>1453</v>
      </c>
      <c r="B11019" s="1">
        <v>45273</v>
      </c>
      <c r="C11019" s="2">
        <v>0.62942129629629628</v>
      </c>
      <c r="D11019" s="3" t="s">
        <v>985</v>
      </c>
      <c r="E11019" s="3" t="s">
        <v>12559</v>
      </c>
      <c r="F11019" s="3" t="s">
        <v>13529</v>
      </c>
      <c r="G11019" s="3" t="s">
        <v>12559</v>
      </c>
      <c r="H11019" s="3" t="s">
        <v>48352</v>
      </c>
    </row>
    <row r="11020" spans="1:8" ht="58" x14ac:dyDescent="0.35">
      <c r="A11020" s="4">
        <v>82803</v>
      </c>
      <c r="B11020" s="1">
        <v>45273</v>
      </c>
      <c r="C11020" s="2">
        <v>0.63247685185185187</v>
      </c>
      <c r="D11020" s="3" t="s">
        <v>167</v>
      </c>
      <c r="E11020" s="3" t="s">
        <v>14344</v>
      </c>
      <c r="F11020" s="3" t="s">
        <v>48353</v>
      </c>
      <c r="G11020" s="3" t="s">
        <v>14344</v>
      </c>
      <c r="H11020" s="3" t="s">
        <v>48354</v>
      </c>
    </row>
    <row r="11021" spans="1:8" ht="29" x14ac:dyDescent="0.35">
      <c r="A11021" s="4">
        <v>81364</v>
      </c>
      <c r="B11021" s="1">
        <v>45273</v>
      </c>
      <c r="C11021" s="2">
        <v>0.63253472222222229</v>
      </c>
      <c r="D11021" s="3" t="s">
        <v>14576</v>
      </c>
      <c r="E11021" s="3" t="s">
        <v>14291</v>
      </c>
      <c r="F11021" s="3" t="s">
        <v>48355</v>
      </c>
      <c r="G11021" s="3" t="s">
        <v>14291</v>
      </c>
      <c r="H11021" s="3" t="s">
        <v>48356</v>
      </c>
    </row>
    <row r="11022" spans="1:8" ht="174" x14ac:dyDescent="0.35">
      <c r="A11022" s="4">
        <v>49358</v>
      </c>
      <c r="B11022" s="1">
        <v>45273</v>
      </c>
      <c r="C11022" s="2">
        <v>0.63256944444444441</v>
      </c>
      <c r="D11022" s="3" t="s">
        <v>48357</v>
      </c>
      <c r="E11022" s="3" t="s">
        <v>48361</v>
      </c>
      <c r="F11022" s="3" t="s">
        <v>48358</v>
      </c>
      <c r="G11022" s="3" t="s">
        <v>48359</v>
      </c>
      <c r="H11022" s="3" t="s">
        <v>48360</v>
      </c>
    </row>
    <row r="11023" spans="1:8" ht="116" x14ac:dyDescent="0.35">
      <c r="A11023" s="4">
        <v>63250</v>
      </c>
      <c r="B11023" s="1">
        <v>45273</v>
      </c>
      <c r="C11023" s="2">
        <v>0.63313657407407409</v>
      </c>
      <c r="D11023" s="3" t="s">
        <v>1473</v>
      </c>
      <c r="E11023" s="3" t="s">
        <v>13981</v>
      </c>
      <c r="F11023" s="3" t="s">
        <v>10588</v>
      </c>
      <c r="G11023" s="3" t="s">
        <v>13981</v>
      </c>
      <c r="H11023" s="3" t="s">
        <v>6842</v>
      </c>
    </row>
    <row r="11024" spans="1:8" ht="87" x14ac:dyDescent="0.35">
      <c r="A11024" s="4">
        <v>21353</v>
      </c>
      <c r="B11024" s="1">
        <v>45273</v>
      </c>
      <c r="C11024" s="2">
        <v>0.6341782407407407</v>
      </c>
      <c r="D11024" s="3" t="s">
        <v>48362</v>
      </c>
      <c r="E11024" s="3" t="s">
        <v>48366</v>
      </c>
      <c r="F11024" s="3" t="s">
        <v>48363</v>
      </c>
      <c r="G11024" s="3" t="s">
        <v>48364</v>
      </c>
      <c r="H11024" s="3" t="s">
        <v>48365</v>
      </c>
    </row>
    <row r="11025" spans="1:8" ht="87" x14ac:dyDescent="0.35">
      <c r="A11025" s="4">
        <v>19214</v>
      </c>
      <c r="B11025" s="1">
        <v>45273</v>
      </c>
      <c r="C11025" s="2">
        <v>0.6350231481481482</v>
      </c>
      <c r="D11025" s="3" t="s">
        <v>985</v>
      </c>
      <c r="E11025" s="3" t="s">
        <v>48369</v>
      </c>
      <c r="F11025" s="3" t="s">
        <v>48367</v>
      </c>
      <c r="G11025" s="3" t="s">
        <v>48368</v>
      </c>
      <c r="H11025" s="3" t="s">
        <v>1325</v>
      </c>
    </row>
    <row r="11026" spans="1:8" ht="29" x14ac:dyDescent="0.35">
      <c r="A11026" s="4">
        <v>177126</v>
      </c>
      <c r="B11026" s="1">
        <v>45273</v>
      </c>
      <c r="C11026" s="2">
        <v>0.63796296296296295</v>
      </c>
      <c r="D11026" s="3" t="s">
        <v>1473</v>
      </c>
      <c r="E11026" s="3" t="s">
        <v>48370</v>
      </c>
      <c r="F11026" s="3" t="s">
        <v>10524</v>
      </c>
      <c r="G11026" s="3" t="s">
        <v>48370</v>
      </c>
      <c r="H11026" s="3" t="s">
        <v>6842</v>
      </c>
    </row>
    <row r="11027" spans="1:8" ht="43.5" x14ac:dyDescent="0.35">
      <c r="A11027" s="4">
        <v>87403</v>
      </c>
      <c r="B11027" s="1">
        <v>45273</v>
      </c>
      <c r="C11027" s="2">
        <v>0.63837962962962969</v>
      </c>
      <c r="D11027" s="3" t="s">
        <v>1403</v>
      </c>
      <c r="E11027" s="3" t="s">
        <v>48372</v>
      </c>
      <c r="F11027" s="3" t="s">
        <v>48371</v>
      </c>
      <c r="G11027" s="3" t="s">
        <v>48372</v>
      </c>
      <c r="H11027" s="3" t="s">
        <v>48373</v>
      </c>
    </row>
    <row r="11028" spans="1:8" ht="29" x14ac:dyDescent="0.35">
      <c r="A11028" s="4">
        <v>150146</v>
      </c>
      <c r="B11028" s="1">
        <v>45273</v>
      </c>
      <c r="C11028" s="2">
        <v>0.63937500000000003</v>
      </c>
      <c r="D11028" s="3" t="s">
        <v>48374</v>
      </c>
      <c r="E11028" s="3" t="s">
        <v>48377</v>
      </c>
      <c r="F11028" s="3" t="s">
        <v>48375</v>
      </c>
      <c r="G11028" s="3" t="s">
        <v>1397</v>
      </c>
      <c r="H11028" s="3" t="s">
        <v>48376</v>
      </c>
    </row>
    <row r="11029" spans="1:8" x14ac:dyDescent="0.35">
      <c r="A11029" s="4">
        <v>210785</v>
      </c>
      <c r="B11029" s="1">
        <v>45273</v>
      </c>
      <c r="C11029" s="2">
        <v>0.64067129629629627</v>
      </c>
      <c r="D11029" s="3" t="s">
        <v>48378</v>
      </c>
      <c r="E11029" s="3" t="s">
        <v>48382</v>
      </c>
      <c r="F11029" s="3" t="s">
        <v>48379</v>
      </c>
      <c r="G11029" s="3" t="s">
        <v>48380</v>
      </c>
      <c r="H11029" s="3" t="s">
        <v>48381</v>
      </c>
    </row>
    <row r="11030" spans="1:8" x14ac:dyDescent="0.35">
      <c r="A11030" s="4">
        <v>10120</v>
      </c>
      <c r="B11030" s="1">
        <v>45273</v>
      </c>
      <c r="C11030" s="2">
        <v>0.64071759259259264</v>
      </c>
      <c r="D11030" s="3" t="s">
        <v>48383</v>
      </c>
      <c r="E11030" s="3" t="s">
        <v>48383</v>
      </c>
      <c r="F11030" s="3" t="s">
        <v>48384</v>
      </c>
      <c r="G11030" s="3" t="s">
        <v>48383</v>
      </c>
      <c r="H11030" s="3" t="s">
        <v>48385</v>
      </c>
    </row>
    <row r="11031" spans="1:8" ht="58" x14ac:dyDescent="0.35">
      <c r="A11031" s="4">
        <v>205562</v>
      </c>
      <c r="B11031" s="1">
        <v>45273</v>
      </c>
      <c r="C11031" s="2">
        <v>0.64182870370370371</v>
      </c>
      <c r="D11031" s="3" t="s">
        <v>48386</v>
      </c>
      <c r="E11031" s="3" t="s">
        <v>48390</v>
      </c>
      <c r="F11031" s="3" t="s">
        <v>48387</v>
      </c>
      <c r="G11031" s="3" t="s">
        <v>48388</v>
      </c>
      <c r="H11031" s="3" t="s">
        <v>48389</v>
      </c>
    </row>
    <row r="11032" spans="1:8" ht="87" x14ac:dyDescent="0.35">
      <c r="A11032" s="4">
        <v>132488</v>
      </c>
      <c r="B11032" s="1">
        <v>45273</v>
      </c>
      <c r="C11032" s="2">
        <v>0.64260416666666664</v>
      </c>
      <c r="D11032" s="3" t="s">
        <v>48391</v>
      </c>
      <c r="E11032" s="3" t="s">
        <v>48395</v>
      </c>
      <c r="F11032" s="3" t="s">
        <v>48392</v>
      </c>
      <c r="G11032" s="3" t="s">
        <v>48393</v>
      </c>
      <c r="H11032" s="3" t="s">
        <v>48394</v>
      </c>
    </row>
    <row r="11033" spans="1:8" ht="29" x14ac:dyDescent="0.35">
      <c r="A11033" s="4">
        <v>179539</v>
      </c>
      <c r="B11033" s="1">
        <v>45273</v>
      </c>
      <c r="C11033" s="2">
        <v>0.64450231481481479</v>
      </c>
      <c r="D11033" s="3" t="s">
        <v>1702</v>
      </c>
      <c r="E11033" s="3" t="s">
        <v>48398</v>
      </c>
      <c r="F11033" s="3" t="s">
        <v>48396</v>
      </c>
      <c r="G11033" s="3" t="s">
        <v>12346</v>
      </c>
      <c r="H11033" s="3" t="s">
        <v>48397</v>
      </c>
    </row>
    <row r="11034" spans="1:8" ht="58" x14ac:dyDescent="0.35">
      <c r="A11034" s="4">
        <v>21144</v>
      </c>
      <c r="B11034" s="1">
        <v>45273</v>
      </c>
      <c r="C11034" s="2">
        <v>0.6448032407407408</v>
      </c>
      <c r="D11034" s="3" t="s">
        <v>48399</v>
      </c>
      <c r="E11034" s="3" t="s">
        <v>48403</v>
      </c>
      <c r="F11034" s="3" t="s">
        <v>48400</v>
      </c>
      <c r="G11034" s="3" t="s">
        <v>48401</v>
      </c>
      <c r="H11034" s="3" t="s">
        <v>48402</v>
      </c>
    </row>
    <row r="11035" spans="1:8" ht="72.5" x14ac:dyDescent="0.35">
      <c r="A11035" s="4">
        <v>159974</v>
      </c>
      <c r="B11035" s="1">
        <v>45273</v>
      </c>
      <c r="C11035" s="2">
        <v>0.64732638888888883</v>
      </c>
      <c r="D11035" s="3" t="s">
        <v>1473</v>
      </c>
      <c r="E11035" s="3" t="s">
        <v>15443</v>
      </c>
      <c r="F11035" s="3" t="s">
        <v>48404</v>
      </c>
      <c r="G11035" s="3" t="s">
        <v>48405</v>
      </c>
      <c r="H11035" s="3" t="s">
        <v>48406</v>
      </c>
    </row>
    <row r="11036" spans="1:8" ht="43.5" x14ac:dyDescent="0.35">
      <c r="A11036" s="4">
        <v>178580</v>
      </c>
      <c r="B11036" s="1">
        <v>45273</v>
      </c>
      <c r="C11036" s="2">
        <v>0.64878472222222217</v>
      </c>
      <c r="D11036" s="3" t="s">
        <v>14820</v>
      </c>
      <c r="E11036" s="3" t="s">
        <v>48410</v>
      </c>
      <c r="F11036" s="3" t="s">
        <v>48407</v>
      </c>
      <c r="G11036" s="3" t="s">
        <v>48408</v>
      </c>
      <c r="H11036" s="3" t="s">
        <v>48409</v>
      </c>
    </row>
    <row r="11037" spans="1:8" x14ac:dyDescent="0.35">
      <c r="A11037" s="4">
        <v>125513</v>
      </c>
      <c r="B11037" s="1">
        <v>45273</v>
      </c>
      <c r="C11037" s="2">
        <v>0.64940972222222226</v>
      </c>
      <c r="D11037" s="3" t="s">
        <v>1473</v>
      </c>
      <c r="E11037" s="3" t="s">
        <v>48411</v>
      </c>
      <c r="F11037" s="3" t="s">
        <v>10524</v>
      </c>
      <c r="G11037" s="3" t="s">
        <v>48411</v>
      </c>
      <c r="H11037" s="3" t="s">
        <v>48412</v>
      </c>
    </row>
    <row r="11038" spans="1:8" ht="43.5" x14ac:dyDescent="0.35">
      <c r="A11038" s="4">
        <v>103411</v>
      </c>
      <c r="B11038" s="1">
        <v>45273</v>
      </c>
      <c r="C11038" s="2">
        <v>0.65113425925925927</v>
      </c>
      <c r="D11038" s="3" t="s">
        <v>48413</v>
      </c>
      <c r="E11038" s="3" t="s">
        <v>48417</v>
      </c>
      <c r="F11038" s="3" t="s">
        <v>48414</v>
      </c>
      <c r="G11038" s="3" t="s">
        <v>48415</v>
      </c>
      <c r="H11038" s="3" t="s">
        <v>48416</v>
      </c>
    </row>
    <row r="11039" spans="1:8" ht="29" x14ac:dyDescent="0.35">
      <c r="A11039" s="4">
        <v>202959</v>
      </c>
      <c r="B11039" s="1">
        <v>45273</v>
      </c>
      <c r="C11039" s="2">
        <v>0.65149305555555559</v>
      </c>
      <c r="D11039" s="3" t="s">
        <v>985</v>
      </c>
      <c r="E11039" s="3" t="s">
        <v>48419</v>
      </c>
      <c r="F11039" s="3" t="s">
        <v>48418</v>
      </c>
      <c r="G11039" s="3" t="s">
        <v>48419</v>
      </c>
      <c r="H11039" s="3" t="s">
        <v>48420</v>
      </c>
    </row>
    <row r="11040" spans="1:8" x14ac:dyDescent="0.35">
      <c r="A11040" s="4">
        <v>134535</v>
      </c>
      <c r="B11040" s="1">
        <v>45273</v>
      </c>
      <c r="C11040" s="2">
        <v>0.65151620370370367</v>
      </c>
      <c r="D11040" s="3" t="s">
        <v>48421</v>
      </c>
      <c r="E11040" s="3" t="s">
        <v>48421</v>
      </c>
      <c r="F11040" s="3" t="s">
        <v>12942</v>
      </c>
      <c r="G11040" s="3" t="s">
        <v>48421</v>
      </c>
      <c r="H11040" s="3" t="s">
        <v>48422</v>
      </c>
    </row>
    <row r="11041" spans="1:8" ht="29" x14ac:dyDescent="0.35">
      <c r="A11041" s="4">
        <v>36096</v>
      </c>
      <c r="B11041" s="1">
        <v>45273</v>
      </c>
      <c r="C11041" s="2">
        <v>0.6534375</v>
      </c>
      <c r="D11041" s="3" t="s">
        <v>1473</v>
      </c>
      <c r="E11041" s="3" t="s">
        <v>13701</v>
      </c>
      <c r="F11041" s="3" t="s">
        <v>10524</v>
      </c>
      <c r="G11041" s="3" t="s">
        <v>13701</v>
      </c>
      <c r="H11041" s="3" t="s">
        <v>6842</v>
      </c>
    </row>
    <row r="11042" spans="1:8" ht="29" x14ac:dyDescent="0.35">
      <c r="A11042" s="4">
        <v>50970</v>
      </c>
      <c r="B11042" s="1">
        <v>45273</v>
      </c>
      <c r="C11042" s="2">
        <v>0.65453703703703703</v>
      </c>
      <c r="D11042" s="3" t="s">
        <v>1473</v>
      </c>
      <c r="E11042" s="3" t="s">
        <v>11457</v>
      </c>
      <c r="F11042" s="3" t="s">
        <v>48423</v>
      </c>
      <c r="G11042" s="3" t="s">
        <v>48424</v>
      </c>
      <c r="H11042" s="3" t="s">
        <v>48425</v>
      </c>
    </row>
    <row r="11043" spans="1:8" ht="58" x14ac:dyDescent="0.35">
      <c r="A11043" s="4">
        <v>73703</v>
      </c>
      <c r="B11043" s="1">
        <v>45273</v>
      </c>
      <c r="C11043" s="2">
        <v>0.65571759259259255</v>
      </c>
      <c r="D11043" s="3" t="s">
        <v>1473</v>
      </c>
      <c r="E11043" s="3" t="s">
        <v>48426</v>
      </c>
      <c r="F11043" s="3" t="s">
        <v>10524</v>
      </c>
      <c r="G11043" s="3" t="s">
        <v>48426</v>
      </c>
      <c r="H11043" s="3" t="s">
        <v>6842</v>
      </c>
    </row>
    <row r="11044" spans="1:8" ht="159.5" x14ac:dyDescent="0.35">
      <c r="A11044" s="4">
        <v>77132</v>
      </c>
      <c r="B11044" s="1">
        <v>45273</v>
      </c>
      <c r="C11044" s="2">
        <v>0.65636574074074072</v>
      </c>
      <c r="D11044" s="3" t="s">
        <v>48427</v>
      </c>
      <c r="E11044" s="3" t="s">
        <v>48431</v>
      </c>
      <c r="F11044" s="3" t="s">
        <v>48428</v>
      </c>
      <c r="G11044" s="3" t="s">
        <v>48429</v>
      </c>
      <c r="H11044" s="3" t="s">
        <v>48430</v>
      </c>
    </row>
    <row r="11045" spans="1:8" ht="58" x14ac:dyDescent="0.35">
      <c r="A11045" s="4">
        <v>202722</v>
      </c>
      <c r="B11045" s="1">
        <v>45273</v>
      </c>
      <c r="C11045" s="2">
        <v>0.65652777777777771</v>
      </c>
      <c r="D11045" s="3" t="s">
        <v>12186</v>
      </c>
      <c r="E11045" s="3" t="s">
        <v>48434</v>
      </c>
      <c r="F11045" s="3" t="s">
        <v>48432</v>
      </c>
      <c r="G11045" s="3" t="s">
        <v>11380</v>
      </c>
      <c r="H11045" s="3" t="s">
        <v>48433</v>
      </c>
    </row>
    <row r="11046" spans="1:8" ht="43.5" x14ac:dyDescent="0.35">
      <c r="A11046" s="4">
        <v>92251</v>
      </c>
      <c r="B11046" s="1">
        <v>45273</v>
      </c>
      <c r="C11046" s="2">
        <v>0.6567708333333333</v>
      </c>
      <c r="D11046" s="3" t="s">
        <v>1702</v>
      </c>
      <c r="E11046" s="3" t="s">
        <v>48436</v>
      </c>
      <c r="F11046" s="3" t="s">
        <v>48435</v>
      </c>
      <c r="G11046" s="3" t="s">
        <v>12659</v>
      </c>
      <c r="H11046" s="3" t="s">
        <v>13921</v>
      </c>
    </row>
    <row r="11047" spans="1:8" ht="116" x14ac:dyDescent="0.35">
      <c r="A11047" s="4">
        <v>37188</v>
      </c>
      <c r="B11047" s="1">
        <v>45273</v>
      </c>
      <c r="C11047" s="2">
        <v>0.65767361111111111</v>
      </c>
      <c r="D11047" s="3" t="s">
        <v>48437</v>
      </c>
      <c r="E11047" s="3" t="s">
        <v>48441</v>
      </c>
      <c r="F11047" s="3" t="s">
        <v>48438</v>
      </c>
      <c r="G11047" s="3" t="s">
        <v>48439</v>
      </c>
      <c r="H11047" s="3" t="s">
        <v>48440</v>
      </c>
    </row>
    <row r="11048" spans="1:8" x14ac:dyDescent="0.35">
      <c r="A11048" s="4">
        <v>102911</v>
      </c>
      <c r="B11048" s="1">
        <v>45273</v>
      </c>
      <c r="C11048" s="2">
        <v>0.66127314814814808</v>
      </c>
      <c r="D11048" s="3" t="s">
        <v>12221</v>
      </c>
      <c r="E11048" s="3" t="s">
        <v>12221</v>
      </c>
      <c r="F11048" s="3" t="s">
        <v>48442</v>
      </c>
      <c r="G11048" s="3" t="s">
        <v>12221</v>
      </c>
      <c r="H11048" s="3" t="s">
        <v>48443</v>
      </c>
    </row>
    <row r="11049" spans="1:8" ht="116" x14ac:dyDescent="0.35">
      <c r="A11049" s="4">
        <v>35312</v>
      </c>
      <c r="B11049" s="1">
        <v>45273</v>
      </c>
      <c r="C11049" s="2">
        <v>0.66287037037037033</v>
      </c>
      <c r="D11049" s="3" t="s">
        <v>48444</v>
      </c>
      <c r="E11049" s="3" t="s">
        <v>48448</v>
      </c>
      <c r="F11049" s="3" t="s">
        <v>48445</v>
      </c>
      <c r="G11049" s="3" t="s">
        <v>48446</v>
      </c>
      <c r="H11049" s="3" t="s">
        <v>48447</v>
      </c>
    </row>
    <row r="11050" spans="1:8" x14ac:dyDescent="0.35">
      <c r="A11050" s="4">
        <v>201416</v>
      </c>
      <c r="B11050" s="1">
        <v>45273</v>
      </c>
      <c r="C11050" s="2">
        <v>0.66710648148148144</v>
      </c>
      <c r="D11050" s="3" t="s">
        <v>984</v>
      </c>
      <c r="E11050" s="3" t="s">
        <v>48450</v>
      </c>
      <c r="F11050" s="3" t="s">
        <v>48449</v>
      </c>
      <c r="G11050" s="3" t="s">
        <v>11890</v>
      </c>
      <c r="H11050" s="3" t="s">
        <v>11513</v>
      </c>
    </row>
    <row r="11051" spans="1:8" ht="87" x14ac:dyDescent="0.35">
      <c r="A11051" s="4">
        <v>33871</v>
      </c>
      <c r="B11051" s="1">
        <v>45273</v>
      </c>
      <c r="C11051" s="2">
        <v>0.66851851851851851</v>
      </c>
      <c r="D11051" s="3" t="s">
        <v>48451</v>
      </c>
      <c r="E11051" s="3" t="s">
        <v>48455</v>
      </c>
      <c r="F11051" s="3" t="s">
        <v>48452</v>
      </c>
      <c r="G11051" s="3" t="s">
        <v>48453</v>
      </c>
      <c r="H11051" s="3" t="s">
        <v>48454</v>
      </c>
    </row>
    <row r="11052" spans="1:8" ht="116" x14ac:dyDescent="0.35">
      <c r="A11052" s="4">
        <v>203132</v>
      </c>
      <c r="B11052" s="1">
        <v>45273</v>
      </c>
      <c r="C11052" s="2">
        <v>0.66954861111111119</v>
      </c>
      <c r="D11052" s="3" t="s">
        <v>48456</v>
      </c>
      <c r="E11052" s="3" t="s">
        <v>48459</v>
      </c>
      <c r="F11052" s="3" t="s">
        <v>48457</v>
      </c>
      <c r="G11052" s="3" t="s">
        <v>12011</v>
      </c>
      <c r="H11052" s="3" t="s">
        <v>48458</v>
      </c>
    </row>
    <row r="11053" spans="1:8" ht="29" x14ac:dyDescent="0.35">
      <c r="A11053" s="4">
        <v>207213</v>
      </c>
      <c r="B11053" s="1">
        <v>45273</v>
      </c>
      <c r="C11053" s="2">
        <v>0.6711921296296296</v>
      </c>
      <c r="D11053" s="3" t="s">
        <v>10615</v>
      </c>
      <c r="E11053" s="3" t="s">
        <v>48460</v>
      </c>
      <c r="F11053" s="3" t="s">
        <v>13156</v>
      </c>
      <c r="G11053" s="3" t="s">
        <v>48460</v>
      </c>
      <c r="H11053" s="3" t="s">
        <v>48461</v>
      </c>
    </row>
    <row r="11054" spans="1:8" ht="43.5" x14ac:dyDescent="0.35">
      <c r="A11054" s="4">
        <v>58513</v>
      </c>
      <c r="B11054" s="1">
        <v>45273</v>
      </c>
      <c r="C11054" s="2">
        <v>0.67436342592592602</v>
      </c>
      <c r="D11054" s="3" t="s">
        <v>48462</v>
      </c>
      <c r="E11054" s="3" t="s">
        <v>48463</v>
      </c>
      <c r="F11054" s="3" t="s">
        <v>11242</v>
      </c>
      <c r="G11054" s="3" t="s">
        <v>20464</v>
      </c>
      <c r="H11054" s="3" t="s">
        <v>10659</v>
      </c>
    </row>
    <row r="11055" spans="1:8" ht="43.5" x14ac:dyDescent="0.35">
      <c r="A11055" s="4">
        <v>116385</v>
      </c>
      <c r="B11055" s="1">
        <v>45273</v>
      </c>
      <c r="C11055" s="2">
        <v>0.6764930555555555</v>
      </c>
      <c r="D11055" s="3" t="s">
        <v>48464</v>
      </c>
      <c r="E11055" s="3" t="s">
        <v>48468</v>
      </c>
      <c r="F11055" s="3" t="s">
        <v>48465</v>
      </c>
      <c r="G11055" s="3" t="s">
        <v>48466</v>
      </c>
      <c r="H11055" s="3" t="s">
        <v>48467</v>
      </c>
    </row>
    <row r="11056" spans="1:8" ht="58" x14ac:dyDescent="0.35">
      <c r="A11056" s="4">
        <v>185316</v>
      </c>
      <c r="B11056" s="1">
        <v>45273</v>
      </c>
      <c r="C11056" s="2">
        <v>0.68087962962962967</v>
      </c>
      <c r="D11056" s="3" t="s">
        <v>48469</v>
      </c>
      <c r="E11056" s="3" t="s">
        <v>48473</v>
      </c>
      <c r="F11056" s="3" t="s">
        <v>48470</v>
      </c>
      <c r="G11056" s="3" t="s">
        <v>48471</v>
      </c>
      <c r="H11056" s="3" t="s">
        <v>48472</v>
      </c>
    </row>
    <row r="11057" spans="1:8" ht="72.5" x14ac:dyDescent="0.35">
      <c r="A11057" s="4">
        <v>210971</v>
      </c>
      <c r="B11057" s="1">
        <v>45273</v>
      </c>
      <c r="C11057" s="2">
        <v>0.74017361111111113</v>
      </c>
      <c r="D11057" s="3" t="s">
        <v>48474</v>
      </c>
      <c r="E11057" s="3" t="s">
        <v>48477</v>
      </c>
      <c r="F11057" s="3" t="s">
        <v>48475</v>
      </c>
      <c r="G11057" s="3" t="s">
        <v>313</v>
      </c>
      <c r="H11057" s="3" t="s">
        <v>48476</v>
      </c>
    </row>
    <row r="11058" spans="1:8" ht="87" x14ac:dyDescent="0.35">
      <c r="A11058" s="4">
        <v>37324</v>
      </c>
      <c r="B11058" s="1">
        <v>45274</v>
      </c>
      <c r="C11058" s="2">
        <v>0.35334490740740737</v>
      </c>
      <c r="D11058" s="3" t="s">
        <v>48478</v>
      </c>
      <c r="E11058" s="3" t="s">
        <v>48480</v>
      </c>
      <c r="F11058" s="3" t="s">
        <v>48479</v>
      </c>
      <c r="G11058" s="3" t="s">
        <v>11077</v>
      </c>
      <c r="H11058" s="3" t="s">
        <v>592</v>
      </c>
    </row>
    <row r="11059" spans="1:8" ht="43.5" x14ac:dyDescent="0.35">
      <c r="A11059" s="4">
        <v>37731</v>
      </c>
      <c r="B11059" s="1">
        <v>45274</v>
      </c>
      <c r="C11059" s="2">
        <v>0.35749999999999998</v>
      </c>
      <c r="D11059" s="3" t="s">
        <v>892</v>
      </c>
      <c r="E11059" s="3" t="s">
        <v>48483</v>
      </c>
      <c r="F11059" s="3" t="s">
        <v>48481</v>
      </c>
      <c r="G11059" s="3" t="s">
        <v>1117</v>
      </c>
      <c r="H11059" s="3" t="s">
        <v>48482</v>
      </c>
    </row>
    <row r="11060" spans="1:8" ht="58" x14ac:dyDescent="0.35">
      <c r="A11060" s="4">
        <v>50742</v>
      </c>
      <c r="B11060" s="1">
        <v>45274</v>
      </c>
      <c r="C11060" s="2">
        <v>0.36232638888888885</v>
      </c>
      <c r="D11060" s="3" t="s">
        <v>892</v>
      </c>
      <c r="E11060" s="3" t="s">
        <v>14488</v>
      </c>
      <c r="F11060" s="3" t="s">
        <v>48484</v>
      </c>
      <c r="G11060" s="3" t="s">
        <v>11021</v>
      </c>
      <c r="H11060" s="3" t="s">
        <v>11776</v>
      </c>
    </row>
    <row r="11061" spans="1:8" ht="58" x14ac:dyDescent="0.35">
      <c r="A11061" s="4">
        <v>52027</v>
      </c>
      <c r="B11061" s="1">
        <v>45274</v>
      </c>
      <c r="C11061" s="2">
        <v>0.36738425925925927</v>
      </c>
      <c r="D11061" s="3" t="s">
        <v>892</v>
      </c>
      <c r="E11061" s="3" t="s">
        <v>15529</v>
      </c>
      <c r="F11061" s="3" t="s">
        <v>48485</v>
      </c>
      <c r="G11061" s="3" t="s">
        <v>48486</v>
      </c>
      <c r="H11061" s="3" t="s">
        <v>11018</v>
      </c>
    </row>
    <row r="11062" spans="1:8" ht="43.5" x14ac:dyDescent="0.35">
      <c r="A11062" s="4">
        <v>71681</v>
      </c>
      <c r="B11062" s="1">
        <v>45274</v>
      </c>
      <c r="C11062" s="2">
        <v>0.37148148148148147</v>
      </c>
      <c r="D11062" s="3" t="s">
        <v>1288</v>
      </c>
      <c r="E11062" s="3" t="s">
        <v>48488</v>
      </c>
      <c r="F11062" s="3" t="s">
        <v>48487</v>
      </c>
      <c r="G11062" s="3" t="s">
        <v>11021</v>
      </c>
      <c r="H11062" s="3" t="s">
        <v>11776</v>
      </c>
    </row>
    <row r="11063" spans="1:8" x14ac:dyDescent="0.35">
      <c r="A11063" s="4">
        <v>209459</v>
      </c>
      <c r="B11063" s="1">
        <v>45274</v>
      </c>
      <c r="C11063" s="2">
        <v>0.37178240740740742</v>
      </c>
      <c r="D11063" s="3" t="s">
        <v>1343</v>
      </c>
      <c r="E11063" s="3" t="s">
        <v>49</v>
      </c>
      <c r="F11063" s="3" t="s">
        <v>11953</v>
      </c>
      <c r="G11063" s="3" t="s">
        <v>49</v>
      </c>
      <c r="H11063" s="3" t="s">
        <v>10726</v>
      </c>
    </row>
    <row r="11064" spans="1:8" ht="29" x14ac:dyDescent="0.35">
      <c r="A11064" s="4">
        <v>32450</v>
      </c>
      <c r="B11064" s="1">
        <v>45274</v>
      </c>
      <c r="C11064" s="2">
        <v>0.37208333333333332</v>
      </c>
      <c r="D11064" s="3" t="s">
        <v>11085</v>
      </c>
      <c r="E11064" s="3" t="s">
        <v>48492</v>
      </c>
      <c r="F11064" s="3" t="s">
        <v>48489</v>
      </c>
      <c r="G11064" s="3" t="s">
        <v>48490</v>
      </c>
      <c r="H11064" s="3" t="s">
        <v>48491</v>
      </c>
    </row>
    <row r="11065" spans="1:8" ht="116" x14ac:dyDescent="0.35">
      <c r="A11065" s="4">
        <v>26809</v>
      </c>
      <c r="B11065" s="1">
        <v>45274</v>
      </c>
      <c r="C11065" s="2">
        <v>0.37503472222222217</v>
      </c>
      <c r="D11065" s="3" t="s">
        <v>48493</v>
      </c>
      <c r="E11065" s="3" t="s">
        <v>48497</v>
      </c>
      <c r="F11065" s="3" t="s">
        <v>48494</v>
      </c>
      <c r="G11065" s="3" t="s">
        <v>48495</v>
      </c>
      <c r="H11065" s="3" t="s">
        <v>48496</v>
      </c>
    </row>
    <row r="11066" spans="1:8" ht="43.5" x14ac:dyDescent="0.35">
      <c r="A11066" s="4">
        <v>185891</v>
      </c>
      <c r="B11066" s="1">
        <v>45274</v>
      </c>
      <c r="C11066" s="2">
        <v>0.37606481481481485</v>
      </c>
      <c r="D11066" s="3" t="s">
        <v>985</v>
      </c>
      <c r="E11066" s="3" t="s">
        <v>34900</v>
      </c>
      <c r="F11066" s="3" t="s">
        <v>11953</v>
      </c>
      <c r="G11066" s="3" t="s">
        <v>34900</v>
      </c>
      <c r="H11066" s="3" t="s">
        <v>10726</v>
      </c>
    </row>
    <row r="11067" spans="1:8" ht="43.5" x14ac:dyDescent="0.35">
      <c r="A11067" s="4">
        <v>22573</v>
      </c>
      <c r="B11067" s="1">
        <v>45274</v>
      </c>
      <c r="C11067" s="2">
        <v>0.37723379629629633</v>
      </c>
      <c r="D11067" s="3" t="s">
        <v>892</v>
      </c>
      <c r="E11067" s="3" t="s">
        <v>48499</v>
      </c>
      <c r="F11067" s="3" t="s">
        <v>48498</v>
      </c>
      <c r="G11067" s="3" t="s">
        <v>13253</v>
      </c>
      <c r="H11067" s="3" t="s">
        <v>11776</v>
      </c>
    </row>
    <row r="11068" spans="1:8" ht="101.5" x14ac:dyDescent="0.35">
      <c r="A11068" s="4">
        <v>135742</v>
      </c>
      <c r="B11068" s="1">
        <v>45274</v>
      </c>
      <c r="C11068" s="2">
        <v>0.37753472222222223</v>
      </c>
      <c r="D11068" s="3" t="s">
        <v>1403</v>
      </c>
      <c r="E11068" s="3" t="s">
        <v>48502</v>
      </c>
      <c r="F11068" s="3" t="s">
        <v>45683</v>
      </c>
      <c r="G11068" s="3" t="s">
        <v>48500</v>
      </c>
      <c r="H11068" s="3" t="s">
        <v>48501</v>
      </c>
    </row>
    <row r="11069" spans="1:8" ht="29" x14ac:dyDescent="0.35">
      <c r="A11069" s="4">
        <v>115757</v>
      </c>
      <c r="B11069" s="1">
        <v>45274</v>
      </c>
      <c r="C11069" s="2">
        <v>0.3797106481481482</v>
      </c>
      <c r="D11069" s="3" t="s">
        <v>48503</v>
      </c>
      <c r="E11069" s="3" t="s">
        <v>48506</v>
      </c>
      <c r="F11069" s="3" t="s">
        <v>48504</v>
      </c>
      <c r="G11069" s="3" t="s">
        <v>10447</v>
      </c>
      <c r="H11069" s="3" t="s">
        <v>48505</v>
      </c>
    </row>
    <row r="11070" spans="1:8" x14ac:dyDescent="0.35">
      <c r="A11070" s="4">
        <v>110146</v>
      </c>
      <c r="B11070" s="1">
        <v>45274</v>
      </c>
      <c r="C11070" s="2">
        <v>0.38041666666666668</v>
      </c>
      <c r="D11070" s="3" t="s">
        <v>985</v>
      </c>
      <c r="E11070" s="3" t="s">
        <v>1315</v>
      </c>
      <c r="F11070" s="3" t="s">
        <v>11953</v>
      </c>
      <c r="G11070" s="3" t="s">
        <v>1315</v>
      </c>
      <c r="H11070" s="3" t="s">
        <v>12234</v>
      </c>
    </row>
    <row r="11071" spans="1:8" ht="130.5" x14ac:dyDescent="0.35">
      <c r="A11071" s="4">
        <v>162265</v>
      </c>
      <c r="B11071" s="1">
        <v>45274</v>
      </c>
      <c r="C11071" s="2">
        <v>0.38118055555555558</v>
      </c>
      <c r="D11071" s="3" t="s">
        <v>48507</v>
      </c>
      <c r="E11071" s="3" t="s">
        <v>48511</v>
      </c>
      <c r="F11071" s="3" t="s">
        <v>48508</v>
      </c>
      <c r="G11071" s="3" t="s">
        <v>48509</v>
      </c>
      <c r="H11071" s="3" t="s">
        <v>48510</v>
      </c>
    </row>
    <row r="11072" spans="1:8" ht="43.5" x14ac:dyDescent="0.35">
      <c r="A11072" s="4">
        <v>109530</v>
      </c>
      <c r="B11072" s="1">
        <v>45274</v>
      </c>
      <c r="C11072" s="2">
        <v>0.38226851851851856</v>
      </c>
      <c r="D11072" s="3" t="s">
        <v>48512</v>
      </c>
      <c r="E11072" s="3" t="s">
        <v>48515</v>
      </c>
      <c r="F11072" s="3" t="s">
        <v>48513</v>
      </c>
      <c r="G11072" s="3" t="s">
        <v>10658</v>
      </c>
      <c r="H11072" s="3" t="s">
        <v>48514</v>
      </c>
    </row>
    <row r="11073" spans="1:8" ht="58" x14ac:dyDescent="0.35">
      <c r="A11073" s="4">
        <v>37111</v>
      </c>
      <c r="B11073" s="1">
        <v>45274</v>
      </c>
      <c r="C11073" s="2">
        <v>0.38283564814814813</v>
      </c>
      <c r="D11073" s="3" t="s">
        <v>48516</v>
      </c>
      <c r="E11073" s="3" t="s">
        <v>48519</v>
      </c>
      <c r="F11073" s="3" t="s">
        <v>48517</v>
      </c>
      <c r="G11073" s="3" t="s">
        <v>48518</v>
      </c>
      <c r="H11073" s="3" t="s">
        <v>10594</v>
      </c>
    </row>
    <row r="11074" spans="1:8" x14ac:dyDescent="0.35">
      <c r="A11074" s="4">
        <v>128356</v>
      </c>
      <c r="B11074" s="1">
        <v>45274</v>
      </c>
      <c r="C11074" s="2">
        <v>0.38428240740740738</v>
      </c>
      <c r="D11074" s="3" t="s">
        <v>48520</v>
      </c>
      <c r="E11074" s="3" t="s">
        <v>48524</v>
      </c>
      <c r="F11074" s="3" t="s">
        <v>48521</v>
      </c>
      <c r="G11074" s="3" t="s">
        <v>48522</v>
      </c>
      <c r="H11074" s="3" t="s">
        <v>48523</v>
      </c>
    </row>
    <row r="11075" spans="1:8" ht="87" x14ac:dyDescent="0.35">
      <c r="A11075" s="4">
        <v>101214</v>
      </c>
      <c r="B11075" s="1">
        <v>45274</v>
      </c>
      <c r="C11075" s="2">
        <v>0.3848611111111111</v>
      </c>
      <c r="D11075" s="3" t="s">
        <v>48525</v>
      </c>
      <c r="E11075" s="3" t="s">
        <v>15449</v>
      </c>
      <c r="F11075" s="3" t="s">
        <v>14389</v>
      </c>
      <c r="G11075" s="3" t="s">
        <v>15449</v>
      </c>
      <c r="H11075" s="3" t="s">
        <v>48526</v>
      </c>
    </row>
    <row r="11076" spans="1:8" ht="72.5" x14ac:dyDescent="0.35">
      <c r="A11076" s="4">
        <v>162911</v>
      </c>
      <c r="B11076" s="1">
        <v>45274</v>
      </c>
      <c r="C11076" s="2">
        <v>0.38723379629629634</v>
      </c>
      <c r="D11076" s="3" t="s">
        <v>985</v>
      </c>
      <c r="E11076" s="3" t="s">
        <v>48527</v>
      </c>
      <c r="F11076" s="3" t="s">
        <v>11953</v>
      </c>
      <c r="G11076" s="3" t="s">
        <v>48527</v>
      </c>
      <c r="H11076" s="3" t="s">
        <v>10726</v>
      </c>
    </row>
    <row r="11077" spans="1:8" ht="116" x14ac:dyDescent="0.35">
      <c r="A11077" s="4">
        <v>21082</v>
      </c>
      <c r="B11077" s="1">
        <v>45274</v>
      </c>
      <c r="C11077" s="2">
        <v>0.38862268518518522</v>
      </c>
      <c r="D11077" s="3" t="s">
        <v>1933</v>
      </c>
      <c r="E11077" s="3" t="s">
        <v>48531</v>
      </c>
      <c r="F11077" s="3" t="s">
        <v>48528</v>
      </c>
      <c r="G11077" s="3" t="s">
        <v>48529</v>
      </c>
      <c r="H11077" s="3" t="s">
        <v>48530</v>
      </c>
    </row>
    <row r="11078" spans="1:8" ht="58" x14ac:dyDescent="0.35">
      <c r="A11078" s="4">
        <v>42037</v>
      </c>
      <c r="B11078" s="1">
        <v>45274</v>
      </c>
      <c r="C11078" s="2">
        <v>0.38947916666666665</v>
      </c>
      <c r="D11078" s="3" t="s">
        <v>48532</v>
      </c>
      <c r="E11078" s="3" t="s">
        <v>48535</v>
      </c>
      <c r="F11078" s="3" t="s">
        <v>48533</v>
      </c>
      <c r="G11078" s="3" t="s">
        <v>11073</v>
      </c>
      <c r="H11078" s="3" t="s">
        <v>48534</v>
      </c>
    </row>
    <row r="11079" spans="1:8" ht="58" x14ac:dyDescent="0.35">
      <c r="A11079" s="4">
        <v>43135</v>
      </c>
      <c r="B11079" s="1">
        <v>45274</v>
      </c>
      <c r="C11079" s="2">
        <v>0.39046296296296296</v>
      </c>
      <c r="D11079" s="3" t="s">
        <v>892</v>
      </c>
      <c r="E11079" s="3" t="s">
        <v>48537</v>
      </c>
      <c r="F11079" s="3" t="s">
        <v>48536</v>
      </c>
      <c r="G11079" s="3" t="s">
        <v>13169</v>
      </c>
      <c r="H11079" s="3" t="s">
        <v>11776</v>
      </c>
    </row>
    <row r="11080" spans="1:8" ht="29" x14ac:dyDescent="0.35">
      <c r="A11080" s="4">
        <v>195670</v>
      </c>
      <c r="B11080" s="1">
        <v>45274</v>
      </c>
      <c r="C11080" s="2">
        <v>0.39113425925925926</v>
      </c>
      <c r="D11080" s="3" t="s">
        <v>48538</v>
      </c>
      <c r="E11080" s="3" t="s">
        <v>48539</v>
      </c>
      <c r="F11080" s="3" t="s">
        <v>11375</v>
      </c>
      <c r="G11080" s="3" t="s">
        <v>12074</v>
      </c>
      <c r="H11080" s="3" t="s">
        <v>11057</v>
      </c>
    </row>
    <row r="11081" spans="1:8" ht="43.5" x14ac:dyDescent="0.35">
      <c r="A11081" s="4">
        <v>195670</v>
      </c>
      <c r="B11081" s="1">
        <v>45274</v>
      </c>
      <c r="C11081" s="2">
        <v>0.39212962962962966</v>
      </c>
      <c r="D11081" s="3" t="s">
        <v>48540</v>
      </c>
      <c r="E11081" s="3" t="s">
        <v>48539</v>
      </c>
      <c r="F11081" s="3" t="s">
        <v>11375</v>
      </c>
      <c r="G11081" s="3" t="s">
        <v>12074</v>
      </c>
      <c r="H11081" s="3" t="s">
        <v>11057</v>
      </c>
    </row>
    <row r="11082" spans="1:8" ht="29" x14ac:dyDescent="0.35">
      <c r="A11082" s="4">
        <v>40825</v>
      </c>
      <c r="B11082" s="1">
        <v>45274</v>
      </c>
      <c r="C11082" s="2">
        <v>0.39217592592592593</v>
      </c>
      <c r="D11082" s="3" t="s">
        <v>167</v>
      </c>
      <c r="E11082" s="3" t="s">
        <v>48543</v>
      </c>
      <c r="F11082" s="3" t="s">
        <v>48541</v>
      </c>
      <c r="G11082" s="3" t="s">
        <v>48542</v>
      </c>
      <c r="H11082" s="3" t="s">
        <v>14267</v>
      </c>
    </row>
    <row r="11083" spans="1:8" x14ac:dyDescent="0.35">
      <c r="A11083" s="4">
        <v>32656</v>
      </c>
      <c r="B11083" s="1">
        <v>45274</v>
      </c>
      <c r="C11083" s="2">
        <v>0.39230324074074074</v>
      </c>
      <c r="D11083" s="3" t="s">
        <v>48544</v>
      </c>
      <c r="E11083" s="3" t="s">
        <v>48545</v>
      </c>
      <c r="F11083" s="3" t="s">
        <v>13372</v>
      </c>
      <c r="G11083" s="3" t="s">
        <v>48545</v>
      </c>
      <c r="H11083" s="3" t="s">
        <v>48546</v>
      </c>
    </row>
    <row r="11084" spans="1:8" ht="29" x14ac:dyDescent="0.35">
      <c r="A11084" s="4">
        <v>44065</v>
      </c>
      <c r="B11084" s="1">
        <v>45274</v>
      </c>
      <c r="C11084" s="2">
        <v>0.39478009259259261</v>
      </c>
      <c r="D11084" s="3" t="s">
        <v>892</v>
      </c>
      <c r="E11084" s="3" t="s">
        <v>48548</v>
      </c>
      <c r="F11084" s="3" t="s">
        <v>48547</v>
      </c>
      <c r="G11084" s="3" t="s">
        <v>1067</v>
      </c>
      <c r="H11084" s="3" t="s">
        <v>43739</v>
      </c>
    </row>
    <row r="11085" spans="1:8" ht="29" x14ac:dyDescent="0.35">
      <c r="A11085" s="4">
        <v>113064</v>
      </c>
      <c r="B11085" s="1">
        <v>45274</v>
      </c>
      <c r="C11085" s="2">
        <v>0.39783564814814815</v>
      </c>
      <c r="D11085" s="3" t="s">
        <v>892</v>
      </c>
      <c r="E11085" s="3" t="s">
        <v>48551</v>
      </c>
      <c r="F11085" s="3" t="s">
        <v>48549</v>
      </c>
      <c r="G11085" s="3" t="s">
        <v>11021</v>
      </c>
      <c r="H11085" s="3" t="s">
        <v>48550</v>
      </c>
    </row>
    <row r="11086" spans="1:8" ht="43.5" x14ac:dyDescent="0.35">
      <c r="A11086" s="4">
        <v>154236</v>
      </c>
      <c r="B11086" s="1">
        <v>45274</v>
      </c>
      <c r="C11086" s="2">
        <v>0.39795138888888887</v>
      </c>
      <c r="D11086" s="3" t="s">
        <v>1403</v>
      </c>
      <c r="E11086" s="3" t="s">
        <v>48555</v>
      </c>
      <c r="F11086" s="3" t="s">
        <v>48552</v>
      </c>
      <c r="G11086" s="3" t="s">
        <v>48553</v>
      </c>
      <c r="H11086" s="3" t="s">
        <v>48554</v>
      </c>
    </row>
    <row r="11087" spans="1:8" ht="217.5" x14ac:dyDescent="0.35">
      <c r="A11087" s="4">
        <v>32616</v>
      </c>
      <c r="B11087" s="1">
        <v>45274</v>
      </c>
      <c r="C11087" s="2">
        <v>0.3986574074074074</v>
      </c>
      <c r="D11087" s="3" t="s">
        <v>48556</v>
      </c>
      <c r="E11087" s="3" t="s">
        <v>48560</v>
      </c>
      <c r="F11087" s="3" t="s">
        <v>48557</v>
      </c>
      <c r="G11087" s="3" t="s">
        <v>48558</v>
      </c>
      <c r="H11087" s="3" t="s">
        <v>48559</v>
      </c>
    </row>
    <row r="11088" spans="1:8" ht="116" x14ac:dyDescent="0.35">
      <c r="A11088" s="4">
        <v>34041</v>
      </c>
      <c r="B11088" s="1">
        <v>45274</v>
      </c>
      <c r="C11088" s="2">
        <v>0.39892361111111113</v>
      </c>
      <c r="D11088" s="3" t="s">
        <v>48561</v>
      </c>
      <c r="E11088" s="3" t="s">
        <v>48565</v>
      </c>
      <c r="F11088" s="3" t="s">
        <v>48562</v>
      </c>
      <c r="G11088" s="3" t="s">
        <v>48563</v>
      </c>
      <c r="H11088" s="3" t="s">
        <v>48564</v>
      </c>
    </row>
    <row r="11089" spans="1:8" ht="87" x14ac:dyDescent="0.35">
      <c r="A11089" s="4">
        <v>46489</v>
      </c>
      <c r="B11089" s="1">
        <v>45274</v>
      </c>
      <c r="C11089" s="2">
        <v>0.40019675925925924</v>
      </c>
      <c r="D11089" s="3" t="s">
        <v>1473</v>
      </c>
      <c r="E11089" s="3" t="s">
        <v>14966</v>
      </c>
      <c r="F11089" s="3" t="s">
        <v>48566</v>
      </c>
      <c r="G11089" s="3" t="s">
        <v>48567</v>
      </c>
      <c r="H11089" s="3" t="s">
        <v>48568</v>
      </c>
    </row>
    <row r="11090" spans="1:8" ht="43.5" x14ac:dyDescent="0.35">
      <c r="A11090" s="4">
        <v>97115</v>
      </c>
      <c r="B11090" s="1">
        <v>45274</v>
      </c>
      <c r="C11090" s="2">
        <v>0.40232638888888889</v>
      </c>
      <c r="D11090" s="3" t="s">
        <v>48569</v>
      </c>
      <c r="E11090" s="3" t="s">
        <v>48573</v>
      </c>
      <c r="F11090" s="3" t="s">
        <v>48570</v>
      </c>
      <c r="G11090" s="3" t="s">
        <v>48571</v>
      </c>
      <c r="H11090" s="3" t="s">
        <v>48572</v>
      </c>
    </row>
    <row r="11091" spans="1:8" ht="29" x14ac:dyDescent="0.35">
      <c r="A11091" s="4">
        <v>163833</v>
      </c>
      <c r="B11091" s="1">
        <v>45274</v>
      </c>
      <c r="C11091" s="2">
        <v>0.40391203703703704</v>
      </c>
      <c r="D11091" s="3" t="s">
        <v>892</v>
      </c>
      <c r="E11091" s="3" t="s">
        <v>14244</v>
      </c>
      <c r="F11091" s="3" t="s">
        <v>48574</v>
      </c>
      <c r="G11091" s="3" t="s">
        <v>13158</v>
      </c>
      <c r="H11091" s="3" t="s">
        <v>48575</v>
      </c>
    </row>
    <row r="11092" spans="1:8" ht="43.5" x14ac:dyDescent="0.35">
      <c r="A11092" s="4">
        <v>72936</v>
      </c>
      <c r="B11092" s="1">
        <v>45274</v>
      </c>
      <c r="C11092" s="2">
        <v>0.40458333333333335</v>
      </c>
      <c r="D11092" s="3" t="s">
        <v>48576</v>
      </c>
      <c r="E11092" s="3" t="s">
        <v>48580</v>
      </c>
      <c r="F11092" s="3" t="s">
        <v>48577</v>
      </c>
      <c r="G11092" s="3" t="s">
        <v>48578</v>
      </c>
      <c r="H11092" s="3" t="s">
        <v>48579</v>
      </c>
    </row>
    <row r="11093" spans="1:8" ht="145" x14ac:dyDescent="0.35">
      <c r="A11093" s="4">
        <v>36098</v>
      </c>
      <c r="B11093" s="1">
        <v>45274</v>
      </c>
      <c r="C11093" s="2">
        <v>0.40531249999999996</v>
      </c>
      <c r="D11093" s="3" t="s">
        <v>48581</v>
      </c>
      <c r="E11093" s="3" t="s">
        <v>11937</v>
      </c>
      <c r="F11093" s="3" t="s">
        <v>48582</v>
      </c>
      <c r="G11093" s="3" t="s">
        <v>11732</v>
      </c>
      <c r="H11093" s="3" t="s">
        <v>48583</v>
      </c>
    </row>
    <row r="11094" spans="1:8" ht="29" x14ac:dyDescent="0.35">
      <c r="A11094" s="4">
        <v>40977</v>
      </c>
      <c r="B11094" s="1">
        <v>45274</v>
      </c>
      <c r="C11094" s="2">
        <v>0.40682870370370372</v>
      </c>
      <c r="D11094" s="3" t="s">
        <v>1933</v>
      </c>
      <c r="E11094" s="3" t="s">
        <v>23419</v>
      </c>
      <c r="F11094" s="3" t="s">
        <v>48584</v>
      </c>
      <c r="G11094" s="3" t="s">
        <v>48585</v>
      </c>
      <c r="H11094" s="3" t="s">
        <v>48586</v>
      </c>
    </row>
    <row r="11095" spans="1:8" ht="43.5" x14ac:dyDescent="0.35">
      <c r="A11095" s="4">
        <v>36121</v>
      </c>
      <c r="B11095" s="1">
        <v>45274</v>
      </c>
      <c r="C11095" s="2">
        <v>0.40731481481481485</v>
      </c>
      <c r="D11095" s="3" t="s">
        <v>892</v>
      </c>
      <c r="E11095" s="3" t="s">
        <v>14319</v>
      </c>
      <c r="F11095" s="3" t="s">
        <v>48587</v>
      </c>
      <c r="G11095" s="3" t="s">
        <v>11021</v>
      </c>
      <c r="H11095" s="3" t="s">
        <v>12391</v>
      </c>
    </row>
    <row r="11096" spans="1:8" ht="43.5" x14ac:dyDescent="0.35">
      <c r="A11096" s="4">
        <v>131622</v>
      </c>
      <c r="B11096" s="1">
        <v>45274</v>
      </c>
      <c r="C11096" s="2">
        <v>0.40780092592592593</v>
      </c>
      <c r="D11096" s="3" t="s">
        <v>1258</v>
      </c>
      <c r="E11096" s="3" t="s">
        <v>48591</v>
      </c>
      <c r="F11096" s="3" t="s">
        <v>48588</v>
      </c>
      <c r="G11096" s="3" t="s">
        <v>48589</v>
      </c>
      <c r="H11096" s="3" t="s">
        <v>48590</v>
      </c>
    </row>
    <row r="11097" spans="1:8" ht="43.5" x14ac:dyDescent="0.35">
      <c r="A11097" s="4">
        <v>105555</v>
      </c>
      <c r="B11097" s="1">
        <v>45274</v>
      </c>
      <c r="C11097" s="2">
        <v>0.40807870370370369</v>
      </c>
      <c r="D11097" s="3" t="s">
        <v>48592</v>
      </c>
      <c r="E11097" s="3" t="s">
        <v>15131</v>
      </c>
      <c r="F11097" s="3" t="s">
        <v>14351</v>
      </c>
      <c r="G11097" s="3" t="s">
        <v>15131</v>
      </c>
      <c r="H11097" s="3" t="s">
        <v>12445</v>
      </c>
    </row>
    <row r="11098" spans="1:8" ht="58" x14ac:dyDescent="0.35">
      <c r="A11098" s="4">
        <v>10434</v>
      </c>
      <c r="B11098" s="1">
        <v>45274</v>
      </c>
      <c r="C11098" s="2">
        <v>0.40849537037037037</v>
      </c>
      <c r="D11098" s="3" t="s">
        <v>11006</v>
      </c>
      <c r="E11098" s="3" t="s">
        <v>37160</v>
      </c>
      <c r="F11098" s="3" t="s">
        <v>48593</v>
      </c>
      <c r="G11098" s="3" t="s">
        <v>13090</v>
      </c>
      <c r="H11098" s="3" t="s">
        <v>10348</v>
      </c>
    </row>
    <row r="11099" spans="1:8" ht="58" x14ac:dyDescent="0.35">
      <c r="A11099" s="4">
        <v>104533</v>
      </c>
      <c r="B11099" s="1">
        <v>45274</v>
      </c>
      <c r="C11099" s="2">
        <v>0.40962962962962962</v>
      </c>
      <c r="D11099" s="3" t="s">
        <v>48594</v>
      </c>
      <c r="E11099" s="3" t="s">
        <v>48598</v>
      </c>
      <c r="F11099" s="3" t="s">
        <v>48595</v>
      </c>
      <c r="G11099" s="3" t="s">
        <v>48596</v>
      </c>
      <c r="H11099" s="3" t="s">
        <v>48597</v>
      </c>
    </row>
    <row r="11100" spans="1:8" ht="72.5" x14ac:dyDescent="0.35">
      <c r="A11100" s="4">
        <v>99167</v>
      </c>
      <c r="B11100" s="1">
        <v>45274</v>
      </c>
      <c r="C11100" s="2">
        <v>0.41271990740740744</v>
      </c>
      <c r="D11100" s="3" t="s">
        <v>48599</v>
      </c>
      <c r="E11100" s="3" t="s">
        <v>13819</v>
      </c>
      <c r="F11100" s="3" t="s">
        <v>48600</v>
      </c>
      <c r="G11100" s="3" t="s">
        <v>48601</v>
      </c>
      <c r="H11100" s="3" t="s">
        <v>48602</v>
      </c>
    </row>
    <row r="11101" spans="1:8" ht="58" x14ac:dyDescent="0.35">
      <c r="A11101" s="4">
        <v>34073</v>
      </c>
      <c r="B11101" s="1">
        <v>45274</v>
      </c>
      <c r="C11101" s="2">
        <v>0.41296296296296298</v>
      </c>
      <c r="D11101" s="3" t="s">
        <v>10947</v>
      </c>
      <c r="E11101" s="3" t="s">
        <v>15463</v>
      </c>
      <c r="F11101" s="3" t="s">
        <v>48603</v>
      </c>
      <c r="G11101" s="3" t="s">
        <v>48604</v>
      </c>
      <c r="H11101" s="3" t="s">
        <v>48605</v>
      </c>
    </row>
    <row r="11102" spans="1:8" ht="58" x14ac:dyDescent="0.35">
      <c r="A11102" s="4">
        <v>32722</v>
      </c>
      <c r="B11102" s="1">
        <v>45274</v>
      </c>
      <c r="C11102" s="2">
        <v>0.41460648148148144</v>
      </c>
      <c r="D11102" s="3" t="s">
        <v>48606</v>
      </c>
      <c r="E11102" s="3" t="s">
        <v>48609</v>
      </c>
      <c r="F11102" s="3" t="s">
        <v>48607</v>
      </c>
      <c r="G11102" s="3" t="s">
        <v>11524</v>
      </c>
      <c r="H11102" s="3" t="s">
        <v>48608</v>
      </c>
    </row>
    <row r="11103" spans="1:8" ht="145" x14ac:dyDescent="0.35">
      <c r="A11103" s="4">
        <v>180576</v>
      </c>
      <c r="B11103" s="1">
        <v>45274</v>
      </c>
      <c r="C11103" s="2">
        <v>0.4150578703703704</v>
      </c>
      <c r="D11103" s="3" t="s">
        <v>48610</v>
      </c>
      <c r="E11103" s="3" t="s">
        <v>48614</v>
      </c>
      <c r="F11103" s="3" t="s">
        <v>48611</v>
      </c>
      <c r="G11103" s="3" t="s">
        <v>48612</v>
      </c>
      <c r="H11103" s="3" t="s">
        <v>48613</v>
      </c>
    </row>
    <row r="11104" spans="1:8" ht="29" x14ac:dyDescent="0.35">
      <c r="A11104" s="4">
        <v>41795</v>
      </c>
      <c r="B11104" s="1">
        <v>45274</v>
      </c>
      <c r="C11104" s="2">
        <v>0.41637731481481483</v>
      </c>
      <c r="D11104" s="3" t="s">
        <v>48615</v>
      </c>
      <c r="E11104" s="3" t="s">
        <v>23580</v>
      </c>
      <c r="F11104" s="3" t="s">
        <v>48616</v>
      </c>
      <c r="G11104" s="3" t="s">
        <v>48617</v>
      </c>
      <c r="H11104" s="3" t="s">
        <v>48618</v>
      </c>
    </row>
    <row r="11105" spans="1:8" ht="43.5" x14ac:dyDescent="0.35">
      <c r="A11105" s="4">
        <v>182977</v>
      </c>
      <c r="B11105" s="1">
        <v>45274</v>
      </c>
      <c r="C11105" s="2">
        <v>0.41655092592592591</v>
      </c>
      <c r="D11105" s="3" t="s">
        <v>48619</v>
      </c>
      <c r="E11105" s="3" t="s">
        <v>36212</v>
      </c>
      <c r="F11105" s="3" t="s">
        <v>11242</v>
      </c>
      <c r="G11105" s="3" t="s">
        <v>36212</v>
      </c>
      <c r="H11105" s="3" t="s">
        <v>48620</v>
      </c>
    </row>
    <row r="11106" spans="1:8" ht="29" x14ac:dyDescent="0.35">
      <c r="A11106" s="4">
        <v>207087</v>
      </c>
      <c r="B11106" s="1">
        <v>45274</v>
      </c>
      <c r="C11106" s="2">
        <v>0.41878472222222224</v>
      </c>
      <c r="D11106" s="3" t="s">
        <v>48621</v>
      </c>
      <c r="E11106" s="3" t="s">
        <v>48623</v>
      </c>
      <c r="F11106" s="3" t="s">
        <v>48622</v>
      </c>
      <c r="G11106" s="3" t="s">
        <v>11524</v>
      </c>
      <c r="H11106" s="3" t="s">
        <v>12482</v>
      </c>
    </row>
    <row r="11107" spans="1:8" ht="43.5" x14ac:dyDescent="0.35">
      <c r="A11107" s="4">
        <v>6722</v>
      </c>
      <c r="B11107" s="1">
        <v>45274</v>
      </c>
      <c r="C11107" s="2">
        <v>0.41944444444444445</v>
      </c>
      <c r="D11107" s="3" t="s">
        <v>985</v>
      </c>
      <c r="E11107" s="3" t="s">
        <v>48624</v>
      </c>
      <c r="F11107" s="3" t="s">
        <v>11953</v>
      </c>
      <c r="G11107" s="3" t="s">
        <v>1997</v>
      </c>
      <c r="H11107" s="3" t="s">
        <v>10394</v>
      </c>
    </row>
    <row r="11108" spans="1:8" ht="116" x14ac:dyDescent="0.35">
      <c r="A11108" s="4">
        <v>51151</v>
      </c>
      <c r="B11108" s="1">
        <v>45274</v>
      </c>
      <c r="C11108" s="2">
        <v>0.4208217592592593</v>
      </c>
      <c r="D11108" s="3" t="s">
        <v>48625</v>
      </c>
      <c r="E11108" s="3" t="s">
        <v>48629</v>
      </c>
      <c r="F11108" s="3" t="s">
        <v>48626</v>
      </c>
      <c r="G11108" s="3" t="s">
        <v>48627</v>
      </c>
      <c r="H11108" s="3" t="s">
        <v>48628</v>
      </c>
    </row>
    <row r="11109" spans="1:8" ht="29" x14ac:dyDescent="0.35">
      <c r="A11109" s="4">
        <v>11768</v>
      </c>
      <c r="B11109" s="1">
        <v>45274</v>
      </c>
      <c r="C11109" s="2">
        <v>0.42182870370370368</v>
      </c>
      <c r="D11109" s="3" t="s">
        <v>985</v>
      </c>
      <c r="E11109" s="3" t="s">
        <v>22107</v>
      </c>
      <c r="F11109" s="3" t="s">
        <v>11953</v>
      </c>
      <c r="G11109" s="3" t="s">
        <v>13008</v>
      </c>
      <c r="H11109" s="3" t="s">
        <v>12234</v>
      </c>
    </row>
    <row r="11110" spans="1:8" ht="58" x14ac:dyDescent="0.35">
      <c r="A11110" s="4">
        <v>40273</v>
      </c>
      <c r="B11110" s="1">
        <v>45274</v>
      </c>
      <c r="C11110" s="2">
        <v>0.42185185185185187</v>
      </c>
      <c r="D11110" s="3" t="s">
        <v>48630</v>
      </c>
      <c r="E11110" s="3" t="s">
        <v>48634</v>
      </c>
      <c r="F11110" s="3" t="s">
        <v>48631</v>
      </c>
      <c r="G11110" s="3" t="s">
        <v>48632</v>
      </c>
      <c r="H11110" s="3" t="s">
        <v>48633</v>
      </c>
    </row>
    <row r="11111" spans="1:8" ht="188.5" x14ac:dyDescent="0.35">
      <c r="A11111" s="4">
        <v>39124</v>
      </c>
      <c r="B11111" s="1">
        <v>45274</v>
      </c>
      <c r="C11111" s="2">
        <v>0.42185185185185187</v>
      </c>
      <c r="D11111" s="3" t="s">
        <v>48635</v>
      </c>
      <c r="E11111" s="3" t="s">
        <v>37027</v>
      </c>
      <c r="F11111" s="3" t="s">
        <v>48636</v>
      </c>
      <c r="G11111" s="3" t="s">
        <v>19628</v>
      </c>
      <c r="H11111" s="3" t="s">
        <v>48637</v>
      </c>
    </row>
    <row r="11112" spans="1:8" ht="43.5" x14ac:dyDescent="0.35">
      <c r="A11112" s="4">
        <v>207087</v>
      </c>
      <c r="B11112" s="1">
        <v>45274</v>
      </c>
      <c r="C11112" s="2">
        <v>0.42261574074074071</v>
      </c>
      <c r="D11112" s="3" t="s">
        <v>48621</v>
      </c>
      <c r="E11112" s="3" t="s">
        <v>48623</v>
      </c>
      <c r="F11112" s="3" t="s">
        <v>48622</v>
      </c>
      <c r="G11112" s="3" t="s">
        <v>12702</v>
      </c>
      <c r="H11112" s="3" t="s">
        <v>48638</v>
      </c>
    </row>
    <row r="11113" spans="1:8" x14ac:dyDescent="0.35">
      <c r="A11113" s="4">
        <v>182938</v>
      </c>
      <c r="B11113" s="1">
        <v>45274</v>
      </c>
      <c r="C11113" s="2">
        <v>0.4238425925925926</v>
      </c>
      <c r="D11113" s="3" t="s">
        <v>985</v>
      </c>
      <c r="E11113" s="3" t="s">
        <v>48639</v>
      </c>
      <c r="F11113" s="3" t="s">
        <v>13088</v>
      </c>
      <c r="G11113" s="3" t="s">
        <v>48639</v>
      </c>
      <c r="H11113" s="3" t="s">
        <v>12234</v>
      </c>
    </row>
    <row r="11114" spans="1:8" ht="87" x14ac:dyDescent="0.35">
      <c r="A11114" s="4">
        <v>195947</v>
      </c>
      <c r="B11114" s="1">
        <v>45274</v>
      </c>
      <c r="C11114" s="2">
        <v>0.42584490740740738</v>
      </c>
      <c r="D11114" s="3" t="s">
        <v>985</v>
      </c>
      <c r="E11114" s="3" t="s">
        <v>36344</v>
      </c>
      <c r="F11114" s="3" t="s">
        <v>48640</v>
      </c>
      <c r="G11114" s="3" t="s">
        <v>36344</v>
      </c>
      <c r="H11114" s="3" t="s">
        <v>14267</v>
      </c>
    </row>
    <row r="11115" spans="1:8" ht="101.5" x14ac:dyDescent="0.35">
      <c r="A11115" s="4">
        <v>11759</v>
      </c>
      <c r="B11115" s="1">
        <v>45274</v>
      </c>
      <c r="C11115" s="2">
        <v>0.42695601851851855</v>
      </c>
      <c r="D11115" s="3" t="s">
        <v>985</v>
      </c>
      <c r="E11115" s="3" t="s">
        <v>48643</v>
      </c>
      <c r="F11115" s="3" t="s">
        <v>48641</v>
      </c>
      <c r="G11115" s="3" t="s">
        <v>48642</v>
      </c>
      <c r="H11115" s="3" t="s">
        <v>1325</v>
      </c>
    </row>
    <row r="11116" spans="1:8" ht="29" x14ac:dyDescent="0.35">
      <c r="A11116" s="4">
        <v>96535</v>
      </c>
      <c r="B11116" s="1">
        <v>45274</v>
      </c>
      <c r="C11116" s="2">
        <v>0.42699074074074073</v>
      </c>
      <c r="D11116" s="3" t="s">
        <v>985</v>
      </c>
      <c r="E11116" s="3" t="s">
        <v>48644</v>
      </c>
      <c r="F11116" s="3" t="s">
        <v>13195</v>
      </c>
      <c r="G11116" s="3" t="s">
        <v>48644</v>
      </c>
      <c r="H11116" s="3" t="s">
        <v>12234</v>
      </c>
    </row>
    <row r="11117" spans="1:8" ht="58" x14ac:dyDescent="0.35">
      <c r="A11117" s="4">
        <v>171462</v>
      </c>
      <c r="B11117" s="1">
        <v>45274</v>
      </c>
      <c r="C11117" s="2">
        <v>0.42947916666666663</v>
      </c>
      <c r="D11117" s="3" t="s">
        <v>11085</v>
      </c>
      <c r="E11117" s="3" t="s">
        <v>48646</v>
      </c>
      <c r="F11117" s="3" t="s">
        <v>48645</v>
      </c>
      <c r="G11117" s="3" t="s">
        <v>14500</v>
      </c>
      <c r="H11117" s="3" t="s">
        <v>13334</v>
      </c>
    </row>
    <row r="11118" spans="1:8" ht="29" x14ac:dyDescent="0.35">
      <c r="A11118" s="4">
        <v>40918</v>
      </c>
      <c r="B11118" s="1">
        <v>45274</v>
      </c>
      <c r="C11118" s="2">
        <v>0.43019675925925926</v>
      </c>
      <c r="D11118" s="3" t="s">
        <v>48647</v>
      </c>
      <c r="E11118" s="3" t="s">
        <v>48651</v>
      </c>
      <c r="F11118" s="3" t="s">
        <v>48648</v>
      </c>
      <c r="G11118" s="3" t="s">
        <v>48649</v>
      </c>
      <c r="H11118" s="3" t="s">
        <v>48650</v>
      </c>
    </row>
    <row r="11119" spans="1:8" ht="159.5" x14ac:dyDescent="0.35">
      <c r="A11119" s="4">
        <v>204761</v>
      </c>
      <c r="B11119" s="1">
        <v>45274</v>
      </c>
      <c r="C11119" s="2">
        <v>0.43089120370370365</v>
      </c>
      <c r="D11119" s="3" t="s">
        <v>1403</v>
      </c>
      <c r="E11119" s="3" t="s">
        <v>48655</v>
      </c>
      <c r="F11119" s="3" t="s">
        <v>48652</v>
      </c>
      <c r="G11119" s="3" t="s">
        <v>48653</v>
      </c>
      <c r="H11119" s="3" t="s">
        <v>48654</v>
      </c>
    </row>
    <row r="11120" spans="1:8" x14ac:dyDescent="0.35">
      <c r="A11120" s="4">
        <v>134789</v>
      </c>
      <c r="B11120" s="1">
        <v>45274</v>
      </c>
      <c r="C11120" s="2">
        <v>0.4316550925925926</v>
      </c>
      <c r="D11120" s="3" t="s">
        <v>48656</v>
      </c>
      <c r="E11120" s="3" t="s">
        <v>48658</v>
      </c>
      <c r="F11120" s="3" t="s">
        <v>12830</v>
      </c>
      <c r="G11120" s="3" t="s">
        <v>48657</v>
      </c>
      <c r="H11120" s="3" t="s">
        <v>12373</v>
      </c>
    </row>
    <row r="11121" spans="1:8" ht="43.5" x14ac:dyDescent="0.35">
      <c r="A11121" s="4">
        <v>42370</v>
      </c>
      <c r="B11121" s="1">
        <v>45274</v>
      </c>
      <c r="C11121" s="2">
        <v>0.43324074074074076</v>
      </c>
      <c r="D11121" s="3" t="s">
        <v>985</v>
      </c>
      <c r="E11121" s="3" t="s">
        <v>48662</v>
      </c>
      <c r="F11121" s="3" t="s">
        <v>48659</v>
      </c>
      <c r="G11121" s="3" t="s">
        <v>48660</v>
      </c>
      <c r="H11121" s="3" t="s">
        <v>48661</v>
      </c>
    </row>
    <row r="11122" spans="1:8" ht="29" x14ac:dyDescent="0.35">
      <c r="A11122" s="4">
        <v>118654</v>
      </c>
      <c r="B11122" s="1">
        <v>45274</v>
      </c>
      <c r="C11122" s="2">
        <v>0.43384259259259261</v>
      </c>
      <c r="D11122" s="3" t="s">
        <v>1288</v>
      </c>
      <c r="E11122" s="3" t="s">
        <v>18408</v>
      </c>
      <c r="F11122" s="3" t="s">
        <v>48663</v>
      </c>
      <c r="G11122" s="3" t="s">
        <v>48664</v>
      </c>
      <c r="H11122" s="3" t="s">
        <v>48665</v>
      </c>
    </row>
    <row r="11123" spans="1:8" x14ac:dyDescent="0.35">
      <c r="A11123" s="4">
        <v>68789</v>
      </c>
      <c r="B11123" s="1">
        <v>45274</v>
      </c>
      <c r="C11123" s="2">
        <v>0.43506944444444445</v>
      </c>
      <c r="D11123" s="3" t="s">
        <v>864</v>
      </c>
      <c r="E11123" s="3" t="s">
        <v>48666</v>
      </c>
      <c r="F11123" s="3" t="s">
        <v>12899</v>
      </c>
      <c r="G11123" s="3" t="s">
        <v>48666</v>
      </c>
      <c r="H11123" s="3" t="s">
        <v>10726</v>
      </c>
    </row>
    <row r="11124" spans="1:8" ht="58" x14ac:dyDescent="0.35">
      <c r="A11124" s="4">
        <v>71897</v>
      </c>
      <c r="B11124" s="1">
        <v>45274</v>
      </c>
      <c r="C11124" s="2">
        <v>0.43865740740740744</v>
      </c>
      <c r="D11124" s="3" t="s">
        <v>709</v>
      </c>
      <c r="E11124" s="3" t="s">
        <v>48669</v>
      </c>
      <c r="F11124" s="3" t="s">
        <v>48667</v>
      </c>
      <c r="G11124" s="3" t="s">
        <v>48668</v>
      </c>
      <c r="H11124" s="3" t="s">
        <v>10361</v>
      </c>
    </row>
    <row r="11125" spans="1:8" ht="58" x14ac:dyDescent="0.35">
      <c r="A11125" s="4">
        <v>71897</v>
      </c>
      <c r="B11125" s="1">
        <v>45274</v>
      </c>
      <c r="C11125" s="2">
        <v>0.44047453703703704</v>
      </c>
      <c r="D11125" s="3" t="s">
        <v>709</v>
      </c>
      <c r="E11125" s="3" t="s">
        <v>48669</v>
      </c>
      <c r="F11125" s="3" t="s">
        <v>48667</v>
      </c>
      <c r="G11125" s="3" t="s">
        <v>48668</v>
      </c>
      <c r="H11125" s="3" t="s">
        <v>48670</v>
      </c>
    </row>
    <row r="11126" spans="1:8" ht="58" x14ac:dyDescent="0.35">
      <c r="A11126" s="4">
        <v>129786</v>
      </c>
      <c r="B11126" s="1">
        <v>45274</v>
      </c>
      <c r="C11126" s="2">
        <v>0.44116898148148148</v>
      </c>
      <c r="D11126" s="3" t="s">
        <v>48671</v>
      </c>
      <c r="E11126" s="3" t="s">
        <v>23517</v>
      </c>
      <c r="F11126" s="3" t="s">
        <v>48672</v>
      </c>
      <c r="G11126" s="3" t="s">
        <v>48673</v>
      </c>
      <c r="H11126" s="3" t="s">
        <v>48674</v>
      </c>
    </row>
    <row r="11127" spans="1:8" ht="116" x14ac:dyDescent="0.35">
      <c r="A11127" s="4">
        <v>25165</v>
      </c>
      <c r="B11127" s="1">
        <v>45274</v>
      </c>
      <c r="C11127" s="2">
        <v>0.44143518518518521</v>
      </c>
      <c r="D11127" s="3" t="s">
        <v>1403</v>
      </c>
      <c r="E11127" s="3" t="s">
        <v>48678</v>
      </c>
      <c r="F11127" s="3" t="s">
        <v>48675</v>
      </c>
      <c r="G11127" s="3" t="s">
        <v>48676</v>
      </c>
      <c r="H11127" s="3" t="s">
        <v>48677</v>
      </c>
    </row>
    <row r="11128" spans="1:8" ht="29" x14ac:dyDescent="0.35">
      <c r="A11128" s="4">
        <v>181197</v>
      </c>
      <c r="B11128" s="1">
        <v>45274</v>
      </c>
      <c r="C11128" s="2">
        <v>0.44278935185185181</v>
      </c>
      <c r="D11128" s="3" t="s">
        <v>11006</v>
      </c>
      <c r="E11128" s="3" t="s">
        <v>48681</v>
      </c>
      <c r="F11128" s="3" t="s">
        <v>48679</v>
      </c>
      <c r="G11128" s="3" t="s">
        <v>48680</v>
      </c>
      <c r="H11128" s="3" t="s">
        <v>10348</v>
      </c>
    </row>
    <row r="11129" spans="1:8" ht="130.5" x14ac:dyDescent="0.35">
      <c r="A11129" s="4">
        <v>22747</v>
      </c>
      <c r="B11129" s="1">
        <v>45274</v>
      </c>
      <c r="C11129" s="2">
        <v>0.44569444444444445</v>
      </c>
      <c r="D11129" s="3" t="s">
        <v>10339</v>
      </c>
      <c r="E11129" s="3" t="s">
        <v>48685</v>
      </c>
      <c r="F11129" s="3" t="s">
        <v>48682</v>
      </c>
      <c r="G11129" s="3" t="s">
        <v>48683</v>
      </c>
      <c r="H11129" s="3" t="s">
        <v>48684</v>
      </c>
    </row>
    <row r="11130" spans="1:8" ht="43.5" x14ac:dyDescent="0.35">
      <c r="A11130" s="4">
        <v>128698</v>
      </c>
      <c r="B11130" s="1">
        <v>45274</v>
      </c>
      <c r="C11130" s="2">
        <v>0.4466087962962963</v>
      </c>
      <c r="D11130" s="3" t="s">
        <v>892</v>
      </c>
      <c r="E11130" s="3" t="s">
        <v>15508</v>
      </c>
      <c r="F11130" s="3" t="s">
        <v>48686</v>
      </c>
      <c r="G11130" s="3" t="s">
        <v>11404</v>
      </c>
      <c r="H11130" s="3" t="s">
        <v>11776</v>
      </c>
    </row>
    <row r="11131" spans="1:8" ht="145" x14ac:dyDescent="0.35">
      <c r="A11131" s="4">
        <v>43168</v>
      </c>
      <c r="B11131" s="1">
        <v>45274</v>
      </c>
      <c r="C11131" s="2">
        <v>0.44820601851851855</v>
      </c>
      <c r="D11131" s="3" t="s">
        <v>48687</v>
      </c>
      <c r="E11131" s="3" t="s">
        <v>11626</v>
      </c>
      <c r="F11131" s="3" t="s">
        <v>48688</v>
      </c>
      <c r="G11131" s="3" t="s">
        <v>11732</v>
      </c>
      <c r="H11131" s="3" t="s">
        <v>48689</v>
      </c>
    </row>
    <row r="11132" spans="1:8" ht="43.5" x14ac:dyDescent="0.35">
      <c r="A11132" s="4">
        <v>154152</v>
      </c>
      <c r="B11132" s="1">
        <v>45274</v>
      </c>
      <c r="C11132" s="2">
        <v>0.44847222222222222</v>
      </c>
      <c r="D11132" s="3" t="s">
        <v>11047</v>
      </c>
      <c r="E11132" s="3" t="s">
        <v>48693</v>
      </c>
      <c r="F11132" s="3" t="s">
        <v>48690</v>
      </c>
      <c r="G11132" s="3" t="s">
        <v>48691</v>
      </c>
      <c r="H11132" s="3" t="s">
        <v>48692</v>
      </c>
    </row>
    <row r="11133" spans="1:8" ht="58" x14ac:dyDescent="0.35">
      <c r="A11133" s="4">
        <v>101649</v>
      </c>
      <c r="B11133" s="1">
        <v>45274</v>
      </c>
      <c r="C11133" s="2">
        <v>0.45146990740740739</v>
      </c>
      <c r="D11133" s="3" t="s">
        <v>48694</v>
      </c>
      <c r="E11133" s="3" t="s">
        <v>48698</v>
      </c>
      <c r="F11133" s="3" t="s">
        <v>48695</v>
      </c>
      <c r="G11133" s="3" t="s">
        <v>48696</v>
      </c>
      <c r="H11133" s="3" t="s">
        <v>48697</v>
      </c>
    </row>
    <row r="11134" spans="1:8" ht="101.5" x14ac:dyDescent="0.35">
      <c r="A11134" s="4">
        <v>172313</v>
      </c>
      <c r="B11134" s="1">
        <v>45274</v>
      </c>
      <c r="C11134" s="2">
        <v>0.45167824074074076</v>
      </c>
      <c r="D11134" s="3" t="s">
        <v>1403</v>
      </c>
      <c r="E11134" s="3" t="s">
        <v>48701</v>
      </c>
      <c r="F11134" s="3" t="s">
        <v>48699</v>
      </c>
      <c r="G11134" s="3" t="s">
        <v>10431</v>
      </c>
      <c r="H11134" s="3" t="s">
        <v>48700</v>
      </c>
    </row>
    <row r="11135" spans="1:8" ht="72.5" x14ac:dyDescent="0.35">
      <c r="A11135" s="4">
        <v>206075</v>
      </c>
      <c r="B11135" s="1">
        <v>45274</v>
      </c>
      <c r="C11135" s="2">
        <v>0.45413194444444444</v>
      </c>
      <c r="D11135" s="3" t="s">
        <v>12646</v>
      </c>
      <c r="E11135" s="3" t="s">
        <v>48704</v>
      </c>
      <c r="F11135" s="3" t="s">
        <v>14395</v>
      </c>
      <c r="G11135" s="3" t="s">
        <v>48702</v>
      </c>
      <c r="H11135" s="3" t="s">
        <v>48703</v>
      </c>
    </row>
    <row r="11136" spans="1:8" ht="43.5" x14ac:dyDescent="0.35">
      <c r="A11136" s="4">
        <v>157007</v>
      </c>
      <c r="B11136" s="1">
        <v>45274</v>
      </c>
      <c r="C11136" s="2">
        <v>0.45493055555555556</v>
      </c>
      <c r="D11136" s="3" t="s">
        <v>1460</v>
      </c>
      <c r="E11136" s="3" t="s">
        <v>15472</v>
      </c>
      <c r="F11136" s="3" t="s">
        <v>48705</v>
      </c>
      <c r="G11136" s="3" t="s">
        <v>48706</v>
      </c>
      <c r="H11136" s="3" t="s">
        <v>48707</v>
      </c>
    </row>
    <row r="11137" spans="1:8" ht="58" x14ac:dyDescent="0.35">
      <c r="A11137" s="4">
        <v>176763</v>
      </c>
      <c r="B11137" s="1">
        <v>45274</v>
      </c>
      <c r="C11137" s="2">
        <v>0.45495370370370369</v>
      </c>
      <c r="D11137" s="3" t="s">
        <v>48708</v>
      </c>
      <c r="E11137" s="3" t="s">
        <v>48711</v>
      </c>
      <c r="F11137" s="3" t="s">
        <v>48709</v>
      </c>
      <c r="G11137" s="3" t="s">
        <v>301</v>
      </c>
      <c r="H11137" s="3" t="s">
        <v>48710</v>
      </c>
    </row>
    <row r="11138" spans="1:8" ht="43.5" x14ac:dyDescent="0.35">
      <c r="A11138" s="4">
        <v>211048</v>
      </c>
      <c r="B11138" s="1">
        <v>45274</v>
      </c>
      <c r="C11138" s="2">
        <v>0.45697916666666666</v>
      </c>
      <c r="D11138" s="3" t="s">
        <v>48712</v>
      </c>
      <c r="E11138" s="3" t="s">
        <v>990</v>
      </c>
      <c r="F11138" s="3" t="s">
        <v>48713</v>
      </c>
      <c r="G11138" s="3" t="s">
        <v>48714</v>
      </c>
      <c r="H11138" s="3" t="s">
        <v>48715</v>
      </c>
    </row>
    <row r="11139" spans="1:8" ht="29" x14ac:dyDescent="0.35">
      <c r="A11139" s="4">
        <v>150618</v>
      </c>
      <c r="B11139" s="1">
        <v>45274</v>
      </c>
      <c r="C11139" s="2">
        <v>0.45915509259259263</v>
      </c>
      <c r="D11139" s="3" t="s">
        <v>167</v>
      </c>
      <c r="E11139" s="3" t="s">
        <v>48718</v>
      </c>
      <c r="F11139" s="3" t="s">
        <v>48716</v>
      </c>
      <c r="G11139" s="3" t="s">
        <v>228</v>
      </c>
      <c r="H11139" s="3" t="s">
        <v>48717</v>
      </c>
    </row>
    <row r="11140" spans="1:8" x14ac:dyDescent="0.35">
      <c r="A11140" s="4">
        <v>170677</v>
      </c>
      <c r="B11140" s="1">
        <v>45274</v>
      </c>
      <c r="C11140" s="2">
        <v>0.45945601851851853</v>
      </c>
      <c r="D11140" s="3" t="s">
        <v>1403</v>
      </c>
      <c r="E11140" s="3" t="s">
        <v>11951</v>
      </c>
      <c r="F11140" s="3" t="s">
        <v>12780</v>
      </c>
      <c r="G11140" s="3" t="s">
        <v>11951</v>
      </c>
      <c r="H11140" s="3" t="s">
        <v>10659</v>
      </c>
    </row>
    <row r="11141" spans="1:8" ht="101.5" x14ac:dyDescent="0.35">
      <c r="A11141" s="4">
        <v>23070</v>
      </c>
      <c r="B11141" s="1">
        <v>45274</v>
      </c>
      <c r="C11141" s="2">
        <v>0.46122685185185186</v>
      </c>
      <c r="D11141" s="3" t="s">
        <v>48719</v>
      </c>
      <c r="E11141" s="3" t="s">
        <v>48723</v>
      </c>
      <c r="F11141" s="3" t="s">
        <v>48720</v>
      </c>
      <c r="G11141" s="3" t="s">
        <v>48721</v>
      </c>
      <c r="H11141" s="3" t="s">
        <v>48722</v>
      </c>
    </row>
    <row r="11142" spans="1:8" ht="29" x14ac:dyDescent="0.35">
      <c r="A11142" s="4">
        <v>101719</v>
      </c>
      <c r="B11142" s="1">
        <v>45274</v>
      </c>
      <c r="C11142" s="2">
        <v>0.46217592592592593</v>
      </c>
      <c r="D11142" s="3" t="s">
        <v>10843</v>
      </c>
      <c r="E11142" s="3" t="s">
        <v>13628</v>
      </c>
      <c r="F11142" s="3" t="s">
        <v>48724</v>
      </c>
      <c r="G11142" s="3" t="s">
        <v>48725</v>
      </c>
      <c r="H11142" s="3" t="s">
        <v>29853</v>
      </c>
    </row>
    <row r="11143" spans="1:8" ht="43.5" x14ac:dyDescent="0.35">
      <c r="A11143" s="4">
        <v>52461</v>
      </c>
      <c r="B11143" s="1">
        <v>45274</v>
      </c>
      <c r="C11143" s="2">
        <v>0.46228009259259256</v>
      </c>
      <c r="D11143" s="3" t="s">
        <v>892</v>
      </c>
      <c r="E11143" s="3" t="s">
        <v>48727</v>
      </c>
      <c r="F11143" s="3" t="s">
        <v>48726</v>
      </c>
      <c r="G11143" s="3" t="s">
        <v>1117</v>
      </c>
      <c r="H11143" s="3" t="s">
        <v>11844</v>
      </c>
    </row>
    <row r="11144" spans="1:8" ht="87" x14ac:dyDescent="0.35">
      <c r="A11144" s="4">
        <v>54681</v>
      </c>
      <c r="B11144" s="1">
        <v>45274</v>
      </c>
      <c r="C11144" s="2">
        <v>0.46232638888888888</v>
      </c>
      <c r="D11144" s="3" t="s">
        <v>48728</v>
      </c>
      <c r="E11144" s="3" t="s">
        <v>48732</v>
      </c>
      <c r="F11144" s="3" t="s">
        <v>48729</v>
      </c>
      <c r="G11144" s="3" t="s">
        <v>48730</v>
      </c>
      <c r="H11144" s="3" t="s">
        <v>48731</v>
      </c>
    </row>
    <row r="11145" spans="1:8" ht="43.5" x14ac:dyDescent="0.35">
      <c r="A11145" s="4">
        <v>187008</v>
      </c>
      <c r="B11145" s="1">
        <v>45274</v>
      </c>
      <c r="C11145" s="2">
        <v>0.46315972222222218</v>
      </c>
      <c r="D11145" s="3" t="s">
        <v>48733</v>
      </c>
      <c r="E11145" s="3" t="s">
        <v>15325</v>
      </c>
      <c r="F11145" s="3" t="s">
        <v>48734</v>
      </c>
      <c r="G11145" s="3" t="s">
        <v>48735</v>
      </c>
      <c r="H11145" s="3" t="s">
        <v>48736</v>
      </c>
    </row>
    <row r="11146" spans="1:8" ht="29" x14ac:dyDescent="0.35">
      <c r="A11146" s="4">
        <v>56556</v>
      </c>
      <c r="B11146" s="1">
        <v>45274</v>
      </c>
      <c r="C11146" s="2">
        <v>0.4652662037037037</v>
      </c>
      <c r="D11146" s="3" t="s">
        <v>48737</v>
      </c>
      <c r="E11146" s="3" t="s">
        <v>12949</v>
      </c>
      <c r="F11146" s="3" t="s">
        <v>48738</v>
      </c>
      <c r="G11146" s="3" t="s">
        <v>48739</v>
      </c>
      <c r="H11146" s="3" t="s">
        <v>48740</v>
      </c>
    </row>
    <row r="11147" spans="1:8" ht="43.5" x14ac:dyDescent="0.35">
      <c r="A11147" s="4">
        <v>16753</v>
      </c>
      <c r="B11147" s="1">
        <v>45274</v>
      </c>
      <c r="C11147" s="2">
        <v>0.46574074074074073</v>
      </c>
      <c r="D11147" s="3" t="s">
        <v>48741</v>
      </c>
      <c r="E11147" s="3" t="s">
        <v>48743</v>
      </c>
      <c r="F11147" s="3" t="s">
        <v>48742</v>
      </c>
      <c r="G11147" s="3" t="s">
        <v>10397</v>
      </c>
      <c r="H11147" s="3" t="s">
        <v>11370</v>
      </c>
    </row>
    <row r="11148" spans="1:8" ht="29" x14ac:dyDescent="0.35">
      <c r="A11148" s="4">
        <v>35385</v>
      </c>
      <c r="B11148" s="1">
        <v>45274</v>
      </c>
      <c r="C11148" s="2">
        <v>0.4676967592592593</v>
      </c>
      <c r="D11148" s="3" t="s">
        <v>892</v>
      </c>
      <c r="E11148" s="3" t="s">
        <v>48745</v>
      </c>
      <c r="F11148" s="3" t="s">
        <v>48744</v>
      </c>
      <c r="G11148" s="3" t="s">
        <v>11404</v>
      </c>
      <c r="H11148" s="3" t="s">
        <v>11776</v>
      </c>
    </row>
    <row r="11149" spans="1:8" ht="72.5" x14ac:dyDescent="0.35">
      <c r="A11149" s="4">
        <v>5914</v>
      </c>
      <c r="B11149" s="1">
        <v>45274</v>
      </c>
      <c r="C11149" s="2">
        <v>0.46921296296296294</v>
      </c>
      <c r="D11149" s="3" t="s">
        <v>48746</v>
      </c>
      <c r="E11149" s="3" t="s">
        <v>14613</v>
      </c>
      <c r="F11149" s="3" t="s">
        <v>14109</v>
      </c>
      <c r="G11149" s="3" t="s">
        <v>48747</v>
      </c>
      <c r="H11149" s="3" t="s">
        <v>48748</v>
      </c>
    </row>
    <row r="11150" spans="1:8" ht="29" x14ac:dyDescent="0.35">
      <c r="A11150" s="4">
        <v>69823</v>
      </c>
      <c r="B11150" s="1">
        <v>45274</v>
      </c>
      <c r="C11150" s="2">
        <v>0.47096064814814814</v>
      </c>
      <c r="D11150" s="3" t="s">
        <v>1702</v>
      </c>
      <c r="E11150" s="3" t="s">
        <v>15422</v>
      </c>
      <c r="F11150" s="3" t="s">
        <v>48749</v>
      </c>
      <c r="G11150" s="3" t="s">
        <v>15422</v>
      </c>
      <c r="H11150" s="3" t="s">
        <v>48750</v>
      </c>
    </row>
    <row r="11151" spans="1:8" ht="43.5" x14ac:dyDescent="0.35">
      <c r="A11151" s="4">
        <v>49167</v>
      </c>
      <c r="B11151" s="1">
        <v>45274</v>
      </c>
      <c r="C11151" s="2">
        <v>0.4710185185185185</v>
      </c>
      <c r="D11151" s="3" t="s">
        <v>892</v>
      </c>
      <c r="E11151" s="3" t="s">
        <v>15511</v>
      </c>
      <c r="F11151" s="3" t="s">
        <v>48751</v>
      </c>
      <c r="G11151" s="3" t="s">
        <v>11378</v>
      </c>
      <c r="H11151" s="3" t="s">
        <v>48752</v>
      </c>
    </row>
    <row r="11152" spans="1:8" ht="174" x14ac:dyDescent="0.35">
      <c r="A11152" s="4">
        <v>15213</v>
      </c>
      <c r="B11152" s="1">
        <v>45274</v>
      </c>
      <c r="C11152" s="2">
        <v>0.47393518518518518</v>
      </c>
      <c r="D11152" s="3" t="s">
        <v>48753</v>
      </c>
      <c r="E11152" s="3" t="s">
        <v>13047</v>
      </c>
      <c r="F11152" s="3" t="s">
        <v>48754</v>
      </c>
      <c r="G11152" s="3" t="s">
        <v>48755</v>
      </c>
      <c r="H11152" s="3" t="s">
        <v>48756</v>
      </c>
    </row>
    <row r="11153" spans="1:8" ht="87" x14ac:dyDescent="0.35">
      <c r="A11153" s="4">
        <v>141600</v>
      </c>
      <c r="B11153" s="1">
        <v>45274</v>
      </c>
      <c r="C11153" s="2">
        <v>0.47600694444444441</v>
      </c>
      <c r="D11153" s="3" t="s">
        <v>48757</v>
      </c>
      <c r="E11153" s="3" t="s">
        <v>48760</v>
      </c>
      <c r="F11153" s="3" t="s">
        <v>48758</v>
      </c>
      <c r="G11153" s="3" t="s">
        <v>12635</v>
      </c>
      <c r="H11153" s="3" t="s">
        <v>48759</v>
      </c>
    </row>
    <row r="11154" spans="1:8" ht="29" x14ac:dyDescent="0.35">
      <c r="A11154" s="4">
        <v>171911</v>
      </c>
      <c r="B11154" s="1">
        <v>45274</v>
      </c>
      <c r="C11154" s="2">
        <v>0.47792824074074075</v>
      </c>
      <c r="D11154" s="3" t="s">
        <v>892</v>
      </c>
      <c r="E11154" s="3" t="s">
        <v>15070</v>
      </c>
      <c r="F11154" s="3" t="s">
        <v>48761</v>
      </c>
      <c r="G11154" s="3" t="s">
        <v>48762</v>
      </c>
      <c r="H11154" s="3" t="s">
        <v>11777</v>
      </c>
    </row>
    <row r="11155" spans="1:8" ht="43.5" x14ac:dyDescent="0.35">
      <c r="A11155" s="4">
        <v>39139</v>
      </c>
      <c r="B11155" s="1">
        <v>45274</v>
      </c>
      <c r="C11155" s="2">
        <v>0.47891203703703705</v>
      </c>
      <c r="D11155" s="3" t="s">
        <v>48763</v>
      </c>
      <c r="E11155" s="3" t="s">
        <v>48767</v>
      </c>
      <c r="F11155" s="3" t="s">
        <v>48764</v>
      </c>
      <c r="G11155" s="3" t="s">
        <v>48765</v>
      </c>
      <c r="H11155" s="3" t="s">
        <v>48766</v>
      </c>
    </row>
    <row r="11156" spans="1:8" ht="101.5" x14ac:dyDescent="0.35">
      <c r="A11156" s="4">
        <v>167603</v>
      </c>
      <c r="B11156" s="1">
        <v>45274</v>
      </c>
      <c r="C11156" s="2">
        <v>0.48101851851851851</v>
      </c>
      <c r="D11156" s="3" t="s">
        <v>48768</v>
      </c>
      <c r="E11156" s="3" t="s">
        <v>48771</v>
      </c>
      <c r="F11156" s="3" t="s">
        <v>48769</v>
      </c>
      <c r="G11156" s="3" t="s">
        <v>11732</v>
      </c>
      <c r="H11156" s="3" t="s">
        <v>48770</v>
      </c>
    </row>
    <row r="11157" spans="1:8" ht="29" x14ac:dyDescent="0.35">
      <c r="A11157" s="4">
        <v>49817</v>
      </c>
      <c r="B11157" s="1">
        <v>45274</v>
      </c>
      <c r="C11157" s="2">
        <v>0.48278935185185184</v>
      </c>
      <c r="D11157" s="3" t="s">
        <v>1258</v>
      </c>
      <c r="E11157" s="3" t="s">
        <v>14640</v>
      </c>
      <c r="F11157" s="3" t="s">
        <v>48772</v>
      </c>
      <c r="G11157" s="3" t="s">
        <v>48773</v>
      </c>
      <c r="H11157" s="3" t="s">
        <v>48774</v>
      </c>
    </row>
    <row r="11158" spans="1:8" ht="29" x14ac:dyDescent="0.35">
      <c r="A11158" s="4">
        <v>41250</v>
      </c>
      <c r="B11158" s="1">
        <v>45274</v>
      </c>
      <c r="C11158" s="2">
        <v>0.48302083333333329</v>
      </c>
      <c r="D11158" s="3" t="s">
        <v>985</v>
      </c>
      <c r="E11158" s="3" t="s">
        <v>48777</v>
      </c>
      <c r="F11158" s="3" t="s">
        <v>48775</v>
      </c>
      <c r="G11158" s="3" t="s">
        <v>48660</v>
      </c>
      <c r="H11158" s="3" t="s">
        <v>48776</v>
      </c>
    </row>
    <row r="11159" spans="1:8" ht="29" x14ac:dyDescent="0.35">
      <c r="A11159" s="4">
        <v>41250</v>
      </c>
      <c r="B11159" s="1">
        <v>45274</v>
      </c>
      <c r="C11159" s="2">
        <v>0.48481481481481481</v>
      </c>
      <c r="D11159" s="3" t="s">
        <v>985</v>
      </c>
      <c r="E11159" s="3" t="s">
        <v>48777</v>
      </c>
      <c r="F11159" s="3" t="s">
        <v>48778</v>
      </c>
      <c r="G11159" s="3" t="s">
        <v>48660</v>
      </c>
      <c r="H11159" s="3" t="s">
        <v>48779</v>
      </c>
    </row>
    <row r="11160" spans="1:8" x14ac:dyDescent="0.35">
      <c r="A11160" s="4">
        <v>148062</v>
      </c>
      <c r="B11160" s="1">
        <v>45274</v>
      </c>
      <c r="C11160" s="2">
        <v>0.48608796296296292</v>
      </c>
      <c r="D11160" s="3" t="s">
        <v>48780</v>
      </c>
      <c r="E11160" s="3" t="s">
        <v>48783</v>
      </c>
      <c r="F11160" s="3" t="s">
        <v>48781</v>
      </c>
      <c r="G11160" s="3" t="s">
        <v>10658</v>
      </c>
      <c r="H11160" s="3" t="s">
        <v>48782</v>
      </c>
    </row>
    <row r="11161" spans="1:8" x14ac:dyDescent="0.35">
      <c r="A11161" s="4">
        <v>205837</v>
      </c>
      <c r="B11161" s="1">
        <v>45274</v>
      </c>
      <c r="C11161" s="2">
        <v>0.48616898148148152</v>
      </c>
      <c r="D11161" s="3" t="s">
        <v>10412</v>
      </c>
      <c r="E11161" s="3" t="s">
        <v>48785</v>
      </c>
      <c r="F11161" s="3" t="s">
        <v>48784</v>
      </c>
      <c r="G11161" s="3" t="s">
        <v>48785</v>
      </c>
      <c r="H11161" s="3" t="s">
        <v>187</v>
      </c>
    </row>
    <row r="11162" spans="1:8" ht="72.5" x14ac:dyDescent="0.35">
      <c r="A11162" s="4">
        <v>42889</v>
      </c>
      <c r="B11162" s="1">
        <v>45274</v>
      </c>
      <c r="C11162" s="2">
        <v>0.4908912037037037</v>
      </c>
      <c r="D11162" s="3" t="s">
        <v>48786</v>
      </c>
      <c r="E11162" s="3" t="s">
        <v>48789</v>
      </c>
      <c r="F11162" s="3" t="s">
        <v>48787</v>
      </c>
      <c r="G11162" s="3" t="s">
        <v>48788</v>
      </c>
      <c r="H11162" s="3" t="s">
        <v>10992</v>
      </c>
    </row>
    <row r="11163" spans="1:8" ht="43.5" x14ac:dyDescent="0.35">
      <c r="A11163" s="4">
        <v>48011</v>
      </c>
      <c r="B11163" s="1">
        <v>45274</v>
      </c>
      <c r="C11163" s="2">
        <v>0.49111111111111111</v>
      </c>
      <c r="D11163" s="3" t="s">
        <v>1258</v>
      </c>
      <c r="E11163" s="3" t="s">
        <v>48791</v>
      </c>
      <c r="F11163" s="3" t="s">
        <v>11132</v>
      </c>
      <c r="G11163" s="3" t="s">
        <v>11524</v>
      </c>
      <c r="H11163" s="3" t="s">
        <v>48790</v>
      </c>
    </row>
    <row r="11164" spans="1:8" x14ac:dyDescent="0.35">
      <c r="A11164" s="4">
        <v>150509</v>
      </c>
      <c r="B11164" s="1">
        <v>45274</v>
      </c>
      <c r="C11164" s="2">
        <v>0.49483796296296295</v>
      </c>
      <c r="D11164" s="3" t="s">
        <v>1258</v>
      </c>
      <c r="E11164" s="3" t="s">
        <v>15525</v>
      </c>
      <c r="F11164" s="3" t="s">
        <v>48792</v>
      </c>
      <c r="G11164" s="3" t="s">
        <v>48793</v>
      </c>
      <c r="H11164" s="3" t="s">
        <v>48794</v>
      </c>
    </row>
    <row r="11165" spans="1:8" ht="58" x14ac:dyDescent="0.35">
      <c r="A11165" s="4">
        <v>58411</v>
      </c>
      <c r="B11165" s="1">
        <v>45274</v>
      </c>
      <c r="C11165" s="2">
        <v>0.49541666666666667</v>
      </c>
      <c r="D11165" s="3" t="s">
        <v>12261</v>
      </c>
      <c r="E11165" s="3" t="s">
        <v>48796</v>
      </c>
      <c r="F11165" s="3" t="s">
        <v>48795</v>
      </c>
      <c r="G11165" s="3" t="s">
        <v>10760</v>
      </c>
      <c r="H11165" s="3" t="s">
        <v>12391</v>
      </c>
    </row>
    <row r="11166" spans="1:8" ht="29" x14ac:dyDescent="0.35">
      <c r="A11166" s="4">
        <v>50419</v>
      </c>
      <c r="B11166" s="1">
        <v>45274</v>
      </c>
      <c r="C11166" s="2">
        <v>0.49855324074074076</v>
      </c>
      <c r="D11166" s="3" t="s">
        <v>1436</v>
      </c>
      <c r="E11166" s="3" t="s">
        <v>48797</v>
      </c>
      <c r="F11166" s="3" t="s">
        <v>11953</v>
      </c>
      <c r="G11166" s="3" t="s">
        <v>48797</v>
      </c>
      <c r="H11166" s="3" t="s">
        <v>10726</v>
      </c>
    </row>
    <row r="11167" spans="1:8" ht="29" x14ac:dyDescent="0.35">
      <c r="A11167" s="4">
        <v>210502</v>
      </c>
      <c r="B11167" s="1">
        <v>45274</v>
      </c>
      <c r="C11167" s="2">
        <v>0.49937499999999996</v>
      </c>
      <c r="D11167" s="3" t="s">
        <v>48798</v>
      </c>
      <c r="E11167" s="3" t="s">
        <v>48802</v>
      </c>
      <c r="F11167" s="3" t="s">
        <v>48799</v>
      </c>
      <c r="G11167" s="3" t="s">
        <v>48800</v>
      </c>
      <c r="H11167" s="3" t="s">
        <v>48801</v>
      </c>
    </row>
    <row r="11168" spans="1:8" ht="72.5" x14ac:dyDescent="0.35">
      <c r="A11168" s="4">
        <v>39746</v>
      </c>
      <c r="B11168" s="1">
        <v>45274</v>
      </c>
      <c r="C11168" s="2">
        <v>0.50027777777777771</v>
      </c>
      <c r="D11168" s="3" t="s">
        <v>985</v>
      </c>
      <c r="E11168" s="3" t="s">
        <v>43954</v>
      </c>
      <c r="F11168" s="3" t="s">
        <v>48803</v>
      </c>
      <c r="G11168" s="3" t="s">
        <v>43954</v>
      </c>
      <c r="H11168" s="3" t="s">
        <v>10726</v>
      </c>
    </row>
    <row r="11169" spans="1:8" ht="43.5" x14ac:dyDescent="0.35">
      <c r="A11169" s="4">
        <v>179944</v>
      </c>
      <c r="B11169" s="1">
        <v>45274</v>
      </c>
      <c r="C11169" s="2">
        <v>0.50070601851851848</v>
      </c>
      <c r="D11169" s="3" t="s">
        <v>48804</v>
      </c>
      <c r="E11169" s="3" t="s">
        <v>12954</v>
      </c>
      <c r="F11169" s="3" t="s">
        <v>48805</v>
      </c>
      <c r="G11169" s="3" t="s">
        <v>11732</v>
      </c>
      <c r="H11169" s="3" t="s">
        <v>48806</v>
      </c>
    </row>
    <row r="11170" spans="1:8" ht="43.5" x14ac:dyDescent="0.35">
      <c r="A11170" s="4">
        <v>996</v>
      </c>
      <c r="B11170" s="1">
        <v>45274</v>
      </c>
      <c r="C11170" s="2">
        <v>0.50405092592592593</v>
      </c>
      <c r="D11170" s="3" t="s">
        <v>48807</v>
      </c>
      <c r="E11170" s="3" t="s">
        <v>12058</v>
      </c>
      <c r="F11170" s="3" t="s">
        <v>48808</v>
      </c>
      <c r="G11170" s="3" t="s">
        <v>48809</v>
      </c>
      <c r="H11170" s="3" t="s">
        <v>48810</v>
      </c>
    </row>
    <row r="11171" spans="1:8" x14ac:dyDescent="0.35">
      <c r="A11171" s="4">
        <v>49833</v>
      </c>
      <c r="B11171" s="1">
        <v>45274</v>
      </c>
      <c r="C11171" s="2">
        <v>0.50407407407407401</v>
      </c>
      <c r="D11171" s="3" t="s">
        <v>167</v>
      </c>
      <c r="E11171" s="3" t="s">
        <v>12790</v>
      </c>
      <c r="F11171" s="3" t="s">
        <v>2012</v>
      </c>
      <c r="G11171" s="3" t="s">
        <v>12790</v>
      </c>
      <c r="H11171" s="3" t="s">
        <v>13298</v>
      </c>
    </row>
    <row r="11172" spans="1:8" ht="58" x14ac:dyDescent="0.35">
      <c r="A11172" s="4">
        <v>48582</v>
      </c>
      <c r="B11172" s="1">
        <v>45274</v>
      </c>
      <c r="C11172" s="2">
        <v>0.50416666666666665</v>
      </c>
      <c r="D11172" s="3" t="s">
        <v>985</v>
      </c>
      <c r="E11172" s="3" t="s">
        <v>48813</v>
      </c>
      <c r="F11172" s="3" t="s">
        <v>48811</v>
      </c>
      <c r="G11172" s="3" t="s">
        <v>48812</v>
      </c>
      <c r="H11172" s="3" t="s">
        <v>1325</v>
      </c>
    </row>
    <row r="11173" spans="1:8" ht="29" x14ac:dyDescent="0.35">
      <c r="A11173" s="4">
        <v>169861</v>
      </c>
      <c r="B11173" s="1">
        <v>45274</v>
      </c>
      <c r="C11173" s="2">
        <v>0.50773148148148151</v>
      </c>
      <c r="D11173" s="3" t="s">
        <v>985</v>
      </c>
      <c r="E11173" s="3" t="s">
        <v>48816</v>
      </c>
      <c r="F11173" s="3" t="s">
        <v>48814</v>
      </c>
      <c r="G11173" s="3" t="s">
        <v>48815</v>
      </c>
      <c r="H11173" s="3" t="s">
        <v>1325</v>
      </c>
    </row>
    <row r="11174" spans="1:8" ht="43.5" x14ac:dyDescent="0.35">
      <c r="A11174" s="4">
        <v>99906</v>
      </c>
      <c r="B11174" s="1">
        <v>45274</v>
      </c>
      <c r="C11174" s="2">
        <v>0.50796296296296295</v>
      </c>
      <c r="D11174" s="3" t="s">
        <v>48817</v>
      </c>
      <c r="E11174" s="3" t="s">
        <v>10869</v>
      </c>
      <c r="F11174" s="3" t="s">
        <v>48818</v>
      </c>
      <c r="G11174" s="3" t="s">
        <v>11732</v>
      </c>
      <c r="H11174" s="3" t="s">
        <v>48819</v>
      </c>
    </row>
    <row r="11175" spans="1:8" ht="43.5" x14ac:dyDescent="0.35">
      <c r="A11175" s="4">
        <v>163366</v>
      </c>
      <c r="B11175" s="1">
        <v>45274</v>
      </c>
      <c r="C11175" s="2">
        <v>0.50878472222222226</v>
      </c>
      <c r="D11175" s="3" t="s">
        <v>985</v>
      </c>
      <c r="E11175" s="3" t="s">
        <v>13632</v>
      </c>
      <c r="F11175" s="3" t="s">
        <v>11953</v>
      </c>
      <c r="G11175" s="3" t="s">
        <v>13632</v>
      </c>
      <c r="H11175" s="3" t="s">
        <v>12234</v>
      </c>
    </row>
    <row r="11176" spans="1:8" x14ac:dyDescent="0.35">
      <c r="A11176" s="4">
        <v>17951</v>
      </c>
      <c r="B11176" s="1">
        <v>45274</v>
      </c>
      <c r="C11176" s="2">
        <v>0.51189814814814816</v>
      </c>
      <c r="D11176" s="3" t="s">
        <v>985</v>
      </c>
      <c r="E11176" s="3" t="s">
        <v>29528</v>
      </c>
      <c r="F11176" s="3" t="s">
        <v>11953</v>
      </c>
      <c r="G11176" s="3" t="s">
        <v>29528</v>
      </c>
      <c r="H11176" s="3" t="s">
        <v>12234</v>
      </c>
    </row>
    <row r="11177" spans="1:8" ht="29" x14ac:dyDescent="0.35">
      <c r="A11177" s="4">
        <v>49374</v>
      </c>
      <c r="B11177" s="1">
        <v>45274</v>
      </c>
      <c r="C11177" s="2">
        <v>0.51322916666666674</v>
      </c>
      <c r="D11177" s="3" t="s">
        <v>11006</v>
      </c>
      <c r="E11177" s="3" t="s">
        <v>48823</v>
      </c>
      <c r="F11177" s="3" t="s">
        <v>48820</v>
      </c>
      <c r="G11177" s="3" t="s">
        <v>48821</v>
      </c>
      <c r="H11177" s="3" t="s">
        <v>48822</v>
      </c>
    </row>
    <row r="11178" spans="1:8" ht="43.5" x14ac:dyDescent="0.35">
      <c r="A11178" s="4">
        <v>200098</v>
      </c>
      <c r="B11178" s="1">
        <v>45274</v>
      </c>
      <c r="C11178" s="2">
        <v>0.51377314814814812</v>
      </c>
      <c r="D11178" s="3" t="s">
        <v>48824</v>
      </c>
      <c r="E11178" s="3" t="s">
        <v>48827</v>
      </c>
      <c r="F11178" s="3" t="s">
        <v>48825</v>
      </c>
      <c r="G11178" s="3" t="s">
        <v>48826</v>
      </c>
      <c r="H11178" s="3" t="s">
        <v>10361</v>
      </c>
    </row>
    <row r="11179" spans="1:8" ht="188.5" x14ac:dyDescent="0.35">
      <c r="A11179" s="4">
        <v>78517</v>
      </c>
      <c r="B11179" s="1">
        <v>45274</v>
      </c>
      <c r="C11179" s="2">
        <v>0.51803240740740741</v>
      </c>
      <c r="D11179" s="3" t="s">
        <v>48828</v>
      </c>
      <c r="E11179" s="3" t="s">
        <v>48831</v>
      </c>
      <c r="F11179" s="3" t="s">
        <v>48829</v>
      </c>
      <c r="G11179" s="3" t="s">
        <v>11732</v>
      </c>
      <c r="H11179" s="3" t="s">
        <v>48830</v>
      </c>
    </row>
    <row r="11180" spans="1:8" ht="29" x14ac:dyDescent="0.35">
      <c r="A11180" s="4">
        <v>104156</v>
      </c>
      <c r="B11180" s="1">
        <v>45274</v>
      </c>
      <c r="C11180" s="2">
        <v>0.52281250000000001</v>
      </c>
      <c r="D11180" s="3" t="s">
        <v>48832</v>
      </c>
      <c r="E11180" s="3" t="s">
        <v>48835</v>
      </c>
      <c r="F11180" s="3" t="s">
        <v>48833</v>
      </c>
      <c r="G11180" s="3" t="s">
        <v>33076</v>
      </c>
      <c r="H11180" s="3" t="s">
        <v>48834</v>
      </c>
    </row>
    <row r="11181" spans="1:8" x14ac:dyDescent="0.35">
      <c r="A11181" s="4">
        <v>57504</v>
      </c>
      <c r="B11181" s="1">
        <v>45274</v>
      </c>
      <c r="C11181" s="2">
        <v>0.52358796296296295</v>
      </c>
      <c r="D11181" s="3" t="s">
        <v>1403</v>
      </c>
      <c r="E11181" s="3" t="s">
        <v>48836</v>
      </c>
      <c r="F11181" s="3" t="s">
        <v>2012</v>
      </c>
      <c r="G11181" s="3" t="s">
        <v>48836</v>
      </c>
      <c r="H11181" s="3" t="s">
        <v>12818</v>
      </c>
    </row>
    <row r="11182" spans="1:8" ht="43.5" x14ac:dyDescent="0.35">
      <c r="A11182" s="4">
        <v>48011</v>
      </c>
      <c r="B11182" s="1">
        <v>45274</v>
      </c>
      <c r="C11182" s="2">
        <v>0.5254050925925926</v>
      </c>
      <c r="D11182" s="3" t="s">
        <v>1258</v>
      </c>
      <c r="E11182" s="3" t="s">
        <v>48837</v>
      </c>
      <c r="F11182" s="3" t="s">
        <v>11132</v>
      </c>
      <c r="G11182" s="3" t="s">
        <v>11524</v>
      </c>
      <c r="H11182" s="3" t="s">
        <v>48790</v>
      </c>
    </row>
    <row r="11183" spans="1:8" x14ac:dyDescent="0.35">
      <c r="A11183" s="4">
        <v>83502</v>
      </c>
      <c r="B11183" s="1">
        <v>45274</v>
      </c>
      <c r="C11183" s="2">
        <v>0.52662037037037035</v>
      </c>
      <c r="D11183" s="3" t="s">
        <v>1403</v>
      </c>
      <c r="E11183" s="3" t="s">
        <v>48838</v>
      </c>
      <c r="F11183" s="3" t="s">
        <v>12785</v>
      </c>
      <c r="G11183" s="3" t="s">
        <v>48838</v>
      </c>
      <c r="H11183" s="3" t="s">
        <v>10659</v>
      </c>
    </row>
    <row r="11184" spans="1:8" ht="43.5" x14ac:dyDescent="0.35">
      <c r="A11184" s="4">
        <v>166748</v>
      </c>
      <c r="B11184" s="1">
        <v>45274</v>
      </c>
      <c r="C11184" s="2">
        <v>0.52702546296296293</v>
      </c>
      <c r="D11184" s="3" t="s">
        <v>48839</v>
      </c>
      <c r="E11184" s="3" t="s">
        <v>48843</v>
      </c>
      <c r="F11184" s="3" t="s">
        <v>48840</v>
      </c>
      <c r="G11184" s="3" t="s">
        <v>48841</v>
      </c>
      <c r="H11184" s="3" t="s">
        <v>48842</v>
      </c>
    </row>
    <row r="11185" spans="1:8" x14ac:dyDescent="0.35">
      <c r="A11185" s="4">
        <v>48931</v>
      </c>
      <c r="B11185" s="1">
        <v>45274</v>
      </c>
      <c r="C11185" s="2">
        <v>0.52975694444444443</v>
      </c>
      <c r="D11185" s="3" t="s">
        <v>985</v>
      </c>
      <c r="E11185" s="3" t="s">
        <v>48846</v>
      </c>
      <c r="F11185" s="3" t="s">
        <v>48844</v>
      </c>
      <c r="G11185" s="3" t="s">
        <v>48845</v>
      </c>
      <c r="H11185" s="3" t="s">
        <v>1325</v>
      </c>
    </row>
    <row r="11186" spans="1:8" ht="43.5" x14ac:dyDescent="0.35">
      <c r="A11186" s="4">
        <v>43986</v>
      </c>
      <c r="B11186" s="1">
        <v>45274</v>
      </c>
      <c r="C11186" s="2">
        <v>0.52981481481481485</v>
      </c>
      <c r="D11186" s="3" t="s">
        <v>48847</v>
      </c>
      <c r="E11186" s="3" t="s">
        <v>35750</v>
      </c>
      <c r="F11186" s="3" t="s">
        <v>48848</v>
      </c>
      <c r="G11186" s="3" t="s">
        <v>48849</v>
      </c>
      <c r="H11186" s="3" t="s">
        <v>48850</v>
      </c>
    </row>
    <row r="11187" spans="1:8" x14ac:dyDescent="0.35">
      <c r="A11187" s="4">
        <v>42043</v>
      </c>
      <c r="B11187" s="1">
        <v>45274</v>
      </c>
      <c r="C11187" s="2">
        <v>0.53070601851851851</v>
      </c>
      <c r="D11187" s="3" t="s">
        <v>1403</v>
      </c>
      <c r="E11187" s="3" t="s">
        <v>13074</v>
      </c>
      <c r="F11187" s="3" t="s">
        <v>48851</v>
      </c>
      <c r="G11187" s="3" t="s">
        <v>13074</v>
      </c>
      <c r="H11187" s="3" t="s">
        <v>10659</v>
      </c>
    </row>
    <row r="11188" spans="1:8" x14ac:dyDescent="0.35">
      <c r="A11188" s="4">
        <v>77548</v>
      </c>
      <c r="B11188" s="1">
        <v>45274</v>
      </c>
      <c r="C11188" s="2">
        <v>0.53313657407407411</v>
      </c>
      <c r="D11188" s="3" t="s">
        <v>10859</v>
      </c>
      <c r="E11188" s="3" t="s">
        <v>48855</v>
      </c>
      <c r="F11188" s="3" t="s">
        <v>48852</v>
      </c>
      <c r="G11188" s="3" t="s">
        <v>48853</v>
      </c>
      <c r="H11188" s="3" t="s">
        <v>48854</v>
      </c>
    </row>
    <row r="11189" spans="1:8" ht="72.5" x14ac:dyDescent="0.35">
      <c r="A11189" s="4">
        <v>9527</v>
      </c>
      <c r="B11189" s="1">
        <v>45274</v>
      </c>
      <c r="C11189" s="2">
        <v>0.53432870370370367</v>
      </c>
      <c r="D11189" s="3" t="s">
        <v>48856</v>
      </c>
      <c r="E11189" s="3" t="s">
        <v>48860</v>
      </c>
      <c r="F11189" s="3" t="s">
        <v>48857</v>
      </c>
      <c r="G11189" s="3" t="s">
        <v>48858</v>
      </c>
      <c r="H11189" s="3" t="s">
        <v>48859</v>
      </c>
    </row>
    <row r="11190" spans="1:8" ht="29" x14ac:dyDescent="0.35">
      <c r="A11190" s="4">
        <v>48939</v>
      </c>
      <c r="B11190" s="1">
        <v>45274</v>
      </c>
      <c r="C11190" s="2">
        <v>0.53472222222222221</v>
      </c>
      <c r="D11190" s="3" t="s">
        <v>11085</v>
      </c>
      <c r="E11190" s="3" t="s">
        <v>24151</v>
      </c>
      <c r="F11190" s="3" t="s">
        <v>48861</v>
      </c>
      <c r="G11190" s="3" t="s">
        <v>48862</v>
      </c>
      <c r="H11190" s="3" t="s">
        <v>48863</v>
      </c>
    </row>
    <row r="11191" spans="1:8" ht="72.5" x14ac:dyDescent="0.35">
      <c r="A11191" s="4">
        <v>9527</v>
      </c>
      <c r="B11191" s="1">
        <v>45274</v>
      </c>
      <c r="C11191" s="2">
        <v>0.53473379629629625</v>
      </c>
      <c r="D11191" s="3" t="s">
        <v>48856</v>
      </c>
      <c r="E11191" s="3" t="s">
        <v>48860</v>
      </c>
      <c r="F11191" s="3" t="s">
        <v>48857</v>
      </c>
      <c r="G11191" s="3" t="s">
        <v>48858</v>
      </c>
      <c r="H11191" s="3" t="s">
        <v>48864</v>
      </c>
    </row>
    <row r="11192" spans="1:8" x14ac:dyDescent="0.35">
      <c r="A11192" s="4">
        <v>50315</v>
      </c>
      <c r="B11192" s="1">
        <v>45274</v>
      </c>
      <c r="C11192" s="2">
        <v>0.53853009259259255</v>
      </c>
      <c r="D11192" s="3" t="s">
        <v>10328</v>
      </c>
      <c r="E11192" s="3" t="s">
        <v>13074</v>
      </c>
      <c r="F11192" s="3" t="s">
        <v>12785</v>
      </c>
      <c r="G11192" s="3" t="s">
        <v>13074</v>
      </c>
      <c r="H11192" s="3" t="s">
        <v>12454</v>
      </c>
    </row>
    <row r="11193" spans="1:8" ht="43.5" x14ac:dyDescent="0.35">
      <c r="A11193" s="4">
        <v>54056</v>
      </c>
      <c r="B11193" s="1">
        <v>45274</v>
      </c>
      <c r="C11193" s="2">
        <v>0.54015046296296299</v>
      </c>
      <c r="D11193" s="3" t="s">
        <v>48865</v>
      </c>
      <c r="E11193" s="3" t="s">
        <v>20271</v>
      </c>
      <c r="F11193" s="3" t="s">
        <v>12128</v>
      </c>
      <c r="G11193" s="3" t="s">
        <v>11798</v>
      </c>
      <c r="H11193" s="3" t="s">
        <v>11325</v>
      </c>
    </row>
    <row r="11194" spans="1:8" ht="72.5" x14ac:dyDescent="0.35">
      <c r="A11194" s="4">
        <v>38846</v>
      </c>
      <c r="B11194" s="1">
        <v>45274</v>
      </c>
      <c r="C11194" s="2">
        <v>0.54223379629629631</v>
      </c>
      <c r="D11194" s="3" t="s">
        <v>48866</v>
      </c>
      <c r="E11194" s="3" t="s">
        <v>48870</v>
      </c>
      <c r="F11194" s="3" t="s">
        <v>48867</v>
      </c>
      <c r="G11194" s="3" t="s">
        <v>48868</v>
      </c>
      <c r="H11194" s="3" t="s">
        <v>48869</v>
      </c>
    </row>
    <row r="11195" spans="1:8" ht="43.5" x14ac:dyDescent="0.35">
      <c r="A11195" s="4">
        <v>62352</v>
      </c>
      <c r="B11195" s="1">
        <v>45274</v>
      </c>
      <c r="C11195" s="2">
        <v>0.56561342592592589</v>
      </c>
      <c r="D11195" s="3" t="s">
        <v>11985</v>
      </c>
      <c r="E11195" s="3" t="s">
        <v>15345</v>
      </c>
      <c r="F11195" s="3" t="s">
        <v>48871</v>
      </c>
      <c r="G11195" s="3" t="s">
        <v>102</v>
      </c>
      <c r="H11195" s="3" t="s">
        <v>48872</v>
      </c>
    </row>
    <row r="11196" spans="1:8" ht="43.5" x14ac:dyDescent="0.35">
      <c r="A11196" s="4">
        <v>36814</v>
      </c>
      <c r="B11196" s="1">
        <v>45274</v>
      </c>
      <c r="C11196" s="2">
        <v>0.56755787037037042</v>
      </c>
      <c r="D11196" s="3" t="s">
        <v>12019</v>
      </c>
      <c r="E11196" s="3" t="s">
        <v>36420</v>
      </c>
      <c r="F11196" s="3" t="s">
        <v>48873</v>
      </c>
      <c r="G11196" s="3" t="s">
        <v>48874</v>
      </c>
      <c r="H11196" s="3" t="s">
        <v>14289</v>
      </c>
    </row>
    <row r="11197" spans="1:8" x14ac:dyDescent="0.35">
      <c r="A11197" s="4">
        <v>207119</v>
      </c>
      <c r="B11197" s="1">
        <v>45274</v>
      </c>
      <c r="C11197" s="2">
        <v>0.57280092592592591</v>
      </c>
      <c r="D11197" s="3" t="s">
        <v>892</v>
      </c>
      <c r="E11197" s="3" t="s">
        <v>48876</v>
      </c>
      <c r="F11197" s="3" t="s">
        <v>48875</v>
      </c>
      <c r="G11197" s="3" t="s">
        <v>11021</v>
      </c>
      <c r="H11197" s="3" t="s">
        <v>11776</v>
      </c>
    </row>
    <row r="11198" spans="1:8" ht="43.5" x14ac:dyDescent="0.35">
      <c r="A11198" s="4">
        <v>206289</v>
      </c>
      <c r="B11198" s="1">
        <v>45274</v>
      </c>
      <c r="C11198" s="2">
        <v>0.57854166666666662</v>
      </c>
      <c r="D11198" s="3" t="s">
        <v>167</v>
      </c>
      <c r="E11198" s="3" t="s">
        <v>48879</v>
      </c>
      <c r="F11198" s="3" t="s">
        <v>48877</v>
      </c>
      <c r="G11198" s="3" t="s">
        <v>13498</v>
      </c>
      <c r="H11198" s="3" t="s">
        <v>48878</v>
      </c>
    </row>
    <row r="11199" spans="1:8" ht="130.5" x14ac:dyDescent="0.35">
      <c r="A11199" s="4">
        <v>103154</v>
      </c>
      <c r="B11199" s="1">
        <v>45274</v>
      </c>
      <c r="C11199" s="2">
        <v>0.58512731481481484</v>
      </c>
      <c r="D11199" s="3" t="s">
        <v>48880</v>
      </c>
      <c r="E11199" s="3" t="s">
        <v>48884</v>
      </c>
      <c r="F11199" s="3" t="s">
        <v>48881</v>
      </c>
      <c r="G11199" s="3" t="s">
        <v>48882</v>
      </c>
      <c r="H11199" s="3" t="s">
        <v>48883</v>
      </c>
    </row>
    <row r="11200" spans="1:8" ht="130.5" x14ac:dyDescent="0.35">
      <c r="A11200" s="4">
        <v>103154</v>
      </c>
      <c r="B11200" s="1">
        <v>45274</v>
      </c>
      <c r="C11200" s="2">
        <v>0.58526620370370364</v>
      </c>
      <c r="D11200" s="3" t="s">
        <v>48880</v>
      </c>
      <c r="E11200" s="3" t="s">
        <v>48884</v>
      </c>
      <c r="F11200" s="3" t="s">
        <v>48881</v>
      </c>
      <c r="G11200" s="3" t="s">
        <v>48885</v>
      </c>
      <c r="H11200" s="3" t="s">
        <v>48883</v>
      </c>
    </row>
    <row r="11201" spans="1:8" ht="29" x14ac:dyDescent="0.35">
      <c r="A11201" s="4">
        <v>198472</v>
      </c>
      <c r="B11201" s="1">
        <v>45274</v>
      </c>
      <c r="C11201" s="2">
        <v>0.58783564814814815</v>
      </c>
      <c r="D11201" s="3" t="s">
        <v>48886</v>
      </c>
      <c r="E11201" s="3" t="s">
        <v>48890</v>
      </c>
      <c r="F11201" s="3" t="s">
        <v>48887</v>
      </c>
      <c r="G11201" s="3" t="s">
        <v>48888</v>
      </c>
      <c r="H11201" s="3" t="s">
        <v>48889</v>
      </c>
    </row>
    <row r="11202" spans="1:8" ht="29" x14ac:dyDescent="0.35">
      <c r="A11202" s="4">
        <v>208703</v>
      </c>
      <c r="B11202" s="1">
        <v>45274</v>
      </c>
      <c r="C11202" s="2">
        <v>0.58783564814814815</v>
      </c>
      <c r="D11202" s="3" t="s">
        <v>892</v>
      </c>
      <c r="E11202" s="3" t="s">
        <v>48893</v>
      </c>
      <c r="F11202" s="3" t="s">
        <v>48891</v>
      </c>
      <c r="G11202" s="3" t="s">
        <v>1117</v>
      </c>
      <c r="H11202" s="3" t="s">
        <v>48892</v>
      </c>
    </row>
    <row r="11203" spans="1:8" ht="58" x14ac:dyDescent="0.35">
      <c r="A11203" s="4">
        <v>7040</v>
      </c>
      <c r="B11203" s="1">
        <v>45274</v>
      </c>
      <c r="C11203" s="2">
        <v>0.58990740740740744</v>
      </c>
      <c r="D11203" s="3" t="s">
        <v>167</v>
      </c>
      <c r="E11203" s="3" t="s">
        <v>48895</v>
      </c>
      <c r="F11203" s="3" t="s">
        <v>48894</v>
      </c>
      <c r="G11203" s="3" t="s">
        <v>48895</v>
      </c>
      <c r="H11203" s="3" t="s">
        <v>14267</v>
      </c>
    </row>
    <row r="11204" spans="1:8" ht="101.5" x14ac:dyDescent="0.35">
      <c r="A11204" s="4">
        <v>54224</v>
      </c>
      <c r="B11204" s="1">
        <v>45274</v>
      </c>
      <c r="C11204" s="2">
        <v>0.59219907407407402</v>
      </c>
      <c r="D11204" s="3" t="s">
        <v>48896</v>
      </c>
      <c r="E11204" s="3" t="s">
        <v>48900</v>
      </c>
      <c r="F11204" s="3" t="s">
        <v>48897</v>
      </c>
      <c r="G11204" s="3" t="s">
        <v>48898</v>
      </c>
      <c r="H11204" s="3" t="s">
        <v>48899</v>
      </c>
    </row>
    <row r="11205" spans="1:8" ht="72.5" x14ac:dyDescent="0.35">
      <c r="A11205" s="4">
        <v>194459</v>
      </c>
      <c r="B11205" s="1">
        <v>45274</v>
      </c>
      <c r="C11205" s="2">
        <v>0.59233796296296293</v>
      </c>
      <c r="D11205" s="3" t="s">
        <v>985</v>
      </c>
      <c r="E11205" s="3" t="s">
        <v>48904</v>
      </c>
      <c r="F11205" s="3" t="s">
        <v>48901</v>
      </c>
      <c r="G11205" s="3" t="s">
        <v>48902</v>
      </c>
      <c r="H11205" s="3" t="s">
        <v>48903</v>
      </c>
    </row>
    <row r="11206" spans="1:8" ht="43.5" x14ac:dyDescent="0.35">
      <c r="A11206" s="4">
        <v>15968</v>
      </c>
      <c r="B11206" s="1">
        <v>45274</v>
      </c>
      <c r="C11206" s="2">
        <v>0.59465277777777781</v>
      </c>
      <c r="D11206" s="3" t="s">
        <v>48905</v>
      </c>
      <c r="E11206" s="3" t="s">
        <v>48909</v>
      </c>
      <c r="F11206" s="3" t="s">
        <v>48906</v>
      </c>
      <c r="G11206" s="3" t="s">
        <v>48907</v>
      </c>
      <c r="H11206" s="3" t="s">
        <v>48908</v>
      </c>
    </row>
    <row r="11207" spans="1:8" ht="116" x14ac:dyDescent="0.35">
      <c r="A11207" s="4">
        <v>206526</v>
      </c>
      <c r="B11207" s="1">
        <v>45274</v>
      </c>
      <c r="C11207" s="2">
        <v>0.59488425925925925</v>
      </c>
      <c r="D11207" s="3" t="s">
        <v>48910</v>
      </c>
      <c r="E11207" s="3" t="s">
        <v>48914</v>
      </c>
      <c r="F11207" s="3" t="s">
        <v>48911</v>
      </c>
      <c r="G11207" s="3" t="s">
        <v>48912</v>
      </c>
      <c r="H11207" s="3" t="s">
        <v>48913</v>
      </c>
    </row>
    <row r="11208" spans="1:8" ht="43.5" x14ac:dyDescent="0.35">
      <c r="A11208" s="4">
        <v>9527</v>
      </c>
      <c r="B11208" s="1">
        <v>45274</v>
      </c>
      <c r="C11208" s="2">
        <v>0.5977662037037037</v>
      </c>
      <c r="D11208" s="3" t="s">
        <v>48915</v>
      </c>
      <c r="E11208" s="3" t="s">
        <v>48917</v>
      </c>
      <c r="F11208" s="3" t="s">
        <v>48916</v>
      </c>
      <c r="G11208" s="3" t="s">
        <v>13186</v>
      </c>
      <c r="H11208" s="3" t="s">
        <v>10708</v>
      </c>
    </row>
    <row r="11209" spans="1:8" ht="43.5" x14ac:dyDescent="0.35">
      <c r="A11209" s="4">
        <v>53939</v>
      </c>
      <c r="B11209" s="1">
        <v>45274</v>
      </c>
      <c r="C11209" s="2">
        <v>0.59778935185185189</v>
      </c>
      <c r="D11209" s="3" t="s">
        <v>1460</v>
      </c>
      <c r="E11209" s="3" t="s">
        <v>36548</v>
      </c>
      <c r="F11209" s="3" t="s">
        <v>48918</v>
      </c>
      <c r="G11209" s="3" t="s">
        <v>48919</v>
      </c>
      <c r="H11209" s="3" t="s">
        <v>48920</v>
      </c>
    </row>
    <row r="11210" spans="1:8" ht="58" x14ac:dyDescent="0.35">
      <c r="A11210" s="4">
        <v>123444</v>
      </c>
      <c r="B11210" s="1">
        <v>45274</v>
      </c>
      <c r="C11210" s="2">
        <v>0.60016203703703697</v>
      </c>
      <c r="D11210" s="3" t="s">
        <v>48921</v>
      </c>
      <c r="E11210" s="3" t="s">
        <v>48925</v>
      </c>
      <c r="F11210" s="3" t="s">
        <v>48922</v>
      </c>
      <c r="G11210" s="3" t="s">
        <v>48923</v>
      </c>
      <c r="H11210" s="3" t="s">
        <v>48924</v>
      </c>
    </row>
    <row r="11211" spans="1:8" ht="58" x14ac:dyDescent="0.35">
      <c r="A11211" s="4">
        <v>163756</v>
      </c>
      <c r="B11211" s="1">
        <v>45274</v>
      </c>
      <c r="C11211" s="2">
        <v>0.60141203703703705</v>
      </c>
      <c r="D11211" s="3" t="s">
        <v>48926</v>
      </c>
      <c r="E11211" s="3" t="s">
        <v>25308</v>
      </c>
      <c r="F11211" s="3" t="s">
        <v>12741</v>
      </c>
      <c r="G11211" s="3" t="s">
        <v>25308</v>
      </c>
      <c r="H11211" s="3" t="s">
        <v>48927</v>
      </c>
    </row>
    <row r="11212" spans="1:8" x14ac:dyDescent="0.35">
      <c r="A11212" s="4">
        <v>211109</v>
      </c>
      <c r="B11212" s="1">
        <v>45274</v>
      </c>
      <c r="C11212" s="2">
        <v>0.60226851851851848</v>
      </c>
      <c r="D11212" s="3" t="s">
        <v>590</v>
      </c>
      <c r="E11212" s="3" t="s">
        <v>10303</v>
      </c>
      <c r="F11212" s="3" t="s">
        <v>13314</v>
      </c>
      <c r="G11212" s="3" t="s">
        <v>10303</v>
      </c>
      <c r="H11212" s="3" t="s">
        <v>10726</v>
      </c>
    </row>
    <row r="11213" spans="1:8" ht="72.5" x14ac:dyDescent="0.35">
      <c r="A11213" s="4">
        <v>41819</v>
      </c>
      <c r="B11213" s="1">
        <v>45274</v>
      </c>
      <c r="C11213" s="2">
        <v>0.60680555555555549</v>
      </c>
      <c r="D11213" s="3" t="s">
        <v>48928</v>
      </c>
      <c r="E11213" s="3" t="s">
        <v>14144</v>
      </c>
      <c r="F11213" s="3" t="s">
        <v>48929</v>
      </c>
      <c r="G11213" s="3" t="s">
        <v>48930</v>
      </c>
      <c r="H11213" s="3" t="s">
        <v>48931</v>
      </c>
    </row>
    <row r="11214" spans="1:8" ht="116" x14ac:dyDescent="0.35">
      <c r="A11214" s="4">
        <v>128004</v>
      </c>
      <c r="B11214" s="1">
        <v>45274</v>
      </c>
      <c r="C11214" s="2">
        <v>0.60703703703703704</v>
      </c>
      <c r="D11214" s="3" t="s">
        <v>48932</v>
      </c>
      <c r="E11214" s="3" t="s">
        <v>48935</v>
      </c>
      <c r="F11214" s="3" t="s">
        <v>48933</v>
      </c>
      <c r="G11214" s="3" t="s">
        <v>11864</v>
      </c>
      <c r="H11214" s="3" t="s">
        <v>48934</v>
      </c>
    </row>
    <row r="11215" spans="1:8" ht="58" x14ac:dyDescent="0.35">
      <c r="A11215" s="4">
        <v>104615</v>
      </c>
      <c r="B11215" s="1">
        <v>45274</v>
      </c>
      <c r="C11215" s="2">
        <v>0.60717592592592595</v>
      </c>
      <c r="D11215" s="3" t="s">
        <v>48936</v>
      </c>
      <c r="E11215" s="3" t="s">
        <v>48940</v>
      </c>
      <c r="F11215" s="3" t="s">
        <v>48937</v>
      </c>
      <c r="G11215" s="3" t="s">
        <v>48938</v>
      </c>
      <c r="H11215" s="3" t="s">
        <v>48939</v>
      </c>
    </row>
    <row r="11216" spans="1:8" ht="58" x14ac:dyDescent="0.35">
      <c r="A11216" s="4">
        <v>4216</v>
      </c>
      <c r="B11216" s="1">
        <v>45274</v>
      </c>
      <c r="C11216" s="2">
        <v>0.60890046296296296</v>
      </c>
      <c r="D11216" s="3" t="s">
        <v>1403</v>
      </c>
      <c r="E11216" s="3" t="s">
        <v>15481</v>
      </c>
      <c r="F11216" s="3" t="s">
        <v>48941</v>
      </c>
      <c r="G11216" s="3" t="s">
        <v>15481</v>
      </c>
      <c r="H11216" s="3" t="s">
        <v>10659</v>
      </c>
    </row>
    <row r="11217" spans="1:8" ht="58" x14ac:dyDescent="0.35">
      <c r="A11217" s="4">
        <v>190270</v>
      </c>
      <c r="B11217" s="1">
        <v>45274</v>
      </c>
      <c r="C11217" s="2">
        <v>0.61048611111111117</v>
      </c>
      <c r="D11217" s="3" t="s">
        <v>48942</v>
      </c>
      <c r="E11217" s="3" t="s">
        <v>48944</v>
      </c>
      <c r="F11217" s="3" t="s">
        <v>48180</v>
      </c>
      <c r="G11217" s="3" t="s">
        <v>568</v>
      </c>
      <c r="H11217" s="3" t="s">
        <v>48943</v>
      </c>
    </row>
    <row r="11218" spans="1:8" ht="116" x14ac:dyDescent="0.35">
      <c r="A11218" s="4">
        <v>152851</v>
      </c>
      <c r="B11218" s="1">
        <v>45274</v>
      </c>
      <c r="C11218" s="2">
        <v>0.6109606481481481</v>
      </c>
      <c r="D11218" s="3" t="s">
        <v>167</v>
      </c>
      <c r="E11218" s="3" t="s">
        <v>48946</v>
      </c>
      <c r="F11218" s="3" t="s">
        <v>48945</v>
      </c>
      <c r="G11218" s="3" t="s">
        <v>48946</v>
      </c>
      <c r="H11218" s="3" t="s">
        <v>48947</v>
      </c>
    </row>
    <row r="11219" spans="1:8" ht="43.5" x14ac:dyDescent="0.35">
      <c r="A11219" s="4">
        <v>209263</v>
      </c>
      <c r="B11219" s="1">
        <v>45274</v>
      </c>
      <c r="C11219" s="2">
        <v>0.61261574074074077</v>
      </c>
      <c r="D11219" s="3" t="s">
        <v>12835</v>
      </c>
      <c r="E11219" s="3" t="s">
        <v>48949</v>
      </c>
      <c r="F11219" s="3" t="s">
        <v>48948</v>
      </c>
      <c r="G11219" s="3" t="s">
        <v>48949</v>
      </c>
      <c r="H11219" s="3" t="s">
        <v>48950</v>
      </c>
    </row>
    <row r="11220" spans="1:8" ht="29" x14ac:dyDescent="0.35">
      <c r="A11220" s="4">
        <v>183800</v>
      </c>
      <c r="B11220" s="1">
        <v>45274</v>
      </c>
      <c r="C11220" s="2">
        <v>0.61277777777777775</v>
      </c>
      <c r="D11220" s="3" t="s">
        <v>48951</v>
      </c>
      <c r="E11220" s="3" t="s">
        <v>48952</v>
      </c>
      <c r="F11220" s="3" t="s">
        <v>48180</v>
      </c>
      <c r="G11220" s="3" t="s">
        <v>11875</v>
      </c>
      <c r="H11220" s="3" t="s">
        <v>4190</v>
      </c>
    </row>
    <row r="11221" spans="1:8" ht="58" x14ac:dyDescent="0.35">
      <c r="A11221" s="4">
        <v>158787</v>
      </c>
      <c r="B11221" s="1">
        <v>45274</v>
      </c>
      <c r="C11221" s="2">
        <v>0.61456018518518518</v>
      </c>
      <c r="D11221" s="3" t="s">
        <v>48953</v>
      </c>
      <c r="E11221" s="3" t="s">
        <v>48956</v>
      </c>
      <c r="F11221" s="3" t="s">
        <v>48954</v>
      </c>
      <c r="G11221" s="3" t="s">
        <v>353</v>
      </c>
      <c r="H11221" s="3" t="s">
        <v>48955</v>
      </c>
    </row>
    <row r="11222" spans="1:8" ht="72.5" x14ac:dyDescent="0.35">
      <c r="A11222" s="4">
        <v>113058</v>
      </c>
      <c r="B11222" s="1">
        <v>45274</v>
      </c>
      <c r="C11222" s="2">
        <v>0.62061342592592594</v>
      </c>
      <c r="D11222" s="3" t="s">
        <v>48957</v>
      </c>
      <c r="E11222" s="3" t="s">
        <v>48959</v>
      </c>
      <c r="F11222" s="3" t="s">
        <v>48958</v>
      </c>
      <c r="G11222" s="3" t="s">
        <v>48959</v>
      </c>
      <c r="H11222" s="3" t="s">
        <v>48960</v>
      </c>
    </row>
    <row r="11223" spans="1:8" ht="43.5" x14ac:dyDescent="0.35">
      <c r="A11223" s="4">
        <v>105060</v>
      </c>
      <c r="B11223" s="1">
        <v>45274</v>
      </c>
      <c r="C11223" s="2">
        <v>0.62101851851851853</v>
      </c>
      <c r="D11223" s="3" t="s">
        <v>48961</v>
      </c>
      <c r="E11223" s="3" t="s">
        <v>48965</v>
      </c>
      <c r="F11223" s="3" t="s">
        <v>48962</v>
      </c>
      <c r="G11223" s="3" t="s">
        <v>48963</v>
      </c>
      <c r="H11223" s="3" t="s">
        <v>48964</v>
      </c>
    </row>
    <row r="11224" spans="1:8" ht="72.5" x14ac:dyDescent="0.35">
      <c r="A11224" s="4">
        <v>78524</v>
      </c>
      <c r="B11224" s="1">
        <v>45274</v>
      </c>
      <c r="C11224" s="2">
        <v>0.6211458333333334</v>
      </c>
      <c r="D11224" s="3" t="s">
        <v>48966</v>
      </c>
      <c r="E11224" s="3" t="s">
        <v>14447</v>
      </c>
      <c r="F11224" s="3" t="s">
        <v>48967</v>
      </c>
      <c r="G11224" s="3" t="s">
        <v>12322</v>
      </c>
      <c r="H11224" s="3" t="s">
        <v>1147</v>
      </c>
    </row>
    <row r="11225" spans="1:8" ht="29" x14ac:dyDescent="0.35">
      <c r="A11225" s="4">
        <v>40827</v>
      </c>
      <c r="B11225" s="1">
        <v>45274</v>
      </c>
      <c r="C11225" s="2">
        <v>0.62258101851851855</v>
      </c>
      <c r="D11225" s="3" t="s">
        <v>12835</v>
      </c>
      <c r="E11225" s="3" t="s">
        <v>41963</v>
      </c>
      <c r="F11225" s="3" t="s">
        <v>48968</v>
      </c>
      <c r="G11225" s="3" t="s">
        <v>48969</v>
      </c>
      <c r="H11225" s="3" t="s">
        <v>10348</v>
      </c>
    </row>
    <row r="11226" spans="1:8" x14ac:dyDescent="0.35">
      <c r="A11226" s="4">
        <v>152854</v>
      </c>
      <c r="B11226" s="1">
        <v>45274</v>
      </c>
      <c r="C11226" s="2">
        <v>0.62442129629629628</v>
      </c>
      <c r="D11226" s="3" t="s">
        <v>1436</v>
      </c>
      <c r="E11226" s="3" t="s">
        <v>13120</v>
      </c>
      <c r="F11226" s="3" t="s">
        <v>11953</v>
      </c>
      <c r="G11226" s="3" t="s">
        <v>13120</v>
      </c>
      <c r="H11226" s="3" t="s">
        <v>12234</v>
      </c>
    </row>
    <row r="11227" spans="1:8" ht="43.5" x14ac:dyDescent="0.35">
      <c r="A11227" s="4">
        <v>107195</v>
      </c>
      <c r="B11227" s="1">
        <v>45274</v>
      </c>
      <c r="C11227" s="2">
        <v>0.62532407407407409</v>
      </c>
      <c r="D11227" s="3" t="s">
        <v>10667</v>
      </c>
      <c r="E11227" s="3" t="s">
        <v>48973</v>
      </c>
      <c r="F11227" s="3" t="s">
        <v>48970</v>
      </c>
      <c r="G11227" s="3" t="s">
        <v>48971</v>
      </c>
      <c r="H11227" s="3" t="s">
        <v>48972</v>
      </c>
    </row>
    <row r="11228" spans="1:8" ht="72.5" x14ac:dyDescent="0.35">
      <c r="A11228" s="4">
        <v>199132</v>
      </c>
      <c r="B11228" s="1">
        <v>45274</v>
      </c>
      <c r="C11228" s="2">
        <v>0.62780092592592596</v>
      </c>
      <c r="D11228" s="3" t="s">
        <v>48974</v>
      </c>
      <c r="E11228" s="3" t="s">
        <v>48978</v>
      </c>
      <c r="F11228" s="3" t="s">
        <v>48975</v>
      </c>
      <c r="G11228" s="3" t="s">
        <v>48976</v>
      </c>
      <c r="H11228" s="3" t="s">
        <v>48977</v>
      </c>
    </row>
    <row r="11229" spans="1:8" ht="43.5" x14ac:dyDescent="0.35">
      <c r="A11229" s="4">
        <v>75931</v>
      </c>
      <c r="B11229" s="1">
        <v>45274</v>
      </c>
      <c r="C11229" s="2">
        <v>0.62900462962962966</v>
      </c>
      <c r="D11229" s="3" t="s">
        <v>1403</v>
      </c>
      <c r="E11229" s="3" t="s">
        <v>48980</v>
      </c>
      <c r="F11229" s="3" t="s">
        <v>48979</v>
      </c>
      <c r="G11229" s="3" t="s">
        <v>13589</v>
      </c>
      <c r="H11229" s="3" t="s">
        <v>14267</v>
      </c>
    </row>
    <row r="11230" spans="1:8" ht="145" x14ac:dyDescent="0.35">
      <c r="A11230" s="4">
        <v>41468</v>
      </c>
      <c r="B11230" s="1">
        <v>45274</v>
      </c>
      <c r="C11230" s="2">
        <v>0.63021990740740741</v>
      </c>
      <c r="D11230" s="3" t="s">
        <v>48981</v>
      </c>
      <c r="E11230" s="3" t="s">
        <v>48985</v>
      </c>
      <c r="F11230" s="3" t="s">
        <v>48982</v>
      </c>
      <c r="G11230" s="3" t="s">
        <v>48983</v>
      </c>
      <c r="H11230" s="3" t="s">
        <v>48984</v>
      </c>
    </row>
    <row r="11231" spans="1:8" x14ac:dyDescent="0.35">
      <c r="A11231" s="4">
        <v>49012</v>
      </c>
      <c r="B11231" s="1">
        <v>45274</v>
      </c>
      <c r="C11231" s="2">
        <v>0.63041666666666674</v>
      </c>
      <c r="D11231" s="3" t="s">
        <v>12670</v>
      </c>
      <c r="E11231" s="3" t="s">
        <v>12748</v>
      </c>
      <c r="F11231" s="3" t="s">
        <v>48986</v>
      </c>
      <c r="G11231" s="3" t="s">
        <v>12011</v>
      </c>
      <c r="H11231" s="3" t="s">
        <v>36074</v>
      </c>
    </row>
    <row r="11232" spans="1:8" ht="29" x14ac:dyDescent="0.35">
      <c r="A11232" s="4">
        <v>72779</v>
      </c>
      <c r="B11232" s="1">
        <v>45274</v>
      </c>
      <c r="C11232" s="2">
        <v>0.63091435185185185</v>
      </c>
      <c r="D11232" s="3" t="s">
        <v>48987</v>
      </c>
      <c r="E11232" s="3" t="s">
        <v>48989</v>
      </c>
      <c r="F11232" s="3" t="s">
        <v>48988</v>
      </c>
      <c r="G11232" s="3" t="s">
        <v>48989</v>
      </c>
      <c r="H11232" s="3" t="s">
        <v>48990</v>
      </c>
    </row>
    <row r="11233" spans="1:8" ht="58" x14ac:dyDescent="0.35">
      <c r="A11233" s="4">
        <v>208775</v>
      </c>
      <c r="B11233" s="1">
        <v>45274</v>
      </c>
      <c r="C11233" s="2">
        <v>0.63310185185185186</v>
      </c>
      <c r="D11233" s="3" t="s">
        <v>1403</v>
      </c>
      <c r="E11233" s="3" t="s">
        <v>48994</v>
      </c>
      <c r="F11233" s="3" t="s">
        <v>48991</v>
      </c>
      <c r="G11233" s="3" t="s">
        <v>48992</v>
      </c>
      <c r="H11233" s="3" t="s">
        <v>48993</v>
      </c>
    </row>
    <row r="11234" spans="1:8" ht="145" x14ac:dyDescent="0.35">
      <c r="A11234" s="4">
        <v>41468</v>
      </c>
      <c r="B11234" s="1">
        <v>45274</v>
      </c>
      <c r="C11234" s="2">
        <v>0.63440972222222225</v>
      </c>
      <c r="D11234" s="3" t="s">
        <v>48981</v>
      </c>
      <c r="E11234" s="3" t="s">
        <v>48985</v>
      </c>
      <c r="F11234" s="3" t="s">
        <v>48982</v>
      </c>
      <c r="G11234" s="3" t="s">
        <v>48983</v>
      </c>
      <c r="H11234" s="3" t="s">
        <v>48995</v>
      </c>
    </row>
    <row r="11235" spans="1:8" ht="43.5" x14ac:dyDescent="0.35">
      <c r="A11235" s="4">
        <v>201592</v>
      </c>
      <c r="B11235" s="1">
        <v>45274</v>
      </c>
      <c r="C11235" s="2">
        <v>0.63465277777777784</v>
      </c>
      <c r="D11235" s="3" t="s">
        <v>167</v>
      </c>
      <c r="E11235" s="3" t="s">
        <v>48999</v>
      </c>
      <c r="F11235" s="3" t="s">
        <v>48996</v>
      </c>
      <c r="G11235" s="3" t="s">
        <v>48997</v>
      </c>
      <c r="H11235" s="3" t="s">
        <v>48998</v>
      </c>
    </row>
    <row r="11236" spans="1:8" ht="87" x14ac:dyDescent="0.35">
      <c r="A11236" s="4">
        <v>38399</v>
      </c>
      <c r="B11236" s="1">
        <v>45274</v>
      </c>
      <c r="C11236" s="2">
        <v>0.6363657407407407</v>
      </c>
      <c r="D11236" s="3" t="s">
        <v>49000</v>
      </c>
      <c r="E11236" s="3" t="s">
        <v>14230</v>
      </c>
      <c r="F11236" s="3" t="s">
        <v>49001</v>
      </c>
      <c r="G11236" s="3" t="s">
        <v>49002</v>
      </c>
      <c r="H11236" s="3" t="s">
        <v>10302</v>
      </c>
    </row>
    <row r="11237" spans="1:8" ht="101.5" x14ac:dyDescent="0.35">
      <c r="A11237" s="4">
        <v>114393</v>
      </c>
      <c r="B11237" s="1">
        <v>45274</v>
      </c>
      <c r="C11237" s="2">
        <v>0.6364467592592592</v>
      </c>
      <c r="D11237" s="3" t="s">
        <v>49003</v>
      </c>
      <c r="E11237" s="3" t="s">
        <v>14958</v>
      </c>
      <c r="F11237" s="3" t="s">
        <v>49004</v>
      </c>
      <c r="G11237" s="3" t="s">
        <v>14958</v>
      </c>
      <c r="H11237" s="3" t="s">
        <v>49005</v>
      </c>
    </row>
    <row r="11238" spans="1:8" ht="43.5" x14ac:dyDescent="0.35">
      <c r="A11238" s="4">
        <v>115183</v>
      </c>
      <c r="B11238" s="1">
        <v>45274</v>
      </c>
      <c r="C11238" s="2">
        <v>0.63847222222222222</v>
      </c>
      <c r="D11238" s="3" t="s">
        <v>49006</v>
      </c>
      <c r="E11238" s="3" t="s">
        <v>14558</v>
      </c>
      <c r="F11238" s="3" t="s">
        <v>10570</v>
      </c>
      <c r="G11238" s="3" t="s">
        <v>14558</v>
      </c>
      <c r="H11238" s="3" t="s">
        <v>10726</v>
      </c>
    </row>
    <row r="11239" spans="1:8" ht="29" x14ac:dyDescent="0.35">
      <c r="A11239" s="4">
        <v>40843</v>
      </c>
      <c r="B11239" s="1">
        <v>45274</v>
      </c>
      <c r="C11239" s="2">
        <v>0.63927083333333334</v>
      </c>
      <c r="D11239" s="3" t="s">
        <v>10412</v>
      </c>
      <c r="E11239" s="3" t="s">
        <v>49008</v>
      </c>
      <c r="F11239" s="3" t="s">
        <v>49007</v>
      </c>
      <c r="G11239" s="3" t="s">
        <v>17622</v>
      </c>
      <c r="H11239" s="3" t="s">
        <v>10750</v>
      </c>
    </row>
    <row r="11240" spans="1:8" ht="58" x14ac:dyDescent="0.35">
      <c r="A11240" s="4">
        <v>21928</v>
      </c>
      <c r="B11240" s="1">
        <v>45274</v>
      </c>
      <c r="C11240" s="2">
        <v>0.64033564814814814</v>
      </c>
      <c r="D11240" s="3" t="s">
        <v>1403</v>
      </c>
      <c r="E11240" s="3" t="s">
        <v>49012</v>
      </c>
      <c r="F11240" s="3" t="s">
        <v>49009</v>
      </c>
      <c r="G11240" s="3" t="s">
        <v>49010</v>
      </c>
      <c r="H11240" s="3" t="s">
        <v>49011</v>
      </c>
    </row>
    <row r="11241" spans="1:8" ht="58" x14ac:dyDescent="0.35">
      <c r="A11241" s="4">
        <v>184285</v>
      </c>
      <c r="B11241" s="1">
        <v>45274</v>
      </c>
      <c r="C11241" s="2">
        <v>0.64369212962962963</v>
      </c>
      <c r="D11241" s="3" t="s">
        <v>167</v>
      </c>
      <c r="E11241" s="3" t="s">
        <v>49015</v>
      </c>
      <c r="F11241" s="3" t="s">
        <v>49013</v>
      </c>
      <c r="G11241" s="3" t="s">
        <v>11250</v>
      </c>
      <c r="H11241" s="3" t="s">
        <v>49014</v>
      </c>
    </row>
    <row r="11242" spans="1:8" ht="58" x14ac:dyDescent="0.35">
      <c r="A11242" s="4">
        <v>157783</v>
      </c>
      <c r="B11242" s="1">
        <v>45274</v>
      </c>
      <c r="C11242" s="2">
        <v>0.64475694444444442</v>
      </c>
      <c r="D11242" s="3" t="s">
        <v>49016</v>
      </c>
      <c r="E11242" s="3" t="s">
        <v>49020</v>
      </c>
      <c r="F11242" s="3" t="s">
        <v>49017</v>
      </c>
      <c r="G11242" s="3" t="s">
        <v>49018</v>
      </c>
      <c r="H11242" s="3" t="s">
        <v>49019</v>
      </c>
    </row>
    <row r="11243" spans="1:8" ht="29" x14ac:dyDescent="0.35">
      <c r="A11243" s="4">
        <v>102113</v>
      </c>
      <c r="B11243" s="1">
        <v>45274</v>
      </c>
      <c r="C11243" s="2">
        <v>0.64596064814814813</v>
      </c>
      <c r="D11243" s="3" t="s">
        <v>1403</v>
      </c>
      <c r="E11243" s="3" t="s">
        <v>49023</v>
      </c>
      <c r="F11243" s="3" t="s">
        <v>49021</v>
      </c>
      <c r="G11243" s="3" t="s">
        <v>36739</v>
      </c>
      <c r="H11243" s="3" t="s">
        <v>49022</v>
      </c>
    </row>
    <row r="11244" spans="1:8" ht="72.5" x14ac:dyDescent="0.35">
      <c r="A11244" s="4">
        <v>94279</v>
      </c>
      <c r="B11244" s="1">
        <v>45274</v>
      </c>
      <c r="C11244" s="2">
        <v>0.64853009259259264</v>
      </c>
      <c r="D11244" s="3" t="s">
        <v>15487</v>
      </c>
      <c r="E11244" s="3" t="s">
        <v>15488</v>
      </c>
      <c r="F11244" s="3" t="s">
        <v>49024</v>
      </c>
      <c r="G11244" s="3" t="s">
        <v>12263</v>
      </c>
      <c r="H11244" s="3" t="s">
        <v>49025</v>
      </c>
    </row>
    <row r="11245" spans="1:8" ht="58" x14ac:dyDescent="0.35">
      <c r="A11245" s="4">
        <v>25678</v>
      </c>
      <c r="B11245" s="1">
        <v>45274</v>
      </c>
      <c r="C11245" s="2">
        <v>0.6489583333333333</v>
      </c>
      <c r="D11245" s="3" t="s">
        <v>892</v>
      </c>
      <c r="E11245" s="3" t="s">
        <v>49027</v>
      </c>
      <c r="F11245" s="3" t="s">
        <v>49026</v>
      </c>
      <c r="G11245" s="3" t="s">
        <v>11021</v>
      </c>
      <c r="H11245" s="3" t="s">
        <v>46344</v>
      </c>
    </row>
    <row r="11246" spans="1:8" ht="43.5" x14ac:dyDescent="0.35">
      <c r="A11246" s="4">
        <v>209000</v>
      </c>
      <c r="B11246" s="1">
        <v>45274</v>
      </c>
      <c r="C11246" s="2">
        <v>0.65012731481481478</v>
      </c>
      <c r="D11246" s="3" t="s">
        <v>985</v>
      </c>
      <c r="E11246" s="3" t="s">
        <v>49030</v>
      </c>
      <c r="F11246" s="3" t="s">
        <v>49028</v>
      </c>
      <c r="G11246" s="3" t="s">
        <v>49029</v>
      </c>
      <c r="H11246" s="3" t="s">
        <v>10696</v>
      </c>
    </row>
    <row r="11247" spans="1:8" ht="72.5" x14ac:dyDescent="0.35">
      <c r="A11247" s="4">
        <v>94279</v>
      </c>
      <c r="B11247" s="1">
        <v>45274</v>
      </c>
      <c r="C11247" s="2">
        <v>0.65074074074074073</v>
      </c>
      <c r="D11247" s="3" t="s">
        <v>15487</v>
      </c>
      <c r="E11247" s="3" t="s">
        <v>15488</v>
      </c>
      <c r="F11247" s="3" t="s">
        <v>49024</v>
      </c>
      <c r="G11247" s="3" t="s">
        <v>12263</v>
      </c>
      <c r="H11247" s="3" t="s">
        <v>49025</v>
      </c>
    </row>
    <row r="11248" spans="1:8" ht="116" x14ac:dyDescent="0.35">
      <c r="A11248" s="4">
        <v>168556</v>
      </c>
      <c r="B11248" s="1">
        <v>45274</v>
      </c>
      <c r="C11248" s="2">
        <v>0.65098379629629632</v>
      </c>
      <c r="D11248" s="3" t="s">
        <v>49031</v>
      </c>
      <c r="E11248" s="3" t="s">
        <v>49035</v>
      </c>
      <c r="F11248" s="3" t="s">
        <v>49032</v>
      </c>
      <c r="G11248" s="3" t="s">
        <v>49033</v>
      </c>
      <c r="H11248" s="3" t="s">
        <v>49034</v>
      </c>
    </row>
    <row r="11249" spans="1:8" x14ac:dyDescent="0.35">
      <c r="A11249" s="4">
        <v>40618</v>
      </c>
      <c r="B11249" s="1">
        <v>45274</v>
      </c>
      <c r="C11249" s="2">
        <v>0.65278935185185183</v>
      </c>
      <c r="D11249" s="3" t="s">
        <v>11006</v>
      </c>
      <c r="E11249" s="3" t="s">
        <v>13044</v>
      </c>
      <c r="F11249" s="3" t="s">
        <v>49036</v>
      </c>
      <c r="G11249" s="3" t="s">
        <v>12410</v>
      </c>
      <c r="H11249" s="3" t="s">
        <v>10348</v>
      </c>
    </row>
    <row r="11250" spans="1:8" ht="130.5" x14ac:dyDescent="0.35">
      <c r="A11250" s="4">
        <v>94279</v>
      </c>
      <c r="B11250" s="1">
        <v>45274</v>
      </c>
      <c r="C11250" s="2">
        <v>0.65401620370370372</v>
      </c>
      <c r="D11250" s="3" t="s">
        <v>15487</v>
      </c>
      <c r="E11250" s="3" t="s">
        <v>15488</v>
      </c>
      <c r="F11250" s="3" t="s">
        <v>49024</v>
      </c>
      <c r="G11250" s="3" t="s">
        <v>12263</v>
      </c>
      <c r="H11250" s="3" t="s">
        <v>49037</v>
      </c>
    </row>
    <row r="11251" spans="1:8" ht="58" x14ac:dyDescent="0.35">
      <c r="A11251" s="4">
        <v>52004</v>
      </c>
      <c r="B11251" s="1">
        <v>45274</v>
      </c>
      <c r="C11251" s="2">
        <v>0.65804398148148147</v>
      </c>
      <c r="D11251" s="3" t="s">
        <v>1702</v>
      </c>
      <c r="E11251" s="3" t="s">
        <v>15530</v>
      </c>
      <c r="F11251" s="3" t="s">
        <v>12247</v>
      </c>
      <c r="G11251" s="3" t="s">
        <v>15530</v>
      </c>
      <c r="H11251" s="3" t="s">
        <v>14362</v>
      </c>
    </row>
    <row r="11252" spans="1:8" x14ac:dyDescent="0.35">
      <c r="A11252" s="4">
        <v>38775</v>
      </c>
      <c r="B11252" s="1">
        <v>45274</v>
      </c>
      <c r="C11252" s="2">
        <v>0.66106481481481483</v>
      </c>
      <c r="D11252" s="3" t="s">
        <v>11006</v>
      </c>
      <c r="E11252" s="3" t="s">
        <v>36720</v>
      </c>
      <c r="F11252" s="3" t="s">
        <v>49038</v>
      </c>
      <c r="G11252" s="3" t="s">
        <v>49039</v>
      </c>
      <c r="H11252" s="3" t="s">
        <v>49040</v>
      </c>
    </row>
    <row r="11253" spans="1:8" ht="87" x14ac:dyDescent="0.35">
      <c r="A11253" s="4">
        <v>39677</v>
      </c>
      <c r="B11253" s="1">
        <v>45274</v>
      </c>
      <c r="C11253" s="2">
        <v>0.66172453703703704</v>
      </c>
      <c r="D11253" s="3" t="s">
        <v>985</v>
      </c>
      <c r="E11253" s="3" t="s">
        <v>14902</v>
      </c>
      <c r="F11253" s="3" t="s">
        <v>12899</v>
      </c>
      <c r="G11253" s="3" t="s">
        <v>14902</v>
      </c>
      <c r="H11253" s="3" t="s">
        <v>11630</v>
      </c>
    </row>
    <row r="11254" spans="1:8" x14ac:dyDescent="0.35">
      <c r="A11254" s="4">
        <v>207963</v>
      </c>
      <c r="B11254" s="1">
        <v>45274</v>
      </c>
      <c r="C11254" s="2">
        <v>0.66293981481481479</v>
      </c>
      <c r="D11254" s="3" t="s">
        <v>12751</v>
      </c>
      <c r="E11254" s="3" t="s">
        <v>49041</v>
      </c>
      <c r="F11254" s="3" t="s">
        <v>12751</v>
      </c>
      <c r="G11254" s="3" t="s">
        <v>12830</v>
      </c>
      <c r="H11254" s="3" t="s">
        <v>12780</v>
      </c>
    </row>
    <row r="11255" spans="1:8" ht="87" x14ac:dyDescent="0.35">
      <c r="A11255" s="4">
        <v>209193</v>
      </c>
      <c r="B11255" s="1">
        <v>45274</v>
      </c>
      <c r="C11255" s="2">
        <v>0.66351851851851851</v>
      </c>
      <c r="D11255" s="3" t="s">
        <v>49042</v>
      </c>
      <c r="E11255" s="3" t="s">
        <v>49046</v>
      </c>
      <c r="F11255" s="3" t="s">
        <v>49043</v>
      </c>
      <c r="G11255" s="3" t="s">
        <v>49044</v>
      </c>
      <c r="H11255" s="3" t="s">
        <v>49045</v>
      </c>
    </row>
    <row r="11256" spans="1:8" ht="29" x14ac:dyDescent="0.35">
      <c r="A11256" s="4">
        <v>9886</v>
      </c>
      <c r="B11256" s="1">
        <v>45274</v>
      </c>
      <c r="C11256" s="2">
        <v>0.66469907407407403</v>
      </c>
      <c r="D11256" s="3" t="s">
        <v>11985</v>
      </c>
      <c r="E11256" s="3" t="s">
        <v>15152</v>
      </c>
      <c r="F11256" s="3" t="s">
        <v>49047</v>
      </c>
      <c r="G11256" s="3" t="s">
        <v>104</v>
      </c>
      <c r="H11256" s="3" t="s">
        <v>45190</v>
      </c>
    </row>
    <row r="11257" spans="1:8" ht="43.5" x14ac:dyDescent="0.35">
      <c r="A11257" s="4">
        <v>106394</v>
      </c>
      <c r="B11257" s="1">
        <v>45274</v>
      </c>
      <c r="C11257" s="2">
        <v>0.66626157407407405</v>
      </c>
      <c r="D11257" s="3" t="s">
        <v>49048</v>
      </c>
      <c r="E11257" s="3" t="s">
        <v>11817</v>
      </c>
      <c r="F11257" s="3" t="s">
        <v>49049</v>
      </c>
      <c r="G11257" s="3" t="s">
        <v>49050</v>
      </c>
      <c r="H11257" s="3" t="s">
        <v>49051</v>
      </c>
    </row>
    <row r="11258" spans="1:8" ht="159.5" x14ac:dyDescent="0.35">
      <c r="A11258" s="4">
        <v>56073</v>
      </c>
      <c r="B11258" s="1">
        <v>45274</v>
      </c>
      <c r="C11258" s="2">
        <v>0.66999999999999993</v>
      </c>
      <c r="D11258" s="3" t="s">
        <v>49052</v>
      </c>
      <c r="E11258" s="3" t="s">
        <v>49056</v>
      </c>
      <c r="F11258" s="3" t="s">
        <v>49053</v>
      </c>
      <c r="G11258" s="3" t="s">
        <v>49054</v>
      </c>
      <c r="H11258" s="3" t="s">
        <v>49055</v>
      </c>
    </row>
    <row r="11259" spans="1:8" x14ac:dyDescent="0.35">
      <c r="A11259" s="4">
        <v>34461</v>
      </c>
      <c r="B11259" s="1">
        <v>45274</v>
      </c>
      <c r="C11259" s="2">
        <v>0.67052083333333334</v>
      </c>
      <c r="D11259" s="3" t="s">
        <v>49057</v>
      </c>
      <c r="E11259" s="3" t="s">
        <v>25797</v>
      </c>
      <c r="F11259" s="3" t="s">
        <v>49058</v>
      </c>
      <c r="G11259" s="3" t="s">
        <v>49059</v>
      </c>
      <c r="H11259" s="3" t="s">
        <v>13738</v>
      </c>
    </row>
    <row r="11260" spans="1:8" ht="29" x14ac:dyDescent="0.35">
      <c r="A11260" s="4">
        <v>11749</v>
      </c>
      <c r="B11260" s="1">
        <v>45274</v>
      </c>
      <c r="C11260" s="2">
        <v>0.67334490740740749</v>
      </c>
      <c r="D11260" s="3" t="s">
        <v>49060</v>
      </c>
      <c r="E11260" s="3" t="s">
        <v>28804</v>
      </c>
      <c r="F11260" s="3" t="s">
        <v>49061</v>
      </c>
      <c r="G11260" s="3" t="s">
        <v>49062</v>
      </c>
      <c r="H11260" s="3" t="s">
        <v>49063</v>
      </c>
    </row>
    <row r="11261" spans="1:8" x14ac:dyDescent="0.35">
      <c r="A11261" s="4">
        <v>209492</v>
      </c>
      <c r="B11261" s="1">
        <v>45274</v>
      </c>
      <c r="C11261" s="2">
        <v>0.67364583333333339</v>
      </c>
      <c r="D11261" s="3" t="s">
        <v>1288</v>
      </c>
      <c r="E11261" s="3" t="s">
        <v>49064</v>
      </c>
      <c r="F11261" s="3" t="s">
        <v>14538</v>
      </c>
      <c r="G11261" s="3" t="s">
        <v>49064</v>
      </c>
      <c r="H11261" s="3" t="s">
        <v>49065</v>
      </c>
    </row>
    <row r="11262" spans="1:8" ht="43.5" x14ac:dyDescent="0.35">
      <c r="A11262" s="4">
        <v>39210</v>
      </c>
      <c r="B11262" s="1">
        <v>45274</v>
      </c>
      <c r="C11262" s="2">
        <v>0.67523148148148149</v>
      </c>
      <c r="D11262" s="3" t="s">
        <v>167</v>
      </c>
      <c r="E11262" s="3" t="s">
        <v>49069</v>
      </c>
      <c r="F11262" s="3" t="s">
        <v>49066</v>
      </c>
      <c r="G11262" s="3" t="s">
        <v>49067</v>
      </c>
      <c r="H11262" s="3" t="s">
        <v>49068</v>
      </c>
    </row>
    <row r="11263" spans="1:8" ht="58" x14ac:dyDescent="0.35">
      <c r="A11263" s="4">
        <v>204541</v>
      </c>
      <c r="B11263" s="1">
        <v>45274</v>
      </c>
      <c r="C11263" s="2">
        <v>0.67792824074074076</v>
      </c>
      <c r="D11263" s="3" t="s">
        <v>985</v>
      </c>
      <c r="E11263" s="3" t="s">
        <v>49073</v>
      </c>
      <c r="F11263" s="3" t="s">
        <v>49070</v>
      </c>
      <c r="G11263" s="3" t="s">
        <v>49071</v>
      </c>
      <c r="H11263" s="3" t="s">
        <v>49072</v>
      </c>
    </row>
    <row r="11264" spans="1:8" ht="43.5" x14ac:dyDescent="0.35">
      <c r="A11264" s="4">
        <v>39449</v>
      </c>
      <c r="B11264" s="1">
        <v>45274</v>
      </c>
      <c r="C11264" s="2">
        <v>0.67793981481481491</v>
      </c>
      <c r="D11264" s="3" t="s">
        <v>11006</v>
      </c>
      <c r="E11264" s="3" t="s">
        <v>1322</v>
      </c>
      <c r="F11264" s="3" t="s">
        <v>49074</v>
      </c>
      <c r="G11264" s="3" t="s">
        <v>49075</v>
      </c>
      <c r="H11264" s="3" t="s">
        <v>49076</v>
      </c>
    </row>
    <row r="11265" spans="1:8" ht="72.5" x14ac:dyDescent="0.35">
      <c r="A11265" s="4">
        <v>42902</v>
      </c>
      <c r="B11265" s="1">
        <v>45274</v>
      </c>
      <c r="C11265" s="2">
        <v>0.67824074074074081</v>
      </c>
      <c r="D11265" s="3" t="s">
        <v>985</v>
      </c>
      <c r="E11265" s="3" t="s">
        <v>49079</v>
      </c>
      <c r="F11265" s="3" t="s">
        <v>49077</v>
      </c>
      <c r="G11265" s="3" t="s">
        <v>12564</v>
      </c>
      <c r="H11265" s="3" t="s">
        <v>49078</v>
      </c>
    </row>
    <row r="11266" spans="1:8" ht="29" x14ac:dyDescent="0.35">
      <c r="A11266" s="4">
        <v>99942</v>
      </c>
      <c r="B11266" s="1">
        <v>45274</v>
      </c>
      <c r="C11266" s="2">
        <v>0.67890046296296302</v>
      </c>
      <c r="D11266" s="3" t="s">
        <v>13540</v>
      </c>
      <c r="E11266" s="3" t="s">
        <v>49081</v>
      </c>
      <c r="F11266" s="3" t="s">
        <v>49080</v>
      </c>
      <c r="G11266" s="3" t="s">
        <v>11804</v>
      </c>
      <c r="H11266" s="3" t="s">
        <v>23289</v>
      </c>
    </row>
    <row r="11267" spans="1:8" x14ac:dyDescent="0.35">
      <c r="A11267" s="4">
        <v>186206</v>
      </c>
      <c r="B11267" s="1">
        <v>45274</v>
      </c>
      <c r="C11267" s="2">
        <v>0.68165509259259249</v>
      </c>
      <c r="D11267" s="3" t="s">
        <v>14233</v>
      </c>
      <c r="E11267" s="3" t="s">
        <v>15320</v>
      </c>
      <c r="F11267" s="3" t="s">
        <v>49082</v>
      </c>
      <c r="G11267" s="3" t="s">
        <v>11859</v>
      </c>
      <c r="H11267" s="3" t="s">
        <v>15442</v>
      </c>
    </row>
    <row r="11268" spans="1:8" x14ac:dyDescent="0.35">
      <c r="A11268" s="4">
        <v>143880</v>
      </c>
      <c r="B11268" s="1">
        <v>45274</v>
      </c>
      <c r="C11268" s="2">
        <v>0.68188657407407405</v>
      </c>
      <c r="D11268" s="3" t="s">
        <v>780</v>
      </c>
      <c r="E11268" s="3" t="s">
        <v>780</v>
      </c>
      <c r="F11268" s="3" t="s">
        <v>780</v>
      </c>
      <c r="G11268" s="3" t="s">
        <v>780</v>
      </c>
      <c r="H11268" s="3" t="s">
        <v>780</v>
      </c>
    </row>
    <row r="11269" spans="1:8" ht="87" x14ac:dyDescent="0.35">
      <c r="A11269" s="4">
        <v>42902</v>
      </c>
      <c r="B11269" s="1">
        <v>45274</v>
      </c>
      <c r="C11269" s="2">
        <v>0.68263888888888891</v>
      </c>
      <c r="D11269" s="3" t="s">
        <v>49083</v>
      </c>
      <c r="E11269" s="3" t="s">
        <v>49079</v>
      </c>
      <c r="F11269" s="3" t="s">
        <v>49084</v>
      </c>
      <c r="G11269" s="3" t="s">
        <v>49085</v>
      </c>
      <c r="H11269" s="3" t="s">
        <v>49078</v>
      </c>
    </row>
    <row r="11270" spans="1:8" ht="116" x14ac:dyDescent="0.35">
      <c r="A11270" s="4">
        <v>179170</v>
      </c>
      <c r="B11270" s="1">
        <v>45274</v>
      </c>
      <c r="C11270" s="2">
        <v>0.68406250000000002</v>
      </c>
      <c r="D11270" s="3" t="s">
        <v>167</v>
      </c>
      <c r="E11270" s="3" t="s">
        <v>49087</v>
      </c>
      <c r="F11270" s="3" t="s">
        <v>49086</v>
      </c>
      <c r="G11270" s="3" t="s">
        <v>49087</v>
      </c>
      <c r="H11270" s="3" t="s">
        <v>49088</v>
      </c>
    </row>
    <row r="11271" spans="1:8" ht="101.5" x14ac:dyDescent="0.35">
      <c r="A11271" s="4">
        <v>89489</v>
      </c>
      <c r="B11271" s="1">
        <v>45274</v>
      </c>
      <c r="C11271" s="2">
        <v>0.68857638888888895</v>
      </c>
      <c r="D11271" s="3" t="s">
        <v>1403</v>
      </c>
      <c r="E11271" s="3" t="s">
        <v>49092</v>
      </c>
      <c r="F11271" s="3" t="s">
        <v>49089</v>
      </c>
      <c r="G11271" s="3" t="s">
        <v>49090</v>
      </c>
      <c r="H11271" s="3" t="s">
        <v>49091</v>
      </c>
    </row>
    <row r="11272" spans="1:8" ht="101.5" x14ac:dyDescent="0.35">
      <c r="A11272" s="4">
        <v>161674</v>
      </c>
      <c r="B11272" s="1">
        <v>45274</v>
      </c>
      <c r="C11272" s="2">
        <v>0.6945486111111111</v>
      </c>
      <c r="D11272" s="3" t="s">
        <v>49093</v>
      </c>
      <c r="E11272" s="3" t="s">
        <v>14453</v>
      </c>
      <c r="F11272" s="3" t="s">
        <v>49094</v>
      </c>
      <c r="G11272" s="3" t="s">
        <v>49095</v>
      </c>
      <c r="H11272" s="3" t="s">
        <v>10362</v>
      </c>
    </row>
    <row r="11273" spans="1:8" ht="87" x14ac:dyDescent="0.35">
      <c r="A11273" s="4">
        <v>42313</v>
      </c>
      <c r="B11273" s="1">
        <v>45274</v>
      </c>
      <c r="C11273" s="2">
        <v>0.7038078703703704</v>
      </c>
      <c r="D11273" s="3" t="s">
        <v>1403</v>
      </c>
      <c r="E11273" s="3" t="s">
        <v>49099</v>
      </c>
      <c r="F11273" s="3" t="s">
        <v>49096</v>
      </c>
      <c r="G11273" s="3" t="s">
        <v>49097</v>
      </c>
      <c r="H11273" s="3" t="s">
        <v>49098</v>
      </c>
    </row>
    <row r="11274" spans="1:8" ht="43.5" x14ac:dyDescent="0.35">
      <c r="A11274" s="4">
        <v>37371</v>
      </c>
      <c r="B11274" s="1">
        <v>45274</v>
      </c>
      <c r="C11274" s="2">
        <v>0.70696759259259256</v>
      </c>
      <c r="D11274" s="3" t="s">
        <v>167</v>
      </c>
      <c r="E11274" s="3" t="s">
        <v>49102</v>
      </c>
      <c r="F11274" s="3" t="s">
        <v>49100</v>
      </c>
      <c r="G11274" s="3" t="s">
        <v>10823</v>
      </c>
      <c r="H11274" s="3" t="s">
        <v>49101</v>
      </c>
    </row>
    <row r="11275" spans="1:8" ht="72.5" x14ac:dyDescent="0.35">
      <c r="A11275" s="4">
        <v>189472</v>
      </c>
      <c r="B11275" s="1">
        <v>45274</v>
      </c>
      <c r="C11275" s="2">
        <v>0.77181712962962967</v>
      </c>
      <c r="D11275" s="3" t="s">
        <v>49103</v>
      </c>
      <c r="E11275" s="3" t="s">
        <v>49107</v>
      </c>
      <c r="F11275" s="3" t="s">
        <v>49104</v>
      </c>
      <c r="G11275" s="3" t="s">
        <v>49105</v>
      </c>
      <c r="H11275" s="3" t="s">
        <v>49106</v>
      </c>
    </row>
    <row r="11276" spans="1:8" ht="72.5" x14ac:dyDescent="0.35">
      <c r="A11276" s="4">
        <v>211124</v>
      </c>
      <c r="B11276" s="1">
        <v>45274</v>
      </c>
      <c r="C11276" s="2">
        <v>0.78163194444444439</v>
      </c>
      <c r="D11276" s="3" t="s">
        <v>49108</v>
      </c>
      <c r="E11276" s="3" t="s">
        <v>49112</v>
      </c>
      <c r="F11276" s="3" t="s">
        <v>49109</v>
      </c>
      <c r="G11276" s="3" t="s">
        <v>49110</v>
      </c>
      <c r="H11276" s="3" t="s">
        <v>49111</v>
      </c>
    </row>
    <row r="11277" spans="1:8" ht="72.5" x14ac:dyDescent="0.35">
      <c r="A11277" s="4">
        <v>211125</v>
      </c>
      <c r="B11277" s="1">
        <v>45274</v>
      </c>
      <c r="C11277" s="2">
        <v>0.79387731481481483</v>
      </c>
      <c r="D11277" s="3" t="s">
        <v>49113</v>
      </c>
      <c r="E11277" s="3" t="s">
        <v>49117</v>
      </c>
      <c r="F11277" s="3" t="s">
        <v>49114</v>
      </c>
      <c r="G11277" s="3" t="s">
        <v>49115</v>
      </c>
      <c r="H11277" s="3" t="s">
        <v>49116</v>
      </c>
    </row>
    <row r="11278" spans="1:8" ht="101.5" x14ac:dyDescent="0.35">
      <c r="A11278" s="4">
        <v>211127</v>
      </c>
      <c r="B11278" s="1">
        <v>45274</v>
      </c>
      <c r="C11278" s="2">
        <v>0.80142361111111116</v>
      </c>
      <c r="D11278" s="3" t="s">
        <v>49118</v>
      </c>
      <c r="E11278" s="3" t="s">
        <v>49122</v>
      </c>
      <c r="F11278" s="3" t="s">
        <v>49119</v>
      </c>
      <c r="G11278" s="3" t="s">
        <v>49120</v>
      </c>
      <c r="H11278" s="3" t="s">
        <v>49121</v>
      </c>
    </row>
    <row r="11279" spans="1:8" ht="116" x14ac:dyDescent="0.35">
      <c r="A11279" s="4">
        <v>211129</v>
      </c>
      <c r="B11279" s="1">
        <v>45274</v>
      </c>
      <c r="C11279" s="2">
        <v>0.80979166666666658</v>
      </c>
      <c r="D11279" s="3" t="s">
        <v>49123</v>
      </c>
      <c r="E11279" s="3" t="s">
        <v>49127</v>
      </c>
      <c r="F11279" s="3" t="s">
        <v>49124</v>
      </c>
      <c r="G11279" s="3" t="s">
        <v>49125</v>
      </c>
      <c r="H11279" s="3" t="s">
        <v>49126</v>
      </c>
    </row>
    <row r="11280" spans="1:8" ht="116" x14ac:dyDescent="0.35">
      <c r="A11280" s="4">
        <v>190952</v>
      </c>
      <c r="B11280" s="1">
        <v>45274</v>
      </c>
      <c r="C11280" s="2">
        <v>0.82635416666666661</v>
      </c>
      <c r="D11280" s="3" t="s">
        <v>49128</v>
      </c>
      <c r="E11280" s="3" t="s">
        <v>49132</v>
      </c>
      <c r="F11280" s="3" t="s">
        <v>49129</v>
      </c>
      <c r="G11280" s="3" t="s">
        <v>49130</v>
      </c>
      <c r="H11280" s="3" t="s">
        <v>49131</v>
      </c>
    </row>
    <row r="11281" spans="1:8" ht="43.5" x14ac:dyDescent="0.35">
      <c r="A11281" s="4">
        <v>159861</v>
      </c>
      <c r="B11281" s="1">
        <v>45275</v>
      </c>
      <c r="C11281" s="2">
        <v>0.34766203703703707</v>
      </c>
      <c r="D11281" s="3" t="s">
        <v>1436</v>
      </c>
      <c r="E11281" s="3" t="s">
        <v>14673</v>
      </c>
      <c r="F11281" s="3" t="s">
        <v>49133</v>
      </c>
      <c r="G11281" s="3" t="s">
        <v>49134</v>
      </c>
      <c r="H11281" s="3" t="s">
        <v>49135</v>
      </c>
    </row>
    <row r="11282" spans="1:8" ht="43.5" x14ac:dyDescent="0.35">
      <c r="A11282" s="4">
        <v>23270</v>
      </c>
      <c r="B11282" s="1">
        <v>45275</v>
      </c>
      <c r="C11282" s="2">
        <v>0.34850694444444441</v>
      </c>
      <c r="D11282" s="3" t="s">
        <v>10916</v>
      </c>
      <c r="E11282" s="3" t="s">
        <v>49137</v>
      </c>
      <c r="F11282" s="3" t="s">
        <v>49136</v>
      </c>
      <c r="G11282" s="3" t="e">
        <f>-good Glycemic control control.</f>
        <v>#NAME?</v>
      </c>
      <c r="H11282" s="3" t="e">
        <f>-continue WITH medications.</f>
        <v>#NAME?</v>
      </c>
    </row>
    <row r="11283" spans="1:8" ht="72.5" x14ac:dyDescent="0.35">
      <c r="A11283" s="4">
        <v>25202</v>
      </c>
      <c r="B11283" s="1">
        <v>45275</v>
      </c>
      <c r="C11283" s="2">
        <v>0.34976851851851848</v>
      </c>
      <c r="D11283" s="3" t="s">
        <v>1403</v>
      </c>
      <c r="E11283" s="3" t="s">
        <v>49139</v>
      </c>
      <c r="F11283" s="3" t="s">
        <v>49138</v>
      </c>
      <c r="G11283" s="3" t="s">
        <v>11021</v>
      </c>
      <c r="H11283" s="3" t="s">
        <v>12717</v>
      </c>
    </row>
    <row r="11284" spans="1:8" ht="29" x14ac:dyDescent="0.35">
      <c r="A11284" s="4">
        <v>119685</v>
      </c>
      <c r="B11284" s="1">
        <v>45275</v>
      </c>
      <c r="C11284" s="2">
        <v>0.35192129629629632</v>
      </c>
      <c r="D11284" s="3" t="s">
        <v>49140</v>
      </c>
      <c r="E11284" s="3" t="s">
        <v>36848</v>
      </c>
      <c r="F11284" s="3" t="s">
        <v>49141</v>
      </c>
      <c r="G11284" s="3" t="s">
        <v>49142</v>
      </c>
      <c r="H11284" s="3" t="s">
        <v>41671</v>
      </c>
    </row>
    <row r="11285" spans="1:8" ht="232" x14ac:dyDescent="0.35">
      <c r="A11285" s="4">
        <v>13708</v>
      </c>
      <c r="B11285" s="1">
        <v>45275</v>
      </c>
      <c r="C11285" s="2">
        <v>0.35318287037037038</v>
      </c>
      <c r="D11285" s="3" t="s">
        <v>49143</v>
      </c>
      <c r="E11285" s="3" t="s">
        <v>49147</v>
      </c>
      <c r="F11285" s="3" t="s">
        <v>49144</v>
      </c>
      <c r="G11285" s="3" t="s">
        <v>49145</v>
      </c>
      <c r="H11285" s="3" t="s">
        <v>49146</v>
      </c>
    </row>
    <row r="11286" spans="1:8" x14ac:dyDescent="0.35">
      <c r="A11286" s="4">
        <v>152273</v>
      </c>
      <c r="B11286" s="1">
        <v>45275</v>
      </c>
      <c r="C11286" s="2">
        <v>0.35340277777777779</v>
      </c>
      <c r="D11286" s="3" t="s">
        <v>49148</v>
      </c>
      <c r="E11286" s="3" t="s">
        <v>49149</v>
      </c>
      <c r="F11286" s="3" t="s">
        <v>12785</v>
      </c>
      <c r="G11286" s="3" t="s">
        <v>49149</v>
      </c>
      <c r="H11286" s="3" t="s">
        <v>49150</v>
      </c>
    </row>
    <row r="11287" spans="1:8" ht="58" x14ac:dyDescent="0.35">
      <c r="A11287" s="4">
        <v>182439</v>
      </c>
      <c r="B11287" s="1">
        <v>45275</v>
      </c>
      <c r="C11287" s="2">
        <v>0.35468749999999999</v>
      </c>
      <c r="D11287" s="3" t="s">
        <v>1403</v>
      </c>
      <c r="E11287" s="3" t="s">
        <v>49154</v>
      </c>
      <c r="F11287" s="3" t="s">
        <v>49151</v>
      </c>
      <c r="G11287" s="3" t="s">
        <v>49152</v>
      </c>
      <c r="H11287" s="3" t="s">
        <v>49153</v>
      </c>
    </row>
    <row r="11288" spans="1:8" ht="101.5" x14ac:dyDescent="0.35">
      <c r="A11288" s="4">
        <v>155074</v>
      </c>
      <c r="B11288" s="1">
        <v>45275</v>
      </c>
      <c r="C11288" s="2">
        <v>0.36082175925925924</v>
      </c>
      <c r="D11288" s="3" t="s">
        <v>985</v>
      </c>
      <c r="E11288" s="3" t="s">
        <v>49157</v>
      </c>
      <c r="F11288" s="3" t="s">
        <v>49155</v>
      </c>
      <c r="G11288" s="3" t="s">
        <v>11873</v>
      </c>
      <c r="H11288" s="3" t="s">
        <v>49156</v>
      </c>
    </row>
    <row r="11289" spans="1:8" ht="116" x14ac:dyDescent="0.35">
      <c r="A11289" s="4">
        <v>24464</v>
      </c>
      <c r="B11289" s="1">
        <v>45275</v>
      </c>
      <c r="C11289" s="2">
        <v>0.36229166666666668</v>
      </c>
      <c r="D11289" s="3" t="s">
        <v>49158</v>
      </c>
      <c r="E11289" s="3" t="s">
        <v>49162</v>
      </c>
      <c r="F11289" s="3" t="s">
        <v>49159</v>
      </c>
      <c r="G11289" s="3" t="s">
        <v>49160</v>
      </c>
      <c r="H11289" s="3" t="s">
        <v>49161</v>
      </c>
    </row>
    <row r="11290" spans="1:8" ht="29" x14ac:dyDescent="0.35">
      <c r="A11290" s="4">
        <v>77716</v>
      </c>
      <c r="B11290" s="1">
        <v>45275</v>
      </c>
      <c r="C11290" s="2">
        <v>0.36531249999999998</v>
      </c>
      <c r="D11290" s="3" t="s">
        <v>49163</v>
      </c>
      <c r="E11290" s="3" t="s">
        <v>49167</v>
      </c>
      <c r="F11290" s="3" t="s">
        <v>49164</v>
      </c>
      <c r="G11290" s="3" t="s">
        <v>49165</v>
      </c>
      <c r="H11290" s="3" t="s">
        <v>49166</v>
      </c>
    </row>
    <row r="11291" spans="1:8" ht="29" x14ac:dyDescent="0.35">
      <c r="A11291" s="4">
        <v>17179</v>
      </c>
      <c r="B11291" s="1">
        <v>45275</v>
      </c>
      <c r="C11291" s="2">
        <v>0.36546296296296293</v>
      </c>
      <c r="D11291" s="3" t="s">
        <v>1403</v>
      </c>
      <c r="E11291" s="3" t="s">
        <v>49170</v>
      </c>
      <c r="F11291" s="3" t="s">
        <v>49168</v>
      </c>
      <c r="G11291" s="3" t="s">
        <v>10514</v>
      </c>
      <c r="H11291" s="3" t="s">
        <v>49169</v>
      </c>
    </row>
    <row r="11292" spans="1:8" ht="261" x14ac:dyDescent="0.35">
      <c r="A11292" s="4">
        <v>195701</v>
      </c>
      <c r="B11292" s="1">
        <v>45275</v>
      </c>
      <c r="C11292" s="2">
        <v>0.36781250000000004</v>
      </c>
      <c r="D11292" s="3" t="s">
        <v>49171</v>
      </c>
      <c r="E11292" s="3" t="s">
        <v>49174</v>
      </c>
      <c r="F11292" s="3" t="s">
        <v>49172</v>
      </c>
      <c r="G11292" s="3" t="s">
        <v>24065</v>
      </c>
      <c r="H11292" s="3" t="s">
        <v>49173</v>
      </c>
    </row>
    <row r="11293" spans="1:8" ht="29" x14ac:dyDescent="0.35">
      <c r="A11293" s="4">
        <v>134714</v>
      </c>
      <c r="B11293" s="1">
        <v>45275</v>
      </c>
      <c r="C11293" s="2">
        <v>0.36983796296296295</v>
      </c>
      <c r="D11293" s="3" t="s">
        <v>1627</v>
      </c>
      <c r="E11293" s="3" t="s">
        <v>49177</v>
      </c>
      <c r="F11293" s="3" t="s">
        <v>49175</v>
      </c>
      <c r="G11293" s="3" t="s">
        <v>11021</v>
      </c>
      <c r="H11293" s="3" t="s">
        <v>49176</v>
      </c>
    </row>
    <row r="11294" spans="1:8" ht="58" x14ac:dyDescent="0.35">
      <c r="A11294" s="4">
        <v>88701</v>
      </c>
      <c r="B11294" s="1">
        <v>45275</v>
      </c>
      <c r="C11294" s="2">
        <v>0.37018518518518517</v>
      </c>
      <c r="D11294" s="3" t="s">
        <v>10285</v>
      </c>
      <c r="E11294" s="3" t="s">
        <v>49180</v>
      </c>
      <c r="F11294" s="3" t="s">
        <v>49178</v>
      </c>
      <c r="G11294" s="3" t="s">
        <v>12133</v>
      </c>
      <c r="H11294" s="3" t="s">
        <v>49179</v>
      </c>
    </row>
    <row r="11295" spans="1:8" ht="87" x14ac:dyDescent="0.35">
      <c r="A11295" s="4">
        <v>145327</v>
      </c>
      <c r="B11295" s="1">
        <v>45275</v>
      </c>
      <c r="C11295" s="2">
        <v>0.37208333333333332</v>
      </c>
      <c r="D11295" s="3" t="s">
        <v>755</v>
      </c>
      <c r="E11295" s="3" t="s">
        <v>49184</v>
      </c>
      <c r="F11295" s="3" t="s">
        <v>49181</v>
      </c>
      <c r="G11295" s="3" t="s">
        <v>49182</v>
      </c>
      <c r="H11295" s="3" t="s">
        <v>49183</v>
      </c>
    </row>
    <row r="11296" spans="1:8" ht="261" x14ac:dyDescent="0.35">
      <c r="A11296" s="4">
        <v>45015</v>
      </c>
      <c r="B11296" s="1">
        <v>45275</v>
      </c>
      <c r="C11296" s="2">
        <v>0.37298611111111107</v>
      </c>
      <c r="D11296" s="3" t="s">
        <v>49185</v>
      </c>
      <c r="E11296" s="3" t="s">
        <v>49188</v>
      </c>
      <c r="F11296" s="3" t="s">
        <v>49186</v>
      </c>
      <c r="G11296" s="3" t="s">
        <v>10715</v>
      </c>
      <c r="H11296" s="3" t="s">
        <v>49187</v>
      </c>
    </row>
    <row r="11297" spans="1:8" ht="29" x14ac:dyDescent="0.35">
      <c r="A11297" s="4">
        <v>94954</v>
      </c>
      <c r="B11297" s="1">
        <v>45275</v>
      </c>
      <c r="C11297" s="2">
        <v>0.3743055555555555</v>
      </c>
      <c r="D11297" s="3" t="s">
        <v>49189</v>
      </c>
      <c r="E11297" s="3" t="s">
        <v>1315</v>
      </c>
      <c r="F11297" s="3" t="s">
        <v>49190</v>
      </c>
      <c r="G11297" s="3" t="s">
        <v>49191</v>
      </c>
      <c r="H11297" s="3" t="s">
        <v>49192</v>
      </c>
    </row>
    <row r="11298" spans="1:8" ht="159.5" x14ac:dyDescent="0.35">
      <c r="A11298" s="4">
        <v>38443</v>
      </c>
      <c r="B11298" s="1">
        <v>45275</v>
      </c>
      <c r="C11298" s="2">
        <v>0.37560185185185185</v>
      </c>
      <c r="D11298" s="3" t="s">
        <v>1473</v>
      </c>
      <c r="E11298" s="3" t="s">
        <v>49195</v>
      </c>
      <c r="F11298" s="3" t="s">
        <v>49193</v>
      </c>
      <c r="G11298" s="3" t="s">
        <v>11634</v>
      </c>
      <c r="H11298" s="3" t="s">
        <v>49194</v>
      </c>
    </row>
    <row r="11299" spans="1:8" ht="29" x14ac:dyDescent="0.35">
      <c r="A11299" s="4">
        <v>159219</v>
      </c>
      <c r="B11299" s="1">
        <v>45275</v>
      </c>
      <c r="C11299" s="2">
        <v>0.37693287037037032</v>
      </c>
      <c r="D11299" s="3" t="s">
        <v>1403</v>
      </c>
      <c r="E11299" s="3" t="s">
        <v>49199</v>
      </c>
      <c r="F11299" s="3" t="s">
        <v>49196</v>
      </c>
      <c r="G11299" s="3" t="s">
        <v>49197</v>
      </c>
      <c r="H11299" s="3" t="s">
        <v>49198</v>
      </c>
    </row>
    <row r="11300" spans="1:8" ht="101.5" x14ac:dyDescent="0.35">
      <c r="A11300" s="4">
        <v>132664</v>
      </c>
      <c r="B11300" s="1">
        <v>45275</v>
      </c>
      <c r="C11300" s="2">
        <v>0.37724537037037037</v>
      </c>
      <c r="D11300" s="3" t="s">
        <v>10285</v>
      </c>
      <c r="E11300" s="3" t="s">
        <v>49202</v>
      </c>
      <c r="F11300" s="3" t="s">
        <v>49200</v>
      </c>
      <c r="G11300" s="3" t="s">
        <v>12909</v>
      </c>
      <c r="H11300" s="3" t="s">
        <v>49201</v>
      </c>
    </row>
    <row r="11301" spans="1:8" ht="174" x14ac:dyDescent="0.35">
      <c r="A11301" s="4">
        <v>163279</v>
      </c>
      <c r="B11301" s="1">
        <v>45275</v>
      </c>
      <c r="C11301" s="2">
        <v>0.37732638888888892</v>
      </c>
      <c r="D11301" s="3" t="s">
        <v>49203</v>
      </c>
      <c r="E11301" s="3" t="s">
        <v>12040</v>
      </c>
      <c r="F11301" s="3" t="s">
        <v>49204</v>
      </c>
      <c r="G11301" s="3" t="s">
        <v>11732</v>
      </c>
      <c r="H11301" s="3" t="s">
        <v>49205</v>
      </c>
    </row>
    <row r="11302" spans="1:8" ht="29" x14ac:dyDescent="0.35">
      <c r="A11302" s="4">
        <v>52108</v>
      </c>
      <c r="B11302" s="1">
        <v>45275</v>
      </c>
      <c r="C11302" s="2">
        <v>0.37896990740740738</v>
      </c>
      <c r="D11302" s="3" t="s">
        <v>1933</v>
      </c>
      <c r="E11302" s="3" t="s">
        <v>39197</v>
      </c>
      <c r="F11302" s="3" t="s">
        <v>49206</v>
      </c>
      <c r="G11302" s="3" t="s">
        <v>10896</v>
      </c>
      <c r="H11302" s="3" t="s">
        <v>12399</v>
      </c>
    </row>
    <row r="11303" spans="1:8" ht="43.5" x14ac:dyDescent="0.35">
      <c r="A11303" s="4">
        <v>197635</v>
      </c>
      <c r="B11303" s="1">
        <v>45275</v>
      </c>
      <c r="C11303" s="2">
        <v>0.38026620370370368</v>
      </c>
      <c r="D11303" s="3" t="s">
        <v>755</v>
      </c>
      <c r="E11303" s="3" t="s">
        <v>49208</v>
      </c>
      <c r="F11303" s="3" t="s">
        <v>49207</v>
      </c>
      <c r="G11303" s="3" t="s">
        <v>49208</v>
      </c>
      <c r="H11303" s="3" t="s">
        <v>49209</v>
      </c>
    </row>
    <row r="11304" spans="1:8" ht="72.5" x14ac:dyDescent="0.35">
      <c r="A11304" s="4">
        <v>5093</v>
      </c>
      <c r="B11304" s="1">
        <v>45275</v>
      </c>
      <c r="C11304" s="2">
        <v>0.38141203703703702</v>
      </c>
      <c r="D11304" s="3" t="s">
        <v>10599</v>
      </c>
      <c r="E11304" s="3" t="s">
        <v>49213</v>
      </c>
      <c r="F11304" s="3" t="s">
        <v>49210</v>
      </c>
      <c r="G11304" s="3" t="s">
        <v>49211</v>
      </c>
      <c r="H11304" s="3" t="s">
        <v>49212</v>
      </c>
    </row>
    <row r="11305" spans="1:8" ht="159.5" x14ac:dyDescent="0.35">
      <c r="A11305" s="4">
        <v>139252</v>
      </c>
      <c r="B11305" s="1">
        <v>45275</v>
      </c>
      <c r="C11305" s="2">
        <v>0.38178240740740743</v>
      </c>
      <c r="D11305" s="3" t="s">
        <v>49214</v>
      </c>
      <c r="E11305" s="3" t="s">
        <v>49218</v>
      </c>
      <c r="F11305" s="3" t="s">
        <v>49215</v>
      </c>
      <c r="G11305" s="3" t="s">
        <v>49216</v>
      </c>
      <c r="H11305" s="3" t="s">
        <v>49217</v>
      </c>
    </row>
    <row r="11306" spans="1:8" ht="72.5" x14ac:dyDescent="0.35">
      <c r="A11306" s="4">
        <v>5093</v>
      </c>
      <c r="B11306" s="1">
        <v>45275</v>
      </c>
      <c r="C11306" s="2">
        <v>0.38412037037037039</v>
      </c>
      <c r="D11306" s="3" t="s">
        <v>10599</v>
      </c>
      <c r="E11306" s="3" t="s">
        <v>49213</v>
      </c>
      <c r="F11306" s="3" t="s">
        <v>49210</v>
      </c>
      <c r="G11306" s="3" t="s">
        <v>49211</v>
      </c>
      <c r="H11306" s="3" t="s">
        <v>49212</v>
      </c>
    </row>
    <row r="11307" spans="1:8" x14ac:dyDescent="0.35">
      <c r="A11307" s="4">
        <v>203254</v>
      </c>
      <c r="B11307" s="1">
        <v>45275</v>
      </c>
      <c r="C11307" s="2">
        <v>0.38468750000000002</v>
      </c>
      <c r="D11307" s="3" t="s">
        <v>49219</v>
      </c>
      <c r="E11307" s="3" t="s">
        <v>49220</v>
      </c>
      <c r="F11307" s="3" t="s">
        <v>12751</v>
      </c>
      <c r="G11307" s="3" t="s">
        <v>49220</v>
      </c>
      <c r="H11307" s="3" t="s">
        <v>49221</v>
      </c>
    </row>
    <row r="11308" spans="1:8" ht="72.5" x14ac:dyDescent="0.35">
      <c r="A11308" s="4">
        <v>204847</v>
      </c>
      <c r="B11308" s="1">
        <v>45275</v>
      </c>
      <c r="C11308" s="2">
        <v>0.3850925925925926</v>
      </c>
      <c r="D11308" s="3" t="s">
        <v>49222</v>
      </c>
      <c r="E11308" s="3" t="s">
        <v>49223</v>
      </c>
      <c r="F11308" s="3" t="s">
        <v>14440</v>
      </c>
      <c r="G11308" s="3" t="s">
        <v>49223</v>
      </c>
      <c r="H11308" s="3" t="s">
        <v>49224</v>
      </c>
    </row>
    <row r="11309" spans="1:8" ht="29" x14ac:dyDescent="0.35">
      <c r="A11309" s="4">
        <v>194504</v>
      </c>
      <c r="B11309" s="1">
        <v>45275</v>
      </c>
      <c r="C11309" s="2">
        <v>0.38724537037037038</v>
      </c>
      <c r="D11309" s="3" t="s">
        <v>10285</v>
      </c>
      <c r="E11309" s="3" t="s">
        <v>49228</v>
      </c>
      <c r="F11309" s="3" t="s">
        <v>49225</v>
      </c>
      <c r="G11309" s="3" t="s">
        <v>49226</v>
      </c>
      <c r="H11309" s="3" t="s">
        <v>49227</v>
      </c>
    </row>
    <row r="11310" spans="1:8" ht="87" x14ac:dyDescent="0.35">
      <c r="A11310" s="4">
        <v>16092</v>
      </c>
      <c r="B11310" s="1">
        <v>45275</v>
      </c>
      <c r="C11310" s="2">
        <v>0.387662037037037</v>
      </c>
      <c r="D11310" s="3" t="s">
        <v>49229</v>
      </c>
      <c r="E11310" s="3" t="s">
        <v>49231</v>
      </c>
      <c r="F11310" s="3" t="s">
        <v>49230</v>
      </c>
      <c r="G11310" s="3" t="s">
        <v>49231</v>
      </c>
      <c r="H11310" s="3" t="s">
        <v>11993</v>
      </c>
    </row>
    <row r="11311" spans="1:8" x14ac:dyDescent="0.35">
      <c r="A11311" s="4">
        <v>47733</v>
      </c>
      <c r="B11311" s="1">
        <v>45275</v>
      </c>
      <c r="C11311" s="2">
        <v>0.38966435185185189</v>
      </c>
      <c r="D11311" s="3" t="s">
        <v>49232</v>
      </c>
      <c r="E11311" s="3" t="s">
        <v>49233</v>
      </c>
      <c r="F11311" s="3" t="s">
        <v>12751</v>
      </c>
      <c r="G11311" s="3" t="s">
        <v>49233</v>
      </c>
      <c r="H11311" s="3" t="s">
        <v>49234</v>
      </c>
    </row>
    <row r="11312" spans="1:8" ht="174" x14ac:dyDescent="0.35">
      <c r="A11312" s="4">
        <v>70229</v>
      </c>
      <c r="B11312" s="1">
        <v>45275</v>
      </c>
      <c r="C11312" s="2">
        <v>0.38976851851851851</v>
      </c>
      <c r="D11312" s="3" t="s">
        <v>49235</v>
      </c>
      <c r="E11312" s="3" t="s">
        <v>12905</v>
      </c>
      <c r="F11312" s="3" t="s">
        <v>49236</v>
      </c>
      <c r="G11312" s="3" t="s">
        <v>49237</v>
      </c>
      <c r="H11312" s="3" t="s">
        <v>49238</v>
      </c>
    </row>
    <row r="11313" spans="1:8" ht="58" x14ac:dyDescent="0.35">
      <c r="A11313" s="4">
        <v>116876</v>
      </c>
      <c r="B11313" s="1">
        <v>45275</v>
      </c>
      <c r="C11313" s="2">
        <v>0.38976851851851851</v>
      </c>
      <c r="D11313" s="3" t="s">
        <v>1403</v>
      </c>
      <c r="E11313" s="3" t="s">
        <v>49242</v>
      </c>
      <c r="F11313" s="3" t="s">
        <v>49239</v>
      </c>
      <c r="G11313" s="3" t="s">
        <v>49240</v>
      </c>
      <c r="H11313" s="3" t="s">
        <v>49241</v>
      </c>
    </row>
    <row r="11314" spans="1:8" ht="43.5" x14ac:dyDescent="0.35">
      <c r="A11314" s="4">
        <v>53742</v>
      </c>
      <c r="B11314" s="1">
        <v>45275</v>
      </c>
      <c r="C11314" s="2">
        <v>0.3923611111111111</v>
      </c>
      <c r="D11314" s="3" t="s">
        <v>10285</v>
      </c>
      <c r="E11314" s="3" t="s">
        <v>49245</v>
      </c>
      <c r="F11314" s="3" t="s">
        <v>49243</v>
      </c>
      <c r="G11314" s="3" t="s">
        <v>402</v>
      </c>
      <c r="H11314" s="3" t="s">
        <v>49244</v>
      </c>
    </row>
    <row r="11315" spans="1:8" ht="130.5" x14ac:dyDescent="0.35">
      <c r="A11315" s="4">
        <v>43321</v>
      </c>
      <c r="B11315" s="1">
        <v>45275</v>
      </c>
      <c r="C11315" s="2">
        <v>0.39314814814814819</v>
      </c>
      <c r="D11315" s="3" t="s">
        <v>1403</v>
      </c>
      <c r="E11315" s="3" t="s">
        <v>49249</v>
      </c>
      <c r="F11315" s="3" t="s">
        <v>49246</v>
      </c>
      <c r="G11315" s="3" t="s">
        <v>49247</v>
      </c>
      <c r="H11315" s="3" t="s">
        <v>49248</v>
      </c>
    </row>
    <row r="11316" spans="1:8" ht="203" x14ac:dyDescent="0.35">
      <c r="A11316" s="4">
        <v>159337</v>
      </c>
      <c r="B11316" s="1">
        <v>45275</v>
      </c>
      <c r="C11316" s="2">
        <v>0.39460648148148153</v>
      </c>
      <c r="D11316" s="3" t="s">
        <v>49250</v>
      </c>
      <c r="E11316" s="3" t="s">
        <v>49254</v>
      </c>
      <c r="F11316" s="3" t="s">
        <v>49251</v>
      </c>
      <c r="G11316" s="3" t="s">
        <v>49252</v>
      </c>
      <c r="H11316" s="3" t="s">
        <v>49253</v>
      </c>
    </row>
    <row r="11317" spans="1:8" ht="29" x14ac:dyDescent="0.35">
      <c r="A11317" s="4">
        <v>1241</v>
      </c>
      <c r="B11317" s="1">
        <v>45275</v>
      </c>
      <c r="C11317" s="2">
        <v>0.39589120370370368</v>
      </c>
      <c r="D11317" s="3" t="s">
        <v>1460</v>
      </c>
      <c r="E11317" s="3" t="s">
        <v>24980</v>
      </c>
      <c r="F11317" s="3" t="s">
        <v>11646</v>
      </c>
      <c r="G11317" s="3" t="s">
        <v>24980</v>
      </c>
      <c r="H11317" s="3" t="s">
        <v>6717</v>
      </c>
    </row>
    <row r="11318" spans="1:8" ht="29" x14ac:dyDescent="0.35">
      <c r="A11318" s="4">
        <v>1241</v>
      </c>
      <c r="B11318" s="1">
        <v>45275</v>
      </c>
      <c r="C11318" s="2">
        <v>0.39611111111111108</v>
      </c>
      <c r="D11318" s="3" t="s">
        <v>1460</v>
      </c>
      <c r="E11318" s="3" t="s">
        <v>24980</v>
      </c>
      <c r="F11318" s="3" t="s">
        <v>11646</v>
      </c>
      <c r="G11318" s="3" t="s">
        <v>24980</v>
      </c>
      <c r="H11318" s="3" t="s">
        <v>6717</v>
      </c>
    </row>
    <row r="11319" spans="1:8" x14ac:dyDescent="0.35">
      <c r="A11319" s="4">
        <v>34461</v>
      </c>
      <c r="B11319" s="1">
        <v>45275</v>
      </c>
      <c r="C11319" s="2">
        <v>0.40092592592592591</v>
      </c>
      <c r="D11319" s="3" t="s">
        <v>1933</v>
      </c>
      <c r="E11319" s="3" t="s">
        <v>1065</v>
      </c>
      <c r="F11319" s="3" t="s">
        <v>49255</v>
      </c>
      <c r="G11319" s="3" t="s">
        <v>49256</v>
      </c>
      <c r="H11319" s="3" t="s">
        <v>49257</v>
      </c>
    </row>
    <row r="11320" spans="1:8" ht="116" x14ac:dyDescent="0.35">
      <c r="A11320" s="4">
        <v>41785</v>
      </c>
      <c r="B11320" s="1">
        <v>45275</v>
      </c>
      <c r="C11320" s="2">
        <v>0.40221064814814816</v>
      </c>
      <c r="D11320" s="3" t="s">
        <v>49258</v>
      </c>
      <c r="E11320" s="3" t="s">
        <v>49261</v>
      </c>
      <c r="F11320" s="3" t="s">
        <v>49259</v>
      </c>
      <c r="G11320" s="3" t="s">
        <v>14915</v>
      </c>
      <c r="H11320" s="3" t="s">
        <v>49260</v>
      </c>
    </row>
    <row r="11321" spans="1:8" ht="29" x14ac:dyDescent="0.35">
      <c r="A11321" s="4">
        <v>61506</v>
      </c>
      <c r="B11321" s="1">
        <v>45275</v>
      </c>
      <c r="C11321" s="2">
        <v>0.40421296296296294</v>
      </c>
      <c r="D11321" s="3" t="s">
        <v>49262</v>
      </c>
      <c r="E11321" s="3" t="s">
        <v>49265</v>
      </c>
      <c r="F11321" s="3" t="s">
        <v>49263</v>
      </c>
      <c r="G11321" s="3" t="s">
        <v>1315</v>
      </c>
      <c r="H11321" s="3" t="s">
        <v>49264</v>
      </c>
    </row>
    <row r="11322" spans="1:8" ht="87" x14ac:dyDescent="0.35">
      <c r="A11322" s="4">
        <v>114640</v>
      </c>
      <c r="B11322" s="1">
        <v>45275</v>
      </c>
      <c r="C11322" s="2">
        <v>0.40425925925925926</v>
      </c>
      <c r="D11322" s="3" t="s">
        <v>1460</v>
      </c>
      <c r="E11322" s="3" t="s">
        <v>25384</v>
      </c>
      <c r="F11322" s="3" t="s">
        <v>1359</v>
      </c>
      <c r="G11322" s="3" t="s">
        <v>25384</v>
      </c>
      <c r="H11322" s="3" t="s">
        <v>6717</v>
      </c>
    </row>
    <row r="11323" spans="1:8" ht="43.5" x14ac:dyDescent="0.35">
      <c r="A11323" s="4">
        <v>199841</v>
      </c>
      <c r="B11323" s="1">
        <v>45275</v>
      </c>
      <c r="C11323" s="2">
        <v>0.4070023148148148</v>
      </c>
      <c r="D11323" s="3" t="s">
        <v>49266</v>
      </c>
      <c r="E11323" s="3" t="s">
        <v>49268</v>
      </c>
      <c r="F11323" s="3" t="s">
        <v>49267</v>
      </c>
      <c r="G11323" s="3" t="s">
        <v>49268</v>
      </c>
      <c r="H11323" s="3" t="s">
        <v>49269</v>
      </c>
    </row>
    <row r="11324" spans="1:8" ht="101.5" x14ac:dyDescent="0.35">
      <c r="A11324" s="4">
        <v>161337</v>
      </c>
      <c r="B11324" s="1">
        <v>45275</v>
      </c>
      <c r="C11324" s="2">
        <v>0.4070833333333333</v>
      </c>
      <c r="D11324" s="3" t="s">
        <v>49270</v>
      </c>
      <c r="E11324" s="3" t="s">
        <v>49274</v>
      </c>
      <c r="F11324" s="3" t="s">
        <v>49271</v>
      </c>
      <c r="G11324" s="3" t="s">
        <v>49272</v>
      </c>
      <c r="H11324" s="3" t="s">
        <v>49273</v>
      </c>
    </row>
    <row r="11325" spans="1:8" x14ac:dyDescent="0.35">
      <c r="A11325" s="4">
        <v>67853</v>
      </c>
      <c r="B11325" s="1">
        <v>45275</v>
      </c>
      <c r="C11325" s="2">
        <v>0.41241898148148143</v>
      </c>
      <c r="D11325" s="3" t="s">
        <v>14514</v>
      </c>
      <c r="E11325" s="3" t="s">
        <v>12560</v>
      </c>
      <c r="F11325" s="3" t="s">
        <v>12751</v>
      </c>
      <c r="G11325" s="3" t="s">
        <v>12560</v>
      </c>
      <c r="H11325" s="3" t="s">
        <v>13626</v>
      </c>
    </row>
    <row r="11326" spans="1:8" ht="43.5" x14ac:dyDescent="0.35">
      <c r="A11326" s="4">
        <v>10267</v>
      </c>
      <c r="B11326" s="1">
        <v>45275</v>
      </c>
      <c r="C11326" s="2">
        <v>0.41552083333333334</v>
      </c>
      <c r="D11326" s="3" t="s">
        <v>49275</v>
      </c>
      <c r="E11326" s="3" t="s">
        <v>49279</v>
      </c>
      <c r="F11326" s="3" t="s">
        <v>49276</v>
      </c>
      <c r="G11326" s="3" t="s">
        <v>49277</v>
      </c>
      <c r="H11326" s="3" t="s">
        <v>49278</v>
      </c>
    </row>
    <row r="11327" spans="1:8" ht="72.5" x14ac:dyDescent="0.35">
      <c r="A11327" s="4">
        <v>145093</v>
      </c>
      <c r="B11327" s="1">
        <v>45275</v>
      </c>
      <c r="C11327" s="2">
        <v>0.41607638888888893</v>
      </c>
      <c r="D11327" s="3" t="s">
        <v>10615</v>
      </c>
      <c r="E11327" s="3" t="s">
        <v>49281</v>
      </c>
      <c r="F11327" s="3" t="s">
        <v>14353</v>
      </c>
      <c r="G11327" s="3" t="s">
        <v>49280</v>
      </c>
      <c r="H11327" s="3" t="s">
        <v>14362</v>
      </c>
    </row>
    <row r="11328" spans="1:8" ht="29" x14ac:dyDescent="0.35">
      <c r="A11328" s="4">
        <v>45529</v>
      </c>
      <c r="B11328" s="1">
        <v>45275</v>
      </c>
      <c r="C11328" s="2">
        <v>0.4169444444444444</v>
      </c>
      <c r="D11328" s="3" t="s">
        <v>49282</v>
      </c>
      <c r="E11328" s="3" t="s">
        <v>49286</v>
      </c>
      <c r="F11328" s="3" t="s">
        <v>49283</v>
      </c>
      <c r="G11328" s="3" t="s">
        <v>49284</v>
      </c>
      <c r="H11328" s="3" t="s">
        <v>49285</v>
      </c>
    </row>
    <row r="11329" spans="1:8" ht="58" x14ac:dyDescent="0.35">
      <c r="A11329" s="4">
        <v>36533</v>
      </c>
      <c r="B11329" s="1">
        <v>45275</v>
      </c>
      <c r="C11329" s="2">
        <v>0.41847222222222219</v>
      </c>
      <c r="D11329" s="3" t="s">
        <v>10285</v>
      </c>
      <c r="E11329" s="3" t="s">
        <v>49290</v>
      </c>
      <c r="F11329" s="3" t="s">
        <v>49287</v>
      </c>
      <c r="G11329" s="3" t="s">
        <v>49288</v>
      </c>
      <c r="H11329" s="3" t="s">
        <v>49289</v>
      </c>
    </row>
    <row r="11330" spans="1:8" ht="232" x14ac:dyDescent="0.35">
      <c r="A11330" s="4">
        <v>140644</v>
      </c>
      <c r="B11330" s="1">
        <v>45275</v>
      </c>
      <c r="C11330" s="2">
        <v>0.41989583333333336</v>
      </c>
      <c r="D11330" s="3" t="s">
        <v>49291</v>
      </c>
      <c r="E11330" s="3" t="s">
        <v>49295</v>
      </c>
      <c r="F11330" s="3" t="s">
        <v>49292</v>
      </c>
      <c r="G11330" s="3" t="s">
        <v>49293</v>
      </c>
      <c r="H11330" s="3" t="s">
        <v>49294</v>
      </c>
    </row>
    <row r="11331" spans="1:8" x14ac:dyDescent="0.35">
      <c r="A11331" s="4">
        <v>42476</v>
      </c>
      <c r="B11331" s="1">
        <v>45275</v>
      </c>
      <c r="C11331" s="2">
        <v>0.42297453703703702</v>
      </c>
      <c r="D11331" s="3" t="s">
        <v>1403</v>
      </c>
      <c r="E11331" s="3" t="s">
        <v>49297</v>
      </c>
      <c r="F11331" s="3" t="s">
        <v>49296</v>
      </c>
      <c r="G11331" s="3" t="s">
        <v>49297</v>
      </c>
      <c r="H11331" s="3" t="s">
        <v>49298</v>
      </c>
    </row>
    <row r="11332" spans="1:8" ht="232" x14ac:dyDescent="0.35">
      <c r="A11332" s="4">
        <v>140921</v>
      </c>
      <c r="B11332" s="1">
        <v>45275</v>
      </c>
      <c r="C11332" s="2">
        <v>0.42372685185185183</v>
      </c>
      <c r="D11332" s="3" t="s">
        <v>49299</v>
      </c>
      <c r="E11332" s="3" t="s">
        <v>49302</v>
      </c>
      <c r="F11332" s="3" t="s">
        <v>10704</v>
      </c>
      <c r="G11332" s="3" t="s">
        <v>49300</v>
      </c>
      <c r="H11332" s="3" t="s">
        <v>49301</v>
      </c>
    </row>
    <row r="11333" spans="1:8" ht="43.5" x14ac:dyDescent="0.35">
      <c r="A11333" s="4">
        <v>4755</v>
      </c>
      <c r="B11333" s="1">
        <v>45275</v>
      </c>
      <c r="C11333" s="2">
        <v>0.42644675925925929</v>
      </c>
      <c r="D11333" s="3" t="s">
        <v>167</v>
      </c>
      <c r="E11333" s="3" t="s">
        <v>49304</v>
      </c>
      <c r="F11333" s="3" t="s">
        <v>14656</v>
      </c>
      <c r="G11333" s="3" t="s">
        <v>12627</v>
      </c>
      <c r="H11333" s="3" t="s">
        <v>49303</v>
      </c>
    </row>
    <row r="11334" spans="1:8" ht="58" x14ac:dyDescent="0.35">
      <c r="A11334" s="4">
        <v>130138</v>
      </c>
      <c r="B11334" s="1">
        <v>45275</v>
      </c>
      <c r="C11334" s="2">
        <v>0.42655092592592592</v>
      </c>
      <c r="D11334" s="3" t="s">
        <v>1403</v>
      </c>
      <c r="E11334" s="3" t="s">
        <v>49308</v>
      </c>
      <c r="F11334" s="3" t="s">
        <v>49305</v>
      </c>
      <c r="G11334" s="3" t="s">
        <v>49306</v>
      </c>
      <c r="H11334" s="3" t="s">
        <v>49307</v>
      </c>
    </row>
    <row r="11335" spans="1:8" x14ac:dyDescent="0.35">
      <c r="A11335" s="4">
        <v>48820</v>
      </c>
      <c r="B11335" s="1">
        <v>45275</v>
      </c>
      <c r="C11335" s="2">
        <v>0.42704861111111114</v>
      </c>
      <c r="D11335" s="3" t="s">
        <v>12868</v>
      </c>
      <c r="E11335" s="3" t="s">
        <v>49309</v>
      </c>
      <c r="F11335" s="3" t="s">
        <v>12484</v>
      </c>
      <c r="G11335" s="3" t="s">
        <v>49309</v>
      </c>
      <c r="H11335" s="3" t="s">
        <v>13626</v>
      </c>
    </row>
    <row r="11336" spans="1:8" ht="29" x14ac:dyDescent="0.35">
      <c r="A11336" s="4">
        <v>12336</v>
      </c>
      <c r="B11336" s="1">
        <v>45275</v>
      </c>
      <c r="C11336" s="2">
        <v>0.42804398148148143</v>
      </c>
      <c r="D11336" s="3" t="s">
        <v>49310</v>
      </c>
      <c r="E11336" s="3" t="s">
        <v>49313</v>
      </c>
      <c r="F11336" s="3" t="s">
        <v>49311</v>
      </c>
      <c r="G11336" s="3" t="s">
        <v>1315</v>
      </c>
      <c r="H11336" s="3" t="s">
        <v>49312</v>
      </c>
    </row>
    <row r="11337" spans="1:8" ht="101.5" x14ac:dyDescent="0.35">
      <c r="A11337" s="4">
        <v>199410</v>
      </c>
      <c r="B11337" s="1">
        <v>45275</v>
      </c>
      <c r="C11337" s="2">
        <v>0.42829861111111112</v>
      </c>
      <c r="D11337" s="3" t="s">
        <v>49314</v>
      </c>
      <c r="E11337" s="3" t="s">
        <v>49318</v>
      </c>
      <c r="F11337" s="3" t="s">
        <v>49315</v>
      </c>
      <c r="G11337" s="3" t="s">
        <v>49316</v>
      </c>
      <c r="H11337" s="3" t="s">
        <v>49317</v>
      </c>
    </row>
    <row r="11338" spans="1:8" ht="43.5" x14ac:dyDescent="0.35">
      <c r="A11338" s="4">
        <v>134221</v>
      </c>
      <c r="B11338" s="1">
        <v>45275</v>
      </c>
      <c r="C11338" s="2">
        <v>0.43046296296296299</v>
      </c>
      <c r="D11338" s="3" t="s">
        <v>1460</v>
      </c>
      <c r="E11338" s="3" t="s">
        <v>14252</v>
      </c>
      <c r="F11338" s="3" t="s">
        <v>1359</v>
      </c>
      <c r="G11338" s="3" t="s">
        <v>14252</v>
      </c>
      <c r="H11338" s="3" t="s">
        <v>6717</v>
      </c>
    </row>
    <row r="11339" spans="1:8" x14ac:dyDescent="0.35">
      <c r="A11339" s="4">
        <v>100036</v>
      </c>
      <c r="B11339" s="1">
        <v>45275</v>
      </c>
      <c r="C11339" s="2">
        <v>0.43100694444444443</v>
      </c>
      <c r="D11339" s="3" t="s">
        <v>1933</v>
      </c>
      <c r="E11339" s="3" t="s">
        <v>14205</v>
      </c>
      <c r="F11339" s="3" t="s">
        <v>49319</v>
      </c>
      <c r="G11339" s="3" t="s">
        <v>10896</v>
      </c>
      <c r="H11339" s="3" t="s">
        <v>12343</v>
      </c>
    </row>
    <row r="11340" spans="1:8" ht="58" x14ac:dyDescent="0.35">
      <c r="A11340" s="4">
        <v>153475</v>
      </c>
      <c r="B11340" s="1">
        <v>45275</v>
      </c>
      <c r="C11340" s="2">
        <v>0.43244212962962963</v>
      </c>
      <c r="D11340" s="3" t="s">
        <v>49320</v>
      </c>
      <c r="E11340" s="3" t="s">
        <v>49323</v>
      </c>
      <c r="F11340" s="3" t="s">
        <v>49321</v>
      </c>
      <c r="G11340" s="3" t="s">
        <v>14912</v>
      </c>
      <c r="H11340" s="3" t="s">
        <v>49322</v>
      </c>
    </row>
    <row r="11341" spans="1:8" x14ac:dyDescent="0.35">
      <c r="A11341" s="4">
        <v>32981</v>
      </c>
      <c r="B11341" s="1">
        <v>45275</v>
      </c>
      <c r="C11341" s="2">
        <v>0.43326388888888889</v>
      </c>
      <c r="D11341" s="3" t="s">
        <v>167</v>
      </c>
      <c r="E11341" s="3" t="s">
        <v>49324</v>
      </c>
      <c r="F11341" s="3" t="s">
        <v>47121</v>
      </c>
      <c r="G11341" s="3" t="s">
        <v>49324</v>
      </c>
      <c r="H11341" s="3" t="s">
        <v>49325</v>
      </c>
    </row>
    <row r="11342" spans="1:8" ht="43.5" x14ac:dyDescent="0.35">
      <c r="A11342" s="4">
        <v>36809</v>
      </c>
      <c r="B11342" s="1">
        <v>45275</v>
      </c>
      <c r="C11342" s="2">
        <v>0.43525462962962963</v>
      </c>
      <c r="D11342" s="3" t="s">
        <v>49326</v>
      </c>
      <c r="E11342" s="3" t="s">
        <v>49329</v>
      </c>
      <c r="F11342" s="3" t="s">
        <v>49327</v>
      </c>
      <c r="G11342" s="3" t="s">
        <v>49328</v>
      </c>
      <c r="H11342" s="3" t="s">
        <v>12382</v>
      </c>
    </row>
    <row r="11343" spans="1:8" ht="72.5" x14ac:dyDescent="0.35">
      <c r="A11343" s="4">
        <v>188837</v>
      </c>
      <c r="B11343" s="1">
        <v>45275</v>
      </c>
      <c r="C11343" s="2">
        <v>0.43550925925925926</v>
      </c>
      <c r="D11343" s="3" t="s">
        <v>755</v>
      </c>
      <c r="E11343" s="3" t="s">
        <v>49331</v>
      </c>
      <c r="F11343" s="3" t="s">
        <v>49330</v>
      </c>
      <c r="G11343" s="3" t="s">
        <v>49331</v>
      </c>
      <c r="H11343" s="3" t="s">
        <v>49332</v>
      </c>
    </row>
    <row r="11344" spans="1:8" ht="87" x14ac:dyDescent="0.35">
      <c r="A11344" s="4">
        <v>204948</v>
      </c>
      <c r="B11344" s="1">
        <v>45275</v>
      </c>
      <c r="C11344" s="2">
        <v>0.43640046296296298</v>
      </c>
      <c r="D11344" s="3" t="s">
        <v>49333</v>
      </c>
      <c r="E11344" s="3" t="s">
        <v>37123</v>
      </c>
      <c r="F11344" s="3" t="s">
        <v>49334</v>
      </c>
      <c r="G11344" s="3" t="s">
        <v>49335</v>
      </c>
      <c r="H11344" s="3" t="s">
        <v>49336</v>
      </c>
    </row>
    <row r="11345" spans="1:8" ht="101.5" x14ac:dyDescent="0.35">
      <c r="A11345" s="4">
        <v>161094</v>
      </c>
      <c r="B11345" s="1">
        <v>45275</v>
      </c>
      <c r="C11345" s="2">
        <v>0.43652777777777779</v>
      </c>
      <c r="D11345" s="3" t="s">
        <v>49337</v>
      </c>
      <c r="E11345" s="3" t="s">
        <v>49340</v>
      </c>
      <c r="F11345" s="3" t="s">
        <v>49338</v>
      </c>
      <c r="G11345" s="3" t="s">
        <v>11732</v>
      </c>
      <c r="H11345" s="3" t="s">
        <v>49339</v>
      </c>
    </row>
    <row r="11346" spans="1:8" ht="43.5" x14ac:dyDescent="0.35">
      <c r="A11346" s="4">
        <v>49450</v>
      </c>
      <c r="B11346" s="1">
        <v>45275</v>
      </c>
      <c r="C11346" s="2">
        <v>0.4371990740740741</v>
      </c>
      <c r="D11346" s="3" t="s">
        <v>10285</v>
      </c>
      <c r="E11346" s="3" t="s">
        <v>49344</v>
      </c>
      <c r="F11346" s="3" t="s">
        <v>49341</v>
      </c>
      <c r="G11346" s="3" t="s">
        <v>49342</v>
      </c>
      <c r="H11346" s="3" t="s">
        <v>49343</v>
      </c>
    </row>
    <row r="11347" spans="1:8" ht="87" x14ac:dyDescent="0.35">
      <c r="A11347" s="4">
        <v>205801</v>
      </c>
      <c r="B11347" s="1">
        <v>45275</v>
      </c>
      <c r="C11347" s="2">
        <v>0.44017361111111114</v>
      </c>
      <c r="D11347" s="3" t="s">
        <v>49345</v>
      </c>
      <c r="E11347" s="3" t="s">
        <v>49349</v>
      </c>
      <c r="F11347" s="3" t="s">
        <v>49346</v>
      </c>
      <c r="G11347" s="3" t="s">
        <v>49347</v>
      </c>
      <c r="H11347" s="3" t="s">
        <v>49348</v>
      </c>
    </row>
    <row r="11348" spans="1:8" ht="29" x14ac:dyDescent="0.35">
      <c r="A11348" s="4">
        <v>204814</v>
      </c>
      <c r="B11348" s="1">
        <v>45275</v>
      </c>
      <c r="C11348" s="2">
        <v>0.44175925925925924</v>
      </c>
      <c r="D11348" s="3" t="s">
        <v>1460</v>
      </c>
      <c r="E11348" s="3" t="s">
        <v>49350</v>
      </c>
      <c r="F11348" s="3" t="s">
        <v>1359</v>
      </c>
      <c r="G11348" s="3" t="s">
        <v>49350</v>
      </c>
      <c r="H11348" s="3" t="s">
        <v>6717</v>
      </c>
    </row>
    <row r="11349" spans="1:8" ht="58" x14ac:dyDescent="0.35">
      <c r="A11349" s="4">
        <v>182222</v>
      </c>
      <c r="B11349" s="1">
        <v>45275</v>
      </c>
      <c r="C11349" s="2">
        <v>0.44238425925925928</v>
      </c>
      <c r="D11349" s="3" t="s">
        <v>49351</v>
      </c>
      <c r="E11349" s="3" t="s">
        <v>49355</v>
      </c>
      <c r="F11349" s="3" t="s">
        <v>49352</v>
      </c>
      <c r="G11349" s="3" t="s">
        <v>49353</v>
      </c>
      <c r="H11349" s="3" t="s">
        <v>49354</v>
      </c>
    </row>
    <row r="11350" spans="1:8" ht="29" x14ac:dyDescent="0.35">
      <c r="A11350" s="4">
        <v>150112</v>
      </c>
      <c r="B11350" s="1">
        <v>45275</v>
      </c>
      <c r="C11350" s="2">
        <v>0.44274305555555554</v>
      </c>
      <c r="D11350" s="3" t="s">
        <v>10285</v>
      </c>
      <c r="E11350" s="3" t="s">
        <v>49358</v>
      </c>
      <c r="F11350" s="3" t="s">
        <v>49356</v>
      </c>
      <c r="G11350" s="3" t="s">
        <v>10402</v>
      </c>
      <c r="H11350" s="3" t="s">
        <v>49357</v>
      </c>
    </row>
    <row r="11351" spans="1:8" ht="29" x14ac:dyDescent="0.35">
      <c r="A11351" s="4">
        <v>47980</v>
      </c>
      <c r="B11351" s="1">
        <v>45275</v>
      </c>
      <c r="C11351" s="2">
        <v>0.44361111111111112</v>
      </c>
      <c r="D11351" s="3" t="s">
        <v>49359</v>
      </c>
      <c r="E11351" s="3" t="s">
        <v>49363</v>
      </c>
      <c r="F11351" s="3" t="s">
        <v>49360</v>
      </c>
      <c r="G11351" s="3" t="s">
        <v>49361</v>
      </c>
      <c r="H11351" s="3" t="s">
        <v>49362</v>
      </c>
    </row>
    <row r="11352" spans="1:8" ht="130.5" x14ac:dyDescent="0.35">
      <c r="A11352" s="4">
        <v>34137</v>
      </c>
      <c r="B11352" s="1">
        <v>45275</v>
      </c>
      <c r="C11352" s="2">
        <v>0.44513888888888892</v>
      </c>
      <c r="D11352" s="3" t="s">
        <v>49364</v>
      </c>
      <c r="E11352" s="3" t="s">
        <v>49366</v>
      </c>
      <c r="F11352" s="3" t="s">
        <v>12068</v>
      </c>
      <c r="G11352" s="3" t="s">
        <v>11732</v>
      </c>
      <c r="H11352" s="3" t="s">
        <v>49365</v>
      </c>
    </row>
    <row r="11353" spans="1:8" x14ac:dyDescent="0.35">
      <c r="A11353" s="4">
        <v>40422</v>
      </c>
      <c r="B11353" s="1">
        <v>45275</v>
      </c>
      <c r="C11353" s="2">
        <v>0.44534722222222217</v>
      </c>
      <c r="D11353" s="3" t="s">
        <v>12295</v>
      </c>
      <c r="E11353" s="3" t="s">
        <v>49367</v>
      </c>
      <c r="F11353" s="3" t="s">
        <v>12751</v>
      </c>
      <c r="G11353" s="3" t="s">
        <v>49367</v>
      </c>
      <c r="H11353" s="3" t="s">
        <v>49368</v>
      </c>
    </row>
    <row r="11354" spans="1:8" ht="29" x14ac:dyDescent="0.35">
      <c r="A11354" s="4">
        <v>122576</v>
      </c>
      <c r="B11354" s="1">
        <v>45275</v>
      </c>
      <c r="C11354" s="2">
        <v>0.44581018518518517</v>
      </c>
      <c r="D11354" s="3" t="s">
        <v>49369</v>
      </c>
      <c r="E11354" s="3" t="s">
        <v>10744</v>
      </c>
      <c r="F11354" s="3" t="s">
        <v>49370</v>
      </c>
      <c r="G11354" s="3" t="s">
        <v>49371</v>
      </c>
      <c r="H11354" s="3" t="s">
        <v>13947</v>
      </c>
    </row>
    <row r="11355" spans="1:8" ht="29" x14ac:dyDescent="0.35">
      <c r="A11355" s="4">
        <v>189531</v>
      </c>
      <c r="B11355" s="1">
        <v>45275</v>
      </c>
      <c r="C11355" s="2">
        <v>0.44603009259259258</v>
      </c>
      <c r="D11355" s="3" t="s">
        <v>49372</v>
      </c>
      <c r="E11355" s="3" t="s">
        <v>49376</v>
      </c>
      <c r="F11355" s="3" t="s">
        <v>49373</v>
      </c>
      <c r="G11355" s="3" t="s">
        <v>49374</v>
      </c>
      <c r="H11355" s="3" t="s">
        <v>49375</v>
      </c>
    </row>
    <row r="11356" spans="1:8" ht="58" x14ac:dyDescent="0.35">
      <c r="A11356" s="4">
        <v>40961</v>
      </c>
      <c r="B11356" s="1">
        <v>45275</v>
      </c>
      <c r="C11356" s="2">
        <v>0.44687499999999997</v>
      </c>
      <c r="D11356" s="3" t="s">
        <v>49377</v>
      </c>
      <c r="E11356" s="3" t="s">
        <v>49380</v>
      </c>
      <c r="F11356" s="3" t="s">
        <v>49378</v>
      </c>
      <c r="G11356" s="3" t="s">
        <v>15588</v>
      </c>
      <c r="H11356" s="3" t="s">
        <v>49379</v>
      </c>
    </row>
    <row r="11357" spans="1:8" ht="72.5" x14ac:dyDescent="0.35">
      <c r="A11357" s="4">
        <v>159487</v>
      </c>
      <c r="B11357" s="1">
        <v>45275</v>
      </c>
      <c r="C11357" s="2">
        <v>0.44696759259259261</v>
      </c>
      <c r="D11357" s="3" t="s">
        <v>49381</v>
      </c>
      <c r="E11357" s="3" t="s">
        <v>49385</v>
      </c>
      <c r="F11357" s="3" t="s">
        <v>49382</v>
      </c>
      <c r="G11357" s="3" t="s">
        <v>49383</v>
      </c>
      <c r="H11357" s="3" t="s">
        <v>49384</v>
      </c>
    </row>
    <row r="11358" spans="1:8" ht="72.5" x14ac:dyDescent="0.35">
      <c r="A11358" s="4">
        <v>163031</v>
      </c>
      <c r="B11358" s="1">
        <v>45275</v>
      </c>
      <c r="C11358" s="2">
        <v>0.44848379629629626</v>
      </c>
      <c r="D11358" s="3" t="s">
        <v>49386</v>
      </c>
      <c r="E11358" s="3" t="s">
        <v>49389</v>
      </c>
      <c r="F11358" s="3" t="s">
        <v>49387</v>
      </c>
      <c r="G11358" s="3" t="s">
        <v>11914</v>
      </c>
      <c r="H11358" s="3" t="s">
        <v>49388</v>
      </c>
    </row>
    <row r="11359" spans="1:8" ht="101.5" x14ac:dyDescent="0.35">
      <c r="A11359" s="4">
        <v>191016</v>
      </c>
      <c r="B11359" s="1">
        <v>45275</v>
      </c>
      <c r="C11359" s="2">
        <v>0.45101851851851849</v>
      </c>
      <c r="D11359" s="3" t="s">
        <v>49390</v>
      </c>
      <c r="E11359" s="3" t="s">
        <v>49394</v>
      </c>
      <c r="F11359" s="3" t="s">
        <v>49391</v>
      </c>
      <c r="G11359" s="3" t="s">
        <v>49392</v>
      </c>
      <c r="H11359" s="3" t="s">
        <v>49393</v>
      </c>
    </row>
    <row r="11360" spans="1:8" ht="72.5" x14ac:dyDescent="0.35">
      <c r="A11360" s="4">
        <v>187198</v>
      </c>
      <c r="B11360" s="1">
        <v>45275</v>
      </c>
      <c r="C11360" s="2">
        <v>0.45122685185185185</v>
      </c>
      <c r="D11360" s="3" t="s">
        <v>1460</v>
      </c>
      <c r="E11360" s="3" t="s">
        <v>33033</v>
      </c>
      <c r="F11360" s="3" t="s">
        <v>1359</v>
      </c>
      <c r="G11360" s="3" t="s">
        <v>33033</v>
      </c>
      <c r="H11360" s="3" t="s">
        <v>6717</v>
      </c>
    </row>
    <row r="11361" spans="1:8" ht="58" x14ac:dyDescent="0.35">
      <c r="A11361" s="4">
        <v>37031</v>
      </c>
      <c r="B11361" s="1">
        <v>45275</v>
      </c>
      <c r="C11361" s="2">
        <v>0.45171296296296298</v>
      </c>
      <c r="D11361" s="3" t="s">
        <v>49395</v>
      </c>
      <c r="E11361" s="3" t="s">
        <v>49399</v>
      </c>
      <c r="F11361" s="3" t="s">
        <v>49396</v>
      </c>
      <c r="G11361" s="3" t="s">
        <v>49397</v>
      </c>
      <c r="H11361" s="3" t="s">
        <v>49398</v>
      </c>
    </row>
    <row r="11362" spans="1:8" ht="43.5" x14ac:dyDescent="0.35">
      <c r="A11362" s="4">
        <v>203078</v>
      </c>
      <c r="B11362" s="1">
        <v>45275</v>
      </c>
      <c r="C11362" s="2">
        <v>0.4533564814814815</v>
      </c>
      <c r="D11362" s="3" t="s">
        <v>10412</v>
      </c>
      <c r="E11362" s="3" t="s">
        <v>49401</v>
      </c>
      <c r="F11362" s="3" t="s">
        <v>1800</v>
      </c>
      <c r="G11362" s="3" t="s">
        <v>14503</v>
      </c>
      <c r="H11362" s="3" t="s">
        <v>49400</v>
      </c>
    </row>
    <row r="11363" spans="1:8" ht="58" x14ac:dyDescent="0.35">
      <c r="A11363" s="4">
        <v>70524</v>
      </c>
      <c r="B11363" s="1">
        <v>45275</v>
      </c>
      <c r="C11363" s="2">
        <v>0.45416666666666666</v>
      </c>
      <c r="D11363" s="3" t="s">
        <v>167</v>
      </c>
      <c r="E11363" s="3" t="s">
        <v>49404</v>
      </c>
      <c r="F11363" s="3" t="s">
        <v>49402</v>
      </c>
      <c r="G11363" s="3" t="s">
        <v>49403</v>
      </c>
      <c r="H11363" s="3" t="s">
        <v>47890</v>
      </c>
    </row>
    <row r="11364" spans="1:8" ht="43.5" x14ac:dyDescent="0.35">
      <c r="A11364" s="4">
        <v>42297</v>
      </c>
      <c r="B11364" s="1">
        <v>45275</v>
      </c>
      <c r="C11364" s="2">
        <v>0.45528935185185188</v>
      </c>
      <c r="D11364" s="3" t="s">
        <v>1403</v>
      </c>
      <c r="E11364" s="3" t="s">
        <v>49407</v>
      </c>
      <c r="F11364" s="3" t="s">
        <v>49405</v>
      </c>
      <c r="G11364" s="3" t="s">
        <v>13862</v>
      </c>
      <c r="H11364" s="3" t="s">
        <v>49406</v>
      </c>
    </row>
    <row r="11365" spans="1:8" ht="29" x14ac:dyDescent="0.35">
      <c r="A11365" s="4">
        <v>34150</v>
      </c>
      <c r="B11365" s="1">
        <v>45275</v>
      </c>
      <c r="C11365" s="2">
        <v>0.45790509259259254</v>
      </c>
      <c r="D11365" s="3" t="s">
        <v>49408</v>
      </c>
      <c r="E11365" s="3" t="s">
        <v>11267</v>
      </c>
      <c r="F11365" s="3" t="s">
        <v>14607</v>
      </c>
      <c r="G11365" s="3" t="s">
        <v>49409</v>
      </c>
      <c r="H11365" s="3" t="s">
        <v>49410</v>
      </c>
    </row>
    <row r="11366" spans="1:8" ht="29" x14ac:dyDescent="0.35">
      <c r="A11366" s="4">
        <v>46244</v>
      </c>
      <c r="B11366" s="1">
        <v>45275</v>
      </c>
      <c r="C11366" s="2">
        <v>0.46028935185185182</v>
      </c>
      <c r="D11366" s="3" t="s">
        <v>12078</v>
      </c>
      <c r="E11366" s="3" t="s">
        <v>49413</v>
      </c>
      <c r="F11366" s="3" t="s">
        <v>49411</v>
      </c>
      <c r="G11366" s="3" t="s">
        <v>11378</v>
      </c>
      <c r="H11366" s="3" t="s">
        <v>49412</v>
      </c>
    </row>
    <row r="11367" spans="1:8" x14ac:dyDescent="0.35">
      <c r="A11367" s="4">
        <v>45626</v>
      </c>
      <c r="B11367" s="1">
        <v>45275</v>
      </c>
      <c r="C11367" s="2">
        <v>0.46092592592592596</v>
      </c>
      <c r="D11367" s="3" t="s">
        <v>1403</v>
      </c>
      <c r="E11367" s="3" t="s">
        <v>12018</v>
      </c>
      <c r="F11367" s="3" t="s">
        <v>12830</v>
      </c>
      <c r="G11367" s="3" t="s">
        <v>11850</v>
      </c>
      <c r="H11367" s="3" t="s">
        <v>13626</v>
      </c>
    </row>
    <row r="11368" spans="1:8" x14ac:dyDescent="0.35">
      <c r="A11368" s="4">
        <v>153475</v>
      </c>
      <c r="B11368" s="1">
        <v>45275</v>
      </c>
      <c r="C11368" s="2">
        <v>0.46252314814814816</v>
      </c>
      <c r="D11368" s="3" t="s">
        <v>755</v>
      </c>
      <c r="E11368" s="3" t="s">
        <v>49414</v>
      </c>
      <c r="F11368" s="3" t="s">
        <v>10720</v>
      </c>
      <c r="G11368" s="3" t="s">
        <v>49414</v>
      </c>
      <c r="H11368" s="3" t="s">
        <v>49415</v>
      </c>
    </row>
    <row r="11369" spans="1:8" ht="29" x14ac:dyDescent="0.35">
      <c r="A11369" s="4">
        <v>186984</v>
      </c>
      <c r="B11369" s="1">
        <v>45275</v>
      </c>
      <c r="C11369" s="2">
        <v>0.46408564814814812</v>
      </c>
      <c r="D11369" s="3" t="s">
        <v>755</v>
      </c>
      <c r="E11369" s="3" t="s">
        <v>46124</v>
      </c>
      <c r="F11369" s="3" t="s">
        <v>49416</v>
      </c>
      <c r="G11369" s="3" t="s">
        <v>10879</v>
      </c>
      <c r="H11369" s="3" t="s">
        <v>49417</v>
      </c>
    </row>
    <row r="11370" spans="1:8" ht="188.5" x14ac:dyDescent="0.35">
      <c r="A11370" s="4">
        <v>66072</v>
      </c>
      <c r="B11370" s="1">
        <v>45275</v>
      </c>
      <c r="C11370" s="2">
        <v>0.46539351851851851</v>
      </c>
      <c r="D11370" s="3" t="s">
        <v>49418</v>
      </c>
      <c r="E11370" s="3" t="s">
        <v>11267</v>
      </c>
      <c r="F11370" s="3" t="s">
        <v>49419</v>
      </c>
      <c r="G11370" s="3" t="s">
        <v>49420</v>
      </c>
      <c r="H11370" s="3" t="s">
        <v>49421</v>
      </c>
    </row>
    <row r="11371" spans="1:8" ht="101.5" x14ac:dyDescent="0.35">
      <c r="A11371" s="4">
        <v>43171</v>
      </c>
      <c r="B11371" s="1">
        <v>45275</v>
      </c>
      <c r="C11371" s="2">
        <v>0.46674768518518522</v>
      </c>
      <c r="D11371" s="3" t="s">
        <v>1460</v>
      </c>
      <c r="E11371" s="3" t="s">
        <v>15365</v>
      </c>
      <c r="F11371" s="3" t="s">
        <v>1359</v>
      </c>
      <c r="G11371" s="3" t="s">
        <v>15365</v>
      </c>
      <c r="H11371" s="3" t="s">
        <v>6717</v>
      </c>
    </row>
    <row r="11372" spans="1:8" ht="43.5" x14ac:dyDescent="0.35">
      <c r="A11372" s="4">
        <v>41013</v>
      </c>
      <c r="B11372" s="1">
        <v>45275</v>
      </c>
      <c r="C11372" s="2">
        <v>0.46694444444444444</v>
      </c>
      <c r="D11372" s="3" t="s">
        <v>167</v>
      </c>
      <c r="E11372" s="3" t="s">
        <v>49425</v>
      </c>
      <c r="F11372" s="3" t="s">
        <v>49422</v>
      </c>
      <c r="G11372" s="3" t="s">
        <v>49423</v>
      </c>
      <c r="H11372" s="3" t="s">
        <v>49424</v>
      </c>
    </row>
    <row r="11373" spans="1:8" ht="43.5" x14ac:dyDescent="0.35">
      <c r="A11373" s="4">
        <v>198488</v>
      </c>
      <c r="B11373" s="1">
        <v>45275</v>
      </c>
      <c r="C11373" s="2">
        <v>0.46818287037037037</v>
      </c>
      <c r="D11373" s="3" t="s">
        <v>15155</v>
      </c>
      <c r="E11373" s="3" t="s">
        <v>49429</v>
      </c>
      <c r="F11373" s="3" t="s">
        <v>49426</v>
      </c>
      <c r="G11373" s="3" t="s">
        <v>49427</v>
      </c>
      <c r="H11373" s="3" t="s">
        <v>49428</v>
      </c>
    </row>
    <row r="11374" spans="1:8" ht="29" x14ac:dyDescent="0.35">
      <c r="A11374" s="4">
        <v>207224</v>
      </c>
      <c r="B11374" s="1">
        <v>45275</v>
      </c>
      <c r="C11374" s="2">
        <v>0.47336805555555556</v>
      </c>
      <c r="D11374" s="3" t="s">
        <v>49430</v>
      </c>
      <c r="E11374" s="3" t="s">
        <v>49432</v>
      </c>
      <c r="F11374" s="3" t="s">
        <v>49431</v>
      </c>
      <c r="G11374" s="3" t="s">
        <v>45577</v>
      </c>
      <c r="H11374" s="3" t="s">
        <v>11731</v>
      </c>
    </row>
    <row r="11375" spans="1:8" ht="29" x14ac:dyDescent="0.35">
      <c r="A11375" s="4">
        <v>211203</v>
      </c>
      <c r="B11375" s="1">
        <v>45275</v>
      </c>
      <c r="C11375" s="2">
        <v>0.47471064814814817</v>
      </c>
      <c r="D11375" s="3" t="s">
        <v>49433</v>
      </c>
      <c r="E11375" s="3" t="s">
        <v>49435</v>
      </c>
      <c r="F11375" s="3" t="s">
        <v>49434</v>
      </c>
      <c r="G11375" s="3" t="s">
        <v>49435</v>
      </c>
      <c r="H11375" s="3" t="s">
        <v>49436</v>
      </c>
    </row>
    <row r="11376" spans="1:8" ht="72.5" x14ac:dyDescent="0.35">
      <c r="A11376" s="4">
        <v>41531</v>
      </c>
      <c r="B11376" s="1">
        <v>45275</v>
      </c>
      <c r="C11376" s="2">
        <v>0.47810185185185183</v>
      </c>
      <c r="D11376" s="3" t="s">
        <v>49437</v>
      </c>
      <c r="E11376" s="3" t="s">
        <v>49441</v>
      </c>
      <c r="F11376" s="3" t="s">
        <v>49438</v>
      </c>
      <c r="G11376" s="3" t="s">
        <v>49439</v>
      </c>
      <c r="H11376" s="3" t="s">
        <v>49440</v>
      </c>
    </row>
    <row r="11377" spans="1:8" ht="29" x14ac:dyDescent="0.35">
      <c r="A11377" s="4">
        <v>180555</v>
      </c>
      <c r="B11377" s="1">
        <v>45275</v>
      </c>
      <c r="C11377" s="2">
        <v>0.4808912037037037</v>
      </c>
      <c r="D11377" s="3" t="s">
        <v>755</v>
      </c>
      <c r="E11377" s="3" t="s">
        <v>35762</v>
      </c>
      <c r="F11377" s="3" t="s">
        <v>49442</v>
      </c>
      <c r="G11377" s="3" t="s">
        <v>1097</v>
      </c>
      <c r="H11377" s="3" t="s">
        <v>11731</v>
      </c>
    </row>
    <row r="11378" spans="1:8" ht="58" x14ac:dyDescent="0.35">
      <c r="A11378" s="4">
        <v>52078</v>
      </c>
      <c r="B11378" s="1">
        <v>45275</v>
      </c>
      <c r="C11378" s="2">
        <v>0.48321759259259256</v>
      </c>
      <c r="D11378" s="3" t="s">
        <v>10412</v>
      </c>
      <c r="E11378" s="3" t="s">
        <v>49446</v>
      </c>
      <c r="F11378" s="3" t="s">
        <v>49443</v>
      </c>
      <c r="G11378" s="3" t="s">
        <v>49444</v>
      </c>
      <c r="H11378" s="3" t="s">
        <v>49445</v>
      </c>
    </row>
    <row r="11379" spans="1:8" ht="29" x14ac:dyDescent="0.35">
      <c r="A11379" s="4">
        <v>189359</v>
      </c>
      <c r="B11379" s="1">
        <v>45275</v>
      </c>
      <c r="C11379" s="2">
        <v>0.48770833333333335</v>
      </c>
      <c r="D11379" s="3" t="s">
        <v>755</v>
      </c>
      <c r="E11379" s="3" t="s">
        <v>37089</v>
      </c>
      <c r="F11379" s="3" t="s">
        <v>11573</v>
      </c>
      <c r="G11379" s="3" t="s">
        <v>37089</v>
      </c>
      <c r="H11379" s="3" t="s">
        <v>11731</v>
      </c>
    </row>
    <row r="11380" spans="1:8" ht="29" x14ac:dyDescent="0.35">
      <c r="A11380" s="4">
        <v>149242</v>
      </c>
      <c r="B11380" s="1">
        <v>45275</v>
      </c>
      <c r="C11380" s="2">
        <v>0.48861111111111111</v>
      </c>
      <c r="D11380" s="3" t="s">
        <v>10644</v>
      </c>
      <c r="E11380" s="3" t="s">
        <v>49449</v>
      </c>
      <c r="F11380" s="3" t="s">
        <v>49447</v>
      </c>
      <c r="G11380" s="3" t="s">
        <v>49448</v>
      </c>
      <c r="H11380" s="3" t="s">
        <v>12891</v>
      </c>
    </row>
    <row r="11381" spans="1:8" ht="101.5" x14ac:dyDescent="0.35">
      <c r="A11381" s="4">
        <v>202847</v>
      </c>
      <c r="B11381" s="1">
        <v>45275</v>
      </c>
      <c r="C11381" s="2">
        <v>0.48932870370370374</v>
      </c>
      <c r="D11381" s="3" t="s">
        <v>10412</v>
      </c>
      <c r="E11381" s="3" t="s">
        <v>49453</v>
      </c>
      <c r="F11381" s="3" t="s">
        <v>49450</v>
      </c>
      <c r="G11381" s="3" t="s">
        <v>49451</v>
      </c>
      <c r="H11381" s="3" t="s">
        <v>49452</v>
      </c>
    </row>
    <row r="11382" spans="1:8" ht="58" x14ac:dyDescent="0.35">
      <c r="A11382" s="4">
        <v>39845</v>
      </c>
      <c r="B11382" s="1">
        <v>45275</v>
      </c>
      <c r="C11382" s="2">
        <v>0.49319444444444444</v>
      </c>
      <c r="D11382" s="3" t="s">
        <v>49454</v>
      </c>
      <c r="E11382" s="3" t="s">
        <v>12878</v>
      </c>
      <c r="F11382" s="3" t="s">
        <v>49455</v>
      </c>
      <c r="G11382" s="3" t="s">
        <v>49456</v>
      </c>
      <c r="H11382" s="3" t="s">
        <v>49457</v>
      </c>
    </row>
    <row r="11383" spans="1:8" ht="29" x14ac:dyDescent="0.35">
      <c r="A11383" s="4">
        <v>25953</v>
      </c>
      <c r="B11383" s="1">
        <v>45275</v>
      </c>
      <c r="C11383" s="2">
        <v>0.49355324074074075</v>
      </c>
      <c r="D11383" s="3" t="s">
        <v>49458</v>
      </c>
      <c r="E11383" s="3" t="s">
        <v>49462</v>
      </c>
      <c r="F11383" s="3" t="s">
        <v>49459</v>
      </c>
      <c r="G11383" s="3" t="s">
        <v>49460</v>
      </c>
      <c r="H11383" s="3" t="s">
        <v>49461</v>
      </c>
    </row>
    <row r="11384" spans="1:8" ht="58" x14ac:dyDescent="0.35">
      <c r="A11384" s="4">
        <v>164606</v>
      </c>
      <c r="B11384" s="1">
        <v>45275</v>
      </c>
      <c r="C11384" s="2">
        <v>0.4967361111111111</v>
      </c>
      <c r="D11384" s="3" t="s">
        <v>49463</v>
      </c>
      <c r="E11384" s="3" t="s">
        <v>49467</v>
      </c>
      <c r="F11384" s="3" t="s">
        <v>49464</v>
      </c>
      <c r="G11384" s="3" t="s">
        <v>49465</v>
      </c>
      <c r="H11384" s="3" t="s">
        <v>49466</v>
      </c>
    </row>
    <row r="11385" spans="1:8" ht="116" x14ac:dyDescent="0.35">
      <c r="A11385" s="4">
        <v>176635</v>
      </c>
      <c r="B11385" s="1">
        <v>45275</v>
      </c>
      <c r="C11385" s="2">
        <v>0.49717592592592591</v>
      </c>
      <c r="D11385" s="3" t="s">
        <v>1460</v>
      </c>
      <c r="E11385" s="3" t="s">
        <v>49468</v>
      </c>
      <c r="F11385" s="3" t="s">
        <v>1359</v>
      </c>
      <c r="G11385" s="3" t="s">
        <v>49468</v>
      </c>
      <c r="H11385" s="3" t="s">
        <v>6717</v>
      </c>
    </row>
    <row r="11386" spans="1:8" ht="43.5" x14ac:dyDescent="0.35">
      <c r="A11386" s="4">
        <v>168992</v>
      </c>
      <c r="B11386" s="1">
        <v>45275</v>
      </c>
      <c r="C11386" s="2">
        <v>0.49718749999999995</v>
      </c>
      <c r="D11386" s="3" t="s">
        <v>755</v>
      </c>
      <c r="E11386" s="3" t="s">
        <v>36979</v>
      </c>
      <c r="F11386" s="3" t="s">
        <v>49469</v>
      </c>
      <c r="G11386" s="3" t="s">
        <v>49470</v>
      </c>
      <c r="H11386" s="3" t="s">
        <v>47890</v>
      </c>
    </row>
    <row r="11387" spans="1:8" ht="43.5" x14ac:dyDescent="0.35">
      <c r="A11387" s="4">
        <v>92854</v>
      </c>
      <c r="B11387" s="1">
        <v>45275</v>
      </c>
      <c r="C11387" s="2">
        <v>0.49770833333333336</v>
      </c>
      <c r="D11387" s="3" t="s">
        <v>10412</v>
      </c>
      <c r="E11387" s="3" t="s">
        <v>13837</v>
      </c>
      <c r="F11387" s="3" t="s">
        <v>49471</v>
      </c>
      <c r="G11387" s="3" t="s">
        <v>14002</v>
      </c>
      <c r="H11387" s="3" t="s">
        <v>49472</v>
      </c>
    </row>
    <row r="11388" spans="1:8" ht="130.5" x14ac:dyDescent="0.35">
      <c r="A11388" s="4">
        <v>120104</v>
      </c>
      <c r="B11388" s="1">
        <v>45275</v>
      </c>
      <c r="C11388" s="2">
        <v>0.50079861111111112</v>
      </c>
      <c r="D11388" s="3" t="s">
        <v>49473</v>
      </c>
      <c r="E11388" s="3" t="s">
        <v>13132</v>
      </c>
      <c r="F11388" s="3" t="s">
        <v>12068</v>
      </c>
      <c r="G11388" s="3" t="s">
        <v>951</v>
      </c>
      <c r="H11388" s="3" t="s">
        <v>49474</v>
      </c>
    </row>
    <row r="11389" spans="1:8" ht="58" x14ac:dyDescent="0.35">
      <c r="A11389" s="4">
        <v>38154</v>
      </c>
      <c r="B11389" s="1">
        <v>45275</v>
      </c>
      <c r="C11389" s="2">
        <v>0.50430555555555556</v>
      </c>
      <c r="D11389" s="3" t="s">
        <v>49475</v>
      </c>
      <c r="E11389" s="3" t="s">
        <v>14317</v>
      </c>
      <c r="F11389" s="3" t="s">
        <v>49476</v>
      </c>
      <c r="G11389" s="3" t="s">
        <v>49477</v>
      </c>
      <c r="H11389" s="3" t="s">
        <v>49478</v>
      </c>
    </row>
    <row r="11390" spans="1:8" x14ac:dyDescent="0.35">
      <c r="A11390" s="4">
        <v>41803</v>
      </c>
      <c r="B11390" s="1">
        <v>45275</v>
      </c>
      <c r="C11390" s="2">
        <v>0.50434027777777779</v>
      </c>
      <c r="D11390" s="3" t="s">
        <v>12833</v>
      </c>
      <c r="E11390" s="3" t="s">
        <v>12296</v>
      </c>
      <c r="F11390" s="3" t="s">
        <v>12785</v>
      </c>
      <c r="G11390" s="3" t="s">
        <v>11951</v>
      </c>
      <c r="H11390" s="3" t="s">
        <v>12248</v>
      </c>
    </row>
    <row r="11391" spans="1:8" ht="43.5" x14ac:dyDescent="0.35">
      <c r="A11391" s="4">
        <v>208283</v>
      </c>
      <c r="B11391" s="1">
        <v>45275</v>
      </c>
      <c r="C11391" s="2">
        <v>0.50501157407407404</v>
      </c>
      <c r="D11391" s="3" t="s">
        <v>10412</v>
      </c>
      <c r="E11391" s="3" t="s">
        <v>49481</v>
      </c>
      <c r="F11391" s="3" t="s">
        <v>49479</v>
      </c>
      <c r="G11391" s="3" t="s">
        <v>14503</v>
      </c>
      <c r="H11391" s="3" t="s">
        <v>49480</v>
      </c>
    </row>
    <row r="11392" spans="1:8" ht="58" x14ac:dyDescent="0.35">
      <c r="A11392" s="4">
        <v>207595</v>
      </c>
      <c r="B11392" s="1">
        <v>45275</v>
      </c>
      <c r="C11392" s="2">
        <v>0.50665509259259256</v>
      </c>
      <c r="D11392" s="3" t="s">
        <v>349</v>
      </c>
      <c r="E11392" s="3" t="s">
        <v>49484</v>
      </c>
      <c r="F11392" s="3" t="s">
        <v>49482</v>
      </c>
      <c r="G11392" s="3" t="s">
        <v>12723</v>
      </c>
      <c r="H11392" s="3" t="s">
        <v>49483</v>
      </c>
    </row>
    <row r="11393" spans="1:8" ht="29" x14ac:dyDescent="0.35">
      <c r="A11393" s="4">
        <v>47727</v>
      </c>
      <c r="B11393" s="1">
        <v>45275</v>
      </c>
      <c r="C11393" s="2">
        <v>0.5122916666666667</v>
      </c>
      <c r="D11393" s="3" t="s">
        <v>49485</v>
      </c>
      <c r="E11393" s="3" t="s">
        <v>49488</v>
      </c>
      <c r="F11393" s="3" t="s">
        <v>49486</v>
      </c>
      <c r="G11393" s="3" t="s">
        <v>1494</v>
      </c>
      <c r="H11393" s="3" t="s">
        <v>49487</v>
      </c>
    </row>
    <row r="11394" spans="1:8" ht="43.5" x14ac:dyDescent="0.35">
      <c r="A11394" s="4">
        <v>197722</v>
      </c>
      <c r="B11394" s="1">
        <v>45275</v>
      </c>
      <c r="C11394" s="2">
        <v>0.5128935185185185</v>
      </c>
      <c r="D11394" s="3" t="s">
        <v>18569</v>
      </c>
      <c r="E11394" s="3" t="s">
        <v>24006</v>
      </c>
      <c r="F11394" s="3" t="s">
        <v>49489</v>
      </c>
      <c r="G11394" s="3" t="s">
        <v>14503</v>
      </c>
      <c r="H11394" s="3" t="s">
        <v>49490</v>
      </c>
    </row>
    <row r="11395" spans="1:8" ht="29" x14ac:dyDescent="0.35">
      <c r="A11395" s="4">
        <v>46580</v>
      </c>
      <c r="B11395" s="1">
        <v>45275</v>
      </c>
      <c r="C11395" s="2">
        <v>0.51883101851851854</v>
      </c>
      <c r="D11395" s="3" t="s">
        <v>10317</v>
      </c>
      <c r="E11395" s="3" t="s">
        <v>49494</v>
      </c>
      <c r="F11395" s="3" t="s">
        <v>49491</v>
      </c>
      <c r="G11395" s="3" t="s">
        <v>49492</v>
      </c>
      <c r="H11395" s="3" t="s">
        <v>49493</v>
      </c>
    </row>
    <row r="11396" spans="1:8" ht="29" x14ac:dyDescent="0.35">
      <c r="A11396" s="4">
        <v>180514</v>
      </c>
      <c r="B11396" s="1">
        <v>45275</v>
      </c>
      <c r="C11396" s="2">
        <v>0.52026620370370369</v>
      </c>
      <c r="D11396" s="3" t="s">
        <v>10317</v>
      </c>
      <c r="E11396" s="3" t="s">
        <v>13145</v>
      </c>
      <c r="F11396" s="3" t="s">
        <v>12751</v>
      </c>
      <c r="G11396" s="3" t="s">
        <v>49495</v>
      </c>
      <c r="H11396" s="3" t="s">
        <v>13626</v>
      </c>
    </row>
    <row r="11397" spans="1:8" ht="58" x14ac:dyDescent="0.35">
      <c r="A11397" s="4">
        <v>95156</v>
      </c>
      <c r="B11397" s="1">
        <v>45275</v>
      </c>
      <c r="C11397" s="2">
        <v>0.52126157407407414</v>
      </c>
      <c r="D11397" s="3" t="s">
        <v>755</v>
      </c>
      <c r="E11397" s="3" t="s">
        <v>49498</v>
      </c>
      <c r="F11397" s="3" t="s">
        <v>49496</v>
      </c>
      <c r="G11397" s="3" t="s">
        <v>49497</v>
      </c>
      <c r="H11397" s="3" t="s">
        <v>11731</v>
      </c>
    </row>
    <row r="11398" spans="1:8" ht="58" x14ac:dyDescent="0.35">
      <c r="A11398" s="4">
        <v>95156</v>
      </c>
      <c r="B11398" s="1">
        <v>45275</v>
      </c>
      <c r="C11398" s="2">
        <v>0.52175925925925926</v>
      </c>
      <c r="D11398" s="3" t="s">
        <v>755</v>
      </c>
      <c r="E11398" s="3" t="s">
        <v>49498</v>
      </c>
      <c r="F11398" s="3" t="s">
        <v>49496</v>
      </c>
      <c r="G11398" s="3" t="s">
        <v>49497</v>
      </c>
      <c r="H11398" s="3" t="s">
        <v>11731</v>
      </c>
    </row>
    <row r="11399" spans="1:8" ht="43.5" x14ac:dyDescent="0.35">
      <c r="A11399" s="4">
        <v>41027</v>
      </c>
      <c r="B11399" s="1">
        <v>45275</v>
      </c>
      <c r="C11399" s="2">
        <v>0.52473379629629624</v>
      </c>
      <c r="D11399" s="3" t="s">
        <v>10595</v>
      </c>
      <c r="E11399" s="3" t="s">
        <v>14304</v>
      </c>
      <c r="F11399" s="3" t="s">
        <v>49499</v>
      </c>
      <c r="G11399" s="3" t="s">
        <v>49500</v>
      </c>
      <c r="H11399" s="3" t="s">
        <v>49501</v>
      </c>
    </row>
    <row r="11400" spans="1:8" x14ac:dyDescent="0.35">
      <c r="A11400" s="4">
        <v>48737</v>
      </c>
      <c r="B11400" s="1">
        <v>45275</v>
      </c>
      <c r="C11400" s="2">
        <v>0.5258680555555556</v>
      </c>
      <c r="D11400" s="3" t="s">
        <v>49502</v>
      </c>
      <c r="E11400" s="3" t="s">
        <v>49504</v>
      </c>
      <c r="F11400" s="3" t="s">
        <v>49503</v>
      </c>
      <c r="G11400" s="3" t="s">
        <v>49504</v>
      </c>
      <c r="H11400" s="3" t="s">
        <v>49505</v>
      </c>
    </row>
    <row r="11401" spans="1:8" ht="43.5" x14ac:dyDescent="0.35">
      <c r="A11401" s="4">
        <v>41027</v>
      </c>
      <c r="B11401" s="1">
        <v>45275</v>
      </c>
      <c r="C11401" s="2">
        <v>0.52605324074074067</v>
      </c>
      <c r="D11401" s="3" t="s">
        <v>10595</v>
      </c>
      <c r="E11401" s="3" t="s">
        <v>14304</v>
      </c>
      <c r="F11401" s="3" t="s">
        <v>49499</v>
      </c>
      <c r="G11401" s="3" t="s">
        <v>49500</v>
      </c>
      <c r="H11401" s="3" t="s">
        <v>49506</v>
      </c>
    </row>
    <row r="11402" spans="1:8" ht="87" x14ac:dyDescent="0.35">
      <c r="A11402" s="4">
        <v>42300</v>
      </c>
      <c r="B11402" s="1">
        <v>45275</v>
      </c>
      <c r="C11402" s="2">
        <v>0.53898148148148151</v>
      </c>
      <c r="D11402" s="3" t="s">
        <v>49507</v>
      </c>
      <c r="E11402" s="3" t="s">
        <v>49511</v>
      </c>
      <c r="F11402" s="3" t="s">
        <v>49508</v>
      </c>
      <c r="G11402" s="3" t="s">
        <v>49509</v>
      </c>
      <c r="H11402" s="3" t="s">
        <v>49510</v>
      </c>
    </row>
    <row r="11403" spans="1:8" x14ac:dyDescent="0.35">
      <c r="A11403" s="4">
        <v>43853</v>
      </c>
      <c r="B11403" s="1">
        <v>45275</v>
      </c>
      <c r="C11403" s="2">
        <v>0.54181712962962958</v>
      </c>
      <c r="D11403" s="3" t="s">
        <v>10328</v>
      </c>
      <c r="E11403" s="3" t="s">
        <v>13150</v>
      </c>
      <c r="F11403" s="3" t="s">
        <v>12780</v>
      </c>
      <c r="G11403" s="3" t="s">
        <v>13150</v>
      </c>
      <c r="H11403" s="3" t="s">
        <v>13626</v>
      </c>
    </row>
    <row r="11404" spans="1:8" x14ac:dyDescent="0.35">
      <c r="A11404" s="4">
        <v>55306</v>
      </c>
      <c r="B11404" s="1">
        <v>45275</v>
      </c>
      <c r="C11404" s="2">
        <v>0.54192129629629626</v>
      </c>
      <c r="D11404" s="3" t="s">
        <v>1436</v>
      </c>
      <c r="E11404" s="3" t="s">
        <v>49514</v>
      </c>
      <c r="F11404" s="3" t="s">
        <v>49512</v>
      </c>
      <c r="G11404" s="3" t="s">
        <v>1097</v>
      </c>
      <c r="H11404" s="3" t="s">
        <v>49513</v>
      </c>
    </row>
    <row r="11405" spans="1:8" ht="72.5" x14ac:dyDescent="0.35">
      <c r="A11405" s="4">
        <v>211177</v>
      </c>
      <c r="B11405" s="1">
        <v>45275</v>
      </c>
      <c r="C11405" s="2">
        <v>0.54214120370370367</v>
      </c>
      <c r="D11405" s="3" t="s">
        <v>49515</v>
      </c>
      <c r="E11405" s="3" t="s">
        <v>49518</v>
      </c>
      <c r="F11405" s="3" t="s">
        <v>49516</v>
      </c>
      <c r="G11405" s="3" t="s">
        <v>747</v>
      </c>
      <c r="H11405" s="3" t="s">
        <v>49517</v>
      </c>
    </row>
    <row r="11406" spans="1:8" ht="29" x14ac:dyDescent="0.35">
      <c r="A11406" s="4">
        <v>46072</v>
      </c>
      <c r="B11406" s="1">
        <v>45275</v>
      </c>
      <c r="C11406" s="2">
        <v>0.56098379629629636</v>
      </c>
      <c r="D11406" s="3" t="s">
        <v>49519</v>
      </c>
      <c r="E11406" s="3" t="s">
        <v>49523</v>
      </c>
      <c r="F11406" s="3" t="s">
        <v>49520</v>
      </c>
      <c r="G11406" s="3" t="s">
        <v>49521</v>
      </c>
      <c r="H11406" s="3" t="s">
        <v>49522</v>
      </c>
    </row>
    <row r="11407" spans="1:8" ht="43.5" x14ac:dyDescent="0.35">
      <c r="A11407" s="4">
        <v>40029</v>
      </c>
      <c r="B11407" s="1">
        <v>45275</v>
      </c>
      <c r="C11407" s="2">
        <v>0.56418981481481478</v>
      </c>
      <c r="D11407" s="3" t="s">
        <v>985</v>
      </c>
      <c r="E11407" s="3" t="s">
        <v>49525</v>
      </c>
      <c r="F11407" s="3" t="s">
        <v>47442</v>
      </c>
      <c r="G11407" s="3" t="s">
        <v>49524</v>
      </c>
      <c r="H11407" s="3" t="s">
        <v>1325</v>
      </c>
    </row>
    <row r="11408" spans="1:8" ht="43.5" x14ac:dyDescent="0.35">
      <c r="A11408" s="4">
        <v>40029</v>
      </c>
      <c r="B11408" s="1">
        <v>45275</v>
      </c>
      <c r="C11408" s="2">
        <v>0.56533564814814818</v>
      </c>
      <c r="D11408" s="3" t="s">
        <v>985</v>
      </c>
      <c r="E11408" s="3" t="s">
        <v>22446</v>
      </c>
      <c r="F11408" s="3" t="s">
        <v>47442</v>
      </c>
      <c r="G11408" s="3" t="s">
        <v>49524</v>
      </c>
      <c r="H11408" s="3" t="s">
        <v>1325</v>
      </c>
    </row>
    <row r="11409" spans="1:8" ht="29" x14ac:dyDescent="0.35">
      <c r="A11409" s="4">
        <v>112901</v>
      </c>
      <c r="B11409" s="1">
        <v>45275</v>
      </c>
      <c r="C11409" s="2">
        <v>0.56743055555555555</v>
      </c>
      <c r="D11409" s="3" t="s">
        <v>1933</v>
      </c>
      <c r="E11409" s="3" t="s">
        <v>49528</v>
      </c>
      <c r="F11409" s="3" t="s">
        <v>49526</v>
      </c>
      <c r="G11409" s="3" t="s">
        <v>276</v>
      </c>
      <c r="H11409" s="3" t="s">
        <v>49527</v>
      </c>
    </row>
    <row r="11410" spans="1:8" ht="87" x14ac:dyDescent="0.35">
      <c r="A11410" s="4">
        <v>49091</v>
      </c>
      <c r="B11410" s="1">
        <v>45275</v>
      </c>
      <c r="C11410" s="2">
        <v>0.56896990740740738</v>
      </c>
      <c r="D11410" s="3" t="s">
        <v>985</v>
      </c>
      <c r="E11410" s="3" t="s">
        <v>49532</v>
      </c>
      <c r="F11410" s="3" t="s">
        <v>49529</v>
      </c>
      <c r="G11410" s="3" t="s">
        <v>49530</v>
      </c>
      <c r="H11410" s="3" t="s">
        <v>49531</v>
      </c>
    </row>
    <row r="11411" spans="1:8" ht="29" x14ac:dyDescent="0.35">
      <c r="A11411" s="4">
        <v>62421</v>
      </c>
      <c r="B11411" s="1">
        <v>45275</v>
      </c>
      <c r="C11411" s="2">
        <v>0.57592592592592595</v>
      </c>
      <c r="D11411" s="3" t="s">
        <v>49533</v>
      </c>
      <c r="E11411" s="3" t="s">
        <v>49535</v>
      </c>
      <c r="F11411" s="3" t="s">
        <v>49534</v>
      </c>
      <c r="G11411" s="3" t="s">
        <v>49535</v>
      </c>
      <c r="H11411" s="3" t="s">
        <v>49536</v>
      </c>
    </row>
    <row r="11412" spans="1:8" ht="43.5" x14ac:dyDescent="0.35">
      <c r="A11412" s="4">
        <v>50198</v>
      </c>
      <c r="B11412" s="1">
        <v>45275</v>
      </c>
      <c r="C11412" s="2">
        <v>0.57665509259259262</v>
      </c>
      <c r="D11412" s="3" t="s">
        <v>985</v>
      </c>
      <c r="E11412" s="3" t="s">
        <v>13598</v>
      </c>
      <c r="F11412" s="3" t="s">
        <v>49537</v>
      </c>
      <c r="G11412" s="3" t="s">
        <v>49538</v>
      </c>
      <c r="H11412" s="3" t="s">
        <v>49539</v>
      </c>
    </row>
    <row r="11413" spans="1:8" ht="43.5" x14ac:dyDescent="0.35">
      <c r="A11413" s="4">
        <v>42128</v>
      </c>
      <c r="B11413" s="1">
        <v>45275</v>
      </c>
      <c r="C11413" s="2">
        <v>0.5784259259259259</v>
      </c>
      <c r="D11413" s="3" t="s">
        <v>1258</v>
      </c>
      <c r="E11413" s="3" t="s">
        <v>49542</v>
      </c>
      <c r="F11413" s="3" t="s">
        <v>49540</v>
      </c>
      <c r="G11413" s="3" t="s">
        <v>11928</v>
      </c>
      <c r="H11413" s="3" t="s">
        <v>49541</v>
      </c>
    </row>
    <row r="11414" spans="1:8" ht="43.5" x14ac:dyDescent="0.35">
      <c r="A11414" s="4">
        <v>11259</v>
      </c>
      <c r="B11414" s="1">
        <v>45275</v>
      </c>
      <c r="C11414" s="2">
        <v>0.57964120370370364</v>
      </c>
      <c r="D11414" s="3" t="s">
        <v>10713</v>
      </c>
      <c r="E11414" s="3" t="s">
        <v>11690</v>
      </c>
      <c r="F11414" s="3" t="s">
        <v>49543</v>
      </c>
      <c r="G11414" s="3" t="s">
        <v>49544</v>
      </c>
      <c r="H11414" s="3" t="s">
        <v>49545</v>
      </c>
    </row>
    <row r="11415" spans="1:8" x14ac:dyDescent="0.35">
      <c r="A11415" s="4">
        <v>57546</v>
      </c>
      <c r="B11415" s="1">
        <v>45275</v>
      </c>
      <c r="C11415" s="2">
        <v>0.58310185185185182</v>
      </c>
      <c r="D11415" s="3" t="s">
        <v>10328</v>
      </c>
      <c r="E11415" s="3" t="s">
        <v>12560</v>
      </c>
      <c r="F11415" s="3" t="s">
        <v>12780</v>
      </c>
      <c r="G11415" s="3" t="s">
        <v>12560</v>
      </c>
      <c r="H11415" s="3" t="s">
        <v>13626</v>
      </c>
    </row>
    <row r="11416" spans="1:8" ht="87" x14ac:dyDescent="0.35">
      <c r="A11416" s="4">
        <v>56322</v>
      </c>
      <c r="B11416" s="1">
        <v>45275</v>
      </c>
      <c r="C11416" s="2">
        <v>0.58542824074074074</v>
      </c>
      <c r="D11416" s="3" t="s">
        <v>985</v>
      </c>
      <c r="E11416" s="3" t="s">
        <v>49549</v>
      </c>
      <c r="F11416" s="3" t="s">
        <v>49546</v>
      </c>
      <c r="G11416" s="3" t="s">
        <v>49547</v>
      </c>
      <c r="H11416" s="3" t="s">
        <v>49548</v>
      </c>
    </row>
    <row r="11417" spans="1:8" x14ac:dyDescent="0.35">
      <c r="A11417" s="4">
        <v>63133</v>
      </c>
      <c r="B11417" s="1">
        <v>45275</v>
      </c>
      <c r="C11417" s="2">
        <v>0.58687500000000004</v>
      </c>
      <c r="D11417" s="3" t="s">
        <v>49550</v>
      </c>
      <c r="E11417" s="3" t="s">
        <v>13138</v>
      </c>
      <c r="F11417" s="3" t="s">
        <v>12484</v>
      </c>
      <c r="G11417" s="3" t="s">
        <v>13138</v>
      </c>
      <c r="H11417" s="3" t="s">
        <v>13626</v>
      </c>
    </row>
    <row r="11418" spans="1:8" ht="43.5" x14ac:dyDescent="0.35">
      <c r="A11418" s="4">
        <v>48072</v>
      </c>
      <c r="B11418" s="1">
        <v>45275</v>
      </c>
      <c r="C11418" s="2">
        <v>0.58751157407407406</v>
      </c>
      <c r="D11418" s="3" t="s">
        <v>49551</v>
      </c>
      <c r="E11418" s="3" t="s">
        <v>13116</v>
      </c>
      <c r="F11418" s="3" t="s">
        <v>49552</v>
      </c>
      <c r="G11418" s="3" t="s">
        <v>13116</v>
      </c>
      <c r="H11418" s="3" t="s">
        <v>49553</v>
      </c>
    </row>
    <row r="11419" spans="1:8" ht="58" x14ac:dyDescent="0.35">
      <c r="A11419" s="4">
        <v>122717</v>
      </c>
      <c r="B11419" s="1">
        <v>45275</v>
      </c>
      <c r="C11419" s="2">
        <v>0.58796296296296291</v>
      </c>
      <c r="D11419" s="3" t="s">
        <v>1288</v>
      </c>
      <c r="E11419" s="3" t="s">
        <v>15523</v>
      </c>
      <c r="F11419" s="3" t="s">
        <v>49554</v>
      </c>
      <c r="G11419" s="3" t="s">
        <v>49555</v>
      </c>
      <c r="H11419" s="3" t="s">
        <v>49556</v>
      </c>
    </row>
    <row r="11420" spans="1:8" ht="43.5" x14ac:dyDescent="0.35">
      <c r="A11420" s="4">
        <v>42865</v>
      </c>
      <c r="B11420" s="1">
        <v>45275</v>
      </c>
      <c r="C11420" s="2">
        <v>0.5921643518518519</v>
      </c>
      <c r="D11420" s="3" t="s">
        <v>10713</v>
      </c>
      <c r="E11420" s="3" t="s">
        <v>13700</v>
      </c>
      <c r="F11420" s="3" t="s">
        <v>49557</v>
      </c>
      <c r="G11420" s="3" t="s">
        <v>10483</v>
      </c>
      <c r="H11420" s="3" t="s">
        <v>49558</v>
      </c>
    </row>
    <row r="11421" spans="1:8" ht="43.5" x14ac:dyDescent="0.35">
      <c r="A11421" s="4">
        <v>42865</v>
      </c>
      <c r="B11421" s="1">
        <v>45275</v>
      </c>
      <c r="C11421" s="2">
        <v>0.59244212962962961</v>
      </c>
      <c r="D11421" s="3" t="s">
        <v>10713</v>
      </c>
      <c r="E11421" s="3" t="s">
        <v>11194</v>
      </c>
      <c r="F11421" s="3" t="s">
        <v>49557</v>
      </c>
      <c r="G11421" s="3" t="s">
        <v>10483</v>
      </c>
      <c r="H11421" s="3" t="s">
        <v>49558</v>
      </c>
    </row>
    <row r="11422" spans="1:8" ht="29" x14ac:dyDescent="0.35">
      <c r="A11422" s="4">
        <v>49948</v>
      </c>
      <c r="B11422" s="1">
        <v>45275</v>
      </c>
      <c r="C11422" s="2">
        <v>0.5940509259259259</v>
      </c>
      <c r="D11422" s="3" t="s">
        <v>985</v>
      </c>
      <c r="E11422" s="3" t="s">
        <v>49562</v>
      </c>
      <c r="F11422" s="3" t="s">
        <v>49559</v>
      </c>
      <c r="G11422" s="3" t="s">
        <v>49560</v>
      </c>
      <c r="H11422" s="3" t="s">
        <v>49561</v>
      </c>
    </row>
    <row r="11423" spans="1:8" ht="58" x14ac:dyDescent="0.35">
      <c r="A11423" s="4">
        <v>80643</v>
      </c>
      <c r="B11423" s="1">
        <v>45275</v>
      </c>
      <c r="C11423" s="2">
        <v>0.59475694444444438</v>
      </c>
      <c r="D11423" s="3" t="s">
        <v>1933</v>
      </c>
      <c r="E11423" s="3" t="s">
        <v>49566</v>
      </c>
      <c r="F11423" s="3" t="s">
        <v>49563</v>
      </c>
      <c r="G11423" s="3" t="s">
        <v>49564</v>
      </c>
      <c r="H11423" s="3" t="s">
        <v>49565</v>
      </c>
    </row>
    <row r="11424" spans="1:8" ht="116" x14ac:dyDescent="0.35">
      <c r="A11424" s="4">
        <v>200098</v>
      </c>
      <c r="B11424" s="1">
        <v>45275</v>
      </c>
      <c r="C11424" s="2">
        <v>0.59501157407407412</v>
      </c>
      <c r="D11424" s="3" t="s">
        <v>49567</v>
      </c>
      <c r="E11424" s="3" t="s">
        <v>49569</v>
      </c>
      <c r="F11424" s="3" t="s">
        <v>49568</v>
      </c>
      <c r="G11424" s="3" t="s">
        <v>14804</v>
      </c>
      <c r="H11424" s="3" t="s">
        <v>10685</v>
      </c>
    </row>
    <row r="11425" spans="1:8" ht="43.5" x14ac:dyDescent="0.35">
      <c r="A11425" s="4">
        <v>209563</v>
      </c>
      <c r="B11425" s="1">
        <v>45275</v>
      </c>
      <c r="C11425" s="2">
        <v>0.59923611111111108</v>
      </c>
      <c r="D11425" s="3" t="s">
        <v>49570</v>
      </c>
      <c r="E11425" s="3" t="s">
        <v>49574</v>
      </c>
      <c r="F11425" s="3" t="s">
        <v>49571</v>
      </c>
      <c r="G11425" s="3" t="s">
        <v>49572</v>
      </c>
      <c r="H11425" s="3" t="s">
        <v>49573</v>
      </c>
    </row>
    <row r="11426" spans="1:8" x14ac:dyDescent="0.35">
      <c r="A11426" s="4">
        <v>153205</v>
      </c>
      <c r="B11426" s="1">
        <v>45275</v>
      </c>
      <c r="C11426" s="2">
        <v>0.59957175925925921</v>
      </c>
      <c r="D11426" s="3" t="s">
        <v>12281</v>
      </c>
      <c r="E11426" s="3" t="s">
        <v>1609</v>
      </c>
      <c r="F11426" s="3" t="s">
        <v>12054</v>
      </c>
      <c r="G11426" s="3" t="s">
        <v>1609</v>
      </c>
      <c r="H11426" s="3" t="s">
        <v>49575</v>
      </c>
    </row>
    <row r="11427" spans="1:8" ht="43.5" x14ac:dyDescent="0.35">
      <c r="A11427" s="4">
        <v>207263</v>
      </c>
      <c r="B11427" s="1">
        <v>45275</v>
      </c>
      <c r="C11427" s="2">
        <v>0.599675925925926</v>
      </c>
      <c r="D11427" s="3" t="s">
        <v>1933</v>
      </c>
      <c r="E11427" s="3" t="s">
        <v>49578</v>
      </c>
      <c r="F11427" s="3" t="s">
        <v>49576</v>
      </c>
      <c r="G11427" s="3" t="s">
        <v>14382</v>
      </c>
      <c r="H11427" s="3" t="s">
        <v>49577</v>
      </c>
    </row>
    <row r="11428" spans="1:8" ht="43.5" x14ac:dyDescent="0.35">
      <c r="A11428" s="4">
        <v>209563</v>
      </c>
      <c r="B11428" s="1">
        <v>45275</v>
      </c>
      <c r="C11428" s="2">
        <v>0.59978009259259257</v>
      </c>
      <c r="D11428" s="3" t="s">
        <v>49570</v>
      </c>
      <c r="E11428" s="3" t="s">
        <v>49579</v>
      </c>
      <c r="F11428" s="3" t="s">
        <v>49571</v>
      </c>
      <c r="G11428" s="3" t="s">
        <v>49572</v>
      </c>
      <c r="H11428" s="3" t="s">
        <v>49573</v>
      </c>
    </row>
    <row r="11429" spans="1:8" ht="43.5" x14ac:dyDescent="0.35">
      <c r="A11429" s="4">
        <v>151525</v>
      </c>
      <c r="B11429" s="1">
        <v>45275</v>
      </c>
      <c r="C11429" s="2">
        <v>0.6</v>
      </c>
      <c r="D11429" s="3" t="s">
        <v>49580</v>
      </c>
      <c r="E11429" s="3" t="s">
        <v>49583</v>
      </c>
      <c r="F11429" s="3" t="s">
        <v>11218</v>
      </c>
      <c r="G11429" s="3" t="s">
        <v>49581</v>
      </c>
      <c r="H11429" s="3" t="s">
        <v>49582</v>
      </c>
    </row>
    <row r="11430" spans="1:8" ht="58" x14ac:dyDescent="0.35">
      <c r="A11430" s="4">
        <v>35331</v>
      </c>
      <c r="B11430" s="1">
        <v>45275</v>
      </c>
      <c r="C11430" s="2">
        <v>0.60106481481481489</v>
      </c>
      <c r="D11430" s="3" t="s">
        <v>49584</v>
      </c>
      <c r="E11430" s="3" t="s">
        <v>49586</v>
      </c>
      <c r="F11430" s="3" t="s">
        <v>49585</v>
      </c>
      <c r="G11430" s="3" t="s">
        <v>49586</v>
      </c>
      <c r="H11430" s="3" t="s">
        <v>49587</v>
      </c>
    </row>
    <row r="11431" spans="1:8" ht="58" x14ac:dyDescent="0.35">
      <c r="A11431" s="4">
        <v>188420</v>
      </c>
      <c r="B11431" s="1">
        <v>45275</v>
      </c>
      <c r="C11431" s="2">
        <v>0.60136574074074078</v>
      </c>
      <c r="D11431" s="3" t="s">
        <v>49588</v>
      </c>
      <c r="E11431" s="3" t="s">
        <v>24144</v>
      </c>
      <c r="F11431" s="3" t="s">
        <v>49589</v>
      </c>
      <c r="G11431" s="3" t="s">
        <v>49590</v>
      </c>
      <c r="H11431" s="3" t="s">
        <v>49591</v>
      </c>
    </row>
    <row r="11432" spans="1:8" x14ac:dyDescent="0.35">
      <c r="A11432" s="4">
        <v>43108</v>
      </c>
      <c r="B11432" s="1">
        <v>45275</v>
      </c>
      <c r="C11432" s="2">
        <v>0.60219907407407403</v>
      </c>
      <c r="D11432" s="3" t="s">
        <v>12833</v>
      </c>
      <c r="E11432" s="3" t="s">
        <v>13074</v>
      </c>
      <c r="F11432" s="3" t="s">
        <v>2012</v>
      </c>
      <c r="G11432" s="3" t="s">
        <v>13074</v>
      </c>
      <c r="H11432" s="3" t="s">
        <v>13215</v>
      </c>
    </row>
    <row r="11433" spans="1:8" ht="58" x14ac:dyDescent="0.35">
      <c r="A11433" s="4">
        <v>37218</v>
      </c>
      <c r="B11433" s="1">
        <v>45275</v>
      </c>
      <c r="C11433" s="2">
        <v>0.60324074074074074</v>
      </c>
      <c r="D11433" s="3" t="s">
        <v>1473</v>
      </c>
      <c r="E11433" s="3" t="s">
        <v>49595</v>
      </c>
      <c r="F11433" s="3" t="s">
        <v>49592</v>
      </c>
      <c r="G11433" s="3" t="s">
        <v>49593</v>
      </c>
      <c r="H11433" s="3" t="s">
        <v>49594</v>
      </c>
    </row>
    <row r="11434" spans="1:8" ht="29" x14ac:dyDescent="0.35">
      <c r="A11434" s="4">
        <v>66972</v>
      </c>
      <c r="B11434" s="1">
        <v>45275</v>
      </c>
      <c r="C11434" s="2">
        <v>0.60439814814814818</v>
      </c>
      <c r="D11434" s="3" t="s">
        <v>49596</v>
      </c>
      <c r="E11434" s="3" t="s">
        <v>15552</v>
      </c>
      <c r="F11434" s="3" t="s">
        <v>49597</v>
      </c>
      <c r="G11434" s="3" t="s">
        <v>34656</v>
      </c>
      <c r="H11434" s="3" t="s">
        <v>49598</v>
      </c>
    </row>
    <row r="11435" spans="1:8" ht="29" x14ac:dyDescent="0.35">
      <c r="A11435" s="4">
        <v>207087</v>
      </c>
      <c r="B11435" s="1">
        <v>45275</v>
      </c>
      <c r="C11435" s="2">
        <v>0.60456018518518517</v>
      </c>
      <c r="D11435" s="3" t="s">
        <v>48621</v>
      </c>
      <c r="E11435" s="3" t="s">
        <v>48623</v>
      </c>
      <c r="F11435" s="3" t="s">
        <v>48622</v>
      </c>
      <c r="G11435" s="3" t="s">
        <v>48623</v>
      </c>
      <c r="H11435" s="3" t="s">
        <v>12482</v>
      </c>
    </row>
    <row r="11436" spans="1:8" ht="101.5" x14ac:dyDescent="0.35">
      <c r="A11436" s="4">
        <v>201091</v>
      </c>
      <c r="B11436" s="1">
        <v>45275</v>
      </c>
      <c r="C11436" s="2">
        <v>0.6092129629629629</v>
      </c>
      <c r="D11436" s="3" t="s">
        <v>49599</v>
      </c>
      <c r="E11436" s="3" t="s">
        <v>49603</v>
      </c>
      <c r="F11436" s="3" t="s">
        <v>49600</v>
      </c>
      <c r="G11436" s="3" t="s">
        <v>49601</v>
      </c>
      <c r="H11436" s="3" t="s">
        <v>49602</v>
      </c>
    </row>
    <row r="11437" spans="1:8" x14ac:dyDescent="0.35">
      <c r="A11437" s="4">
        <v>44499</v>
      </c>
      <c r="B11437" s="1">
        <v>45275</v>
      </c>
      <c r="C11437" s="2">
        <v>0.60931712962962969</v>
      </c>
      <c r="D11437" s="3" t="s">
        <v>49604</v>
      </c>
      <c r="E11437" s="3" t="s">
        <v>49606</v>
      </c>
      <c r="F11437" s="3" t="s">
        <v>49605</v>
      </c>
      <c r="G11437" s="3" t="s">
        <v>49606</v>
      </c>
      <c r="H11437" s="3" t="s">
        <v>49607</v>
      </c>
    </row>
    <row r="11438" spans="1:8" ht="101.5" x14ac:dyDescent="0.35">
      <c r="A11438" s="4">
        <v>118940</v>
      </c>
      <c r="B11438" s="1">
        <v>45275</v>
      </c>
      <c r="C11438" s="2">
        <v>0.61163194444444446</v>
      </c>
      <c r="D11438" s="3" t="s">
        <v>49608</v>
      </c>
      <c r="E11438" s="3" t="s">
        <v>49612</v>
      </c>
      <c r="F11438" s="3" t="s">
        <v>49609</v>
      </c>
      <c r="G11438" s="3" t="s">
        <v>49610</v>
      </c>
      <c r="H11438" s="3" t="s">
        <v>49611</v>
      </c>
    </row>
    <row r="11439" spans="1:8" x14ac:dyDescent="0.35">
      <c r="A11439" s="4">
        <v>76404</v>
      </c>
      <c r="B11439" s="1">
        <v>45275</v>
      </c>
      <c r="C11439" s="2">
        <v>0.61200231481481482</v>
      </c>
      <c r="D11439" s="3" t="s">
        <v>10713</v>
      </c>
      <c r="E11439" s="3" t="s">
        <v>1196</v>
      </c>
      <c r="F11439" s="3" t="s">
        <v>49613</v>
      </c>
      <c r="G11439" s="3" t="s">
        <v>10566</v>
      </c>
      <c r="H11439" s="3" t="s">
        <v>49614</v>
      </c>
    </row>
    <row r="11440" spans="1:8" ht="43.5" x14ac:dyDescent="0.35">
      <c r="A11440" s="4">
        <v>337</v>
      </c>
      <c r="B11440" s="1">
        <v>45275</v>
      </c>
      <c r="C11440" s="2">
        <v>0.61337962962962966</v>
      </c>
      <c r="D11440" s="3" t="s">
        <v>1933</v>
      </c>
      <c r="E11440" s="3" t="s">
        <v>13599</v>
      </c>
      <c r="F11440" s="3" t="s">
        <v>49615</v>
      </c>
      <c r="G11440" s="3" t="s">
        <v>49616</v>
      </c>
      <c r="H11440" s="3" t="s">
        <v>49617</v>
      </c>
    </row>
    <row r="11441" spans="1:8" x14ac:dyDescent="0.35">
      <c r="A11441" s="4">
        <v>86379</v>
      </c>
      <c r="B11441" s="1">
        <v>45275</v>
      </c>
      <c r="C11441" s="2">
        <v>0.61605324074074075</v>
      </c>
      <c r="D11441" s="3" t="s">
        <v>167</v>
      </c>
      <c r="E11441" s="3" t="s">
        <v>11379</v>
      </c>
      <c r="F11441" s="3" t="s">
        <v>49618</v>
      </c>
      <c r="G11441" s="3" t="s">
        <v>11379</v>
      </c>
      <c r="H11441" s="3" t="s">
        <v>11803</v>
      </c>
    </row>
    <row r="11442" spans="1:8" ht="87" x14ac:dyDescent="0.35">
      <c r="A11442" s="4">
        <v>78007</v>
      </c>
      <c r="B11442" s="1">
        <v>45275</v>
      </c>
      <c r="C11442" s="2">
        <v>0.61706018518518524</v>
      </c>
      <c r="D11442" s="3" t="s">
        <v>1933</v>
      </c>
      <c r="E11442" s="3" t="s">
        <v>14028</v>
      </c>
      <c r="F11442" s="3" t="s">
        <v>1926</v>
      </c>
      <c r="G11442" s="3" t="s">
        <v>31722</v>
      </c>
      <c r="H11442" s="3" t="s">
        <v>49619</v>
      </c>
    </row>
    <row r="11443" spans="1:8" ht="188.5" x14ac:dyDescent="0.35">
      <c r="A11443" s="4">
        <v>180427</v>
      </c>
      <c r="B11443" s="1">
        <v>45275</v>
      </c>
      <c r="C11443" s="2">
        <v>0.61864583333333334</v>
      </c>
      <c r="D11443" s="3" t="s">
        <v>49620</v>
      </c>
      <c r="E11443" s="3" t="s">
        <v>49624</v>
      </c>
      <c r="F11443" s="3" t="s">
        <v>49621</v>
      </c>
      <c r="G11443" s="3" t="s">
        <v>49622</v>
      </c>
      <c r="H11443" s="3" t="s">
        <v>49623</v>
      </c>
    </row>
    <row r="11444" spans="1:8" ht="58" x14ac:dyDescent="0.35">
      <c r="A11444" s="4">
        <v>133432</v>
      </c>
      <c r="B11444" s="1">
        <v>45275</v>
      </c>
      <c r="C11444" s="2">
        <v>0.62047453703703703</v>
      </c>
      <c r="D11444" s="3" t="s">
        <v>1702</v>
      </c>
      <c r="E11444" s="3" t="s">
        <v>49627</v>
      </c>
      <c r="F11444" s="3" t="s">
        <v>49625</v>
      </c>
      <c r="G11444" s="3" t="s">
        <v>12518</v>
      </c>
      <c r="H11444" s="3" t="s">
        <v>49626</v>
      </c>
    </row>
    <row r="11445" spans="1:8" x14ac:dyDescent="0.35">
      <c r="A11445" s="4">
        <v>40850</v>
      </c>
      <c r="B11445" s="1">
        <v>45275</v>
      </c>
      <c r="C11445" s="2">
        <v>0.62185185185185188</v>
      </c>
      <c r="D11445" s="3" t="s">
        <v>12833</v>
      </c>
      <c r="E11445" s="3" t="s">
        <v>12790</v>
      </c>
      <c r="F11445" s="3" t="s">
        <v>2012</v>
      </c>
      <c r="G11445" s="3" t="s">
        <v>12790</v>
      </c>
      <c r="H11445" s="3" t="s">
        <v>13626</v>
      </c>
    </row>
    <row r="11446" spans="1:8" ht="43.5" x14ac:dyDescent="0.35">
      <c r="A11446" s="4">
        <v>137584</v>
      </c>
      <c r="B11446" s="1">
        <v>45275</v>
      </c>
      <c r="C11446" s="2">
        <v>0.62553240740740745</v>
      </c>
      <c r="D11446" s="3" t="s">
        <v>49628</v>
      </c>
      <c r="E11446" s="3" t="s">
        <v>49631</v>
      </c>
      <c r="F11446" s="3" t="s">
        <v>49629</v>
      </c>
      <c r="G11446" s="3" t="s">
        <v>1283</v>
      </c>
      <c r="H11446" s="3" t="s">
        <v>49630</v>
      </c>
    </row>
    <row r="11447" spans="1:8" ht="43.5" x14ac:dyDescent="0.35">
      <c r="A11447" s="4">
        <v>137584</v>
      </c>
      <c r="B11447" s="1">
        <v>45275</v>
      </c>
      <c r="C11447" s="2">
        <v>0.62699074074074079</v>
      </c>
      <c r="D11447" s="3" t="s">
        <v>49632</v>
      </c>
      <c r="E11447" s="3" t="s">
        <v>49631</v>
      </c>
      <c r="F11447" s="3" t="s">
        <v>49629</v>
      </c>
      <c r="G11447" s="3" t="s">
        <v>1283</v>
      </c>
      <c r="H11447" s="3" t="s">
        <v>49630</v>
      </c>
    </row>
    <row r="11448" spans="1:8" ht="87" x14ac:dyDescent="0.35">
      <c r="A11448" s="4">
        <v>210309</v>
      </c>
      <c r="B11448" s="1">
        <v>45275</v>
      </c>
      <c r="C11448" s="2">
        <v>0.62703703703703706</v>
      </c>
      <c r="D11448" s="3" t="s">
        <v>49633</v>
      </c>
      <c r="E11448" s="3" t="s">
        <v>10827</v>
      </c>
      <c r="F11448" s="3" t="s">
        <v>49634</v>
      </c>
      <c r="G11448" s="3" t="s">
        <v>49635</v>
      </c>
      <c r="H11448" s="3" t="s">
        <v>49636</v>
      </c>
    </row>
    <row r="11449" spans="1:8" x14ac:dyDescent="0.35">
      <c r="A11449" s="4">
        <v>44685</v>
      </c>
      <c r="B11449" s="1">
        <v>45275</v>
      </c>
      <c r="C11449" s="2">
        <v>0.62723379629629628</v>
      </c>
      <c r="D11449" s="3" t="s">
        <v>10328</v>
      </c>
      <c r="E11449" s="3" t="s">
        <v>49637</v>
      </c>
      <c r="F11449" s="3" t="s">
        <v>2012</v>
      </c>
      <c r="G11449" s="3" t="s">
        <v>49637</v>
      </c>
      <c r="H11449" s="3" t="s">
        <v>13626</v>
      </c>
    </row>
    <row r="11450" spans="1:8" ht="43.5" x14ac:dyDescent="0.35">
      <c r="A11450" s="4">
        <v>178452</v>
      </c>
      <c r="B11450" s="1">
        <v>45275</v>
      </c>
      <c r="C11450" s="2">
        <v>0.63072916666666667</v>
      </c>
      <c r="D11450" s="3" t="s">
        <v>1473</v>
      </c>
      <c r="E11450" s="3" t="s">
        <v>24331</v>
      </c>
      <c r="F11450" s="3" t="s">
        <v>49638</v>
      </c>
      <c r="G11450" s="3" t="s">
        <v>24331</v>
      </c>
      <c r="H11450" s="3" t="s">
        <v>49639</v>
      </c>
    </row>
    <row r="11451" spans="1:8" ht="101.5" x14ac:dyDescent="0.35">
      <c r="A11451" s="4">
        <v>170489</v>
      </c>
      <c r="B11451" s="1">
        <v>45275</v>
      </c>
      <c r="C11451" s="2">
        <v>0.63282407407407404</v>
      </c>
      <c r="D11451" s="3" t="s">
        <v>1473</v>
      </c>
      <c r="E11451" s="3" t="s">
        <v>42189</v>
      </c>
      <c r="F11451" s="3" t="s">
        <v>10524</v>
      </c>
      <c r="G11451" s="3" t="s">
        <v>42189</v>
      </c>
      <c r="H11451" s="3" t="s">
        <v>6842</v>
      </c>
    </row>
    <row r="11452" spans="1:8" ht="29" x14ac:dyDescent="0.35">
      <c r="A11452" s="4">
        <v>199950</v>
      </c>
      <c r="B11452" s="1">
        <v>45275</v>
      </c>
      <c r="C11452" s="2">
        <v>0.63688657407407401</v>
      </c>
      <c r="D11452" s="3" t="s">
        <v>49640</v>
      </c>
      <c r="E11452" s="3" t="s">
        <v>49643</v>
      </c>
      <c r="F11452" s="3" t="s">
        <v>49641</v>
      </c>
      <c r="G11452" s="3" t="s">
        <v>10451</v>
      </c>
      <c r="H11452" s="3" t="s">
        <v>49642</v>
      </c>
    </row>
    <row r="11453" spans="1:8" ht="43.5" x14ac:dyDescent="0.35">
      <c r="A11453" s="4">
        <v>45994</v>
      </c>
      <c r="B11453" s="1">
        <v>45275</v>
      </c>
      <c r="C11453" s="2">
        <v>0.63696759259259261</v>
      </c>
      <c r="D11453" s="3" t="s">
        <v>49644</v>
      </c>
      <c r="E11453" s="3" t="s">
        <v>49648</v>
      </c>
      <c r="F11453" s="3" t="s">
        <v>49645</v>
      </c>
      <c r="G11453" s="3" t="s">
        <v>49646</v>
      </c>
      <c r="H11453" s="3" t="s">
        <v>49647</v>
      </c>
    </row>
    <row r="11454" spans="1:8" ht="72.5" x14ac:dyDescent="0.35">
      <c r="A11454" s="4">
        <v>204932</v>
      </c>
      <c r="B11454" s="1">
        <v>45275</v>
      </c>
      <c r="C11454" s="2">
        <v>0.63809027777777783</v>
      </c>
      <c r="D11454" s="3" t="s">
        <v>49649</v>
      </c>
      <c r="E11454" s="3" t="s">
        <v>49653</v>
      </c>
      <c r="F11454" s="3" t="s">
        <v>49650</v>
      </c>
      <c r="G11454" s="3" t="s">
        <v>49651</v>
      </c>
      <c r="H11454" s="3" t="s">
        <v>49652</v>
      </c>
    </row>
    <row r="11455" spans="1:8" ht="29" x14ac:dyDescent="0.35">
      <c r="A11455" s="4">
        <v>139276</v>
      </c>
      <c r="B11455" s="1">
        <v>45275</v>
      </c>
      <c r="C11455" s="2">
        <v>0.63872685185185185</v>
      </c>
      <c r="D11455" s="3" t="s">
        <v>12697</v>
      </c>
      <c r="E11455" s="3" t="s">
        <v>49656</v>
      </c>
      <c r="F11455" s="3" t="s">
        <v>49654</v>
      </c>
      <c r="G11455" s="3" t="s">
        <v>12127</v>
      </c>
      <c r="H11455" s="3" t="s">
        <v>49655</v>
      </c>
    </row>
    <row r="11456" spans="1:8" ht="87" x14ac:dyDescent="0.35">
      <c r="A11456" s="4">
        <v>198364</v>
      </c>
      <c r="B11456" s="1">
        <v>45275</v>
      </c>
      <c r="C11456" s="2">
        <v>0.64274305555555555</v>
      </c>
      <c r="D11456" s="3" t="s">
        <v>1933</v>
      </c>
      <c r="E11456" s="3" t="s">
        <v>49660</v>
      </c>
      <c r="F11456" s="3" t="s">
        <v>49657</v>
      </c>
      <c r="G11456" s="3" t="s">
        <v>49658</v>
      </c>
      <c r="H11456" s="3" t="s">
        <v>49659</v>
      </c>
    </row>
    <row r="11457" spans="1:8" ht="58" x14ac:dyDescent="0.35">
      <c r="A11457" s="4">
        <v>78383</v>
      </c>
      <c r="B11457" s="1">
        <v>45275</v>
      </c>
      <c r="C11457" s="2">
        <v>0.6521527777777778</v>
      </c>
      <c r="D11457" s="3" t="s">
        <v>49661</v>
      </c>
      <c r="E11457" s="3" t="s">
        <v>49665</v>
      </c>
      <c r="F11457" s="3" t="s">
        <v>49662</v>
      </c>
      <c r="G11457" s="3" t="s">
        <v>49663</v>
      </c>
      <c r="H11457" s="3" t="s">
        <v>49664</v>
      </c>
    </row>
    <row r="11458" spans="1:8" ht="58" x14ac:dyDescent="0.35">
      <c r="A11458" s="4">
        <v>42338</v>
      </c>
      <c r="B11458" s="1">
        <v>45275</v>
      </c>
      <c r="C11458" s="2">
        <v>0.65406249999999999</v>
      </c>
      <c r="D11458" s="3" t="s">
        <v>1288</v>
      </c>
      <c r="E11458" s="3" t="s">
        <v>30641</v>
      </c>
      <c r="F11458" s="3" t="s">
        <v>11078</v>
      </c>
      <c r="G11458" s="3" t="s">
        <v>11857</v>
      </c>
      <c r="H11458" s="3" t="s">
        <v>49666</v>
      </c>
    </row>
    <row r="11459" spans="1:8" ht="43.5" x14ac:dyDescent="0.35">
      <c r="A11459" s="4">
        <v>52273</v>
      </c>
      <c r="B11459" s="1">
        <v>45275</v>
      </c>
      <c r="C11459" s="2">
        <v>0.66502314814814811</v>
      </c>
      <c r="D11459" s="3" t="s">
        <v>1288</v>
      </c>
      <c r="E11459" s="3" t="s">
        <v>15483</v>
      </c>
      <c r="F11459" s="3" t="s">
        <v>49667</v>
      </c>
      <c r="G11459" s="3" t="s">
        <v>11839</v>
      </c>
      <c r="H11459" s="3" t="s">
        <v>49668</v>
      </c>
    </row>
    <row r="11460" spans="1:8" ht="87" x14ac:dyDescent="0.35">
      <c r="A11460" s="4">
        <v>10604</v>
      </c>
      <c r="B11460" s="1">
        <v>45275</v>
      </c>
      <c r="C11460" s="2">
        <v>0.66820601851851846</v>
      </c>
      <c r="D11460" s="3" t="s">
        <v>49669</v>
      </c>
      <c r="E11460" s="3" t="s">
        <v>49672</v>
      </c>
      <c r="F11460" s="3" t="s">
        <v>49670</v>
      </c>
      <c r="G11460" s="3" t="s">
        <v>11882</v>
      </c>
      <c r="H11460" s="3" t="s">
        <v>49671</v>
      </c>
    </row>
    <row r="11461" spans="1:8" x14ac:dyDescent="0.35">
      <c r="A11461" s="4">
        <v>167276</v>
      </c>
      <c r="B11461" s="1">
        <v>45275</v>
      </c>
      <c r="C11461" s="2">
        <v>0.6691435185185185</v>
      </c>
      <c r="D11461" s="3" t="s">
        <v>13077</v>
      </c>
      <c r="E11461" s="3" t="s">
        <v>13077</v>
      </c>
      <c r="F11461" s="3" t="s">
        <v>12780</v>
      </c>
      <c r="G11461" s="3" t="s">
        <v>13077</v>
      </c>
      <c r="H11461" s="3" t="s">
        <v>10659</v>
      </c>
    </row>
    <row r="11462" spans="1:8" x14ac:dyDescent="0.35">
      <c r="A11462" s="4">
        <v>60234</v>
      </c>
      <c r="B11462" s="1">
        <v>45275</v>
      </c>
      <c r="C11462" s="2">
        <v>0.67423611111111115</v>
      </c>
      <c r="D11462" s="3" t="s">
        <v>1288</v>
      </c>
      <c r="E11462" s="3" t="s">
        <v>359</v>
      </c>
      <c r="F11462" s="3" t="s">
        <v>49673</v>
      </c>
      <c r="G11462" s="3" t="s">
        <v>12747</v>
      </c>
      <c r="H11462" s="3" t="s">
        <v>49674</v>
      </c>
    </row>
    <row r="11463" spans="1:8" ht="101.5" x14ac:dyDescent="0.35">
      <c r="A11463" s="4">
        <v>210886</v>
      </c>
      <c r="B11463" s="1">
        <v>45275</v>
      </c>
      <c r="C11463" s="2">
        <v>0.67625000000000002</v>
      </c>
      <c r="D11463" s="3" t="s">
        <v>49675</v>
      </c>
      <c r="E11463" s="3" t="s">
        <v>49678</v>
      </c>
      <c r="F11463" s="3" t="s">
        <v>49676</v>
      </c>
      <c r="G11463" s="3" t="s">
        <v>40404</v>
      </c>
      <c r="H11463" s="3" t="s">
        <v>49677</v>
      </c>
    </row>
    <row r="11464" spans="1:8" ht="43.5" x14ac:dyDescent="0.35">
      <c r="A11464" s="4">
        <v>31467</v>
      </c>
      <c r="B11464" s="1">
        <v>45275</v>
      </c>
      <c r="C11464" s="2">
        <v>0.68614583333333334</v>
      </c>
      <c r="D11464" s="3" t="s">
        <v>1288</v>
      </c>
      <c r="E11464" s="3" t="s">
        <v>49680</v>
      </c>
      <c r="F11464" s="3" t="s">
        <v>49679</v>
      </c>
      <c r="G11464" s="3" t="s">
        <v>11904</v>
      </c>
      <c r="H11464" s="3" t="s">
        <v>11764</v>
      </c>
    </row>
    <row r="11465" spans="1:8" ht="72.5" x14ac:dyDescent="0.35">
      <c r="A11465" s="4">
        <v>144937</v>
      </c>
      <c r="B11465" s="1">
        <v>45275</v>
      </c>
      <c r="C11465" s="2">
        <v>0.68981481481481488</v>
      </c>
      <c r="D11465" s="3" t="s">
        <v>1288</v>
      </c>
      <c r="E11465" s="3" t="s">
        <v>49683</v>
      </c>
      <c r="F11465" s="3" t="s">
        <v>49681</v>
      </c>
      <c r="G11465" s="3" t="s">
        <v>11855</v>
      </c>
      <c r="H11465" s="3" t="s">
        <v>49682</v>
      </c>
    </row>
    <row r="11466" spans="1:8" x14ac:dyDescent="0.35">
      <c r="A11466" s="4">
        <v>145977</v>
      </c>
      <c r="B11466" s="1">
        <v>45275</v>
      </c>
      <c r="C11466" s="2">
        <v>0.69126157407407407</v>
      </c>
      <c r="D11466" s="3" t="s">
        <v>12833</v>
      </c>
      <c r="E11466" s="3" t="s">
        <v>12790</v>
      </c>
      <c r="F11466" s="3" t="s">
        <v>12015</v>
      </c>
      <c r="G11466" s="3" t="s">
        <v>12790</v>
      </c>
      <c r="H11466" s="3" t="s">
        <v>10659</v>
      </c>
    </row>
    <row r="11467" spans="1:8" ht="43.5" x14ac:dyDescent="0.35">
      <c r="A11467" s="4">
        <v>188116</v>
      </c>
      <c r="B11467" s="1">
        <v>45275</v>
      </c>
      <c r="C11467" s="2">
        <v>0.6950115740740741</v>
      </c>
      <c r="D11467" s="3" t="s">
        <v>985</v>
      </c>
      <c r="E11467" s="3" t="s">
        <v>49687</v>
      </c>
      <c r="F11467" s="3" t="s">
        <v>49684</v>
      </c>
      <c r="G11467" s="3" t="s">
        <v>49685</v>
      </c>
      <c r="H11467" s="3" t="s">
        <v>49686</v>
      </c>
    </row>
    <row r="11468" spans="1:8" ht="29" x14ac:dyDescent="0.35">
      <c r="A11468" s="4">
        <v>42038</v>
      </c>
      <c r="B11468" s="1">
        <v>45275</v>
      </c>
      <c r="C11468" s="2">
        <v>0.69512731481481482</v>
      </c>
      <c r="D11468" s="3" t="s">
        <v>10438</v>
      </c>
      <c r="E11468" s="3" t="s">
        <v>49690</v>
      </c>
      <c r="F11468" s="3" t="s">
        <v>49688</v>
      </c>
      <c r="G11468" s="3" t="s">
        <v>800</v>
      </c>
      <c r="H11468" s="3" t="s">
        <v>49689</v>
      </c>
    </row>
    <row r="11469" spans="1:8" ht="43.5" x14ac:dyDescent="0.35">
      <c r="A11469" s="4">
        <v>188116</v>
      </c>
      <c r="B11469" s="1">
        <v>45275</v>
      </c>
      <c r="C11469" s="2">
        <v>0.70126157407407408</v>
      </c>
      <c r="D11469" s="3" t="s">
        <v>985</v>
      </c>
      <c r="E11469" s="3" t="s">
        <v>49687</v>
      </c>
      <c r="F11469" s="3" t="s">
        <v>49684</v>
      </c>
      <c r="G11469" s="3" t="s">
        <v>49685</v>
      </c>
      <c r="H11469" s="3" t="s">
        <v>49686</v>
      </c>
    </row>
    <row r="11470" spans="1:8" ht="43.5" x14ac:dyDescent="0.35">
      <c r="A11470" s="4">
        <v>40859</v>
      </c>
      <c r="B11470" s="1">
        <v>45275</v>
      </c>
      <c r="C11470" s="2">
        <v>0.70317129629629627</v>
      </c>
      <c r="D11470" s="3" t="s">
        <v>1473</v>
      </c>
      <c r="E11470" s="3" t="s">
        <v>11602</v>
      </c>
      <c r="F11470" s="3" t="s">
        <v>49691</v>
      </c>
      <c r="G11470" s="3" t="s">
        <v>49692</v>
      </c>
      <c r="H11470" s="3" t="s">
        <v>49693</v>
      </c>
    </row>
    <row r="11471" spans="1:8" ht="72.5" x14ac:dyDescent="0.35">
      <c r="A11471" s="4">
        <v>211254</v>
      </c>
      <c r="B11471" s="1">
        <v>45275</v>
      </c>
      <c r="C11471" s="2">
        <v>0.7716087962962962</v>
      </c>
      <c r="D11471" s="3" t="s">
        <v>49694</v>
      </c>
      <c r="E11471" s="3" t="s">
        <v>49698</v>
      </c>
      <c r="F11471" s="3" t="s">
        <v>49695</v>
      </c>
      <c r="G11471" s="3" t="s">
        <v>49696</v>
      </c>
      <c r="H11471" s="3" t="s">
        <v>49697</v>
      </c>
    </row>
    <row r="11472" spans="1:8" ht="72.5" x14ac:dyDescent="0.35">
      <c r="A11472" s="4">
        <v>211259</v>
      </c>
      <c r="B11472" s="1">
        <v>45275</v>
      </c>
      <c r="C11472" s="2">
        <v>0.77508101851851852</v>
      </c>
      <c r="D11472" s="3" t="s">
        <v>49699</v>
      </c>
      <c r="E11472" s="3" t="s">
        <v>49702</v>
      </c>
      <c r="F11472" s="3" t="s">
        <v>14672</v>
      </c>
      <c r="G11472" s="3" t="s">
        <v>49700</v>
      </c>
      <c r="H11472" s="3" t="s">
        <v>49701</v>
      </c>
    </row>
    <row r="11473" spans="1:8" ht="87" x14ac:dyDescent="0.35">
      <c r="A11473" s="4">
        <v>211263</v>
      </c>
      <c r="B11473" s="1">
        <v>45275</v>
      </c>
      <c r="C11473" s="2">
        <v>0.78625</v>
      </c>
      <c r="D11473" s="3" t="s">
        <v>49703</v>
      </c>
      <c r="E11473" s="3" t="s">
        <v>49707</v>
      </c>
      <c r="F11473" s="3" t="s">
        <v>49704</v>
      </c>
      <c r="G11473" s="3" t="s">
        <v>49705</v>
      </c>
      <c r="H11473" s="3" t="s">
        <v>49706</v>
      </c>
    </row>
    <row r="11474" spans="1:8" ht="159.5" x14ac:dyDescent="0.35">
      <c r="A11474" s="4">
        <v>45926</v>
      </c>
      <c r="B11474" s="1">
        <v>45275</v>
      </c>
      <c r="C11474" s="2">
        <v>0.97906249999999995</v>
      </c>
      <c r="D11474" s="3" t="s">
        <v>49708</v>
      </c>
      <c r="E11474" s="3" t="s">
        <v>49712</v>
      </c>
      <c r="F11474" s="3" t="s">
        <v>49709</v>
      </c>
      <c r="G11474" s="3" t="s">
        <v>49710</v>
      </c>
      <c r="H11474" s="3" t="s">
        <v>49711</v>
      </c>
    </row>
    <row r="11475" spans="1:8" x14ac:dyDescent="0.35">
      <c r="A11475" s="4">
        <v>67159</v>
      </c>
      <c r="B11475" s="1">
        <v>45278</v>
      </c>
      <c r="C11475" s="2">
        <v>0.34155092592592595</v>
      </c>
      <c r="D11475" s="3" t="s">
        <v>12868</v>
      </c>
      <c r="E11475" s="3" t="s">
        <v>13145</v>
      </c>
      <c r="F11475" s="3" t="s">
        <v>12484</v>
      </c>
      <c r="G11475" s="3" t="s">
        <v>13145</v>
      </c>
      <c r="H11475" s="3" t="s">
        <v>49713</v>
      </c>
    </row>
    <row r="11476" spans="1:8" ht="29" x14ac:dyDescent="0.35">
      <c r="A11476" s="4">
        <v>41033</v>
      </c>
      <c r="B11476" s="1">
        <v>45278</v>
      </c>
      <c r="C11476" s="2">
        <v>0.34615740740740741</v>
      </c>
      <c r="D11476" s="3" t="s">
        <v>755</v>
      </c>
      <c r="E11476" s="3" t="s">
        <v>49716</v>
      </c>
      <c r="F11476" s="3" t="s">
        <v>49714</v>
      </c>
      <c r="G11476" s="3" t="s">
        <v>49715</v>
      </c>
      <c r="H11476" s="3" t="s">
        <v>47890</v>
      </c>
    </row>
    <row r="11477" spans="1:8" x14ac:dyDescent="0.35">
      <c r="A11477" s="4">
        <v>12959</v>
      </c>
      <c r="B11477" s="1">
        <v>45278</v>
      </c>
      <c r="C11477" s="2">
        <v>0.34811342592592592</v>
      </c>
      <c r="D11477" s="3" t="s">
        <v>49717</v>
      </c>
      <c r="E11477" s="3" t="s">
        <v>49718</v>
      </c>
      <c r="F11477" s="3" t="s">
        <v>12054</v>
      </c>
      <c r="G11477" s="3" t="s">
        <v>49718</v>
      </c>
      <c r="H11477" s="3" t="s">
        <v>49719</v>
      </c>
    </row>
    <row r="11478" spans="1:8" x14ac:dyDescent="0.35">
      <c r="A11478" s="4">
        <v>35356</v>
      </c>
      <c r="B11478" s="1">
        <v>45278</v>
      </c>
      <c r="C11478" s="2">
        <v>0.35153935185185187</v>
      </c>
      <c r="D11478" s="3" t="s">
        <v>10317</v>
      </c>
      <c r="E11478" s="3" t="s">
        <v>12790</v>
      </c>
      <c r="F11478" s="3" t="s">
        <v>12484</v>
      </c>
      <c r="G11478" s="3" t="s">
        <v>12790</v>
      </c>
      <c r="H11478" s="3" t="s">
        <v>13042</v>
      </c>
    </row>
    <row r="11479" spans="1:8" ht="29" x14ac:dyDescent="0.35">
      <c r="A11479" s="4">
        <v>36515</v>
      </c>
      <c r="B11479" s="1">
        <v>45278</v>
      </c>
      <c r="C11479" s="2">
        <v>0.35844907407407406</v>
      </c>
      <c r="D11479" s="3" t="s">
        <v>1436</v>
      </c>
      <c r="E11479" s="3" t="s">
        <v>49722</v>
      </c>
      <c r="F11479" s="3" t="s">
        <v>49720</v>
      </c>
      <c r="G11479" s="3" t="s">
        <v>49721</v>
      </c>
      <c r="H11479" s="3" t="s">
        <v>47890</v>
      </c>
    </row>
    <row r="11480" spans="1:8" x14ac:dyDescent="0.35">
      <c r="A11480" s="4">
        <v>35677</v>
      </c>
      <c r="B11480" s="1">
        <v>45278</v>
      </c>
      <c r="C11480" s="2">
        <v>0.36106481481481478</v>
      </c>
      <c r="D11480" s="3" t="s">
        <v>12295</v>
      </c>
      <c r="E11480" s="3" t="s">
        <v>13138</v>
      </c>
      <c r="F11480" s="3" t="s">
        <v>2012</v>
      </c>
      <c r="G11480" s="3" t="s">
        <v>13138</v>
      </c>
      <c r="H11480" s="3" t="s">
        <v>10659</v>
      </c>
    </row>
    <row r="11481" spans="1:8" x14ac:dyDescent="0.35">
      <c r="A11481" s="4">
        <v>47326</v>
      </c>
      <c r="B11481" s="1">
        <v>45278</v>
      </c>
      <c r="C11481" s="2">
        <v>0.36192129629629632</v>
      </c>
      <c r="D11481" s="3" t="s">
        <v>10435</v>
      </c>
      <c r="E11481" s="3" t="s">
        <v>13008</v>
      </c>
      <c r="F11481" s="3" t="s">
        <v>11953</v>
      </c>
      <c r="G11481" s="3" t="s">
        <v>13008</v>
      </c>
      <c r="H11481" s="3" t="s">
        <v>10726</v>
      </c>
    </row>
    <row r="11482" spans="1:8" ht="116" x14ac:dyDescent="0.35">
      <c r="A11482" s="4">
        <v>132565</v>
      </c>
      <c r="B11482" s="1">
        <v>45278</v>
      </c>
      <c r="C11482" s="2">
        <v>0.36517361111111107</v>
      </c>
      <c r="D11482" s="3" t="s">
        <v>49723</v>
      </c>
      <c r="E11482" s="3" t="s">
        <v>49727</v>
      </c>
      <c r="F11482" s="3" t="s">
        <v>49724</v>
      </c>
      <c r="G11482" s="3" t="s">
        <v>49725</v>
      </c>
      <c r="H11482" s="3" t="s">
        <v>49726</v>
      </c>
    </row>
    <row r="11483" spans="1:8" x14ac:dyDescent="0.35">
      <c r="A11483" s="4">
        <v>32420</v>
      </c>
      <c r="B11483" s="1">
        <v>45278</v>
      </c>
      <c r="C11483" s="2">
        <v>0.3661342592592593</v>
      </c>
      <c r="D11483" s="3" t="s">
        <v>12868</v>
      </c>
      <c r="E11483" s="3" t="s">
        <v>49728</v>
      </c>
      <c r="F11483" s="3" t="s">
        <v>12830</v>
      </c>
      <c r="G11483" s="3" t="s">
        <v>49728</v>
      </c>
      <c r="H11483" s="3" t="s">
        <v>10659</v>
      </c>
    </row>
    <row r="11484" spans="1:8" ht="43.5" x14ac:dyDescent="0.35">
      <c r="A11484" s="4">
        <v>40102</v>
      </c>
      <c r="B11484" s="1">
        <v>45278</v>
      </c>
      <c r="C11484" s="2">
        <v>0.3674189814814815</v>
      </c>
      <c r="D11484" s="3" t="s">
        <v>755</v>
      </c>
      <c r="E11484" s="3" t="s">
        <v>37465</v>
      </c>
      <c r="F11484" s="3" t="s">
        <v>49729</v>
      </c>
      <c r="G11484" s="3" t="s">
        <v>46124</v>
      </c>
      <c r="H11484" s="3" t="s">
        <v>47890</v>
      </c>
    </row>
    <row r="11485" spans="1:8" ht="43.5" x14ac:dyDescent="0.35">
      <c r="A11485" s="4">
        <v>48008</v>
      </c>
      <c r="B11485" s="1">
        <v>45278</v>
      </c>
      <c r="C11485" s="2">
        <v>0.36959490740740741</v>
      </c>
      <c r="D11485" s="3" t="s">
        <v>985</v>
      </c>
      <c r="E11485" s="3" t="s">
        <v>49733</v>
      </c>
      <c r="F11485" s="3" t="s">
        <v>49730</v>
      </c>
      <c r="G11485" s="3" t="s">
        <v>49731</v>
      </c>
      <c r="H11485" s="3" t="s">
        <v>49732</v>
      </c>
    </row>
    <row r="11486" spans="1:8" ht="145" x14ac:dyDescent="0.35">
      <c r="A11486" s="4">
        <v>40068</v>
      </c>
      <c r="B11486" s="1">
        <v>45278</v>
      </c>
      <c r="C11486" s="2">
        <v>0.36995370370370373</v>
      </c>
      <c r="D11486" s="3" t="s">
        <v>49734</v>
      </c>
      <c r="E11486" s="3" t="s">
        <v>49738</v>
      </c>
      <c r="F11486" s="3" t="s">
        <v>49735</v>
      </c>
      <c r="G11486" s="3" t="s">
        <v>49736</v>
      </c>
      <c r="H11486" s="3" t="s">
        <v>49737</v>
      </c>
    </row>
    <row r="11487" spans="1:8" ht="43.5" x14ac:dyDescent="0.35">
      <c r="A11487" s="4">
        <v>40102</v>
      </c>
      <c r="B11487" s="1">
        <v>45278</v>
      </c>
      <c r="C11487" s="2">
        <v>0.37078703703703703</v>
      </c>
      <c r="D11487" s="3" t="s">
        <v>755</v>
      </c>
      <c r="E11487" s="3" t="s">
        <v>37465</v>
      </c>
      <c r="F11487" s="3" t="s">
        <v>49739</v>
      </c>
      <c r="G11487" s="3" t="s">
        <v>46124</v>
      </c>
      <c r="H11487" s="3" t="s">
        <v>47890</v>
      </c>
    </row>
    <row r="11488" spans="1:8" ht="72.5" x14ac:dyDescent="0.35">
      <c r="A11488" s="4">
        <v>173866</v>
      </c>
      <c r="B11488" s="1">
        <v>45278</v>
      </c>
      <c r="C11488" s="2">
        <v>0.37208333333333332</v>
      </c>
      <c r="D11488" s="3" t="s">
        <v>49740</v>
      </c>
      <c r="E11488" s="3" t="s">
        <v>49744</v>
      </c>
      <c r="F11488" s="3" t="s">
        <v>49741</v>
      </c>
      <c r="G11488" s="3" t="s">
        <v>49742</v>
      </c>
      <c r="H11488" s="3" t="s">
        <v>49743</v>
      </c>
    </row>
    <row r="11489" spans="1:8" x14ac:dyDescent="0.35">
      <c r="A11489" s="4">
        <v>49813</v>
      </c>
      <c r="B11489" s="1">
        <v>45278</v>
      </c>
      <c r="C11489" s="2">
        <v>0.37460648148148151</v>
      </c>
      <c r="D11489" s="3" t="s">
        <v>47151</v>
      </c>
      <c r="E11489" s="3" t="s">
        <v>12789</v>
      </c>
      <c r="F11489" s="3" t="s">
        <v>12789</v>
      </c>
      <c r="G11489" s="3" t="s">
        <v>12789</v>
      </c>
      <c r="H11489" s="3" t="s">
        <v>10659</v>
      </c>
    </row>
    <row r="11490" spans="1:8" ht="58" x14ac:dyDescent="0.35">
      <c r="A11490" s="4">
        <v>56077</v>
      </c>
      <c r="B11490" s="1">
        <v>45278</v>
      </c>
      <c r="C11490" s="2">
        <v>0.37503472222222217</v>
      </c>
      <c r="D11490" s="3" t="s">
        <v>12086</v>
      </c>
      <c r="E11490" s="3" t="s">
        <v>14712</v>
      </c>
      <c r="F11490" s="3" t="s">
        <v>11953</v>
      </c>
      <c r="G11490" s="3" t="s">
        <v>13008</v>
      </c>
      <c r="H11490" s="3" t="s">
        <v>10726</v>
      </c>
    </row>
    <row r="11491" spans="1:8" x14ac:dyDescent="0.35">
      <c r="A11491" s="4">
        <v>49813</v>
      </c>
      <c r="B11491" s="1">
        <v>45278</v>
      </c>
      <c r="C11491" s="2">
        <v>0.37572916666666667</v>
      </c>
      <c r="D11491" s="3" t="s">
        <v>47151</v>
      </c>
      <c r="E11491" s="3" t="s">
        <v>12789</v>
      </c>
      <c r="F11491" s="3" t="s">
        <v>12789</v>
      </c>
      <c r="G11491" s="3" t="s">
        <v>13767</v>
      </c>
      <c r="H11491" s="3" t="s">
        <v>10659</v>
      </c>
    </row>
    <row r="11492" spans="1:8" ht="58" x14ac:dyDescent="0.35">
      <c r="A11492" s="4">
        <v>38887</v>
      </c>
      <c r="B11492" s="1">
        <v>45278</v>
      </c>
      <c r="C11492" s="2">
        <v>0.37881944444444443</v>
      </c>
      <c r="D11492" s="3" t="s">
        <v>167</v>
      </c>
      <c r="E11492" s="3" t="s">
        <v>49748</v>
      </c>
      <c r="F11492" s="3" t="s">
        <v>49745</v>
      </c>
      <c r="G11492" s="3" t="s">
        <v>49746</v>
      </c>
      <c r="H11492" s="3" t="s">
        <v>49747</v>
      </c>
    </row>
    <row r="11493" spans="1:8" ht="72.5" x14ac:dyDescent="0.35">
      <c r="A11493" s="4">
        <v>32996</v>
      </c>
      <c r="B11493" s="1">
        <v>45278</v>
      </c>
      <c r="C11493" s="2">
        <v>0.37910879629629629</v>
      </c>
      <c r="D11493" s="3" t="s">
        <v>12460</v>
      </c>
      <c r="E11493" s="3" t="s">
        <v>15533</v>
      </c>
      <c r="F11493" s="3" t="s">
        <v>49749</v>
      </c>
      <c r="G11493" s="3" t="s">
        <v>49750</v>
      </c>
      <c r="H11493" s="3" t="s">
        <v>11987</v>
      </c>
    </row>
    <row r="11494" spans="1:8" ht="116" x14ac:dyDescent="0.35">
      <c r="A11494" s="4">
        <v>207391</v>
      </c>
      <c r="B11494" s="1">
        <v>45278</v>
      </c>
      <c r="C11494" s="2">
        <v>0.38166666666666665</v>
      </c>
      <c r="D11494" s="3" t="s">
        <v>49751</v>
      </c>
      <c r="E11494" s="3" t="s">
        <v>49755</v>
      </c>
      <c r="F11494" s="3" t="s">
        <v>49752</v>
      </c>
      <c r="G11494" s="3" t="s">
        <v>49753</v>
      </c>
      <c r="H11494" s="3" t="s">
        <v>49754</v>
      </c>
    </row>
    <row r="11495" spans="1:8" x14ac:dyDescent="0.35">
      <c r="A11495" s="4">
        <v>35605</v>
      </c>
      <c r="B11495" s="1">
        <v>45278</v>
      </c>
      <c r="C11495" s="2">
        <v>0.38288194444444446</v>
      </c>
      <c r="D11495" s="3" t="s">
        <v>12295</v>
      </c>
      <c r="E11495" s="3" t="s">
        <v>12790</v>
      </c>
      <c r="F11495" s="3" t="s">
        <v>49756</v>
      </c>
      <c r="G11495" s="3" t="s">
        <v>12790</v>
      </c>
      <c r="H11495" s="3" t="s">
        <v>10659</v>
      </c>
    </row>
    <row r="11496" spans="1:8" ht="72.5" x14ac:dyDescent="0.35">
      <c r="A11496" s="4">
        <v>51481</v>
      </c>
      <c r="B11496" s="1">
        <v>45278</v>
      </c>
      <c r="C11496" s="2">
        <v>0.38543981481481482</v>
      </c>
      <c r="D11496" s="3" t="s">
        <v>1436</v>
      </c>
      <c r="E11496" s="3" t="s">
        <v>49758</v>
      </c>
      <c r="F11496" s="3" t="s">
        <v>49757</v>
      </c>
      <c r="G11496" s="3" t="s">
        <v>12346</v>
      </c>
      <c r="H11496" s="3" t="s">
        <v>12513</v>
      </c>
    </row>
    <row r="11497" spans="1:8" ht="130.5" x14ac:dyDescent="0.35">
      <c r="A11497" s="4">
        <v>211384</v>
      </c>
      <c r="B11497" s="1">
        <v>45278</v>
      </c>
      <c r="C11497" s="2">
        <v>0.38997685185185182</v>
      </c>
      <c r="D11497" s="3" t="s">
        <v>49759</v>
      </c>
      <c r="E11497" s="3" t="s">
        <v>49761</v>
      </c>
      <c r="F11497" s="3" t="s">
        <v>49760</v>
      </c>
      <c r="G11497" s="3" t="s">
        <v>49761</v>
      </c>
      <c r="H11497" s="3" t="s">
        <v>49762</v>
      </c>
    </row>
    <row r="11498" spans="1:8" ht="116" x14ac:dyDescent="0.35">
      <c r="A11498" s="4">
        <v>4391</v>
      </c>
      <c r="B11498" s="1">
        <v>45278</v>
      </c>
      <c r="C11498" s="2">
        <v>0.3910763888888889</v>
      </c>
      <c r="D11498" s="3" t="s">
        <v>49763</v>
      </c>
      <c r="E11498" s="3" t="s">
        <v>49766</v>
      </c>
      <c r="F11498" s="3" t="s">
        <v>49764</v>
      </c>
      <c r="G11498" s="3" t="s">
        <v>13854</v>
      </c>
      <c r="H11498" s="3" t="s">
        <v>49765</v>
      </c>
    </row>
    <row r="11499" spans="1:8" ht="58" x14ac:dyDescent="0.35">
      <c r="A11499" s="4">
        <v>43530</v>
      </c>
      <c r="B11499" s="1">
        <v>45278</v>
      </c>
      <c r="C11499" s="2">
        <v>0.39123842592592589</v>
      </c>
      <c r="D11499" s="3" t="s">
        <v>49767</v>
      </c>
      <c r="E11499" s="3" t="s">
        <v>49771</v>
      </c>
      <c r="F11499" s="3" t="s">
        <v>49768</v>
      </c>
      <c r="G11499" s="3" t="s">
        <v>49769</v>
      </c>
      <c r="H11499" s="3" t="s">
        <v>49770</v>
      </c>
    </row>
    <row r="11500" spans="1:8" ht="58" x14ac:dyDescent="0.35">
      <c r="A11500" s="4">
        <v>56730</v>
      </c>
      <c r="B11500" s="1">
        <v>45278</v>
      </c>
      <c r="C11500" s="2">
        <v>0.39144675925925926</v>
      </c>
      <c r="D11500" s="3" t="s">
        <v>49772</v>
      </c>
      <c r="E11500" s="3" t="s">
        <v>49776</v>
      </c>
      <c r="F11500" s="3" t="s">
        <v>49773</v>
      </c>
      <c r="G11500" s="3" t="s">
        <v>49774</v>
      </c>
      <c r="H11500" s="3" t="s">
        <v>49775</v>
      </c>
    </row>
    <row r="11501" spans="1:8" x14ac:dyDescent="0.35">
      <c r="A11501" s="4">
        <v>40677</v>
      </c>
      <c r="B11501" s="1">
        <v>45278</v>
      </c>
      <c r="C11501" s="2">
        <v>0.39296296296296296</v>
      </c>
      <c r="D11501" s="3" t="s">
        <v>49777</v>
      </c>
      <c r="E11501" s="3" t="s">
        <v>49778</v>
      </c>
      <c r="F11501" s="3" t="s">
        <v>12830</v>
      </c>
      <c r="G11501" s="3" t="s">
        <v>49778</v>
      </c>
      <c r="H11501" s="3" t="s">
        <v>49779</v>
      </c>
    </row>
    <row r="11502" spans="1:8" ht="130.5" x14ac:dyDescent="0.35">
      <c r="A11502" s="4">
        <v>211384</v>
      </c>
      <c r="B11502" s="1">
        <v>45278</v>
      </c>
      <c r="C11502" s="2">
        <v>0.3933680555555556</v>
      </c>
      <c r="D11502" s="3" t="s">
        <v>49759</v>
      </c>
      <c r="E11502" s="3" t="s">
        <v>49761</v>
      </c>
      <c r="F11502" s="3" t="s">
        <v>49760</v>
      </c>
      <c r="G11502" s="3" t="s">
        <v>49761</v>
      </c>
      <c r="H11502" s="3" t="s">
        <v>49780</v>
      </c>
    </row>
    <row r="11503" spans="1:8" ht="87" x14ac:dyDescent="0.35">
      <c r="A11503" s="4">
        <v>117924</v>
      </c>
      <c r="B11503" s="1">
        <v>45278</v>
      </c>
      <c r="C11503" s="2">
        <v>0.3972222222222222</v>
      </c>
      <c r="D11503" s="3" t="s">
        <v>49781</v>
      </c>
      <c r="E11503" s="3" t="s">
        <v>49785</v>
      </c>
      <c r="F11503" s="3" t="s">
        <v>49782</v>
      </c>
      <c r="G11503" s="3" t="s">
        <v>49783</v>
      </c>
      <c r="H11503" s="3" t="s">
        <v>49784</v>
      </c>
    </row>
    <row r="11504" spans="1:8" x14ac:dyDescent="0.35">
      <c r="A11504" s="4">
        <v>73248</v>
      </c>
      <c r="B11504" s="1">
        <v>45278</v>
      </c>
      <c r="C11504" s="2">
        <v>0.39743055555555556</v>
      </c>
      <c r="D11504" s="3" t="s">
        <v>49786</v>
      </c>
      <c r="E11504" s="3" t="s">
        <v>11230</v>
      </c>
      <c r="F11504" s="3" t="s">
        <v>12785</v>
      </c>
      <c r="G11504" s="3" t="s">
        <v>12554</v>
      </c>
      <c r="H11504" s="3" t="s">
        <v>49787</v>
      </c>
    </row>
    <row r="11505" spans="1:8" ht="58" x14ac:dyDescent="0.35">
      <c r="A11505" s="4">
        <v>188491</v>
      </c>
      <c r="B11505" s="1">
        <v>45278</v>
      </c>
      <c r="C11505" s="2">
        <v>0.3987384259259259</v>
      </c>
      <c r="D11505" s="3" t="s">
        <v>167</v>
      </c>
      <c r="E11505" s="3" t="s">
        <v>49791</v>
      </c>
      <c r="F11505" s="3" t="s">
        <v>49788</v>
      </c>
      <c r="G11505" s="3" t="s">
        <v>49789</v>
      </c>
      <c r="H11505" s="3" t="s">
        <v>49790</v>
      </c>
    </row>
    <row r="11506" spans="1:8" ht="145" x14ac:dyDescent="0.35">
      <c r="A11506" s="4">
        <v>182371</v>
      </c>
      <c r="B11506" s="1">
        <v>45278</v>
      </c>
      <c r="C11506" s="2">
        <v>0.40114583333333331</v>
      </c>
      <c r="D11506" s="3" t="s">
        <v>167</v>
      </c>
      <c r="E11506" s="3" t="s">
        <v>49794</v>
      </c>
      <c r="F11506" s="3" t="s">
        <v>49792</v>
      </c>
      <c r="G11506" s="3" t="s">
        <v>49793</v>
      </c>
      <c r="H11506" s="3" t="s">
        <v>40252</v>
      </c>
    </row>
    <row r="11507" spans="1:8" ht="72.5" x14ac:dyDescent="0.35">
      <c r="A11507" s="4">
        <v>67992</v>
      </c>
      <c r="B11507" s="1">
        <v>45278</v>
      </c>
      <c r="C11507" s="2">
        <v>0.40133101851851855</v>
      </c>
      <c r="D11507" s="3" t="s">
        <v>755</v>
      </c>
      <c r="E11507" s="3" t="s">
        <v>49798</v>
      </c>
      <c r="F11507" s="3" t="s">
        <v>49795</v>
      </c>
      <c r="G11507" s="3" t="s">
        <v>49796</v>
      </c>
      <c r="H11507" s="3" t="s">
        <v>49797</v>
      </c>
    </row>
    <row r="11508" spans="1:8" ht="101.5" x14ac:dyDescent="0.35">
      <c r="A11508" s="4">
        <v>172062</v>
      </c>
      <c r="B11508" s="1">
        <v>45278</v>
      </c>
      <c r="C11508" s="2">
        <v>0.40177083333333335</v>
      </c>
      <c r="D11508" s="3" t="s">
        <v>49799</v>
      </c>
      <c r="E11508" s="3" t="s">
        <v>49802</v>
      </c>
      <c r="F11508" s="3" t="s">
        <v>49800</v>
      </c>
      <c r="G11508" s="3" t="s">
        <v>49801</v>
      </c>
      <c r="H11508" s="3" t="s">
        <v>12882</v>
      </c>
    </row>
    <row r="11509" spans="1:8" ht="43.5" x14ac:dyDescent="0.35">
      <c r="A11509" s="4">
        <v>70237</v>
      </c>
      <c r="B11509" s="1">
        <v>45278</v>
      </c>
      <c r="C11509" s="2">
        <v>0.40362268518518518</v>
      </c>
      <c r="D11509" s="3" t="s">
        <v>604</v>
      </c>
      <c r="E11509" s="3" t="s">
        <v>49805</v>
      </c>
      <c r="F11509" s="3" t="s">
        <v>49803</v>
      </c>
      <c r="G11509" s="3" t="s">
        <v>49804</v>
      </c>
      <c r="H11509" s="3" t="s">
        <v>47890</v>
      </c>
    </row>
    <row r="11510" spans="1:8" ht="43.5" x14ac:dyDescent="0.35">
      <c r="A11510" s="4">
        <v>196048</v>
      </c>
      <c r="B11510" s="1">
        <v>45278</v>
      </c>
      <c r="C11510" s="2">
        <v>0.40498842592592593</v>
      </c>
      <c r="D11510" s="3" t="s">
        <v>10438</v>
      </c>
      <c r="E11510" s="3" t="s">
        <v>49809</v>
      </c>
      <c r="F11510" s="3" t="s">
        <v>49806</v>
      </c>
      <c r="G11510" s="3" t="s">
        <v>49807</v>
      </c>
      <c r="H11510" s="3" t="s">
        <v>49808</v>
      </c>
    </row>
    <row r="11511" spans="1:8" ht="72.5" x14ac:dyDescent="0.35">
      <c r="A11511" s="4">
        <v>176245</v>
      </c>
      <c r="B11511" s="1">
        <v>45278</v>
      </c>
      <c r="C11511" s="2">
        <v>0.4079861111111111</v>
      </c>
      <c r="D11511" s="3" t="s">
        <v>49810</v>
      </c>
      <c r="E11511" s="3" t="s">
        <v>49812</v>
      </c>
      <c r="F11511" s="3" t="s">
        <v>49811</v>
      </c>
      <c r="G11511" s="3" t="s">
        <v>49812</v>
      </c>
      <c r="H11511" s="3" t="s">
        <v>49813</v>
      </c>
    </row>
    <row r="11512" spans="1:8" ht="43.5" x14ac:dyDescent="0.35">
      <c r="A11512" s="4">
        <v>40273</v>
      </c>
      <c r="B11512" s="1">
        <v>45278</v>
      </c>
      <c r="C11512" s="2">
        <v>0.40835648148148151</v>
      </c>
      <c r="D11512" s="3" t="s">
        <v>48630</v>
      </c>
      <c r="E11512" s="3" t="s">
        <v>49816</v>
      </c>
      <c r="F11512" s="3" t="s">
        <v>49814</v>
      </c>
      <c r="G11512" s="3" t="s">
        <v>11875</v>
      </c>
      <c r="H11512" s="3" t="s">
        <v>49815</v>
      </c>
    </row>
    <row r="11513" spans="1:8" ht="58" x14ac:dyDescent="0.35">
      <c r="A11513" s="4">
        <v>12306</v>
      </c>
      <c r="B11513" s="1">
        <v>45278</v>
      </c>
      <c r="C11513" s="2">
        <v>0.41123842592592591</v>
      </c>
      <c r="D11513" s="3" t="s">
        <v>1436</v>
      </c>
      <c r="E11513" s="3" t="s">
        <v>49819</v>
      </c>
      <c r="F11513" s="3" t="s">
        <v>49817</v>
      </c>
      <c r="G11513" s="3" t="s">
        <v>49818</v>
      </c>
      <c r="H11513" s="3" t="s">
        <v>12162</v>
      </c>
    </row>
    <row r="11514" spans="1:8" ht="58" x14ac:dyDescent="0.35">
      <c r="A11514" s="4">
        <v>100198</v>
      </c>
      <c r="B11514" s="1">
        <v>45278</v>
      </c>
      <c r="C11514" s="2">
        <v>0.41145833333333331</v>
      </c>
      <c r="D11514" s="3" t="s">
        <v>49820</v>
      </c>
      <c r="E11514" s="3" t="s">
        <v>49824</v>
      </c>
      <c r="F11514" s="3" t="s">
        <v>49821</v>
      </c>
      <c r="G11514" s="3" t="s">
        <v>49822</v>
      </c>
      <c r="H11514" s="3" t="s">
        <v>49823</v>
      </c>
    </row>
    <row r="11515" spans="1:8" x14ac:dyDescent="0.35">
      <c r="A11515" s="4">
        <v>114657</v>
      </c>
      <c r="B11515" s="1">
        <v>45278</v>
      </c>
      <c r="C11515" s="2">
        <v>0.41155092592592596</v>
      </c>
      <c r="D11515" s="3" t="s">
        <v>49825</v>
      </c>
      <c r="E11515" s="3" t="s">
        <v>313</v>
      </c>
      <c r="F11515" s="3" t="s">
        <v>11953</v>
      </c>
      <c r="G11515" s="3" t="s">
        <v>313</v>
      </c>
      <c r="H11515" s="3" t="s">
        <v>10726</v>
      </c>
    </row>
    <row r="11516" spans="1:8" ht="29" x14ac:dyDescent="0.35">
      <c r="A11516" s="4">
        <v>52873</v>
      </c>
      <c r="B11516" s="1">
        <v>45278</v>
      </c>
      <c r="C11516" s="2">
        <v>0.41230324074074076</v>
      </c>
      <c r="D11516" s="3" t="s">
        <v>755</v>
      </c>
      <c r="E11516" s="3" t="s">
        <v>48234</v>
      </c>
      <c r="F11516" s="3" t="s">
        <v>49826</v>
      </c>
      <c r="G11516" s="3" t="s">
        <v>1097</v>
      </c>
      <c r="H11516" s="3" t="s">
        <v>47890</v>
      </c>
    </row>
    <row r="11517" spans="1:8" ht="29" x14ac:dyDescent="0.35">
      <c r="A11517" s="4">
        <v>40352</v>
      </c>
      <c r="B11517" s="1">
        <v>45278</v>
      </c>
      <c r="C11517" s="2">
        <v>0.41247685185185184</v>
      </c>
      <c r="D11517" s="3" t="s">
        <v>12833</v>
      </c>
      <c r="E11517" s="3" t="s">
        <v>49828</v>
      </c>
      <c r="F11517" s="3" t="s">
        <v>49827</v>
      </c>
      <c r="G11517" s="3" t="s">
        <v>49828</v>
      </c>
      <c r="H11517" s="3" t="s">
        <v>10659</v>
      </c>
    </row>
    <row r="11518" spans="1:8" ht="43.5" x14ac:dyDescent="0.35">
      <c r="A11518" s="4">
        <v>39276</v>
      </c>
      <c r="B11518" s="1">
        <v>45278</v>
      </c>
      <c r="C11518" s="2">
        <v>0.41421296296296295</v>
      </c>
      <c r="D11518" s="3" t="s">
        <v>49829</v>
      </c>
      <c r="E11518" s="3" t="s">
        <v>49833</v>
      </c>
      <c r="F11518" s="3" t="s">
        <v>49830</v>
      </c>
      <c r="G11518" s="3" t="s">
        <v>49831</v>
      </c>
      <c r="H11518" s="3" t="s">
        <v>49832</v>
      </c>
    </row>
    <row r="11519" spans="1:8" ht="58" x14ac:dyDescent="0.35">
      <c r="A11519" s="4">
        <v>173003</v>
      </c>
      <c r="B11519" s="1">
        <v>45278</v>
      </c>
      <c r="C11519" s="2">
        <v>0.41631944444444446</v>
      </c>
      <c r="D11519" s="3" t="s">
        <v>49834</v>
      </c>
      <c r="E11519" s="3" t="s">
        <v>49837</v>
      </c>
      <c r="F11519" s="3" t="s">
        <v>49835</v>
      </c>
      <c r="G11519" s="3" t="s">
        <v>11755</v>
      </c>
      <c r="H11519" s="3" t="s">
        <v>49836</v>
      </c>
    </row>
    <row r="11520" spans="1:8" ht="43.5" x14ac:dyDescent="0.35">
      <c r="A11520" s="4">
        <v>211206</v>
      </c>
      <c r="B11520" s="1">
        <v>45278</v>
      </c>
      <c r="C11520" s="2">
        <v>0.41706018518518517</v>
      </c>
      <c r="D11520" s="3" t="s">
        <v>49838</v>
      </c>
      <c r="E11520" s="3" t="s">
        <v>49842</v>
      </c>
      <c r="F11520" s="3" t="s">
        <v>49839</v>
      </c>
      <c r="G11520" s="3" t="s">
        <v>49840</v>
      </c>
      <c r="H11520" s="3" t="s">
        <v>49841</v>
      </c>
    </row>
    <row r="11521" spans="1:8" ht="29" x14ac:dyDescent="0.35">
      <c r="A11521" s="4">
        <v>78877</v>
      </c>
      <c r="B11521" s="1">
        <v>45278</v>
      </c>
      <c r="C11521" s="2">
        <v>0.41832175925925924</v>
      </c>
      <c r="D11521" s="3" t="s">
        <v>49843</v>
      </c>
      <c r="E11521" s="3" t="s">
        <v>49847</v>
      </c>
      <c r="F11521" s="3" t="s">
        <v>49844</v>
      </c>
      <c r="G11521" s="3" t="s">
        <v>49845</v>
      </c>
      <c r="H11521" s="3" t="s">
        <v>49846</v>
      </c>
    </row>
    <row r="11522" spans="1:8" ht="43.5" x14ac:dyDescent="0.35">
      <c r="A11522" s="4">
        <v>41519</v>
      </c>
      <c r="B11522" s="1">
        <v>45278</v>
      </c>
      <c r="C11522" s="2">
        <v>0.41986111111111107</v>
      </c>
      <c r="D11522" s="3" t="s">
        <v>167</v>
      </c>
      <c r="E11522" s="3" t="s">
        <v>14312</v>
      </c>
      <c r="F11522" s="3" t="s">
        <v>49848</v>
      </c>
      <c r="G11522" s="3" t="s">
        <v>10727</v>
      </c>
      <c r="H11522" s="3" t="s">
        <v>11922</v>
      </c>
    </row>
    <row r="11523" spans="1:8" ht="29" x14ac:dyDescent="0.35">
      <c r="A11523" s="4">
        <v>18593</v>
      </c>
      <c r="B11523" s="1">
        <v>45278</v>
      </c>
      <c r="C11523" s="2">
        <v>0.42061342592592593</v>
      </c>
      <c r="D11523" s="3" t="s">
        <v>1436</v>
      </c>
      <c r="E11523" s="3" t="s">
        <v>49852</v>
      </c>
      <c r="F11523" s="3" t="s">
        <v>49849</v>
      </c>
      <c r="G11523" s="3" t="s">
        <v>49850</v>
      </c>
      <c r="H11523" s="3" t="s">
        <v>49851</v>
      </c>
    </row>
    <row r="11524" spans="1:8" ht="29" x14ac:dyDescent="0.35">
      <c r="A11524" s="4">
        <v>99930</v>
      </c>
      <c r="B11524" s="1">
        <v>45278</v>
      </c>
      <c r="C11524" s="2">
        <v>0.42190972222222217</v>
      </c>
      <c r="D11524" s="3" t="s">
        <v>49853</v>
      </c>
      <c r="E11524" s="3" t="s">
        <v>49855</v>
      </c>
      <c r="F11524" s="3" t="s">
        <v>49854</v>
      </c>
      <c r="G11524" s="3" t="s">
        <v>49855</v>
      </c>
      <c r="H11524" s="3" t="s">
        <v>43427</v>
      </c>
    </row>
    <row r="11525" spans="1:8" ht="72.5" x14ac:dyDescent="0.35">
      <c r="A11525" s="4">
        <v>205716</v>
      </c>
      <c r="B11525" s="1">
        <v>45278</v>
      </c>
      <c r="C11525" s="2">
        <v>0.4221759259259259</v>
      </c>
      <c r="D11525" s="3" t="s">
        <v>49856</v>
      </c>
      <c r="E11525" s="3" t="s">
        <v>49859</v>
      </c>
      <c r="F11525" s="3" t="s">
        <v>49857</v>
      </c>
      <c r="G11525" s="3" t="s">
        <v>12600</v>
      </c>
      <c r="H11525" s="3" t="s">
        <v>49858</v>
      </c>
    </row>
    <row r="11526" spans="1:8" ht="58" x14ac:dyDescent="0.35">
      <c r="A11526" s="4">
        <v>180337</v>
      </c>
      <c r="B11526" s="1">
        <v>45278</v>
      </c>
      <c r="C11526" s="2">
        <v>0.42305555555555552</v>
      </c>
      <c r="D11526" s="3" t="s">
        <v>167</v>
      </c>
      <c r="E11526" s="3" t="s">
        <v>49861</v>
      </c>
      <c r="F11526" s="3" t="s">
        <v>49860</v>
      </c>
      <c r="G11526" s="3" t="s">
        <v>49861</v>
      </c>
      <c r="H11526" s="3" t="s">
        <v>49862</v>
      </c>
    </row>
    <row r="11527" spans="1:8" ht="43.5" x14ac:dyDescent="0.35">
      <c r="A11527" s="4">
        <v>33153</v>
      </c>
      <c r="B11527" s="1">
        <v>45278</v>
      </c>
      <c r="C11527" s="2">
        <v>0.42314814814814811</v>
      </c>
      <c r="D11527" s="3" t="s">
        <v>12300</v>
      </c>
      <c r="E11527" s="3" t="s">
        <v>49864</v>
      </c>
      <c r="F11527" s="3" t="s">
        <v>49863</v>
      </c>
      <c r="G11527" s="3" t="s">
        <v>11755</v>
      </c>
      <c r="H11527" s="3" t="s">
        <v>12610</v>
      </c>
    </row>
    <row r="11528" spans="1:8" ht="159.5" x14ac:dyDescent="0.35">
      <c r="A11528" s="4">
        <v>207490</v>
      </c>
      <c r="B11528" s="1">
        <v>45278</v>
      </c>
      <c r="C11528" s="2">
        <v>0.4246759259259259</v>
      </c>
      <c r="D11528" s="3" t="s">
        <v>49865</v>
      </c>
      <c r="E11528" s="3" t="s">
        <v>12960</v>
      </c>
      <c r="F11528" s="3" t="s">
        <v>49866</v>
      </c>
      <c r="G11528" s="3" t="s">
        <v>49867</v>
      </c>
      <c r="H11528" s="3" t="s">
        <v>49868</v>
      </c>
    </row>
    <row r="11529" spans="1:8" ht="116" x14ac:dyDescent="0.35">
      <c r="A11529" s="4">
        <v>206237</v>
      </c>
      <c r="B11529" s="1">
        <v>45278</v>
      </c>
      <c r="C11529" s="2">
        <v>0.42549768518518521</v>
      </c>
      <c r="D11529" s="3" t="s">
        <v>49869</v>
      </c>
      <c r="E11529" s="3" t="s">
        <v>49873</v>
      </c>
      <c r="F11529" s="3" t="s">
        <v>49870</v>
      </c>
      <c r="G11529" s="3" t="s">
        <v>49871</v>
      </c>
      <c r="H11529" s="3" t="s">
        <v>49872</v>
      </c>
    </row>
    <row r="11530" spans="1:8" x14ac:dyDescent="0.35">
      <c r="A11530" s="4">
        <v>43946</v>
      </c>
      <c r="B11530" s="1">
        <v>45278</v>
      </c>
      <c r="C11530" s="2">
        <v>0.42725694444444445</v>
      </c>
      <c r="D11530" s="3" t="s">
        <v>30009</v>
      </c>
      <c r="E11530" s="3" t="s">
        <v>12560</v>
      </c>
      <c r="F11530" s="3" t="s">
        <v>12830</v>
      </c>
      <c r="G11530" s="3" t="s">
        <v>12560</v>
      </c>
      <c r="H11530" s="3" t="s">
        <v>49874</v>
      </c>
    </row>
    <row r="11531" spans="1:8" ht="29" x14ac:dyDescent="0.35">
      <c r="A11531" s="4">
        <v>44103</v>
      </c>
      <c r="B11531" s="1">
        <v>45278</v>
      </c>
      <c r="C11531" s="2">
        <v>0.42756944444444445</v>
      </c>
      <c r="D11531" s="3" t="s">
        <v>49875</v>
      </c>
      <c r="E11531" s="3" t="s">
        <v>13620</v>
      </c>
      <c r="F11531" s="3" t="s">
        <v>49876</v>
      </c>
      <c r="G11531" s="3" t="s">
        <v>12600</v>
      </c>
      <c r="H11531" s="3" t="s">
        <v>49877</v>
      </c>
    </row>
    <row r="11532" spans="1:8" ht="29" x14ac:dyDescent="0.35">
      <c r="A11532" s="4">
        <v>172129</v>
      </c>
      <c r="B11532" s="1">
        <v>45278</v>
      </c>
      <c r="C11532" s="2">
        <v>0.42888888888888888</v>
      </c>
      <c r="D11532" s="3" t="s">
        <v>49878</v>
      </c>
      <c r="E11532" s="3" t="s">
        <v>49881</v>
      </c>
      <c r="F11532" s="3" t="s">
        <v>49879</v>
      </c>
      <c r="G11532" s="3" t="s">
        <v>49880</v>
      </c>
      <c r="H11532" s="3" t="s">
        <v>1325</v>
      </c>
    </row>
    <row r="11533" spans="1:8" ht="72.5" x14ac:dyDescent="0.35">
      <c r="A11533" s="4">
        <v>152277</v>
      </c>
      <c r="B11533" s="1">
        <v>45278</v>
      </c>
      <c r="C11533" s="2">
        <v>0.42978009259259259</v>
      </c>
      <c r="D11533" s="3" t="s">
        <v>985</v>
      </c>
      <c r="E11533" s="3" t="s">
        <v>49884</v>
      </c>
      <c r="F11533" s="3" t="s">
        <v>49882</v>
      </c>
      <c r="G11533" s="3" t="s">
        <v>15420</v>
      </c>
      <c r="H11533" s="3" t="s">
        <v>49883</v>
      </c>
    </row>
    <row r="11534" spans="1:8" ht="58" x14ac:dyDescent="0.35">
      <c r="A11534" s="4">
        <v>105387</v>
      </c>
      <c r="B11534" s="1">
        <v>45278</v>
      </c>
      <c r="C11534" s="2">
        <v>0.43092592592592593</v>
      </c>
      <c r="D11534" s="3" t="s">
        <v>14540</v>
      </c>
      <c r="E11534" s="3" t="s">
        <v>49888</v>
      </c>
      <c r="F11534" s="3" t="s">
        <v>49885</v>
      </c>
      <c r="G11534" s="3" t="s">
        <v>49886</v>
      </c>
      <c r="H11534" s="3" t="s">
        <v>49887</v>
      </c>
    </row>
    <row r="11535" spans="1:8" ht="29" x14ac:dyDescent="0.35">
      <c r="A11535" s="4">
        <v>96566</v>
      </c>
      <c r="B11535" s="1">
        <v>45278</v>
      </c>
      <c r="C11535" s="2">
        <v>0.43130787037037038</v>
      </c>
      <c r="D11535" s="3" t="s">
        <v>1933</v>
      </c>
      <c r="E11535" s="3" t="s">
        <v>49890</v>
      </c>
      <c r="F11535" s="3" t="s">
        <v>49889</v>
      </c>
      <c r="G11535" s="3" t="s">
        <v>29290</v>
      </c>
      <c r="H11535" s="3" t="s">
        <v>11159</v>
      </c>
    </row>
    <row r="11536" spans="1:8" x14ac:dyDescent="0.35">
      <c r="A11536" s="4">
        <v>50731</v>
      </c>
      <c r="B11536" s="1">
        <v>45278</v>
      </c>
      <c r="C11536" s="2">
        <v>0.43405092592592592</v>
      </c>
      <c r="D11536" s="3" t="s">
        <v>49891</v>
      </c>
      <c r="E11536" s="3" t="s">
        <v>49894</v>
      </c>
      <c r="F11536" s="3" t="s">
        <v>12751</v>
      </c>
      <c r="G11536" s="3" t="s">
        <v>49892</v>
      </c>
      <c r="H11536" s="3" t="s">
        <v>49893</v>
      </c>
    </row>
    <row r="11537" spans="1:8" ht="72.5" x14ac:dyDescent="0.35">
      <c r="A11537" s="4">
        <v>49763</v>
      </c>
      <c r="B11537" s="1">
        <v>45278</v>
      </c>
      <c r="C11537" s="2">
        <v>0.43443287037037037</v>
      </c>
      <c r="D11537" s="3" t="s">
        <v>49895</v>
      </c>
      <c r="E11537" s="3" t="s">
        <v>49899</v>
      </c>
      <c r="F11537" s="3" t="s">
        <v>49896</v>
      </c>
      <c r="G11537" s="3" t="s">
        <v>49897</v>
      </c>
      <c r="H11537" s="3" t="s">
        <v>49898</v>
      </c>
    </row>
    <row r="11538" spans="1:8" ht="43.5" x14ac:dyDescent="0.35">
      <c r="A11538" s="4">
        <v>42591</v>
      </c>
      <c r="B11538" s="1">
        <v>45278</v>
      </c>
      <c r="C11538" s="2">
        <v>0.43826388888888884</v>
      </c>
      <c r="D11538" s="3" t="s">
        <v>10599</v>
      </c>
      <c r="E11538" s="3" t="s">
        <v>15542</v>
      </c>
      <c r="F11538" s="3" t="s">
        <v>49900</v>
      </c>
      <c r="G11538" s="3" t="s">
        <v>49901</v>
      </c>
      <c r="H11538" s="3" t="s">
        <v>49902</v>
      </c>
    </row>
    <row r="11539" spans="1:8" ht="72.5" x14ac:dyDescent="0.35">
      <c r="A11539" s="4">
        <v>47178</v>
      </c>
      <c r="B11539" s="1">
        <v>45278</v>
      </c>
      <c r="C11539" s="2">
        <v>0.44011574074074072</v>
      </c>
      <c r="D11539" s="3" t="s">
        <v>49903</v>
      </c>
      <c r="E11539" s="3" t="s">
        <v>15572</v>
      </c>
      <c r="F11539" s="3" t="s">
        <v>49904</v>
      </c>
      <c r="G11539" s="3" t="s">
        <v>49905</v>
      </c>
      <c r="H11539" s="3" t="s">
        <v>29</v>
      </c>
    </row>
    <row r="11540" spans="1:8" ht="58" x14ac:dyDescent="0.35">
      <c r="A11540" s="4">
        <v>42626</v>
      </c>
      <c r="B11540" s="1">
        <v>45278</v>
      </c>
      <c r="C11540" s="2">
        <v>0.44112268518518521</v>
      </c>
      <c r="D11540" s="3" t="s">
        <v>1436</v>
      </c>
      <c r="E11540" s="3" t="s">
        <v>49909</v>
      </c>
      <c r="F11540" s="3" t="s">
        <v>49906</v>
      </c>
      <c r="G11540" s="3" t="s">
        <v>49907</v>
      </c>
      <c r="H11540" s="3" t="s">
        <v>49908</v>
      </c>
    </row>
    <row r="11541" spans="1:8" x14ac:dyDescent="0.35">
      <c r="A11541" s="4">
        <v>32298</v>
      </c>
      <c r="B11541" s="1">
        <v>45278</v>
      </c>
      <c r="C11541" s="2">
        <v>0.4420486111111111</v>
      </c>
      <c r="D11541" s="3" t="s">
        <v>12833</v>
      </c>
      <c r="E11541" s="3" t="s">
        <v>12554</v>
      </c>
      <c r="F11541" s="3" t="s">
        <v>12830</v>
      </c>
      <c r="G11541" s="3" t="s">
        <v>12554</v>
      </c>
      <c r="H11541" s="3" t="s">
        <v>11368</v>
      </c>
    </row>
    <row r="11542" spans="1:8" ht="72.5" x14ac:dyDescent="0.35">
      <c r="A11542" s="4">
        <v>61854</v>
      </c>
      <c r="B11542" s="1">
        <v>45278</v>
      </c>
      <c r="C11542" s="2">
        <v>0.44393518518518515</v>
      </c>
      <c r="D11542" s="3" t="s">
        <v>10339</v>
      </c>
      <c r="E11542" s="3" t="s">
        <v>49912</v>
      </c>
      <c r="F11542" s="3" t="s">
        <v>49910</v>
      </c>
      <c r="G11542" s="3" t="s">
        <v>7624</v>
      </c>
      <c r="H11542" s="3" t="s">
        <v>49911</v>
      </c>
    </row>
    <row r="11543" spans="1:8" ht="29" x14ac:dyDescent="0.35">
      <c r="A11543" s="4">
        <v>206109</v>
      </c>
      <c r="B11543" s="1">
        <v>45278</v>
      </c>
      <c r="C11543" s="2">
        <v>0.44402777777777774</v>
      </c>
      <c r="D11543" s="3" t="s">
        <v>1933</v>
      </c>
      <c r="E11543" s="3" t="s">
        <v>49914</v>
      </c>
      <c r="F11543" s="3" t="s">
        <v>49913</v>
      </c>
      <c r="G11543" s="3" t="s">
        <v>12005</v>
      </c>
      <c r="H11543" s="3" t="s">
        <v>13686</v>
      </c>
    </row>
    <row r="11544" spans="1:8" ht="101.5" x14ac:dyDescent="0.35">
      <c r="A11544" s="4">
        <v>210499</v>
      </c>
      <c r="B11544" s="1">
        <v>45278</v>
      </c>
      <c r="C11544" s="2">
        <v>0.44755787037037037</v>
      </c>
      <c r="D11544" s="3" t="s">
        <v>10944</v>
      </c>
      <c r="E11544" s="3" t="s">
        <v>49918</v>
      </c>
      <c r="F11544" s="3" t="s">
        <v>49915</v>
      </c>
      <c r="G11544" s="3" t="s">
        <v>49916</v>
      </c>
      <c r="H11544" s="3" t="s">
        <v>49917</v>
      </c>
    </row>
    <row r="11545" spans="1:8" ht="101.5" x14ac:dyDescent="0.35">
      <c r="A11545" s="4">
        <v>210499</v>
      </c>
      <c r="B11545" s="1">
        <v>45278</v>
      </c>
      <c r="C11545" s="2">
        <v>0.44793981481481482</v>
      </c>
      <c r="D11545" s="3" t="s">
        <v>10944</v>
      </c>
      <c r="E11545" s="3" t="s">
        <v>49918</v>
      </c>
      <c r="F11545" s="3" t="s">
        <v>49915</v>
      </c>
      <c r="G11545" s="3" t="s">
        <v>49916</v>
      </c>
      <c r="H11545" s="3" t="s">
        <v>49919</v>
      </c>
    </row>
    <row r="11546" spans="1:8" x14ac:dyDescent="0.35">
      <c r="A11546" s="4">
        <v>74234</v>
      </c>
      <c r="B11546" s="1">
        <v>45278</v>
      </c>
      <c r="C11546" s="2">
        <v>0.44836805555555559</v>
      </c>
      <c r="D11546" s="3" t="s">
        <v>12281</v>
      </c>
      <c r="E11546" s="3" t="s">
        <v>49920</v>
      </c>
      <c r="F11546" s="3" t="s">
        <v>12054</v>
      </c>
      <c r="G11546" s="3" t="s">
        <v>49920</v>
      </c>
      <c r="H11546" s="3" t="s">
        <v>49921</v>
      </c>
    </row>
    <row r="11547" spans="1:8" ht="72.5" x14ac:dyDescent="0.35">
      <c r="A11547" s="4">
        <v>205486</v>
      </c>
      <c r="B11547" s="1">
        <v>45278</v>
      </c>
      <c r="C11547" s="2">
        <v>0.4484143518518518</v>
      </c>
      <c r="D11547" s="3" t="s">
        <v>49922</v>
      </c>
      <c r="E11547" s="3" t="s">
        <v>49926</v>
      </c>
      <c r="F11547" s="3" t="s">
        <v>49923</v>
      </c>
      <c r="G11547" s="3" t="s">
        <v>49924</v>
      </c>
      <c r="H11547" s="3" t="s">
        <v>49925</v>
      </c>
    </row>
    <row r="11548" spans="1:8" ht="29" x14ac:dyDescent="0.35">
      <c r="A11548" s="4">
        <v>42484</v>
      </c>
      <c r="B11548" s="1">
        <v>45278</v>
      </c>
      <c r="C11548" s="2">
        <v>0.44915509259259262</v>
      </c>
      <c r="D11548" s="3" t="s">
        <v>1436</v>
      </c>
      <c r="E11548" s="3" t="s">
        <v>15369</v>
      </c>
      <c r="F11548" s="3" t="s">
        <v>49927</v>
      </c>
      <c r="G11548" s="3" t="s">
        <v>10879</v>
      </c>
      <c r="H11548" s="3" t="s">
        <v>11731</v>
      </c>
    </row>
    <row r="11549" spans="1:8" ht="43.5" x14ac:dyDescent="0.35">
      <c r="A11549" s="4">
        <v>194504</v>
      </c>
      <c r="B11549" s="1">
        <v>45278</v>
      </c>
      <c r="C11549" s="2">
        <v>0.45197916666666665</v>
      </c>
      <c r="D11549" s="3" t="s">
        <v>985</v>
      </c>
      <c r="E11549" s="3" t="s">
        <v>49228</v>
      </c>
      <c r="F11549" s="3" t="s">
        <v>49928</v>
      </c>
      <c r="G11549" s="3" t="s">
        <v>49228</v>
      </c>
      <c r="H11549" s="3" t="s">
        <v>49929</v>
      </c>
    </row>
    <row r="11550" spans="1:8" x14ac:dyDescent="0.35">
      <c r="A11550" s="4">
        <v>41187</v>
      </c>
      <c r="B11550" s="1">
        <v>45278</v>
      </c>
      <c r="C11550" s="2">
        <v>0.45277777777777778</v>
      </c>
      <c r="D11550" s="3" t="s">
        <v>1258</v>
      </c>
      <c r="E11550" s="3" t="s">
        <v>49930</v>
      </c>
      <c r="F11550" s="3" t="s">
        <v>12582</v>
      </c>
      <c r="G11550" s="3" t="s">
        <v>11091</v>
      </c>
      <c r="H11550" s="3" t="s">
        <v>10370</v>
      </c>
    </row>
    <row r="11551" spans="1:8" ht="58" x14ac:dyDescent="0.35">
      <c r="A11551" s="4">
        <v>37664</v>
      </c>
      <c r="B11551" s="1">
        <v>45278</v>
      </c>
      <c r="C11551" s="2">
        <v>0.45309027777777783</v>
      </c>
      <c r="D11551" s="3" t="s">
        <v>49931</v>
      </c>
      <c r="E11551" s="3" t="s">
        <v>49934</v>
      </c>
      <c r="F11551" s="3" t="s">
        <v>49932</v>
      </c>
      <c r="G11551" s="3" t="s">
        <v>11995</v>
      </c>
      <c r="H11551" s="3" t="s">
        <v>49933</v>
      </c>
    </row>
    <row r="11552" spans="1:8" x14ac:dyDescent="0.35">
      <c r="A11552" s="4">
        <v>14102</v>
      </c>
      <c r="B11552" s="1">
        <v>45278</v>
      </c>
      <c r="C11552" s="2">
        <v>0.45449074074074075</v>
      </c>
      <c r="D11552" s="3" t="s">
        <v>49935</v>
      </c>
      <c r="E11552" s="3" t="s">
        <v>10564</v>
      </c>
      <c r="F11552" s="3" t="s">
        <v>12830</v>
      </c>
      <c r="G11552" s="3" t="s">
        <v>10564</v>
      </c>
      <c r="H11552" s="3" t="s">
        <v>49936</v>
      </c>
    </row>
    <row r="11553" spans="1:8" x14ac:dyDescent="0.35">
      <c r="A11553" s="4">
        <v>207843</v>
      </c>
      <c r="B11553" s="1">
        <v>45278</v>
      </c>
      <c r="C11553" s="2">
        <v>0.45583333333333331</v>
      </c>
      <c r="D11553" s="3" t="s">
        <v>985</v>
      </c>
      <c r="E11553" s="3" t="s">
        <v>49939</v>
      </c>
      <c r="F11553" s="3" t="s">
        <v>49937</v>
      </c>
      <c r="G11553" s="3" t="s">
        <v>49938</v>
      </c>
      <c r="H11553" s="3" t="s">
        <v>593</v>
      </c>
    </row>
    <row r="11554" spans="1:8" ht="29" x14ac:dyDescent="0.35">
      <c r="A11554" s="4">
        <v>207843</v>
      </c>
      <c r="B11554" s="1">
        <v>45278</v>
      </c>
      <c r="C11554" s="2">
        <v>0.45771990740740742</v>
      </c>
      <c r="D11554" s="3" t="s">
        <v>985</v>
      </c>
      <c r="E11554" s="3" t="s">
        <v>49939</v>
      </c>
      <c r="F11554" s="3" t="s">
        <v>49937</v>
      </c>
      <c r="G11554" s="3" t="s">
        <v>49938</v>
      </c>
      <c r="H11554" s="3" t="s">
        <v>49940</v>
      </c>
    </row>
    <row r="11555" spans="1:8" ht="87" x14ac:dyDescent="0.35">
      <c r="A11555" s="4">
        <v>116298</v>
      </c>
      <c r="B11555" s="1">
        <v>45278</v>
      </c>
      <c r="C11555" s="2">
        <v>0.45791666666666669</v>
      </c>
      <c r="D11555" s="3" t="s">
        <v>167</v>
      </c>
      <c r="E11555" s="3" t="s">
        <v>49944</v>
      </c>
      <c r="F11555" s="3" t="s">
        <v>49941</v>
      </c>
      <c r="G11555" s="3" t="s">
        <v>49942</v>
      </c>
      <c r="H11555" s="3" t="s">
        <v>49943</v>
      </c>
    </row>
    <row r="11556" spans="1:8" ht="58" x14ac:dyDescent="0.35">
      <c r="A11556" s="4">
        <v>209489</v>
      </c>
      <c r="B11556" s="1">
        <v>45278</v>
      </c>
      <c r="C11556" s="2">
        <v>0.45902777777777781</v>
      </c>
      <c r="D11556" s="3" t="s">
        <v>49945</v>
      </c>
      <c r="E11556" s="3" t="s">
        <v>49948</v>
      </c>
      <c r="F11556" s="3" t="s">
        <v>49946</v>
      </c>
      <c r="G11556" s="3" t="s">
        <v>49947</v>
      </c>
      <c r="H11556" s="3" t="s">
        <v>12101</v>
      </c>
    </row>
    <row r="11557" spans="1:8" ht="58" x14ac:dyDescent="0.35">
      <c r="A11557" s="4">
        <v>47445</v>
      </c>
      <c r="B11557" s="1">
        <v>45278</v>
      </c>
      <c r="C11557" s="2">
        <v>0.46004629629629629</v>
      </c>
      <c r="D11557" s="3" t="s">
        <v>49949</v>
      </c>
      <c r="E11557" s="3" t="s">
        <v>49951</v>
      </c>
      <c r="F11557" s="3" t="s">
        <v>49950</v>
      </c>
      <c r="G11557" s="3" t="s">
        <v>1097</v>
      </c>
      <c r="H11557" s="3" t="s">
        <v>11731</v>
      </c>
    </row>
    <row r="11558" spans="1:8" x14ac:dyDescent="0.35">
      <c r="A11558" s="4">
        <v>38898</v>
      </c>
      <c r="B11558" s="1">
        <v>45278</v>
      </c>
      <c r="C11558" s="2">
        <v>0.46031249999999996</v>
      </c>
      <c r="D11558" s="3" t="s">
        <v>49952</v>
      </c>
      <c r="E11558" s="3" t="s">
        <v>49953</v>
      </c>
      <c r="F11558" s="3" t="s">
        <v>2012</v>
      </c>
      <c r="G11558" s="3" t="s">
        <v>49953</v>
      </c>
      <c r="H11558" s="3" t="s">
        <v>49954</v>
      </c>
    </row>
    <row r="11559" spans="1:8" ht="72.5" x14ac:dyDescent="0.35">
      <c r="A11559" s="4">
        <v>152277</v>
      </c>
      <c r="B11559" s="1">
        <v>45278</v>
      </c>
      <c r="C11559" s="2">
        <v>0.46034722222222224</v>
      </c>
      <c r="D11559" s="3" t="s">
        <v>12213</v>
      </c>
      <c r="E11559" s="3" t="s">
        <v>49957</v>
      </c>
      <c r="F11559" s="3" t="s">
        <v>49955</v>
      </c>
      <c r="G11559" s="3" t="s">
        <v>12262</v>
      </c>
      <c r="H11559" s="3" t="s">
        <v>49956</v>
      </c>
    </row>
    <row r="11560" spans="1:8" ht="29" x14ac:dyDescent="0.35">
      <c r="A11560" s="4">
        <v>109009</v>
      </c>
      <c r="B11560" s="1">
        <v>45278</v>
      </c>
      <c r="C11560" s="2">
        <v>0.46288194444444447</v>
      </c>
      <c r="D11560" s="3" t="s">
        <v>14308</v>
      </c>
      <c r="E11560" s="3" t="s">
        <v>13112</v>
      </c>
      <c r="F11560" s="3" t="s">
        <v>49958</v>
      </c>
      <c r="G11560" s="3" t="s">
        <v>49959</v>
      </c>
      <c r="H11560" s="3" t="s">
        <v>49960</v>
      </c>
    </row>
    <row r="11561" spans="1:8" ht="87" x14ac:dyDescent="0.35">
      <c r="A11561" s="4">
        <v>207556</v>
      </c>
      <c r="B11561" s="1">
        <v>45278</v>
      </c>
      <c r="C11561" s="2">
        <v>0.46559027777777778</v>
      </c>
      <c r="D11561" s="3" t="s">
        <v>49961</v>
      </c>
      <c r="E11561" s="3" t="s">
        <v>49965</v>
      </c>
      <c r="F11561" s="3" t="s">
        <v>49962</v>
      </c>
      <c r="G11561" s="3" t="s">
        <v>49963</v>
      </c>
      <c r="H11561" s="3" t="s">
        <v>49964</v>
      </c>
    </row>
    <row r="11562" spans="1:8" ht="29" x14ac:dyDescent="0.35">
      <c r="A11562" s="4">
        <v>211437</v>
      </c>
      <c r="B11562" s="1">
        <v>45278</v>
      </c>
      <c r="C11562" s="2">
        <v>0.46592592592592591</v>
      </c>
      <c r="D11562" s="3" t="s">
        <v>49966</v>
      </c>
      <c r="E11562" s="3" t="s">
        <v>49969</v>
      </c>
      <c r="F11562" s="3" t="s">
        <v>11953</v>
      </c>
      <c r="G11562" s="3" t="s">
        <v>49967</v>
      </c>
      <c r="H11562" s="3" t="s">
        <v>49968</v>
      </c>
    </row>
    <row r="11563" spans="1:8" x14ac:dyDescent="0.35">
      <c r="A11563" s="4">
        <v>200756</v>
      </c>
      <c r="B11563" s="1">
        <v>45278</v>
      </c>
      <c r="C11563" s="2">
        <v>0.46788194444444442</v>
      </c>
      <c r="D11563" s="3" t="s">
        <v>49970</v>
      </c>
      <c r="E11563" s="3" t="s">
        <v>49973</v>
      </c>
      <c r="F11563" s="3" t="s">
        <v>49971</v>
      </c>
      <c r="G11563" s="3" t="s">
        <v>11524</v>
      </c>
      <c r="H11563" s="3" t="s">
        <v>49972</v>
      </c>
    </row>
    <row r="11564" spans="1:8" x14ac:dyDescent="0.35">
      <c r="A11564" s="4">
        <v>33577</v>
      </c>
      <c r="B11564" s="1">
        <v>45278</v>
      </c>
      <c r="C11564" s="2">
        <v>0.47072916666666664</v>
      </c>
      <c r="D11564" s="3" t="s">
        <v>10328</v>
      </c>
      <c r="E11564" s="3" t="s">
        <v>12560</v>
      </c>
      <c r="F11564" s="3" t="s">
        <v>2012</v>
      </c>
      <c r="G11564" s="3" t="s">
        <v>12560</v>
      </c>
      <c r="H11564" s="3" t="s">
        <v>10659</v>
      </c>
    </row>
    <row r="11565" spans="1:8" ht="43.5" x14ac:dyDescent="0.35">
      <c r="A11565" s="4">
        <v>42898</v>
      </c>
      <c r="B11565" s="1">
        <v>45278</v>
      </c>
      <c r="C11565" s="2">
        <v>0.47332175925925929</v>
      </c>
      <c r="D11565" s="3" t="s">
        <v>755</v>
      </c>
      <c r="E11565" s="3" t="s">
        <v>49977</v>
      </c>
      <c r="F11565" s="3" t="s">
        <v>49974</v>
      </c>
      <c r="G11565" s="3" t="s">
        <v>49975</v>
      </c>
      <c r="H11565" s="3" t="s">
        <v>49976</v>
      </c>
    </row>
    <row r="11566" spans="1:8" ht="43.5" x14ac:dyDescent="0.35">
      <c r="A11566" s="4">
        <v>42898</v>
      </c>
      <c r="B11566" s="1">
        <v>45278</v>
      </c>
      <c r="C11566" s="2">
        <v>0.47723379629629631</v>
      </c>
      <c r="D11566" s="3" t="s">
        <v>755</v>
      </c>
      <c r="E11566" s="3" t="s">
        <v>49977</v>
      </c>
      <c r="F11566" s="3" t="s">
        <v>49974</v>
      </c>
      <c r="G11566" s="3" t="s">
        <v>49975</v>
      </c>
      <c r="H11566" s="3" t="s">
        <v>49976</v>
      </c>
    </row>
    <row r="11567" spans="1:8" ht="58" x14ac:dyDescent="0.35">
      <c r="A11567" s="4">
        <v>59760</v>
      </c>
      <c r="B11567" s="1">
        <v>45278</v>
      </c>
      <c r="C11567" s="2">
        <v>0.48201388888888891</v>
      </c>
      <c r="D11567" s="3" t="s">
        <v>49978</v>
      </c>
      <c r="E11567" s="3" t="s">
        <v>12122</v>
      </c>
      <c r="F11567" s="3" t="s">
        <v>49979</v>
      </c>
      <c r="G11567" s="3" t="s">
        <v>49980</v>
      </c>
      <c r="H11567" s="3" t="s">
        <v>49981</v>
      </c>
    </row>
    <row r="11568" spans="1:8" ht="58" x14ac:dyDescent="0.35">
      <c r="A11568" s="4">
        <v>59760</v>
      </c>
      <c r="B11568" s="1">
        <v>45278</v>
      </c>
      <c r="C11568" s="2">
        <v>0.48439814814814813</v>
      </c>
      <c r="D11568" s="3" t="s">
        <v>49978</v>
      </c>
      <c r="E11568" s="3" t="s">
        <v>12122</v>
      </c>
      <c r="F11568" s="3" t="s">
        <v>49979</v>
      </c>
      <c r="G11568" s="3" t="s">
        <v>49980</v>
      </c>
      <c r="H11568" s="3" t="s">
        <v>49981</v>
      </c>
    </row>
    <row r="11569" spans="1:8" ht="29" x14ac:dyDescent="0.35">
      <c r="A11569" s="4">
        <v>44123</v>
      </c>
      <c r="B11569" s="1">
        <v>45278</v>
      </c>
      <c r="C11569" s="2">
        <v>0.48543981481481485</v>
      </c>
      <c r="D11569" s="3" t="s">
        <v>49982</v>
      </c>
      <c r="E11569" s="3" t="s">
        <v>49985</v>
      </c>
      <c r="F11569" s="3" t="s">
        <v>49983</v>
      </c>
      <c r="G11569" s="3" t="s">
        <v>49984</v>
      </c>
      <c r="H11569" s="3" t="s">
        <v>47950</v>
      </c>
    </row>
    <row r="11570" spans="1:8" ht="29" x14ac:dyDescent="0.35">
      <c r="A11570" s="4">
        <v>44123</v>
      </c>
      <c r="B11570" s="1">
        <v>45278</v>
      </c>
      <c r="C11570" s="2">
        <v>0.48577546296296298</v>
      </c>
      <c r="D11570" s="3" t="s">
        <v>49982</v>
      </c>
      <c r="E11570" s="3" t="s">
        <v>49985</v>
      </c>
      <c r="F11570" s="3" t="s">
        <v>49983</v>
      </c>
      <c r="G11570" s="3" t="s">
        <v>49986</v>
      </c>
      <c r="H11570" s="3" t="s">
        <v>47950</v>
      </c>
    </row>
    <row r="11571" spans="1:8" ht="29" x14ac:dyDescent="0.35">
      <c r="A11571" s="4">
        <v>89498</v>
      </c>
      <c r="B11571" s="1">
        <v>45278</v>
      </c>
      <c r="C11571" s="2">
        <v>0.48741898148148149</v>
      </c>
      <c r="D11571" s="3" t="s">
        <v>10328</v>
      </c>
      <c r="E11571" s="3" t="s">
        <v>15474</v>
      </c>
      <c r="F11571" s="3" t="s">
        <v>12751</v>
      </c>
      <c r="G11571" s="3" t="s">
        <v>15474</v>
      </c>
      <c r="H11571" s="3" t="s">
        <v>49987</v>
      </c>
    </row>
    <row r="11572" spans="1:8" ht="58" x14ac:dyDescent="0.35">
      <c r="A11572" s="4">
        <v>35602</v>
      </c>
      <c r="B11572" s="1">
        <v>45278</v>
      </c>
      <c r="C11572" s="2">
        <v>0.49129629629629629</v>
      </c>
      <c r="D11572" s="3" t="s">
        <v>10843</v>
      </c>
      <c r="E11572" s="3" t="s">
        <v>49990</v>
      </c>
      <c r="F11572" s="3" t="s">
        <v>49988</v>
      </c>
      <c r="G11572" s="3" t="s">
        <v>49989</v>
      </c>
      <c r="H11572" s="3" t="s">
        <v>1325</v>
      </c>
    </row>
    <row r="11573" spans="1:8" ht="29" x14ac:dyDescent="0.35">
      <c r="A11573" s="4">
        <v>35065</v>
      </c>
      <c r="B11573" s="1">
        <v>45278</v>
      </c>
      <c r="C11573" s="2">
        <v>0.4914351851851852</v>
      </c>
      <c r="D11573" s="3" t="s">
        <v>1436</v>
      </c>
      <c r="E11573" s="3" t="s">
        <v>46124</v>
      </c>
      <c r="F11573" s="3" t="s">
        <v>49991</v>
      </c>
      <c r="G11573" s="3" t="s">
        <v>1097</v>
      </c>
      <c r="H11573" s="3" t="s">
        <v>11731</v>
      </c>
    </row>
    <row r="11574" spans="1:8" ht="58" x14ac:dyDescent="0.35">
      <c r="A11574" s="4">
        <v>35602</v>
      </c>
      <c r="B11574" s="1">
        <v>45278</v>
      </c>
      <c r="C11574" s="2">
        <v>0.49258101851851849</v>
      </c>
      <c r="D11574" s="3" t="s">
        <v>10843</v>
      </c>
      <c r="E11574" s="3" t="s">
        <v>49990</v>
      </c>
      <c r="F11574" s="3" t="s">
        <v>49988</v>
      </c>
      <c r="G11574" s="3" t="s">
        <v>49989</v>
      </c>
      <c r="H11574" s="3" t="s">
        <v>49992</v>
      </c>
    </row>
    <row r="11575" spans="1:8" ht="58" x14ac:dyDescent="0.35">
      <c r="A11575" s="4">
        <v>189827</v>
      </c>
      <c r="B11575" s="1">
        <v>45278</v>
      </c>
      <c r="C11575" s="2">
        <v>0.4928819444444445</v>
      </c>
      <c r="D11575" s="3" t="s">
        <v>1288</v>
      </c>
      <c r="E11575" s="3" t="s">
        <v>49994</v>
      </c>
      <c r="F11575" s="3" t="s">
        <v>11953</v>
      </c>
      <c r="G11575" s="3" t="s">
        <v>49993</v>
      </c>
      <c r="H11575" s="3" t="s">
        <v>12771</v>
      </c>
    </row>
    <row r="11576" spans="1:8" ht="43.5" x14ac:dyDescent="0.35">
      <c r="A11576" s="4">
        <v>36170</v>
      </c>
      <c r="B11576" s="1">
        <v>45278</v>
      </c>
      <c r="C11576" s="2">
        <v>0.49501157407407409</v>
      </c>
      <c r="D11576" s="3" t="s">
        <v>985</v>
      </c>
      <c r="E11576" s="3" t="s">
        <v>31182</v>
      </c>
      <c r="F11576" s="3" t="s">
        <v>11953</v>
      </c>
      <c r="G11576" s="3" t="s">
        <v>31182</v>
      </c>
      <c r="H11576" s="3" t="s">
        <v>12234</v>
      </c>
    </row>
    <row r="11577" spans="1:8" ht="29" x14ac:dyDescent="0.35">
      <c r="A11577" s="4">
        <v>200991</v>
      </c>
      <c r="B11577" s="1">
        <v>45278</v>
      </c>
      <c r="C11577" s="2">
        <v>0.4956712962962963</v>
      </c>
      <c r="D11577" s="3" t="s">
        <v>755</v>
      </c>
      <c r="E11577" s="3" t="s">
        <v>1083</v>
      </c>
      <c r="F11577" s="3" t="s">
        <v>49995</v>
      </c>
      <c r="G11577" s="3" t="s">
        <v>1083</v>
      </c>
      <c r="H11577" s="3" t="s">
        <v>10992</v>
      </c>
    </row>
    <row r="11578" spans="1:8" ht="174" x14ac:dyDescent="0.35">
      <c r="A11578" s="4">
        <v>8450</v>
      </c>
      <c r="B11578" s="1">
        <v>45278</v>
      </c>
      <c r="C11578" s="2">
        <v>0.49702546296296296</v>
      </c>
      <c r="D11578" s="3" t="s">
        <v>49996</v>
      </c>
      <c r="E11578" s="3" t="s">
        <v>50000</v>
      </c>
      <c r="F11578" s="3" t="s">
        <v>49997</v>
      </c>
      <c r="G11578" s="3" t="s">
        <v>49998</v>
      </c>
      <c r="H11578" s="3" t="s">
        <v>49999</v>
      </c>
    </row>
    <row r="11579" spans="1:8" ht="43.5" x14ac:dyDescent="0.35">
      <c r="A11579" s="4">
        <v>207237</v>
      </c>
      <c r="B11579" s="1">
        <v>45278</v>
      </c>
      <c r="C11579" s="2">
        <v>0.49880787037037039</v>
      </c>
      <c r="D11579" s="3" t="s">
        <v>985</v>
      </c>
      <c r="E11579" s="3" t="s">
        <v>50004</v>
      </c>
      <c r="F11579" s="3" t="s">
        <v>50001</v>
      </c>
      <c r="G11579" s="3" t="s">
        <v>50002</v>
      </c>
      <c r="H11579" s="3" t="s">
        <v>50003</v>
      </c>
    </row>
    <row r="11580" spans="1:8" x14ac:dyDescent="0.35">
      <c r="A11580" s="4">
        <v>35422</v>
      </c>
      <c r="B11580" s="1">
        <v>45278</v>
      </c>
      <c r="C11580" s="2">
        <v>0.50107638888888884</v>
      </c>
      <c r="D11580" s="3" t="s">
        <v>13099</v>
      </c>
      <c r="E11580" s="3" t="s">
        <v>50006</v>
      </c>
      <c r="F11580" s="3" t="s">
        <v>50005</v>
      </c>
      <c r="G11580" s="3" t="s">
        <v>50006</v>
      </c>
      <c r="H11580" s="3" t="s">
        <v>10659</v>
      </c>
    </row>
    <row r="11581" spans="1:8" ht="116" x14ac:dyDescent="0.35">
      <c r="A11581" s="4">
        <v>54056</v>
      </c>
      <c r="B11581" s="1">
        <v>45278</v>
      </c>
      <c r="C11581" s="2">
        <v>0.5040162037037037</v>
      </c>
      <c r="D11581" s="3" t="s">
        <v>10354</v>
      </c>
      <c r="E11581" s="3" t="s">
        <v>50010</v>
      </c>
      <c r="F11581" s="3" t="s">
        <v>50007</v>
      </c>
      <c r="G11581" s="3" t="s">
        <v>50008</v>
      </c>
      <c r="H11581" s="3" t="s">
        <v>50009</v>
      </c>
    </row>
    <row r="11582" spans="1:8" ht="58" x14ac:dyDescent="0.35">
      <c r="A11582" s="4">
        <v>207237</v>
      </c>
      <c r="B11582" s="1">
        <v>45278</v>
      </c>
      <c r="C11582" s="2">
        <v>0.50629629629629636</v>
      </c>
      <c r="D11582" s="3" t="s">
        <v>985</v>
      </c>
      <c r="E11582" s="3" t="s">
        <v>50013</v>
      </c>
      <c r="F11582" s="3" t="s">
        <v>50011</v>
      </c>
      <c r="G11582" s="3" t="s">
        <v>50002</v>
      </c>
      <c r="H11582" s="3" t="s">
        <v>50012</v>
      </c>
    </row>
    <row r="11583" spans="1:8" ht="29" x14ac:dyDescent="0.35">
      <c r="A11583" s="4">
        <v>116157</v>
      </c>
      <c r="B11583" s="1">
        <v>45278</v>
      </c>
      <c r="C11583" s="2">
        <v>0.50733796296296296</v>
      </c>
      <c r="D11583" s="3" t="s">
        <v>1258</v>
      </c>
      <c r="E11583" s="3" t="s">
        <v>50016</v>
      </c>
      <c r="F11583" s="3" t="s">
        <v>50014</v>
      </c>
      <c r="G11583" s="3" t="s">
        <v>14206</v>
      </c>
      <c r="H11583" s="3" t="s">
        <v>50015</v>
      </c>
    </row>
    <row r="11584" spans="1:8" ht="43.5" x14ac:dyDescent="0.35">
      <c r="A11584" s="4">
        <v>43188</v>
      </c>
      <c r="B11584" s="1">
        <v>45278</v>
      </c>
      <c r="C11584" s="2">
        <v>0.51807870370370368</v>
      </c>
      <c r="D11584" s="3" t="s">
        <v>1436</v>
      </c>
      <c r="E11584" s="3" t="s">
        <v>15593</v>
      </c>
      <c r="F11584" s="3" t="s">
        <v>50017</v>
      </c>
      <c r="G11584" s="3" t="s">
        <v>50018</v>
      </c>
      <c r="H11584" s="3" t="s">
        <v>50019</v>
      </c>
    </row>
    <row r="11585" spans="1:8" ht="58" x14ac:dyDescent="0.35">
      <c r="A11585" s="4">
        <v>86726</v>
      </c>
      <c r="B11585" s="1">
        <v>45278</v>
      </c>
      <c r="C11585" s="2">
        <v>0.52128472222222222</v>
      </c>
      <c r="D11585" s="3" t="s">
        <v>1933</v>
      </c>
      <c r="E11585" s="3" t="s">
        <v>50022</v>
      </c>
      <c r="F11585" s="3" t="s">
        <v>50020</v>
      </c>
      <c r="G11585" s="3" t="s">
        <v>11850</v>
      </c>
      <c r="H11585" s="3" t="s">
        <v>50021</v>
      </c>
    </row>
    <row r="11586" spans="1:8" ht="87" x14ac:dyDescent="0.35">
      <c r="A11586" s="4">
        <v>70284</v>
      </c>
      <c r="B11586" s="1">
        <v>45278</v>
      </c>
      <c r="C11586" s="2">
        <v>0.52526620370370369</v>
      </c>
      <c r="D11586" s="3" t="s">
        <v>13895</v>
      </c>
      <c r="E11586" s="3" t="s">
        <v>50025</v>
      </c>
      <c r="F11586" s="3" t="s">
        <v>50023</v>
      </c>
      <c r="G11586" s="3" t="s">
        <v>50024</v>
      </c>
      <c r="H11586" s="3" t="s">
        <v>397</v>
      </c>
    </row>
    <row r="11587" spans="1:8" x14ac:dyDescent="0.35">
      <c r="A11587" s="4">
        <v>42903</v>
      </c>
      <c r="B11587" s="1">
        <v>45278</v>
      </c>
      <c r="C11587" s="2">
        <v>0.52666666666666673</v>
      </c>
      <c r="D11587" s="3" t="s">
        <v>12295</v>
      </c>
      <c r="E11587" s="3" t="s">
        <v>50027</v>
      </c>
      <c r="F11587" s="3" t="s">
        <v>50026</v>
      </c>
      <c r="G11587" s="3" t="s">
        <v>50027</v>
      </c>
      <c r="H11587" s="3" t="s">
        <v>10659</v>
      </c>
    </row>
    <row r="11588" spans="1:8" ht="87" x14ac:dyDescent="0.35">
      <c r="A11588" s="4">
        <v>206243</v>
      </c>
      <c r="B11588" s="1">
        <v>45278</v>
      </c>
      <c r="C11588" s="2">
        <v>0.52679398148148149</v>
      </c>
      <c r="D11588" s="3" t="s">
        <v>50028</v>
      </c>
      <c r="E11588" s="3" t="s">
        <v>50030</v>
      </c>
      <c r="F11588" s="3" t="s">
        <v>50029</v>
      </c>
      <c r="G11588" s="3" t="s">
        <v>11912</v>
      </c>
      <c r="H11588" s="3" t="s">
        <v>46408</v>
      </c>
    </row>
    <row r="11589" spans="1:8" ht="29" x14ac:dyDescent="0.35">
      <c r="A11589" s="4">
        <v>143116</v>
      </c>
      <c r="B11589" s="1">
        <v>45278</v>
      </c>
      <c r="C11589" s="2">
        <v>0.53728009259259257</v>
      </c>
      <c r="D11589" s="3" t="s">
        <v>11085</v>
      </c>
      <c r="E11589" s="3" t="s">
        <v>10940</v>
      </c>
      <c r="F11589" s="3" t="s">
        <v>50031</v>
      </c>
      <c r="G11589" s="3" t="s">
        <v>50032</v>
      </c>
      <c r="H11589" s="3" t="s">
        <v>21559</v>
      </c>
    </row>
    <row r="11590" spans="1:8" ht="159.5" x14ac:dyDescent="0.35">
      <c r="A11590" s="4">
        <v>178384</v>
      </c>
      <c r="B11590" s="1">
        <v>45278</v>
      </c>
      <c r="C11590" s="2">
        <v>0.56739583333333332</v>
      </c>
      <c r="D11590" s="3" t="s">
        <v>50033</v>
      </c>
      <c r="E11590" s="3" t="s">
        <v>50037</v>
      </c>
      <c r="F11590" s="3" t="s">
        <v>50034</v>
      </c>
      <c r="G11590" s="3" t="s">
        <v>50035</v>
      </c>
      <c r="H11590" s="3" t="s">
        <v>50036</v>
      </c>
    </row>
    <row r="11591" spans="1:8" ht="29" x14ac:dyDescent="0.35">
      <c r="A11591" s="4">
        <v>210442</v>
      </c>
      <c r="B11591" s="1">
        <v>45278</v>
      </c>
      <c r="C11591" s="2">
        <v>0.56943287037037038</v>
      </c>
      <c r="D11591" s="3" t="s">
        <v>50038</v>
      </c>
      <c r="E11591" s="3" t="s">
        <v>50039</v>
      </c>
      <c r="F11591" s="3" t="s">
        <v>43931</v>
      </c>
      <c r="G11591" s="3" t="s">
        <v>50039</v>
      </c>
      <c r="H11591" s="3" t="s">
        <v>50040</v>
      </c>
    </row>
    <row r="11592" spans="1:8" x14ac:dyDescent="0.35">
      <c r="A11592" s="4">
        <v>68789</v>
      </c>
      <c r="B11592" s="1">
        <v>45278</v>
      </c>
      <c r="C11592" s="2">
        <v>0.58078703703703705</v>
      </c>
      <c r="D11592" s="3" t="s">
        <v>1288</v>
      </c>
      <c r="E11592" s="3" t="s">
        <v>50041</v>
      </c>
      <c r="F11592" s="3" t="s">
        <v>11240</v>
      </c>
      <c r="G11592" s="3" t="s">
        <v>50041</v>
      </c>
      <c r="H11592" s="3" t="s">
        <v>50042</v>
      </c>
    </row>
    <row r="11593" spans="1:8" x14ac:dyDescent="0.35">
      <c r="A11593" s="4">
        <v>21763</v>
      </c>
      <c r="B11593" s="1">
        <v>45278</v>
      </c>
      <c r="C11593" s="2">
        <v>0.58111111111111113</v>
      </c>
      <c r="D11593" s="3" t="s">
        <v>50043</v>
      </c>
      <c r="E11593" s="3" t="s">
        <v>1196</v>
      </c>
      <c r="F11593" s="3" t="s">
        <v>50044</v>
      </c>
      <c r="G11593" s="3" t="s">
        <v>1196</v>
      </c>
      <c r="H11593" s="3" t="s">
        <v>50045</v>
      </c>
    </row>
    <row r="11594" spans="1:8" ht="58" x14ac:dyDescent="0.35">
      <c r="A11594" s="4">
        <v>211098</v>
      </c>
      <c r="B11594" s="1">
        <v>45278</v>
      </c>
      <c r="C11594" s="2">
        <v>0.58207175925925925</v>
      </c>
      <c r="D11594" s="3" t="s">
        <v>50046</v>
      </c>
      <c r="E11594" s="3" t="s">
        <v>50049</v>
      </c>
      <c r="F11594" s="3" t="s">
        <v>50047</v>
      </c>
      <c r="G11594" s="3" t="s">
        <v>31595</v>
      </c>
      <c r="H11594" s="3" t="s">
        <v>50048</v>
      </c>
    </row>
    <row r="11595" spans="1:8" x14ac:dyDescent="0.35">
      <c r="A11595" s="4">
        <v>39856</v>
      </c>
      <c r="B11595" s="1">
        <v>45278</v>
      </c>
      <c r="C11595" s="2">
        <v>0.58597222222222223</v>
      </c>
      <c r="D11595" s="3" t="s">
        <v>1061</v>
      </c>
      <c r="E11595" s="3" t="s">
        <v>1061</v>
      </c>
      <c r="F11595" s="3" t="s">
        <v>1676</v>
      </c>
      <c r="G11595" s="3" t="s">
        <v>1061</v>
      </c>
      <c r="H11595" s="3" t="s">
        <v>50050</v>
      </c>
    </row>
    <row r="11596" spans="1:8" ht="43.5" x14ac:dyDescent="0.35">
      <c r="A11596" s="4">
        <v>42041</v>
      </c>
      <c r="B11596" s="1">
        <v>45278</v>
      </c>
      <c r="C11596" s="2">
        <v>0.58709490740740744</v>
      </c>
      <c r="D11596" s="3" t="s">
        <v>50051</v>
      </c>
      <c r="E11596" s="3" t="s">
        <v>50054</v>
      </c>
      <c r="F11596" s="3" t="s">
        <v>50052</v>
      </c>
      <c r="G11596" s="3" t="s">
        <v>50053</v>
      </c>
      <c r="H11596" s="3" t="s">
        <v>35818</v>
      </c>
    </row>
    <row r="11597" spans="1:8" x14ac:dyDescent="0.35">
      <c r="A11597" s="4">
        <v>103092</v>
      </c>
      <c r="B11597" s="1">
        <v>45278</v>
      </c>
      <c r="C11597" s="2">
        <v>0.58912037037037035</v>
      </c>
      <c r="D11597" s="3" t="s">
        <v>985</v>
      </c>
      <c r="E11597" s="3" t="s">
        <v>50055</v>
      </c>
      <c r="F11597" s="3" t="s">
        <v>11953</v>
      </c>
      <c r="G11597" s="3" t="s">
        <v>50055</v>
      </c>
      <c r="H11597" s="3" t="s">
        <v>10726</v>
      </c>
    </row>
    <row r="11598" spans="1:8" ht="58" x14ac:dyDescent="0.35">
      <c r="A11598" s="4">
        <v>153237</v>
      </c>
      <c r="B11598" s="1">
        <v>45278</v>
      </c>
      <c r="C11598" s="2">
        <v>0.59523148148148153</v>
      </c>
      <c r="D11598" s="3" t="s">
        <v>50056</v>
      </c>
      <c r="E11598" s="3" t="s">
        <v>50058</v>
      </c>
      <c r="F11598" s="3" t="s">
        <v>50057</v>
      </c>
      <c r="G11598" s="3" t="s">
        <v>1583</v>
      </c>
      <c r="H11598" s="3" t="s">
        <v>12490</v>
      </c>
    </row>
    <row r="11599" spans="1:8" ht="58" x14ac:dyDescent="0.35">
      <c r="A11599" s="4">
        <v>92854</v>
      </c>
      <c r="B11599" s="1">
        <v>45278</v>
      </c>
      <c r="C11599" s="2">
        <v>0.59550925925925924</v>
      </c>
      <c r="D11599" s="3" t="s">
        <v>985</v>
      </c>
      <c r="E11599" s="3" t="s">
        <v>50061</v>
      </c>
      <c r="F11599" s="3" t="s">
        <v>50059</v>
      </c>
      <c r="G11599" s="3" t="s">
        <v>50060</v>
      </c>
      <c r="H11599" s="3" t="s">
        <v>10992</v>
      </c>
    </row>
    <row r="11600" spans="1:8" x14ac:dyDescent="0.35">
      <c r="A11600" s="4">
        <v>72875</v>
      </c>
      <c r="B11600" s="1">
        <v>45278</v>
      </c>
      <c r="C11600" s="2">
        <v>0.59598379629629628</v>
      </c>
      <c r="D11600" s="3" t="s">
        <v>50062</v>
      </c>
      <c r="E11600" s="3" t="s">
        <v>50062</v>
      </c>
      <c r="F11600" s="3" t="s">
        <v>800</v>
      </c>
      <c r="G11600" s="3" t="s">
        <v>50062</v>
      </c>
      <c r="H11600" s="3" t="s">
        <v>12032</v>
      </c>
    </row>
    <row r="11601" spans="1:8" ht="72.5" x14ac:dyDescent="0.35">
      <c r="A11601" s="4">
        <v>211103</v>
      </c>
      <c r="B11601" s="1">
        <v>45278</v>
      </c>
      <c r="C11601" s="2">
        <v>0.60138888888888886</v>
      </c>
      <c r="D11601" s="3" t="s">
        <v>50063</v>
      </c>
      <c r="E11601" s="3" t="s">
        <v>50067</v>
      </c>
      <c r="F11601" s="3" t="s">
        <v>50064</v>
      </c>
      <c r="G11601" s="3" t="s">
        <v>50065</v>
      </c>
      <c r="H11601" s="3" t="s">
        <v>50066</v>
      </c>
    </row>
    <row r="11602" spans="1:8" ht="87" x14ac:dyDescent="0.35">
      <c r="A11602" s="4">
        <v>92037</v>
      </c>
      <c r="B11602" s="1">
        <v>45278</v>
      </c>
      <c r="C11602" s="2">
        <v>0.60166666666666668</v>
      </c>
      <c r="D11602" s="3" t="s">
        <v>50068</v>
      </c>
      <c r="E11602" s="3" t="s">
        <v>50071</v>
      </c>
      <c r="F11602" s="3" t="s">
        <v>50069</v>
      </c>
      <c r="G11602" s="3" t="s">
        <v>364</v>
      </c>
      <c r="H11602" s="3" t="s">
        <v>50070</v>
      </c>
    </row>
    <row r="11603" spans="1:8" ht="29" x14ac:dyDescent="0.35">
      <c r="A11603" s="4">
        <v>43322</v>
      </c>
      <c r="B11603" s="1">
        <v>45278</v>
      </c>
      <c r="C11603" s="2">
        <v>0.60614583333333327</v>
      </c>
      <c r="D11603" s="3" t="s">
        <v>50072</v>
      </c>
      <c r="E11603" s="3" t="s">
        <v>50075</v>
      </c>
      <c r="F11603" s="3" t="s">
        <v>50073</v>
      </c>
      <c r="G11603" s="3" t="s">
        <v>50074</v>
      </c>
      <c r="H11603" s="3" t="s">
        <v>12962</v>
      </c>
    </row>
    <row r="11604" spans="1:8" x14ac:dyDescent="0.35">
      <c r="A11604" s="4">
        <v>17962</v>
      </c>
      <c r="B11604" s="1">
        <v>45278</v>
      </c>
      <c r="C11604" s="2">
        <v>0.60636574074074068</v>
      </c>
      <c r="D11604" s="3" t="s">
        <v>985</v>
      </c>
      <c r="E11604" s="3" t="s">
        <v>12408</v>
      </c>
      <c r="F11604" s="3" t="s">
        <v>11953</v>
      </c>
      <c r="G11604" s="3" t="s">
        <v>12408</v>
      </c>
      <c r="H11604" s="3" t="s">
        <v>12234</v>
      </c>
    </row>
    <row r="11605" spans="1:8" ht="29" x14ac:dyDescent="0.35">
      <c r="A11605" s="4">
        <v>62937</v>
      </c>
      <c r="B11605" s="1">
        <v>45278</v>
      </c>
      <c r="C11605" s="2">
        <v>0.60761574074074076</v>
      </c>
      <c r="D11605" s="3" t="s">
        <v>1288</v>
      </c>
      <c r="E11605" s="3" t="s">
        <v>50079</v>
      </c>
      <c r="F11605" s="3" t="s">
        <v>50076</v>
      </c>
      <c r="G11605" s="3" t="s">
        <v>50077</v>
      </c>
      <c r="H11605" s="3" t="s">
        <v>50078</v>
      </c>
    </row>
    <row r="11606" spans="1:8" ht="101.5" x14ac:dyDescent="0.35">
      <c r="A11606" s="4">
        <v>85979</v>
      </c>
      <c r="B11606" s="1">
        <v>45278</v>
      </c>
      <c r="C11606" s="2">
        <v>0.61303240740740739</v>
      </c>
      <c r="D11606" s="3" t="s">
        <v>50080</v>
      </c>
      <c r="E11606" s="3" t="s">
        <v>50084</v>
      </c>
      <c r="F11606" s="3" t="s">
        <v>50081</v>
      </c>
      <c r="G11606" s="3" t="s">
        <v>50082</v>
      </c>
      <c r="H11606" s="3" t="s">
        <v>50083</v>
      </c>
    </row>
    <row r="11607" spans="1:8" ht="43.5" x14ac:dyDescent="0.35">
      <c r="A11607" s="4">
        <v>183685</v>
      </c>
      <c r="B11607" s="1">
        <v>45278</v>
      </c>
      <c r="C11607" s="2">
        <v>0.61409722222222218</v>
      </c>
      <c r="D11607" s="3" t="s">
        <v>10285</v>
      </c>
      <c r="E11607" s="3" t="s">
        <v>50087</v>
      </c>
      <c r="F11607" s="3" t="s">
        <v>50085</v>
      </c>
      <c r="G11607" s="3" t="s">
        <v>292</v>
      </c>
      <c r="H11607" s="3" t="s">
        <v>50086</v>
      </c>
    </row>
    <row r="11608" spans="1:8" ht="43.5" x14ac:dyDescent="0.35">
      <c r="A11608" s="4">
        <v>211205</v>
      </c>
      <c r="B11608" s="1">
        <v>45278</v>
      </c>
      <c r="C11608" s="2">
        <v>0.6154398148148148</v>
      </c>
      <c r="D11608" s="3" t="s">
        <v>50088</v>
      </c>
      <c r="E11608" s="3" t="s">
        <v>50090</v>
      </c>
      <c r="F11608" s="3" t="s">
        <v>50089</v>
      </c>
      <c r="G11608" s="3" t="s">
        <v>10739</v>
      </c>
      <c r="H11608" s="3" t="s">
        <v>12471</v>
      </c>
    </row>
    <row r="11609" spans="1:8" ht="58" x14ac:dyDescent="0.35">
      <c r="A11609" s="4">
        <v>45835</v>
      </c>
      <c r="B11609" s="1">
        <v>45278</v>
      </c>
      <c r="C11609" s="2">
        <v>0.61987268518518512</v>
      </c>
      <c r="D11609" s="3" t="s">
        <v>985</v>
      </c>
      <c r="E11609" s="3" t="s">
        <v>50091</v>
      </c>
      <c r="F11609" s="3" t="s">
        <v>11953</v>
      </c>
      <c r="G11609" s="3" t="s">
        <v>50091</v>
      </c>
      <c r="H11609" s="3" t="s">
        <v>50092</v>
      </c>
    </row>
    <row r="11610" spans="1:8" x14ac:dyDescent="0.35">
      <c r="A11610" s="4">
        <v>57172</v>
      </c>
      <c r="B11610" s="1">
        <v>45278</v>
      </c>
      <c r="C11610" s="2">
        <v>0.62170138888888882</v>
      </c>
      <c r="D11610" s="3" t="s">
        <v>50093</v>
      </c>
      <c r="E11610" s="3" t="s">
        <v>50094</v>
      </c>
      <c r="F11610" s="3" t="s">
        <v>1776</v>
      </c>
      <c r="G11610" s="3" t="s">
        <v>345</v>
      </c>
      <c r="H11610" s="3" t="s">
        <v>10332</v>
      </c>
    </row>
    <row r="11611" spans="1:8" ht="29" x14ac:dyDescent="0.35">
      <c r="A11611" s="4">
        <v>17547</v>
      </c>
      <c r="B11611" s="1">
        <v>45278</v>
      </c>
      <c r="C11611" s="2">
        <v>0.62474537037037037</v>
      </c>
      <c r="D11611" s="3" t="s">
        <v>1288</v>
      </c>
      <c r="E11611" s="3" t="s">
        <v>50096</v>
      </c>
      <c r="F11611" s="3" t="s">
        <v>50095</v>
      </c>
      <c r="G11611" s="3" t="s">
        <v>50096</v>
      </c>
      <c r="H11611" s="3" t="s">
        <v>50097</v>
      </c>
    </row>
    <row r="11612" spans="1:8" ht="58" x14ac:dyDescent="0.35">
      <c r="A11612" s="4">
        <v>195925</v>
      </c>
      <c r="B11612" s="1">
        <v>45278</v>
      </c>
      <c r="C11612" s="2">
        <v>0.62835648148148149</v>
      </c>
      <c r="D11612" s="3" t="s">
        <v>50098</v>
      </c>
      <c r="E11612" s="3" t="s">
        <v>50102</v>
      </c>
      <c r="F11612" s="3" t="s">
        <v>50099</v>
      </c>
      <c r="G11612" s="3" t="s">
        <v>50100</v>
      </c>
      <c r="H11612" s="3" t="s">
        <v>50101</v>
      </c>
    </row>
    <row r="11613" spans="1:8" x14ac:dyDescent="0.35">
      <c r="A11613" s="4">
        <v>178650</v>
      </c>
      <c r="B11613" s="1">
        <v>45278</v>
      </c>
      <c r="C11613" s="2">
        <v>0.63651620370370365</v>
      </c>
      <c r="D11613" s="3" t="s">
        <v>50103</v>
      </c>
      <c r="E11613" s="3" t="s">
        <v>50103</v>
      </c>
      <c r="F11613" s="3" t="s">
        <v>1676</v>
      </c>
      <c r="G11613" s="3" t="s">
        <v>50103</v>
      </c>
      <c r="H11613" s="3" t="s">
        <v>12091</v>
      </c>
    </row>
    <row r="11614" spans="1:8" ht="43.5" x14ac:dyDescent="0.35">
      <c r="A11614" s="4">
        <v>209374</v>
      </c>
      <c r="B11614" s="1">
        <v>45278</v>
      </c>
      <c r="C11614" s="2">
        <v>0.63765046296296302</v>
      </c>
      <c r="D11614" s="3" t="s">
        <v>1288</v>
      </c>
      <c r="E11614" s="3" t="s">
        <v>50105</v>
      </c>
      <c r="F11614" s="3" t="s">
        <v>50104</v>
      </c>
      <c r="G11614" s="3" t="s">
        <v>50105</v>
      </c>
      <c r="H11614" s="3" t="s">
        <v>50106</v>
      </c>
    </row>
    <row r="11615" spans="1:8" ht="72.5" x14ac:dyDescent="0.35">
      <c r="A11615" s="4">
        <v>59248</v>
      </c>
      <c r="B11615" s="1">
        <v>45278</v>
      </c>
      <c r="C11615" s="2">
        <v>0.63907407407407402</v>
      </c>
      <c r="D11615" s="3" t="s">
        <v>167</v>
      </c>
      <c r="E11615" s="3" t="s">
        <v>50110</v>
      </c>
      <c r="F11615" s="3" t="s">
        <v>50107</v>
      </c>
      <c r="G11615" s="3" t="s">
        <v>50108</v>
      </c>
      <c r="H11615" s="3" t="s">
        <v>50109</v>
      </c>
    </row>
    <row r="11616" spans="1:8" ht="116" x14ac:dyDescent="0.35">
      <c r="A11616" s="4">
        <v>209451</v>
      </c>
      <c r="B11616" s="1">
        <v>45278</v>
      </c>
      <c r="C11616" s="2">
        <v>0.64162037037037034</v>
      </c>
      <c r="D11616" s="3" t="s">
        <v>50111</v>
      </c>
      <c r="E11616" s="3" t="s">
        <v>50115</v>
      </c>
      <c r="F11616" s="3" t="s">
        <v>50112</v>
      </c>
      <c r="G11616" s="3" t="s">
        <v>50113</v>
      </c>
      <c r="H11616" s="3" t="s">
        <v>50114</v>
      </c>
    </row>
    <row r="11617" spans="1:8" ht="58" x14ac:dyDescent="0.35">
      <c r="A11617" s="4">
        <v>150721</v>
      </c>
      <c r="B11617" s="1">
        <v>45278</v>
      </c>
      <c r="C11617" s="2">
        <v>0.64295138888888892</v>
      </c>
      <c r="D11617" s="3" t="s">
        <v>233</v>
      </c>
      <c r="E11617" s="3" t="s">
        <v>50118</v>
      </c>
      <c r="F11617" s="3" t="s">
        <v>50116</v>
      </c>
      <c r="G11617" s="3" t="s">
        <v>50117</v>
      </c>
      <c r="H11617" s="3" t="s">
        <v>10316</v>
      </c>
    </row>
    <row r="11618" spans="1:8" ht="29" x14ac:dyDescent="0.35">
      <c r="A11618" s="4">
        <v>181210</v>
      </c>
      <c r="B11618" s="1">
        <v>45278</v>
      </c>
      <c r="C11618" s="2">
        <v>0.65096064814814814</v>
      </c>
      <c r="D11618" s="3" t="s">
        <v>50119</v>
      </c>
      <c r="E11618" s="3" t="s">
        <v>50120</v>
      </c>
      <c r="F11618" s="3" t="s">
        <v>10888</v>
      </c>
      <c r="G11618" s="3" t="s">
        <v>11786</v>
      </c>
      <c r="H11618" s="3" t="s">
        <v>1325</v>
      </c>
    </row>
    <row r="11619" spans="1:8" ht="43.5" x14ac:dyDescent="0.35">
      <c r="A11619" s="4">
        <v>203887</v>
      </c>
      <c r="B11619" s="1">
        <v>45278</v>
      </c>
      <c r="C11619" s="2">
        <v>0.65119212962962958</v>
      </c>
      <c r="D11619" s="3" t="s">
        <v>167</v>
      </c>
      <c r="E11619" s="3" t="s">
        <v>50124</v>
      </c>
      <c r="F11619" s="3" t="s">
        <v>50121</v>
      </c>
      <c r="G11619" s="3" t="s">
        <v>50122</v>
      </c>
      <c r="H11619" s="3" t="s">
        <v>50123</v>
      </c>
    </row>
    <row r="11620" spans="1:8" ht="29" x14ac:dyDescent="0.35">
      <c r="A11620" s="4">
        <v>180951</v>
      </c>
      <c r="B11620" s="1">
        <v>45278</v>
      </c>
      <c r="C11620" s="2">
        <v>0.65312500000000007</v>
      </c>
      <c r="D11620" s="3" t="s">
        <v>841</v>
      </c>
      <c r="E11620" s="3" t="s">
        <v>50126</v>
      </c>
      <c r="F11620" s="3" t="s">
        <v>50125</v>
      </c>
      <c r="G11620" s="3" t="s">
        <v>50126</v>
      </c>
      <c r="H11620" s="3" t="s">
        <v>13858</v>
      </c>
    </row>
    <row r="11621" spans="1:8" ht="58" x14ac:dyDescent="0.35">
      <c r="A11621" s="4">
        <v>207022</v>
      </c>
      <c r="B11621" s="1">
        <v>45278</v>
      </c>
      <c r="C11621" s="2">
        <v>0.65362268518518518</v>
      </c>
      <c r="D11621" s="3" t="s">
        <v>50127</v>
      </c>
      <c r="E11621" s="3" t="s">
        <v>50131</v>
      </c>
      <c r="F11621" s="3" t="s">
        <v>50128</v>
      </c>
      <c r="G11621" s="3" t="s">
        <v>50129</v>
      </c>
      <c r="H11621" s="3" t="s">
        <v>50130</v>
      </c>
    </row>
    <row r="11622" spans="1:8" x14ac:dyDescent="0.35">
      <c r="A11622" s="4">
        <v>202771</v>
      </c>
      <c r="B11622" s="1">
        <v>45278</v>
      </c>
      <c r="C11622" s="2">
        <v>0.65472222222222221</v>
      </c>
      <c r="D11622" s="3" t="s">
        <v>985</v>
      </c>
      <c r="E11622" s="3" t="s">
        <v>50132</v>
      </c>
      <c r="F11622" s="3" t="s">
        <v>11143</v>
      </c>
      <c r="G11622" s="3" t="s">
        <v>50132</v>
      </c>
      <c r="H11622" s="3" t="s">
        <v>12422</v>
      </c>
    </row>
    <row r="11623" spans="1:8" x14ac:dyDescent="0.35">
      <c r="A11623" s="4">
        <v>60927</v>
      </c>
      <c r="B11623" s="1">
        <v>45278</v>
      </c>
      <c r="C11623" s="2">
        <v>0.65812499999999996</v>
      </c>
      <c r="D11623" s="3" t="s">
        <v>50133</v>
      </c>
      <c r="E11623" s="3" t="s">
        <v>50133</v>
      </c>
      <c r="F11623" s="3" t="s">
        <v>1933</v>
      </c>
      <c r="G11623" s="3" t="s">
        <v>50133</v>
      </c>
      <c r="H11623" s="3" t="s">
        <v>50133</v>
      </c>
    </row>
    <row r="11624" spans="1:8" ht="43.5" x14ac:dyDescent="0.35">
      <c r="A11624" s="4">
        <v>206265</v>
      </c>
      <c r="B11624" s="1">
        <v>45278</v>
      </c>
      <c r="C11624" s="2">
        <v>0.65972222222222221</v>
      </c>
      <c r="D11624" s="3" t="s">
        <v>50134</v>
      </c>
      <c r="E11624" s="3" t="s">
        <v>50138</v>
      </c>
      <c r="F11624" s="3" t="s">
        <v>50135</v>
      </c>
      <c r="G11624" s="3" t="s">
        <v>50136</v>
      </c>
      <c r="H11624" s="3" t="s">
        <v>50137</v>
      </c>
    </row>
    <row r="11625" spans="1:8" ht="29" x14ac:dyDescent="0.35">
      <c r="A11625" s="4">
        <v>62937</v>
      </c>
      <c r="B11625" s="1">
        <v>45278</v>
      </c>
      <c r="C11625" s="2">
        <v>0.66045138888888888</v>
      </c>
      <c r="D11625" s="3" t="s">
        <v>50139</v>
      </c>
      <c r="E11625" s="3" t="s">
        <v>50143</v>
      </c>
      <c r="F11625" s="3" t="s">
        <v>50140</v>
      </c>
      <c r="G11625" s="3" t="s">
        <v>50141</v>
      </c>
      <c r="H11625" s="3" t="s">
        <v>50142</v>
      </c>
    </row>
    <row r="11626" spans="1:8" ht="29" x14ac:dyDescent="0.35">
      <c r="A11626" s="4">
        <v>144333</v>
      </c>
      <c r="B11626" s="1">
        <v>45278</v>
      </c>
      <c r="C11626" s="2">
        <v>0.66174768518518523</v>
      </c>
      <c r="D11626" s="3" t="s">
        <v>167</v>
      </c>
      <c r="E11626" s="3" t="s">
        <v>50146</v>
      </c>
      <c r="F11626" s="3" t="s">
        <v>50144</v>
      </c>
      <c r="G11626" s="3" t="s">
        <v>50145</v>
      </c>
      <c r="H11626" s="3" t="s">
        <v>11860</v>
      </c>
    </row>
    <row r="11627" spans="1:8" ht="29" x14ac:dyDescent="0.35">
      <c r="A11627" s="4">
        <v>185129</v>
      </c>
      <c r="B11627" s="1">
        <v>45278</v>
      </c>
      <c r="C11627" s="2">
        <v>0.66572916666666659</v>
      </c>
      <c r="D11627" s="3" t="s">
        <v>10373</v>
      </c>
      <c r="E11627" s="3" t="s">
        <v>50149</v>
      </c>
      <c r="F11627" s="3" t="s">
        <v>50147</v>
      </c>
      <c r="G11627" s="3" t="s">
        <v>50148</v>
      </c>
      <c r="H11627" s="3" t="s">
        <v>12685</v>
      </c>
    </row>
    <row r="11628" spans="1:8" x14ac:dyDescent="0.35">
      <c r="A11628" s="4">
        <v>101916</v>
      </c>
      <c r="B11628" s="1">
        <v>45278</v>
      </c>
      <c r="C11628" s="2">
        <v>0.66696759259259253</v>
      </c>
      <c r="D11628" s="3" t="s">
        <v>239</v>
      </c>
      <c r="E11628" s="3" t="s">
        <v>50151</v>
      </c>
      <c r="F11628" s="3" t="s">
        <v>50150</v>
      </c>
      <c r="G11628" s="3" t="s">
        <v>50151</v>
      </c>
      <c r="H11628" s="3" t="s">
        <v>50152</v>
      </c>
    </row>
    <row r="11629" spans="1:8" ht="101.5" x14ac:dyDescent="0.35">
      <c r="A11629" s="4">
        <v>208788</v>
      </c>
      <c r="B11629" s="1">
        <v>45278</v>
      </c>
      <c r="C11629" s="2">
        <v>0.66746527777777775</v>
      </c>
      <c r="D11629" s="3" t="s">
        <v>50153</v>
      </c>
      <c r="E11629" s="3" t="s">
        <v>50157</v>
      </c>
      <c r="F11629" s="3" t="s">
        <v>50154</v>
      </c>
      <c r="G11629" s="3" t="s">
        <v>50155</v>
      </c>
      <c r="H11629" s="3" t="s">
        <v>50156</v>
      </c>
    </row>
    <row r="11630" spans="1:8" ht="87" x14ac:dyDescent="0.35">
      <c r="A11630" s="4">
        <v>167605</v>
      </c>
      <c r="B11630" s="1">
        <v>45278</v>
      </c>
      <c r="C11630" s="2">
        <v>0.6708101851851852</v>
      </c>
      <c r="D11630" s="3" t="s">
        <v>50158</v>
      </c>
      <c r="E11630" s="3" t="s">
        <v>50160</v>
      </c>
      <c r="F11630" s="3" t="s">
        <v>50159</v>
      </c>
      <c r="G11630" s="3" t="s">
        <v>50160</v>
      </c>
      <c r="H11630" s="3" t="s">
        <v>50161</v>
      </c>
    </row>
    <row r="11631" spans="1:8" ht="29" x14ac:dyDescent="0.35">
      <c r="A11631" s="4">
        <v>60927</v>
      </c>
      <c r="B11631" s="1">
        <v>45278</v>
      </c>
      <c r="C11631" s="2">
        <v>0.6713541666666667</v>
      </c>
      <c r="D11631" s="3" t="s">
        <v>50162</v>
      </c>
      <c r="E11631" s="3" t="s">
        <v>50166</v>
      </c>
      <c r="F11631" s="3" t="s">
        <v>50163</v>
      </c>
      <c r="G11631" s="3" t="s">
        <v>50164</v>
      </c>
      <c r="H11631" s="3" t="s">
        <v>50165</v>
      </c>
    </row>
    <row r="11632" spans="1:8" ht="43.5" x14ac:dyDescent="0.35">
      <c r="A11632" s="4">
        <v>188912</v>
      </c>
      <c r="B11632" s="1">
        <v>45278</v>
      </c>
      <c r="C11632" s="2">
        <v>0.67401620370370363</v>
      </c>
      <c r="D11632" s="3" t="s">
        <v>50167</v>
      </c>
      <c r="E11632" s="3" t="s">
        <v>50171</v>
      </c>
      <c r="F11632" s="3" t="s">
        <v>50168</v>
      </c>
      <c r="G11632" s="3" t="s">
        <v>50169</v>
      </c>
      <c r="H11632" s="3" t="s">
        <v>50170</v>
      </c>
    </row>
    <row r="11633" spans="1:8" ht="246.5" x14ac:dyDescent="0.35">
      <c r="A11633" s="4">
        <v>210466</v>
      </c>
      <c r="B11633" s="1">
        <v>45278</v>
      </c>
      <c r="C11633" s="2">
        <v>0.67636574074074074</v>
      </c>
      <c r="D11633" s="3" t="s">
        <v>50172</v>
      </c>
      <c r="E11633" s="3" t="s">
        <v>50176</v>
      </c>
      <c r="F11633" s="3" t="s">
        <v>50173</v>
      </c>
      <c r="G11633" s="3" t="s">
        <v>50174</v>
      </c>
      <c r="H11633" s="3" t="s">
        <v>50175</v>
      </c>
    </row>
    <row r="11634" spans="1:8" ht="43.5" x14ac:dyDescent="0.35">
      <c r="A11634" s="4">
        <v>6705</v>
      </c>
      <c r="B11634" s="1">
        <v>45278</v>
      </c>
      <c r="C11634" s="2">
        <v>0.67905092592592586</v>
      </c>
      <c r="D11634" s="3" t="s">
        <v>10897</v>
      </c>
      <c r="E11634" s="3" t="s">
        <v>50178</v>
      </c>
      <c r="F11634" s="3" t="s">
        <v>50177</v>
      </c>
      <c r="G11634" s="3" t="s">
        <v>11321</v>
      </c>
      <c r="H11634" s="3" t="s">
        <v>12617</v>
      </c>
    </row>
    <row r="11635" spans="1:8" ht="43.5" x14ac:dyDescent="0.35">
      <c r="A11635" s="4">
        <v>207924</v>
      </c>
      <c r="B11635" s="1">
        <v>45278</v>
      </c>
      <c r="C11635" s="2">
        <v>0.67957175925925928</v>
      </c>
      <c r="D11635" s="3" t="s">
        <v>50179</v>
      </c>
      <c r="E11635" s="3" t="s">
        <v>50181</v>
      </c>
      <c r="F11635" s="3" t="s">
        <v>50180</v>
      </c>
      <c r="G11635" s="3" t="s">
        <v>50181</v>
      </c>
      <c r="H11635" s="3" t="s">
        <v>50182</v>
      </c>
    </row>
    <row r="11636" spans="1:8" ht="72.5" x14ac:dyDescent="0.35">
      <c r="A11636" s="4">
        <v>113916</v>
      </c>
      <c r="B11636" s="1">
        <v>45278</v>
      </c>
      <c r="C11636" s="2">
        <v>0.6821990740740741</v>
      </c>
      <c r="D11636" s="3" t="s">
        <v>50183</v>
      </c>
      <c r="E11636" s="3" t="s">
        <v>50186</v>
      </c>
      <c r="F11636" s="3" t="s">
        <v>50184</v>
      </c>
      <c r="G11636" s="3" t="s">
        <v>11116</v>
      </c>
      <c r="H11636" s="3" t="s">
        <v>50185</v>
      </c>
    </row>
    <row r="11637" spans="1:8" ht="29" x14ac:dyDescent="0.35">
      <c r="A11637" s="4">
        <v>171692</v>
      </c>
      <c r="B11637" s="1">
        <v>45278</v>
      </c>
      <c r="C11637" s="2">
        <v>0.68611111111111101</v>
      </c>
      <c r="D11637" s="3" t="s">
        <v>1288</v>
      </c>
      <c r="E11637" s="3" t="s">
        <v>50187</v>
      </c>
      <c r="F11637" s="3" t="s">
        <v>11645</v>
      </c>
      <c r="G11637" s="3" t="s">
        <v>50187</v>
      </c>
      <c r="H11637" s="3" t="s">
        <v>15095</v>
      </c>
    </row>
    <row r="11638" spans="1:8" x14ac:dyDescent="0.35">
      <c r="A11638" s="4">
        <v>128950</v>
      </c>
      <c r="B11638" s="1">
        <v>45278</v>
      </c>
      <c r="C11638" s="2">
        <v>0.69347222222222227</v>
      </c>
      <c r="D11638" s="3" t="s">
        <v>193</v>
      </c>
      <c r="E11638" s="3" t="s">
        <v>50189</v>
      </c>
      <c r="F11638" s="3" t="s">
        <v>50188</v>
      </c>
      <c r="G11638" s="3" t="s">
        <v>50189</v>
      </c>
      <c r="H11638" s="3" t="s">
        <v>50190</v>
      </c>
    </row>
    <row r="11639" spans="1:8" ht="29" x14ac:dyDescent="0.35">
      <c r="A11639" s="4">
        <v>209662</v>
      </c>
      <c r="B11639" s="1">
        <v>45278</v>
      </c>
      <c r="C11639" s="2">
        <v>0.69357638888888884</v>
      </c>
      <c r="D11639" s="3" t="s">
        <v>10826</v>
      </c>
      <c r="E11639" s="3" t="s">
        <v>50193</v>
      </c>
      <c r="F11639" s="3" t="s">
        <v>50191</v>
      </c>
      <c r="G11639" s="3" t="s">
        <v>50192</v>
      </c>
      <c r="H11639" s="3" t="s">
        <v>12531</v>
      </c>
    </row>
    <row r="11640" spans="1:8" ht="29" x14ac:dyDescent="0.35">
      <c r="A11640" s="4">
        <v>203863</v>
      </c>
      <c r="B11640" s="1">
        <v>45278</v>
      </c>
      <c r="C11640" s="2">
        <v>0.69781249999999995</v>
      </c>
      <c r="D11640" s="3" t="s">
        <v>50194</v>
      </c>
      <c r="E11640" s="3" t="s">
        <v>50198</v>
      </c>
      <c r="F11640" s="3" t="s">
        <v>50195</v>
      </c>
      <c r="G11640" s="3" t="s">
        <v>50196</v>
      </c>
      <c r="H11640" s="3" t="s">
        <v>50197</v>
      </c>
    </row>
    <row r="11641" spans="1:8" ht="203" x14ac:dyDescent="0.35">
      <c r="A11641" s="4">
        <v>209280</v>
      </c>
      <c r="B11641" s="1">
        <v>45278</v>
      </c>
      <c r="C11641" s="2">
        <v>0.70096064814814818</v>
      </c>
      <c r="D11641" s="3" t="s">
        <v>50199</v>
      </c>
      <c r="E11641" s="3" t="s">
        <v>50201</v>
      </c>
      <c r="F11641" s="3" t="s">
        <v>50200</v>
      </c>
      <c r="G11641" s="3" t="s">
        <v>50201</v>
      </c>
      <c r="H11641" s="3" t="s">
        <v>50202</v>
      </c>
    </row>
    <row r="11642" spans="1:8" x14ac:dyDescent="0.35">
      <c r="A11642" s="4">
        <v>34498</v>
      </c>
      <c r="B11642" s="1">
        <v>45278</v>
      </c>
      <c r="C11642" s="2">
        <v>0.70250000000000001</v>
      </c>
      <c r="D11642" s="3" t="s">
        <v>50203</v>
      </c>
      <c r="E11642" s="3" t="s">
        <v>50203</v>
      </c>
      <c r="F11642" s="3" t="s">
        <v>11114</v>
      </c>
      <c r="G11642" s="3" t="s">
        <v>50203</v>
      </c>
      <c r="H11642" s="3" t="s">
        <v>12032</v>
      </c>
    </row>
    <row r="11643" spans="1:8" ht="43.5" x14ac:dyDescent="0.35">
      <c r="A11643" s="4">
        <v>209709</v>
      </c>
      <c r="B11643" s="1">
        <v>45278</v>
      </c>
      <c r="C11643" s="2">
        <v>0.70571759259259259</v>
      </c>
      <c r="D11643" s="3" t="s">
        <v>50204</v>
      </c>
      <c r="E11643" s="3" t="s">
        <v>50208</v>
      </c>
      <c r="F11643" s="3" t="s">
        <v>50205</v>
      </c>
      <c r="G11643" s="3" t="s">
        <v>50206</v>
      </c>
      <c r="H11643" s="3" t="s">
        <v>50207</v>
      </c>
    </row>
    <row r="11644" spans="1:8" ht="58" x14ac:dyDescent="0.35">
      <c r="A11644" s="4">
        <v>126673</v>
      </c>
      <c r="B11644" s="1">
        <v>45278</v>
      </c>
      <c r="C11644" s="2">
        <v>0.71187500000000004</v>
      </c>
      <c r="D11644" s="3" t="s">
        <v>167</v>
      </c>
      <c r="E11644" s="3" t="s">
        <v>50211</v>
      </c>
      <c r="F11644" s="3" t="s">
        <v>50209</v>
      </c>
      <c r="G11644" s="3" t="s">
        <v>10972</v>
      </c>
      <c r="H11644" s="3" t="s">
        <v>50210</v>
      </c>
    </row>
    <row r="11645" spans="1:8" ht="58" x14ac:dyDescent="0.35">
      <c r="A11645" s="4">
        <v>156009</v>
      </c>
      <c r="B11645" s="1">
        <v>45278</v>
      </c>
      <c r="C11645" s="2">
        <v>0.71207175925925925</v>
      </c>
      <c r="D11645" s="3" t="s">
        <v>243</v>
      </c>
      <c r="E11645" s="3" t="s">
        <v>50215</v>
      </c>
      <c r="F11645" s="3" t="s">
        <v>50212</v>
      </c>
      <c r="G11645" s="3" t="s">
        <v>50213</v>
      </c>
      <c r="H11645" s="3" t="s">
        <v>50214</v>
      </c>
    </row>
    <row r="11646" spans="1:8" ht="58" x14ac:dyDescent="0.35">
      <c r="A11646" s="4">
        <v>156009</v>
      </c>
      <c r="B11646" s="1">
        <v>45278</v>
      </c>
      <c r="C11646" s="2">
        <v>0.7125231481481481</v>
      </c>
      <c r="D11646" s="3" t="s">
        <v>243</v>
      </c>
      <c r="E11646" s="3" t="s">
        <v>50215</v>
      </c>
      <c r="F11646" s="3" t="s">
        <v>50212</v>
      </c>
      <c r="G11646" s="3" t="s">
        <v>50213</v>
      </c>
      <c r="H11646" s="3" t="s">
        <v>50216</v>
      </c>
    </row>
    <row r="11647" spans="1:8" ht="58" x14ac:dyDescent="0.35">
      <c r="A11647" s="4">
        <v>119290</v>
      </c>
      <c r="B11647" s="1">
        <v>45278</v>
      </c>
      <c r="C11647" s="2">
        <v>0.71392361111111102</v>
      </c>
      <c r="D11647" s="3" t="s">
        <v>1403</v>
      </c>
      <c r="E11647" s="3" t="s">
        <v>50220</v>
      </c>
      <c r="F11647" s="3" t="s">
        <v>50217</v>
      </c>
      <c r="G11647" s="3" t="s">
        <v>50218</v>
      </c>
      <c r="H11647" s="3" t="s">
        <v>50219</v>
      </c>
    </row>
    <row r="11648" spans="1:8" ht="58" x14ac:dyDescent="0.35">
      <c r="A11648" s="4">
        <v>48069</v>
      </c>
      <c r="B11648" s="1">
        <v>45278</v>
      </c>
      <c r="C11648" s="2">
        <v>0.71657407407407403</v>
      </c>
      <c r="D11648" s="3" t="s">
        <v>50221</v>
      </c>
      <c r="E11648" s="3" t="s">
        <v>50225</v>
      </c>
      <c r="F11648" s="3" t="s">
        <v>50222</v>
      </c>
      <c r="G11648" s="3" t="s">
        <v>50223</v>
      </c>
      <c r="H11648" s="3" t="s">
        <v>50224</v>
      </c>
    </row>
    <row r="11649" spans="1:8" ht="43.5" x14ac:dyDescent="0.35">
      <c r="A11649" s="4">
        <v>211119</v>
      </c>
      <c r="B11649" s="1">
        <v>45278</v>
      </c>
      <c r="C11649" s="2">
        <v>0.73158564814814808</v>
      </c>
      <c r="D11649" s="3" t="s">
        <v>10339</v>
      </c>
      <c r="E11649" s="3" t="s">
        <v>50229</v>
      </c>
      <c r="F11649" s="3" t="s">
        <v>50226</v>
      </c>
      <c r="G11649" s="3" t="s">
        <v>50227</v>
      </c>
      <c r="H11649" s="3" t="s">
        <v>50228</v>
      </c>
    </row>
    <row r="11650" spans="1:8" ht="58" x14ac:dyDescent="0.35">
      <c r="A11650" s="4">
        <v>211119</v>
      </c>
      <c r="B11650" s="1">
        <v>45278</v>
      </c>
      <c r="C11650" s="2">
        <v>0.7322685185185186</v>
      </c>
      <c r="D11650" s="3" t="s">
        <v>10339</v>
      </c>
      <c r="E11650" s="3" t="s">
        <v>50229</v>
      </c>
      <c r="F11650" s="3" t="s">
        <v>50226</v>
      </c>
      <c r="G11650" s="3" t="s">
        <v>50230</v>
      </c>
      <c r="H11650" s="3" t="s">
        <v>50228</v>
      </c>
    </row>
    <row r="11651" spans="1:8" ht="72.5" x14ac:dyDescent="0.35">
      <c r="A11651" s="4">
        <v>208665</v>
      </c>
      <c r="B11651" s="1">
        <v>45278</v>
      </c>
      <c r="C11651" s="2">
        <v>0.73293981481481474</v>
      </c>
      <c r="D11651" s="3" t="s">
        <v>50231</v>
      </c>
      <c r="E11651" s="3" t="s">
        <v>50234</v>
      </c>
      <c r="F11651" s="3" t="s">
        <v>50232</v>
      </c>
      <c r="G11651" s="3" t="s">
        <v>12133</v>
      </c>
      <c r="H11651" s="3" t="s">
        <v>50233</v>
      </c>
    </row>
    <row r="11652" spans="1:8" ht="29" x14ac:dyDescent="0.35">
      <c r="A11652" s="4">
        <v>211324</v>
      </c>
      <c r="B11652" s="1">
        <v>45278</v>
      </c>
      <c r="C11652" s="2">
        <v>0.73908564814814814</v>
      </c>
      <c r="D11652" s="3" t="s">
        <v>50235</v>
      </c>
      <c r="E11652" s="3" t="s">
        <v>50238</v>
      </c>
      <c r="F11652" s="3" t="s">
        <v>50236</v>
      </c>
      <c r="G11652" s="3" t="s">
        <v>12061</v>
      </c>
      <c r="H11652" s="3" t="s">
        <v>50237</v>
      </c>
    </row>
    <row r="11653" spans="1:8" ht="58" x14ac:dyDescent="0.35">
      <c r="A11653" s="4">
        <v>183344</v>
      </c>
      <c r="B11653" s="1">
        <v>45278</v>
      </c>
      <c r="C11653" s="2">
        <v>0.74701388888888898</v>
      </c>
      <c r="D11653" s="3" t="s">
        <v>50239</v>
      </c>
      <c r="E11653" s="3" t="s">
        <v>50241</v>
      </c>
      <c r="F11653" s="3" t="s">
        <v>50240</v>
      </c>
      <c r="G11653" s="3" t="s">
        <v>11981</v>
      </c>
      <c r="H11653" s="3" t="s">
        <v>11535</v>
      </c>
    </row>
    <row r="11654" spans="1:8" ht="58" x14ac:dyDescent="0.35">
      <c r="A11654" s="4">
        <v>46535</v>
      </c>
      <c r="B11654" s="1">
        <v>45278</v>
      </c>
      <c r="C11654" s="2">
        <v>0.75537037037037036</v>
      </c>
      <c r="D11654" s="3" t="s">
        <v>50242</v>
      </c>
      <c r="E11654" s="3" t="s">
        <v>50246</v>
      </c>
      <c r="F11654" s="3" t="s">
        <v>50243</v>
      </c>
      <c r="G11654" s="3" t="s">
        <v>50244</v>
      </c>
      <c r="H11654" s="3" t="s">
        <v>50245</v>
      </c>
    </row>
    <row r="11655" spans="1:8" ht="58" x14ac:dyDescent="0.35">
      <c r="A11655" s="4">
        <v>211486</v>
      </c>
      <c r="B11655" s="1">
        <v>45278</v>
      </c>
      <c r="C11655" s="2">
        <v>0.7777546296296296</v>
      </c>
      <c r="D11655" s="3" t="s">
        <v>50247</v>
      </c>
      <c r="E11655" s="3" t="s">
        <v>50251</v>
      </c>
      <c r="F11655" s="3" t="s">
        <v>50248</v>
      </c>
      <c r="G11655" s="3" t="s">
        <v>50249</v>
      </c>
      <c r="H11655" s="3" t="s">
        <v>50250</v>
      </c>
    </row>
    <row r="11656" spans="1:8" ht="29" x14ac:dyDescent="0.35">
      <c r="A11656" s="4">
        <v>197589</v>
      </c>
      <c r="B11656" s="1">
        <v>45278</v>
      </c>
      <c r="C11656" s="2">
        <v>0.78440972222222216</v>
      </c>
      <c r="D11656" s="3" t="s">
        <v>50252</v>
      </c>
      <c r="E11656" s="3" t="s">
        <v>50254</v>
      </c>
      <c r="F11656" s="3" t="s">
        <v>50253</v>
      </c>
      <c r="G11656" s="3" t="s">
        <v>50254</v>
      </c>
      <c r="H11656" s="3" t="s">
        <v>50255</v>
      </c>
    </row>
    <row r="11657" spans="1:8" ht="43.5" x14ac:dyDescent="0.35">
      <c r="A11657" s="4">
        <v>211490</v>
      </c>
      <c r="B11657" s="1">
        <v>45278</v>
      </c>
      <c r="C11657" s="2">
        <v>0.79199074074074083</v>
      </c>
      <c r="D11657" s="3" t="s">
        <v>50256</v>
      </c>
      <c r="E11657" s="3" t="s">
        <v>50260</v>
      </c>
      <c r="F11657" s="3" t="s">
        <v>50257</v>
      </c>
      <c r="G11657" s="3" t="s">
        <v>50258</v>
      </c>
      <c r="H11657" s="3" t="s">
        <v>50259</v>
      </c>
    </row>
    <row r="11658" spans="1:8" ht="72.5" x14ac:dyDescent="0.35">
      <c r="A11658" s="4">
        <v>173817</v>
      </c>
      <c r="B11658" s="1">
        <v>45279</v>
      </c>
      <c r="C11658" s="2">
        <v>0.30048611111111112</v>
      </c>
      <c r="D11658" s="3" t="s">
        <v>167</v>
      </c>
      <c r="E11658" s="3" t="s">
        <v>50261</v>
      </c>
      <c r="F11658" s="3" t="s">
        <v>10488</v>
      </c>
      <c r="G11658" s="3" t="s">
        <v>11779</v>
      </c>
      <c r="H11658" s="3" t="s">
        <v>1058</v>
      </c>
    </row>
    <row r="11659" spans="1:8" ht="58" x14ac:dyDescent="0.35">
      <c r="A11659" s="4">
        <v>37734</v>
      </c>
      <c r="B11659" s="1">
        <v>45279</v>
      </c>
      <c r="C11659" s="2">
        <v>0.33026620370370369</v>
      </c>
      <c r="D11659" s="3" t="s">
        <v>1403</v>
      </c>
      <c r="E11659" s="3" t="s">
        <v>50265</v>
      </c>
      <c r="F11659" s="3" t="s">
        <v>50262</v>
      </c>
      <c r="G11659" s="3" t="s">
        <v>50263</v>
      </c>
      <c r="H11659" s="3" t="s">
        <v>50264</v>
      </c>
    </row>
    <row r="11660" spans="1:8" ht="58" x14ac:dyDescent="0.35">
      <c r="A11660" s="4">
        <v>52116</v>
      </c>
      <c r="B11660" s="1">
        <v>45279</v>
      </c>
      <c r="C11660" s="2">
        <v>0.33831018518518513</v>
      </c>
      <c r="D11660" s="3" t="s">
        <v>1403</v>
      </c>
      <c r="E11660" s="3" t="s">
        <v>50269</v>
      </c>
      <c r="F11660" s="3" t="s">
        <v>50266</v>
      </c>
      <c r="G11660" s="3" t="s">
        <v>50267</v>
      </c>
      <c r="H11660" s="3" t="s">
        <v>50268</v>
      </c>
    </row>
    <row r="11661" spans="1:8" x14ac:dyDescent="0.35">
      <c r="A11661" s="4">
        <v>132122</v>
      </c>
      <c r="B11661" s="1">
        <v>45279</v>
      </c>
      <c r="C11661" s="2">
        <v>0.34153935185185186</v>
      </c>
      <c r="D11661" s="3" t="s">
        <v>50270</v>
      </c>
      <c r="E11661" s="3" t="s">
        <v>304</v>
      </c>
      <c r="F11661" s="3" t="s">
        <v>12785</v>
      </c>
      <c r="G11661" s="3" t="s">
        <v>304</v>
      </c>
      <c r="H11661" s="3" t="s">
        <v>50271</v>
      </c>
    </row>
    <row r="11662" spans="1:8" ht="29" x14ac:dyDescent="0.35">
      <c r="A11662" s="4">
        <v>103710</v>
      </c>
      <c r="B11662" s="1">
        <v>45279</v>
      </c>
      <c r="C11662" s="2">
        <v>0.34895833333333331</v>
      </c>
      <c r="D11662" s="3" t="s">
        <v>50272</v>
      </c>
      <c r="E11662" s="3" t="s">
        <v>50275</v>
      </c>
      <c r="F11662" s="3" t="s">
        <v>10699</v>
      </c>
      <c r="G11662" s="3" t="s">
        <v>50273</v>
      </c>
      <c r="H11662" s="3" t="s">
        <v>50274</v>
      </c>
    </row>
    <row r="11663" spans="1:8" ht="72.5" x14ac:dyDescent="0.35">
      <c r="A11663" s="4">
        <v>173765</v>
      </c>
      <c r="B11663" s="1">
        <v>45279</v>
      </c>
      <c r="C11663" s="2">
        <v>0.3492824074074074</v>
      </c>
      <c r="D11663" s="3" t="s">
        <v>50276</v>
      </c>
      <c r="E11663" s="3" t="s">
        <v>50280</v>
      </c>
      <c r="F11663" s="3" t="s">
        <v>50277</v>
      </c>
      <c r="G11663" s="3" t="s">
        <v>50278</v>
      </c>
      <c r="H11663" s="3" t="s">
        <v>50279</v>
      </c>
    </row>
    <row r="11664" spans="1:8" ht="43.5" x14ac:dyDescent="0.35">
      <c r="A11664" s="4">
        <v>50715</v>
      </c>
      <c r="B11664" s="1">
        <v>45279</v>
      </c>
      <c r="C11664" s="2">
        <v>0.35172453703703704</v>
      </c>
      <c r="D11664" s="3" t="s">
        <v>985</v>
      </c>
      <c r="E11664" s="3" t="s">
        <v>50283</v>
      </c>
      <c r="F11664" s="3" t="s">
        <v>50281</v>
      </c>
      <c r="G11664" s="3" t="s">
        <v>102</v>
      </c>
      <c r="H11664" s="3" t="s">
        <v>50282</v>
      </c>
    </row>
    <row r="11665" spans="1:8" ht="72.5" x14ac:dyDescent="0.35">
      <c r="A11665" s="4">
        <v>48335</v>
      </c>
      <c r="B11665" s="1">
        <v>45279</v>
      </c>
      <c r="C11665" s="2">
        <v>0.35344907407407405</v>
      </c>
      <c r="D11665" s="3" t="s">
        <v>10953</v>
      </c>
      <c r="E11665" s="3" t="s">
        <v>50287</v>
      </c>
      <c r="F11665" s="3" t="s">
        <v>50284</v>
      </c>
      <c r="G11665" s="3" t="s">
        <v>50285</v>
      </c>
      <c r="H11665" s="3" t="s">
        <v>50286</v>
      </c>
    </row>
    <row r="11666" spans="1:8" ht="29" x14ac:dyDescent="0.35">
      <c r="A11666" s="4">
        <v>153095</v>
      </c>
      <c r="B11666" s="1">
        <v>45279</v>
      </c>
      <c r="C11666" s="2">
        <v>0.3548263888888889</v>
      </c>
      <c r="D11666" s="3" t="s">
        <v>985</v>
      </c>
      <c r="E11666" s="3" t="s">
        <v>35043</v>
      </c>
      <c r="F11666" s="3" t="s">
        <v>13314</v>
      </c>
      <c r="G11666" s="3" t="s">
        <v>35043</v>
      </c>
      <c r="H11666" s="3" t="s">
        <v>12234</v>
      </c>
    </row>
    <row r="11667" spans="1:8" ht="58" x14ac:dyDescent="0.35">
      <c r="A11667" s="4">
        <v>33269</v>
      </c>
      <c r="B11667" s="1">
        <v>45279</v>
      </c>
      <c r="C11667" s="2">
        <v>0.35986111111111113</v>
      </c>
      <c r="D11667" s="3" t="s">
        <v>50288</v>
      </c>
      <c r="E11667" s="3" t="s">
        <v>50292</v>
      </c>
      <c r="F11667" s="3" t="s">
        <v>50289</v>
      </c>
      <c r="G11667" s="3" t="s">
        <v>50290</v>
      </c>
      <c r="H11667" s="3" t="s">
        <v>50291</v>
      </c>
    </row>
    <row r="11668" spans="1:8" ht="87" x14ac:dyDescent="0.35">
      <c r="A11668" s="4">
        <v>40053</v>
      </c>
      <c r="B11668" s="1">
        <v>45279</v>
      </c>
      <c r="C11668" s="2">
        <v>0.36109953703703707</v>
      </c>
      <c r="D11668" s="3" t="s">
        <v>985</v>
      </c>
      <c r="E11668" s="3" t="s">
        <v>50295</v>
      </c>
      <c r="F11668" s="3" t="s">
        <v>50293</v>
      </c>
      <c r="G11668" s="3" t="s">
        <v>45467</v>
      </c>
      <c r="H11668" s="3" t="s">
        <v>50294</v>
      </c>
    </row>
    <row r="11669" spans="1:8" ht="58" x14ac:dyDescent="0.35">
      <c r="A11669" s="4">
        <v>33188</v>
      </c>
      <c r="B11669" s="1">
        <v>45279</v>
      </c>
      <c r="C11669" s="2">
        <v>0.36160879629629633</v>
      </c>
      <c r="D11669" s="3" t="s">
        <v>1436</v>
      </c>
      <c r="E11669" s="3" t="s">
        <v>50298</v>
      </c>
      <c r="F11669" s="3" t="s">
        <v>50296</v>
      </c>
      <c r="G11669" s="3" t="s">
        <v>50297</v>
      </c>
      <c r="H11669" s="3" t="s">
        <v>10726</v>
      </c>
    </row>
    <row r="11670" spans="1:8" ht="43.5" x14ac:dyDescent="0.35">
      <c r="A11670" s="4">
        <v>50715</v>
      </c>
      <c r="B11670" s="1">
        <v>45279</v>
      </c>
      <c r="C11670" s="2">
        <v>0.36454861111111114</v>
      </c>
      <c r="D11670" s="3" t="s">
        <v>985</v>
      </c>
      <c r="E11670" s="3" t="s">
        <v>50283</v>
      </c>
      <c r="F11670" s="3" t="s">
        <v>50299</v>
      </c>
      <c r="G11670" s="3" t="s">
        <v>102</v>
      </c>
      <c r="H11670" s="3" t="s">
        <v>50282</v>
      </c>
    </row>
    <row r="11671" spans="1:8" ht="58" x14ac:dyDescent="0.35">
      <c r="A11671" s="4">
        <v>154044</v>
      </c>
      <c r="B11671" s="1">
        <v>45279</v>
      </c>
      <c r="C11671" s="2">
        <v>0.3652199074074074</v>
      </c>
      <c r="D11671" s="3" t="s">
        <v>50300</v>
      </c>
      <c r="E11671" s="3" t="s">
        <v>50304</v>
      </c>
      <c r="F11671" s="3" t="s">
        <v>50301</v>
      </c>
      <c r="G11671" s="3" t="s">
        <v>50302</v>
      </c>
      <c r="H11671" s="3" t="s">
        <v>50303</v>
      </c>
    </row>
    <row r="11672" spans="1:8" x14ac:dyDescent="0.35">
      <c r="A11672" s="4">
        <v>210696</v>
      </c>
      <c r="B11672" s="1">
        <v>45279</v>
      </c>
      <c r="C11672" s="2">
        <v>0.36531249999999998</v>
      </c>
      <c r="D11672" s="3" t="s">
        <v>10317</v>
      </c>
      <c r="E11672" s="3" t="s">
        <v>12508</v>
      </c>
      <c r="F11672" s="3" t="s">
        <v>2012</v>
      </c>
      <c r="G11672" s="3" t="s">
        <v>12508</v>
      </c>
      <c r="H11672" s="3" t="s">
        <v>50305</v>
      </c>
    </row>
    <row r="11673" spans="1:8" x14ac:dyDescent="0.35">
      <c r="A11673" s="4">
        <v>210696</v>
      </c>
      <c r="B11673" s="1">
        <v>45279</v>
      </c>
      <c r="C11673" s="2">
        <v>0.36563657407407407</v>
      </c>
      <c r="D11673" s="3" t="s">
        <v>10317</v>
      </c>
      <c r="E11673" s="3" t="s">
        <v>12508</v>
      </c>
      <c r="F11673" s="3" t="s">
        <v>2012</v>
      </c>
      <c r="G11673" s="3" t="s">
        <v>50306</v>
      </c>
      <c r="H11673" s="3" t="s">
        <v>50305</v>
      </c>
    </row>
    <row r="11674" spans="1:8" ht="72.5" x14ac:dyDescent="0.35">
      <c r="A11674" s="4">
        <v>38480</v>
      </c>
      <c r="B11674" s="1">
        <v>45279</v>
      </c>
      <c r="C11674" s="2">
        <v>0.36594907407407407</v>
      </c>
      <c r="D11674" s="3" t="s">
        <v>1403</v>
      </c>
      <c r="E11674" s="3" t="s">
        <v>50310</v>
      </c>
      <c r="F11674" s="3" t="s">
        <v>50307</v>
      </c>
      <c r="G11674" s="3" t="s">
        <v>50308</v>
      </c>
      <c r="H11674" s="3" t="s">
        <v>50309</v>
      </c>
    </row>
    <row r="11675" spans="1:8" ht="87" x14ac:dyDescent="0.35">
      <c r="A11675" s="4">
        <v>120110</v>
      </c>
      <c r="B11675" s="1">
        <v>45279</v>
      </c>
      <c r="C11675" s="2">
        <v>0.36674768518518519</v>
      </c>
      <c r="D11675" s="3" t="s">
        <v>50311</v>
      </c>
      <c r="E11675" s="3" t="s">
        <v>50315</v>
      </c>
      <c r="F11675" s="3" t="s">
        <v>50312</v>
      </c>
      <c r="G11675" s="3" t="s">
        <v>50313</v>
      </c>
      <c r="H11675" s="3" t="s">
        <v>50314</v>
      </c>
    </row>
    <row r="11676" spans="1:8" x14ac:dyDescent="0.35">
      <c r="A11676" s="4">
        <v>36815</v>
      </c>
      <c r="B11676" s="1">
        <v>45279</v>
      </c>
      <c r="C11676" s="2">
        <v>0.36961805555555555</v>
      </c>
      <c r="D11676" s="3" t="s">
        <v>12015</v>
      </c>
      <c r="E11676" s="3" t="s">
        <v>12560</v>
      </c>
      <c r="F11676" s="3" t="s">
        <v>12751</v>
      </c>
      <c r="G11676" s="3" t="s">
        <v>12560</v>
      </c>
      <c r="H11676" s="3" t="s">
        <v>13626</v>
      </c>
    </row>
    <row r="11677" spans="1:8" ht="87" x14ac:dyDescent="0.35">
      <c r="A11677" s="4">
        <v>37318</v>
      </c>
      <c r="B11677" s="1">
        <v>45279</v>
      </c>
      <c r="C11677" s="2">
        <v>0.37324074074074076</v>
      </c>
      <c r="D11677" s="3" t="s">
        <v>50316</v>
      </c>
      <c r="E11677" s="3" t="s">
        <v>50318</v>
      </c>
      <c r="F11677" s="3" t="s">
        <v>50317</v>
      </c>
      <c r="G11677" s="3" t="s">
        <v>50318</v>
      </c>
      <c r="H11677" s="3" t="s">
        <v>50319</v>
      </c>
    </row>
    <row r="11678" spans="1:8" ht="130.5" x14ac:dyDescent="0.35">
      <c r="A11678" s="4">
        <v>40929</v>
      </c>
      <c r="B11678" s="1">
        <v>45279</v>
      </c>
      <c r="C11678" s="2">
        <v>0.37524305555555554</v>
      </c>
      <c r="D11678" s="3" t="s">
        <v>985</v>
      </c>
      <c r="E11678" s="3" t="s">
        <v>50322</v>
      </c>
      <c r="F11678" s="3" t="s">
        <v>50320</v>
      </c>
      <c r="G11678" s="3" t="s">
        <v>50321</v>
      </c>
      <c r="H11678" s="3" t="s">
        <v>41045</v>
      </c>
    </row>
    <row r="11679" spans="1:8" ht="72.5" x14ac:dyDescent="0.35">
      <c r="A11679" s="4">
        <v>187746</v>
      </c>
      <c r="B11679" s="1">
        <v>45279</v>
      </c>
      <c r="C11679" s="2">
        <v>0.37778935185185186</v>
      </c>
      <c r="D11679" s="3" t="s">
        <v>167</v>
      </c>
      <c r="E11679" s="3" t="s">
        <v>50325</v>
      </c>
      <c r="F11679" s="3" t="s">
        <v>50323</v>
      </c>
      <c r="G11679" s="3" t="s">
        <v>49831</v>
      </c>
      <c r="H11679" s="3" t="s">
        <v>50324</v>
      </c>
    </row>
    <row r="11680" spans="1:8" ht="116" x14ac:dyDescent="0.35">
      <c r="A11680" s="4">
        <v>88778</v>
      </c>
      <c r="B11680" s="1">
        <v>45279</v>
      </c>
      <c r="C11680" s="2">
        <v>0.37961805555555556</v>
      </c>
      <c r="D11680" s="3" t="s">
        <v>50326</v>
      </c>
      <c r="E11680" s="3" t="s">
        <v>50330</v>
      </c>
      <c r="F11680" s="3" t="s">
        <v>50327</v>
      </c>
      <c r="G11680" s="3" t="s">
        <v>50328</v>
      </c>
      <c r="H11680" s="3" t="s">
        <v>50329</v>
      </c>
    </row>
    <row r="11681" spans="1:8" ht="29" x14ac:dyDescent="0.35">
      <c r="A11681" s="4">
        <v>51371</v>
      </c>
      <c r="B11681" s="1">
        <v>45279</v>
      </c>
      <c r="C11681" s="2">
        <v>0.38596064814814812</v>
      </c>
      <c r="D11681" s="3" t="s">
        <v>10317</v>
      </c>
      <c r="E11681" s="3" t="s">
        <v>50333</v>
      </c>
      <c r="F11681" s="3" t="s">
        <v>50331</v>
      </c>
      <c r="G11681" s="3" t="s">
        <v>11021</v>
      </c>
      <c r="H11681" s="3" t="s">
        <v>50332</v>
      </c>
    </row>
    <row r="11682" spans="1:8" ht="145" x14ac:dyDescent="0.35">
      <c r="A11682" s="4">
        <v>29178</v>
      </c>
      <c r="B11682" s="1">
        <v>45279</v>
      </c>
      <c r="C11682" s="2">
        <v>0.3863773148148148</v>
      </c>
      <c r="D11682" s="3" t="s">
        <v>1436</v>
      </c>
      <c r="E11682" s="3" t="s">
        <v>36280</v>
      </c>
      <c r="F11682" s="3" t="s">
        <v>11953</v>
      </c>
      <c r="G11682" s="3" t="s">
        <v>50334</v>
      </c>
      <c r="H11682" s="3" t="s">
        <v>50335</v>
      </c>
    </row>
    <row r="11683" spans="1:8" ht="58" x14ac:dyDescent="0.35">
      <c r="A11683" s="4">
        <v>148544</v>
      </c>
      <c r="B11683" s="1">
        <v>45279</v>
      </c>
      <c r="C11683" s="2">
        <v>0.38844907407407409</v>
      </c>
      <c r="D11683" s="3" t="s">
        <v>985</v>
      </c>
      <c r="E11683" s="3" t="s">
        <v>35615</v>
      </c>
      <c r="F11683" s="3" t="s">
        <v>13088</v>
      </c>
      <c r="G11683" s="3" t="s">
        <v>35615</v>
      </c>
      <c r="H11683" s="3" t="s">
        <v>10726</v>
      </c>
    </row>
    <row r="11684" spans="1:8" ht="101.5" x14ac:dyDescent="0.35">
      <c r="A11684" s="4">
        <v>181705</v>
      </c>
      <c r="B11684" s="1">
        <v>45279</v>
      </c>
      <c r="C11684" s="2">
        <v>0.38907407407407407</v>
      </c>
      <c r="D11684" s="3" t="s">
        <v>50336</v>
      </c>
      <c r="E11684" s="3" t="s">
        <v>50339</v>
      </c>
      <c r="F11684" s="3" t="s">
        <v>50337</v>
      </c>
      <c r="G11684" s="3" t="s">
        <v>10499</v>
      </c>
      <c r="H11684" s="3" t="s">
        <v>50338</v>
      </c>
    </row>
    <row r="11685" spans="1:8" x14ac:dyDescent="0.35">
      <c r="A11685" s="4">
        <v>86605</v>
      </c>
      <c r="B11685" s="1">
        <v>45279</v>
      </c>
      <c r="C11685" s="2">
        <v>0.38937500000000003</v>
      </c>
      <c r="D11685" s="3" t="s">
        <v>50340</v>
      </c>
      <c r="E11685" s="3" t="s">
        <v>50341</v>
      </c>
      <c r="F11685" s="3" t="s">
        <v>12480</v>
      </c>
      <c r="G11685" s="3" t="s">
        <v>50341</v>
      </c>
      <c r="H11685" s="3" t="s">
        <v>13566</v>
      </c>
    </row>
    <row r="11686" spans="1:8" ht="58" x14ac:dyDescent="0.35">
      <c r="A11686" s="4">
        <v>51222</v>
      </c>
      <c r="B11686" s="1">
        <v>45279</v>
      </c>
      <c r="C11686" s="2">
        <v>0.39263888888888893</v>
      </c>
      <c r="D11686" s="3" t="s">
        <v>1403</v>
      </c>
      <c r="E11686" s="3" t="s">
        <v>50345</v>
      </c>
      <c r="F11686" s="3" t="s">
        <v>50342</v>
      </c>
      <c r="G11686" s="3" t="s">
        <v>50343</v>
      </c>
      <c r="H11686" s="3" t="s">
        <v>50344</v>
      </c>
    </row>
    <row r="11687" spans="1:8" ht="43.5" x14ac:dyDescent="0.35">
      <c r="A11687" s="4">
        <v>36263</v>
      </c>
      <c r="B11687" s="1">
        <v>45279</v>
      </c>
      <c r="C11687" s="2">
        <v>0.39322916666666669</v>
      </c>
      <c r="D11687" s="3" t="s">
        <v>33104</v>
      </c>
      <c r="E11687" s="3" t="s">
        <v>50348</v>
      </c>
      <c r="F11687" s="3" t="s">
        <v>50346</v>
      </c>
      <c r="G11687" s="3" t="s">
        <v>26451</v>
      </c>
      <c r="H11687" s="3" t="s">
        <v>50347</v>
      </c>
    </row>
    <row r="11688" spans="1:8" ht="58" x14ac:dyDescent="0.35">
      <c r="A11688" s="4">
        <v>18057</v>
      </c>
      <c r="B11688" s="1">
        <v>45279</v>
      </c>
      <c r="C11688" s="2">
        <v>0.39333333333333331</v>
      </c>
      <c r="D11688" s="3" t="s">
        <v>167</v>
      </c>
      <c r="E11688" s="3" t="s">
        <v>13604</v>
      </c>
      <c r="F11688" s="3" t="s">
        <v>50349</v>
      </c>
      <c r="G11688" s="3" t="s">
        <v>13604</v>
      </c>
      <c r="H11688" s="3" t="s">
        <v>50350</v>
      </c>
    </row>
    <row r="11689" spans="1:8" ht="58" x14ac:dyDescent="0.35">
      <c r="A11689" s="4">
        <v>203671</v>
      </c>
      <c r="B11689" s="1">
        <v>45279</v>
      </c>
      <c r="C11689" s="2">
        <v>0.39736111111111111</v>
      </c>
      <c r="D11689" s="3" t="s">
        <v>12372</v>
      </c>
      <c r="E11689" s="3" t="s">
        <v>50354</v>
      </c>
      <c r="F11689" s="3" t="s">
        <v>50351</v>
      </c>
      <c r="G11689" s="3" t="s">
        <v>50352</v>
      </c>
      <c r="H11689" s="3" t="s">
        <v>50353</v>
      </c>
    </row>
    <row r="11690" spans="1:8" ht="58" x14ac:dyDescent="0.35">
      <c r="A11690" s="4">
        <v>52381</v>
      </c>
      <c r="B11690" s="1">
        <v>45279</v>
      </c>
      <c r="C11690" s="2">
        <v>0.39870370370370373</v>
      </c>
      <c r="D11690" s="3" t="s">
        <v>985</v>
      </c>
      <c r="E11690" s="3" t="s">
        <v>50357</v>
      </c>
      <c r="F11690" s="3" t="s">
        <v>50355</v>
      </c>
      <c r="G11690" s="3" t="s">
        <v>21108</v>
      </c>
      <c r="H11690" s="3" t="s">
        <v>50356</v>
      </c>
    </row>
    <row r="11691" spans="1:8" ht="58" x14ac:dyDescent="0.35">
      <c r="A11691" s="4">
        <v>175252</v>
      </c>
      <c r="B11691" s="1">
        <v>45279</v>
      </c>
      <c r="C11691" s="2">
        <v>0.39939814814814811</v>
      </c>
      <c r="D11691" s="3" t="s">
        <v>167</v>
      </c>
      <c r="E11691" s="3" t="s">
        <v>50361</v>
      </c>
      <c r="F11691" s="3" t="s">
        <v>50358</v>
      </c>
      <c r="G11691" s="3" t="s">
        <v>50359</v>
      </c>
      <c r="H11691" s="3" t="s">
        <v>50360</v>
      </c>
    </row>
    <row r="11692" spans="1:8" x14ac:dyDescent="0.35">
      <c r="A11692" s="4">
        <v>178991</v>
      </c>
      <c r="B11692" s="1">
        <v>45279</v>
      </c>
      <c r="C11692" s="2">
        <v>0.40076388888888892</v>
      </c>
      <c r="D11692" s="3" t="s">
        <v>12112</v>
      </c>
      <c r="E11692" s="3" t="s">
        <v>50362</v>
      </c>
      <c r="F11692" s="3" t="s">
        <v>14486</v>
      </c>
      <c r="G11692" s="3" t="s">
        <v>50362</v>
      </c>
      <c r="H11692" s="3" t="s">
        <v>50363</v>
      </c>
    </row>
    <row r="11693" spans="1:8" ht="87" x14ac:dyDescent="0.35">
      <c r="A11693" s="4">
        <v>49141</v>
      </c>
      <c r="B11693" s="1">
        <v>45279</v>
      </c>
      <c r="C11693" s="2">
        <v>0.40474537037037034</v>
      </c>
      <c r="D11693" s="3" t="s">
        <v>50364</v>
      </c>
      <c r="E11693" s="3" t="s">
        <v>50368</v>
      </c>
      <c r="F11693" s="3" t="s">
        <v>50365</v>
      </c>
      <c r="G11693" s="3" t="s">
        <v>50366</v>
      </c>
      <c r="H11693" s="3" t="s">
        <v>50367</v>
      </c>
    </row>
    <row r="11694" spans="1:8" ht="72.5" x14ac:dyDescent="0.35">
      <c r="A11694" s="4">
        <v>167159</v>
      </c>
      <c r="B11694" s="1">
        <v>45279</v>
      </c>
      <c r="C11694" s="2">
        <v>0.40528935185185189</v>
      </c>
      <c r="D11694" s="3" t="s">
        <v>50369</v>
      </c>
      <c r="E11694" s="3" t="s">
        <v>50373</v>
      </c>
      <c r="F11694" s="3" t="s">
        <v>50370</v>
      </c>
      <c r="G11694" s="3" t="s">
        <v>50371</v>
      </c>
      <c r="H11694" s="3" t="s">
        <v>50372</v>
      </c>
    </row>
    <row r="11695" spans="1:8" x14ac:dyDescent="0.35">
      <c r="A11695" s="4">
        <v>159303</v>
      </c>
      <c r="B11695" s="1">
        <v>45279</v>
      </c>
      <c r="C11695" s="2">
        <v>0.4067708333333333</v>
      </c>
      <c r="D11695" s="3" t="s">
        <v>1933</v>
      </c>
      <c r="E11695" s="3" t="s">
        <v>50376</v>
      </c>
      <c r="F11695" s="3" t="s">
        <v>50374</v>
      </c>
      <c r="G11695" s="3" t="s">
        <v>10578</v>
      </c>
      <c r="H11695" s="3" t="s">
        <v>50375</v>
      </c>
    </row>
    <row r="11696" spans="1:8" x14ac:dyDescent="0.35">
      <c r="A11696" s="4">
        <v>183572</v>
      </c>
      <c r="B11696" s="1">
        <v>45279</v>
      </c>
      <c r="C11696" s="2">
        <v>0.41075231481481483</v>
      </c>
      <c r="D11696" s="3" t="s">
        <v>985</v>
      </c>
      <c r="E11696" s="3" t="s">
        <v>50377</v>
      </c>
      <c r="F11696" s="3" t="s">
        <v>11953</v>
      </c>
      <c r="G11696" s="3" t="s">
        <v>50377</v>
      </c>
      <c r="H11696" s="3" t="s">
        <v>12234</v>
      </c>
    </row>
    <row r="11697" spans="1:8" ht="43.5" x14ac:dyDescent="0.35">
      <c r="A11697" s="4">
        <v>60109</v>
      </c>
      <c r="B11697" s="1">
        <v>45279</v>
      </c>
      <c r="C11697" s="2">
        <v>0.41141203703703705</v>
      </c>
      <c r="D11697" s="3" t="s">
        <v>10554</v>
      </c>
      <c r="E11697" s="3" t="s">
        <v>50380</v>
      </c>
      <c r="F11697" s="3" t="s">
        <v>50378</v>
      </c>
      <c r="G11697" s="3" t="s">
        <v>102</v>
      </c>
      <c r="H11697" s="3" t="s">
        <v>50379</v>
      </c>
    </row>
    <row r="11698" spans="1:8" ht="29" x14ac:dyDescent="0.35">
      <c r="A11698" s="4">
        <v>166004</v>
      </c>
      <c r="B11698" s="1">
        <v>45279</v>
      </c>
      <c r="C11698" s="2">
        <v>0.41214120370370372</v>
      </c>
      <c r="D11698" s="3" t="s">
        <v>11330</v>
      </c>
      <c r="E11698" s="3" t="s">
        <v>50384</v>
      </c>
      <c r="F11698" s="3" t="s">
        <v>50381</v>
      </c>
      <c r="G11698" s="3" t="s">
        <v>50382</v>
      </c>
      <c r="H11698" s="3" t="s">
        <v>50383</v>
      </c>
    </row>
    <row r="11699" spans="1:8" ht="29" x14ac:dyDescent="0.35">
      <c r="A11699" s="4">
        <v>115352</v>
      </c>
      <c r="B11699" s="1">
        <v>45279</v>
      </c>
      <c r="C11699" s="2">
        <v>0.41258101851851853</v>
      </c>
      <c r="D11699" s="3" t="s">
        <v>50385</v>
      </c>
      <c r="E11699" s="3" t="s">
        <v>50387</v>
      </c>
      <c r="F11699" s="3" t="s">
        <v>2012</v>
      </c>
      <c r="G11699" s="3" t="s">
        <v>50386</v>
      </c>
      <c r="H11699" s="3" t="s">
        <v>13626</v>
      </c>
    </row>
    <row r="11700" spans="1:8" x14ac:dyDescent="0.35">
      <c r="A11700" s="4">
        <v>39829</v>
      </c>
      <c r="B11700" s="1">
        <v>45279</v>
      </c>
      <c r="C11700" s="2">
        <v>0.41400462962962964</v>
      </c>
      <c r="D11700" s="3" t="s">
        <v>985</v>
      </c>
      <c r="E11700" s="3" t="s">
        <v>50388</v>
      </c>
      <c r="F11700" s="3" t="s">
        <v>11953</v>
      </c>
      <c r="G11700" s="3" t="s">
        <v>50388</v>
      </c>
      <c r="H11700" s="3" t="s">
        <v>10726</v>
      </c>
    </row>
    <row r="11701" spans="1:8" ht="87" x14ac:dyDescent="0.35">
      <c r="A11701" s="4">
        <v>197090</v>
      </c>
      <c r="B11701" s="1">
        <v>45279</v>
      </c>
      <c r="C11701" s="2">
        <v>0.41642361111111109</v>
      </c>
      <c r="D11701" s="3" t="s">
        <v>12112</v>
      </c>
      <c r="E11701" s="3" t="s">
        <v>50392</v>
      </c>
      <c r="F11701" s="3" t="s">
        <v>50389</v>
      </c>
      <c r="G11701" s="3" t="s">
        <v>50390</v>
      </c>
      <c r="H11701" s="3" t="s">
        <v>50391</v>
      </c>
    </row>
    <row r="11702" spans="1:8" ht="101.5" x14ac:dyDescent="0.35">
      <c r="A11702" s="4">
        <v>159667</v>
      </c>
      <c r="B11702" s="1">
        <v>45279</v>
      </c>
      <c r="C11702" s="2">
        <v>0.4169444444444444</v>
      </c>
      <c r="D11702" s="3" t="s">
        <v>50393</v>
      </c>
      <c r="E11702" s="3" t="s">
        <v>50397</v>
      </c>
      <c r="F11702" s="3" t="s">
        <v>50394</v>
      </c>
      <c r="G11702" s="3" t="s">
        <v>50395</v>
      </c>
      <c r="H11702" s="3" t="s">
        <v>50396</v>
      </c>
    </row>
    <row r="11703" spans="1:8" ht="58" x14ac:dyDescent="0.35">
      <c r="A11703" s="4">
        <v>43213</v>
      </c>
      <c r="B11703" s="1">
        <v>45279</v>
      </c>
      <c r="C11703" s="2">
        <v>0.41730324074074071</v>
      </c>
      <c r="D11703" s="3" t="s">
        <v>1436</v>
      </c>
      <c r="E11703" s="3" t="s">
        <v>50399</v>
      </c>
      <c r="F11703" s="3" t="s">
        <v>50398</v>
      </c>
      <c r="G11703" s="3" t="s">
        <v>10812</v>
      </c>
      <c r="H11703" s="3" t="s">
        <v>38032</v>
      </c>
    </row>
    <row r="11704" spans="1:8" ht="101.5" x14ac:dyDescent="0.35">
      <c r="A11704" s="4">
        <v>152610</v>
      </c>
      <c r="B11704" s="1">
        <v>45279</v>
      </c>
      <c r="C11704" s="2">
        <v>0.41847222222222219</v>
      </c>
      <c r="D11704" s="3" t="s">
        <v>167</v>
      </c>
      <c r="E11704" s="3" t="s">
        <v>50403</v>
      </c>
      <c r="F11704" s="3" t="s">
        <v>50400</v>
      </c>
      <c r="G11704" s="3" t="s">
        <v>50401</v>
      </c>
      <c r="H11704" s="3" t="s">
        <v>50402</v>
      </c>
    </row>
    <row r="11705" spans="1:8" ht="29" x14ac:dyDescent="0.35">
      <c r="A11705" s="4">
        <v>37642</v>
      </c>
      <c r="B11705" s="1">
        <v>45279</v>
      </c>
      <c r="C11705" s="2">
        <v>0.42644675925925929</v>
      </c>
      <c r="D11705" s="3" t="s">
        <v>50405</v>
      </c>
      <c r="E11705" s="3" t="s">
        <v>50406</v>
      </c>
      <c r="F11705" s="3" t="s">
        <v>12780</v>
      </c>
      <c r="G11705" s="3" t="s">
        <v>50406</v>
      </c>
      <c r="H11705" s="3" t="s">
        <v>50407</v>
      </c>
    </row>
    <row r="11706" spans="1:8" ht="29" x14ac:dyDescent="0.35">
      <c r="A11706" s="4">
        <v>49804</v>
      </c>
      <c r="B11706" s="1">
        <v>45279</v>
      </c>
      <c r="C11706" s="2">
        <v>0.42664351851851851</v>
      </c>
      <c r="D11706" s="3" t="s">
        <v>50408</v>
      </c>
      <c r="E11706" s="3" t="s">
        <v>13933</v>
      </c>
      <c r="F11706" s="3" t="s">
        <v>50409</v>
      </c>
      <c r="G11706" s="3" t="s">
        <v>50410</v>
      </c>
      <c r="H11706" s="3" t="s">
        <v>50411</v>
      </c>
    </row>
    <row r="11707" spans="1:8" ht="58" x14ac:dyDescent="0.35">
      <c r="A11707" s="4">
        <v>139404</v>
      </c>
      <c r="B11707" s="1">
        <v>45279</v>
      </c>
      <c r="C11707" s="2">
        <v>0.42910879629629628</v>
      </c>
      <c r="D11707" s="3" t="s">
        <v>50412</v>
      </c>
      <c r="E11707" s="3" t="s">
        <v>50415</v>
      </c>
      <c r="F11707" s="3" t="s">
        <v>50413</v>
      </c>
      <c r="G11707" s="3" t="s">
        <v>25142</v>
      </c>
      <c r="H11707" s="3" t="s">
        <v>50414</v>
      </c>
    </row>
    <row r="11708" spans="1:8" ht="87" x14ac:dyDescent="0.35">
      <c r="A11708" s="4">
        <v>206825</v>
      </c>
      <c r="B11708" s="1">
        <v>45279</v>
      </c>
      <c r="C11708" s="2">
        <v>0.43376157407407406</v>
      </c>
      <c r="D11708" s="3" t="s">
        <v>167</v>
      </c>
      <c r="E11708" s="3" t="s">
        <v>50419</v>
      </c>
      <c r="F11708" s="3" t="s">
        <v>50416</v>
      </c>
      <c r="G11708" s="3" t="s">
        <v>50417</v>
      </c>
      <c r="H11708" s="3" t="s">
        <v>50418</v>
      </c>
    </row>
    <row r="11709" spans="1:8" x14ac:dyDescent="0.35">
      <c r="A11709" s="4">
        <v>153199</v>
      </c>
      <c r="B11709" s="1">
        <v>45279</v>
      </c>
      <c r="C11709" s="2">
        <v>0.43407407407407406</v>
      </c>
      <c r="D11709" s="3" t="s">
        <v>50420</v>
      </c>
      <c r="E11709" s="3" t="s">
        <v>47175</v>
      </c>
      <c r="F11709" s="3" t="s">
        <v>12830</v>
      </c>
      <c r="G11709" s="3" t="s">
        <v>47175</v>
      </c>
      <c r="H11709" s="3" t="s">
        <v>13566</v>
      </c>
    </row>
    <row r="11710" spans="1:8" ht="43.5" x14ac:dyDescent="0.35">
      <c r="A11710" s="4">
        <v>58018</v>
      </c>
      <c r="B11710" s="1">
        <v>45279</v>
      </c>
      <c r="C11710" s="2">
        <v>0.43702546296296302</v>
      </c>
      <c r="D11710" s="3" t="s">
        <v>985</v>
      </c>
      <c r="E11710" s="3" t="s">
        <v>50423</v>
      </c>
      <c r="F11710" s="3" t="s">
        <v>50421</v>
      </c>
      <c r="G11710" s="3" t="s">
        <v>31867</v>
      </c>
      <c r="H11710" s="3" t="s">
        <v>50422</v>
      </c>
    </row>
    <row r="11711" spans="1:8" ht="43.5" x14ac:dyDescent="0.35">
      <c r="A11711" s="4">
        <v>97451</v>
      </c>
      <c r="B11711" s="1">
        <v>45279</v>
      </c>
      <c r="C11711" s="2">
        <v>0.44188657407407406</v>
      </c>
      <c r="D11711" s="3" t="s">
        <v>167</v>
      </c>
      <c r="E11711" s="3" t="s">
        <v>50425</v>
      </c>
      <c r="F11711" s="3" t="s">
        <v>50424</v>
      </c>
      <c r="G11711" s="3" t="s">
        <v>50425</v>
      </c>
      <c r="H11711" s="3" t="s">
        <v>50426</v>
      </c>
    </row>
    <row r="11712" spans="1:8" ht="29" x14ac:dyDescent="0.35">
      <c r="A11712" s="4">
        <v>197824</v>
      </c>
      <c r="B11712" s="1">
        <v>45279</v>
      </c>
      <c r="C11712" s="2">
        <v>0.44236111111111115</v>
      </c>
      <c r="D11712" s="3" t="s">
        <v>50427</v>
      </c>
      <c r="E11712" s="3" t="s">
        <v>50429</v>
      </c>
      <c r="F11712" s="3" t="s">
        <v>50428</v>
      </c>
      <c r="G11712" s="3" t="s">
        <v>25204</v>
      </c>
      <c r="H11712" s="3" t="s">
        <v>11811</v>
      </c>
    </row>
    <row r="11713" spans="1:8" ht="43.5" x14ac:dyDescent="0.35">
      <c r="A11713" s="4">
        <v>89922</v>
      </c>
      <c r="B11713" s="1">
        <v>45279</v>
      </c>
      <c r="C11713" s="2">
        <v>0.44321759259259258</v>
      </c>
      <c r="D11713" s="3" t="s">
        <v>12376</v>
      </c>
      <c r="E11713" s="3" t="s">
        <v>11348</v>
      </c>
      <c r="F11713" s="3" t="s">
        <v>50430</v>
      </c>
      <c r="G11713" s="3" t="s">
        <v>50431</v>
      </c>
      <c r="H11713" s="3" t="s">
        <v>50432</v>
      </c>
    </row>
    <row r="11714" spans="1:8" ht="43.5" x14ac:dyDescent="0.35">
      <c r="A11714" s="4">
        <v>97451</v>
      </c>
      <c r="B11714" s="1">
        <v>45279</v>
      </c>
      <c r="C11714" s="2">
        <v>0.4435763888888889</v>
      </c>
      <c r="D11714" s="3" t="s">
        <v>167</v>
      </c>
      <c r="E11714" s="3" t="s">
        <v>50425</v>
      </c>
      <c r="F11714" s="3" t="s">
        <v>50424</v>
      </c>
      <c r="G11714" s="3" t="s">
        <v>50425</v>
      </c>
      <c r="H11714" s="3" t="s">
        <v>50433</v>
      </c>
    </row>
    <row r="11715" spans="1:8" ht="217.5" x14ac:dyDescent="0.35">
      <c r="A11715" s="4">
        <v>37410</v>
      </c>
      <c r="B11715" s="1">
        <v>45279</v>
      </c>
      <c r="C11715" s="2">
        <v>0.44468749999999996</v>
      </c>
      <c r="D11715" s="3" t="s">
        <v>50434</v>
      </c>
      <c r="E11715" s="3" t="s">
        <v>11267</v>
      </c>
      <c r="F11715" s="3" t="s">
        <v>50435</v>
      </c>
      <c r="G11715" s="3" t="s">
        <v>50436</v>
      </c>
      <c r="H11715" s="3" t="s">
        <v>50437</v>
      </c>
    </row>
    <row r="11716" spans="1:8" x14ac:dyDescent="0.35">
      <c r="A11716" s="4">
        <v>80575</v>
      </c>
      <c r="B11716" s="1">
        <v>45279</v>
      </c>
      <c r="C11716" s="2">
        <v>0.44615740740740745</v>
      </c>
      <c r="D11716" s="3" t="s">
        <v>50438</v>
      </c>
      <c r="E11716" s="3" t="s">
        <v>14117</v>
      </c>
      <c r="F11716" s="3" t="s">
        <v>2012</v>
      </c>
      <c r="G11716" s="3" t="s">
        <v>13978</v>
      </c>
      <c r="H11716" s="3" t="s">
        <v>50439</v>
      </c>
    </row>
    <row r="11717" spans="1:8" ht="43.5" x14ac:dyDescent="0.35">
      <c r="A11717" s="4">
        <v>201819</v>
      </c>
      <c r="B11717" s="1">
        <v>45279</v>
      </c>
      <c r="C11717" s="2">
        <v>0.4463657407407407</v>
      </c>
      <c r="D11717" s="3" t="s">
        <v>1933</v>
      </c>
      <c r="E11717" s="3" t="s">
        <v>50442</v>
      </c>
      <c r="F11717" s="3" t="s">
        <v>50440</v>
      </c>
      <c r="G11717" s="3" t="s">
        <v>14860</v>
      </c>
      <c r="H11717" s="3" t="s">
        <v>50441</v>
      </c>
    </row>
    <row r="11718" spans="1:8" ht="58" x14ac:dyDescent="0.35">
      <c r="A11718" s="4">
        <v>52418</v>
      </c>
      <c r="B11718" s="1">
        <v>45279</v>
      </c>
      <c r="C11718" s="2">
        <v>0.44918981481481479</v>
      </c>
      <c r="D11718" s="3" t="s">
        <v>50443</v>
      </c>
      <c r="E11718" s="3" t="s">
        <v>50446</v>
      </c>
      <c r="F11718" s="3" t="s">
        <v>50444</v>
      </c>
      <c r="G11718" s="3" t="s">
        <v>50445</v>
      </c>
      <c r="H11718" s="3" t="s">
        <v>38032</v>
      </c>
    </row>
    <row r="11719" spans="1:8" ht="29" x14ac:dyDescent="0.35">
      <c r="A11719" s="4">
        <v>33617</v>
      </c>
      <c r="B11719" s="1">
        <v>45279</v>
      </c>
      <c r="C11719" s="2">
        <v>0.450162037037037</v>
      </c>
      <c r="D11719" s="3" t="s">
        <v>50447</v>
      </c>
      <c r="E11719" s="3" t="s">
        <v>12969</v>
      </c>
      <c r="F11719" s="3" t="s">
        <v>50448</v>
      </c>
      <c r="G11719" s="3" t="s">
        <v>11284</v>
      </c>
      <c r="H11719" s="3" t="s">
        <v>12968</v>
      </c>
    </row>
    <row r="11720" spans="1:8" ht="72.5" x14ac:dyDescent="0.35">
      <c r="A11720" s="4">
        <v>35887</v>
      </c>
      <c r="B11720" s="1">
        <v>45279</v>
      </c>
      <c r="C11720" s="2">
        <v>0.45075231481481487</v>
      </c>
      <c r="D11720" s="3" t="s">
        <v>50449</v>
      </c>
      <c r="E11720" s="3" t="s">
        <v>50453</v>
      </c>
      <c r="F11720" s="3" t="s">
        <v>50450</v>
      </c>
      <c r="G11720" s="3" t="s">
        <v>50451</v>
      </c>
      <c r="H11720" s="3" t="s">
        <v>50452</v>
      </c>
    </row>
    <row r="11721" spans="1:8" x14ac:dyDescent="0.35">
      <c r="A11721" s="4">
        <v>207577</v>
      </c>
      <c r="B11721" s="1">
        <v>45279</v>
      </c>
      <c r="C11721" s="2">
        <v>0.45341435185185186</v>
      </c>
      <c r="D11721" s="3" t="s">
        <v>50454</v>
      </c>
      <c r="E11721" s="3" t="s">
        <v>50455</v>
      </c>
      <c r="F11721" s="3" t="s">
        <v>12780</v>
      </c>
      <c r="G11721" s="3" t="s">
        <v>50455</v>
      </c>
      <c r="H11721" s="3" t="s">
        <v>13566</v>
      </c>
    </row>
    <row r="11722" spans="1:8" ht="72.5" x14ac:dyDescent="0.35">
      <c r="A11722" s="4">
        <v>191612</v>
      </c>
      <c r="B11722" s="1">
        <v>45279</v>
      </c>
      <c r="C11722" s="2">
        <v>0.45825231481481482</v>
      </c>
      <c r="D11722" s="3" t="s">
        <v>50456</v>
      </c>
      <c r="E11722" s="3" t="s">
        <v>50460</v>
      </c>
      <c r="F11722" s="3" t="s">
        <v>50457</v>
      </c>
      <c r="G11722" s="3" t="s">
        <v>50458</v>
      </c>
      <c r="H11722" s="3" t="s">
        <v>50459</v>
      </c>
    </row>
    <row r="11723" spans="1:8" ht="29" x14ac:dyDescent="0.35">
      <c r="A11723" s="4">
        <v>46254</v>
      </c>
      <c r="B11723" s="1">
        <v>45279</v>
      </c>
      <c r="C11723" s="2">
        <v>0.4606365740740741</v>
      </c>
      <c r="D11723" s="3" t="s">
        <v>50461</v>
      </c>
      <c r="E11723" s="3" t="s">
        <v>50464</v>
      </c>
      <c r="F11723" s="3" t="s">
        <v>50462</v>
      </c>
      <c r="G11723" s="3" t="s">
        <v>10533</v>
      </c>
      <c r="H11723" s="3" t="s">
        <v>50463</v>
      </c>
    </row>
    <row r="11724" spans="1:8" ht="58" x14ac:dyDescent="0.35">
      <c r="A11724" s="4">
        <v>6148</v>
      </c>
      <c r="B11724" s="1">
        <v>45279</v>
      </c>
      <c r="C11724" s="2">
        <v>0.46091435185185187</v>
      </c>
      <c r="D11724" s="3" t="s">
        <v>50465</v>
      </c>
      <c r="E11724" s="3" t="s">
        <v>50467</v>
      </c>
      <c r="F11724" s="3" t="s">
        <v>50466</v>
      </c>
      <c r="G11724" s="3" t="s">
        <v>45467</v>
      </c>
      <c r="H11724" s="3" t="s">
        <v>36455</v>
      </c>
    </row>
    <row r="11725" spans="1:8" ht="58" x14ac:dyDescent="0.35">
      <c r="A11725" s="4">
        <v>6148</v>
      </c>
      <c r="B11725" s="1">
        <v>45279</v>
      </c>
      <c r="C11725" s="2">
        <v>0.46135416666666668</v>
      </c>
      <c r="D11725" s="3" t="s">
        <v>50465</v>
      </c>
      <c r="E11725" s="3" t="s">
        <v>50467</v>
      </c>
      <c r="F11725" s="3" t="s">
        <v>50466</v>
      </c>
      <c r="G11725" s="3" t="s">
        <v>50468</v>
      </c>
      <c r="H11725" s="3" t="s">
        <v>50469</v>
      </c>
    </row>
    <row r="11726" spans="1:8" ht="43.5" x14ac:dyDescent="0.35">
      <c r="A11726" s="4">
        <v>39236</v>
      </c>
      <c r="B11726" s="1">
        <v>45279</v>
      </c>
      <c r="C11726" s="2">
        <v>0.46452546296296293</v>
      </c>
      <c r="D11726" s="3" t="s">
        <v>50470</v>
      </c>
      <c r="E11726" s="3" t="s">
        <v>50474</v>
      </c>
      <c r="F11726" s="3" t="s">
        <v>50471</v>
      </c>
      <c r="G11726" s="3" t="s">
        <v>50472</v>
      </c>
      <c r="H11726" s="3" t="s">
        <v>50473</v>
      </c>
    </row>
    <row r="11727" spans="1:8" ht="43.5" x14ac:dyDescent="0.35">
      <c r="A11727" s="4">
        <v>166782</v>
      </c>
      <c r="B11727" s="1">
        <v>45279</v>
      </c>
      <c r="C11727" s="2">
        <v>0.46513888888888894</v>
      </c>
      <c r="D11727" s="3" t="s">
        <v>50475</v>
      </c>
      <c r="E11727" s="3" t="s">
        <v>14122</v>
      </c>
      <c r="F11727" s="3" t="s">
        <v>50476</v>
      </c>
      <c r="G11727" s="3" t="s">
        <v>50477</v>
      </c>
      <c r="H11727" s="3" t="s">
        <v>10268</v>
      </c>
    </row>
    <row r="11728" spans="1:8" ht="43.5" x14ac:dyDescent="0.35">
      <c r="A11728" s="4">
        <v>166782</v>
      </c>
      <c r="B11728" s="1">
        <v>45279</v>
      </c>
      <c r="C11728" s="2">
        <v>0.46554398148148146</v>
      </c>
      <c r="D11728" s="3" t="s">
        <v>50475</v>
      </c>
      <c r="E11728" s="3" t="s">
        <v>14122</v>
      </c>
      <c r="F11728" s="3" t="s">
        <v>50476</v>
      </c>
      <c r="G11728" s="3" t="s">
        <v>50477</v>
      </c>
      <c r="H11728" s="3" t="s">
        <v>10268</v>
      </c>
    </row>
    <row r="11729" spans="1:8" x14ac:dyDescent="0.35">
      <c r="A11729" s="4">
        <v>43209</v>
      </c>
      <c r="B11729" s="1">
        <v>45279</v>
      </c>
      <c r="C11729" s="2">
        <v>0.46726851851851853</v>
      </c>
      <c r="D11729" s="3" t="s">
        <v>985</v>
      </c>
      <c r="E11729" s="3" t="s">
        <v>12848</v>
      </c>
      <c r="F11729" s="3" t="s">
        <v>11953</v>
      </c>
      <c r="G11729" s="3" t="s">
        <v>12848</v>
      </c>
      <c r="H11729" s="3" t="s">
        <v>10726</v>
      </c>
    </row>
    <row r="11730" spans="1:8" ht="43.5" x14ac:dyDescent="0.35">
      <c r="A11730" s="4">
        <v>51277</v>
      </c>
      <c r="B11730" s="1">
        <v>45279</v>
      </c>
      <c r="C11730" s="2">
        <v>0.46835648148148151</v>
      </c>
      <c r="D11730" s="3" t="s">
        <v>12078</v>
      </c>
      <c r="E11730" s="3" t="s">
        <v>50481</v>
      </c>
      <c r="F11730" s="3" t="s">
        <v>50478</v>
      </c>
      <c r="G11730" s="3" t="s">
        <v>50479</v>
      </c>
      <c r="H11730" s="3" t="s">
        <v>50480</v>
      </c>
    </row>
    <row r="11731" spans="1:8" ht="29" x14ac:dyDescent="0.35">
      <c r="A11731" s="4">
        <v>177849</v>
      </c>
      <c r="B11731" s="1">
        <v>45279</v>
      </c>
      <c r="C11731" s="2">
        <v>0.46856481481481477</v>
      </c>
      <c r="D11731" s="3" t="s">
        <v>50482</v>
      </c>
      <c r="E11731" s="3" t="s">
        <v>50483</v>
      </c>
      <c r="F11731" s="3" t="s">
        <v>11829</v>
      </c>
      <c r="G11731" s="3" t="s">
        <v>50483</v>
      </c>
      <c r="H11731" s="3" t="s">
        <v>50484</v>
      </c>
    </row>
    <row r="11732" spans="1:8" ht="29" x14ac:dyDescent="0.35">
      <c r="A11732" s="4">
        <v>158385</v>
      </c>
      <c r="B11732" s="1">
        <v>45279</v>
      </c>
      <c r="C11732" s="2">
        <v>0.46921296296296294</v>
      </c>
      <c r="D11732" s="3" t="s">
        <v>50485</v>
      </c>
      <c r="E11732" s="3" t="s">
        <v>14052</v>
      </c>
      <c r="F11732" s="3" t="s">
        <v>50486</v>
      </c>
      <c r="G11732" s="3" t="s">
        <v>10457</v>
      </c>
      <c r="H11732" s="3" t="s">
        <v>10992</v>
      </c>
    </row>
    <row r="11733" spans="1:8" ht="29" x14ac:dyDescent="0.35">
      <c r="A11733" s="4">
        <v>42182</v>
      </c>
      <c r="B11733" s="1">
        <v>45279</v>
      </c>
      <c r="C11733" s="2">
        <v>0.47471064814814817</v>
      </c>
      <c r="D11733" s="3" t="s">
        <v>50487</v>
      </c>
      <c r="E11733" s="3" t="s">
        <v>50491</v>
      </c>
      <c r="F11733" s="3" t="s">
        <v>50488</v>
      </c>
      <c r="G11733" s="3" t="s">
        <v>50489</v>
      </c>
      <c r="H11733" s="3" t="s">
        <v>50490</v>
      </c>
    </row>
    <row r="11734" spans="1:8" x14ac:dyDescent="0.35">
      <c r="A11734" s="4">
        <v>155552</v>
      </c>
      <c r="B11734" s="1">
        <v>45279</v>
      </c>
      <c r="C11734" s="2">
        <v>0.47518518518518515</v>
      </c>
      <c r="D11734" s="3" t="s">
        <v>1436</v>
      </c>
      <c r="E11734" s="3" t="s">
        <v>13008</v>
      </c>
      <c r="F11734" s="3" t="s">
        <v>50492</v>
      </c>
      <c r="G11734" s="3" t="s">
        <v>1349</v>
      </c>
      <c r="H11734" s="3" t="s">
        <v>12234</v>
      </c>
    </row>
    <row r="11735" spans="1:8" ht="43.5" x14ac:dyDescent="0.35">
      <c r="A11735" s="4">
        <v>207377</v>
      </c>
      <c r="B11735" s="1">
        <v>45279</v>
      </c>
      <c r="C11735" s="2">
        <v>0.47809027777777779</v>
      </c>
      <c r="D11735" s="3" t="s">
        <v>50493</v>
      </c>
      <c r="E11735" s="3" t="s">
        <v>50497</v>
      </c>
      <c r="F11735" s="3" t="s">
        <v>50494</v>
      </c>
      <c r="G11735" s="3" t="s">
        <v>50495</v>
      </c>
      <c r="H11735" s="3" t="s">
        <v>50496</v>
      </c>
    </row>
    <row r="11736" spans="1:8" ht="29" x14ac:dyDescent="0.35">
      <c r="A11736" s="4">
        <v>200285</v>
      </c>
      <c r="B11736" s="1">
        <v>45279</v>
      </c>
      <c r="C11736" s="2">
        <v>0.4826273148148148</v>
      </c>
      <c r="D11736" s="3" t="s">
        <v>10285</v>
      </c>
      <c r="E11736" s="3" t="s">
        <v>50498</v>
      </c>
      <c r="F11736" s="3" t="s">
        <v>12830</v>
      </c>
      <c r="G11736" s="3" t="s">
        <v>50498</v>
      </c>
      <c r="H11736" s="3" t="s">
        <v>13966</v>
      </c>
    </row>
    <row r="11737" spans="1:8" ht="72.5" x14ac:dyDescent="0.35">
      <c r="A11737" s="4">
        <v>183266</v>
      </c>
      <c r="B11737" s="1">
        <v>45279</v>
      </c>
      <c r="C11737" s="2">
        <v>0.48456018518518523</v>
      </c>
      <c r="D11737" s="3" t="s">
        <v>167</v>
      </c>
      <c r="E11737" s="3" t="s">
        <v>41022</v>
      </c>
      <c r="F11737" s="3" t="s">
        <v>50499</v>
      </c>
      <c r="G11737" s="3" t="s">
        <v>50500</v>
      </c>
      <c r="H11737" s="3" t="s">
        <v>11756</v>
      </c>
    </row>
    <row r="11738" spans="1:8" x14ac:dyDescent="0.35">
      <c r="A11738" s="4">
        <v>194909</v>
      </c>
      <c r="B11738" s="1">
        <v>45279</v>
      </c>
      <c r="C11738" s="2">
        <v>0.48476851851851849</v>
      </c>
      <c r="D11738" s="3" t="s">
        <v>14401</v>
      </c>
      <c r="E11738" s="3" t="s">
        <v>12627</v>
      </c>
      <c r="F11738" s="3" t="s">
        <v>50501</v>
      </c>
      <c r="G11738" s="3" t="s">
        <v>50502</v>
      </c>
      <c r="H11738" s="3" t="s">
        <v>12474</v>
      </c>
    </row>
    <row r="11739" spans="1:8" ht="72.5" x14ac:dyDescent="0.35">
      <c r="A11739" s="4">
        <v>89054</v>
      </c>
      <c r="B11739" s="1">
        <v>45279</v>
      </c>
      <c r="C11739" s="2">
        <v>0.48592592592592593</v>
      </c>
      <c r="D11739" s="3" t="s">
        <v>50503</v>
      </c>
      <c r="E11739" s="3" t="s">
        <v>50507</v>
      </c>
      <c r="F11739" s="3" t="s">
        <v>50504</v>
      </c>
      <c r="G11739" s="3" t="s">
        <v>50505</v>
      </c>
      <c r="H11739" s="3" t="s">
        <v>50506</v>
      </c>
    </row>
    <row r="11740" spans="1:8" ht="43.5" x14ac:dyDescent="0.35">
      <c r="A11740" s="4">
        <v>153095</v>
      </c>
      <c r="B11740" s="1">
        <v>45279</v>
      </c>
      <c r="C11740" s="2">
        <v>0.48625000000000002</v>
      </c>
      <c r="D11740" s="3" t="s">
        <v>50508</v>
      </c>
      <c r="E11740" s="3" t="s">
        <v>35043</v>
      </c>
      <c r="F11740" s="3" t="s">
        <v>50509</v>
      </c>
      <c r="G11740" s="3" t="s">
        <v>50510</v>
      </c>
      <c r="H11740" s="3" t="s">
        <v>50511</v>
      </c>
    </row>
    <row r="11741" spans="1:8" ht="145" x14ac:dyDescent="0.35">
      <c r="A11741" s="4">
        <v>43358</v>
      </c>
      <c r="B11741" s="1">
        <v>45279</v>
      </c>
      <c r="C11741" s="2">
        <v>0.49138888888888888</v>
      </c>
      <c r="D11741" s="3" t="s">
        <v>50512</v>
      </c>
      <c r="E11741" s="3" t="s">
        <v>50516</v>
      </c>
      <c r="F11741" s="3" t="s">
        <v>50513</v>
      </c>
      <c r="G11741" s="3" t="s">
        <v>50514</v>
      </c>
      <c r="H11741" s="3" t="s">
        <v>50515</v>
      </c>
    </row>
    <row r="11742" spans="1:8" ht="43.5" x14ac:dyDescent="0.35">
      <c r="A11742" s="4">
        <v>50978</v>
      </c>
      <c r="B11742" s="1">
        <v>45279</v>
      </c>
      <c r="C11742" s="2">
        <v>0.49315972222222221</v>
      </c>
      <c r="D11742" s="3" t="s">
        <v>11330</v>
      </c>
      <c r="E11742" s="3" t="s">
        <v>15009</v>
      </c>
      <c r="F11742" s="3" t="s">
        <v>50517</v>
      </c>
      <c r="G11742" s="3" t="s">
        <v>12374</v>
      </c>
      <c r="H11742" s="3" t="s">
        <v>50518</v>
      </c>
    </row>
    <row r="11743" spans="1:8" x14ac:dyDescent="0.35">
      <c r="A11743" s="4">
        <v>206239</v>
      </c>
      <c r="B11743" s="1">
        <v>45279</v>
      </c>
      <c r="C11743" s="2">
        <v>0.49549768518518517</v>
      </c>
      <c r="D11743" s="3" t="s">
        <v>50519</v>
      </c>
      <c r="E11743" s="3" t="s">
        <v>289</v>
      </c>
      <c r="F11743" s="3" t="s">
        <v>50520</v>
      </c>
      <c r="G11743" s="3" t="s">
        <v>14002</v>
      </c>
      <c r="H11743" s="3" t="s">
        <v>50521</v>
      </c>
    </row>
    <row r="11744" spans="1:8" ht="72.5" x14ac:dyDescent="0.35">
      <c r="A11744" s="4">
        <v>92690</v>
      </c>
      <c r="B11744" s="1">
        <v>45279</v>
      </c>
      <c r="C11744" s="2">
        <v>0.4962037037037037</v>
      </c>
      <c r="D11744" s="3" t="s">
        <v>985</v>
      </c>
      <c r="E11744" s="3" t="s">
        <v>50524</v>
      </c>
      <c r="F11744" s="3" t="s">
        <v>50522</v>
      </c>
      <c r="G11744" s="3" t="s">
        <v>10672</v>
      </c>
      <c r="H11744" s="3" t="s">
        <v>50523</v>
      </c>
    </row>
    <row r="11745" spans="1:8" x14ac:dyDescent="0.35">
      <c r="A11745" s="4">
        <v>125191</v>
      </c>
      <c r="B11745" s="1">
        <v>45279</v>
      </c>
      <c r="C11745" s="2">
        <v>0.50343749999999998</v>
      </c>
      <c r="D11745" s="3" t="s">
        <v>50525</v>
      </c>
      <c r="E11745" s="3" t="s">
        <v>50526</v>
      </c>
      <c r="F11745" s="3" t="s">
        <v>2012</v>
      </c>
      <c r="G11745" s="3" t="s">
        <v>50526</v>
      </c>
      <c r="H11745" s="3" t="s">
        <v>50527</v>
      </c>
    </row>
    <row r="11746" spans="1:8" ht="58" x14ac:dyDescent="0.35">
      <c r="A11746" s="4">
        <v>166573</v>
      </c>
      <c r="B11746" s="1">
        <v>45279</v>
      </c>
      <c r="C11746" s="2">
        <v>0.50476851851851856</v>
      </c>
      <c r="D11746" s="3" t="s">
        <v>985</v>
      </c>
      <c r="E11746" s="3" t="s">
        <v>42067</v>
      </c>
      <c r="F11746" s="3" t="s">
        <v>11953</v>
      </c>
      <c r="G11746" s="3" t="s">
        <v>49</v>
      </c>
      <c r="H11746" s="3" t="s">
        <v>985</v>
      </c>
    </row>
    <row r="11747" spans="1:8" ht="43.5" x14ac:dyDescent="0.35">
      <c r="A11747" s="4">
        <v>71266</v>
      </c>
      <c r="B11747" s="1">
        <v>45279</v>
      </c>
      <c r="C11747" s="2">
        <v>0.50616898148148148</v>
      </c>
      <c r="D11747" s="3" t="s">
        <v>985</v>
      </c>
      <c r="E11747" s="3" t="s">
        <v>50531</v>
      </c>
      <c r="F11747" s="3" t="s">
        <v>50528</v>
      </c>
      <c r="G11747" s="3" t="s">
        <v>50529</v>
      </c>
      <c r="H11747" s="3" t="s">
        <v>50530</v>
      </c>
    </row>
    <row r="11748" spans="1:8" ht="87" x14ac:dyDescent="0.35">
      <c r="A11748" s="4">
        <v>89405</v>
      </c>
      <c r="B11748" s="1">
        <v>45279</v>
      </c>
      <c r="C11748" s="2">
        <v>0.50708333333333333</v>
      </c>
      <c r="D11748" s="3" t="s">
        <v>167</v>
      </c>
      <c r="E11748" s="3" t="s">
        <v>50535</v>
      </c>
      <c r="F11748" s="3" t="s">
        <v>50532</v>
      </c>
      <c r="G11748" s="3" t="s">
        <v>50533</v>
      </c>
      <c r="H11748" s="3" t="s">
        <v>50534</v>
      </c>
    </row>
    <row r="11749" spans="1:8" ht="43.5" x14ac:dyDescent="0.35">
      <c r="A11749" s="4">
        <v>36556</v>
      </c>
      <c r="B11749" s="1">
        <v>45279</v>
      </c>
      <c r="C11749" s="2">
        <v>0.50773148148148151</v>
      </c>
      <c r="D11749" s="3" t="s">
        <v>50536</v>
      </c>
      <c r="E11749" s="3" t="s">
        <v>11474</v>
      </c>
      <c r="F11749" s="3" t="s">
        <v>50537</v>
      </c>
      <c r="G11749" s="3" t="s">
        <v>50538</v>
      </c>
      <c r="H11749" s="3" t="s">
        <v>50539</v>
      </c>
    </row>
    <row r="11750" spans="1:8" x14ac:dyDescent="0.35">
      <c r="A11750" s="4">
        <v>194709</v>
      </c>
      <c r="B11750" s="1">
        <v>45279</v>
      </c>
      <c r="C11750" s="2">
        <v>0.51012731481481477</v>
      </c>
      <c r="D11750" s="3" t="s">
        <v>12868</v>
      </c>
      <c r="E11750" s="3" t="s">
        <v>50541</v>
      </c>
      <c r="F11750" s="3" t="s">
        <v>50540</v>
      </c>
      <c r="G11750" s="3" t="s">
        <v>50541</v>
      </c>
      <c r="H11750" s="3" t="s">
        <v>12248</v>
      </c>
    </row>
    <row r="11751" spans="1:8" ht="72.5" x14ac:dyDescent="0.35">
      <c r="A11751" s="4">
        <v>116218</v>
      </c>
      <c r="B11751" s="1">
        <v>45279</v>
      </c>
      <c r="C11751" s="2">
        <v>0.51442129629629629</v>
      </c>
      <c r="D11751" s="3" t="s">
        <v>50542</v>
      </c>
      <c r="E11751" s="3" t="s">
        <v>50545</v>
      </c>
      <c r="F11751" s="3" t="s">
        <v>1519</v>
      </c>
      <c r="G11751" s="3" t="s">
        <v>50543</v>
      </c>
      <c r="H11751" s="3" t="s">
        <v>50544</v>
      </c>
    </row>
    <row r="11752" spans="1:8" ht="29" x14ac:dyDescent="0.35">
      <c r="A11752" s="4">
        <v>50411</v>
      </c>
      <c r="B11752" s="1">
        <v>45279</v>
      </c>
      <c r="C11752" s="2">
        <v>0.51504629629629628</v>
      </c>
      <c r="D11752" s="3" t="s">
        <v>50546</v>
      </c>
      <c r="E11752" s="3" t="s">
        <v>50550</v>
      </c>
      <c r="F11752" s="3" t="s">
        <v>50547</v>
      </c>
      <c r="G11752" s="3" t="s">
        <v>50548</v>
      </c>
      <c r="H11752" s="3" t="s">
        <v>50549</v>
      </c>
    </row>
    <row r="11753" spans="1:8" ht="58" x14ac:dyDescent="0.35">
      <c r="A11753" s="4">
        <v>44734</v>
      </c>
      <c r="B11753" s="1">
        <v>45279</v>
      </c>
      <c r="C11753" s="2">
        <v>0.51590277777777771</v>
      </c>
      <c r="D11753" s="3" t="s">
        <v>50551</v>
      </c>
      <c r="E11753" s="3" t="s">
        <v>15570</v>
      </c>
      <c r="F11753" s="3" t="s">
        <v>50552</v>
      </c>
      <c r="G11753" s="3" t="s">
        <v>50553</v>
      </c>
      <c r="H11753" s="3" t="s">
        <v>50554</v>
      </c>
    </row>
    <row r="11754" spans="1:8" ht="58" x14ac:dyDescent="0.35">
      <c r="A11754" s="4">
        <v>149256</v>
      </c>
      <c r="B11754" s="1">
        <v>45279</v>
      </c>
      <c r="C11754" s="2">
        <v>0.51696759259259262</v>
      </c>
      <c r="D11754" s="3" t="s">
        <v>10435</v>
      </c>
      <c r="E11754" s="3" t="s">
        <v>50557</v>
      </c>
      <c r="F11754" s="3" t="s">
        <v>50555</v>
      </c>
      <c r="G11754" s="3" t="s">
        <v>100</v>
      </c>
      <c r="H11754" s="3" t="s">
        <v>50556</v>
      </c>
    </row>
    <row r="11755" spans="1:8" ht="58" x14ac:dyDescent="0.35">
      <c r="A11755" s="4">
        <v>149256</v>
      </c>
      <c r="B11755" s="1">
        <v>45279</v>
      </c>
      <c r="C11755" s="2">
        <v>0.51978009259259261</v>
      </c>
      <c r="D11755" s="3" t="s">
        <v>10435</v>
      </c>
      <c r="E11755" s="3" t="s">
        <v>50557</v>
      </c>
      <c r="F11755" s="3" t="s">
        <v>50555</v>
      </c>
      <c r="G11755" s="3" t="s">
        <v>100</v>
      </c>
      <c r="H11755" s="3" t="s">
        <v>50558</v>
      </c>
    </row>
    <row r="11756" spans="1:8" ht="29" x14ac:dyDescent="0.35">
      <c r="A11756" s="4">
        <v>46584</v>
      </c>
      <c r="B11756" s="1">
        <v>45279</v>
      </c>
      <c r="C11756" s="2">
        <v>0.52065972222222223</v>
      </c>
      <c r="D11756" s="3" t="s">
        <v>50559</v>
      </c>
      <c r="E11756" s="3" t="s">
        <v>50563</v>
      </c>
      <c r="F11756" s="3" t="s">
        <v>50560</v>
      </c>
      <c r="G11756" s="3" t="s">
        <v>50561</v>
      </c>
      <c r="H11756" s="3" t="s">
        <v>50562</v>
      </c>
    </row>
    <row r="11757" spans="1:8" x14ac:dyDescent="0.35">
      <c r="A11757" s="4">
        <v>46501</v>
      </c>
      <c r="B11757" s="1">
        <v>45279</v>
      </c>
      <c r="C11757" s="2">
        <v>0.52089120370370368</v>
      </c>
      <c r="D11757" s="3" t="s">
        <v>50564</v>
      </c>
      <c r="E11757" s="3" t="s">
        <v>50565</v>
      </c>
      <c r="F11757" s="3" t="s">
        <v>12484</v>
      </c>
      <c r="G11757" s="3" t="s">
        <v>50565</v>
      </c>
      <c r="H11757" s="3" t="s">
        <v>19400</v>
      </c>
    </row>
    <row r="11758" spans="1:8" ht="29" x14ac:dyDescent="0.35">
      <c r="A11758" s="4">
        <v>44418</v>
      </c>
      <c r="B11758" s="1">
        <v>45279</v>
      </c>
      <c r="C11758" s="2">
        <v>0.52159722222222216</v>
      </c>
      <c r="D11758" s="3" t="s">
        <v>50566</v>
      </c>
      <c r="E11758" s="3" t="s">
        <v>50569</v>
      </c>
      <c r="F11758" s="3" t="s">
        <v>1800</v>
      </c>
      <c r="G11758" s="3" t="s">
        <v>50567</v>
      </c>
      <c r="H11758" s="3" t="s">
        <v>50568</v>
      </c>
    </row>
    <row r="11759" spans="1:8" x14ac:dyDescent="0.35">
      <c r="A11759" s="4">
        <v>206842</v>
      </c>
      <c r="B11759" s="1">
        <v>45279</v>
      </c>
      <c r="C11759" s="2">
        <v>0.52539351851851845</v>
      </c>
      <c r="D11759" s="3" t="s">
        <v>50570</v>
      </c>
      <c r="E11759" s="3" t="s">
        <v>50572</v>
      </c>
      <c r="F11759" s="3" t="s">
        <v>1800</v>
      </c>
      <c r="G11759" s="3" t="s">
        <v>14551</v>
      </c>
      <c r="H11759" s="3" t="s">
        <v>50571</v>
      </c>
    </row>
    <row r="11760" spans="1:8" ht="43.5" x14ac:dyDescent="0.35">
      <c r="A11760" s="4">
        <v>105914</v>
      </c>
      <c r="B11760" s="1">
        <v>45279</v>
      </c>
      <c r="C11760" s="2">
        <v>0.53509259259259256</v>
      </c>
      <c r="D11760" s="3" t="s">
        <v>1436</v>
      </c>
      <c r="E11760" s="3" t="s">
        <v>50575</v>
      </c>
      <c r="F11760" s="3" t="s">
        <v>50573</v>
      </c>
      <c r="G11760" s="3" t="s">
        <v>50574</v>
      </c>
      <c r="H11760" s="3" t="s">
        <v>11737</v>
      </c>
    </row>
    <row r="11761" spans="1:8" ht="29" x14ac:dyDescent="0.35">
      <c r="A11761" s="4">
        <v>204701</v>
      </c>
      <c r="B11761" s="1">
        <v>45279</v>
      </c>
      <c r="C11761" s="2">
        <v>0.53856481481481489</v>
      </c>
      <c r="D11761" s="3" t="s">
        <v>50576</v>
      </c>
      <c r="E11761" s="3" t="s">
        <v>50580</v>
      </c>
      <c r="F11761" s="3" t="s">
        <v>50577</v>
      </c>
      <c r="G11761" s="3" t="s">
        <v>50578</v>
      </c>
      <c r="H11761" s="3" t="s">
        <v>50579</v>
      </c>
    </row>
    <row r="11762" spans="1:8" ht="72.5" x14ac:dyDescent="0.35">
      <c r="A11762" s="4">
        <v>208958</v>
      </c>
      <c r="B11762" s="1">
        <v>45279</v>
      </c>
      <c r="C11762" s="2">
        <v>0.54252314814814817</v>
      </c>
      <c r="D11762" s="3" t="s">
        <v>50581</v>
      </c>
      <c r="E11762" s="3" t="s">
        <v>50583</v>
      </c>
      <c r="F11762" s="3" t="s">
        <v>50582</v>
      </c>
      <c r="G11762" s="3" t="s">
        <v>50583</v>
      </c>
      <c r="H11762" s="3" t="s">
        <v>50584</v>
      </c>
    </row>
    <row r="11763" spans="1:8" ht="43.5" x14ac:dyDescent="0.35">
      <c r="A11763" s="4">
        <v>124128</v>
      </c>
      <c r="B11763" s="1">
        <v>45279</v>
      </c>
      <c r="C11763" s="2">
        <v>0.54280092592592599</v>
      </c>
      <c r="D11763" s="3" t="s">
        <v>50585</v>
      </c>
      <c r="E11763" s="3" t="s">
        <v>50588</v>
      </c>
      <c r="F11763" s="3" t="s">
        <v>50586</v>
      </c>
      <c r="G11763" s="3" t="s">
        <v>11997</v>
      </c>
      <c r="H11763" s="3" t="s">
        <v>50587</v>
      </c>
    </row>
    <row r="11764" spans="1:8" ht="87" x14ac:dyDescent="0.35">
      <c r="A11764" s="4">
        <v>82788</v>
      </c>
      <c r="B11764" s="1">
        <v>45279</v>
      </c>
      <c r="C11764" s="2">
        <v>0.55983796296296295</v>
      </c>
      <c r="D11764" s="3" t="s">
        <v>233</v>
      </c>
      <c r="E11764" s="3" t="s">
        <v>50590</v>
      </c>
      <c r="F11764" s="3" t="s">
        <v>50589</v>
      </c>
      <c r="G11764" s="3" t="s">
        <v>1477</v>
      </c>
      <c r="H11764" s="3" t="s">
        <v>12311</v>
      </c>
    </row>
    <row r="11765" spans="1:8" x14ac:dyDescent="0.35">
      <c r="A11765" s="4">
        <v>206842</v>
      </c>
      <c r="B11765" s="1">
        <v>45279</v>
      </c>
      <c r="C11765" s="2">
        <v>0.56060185185185185</v>
      </c>
      <c r="D11765" s="3" t="s">
        <v>10870</v>
      </c>
      <c r="E11765" s="3" t="s">
        <v>50592</v>
      </c>
      <c r="F11765" s="3" t="s">
        <v>11647</v>
      </c>
      <c r="G11765" s="3" t="s">
        <v>14503</v>
      </c>
      <c r="H11765" s="3" t="s">
        <v>50591</v>
      </c>
    </row>
    <row r="11766" spans="1:8" ht="43.5" x14ac:dyDescent="0.35">
      <c r="A11766" s="4">
        <v>47159</v>
      </c>
      <c r="B11766" s="1">
        <v>45279</v>
      </c>
      <c r="C11766" s="2">
        <v>0.56489583333333326</v>
      </c>
      <c r="D11766" s="3" t="s">
        <v>10737</v>
      </c>
      <c r="E11766" s="3" t="s">
        <v>15574</v>
      </c>
      <c r="F11766" s="3" t="s">
        <v>50593</v>
      </c>
      <c r="G11766" s="3" t="s">
        <v>11540</v>
      </c>
      <c r="H11766" s="3" t="s">
        <v>12288</v>
      </c>
    </row>
    <row r="11767" spans="1:8" ht="58" x14ac:dyDescent="0.35">
      <c r="A11767" s="4">
        <v>147412</v>
      </c>
      <c r="B11767" s="1">
        <v>45279</v>
      </c>
      <c r="C11767" s="2">
        <v>0.56668981481481484</v>
      </c>
      <c r="D11767" s="3" t="s">
        <v>50594</v>
      </c>
      <c r="E11767" s="3" t="s">
        <v>50598</v>
      </c>
      <c r="F11767" s="3" t="s">
        <v>50595</v>
      </c>
      <c r="G11767" s="3" t="s">
        <v>50596</v>
      </c>
      <c r="H11767" s="3" t="s">
        <v>50597</v>
      </c>
    </row>
    <row r="11768" spans="1:8" ht="72.5" x14ac:dyDescent="0.35">
      <c r="A11768" s="4">
        <v>42319</v>
      </c>
      <c r="B11768" s="1">
        <v>45279</v>
      </c>
      <c r="C11768" s="2">
        <v>0.56952546296296302</v>
      </c>
      <c r="D11768" s="3" t="s">
        <v>50599</v>
      </c>
      <c r="E11768" s="3" t="s">
        <v>15466</v>
      </c>
      <c r="F11768" s="3" t="s">
        <v>50600</v>
      </c>
      <c r="G11768" s="3" t="s">
        <v>12368</v>
      </c>
      <c r="H11768" s="3" t="s">
        <v>50601</v>
      </c>
    </row>
    <row r="11769" spans="1:8" ht="43.5" x14ac:dyDescent="0.35">
      <c r="A11769" s="4">
        <v>76157</v>
      </c>
      <c r="B11769" s="1">
        <v>45279</v>
      </c>
      <c r="C11769" s="2">
        <v>0.57232638888888887</v>
      </c>
      <c r="D11769" s="3" t="s">
        <v>1288</v>
      </c>
      <c r="E11769" s="3" t="s">
        <v>25295</v>
      </c>
      <c r="F11769" s="3" t="s">
        <v>50602</v>
      </c>
      <c r="G11769" s="3" t="s">
        <v>11886</v>
      </c>
      <c r="H11769" s="3" t="s">
        <v>50603</v>
      </c>
    </row>
    <row r="11770" spans="1:8" ht="29" x14ac:dyDescent="0.35">
      <c r="A11770" s="4">
        <v>36545</v>
      </c>
      <c r="B11770" s="1">
        <v>45279</v>
      </c>
      <c r="C11770" s="2">
        <v>0.57314814814814818</v>
      </c>
      <c r="D11770" s="3" t="s">
        <v>10412</v>
      </c>
      <c r="E11770" s="3" t="s">
        <v>36339</v>
      </c>
      <c r="F11770" s="3" t="s">
        <v>50604</v>
      </c>
      <c r="G11770" s="3" t="s">
        <v>14170</v>
      </c>
      <c r="H11770" s="3" t="s">
        <v>12343</v>
      </c>
    </row>
    <row r="11771" spans="1:8" ht="87" x14ac:dyDescent="0.35">
      <c r="A11771" s="4">
        <v>111436</v>
      </c>
      <c r="B11771" s="1">
        <v>45279</v>
      </c>
      <c r="C11771" s="2">
        <v>0.57385416666666667</v>
      </c>
      <c r="D11771" s="3" t="s">
        <v>50605</v>
      </c>
      <c r="E11771" s="3" t="s">
        <v>50608</v>
      </c>
      <c r="F11771" s="3" t="s">
        <v>50606</v>
      </c>
      <c r="G11771" s="3" t="s">
        <v>10422</v>
      </c>
      <c r="H11771" s="3" t="s">
        <v>50607</v>
      </c>
    </row>
    <row r="11772" spans="1:8" ht="43.5" x14ac:dyDescent="0.35">
      <c r="A11772" s="4">
        <v>193964</v>
      </c>
      <c r="B11772" s="1">
        <v>45279</v>
      </c>
      <c r="C11772" s="2">
        <v>0.57721064814814815</v>
      </c>
      <c r="D11772" s="3" t="s">
        <v>1288</v>
      </c>
      <c r="E11772" s="3" t="s">
        <v>50611</v>
      </c>
      <c r="F11772" s="3" t="s">
        <v>50609</v>
      </c>
      <c r="G11772" s="3" t="s">
        <v>11839</v>
      </c>
      <c r="H11772" s="3" t="s">
        <v>50610</v>
      </c>
    </row>
    <row r="11773" spans="1:8" x14ac:dyDescent="0.35">
      <c r="A11773" s="4">
        <v>166797</v>
      </c>
      <c r="B11773" s="1">
        <v>45279</v>
      </c>
      <c r="C11773" s="2">
        <v>0.57829861111111114</v>
      </c>
      <c r="D11773" s="3" t="s">
        <v>50612</v>
      </c>
      <c r="E11773" s="3" t="s">
        <v>50614</v>
      </c>
      <c r="F11773" s="3" t="s">
        <v>50613</v>
      </c>
      <c r="G11773" s="3" t="s">
        <v>50614</v>
      </c>
      <c r="H11773" s="3" t="s">
        <v>12671</v>
      </c>
    </row>
    <row r="11774" spans="1:8" ht="43.5" x14ac:dyDescent="0.35">
      <c r="A11774" s="4">
        <v>56086</v>
      </c>
      <c r="B11774" s="1">
        <v>45279</v>
      </c>
      <c r="C11774" s="2">
        <v>0.57887731481481486</v>
      </c>
      <c r="D11774" s="3" t="s">
        <v>167</v>
      </c>
      <c r="E11774" s="3" t="s">
        <v>50616</v>
      </c>
      <c r="F11774" s="3" t="s">
        <v>50615</v>
      </c>
      <c r="G11774" s="3" t="s">
        <v>12724</v>
      </c>
      <c r="H11774" s="3" t="s">
        <v>11766</v>
      </c>
    </row>
    <row r="11775" spans="1:8" ht="43.5" x14ac:dyDescent="0.35">
      <c r="A11775" s="4">
        <v>14892</v>
      </c>
      <c r="B11775" s="1">
        <v>45279</v>
      </c>
      <c r="C11775" s="2">
        <v>0.58123842592592589</v>
      </c>
      <c r="D11775" s="3" t="s">
        <v>10603</v>
      </c>
      <c r="E11775" s="3" t="s">
        <v>50618</v>
      </c>
      <c r="F11775" s="3" t="s">
        <v>50617</v>
      </c>
      <c r="G11775" s="3" t="s">
        <v>11524</v>
      </c>
      <c r="H11775" s="3" t="s">
        <v>10751</v>
      </c>
    </row>
    <row r="11776" spans="1:8" ht="72.5" x14ac:dyDescent="0.35">
      <c r="A11776" s="4">
        <v>33643</v>
      </c>
      <c r="B11776" s="1">
        <v>45279</v>
      </c>
      <c r="C11776" s="2">
        <v>0.58652777777777776</v>
      </c>
      <c r="D11776" s="3" t="s">
        <v>50619</v>
      </c>
      <c r="E11776" s="3" t="s">
        <v>50623</v>
      </c>
      <c r="F11776" s="3" t="s">
        <v>50620</v>
      </c>
      <c r="G11776" s="3" t="s">
        <v>50621</v>
      </c>
      <c r="H11776" s="3" t="s">
        <v>50622</v>
      </c>
    </row>
    <row r="11777" spans="1:8" ht="58" x14ac:dyDescent="0.35">
      <c r="A11777" s="4">
        <v>48145</v>
      </c>
      <c r="B11777" s="1">
        <v>45279</v>
      </c>
      <c r="C11777" s="2">
        <v>0.5884490740740741</v>
      </c>
      <c r="D11777" s="3" t="s">
        <v>10870</v>
      </c>
      <c r="E11777" s="3" t="s">
        <v>42537</v>
      </c>
      <c r="F11777" s="3" t="s">
        <v>50624</v>
      </c>
      <c r="G11777" s="3" t="s">
        <v>50625</v>
      </c>
      <c r="H11777" s="3" t="s">
        <v>50626</v>
      </c>
    </row>
    <row r="11778" spans="1:8" ht="58" x14ac:dyDescent="0.35">
      <c r="A11778" s="4">
        <v>190400</v>
      </c>
      <c r="B11778" s="1">
        <v>45279</v>
      </c>
      <c r="C11778" s="2">
        <v>0.58898148148148144</v>
      </c>
      <c r="D11778" s="3" t="s">
        <v>50627</v>
      </c>
      <c r="E11778" s="3" t="s">
        <v>50631</v>
      </c>
      <c r="F11778" s="3" t="s">
        <v>50628</v>
      </c>
      <c r="G11778" s="3" t="s">
        <v>50629</v>
      </c>
      <c r="H11778" s="3" t="s">
        <v>50630</v>
      </c>
    </row>
    <row r="11779" spans="1:8" ht="58" x14ac:dyDescent="0.35">
      <c r="A11779" s="4">
        <v>99009</v>
      </c>
      <c r="B11779" s="1">
        <v>45279</v>
      </c>
      <c r="C11779" s="2">
        <v>0.59107638888888892</v>
      </c>
      <c r="D11779" s="3" t="s">
        <v>50632</v>
      </c>
      <c r="E11779" s="3" t="s">
        <v>25611</v>
      </c>
      <c r="F11779" s="3" t="s">
        <v>50633</v>
      </c>
      <c r="G11779" s="3" t="s">
        <v>50634</v>
      </c>
      <c r="H11779" s="3" t="s">
        <v>50635</v>
      </c>
    </row>
    <row r="11780" spans="1:8" ht="87" x14ac:dyDescent="0.35">
      <c r="A11780" s="4">
        <v>90049</v>
      </c>
      <c r="B11780" s="1">
        <v>45279</v>
      </c>
      <c r="C11780" s="2">
        <v>0.59239583333333334</v>
      </c>
      <c r="D11780" s="3" t="s">
        <v>50636</v>
      </c>
      <c r="E11780" s="3" t="s">
        <v>50640</v>
      </c>
      <c r="F11780" s="3" t="s">
        <v>50637</v>
      </c>
      <c r="G11780" s="3" t="s">
        <v>50638</v>
      </c>
      <c r="H11780" s="3" t="s">
        <v>50639</v>
      </c>
    </row>
    <row r="11781" spans="1:8" ht="43.5" x14ac:dyDescent="0.35">
      <c r="A11781" s="4">
        <v>185113</v>
      </c>
      <c r="B11781" s="1">
        <v>45279</v>
      </c>
      <c r="C11781" s="2">
        <v>0.59329861111111104</v>
      </c>
      <c r="D11781" s="3" t="s">
        <v>316</v>
      </c>
      <c r="E11781" s="3" t="s">
        <v>50643</v>
      </c>
      <c r="F11781" s="3" t="s">
        <v>50641</v>
      </c>
      <c r="G11781" s="3" t="s">
        <v>12011</v>
      </c>
      <c r="H11781" s="3" t="s">
        <v>50642</v>
      </c>
    </row>
    <row r="11782" spans="1:8" x14ac:dyDescent="0.35">
      <c r="A11782" s="4">
        <v>79305</v>
      </c>
      <c r="B11782" s="1">
        <v>45279</v>
      </c>
      <c r="C11782" s="2">
        <v>0.59378472222222223</v>
      </c>
      <c r="D11782" s="3" t="s">
        <v>11006</v>
      </c>
      <c r="E11782" s="3" t="s">
        <v>50646</v>
      </c>
      <c r="F11782" s="3" t="s">
        <v>50644</v>
      </c>
      <c r="G11782" s="3" t="s">
        <v>50645</v>
      </c>
      <c r="H11782" s="3" t="s">
        <v>10348</v>
      </c>
    </row>
    <row r="11783" spans="1:8" ht="72.5" x14ac:dyDescent="0.35">
      <c r="A11783" s="4">
        <v>192166</v>
      </c>
      <c r="B11783" s="1">
        <v>45279</v>
      </c>
      <c r="C11783" s="2">
        <v>0.59454861111111112</v>
      </c>
      <c r="D11783" s="3" t="s">
        <v>50647</v>
      </c>
      <c r="E11783" s="3" t="s">
        <v>50651</v>
      </c>
      <c r="F11783" s="3" t="s">
        <v>50648</v>
      </c>
      <c r="G11783" s="3" t="s">
        <v>50649</v>
      </c>
      <c r="H11783" s="3" t="s">
        <v>50650</v>
      </c>
    </row>
    <row r="11784" spans="1:8" ht="29" x14ac:dyDescent="0.35">
      <c r="A11784" s="4">
        <v>4446</v>
      </c>
      <c r="B11784" s="1">
        <v>45279</v>
      </c>
      <c r="C11784" s="2">
        <v>0.5951157407407407</v>
      </c>
      <c r="D11784" s="3" t="s">
        <v>233</v>
      </c>
      <c r="E11784" s="3" t="s">
        <v>15514</v>
      </c>
      <c r="F11784" s="3" t="s">
        <v>50652</v>
      </c>
      <c r="G11784" s="3" t="s">
        <v>1313</v>
      </c>
      <c r="H11784" s="3" t="s">
        <v>12490</v>
      </c>
    </row>
    <row r="11785" spans="1:8" ht="43.5" x14ac:dyDescent="0.35">
      <c r="A11785" s="4">
        <v>117975</v>
      </c>
      <c r="B11785" s="1">
        <v>45279</v>
      </c>
      <c r="C11785" s="2">
        <v>0.59586805555555555</v>
      </c>
      <c r="D11785" s="3" t="s">
        <v>1702</v>
      </c>
      <c r="E11785" s="3" t="s">
        <v>50655</v>
      </c>
      <c r="F11785" s="3" t="s">
        <v>50653</v>
      </c>
      <c r="G11785" s="3" t="s">
        <v>12517</v>
      </c>
      <c r="H11785" s="3" t="s">
        <v>50654</v>
      </c>
    </row>
    <row r="11786" spans="1:8" ht="43.5" x14ac:dyDescent="0.35">
      <c r="A11786" s="4">
        <v>194356</v>
      </c>
      <c r="B11786" s="1">
        <v>45279</v>
      </c>
      <c r="C11786" s="2">
        <v>0.59594907407407405</v>
      </c>
      <c r="D11786" s="3" t="s">
        <v>167</v>
      </c>
      <c r="E11786" s="3" t="s">
        <v>50659</v>
      </c>
      <c r="F11786" s="3" t="s">
        <v>50656</v>
      </c>
      <c r="G11786" s="3" t="s">
        <v>50657</v>
      </c>
      <c r="H11786" s="3" t="s">
        <v>50658</v>
      </c>
    </row>
    <row r="11787" spans="1:8" ht="43.5" x14ac:dyDescent="0.35">
      <c r="A11787" s="4">
        <v>117975</v>
      </c>
      <c r="B11787" s="1">
        <v>45279</v>
      </c>
      <c r="C11787" s="2">
        <v>0.59635416666666663</v>
      </c>
      <c r="D11787" s="3" t="s">
        <v>1702</v>
      </c>
      <c r="E11787" s="3" t="s">
        <v>50655</v>
      </c>
      <c r="F11787" s="3" t="s">
        <v>50653</v>
      </c>
      <c r="G11787" s="3" t="s">
        <v>12517</v>
      </c>
      <c r="H11787" s="3" t="s">
        <v>50654</v>
      </c>
    </row>
    <row r="11788" spans="1:8" ht="29" x14ac:dyDescent="0.35">
      <c r="A11788" s="4">
        <v>38154</v>
      </c>
      <c r="B11788" s="1">
        <v>45279</v>
      </c>
      <c r="C11788" s="2">
        <v>0.59920138888888885</v>
      </c>
      <c r="D11788" s="3" t="s">
        <v>12835</v>
      </c>
      <c r="E11788" s="3" t="s">
        <v>50661</v>
      </c>
      <c r="F11788" s="3" t="s">
        <v>50660</v>
      </c>
      <c r="G11788" s="3" t="s">
        <v>12575</v>
      </c>
      <c r="H11788" s="3" t="s">
        <v>10348</v>
      </c>
    </row>
    <row r="11789" spans="1:8" ht="58" x14ac:dyDescent="0.35">
      <c r="A11789" s="4">
        <v>35575</v>
      </c>
      <c r="B11789" s="1">
        <v>45279</v>
      </c>
      <c r="C11789" s="2">
        <v>0.59921296296296289</v>
      </c>
      <c r="D11789" s="3" t="s">
        <v>50662</v>
      </c>
      <c r="E11789" s="3" t="s">
        <v>50665</v>
      </c>
      <c r="F11789" s="3" t="s">
        <v>50663</v>
      </c>
      <c r="G11789" s="3" t="s">
        <v>50664</v>
      </c>
      <c r="H11789" s="3" t="s">
        <v>13463</v>
      </c>
    </row>
    <row r="11790" spans="1:8" ht="58" x14ac:dyDescent="0.35">
      <c r="A11790" s="4">
        <v>48237</v>
      </c>
      <c r="B11790" s="1">
        <v>45279</v>
      </c>
      <c r="C11790" s="2">
        <v>0.60101851851851851</v>
      </c>
      <c r="D11790" s="3" t="s">
        <v>167</v>
      </c>
      <c r="E11790" s="3" t="s">
        <v>50668</v>
      </c>
      <c r="F11790" s="3" t="s">
        <v>50666</v>
      </c>
      <c r="G11790" s="3" t="s">
        <v>11149</v>
      </c>
      <c r="H11790" s="3" t="s">
        <v>50667</v>
      </c>
    </row>
    <row r="11791" spans="1:8" ht="43.5" x14ac:dyDescent="0.35">
      <c r="A11791" s="4">
        <v>12493</v>
      </c>
      <c r="B11791" s="1">
        <v>45279</v>
      </c>
      <c r="C11791" s="2">
        <v>0.6033680555555555</v>
      </c>
      <c r="D11791" s="3" t="s">
        <v>50669</v>
      </c>
      <c r="E11791" s="3" t="s">
        <v>21610</v>
      </c>
      <c r="F11791" s="3" t="s">
        <v>50670</v>
      </c>
      <c r="G11791" s="3" t="s">
        <v>12138</v>
      </c>
      <c r="H11791" s="3" t="s">
        <v>50671</v>
      </c>
    </row>
    <row r="11792" spans="1:8" ht="29" x14ac:dyDescent="0.35">
      <c r="A11792" s="4">
        <v>103092</v>
      </c>
      <c r="B11792" s="1">
        <v>45279</v>
      </c>
      <c r="C11792" s="2">
        <v>0.60439814814814818</v>
      </c>
      <c r="D11792" s="3" t="s">
        <v>50672</v>
      </c>
      <c r="E11792" s="3" t="s">
        <v>50675</v>
      </c>
      <c r="F11792" s="3" t="s">
        <v>50673</v>
      </c>
      <c r="G11792" s="3" t="s">
        <v>50674</v>
      </c>
      <c r="H11792" s="3" t="s">
        <v>13463</v>
      </c>
    </row>
    <row r="11793" spans="1:8" ht="58" x14ac:dyDescent="0.35">
      <c r="A11793" s="4">
        <v>49597</v>
      </c>
      <c r="B11793" s="1">
        <v>45279</v>
      </c>
      <c r="C11793" s="2">
        <v>0.60517361111111112</v>
      </c>
      <c r="D11793" s="3" t="s">
        <v>50676</v>
      </c>
      <c r="E11793" s="3" t="s">
        <v>50679</v>
      </c>
      <c r="F11793" s="3" t="s">
        <v>50677</v>
      </c>
      <c r="G11793" s="3" t="s">
        <v>10487</v>
      </c>
      <c r="H11793" s="3" t="s">
        <v>50678</v>
      </c>
    </row>
    <row r="11794" spans="1:8" ht="72.5" x14ac:dyDescent="0.35">
      <c r="A11794" s="4">
        <v>141802</v>
      </c>
      <c r="B11794" s="1">
        <v>45279</v>
      </c>
      <c r="C11794" s="2">
        <v>0.60787037037037039</v>
      </c>
      <c r="D11794" s="3" t="s">
        <v>167</v>
      </c>
      <c r="E11794" s="3" t="s">
        <v>50682</v>
      </c>
      <c r="F11794" s="3" t="s">
        <v>50680</v>
      </c>
      <c r="G11794" s="3" t="s">
        <v>50681</v>
      </c>
      <c r="H11794" s="3" t="s">
        <v>11766</v>
      </c>
    </row>
    <row r="11795" spans="1:8" ht="72.5" x14ac:dyDescent="0.35">
      <c r="A11795" s="4">
        <v>61631</v>
      </c>
      <c r="B11795" s="1">
        <v>45279</v>
      </c>
      <c r="C11795" s="2">
        <v>0.60929398148148151</v>
      </c>
      <c r="D11795" s="3" t="s">
        <v>50683</v>
      </c>
      <c r="E11795" s="3" t="s">
        <v>50687</v>
      </c>
      <c r="F11795" s="3" t="s">
        <v>50684</v>
      </c>
      <c r="G11795" s="3" t="s">
        <v>50685</v>
      </c>
      <c r="H11795" s="3" t="s">
        <v>50686</v>
      </c>
    </row>
    <row r="11796" spans="1:8" x14ac:dyDescent="0.35">
      <c r="A11796" s="4">
        <v>211558</v>
      </c>
      <c r="B11796" s="1">
        <v>45279</v>
      </c>
      <c r="C11796" s="2">
        <v>0.60995370370370372</v>
      </c>
      <c r="D11796" s="3" t="s">
        <v>50688</v>
      </c>
      <c r="E11796" s="3" t="s">
        <v>50690</v>
      </c>
      <c r="F11796" s="3" t="s">
        <v>50689</v>
      </c>
      <c r="G11796" s="3" t="s">
        <v>11920</v>
      </c>
      <c r="H11796" s="3" t="s">
        <v>13261</v>
      </c>
    </row>
    <row r="11797" spans="1:8" ht="43.5" x14ac:dyDescent="0.35">
      <c r="A11797" s="4">
        <v>49810</v>
      </c>
      <c r="B11797" s="1">
        <v>45279</v>
      </c>
      <c r="C11797" s="2">
        <v>0.61</v>
      </c>
      <c r="D11797" s="3" t="s">
        <v>10737</v>
      </c>
      <c r="E11797" s="3" t="s">
        <v>50693</v>
      </c>
      <c r="F11797" s="3" t="s">
        <v>50691</v>
      </c>
      <c r="G11797" s="3" t="s">
        <v>10487</v>
      </c>
      <c r="H11797" s="3" t="s">
        <v>50692</v>
      </c>
    </row>
    <row r="11798" spans="1:8" x14ac:dyDescent="0.35">
      <c r="A11798" s="4">
        <v>33275</v>
      </c>
      <c r="B11798" s="1">
        <v>45279</v>
      </c>
      <c r="C11798" s="2">
        <v>0.61004629629629636</v>
      </c>
      <c r="D11798" s="3" t="s">
        <v>1933</v>
      </c>
      <c r="E11798" s="3" t="s">
        <v>25181</v>
      </c>
      <c r="F11798" s="3" t="s">
        <v>50694</v>
      </c>
      <c r="G11798" s="3" t="s">
        <v>10939</v>
      </c>
      <c r="H11798" s="3" t="s">
        <v>50695</v>
      </c>
    </row>
    <row r="11799" spans="1:8" ht="43.5" x14ac:dyDescent="0.35">
      <c r="A11799" s="4">
        <v>87938</v>
      </c>
      <c r="B11799" s="1">
        <v>45279</v>
      </c>
      <c r="C11799" s="2">
        <v>0.61071759259259262</v>
      </c>
      <c r="D11799" s="3" t="s">
        <v>50696</v>
      </c>
      <c r="E11799" s="3" t="s">
        <v>38405</v>
      </c>
      <c r="F11799" s="3" t="s">
        <v>50697</v>
      </c>
      <c r="G11799" s="3" t="s">
        <v>50698</v>
      </c>
      <c r="H11799" s="3" t="s">
        <v>50699</v>
      </c>
    </row>
    <row r="11800" spans="1:8" ht="29" x14ac:dyDescent="0.35">
      <c r="A11800" s="4">
        <v>211422</v>
      </c>
      <c r="B11800" s="1">
        <v>45279</v>
      </c>
      <c r="C11800" s="2">
        <v>0.61231481481481487</v>
      </c>
      <c r="D11800" s="3" t="s">
        <v>50700</v>
      </c>
      <c r="E11800" s="3" t="s">
        <v>50703</v>
      </c>
      <c r="F11800" s="3" t="s">
        <v>50701</v>
      </c>
      <c r="G11800" s="3" t="s">
        <v>11981</v>
      </c>
      <c r="H11800" s="3" t="s">
        <v>50702</v>
      </c>
    </row>
    <row r="11801" spans="1:8" ht="29" x14ac:dyDescent="0.35">
      <c r="A11801" s="4">
        <v>125415</v>
      </c>
      <c r="B11801" s="1">
        <v>45279</v>
      </c>
      <c r="C11801" s="2">
        <v>0.6130902777777778</v>
      </c>
      <c r="D11801" s="3" t="s">
        <v>50704</v>
      </c>
      <c r="E11801" s="3" t="s">
        <v>50705</v>
      </c>
      <c r="F11801" s="3" t="s">
        <v>12278</v>
      </c>
      <c r="G11801" s="3" t="s">
        <v>12346</v>
      </c>
      <c r="H11801" s="3" t="s">
        <v>11750</v>
      </c>
    </row>
    <row r="11802" spans="1:8" x14ac:dyDescent="0.35">
      <c r="A11802" s="4">
        <v>111767</v>
      </c>
      <c r="B11802" s="1">
        <v>45279</v>
      </c>
      <c r="C11802" s="2">
        <v>0.61371527777777779</v>
      </c>
      <c r="D11802" s="3" t="s">
        <v>755</v>
      </c>
      <c r="E11802" s="3" t="s">
        <v>25597</v>
      </c>
      <c r="F11802" s="3" t="s">
        <v>50706</v>
      </c>
      <c r="G11802" s="3" t="s">
        <v>10487</v>
      </c>
      <c r="H11802" s="3" t="s">
        <v>11791</v>
      </c>
    </row>
    <row r="11803" spans="1:8" ht="29" x14ac:dyDescent="0.35">
      <c r="A11803" s="4">
        <v>124195</v>
      </c>
      <c r="B11803" s="1">
        <v>45279</v>
      </c>
      <c r="C11803" s="2">
        <v>0.61555555555555552</v>
      </c>
      <c r="D11803" s="3" t="s">
        <v>10689</v>
      </c>
      <c r="E11803" s="3" t="s">
        <v>16301</v>
      </c>
      <c r="F11803" s="3" t="s">
        <v>11953</v>
      </c>
      <c r="G11803" s="3" t="s">
        <v>16301</v>
      </c>
      <c r="H11803" s="3" t="s">
        <v>45056</v>
      </c>
    </row>
    <row r="11804" spans="1:8" ht="58" x14ac:dyDescent="0.35">
      <c r="A11804" s="4">
        <v>200849</v>
      </c>
      <c r="B11804" s="1">
        <v>45279</v>
      </c>
      <c r="C11804" s="2">
        <v>0.61723379629629627</v>
      </c>
      <c r="D11804" s="3" t="s">
        <v>10737</v>
      </c>
      <c r="E11804" s="3" t="s">
        <v>50709</v>
      </c>
      <c r="F11804" s="3" t="s">
        <v>50707</v>
      </c>
      <c r="G11804" s="3" t="s">
        <v>11524</v>
      </c>
      <c r="H11804" s="3" t="s">
        <v>50708</v>
      </c>
    </row>
    <row r="11805" spans="1:8" ht="29" x14ac:dyDescent="0.35">
      <c r="A11805" s="4">
        <v>210494</v>
      </c>
      <c r="B11805" s="1">
        <v>45279</v>
      </c>
      <c r="C11805" s="2">
        <v>0.61820601851851853</v>
      </c>
      <c r="D11805" s="3" t="s">
        <v>50710</v>
      </c>
      <c r="E11805" s="3" t="s">
        <v>50714</v>
      </c>
      <c r="F11805" s="3" t="s">
        <v>50711</v>
      </c>
      <c r="G11805" s="3" t="s">
        <v>50712</v>
      </c>
      <c r="H11805" s="3" t="s">
        <v>50713</v>
      </c>
    </row>
    <row r="11806" spans="1:8" ht="58" x14ac:dyDescent="0.35">
      <c r="A11806" s="4">
        <v>48407</v>
      </c>
      <c r="B11806" s="1">
        <v>45279</v>
      </c>
      <c r="C11806" s="2">
        <v>0.61986111111111108</v>
      </c>
      <c r="D11806" s="3" t="s">
        <v>50715</v>
      </c>
      <c r="E11806" s="3" t="s">
        <v>50719</v>
      </c>
      <c r="F11806" s="3" t="s">
        <v>50716</v>
      </c>
      <c r="G11806" s="3" t="s">
        <v>50717</v>
      </c>
      <c r="H11806" s="3" t="s">
        <v>50718</v>
      </c>
    </row>
    <row r="11807" spans="1:8" ht="130.5" x14ac:dyDescent="0.35">
      <c r="A11807" s="4">
        <v>70284</v>
      </c>
      <c r="B11807" s="1">
        <v>45279</v>
      </c>
      <c r="C11807" s="2">
        <v>0.62086805555555558</v>
      </c>
      <c r="D11807" s="3" t="s">
        <v>50720</v>
      </c>
      <c r="E11807" s="3" t="s">
        <v>50721</v>
      </c>
      <c r="F11807" s="3" t="s">
        <v>1695</v>
      </c>
      <c r="G11807" s="3" t="s">
        <v>12133</v>
      </c>
      <c r="H11807" s="3" t="s">
        <v>11673</v>
      </c>
    </row>
    <row r="11808" spans="1:8" ht="58" x14ac:dyDescent="0.35">
      <c r="A11808" s="4">
        <v>167568</v>
      </c>
      <c r="B11808" s="1">
        <v>45279</v>
      </c>
      <c r="C11808" s="2">
        <v>0.62427083333333333</v>
      </c>
      <c r="D11808" s="3" t="s">
        <v>50722</v>
      </c>
      <c r="E11808" s="3" t="s">
        <v>15573</v>
      </c>
      <c r="F11808" s="3" t="s">
        <v>50723</v>
      </c>
      <c r="G11808" s="3" t="s">
        <v>11524</v>
      </c>
      <c r="H11808" s="3" t="s">
        <v>50724</v>
      </c>
    </row>
    <row r="11809" spans="1:8" ht="58" x14ac:dyDescent="0.35">
      <c r="A11809" s="4">
        <v>34172</v>
      </c>
      <c r="B11809" s="1">
        <v>45279</v>
      </c>
      <c r="C11809" s="2">
        <v>0.62567129629629636</v>
      </c>
      <c r="D11809" s="3" t="s">
        <v>10859</v>
      </c>
      <c r="E11809" s="3" t="s">
        <v>45173</v>
      </c>
      <c r="F11809" s="3" t="s">
        <v>50725</v>
      </c>
      <c r="G11809" s="3" t="s">
        <v>13580</v>
      </c>
      <c r="H11809" s="3" t="s">
        <v>50726</v>
      </c>
    </row>
    <row r="11810" spans="1:8" ht="130.5" x14ac:dyDescent="0.35">
      <c r="A11810" s="4">
        <v>93448</v>
      </c>
      <c r="B11810" s="1">
        <v>45279</v>
      </c>
      <c r="C11810" s="2">
        <v>0.62732638888888892</v>
      </c>
      <c r="D11810" s="3" t="s">
        <v>50727</v>
      </c>
      <c r="E11810" s="3" t="s">
        <v>50731</v>
      </c>
      <c r="F11810" s="3" t="s">
        <v>50728</v>
      </c>
      <c r="G11810" s="3" t="s">
        <v>50729</v>
      </c>
      <c r="H11810" s="3" t="s">
        <v>50730</v>
      </c>
    </row>
    <row r="11811" spans="1:8" ht="29" x14ac:dyDescent="0.35">
      <c r="A11811" s="4">
        <v>15499</v>
      </c>
      <c r="B11811" s="1">
        <v>45279</v>
      </c>
      <c r="C11811" s="2">
        <v>0.62967592592592592</v>
      </c>
      <c r="D11811" s="3" t="s">
        <v>10603</v>
      </c>
      <c r="E11811" s="3" t="s">
        <v>50734</v>
      </c>
      <c r="F11811" s="3" t="s">
        <v>50732</v>
      </c>
      <c r="G11811" s="3" t="s">
        <v>10802</v>
      </c>
      <c r="H11811" s="3" t="s">
        <v>50733</v>
      </c>
    </row>
    <row r="11812" spans="1:8" ht="43.5" x14ac:dyDescent="0.35">
      <c r="A11812" s="4">
        <v>46004</v>
      </c>
      <c r="B11812" s="1">
        <v>45279</v>
      </c>
      <c r="C11812" s="2">
        <v>0.63017361111111114</v>
      </c>
      <c r="D11812" s="3" t="s">
        <v>50735</v>
      </c>
      <c r="E11812" s="3" t="s">
        <v>11310</v>
      </c>
      <c r="F11812" s="3" t="s">
        <v>50736</v>
      </c>
      <c r="G11812" s="3" t="s">
        <v>50737</v>
      </c>
      <c r="H11812" s="3" t="s">
        <v>50738</v>
      </c>
    </row>
    <row r="11813" spans="1:8" ht="43.5" x14ac:dyDescent="0.35">
      <c r="A11813" s="4">
        <v>28986</v>
      </c>
      <c r="B11813" s="1">
        <v>45279</v>
      </c>
      <c r="C11813" s="2">
        <v>0.63079861111111113</v>
      </c>
      <c r="D11813" s="3" t="s">
        <v>167</v>
      </c>
      <c r="E11813" s="3" t="s">
        <v>15581</v>
      </c>
      <c r="F11813" s="3" t="s">
        <v>50739</v>
      </c>
      <c r="G11813" s="3" t="s">
        <v>566</v>
      </c>
      <c r="H11813" s="3" t="s">
        <v>11766</v>
      </c>
    </row>
    <row r="11814" spans="1:8" x14ac:dyDescent="0.35">
      <c r="A11814" s="4">
        <v>209836</v>
      </c>
      <c r="B11814" s="1">
        <v>45279</v>
      </c>
      <c r="C11814" s="2">
        <v>0.63119212962962956</v>
      </c>
      <c r="D11814" s="3" t="s">
        <v>11006</v>
      </c>
      <c r="E11814" s="3" t="s">
        <v>12682</v>
      </c>
      <c r="F11814" s="3" t="s">
        <v>50740</v>
      </c>
      <c r="G11814" s="3" t="s">
        <v>50741</v>
      </c>
      <c r="H11814" s="3" t="s">
        <v>12451</v>
      </c>
    </row>
    <row r="11815" spans="1:8" x14ac:dyDescent="0.35">
      <c r="A11815" s="4">
        <v>100524</v>
      </c>
      <c r="B11815" s="1">
        <v>45279</v>
      </c>
      <c r="C11815" s="2">
        <v>0.63452546296296297</v>
      </c>
      <c r="D11815" s="3" t="s">
        <v>167</v>
      </c>
      <c r="E11815" s="3" t="s">
        <v>13615</v>
      </c>
      <c r="F11815" s="3" t="s">
        <v>50742</v>
      </c>
      <c r="G11815" s="3" t="s">
        <v>50743</v>
      </c>
      <c r="H11815" s="3" t="s">
        <v>50744</v>
      </c>
    </row>
    <row r="11816" spans="1:8" ht="58" x14ac:dyDescent="0.35">
      <c r="A11816" s="4">
        <v>105054</v>
      </c>
      <c r="B11816" s="1">
        <v>45279</v>
      </c>
      <c r="C11816" s="2">
        <v>0.63506944444444446</v>
      </c>
      <c r="D11816" s="3" t="s">
        <v>1702</v>
      </c>
      <c r="E11816" s="3" t="s">
        <v>23701</v>
      </c>
      <c r="F11816" s="3" t="s">
        <v>50745</v>
      </c>
      <c r="G11816" s="3" t="s">
        <v>12294</v>
      </c>
      <c r="H11816" s="3" t="s">
        <v>50746</v>
      </c>
    </row>
    <row r="11817" spans="1:8" x14ac:dyDescent="0.35">
      <c r="A11817" s="4">
        <v>55092</v>
      </c>
      <c r="B11817" s="1">
        <v>45279</v>
      </c>
      <c r="C11817" s="2">
        <v>0.63540509259259259</v>
      </c>
      <c r="D11817" s="3" t="s">
        <v>233</v>
      </c>
      <c r="E11817" s="3" t="s">
        <v>50748</v>
      </c>
      <c r="F11817" s="3" t="s">
        <v>50747</v>
      </c>
      <c r="G11817" s="3" t="s">
        <v>1219</v>
      </c>
      <c r="H11817" s="3" t="s">
        <v>10316</v>
      </c>
    </row>
    <row r="11818" spans="1:8" ht="87" x14ac:dyDescent="0.35">
      <c r="A11818" s="4">
        <v>178839</v>
      </c>
      <c r="B11818" s="1">
        <v>45279</v>
      </c>
      <c r="C11818" s="2">
        <v>0.64203703703703707</v>
      </c>
      <c r="D11818" s="3" t="s">
        <v>50749</v>
      </c>
      <c r="E11818" s="3" t="s">
        <v>15395</v>
      </c>
      <c r="F11818" s="3" t="s">
        <v>50750</v>
      </c>
      <c r="G11818" s="3" t="s">
        <v>50751</v>
      </c>
      <c r="H11818" s="3" t="s">
        <v>50752</v>
      </c>
    </row>
    <row r="11819" spans="1:8" ht="29" x14ac:dyDescent="0.35">
      <c r="A11819" s="4">
        <v>152556</v>
      </c>
      <c r="B11819" s="1">
        <v>45279</v>
      </c>
      <c r="C11819" s="2">
        <v>0.64232638888888893</v>
      </c>
      <c r="D11819" s="3" t="s">
        <v>10285</v>
      </c>
      <c r="E11819" s="3" t="s">
        <v>50754</v>
      </c>
      <c r="F11819" s="3" t="s">
        <v>50753</v>
      </c>
      <c r="G11819" s="3" t="s">
        <v>1315</v>
      </c>
      <c r="H11819" s="3" t="s">
        <v>13232</v>
      </c>
    </row>
    <row r="11820" spans="1:8" ht="29" x14ac:dyDescent="0.35">
      <c r="A11820" s="4">
        <v>187579</v>
      </c>
      <c r="B11820" s="1">
        <v>45279</v>
      </c>
      <c r="C11820" s="2">
        <v>0.64383101851851854</v>
      </c>
      <c r="D11820" s="3" t="s">
        <v>50755</v>
      </c>
      <c r="E11820" s="3" t="s">
        <v>50759</v>
      </c>
      <c r="F11820" s="3" t="s">
        <v>50756</v>
      </c>
      <c r="G11820" s="3" t="s">
        <v>50757</v>
      </c>
      <c r="H11820" s="3" t="s">
        <v>50758</v>
      </c>
    </row>
    <row r="11821" spans="1:8" ht="58" x14ac:dyDescent="0.35">
      <c r="A11821" s="4">
        <v>164409</v>
      </c>
      <c r="B11821" s="1">
        <v>45279</v>
      </c>
      <c r="C11821" s="2">
        <v>0.64432870370370365</v>
      </c>
      <c r="D11821" s="3" t="s">
        <v>50760</v>
      </c>
      <c r="E11821" s="3" t="s">
        <v>14985</v>
      </c>
      <c r="F11821" s="3" t="s">
        <v>50761</v>
      </c>
      <c r="G11821" s="3" t="s">
        <v>14984</v>
      </c>
      <c r="H11821" s="3" t="s">
        <v>50762</v>
      </c>
    </row>
    <row r="11822" spans="1:8" ht="72.5" x14ac:dyDescent="0.35">
      <c r="A11822" s="4">
        <v>211175</v>
      </c>
      <c r="B11822" s="1">
        <v>45279</v>
      </c>
      <c r="C11822" s="2">
        <v>0.64443287037037034</v>
      </c>
      <c r="D11822" s="3" t="s">
        <v>50763</v>
      </c>
      <c r="E11822" s="3" t="s">
        <v>50767</v>
      </c>
      <c r="F11822" s="3" t="s">
        <v>50764</v>
      </c>
      <c r="G11822" s="3" t="s">
        <v>50765</v>
      </c>
      <c r="H11822" s="3" t="s">
        <v>50766</v>
      </c>
    </row>
    <row r="11823" spans="1:8" ht="58" x14ac:dyDescent="0.35">
      <c r="A11823" s="4">
        <v>181047</v>
      </c>
      <c r="B11823" s="1">
        <v>45279</v>
      </c>
      <c r="C11823" s="2">
        <v>0.64954861111111117</v>
      </c>
      <c r="D11823" s="3" t="s">
        <v>10412</v>
      </c>
      <c r="E11823" s="3" t="s">
        <v>37904</v>
      </c>
      <c r="F11823" s="3" t="s">
        <v>50768</v>
      </c>
      <c r="G11823" s="3" t="s">
        <v>50769</v>
      </c>
      <c r="H11823" s="3" t="s">
        <v>50770</v>
      </c>
    </row>
    <row r="11824" spans="1:8" ht="58" x14ac:dyDescent="0.35">
      <c r="A11824" s="4">
        <v>162027</v>
      </c>
      <c r="B11824" s="1">
        <v>45279</v>
      </c>
      <c r="C11824" s="2">
        <v>0.64957175925925925</v>
      </c>
      <c r="D11824" s="3" t="s">
        <v>50771</v>
      </c>
      <c r="E11824" s="3" t="s">
        <v>15577</v>
      </c>
      <c r="F11824" s="3" t="s">
        <v>50771</v>
      </c>
      <c r="G11824" s="3" t="s">
        <v>50772</v>
      </c>
      <c r="H11824" s="3" t="s">
        <v>50773</v>
      </c>
    </row>
    <row r="11825" spans="1:8" ht="43.5" x14ac:dyDescent="0.35">
      <c r="A11825" s="4">
        <v>43169</v>
      </c>
      <c r="B11825" s="1">
        <v>45279</v>
      </c>
      <c r="C11825" s="2">
        <v>0.65076388888888892</v>
      </c>
      <c r="D11825" s="3" t="s">
        <v>50774</v>
      </c>
      <c r="E11825" s="3" t="s">
        <v>50777</v>
      </c>
      <c r="F11825" s="3" t="s">
        <v>50775</v>
      </c>
      <c r="G11825" s="3" t="s">
        <v>11946</v>
      </c>
      <c r="H11825" s="3" t="s">
        <v>50776</v>
      </c>
    </row>
    <row r="11826" spans="1:8" ht="58" x14ac:dyDescent="0.35">
      <c r="A11826" s="4">
        <v>105868</v>
      </c>
      <c r="B11826" s="1">
        <v>45279</v>
      </c>
      <c r="C11826" s="2">
        <v>0.65247685185185189</v>
      </c>
      <c r="D11826" s="3" t="s">
        <v>50778</v>
      </c>
      <c r="E11826" s="3" t="s">
        <v>50780</v>
      </c>
      <c r="F11826" s="3" t="s">
        <v>50779</v>
      </c>
      <c r="G11826" s="3" t="s">
        <v>50780</v>
      </c>
      <c r="H11826" s="3" t="s">
        <v>50781</v>
      </c>
    </row>
    <row r="11827" spans="1:8" ht="58" x14ac:dyDescent="0.35">
      <c r="A11827" s="4">
        <v>148834</v>
      </c>
      <c r="B11827" s="1">
        <v>45279</v>
      </c>
      <c r="C11827" s="2">
        <v>0.65429398148148155</v>
      </c>
      <c r="D11827" s="3" t="s">
        <v>50782</v>
      </c>
      <c r="E11827" s="3" t="s">
        <v>50785</v>
      </c>
      <c r="F11827" s="3" t="s">
        <v>50783</v>
      </c>
      <c r="G11827" s="3" t="s">
        <v>11798</v>
      </c>
      <c r="H11827" s="3" t="s">
        <v>50784</v>
      </c>
    </row>
    <row r="11828" spans="1:8" ht="29" x14ac:dyDescent="0.35">
      <c r="A11828" s="4">
        <v>182514</v>
      </c>
      <c r="B11828" s="1">
        <v>45279</v>
      </c>
      <c r="C11828" s="2">
        <v>0.6558680555555555</v>
      </c>
      <c r="D11828" s="3" t="s">
        <v>10412</v>
      </c>
      <c r="E11828" s="3" t="s">
        <v>50788</v>
      </c>
      <c r="F11828" s="3" t="s">
        <v>50786</v>
      </c>
      <c r="G11828" s="3" t="s">
        <v>14592</v>
      </c>
      <c r="H11828" s="3" t="s">
        <v>50787</v>
      </c>
    </row>
    <row r="11829" spans="1:8" ht="87" x14ac:dyDescent="0.35">
      <c r="A11829" s="4">
        <v>187810</v>
      </c>
      <c r="B11829" s="1">
        <v>45279</v>
      </c>
      <c r="C11829" s="2">
        <v>0.65590277777777783</v>
      </c>
      <c r="D11829" s="3" t="s">
        <v>50789</v>
      </c>
      <c r="E11829" s="3" t="s">
        <v>50793</v>
      </c>
      <c r="F11829" s="3" t="s">
        <v>50790</v>
      </c>
      <c r="G11829" s="3" t="s">
        <v>50791</v>
      </c>
      <c r="H11829" s="3" t="s">
        <v>50792</v>
      </c>
    </row>
    <row r="11830" spans="1:8" x14ac:dyDescent="0.35">
      <c r="A11830" s="4">
        <v>187074</v>
      </c>
      <c r="B11830" s="1">
        <v>45279</v>
      </c>
      <c r="C11830" s="2">
        <v>0.65886574074074067</v>
      </c>
      <c r="D11830" s="3" t="s">
        <v>985</v>
      </c>
      <c r="E11830" s="3" t="s">
        <v>49</v>
      </c>
      <c r="F11830" s="3" t="s">
        <v>11953</v>
      </c>
      <c r="G11830" s="3" t="s">
        <v>49</v>
      </c>
      <c r="H11830" s="3" t="s">
        <v>12234</v>
      </c>
    </row>
    <row r="11831" spans="1:8" x14ac:dyDescent="0.35">
      <c r="A11831" s="4">
        <v>101916</v>
      </c>
      <c r="B11831" s="1">
        <v>45279</v>
      </c>
      <c r="C11831" s="2">
        <v>0.65893518518518512</v>
      </c>
      <c r="D11831" s="3" t="s">
        <v>10292</v>
      </c>
      <c r="E11831" s="3" t="s">
        <v>50796</v>
      </c>
      <c r="F11831" s="3" t="s">
        <v>50794</v>
      </c>
      <c r="G11831" s="3" t="s">
        <v>50795</v>
      </c>
      <c r="H11831" s="3" t="s">
        <v>12617</v>
      </c>
    </row>
    <row r="11832" spans="1:8" x14ac:dyDescent="0.35">
      <c r="A11832" s="4">
        <v>3537</v>
      </c>
      <c r="B11832" s="1">
        <v>45279</v>
      </c>
      <c r="C11832" s="2">
        <v>0.66063657407407406</v>
      </c>
      <c r="D11832" s="3" t="s">
        <v>985</v>
      </c>
      <c r="E11832" s="3" t="s">
        <v>49</v>
      </c>
      <c r="F11832" s="3" t="s">
        <v>50797</v>
      </c>
      <c r="G11832" s="3" t="s">
        <v>49</v>
      </c>
      <c r="H11832" s="3" t="s">
        <v>10726</v>
      </c>
    </row>
    <row r="11833" spans="1:8" x14ac:dyDescent="0.35">
      <c r="A11833" s="4">
        <v>210696</v>
      </c>
      <c r="B11833" s="1">
        <v>45279</v>
      </c>
      <c r="C11833" s="2">
        <v>0.66085648148148146</v>
      </c>
      <c r="D11833" s="3" t="s">
        <v>50798</v>
      </c>
      <c r="E11833" s="3" t="s">
        <v>11380</v>
      </c>
      <c r="F11833" s="3" t="s">
        <v>50799</v>
      </c>
      <c r="G11833" s="3" t="s">
        <v>10648</v>
      </c>
      <c r="H11833" s="3" t="s">
        <v>50800</v>
      </c>
    </row>
    <row r="11834" spans="1:8" x14ac:dyDescent="0.35">
      <c r="A11834" s="4">
        <v>208795</v>
      </c>
      <c r="B11834" s="1">
        <v>45279</v>
      </c>
      <c r="C11834" s="2">
        <v>0.66177083333333331</v>
      </c>
      <c r="D11834" s="3" t="s">
        <v>50801</v>
      </c>
      <c r="E11834" s="3" t="s">
        <v>567</v>
      </c>
      <c r="F11834" s="3" t="s">
        <v>50802</v>
      </c>
      <c r="G11834" s="3" t="s">
        <v>50803</v>
      </c>
      <c r="H11834" s="3" t="s">
        <v>12312</v>
      </c>
    </row>
    <row r="11835" spans="1:8" ht="29" x14ac:dyDescent="0.35">
      <c r="A11835" s="4">
        <v>205451</v>
      </c>
      <c r="B11835" s="1">
        <v>45279</v>
      </c>
      <c r="C11835" s="2">
        <v>0.66438657407407409</v>
      </c>
      <c r="D11835" s="3" t="s">
        <v>50804</v>
      </c>
      <c r="E11835" s="3" t="s">
        <v>15199</v>
      </c>
      <c r="F11835" s="3" t="s">
        <v>1800</v>
      </c>
      <c r="G11835" s="3" t="s">
        <v>50805</v>
      </c>
      <c r="H11835" s="3" t="s">
        <v>50806</v>
      </c>
    </row>
    <row r="11836" spans="1:8" ht="58" x14ac:dyDescent="0.35">
      <c r="A11836" s="4">
        <v>206836</v>
      </c>
      <c r="B11836" s="1">
        <v>45279</v>
      </c>
      <c r="C11836" s="2">
        <v>0.66489583333333335</v>
      </c>
      <c r="D11836" s="3" t="s">
        <v>50807</v>
      </c>
      <c r="E11836" s="3" t="s">
        <v>50809</v>
      </c>
      <c r="F11836" s="3" t="s">
        <v>50808</v>
      </c>
      <c r="G11836" s="3" t="s">
        <v>50809</v>
      </c>
      <c r="H11836" s="3" t="s">
        <v>50810</v>
      </c>
    </row>
    <row r="11837" spans="1:8" ht="58" x14ac:dyDescent="0.35">
      <c r="A11837" s="4">
        <v>204244</v>
      </c>
      <c r="B11837" s="1">
        <v>45279</v>
      </c>
      <c r="C11837" s="2">
        <v>0.66501157407407407</v>
      </c>
      <c r="D11837" s="3" t="s">
        <v>10285</v>
      </c>
      <c r="E11837" s="3" t="s">
        <v>50814</v>
      </c>
      <c r="F11837" s="3" t="s">
        <v>50811</v>
      </c>
      <c r="G11837" s="3" t="s">
        <v>50812</v>
      </c>
      <c r="H11837" s="3" t="s">
        <v>50813</v>
      </c>
    </row>
    <row r="11838" spans="1:8" ht="29" x14ac:dyDescent="0.35">
      <c r="A11838" s="4">
        <v>211212</v>
      </c>
      <c r="B11838" s="1">
        <v>45279</v>
      </c>
      <c r="C11838" s="2">
        <v>0.66530092592592593</v>
      </c>
      <c r="D11838" s="3" t="s">
        <v>50815</v>
      </c>
      <c r="E11838" s="3" t="s">
        <v>50819</v>
      </c>
      <c r="F11838" s="3" t="s">
        <v>50816</v>
      </c>
      <c r="G11838" s="3" t="s">
        <v>50817</v>
      </c>
      <c r="H11838" s="3" t="s">
        <v>50818</v>
      </c>
    </row>
    <row r="11839" spans="1:8" ht="29" x14ac:dyDescent="0.35">
      <c r="A11839" s="4">
        <v>205451</v>
      </c>
      <c r="B11839" s="1">
        <v>45279</v>
      </c>
      <c r="C11839" s="2">
        <v>0.66562500000000002</v>
      </c>
      <c r="D11839" s="3" t="s">
        <v>50804</v>
      </c>
      <c r="E11839" s="3" t="s">
        <v>15199</v>
      </c>
      <c r="F11839" s="3" t="s">
        <v>1800</v>
      </c>
      <c r="G11839" s="3" t="s">
        <v>50805</v>
      </c>
      <c r="H11839" s="3" t="s">
        <v>50806</v>
      </c>
    </row>
    <row r="11840" spans="1:8" ht="43.5" x14ac:dyDescent="0.35">
      <c r="A11840" s="4">
        <v>53031</v>
      </c>
      <c r="B11840" s="1">
        <v>45279</v>
      </c>
      <c r="C11840" s="2">
        <v>0.66719907407407408</v>
      </c>
      <c r="D11840" s="3" t="s">
        <v>50820</v>
      </c>
      <c r="E11840" s="3" t="s">
        <v>13483</v>
      </c>
      <c r="F11840" s="3" t="s">
        <v>50821</v>
      </c>
      <c r="G11840" s="3" t="s">
        <v>50822</v>
      </c>
      <c r="H11840" s="3" t="s">
        <v>50823</v>
      </c>
    </row>
    <row r="11841" spans="1:8" ht="58" x14ac:dyDescent="0.35">
      <c r="A11841" s="4">
        <v>31860</v>
      </c>
      <c r="B11841" s="1">
        <v>45279</v>
      </c>
      <c r="C11841" s="2">
        <v>0.67112268518518514</v>
      </c>
      <c r="D11841" s="3" t="s">
        <v>50824</v>
      </c>
      <c r="E11841" s="3" t="s">
        <v>50828</v>
      </c>
      <c r="F11841" s="3" t="s">
        <v>50825</v>
      </c>
      <c r="G11841" s="3" t="s">
        <v>50826</v>
      </c>
      <c r="H11841" s="3" t="s">
        <v>50827</v>
      </c>
    </row>
    <row r="11842" spans="1:8" ht="72.5" x14ac:dyDescent="0.35">
      <c r="A11842" s="4">
        <v>183705</v>
      </c>
      <c r="B11842" s="1">
        <v>45279</v>
      </c>
      <c r="C11842" s="2">
        <v>0.67854166666666671</v>
      </c>
      <c r="D11842" s="3" t="s">
        <v>10285</v>
      </c>
      <c r="E11842" s="3" t="s">
        <v>50831</v>
      </c>
      <c r="F11842" s="3" t="s">
        <v>50829</v>
      </c>
      <c r="G11842" s="3" t="s">
        <v>11911</v>
      </c>
      <c r="H11842" s="3" t="s">
        <v>50830</v>
      </c>
    </row>
    <row r="11843" spans="1:8" ht="58" x14ac:dyDescent="0.35">
      <c r="A11843" s="4">
        <v>119893</v>
      </c>
      <c r="B11843" s="1">
        <v>45279</v>
      </c>
      <c r="C11843" s="2">
        <v>0.68079861111111117</v>
      </c>
      <c r="D11843" s="3" t="s">
        <v>50832</v>
      </c>
      <c r="E11843" s="3" t="s">
        <v>50835</v>
      </c>
      <c r="F11843" s="3" t="s">
        <v>50833</v>
      </c>
      <c r="G11843" s="3" t="s">
        <v>50834</v>
      </c>
      <c r="H11843" s="3" t="s">
        <v>10348</v>
      </c>
    </row>
    <row r="11844" spans="1:8" x14ac:dyDescent="0.35">
      <c r="A11844" s="4">
        <v>42850</v>
      </c>
      <c r="B11844" s="1">
        <v>45279</v>
      </c>
      <c r="C11844" s="2">
        <v>0.68511574074074078</v>
      </c>
      <c r="D11844" s="3" t="s">
        <v>233</v>
      </c>
      <c r="E11844" s="3" t="s">
        <v>50838</v>
      </c>
      <c r="F11844" s="3" t="s">
        <v>50836</v>
      </c>
      <c r="G11844" s="3" t="s">
        <v>50837</v>
      </c>
      <c r="H11844" s="3" t="s">
        <v>34415</v>
      </c>
    </row>
    <row r="11845" spans="1:8" ht="58" x14ac:dyDescent="0.35">
      <c r="A11845" s="4">
        <v>211527</v>
      </c>
      <c r="B11845" s="1">
        <v>45279</v>
      </c>
      <c r="C11845" s="2">
        <v>0.68516203703703704</v>
      </c>
      <c r="D11845" s="3" t="s">
        <v>1933</v>
      </c>
      <c r="E11845" s="3" t="s">
        <v>50841</v>
      </c>
      <c r="F11845" s="3" t="s">
        <v>50839</v>
      </c>
      <c r="G11845" s="3" t="s">
        <v>14452</v>
      </c>
      <c r="H11845" s="3" t="s">
        <v>50840</v>
      </c>
    </row>
    <row r="11846" spans="1:8" ht="43.5" x14ac:dyDescent="0.35">
      <c r="A11846" s="4">
        <v>178262</v>
      </c>
      <c r="B11846" s="1">
        <v>45279</v>
      </c>
      <c r="C11846" s="2">
        <v>0.68951388888888887</v>
      </c>
      <c r="D11846" s="3" t="s">
        <v>10285</v>
      </c>
      <c r="E11846" s="3" t="s">
        <v>50844</v>
      </c>
      <c r="F11846" s="3" t="s">
        <v>50842</v>
      </c>
      <c r="G11846" s="3" t="s">
        <v>401</v>
      </c>
      <c r="H11846" s="3" t="s">
        <v>50843</v>
      </c>
    </row>
    <row r="11847" spans="1:8" ht="58" x14ac:dyDescent="0.35">
      <c r="A11847" s="4">
        <v>103605</v>
      </c>
      <c r="B11847" s="1">
        <v>45279</v>
      </c>
      <c r="C11847" s="2">
        <v>0.68967592592592597</v>
      </c>
      <c r="D11847" s="3" t="s">
        <v>50845</v>
      </c>
      <c r="E11847" s="3" t="s">
        <v>50847</v>
      </c>
      <c r="F11847" s="3" t="s">
        <v>50846</v>
      </c>
      <c r="G11847" s="3" t="s">
        <v>12989</v>
      </c>
      <c r="H11847" s="3" t="s">
        <v>10348</v>
      </c>
    </row>
    <row r="11848" spans="1:8" ht="29" x14ac:dyDescent="0.35">
      <c r="A11848" s="4">
        <v>210589</v>
      </c>
      <c r="B11848" s="1">
        <v>45279</v>
      </c>
      <c r="C11848" s="2">
        <v>0.69660879629629635</v>
      </c>
      <c r="D11848" s="3" t="s">
        <v>11006</v>
      </c>
      <c r="E11848" s="3" t="s">
        <v>50850</v>
      </c>
      <c r="F11848" s="3" t="s">
        <v>50848</v>
      </c>
      <c r="G11848" s="3" t="s">
        <v>50849</v>
      </c>
      <c r="H11848" s="3" t="s">
        <v>10348</v>
      </c>
    </row>
    <row r="11849" spans="1:8" ht="29" x14ac:dyDescent="0.35">
      <c r="A11849" s="4">
        <v>179539</v>
      </c>
      <c r="B11849" s="1">
        <v>45279</v>
      </c>
      <c r="C11849" s="2">
        <v>0.69791666666666663</v>
      </c>
      <c r="D11849" s="3" t="s">
        <v>1702</v>
      </c>
      <c r="E11849" s="3" t="s">
        <v>50853</v>
      </c>
      <c r="F11849" s="3" t="s">
        <v>50851</v>
      </c>
      <c r="G11849" s="3" t="s">
        <v>12544</v>
      </c>
      <c r="H11849" s="3" t="s">
        <v>50852</v>
      </c>
    </row>
    <row r="11850" spans="1:8" x14ac:dyDescent="0.35">
      <c r="A11850" s="4">
        <v>197604</v>
      </c>
      <c r="B11850" s="1">
        <v>45279</v>
      </c>
      <c r="C11850" s="2">
        <v>0.7009143518518518</v>
      </c>
      <c r="D11850" s="3" t="s">
        <v>233</v>
      </c>
      <c r="E11850" s="3" t="s">
        <v>50855</v>
      </c>
      <c r="F11850" s="3" t="s">
        <v>50854</v>
      </c>
      <c r="G11850" s="3" t="s">
        <v>11786</v>
      </c>
      <c r="H11850" s="3" t="s">
        <v>10295</v>
      </c>
    </row>
    <row r="11851" spans="1:8" ht="29" x14ac:dyDescent="0.35">
      <c r="A11851" s="4">
        <v>199841</v>
      </c>
      <c r="B11851" s="1">
        <v>45279</v>
      </c>
      <c r="C11851" s="2">
        <v>0.70425925925925925</v>
      </c>
      <c r="D11851" s="3" t="s">
        <v>10412</v>
      </c>
      <c r="E11851" s="3" t="s">
        <v>50859</v>
      </c>
      <c r="F11851" s="3" t="s">
        <v>50856</v>
      </c>
      <c r="G11851" s="3" t="s">
        <v>50857</v>
      </c>
      <c r="H11851" s="3" t="s">
        <v>50858</v>
      </c>
    </row>
    <row r="11852" spans="1:8" ht="43.5" x14ac:dyDescent="0.35">
      <c r="A11852" s="4">
        <v>205659</v>
      </c>
      <c r="B11852" s="1">
        <v>45279</v>
      </c>
      <c r="C11852" s="2">
        <v>0.70532407407407405</v>
      </c>
      <c r="D11852" s="3" t="s">
        <v>50860</v>
      </c>
      <c r="E11852" s="3" t="s">
        <v>50862</v>
      </c>
      <c r="F11852" s="3" t="s">
        <v>50861</v>
      </c>
      <c r="G11852" s="3" t="s">
        <v>11449</v>
      </c>
      <c r="H11852" s="3" t="s">
        <v>10746</v>
      </c>
    </row>
    <row r="11853" spans="1:8" ht="43.5" x14ac:dyDescent="0.35">
      <c r="A11853" s="4">
        <v>52381</v>
      </c>
      <c r="B11853" s="1">
        <v>45279</v>
      </c>
      <c r="C11853" s="2">
        <v>0.70767361111111116</v>
      </c>
      <c r="D11853" s="3" t="s">
        <v>10412</v>
      </c>
      <c r="E11853" s="3" t="s">
        <v>50865</v>
      </c>
      <c r="F11853" s="3" t="s">
        <v>50863</v>
      </c>
      <c r="G11853" s="3" t="s">
        <v>50864</v>
      </c>
      <c r="H11853" s="3" t="s">
        <v>12343</v>
      </c>
    </row>
    <row r="11854" spans="1:8" x14ac:dyDescent="0.35">
      <c r="A11854" s="4">
        <v>207262</v>
      </c>
      <c r="B11854" s="1">
        <v>45279</v>
      </c>
      <c r="C11854" s="2">
        <v>0.7102546296296296</v>
      </c>
      <c r="D11854" s="3" t="s">
        <v>15455</v>
      </c>
      <c r="E11854" s="3" t="s">
        <v>304</v>
      </c>
      <c r="F11854" s="3" t="s">
        <v>50866</v>
      </c>
      <c r="G11854" s="3" t="s">
        <v>304</v>
      </c>
      <c r="H11854" s="3" t="s">
        <v>12311</v>
      </c>
    </row>
    <row r="11855" spans="1:8" ht="43.5" x14ac:dyDescent="0.35">
      <c r="A11855" s="4">
        <v>97858</v>
      </c>
      <c r="B11855" s="1">
        <v>45279</v>
      </c>
      <c r="C11855" s="2">
        <v>0.71134259259259258</v>
      </c>
      <c r="D11855" s="3" t="s">
        <v>50867</v>
      </c>
      <c r="E11855" s="3" t="s">
        <v>50870</v>
      </c>
      <c r="F11855" s="3" t="s">
        <v>50868</v>
      </c>
      <c r="G11855" s="3" t="s">
        <v>12011</v>
      </c>
      <c r="H11855" s="3" t="s">
        <v>50869</v>
      </c>
    </row>
    <row r="11856" spans="1:8" ht="29" x14ac:dyDescent="0.35">
      <c r="A11856" s="4">
        <v>53475</v>
      </c>
      <c r="B11856" s="1">
        <v>45279</v>
      </c>
      <c r="C11856" s="2">
        <v>0.71221064814814816</v>
      </c>
      <c r="D11856" s="3" t="s">
        <v>50871</v>
      </c>
      <c r="E11856" s="3" t="s">
        <v>15084</v>
      </c>
      <c r="F11856" s="3" t="s">
        <v>11421</v>
      </c>
      <c r="G11856" s="3" t="s">
        <v>14478</v>
      </c>
      <c r="H11856" s="3" t="s">
        <v>50872</v>
      </c>
    </row>
    <row r="11857" spans="1:8" ht="29" x14ac:dyDescent="0.35">
      <c r="A11857" s="4">
        <v>159404</v>
      </c>
      <c r="B11857" s="1">
        <v>45279</v>
      </c>
      <c r="C11857" s="2">
        <v>0.71550925925925923</v>
      </c>
      <c r="D11857" s="3" t="s">
        <v>10285</v>
      </c>
      <c r="E11857" s="3" t="s">
        <v>50876</v>
      </c>
      <c r="F11857" s="3" t="s">
        <v>50873</v>
      </c>
      <c r="G11857" s="3" t="s">
        <v>50874</v>
      </c>
      <c r="H11857" s="3" t="s">
        <v>50875</v>
      </c>
    </row>
    <row r="11858" spans="1:8" ht="87" x14ac:dyDescent="0.35">
      <c r="A11858" s="4">
        <v>36557</v>
      </c>
      <c r="B11858" s="1">
        <v>45279</v>
      </c>
      <c r="C11858" s="2">
        <v>0.71596064814814808</v>
      </c>
      <c r="D11858" s="3" t="s">
        <v>1702</v>
      </c>
      <c r="E11858" s="3" t="s">
        <v>50879</v>
      </c>
      <c r="F11858" s="3" t="s">
        <v>50877</v>
      </c>
      <c r="G11858" s="3" t="s">
        <v>12009</v>
      </c>
      <c r="H11858" s="3" t="s">
        <v>50878</v>
      </c>
    </row>
    <row r="11859" spans="1:8" ht="29" x14ac:dyDescent="0.35">
      <c r="A11859" s="4">
        <v>60548</v>
      </c>
      <c r="B11859" s="1">
        <v>45279</v>
      </c>
      <c r="C11859" s="2">
        <v>0.71871527777777777</v>
      </c>
      <c r="D11859" s="3" t="s">
        <v>10412</v>
      </c>
      <c r="E11859" s="3" t="s">
        <v>50881</v>
      </c>
      <c r="F11859" s="3" t="s">
        <v>1973</v>
      </c>
      <c r="G11859" s="3" t="s">
        <v>14247</v>
      </c>
      <c r="H11859" s="3" t="s">
        <v>50880</v>
      </c>
    </row>
    <row r="11860" spans="1:8" ht="43.5" x14ac:dyDescent="0.35">
      <c r="A11860" s="4">
        <v>211669</v>
      </c>
      <c r="B11860" s="1">
        <v>45279</v>
      </c>
      <c r="C11860" s="2">
        <v>0.76484953703703706</v>
      </c>
      <c r="D11860" s="3" t="s">
        <v>50882</v>
      </c>
      <c r="E11860" s="3" t="s">
        <v>50886</v>
      </c>
      <c r="F11860" s="3" t="s">
        <v>50883</v>
      </c>
      <c r="G11860" s="3" t="s">
        <v>50884</v>
      </c>
      <c r="H11860" s="3" t="s">
        <v>50885</v>
      </c>
    </row>
    <row r="11861" spans="1:8" ht="72.5" x14ac:dyDescent="0.35">
      <c r="A11861" s="4">
        <v>171462</v>
      </c>
      <c r="B11861" s="1">
        <v>45279</v>
      </c>
      <c r="C11861" s="2">
        <v>0.77357638888888891</v>
      </c>
      <c r="D11861" s="3" t="s">
        <v>50887</v>
      </c>
      <c r="E11861" s="3" t="s">
        <v>50891</v>
      </c>
      <c r="F11861" s="3" t="s">
        <v>50888</v>
      </c>
      <c r="G11861" s="3" t="s">
        <v>50889</v>
      </c>
      <c r="H11861" s="3" t="s">
        <v>50890</v>
      </c>
    </row>
    <row r="11862" spans="1:8" ht="43.5" x14ac:dyDescent="0.35">
      <c r="A11862" s="4">
        <v>211670</v>
      </c>
      <c r="B11862" s="1">
        <v>45279</v>
      </c>
      <c r="C11862" s="2">
        <v>0.77756944444444442</v>
      </c>
      <c r="D11862" s="3" t="s">
        <v>50892</v>
      </c>
      <c r="E11862" s="3" t="s">
        <v>50896</v>
      </c>
      <c r="F11862" s="3" t="s">
        <v>50893</v>
      </c>
      <c r="G11862" s="3" t="s">
        <v>50894</v>
      </c>
      <c r="H11862" s="3" t="s">
        <v>50895</v>
      </c>
    </row>
    <row r="11863" spans="1:8" ht="87" x14ac:dyDescent="0.35">
      <c r="A11863" s="4">
        <v>194522</v>
      </c>
      <c r="B11863" s="1">
        <v>45279</v>
      </c>
      <c r="C11863" s="2">
        <v>0.78349537037037031</v>
      </c>
      <c r="D11863" s="3" t="s">
        <v>50897</v>
      </c>
      <c r="E11863" s="3" t="s">
        <v>50901</v>
      </c>
      <c r="F11863" s="3" t="s">
        <v>50898</v>
      </c>
      <c r="G11863" s="3" t="s">
        <v>50899</v>
      </c>
      <c r="H11863" s="3" t="s">
        <v>50900</v>
      </c>
    </row>
    <row r="11864" spans="1:8" ht="43.5" x14ac:dyDescent="0.35">
      <c r="A11864" s="4">
        <v>50362</v>
      </c>
      <c r="B11864" s="1">
        <v>45280</v>
      </c>
      <c r="C11864" s="2">
        <v>0.3240972222222222</v>
      </c>
      <c r="D11864" s="3" t="s">
        <v>1473</v>
      </c>
      <c r="E11864" s="3" t="s">
        <v>39735</v>
      </c>
      <c r="F11864" s="3" t="s">
        <v>50902</v>
      </c>
      <c r="G11864" s="3" t="s">
        <v>39735</v>
      </c>
      <c r="H11864" s="3" t="s">
        <v>6842</v>
      </c>
    </row>
    <row r="11865" spans="1:8" ht="43.5" x14ac:dyDescent="0.35">
      <c r="A11865" s="4">
        <v>103804</v>
      </c>
      <c r="B11865" s="1">
        <v>45280</v>
      </c>
      <c r="C11865" s="2">
        <v>0.33075231481481482</v>
      </c>
      <c r="D11865" s="3" t="s">
        <v>1288</v>
      </c>
      <c r="E11865" s="3" t="s">
        <v>13642</v>
      </c>
      <c r="F11865" s="3" t="s">
        <v>50903</v>
      </c>
      <c r="G11865" s="3" t="s">
        <v>11886</v>
      </c>
      <c r="H11865" s="3" t="s">
        <v>50904</v>
      </c>
    </row>
    <row r="11866" spans="1:8" x14ac:dyDescent="0.35">
      <c r="A11866" s="4">
        <v>50875</v>
      </c>
      <c r="B11866" s="1">
        <v>45280</v>
      </c>
      <c r="C11866" s="2">
        <v>0.33293981481481483</v>
      </c>
      <c r="D11866" s="3" t="s">
        <v>1288</v>
      </c>
      <c r="E11866" s="3" t="s">
        <v>50906</v>
      </c>
      <c r="F11866" s="3" t="s">
        <v>50905</v>
      </c>
      <c r="G11866" s="3" t="s">
        <v>12242</v>
      </c>
      <c r="H11866" s="3" t="s">
        <v>13222</v>
      </c>
    </row>
    <row r="11867" spans="1:8" ht="43.5" x14ac:dyDescent="0.35">
      <c r="A11867" s="4">
        <v>148713</v>
      </c>
      <c r="B11867" s="1">
        <v>45280</v>
      </c>
      <c r="C11867" s="2">
        <v>0.33495370370370375</v>
      </c>
      <c r="D11867" s="3" t="s">
        <v>1288</v>
      </c>
      <c r="E11867" s="3" t="s">
        <v>50908</v>
      </c>
      <c r="F11867" s="3" t="s">
        <v>50907</v>
      </c>
      <c r="G11867" s="3" t="s">
        <v>12262</v>
      </c>
      <c r="H11867" s="3" t="s">
        <v>12641</v>
      </c>
    </row>
    <row r="11868" spans="1:8" ht="58" x14ac:dyDescent="0.35">
      <c r="A11868" s="4">
        <v>49157</v>
      </c>
      <c r="B11868" s="1">
        <v>45280</v>
      </c>
      <c r="C11868" s="2">
        <v>0.33719907407407407</v>
      </c>
      <c r="D11868" s="3" t="s">
        <v>985</v>
      </c>
      <c r="E11868" s="3" t="s">
        <v>50910</v>
      </c>
      <c r="F11868" s="3" t="s">
        <v>50909</v>
      </c>
      <c r="G11868" s="3" t="s">
        <v>12262</v>
      </c>
      <c r="H11868" s="3" t="s">
        <v>11764</v>
      </c>
    </row>
    <row r="11869" spans="1:8" ht="29" x14ac:dyDescent="0.35">
      <c r="A11869" s="4">
        <v>24587</v>
      </c>
      <c r="B11869" s="1">
        <v>45280</v>
      </c>
      <c r="C11869" s="2">
        <v>0.34118055555555554</v>
      </c>
      <c r="D11869" s="3" t="s">
        <v>1288</v>
      </c>
      <c r="E11869" s="3" t="s">
        <v>50913</v>
      </c>
      <c r="F11869" s="3" t="s">
        <v>50911</v>
      </c>
      <c r="G11869" s="3" t="s">
        <v>11882</v>
      </c>
      <c r="H11869" s="3" t="s">
        <v>50912</v>
      </c>
    </row>
    <row r="11870" spans="1:8" ht="29" x14ac:dyDescent="0.35">
      <c r="A11870" s="4">
        <v>40503</v>
      </c>
      <c r="B11870" s="1">
        <v>45280</v>
      </c>
      <c r="C11870" s="2">
        <v>0.34376157407407404</v>
      </c>
      <c r="D11870" s="3" t="s">
        <v>1288</v>
      </c>
      <c r="E11870" s="3" t="s">
        <v>12110</v>
      </c>
      <c r="F11870" s="3" t="s">
        <v>50914</v>
      </c>
      <c r="G11870" s="3" t="s">
        <v>11924</v>
      </c>
      <c r="H11870" s="3" t="s">
        <v>50915</v>
      </c>
    </row>
    <row r="11871" spans="1:8" x14ac:dyDescent="0.35">
      <c r="A11871" s="4">
        <v>203683</v>
      </c>
      <c r="B11871" s="1">
        <v>45280</v>
      </c>
      <c r="C11871" s="2">
        <v>0.34574074074074074</v>
      </c>
      <c r="D11871" s="3" t="s">
        <v>50916</v>
      </c>
      <c r="E11871" s="3" t="s">
        <v>12607</v>
      </c>
      <c r="F11871" s="3" t="s">
        <v>12780</v>
      </c>
      <c r="G11871" s="3" t="s">
        <v>13726</v>
      </c>
      <c r="H11871" s="3" t="s">
        <v>50917</v>
      </c>
    </row>
    <row r="11872" spans="1:8" ht="43.5" x14ac:dyDescent="0.35">
      <c r="A11872" s="4">
        <v>15930</v>
      </c>
      <c r="B11872" s="1">
        <v>45280</v>
      </c>
      <c r="C11872" s="2">
        <v>0.34756944444444443</v>
      </c>
      <c r="D11872" s="3" t="s">
        <v>1288</v>
      </c>
      <c r="E11872" s="3" t="s">
        <v>50920</v>
      </c>
      <c r="F11872" s="3" t="s">
        <v>50918</v>
      </c>
      <c r="G11872" s="3" t="s">
        <v>11856</v>
      </c>
      <c r="H11872" s="3" t="s">
        <v>50919</v>
      </c>
    </row>
    <row r="11873" spans="1:8" ht="58" x14ac:dyDescent="0.35">
      <c r="A11873" s="4">
        <v>50815</v>
      </c>
      <c r="B11873" s="1">
        <v>45280</v>
      </c>
      <c r="C11873" s="2">
        <v>0.34943287037037035</v>
      </c>
      <c r="D11873" s="3" t="s">
        <v>50921</v>
      </c>
      <c r="E11873" s="3" t="s">
        <v>34259</v>
      </c>
      <c r="F11873" s="3" t="s">
        <v>50922</v>
      </c>
      <c r="G11873" s="3" t="s">
        <v>11707</v>
      </c>
      <c r="H11873" s="3" t="s">
        <v>50923</v>
      </c>
    </row>
    <row r="11874" spans="1:8" x14ac:dyDescent="0.35">
      <c r="A11874" s="4">
        <v>195753</v>
      </c>
      <c r="B11874" s="1">
        <v>45280</v>
      </c>
      <c r="C11874" s="2">
        <v>0.35065972222222225</v>
      </c>
      <c r="D11874" s="3" t="s">
        <v>12321</v>
      </c>
      <c r="E11874" s="3" t="s">
        <v>12789</v>
      </c>
      <c r="F11874" s="3" t="s">
        <v>12480</v>
      </c>
      <c r="G11874" s="3" t="s">
        <v>12789</v>
      </c>
      <c r="H11874" s="3" t="s">
        <v>12453</v>
      </c>
    </row>
    <row r="11875" spans="1:8" ht="29" x14ac:dyDescent="0.35">
      <c r="A11875" s="4">
        <v>44928</v>
      </c>
      <c r="B11875" s="1">
        <v>45280</v>
      </c>
      <c r="C11875" s="2">
        <v>0.35390046296296296</v>
      </c>
      <c r="D11875" s="3" t="s">
        <v>1702</v>
      </c>
      <c r="E11875" s="3" t="s">
        <v>13674</v>
      </c>
      <c r="F11875" s="3" t="s">
        <v>50924</v>
      </c>
      <c r="G11875" s="3" t="s">
        <v>12515</v>
      </c>
      <c r="H11875" s="3" t="s">
        <v>10368</v>
      </c>
    </row>
    <row r="11876" spans="1:8" ht="43.5" x14ac:dyDescent="0.35">
      <c r="A11876" s="4">
        <v>61894</v>
      </c>
      <c r="B11876" s="1">
        <v>45280</v>
      </c>
      <c r="C11876" s="2">
        <v>0.35515046296296293</v>
      </c>
      <c r="D11876" s="3" t="s">
        <v>985</v>
      </c>
      <c r="E11876" s="3" t="s">
        <v>16199</v>
      </c>
      <c r="F11876" s="3" t="s">
        <v>50925</v>
      </c>
      <c r="G11876" s="3" t="s">
        <v>104</v>
      </c>
      <c r="H11876" s="3" t="s">
        <v>50926</v>
      </c>
    </row>
    <row r="11877" spans="1:8" ht="29" x14ac:dyDescent="0.35">
      <c r="A11877" s="4">
        <v>42914</v>
      </c>
      <c r="B11877" s="1">
        <v>45280</v>
      </c>
      <c r="C11877" s="2">
        <v>0.3567939814814815</v>
      </c>
      <c r="D11877" s="3" t="s">
        <v>50927</v>
      </c>
      <c r="E11877" s="3" t="s">
        <v>16210</v>
      </c>
      <c r="F11877" s="3" t="s">
        <v>50928</v>
      </c>
      <c r="G11877" s="3" t="s">
        <v>12527</v>
      </c>
      <c r="H11877" s="3" t="s">
        <v>11186</v>
      </c>
    </row>
    <row r="11878" spans="1:8" ht="43.5" x14ac:dyDescent="0.35">
      <c r="A11878" s="4">
        <v>44161</v>
      </c>
      <c r="B11878" s="1">
        <v>45280</v>
      </c>
      <c r="C11878" s="2">
        <v>0.35799768518518515</v>
      </c>
      <c r="D11878" s="3" t="s">
        <v>985</v>
      </c>
      <c r="E11878" s="3" t="s">
        <v>13176</v>
      </c>
      <c r="F11878" s="3" t="s">
        <v>50929</v>
      </c>
      <c r="G11878" s="3" t="s">
        <v>10952</v>
      </c>
      <c r="H11878" s="3" t="s">
        <v>10340</v>
      </c>
    </row>
    <row r="11879" spans="1:8" ht="29" x14ac:dyDescent="0.35">
      <c r="A11879" s="4">
        <v>81581</v>
      </c>
      <c r="B11879" s="1">
        <v>45280</v>
      </c>
      <c r="C11879" s="2">
        <v>0.35995370370370372</v>
      </c>
      <c r="D11879" s="3" t="s">
        <v>985</v>
      </c>
      <c r="E11879" s="3" t="s">
        <v>11459</v>
      </c>
      <c r="F11879" s="3" t="s">
        <v>50930</v>
      </c>
      <c r="G11879" s="3" t="s">
        <v>104</v>
      </c>
      <c r="H11879" s="3" t="s">
        <v>4190</v>
      </c>
    </row>
    <row r="11880" spans="1:8" ht="116" x14ac:dyDescent="0.35">
      <c r="A11880" s="4">
        <v>152535</v>
      </c>
      <c r="B11880" s="1">
        <v>45280</v>
      </c>
      <c r="C11880" s="2">
        <v>0.36210648148148145</v>
      </c>
      <c r="D11880" s="3" t="s">
        <v>50931</v>
      </c>
      <c r="E11880" s="3" t="s">
        <v>50935</v>
      </c>
      <c r="F11880" s="3" t="s">
        <v>50932</v>
      </c>
      <c r="G11880" s="3" t="s">
        <v>50933</v>
      </c>
      <c r="H11880" s="3" t="s">
        <v>50934</v>
      </c>
    </row>
    <row r="11881" spans="1:8" x14ac:dyDescent="0.35">
      <c r="A11881" s="4">
        <v>124581</v>
      </c>
      <c r="B11881" s="1">
        <v>45280</v>
      </c>
      <c r="C11881" s="2">
        <v>0.36385416666666665</v>
      </c>
      <c r="D11881" s="3" t="s">
        <v>50936</v>
      </c>
      <c r="E11881" s="3" t="s">
        <v>50939</v>
      </c>
      <c r="F11881" s="3" t="s">
        <v>50937</v>
      </c>
      <c r="G11881" s="3" t="s">
        <v>12662</v>
      </c>
      <c r="H11881" s="3" t="s">
        <v>50938</v>
      </c>
    </row>
    <row r="11882" spans="1:8" x14ac:dyDescent="0.35">
      <c r="A11882" s="4">
        <v>45952</v>
      </c>
      <c r="B11882" s="1">
        <v>45280</v>
      </c>
      <c r="C11882" s="2">
        <v>0.36575231481481479</v>
      </c>
      <c r="D11882" s="3" t="s">
        <v>12833</v>
      </c>
      <c r="E11882" s="3" t="s">
        <v>11911</v>
      </c>
      <c r="F11882" s="3" t="s">
        <v>12830</v>
      </c>
      <c r="G11882" s="3" t="s">
        <v>11889</v>
      </c>
      <c r="H11882" s="3" t="s">
        <v>10659</v>
      </c>
    </row>
    <row r="11883" spans="1:8" x14ac:dyDescent="0.35">
      <c r="A11883" s="4">
        <v>104580</v>
      </c>
      <c r="B11883" s="1">
        <v>45280</v>
      </c>
      <c r="C11883" s="2">
        <v>0.36581018518518515</v>
      </c>
      <c r="D11883" s="3" t="s">
        <v>50940</v>
      </c>
      <c r="E11883" s="3" t="s">
        <v>50940</v>
      </c>
      <c r="F11883" s="3" t="s">
        <v>11114</v>
      </c>
      <c r="G11883" s="3" t="s">
        <v>50940</v>
      </c>
      <c r="H11883" s="3" t="s">
        <v>10265</v>
      </c>
    </row>
    <row r="11884" spans="1:8" ht="58" x14ac:dyDescent="0.35">
      <c r="A11884" s="4">
        <v>41526</v>
      </c>
      <c r="B11884" s="1">
        <v>45280</v>
      </c>
      <c r="C11884" s="2">
        <v>0.3667361111111111</v>
      </c>
      <c r="D11884" s="3" t="s">
        <v>50941</v>
      </c>
      <c r="E11884" s="3" t="s">
        <v>16196</v>
      </c>
      <c r="F11884" s="3" t="s">
        <v>50942</v>
      </c>
      <c r="G11884" s="3" t="s">
        <v>10408</v>
      </c>
      <c r="H11884" s="3" t="s">
        <v>50943</v>
      </c>
    </row>
    <row r="11885" spans="1:8" x14ac:dyDescent="0.35">
      <c r="A11885" s="4">
        <v>85090</v>
      </c>
      <c r="B11885" s="1">
        <v>45280</v>
      </c>
      <c r="C11885" s="2">
        <v>0.3696875</v>
      </c>
      <c r="D11885" s="3" t="s">
        <v>1702</v>
      </c>
      <c r="E11885" s="3" t="s">
        <v>50946</v>
      </c>
      <c r="F11885" s="3" t="s">
        <v>50944</v>
      </c>
      <c r="G11885" s="3" t="s">
        <v>12346</v>
      </c>
      <c r="H11885" s="3" t="s">
        <v>50945</v>
      </c>
    </row>
    <row r="11886" spans="1:8" ht="159.5" x14ac:dyDescent="0.35">
      <c r="A11886" s="4">
        <v>44943</v>
      </c>
      <c r="B11886" s="1">
        <v>45280</v>
      </c>
      <c r="C11886" s="2">
        <v>0.3700694444444444</v>
      </c>
      <c r="D11886" s="3" t="s">
        <v>167</v>
      </c>
      <c r="E11886" s="3" t="s">
        <v>50948</v>
      </c>
      <c r="F11886" s="3" t="s">
        <v>50947</v>
      </c>
      <c r="G11886" s="3" t="s">
        <v>50948</v>
      </c>
      <c r="H11886" s="3" t="s">
        <v>50949</v>
      </c>
    </row>
    <row r="11887" spans="1:8" ht="58" x14ac:dyDescent="0.35">
      <c r="A11887" s="4">
        <v>49963</v>
      </c>
      <c r="B11887" s="1">
        <v>45280</v>
      </c>
      <c r="C11887" s="2">
        <v>0.37192129629629633</v>
      </c>
      <c r="D11887" s="3" t="s">
        <v>47929</v>
      </c>
      <c r="E11887" s="3" t="s">
        <v>15452</v>
      </c>
      <c r="F11887" s="3" t="s">
        <v>50950</v>
      </c>
      <c r="G11887" s="3" t="s">
        <v>14121</v>
      </c>
      <c r="H11887" s="3" t="s">
        <v>47932</v>
      </c>
    </row>
    <row r="11888" spans="1:8" ht="29" x14ac:dyDescent="0.35">
      <c r="A11888" s="4">
        <v>6507</v>
      </c>
      <c r="B11888" s="1">
        <v>45280</v>
      </c>
      <c r="C11888" s="2">
        <v>0.3746990740740741</v>
      </c>
      <c r="D11888" s="3" t="s">
        <v>1473</v>
      </c>
      <c r="E11888" s="3" t="s">
        <v>19562</v>
      </c>
      <c r="F11888" s="3" t="s">
        <v>50902</v>
      </c>
      <c r="G11888" s="3" t="s">
        <v>19562</v>
      </c>
      <c r="H11888" s="3" t="s">
        <v>6842</v>
      </c>
    </row>
    <row r="11889" spans="1:8" x14ac:dyDescent="0.35">
      <c r="A11889" s="4">
        <v>45710</v>
      </c>
      <c r="B11889" s="1">
        <v>45280</v>
      </c>
      <c r="C11889" s="2">
        <v>0.37533564814814818</v>
      </c>
      <c r="D11889" s="3" t="s">
        <v>10317</v>
      </c>
      <c r="E11889" s="3" t="s">
        <v>12560</v>
      </c>
      <c r="F11889" s="3" t="s">
        <v>12830</v>
      </c>
      <c r="G11889" s="3" t="s">
        <v>12560</v>
      </c>
      <c r="H11889" s="3" t="s">
        <v>13626</v>
      </c>
    </row>
    <row r="11890" spans="1:8" ht="43.5" x14ac:dyDescent="0.35">
      <c r="A11890" s="4">
        <v>73605</v>
      </c>
      <c r="B11890" s="1">
        <v>45280</v>
      </c>
      <c r="C11890" s="2">
        <v>0.37652777777777779</v>
      </c>
      <c r="D11890" s="3" t="s">
        <v>1702</v>
      </c>
      <c r="E11890" s="3" t="s">
        <v>50954</v>
      </c>
      <c r="F11890" s="3" t="s">
        <v>50951</v>
      </c>
      <c r="G11890" s="3" t="s">
        <v>50952</v>
      </c>
      <c r="H11890" s="3" t="s">
        <v>50953</v>
      </c>
    </row>
    <row r="11891" spans="1:8" ht="43.5" x14ac:dyDescent="0.35">
      <c r="A11891" s="4">
        <v>10422</v>
      </c>
      <c r="B11891" s="1">
        <v>45280</v>
      </c>
      <c r="C11891" s="2">
        <v>0.3772685185185185</v>
      </c>
      <c r="D11891" s="3" t="s">
        <v>15582</v>
      </c>
      <c r="E11891" s="3" t="s">
        <v>15776</v>
      </c>
      <c r="F11891" s="3" t="s">
        <v>50955</v>
      </c>
      <c r="G11891" s="3" t="s">
        <v>104</v>
      </c>
      <c r="H11891" s="3" t="s">
        <v>43804</v>
      </c>
    </row>
    <row r="11892" spans="1:8" ht="29" x14ac:dyDescent="0.35">
      <c r="A11892" s="4">
        <v>119453</v>
      </c>
      <c r="B11892" s="1">
        <v>45280</v>
      </c>
      <c r="C11892" s="2">
        <v>0.37829861111111113</v>
      </c>
      <c r="D11892" s="3" t="s">
        <v>50956</v>
      </c>
      <c r="E11892" s="3" t="s">
        <v>50958</v>
      </c>
      <c r="F11892" s="3" t="s">
        <v>50957</v>
      </c>
      <c r="G11892" s="3" t="s">
        <v>50958</v>
      </c>
      <c r="H11892" s="3" t="s">
        <v>50959</v>
      </c>
    </row>
    <row r="11893" spans="1:8" x14ac:dyDescent="0.35">
      <c r="A11893" s="4">
        <v>46788</v>
      </c>
      <c r="B11893" s="1">
        <v>45280</v>
      </c>
      <c r="C11893" s="2">
        <v>0.37997685185185182</v>
      </c>
      <c r="D11893" s="3" t="s">
        <v>12833</v>
      </c>
      <c r="E11893" s="3" t="s">
        <v>12584</v>
      </c>
      <c r="F11893" s="3" t="s">
        <v>13717</v>
      </c>
      <c r="G11893" s="3" t="s">
        <v>12584</v>
      </c>
      <c r="H11893" s="3" t="s">
        <v>13626</v>
      </c>
    </row>
    <row r="11894" spans="1:8" ht="43.5" x14ac:dyDescent="0.35">
      <c r="A11894" s="4">
        <v>51324</v>
      </c>
      <c r="B11894" s="1">
        <v>45280</v>
      </c>
      <c r="C11894" s="2">
        <v>0.38203703703703701</v>
      </c>
      <c r="D11894" s="3" t="s">
        <v>50960</v>
      </c>
      <c r="E11894" s="3" t="s">
        <v>50963</v>
      </c>
      <c r="F11894" s="3" t="s">
        <v>50961</v>
      </c>
      <c r="G11894" s="3" t="s">
        <v>10857</v>
      </c>
      <c r="H11894" s="3" t="s">
        <v>50962</v>
      </c>
    </row>
    <row r="11895" spans="1:8" ht="87" x14ac:dyDescent="0.35">
      <c r="A11895" s="4">
        <v>43302</v>
      </c>
      <c r="B11895" s="1">
        <v>45280</v>
      </c>
      <c r="C11895" s="2">
        <v>0.3825115740740741</v>
      </c>
      <c r="D11895" s="3" t="s">
        <v>12912</v>
      </c>
      <c r="E11895" s="3" t="s">
        <v>50966</v>
      </c>
      <c r="F11895" s="3" t="s">
        <v>50964</v>
      </c>
      <c r="G11895" s="3" t="s">
        <v>22507</v>
      </c>
      <c r="H11895" s="3" t="s">
        <v>50965</v>
      </c>
    </row>
    <row r="11896" spans="1:8" ht="58" x14ac:dyDescent="0.35">
      <c r="A11896" s="4">
        <v>22564</v>
      </c>
      <c r="B11896" s="1">
        <v>45280</v>
      </c>
      <c r="C11896" s="2">
        <v>0.38383101851851853</v>
      </c>
      <c r="D11896" s="3" t="s">
        <v>50967</v>
      </c>
      <c r="E11896" s="3" t="s">
        <v>12456</v>
      </c>
      <c r="F11896" s="3" t="s">
        <v>50968</v>
      </c>
      <c r="G11896" s="3" t="s">
        <v>50969</v>
      </c>
      <c r="H11896" s="3" t="s">
        <v>50970</v>
      </c>
    </row>
    <row r="11897" spans="1:8" ht="232" x14ac:dyDescent="0.35">
      <c r="A11897" s="4">
        <v>177011</v>
      </c>
      <c r="B11897" s="1">
        <v>45280</v>
      </c>
      <c r="C11897" s="2">
        <v>0.38491898148148151</v>
      </c>
      <c r="D11897" s="3" t="s">
        <v>50971</v>
      </c>
      <c r="E11897" s="3" t="s">
        <v>50975</v>
      </c>
      <c r="F11897" s="3" t="s">
        <v>50972</v>
      </c>
      <c r="G11897" s="3" t="s">
        <v>50973</v>
      </c>
      <c r="H11897" s="3" t="s">
        <v>50974</v>
      </c>
    </row>
    <row r="11898" spans="1:8" ht="58" x14ac:dyDescent="0.35">
      <c r="A11898" s="4">
        <v>46748</v>
      </c>
      <c r="B11898" s="1">
        <v>45280</v>
      </c>
      <c r="C11898" s="2">
        <v>0.38628472222222227</v>
      </c>
      <c r="D11898" s="3" t="s">
        <v>50976</v>
      </c>
      <c r="E11898" s="3" t="s">
        <v>50980</v>
      </c>
      <c r="F11898" s="3" t="s">
        <v>50977</v>
      </c>
      <c r="G11898" s="3" t="s">
        <v>50978</v>
      </c>
      <c r="H11898" s="3" t="s">
        <v>50979</v>
      </c>
    </row>
    <row r="11899" spans="1:8" ht="58" x14ac:dyDescent="0.35">
      <c r="A11899" s="4">
        <v>46520</v>
      </c>
      <c r="B11899" s="1">
        <v>45280</v>
      </c>
      <c r="C11899" s="2">
        <v>0.38790509259259259</v>
      </c>
      <c r="D11899" s="3" t="s">
        <v>50981</v>
      </c>
      <c r="E11899" s="3" t="s">
        <v>42953</v>
      </c>
      <c r="F11899" s="3" t="s">
        <v>50982</v>
      </c>
      <c r="G11899" s="3" t="s">
        <v>11890</v>
      </c>
      <c r="H11899" s="3" t="s">
        <v>50983</v>
      </c>
    </row>
    <row r="11900" spans="1:8" ht="58" x14ac:dyDescent="0.35">
      <c r="A11900" s="4">
        <v>50732</v>
      </c>
      <c r="B11900" s="1">
        <v>45280</v>
      </c>
      <c r="C11900" s="2">
        <v>0.39056712962962964</v>
      </c>
      <c r="D11900" s="3" t="s">
        <v>985</v>
      </c>
      <c r="E11900" s="3" t="s">
        <v>15744</v>
      </c>
      <c r="F11900" s="3" t="s">
        <v>50984</v>
      </c>
      <c r="G11900" s="3" t="s">
        <v>50985</v>
      </c>
      <c r="H11900" s="3" t="s">
        <v>50986</v>
      </c>
    </row>
    <row r="11901" spans="1:8" ht="58" x14ac:dyDescent="0.35">
      <c r="A11901" s="4">
        <v>43342</v>
      </c>
      <c r="B11901" s="1">
        <v>45280</v>
      </c>
      <c r="C11901" s="2">
        <v>0.39281250000000001</v>
      </c>
      <c r="D11901" s="3" t="s">
        <v>1702</v>
      </c>
      <c r="E11901" s="3" t="s">
        <v>50988</v>
      </c>
      <c r="F11901" s="3" t="s">
        <v>50987</v>
      </c>
      <c r="G11901" s="3" t="s">
        <v>11826</v>
      </c>
      <c r="H11901" s="3" t="s">
        <v>13770</v>
      </c>
    </row>
    <row r="11902" spans="1:8" ht="58" x14ac:dyDescent="0.35">
      <c r="A11902" s="4">
        <v>211293</v>
      </c>
      <c r="B11902" s="1">
        <v>45280</v>
      </c>
      <c r="C11902" s="2">
        <v>0.39315972222222223</v>
      </c>
      <c r="D11902" s="3" t="s">
        <v>50989</v>
      </c>
      <c r="E11902" s="3" t="s">
        <v>50989</v>
      </c>
      <c r="F11902" s="3" t="s">
        <v>50990</v>
      </c>
      <c r="G11902" s="3" t="s">
        <v>50989</v>
      </c>
      <c r="H11902" s="3" t="s">
        <v>10545</v>
      </c>
    </row>
    <row r="11903" spans="1:8" x14ac:dyDescent="0.35">
      <c r="A11903" s="4">
        <v>52011</v>
      </c>
      <c r="B11903" s="1">
        <v>45280</v>
      </c>
      <c r="C11903" s="2">
        <v>0.39542824074074073</v>
      </c>
      <c r="D11903" s="3" t="s">
        <v>1702</v>
      </c>
      <c r="E11903" s="3" t="s">
        <v>50992</v>
      </c>
      <c r="F11903" s="3" t="s">
        <v>50991</v>
      </c>
      <c r="G11903" s="3" t="s">
        <v>12544</v>
      </c>
      <c r="H11903" s="3" t="s">
        <v>11750</v>
      </c>
    </row>
    <row r="11904" spans="1:8" ht="58" x14ac:dyDescent="0.35">
      <c r="A11904" s="4">
        <v>25614</v>
      </c>
      <c r="B11904" s="1">
        <v>45280</v>
      </c>
      <c r="C11904" s="2">
        <v>0.39612268518518517</v>
      </c>
      <c r="D11904" s="3" t="s">
        <v>985</v>
      </c>
      <c r="E11904" s="3" t="s">
        <v>50995</v>
      </c>
      <c r="F11904" s="3" t="s">
        <v>50993</v>
      </c>
      <c r="G11904" s="3" t="s">
        <v>10408</v>
      </c>
      <c r="H11904" s="3" t="s">
        <v>50994</v>
      </c>
    </row>
    <row r="11905" spans="1:8" x14ac:dyDescent="0.35">
      <c r="A11905" s="4">
        <v>5018</v>
      </c>
      <c r="B11905" s="1">
        <v>45280</v>
      </c>
      <c r="C11905" s="2">
        <v>0.3999537037037037</v>
      </c>
      <c r="D11905" s="3" t="s">
        <v>50996</v>
      </c>
      <c r="E11905" s="3" t="s">
        <v>50996</v>
      </c>
      <c r="F11905" s="3" t="s">
        <v>10571</v>
      </c>
      <c r="G11905" s="3" t="s">
        <v>50996</v>
      </c>
      <c r="H11905" s="3" t="s">
        <v>12032</v>
      </c>
    </row>
    <row r="11906" spans="1:8" x14ac:dyDescent="0.35">
      <c r="A11906" s="4">
        <v>46446</v>
      </c>
      <c r="B11906" s="1">
        <v>45280</v>
      </c>
      <c r="C11906" s="2">
        <v>0.40011574074074074</v>
      </c>
      <c r="D11906" s="3" t="s">
        <v>50997</v>
      </c>
      <c r="E11906" s="3" t="s">
        <v>51000</v>
      </c>
      <c r="F11906" s="3" t="s">
        <v>50998</v>
      </c>
      <c r="G11906" s="3" t="s">
        <v>12252</v>
      </c>
      <c r="H11906" s="3" t="s">
        <v>50999</v>
      </c>
    </row>
    <row r="11907" spans="1:8" x14ac:dyDescent="0.35">
      <c r="A11907" s="4">
        <v>4056</v>
      </c>
      <c r="B11907" s="1">
        <v>45280</v>
      </c>
      <c r="C11907" s="2">
        <v>0.40130787037037036</v>
      </c>
      <c r="D11907" s="3" t="s">
        <v>12833</v>
      </c>
      <c r="E11907" s="3" t="s">
        <v>51001</v>
      </c>
      <c r="F11907" s="3" t="s">
        <v>12281</v>
      </c>
      <c r="G11907" s="3" t="s">
        <v>51001</v>
      </c>
      <c r="H11907" s="3" t="s">
        <v>13626</v>
      </c>
    </row>
    <row r="11908" spans="1:8" ht="72.5" x14ac:dyDescent="0.35">
      <c r="A11908" s="4">
        <v>53872</v>
      </c>
      <c r="B11908" s="1">
        <v>45280</v>
      </c>
      <c r="C11908" s="2">
        <v>0.40165509259259258</v>
      </c>
      <c r="D11908" s="3" t="s">
        <v>985</v>
      </c>
      <c r="E11908" s="3" t="s">
        <v>51003</v>
      </c>
      <c r="F11908" s="3" t="s">
        <v>51002</v>
      </c>
      <c r="G11908" s="3" t="s">
        <v>104</v>
      </c>
      <c r="H11908" s="3" t="s">
        <v>4190</v>
      </c>
    </row>
    <row r="11909" spans="1:8" ht="29" x14ac:dyDescent="0.35">
      <c r="A11909" s="4">
        <v>117176</v>
      </c>
      <c r="B11909" s="1">
        <v>45280</v>
      </c>
      <c r="C11909" s="2">
        <v>0.40342592592592591</v>
      </c>
      <c r="D11909" s="3" t="s">
        <v>1702</v>
      </c>
      <c r="E11909" s="3" t="s">
        <v>51006</v>
      </c>
      <c r="F11909" s="3" t="s">
        <v>51004</v>
      </c>
      <c r="G11909" s="3" t="s">
        <v>51005</v>
      </c>
      <c r="H11909" s="3" t="s">
        <v>11746</v>
      </c>
    </row>
    <row r="11910" spans="1:8" ht="116" x14ac:dyDescent="0.35">
      <c r="A11910" s="4">
        <v>26659</v>
      </c>
      <c r="B11910" s="1">
        <v>45280</v>
      </c>
      <c r="C11910" s="2">
        <v>0.40384259259259259</v>
      </c>
      <c r="D11910" s="3" t="s">
        <v>51007</v>
      </c>
      <c r="E11910" s="3" t="s">
        <v>51011</v>
      </c>
      <c r="F11910" s="3" t="s">
        <v>51008</v>
      </c>
      <c r="G11910" s="3" t="s">
        <v>51009</v>
      </c>
      <c r="H11910" s="3" t="s">
        <v>51010</v>
      </c>
    </row>
    <row r="11911" spans="1:8" ht="130.5" x14ac:dyDescent="0.35">
      <c r="A11911" s="4">
        <v>166078</v>
      </c>
      <c r="B11911" s="1">
        <v>45280</v>
      </c>
      <c r="C11911" s="2">
        <v>0.4059490740740741</v>
      </c>
      <c r="D11911" s="3" t="s">
        <v>985</v>
      </c>
      <c r="E11911" s="3" t="s">
        <v>51015</v>
      </c>
      <c r="F11911" s="3" t="s">
        <v>51012</v>
      </c>
      <c r="G11911" s="3" t="s">
        <v>51013</v>
      </c>
      <c r="H11911" s="3" t="s">
        <v>51014</v>
      </c>
    </row>
    <row r="11912" spans="1:8" x14ac:dyDescent="0.35">
      <c r="A11912" s="4">
        <v>50868</v>
      </c>
      <c r="B11912" s="1">
        <v>45280</v>
      </c>
      <c r="C11912" s="2">
        <v>0.40949074074074071</v>
      </c>
      <c r="D11912" s="3" t="s">
        <v>12868</v>
      </c>
      <c r="E11912" s="3" t="s">
        <v>12857</v>
      </c>
      <c r="F11912" s="3" t="s">
        <v>12751</v>
      </c>
      <c r="G11912" s="3" t="s">
        <v>12857</v>
      </c>
      <c r="H11912" s="3" t="s">
        <v>10659</v>
      </c>
    </row>
    <row r="11913" spans="1:8" ht="43.5" x14ac:dyDescent="0.35">
      <c r="A11913" s="4">
        <v>98124</v>
      </c>
      <c r="B11913" s="1">
        <v>45280</v>
      </c>
      <c r="C11913" s="2">
        <v>0.40971064814814812</v>
      </c>
      <c r="D11913" s="3" t="s">
        <v>985</v>
      </c>
      <c r="E11913" s="3" t="s">
        <v>15810</v>
      </c>
      <c r="F11913" s="3" t="s">
        <v>51016</v>
      </c>
      <c r="G11913" s="3" t="s">
        <v>15266</v>
      </c>
      <c r="H11913" s="3" t="s">
        <v>51017</v>
      </c>
    </row>
    <row r="11914" spans="1:8" x14ac:dyDescent="0.35">
      <c r="A11914" s="4">
        <v>50868</v>
      </c>
      <c r="B11914" s="1">
        <v>45280</v>
      </c>
      <c r="C11914" s="2">
        <v>0.4098148148148148</v>
      </c>
      <c r="D11914" s="3" t="s">
        <v>12868</v>
      </c>
      <c r="E11914" s="3" t="s">
        <v>12857</v>
      </c>
      <c r="F11914" s="3" t="s">
        <v>12751</v>
      </c>
      <c r="G11914" s="3" t="s">
        <v>12626</v>
      </c>
      <c r="H11914" s="3" t="s">
        <v>10659</v>
      </c>
    </row>
    <row r="11915" spans="1:8" ht="58" x14ac:dyDescent="0.35">
      <c r="A11915" s="4">
        <v>38325</v>
      </c>
      <c r="B11915" s="1">
        <v>45280</v>
      </c>
      <c r="C11915" s="2">
        <v>0.4107986111111111</v>
      </c>
      <c r="D11915" s="3" t="s">
        <v>51018</v>
      </c>
      <c r="E11915" s="3" t="s">
        <v>51020</v>
      </c>
      <c r="F11915" s="3" t="s">
        <v>51019</v>
      </c>
      <c r="G11915" s="3" t="s">
        <v>11859</v>
      </c>
      <c r="H11915" s="3" t="s">
        <v>13541</v>
      </c>
    </row>
    <row r="11916" spans="1:8" ht="29" x14ac:dyDescent="0.35">
      <c r="A11916" s="4">
        <v>35693</v>
      </c>
      <c r="B11916" s="1">
        <v>45280</v>
      </c>
      <c r="C11916" s="2">
        <v>0.41226851851851848</v>
      </c>
      <c r="D11916" s="3" t="s">
        <v>985</v>
      </c>
      <c r="E11916" s="3" t="s">
        <v>14346</v>
      </c>
      <c r="F11916" s="3" t="s">
        <v>51021</v>
      </c>
      <c r="G11916" s="3" t="s">
        <v>104</v>
      </c>
      <c r="H11916" s="3" t="s">
        <v>45190</v>
      </c>
    </row>
    <row r="11917" spans="1:8" ht="87" x14ac:dyDescent="0.35">
      <c r="A11917" s="4">
        <v>180889</v>
      </c>
      <c r="B11917" s="1">
        <v>45280</v>
      </c>
      <c r="C11917" s="2">
        <v>0.41707175925925927</v>
      </c>
      <c r="D11917" s="3" t="s">
        <v>51022</v>
      </c>
      <c r="E11917" s="3" t="s">
        <v>51025</v>
      </c>
      <c r="F11917" s="3" t="s">
        <v>51023</v>
      </c>
      <c r="G11917" s="3" t="s">
        <v>15279</v>
      </c>
      <c r="H11917" s="3" t="s">
        <v>51024</v>
      </c>
    </row>
    <row r="11918" spans="1:8" ht="43.5" x14ac:dyDescent="0.35">
      <c r="A11918" s="4">
        <v>80897</v>
      </c>
      <c r="B11918" s="1">
        <v>45280</v>
      </c>
      <c r="C11918" s="2">
        <v>0.41842592592592592</v>
      </c>
      <c r="D11918" s="3" t="s">
        <v>12733</v>
      </c>
      <c r="E11918" s="3" t="s">
        <v>14604</v>
      </c>
      <c r="F11918" s="3" t="s">
        <v>51026</v>
      </c>
      <c r="G11918" s="3" t="s">
        <v>51027</v>
      </c>
      <c r="H11918" s="3" t="s">
        <v>51028</v>
      </c>
    </row>
    <row r="11919" spans="1:8" ht="159.5" x14ac:dyDescent="0.35">
      <c r="A11919" s="4">
        <v>142219</v>
      </c>
      <c r="B11919" s="1">
        <v>45280</v>
      </c>
      <c r="C11919" s="2">
        <v>0.41849537037037038</v>
      </c>
      <c r="D11919" s="3" t="s">
        <v>985</v>
      </c>
      <c r="E11919" s="3" t="s">
        <v>51031</v>
      </c>
      <c r="F11919" s="3" t="s">
        <v>51029</v>
      </c>
      <c r="G11919" s="3" t="s">
        <v>51030</v>
      </c>
      <c r="H11919" s="3" t="s">
        <v>13105</v>
      </c>
    </row>
    <row r="11920" spans="1:8" ht="159.5" x14ac:dyDescent="0.35">
      <c r="A11920" s="4">
        <v>142219</v>
      </c>
      <c r="B11920" s="1">
        <v>45280</v>
      </c>
      <c r="C11920" s="2">
        <v>0.4186111111111111</v>
      </c>
      <c r="D11920" s="3" t="s">
        <v>985</v>
      </c>
      <c r="E11920" s="3" t="s">
        <v>51031</v>
      </c>
      <c r="F11920" s="3" t="s">
        <v>51029</v>
      </c>
      <c r="G11920" s="3" t="s">
        <v>51030</v>
      </c>
      <c r="H11920" s="3" t="s">
        <v>13105</v>
      </c>
    </row>
    <row r="11921" spans="1:8" ht="58" x14ac:dyDescent="0.35">
      <c r="A11921" s="4">
        <v>175203</v>
      </c>
      <c r="B11921" s="1">
        <v>45280</v>
      </c>
      <c r="C11921" s="2">
        <v>0.41984953703703703</v>
      </c>
      <c r="D11921" s="3" t="s">
        <v>51032</v>
      </c>
      <c r="E11921" s="3" t="s">
        <v>35963</v>
      </c>
      <c r="F11921" s="3" t="s">
        <v>12785</v>
      </c>
      <c r="G11921" s="3" t="s">
        <v>51033</v>
      </c>
      <c r="H11921" s="3" t="s">
        <v>725</v>
      </c>
    </row>
    <row r="11922" spans="1:8" ht="29" x14ac:dyDescent="0.35">
      <c r="A11922" s="4">
        <v>210285</v>
      </c>
      <c r="B11922" s="1">
        <v>45280</v>
      </c>
      <c r="C11922" s="2">
        <v>0.4223958333333333</v>
      </c>
      <c r="D11922" s="3" t="s">
        <v>51034</v>
      </c>
      <c r="E11922" s="3" t="s">
        <v>51037</v>
      </c>
      <c r="F11922" s="3" t="s">
        <v>12751</v>
      </c>
      <c r="G11922" s="3" t="s">
        <v>51035</v>
      </c>
      <c r="H11922" s="3" t="s">
        <v>51036</v>
      </c>
    </row>
    <row r="11923" spans="1:8" ht="43.5" x14ac:dyDescent="0.35">
      <c r="A11923" s="4">
        <v>42456</v>
      </c>
      <c r="B11923" s="1">
        <v>45280</v>
      </c>
      <c r="C11923" s="2">
        <v>0.42489583333333331</v>
      </c>
      <c r="D11923" s="3" t="s">
        <v>985</v>
      </c>
      <c r="E11923" s="3" t="s">
        <v>51041</v>
      </c>
      <c r="F11923" s="3" t="s">
        <v>51038</v>
      </c>
      <c r="G11923" s="3" t="s">
        <v>51039</v>
      </c>
      <c r="H11923" s="3" t="s">
        <v>51040</v>
      </c>
    </row>
    <row r="11924" spans="1:8" x14ac:dyDescent="0.35">
      <c r="A11924" s="4">
        <v>204058</v>
      </c>
      <c r="B11924" s="1">
        <v>45280</v>
      </c>
      <c r="C11924" s="2">
        <v>0.42490740740740746</v>
      </c>
      <c r="D11924" s="3" t="s">
        <v>51042</v>
      </c>
      <c r="E11924" s="3" t="s">
        <v>633</v>
      </c>
      <c r="F11924" s="3" t="s">
        <v>51043</v>
      </c>
      <c r="G11924" s="3" t="s">
        <v>12546</v>
      </c>
      <c r="H11924" s="3" t="s">
        <v>11750</v>
      </c>
    </row>
    <row r="11925" spans="1:8" x14ac:dyDescent="0.35">
      <c r="A11925" s="4">
        <v>204058</v>
      </c>
      <c r="B11925" s="1">
        <v>45280</v>
      </c>
      <c r="C11925" s="2">
        <v>0.42501157407407408</v>
      </c>
      <c r="D11925" s="3" t="s">
        <v>51042</v>
      </c>
      <c r="E11925" s="3" t="s">
        <v>633</v>
      </c>
      <c r="F11925" s="3" t="s">
        <v>51043</v>
      </c>
      <c r="G11925" s="3" t="s">
        <v>12546</v>
      </c>
      <c r="H11925" s="3" t="s">
        <v>11750</v>
      </c>
    </row>
    <row r="11926" spans="1:8" ht="130.5" x14ac:dyDescent="0.35">
      <c r="A11926" s="4">
        <v>149942</v>
      </c>
      <c r="B11926" s="1">
        <v>45280</v>
      </c>
      <c r="C11926" s="2">
        <v>0.42831018518518515</v>
      </c>
      <c r="D11926" s="3" t="s">
        <v>51044</v>
      </c>
      <c r="E11926" s="3" t="s">
        <v>26092</v>
      </c>
      <c r="F11926" s="3" t="s">
        <v>51045</v>
      </c>
      <c r="G11926" s="3" t="s">
        <v>26092</v>
      </c>
      <c r="H11926" s="3" t="s">
        <v>51046</v>
      </c>
    </row>
    <row r="11927" spans="1:8" x14ac:dyDescent="0.35">
      <c r="A11927" s="4">
        <v>58959</v>
      </c>
      <c r="B11927" s="1">
        <v>45280</v>
      </c>
      <c r="C11927" s="2">
        <v>0.42859953703703701</v>
      </c>
      <c r="D11927" s="3" t="s">
        <v>1702</v>
      </c>
      <c r="E11927" s="3" t="s">
        <v>51049</v>
      </c>
      <c r="F11927" s="3" t="s">
        <v>51047</v>
      </c>
      <c r="G11927" s="3" t="s">
        <v>12515</v>
      </c>
      <c r="H11927" s="3" t="s">
        <v>51048</v>
      </c>
    </row>
    <row r="11928" spans="1:8" ht="58" x14ac:dyDescent="0.35">
      <c r="A11928" s="4">
        <v>84012</v>
      </c>
      <c r="B11928" s="1">
        <v>45280</v>
      </c>
      <c r="C11928" s="2">
        <v>0.43262731481481481</v>
      </c>
      <c r="D11928" s="3" t="s">
        <v>1702</v>
      </c>
      <c r="E11928" s="3" t="s">
        <v>51052</v>
      </c>
      <c r="F11928" s="3" t="s">
        <v>51050</v>
      </c>
      <c r="G11928" s="3" t="s">
        <v>12517</v>
      </c>
      <c r="H11928" s="3" t="s">
        <v>51051</v>
      </c>
    </row>
    <row r="11929" spans="1:8" ht="58" x14ac:dyDescent="0.35">
      <c r="A11929" s="4">
        <v>32839</v>
      </c>
      <c r="B11929" s="1">
        <v>45280</v>
      </c>
      <c r="C11929" s="2">
        <v>0.43311342592592594</v>
      </c>
      <c r="D11929" s="3" t="s">
        <v>985</v>
      </c>
      <c r="E11929" s="3" t="s">
        <v>14358</v>
      </c>
      <c r="F11929" s="3" t="s">
        <v>51053</v>
      </c>
      <c r="G11929" s="3" t="s">
        <v>104</v>
      </c>
      <c r="H11929" s="3" t="s">
        <v>43804</v>
      </c>
    </row>
    <row r="11930" spans="1:8" ht="145" x14ac:dyDescent="0.35">
      <c r="A11930" s="4">
        <v>40383</v>
      </c>
      <c r="B11930" s="1">
        <v>45280</v>
      </c>
      <c r="C11930" s="2">
        <v>0.43791666666666668</v>
      </c>
      <c r="D11930" s="3" t="s">
        <v>51054</v>
      </c>
      <c r="E11930" s="3" t="s">
        <v>51056</v>
      </c>
      <c r="F11930" s="3" t="s">
        <v>51055</v>
      </c>
      <c r="G11930" s="3" t="s">
        <v>51056</v>
      </c>
      <c r="H11930" s="3" t="s">
        <v>51057</v>
      </c>
    </row>
    <row r="11931" spans="1:8" ht="87" x14ac:dyDescent="0.35">
      <c r="A11931" s="4">
        <v>54669</v>
      </c>
      <c r="B11931" s="1">
        <v>45280</v>
      </c>
      <c r="C11931" s="2">
        <v>0.44018518518518518</v>
      </c>
      <c r="D11931" s="3" t="s">
        <v>51058</v>
      </c>
      <c r="E11931" s="3" t="s">
        <v>51061</v>
      </c>
      <c r="F11931" s="3" t="s">
        <v>51059</v>
      </c>
      <c r="G11931" s="3" t="s">
        <v>12394</v>
      </c>
      <c r="H11931" s="3" t="s">
        <v>51060</v>
      </c>
    </row>
    <row r="11932" spans="1:8" ht="43.5" x14ac:dyDescent="0.35">
      <c r="A11932" s="4">
        <v>96024</v>
      </c>
      <c r="B11932" s="1">
        <v>45280</v>
      </c>
      <c r="C11932" s="2">
        <v>0.44292824074074072</v>
      </c>
      <c r="D11932" s="3" t="s">
        <v>395</v>
      </c>
      <c r="E11932" s="3" t="s">
        <v>51064</v>
      </c>
      <c r="F11932" s="3" t="s">
        <v>51062</v>
      </c>
      <c r="G11932" s="3" t="s">
        <v>1731</v>
      </c>
      <c r="H11932" s="3" t="s">
        <v>51063</v>
      </c>
    </row>
    <row r="11933" spans="1:8" ht="130.5" x14ac:dyDescent="0.35">
      <c r="A11933" s="4">
        <v>55642</v>
      </c>
      <c r="B11933" s="1">
        <v>45280</v>
      </c>
      <c r="C11933" s="2">
        <v>0.44364583333333335</v>
      </c>
      <c r="D11933" s="3" t="s">
        <v>51065</v>
      </c>
      <c r="E11933" s="3" t="s">
        <v>51069</v>
      </c>
      <c r="F11933" s="3" t="s">
        <v>51066</v>
      </c>
      <c r="G11933" s="3" t="s">
        <v>51067</v>
      </c>
      <c r="H11933" s="3" t="s">
        <v>51068</v>
      </c>
    </row>
    <row r="11934" spans="1:8" ht="87" x14ac:dyDescent="0.35">
      <c r="A11934" s="4">
        <v>61448</v>
      </c>
      <c r="B11934" s="1">
        <v>45280</v>
      </c>
      <c r="C11934" s="2">
        <v>0.44888888888888889</v>
      </c>
      <c r="D11934" s="3" t="s">
        <v>51070</v>
      </c>
      <c r="E11934" s="3" t="s">
        <v>51073</v>
      </c>
      <c r="F11934" s="3" t="s">
        <v>51071</v>
      </c>
      <c r="G11934" s="3" t="s">
        <v>11149</v>
      </c>
      <c r="H11934" s="3" t="s">
        <v>51072</v>
      </c>
    </row>
    <row r="11935" spans="1:8" ht="87" x14ac:dyDescent="0.35">
      <c r="A11935" s="4">
        <v>181792</v>
      </c>
      <c r="B11935" s="1">
        <v>45280</v>
      </c>
      <c r="C11935" s="2">
        <v>0.45041666666666669</v>
      </c>
      <c r="D11935" s="3" t="s">
        <v>1107</v>
      </c>
      <c r="E11935" s="3" t="s">
        <v>51076</v>
      </c>
      <c r="F11935" s="3" t="s">
        <v>51074</v>
      </c>
      <c r="G11935" s="3" t="s">
        <v>51075</v>
      </c>
      <c r="H11935" s="3" t="s">
        <v>11035</v>
      </c>
    </row>
    <row r="11936" spans="1:8" ht="101.5" x14ac:dyDescent="0.35">
      <c r="A11936" s="4">
        <v>203664</v>
      </c>
      <c r="B11936" s="1">
        <v>45280</v>
      </c>
      <c r="C11936" s="2">
        <v>0.45087962962962963</v>
      </c>
      <c r="D11936" s="3" t="s">
        <v>51077</v>
      </c>
      <c r="E11936" s="3" t="s">
        <v>51081</v>
      </c>
      <c r="F11936" s="3" t="s">
        <v>51078</v>
      </c>
      <c r="G11936" s="3" t="s">
        <v>51079</v>
      </c>
      <c r="H11936" s="3" t="s">
        <v>51080</v>
      </c>
    </row>
    <row r="11937" spans="1:8" ht="29" x14ac:dyDescent="0.35">
      <c r="A11937" s="4">
        <v>177348</v>
      </c>
      <c r="B11937" s="1">
        <v>45280</v>
      </c>
      <c r="C11937" s="2">
        <v>0.45092592592592595</v>
      </c>
      <c r="D11937" s="3" t="s">
        <v>12424</v>
      </c>
      <c r="E11937" s="3" t="s">
        <v>15983</v>
      </c>
      <c r="F11937" s="3" t="s">
        <v>51082</v>
      </c>
      <c r="G11937" s="3" t="s">
        <v>11772</v>
      </c>
      <c r="H11937" s="3" t="s">
        <v>51083</v>
      </c>
    </row>
    <row r="11938" spans="1:8" ht="130.5" x14ac:dyDescent="0.35">
      <c r="A11938" s="4">
        <v>50999</v>
      </c>
      <c r="B11938" s="1">
        <v>45280</v>
      </c>
      <c r="C11938" s="2">
        <v>0.45281250000000001</v>
      </c>
      <c r="D11938" s="3" t="s">
        <v>51084</v>
      </c>
      <c r="E11938" s="3" t="s">
        <v>51086</v>
      </c>
      <c r="F11938" s="3" t="s">
        <v>51085</v>
      </c>
      <c r="G11938" s="3" t="s">
        <v>51086</v>
      </c>
      <c r="H11938" s="3" t="s">
        <v>51087</v>
      </c>
    </row>
    <row r="11939" spans="1:8" ht="29" x14ac:dyDescent="0.35">
      <c r="A11939" s="4">
        <v>202479</v>
      </c>
      <c r="B11939" s="1">
        <v>45280</v>
      </c>
      <c r="C11939" s="2">
        <v>0.4564467592592592</v>
      </c>
      <c r="D11939" s="3" t="s">
        <v>51088</v>
      </c>
      <c r="E11939" s="3" t="s">
        <v>51091</v>
      </c>
      <c r="F11939" s="3" t="s">
        <v>51089</v>
      </c>
      <c r="G11939" s="3" t="s">
        <v>11799</v>
      </c>
      <c r="H11939" s="3" t="s">
        <v>51090</v>
      </c>
    </row>
    <row r="11940" spans="1:8" ht="29" x14ac:dyDescent="0.35">
      <c r="A11940" s="4">
        <v>137194</v>
      </c>
      <c r="B11940" s="1">
        <v>45280</v>
      </c>
      <c r="C11940" s="2">
        <v>0.45895833333333336</v>
      </c>
      <c r="D11940" s="3" t="s">
        <v>51092</v>
      </c>
      <c r="E11940" s="3" t="s">
        <v>12984</v>
      </c>
      <c r="F11940" s="3" t="s">
        <v>12780</v>
      </c>
      <c r="G11940" s="3" t="s">
        <v>51093</v>
      </c>
      <c r="H11940" s="3" t="s">
        <v>13626</v>
      </c>
    </row>
    <row r="11941" spans="1:8" ht="145" x14ac:dyDescent="0.35">
      <c r="A11941" s="4">
        <v>34146</v>
      </c>
      <c r="B11941" s="1">
        <v>45280</v>
      </c>
      <c r="C11941" s="2">
        <v>0.45899305555555553</v>
      </c>
      <c r="D11941" s="3" t="s">
        <v>51094</v>
      </c>
      <c r="E11941" s="3" t="s">
        <v>12040</v>
      </c>
      <c r="F11941" s="3" t="s">
        <v>12068</v>
      </c>
      <c r="G11941" s="3" t="s">
        <v>51095</v>
      </c>
      <c r="H11941" s="3" t="s">
        <v>51096</v>
      </c>
    </row>
    <row r="11942" spans="1:8" ht="43.5" x14ac:dyDescent="0.35">
      <c r="A11942" s="4">
        <v>202286</v>
      </c>
      <c r="B11942" s="1">
        <v>45280</v>
      </c>
      <c r="C11942" s="2">
        <v>0.46282407407407411</v>
      </c>
      <c r="D11942" s="3" t="s">
        <v>1460</v>
      </c>
      <c r="E11942" s="3" t="s">
        <v>38525</v>
      </c>
      <c r="F11942" s="3" t="s">
        <v>1359</v>
      </c>
      <c r="G11942" s="3" t="s">
        <v>38525</v>
      </c>
      <c r="H11942" s="3" t="s">
        <v>6717</v>
      </c>
    </row>
    <row r="11943" spans="1:8" ht="101.5" x14ac:dyDescent="0.35">
      <c r="A11943" s="4">
        <v>198117</v>
      </c>
      <c r="B11943" s="1">
        <v>45280</v>
      </c>
      <c r="C11943" s="2">
        <v>0.46303240740740742</v>
      </c>
      <c r="D11943" s="3" t="s">
        <v>51097</v>
      </c>
      <c r="E11943" s="3" t="s">
        <v>51100</v>
      </c>
      <c r="F11943" s="3" t="s">
        <v>51098</v>
      </c>
      <c r="G11943" s="3" t="s">
        <v>11874</v>
      </c>
      <c r="H11943" s="3" t="s">
        <v>51099</v>
      </c>
    </row>
    <row r="11944" spans="1:8" ht="58" x14ac:dyDescent="0.35">
      <c r="A11944" s="4">
        <v>188761</v>
      </c>
      <c r="B11944" s="1">
        <v>45280</v>
      </c>
      <c r="C11944" s="2">
        <v>0.46439814814814812</v>
      </c>
      <c r="D11944" s="3" t="s">
        <v>51101</v>
      </c>
      <c r="E11944" s="3" t="s">
        <v>51104</v>
      </c>
      <c r="F11944" s="3" t="s">
        <v>51102</v>
      </c>
      <c r="G11944" s="3" t="s">
        <v>12011</v>
      </c>
      <c r="H11944" s="3" t="s">
        <v>51103</v>
      </c>
    </row>
    <row r="11945" spans="1:8" x14ac:dyDescent="0.35">
      <c r="A11945" s="4">
        <v>44926</v>
      </c>
      <c r="B11945" s="1">
        <v>45280</v>
      </c>
      <c r="C11945" s="2">
        <v>0.46545138888888887</v>
      </c>
      <c r="D11945" s="3" t="s">
        <v>51105</v>
      </c>
      <c r="E11945" s="3" t="s">
        <v>51105</v>
      </c>
      <c r="F11945" s="3" t="s">
        <v>1288</v>
      </c>
      <c r="G11945" s="3" t="s">
        <v>51105</v>
      </c>
      <c r="H11945" s="3" t="s">
        <v>51106</v>
      </c>
    </row>
    <row r="11946" spans="1:8" ht="116" x14ac:dyDescent="0.35">
      <c r="A11946" s="4">
        <v>149942</v>
      </c>
      <c r="B11946" s="1">
        <v>45280</v>
      </c>
      <c r="C11946" s="2">
        <v>0.46656249999999999</v>
      </c>
      <c r="D11946" s="3" t="s">
        <v>51107</v>
      </c>
      <c r="E11946" s="3" t="s">
        <v>51110</v>
      </c>
      <c r="F11946" s="3" t="s">
        <v>51108</v>
      </c>
      <c r="G11946" s="3" t="s">
        <v>51109</v>
      </c>
      <c r="H11946" s="3" t="s">
        <v>10340</v>
      </c>
    </row>
    <row r="11947" spans="1:8" x14ac:dyDescent="0.35">
      <c r="A11947" s="4">
        <v>48082</v>
      </c>
      <c r="B11947" s="1">
        <v>45280</v>
      </c>
      <c r="C11947" s="2">
        <v>0.46675925925925926</v>
      </c>
      <c r="D11947" s="3" t="s">
        <v>10859</v>
      </c>
      <c r="E11947" s="3" t="s">
        <v>51113</v>
      </c>
      <c r="F11947" s="3" t="s">
        <v>51111</v>
      </c>
      <c r="G11947" s="3" t="s">
        <v>51112</v>
      </c>
      <c r="H11947" s="3" t="s">
        <v>10351</v>
      </c>
    </row>
    <row r="11948" spans="1:8" ht="87" x14ac:dyDescent="0.35">
      <c r="A11948" s="4">
        <v>161094</v>
      </c>
      <c r="B11948" s="1">
        <v>45280</v>
      </c>
      <c r="C11948" s="2">
        <v>0.46763888888888888</v>
      </c>
      <c r="D11948" s="3" t="s">
        <v>51114</v>
      </c>
      <c r="E11948" s="3" t="s">
        <v>51118</v>
      </c>
      <c r="F11948" s="3" t="s">
        <v>51115</v>
      </c>
      <c r="G11948" s="3" t="s">
        <v>51116</v>
      </c>
      <c r="H11948" s="3" t="s">
        <v>51117</v>
      </c>
    </row>
    <row r="11949" spans="1:8" x14ac:dyDescent="0.35">
      <c r="A11949" s="4">
        <v>18080</v>
      </c>
      <c r="B11949" s="1">
        <v>45280</v>
      </c>
      <c r="C11949" s="2">
        <v>0.46862268518518518</v>
      </c>
      <c r="D11949" s="3" t="s">
        <v>12112</v>
      </c>
      <c r="E11949" s="3" t="s">
        <v>51119</v>
      </c>
      <c r="F11949" s="3" t="s">
        <v>12780</v>
      </c>
      <c r="G11949" s="3" t="s">
        <v>51119</v>
      </c>
      <c r="H11949" s="3" t="s">
        <v>51120</v>
      </c>
    </row>
    <row r="11950" spans="1:8" ht="116" x14ac:dyDescent="0.35">
      <c r="A11950" s="4">
        <v>197580</v>
      </c>
      <c r="B11950" s="1">
        <v>45280</v>
      </c>
      <c r="C11950" s="2">
        <v>0.46872685185185187</v>
      </c>
      <c r="D11950" s="3" t="s">
        <v>985</v>
      </c>
      <c r="E11950" s="3" t="s">
        <v>51121</v>
      </c>
      <c r="F11950" s="3" t="s">
        <v>11040</v>
      </c>
      <c r="G11950" s="3" t="s">
        <v>51121</v>
      </c>
      <c r="H11950" s="3" t="s">
        <v>38911</v>
      </c>
    </row>
    <row r="11951" spans="1:8" ht="43.5" x14ac:dyDescent="0.35">
      <c r="A11951" s="4">
        <v>15306</v>
      </c>
      <c r="B11951" s="1">
        <v>45280</v>
      </c>
      <c r="C11951" s="2">
        <v>0.46918981481481481</v>
      </c>
      <c r="D11951" s="3" t="s">
        <v>1436</v>
      </c>
      <c r="E11951" s="3" t="s">
        <v>16033</v>
      </c>
      <c r="F11951" s="3" t="s">
        <v>51122</v>
      </c>
      <c r="G11951" s="3" t="s">
        <v>102</v>
      </c>
      <c r="H11951" s="3" t="s">
        <v>51123</v>
      </c>
    </row>
    <row r="11952" spans="1:8" x14ac:dyDescent="0.35">
      <c r="A11952" s="4">
        <v>211194</v>
      </c>
      <c r="B11952" s="1">
        <v>45280</v>
      </c>
      <c r="C11952" s="2">
        <v>0.47162037037037036</v>
      </c>
      <c r="D11952" s="3" t="s">
        <v>51124</v>
      </c>
      <c r="E11952" s="3" t="s">
        <v>51124</v>
      </c>
      <c r="F11952" s="3" t="s">
        <v>1473</v>
      </c>
      <c r="G11952" s="3" t="s">
        <v>51124</v>
      </c>
      <c r="H11952" s="3" t="s">
        <v>29</v>
      </c>
    </row>
    <row r="11953" spans="1:8" ht="72.5" x14ac:dyDescent="0.35">
      <c r="A11953" s="4">
        <v>46586</v>
      </c>
      <c r="B11953" s="1">
        <v>45280</v>
      </c>
      <c r="C11953" s="2">
        <v>0.47283564814814816</v>
      </c>
      <c r="D11953" s="3" t="s">
        <v>11985</v>
      </c>
      <c r="E11953" s="3" t="s">
        <v>15911</v>
      </c>
      <c r="F11953" s="3" t="s">
        <v>51125</v>
      </c>
      <c r="G11953" s="3" t="s">
        <v>51126</v>
      </c>
      <c r="H11953" s="3" t="s">
        <v>51127</v>
      </c>
    </row>
    <row r="11954" spans="1:8" ht="72.5" x14ac:dyDescent="0.35">
      <c r="A11954" s="4">
        <v>148613</v>
      </c>
      <c r="B11954" s="1">
        <v>45280</v>
      </c>
      <c r="C11954" s="2">
        <v>0.4761111111111111</v>
      </c>
      <c r="D11954" s="3" t="s">
        <v>51128</v>
      </c>
      <c r="E11954" s="3" t="s">
        <v>15464</v>
      </c>
      <c r="F11954" s="3" t="s">
        <v>51129</v>
      </c>
      <c r="G11954" s="3" t="s">
        <v>37829</v>
      </c>
      <c r="H11954" s="3" t="s">
        <v>10351</v>
      </c>
    </row>
    <row r="11955" spans="1:8" x14ac:dyDescent="0.35">
      <c r="A11955" s="4">
        <v>46490</v>
      </c>
      <c r="B11955" s="1">
        <v>45280</v>
      </c>
      <c r="C11955" s="2">
        <v>0.47684027777777777</v>
      </c>
      <c r="D11955" s="3" t="s">
        <v>1288</v>
      </c>
      <c r="E11955" s="3" t="s">
        <v>25937</v>
      </c>
      <c r="F11955" s="3" t="s">
        <v>51130</v>
      </c>
      <c r="G11955" s="3" t="s">
        <v>51131</v>
      </c>
      <c r="H11955" s="3" t="s">
        <v>51132</v>
      </c>
    </row>
    <row r="11956" spans="1:8" ht="43.5" x14ac:dyDescent="0.35">
      <c r="A11956" s="4">
        <v>41202</v>
      </c>
      <c r="B11956" s="1">
        <v>45280</v>
      </c>
      <c r="C11956" s="2">
        <v>0.4778587962962963</v>
      </c>
      <c r="D11956" s="3" t="s">
        <v>985</v>
      </c>
      <c r="E11956" s="3" t="s">
        <v>15929</v>
      </c>
      <c r="F11956" s="3" t="s">
        <v>51133</v>
      </c>
      <c r="G11956" s="3" t="s">
        <v>11106</v>
      </c>
      <c r="H11956" s="3" t="s">
        <v>45190</v>
      </c>
    </row>
    <row r="11957" spans="1:8" x14ac:dyDescent="0.35">
      <c r="A11957" s="4">
        <v>179763</v>
      </c>
      <c r="B11957" s="1">
        <v>45280</v>
      </c>
      <c r="C11957" s="2">
        <v>0.47817129629629629</v>
      </c>
      <c r="D11957" s="3" t="s">
        <v>12295</v>
      </c>
      <c r="E11957" s="3" t="s">
        <v>51135</v>
      </c>
      <c r="F11957" s="3" t="s">
        <v>51134</v>
      </c>
      <c r="G11957" s="3" t="s">
        <v>51135</v>
      </c>
      <c r="H11957" s="3" t="s">
        <v>13626</v>
      </c>
    </row>
    <row r="11958" spans="1:8" ht="43.5" x14ac:dyDescent="0.35">
      <c r="A11958" s="4">
        <v>46444</v>
      </c>
      <c r="B11958" s="1">
        <v>45280</v>
      </c>
      <c r="C11958" s="2">
        <v>0.47833333333333333</v>
      </c>
      <c r="D11958" s="3" t="s">
        <v>1473</v>
      </c>
      <c r="E11958" s="3" t="s">
        <v>45094</v>
      </c>
      <c r="F11958" s="3" t="s">
        <v>10524</v>
      </c>
      <c r="G11958" s="3" t="s">
        <v>45094</v>
      </c>
      <c r="H11958" s="3" t="s">
        <v>38911</v>
      </c>
    </row>
    <row r="11959" spans="1:8" x14ac:dyDescent="0.35">
      <c r="A11959" s="4">
        <v>168901</v>
      </c>
      <c r="B11959" s="1">
        <v>45280</v>
      </c>
      <c r="C11959" s="2">
        <v>0.47942129629629626</v>
      </c>
      <c r="D11959" s="3" t="s">
        <v>51136</v>
      </c>
      <c r="E11959" s="3" t="s">
        <v>51136</v>
      </c>
      <c r="F11959" s="3" t="s">
        <v>11114</v>
      </c>
      <c r="G11959" s="3" t="s">
        <v>51136</v>
      </c>
      <c r="H11959" s="3" t="s">
        <v>10071</v>
      </c>
    </row>
    <row r="11960" spans="1:8" ht="43.5" x14ac:dyDescent="0.35">
      <c r="A11960" s="4">
        <v>192510</v>
      </c>
      <c r="B11960" s="1">
        <v>45280</v>
      </c>
      <c r="C11960" s="2">
        <v>0.48115740740740742</v>
      </c>
      <c r="D11960" s="3" t="s">
        <v>463</v>
      </c>
      <c r="E11960" s="3" t="s">
        <v>51139</v>
      </c>
      <c r="F11960" s="3" t="s">
        <v>51137</v>
      </c>
      <c r="G11960" s="3" t="s">
        <v>11856</v>
      </c>
      <c r="H11960" s="3" t="s">
        <v>51138</v>
      </c>
    </row>
    <row r="11961" spans="1:8" ht="43.5" x14ac:dyDescent="0.35">
      <c r="A11961" s="4">
        <v>81071</v>
      </c>
      <c r="B11961" s="1">
        <v>45280</v>
      </c>
      <c r="C11961" s="2">
        <v>0.48140046296296296</v>
      </c>
      <c r="D11961" s="3" t="s">
        <v>10339</v>
      </c>
      <c r="E11961" s="3" t="s">
        <v>26817</v>
      </c>
      <c r="F11961" s="3" t="s">
        <v>11040</v>
      </c>
      <c r="G11961" s="3" t="s">
        <v>26817</v>
      </c>
      <c r="H11961" s="3" t="s">
        <v>51140</v>
      </c>
    </row>
    <row r="11962" spans="1:8" ht="29" x14ac:dyDescent="0.35">
      <c r="A11962" s="4">
        <v>95340</v>
      </c>
      <c r="B11962" s="1">
        <v>45280</v>
      </c>
      <c r="C11962" s="2">
        <v>0.48344907407407406</v>
      </c>
      <c r="D11962" s="3" t="s">
        <v>51141</v>
      </c>
      <c r="E11962" s="3" t="s">
        <v>51145</v>
      </c>
      <c r="F11962" s="3" t="s">
        <v>51142</v>
      </c>
      <c r="G11962" s="3" t="s">
        <v>51143</v>
      </c>
      <c r="H11962" s="3" t="s">
        <v>51144</v>
      </c>
    </row>
    <row r="11963" spans="1:8" ht="116" x14ac:dyDescent="0.35">
      <c r="A11963" s="4">
        <v>206237</v>
      </c>
      <c r="B11963" s="1">
        <v>45280</v>
      </c>
      <c r="C11963" s="2">
        <v>0.4841550925925926</v>
      </c>
      <c r="D11963" s="3" t="s">
        <v>51146</v>
      </c>
      <c r="E11963" s="3" t="s">
        <v>51150</v>
      </c>
      <c r="F11963" s="3" t="s">
        <v>51147</v>
      </c>
      <c r="G11963" s="3" t="s">
        <v>51148</v>
      </c>
      <c r="H11963" s="3" t="s">
        <v>51149</v>
      </c>
    </row>
    <row r="11964" spans="1:8" ht="29" x14ac:dyDescent="0.35">
      <c r="A11964" s="4">
        <v>49799</v>
      </c>
      <c r="B11964" s="1">
        <v>45280</v>
      </c>
      <c r="C11964" s="2">
        <v>0.48857638888888894</v>
      </c>
      <c r="D11964" s="3" t="s">
        <v>1702</v>
      </c>
      <c r="E11964" s="3" t="s">
        <v>51153</v>
      </c>
      <c r="F11964" s="3" t="s">
        <v>51151</v>
      </c>
      <c r="G11964" s="3" t="s">
        <v>12515</v>
      </c>
      <c r="H11964" s="3" t="s">
        <v>51152</v>
      </c>
    </row>
    <row r="11965" spans="1:8" ht="29" x14ac:dyDescent="0.35">
      <c r="A11965" s="4">
        <v>138557</v>
      </c>
      <c r="B11965" s="1">
        <v>45280</v>
      </c>
      <c r="C11965" s="2">
        <v>0.48896990740740742</v>
      </c>
      <c r="D11965" s="3" t="s">
        <v>51154</v>
      </c>
      <c r="E11965" s="3" t="s">
        <v>51155</v>
      </c>
      <c r="F11965" s="3" t="s">
        <v>12830</v>
      </c>
      <c r="G11965" s="3" t="s">
        <v>51155</v>
      </c>
      <c r="H11965" s="3" t="s">
        <v>13626</v>
      </c>
    </row>
    <row r="11966" spans="1:8" ht="58" x14ac:dyDescent="0.35">
      <c r="A11966" s="4">
        <v>167619</v>
      </c>
      <c r="B11966" s="1">
        <v>45280</v>
      </c>
      <c r="C11966" s="2">
        <v>0.48914351851851851</v>
      </c>
      <c r="D11966" s="3" t="s">
        <v>12581</v>
      </c>
      <c r="E11966" s="3" t="s">
        <v>14814</v>
      </c>
      <c r="F11966" s="3" t="s">
        <v>1359</v>
      </c>
      <c r="G11966" s="3" t="s">
        <v>14814</v>
      </c>
      <c r="H11966" s="3" t="s">
        <v>51156</v>
      </c>
    </row>
    <row r="11967" spans="1:8" ht="43.5" x14ac:dyDescent="0.35">
      <c r="A11967" s="4">
        <v>44089</v>
      </c>
      <c r="B11967" s="1">
        <v>45280</v>
      </c>
      <c r="C11967" s="2">
        <v>0.48924768518518519</v>
      </c>
      <c r="D11967" s="3" t="s">
        <v>985</v>
      </c>
      <c r="E11967" s="3" t="s">
        <v>16013</v>
      </c>
      <c r="F11967" s="3" t="s">
        <v>51157</v>
      </c>
      <c r="G11967" s="3" t="s">
        <v>10433</v>
      </c>
      <c r="H11967" s="3" t="s">
        <v>51017</v>
      </c>
    </row>
    <row r="11968" spans="1:8" x14ac:dyDescent="0.35">
      <c r="A11968" s="4">
        <v>123512</v>
      </c>
      <c r="B11968" s="1">
        <v>45280</v>
      </c>
      <c r="C11968" s="2">
        <v>0.49592592592592594</v>
      </c>
      <c r="D11968" s="3" t="s">
        <v>51158</v>
      </c>
      <c r="E11968" s="3" t="s">
        <v>51160</v>
      </c>
      <c r="F11968" s="3" t="s">
        <v>51159</v>
      </c>
      <c r="G11968" s="3" t="s">
        <v>51160</v>
      </c>
      <c r="H11968" s="3" t="s">
        <v>51161</v>
      </c>
    </row>
    <row r="11969" spans="1:8" ht="87" x14ac:dyDescent="0.35">
      <c r="A11969" s="4">
        <v>210901</v>
      </c>
      <c r="B11969" s="1">
        <v>45280</v>
      </c>
      <c r="C11969" s="2">
        <v>0.50837962962962957</v>
      </c>
      <c r="D11969" s="3" t="s">
        <v>51162</v>
      </c>
      <c r="E11969" s="3" t="s">
        <v>51165</v>
      </c>
      <c r="F11969" s="3" t="s">
        <v>32489</v>
      </c>
      <c r="G11969" s="3" t="s">
        <v>51163</v>
      </c>
      <c r="H11969" s="3" t="s">
        <v>51164</v>
      </c>
    </row>
    <row r="11970" spans="1:8" x14ac:dyDescent="0.35">
      <c r="A11970" s="4">
        <v>202080</v>
      </c>
      <c r="B11970" s="1">
        <v>45280</v>
      </c>
      <c r="C11970" s="2">
        <v>0.51155092592592599</v>
      </c>
      <c r="D11970" s="3" t="s">
        <v>10328</v>
      </c>
      <c r="E11970" s="3" t="s">
        <v>11951</v>
      </c>
      <c r="F11970" s="3" t="s">
        <v>12780</v>
      </c>
      <c r="G11970" s="3" t="s">
        <v>11920</v>
      </c>
      <c r="H11970" s="3" t="s">
        <v>13626</v>
      </c>
    </row>
    <row r="11971" spans="1:8" x14ac:dyDescent="0.35">
      <c r="A11971" s="4">
        <v>66891</v>
      </c>
      <c r="B11971" s="1">
        <v>45280</v>
      </c>
      <c r="C11971" s="2">
        <v>0.51280092592592597</v>
      </c>
      <c r="D11971" s="3" t="s">
        <v>1556</v>
      </c>
      <c r="E11971" s="3" t="s">
        <v>51166</v>
      </c>
      <c r="F11971" s="3" t="s">
        <v>11646</v>
      </c>
      <c r="G11971" s="3" t="s">
        <v>51166</v>
      </c>
      <c r="H11971" s="3" t="s">
        <v>836</v>
      </c>
    </row>
    <row r="11972" spans="1:8" ht="43.5" x14ac:dyDescent="0.35">
      <c r="A11972" s="4">
        <v>54151</v>
      </c>
      <c r="B11972" s="1">
        <v>45280</v>
      </c>
      <c r="C11972" s="2">
        <v>0.55626157407407406</v>
      </c>
      <c r="D11972" s="3" t="s">
        <v>12113</v>
      </c>
      <c r="E11972" s="3" t="s">
        <v>14956</v>
      </c>
      <c r="F11972" s="3" t="s">
        <v>51167</v>
      </c>
      <c r="G11972" s="3" t="s">
        <v>11812</v>
      </c>
      <c r="H11972" s="3" t="s">
        <v>51168</v>
      </c>
    </row>
    <row r="11973" spans="1:8" ht="43.5" x14ac:dyDescent="0.35">
      <c r="A11973" s="4">
        <v>132480</v>
      </c>
      <c r="B11973" s="1">
        <v>45280</v>
      </c>
      <c r="C11973" s="2">
        <v>0.57153935185185178</v>
      </c>
      <c r="D11973" s="3" t="s">
        <v>51169</v>
      </c>
      <c r="E11973" s="3" t="s">
        <v>51172</v>
      </c>
      <c r="F11973" s="3" t="s">
        <v>51170</v>
      </c>
      <c r="G11973" s="3" t="s">
        <v>51171</v>
      </c>
      <c r="H11973" s="3" t="s">
        <v>29</v>
      </c>
    </row>
    <row r="11974" spans="1:8" ht="72.5" x14ac:dyDescent="0.35">
      <c r="A11974" s="4">
        <v>5977</v>
      </c>
      <c r="B11974" s="1">
        <v>45280</v>
      </c>
      <c r="C11974" s="2">
        <v>0.5724421296296297</v>
      </c>
      <c r="D11974" s="3" t="s">
        <v>51173</v>
      </c>
      <c r="E11974" s="3" t="s">
        <v>36056</v>
      </c>
      <c r="F11974" s="3" t="s">
        <v>51174</v>
      </c>
      <c r="G11974" s="3" t="s">
        <v>51175</v>
      </c>
      <c r="H11974" s="3" t="s">
        <v>51176</v>
      </c>
    </row>
    <row r="11975" spans="1:8" ht="72.5" x14ac:dyDescent="0.35">
      <c r="A11975" s="4">
        <v>112099</v>
      </c>
      <c r="B11975" s="1">
        <v>45280</v>
      </c>
      <c r="C11975" s="2">
        <v>0.57521990740740747</v>
      </c>
      <c r="D11975" s="3" t="s">
        <v>51177</v>
      </c>
      <c r="E11975" s="3" t="s">
        <v>51181</v>
      </c>
      <c r="F11975" s="3" t="s">
        <v>51178</v>
      </c>
      <c r="G11975" s="3" t="s">
        <v>51179</v>
      </c>
      <c r="H11975" s="3" t="s">
        <v>51180</v>
      </c>
    </row>
    <row r="11976" spans="1:8" ht="29" x14ac:dyDescent="0.35">
      <c r="A11976" s="4">
        <v>30276</v>
      </c>
      <c r="B11976" s="1">
        <v>45280</v>
      </c>
      <c r="C11976" s="2">
        <v>0.57658564814814817</v>
      </c>
      <c r="D11976" s="3" t="s">
        <v>51182</v>
      </c>
      <c r="E11976" s="3" t="s">
        <v>1240</v>
      </c>
      <c r="F11976" s="3" t="s">
        <v>51183</v>
      </c>
      <c r="G11976" s="3" t="s">
        <v>51184</v>
      </c>
      <c r="H11976" s="3" t="s">
        <v>29</v>
      </c>
    </row>
    <row r="11977" spans="1:8" x14ac:dyDescent="0.35">
      <c r="A11977" s="4">
        <v>129184</v>
      </c>
      <c r="B11977" s="1">
        <v>45280</v>
      </c>
      <c r="C11977" s="2">
        <v>0.57702546296296298</v>
      </c>
      <c r="D11977" s="3" t="s">
        <v>1473</v>
      </c>
      <c r="E11977" s="3" t="s">
        <v>51185</v>
      </c>
      <c r="F11977" s="3" t="s">
        <v>10524</v>
      </c>
      <c r="G11977" s="3" t="s">
        <v>51185</v>
      </c>
      <c r="H11977" s="3" t="s">
        <v>51186</v>
      </c>
    </row>
    <row r="11978" spans="1:8" ht="87" x14ac:dyDescent="0.35">
      <c r="A11978" s="4">
        <v>209478</v>
      </c>
      <c r="B11978" s="1">
        <v>45280</v>
      </c>
      <c r="C11978" s="2">
        <v>0.57724537037037038</v>
      </c>
      <c r="D11978" s="3" t="s">
        <v>51187</v>
      </c>
      <c r="E11978" s="3" t="s">
        <v>51191</v>
      </c>
      <c r="F11978" s="3" t="s">
        <v>51188</v>
      </c>
      <c r="G11978" s="3" t="s">
        <v>51189</v>
      </c>
      <c r="H11978" s="3" t="s">
        <v>51190</v>
      </c>
    </row>
    <row r="11979" spans="1:8" ht="29" x14ac:dyDescent="0.35">
      <c r="A11979" s="4">
        <v>211776</v>
      </c>
      <c r="B11979" s="1">
        <v>45280</v>
      </c>
      <c r="C11979" s="2">
        <v>0.57743055555555556</v>
      </c>
      <c r="D11979" s="3" t="s">
        <v>11964</v>
      </c>
      <c r="E11979" s="3" t="s">
        <v>51194</v>
      </c>
      <c r="F11979" s="3" t="s">
        <v>51192</v>
      </c>
      <c r="G11979" s="3" t="s">
        <v>11808</v>
      </c>
      <c r="H11979" s="3" t="s">
        <v>51193</v>
      </c>
    </row>
    <row r="11980" spans="1:8" ht="72.5" x14ac:dyDescent="0.35">
      <c r="A11980" s="4">
        <v>182371</v>
      </c>
      <c r="B11980" s="1">
        <v>45280</v>
      </c>
      <c r="C11980" s="2">
        <v>0.57840277777777771</v>
      </c>
      <c r="D11980" s="3" t="s">
        <v>167</v>
      </c>
      <c r="E11980" s="3" t="s">
        <v>51195</v>
      </c>
      <c r="F11980" s="3" t="s">
        <v>49792</v>
      </c>
      <c r="G11980" s="3" t="s">
        <v>49793</v>
      </c>
      <c r="H11980" s="3" t="s">
        <v>40252</v>
      </c>
    </row>
    <row r="11981" spans="1:8" ht="72.5" x14ac:dyDescent="0.35">
      <c r="A11981" s="4">
        <v>156970</v>
      </c>
      <c r="B11981" s="1">
        <v>45280</v>
      </c>
      <c r="C11981" s="2">
        <v>0.58303240740740747</v>
      </c>
      <c r="D11981" s="3" t="s">
        <v>167</v>
      </c>
      <c r="E11981" s="3" t="s">
        <v>51197</v>
      </c>
      <c r="F11981" s="3" t="s">
        <v>51196</v>
      </c>
      <c r="G11981" s="3" t="s">
        <v>51197</v>
      </c>
      <c r="H11981" s="3" t="s">
        <v>51198</v>
      </c>
    </row>
    <row r="11982" spans="1:8" ht="58" x14ac:dyDescent="0.35">
      <c r="A11982" s="4">
        <v>166543</v>
      </c>
      <c r="B11982" s="1">
        <v>45280</v>
      </c>
      <c r="C11982" s="2">
        <v>0.58358796296296289</v>
      </c>
      <c r="D11982" s="3" t="s">
        <v>51199</v>
      </c>
      <c r="E11982" s="3" t="s">
        <v>51203</v>
      </c>
      <c r="F11982" s="3" t="s">
        <v>51200</v>
      </c>
      <c r="G11982" s="3" t="s">
        <v>51201</v>
      </c>
      <c r="H11982" s="3" t="s">
        <v>51202</v>
      </c>
    </row>
    <row r="11983" spans="1:8" ht="87" x14ac:dyDescent="0.35">
      <c r="A11983" s="4">
        <v>203376</v>
      </c>
      <c r="B11983" s="1">
        <v>45280</v>
      </c>
      <c r="C11983" s="2">
        <v>0.58512731481481484</v>
      </c>
      <c r="D11983" s="3" t="s">
        <v>167</v>
      </c>
      <c r="E11983" s="3" t="s">
        <v>51206</v>
      </c>
      <c r="F11983" s="3" t="s">
        <v>51204</v>
      </c>
      <c r="G11983" s="3" t="s">
        <v>51205</v>
      </c>
      <c r="H11983" s="3" t="s">
        <v>11766</v>
      </c>
    </row>
    <row r="11984" spans="1:8" ht="72.5" x14ac:dyDescent="0.35">
      <c r="A11984" s="4">
        <v>40047</v>
      </c>
      <c r="B11984" s="1">
        <v>45280</v>
      </c>
      <c r="C11984" s="2">
        <v>0.58570601851851845</v>
      </c>
      <c r="D11984" s="3" t="s">
        <v>1933</v>
      </c>
      <c r="E11984" s="3" t="s">
        <v>51210</v>
      </c>
      <c r="F11984" s="3" t="s">
        <v>51207</v>
      </c>
      <c r="G11984" s="3" t="s">
        <v>51208</v>
      </c>
      <c r="H11984" s="3" t="s">
        <v>51209</v>
      </c>
    </row>
    <row r="11985" spans="1:8" ht="29" x14ac:dyDescent="0.35">
      <c r="A11985" s="4">
        <v>211392</v>
      </c>
      <c r="B11985" s="1">
        <v>45280</v>
      </c>
      <c r="C11985" s="2">
        <v>0.5861574074074074</v>
      </c>
      <c r="D11985" s="3" t="s">
        <v>51211</v>
      </c>
      <c r="E11985" s="3" t="s">
        <v>51215</v>
      </c>
      <c r="F11985" s="3" t="s">
        <v>51212</v>
      </c>
      <c r="G11985" s="3" t="s">
        <v>51213</v>
      </c>
      <c r="H11985" s="3" t="s">
        <v>51214</v>
      </c>
    </row>
    <row r="11986" spans="1:8" ht="72.5" x14ac:dyDescent="0.35">
      <c r="A11986" s="4">
        <v>187848</v>
      </c>
      <c r="B11986" s="1">
        <v>45280</v>
      </c>
      <c r="C11986" s="2">
        <v>0.59417824074074077</v>
      </c>
      <c r="D11986" s="3" t="s">
        <v>51216</v>
      </c>
      <c r="E11986" s="3" t="s">
        <v>51216</v>
      </c>
      <c r="F11986" s="3" t="s">
        <v>1676</v>
      </c>
      <c r="G11986" s="3" t="s">
        <v>51216</v>
      </c>
      <c r="H11986" s="3" t="s">
        <v>12091</v>
      </c>
    </row>
    <row r="11987" spans="1:8" ht="29" x14ac:dyDescent="0.35">
      <c r="A11987" s="4">
        <v>36544</v>
      </c>
      <c r="B11987" s="1">
        <v>45280</v>
      </c>
      <c r="C11987" s="2">
        <v>0.59663194444444445</v>
      </c>
      <c r="D11987" s="3" t="s">
        <v>10859</v>
      </c>
      <c r="E11987" s="3" t="s">
        <v>51219</v>
      </c>
      <c r="F11987" s="3" t="s">
        <v>51217</v>
      </c>
      <c r="G11987" s="3" t="s">
        <v>11807</v>
      </c>
      <c r="H11987" s="3" t="s">
        <v>51218</v>
      </c>
    </row>
    <row r="11988" spans="1:8" ht="145" x14ac:dyDescent="0.35">
      <c r="A11988" s="4">
        <v>32930</v>
      </c>
      <c r="B11988" s="1">
        <v>45280</v>
      </c>
      <c r="C11988" s="2">
        <v>0.59663194444444445</v>
      </c>
      <c r="D11988" s="3" t="s">
        <v>51220</v>
      </c>
      <c r="E11988" s="3" t="s">
        <v>51224</v>
      </c>
      <c r="F11988" s="3" t="s">
        <v>51221</v>
      </c>
      <c r="G11988" s="3" t="s">
        <v>51222</v>
      </c>
      <c r="H11988" s="3" t="s">
        <v>51223</v>
      </c>
    </row>
    <row r="11989" spans="1:8" ht="43.5" x14ac:dyDescent="0.35">
      <c r="A11989" s="4">
        <v>168098</v>
      </c>
      <c r="B11989" s="1">
        <v>45280</v>
      </c>
      <c r="C11989" s="2">
        <v>0.59879629629629627</v>
      </c>
      <c r="D11989" s="3" t="s">
        <v>1933</v>
      </c>
      <c r="E11989" s="3" t="s">
        <v>51228</v>
      </c>
      <c r="F11989" s="3" t="s">
        <v>51225</v>
      </c>
      <c r="G11989" s="3" t="s">
        <v>51226</v>
      </c>
      <c r="H11989" s="3" t="s">
        <v>51227</v>
      </c>
    </row>
    <row r="11990" spans="1:8" ht="101.5" x14ac:dyDescent="0.35">
      <c r="A11990" s="4">
        <v>110781</v>
      </c>
      <c r="B11990" s="1">
        <v>45280</v>
      </c>
      <c r="C11990" s="2">
        <v>0.59965277777777781</v>
      </c>
      <c r="D11990" s="3" t="s">
        <v>51229</v>
      </c>
      <c r="E11990" s="3" t="s">
        <v>51232</v>
      </c>
      <c r="F11990" s="3" t="s">
        <v>51230</v>
      </c>
      <c r="G11990" s="3" t="s">
        <v>7624</v>
      </c>
      <c r="H11990" s="3" t="s">
        <v>51231</v>
      </c>
    </row>
    <row r="11991" spans="1:8" ht="29" x14ac:dyDescent="0.35">
      <c r="A11991" s="4">
        <v>182816</v>
      </c>
      <c r="B11991" s="1">
        <v>45280</v>
      </c>
      <c r="C11991" s="2">
        <v>0.6010416666666667</v>
      </c>
      <c r="D11991" s="3" t="s">
        <v>11085</v>
      </c>
      <c r="E11991" s="3" t="s">
        <v>51235</v>
      </c>
      <c r="F11991" s="3" t="s">
        <v>51233</v>
      </c>
      <c r="G11991" s="3" t="s">
        <v>33252</v>
      </c>
      <c r="H11991" s="3" t="s">
        <v>51234</v>
      </c>
    </row>
    <row r="11992" spans="1:8" ht="58" x14ac:dyDescent="0.35">
      <c r="A11992" s="4">
        <v>35881</v>
      </c>
      <c r="B11992" s="1">
        <v>45280</v>
      </c>
      <c r="C11992" s="2">
        <v>0.60446759259259253</v>
      </c>
      <c r="D11992" s="3" t="s">
        <v>51236</v>
      </c>
      <c r="E11992" s="3" t="s">
        <v>51240</v>
      </c>
      <c r="F11992" s="3" t="s">
        <v>51237</v>
      </c>
      <c r="G11992" s="3" t="s">
        <v>51238</v>
      </c>
      <c r="H11992" s="3" t="s">
        <v>51239</v>
      </c>
    </row>
    <row r="11993" spans="1:8" ht="29" x14ac:dyDescent="0.35">
      <c r="A11993" s="4">
        <v>197900</v>
      </c>
      <c r="B11993" s="1">
        <v>45280</v>
      </c>
      <c r="C11993" s="2">
        <v>0.60638888888888887</v>
      </c>
      <c r="D11993" s="3" t="s">
        <v>51241</v>
      </c>
      <c r="E11993" s="3" t="s">
        <v>51245</v>
      </c>
      <c r="F11993" s="3" t="s">
        <v>51242</v>
      </c>
      <c r="G11993" s="3" t="s">
        <v>51243</v>
      </c>
      <c r="H11993" s="3" t="s">
        <v>51244</v>
      </c>
    </row>
    <row r="11994" spans="1:8" ht="159.5" x14ac:dyDescent="0.35">
      <c r="A11994" s="4">
        <v>204129</v>
      </c>
      <c r="B11994" s="1">
        <v>45280</v>
      </c>
      <c r="C11994" s="2">
        <v>0.61025462962962962</v>
      </c>
      <c r="D11994" s="3" t="s">
        <v>51246</v>
      </c>
      <c r="E11994" s="3" t="s">
        <v>51248</v>
      </c>
      <c r="F11994" s="3" t="s">
        <v>51247</v>
      </c>
      <c r="G11994" s="3" t="s">
        <v>51248</v>
      </c>
      <c r="H11994" s="3" t="s">
        <v>51249</v>
      </c>
    </row>
    <row r="11995" spans="1:8" ht="72.5" x14ac:dyDescent="0.35">
      <c r="A11995" s="4">
        <v>205533</v>
      </c>
      <c r="B11995" s="1">
        <v>45280</v>
      </c>
      <c r="C11995" s="2">
        <v>0.61072916666666666</v>
      </c>
      <c r="D11995" s="3" t="s">
        <v>51250</v>
      </c>
      <c r="E11995" s="3" t="s">
        <v>51254</v>
      </c>
      <c r="F11995" s="3" t="s">
        <v>51251</v>
      </c>
      <c r="G11995" s="3" t="s">
        <v>51252</v>
      </c>
      <c r="H11995" s="3" t="s">
        <v>51253</v>
      </c>
    </row>
    <row r="11996" spans="1:8" ht="29" x14ac:dyDescent="0.35">
      <c r="A11996" s="4">
        <v>70266</v>
      </c>
      <c r="B11996" s="1">
        <v>45280</v>
      </c>
      <c r="C11996" s="2">
        <v>0.6147569444444444</v>
      </c>
      <c r="D11996" s="3" t="s">
        <v>51255</v>
      </c>
      <c r="E11996" s="3" t="s">
        <v>51258</v>
      </c>
      <c r="F11996" s="3" t="s">
        <v>51256</v>
      </c>
      <c r="G11996" s="3" t="s">
        <v>51255</v>
      </c>
      <c r="H11996" s="3" t="s">
        <v>51257</v>
      </c>
    </row>
    <row r="11997" spans="1:8" ht="72.5" x14ac:dyDescent="0.35">
      <c r="A11997" s="4">
        <v>48335</v>
      </c>
      <c r="B11997" s="1">
        <v>45280</v>
      </c>
      <c r="C11997" s="2">
        <v>0.61487268518518523</v>
      </c>
      <c r="D11997" s="3" t="s">
        <v>51259</v>
      </c>
      <c r="E11997" s="3" t="s">
        <v>51262</v>
      </c>
      <c r="F11997" s="3" t="s">
        <v>51260</v>
      </c>
      <c r="G11997" s="3" t="s">
        <v>13103</v>
      </c>
      <c r="H11997" s="3" t="s">
        <v>51261</v>
      </c>
    </row>
    <row r="11998" spans="1:8" ht="87" x14ac:dyDescent="0.35">
      <c r="A11998" s="4">
        <v>7181</v>
      </c>
      <c r="B11998" s="1">
        <v>45280</v>
      </c>
      <c r="C11998" s="2">
        <v>0.61565972222222221</v>
      </c>
      <c r="D11998" s="3" t="s">
        <v>51263</v>
      </c>
      <c r="E11998" s="3" t="s">
        <v>51267</v>
      </c>
      <c r="F11998" s="3" t="s">
        <v>51264</v>
      </c>
      <c r="G11998" s="3" t="s">
        <v>51265</v>
      </c>
      <c r="H11998" s="3" t="s">
        <v>51266</v>
      </c>
    </row>
    <row r="11999" spans="1:8" ht="29" x14ac:dyDescent="0.35">
      <c r="A11999" s="4">
        <v>70266</v>
      </c>
      <c r="B11999" s="1">
        <v>45280</v>
      </c>
      <c r="C11999" s="2">
        <v>0.61594907407407407</v>
      </c>
      <c r="D11999" s="3" t="s">
        <v>51255</v>
      </c>
      <c r="E11999" s="3" t="s">
        <v>51258</v>
      </c>
      <c r="F11999" s="3" t="s">
        <v>51256</v>
      </c>
      <c r="G11999" s="3" t="s">
        <v>51255</v>
      </c>
      <c r="H11999" s="3" t="s">
        <v>51257</v>
      </c>
    </row>
    <row r="12000" spans="1:8" ht="58" x14ac:dyDescent="0.35">
      <c r="A12000" s="4">
        <v>202574</v>
      </c>
      <c r="B12000" s="1">
        <v>45280</v>
      </c>
      <c r="C12000" s="2">
        <v>0.62148148148148141</v>
      </c>
      <c r="D12000" s="3" t="s">
        <v>985</v>
      </c>
      <c r="E12000" s="3" t="s">
        <v>51270</v>
      </c>
      <c r="F12000" s="3" t="s">
        <v>51268</v>
      </c>
      <c r="G12000" s="3" t="s">
        <v>11707</v>
      </c>
      <c r="H12000" s="3" t="s">
        <v>51269</v>
      </c>
    </row>
    <row r="12001" spans="1:8" ht="58" x14ac:dyDescent="0.35">
      <c r="A12001" s="4">
        <v>150423</v>
      </c>
      <c r="B12001" s="1">
        <v>45280</v>
      </c>
      <c r="C12001" s="2">
        <v>0.62163194444444447</v>
      </c>
      <c r="D12001" s="3" t="s">
        <v>10412</v>
      </c>
      <c r="E12001" s="3" t="s">
        <v>15559</v>
      </c>
      <c r="F12001" s="3" t="s">
        <v>51271</v>
      </c>
      <c r="G12001" s="3" t="s">
        <v>51272</v>
      </c>
      <c r="H12001" s="3" t="s">
        <v>51273</v>
      </c>
    </row>
    <row r="12002" spans="1:8" ht="58" x14ac:dyDescent="0.35">
      <c r="A12002" s="4">
        <v>46929</v>
      </c>
      <c r="B12002" s="1">
        <v>45280</v>
      </c>
      <c r="C12002" s="2">
        <v>0.62258101851851855</v>
      </c>
      <c r="D12002" s="3" t="s">
        <v>108</v>
      </c>
      <c r="E12002" s="3" t="s">
        <v>51276</v>
      </c>
      <c r="F12002" s="3" t="s">
        <v>51274</v>
      </c>
      <c r="G12002" s="3" t="s">
        <v>1315</v>
      </c>
      <c r="H12002" s="3" t="s">
        <v>51275</v>
      </c>
    </row>
    <row r="12003" spans="1:8" ht="29" x14ac:dyDescent="0.35">
      <c r="A12003" s="4">
        <v>51064</v>
      </c>
      <c r="B12003" s="1">
        <v>45280</v>
      </c>
      <c r="C12003" s="2">
        <v>0.62567129629629636</v>
      </c>
      <c r="D12003" s="3" t="s">
        <v>1460</v>
      </c>
      <c r="E12003" s="3" t="s">
        <v>19313</v>
      </c>
      <c r="F12003" s="3" t="s">
        <v>1359</v>
      </c>
      <c r="G12003" s="3" t="s">
        <v>19313</v>
      </c>
      <c r="H12003" s="3" t="s">
        <v>51277</v>
      </c>
    </row>
    <row r="12004" spans="1:8" ht="72.5" x14ac:dyDescent="0.35">
      <c r="A12004" s="4">
        <v>164392</v>
      </c>
      <c r="B12004" s="1">
        <v>45280</v>
      </c>
      <c r="C12004" s="2">
        <v>0.62630787037037039</v>
      </c>
      <c r="D12004" s="3" t="s">
        <v>167</v>
      </c>
      <c r="E12004" s="3" t="s">
        <v>51279</v>
      </c>
      <c r="F12004" s="3" t="s">
        <v>51278</v>
      </c>
      <c r="G12004" s="3" t="s">
        <v>51279</v>
      </c>
      <c r="H12004" s="3" t="s">
        <v>51280</v>
      </c>
    </row>
    <row r="12005" spans="1:8" ht="43.5" x14ac:dyDescent="0.35">
      <c r="A12005" s="4">
        <v>21527</v>
      </c>
      <c r="B12005" s="1">
        <v>45280</v>
      </c>
      <c r="C12005" s="2">
        <v>0.62775462962962958</v>
      </c>
      <c r="D12005" s="3" t="s">
        <v>51281</v>
      </c>
      <c r="E12005" s="3" t="s">
        <v>51281</v>
      </c>
      <c r="F12005" s="3" t="s">
        <v>51282</v>
      </c>
      <c r="G12005" s="3" t="s">
        <v>51283</v>
      </c>
      <c r="H12005" s="3" t="s">
        <v>254</v>
      </c>
    </row>
    <row r="12006" spans="1:8" ht="43.5" x14ac:dyDescent="0.35">
      <c r="A12006" s="4">
        <v>21527</v>
      </c>
      <c r="B12006" s="1">
        <v>45280</v>
      </c>
      <c r="C12006" s="2">
        <v>0.62813657407407408</v>
      </c>
      <c r="D12006" s="3" t="s">
        <v>51281</v>
      </c>
      <c r="E12006" s="3" t="s">
        <v>51281</v>
      </c>
      <c r="F12006" s="3" t="s">
        <v>51282</v>
      </c>
      <c r="G12006" s="3" t="s">
        <v>51281</v>
      </c>
      <c r="H12006" s="3" t="s">
        <v>254</v>
      </c>
    </row>
    <row r="12007" spans="1:8" ht="72.5" x14ac:dyDescent="0.35">
      <c r="A12007" s="4">
        <v>111856</v>
      </c>
      <c r="B12007" s="1">
        <v>45280</v>
      </c>
      <c r="C12007" s="2">
        <v>0.62835648148148149</v>
      </c>
      <c r="D12007" s="3" t="s">
        <v>51284</v>
      </c>
      <c r="E12007" s="3" t="s">
        <v>51288</v>
      </c>
      <c r="F12007" s="3" t="s">
        <v>51285</v>
      </c>
      <c r="G12007" s="3" t="s">
        <v>51286</v>
      </c>
      <c r="H12007" s="3" t="s">
        <v>51287</v>
      </c>
    </row>
    <row r="12008" spans="1:8" ht="43.5" x14ac:dyDescent="0.35">
      <c r="A12008" s="4">
        <v>48373</v>
      </c>
      <c r="B12008" s="1">
        <v>45280</v>
      </c>
      <c r="C12008" s="2">
        <v>0.6285532407407407</v>
      </c>
      <c r="D12008" s="3" t="s">
        <v>13021</v>
      </c>
      <c r="E12008" s="3" t="s">
        <v>51290</v>
      </c>
      <c r="F12008" s="3" t="s">
        <v>51289</v>
      </c>
      <c r="G12008" s="3" t="s">
        <v>12195</v>
      </c>
      <c r="H12008" s="3" t="s">
        <v>42021</v>
      </c>
    </row>
    <row r="12009" spans="1:8" ht="58" x14ac:dyDescent="0.35">
      <c r="A12009" s="4">
        <v>66130</v>
      </c>
      <c r="B12009" s="1">
        <v>45280</v>
      </c>
      <c r="C12009" s="2">
        <v>0.62896990740740744</v>
      </c>
      <c r="D12009" s="3" t="s">
        <v>51291</v>
      </c>
      <c r="E12009" s="3" t="s">
        <v>51295</v>
      </c>
      <c r="F12009" s="3" t="s">
        <v>51292</v>
      </c>
      <c r="G12009" s="3" t="s">
        <v>51293</v>
      </c>
      <c r="H12009" s="3" t="s">
        <v>51294</v>
      </c>
    </row>
    <row r="12010" spans="1:8" ht="43.5" x14ac:dyDescent="0.35">
      <c r="A12010" s="4">
        <v>209811</v>
      </c>
      <c r="B12010" s="1">
        <v>45280</v>
      </c>
      <c r="C12010" s="2">
        <v>0.62910879629629635</v>
      </c>
      <c r="D12010" s="3" t="s">
        <v>985</v>
      </c>
      <c r="E12010" s="3" t="s">
        <v>51298</v>
      </c>
      <c r="F12010" s="3" t="s">
        <v>51296</v>
      </c>
      <c r="G12010" s="3" t="s">
        <v>10408</v>
      </c>
      <c r="H12010" s="3" t="s">
        <v>51297</v>
      </c>
    </row>
    <row r="12011" spans="1:8" ht="58" x14ac:dyDescent="0.35">
      <c r="A12011" s="4">
        <v>39936</v>
      </c>
      <c r="B12011" s="1">
        <v>45280</v>
      </c>
      <c r="C12011" s="2">
        <v>0.63020833333333337</v>
      </c>
      <c r="D12011" s="3" t="s">
        <v>1702</v>
      </c>
      <c r="E12011" s="3" t="s">
        <v>51302</v>
      </c>
      <c r="F12011" s="3" t="s">
        <v>51299</v>
      </c>
      <c r="G12011" s="3" t="s">
        <v>51300</v>
      </c>
      <c r="H12011" s="3" t="s">
        <v>51301</v>
      </c>
    </row>
    <row r="12012" spans="1:8" ht="130.5" x14ac:dyDescent="0.35">
      <c r="A12012" s="4">
        <v>44382</v>
      </c>
      <c r="B12012" s="1">
        <v>45280</v>
      </c>
      <c r="C12012" s="2">
        <v>0.63141203703703697</v>
      </c>
      <c r="D12012" s="3" t="s">
        <v>167</v>
      </c>
      <c r="E12012" s="3" t="s">
        <v>51306</v>
      </c>
      <c r="F12012" s="3" t="s">
        <v>51303</v>
      </c>
      <c r="G12012" s="3" t="s">
        <v>51304</v>
      </c>
      <c r="H12012" s="3" t="s">
        <v>51305</v>
      </c>
    </row>
    <row r="12013" spans="1:8" ht="43.5" x14ac:dyDescent="0.35">
      <c r="A12013" s="4">
        <v>189930</v>
      </c>
      <c r="B12013" s="1">
        <v>45280</v>
      </c>
      <c r="C12013" s="2">
        <v>0.63454861111111105</v>
      </c>
      <c r="D12013" s="3" t="s">
        <v>167</v>
      </c>
      <c r="E12013" s="3" t="s">
        <v>51308</v>
      </c>
      <c r="F12013" s="3" t="s">
        <v>51307</v>
      </c>
      <c r="G12013" s="3" t="s">
        <v>51308</v>
      </c>
      <c r="H12013" s="3" t="s">
        <v>51309</v>
      </c>
    </row>
    <row r="12014" spans="1:8" ht="58" x14ac:dyDescent="0.35">
      <c r="A12014" s="4">
        <v>44985</v>
      </c>
      <c r="B12014" s="1">
        <v>45280</v>
      </c>
      <c r="C12014" s="2">
        <v>0.63732638888888882</v>
      </c>
      <c r="D12014" s="3" t="s">
        <v>167</v>
      </c>
      <c r="E12014" s="3" t="s">
        <v>36122</v>
      </c>
      <c r="F12014" s="3" t="s">
        <v>51310</v>
      </c>
      <c r="G12014" s="3" t="s">
        <v>51311</v>
      </c>
      <c r="H12014" s="3" t="s">
        <v>51312</v>
      </c>
    </row>
    <row r="12015" spans="1:8" ht="43.5" x14ac:dyDescent="0.35">
      <c r="A12015" s="4">
        <v>201284</v>
      </c>
      <c r="B12015" s="1">
        <v>45280</v>
      </c>
      <c r="C12015" s="2">
        <v>0.63777777777777778</v>
      </c>
      <c r="D12015" s="3" t="s">
        <v>51313</v>
      </c>
      <c r="E12015" s="3" t="s">
        <v>51317</v>
      </c>
      <c r="F12015" s="3" t="s">
        <v>51314</v>
      </c>
      <c r="G12015" s="3" t="s">
        <v>51315</v>
      </c>
      <c r="H12015" s="3" t="s">
        <v>51316</v>
      </c>
    </row>
    <row r="12016" spans="1:8" x14ac:dyDescent="0.35">
      <c r="A12016" s="4">
        <v>208097</v>
      </c>
      <c r="B12016" s="1">
        <v>45280</v>
      </c>
      <c r="C12016" s="2">
        <v>0.64298611111111115</v>
      </c>
      <c r="D12016" s="3" t="s">
        <v>51318</v>
      </c>
      <c r="E12016" s="3" t="s">
        <v>51321</v>
      </c>
      <c r="F12016" s="3" t="s">
        <v>51319</v>
      </c>
      <c r="G12016" s="3" t="s">
        <v>11920</v>
      </c>
      <c r="H12016" s="3" t="s">
        <v>51320</v>
      </c>
    </row>
    <row r="12017" spans="1:8" ht="72.5" x14ac:dyDescent="0.35">
      <c r="A12017" s="4">
        <v>192299</v>
      </c>
      <c r="B12017" s="1">
        <v>45280</v>
      </c>
      <c r="C12017" s="2">
        <v>0.64689814814814817</v>
      </c>
      <c r="D12017" s="3" t="s">
        <v>51322</v>
      </c>
      <c r="E12017" s="3" t="s">
        <v>51326</v>
      </c>
      <c r="F12017" s="3" t="s">
        <v>51323</v>
      </c>
      <c r="G12017" s="3" t="s">
        <v>51324</v>
      </c>
      <c r="H12017" s="3" t="s">
        <v>51325</v>
      </c>
    </row>
    <row r="12018" spans="1:8" ht="43.5" x14ac:dyDescent="0.35">
      <c r="A12018" s="4">
        <v>196838</v>
      </c>
      <c r="B12018" s="1">
        <v>45280</v>
      </c>
      <c r="C12018" s="2">
        <v>0.64716435185185184</v>
      </c>
      <c r="D12018" s="3" t="s">
        <v>167</v>
      </c>
      <c r="E12018" s="3" t="s">
        <v>51329</v>
      </c>
      <c r="F12018" s="3" t="s">
        <v>51327</v>
      </c>
      <c r="G12018" s="3" t="s">
        <v>51328</v>
      </c>
      <c r="H12018" s="3" t="s">
        <v>11766</v>
      </c>
    </row>
    <row r="12019" spans="1:8" ht="29" x14ac:dyDescent="0.35">
      <c r="A12019" s="4">
        <v>65316</v>
      </c>
      <c r="B12019" s="1">
        <v>45280</v>
      </c>
      <c r="C12019" s="2">
        <v>0.65129629629629626</v>
      </c>
      <c r="D12019" s="3" t="s">
        <v>51330</v>
      </c>
      <c r="E12019" s="3" t="s">
        <v>1565</v>
      </c>
      <c r="F12019" s="3" t="s">
        <v>51331</v>
      </c>
      <c r="G12019" s="3" t="s">
        <v>51332</v>
      </c>
      <c r="H12019" s="3" t="s">
        <v>397</v>
      </c>
    </row>
    <row r="12020" spans="1:8" ht="29" x14ac:dyDescent="0.35">
      <c r="A12020" s="4">
        <v>211818</v>
      </c>
      <c r="B12020" s="1">
        <v>45280</v>
      </c>
      <c r="C12020" s="2">
        <v>0.65365740740740741</v>
      </c>
      <c r="D12020" s="3" t="s">
        <v>10328</v>
      </c>
      <c r="E12020" s="3" t="s">
        <v>51335</v>
      </c>
      <c r="F12020" s="3" t="s">
        <v>51333</v>
      </c>
      <c r="G12020" s="3" t="s">
        <v>51334</v>
      </c>
      <c r="H12020" s="3" t="s">
        <v>30257</v>
      </c>
    </row>
    <row r="12021" spans="1:8" ht="43.5" x14ac:dyDescent="0.35">
      <c r="A12021" s="4">
        <v>65316</v>
      </c>
      <c r="B12021" s="1">
        <v>45280</v>
      </c>
      <c r="C12021" s="2">
        <v>0.65501157407407407</v>
      </c>
      <c r="D12021" s="3" t="s">
        <v>51336</v>
      </c>
      <c r="E12021" s="3" t="s">
        <v>11193</v>
      </c>
      <c r="F12021" s="3" t="s">
        <v>51331</v>
      </c>
      <c r="G12021" s="3" t="s">
        <v>51332</v>
      </c>
      <c r="H12021" s="3" t="s">
        <v>51337</v>
      </c>
    </row>
    <row r="12022" spans="1:8" ht="130.5" x14ac:dyDescent="0.35">
      <c r="A12022" s="4">
        <v>28778</v>
      </c>
      <c r="B12022" s="1">
        <v>45280</v>
      </c>
      <c r="C12022" s="2">
        <v>0.65547453703703706</v>
      </c>
      <c r="D12022" s="3" t="s">
        <v>167</v>
      </c>
      <c r="E12022" s="3" t="s">
        <v>51339</v>
      </c>
      <c r="F12022" s="3" t="s">
        <v>51338</v>
      </c>
      <c r="G12022" s="3" t="s">
        <v>51339</v>
      </c>
      <c r="H12022" s="3" t="s">
        <v>51340</v>
      </c>
    </row>
    <row r="12023" spans="1:8" ht="29" x14ac:dyDescent="0.35">
      <c r="A12023" s="4">
        <v>65316</v>
      </c>
      <c r="B12023" s="1">
        <v>45280</v>
      </c>
      <c r="C12023" s="2">
        <v>0.65987268518518516</v>
      </c>
      <c r="D12023" s="3" t="s">
        <v>51330</v>
      </c>
      <c r="E12023" s="3" t="s">
        <v>1565</v>
      </c>
      <c r="F12023" s="3" t="s">
        <v>51331</v>
      </c>
      <c r="G12023" s="3" t="s">
        <v>51341</v>
      </c>
      <c r="H12023" s="3" t="s">
        <v>12482</v>
      </c>
    </row>
    <row r="12024" spans="1:8" ht="72.5" x14ac:dyDescent="0.35">
      <c r="A12024" s="4">
        <v>198110</v>
      </c>
      <c r="B12024" s="1">
        <v>45280</v>
      </c>
      <c r="C12024" s="2">
        <v>0.66292824074074075</v>
      </c>
      <c r="D12024" s="3" t="s">
        <v>11985</v>
      </c>
      <c r="E12024" s="3" t="s">
        <v>31394</v>
      </c>
      <c r="F12024" s="3" t="s">
        <v>51342</v>
      </c>
      <c r="G12024" s="3" t="s">
        <v>104</v>
      </c>
      <c r="H12024" s="3" t="s">
        <v>51343</v>
      </c>
    </row>
    <row r="12025" spans="1:8" x14ac:dyDescent="0.35">
      <c r="A12025" s="4">
        <v>211741</v>
      </c>
      <c r="B12025" s="1">
        <v>45280</v>
      </c>
      <c r="C12025" s="2">
        <v>0.66710648148148144</v>
      </c>
      <c r="D12025" s="3" t="s">
        <v>51344</v>
      </c>
      <c r="E12025" s="3" t="s">
        <v>51347</v>
      </c>
      <c r="F12025" s="3" t="s">
        <v>51345</v>
      </c>
      <c r="G12025" s="3" t="s">
        <v>11928</v>
      </c>
      <c r="H12025" s="3" t="s">
        <v>51346</v>
      </c>
    </row>
    <row r="12026" spans="1:8" x14ac:dyDescent="0.35">
      <c r="A12026" s="4">
        <v>194471</v>
      </c>
      <c r="B12026" s="1">
        <v>45280</v>
      </c>
      <c r="C12026" s="2">
        <v>0.68365740740740744</v>
      </c>
      <c r="D12026" s="3" t="s">
        <v>1780</v>
      </c>
      <c r="E12026" s="3" t="s">
        <v>1519</v>
      </c>
      <c r="F12026" s="3" t="s">
        <v>1519</v>
      </c>
      <c r="G12026" s="3" t="s">
        <v>1855</v>
      </c>
      <c r="H12026" s="3" t="s">
        <v>1521</v>
      </c>
    </row>
    <row r="12027" spans="1:8" ht="43.5" x14ac:dyDescent="0.35">
      <c r="A12027" s="4">
        <v>129775</v>
      </c>
      <c r="B12027" s="1">
        <v>45280</v>
      </c>
      <c r="C12027" s="2">
        <v>0.68469907407407404</v>
      </c>
      <c r="D12027" s="3" t="s">
        <v>51348</v>
      </c>
      <c r="E12027" s="3" t="s">
        <v>14209</v>
      </c>
      <c r="F12027" s="3" t="s">
        <v>51349</v>
      </c>
      <c r="G12027" s="3" t="s">
        <v>51350</v>
      </c>
      <c r="H12027" s="3" t="s">
        <v>51351</v>
      </c>
    </row>
    <row r="12028" spans="1:8" ht="130.5" x14ac:dyDescent="0.35">
      <c r="A12028" s="4">
        <v>204350</v>
      </c>
      <c r="B12028" s="1">
        <v>45280</v>
      </c>
      <c r="C12028" s="2">
        <v>0.69214120370370369</v>
      </c>
      <c r="D12028" s="3" t="s">
        <v>755</v>
      </c>
      <c r="E12028" s="3" t="s">
        <v>51353</v>
      </c>
      <c r="F12028" s="3" t="s">
        <v>45962</v>
      </c>
      <c r="G12028" s="3" t="s">
        <v>38061</v>
      </c>
      <c r="H12028" s="3" t="s">
        <v>51352</v>
      </c>
    </row>
    <row r="12029" spans="1:8" x14ac:dyDescent="0.35">
      <c r="A12029" s="4">
        <v>27957</v>
      </c>
      <c r="B12029" s="1">
        <v>45280</v>
      </c>
      <c r="C12029" s="2">
        <v>0.69734953703703706</v>
      </c>
      <c r="D12029" s="3" t="s">
        <v>11006</v>
      </c>
      <c r="E12029" s="3" t="s">
        <v>51357</v>
      </c>
      <c r="F12029" s="3" t="s">
        <v>51354</v>
      </c>
      <c r="G12029" s="3" t="s">
        <v>51355</v>
      </c>
      <c r="H12029" s="3" t="s">
        <v>51356</v>
      </c>
    </row>
    <row r="12030" spans="1:8" ht="43.5" x14ac:dyDescent="0.35">
      <c r="A12030" s="4">
        <v>211834</v>
      </c>
      <c r="B12030" s="1">
        <v>45280</v>
      </c>
      <c r="C12030" s="2">
        <v>0.74354166666666666</v>
      </c>
      <c r="D12030" s="3" t="s">
        <v>51358</v>
      </c>
      <c r="E12030" s="3" t="s">
        <v>905</v>
      </c>
      <c r="F12030" s="3" t="s">
        <v>51359</v>
      </c>
      <c r="G12030" s="3" t="s">
        <v>905</v>
      </c>
      <c r="H12030" s="3" t="s">
        <v>10403</v>
      </c>
    </row>
    <row r="12031" spans="1:8" ht="58" x14ac:dyDescent="0.35">
      <c r="A12031" s="4">
        <v>202438</v>
      </c>
      <c r="B12031" s="1">
        <v>45280</v>
      </c>
      <c r="C12031" s="2">
        <v>0.75361111111111112</v>
      </c>
      <c r="D12031" s="3" t="s">
        <v>1556</v>
      </c>
      <c r="E12031" s="3" t="s">
        <v>51360</v>
      </c>
      <c r="F12031" s="3" t="s">
        <v>12088</v>
      </c>
      <c r="G12031" s="3" t="s">
        <v>51360</v>
      </c>
      <c r="H12031" s="3" t="s">
        <v>51361</v>
      </c>
    </row>
    <row r="12032" spans="1:8" ht="72.5" x14ac:dyDescent="0.35">
      <c r="A12032" s="4">
        <v>211838</v>
      </c>
      <c r="B12032" s="1">
        <v>45280</v>
      </c>
      <c r="C12032" s="2">
        <v>0.7628125</v>
      </c>
      <c r="D12032" s="3" t="s">
        <v>51362</v>
      </c>
      <c r="E12032" s="3" t="s">
        <v>51366</v>
      </c>
      <c r="F12032" s="3" t="s">
        <v>51363</v>
      </c>
      <c r="G12032" s="3" t="s">
        <v>51364</v>
      </c>
      <c r="H12032" s="3" t="s">
        <v>51365</v>
      </c>
    </row>
    <row r="12033" spans="1:8" ht="29" x14ac:dyDescent="0.35">
      <c r="A12033" s="4">
        <v>211842</v>
      </c>
      <c r="B12033" s="1">
        <v>45280</v>
      </c>
      <c r="C12033" s="2">
        <v>0.780787037037037</v>
      </c>
      <c r="D12033" s="3" t="s">
        <v>1436</v>
      </c>
      <c r="E12033" s="3" t="s">
        <v>51368</v>
      </c>
      <c r="F12033" s="3" t="s">
        <v>51367</v>
      </c>
      <c r="G12033" s="3" t="s">
        <v>51368</v>
      </c>
      <c r="H12033" s="3" t="s">
        <v>51369</v>
      </c>
    </row>
    <row r="12034" spans="1:8" ht="58" x14ac:dyDescent="0.35">
      <c r="A12034" s="4">
        <v>211843</v>
      </c>
      <c r="B12034" s="1">
        <v>45280</v>
      </c>
      <c r="C12034" s="2">
        <v>0.78813657407407411</v>
      </c>
      <c r="D12034" s="3" t="s">
        <v>51370</v>
      </c>
      <c r="E12034" s="3" t="s">
        <v>51374</v>
      </c>
      <c r="F12034" s="3" t="s">
        <v>51371</v>
      </c>
      <c r="G12034" s="3" t="s">
        <v>51372</v>
      </c>
      <c r="H12034" s="3" t="s">
        <v>51373</v>
      </c>
    </row>
    <row r="12035" spans="1:8" ht="43.5" x14ac:dyDescent="0.35">
      <c r="A12035" s="4">
        <v>101839</v>
      </c>
      <c r="B12035" s="1">
        <v>45280</v>
      </c>
      <c r="C12035" s="2">
        <v>0.79175925925925927</v>
      </c>
      <c r="D12035" s="3" t="s">
        <v>51375</v>
      </c>
      <c r="E12035" s="3" t="s">
        <v>51377</v>
      </c>
      <c r="F12035" s="3" t="s">
        <v>51376</v>
      </c>
      <c r="G12035" s="3" t="s">
        <v>51377</v>
      </c>
      <c r="H12035" s="3" t="s">
        <v>51378</v>
      </c>
    </row>
    <row r="12036" spans="1:8" ht="72.5" x14ac:dyDescent="0.35">
      <c r="A12036" s="4">
        <v>44877</v>
      </c>
      <c r="B12036" s="1">
        <v>45281</v>
      </c>
      <c r="C12036" s="2">
        <v>0.34089120370370374</v>
      </c>
      <c r="D12036" s="3" t="s">
        <v>1258</v>
      </c>
      <c r="E12036" s="3" t="s">
        <v>28882</v>
      </c>
      <c r="F12036" s="3" t="s">
        <v>51379</v>
      </c>
      <c r="G12036" s="3" t="s">
        <v>51380</v>
      </c>
      <c r="H12036" s="3" t="s">
        <v>51381</v>
      </c>
    </row>
    <row r="12037" spans="1:8" ht="29" x14ac:dyDescent="0.35">
      <c r="A12037" s="4">
        <v>1812</v>
      </c>
      <c r="B12037" s="1">
        <v>45281</v>
      </c>
      <c r="C12037" s="2">
        <v>0.3480787037037037</v>
      </c>
      <c r="D12037" s="3" t="s">
        <v>1258</v>
      </c>
      <c r="E12037" s="3" t="s">
        <v>13652</v>
      </c>
      <c r="F12037" s="3" t="s">
        <v>51382</v>
      </c>
      <c r="G12037" s="3" t="s">
        <v>51383</v>
      </c>
      <c r="H12037" s="3" t="s">
        <v>51384</v>
      </c>
    </row>
    <row r="12038" spans="1:8" ht="58" x14ac:dyDescent="0.35">
      <c r="A12038" s="4">
        <v>44280</v>
      </c>
      <c r="B12038" s="1">
        <v>45281</v>
      </c>
      <c r="C12038" s="2">
        <v>0.34934027777777782</v>
      </c>
      <c r="D12038" s="3" t="s">
        <v>985</v>
      </c>
      <c r="E12038" s="3" t="s">
        <v>51387</v>
      </c>
      <c r="F12038" s="3" t="s">
        <v>51385</v>
      </c>
      <c r="G12038" s="3" t="s">
        <v>10481</v>
      </c>
      <c r="H12038" s="3" t="s">
        <v>51386</v>
      </c>
    </row>
    <row r="12039" spans="1:8" ht="72.5" x14ac:dyDescent="0.35">
      <c r="A12039" s="4">
        <v>210329</v>
      </c>
      <c r="B12039" s="1">
        <v>45281</v>
      </c>
      <c r="C12039" s="2">
        <v>0.35028935185185189</v>
      </c>
      <c r="D12039" s="3" t="s">
        <v>51388</v>
      </c>
      <c r="E12039" s="3" t="s">
        <v>51391</v>
      </c>
      <c r="F12039" s="3" t="s">
        <v>51389</v>
      </c>
      <c r="G12039" s="3" t="s">
        <v>51390</v>
      </c>
      <c r="H12039" s="3" t="s">
        <v>29</v>
      </c>
    </row>
    <row r="12040" spans="1:8" ht="29" x14ac:dyDescent="0.35">
      <c r="A12040" s="4">
        <v>122572</v>
      </c>
      <c r="B12040" s="1">
        <v>45281</v>
      </c>
      <c r="C12040" s="2">
        <v>0.35302083333333334</v>
      </c>
      <c r="D12040" s="3" t="s">
        <v>1258</v>
      </c>
      <c r="E12040" s="3" t="s">
        <v>51395</v>
      </c>
      <c r="F12040" s="3" t="s">
        <v>51392</v>
      </c>
      <c r="G12040" s="3" t="s">
        <v>51393</v>
      </c>
      <c r="H12040" s="3" t="s">
        <v>51394</v>
      </c>
    </row>
    <row r="12041" spans="1:8" ht="87" x14ac:dyDescent="0.35">
      <c r="A12041" s="4">
        <v>8816</v>
      </c>
      <c r="B12041" s="1">
        <v>45281</v>
      </c>
      <c r="C12041" s="2">
        <v>0.35311342592592593</v>
      </c>
      <c r="D12041" s="3" t="s">
        <v>51396</v>
      </c>
      <c r="E12041" s="3" t="s">
        <v>51400</v>
      </c>
      <c r="F12041" s="3" t="s">
        <v>51397</v>
      </c>
      <c r="G12041" s="3" t="s">
        <v>51398</v>
      </c>
      <c r="H12041" s="3" t="s">
        <v>51399</v>
      </c>
    </row>
    <row r="12042" spans="1:8" ht="58" x14ac:dyDescent="0.35">
      <c r="A12042" s="4">
        <v>35606</v>
      </c>
      <c r="B12042" s="1">
        <v>45281</v>
      </c>
      <c r="C12042" s="2">
        <v>0.35380787037037037</v>
      </c>
      <c r="D12042" s="3" t="s">
        <v>51401</v>
      </c>
      <c r="E12042" s="3" t="s">
        <v>51405</v>
      </c>
      <c r="F12042" s="3" t="s">
        <v>51402</v>
      </c>
      <c r="G12042" s="3" t="s">
        <v>51403</v>
      </c>
      <c r="H12042" s="3" t="s">
        <v>51404</v>
      </c>
    </row>
    <row r="12043" spans="1:8" ht="29" x14ac:dyDescent="0.35">
      <c r="A12043" s="4">
        <v>191618</v>
      </c>
      <c r="B12043" s="1">
        <v>45281</v>
      </c>
      <c r="C12043" s="2">
        <v>0.35717592592592595</v>
      </c>
      <c r="D12043" s="3" t="s">
        <v>11029</v>
      </c>
      <c r="E12043" s="3" t="s">
        <v>51408</v>
      </c>
      <c r="F12043" s="3" t="s">
        <v>51406</v>
      </c>
      <c r="G12043" s="3" t="s">
        <v>11593</v>
      </c>
      <c r="H12043" s="3" t="s">
        <v>51407</v>
      </c>
    </row>
    <row r="12044" spans="1:8" ht="43.5" x14ac:dyDescent="0.35">
      <c r="A12044" s="4">
        <v>42468</v>
      </c>
      <c r="B12044" s="1">
        <v>45281</v>
      </c>
      <c r="C12044" s="2">
        <v>0.35833333333333334</v>
      </c>
      <c r="D12044" s="3" t="s">
        <v>1460</v>
      </c>
      <c r="E12044" s="3" t="s">
        <v>46622</v>
      </c>
      <c r="F12044" s="3" t="s">
        <v>43172</v>
      </c>
      <c r="G12044" s="3" t="s">
        <v>46622</v>
      </c>
      <c r="H12044" s="3" t="s">
        <v>6717</v>
      </c>
    </row>
    <row r="12045" spans="1:8" ht="43.5" x14ac:dyDescent="0.35">
      <c r="A12045" s="4">
        <v>43140</v>
      </c>
      <c r="B12045" s="1">
        <v>45281</v>
      </c>
      <c r="C12045" s="2">
        <v>0.36025462962962962</v>
      </c>
      <c r="D12045" s="3" t="s">
        <v>51409</v>
      </c>
      <c r="E12045" s="3" t="s">
        <v>51412</v>
      </c>
      <c r="F12045" s="3" t="s">
        <v>51410</v>
      </c>
      <c r="G12045" s="3" t="s">
        <v>10468</v>
      </c>
      <c r="H12045" s="3" t="s">
        <v>51411</v>
      </c>
    </row>
    <row r="12046" spans="1:8" ht="43.5" x14ac:dyDescent="0.35">
      <c r="A12046" s="4">
        <v>51380</v>
      </c>
      <c r="B12046" s="1">
        <v>45281</v>
      </c>
      <c r="C12046" s="2">
        <v>0.36052083333333335</v>
      </c>
      <c r="D12046" s="3" t="s">
        <v>1258</v>
      </c>
      <c r="E12046" s="3" t="s">
        <v>1591</v>
      </c>
      <c r="F12046" s="3" t="s">
        <v>51413</v>
      </c>
      <c r="G12046" s="3" t="s">
        <v>51414</v>
      </c>
      <c r="H12046" s="3" t="s">
        <v>51415</v>
      </c>
    </row>
    <row r="12047" spans="1:8" ht="58" x14ac:dyDescent="0.35">
      <c r="A12047" s="4">
        <v>51186</v>
      </c>
      <c r="B12047" s="1">
        <v>45281</v>
      </c>
      <c r="C12047" s="2">
        <v>0.36091435185185183</v>
      </c>
      <c r="D12047" s="3" t="s">
        <v>51416</v>
      </c>
      <c r="E12047" s="3" t="s">
        <v>14754</v>
      </c>
      <c r="F12047" s="3" t="s">
        <v>51417</v>
      </c>
      <c r="G12047" s="3" t="s">
        <v>51418</v>
      </c>
      <c r="H12047" s="3" t="s">
        <v>51419</v>
      </c>
    </row>
    <row r="12048" spans="1:8" ht="130.5" x14ac:dyDescent="0.35">
      <c r="A12048" s="4">
        <v>105264</v>
      </c>
      <c r="B12048" s="1">
        <v>45281</v>
      </c>
      <c r="C12048" s="2">
        <v>0.3630902777777778</v>
      </c>
      <c r="D12048" s="3" t="s">
        <v>1460</v>
      </c>
      <c r="E12048" s="3" t="s">
        <v>51421</v>
      </c>
      <c r="F12048" s="3" t="s">
        <v>51420</v>
      </c>
      <c r="G12048" s="3" t="s">
        <v>51421</v>
      </c>
      <c r="H12048" s="3" t="s">
        <v>51422</v>
      </c>
    </row>
    <row r="12049" spans="1:8" ht="72.5" x14ac:dyDescent="0.35">
      <c r="A12049" s="4">
        <v>206262</v>
      </c>
      <c r="B12049" s="1">
        <v>45281</v>
      </c>
      <c r="C12049" s="2">
        <v>0.3649189814814815</v>
      </c>
      <c r="D12049" s="3" t="s">
        <v>51423</v>
      </c>
      <c r="E12049" s="3" t="s">
        <v>51426</v>
      </c>
      <c r="F12049" s="3" t="s">
        <v>51424</v>
      </c>
      <c r="G12049" s="3" t="s">
        <v>11874</v>
      </c>
      <c r="H12049" s="3" t="s">
        <v>51425</v>
      </c>
    </row>
    <row r="12050" spans="1:8" ht="72.5" x14ac:dyDescent="0.35">
      <c r="A12050" s="4">
        <v>19928</v>
      </c>
      <c r="B12050" s="1">
        <v>45281</v>
      </c>
      <c r="C12050" s="2">
        <v>0.36506944444444445</v>
      </c>
      <c r="D12050" s="3" t="s">
        <v>13508</v>
      </c>
      <c r="E12050" s="3" t="s">
        <v>51430</v>
      </c>
      <c r="F12050" s="3" t="s">
        <v>51427</v>
      </c>
      <c r="G12050" s="3" t="s">
        <v>51428</v>
      </c>
      <c r="H12050" s="3" t="s">
        <v>51429</v>
      </c>
    </row>
    <row r="12051" spans="1:8" ht="87" x14ac:dyDescent="0.35">
      <c r="A12051" s="4">
        <v>40820</v>
      </c>
      <c r="B12051" s="1">
        <v>45281</v>
      </c>
      <c r="C12051" s="2">
        <v>0.36751157407407403</v>
      </c>
      <c r="D12051" s="3" t="s">
        <v>167</v>
      </c>
      <c r="E12051" s="3" t="s">
        <v>51433</v>
      </c>
      <c r="F12051" s="3" t="s">
        <v>51431</v>
      </c>
      <c r="G12051" s="3" t="s">
        <v>228</v>
      </c>
      <c r="H12051" s="3" t="s">
        <v>51432</v>
      </c>
    </row>
    <row r="12052" spans="1:8" ht="72.5" x14ac:dyDescent="0.35">
      <c r="A12052" s="4">
        <v>211012</v>
      </c>
      <c r="B12052" s="1">
        <v>45281</v>
      </c>
      <c r="C12052" s="2">
        <v>0.36768518518518517</v>
      </c>
      <c r="D12052" s="3" t="s">
        <v>51434</v>
      </c>
      <c r="E12052" s="3" t="e">
        <f>+ asthma ON SABA PRN + renal cortical cyst Newly Dxsed HTN</f>
        <v>#NAME?</v>
      </c>
      <c r="F12052" s="3" t="s">
        <v>51435</v>
      </c>
      <c r="G12052" s="3" t="s">
        <v>51436</v>
      </c>
      <c r="H12052" s="3" t="s">
        <v>51437</v>
      </c>
    </row>
    <row r="12053" spans="1:8" ht="43.5" x14ac:dyDescent="0.35">
      <c r="A12053" s="4">
        <v>87117</v>
      </c>
      <c r="B12053" s="1">
        <v>45281</v>
      </c>
      <c r="C12053" s="2">
        <v>0.36916666666666664</v>
      </c>
      <c r="D12053" s="3" t="s">
        <v>985</v>
      </c>
      <c r="E12053" s="3" t="s">
        <v>51439</v>
      </c>
      <c r="F12053" s="3" t="s">
        <v>51438</v>
      </c>
      <c r="G12053" s="3" t="s">
        <v>228</v>
      </c>
      <c r="H12053" s="3" t="s">
        <v>38093</v>
      </c>
    </row>
    <row r="12054" spans="1:8" ht="58" x14ac:dyDescent="0.35">
      <c r="A12054" s="4">
        <v>174237</v>
      </c>
      <c r="B12054" s="1">
        <v>45281</v>
      </c>
      <c r="C12054" s="2">
        <v>0.36996527777777777</v>
      </c>
      <c r="D12054" s="3" t="s">
        <v>11085</v>
      </c>
      <c r="E12054" s="3" t="s">
        <v>51443</v>
      </c>
      <c r="F12054" s="3" t="s">
        <v>51440</v>
      </c>
      <c r="G12054" s="3" t="s">
        <v>51441</v>
      </c>
      <c r="H12054" s="3" t="s">
        <v>51442</v>
      </c>
    </row>
    <row r="12055" spans="1:8" ht="87" x14ac:dyDescent="0.35">
      <c r="A12055" s="4">
        <v>152921</v>
      </c>
      <c r="B12055" s="1">
        <v>45281</v>
      </c>
      <c r="C12055" s="2">
        <v>0.37100694444444443</v>
      </c>
      <c r="D12055" s="3" t="s">
        <v>167</v>
      </c>
      <c r="E12055" s="3" t="s">
        <v>26232</v>
      </c>
      <c r="F12055" s="3" t="s">
        <v>51444</v>
      </c>
      <c r="G12055" s="3" t="s">
        <v>51445</v>
      </c>
      <c r="H12055" s="3" t="s">
        <v>51446</v>
      </c>
    </row>
    <row r="12056" spans="1:8" ht="29" x14ac:dyDescent="0.35">
      <c r="A12056" s="4">
        <v>203770</v>
      </c>
      <c r="B12056" s="1">
        <v>45281</v>
      </c>
      <c r="C12056" s="2">
        <v>0.37104166666666666</v>
      </c>
      <c r="D12056" s="3" t="s">
        <v>14401</v>
      </c>
      <c r="E12056" s="3" t="s">
        <v>51450</v>
      </c>
      <c r="F12056" s="3" t="s">
        <v>51447</v>
      </c>
      <c r="G12056" s="3" t="s">
        <v>51448</v>
      </c>
      <c r="H12056" s="3" t="s">
        <v>51449</v>
      </c>
    </row>
    <row r="12057" spans="1:8" ht="58" x14ac:dyDescent="0.35">
      <c r="A12057" s="4">
        <v>97236</v>
      </c>
      <c r="B12057" s="1">
        <v>45281</v>
      </c>
      <c r="C12057" s="2">
        <v>0.37160879629629634</v>
      </c>
      <c r="D12057" s="3" t="s">
        <v>13508</v>
      </c>
      <c r="E12057" s="3" t="s">
        <v>51454</v>
      </c>
      <c r="F12057" s="3" t="s">
        <v>51451</v>
      </c>
      <c r="G12057" s="3" t="s">
        <v>51452</v>
      </c>
      <c r="H12057" s="3" t="s">
        <v>51453</v>
      </c>
    </row>
    <row r="12058" spans="1:8" ht="43.5" x14ac:dyDescent="0.35">
      <c r="A12058" s="4">
        <v>209666</v>
      </c>
      <c r="B12058" s="1">
        <v>45281</v>
      </c>
      <c r="C12058" s="2">
        <v>0.37496527777777783</v>
      </c>
      <c r="D12058" s="3" t="s">
        <v>985</v>
      </c>
      <c r="E12058" s="3" t="s">
        <v>51457</v>
      </c>
      <c r="F12058" s="3" t="s">
        <v>51455</v>
      </c>
      <c r="G12058" s="3" t="s">
        <v>10408</v>
      </c>
      <c r="H12058" s="3" t="s">
        <v>51456</v>
      </c>
    </row>
    <row r="12059" spans="1:8" ht="43.5" x14ac:dyDescent="0.35">
      <c r="A12059" s="4">
        <v>120639</v>
      </c>
      <c r="B12059" s="1">
        <v>45281</v>
      </c>
      <c r="C12059" s="2">
        <v>0.37630787037037039</v>
      </c>
      <c r="D12059" s="3" t="s">
        <v>1258</v>
      </c>
      <c r="E12059" s="3" t="s">
        <v>22111</v>
      </c>
      <c r="F12059" s="3" t="s">
        <v>51458</v>
      </c>
      <c r="G12059" s="3" t="s">
        <v>13567</v>
      </c>
      <c r="H12059" s="3" t="s">
        <v>397</v>
      </c>
    </row>
    <row r="12060" spans="1:8" ht="101.5" x14ac:dyDescent="0.35">
      <c r="A12060" s="4">
        <v>158652</v>
      </c>
      <c r="B12060" s="1">
        <v>45281</v>
      </c>
      <c r="C12060" s="2">
        <v>0.37645833333333334</v>
      </c>
      <c r="D12060" s="3" t="s">
        <v>51459</v>
      </c>
      <c r="E12060" s="3" t="s">
        <v>13618</v>
      </c>
      <c r="F12060" s="3" t="s">
        <v>51460</v>
      </c>
      <c r="G12060" s="3" t="s">
        <v>51461</v>
      </c>
      <c r="H12060" s="3" t="s">
        <v>51462</v>
      </c>
    </row>
    <row r="12061" spans="1:8" ht="43.5" x14ac:dyDescent="0.35">
      <c r="A12061" s="4">
        <v>21865</v>
      </c>
      <c r="B12061" s="1">
        <v>45281</v>
      </c>
      <c r="C12061" s="2">
        <v>0.37682870370370369</v>
      </c>
      <c r="D12061" s="3" t="s">
        <v>985</v>
      </c>
      <c r="E12061" s="3" t="s">
        <v>50467</v>
      </c>
      <c r="F12061" s="3" t="s">
        <v>51463</v>
      </c>
      <c r="G12061" s="3" t="s">
        <v>102</v>
      </c>
      <c r="H12061" s="3" t="s">
        <v>39329</v>
      </c>
    </row>
    <row r="12062" spans="1:8" ht="72.5" x14ac:dyDescent="0.35">
      <c r="A12062" s="4">
        <v>47763</v>
      </c>
      <c r="B12062" s="1">
        <v>45281</v>
      </c>
      <c r="C12062" s="2">
        <v>0.37767361111111114</v>
      </c>
      <c r="D12062" s="3" t="s">
        <v>51464</v>
      </c>
      <c r="E12062" s="3" t="s">
        <v>51468</v>
      </c>
      <c r="F12062" s="3" t="s">
        <v>51465</v>
      </c>
      <c r="G12062" s="3" t="s">
        <v>51466</v>
      </c>
      <c r="H12062" s="3" t="s">
        <v>51467</v>
      </c>
    </row>
    <row r="12063" spans="1:8" ht="43.5" x14ac:dyDescent="0.35">
      <c r="A12063" s="4">
        <v>21865</v>
      </c>
      <c r="B12063" s="1">
        <v>45281</v>
      </c>
      <c r="C12063" s="2">
        <v>0.37841435185185185</v>
      </c>
      <c r="D12063" s="3" t="s">
        <v>985</v>
      </c>
      <c r="E12063" s="3" t="s">
        <v>51469</v>
      </c>
      <c r="F12063" s="3" t="s">
        <v>51463</v>
      </c>
      <c r="G12063" s="3" t="s">
        <v>102</v>
      </c>
      <c r="H12063" s="3" t="s">
        <v>39329</v>
      </c>
    </row>
    <row r="12064" spans="1:8" ht="29" x14ac:dyDescent="0.35">
      <c r="A12064" s="4">
        <v>80676</v>
      </c>
      <c r="B12064" s="1">
        <v>45281</v>
      </c>
      <c r="C12064" s="2">
        <v>0.37885416666666666</v>
      </c>
      <c r="D12064" s="3" t="s">
        <v>1460</v>
      </c>
      <c r="E12064" s="3" t="s">
        <v>51470</v>
      </c>
      <c r="F12064" s="3" t="s">
        <v>43172</v>
      </c>
      <c r="G12064" s="3" t="s">
        <v>51470</v>
      </c>
      <c r="H12064" s="3" t="s">
        <v>51422</v>
      </c>
    </row>
    <row r="12065" spans="1:8" ht="43.5" x14ac:dyDescent="0.35">
      <c r="A12065" s="4">
        <v>84435</v>
      </c>
      <c r="B12065" s="1">
        <v>45281</v>
      </c>
      <c r="C12065" s="2">
        <v>0.37928240740740743</v>
      </c>
      <c r="D12065" s="3" t="s">
        <v>51471</v>
      </c>
      <c r="E12065" s="3" t="s">
        <v>51475</v>
      </c>
      <c r="F12065" s="3" t="s">
        <v>51472</v>
      </c>
      <c r="G12065" s="3" t="s">
        <v>51473</v>
      </c>
      <c r="H12065" s="3" t="s">
        <v>51474</v>
      </c>
    </row>
    <row r="12066" spans="1:8" ht="87" x14ac:dyDescent="0.35">
      <c r="A12066" s="4">
        <v>1192</v>
      </c>
      <c r="B12066" s="1">
        <v>45281</v>
      </c>
      <c r="C12066" s="2">
        <v>0.38265046296296296</v>
      </c>
      <c r="D12066" s="3" t="s">
        <v>51476</v>
      </c>
      <c r="E12066" s="3" t="s">
        <v>51479</v>
      </c>
      <c r="F12066" s="3" t="s">
        <v>51477</v>
      </c>
      <c r="G12066" s="3" t="s">
        <v>14833</v>
      </c>
      <c r="H12066" s="3" t="s">
        <v>51478</v>
      </c>
    </row>
    <row r="12067" spans="1:8" ht="87" x14ac:dyDescent="0.35">
      <c r="A12067" s="4">
        <v>1192</v>
      </c>
      <c r="B12067" s="1">
        <v>45281</v>
      </c>
      <c r="C12067" s="2">
        <v>0.38483796296296297</v>
      </c>
      <c r="D12067" s="3" t="s">
        <v>51476</v>
      </c>
      <c r="E12067" s="3" t="s">
        <v>51479</v>
      </c>
      <c r="F12067" s="3" t="s">
        <v>51477</v>
      </c>
      <c r="G12067" s="3" t="s">
        <v>14833</v>
      </c>
      <c r="H12067" s="3" t="s">
        <v>51478</v>
      </c>
    </row>
    <row r="12068" spans="1:8" ht="43.5" x14ac:dyDescent="0.35">
      <c r="A12068" s="4">
        <v>49467</v>
      </c>
      <c r="B12068" s="1">
        <v>45281</v>
      </c>
      <c r="C12068" s="2">
        <v>0.38603009259259258</v>
      </c>
      <c r="D12068" s="3" t="s">
        <v>1436</v>
      </c>
      <c r="E12068" s="3" t="s">
        <v>51483</v>
      </c>
      <c r="F12068" s="3" t="s">
        <v>51480</v>
      </c>
      <c r="G12068" s="3" t="s">
        <v>51481</v>
      </c>
      <c r="H12068" s="3" t="s">
        <v>51482</v>
      </c>
    </row>
    <row r="12069" spans="1:8" ht="130.5" x14ac:dyDescent="0.35">
      <c r="A12069" s="4">
        <v>42988</v>
      </c>
      <c r="B12069" s="1">
        <v>45281</v>
      </c>
      <c r="C12069" s="2">
        <v>0.3871296296296296</v>
      </c>
      <c r="D12069" s="3" t="s">
        <v>1473</v>
      </c>
      <c r="E12069" s="3" t="s">
        <v>51487</v>
      </c>
      <c r="F12069" s="3" t="s">
        <v>51484</v>
      </c>
      <c r="G12069" s="3" t="s">
        <v>51485</v>
      </c>
      <c r="H12069" s="3" t="s">
        <v>51486</v>
      </c>
    </row>
    <row r="12070" spans="1:8" ht="29" x14ac:dyDescent="0.35">
      <c r="A12070" s="4">
        <v>211178</v>
      </c>
      <c r="B12070" s="1">
        <v>45281</v>
      </c>
      <c r="C12070" s="2">
        <v>0.39048611111111109</v>
      </c>
      <c r="D12070" s="3" t="s">
        <v>10412</v>
      </c>
      <c r="E12070" s="3" t="s">
        <v>51491</v>
      </c>
      <c r="F12070" s="3" t="s">
        <v>51488</v>
      </c>
      <c r="G12070" s="3" t="s">
        <v>51489</v>
      </c>
      <c r="H12070" s="3" t="s">
        <v>51490</v>
      </c>
    </row>
    <row r="12071" spans="1:8" ht="116" x14ac:dyDescent="0.35">
      <c r="A12071" s="4">
        <v>41842</v>
      </c>
      <c r="B12071" s="1">
        <v>45281</v>
      </c>
      <c r="C12071" s="2">
        <v>0.39081018518518523</v>
      </c>
      <c r="D12071" s="3" t="s">
        <v>51492</v>
      </c>
      <c r="E12071" s="3" t="s">
        <v>51496</v>
      </c>
      <c r="F12071" s="3" t="s">
        <v>51493</v>
      </c>
      <c r="G12071" s="3" t="s">
        <v>51494</v>
      </c>
      <c r="H12071" s="3" t="s">
        <v>51495</v>
      </c>
    </row>
    <row r="12072" spans="1:8" ht="72.5" x14ac:dyDescent="0.35">
      <c r="A12072" s="4">
        <v>19928</v>
      </c>
      <c r="B12072" s="1">
        <v>45281</v>
      </c>
      <c r="C12072" s="2">
        <v>0.39231481481481478</v>
      </c>
      <c r="D12072" s="3" t="s">
        <v>13508</v>
      </c>
      <c r="E12072" s="3" t="s">
        <v>51497</v>
      </c>
      <c r="F12072" s="3" t="s">
        <v>51427</v>
      </c>
      <c r="G12072" s="3" t="s">
        <v>51428</v>
      </c>
      <c r="H12072" s="3" t="s">
        <v>51429</v>
      </c>
    </row>
    <row r="12073" spans="1:8" ht="29" x14ac:dyDescent="0.35">
      <c r="A12073" s="4">
        <v>197772</v>
      </c>
      <c r="B12073" s="1">
        <v>45281</v>
      </c>
      <c r="C12073" s="2">
        <v>0.39280092592592591</v>
      </c>
      <c r="D12073" s="3" t="s">
        <v>51498</v>
      </c>
      <c r="E12073" s="3" t="s">
        <v>51501</v>
      </c>
      <c r="F12073" s="3" t="s">
        <v>51499</v>
      </c>
      <c r="G12073" s="3" t="s">
        <v>11819</v>
      </c>
      <c r="H12073" s="3" t="s">
        <v>51500</v>
      </c>
    </row>
    <row r="12074" spans="1:8" ht="43.5" x14ac:dyDescent="0.35">
      <c r="A12074" s="4">
        <v>153563</v>
      </c>
      <c r="B12074" s="1">
        <v>45281</v>
      </c>
      <c r="C12074" s="2">
        <v>0.39359953703703704</v>
      </c>
      <c r="D12074" s="3" t="s">
        <v>1258</v>
      </c>
      <c r="E12074" s="3" t="s">
        <v>16271</v>
      </c>
      <c r="F12074" s="3" t="s">
        <v>51502</v>
      </c>
      <c r="G12074" s="3" t="s">
        <v>12494</v>
      </c>
      <c r="H12074" s="3" t="s">
        <v>11325</v>
      </c>
    </row>
    <row r="12075" spans="1:8" ht="72.5" x14ac:dyDescent="0.35">
      <c r="A12075" s="4">
        <v>203287</v>
      </c>
      <c r="B12075" s="1">
        <v>45281</v>
      </c>
      <c r="C12075" s="2">
        <v>0.39509259259259261</v>
      </c>
      <c r="D12075" s="3" t="s">
        <v>51503</v>
      </c>
      <c r="E12075" s="3" t="s">
        <v>51507</v>
      </c>
      <c r="F12075" s="3" t="s">
        <v>51504</v>
      </c>
      <c r="G12075" s="3" t="s">
        <v>51505</v>
      </c>
      <c r="H12075" s="3" t="s">
        <v>51506</v>
      </c>
    </row>
    <row r="12076" spans="1:8" ht="43.5" x14ac:dyDescent="0.35">
      <c r="A12076" s="4">
        <v>43346</v>
      </c>
      <c r="B12076" s="1">
        <v>45281</v>
      </c>
      <c r="C12076" s="2">
        <v>0.39515046296296297</v>
      </c>
      <c r="D12076" s="3" t="s">
        <v>985</v>
      </c>
      <c r="E12076" s="3" t="s">
        <v>51509</v>
      </c>
      <c r="F12076" s="3" t="s">
        <v>51508</v>
      </c>
      <c r="G12076" s="3" t="s">
        <v>11080</v>
      </c>
      <c r="H12076" s="3" t="s">
        <v>39106</v>
      </c>
    </row>
    <row r="12077" spans="1:8" ht="29" x14ac:dyDescent="0.35">
      <c r="A12077" s="4">
        <v>74587</v>
      </c>
      <c r="B12077" s="1">
        <v>45281</v>
      </c>
      <c r="C12077" s="2">
        <v>0.39537037037037037</v>
      </c>
      <c r="D12077" s="3" t="s">
        <v>51510</v>
      </c>
      <c r="E12077" s="3" t="s">
        <v>49435</v>
      </c>
      <c r="F12077" s="3" t="s">
        <v>51511</v>
      </c>
      <c r="G12077" s="3" t="s">
        <v>51512</v>
      </c>
      <c r="H12077" s="3" t="s">
        <v>51513</v>
      </c>
    </row>
    <row r="12078" spans="1:8" ht="29" x14ac:dyDescent="0.35">
      <c r="A12078" s="4">
        <v>50280</v>
      </c>
      <c r="B12078" s="1">
        <v>45281</v>
      </c>
      <c r="C12078" s="2">
        <v>0.39754629629629629</v>
      </c>
      <c r="D12078" s="3" t="s">
        <v>1460</v>
      </c>
      <c r="E12078" s="3" t="s">
        <v>21109</v>
      </c>
      <c r="F12078" s="3" t="s">
        <v>43172</v>
      </c>
      <c r="G12078" s="3" t="s">
        <v>21109</v>
      </c>
      <c r="H12078" s="3" t="s">
        <v>51422</v>
      </c>
    </row>
    <row r="12079" spans="1:8" ht="29" x14ac:dyDescent="0.35">
      <c r="A12079" s="4">
        <v>34036</v>
      </c>
      <c r="B12079" s="1">
        <v>45281</v>
      </c>
      <c r="C12079" s="2">
        <v>0.39758101851851851</v>
      </c>
      <c r="D12079" s="3" t="s">
        <v>11085</v>
      </c>
      <c r="E12079" s="3" t="s">
        <v>16873</v>
      </c>
      <c r="F12079" s="3" t="s">
        <v>51514</v>
      </c>
      <c r="G12079" s="3" t="s">
        <v>51515</v>
      </c>
      <c r="H12079" s="3" t="s">
        <v>51516</v>
      </c>
    </row>
    <row r="12080" spans="1:8" ht="72.5" x14ac:dyDescent="0.35">
      <c r="A12080" s="4">
        <v>203287</v>
      </c>
      <c r="B12080" s="1">
        <v>45281</v>
      </c>
      <c r="C12080" s="2">
        <v>0.39846064814814813</v>
      </c>
      <c r="D12080" s="3" t="s">
        <v>51503</v>
      </c>
      <c r="E12080" s="3" t="s">
        <v>51507</v>
      </c>
      <c r="F12080" s="3" t="s">
        <v>51504</v>
      </c>
      <c r="G12080" s="3" t="s">
        <v>51505</v>
      </c>
      <c r="H12080" s="3" t="s">
        <v>51506</v>
      </c>
    </row>
    <row r="12081" spans="1:8" ht="43.5" x14ac:dyDescent="0.35">
      <c r="A12081" s="4">
        <v>111614</v>
      </c>
      <c r="B12081" s="1">
        <v>45281</v>
      </c>
      <c r="C12081" s="2">
        <v>0.39878472222222222</v>
      </c>
      <c r="D12081" s="3" t="s">
        <v>1436</v>
      </c>
      <c r="E12081" s="3" t="s">
        <v>51518</v>
      </c>
      <c r="F12081" s="3" t="s">
        <v>51517</v>
      </c>
      <c r="G12081" s="3" t="s">
        <v>228</v>
      </c>
      <c r="H12081" s="3" t="s">
        <v>32933</v>
      </c>
    </row>
    <row r="12082" spans="1:8" ht="261" x14ac:dyDescent="0.35">
      <c r="A12082" s="4">
        <v>23070</v>
      </c>
      <c r="B12082" s="1">
        <v>45281</v>
      </c>
      <c r="C12082" s="2">
        <v>0.40188657407407408</v>
      </c>
      <c r="D12082" s="3" t="s">
        <v>51519</v>
      </c>
      <c r="E12082" s="3" t="s">
        <v>51523</v>
      </c>
      <c r="F12082" s="3" t="s">
        <v>51520</v>
      </c>
      <c r="G12082" s="3" t="s">
        <v>51521</v>
      </c>
      <c r="H12082" s="3" t="s">
        <v>51522</v>
      </c>
    </row>
    <row r="12083" spans="1:8" ht="43.5" x14ac:dyDescent="0.35">
      <c r="A12083" s="4">
        <v>169399</v>
      </c>
      <c r="B12083" s="1">
        <v>45281</v>
      </c>
      <c r="C12083" s="2">
        <v>0.40189814814814812</v>
      </c>
      <c r="D12083" s="3" t="s">
        <v>51524</v>
      </c>
      <c r="E12083" s="3" t="s">
        <v>51527</v>
      </c>
      <c r="F12083" s="3" t="s">
        <v>51525</v>
      </c>
      <c r="G12083" s="3" t="s">
        <v>12615</v>
      </c>
      <c r="H12083" s="3" t="s">
        <v>51526</v>
      </c>
    </row>
    <row r="12084" spans="1:8" ht="29" x14ac:dyDescent="0.35">
      <c r="A12084" s="4">
        <v>150562</v>
      </c>
      <c r="B12084" s="1">
        <v>45281</v>
      </c>
      <c r="C12084" s="2">
        <v>0.40332175925925928</v>
      </c>
      <c r="D12084" s="3" t="s">
        <v>167</v>
      </c>
      <c r="E12084" s="3" t="s">
        <v>51531</v>
      </c>
      <c r="F12084" s="3" t="s">
        <v>51528</v>
      </c>
      <c r="G12084" s="3" t="s">
        <v>51529</v>
      </c>
      <c r="H12084" s="3" t="s">
        <v>51530</v>
      </c>
    </row>
    <row r="12085" spans="1:8" ht="43.5" x14ac:dyDescent="0.35">
      <c r="A12085" s="4">
        <v>43346</v>
      </c>
      <c r="B12085" s="1">
        <v>45281</v>
      </c>
      <c r="C12085" s="2">
        <v>0.40343749999999995</v>
      </c>
      <c r="D12085" s="3" t="s">
        <v>985</v>
      </c>
      <c r="E12085" s="3" t="s">
        <v>51509</v>
      </c>
      <c r="F12085" s="3" t="s">
        <v>51532</v>
      </c>
      <c r="G12085" s="3" t="s">
        <v>11080</v>
      </c>
      <c r="H12085" s="3" t="s">
        <v>39106</v>
      </c>
    </row>
    <row r="12086" spans="1:8" ht="43.5" x14ac:dyDescent="0.35">
      <c r="A12086" s="4">
        <v>199451</v>
      </c>
      <c r="B12086" s="1">
        <v>45281</v>
      </c>
      <c r="C12086" s="2">
        <v>0.40659722222222222</v>
      </c>
      <c r="D12086" s="3" t="s">
        <v>985</v>
      </c>
      <c r="E12086" s="3" t="s">
        <v>608</v>
      </c>
      <c r="F12086" s="3" t="s">
        <v>51533</v>
      </c>
      <c r="G12086" s="3" t="s">
        <v>51534</v>
      </c>
      <c r="H12086" s="3" t="s">
        <v>10340</v>
      </c>
    </row>
    <row r="12087" spans="1:8" ht="72.5" x14ac:dyDescent="0.35">
      <c r="A12087" s="4">
        <v>103362</v>
      </c>
      <c r="B12087" s="1">
        <v>45281</v>
      </c>
      <c r="C12087" s="2">
        <v>0.40880787037037036</v>
      </c>
      <c r="D12087" s="3" t="s">
        <v>167</v>
      </c>
      <c r="E12087" s="3" t="s">
        <v>20589</v>
      </c>
      <c r="F12087" s="3" t="s">
        <v>51535</v>
      </c>
      <c r="G12087" s="3" t="s">
        <v>10885</v>
      </c>
      <c r="H12087" s="3" t="s">
        <v>51536</v>
      </c>
    </row>
    <row r="12088" spans="1:8" ht="87" x14ac:dyDescent="0.35">
      <c r="A12088" s="4">
        <v>60110</v>
      </c>
      <c r="B12088" s="1">
        <v>45281</v>
      </c>
      <c r="C12088" s="2">
        <v>0.40902777777777777</v>
      </c>
      <c r="D12088" s="3" t="s">
        <v>51173</v>
      </c>
      <c r="E12088" s="3" t="s">
        <v>51540</v>
      </c>
      <c r="F12088" s="3" t="s">
        <v>51537</v>
      </c>
      <c r="G12088" s="3" t="s">
        <v>51538</v>
      </c>
      <c r="H12088" s="3" t="s">
        <v>51539</v>
      </c>
    </row>
    <row r="12089" spans="1:8" ht="29" x14ac:dyDescent="0.35">
      <c r="A12089" s="4">
        <v>44071</v>
      </c>
      <c r="B12089" s="1">
        <v>45281</v>
      </c>
      <c r="C12089" s="2">
        <v>0.40930555555555559</v>
      </c>
      <c r="D12089" s="3" t="s">
        <v>985</v>
      </c>
      <c r="E12089" s="3" t="s">
        <v>51544</v>
      </c>
      <c r="F12089" s="3" t="s">
        <v>51541</v>
      </c>
      <c r="G12089" s="3" t="s">
        <v>51542</v>
      </c>
      <c r="H12089" s="3" t="s">
        <v>51543</v>
      </c>
    </row>
    <row r="12090" spans="1:8" ht="130.5" x14ac:dyDescent="0.35">
      <c r="A12090" s="4">
        <v>208782</v>
      </c>
      <c r="B12090" s="1">
        <v>45281</v>
      </c>
      <c r="C12090" s="2">
        <v>0.40982638888888889</v>
      </c>
      <c r="D12090" s="3" t="s">
        <v>51545</v>
      </c>
      <c r="E12090" s="3" t="s">
        <v>51549</v>
      </c>
      <c r="F12090" s="3" t="s">
        <v>51546</v>
      </c>
      <c r="G12090" s="3" t="s">
        <v>51547</v>
      </c>
      <c r="H12090" s="3" t="s">
        <v>51548</v>
      </c>
    </row>
    <row r="12091" spans="1:8" ht="145" x14ac:dyDescent="0.35">
      <c r="A12091" s="4">
        <v>180115</v>
      </c>
      <c r="B12091" s="1">
        <v>45281</v>
      </c>
      <c r="C12091" s="2">
        <v>0.4104976851851852</v>
      </c>
      <c r="D12091" s="3" t="s">
        <v>167</v>
      </c>
      <c r="E12091" s="3" t="s">
        <v>51553</v>
      </c>
      <c r="F12091" s="3" t="s">
        <v>51550</v>
      </c>
      <c r="G12091" s="3" t="s">
        <v>51551</v>
      </c>
      <c r="H12091" s="3" t="s">
        <v>51552</v>
      </c>
    </row>
    <row r="12092" spans="1:8" x14ac:dyDescent="0.35">
      <c r="A12092" s="4">
        <v>198337</v>
      </c>
      <c r="B12092" s="1">
        <v>45281</v>
      </c>
      <c r="C12092" s="2">
        <v>0.41170138888888891</v>
      </c>
      <c r="D12092" s="3" t="s">
        <v>1800</v>
      </c>
      <c r="E12092" s="3" t="s">
        <v>1805</v>
      </c>
      <c r="F12092" s="3" t="s">
        <v>1521</v>
      </c>
      <c r="G12092" s="3" t="s">
        <v>1780</v>
      </c>
      <c r="H12092" s="3" t="s">
        <v>1853</v>
      </c>
    </row>
    <row r="12093" spans="1:8" ht="43.5" x14ac:dyDescent="0.35">
      <c r="A12093" s="4">
        <v>118654</v>
      </c>
      <c r="B12093" s="1">
        <v>45281</v>
      </c>
      <c r="C12093" s="2">
        <v>0.41302083333333334</v>
      </c>
      <c r="D12093" s="3" t="s">
        <v>985</v>
      </c>
      <c r="E12093" s="3" t="s">
        <v>51556</v>
      </c>
      <c r="F12093" s="3" t="s">
        <v>51554</v>
      </c>
      <c r="G12093" s="3" t="s">
        <v>100</v>
      </c>
      <c r="H12093" s="3" t="s">
        <v>51555</v>
      </c>
    </row>
    <row r="12094" spans="1:8" ht="58" x14ac:dyDescent="0.35">
      <c r="A12094" s="4">
        <v>109910</v>
      </c>
      <c r="B12094" s="1">
        <v>45281</v>
      </c>
      <c r="C12094" s="2">
        <v>0.41671296296296295</v>
      </c>
      <c r="D12094" s="3" t="s">
        <v>51557</v>
      </c>
      <c r="E12094" s="3" t="s">
        <v>38653</v>
      </c>
      <c r="F12094" s="3" t="s">
        <v>51558</v>
      </c>
      <c r="G12094" s="3" t="s">
        <v>51559</v>
      </c>
      <c r="H12094" s="3" t="s">
        <v>51560</v>
      </c>
    </row>
    <row r="12095" spans="1:8" ht="29" x14ac:dyDescent="0.35">
      <c r="A12095" s="4">
        <v>203477</v>
      </c>
      <c r="B12095" s="1">
        <v>45281</v>
      </c>
      <c r="C12095" s="2">
        <v>0.4168055555555556</v>
      </c>
      <c r="D12095" s="3" t="s">
        <v>1436</v>
      </c>
      <c r="E12095" s="3" t="e">
        <f ca="1">- Acute THROMBOSIS ( portal vein, superior mesenteric vein and splenic vein ) + HIT(improved) WARFARIN5MG po DAILY</f>
        <v>#NAME?</v>
      </c>
      <c r="F12095" s="3" t="s">
        <v>51561</v>
      </c>
      <c r="G12095" s="3" t="s">
        <v>51562</v>
      </c>
      <c r="H12095" s="3" t="s">
        <v>51563</v>
      </c>
    </row>
    <row r="12096" spans="1:8" ht="29" x14ac:dyDescent="0.35">
      <c r="A12096" s="4">
        <v>203477</v>
      </c>
      <c r="B12096" s="1">
        <v>45281</v>
      </c>
      <c r="C12096" s="2">
        <v>0.41710648148148149</v>
      </c>
      <c r="D12096" s="3" t="s">
        <v>1436</v>
      </c>
      <c r="E12096" s="3" t="e">
        <f ca="1">- Acute THROMBOSIS ( portal vein, superior mesenteric vein and splenic vein ) + HIT(improved) WARFARIN5MG po DAILY</f>
        <v>#NAME?</v>
      </c>
      <c r="F12096" s="3" t="s">
        <v>51561</v>
      </c>
      <c r="G12096" s="3" t="s">
        <v>51562</v>
      </c>
      <c r="H12096" s="3" t="s">
        <v>51564</v>
      </c>
    </row>
    <row r="12097" spans="1:8" x14ac:dyDescent="0.35">
      <c r="A12097" s="4">
        <v>106931</v>
      </c>
      <c r="B12097" s="1">
        <v>45281</v>
      </c>
      <c r="C12097" s="2">
        <v>0.4220949074074074</v>
      </c>
      <c r="D12097" s="3" t="s">
        <v>1460</v>
      </c>
      <c r="E12097" s="3" t="s">
        <v>13077</v>
      </c>
      <c r="F12097" s="3" t="s">
        <v>43172</v>
      </c>
      <c r="G12097" s="3" t="s">
        <v>13077</v>
      </c>
      <c r="H12097" s="3" t="s">
        <v>51422</v>
      </c>
    </row>
    <row r="12098" spans="1:8" ht="188.5" x14ac:dyDescent="0.35">
      <c r="A12098" s="4">
        <v>35618</v>
      </c>
      <c r="B12098" s="1">
        <v>45281</v>
      </c>
      <c r="C12098" s="2">
        <v>0.42364583333333333</v>
      </c>
      <c r="D12098" s="3" t="s">
        <v>51565</v>
      </c>
      <c r="E12098" s="3" t="s">
        <v>11314</v>
      </c>
      <c r="F12098" s="3" t="s">
        <v>51566</v>
      </c>
      <c r="G12098" s="3" t="s">
        <v>51567</v>
      </c>
      <c r="H12098" s="3" t="s">
        <v>51568</v>
      </c>
    </row>
    <row r="12099" spans="1:8" ht="58" x14ac:dyDescent="0.35">
      <c r="A12099" s="4">
        <v>153563</v>
      </c>
      <c r="B12099" s="1">
        <v>45281</v>
      </c>
      <c r="C12099" s="2">
        <v>0.42464120370370373</v>
      </c>
      <c r="D12099" s="3" t="s">
        <v>1258</v>
      </c>
      <c r="E12099" s="3" t="s">
        <v>51569</v>
      </c>
      <c r="F12099" s="3" t="s">
        <v>51502</v>
      </c>
      <c r="G12099" s="3" t="s">
        <v>12494</v>
      </c>
      <c r="H12099" s="3" t="s">
        <v>11325</v>
      </c>
    </row>
    <row r="12100" spans="1:8" ht="101.5" x14ac:dyDescent="0.35">
      <c r="A12100" s="4">
        <v>94143</v>
      </c>
      <c r="B12100" s="1">
        <v>45281</v>
      </c>
      <c r="C12100" s="2">
        <v>0.42552083333333335</v>
      </c>
      <c r="D12100" s="3" t="s">
        <v>51570</v>
      </c>
      <c r="E12100" s="3" t="s">
        <v>50467</v>
      </c>
      <c r="F12100" s="3" t="s">
        <v>51571</v>
      </c>
      <c r="G12100" s="3" t="s">
        <v>51572</v>
      </c>
      <c r="H12100" s="3" t="s">
        <v>51573</v>
      </c>
    </row>
    <row r="12101" spans="1:8" ht="72.5" x14ac:dyDescent="0.35">
      <c r="A12101" s="4">
        <v>40365</v>
      </c>
      <c r="B12101" s="1">
        <v>45281</v>
      </c>
      <c r="C12101" s="2">
        <v>0.42629629629629634</v>
      </c>
      <c r="D12101" s="3" t="s">
        <v>51574</v>
      </c>
      <c r="E12101" s="3" t="s">
        <v>51578</v>
      </c>
      <c r="F12101" s="3" t="s">
        <v>51575</v>
      </c>
      <c r="G12101" s="3" t="s">
        <v>51576</v>
      </c>
      <c r="H12101" s="3" t="s">
        <v>51577</v>
      </c>
    </row>
    <row r="12102" spans="1:8" ht="43.5" x14ac:dyDescent="0.35">
      <c r="A12102" s="4">
        <v>161178</v>
      </c>
      <c r="B12102" s="1">
        <v>45281</v>
      </c>
      <c r="C12102" s="2">
        <v>0.42752314814814812</v>
      </c>
      <c r="D12102" s="3" t="s">
        <v>985</v>
      </c>
      <c r="E12102" s="3" t="s">
        <v>51581</v>
      </c>
      <c r="F12102" s="3" t="s">
        <v>51579</v>
      </c>
      <c r="G12102" s="3" t="s">
        <v>100</v>
      </c>
      <c r="H12102" s="3" t="s">
        <v>51580</v>
      </c>
    </row>
    <row r="12103" spans="1:8" ht="43.5" x14ac:dyDescent="0.35">
      <c r="A12103" s="4">
        <v>153563</v>
      </c>
      <c r="B12103" s="1">
        <v>45281</v>
      </c>
      <c r="C12103" s="2">
        <v>0.42917824074074074</v>
      </c>
      <c r="D12103" s="3" t="s">
        <v>1258</v>
      </c>
      <c r="E12103" s="3" t="s">
        <v>16271</v>
      </c>
      <c r="F12103" s="3" t="s">
        <v>51502</v>
      </c>
      <c r="G12103" s="3" t="s">
        <v>12494</v>
      </c>
      <c r="H12103" s="3" t="s">
        <v>11325</v>
      </c>
    </row>
    <row r="12104" spans="1:8" ht="72.5" x14ac:dyDescent="0.35">
      <c r="A12104" s="4">
        <v>40365</v>
      </c>
      <c r="B12104" s="1">
        <v>45281</v>
      </c>
      <c r="C12104" s="2">
        <v>0.43039351851851854</v>
      </c>
      <c r="D12104" s="3" t="s">
        <v>51574</v>
      </c>
      <c r="E12104" s="3" t="s">
        <v>51578</v>
      </c>
      <c r="F12104" s="3" t="s">
        <v>51582</v>
      </c>
      <c r="G12104" s="3" t="s">
        <v>11187</v>
      </c>
      <c r="H12104" s="3" t="s">
        <v>51583</v>
      </c>
    </row>
    <row r="12105" spans="1:8" ht="43.5" x14ac:dyDescent="0.35">
      <c r="A12105" s="4">
        <v>49827</v>
      </c>
      <c r="B12105" s="1">
        <v>45281</v>
      </c>
      <c r="C12105" s="2">
        <v>0.43502314814814813</v>
      </c>
      <c r="D12105" s="3" t="s">
        <v>1258</v>
      </c>
      <c r="E12105" s="3" t="s">
        <v>51586</v>
      </c>
      <c r="F12105" s="3" t="s">
        <v>51584</v>
      </c>
      <c r="G12105" s="3" t="s">
        <v>51585</v>
      </c>
      <c r="H12105" s="3" t="s">
        <v>47880</v>
      </c>
    </row>
    <row r="12106" spans="1:8" ht="29" x14ac:dyDescent="0.35">
      <c r="A12106" s="4">
        <v>170780</v>
      </c>
      <c r="B12106" s="1">
        <v>45281</v>
      </c>
      <c r="C12106" s="2">
        <v>0.43714120370370368</v>
      </c>
      <c r="D12106" s="3" t="s">
        <v>167</v>
      </c>
      <c r="E12106" s="3" t="s">
        <v>51589</v>
      </c>
      <c r="F12106" s="3" t="s">
        <v>51587</v>
      </c>
      <c r="G12106" s="3" t="s">
        <v>102</v>
      </c>
      <c r="H12106" s="3" t="s">
        <v>51588</v>
      </c>
    </row>
    <row r="12107" spans="1:8" ht="43.5" x14ac:dyDescent="0.35">
      <c r="A12107" s="4">
        <v>199632</v>
      </c>
      <c r="B12107" s="1">
        <v>45281</v>
      </c>
      <c r="C12107" s="2">
        <v>0.43716435185185182</v>
      </c>
      <c r="D12107" s="3" t="s">
        <v>10435</v>
      </c>
      <c r="E12107" s="3" t="s">
        <v>51591</v>
      </c>
      <c r="F12107" s="3" t="s">
        <v>51590</v>
      </c>
      <c r="G12107" s="3" t="s">
        <v>100</v>
      </c>
      <c r="H12107" s="3" t="s">
        <v>39106</v>
      </c>
    </row>
    <row r="12108" spans="1:8" ht="58" x14ac:dyDescent="0.35">
      <c r="A12108" s="4">
        <v>37630</v>
      </c>
      <c r="B12108" s="1">
        <v>45281</v>
      </c>
      <c r="C12108" s="2">
        <v>0.43912037037037038</v>
      </c>
      <c r="D12108" s="3" t="s">
        <v>51592</v>
      </c>
      <c r="E12108" s="3" t="s">
        <v>51596</v>
      </c>
      <c r="F12108" s="3" t="s">
        <v>51593</v>
      </c>
      <c r="G12108" s="3" t="s">
        <v>51594</v>
      </c>
      <c r="H12108" s="3" t="s">
        <v>51595</v>
      </c>
    </row>
    <row r="12109" spans="1:8" ht="29" x14ac:dyDescent="0.35">
      <c r="A12109" s="4">
        <v>44872</v>
      </c>
      <c r="B12109" s="1">
        <v>45281</v>
      </c>
      <c r="C12109" s="2">
        <v>0.44084490740740739</v>
      </c>
      <c r="D12109" s="3" t="s">
        <v>1258</v>
      </c>
      <c r="E12109" s="3" t="s">
        <v>51599</v>
      </c>
      <c r="F12109" s="3" t="s">
        <v>51597</v>
      </c>
      <c r="G12109" s="3" t="s">
        <v>11928</v>
      </c>
      <c r="H12109" s="3" t="s">
        <v>51598</v>
      </c>
    </row>
    <row r="12110" spans="1:8" ht="58" x14ac:dyDescent="0.35">
      <c r="A12110" s="4">
        <v>47682</v>
      </c>
      <c r="B12110" s="1">
        <v>45281</v>
      </c>
      <c r="C12110" s="2">
        <v>0.44113425925925925</v>
      </c>
      <c r="D12110" s="3" t="s">
        <v>51600</v>
      </c>
      <c r="E12110" s="3" t="s">
        <v>14757</v>
      </c>
      <c r="F12110" s="3" t="s">
        <v>51601</v>
      </c>
      <c r="G12110" s="3" t="s">
        <v>51602</v>
      </c>
      <c r="H12110" s="3" t="s">
        <v>51603</v>
      </c>
    </row>
    <row r="12111" spans="1:8" ht="203" x14ac:dyDescent="0.35">
      <c r="A12111" s="4">
        <v>167660</v>
      </c>
      <c r="B12111" s="1">
        <v>45281</v>
      </c>
      <c r="C12111" s="2">
        <v>0.44300925925925921</v>
      </c>
      <c r="D12111" s="3" t="s">
        <v>51604</v>
      </c>
      <c r="E12111" s="3" t="s">
        <v>51607</v>
      </c>
      <c r="F12111" s="3" t="s">
        <v>51605</v>
      </c>
      <c r="G12111" s="3" t="s">
        <v>51606</v>
      </c>
      <c r="H12111" s="3" t="s">
        <v>11137</v>
      </c>
    </row>
    <row r="12112" spans="1:8" ht="43.5" x14ac:dyDescent="0.35">
      <c r="A12112" s="4">
        <v>62754</v>
      </c>
      <c r="B12112" s="1">
        <v>45281</v>
      </c>
      <c r="C12112" s="2">
        <v>0.44476851851851856</v>
      </c>
      <c r="D12112" s="3" t="s">
        <v>10412</v>
      </c>
      <c r="E12112" s="3" t="s">
        <v>12631</v>
      </c>
      <c r="F12112" s="3" t="s">
        <v>51608</v>
      </c>
      <c r="G12112" s="3" t="s">
        <v>51609</v>
      </c>
      <c r="H12112" s="3" t="s">
        <v>51610</v>
      </c>
    </row>
    <row r="12113" spans="1:8" ht="130.5" x14ac:dyDescent="0.35">
      <c r="A12113" s="4">
        <v>27486</v>
      </c>
      <c r="B12113" s="1">
        <v>45281</v>
      </c>
      <c r="C12113" s="2">
        <v>0.44559027777777777</v>
      </c>
      <c r="D12113" s="3" t="s">
        <v>51611</v>
      </c>
      <c r="E12113" s="3" t="s">
        <v>51615</v>
      </c>
      <c r="F12113" s="3" t="s">
        <v>51612</v>
      </c>
      <c r="G12113" s="3" t="s">
        <v>51613</v>
      </c>
      <c r="H12113" s="3" t="s">
        <v>51614</v>
      </c>
    </row>
    <row r="12114" spans="1:8" ht="29" x14ac:dyDescent="0.35">
      <c r="A12114" s="4">
        <v>30190</v>
      </c>
      <c r="B12114" s="1">
        <v>45281</v>
      </c>
      <c r="C12114" s="2">
        <v>0.44692129629629629</v>
      </c>
      <c r="D12114" s="3" t="s">
        <v>51616</v>
      </c>
      <c r="E12114" s="3" t="s">
        <v>51619</v>
      </c>
      <c r="F12114" s="3" t="s">
        <v>51617</v>
      </c>
      <c r="G12114" s="3" t="s">
        <v>10430</v>
      </c>
      <c r="H12114" s="3" t="s">
        <v>51618</v>
      </c>
    </row>
    <row r="12115" spans="1:8" ht="58" x14ac:dyDescent="0.35">
      <c r="A12115" s="4">
        <v>46208</v>
      </c>
      <c r="B12115" s="1">
        <v>45281</v>
      </c>
      <c r="C12115" s="2">
        <v>0.44870370370370366</v>
      </c>
      <c r="D12115" s="3" t="s">
        <v>51620</v>
      </c>
      <c r="E12115" s="3" t="s">
        <v>51624</v>
      </c>
      <c r="F12115" s="3" t="s">
        <v>51621</v>
      </c>
      <c r="G12115" s="3" t="s">
        <v>51622</v>
      </c>
      <c r="H12115" s="3" t="s">
        <v>51623</v>
      </c>
    </row>
    <row r="12116" spans="1:8" x14ac:dyDescent="0.35">
      <c r="A12116" s="4">
        <v>203770</v>
      </c>
      <c r="B12116" s="1">
        <v>45281</v>
      </c>
      <c r="C12116" s="2">
        <v>0.45017361111111115</v>
      </c>
      <c r="D12116" s="3" t="s">
        <v>10412</v>
      </c>
      <c r="E12116" s="3" t="s">
        <v>51625</v>
      </c>
      <c r="F12116" s="3" t="s">
        <v>1519</v>
      </c>
      <c r="G12116" s="3" t="s">
        <v>51625</v>
      </c>
      <c r="H12116" s="3" t="s">
        <v>10299</v>
      </c>
    </row>
    <row r="12117" spans="1:8" ht="29" x14ac:dyDescent="0.35">
      <c r="A12117" s="4">
        <v>48414</v>
      </c>
      <c r="B12117" s="1">
        <v>45281</v>
      </c>
      <c r="C12117" s="2">
        <v>0.4533564814814815</v>
      </c>
      <c r="D12117" s="3" t="s">
        <v>51626</v>
      </c>
      <c r="E12117" s="3" t="s">
        <v>20834</v>
      </c>
      <c r="F12117" s="3" t="s">
        <v>51627</v>
      </c>
      <c r="G12117" s="3" t="s">
        <v>402</v>
      </c>
      <c r="H12117" s="3" t="s">
        <v>11791</v>
      </c>
    </row>
    <row r="12118" spans="1:8" ht="29" x14ac:dyDescent="0.35">
      <c r="A12118" s="4">
        <v>153875</v>
      </c>
      <c r="B12118" s="1">
        <v>45281</v>
      </c>
      <c r="C12118" s="2">
        <v>0.45386574074074071</v>
      </c>
      <c r="D12118" s="3" t="s">
        <v>51628</v>
      </c>
      <c r="E12118" s="3" t="s">
        <v>11699</v>
      </c>
      <c r="F12118" s="3" t="s">
        <v>51629</v>
      </c>
      <c r="G12118" s="3" t="s">
        <v>51630</v>
      </c>
      <c r="H12118" s="3" t="s">
        <v>51631</v>
      </c>
    </row>
    <row r="12119" spans="1:8" ht="43.5" x14ac:dyDescent="0.35">
      <c r="A12119" s="4">
        <v>167010</v>
      </c>
      <c r="B12119" s="1">
        <v>45281</v>
      </c>
      <c r="C12119" s="2">
        <v>0.45394675925925926</v>
      </c>
      <c r="D12119" s="3" t="s">
        <v>1258</v>
      </c>
      <c r="E12119" s="3" t="s">
        <v>51633</v>
      </c>
      <c r="F12119" s="3" t="s">
        <v>51632</v>
      </c>
      <c r="G12119" s="3" t="s">
        <v>11928</v>
      </c>
      <c r="H12119" s="3" t="s">
        <v>51384</v>
      </c>
    </row>
    <row r="12120" spans="1:8" ht="43.5" x14ac:dyDescent="0.35">
      <c r="A12120" s="4">
        <v>200568</v>
      </c>
      <c r="B12120" s="1">
        <v>45281</v>
      </c>
      <c r="C12120" s="2">
        <v>0.45460648148148147</v>
      </c>
      <c r="D12120" s="3" t="s">
        <v>51634</v>
      </c>
      <c r="E12120" s="3" t="s">
        <v>51637</v>
      </c>
      <c r="F12120" s="3" t="s">
        <v>51635</v>
      </c>
      <c r="G12120" s="3" t="s">
        <v>51636</v>
      </c>
      <c r="H12120" s="3" t="s">
        <v>29</v>
      </c>
    </row>
    <row r="12121" spans="1:8" ht="72.5" x14ac:dyDescent="0.35">
      <c r="A12121" s="4">
        <v>146476</v>
      </c>
      <c r="B12121" s="1">
        <v>45281</v>
      </c>
      <c r="C12121" s="2">
        <v>0.45640046296296299</v>
      </c>
      <c r="D12121" s="3" t="s">
        <v>51638</v>
      </c>
      <c r="E12121" s="3" t="s">
        <v>51642</v>
      </c>
      <c r="F12121" s="3" t="s">
        <v>51639</v>
      </c>
      <c r="G12121" s="3" t="s">
        <v>51640</v>
      </c>
      <c r="H12121" s="3" t="s">
        <v>51641</v>
      </c>
    </row>
    <row r="12122" spans="1:8" ht="43.5" x14ac:dyDescent="0.35">
      <c r="A12122" s="4">
        <v>82276</v>
      </c>
      <c r="B12122" s="1">
        <v>45281</v>
      </c>
      <c r="C12122" s="2">
        <v>0.45833333333333331</v>
      </c>
      <c r="D12122" s="3" t="s">
        <v>1258</v>
      </c>
      <c r="E12122" s="3" t="s">
        <v>51646</v>
      </c>
      <c r="F12122" s="3" t="s">
        <v>51643</v>
      </c>
      <c r="G12122" s="3" t="s">
        <v>51644</v>
      </c>
      <c r="H12122" s="3" t="s">
        <v>51645</v>
      </c>
    </row>
    <row r="12123" spans="1:8" ht="58" x14ac:dyDescent="0.35">
      <c r="A12123" s="4">
        <v>46453</v>
      </c>
      <c r="B12123" s="1">
        <v>45281</v>
      </c>
      <c r="C12123" s="2">
        <v>0.46052083333333332</v>
      </c>
      <c r="D12123" s="3" t="s">
        <v>10870</v>
      </c>
      <c r="E12123" s="3" t="s">
        <v>39363</v>
      </c>
      <c r="F12123" s="3" t="s">
        <v>51647</v>
      </c>
      <c r="G12123" s="3" t="s">
        <v>42296</v>
      </c>
      <c r="H12123" s="3" t="s">
        <v>51648</v>
      </c>
    </row>
    <row r="12124" spans="1:8" ht="43.5" x14ac:dyDescent="0.35">
      <c r="A12124" s="4">
        <v>50167</v>
      </c>
      <c r="B12124" s="1">
        <v>45281</v>
      </c>
      <c r="C12124" s="2">
        <v>0.46120370370370373</v>
      </c>
      <c r="D12124" s="3" t="s">
        <v>10405</v>
      </c>
      <c r="E12124" s="3" t="s">
        <v>51651</v>
      </c>
      <c r="F12124" s="3" t="s">
        <v>51649</v>
      </c>
      <c r="G12124" s="3" t="s">
        <v>51650</v>
      </c>
      <c r="H12124" s="3" t="s">
        <v>11766</v>
      </c>
    </row>
    <row r="12125" spans="1:8" ht="29" x14ac:dyDescent="0.35">
      <c r="A12125" s="4">
        <v>164407</v>
      </c>
      <c r="B12125" s="1">
        <v>45281</v>
      </c>
      <c r="C12125" s="2">
        <v>0.46445601851851853</v>
      </c>
      <c r="D12125" s="3" t="s">
        <v>51652</v>
      </c>
      <c r="E12125" s="3" t="s">
        <v>51656</v>
      </c>
      <c r="F12125" s="3" t="s">
        <v>51653</v>
      </c>
      <c r="G12125" s="3" t="s">
        <v>51654</v>
      </c>
      <c r="H12125" s="3" t="s">
        <v>51655</v>
      </c>
    </row>
    <row r="12126" spans="1:8" ht="58" x14ac:dyDescent="0.35">
      <c r="A12126" s="4">
        <v>149265</v>
      </c>
      <c r="B12126" s="1">
        <v>45281</v>
      </c>
      <c r="C12126" s="2">
        <v>0.46545138888888887</v>
      </c>
      <c r="D12126" s="3" t="s">
        <v>51657</v>
      </c>
      <c r="E12126" s="3" t="s">
        <v>51659</v>
      </c>
      <c r="F12126" s="3" t="s">
        <v>12876</v>
      </c>
      <c r="G12126" s="3" t="s">
        <v>51658</v>
      </c>
      <c r="H12126" s="3" t="s">
        <v>11766</v>
      </c>
    </row>
    <row r="12127" spans="1:8" ht="58" x14ac:dyDescent="0.35">
      <c r="A12127" s="4">
        <v>44024</v>
      </c>
      <c r="B12127" s="1">
        <v>45281</v>
      </c>
      <c r="C12127" s="2">
        <v>0.47063657407407405</v>
      </c>
      <c r="D12127" s="3" t="s">
        <v>10435</v>
      </c>
      <c r="E12127" s="3" t="s">
        <v>51662</v>
      </c>
      <c r="F12127" s="3" t="s">
        <v>51660</v>
      </c>
      <c r="G12127" s="3" t="s">
        <v>51661</v>
      </c>
      <c r="H12127" s="3" t="s">
        <v>39103</v>
      </c>
    </row>
    <row r="12128" spans="1:8" ht="58" x14ac:dyDescent="0.35">
      <c r="A12128" s="4">
        <v>143564</v>
      </c>
      <c r="B12128" s="1">
        <v>45281</v>
      </c>
      <c r="C12128" s="2">
        <v>0.47130787037037036</v>
      </c>
      <c r="D12128" s="3" t="s">
        <v>10285</v>
      </c>
      <c r="E12128" s="3" t="s">
        <v>12672</v>
      </c>
      <c r="F12128" s="3" t="s">
        <v>51663</v>
      </c>
      <c r="G12128" s="3" t="s">
        <v>51664</v>
      </c>
      <c r="H12128" s="3" t="s">
        <v>11731</v>
      </c>
    </row>
    <row r="12129" spans="1:8" ht="72.5" x14ac:dyDescent="0.35">
      <c r="A12129" s="4">
        <v>49027</v>
      </c>
      <c r="B12129" s="1">
        <v>45281</v>
      </c>
      <c r="C12129" s="2">
        <v>0.47753472222222221</v>
      </c>
      <c r="D12129" s="3" t="s">
        <v>1473</v>
      </c>
      <c r="E12129" s="3" t="s">
        <v>51665</v>
      </c>
      <c r="F12129" s="3" t="s">
        <v>43172</v>
      </c>
      <c r="G12129" s="3" t="s">
        <v>51665</v>
      </c>
      <c r="H12129" s="3" t="s">
        <v>51422</v>
      </c>
    </row>
    <row r="12130" spans="1:8" ht="58" x14ac:dyDescent="0.35">
      <c r="A12130" s="4">
        <v>143564</v>
      </c>
      <c r="B12130" s="1">
        <v>45281</v>
      </c>
      <c r="C12130" s="2">
        <v>0.47888888888888892</v>
      </c>
      <c r="D12130" s="3" t="s">
        <v>10285</v>
      </c>
      <c r="E12130" s="3" t="s">
        <v>51668</v>
      </c>
      <c r="F12130" s="3" t="s">
        <v>51663</v>
      </c>
      <c r="G12130" s="3" t="s">
        <v>51666</v>
      </c>
      <c r="H12130" s="3" t="s">
        <v>51667</v>
      </c>
    </row>
    <row r="12131" spans="1:8" ht="29" x14ac:dyDescent="0.35">
      <c r="A12131" s="4">
        <v>63082</v>
      </c>
      <c r="B12131" s="1">
        <v>45281</v>
      </c>
      <c r="C12131" s="2">
        <v>0.47912037037037036</v>
      </c>
      <c r="D12131" s="3" t="s">
        <v>10563</v>
      </c>
      <c r="E12131" s="3" t="s">
        <v>51672</v>
      </c>
      <c r="F12131" s="3" t="s">
        <v>51669</v>
      </c>
      <c r="G12131" s="3" t="s">
        <v>51670</v>
      </c>
      <c r="H12131" s="3" t="s">
        <v>51671</v>
      </c>
    </row>
    <row r="12132" spans="1:8" ht="101.5" x14ac:dyDescent="0.35">
      <c r="A12132" s="4">
        <v>94143</v>
      </c>
      <c r="B12132" s="1">
        <v>45281</v>
      </c>
      <c r="C12132" s="2">
        <v>0.4796643518518518</v>
      </c>
      <c r="D12132" s="3" t="s">
        <v>51570</v>
      </c>
      <c r="E12132" s="3" t="s">
        <v>50467</v>
      </c>
      <c r="F12132" s="3" t="s">
        <v>51571</v>
      </c>
      <c r="G12132" s="3" t="s">
        <v>51673</v>
      </c>
      <c r="H12132" s="3" t="s">
        <v>51573</v>
      </c>
    </row>
    <row r="12133" spans="1:8" ht="43.5" x14ac:dyDescent="0.35">
      <c r="A12133" s="4">
        <v>150185</v>
      </c>
      <c r="B12133" s="1">
        <v>45281</v>
      </c>
      <c r="C12133" s="2">
        <v>0.48888888888888887</v>
      </c>
      <c r="D12133" s="3" t="s">
        <v>51674</v>
      </c>
      <c r="E12133" s="3" t="s">
        <v>51678</v>
      </c>
      <c r="F12133" s="3" t="s">
        <v>51675</v>
      </c>
      <c r="G12133" s="3" t="s">
        <v>51676</v>
      </c>
      <c r="H12133" s="3" t="s">
        <v>51677</v>
      </c>
    </row>
    <row r="12134" spans="1:8" ht="43.5" x14ac:dyDescent="0.35">
      <c r="A12134" s="4">
        <v>202903</v>
      </c>
      <c r="B12134" s="1">
        <v>45281</v>
      </c>
      <c r="C12134" s="2">
        <v>0.49037037037037035</v>
      </c>
      <c r="D12134" s="3" t="s">
        <v>51679</v>
      </c>
      <c r="E12134" s="3" t="s">
        <v>46979</v>
      </c>
      <c r="F12134" s="3" t="s">
        <v>51680</v>
      </c>
      <c r="G12134" s="3" t="s">
        <v>51681</v>
      </c>
      <c r="H12134" s="3" t="s">
        <v>51682</v>
      </c>
    </row>
    <row r="12135" spans="1:8" ht="43.5" x14ac:dyDescent="0.35">
      <c r="A12135" s="4">
        <v>2624</v>
      </c>
      <c r="B12135" s="1">
        <v>45281</v>
      </c>
      <c r="C12135" s="2">
        <v>0.49410879629629628</v>
      </c>
      <c r="D12135" s="3" t="s">
        <v>51683</v>
      </c>
      <c r="E12135" s="3" t="s">
        <v>33123</v>
      </c>
      <c r="F12135" s="3" t="s">
        <v>51684</v>
      </c>
      <c r="G12135" s="3" t="s">
        <v>228</v>
      </c>
      <c r="H12135" s="3" t="s">
        <v>51685</v>
      </c>
    </row>
    <row r="12136" spans="1:8" ht="43.5" x14ac:dyDescent="0.35">
      <c r="A12136" s="4">
        <v>42256</v>
      </c>
      <c r="B12136" s="1">
        <v>45281</v>
      </c>
      <c r="C12136" s="2">
        <v>0.49410879629629628</v>
      </c>
      <c r="D12136" s="3" t="s">
        <v>1288</v>
      </c>
      <c r="E12136" s="3" t="s">
        <v>51689</v>
      </c>
      <c r="F12136" s="3" t="s">
        <v>51686</v>
      </c>
      <c r="G12136" s="3" t="s">
        <v>51687</v>
      </c>
      <c r="H12136" s="3" t="s">
        <v>51688</v>
      </c>
    </row>
    <row r="12137" spans="1:8" ht="58" x14ac:dyDescent="0.35">
      <c r="A12137" s="4">
        <v>35307</v>
      </c>
      <c r="B12137" s="1">
        <v>45281</v>
      </c>
      <c r="C12137" s="2">
        <v>0.4950694444444444</v>
      </c>
      <c r="D12137" s="3" t="s">
        <v>11085</v>
      </c>
      <c r="E12137" s="3" t="s">
        <v>51693</v>
      </c>
      <c r="F12137" s="3" t="s">
        <v>51690</v>
      </c>
      <c r="G12137" s="3" t="s">
        <v>51691</v>
      </c>
      <c r="H12137" s="3" t="s">
        <v>51692</v>
      </c>
    </row>
    <row r="12138" spans="1:8" x14ac:dyDescent="0.35">
      <c r="A12138" s="4">
        <v>42123</v>
      </c>
      <c r="B12138" s="1">
        <v>45281</v>
      </c>
      <c r="C12138" s="2">
        <v>0.49552083333333335</v>
      </c>
      <c r="D12138" s="3" t="s">
        <v>1460</v>
      </c>
      <c r="E12138" s="3" t="s">
        <v>51694</v>
      </c>
      <c r="F12138" s="3" t="s">
        <v>1359</v>
      </c>
      <c r="G12138" s="3" t="s">
        <v>51694</v>
      </c>
      <c r="H12138" s="3" t="s">
        <v>51422</v>
      </c>
    </row>
    <row r="12139" spans="1:8" ht="43.5" x14ac:dyDescent="0.35">
      <c r="A12139" s="4">
        <v>42535</v>
      </c>
      <c r="B12139" s="1">
        <v>45281</v>
      </c>
      <c r="C12139" s="2">
        <v>0.4959837962962963</v>
      </c>
      <c r="D12139" s="3" t="s">
        <v>1556</v>
      </c>
      <c r="E12139" s="3" t="s">
        <v>51698</v>
      </c>
      <c r="F12139" s="3" t="s">
        <v>51695</v>
      </c>
      <c r="G12139" s="3" t="s">
        <v>51696</v>
      </c>
      <c r="H12139" s="3" t="s">
        <v>51697</v>
      </c>
    </row>
    <row r="12140" spans="1:8" ht="43.5" x14ac:dyDescent="0.35">
      <c r="A12140" s="4">
        <v>122803</v>
      </c>
      <c r="B12140" s="1">
        <v>45281</v>
      </c>
      <c r="C12140" s="2">
        <v>0.49915509259259255</v>
      </c>
      <c r="D12140" s="3" t="s">
        <v>51699</v>
      </c>
      <c r="E12140" s="3" t="s">
        <v>1305</v>
      </c>
      <c r="F12140" s="3" t="s">
        <v>51700</v>
      </c>
      <c r="G12140" s="3" t="s">
        <v>51701</v>
      </c>
      <c r="H12140" s="3" t="s">
        <v>51702</v>
      </c>
    </row>
    <row r="12141" spans="1:8" ht="29" x14ac:dyDescent="0.35">
      <c r="A12141" s="4">
        <v>40177</v>
      </c>
      <c r="B12141" s="1">
        <v>45281</v>
      </c>
      <c r="C12141" s="2">
        <v>0.50119212962962967</v>
      </c>
      <c r="D12141" s="3" t="s">
        <v>1258</v>
      </c>
      <c r="E12141" s="3" t="s">
        <v>16361</v>
      </c>
      <c r="F12141" s="3" t="s">
        <v>51703</v>
      </c>
      <c r="G12141" s="3" t="s">
        <v>11928</v>
      </c>
      <c r="H12141" s="3" t="s">
        <v>51704</v>
      </c>
    </row>
    <row r="12142" spans="1:8" x14ac:dyDescent="0.35">
      <c r="A12142" s="4">
        <v>208453</v>
      </c>
      <c r="B12142" s="1">
        <v>45281</v>
      </c>
      <c r="C12142" s="2">
        <v>0.50187499999999996</v>
      </c>
      <c r="D12142" s="3" t="s">
        <v>1460</v>
      </c>
      <c r="E12142" s="3" t="s">
        <v>51705</v>
      </c>
      <c r="F12142" s="3" t="s">
        <v>1359</v>
      </c>
      <c r="G12142" s="3" t="s">
        <v>51705</v>
      </c>
      <c r="H12142" s="3" t="s">
        <v>51422</v>
      </c>
    </row>
    <row r="12143" spans="1:8" ht="43.5" x14ac:dyDescent="0.35">
      <c r="A12143" s="4">
        <v>34358</v>
      </c>
      <c r="B12143" s="1">
        <v>45281</v>
      </c>
      <c r="C12143" s="2">
        <v>0.50255787037037036</v>
      </c>
      <c r="D12143" s="3" t="s">
        <v>985</v>
      </c>
      <c r="E12143" s="3" t="s">
        <v>51709</v>
      </c>
      <c r="F12143" s="3" t="s">
        <v>51706</v>
      </c>
      <c r="G12143" s="3" t="s">
        <v>51707</v>
      </c>
      <c r="H12143" s="3" t="s">
        <v>51708</v>
      </c>
    </row>
    <row r="12144" spans="1:8" ht="72.5" x14ac:dyDescent="0.35">
      <c r="A12144" s="4">
        <v>163359</v>
      </c>
      <c r="B12144" s="1">
        <v>45281</v>
      </c>
      <c r="C12144" s="2">
        <v>0.50822916666666662</v>
      </c>
      <c r="D12144" s="3" t="s">
        <v>1258</v>
      </c>
      <c r="E12144" s="3" t="s">
        <v>51713</v>
      </c>
      <c r="F12144" s="3" t="s">
        <v>51710</v>
      </c>
      <c r="G12144" s="3" t="s">
        <v>51711</v>
      </c>
      <c r="H12144" s="3" t="s">
        <v>51712</v>
      </c>
    </row>
    <row r="12145" spans="1:8" ht="58" x14ac:dyDescent="0.35">
      <c r="A12145" s="4">
        <v>187087</v>
      </c>
      <c r="B12145" s="1">
        <v>45281</v>
      </c>
      <c r="C12145" s="2">
        <v>0.51394675925925926</v>
      </c>
      <c r="D12145" s="3" t="s">
        <v>51714</v>
      </c>
      <c r="E12145" s="3" t="s">
        <v>25264</v>
      </c>
      <c r="F12145" s="3" t="s">
        <v>10924</v>
      </c>
      <c r="G12145" s="3" t="s">
        <v>51715</v>
      </c>
      <c r="H12145" s="3" t="s">
        <v>51716</v>
      </c>
    </row>
    <row r="12146" spans="1:8" ht="29" x14ac:dyDescent="0.35">
      <c r="A12146" s="4">
        <v>43200</v>
      </c>
      <c r="B12146" s="1">
        <v>45281</v>
      </c>
      <c r="C12146" s="2">
        <v>0.51478009259259261</v>
      </c>
      <c r="D12146" s="3" t="s">
        <v>51717</v>
      </c>
      <c r="E12146" s="3" t="s">
        <v>16398</v>
      </c>
      <c r="F12146" s="3" t="s">
        <v>51718</v>
      </c>
      <c r="G12146" s="3" t="s">
        <v>51719</v>
      </c>
      <c r="H12146" s="3" t="s">
        <v>51720</v>
      </c>
    </row>
    <row r="12147" spans="1:8" ht="29" x14ac:dyDescent="0.35">
      <c r="A12147" s="4">
        <v>39235</v>
      </c>
      <c r="B12147" s="1">
        <v>45281</v>
      </c>
      <c r="C12147" s="2">
        <v>0.52737268518518521</v>
      </c>
      <c r="D12147" s="3" t="s">
        <v>51721</v>
      </c>
      <c r="E12147" s="3" t="s">
        <v>11601</v>
      </c>
      <c r="F12147" s="3" t="s">
        <v>51722</v>
      </c>
      <c r="G12147" s="3" t="s">
        <v>51723</v>
      </c>
      <c r="H12147" s="3" t="s">
        <v>51724</v>
      </c>
    </row>
    <row r="12148" spans="1:8" ht="29" x14ac:dyDescent="0.35">
      <c r="A12148" s="4">
        <v>49799</v>
      </c>
      <c r="B12148" s="1">
        <v>45281</v>
      </c>
      <c r="C12148" s="2">
        <v>0.52774305555555556</v>
      </c>
      <c r="D12148" s="3" t="s">
        <v>985</v>
      </c>
      <c r="E12148" s="3" t="s">
        <v>51726</v>
      </c>
      <c r="F12148" s="3" t="s">
        <v>51725</v>
      </c>
      <c r="G12148" s="3" t="s">
        <v>102</v>
      </c>
      <c r="H12148" s="3" t="s">
        <v>45881</v>
      </c>
    </row>
    <row r="12149" spans="1:8" ht="29" x14ac:dyDescent="0.35">
      <c r="A12149" s="4">
        <v>39235</v>
      </c>
      <c r="B12149" s="1">
        <v>45281</v>
      </c>
      <c r="C12149" s="2">
        <v>0.52777777777777779</v>
      </c>
      <c r="D12149" s="3" t="s">
        <v>51721</v>
      </c>
      <c r="E12149" s="3" t="s">
        <v>51727</v>
      </c>
      <c r="F12149" s="3" t="s">
        <v>51722</v>
      </c>
      <c r="G12149" s="3" t="s">
        <v>51723</v>
      </c>
      <c r="H12149" s="3" t="s">
        <v>51724</v>
      </c>
    </row>
    <row r="12150" spans="1:8" ht="203" x14ac:dyDescent="0.35">
      <c r="A12150" s="4">
        <v>112264</v>
      </c>
      <c r="B12150" s="1">
        <v>45281</v>
      </c>
      <c r="C12150" s="2">
        <v>0.55281250000000004</v>
      </c>
      <c r="D12150" s="3" t="s">
        <v>51728</v>
      </c>
      <c r="E12150" s="3" t="s">
        <v>51732</v>
      </c>
      <c r="F12150" s="3" t="s">
        <v>51729</v>
      </c>
      <c r="G12150" s="3" t="s">
        <v>51730</v>
      </c>
      <c r="H12150" s="3" t="s">
        <v>51731</v>
      </c>
    </row>
    <row r="12151" spans="1:8" ht="29" x14ac:dyDescent="0.35">
      <c r="A12151" s="4">
        <v>149828</v>
      </c>
      <c r="B12151" s="1">
        <v>45281</v>
      </c>
      <c r="C12151" s="2">
        <v>0.55620370370370364</v>
      </c>
      <c r="D12151" s="3" t="s">
        <v>10438</v>
      </c>
      <c r="E12151" s="3" t="s">
        <v>51735</v>
      </c>
      <c r="F12151" s="3" t="s">
        <v>51733</v>
      </c>
      <c r="G12151" s="3" t="s">
        <v>100</v>
      </c>
      <c r="H12151" s="3" t="s">
        <v>51734</v>
      </c>
    </row>
    <row r="12152" spans="1:8" ht="217.5" x14ac:dyDescent="0.35">
      <c r="A12152" s="4">
        <v>56941</v>
      </c>
      <c r="B12152" s="1">
        <v>45281</v>
      </c>
      <c r="C12152" s="2">
        <v>0.56145833333333328</v>
      </c>
      <c r="D12152" s="3" t="s">
        <v>51736</v>
      </c>
      <c r="E12152" s="3" t="s">
        <v>51739</v>
      </c>
      <c r="F12152" s="3" t="s">
        <v>51737</v>
      </c>
      <c r="G12152" s="3" t="s">
        <v>23814</v>
      </c>
      <c r="H12152" s="3" t="s">
        <v>51738</v>
      </c>
    </row>
    <row r="12153" spans="1:8" ht="101.5" x14ac:dyDescent="0.35">
      <c r="A12153" s="4">
        <v>210726</v>
      </c>
      <c r="B12153" s="1">
        <v>45281</v>
      </c>
      <c r="C12153" s="2">
        <v>0.56204861111111104</v>
      </c>
      <c r="D12153" s="3" t="s">
        <v>985</v>
      </c>
      <c r="E12153" s="3" t="s">
        <v>9629</v>
      </c>
      <c r="F12153" s="3" t="s">
        <v>51740</v>
      </c>
      <c r="G12153" s="3" t="s">
        <v>51741</v>
      </c>
      <c r="H12153" s="3" t="s">
        <v>51742</v>
      </c>
    </row>
    <row r="12154" spans="1:8" ht="101.5" x14ac:dyDescent="0.35">
      <c r="A12154" s="4">
        <v>210726</v>
      </c>
      <c r="B12154" s="1">
        <v>45281</v>
      </c>
      <c r="C12154" s="2">
        <v>0.56483796296296296</v>
      </c>
      <c r="D12154" s="3" t="s">
        <v>985</v>
      </c>
      <c r="E12154" s="3" t="s">
        <v>9629</v>
      </c>
      <c r="F12154" s="3" t="s">
        <v>51743</v>
      </c>
      <c r="G12154" s="3" t="s">
        <v>51741</v>
      </c>
      <c r="H12154" s="3" t="s">
        <v>51742</v>
      </c>
    </row>
    <row r="12155" spans="1:8" ht="58" x14ac:dyDescent="0.35">
      <c r="A12155" s="4">
        <v>42037</v>
      </c>
      <c r="B12155" s="1">
        <v>45281</v>
      </c>
      <c r="C12155" s="2">
        <v>0.56612268518518516</v>
      </c>
      <c r="D12155" s="3" t="s">
        <v>51744</v>
      </c>
      <c r="E12155" s="3" t="s">
        <v>51746</v>
      </c>
      <c r="F12155" s="3" t="s">
        <v>51745</v>
      </c>
      <c r="G12155" s="3" t="s">
        <v>11798</v>
      </c>
      <c r="H12155" s="3" t="s">
        <v>14863</v>
      </c>
    </row>
    <row r="12156" spans="1:8" ht="43.5" x14ac:dyDescent="0.35">
      <c r="A12156" s="4">
        <v>22275</v>
      </c>
      <c r="B12156" s="1">
        <v>45281</v>
      </c>
      <c r="C12156" s="2">
        <v>0.56835648148148155</v>
      </c>
      <c r="D12156" s="3" t="s">
        <v>985</v>
      </c>
      <c r="E12156" s="3" t="s">
        <v>51749</v>
      </c>
      <c r="F12156" s="3" t="s">
        <v>51747</v>
      </c>
      <c r="G12156" s="3" t="s">
        <v>13151</v>
      </c>
      <c r="H12156" s="3" t="s">
        <v>51748</v>
      </c>
    </row>
    <row r="12157" spans="1:8" ht="29" x14ac:dyDescent="0.35">
      <c r="A12157" s="4">
        <v>87312</v>
      </c>
      <c r="B12157" s="1">
        <v>45281</v>
      </c>
      <c r="C12157" s="2">
        <v>0.56999999999999995</v>
      </c>
      <c r="D12157" s="3" t="s">
        <v>51750</v>
      </c>
      <c r="E12157" s="3" t="s">
        <v>14696</v>
      </c>
      <c r="F12157" s="3" t="s">
        <v>12780</v>
      </c>
      <c r="G12157" s="3" t="s">
        <v>51751</v>
      </c>
      <c r="H12157" s="3" t="s">
        <v>51752</v>
      </c>
    </row>
    <row r="12158" spans="1:8" ht="87" x14ac:dyDescent="0.35">
      <c r="A12158" s="4">
        <v>94663</v>
      </c>
      <c r="B12158" s="1">
        <v>45281</v>
      </c>
      <c r="C12158" s="2">
        <v>0.5777430555555555</v>
      </c>
      <c r="D12158" s="3" t="s">
        <v>167</v>
      </c>
      <c r="E12158" s="3" t="s">
        <v>51755</v>
      </c>
      <c r="F12158" s="3" t="s">
        <v>51753</v>
      </c>
      <c r="G12158" s="3" t="s">
        <v>15028</v>
      </c>
      <c r="H12158" s="3" t="s">
        <v>51754</v>
      </c>
    </row>
    <row r="12159" spans="1:8" ht="72.5" x14ac:dyDescent="0.35">
      <c r="A12159" s="4">
        <v>105854</v>
      </c>
      <c r="B12159" s="1">
        <v>45281</v>
      </c>
      <c r="C12159" s="2">
        <v>0.58092592592592596</v>
      </c>
      <c r="D12159" s="3" t="s">
        <v>985</v>
      </c>
      <c r="E12159" s="3" t="s">
        <v>51758</v>
      </c>
      <c r="F12159" s="3" t="s">
        <v>51756</v>
      </c>
      <c r="G12159" s="3" t="s">
        <v>10774</v>
      </c>
      <c r="H12159" s="3" t="s">
        <v>51757</v>
      </c>
    </row>
    <row r="12160" spans="1:8" ht="43.5" x14ac:dyDescent="0.35">
      <c r="A12160" s="4">
        <v>49944</v>
      </c>
      <c r="B12160" s="1">
        <v>45281</v>
      </c>
      <c r="C12160" s="2">
        <v>0.58157407407407413</v>
      </c>
      <c r="D12160" s="3" t="s">
        <v>51759</v>
      </c>
      <c r="E12160" s="3" t="s">
        <v>51763</v>
      </c>
      <c r="F12160" s="3" t="s">
        <v>51760</v>
      </c>
      <c r="G12160" s="3" t="s">
        <v>51761</v>
      </c>
      <c r="H12160" s="3" t="s">
        <v>51762</v>
      </c>
    </row>
    <row r="12161" spans="1:8" ht="72.5" x14ac:dyDescent="0.35">
      <c r="A12161" s="4">
        <v>149928</v>
      </c>
      <c r="B12161" s="1">
        <v>45281</v>
      </c>
      <c r="C12161" s="2">
        <v>0.58173611111111112</v>
      </c>
      <c r="D12161" s="3" t="s">
        <v>51764</v>
      </c>
      <c r="E12161" s="3" t="s">
        <v>51767</v>
      </c>
      <c r="F12161" s="3" t="s">
        <v>51765</v>
      </c>
      <c r="G12161" s="3" t="s">
        <v>14463</v>
      </c>
      <c r="H12161" s="3" t="s">
        <v>51766</v>
      </c>
    </row>
    <row r="12162" spans="1:8" ht="72.5" x14ac:dyDescent="0.35">
      <c r="A12162" s="4">
        <v>195230</v>
      </c>
      <c r="B12162" s="1">
        <v>45281</v>
      </c>
      <c r="C12162" s="2">
        <v>0.58218749999999997</v>
      </c>
      <c r="D12162" s="3" t="s">
        <v>51768</v>
      </c>
      <c r="E12162" s="3" t="s">
        <v>51772</v>
      </c>
      <c r="F12162" s="3" t="s">
        <v>51769</v>
      </c>
      <c r="G12162" s="3" t="s">
        <v>51770</v>
      </c>
      <c r="H12162" s="3" t="s">
        <v>51771</v>
      </c>
    </row>
    <row r="12163" spans="1:8" ht="101.5" x14ac:dyDescent="0.35">
      <c r="A12163" s="4">
        <v>105854</v>
      </c>
      <c r="B12163" s="1">
        <v>45281</v>
      </c>
      <c r="C12163" s="2">
        <v>0.58461805555555557</v>
      </c>
      <c r="D12163" s="3" t="s">
        <v>985</v>
      </c>
      <c r="E12163" s="3" t="s">
        <v>51758</v>
      </c>
      <c r="F12163" s="3" t="s">
        <v>51756</v>
      </c>
      <c r="G12163" s="3" t="s">
        <v>10774</v>
      </c>
      <c r="H12163" s="3" t="s">
        <v>51773</v>
      </c>
    </row>
    <row r="12164" spans="1:8" ht="87" x14ac:dyDescent="0.35">
      <c r="A12164" s="4">
        <v>163933</v>
      </c>
      <c r="B12164" s="1">
        <v>45281</v>
      </c>
      <c r="C12164" s="2">
        <v>0.58476851851851852</v>
      </c>
      <c r="D12164" s="3" t="s">
        <v>51774</v>
      </c>
      <c r="E12164" s="3" t="s">
        <v>51778</v>
      </c>
      <c r="F12164" s="3" t="s">
        <v>51775</v>
      </c>
      <c r="G12164" s="3" t="s">
        <v>51776</v>
      </c>
      <c r="H12164" s="3" t="s">
        <v>51777</v>
      </c>
    </row>
    <row r="12165" spans="1:8" ht="29" x14ac:dyDescent="0.35">
      <c r="A12165" s="4">
        <v>208218</v>
      </c>
      <c r="B12165" s="1">
        <v>45281</v>
      </c>
      <c r="C12165" s="2">
        <v>0.58969907407407407</v>
      </c>
      <c r="D12165" s="3" t="s">
        <v>1933</v>
      </c>
      <c r="E12165" s="3" t="s">
        <v>51780</v>
      </c>
      <c r="F12165" s="3" t="s">
        <v>51779</v>
      </c>
      <c r="G12165" s="3" t="s">
        <v>11951</v>
      </c>
      <c r="H12165" s="3" t="s">
        <v>12677</v>
      </c>
    </row>
    <row r="12166" spans="1:8" ht="101.5" x14ac:dyDescent="0.35">
      <c r="A12166" s="4">
        <v>211151</v>
      </c>
      <c r="B12166" s="1">
        <v>45281</v>
      </c>
      <c r="C12166" s="2">
        <v>0.59050925925925923</v>
      </c>
      <c r="D12166" s="3" t="s">
        <v>51781</v>
      </c>
      <c r="E12166" s="3" t="s">
        <v>51785</v>
      </c>
      <c r="F12166" s="3" t="s">
        <v>51782</v>
      </c>
      <c r="G12166" s="3" t="s">
        <v>51783</v>
      </c>
      <c r="H12166" s="3" t="s">
        <v>51784</v>
      </c>
    </row>
    <row r="12167" spans="1:8" ht="72.5" x14ac:dyDescent="0.35">
      <c r="A12167" s="4">
        <v>195230</v>
      </c>
      <c r="B12167" s="1">
        <v>45281</v>
      </c>
      <c r="C12167" s="2">
        <v>0.59108796296296295</v>
      </c>
      <c r="D12167" s="3" t="s">
        <v>51768</v>
      </c>
      <c r="E12167" s="3" t="s">
        <v>51772</v>
      </c>
      <c r="F12167" s="3" t="s">
        <v>51786</v>
      </c>
      <c r="G12167" s="3" t="s">
        <v>51787</v>
      </c>
      <c r="H12167" s="3" t="s">
        <v>51771</v>
      </c>
    </row>
    <row r="12168" spans="1:8" ht="101.5" x14ac:dyDescent="0.35">
      <c r="A12168" s="4">
        <v>29377</v>
      </c>
      <c r="B12168" s="1">
        <v>45281</v>
      </c>
      <c r="C12168" s="2">
        <v>0.59113425925925933</v>
      </c>
      <c r="D12168" s="3" t="s">
        <v>51788</v>
      </c>
      <c r="E12168" s="3" t="s">
        <v>51792</v>
      </c>
      <c r="F12168" s="3" t="s">
        <v>51789</v>
      </c>
      <c r="G12168" s="3" t="s">
        <v>51790</v>
      </c>
      <c r="H12168" s="3" t="s">
        <v>51791</v>
      </c>
    </row>
    <row r="12169" spans="1:8" ht="43.5" x14ac:dyDescent="0.35">
      <c r="A12169" s="4">
        <v>178651</v>
      </c>
      <c r="B12169" s="1">
        <v>45281</v>
      </c>
      <c r="C12169" s="2">
        <v>0.59224537037037039</v>
      </c>
      <c r="D12169" s="3" t="s">
        <v>167</v>
      </c>
      <c r="E12169" s="3" t="s">
        <v>51795</v>
      </c>
      <c r="F12169" s="3" t="s">
        <v>51793</v>
      </c>
      <c r="G12169" s="3" t="s">
        <v>102</v>
      </c>
      <c r="H12169" s="3" t="s">
        <v>51794</v>
      </c>
    </row>
    <row r="12170" spans="1:8" ht="72.5" x14ac:dyDescent="0.35">
      <c r="A12170" s="4">
        <v>75139</v>
      </c>
      <c r="B12170" s="1">
        <v>45281</v>
      </c>
      <c r="C12170" s="2">
        <v>0.59431712962962957</v>
      </c>
      <c r="D12170" s="3" t="s">
        <v>51796</v>
      </c>
      <c r="E12170" s="3" t="s">
        <v>51799</v>
      </c>
      <c r="F12170" s="3" t="s">
        <v>51797</v>
      </c>
      <c r="G12170" s="3" t="s">
        <v>13480</v>
      </c>
      <c r="H12170" s="3" t="s">
        <v>51798</v>
      </c>
    </row>
    <row r="12171" spans="1:8" ht="116" x14ac:dyDescent="0.35">
      <c r="A12171" s="4">
        <v>29377</v>
      </c>
      <c r="B12171" s="1">
        <v>45281</v>
      </c>
      <c r="C12171" s="2">
        <v>0.59484953703703702</v>
      </c>
      <c r="D12171" s="3" t="s">
        <v>51788</v>
      </c>
      <c r="E12171" s="3" t="s">
        <v>51792</v>
      </c>
      <c r="F12171" s="3" t="s">
        <v>51789</v>
      </c>
      <c r="G12171" s="3" t="s">
        <v>51790</v>
      </c>
      <c r="H12171" s="3" t="s">
        <v>51800</v>
      </c>
    </row>
    <row r="12172" spans="1:8" ht="72.5" x14ac:dyDescent="0.35">
      <c r="A12172" s="4">
        <v>166533</v>
      </c>
      <c r="B12172" s="1">
        <v>45281</v>
      </c>
      <c r="C12172" s="2">
        <v>0.59597222222222224</v>
      </c>
      <c r="D12172" s="3" t="s">
        <v>51801</v>
      </c>
      <c r="E12172" s="3" t="s">
        <v>51804</v>
      </c>
      <c r="F12172" s="3" t="s">
        <v>51802</v>
      </c>
      <c r="G12172" s="3" t="s">
        <v>42034</v>
      </c>
      <c r="H12172" s="3" t="s">
        <v>51803</v>
      </c>
    </row>
    <row r="12173" spans="1:8" ht="72.5" x14ac:dyDescent="0.35">
      <c r="A12173" s="4">
        <v>75139</v>
      </c>
      <c r="B12173" s="1">
        <v>45281</v>
      </c>
      <c r="C12173" s="2">
        <v>0.59745370370370365</v>
      </c>
      <c r="D12173" s="3" t="s">
        <v>51796</v>
      </c>
      <c r="E12173" s="3" t="s">
        <v>51806</v>
      </c>
      <c r="F12173" s="3" t="s">
        <v>51797</v>
      </c>
      <c r="G12173" s="3" t="s">
        <v>51805</v>
      </c>
      <c r="H12173" s="3" t="s">
        <v>51798</v>
      </c>
    </row>
    <row r="12174" spans="1:8" ht="87" x14ac:dyDescent="0.35">
      <c r="A12174" s="4">
        <v>9965</v>
      </c>
      <c r="B12174" s="1">
        <v>45281</v>
      </c>
      <c r="C12174" s="2">
        <v>0.59898148148148145</v>
      </c>
      <c r="D12174" s="3" t="s">
        <v>51807</v>
      </c>
      <c r="E12174" s="3" t="s">
        <v>14907</v>
      </c>
      <c r="F12174" s="3" t="s">
        <v>51808</v>
      </c>
      <c r="G12174" s="3" t="s">
        <v>11907</v>
      </c>
      <c r="H12174" s="3" t="s">
        <v>51809</v>
      </c>
    </row>
    <row r="12175" spans="1:8" ht="130.5" x14ac:dyDescent="0.35">
      <c r="A12175" s="4">
        <v>42030</v>
      </c>
      <c r="B12175" s="1">
        <v>45281</v>
      </c>
      <c r="C12175" s="2">
        <v>0.60037037037037033</v>
      </c>
      <c r="D12175" s="3" t="s">
        <v>51810</v>
      </c>
      <c r="E12175" s="3" t="s">
        <v>51814</v>
      </c>
      <c r="F12175" s="3" t="s">
        <v>51811</v>
      </c>
      <c r="G12175" s="3" t="s">
        <v>51812</v>
      </c>
      <c r="H12175" s="3" t="s">
        <v>51813</v>
      </c>
    </row>
    <row r="12176" spans="1:8" x14ac:dyDescent="0.35">
      <c r="A12176" s="4">
        <v>168556</v>
      </c>
      <c r="B12176" s="1">
        <v>45281</v>
      </c>
      <c r="C12176" s="2">
        <v>0.6136342592592593</v>
      </c>
      <c r="D12176" s="3" t="s">
        <v>14514</v>
      </c>
      <c r="E12176" s="3" t="s">
        <v>11850</v>
      </c>
      <c r="F12176" s="3" t="s">
        <v>12480</v>
      </c>
      <c r="G12176" s="3" t="s">
        <v>11905</v>
      </c>
      <c r="H12176" s="3" t="s">
        <v>12248</v>
      </c>
    </row>
    <row r="12177" spans="1:8" ht="43.5" x14ac:dyDescent="0.35">
      <c r="A12177" s="4">
        <v>10905</v>
      </c>
      <c r="B12177" s="1">
        <v>45281</v>
      </c>
      <c r="C12177" s="2">
        <v>0.61444444444444446</v>
      </c>
      <c r="D12177" s="3" t="s">
        <v>985</v>
      </c>
      <c r="E12177" s="3" t="s">
        <v>51818</v>
      </c>
      <c r="F12177" s="3" t="s">
        <v>51815</v>
      </c>
      <c r="G12177" s="3" t="s">
        <v>51816</v>
      </c>
      <c r="H12177" s="3" t="s">
        <v>51817</v>
      </c>
    </row>
    <row r="12178" spans="1:8" ht="145" x14ac:dyDescent="0.35">
      <c r="A12178" s="4">
        <v>99573</v>
      </c>
      <c r="B12178" s="1">
        <v>45281</v>
      </c>
      <c r="C12178" s="2">
        <v>0.6150578703703703</v>
      </c>
      <c r="D12178" s="3" t="s">
        <v>985</v>
      </c>
      <c r="E12178" s="3" t="s">
        <v>51821</v>
      </c>
      <c r="F12178" s="3" t="s">
        <v>51819</v>
      </c>
      <c r="G12178" s="3" t="s">
        <v>20883</v>
      </c>
      <c r="H12178" s="3" t="s">
        <v>51820</v>
      </c>
    </row>
    <row r="12179" spans="1:8" ht="58" x14ac:dyDescent="0.35">
      <c r="A12179" s="4">
        <v>32903</v>
      </c>
      <c r="B12179" s="1">
        <v>45281</v>
      </c>
      <c r="C12179" s="2">
        <v>0.61900462962962965</v>
      </c>
      <c r="D12179" s="3" t="s">
        <v>349</v>
      </c>
      <c r="E12179" s="3" t="s">
        <v>51824</v>
      </c>
      <c r="F12179" s="3" t="s">
        <v>51822</v>
      </c>
      <c r="G12179" s="3" t="s">
        <v>10495</v>
      </c>
      <c r="H12179" s="3" t="s">
        <v>51823</v>
      </c>
    </row>
    <row r="12180" spans="1:8" ht="58" x14ac:dyDescent="0.35">
      <c r="A12180" s="4">
        <v>32903</v>
      </c>
      <c r="B12180" s="1">
        <v>45281</v>
      </c>
      <c r="C12180" s="2">
        <v>0.62031249999999993</v>
      </c>
      <c r="D12180" s="3" t="s">
        <v>349</v>
      </c>
      <c r="E12180" s="3" t="s">
        <v>51824</v>
      </c>
      <c r="F12180" s="3" t="s">
        <v>51822</v>
      </c>
      <c r="G12180" s="3" t="s">
        <v>10495</v>
      </c>
      <c r="H12180" s="3" t="s">
        <v>51825</v>
      </c>
    </row>
    <row r="12181" spans="1:8" x14ac:dyDescent="0.35">
      <c r="A12181" s="4">
        <v>204236</v>
      </c>
      <c r="B12181" s="1">
        <v>45281</v>
      </c>
      <c r="C12181" s="2">
        <v>0.62083333333333335</v>
      </c>
      <c r="D12181" s="3" t="s">
        <v>10317</v>
      </c>
      <c r="E12181" s="3" t="s">
        <v>51827</v>
      </c>
      <c r="F12181" s="3" t="s">
        <v>51826</v>
      </c>
      <c r="G12181" s="3" t="s">
        <v>51827</v>
      </c>
      <c r="H12181" s="3" t="s">
        <v>10659</v>
      </c>
    </row>
    <row r="12182" spans="1:8" ht="43.5" x14ac:dyDescent="0.35">
      <c r="A12182" s="4">
        <v>38352</v>
      </c>
      <c r="B12182" s="1">
        <v>45281</v>
      </c>
      <c r="C12182" s="2">
        <v>0.62208333333333332</v>
      </c>
      <c r="D12182" s="3" t="s">
        <v>51828</v>
      </c>
      <c r="E12182" s="3" t="s">
        <v>51832</v>
      </c>
      <c r="F12182" s="3" t="s">
        <v>51829</v>
      </c>
      <c r="G12182" s="3" t="s">
        <v>51830</v>
      </c>
      <c r="H12182" s="3" t="s">
        <v>51831</v>
      </c>
    </row>
    <row r="12183" spans="1:8" ht="58" x14ac:dyDescent="0.35">
      <c r="A12183" s="4">
        <v>36090</v>
      </c>
      <c r="B12183" s="1">
        <v>45281</v>
      </c>
      <c r="C12183" s="2">
        <v>0.62269675925925927</v>
      </c>
      <c r="D12183" s="3" t="s">
        <v>779</v>
      </c>
      <c r="E12183" s="3" t="s">
        <v>12997</v>
      </c>
      <c r="F12183" s="3" t="s">
        <v>51833</v>
      </c>
      <c r="G12183" s="3" t="s">
        <v>51834</v>
      </c>
      <c r="H12183" s="3" t="s">
        <v>51835</v>
      </c>
    </row>
    <row r="12184" spans="1:8" ht="174" x14ac:dyDescent="0.35">
      <c r="A12184" s="4">
        <v>210910</v>
      </c>
      <c r="B12184" s="1">
        <v>45281</v>
      </c>
      <c r="C12184" s="2">
        <v>0.62443287037037043</v>
      </c>
      <c r="D12184" s="3" t="s">
        <v>51836</v>
      </c>
      <c r="E12184" s="3" t="s">
        <v>51840</v>
      </c>
      <c r="F12184" s="3" t="s">
        <v>51837</v>
      </c>
      <c r="G12184" s="3" t="s">
        <v>51838</v>
      </c>
      <c r="H12184" s="3" t="s">
        <v>51839</v>
      </c>
    </row>
    <row r="12185" spans="1:8" ht="58" x14ac:dyDescent="0.35">
      <c r="A12185" s="4">
        <v>204478</v>
      </c>
      <c r="B12185" s="1">
        <v>45281</v>
      </c>
      <c r="C12185" s="2">
        <v>0.6286342592592592</v>
      </c>
      <c r="D12185" s="3" t="s">
        <v>985</v>
      </c>
      <c r="E12185" s="3" t="s">
        <v>51844</v>
      </c>
      <c r="F12185" s="3" t="s">
        <v>51841</v>
      </c>
      <c r="G12185" s="3" t="s">
        <v>51842</v>
      </c>
      <c r="H12185" s="3" t="s">
        <v>51843</v>
      </c>
    </row>
    <row r="12186" spans="1:8" ht="43.5" x14ac:dyDescent="0.35">
      <c r="A12186" s="4">
        <v>133819</v>
      </c>
      <c r="B12186" s="1">
        <v>45281</v>
      </c>
      <c r="C12186" s="2">
        <v>0.63118055555555552</v>
      </c>
      <c r="D12186" s="3" t="s">
        <v>51845</v>
      </c>
      <c r="E12186" s="3" t="s">
        <v>39518</v>
      </c>
      <c r="F12186" s="3" t="s">
        <v>51846</v>
      </c>
      <c r="G12186" s="3" t="s">
        <v>11353</v>
      </c>
      <c r="H12186" s="3" t="s">
        <v>51847</v>
      </c>
    </row>
    <row r="12187" spans="1:8" ht="29" x14ac:dyDescent="0.35">
      <c r="A12187" s="4">
        <v>104580</v>
      </c>
      <c r="B12187" s="1">
        <v>45281</v>
      </c>
      <c r="C12187" s="2">
        <v>0.63293981481481476</v>
      </c>
      <c r="D12187" s="3" t="s">
        <v>167</v>
      </c>
      <c r="E12187" s="3" t="s">
        <v>51851</v>
      </c>
      <c r="F12187" s="3" t="s">
        <v>51848</v>
      </c>
      <c r="G12187" s="3" t="s">
        <v>51849</v>
      </c>
      <c r="H12187" s="3" t="s">
        <v>51850</v>
      </c>
    </row>
    <row r="12188" spans="1:8" ht="58" x14ac:dyDescent="0.35">
      <c r="A12188" s="4">
        <v>45023</v>
      </c>
      <c r="B12188" s="1">
        <v>45281</v>
      </c>
      <c r="C12188" s="2">
        <v>0.63410879629629624</v>
      </c>
      <c r="D12188" s="3" t="s">
        <v>51852</v>
      </c>
      <c r="E12188" s="3" t="s">
        <v>51856</v>
      </c>
      <c r="F12188" s="3" t="s">
        <v>51853</v>
      </c>
      <c r="G12188" s="3" t="s">
        <v>51854</v>
      </c>
      <c r="H12188" s="3" t="s">
        <v>51855</v>
      </c>
    </row>
    <row r="12189" spans="1:8" ht="116" x14ac:dyDescent="0.35">
      <c r="A12189" s="4">
        <v>211469</v>
      </c>
      <c r="B12189" s="1">
        <v>45281</v>
      </c>
      <c r="C12189" s="2">
        <v>0.6349421296296297</v>
      </c>
      <c r="D12189" s="3" t="s">
        <v>51857</v>
      </c>
      <c r="E12189" s="3" t="s">
        <v>51861</v>
      </c>
      <c r="F12189" s="3" t="s">
        <v>51858</v>
      </c>
      <c r="G12189" s="3" t="s">
        <v>51859</v>
      </c>
      <c r="H12189" s="3" t="s">
        <v>51860</v>
      </c>
    </row>
    <row r="12190" spans="1:8" ht="72.5" x14ac:dyDescent="0.35">
      <c r="A12190" s="4">
        <v>209217</v>
      </c>
      <c r="B12190" s="1">
        <v>45281</v>
      </c>
      <c r="C12190" s="2">
        <v>0.64076388888888891</v>
      </c>
      <c r="D12190" s="3" t="s">
        <v>51862</v>
      </c>
      <c r="E12190" s="3" t="s">
        <v>51866</v>
      </c>
      <c r="F12190" s="3" t="s">
        <v>51863</v>
      </c>
      <c r="G12190" s="3" t="s">
        <v>51864</v>
      </c>
      <c r="H12190" s="3" t="s">
        <v>51865</v>
      </c>
    </row>
    <row r="12191" spans="1:8" ht="101.5" x14ac:dyDescent="0.35">
      <c r="A12191" s="4">
        <v>47817</v>
      </c>
      <c r="B12191" s="1">
        <v>45281</v>
      </c>
      <c r="C12191" s="2">
        <v>0.64163194444444438</v>
      </c>
      <c r="D12191" s="3" t="s">
        <v>985</v>
      </c>
      <c r="E12191" s="3" t="s">
        <v>26640</v>
      </c>
      <c r="F12191" s="3" t="s">
        <v>51867</v>
      </c>
      <c r="G12191" s="3" t="s">
        <v>11086</v>
      </c>
      <c r="H12191" s="3" t="s">
        <v>51868</v>
      </c>
    </row>
    <row r="12192" spans="1:8" ht="101.5" x14ac:dyDescent="0.35">
      <c r="A12192" s="4">
        <v>47817</v>
      </c>
      <c r="B12192" s="1">
        <v>45281</v>
      </c>
      <c r="C12192" s="2">
        <v>0.64228009259259256</v>
      </c>
      <c r="D12192" s="3" t="s">
        <v>985</v>
      </c>
      <c r="E12192" s="3" t="s">
        <v>26640</v>
      </c>
      <c r="F12192" s="3" t="s">
        <v>51867</v>
      </c>
      <c r="G12192" s="3" t="s">
        <v>11086</v>
      </c>
      <c r="H12192" s="3" t="s">
        <v>51869</v>
      </c>
    </row>
    <row r="12193" spans="1:8" ht="87" x14ac:dyDescent="0.35">
      <c r="A12193" s="4">
        <v>170533</v>
      </c>
      <c r="B12193" s="1">
        <v>45281</v>
      </c>
      <c r="C12193" s="2">
        <v>0.64268518518518525</v>
      </c>
      <c r="D12193" s="3" t="s">
        <v>51870</v>
      </c>
      <c r="E12193" s="3" t="s">
        <v>51874</v>
      </c>
      <c r="F12193" s="3" t="s">
        <v>51871</v>
      </c>
      <c r="G12193" s="3" t="s">
        <v>51872</v>
      </c>
      <c r="H12193" s="3" t="s">
        <v>51873</v>
      </c>
    </row>
    <row r="12194" spans="1:8" ht="409.5" x14ac:dyDescent="0.35">
      <c r="A12194" s="4">
        <v>158690</v>
      </c>
      <c r="B12194" s="1">
        <v>45281</v>
      </c>
      <c r="C12194" s="2">
        <v>0.64271990740740736</v>
      </c>
      <c r="D12194" s="3" t="s">
        <v>167</v>
      </c>
      <c r="E12194" s="3" t="s">
        <v>51877</v>
      </c>
      <c r="F12194" s="3" t="s">
        <v>51875</v>
      </c>
      <c r="G12194" s="3" t="s">
        <v>12935</v>
      </c>
      <c r="H12194" s="3" t="s">
        <v>51876</v>
      </c>
    </row>
    <row r="12195" spans="1:8" ht="290" x14ac:dyDescent="0.35">
      <c r="A12195" s="4">
        <v>192288</v>
      </c>
      <c r="B12195" s="1">
        <v>45281</v>
      </c>
      <c r="C12195" s="2">
        <v>0.64423611111111112</v>
      </c>
      <c r="D12195" s="3" t="s">
        <v>51878</v>
      </c>
      <c r="E12195" s="3" t="s">
        <v>51881</v>
      </c>
      <c r="F12195" s="3" t="s">
        <v>51879</v>
      </c>
      <c r="G12195" s="3" t="s">
        <v>10763</v>
      </c>
      <c r="H12195" s="3" t="s">
        <v>51880</v>
      </c>
    </row>
    <row r="12196" spans="1:8" x14ac:dyDescent="0.35">
      <c r="A12196" s="4">
        <v>41106</v>
      </c>
      <c r="B12196" s="1">
        <v>45281</v>
      </c>
      <c r="C12196" s="2">
        <v>0.64782407407407405</v>
      </c>
      <c r="D12196" s="3" t="s">
        <v>51882</v>
      </c>
      <c r="E12196" s="3" t="s">
        <v>22927</v>
      </c>
      <c r="F12196" s="3" t="s">
        <v>2012</v>
      </c>
      <c r="G12196" s="3" t="s">
        <v>22927</v>
      </c>
      <c r="H12196" s="3" t="s">
        <v>51883</v>
      </c>
    </row>
    <row r="12197" spans="1:8" ht="43.5" x14ac:dyDescent="0.35">
      <c r="A12197" s="4">
        <v>102950</v>
      </c>
      <c r="B12197" s="1">
        <v>45281</v>
      </c>
      <c r="C12197" s="2">
        <v>0.64885416666666662</v>
      </c>
      <c r="D12197" s="3" t="s">
        <v>15586</v>
      </c>
      <c r="E12197" s="3" t="s">
        <v>51885</v>
      </c>
      <c r="F12197" s="3" t="s">
        <v>51884</v>
      </c>
      <c r="G12197" s="3" t="s">
        <v>51885</v>
      </c>
      <c r="H12197" s="3" t="s">
        <v>51886</v>
      </c>
    </row>
    <row r="12198" spans="1:8" x14ac:dyDescent="0.35">
      <c r="A12198" s="4">
        <v>201842</v>
      </c>
      <c r="B12198" s="1">
        <v>45281</v>
      </c>
      <c r="C12198" s="2">
        <v>0.64903935185185191</v>
      </c>
      <c r="D12198" s="3" t="s">
        <v>51887</v>
      </c>
      <c r="E12198" s="3" t="s">
        <v>11478</v>
      </c>
      <c r="F12198" s="3" t="s">
        <v>51888</v>
      </c>
      <c r="G12198" s="3" t="s">
        <v>11478</v>
      </c>
      <c r="H12198" s="3" t="s">
        <v>51889</v>
      </c>
    </row>
    <row r="12199" spans="1:8" ht="43.5" x14ac:dyDescent="0.35">
      <c r="A12199" s="4">
        <v>42835</v>
      </c>
      <c r="B12199" s="1">
        <v>45281</v>
      </c>
      <c r="C12199" s="2">
        <v>0.65282407407407406</v>
      </c>
      <c r="D12199" s="3" t="s">
        <v>51890</v>
      </c>
      <c r="E12199" s="3" t="s">
        <v>51894</v>
      </c>
      <c r="F12199" s="3" t="s">
        <v>51891</v>
      </c>
      <c r="G12199" s="3" t="s">
        <v>51892</v>
      </c>
      <c r="H12199" s="3" t="s">
        <v>51893</v>
      </c>
    </row>
    <row r="12200" spans="1:8" x14ac:dyDescent="0.35">
      <c r="A12200" s="4">
        <v>210698</v>
      </c>
      <c r="B12200" s="1">
        <v>45281</v>
      </c>
      <c r="C12200" s="2">
        <v>0.65339120370370374</v>
      </c>
      <c r="D12200" s="3" t="s">
        <v>51895</v>
      </c>
      <c r="E12200" s="3" t="s">
        <v>51897</v>
      </c>
      <c r="F12200" s="3" t="s">
        <v>2012</v>
      </c>
      <c r="G12200" s="3" t="s">
        <v>51896</v>
      </c>
      <c r="H12200" s="3" t="s">
        <v>51897</v>
      </c>
    </row>
    <row r="12201" spans="1:8" ht="101.5" x14ac:dyDescent="0.35">
      <c r="A12201" s="4">
        <v>207961</v>
      </c>
      <c r="B12201" s="1">
        <v>45281</v>
      </c>
      <c r="C12201" s="2">
        <v>0.6540393518518518</v>
      </c>
      <c r="D12201" s="3" t="s">
        <v>985</v>
      </c>
      <c r="E12201" s="3" t="s">
        <v>51900</v>
      </c>
      <c r="F12201" s="3" t="s">
        <v>169</v>
      </c>
      <c r="G12201" s="3" t="s">
        <v>51898</v>
      </c>
      <c r="H12201" s="3" t="s">
        <v>51899</v>
      </c>
    </row>
    <row r="12202" spans="1:8" ht="43.5" x14ac:dyDescent="0.35">
      <c r="A12202" s="4">
        <v>42835</v>
      </c>
      <c r="B12202" s="1">
        <v>45281</v>
      </c>
      <c r="C12202" s="2">
        <v>0.65407407407407414</v>
      </c>
      <c r="D12202" s="3" t="s">
        <v>51890</v>
      </c>
      <c r="E12202" s="3" t="s">
        <v>51894</v>
      </c>
      <c r="F12202" s="3" t="s">
        <v>51891</v>
      </c>
      <c r="G12202" s="3" t="s">
        <v>51892</v>
      </c>
      <c r="H12202" s="3" t="s">
        <v>51901</v>
      </c>
    </row>
    <row r="12203" spans="1:8" ht="145" x14ac:dyDescent="0.35">
      <c r="A12203" s="4">
        <v>200928</v>
      </c>
      <c r="B12203" s="1">
        <v>45281</v>
      </c>
      <c r="C12203" s="2">
        <v>0.66059027777777779</v>
      </c>
      <c r="D12203" s="3" t="s">
        <v>10906</v>
      </c>
      <c r="E12203" s="3" t="s">
        <v>51905</v>
      </c>
      <c r="F12203" s="3" t="s">
        <v>51902</v>
      </c>
      <c r="G12203" s="3" t="s">
        <v>51903</v>
      </c>
      <c r="H12203" s="3" t="s">
        <v>51904</v>
      </c>
    </row>
    <row r="12204" spans="1:8" ht="72.5" x14ac:dyDescent="0.35">
      <c r="A12204" s="4">
        <v>210125</v>
      </c>
      <c r="B12204" s="1">
        <v>45281</v>
      </c>
      <c r="C12204" s="2">
        <v>0.66100694444444441</v>
      </c>
      <c r="D12204" s="3" t="s">
        <v>51906</v>
      </c>
      <c r="E12204" s="3" t="s">
        <v>51909</v>
      </c>
      <c r="F12204" s="3" t="s">
        <v>51907</v>
      </c>
      <c r="G12204" s="3" t="s">
        <v>10408</v>
      </c>
      <c r="H12204" s="3" t="s">
        <v>51908</v>
      </c>
    </row>
    <row r="12205" spans="1:8" ht="29" x14ac:dyDescent="0.35">
      <c r="A12205" s="4">
        <v>46254</v>
      </c>
      <c r="B12205" s="1">
        <v>45281</v>
      </c>
      <c r="C12205" s="2">
        <v>0.66287037037037033</v>
      </c>
      <c r="D12205" s="3" t="s">
        <v>51910</v>
      </c>
      <c r="E12205" s="3" t="s">
        <v>50464</v>
      </c>
      <c r="F12205" s="3" t="s">
        <v>51911</v>
      </c>
      <c r="G12205" s="3" t="s">
        <v>51912</v>
      </c>
      <c r="H12205" s="3" t="s">
        <v>51913</v>
      </c>
    </row>
    <row r="12206" spans="1:8" ht="72.5" x14ac:dyDescent="0.35">
      <c r="A12206" s="4">
        <v>180588</v>
      </c>
      <c r="B12206" s="1">
        <v>45281</v>
      </c>
      <c r="C12206" s="2">
        <v>0.6633796296296296</v>
      </c>
      <c r="D12206" s="3" t="s">
        <v>51914</v>
      </c>
      <c r="E12206" s="3" t="s">
        <v>51918</v>
      </c>
      <c r="F12206" s="3" t="s">
        <v>51915</v>
      </c>
      <c r="G12206" s="3" t="s">
        <v>51916</v>
      </c>
      <c r="H12206" s="3" t="s">
        <v>51917</v>
      </c>
    </row>
    <row r="12207" spans="1:8" ht="87" x14ac:dyDescent="0.35">
      <c r="A12207" s="4">
        <v>8842</v>
      </c>
      <c r="B12207" s="1">
        <v>45281</v>
      </c>
      <c r="C12207" s="2">
        <v>0.6635416666666667</v>
      </c>
      <c r="D12207" s="3" t="s">
        <v>51919</v>
      </c>
      <c r="E12207" s="3" t="s">
        <v>51923</v>
      </c>
      <c r="F12207" s="3" t="s">
        <v>51920</v>
      </c>
      <c r="G12207" s="3" t="s">
        <v>51921</v>
      </c>
      <c r="H12207" s="3" t="s">
        <v>51922</v>
      </c>
    </row>
    <row r="12208" spans="1:8" ht="43.5" x14ac:dyDescent="0.35">
      <c r="A12208" s="4">
        <v>66070</v>
      </c>
      <c r="B12208" s="1">
        <v>45281</v>
      </c>
      <c r="C12208" s="2">
        <v>0.66408564814814819</v>
      </c>
      <c r="D12208" s="3" t="s">
        <v>167</v>
      </c>
      <c r="E12208" s="3" t="s">
        <v>51926</v>
      </c>
      <c r="F12208" s="3" t="s">
        <v>51924</v>
      </c>
      <c r="G12208" s="3" t="s">
        <v>51925</v>
      </c>
      <c r="H12208" s="3" t="s">
        <v>11766</v>
      </c>
    </row>
    <row r="12209" spans="1:8" ht="43.5" x14ac:dyDescent="0.35">
      <c r="A12209" s="4">
        <v>56454</v>
      </c>
      <c r="B12209" s="1">
        <v>45281</v>
      </c>
      <c r="C12209" s="2">
        <v>0.66917824074074073</v>
      </c>
      <c r="D12209" s="3" t="s">
        <v>51927</v>
      </c>
      <c r="E12209" s="3" t="s">
        <v>51930</v>
      </c>
      <c r="F12209" s="3" t="s">
        <v>51928</v>
      </c>
      <c r="G12209" s="3" t="s">
        <v>196</v>
      </c>
      <c r="H12209" s="3" t="s">
        <v>51929</v>
      </c>
    </row>
    <row r="12210" spans="1:8" ht="58" x14ac:dyDescent="0.35">
      <c r="A12210" s="4">
        <v>207260</v>
      </c>
      <c r="B12210" s="1">
        <v>45281</v>
      </c>
      <c r="C12210" s="2">
        <v>0.67002314814814812</v>
      </c>
      <c r="D12210" s="3" t="s">
        <v>51931</v>
      </c>
      <c r="E12210" s="3" t="s">
        <v>51934</v>
      </c>
      <c r="F12210" s="3" t="s">
        <v>51932</v>
      </c>
      <c r="G12210" s="3" t="s">
        <v>10408</v>
      </c>
      <c r="H12210" s="3" t="s">
        <v>51933</v>
      </c>
    </row>
    <row r="12211" spans="1:8" ht="43.5" x14ac:dyDescent="0.35">
      <c r="A12211" s="4">
        <v>181064</v>
      </c>
      <c r="B12211" s="1">
        <v>45281</v>
      </c>
      <c r="C12211" s="2">
        <v>0.6762731481481481</v>
      </c>
      <c r="D12211" s="3" t="s">
        <v>51935</v>
      </c>
      <c r="E12211" s="3" t="s">
        <v>51939</v>
      </c>
      <c r="F12211" s="3" t="s">
        <v>51936</v>
      </c>
      <c r="G12211" s="3" t="s">
        <v>51937</v>
      </c>
      <c r="H12211" s="3" t="s">
        <v>51938</v>
      </c>
    </row>
    <row r="12212" spans="1:8" ht="29" x14ac:dyDescent="0.35">
      <c r="A12212" s="4">
        <v>67579</v>
      </c>
      <c r="B12212" s="1">
        <v>45281</v>
      </c>
      <c r="C12212" s="2">
        <v>0.67960648148148151</v>
      </c>
      <c r="D12212" s="3" t="s">
        <v>1933</v>
      </c>
      <c r="E12212" s="3" t="s">
        <v>51942</v>
      </c>
      <c r="F12212" s="3" t="s">
        <v>51940</v>
      </c>
      <c r="G12212" s="3" t="s">
        <v>800</v>
      </c>
      <c r="H12212" s="3" t="s">
        <v>51941</v>
      </c>
    </row>
    <row r="12213" spans="1:8" ht="58" x14ac:dyDescent="0.35">
      <c r="A12213" s="4">
        <v>65064</v>
      </c>
      <c r="B12213" s="1">
        <v>45281</v>
      </c>
      <c r="C12213" s="2">
        <v>0.68160879629629623</v>
      </c>
      <c r="D12213" s="3" t="s">
        <v>51943</v>
      </c>
      <c r="E12213" s="3" t="s">
        <v>48030</v>
      </c>
      <c r="F12213" s="3" t="s">
        <v>51944</v>
      </c>
      <c r="G12213" s="3" t="s">
        <v>51945</v>
      </c>
      <c r="H12213" s="3" t="s">
        <v>51946</v>
      </c>
    </row>
    <row r="12214" spans="1:8" ht="58" x14ac:dyDescent="0.35">
      <c r="A12214" s="4">
        <v>209135</v>
      </c>
      <c r="B12214" s="1">
        <v>45281</v>
      </c>
      <c r="C12214" s="2">
        <v>0.68483796296296295</v>
      </c>
      <c r="D12214" s="3" t="s">
        <v>51947</v>
      </c>
      <c r="E12214" s="3" t="s">
        <v>51951</v>
      </c>
      <c r="F12214" s="3" t="s">
        <v>51948</v>
      </c>
      <c r="G12214" s="3" t="s">
        <v>51949</v>
      </c>
      <c r="H12214" s="3" t="s">
        <v>51950</v>
      </c>
    </row>
    <row r="12215" spans="1:8" ht="72.5" x14ac:dyDescent="0.35">
      <c r="A12215" s="4">
        <v>208132</v>
      </c>
      <c r="B12215" s="1">
        <v>45281</v>
      </c>
      <c r="C12215" s="2">
        <v>0.68579861111111118</v>
      </c>
      <c r="D12215" s="3" t="s">
        <v>51952</v>
      </c>
      <c r="E12215" s="3" t="s">
        <v>51956</v>
      </c>
      <c r="F12215" s="3" t="s">
        <v>51953</v>
      </c>
      <c r="G12215" s="3" t="s">
        <v>51954</v>
      </c>
      <c r="H12215" s="3" t="s">
        <v>51955</v>
      </c>
    </row>
    <row r="12216" spans="1:8" x14ac:dyDescent="0.35">
      <c r="A12216" s="4">
        <v>50837</v>
      </c>
      <c r="B12216" s="1">
        <v>45281</v>
      </c>
      <c r="C12216" s="2">
        <v>0.68603009259259251</v>
      </c>
      <c r="D12216" s="3" t="s">
        <v>14055</v>
      </c>
      <c r="E12216" s="3" t="s">
        <v>51958</v>
      </c>
      <c r="F12216" s="3" t="s">
        <v>51957</v>
      </c>
      <c r="G12216" s="3" t="s">
        <v>51958</v>
      </c>
      <c r="H12216" s="3" t="s">
        <v>51959</v>
      </c>
    </row>
    <row r="12217" spans="1:8" ht="29" x14ac:dyDescent="0.35">
      <c r="A12217" s="4">
        <v>50837</v>
      </c>
      <c r="B12217" s="1">
        <v>45281</v>
      </c>
      <c r="C12217" s="2">
        <v>0.68637731481481479</v>
      </c>
      <c r="D12217" s="3" t="s">
        <v>14055</v>
      </c>
      <c r="E12217" s="3" t="s">
        <v>51958</v>
      </c>
      <c r="F12217" s="3" t="s">
        <v>51957</v>
      </c>
      <c r="G12217" s="3" t="s">
        <v>51960</v>
      </c>
      <c r="H12217" s="3" t="s">
        <v>51959</v>
      </c>
    </row>
    <row r="12218" spans="1:8" ht="29" x14ac:dyDescent="0.35">
      <c r="A12218" s="4">
        <v>95829</v>
      </c>
      <c r="B12218" s="1">
        <v>45281</v>
      </c>
      <c r="C12218" s="2">
        <v>0.69</v>
      </c>
      <c r="D12218" s="3" t="s">
        <v>51961</v>
      </c>
      <c r="E12218" s="3" t="s">
        <v>51963</v>
      </c>
      <c r="F12218" s="3" t="s">
        <v>51962</v>
      </c>
      <c r="G12218" s="3" t="s">
        <v>11021</v>
      </c>
      <c r="H12218" s="3" t="s">
        <v>20060</v>
      </c>
    </row>
    <row r="12219" spans="1:8" ht="174" x14ac:dyDescent="0.35">
      <c r="A12219" s="4">
        <v>118940</v>
      </c>
      <c r="B12219" s="1">
        <v>45281</v>
      </c>
      <c r="C12219" s="2">
        <v>0.69177083333333333</v>
      </c>
      <c r="D12219" s="3" t="s">
        <v>51964</v>
      </c>
      <c r="E12219" s="3" t="s">
        <v>51968</v>
      </c>
      <c r="F12219" s="3" t="s">
        <v>51965</v>
      </c>
      <c r="G12219" s="3" t="s">
        <v>51966</v>
      </c>
      <c r="H12219" s="3" t="s">
        <v>51967</v>
      </c>
    </row>
    <row r="12220" spans="1:8" x14ac:dyDescent="0.35">
      <c r="A12220" s="4">
        <v>204559</v>
      </c>
      <c r="B12220" s="1">
        <v>45281</v>
      </c>
      <c r="C12220" s="2">
        <v>0.69726851851851857</v>
      </c>
      <c r="D12220" s="3" t="s">
        <v>51969</v>
      </c>
      <c r="E12220" s="3" t="s">
        <v>51972</v>
      </c>
      <c r="F12220" s="3" t="s">
        <v>51970</v>
      </c>
      <c r="G12220" s="3" t="s">
        <v>632</v>
      </c>
      <c r="H12220" s="3" t="s">
        <v>51971</v>
      </c>
    </row>
    <row r="12221" spans="1:8" ht="43.5" x14ac:dyDescent="0.35">
      <c r="A12221" s="4">
        <v>177672</v>
      </c>
      <c r="B12221" s="1">
        <v>45281</v>
      </c>
      <c r="C12221" s="2">
        <v>0.70361111111111108</v>
      </c>
      <c r="D12221" s="3" t="s">
        <v>51973</v>
      </c>
      <c r="E12221" s="3" t="s">
        <v>51977</v>
      </c>
      <c r="F12221" s="3" t="s">
        <v>51974</v>
      </c>
      <c r="G12221" s="3" t="s">
        <v>51975</v>
      </c>
      <c r="H12221" s="3" t="s">
        <v>51976</v>
      </c>
    </row>
    <row r="12222" spans="1:8" ht="72.5" x14ac:dyDescent="0.35">
      <c r="A12222" s="4">
        <v>211407</v>
      </c>
      <c r="B12222" s="1">
        <v>45281</v>
      </c>
      <c r="C12222" s="2">
        <v>0.70652777777777775</v>
      </c>
      <c r="D12222" s="3" t="s">
        <v>51978</v>
      </c>
      <c r="E12222" s="3" t="s">
        <v>51982</v>
      </c>
      <c r="F12222" s="3" t="s">
        <v>51979</v>
      </c>
      <c r="G12222" s="3" t="s">
        <v>51980</v>
      </c>
      <c r="H12222" s="3" t="s">
        <v>51981</v>
      </c>
    </row>
    <row r="12223" spans="1:8" x14ac:dyDescent="0.35">
      <c r="A12223" s="4">
        <v>107083</v>
      </c>
      <c r="B12223" s="1">
        <v>45281</v>
      </c>
      <c r="C12223" s="2">
        <v>0.71004629629629623</v>
      </c>
      <c r="D12223" s="3" t="s">
        <v>11951</v>
      </c>
      <c r="E12223" s="3" t="s">
        <v>51983</v>
      </c>
      <c r="F12223" s="3" t="s">
        <v>12785</v>
      </c>
      <c r="G12223" s="3" t="s">
        <v>51983</v>
      </c>
      <c r="H12223" s="3" t="s">
        <v>51984</v>
      </c>
    </row>
    <row r="12224" spans="1:8" ht="43.5" x14ac:dyDescent="0.35">
      <c r="A12224" s="4">
        <v>36102</v>
      </c>
      <c r="B12224" s="1">
        <v>45281</v>
      </c>
      <c r="C12224" s="2">
        <v>0.7125231481481481</v>
      </c>
      <c r="D12224" s="3" t="s">
        <v>1933</v>
      </c>
      <c r="E12224" s="3" t="s">
        <v>51986</v>
      </c>
      <c r="F12224" s="3" t="s">
        <v>51985</v>
      </c>
      <c r="G12224" s="3" t="s">
        <v>10619</v>
      </c>
      <c r="H12224" s="3" t="s">
        <v>10660</v>
      </c>
    </row>
    <row r="12225" spans="1:8" ht="29" x14ac:dyDescent="0.35">
      <c r="A12225" s="4">
        <v>164333</v>
      </c>
      <c r="B12225" s="1">
        <v>45281</v>
      </c>
      <c r="C12225" s="2">
        <v>0.71836805555555561</v>
      </c>
      <c r="D12225" s="3" t="s">
        <v>1473</v>
      </c>
      <c r="E12225" s="3" t="s">
        <v>51988</v>
      </c>
      <c r="F12225" s="3" t="s">
        <v>51987</v>
      </c>
      <c r="G12225" s="3" t="s">
        <v>618</v>
      </c>
      <c r="H12225" s="3" t="s">
        <v>22899</v>
      </c>
    </row>
    <row r="12226" spans="1:8" ht="29" x14ac:dyDescent="0.35">
      <c r="A12226" s="4">
        <v>42936</v>
      </c>
      <c r="B12226" s="1">
        <v>45281</v>
      </c>
      <c r="C12226" s="2">
        <v>0.72152777777777777</v>
      </c>
      <c r="D12226" s="3" t="s">
        <v>1407</v>
      </c>
      <c r="E12226" s="3" t="s">
        <v>43707</v>
      </c>
      <c r="F12226" s="3" t="s">
        <v>51989</v>
      </c>
      <c r="G12226" s="3" t="s">
        <v>51990</v>
      </c>
      <c r="H12226" s="3" t="s">
        <v>11731</v>
      </c>
    </row>
    <row r="12227" spans="1:8" ht="58" x14ac:dyDescent="0.35">
      <c r="A12227" s="4">
        <v>87451</v>
      </c>
      <c r="B12227" s="1">
        <v>45281</v>
      </c>
      <c r="C12227" s="2">
        <v>0.72785879629629635</v>
      </c>
      <c r="D12227" s="3" t="s">
        <v>1436</v>
      </c>
      <c r="E12227" s="3" t="s">
        <v>34405</v>
      </c>
      <c r="F12227" s="3" t="s">
        <v>51991</v>
      </c>
      <c r="G12227" s="3" t="s">
        <v>51992</v>
      </c>
      <c r="H12227" s="3" t="s">
        <v>51993</v>
      </c>
    </row>
    <row r="12228" spans="1:8" ht="43.5" x14ac:dyDescent="0.35">
      <c r="A12228" s="4">
        <v>208273</v>
      </c>
      <c r="B12228" s="1">
        <v>45281</v>
      </c>
      <c r="C12228" s="2">
        <v>0.74258101851851854</v>
      </c>
      <c r="D12228" s="3" t="s">
        <v>51994</v>
      </c>
      <c r="E12228" s="3" t="s">
        <v>51998</v>
      </c>
      <c r="F12228" s="3" t="s">
        <v>51995</v>
      </c>
      <c r="G12228" s="3" t="s">
        <v>51996</v>
      </c>
      <c r="H12228" s="3" t="s">
        <v>51997</v>
      </c>
    </row>
    <row r="12229" spans="1:8" ht="58" x14ac:dyDescent="0.35">
      <c r="A12229" s="4">
        <v>212002</v>
      </c>
      <c r="B12229" s="1">
        <v>45281</v>
      </c>
      <c r="C12229" s="2">
        <v>0.75989583333333333</v>
      </c>
      <c r="D12229" s="3" t="s">
        <v>51999</v>
      </c>
      <c r="E12229" s="3" t="s">
        <v>52001</v>
      </c>
      <c r="F12229" s="3" t="s">
        <v>52000</v>
      </c>
      <c r="G12229" s="3" t="s">
        <v>52001</v>
      </c>
      <c r="H12229" s="3" t="s">
        <v>52002</v>
      </c>
    </row>
    <row r="12230" spans="1:8" ht="58" x14ac:dyDescent="0.35">
      <c r="A12230" s="4">
        <v>122161</v>
      </c>
      <c r="B12230" s="1">
        <v>45282</v>
      </c>
      <c r="C12230" s="2">
        <v>0.33277777777777778</v>
      </c>
      <c r="D12230" s="3" t="s">
        <v>1473</v>
      </c>
      <c r="E12230" s="3" t="s">
        <v>52005</v>
      </c>
      <c r="F12230" s="3" t="s">
        <v>52003</v>
      </c>
      <c r="G12230" s="3" t="s">
        <v>12906</v>
      </c>
      <c r="H12230" s="3" t="s">
        <v>52004</v>
      </c>
    </row>
    <row r="12231" spans="1:8" ht="29" x14ac:dyDescent="0.35">
      <c r="A12231" s="4">
        <v>38054</v>
      </c>
      <c r="B12231" s="1">
        <v>45282</v>
      </c>
      <c r="C12231" s="2">
        <v>0.33631944444444445</v>
      </c>
      <c r="D12231" s="3" t="s">
        <v>1933</v>
      </c>
      <c r="E12231" s="3" t="s">
        <v>52008</v>
      </c>
      <c r="F12231" s="3" t="s">
        <v>52006</v>
      </c>
      <c r="G12231" s="3" t="s">
        <v>13154</v>
      </c>
      <c r="H12231" s="3" t="s">
        <v>52007</v>
      </c>
    </row>
    <row r="12232" spans="1:8" ht="43.5" x14ac:dyDescent="0.35">
      <c r="A12232" s="4">
        <v>125010</v>
      </c>
      <c r="B12232" s="1">
        <v>45282</v>
      </c>
      <c r="C12232" s="2">
        <v>0.34171296296296294</v>
      </c>
      <c r="D12232" s="3" t="s">
        <v>52009</v>
      </c>
      <c r="E12232" s="3" t="s">
        <v>52013</v>
      </c>
      <c r="F12232" s="3" t="s">
        <v>52010</v>
      </c>
      <c r="G12232" s="3" t="s">
        <v>52011</v>
      </c>
      <c r="H12232" s="3" t="s">
        <v>52012</v>
      </c>
    </row>
    <row r="12233" spans="1:8" ht="275.5" x14ac:dyDescent="0.35">
      <c r="A12233" s="4">
        <v>142694</v>
      </c>
      <c r="B12233" s="1">
        <v>45282</v>
      </c>
      <c r="C12233" s="2">
        <v>0.34598379629629633</v>
      </c>
      <c r="D12233" s="3" t="s">
        <v>52014</v>
      </c>
      <c r="E12233" s="3" t="s">
        <v>52018</v>
      </c>
      <c r="F12233" s="3" t="s">
        <v>52015</v>
      </c>
      <c r="G12233" s="3" t="s">
        <v>52016</v>
      </c>
      <c r="H12233" s="3" t="s">
        <v>52017</v>
      </c>
    </row>
    <row r="12234" spans="1:8" ht="101.5" x14ac:dyDescent="0.35">
      <c r="A12234" s="4">
        <v>43983</v>
      </c>
      <c r="B12234" s="1">
        <v>45282</v>
      </c>
      <c r="C12234" s="2">
        <v>0.34688657407407408</v>
      </c>
      <c r="D12234" s="3" t="s">
        <v>1933</v>
      </c>
      <c r="E12234" s="3" t="s">
        <v>52021</v>
      </c>
      <c r="F12234" s="3" t="s">
        <v>52019</v>
      </c>
      <c r="G12234" s="3" t="s">
        <v>52020</v>
      </c>
      <c r="H12234" s="3" t="s">
        <v>11136</v>
      </c>
    </row>
    <row r="12235" spans="1:8" ht="29" x14ac:dyDescent="0.35">
      <c r="A12235" s="4">
        <v>177764</v>
      </c>
      <c r="B12235" s="1">
        <v>45282</v>
      </c>
      <c r="C12235" s="2">
        <v>0.3511111111111111</v>
      </c>
      <c r="D12235" s="3" t="s">
        <v>1933</v>
      </c>
      <c r="E12235" s="3" t="s">
        <v>52023</v>
      </c>
      <c r="F12235" s="3" t="s">
        <v>30705</v>
      </c>
      <c r="G12235" s="3" t="s">
        <v>14181</v>
      </c>
      <c r="H12235" s="3" t="s">
        <v>52022</v>
      </c>
    </row>
    <row r="12236" spans="1:8" ht="87" x14ac:dyDescent="0.35">
      <c r="A12236" s="4">
        <v>59864</v>
      </c>
      <c r="B12236" s="1">
        <v>45282</v>
      </c>
      <c r="C12236" s="2">
        <v>0.35412037037037036</v>
      </c>
      <c r="D12236" s="3" t="s">
        <v>52024</v>
      </c>
      <c r="E12236" s="3" t="s">
        <v>14498</v>
      </c>
      <c r="F12236" s="3" t="s">
        <v>52025</v>
      </c>
      <c r="G12236" s="3" t="s">
        <v>52026</v>
      </c>
      <c r="H12236" s="3" t="s">
        <v>52027</v>
      </c>
    </row>
    <row r="12237" spans="1:8" ht="58" x14ac:dyDescent="0.35">
      <c r="A12237" s="4">
        <v>175136</v>
      </c>
      <c r="B12237" s="1">
        <v>45282</v>
      </c>
      <c r="C12237" s="2">
        <v>0.35620370370370374</v>
      </c>
      <c r="D12237" s="3" t="s">
        <v>1933</v>
      </c>
      <c r="E12237" s="3" t="s">
        <v>52030</v>
      </c>
      <c r="F12237" s="3" t="s">
        <v>52028</v>
      </c>
      <c r="G12237" s="3" t="s">
        <v>13616</v>
      </c>
      <c r="H12237" s="3" t="s">
        <v>52029</v>
      </c>
    </row>
    <row r="12238" spans="1:8" ht="159.5" x14ac:dyDescent="0.35">
      <c r="A12238" s="4">
        <v>35893</v>
      </c>
      <c r="B12238" s="1">
        <v>45282</v>
      </c>
      <c r="C12238" s="2">
        <v>0.35913194444444446</v>
      </c>
      <c r="D12238" s="3" t="s">
        <v>52031</v>
      </c>
      <c r="E12238" s="3" t="s">
        <v>52034</v>
      </c>
      <c r="F12238" s="3" t="s">
        <v>52032</v>
      </c>
      <c r="G12238" s="3" t="s">
        <v>13481</v>
      </c>
      <c r="H12238" s="3" t="s">
        <v>52033</v>
      </c>
    </row>
    <row r="12239" spans="1:8" ht="43.5" x14ac:dyDescent="0.35">
      <c r="A12239" s="4">
        <v>5113</v>
      </c>
      <c r="B12239" s="1">
        <v>45282</v>
      </c>
      <c r="C12239" s="2">
        <v>0.3595949074074074</v>
      </c>
      <c r="D12239" s="3" t="s">
        <v>52035</v>
      </c>
      <c r="E12239" s="3" t="s">
        <v>52039</v>
      </c>
      <c r="F12239" s="3" t="s">
        <v>52036</v>
      </c>
      <c r="G12239" s="3" t="s">
        <v>52037</v>
      </c>
      <c r="H12239" s="3" t="s">
        <v>52038</v>
      </c>
    </row>
    <row r="12240" spans="1:8" ht="58" x14ac:dyDescent="0.35">
      <c r="A12240" s="4">
        <v>49386</v>
      </c>
      <c r="B12240" s="1">
        <v>45282</v>
      </c>
      <c r="C12240" s="2">
        <v>0.36629629629629629</v>
      </c>
      <c r="D12240" s="3" t="s">
        <v>52040</v>
      </c>
      <c r="E12240" s="3" t="s">
        <v>52044</v>
      </c>
      <c r="F12240" s="3" t="s">
        <v>52041</v>
      </c>
      <c r="G12240" s="3" t="s">
        <v>52042</v>
      </c>
      <c r="H12240" s="3" t="s">
        <v>52043</v>
      </c>
    </row>
    <row r="12241" spans="1:8" ht="58" x14ac:dyDescent="0.35">
      <c r="A12241" s="4">
        <v>29482</v>
      </c>
      <c r="B12241" s="1">
        <v>45282</v>
      </c>
      <c r="C12241" s="2">
        <v>0.36805555555555558</v>
      </c>
      <c r="D12241" s="3" t="s">
        <v>985</v>
      </c>
      <c r="E12241" s="3" t="s">
        <v>52047</v>
      </c>
      <c r="F12241" s="3" t="s">
        <v>52045</v>
      </c>
      <c r="G12241" s="3" t="s">
        <v>52046</v>
      </c>
      <c r="H12241" s="3" t="s">
        <v>47890</v>
      </c>
    </row>
    <row r="12242" spans="1:8" ht="29" x14ac:dyDescent="0.35">
      <c r="A12242" s="4">
        <v>95740</v>
      </c>
      <c r="B12242" s="1">
        <v>45282</v>
      </c>
      <c r="C12242" s="2">
        <v>0.36929398148148151</v>
      </c>
      <c r="D12242" s="3" t="s">
        <v>1933</v>
      </c>
      <c r="E12242" s="3" t="s">
        <v>52050</v>
      </c>
      <c r="F12242" s="3" t="s">
        <v>52048</v>
      </c>
      <c r="G12242" s="3" t="s">
        <v>14669</v>
      </c>
      <c r="H12242" s="3" t="s">
        <v>52049</v>
      </c>
    </row>
    <row r="12243" spans="1:8" ht="29" x14ac:dyDescent="0.35">
      <c r="A12243" s="4">
        <v>180166</v>
      </c>
      <c r="B12243" s="1">
        <v>45282</v>
      </c>
      <c r="C12243" s="2">
        <v>0.37206018518518519</v>
      </c>
      <c r="D12243" s="3" t="s">
        <v>985</v>
      </c>
      <c r="E12243" s="3" t="s">
        <v>26850</v>
      </c>
      <c r="F12243" s="3" t="s">
        <v>52051</v>
      </c>
      <c r="G12243" s="3" t="s">
        <v>477</v>
      </c>
      <c r="H12243" s="3" t="s">
        <v>52052</v>
      </c>
    </row>
    <row r="12244" spans="1:8" ht="116" x14ac:dyDescent="0.35">
      <c r="A12244" s="4">
        <v>74604</v>
      </c>
      <c r="B12244" s="1">
        <v>45282</v>
      </c>
      <c r="C12244" s="2">
        <v>0.37473379629629627</v>
      </c>
      <c r="D12244" s="3" t="s">
        <v>15492</v>
      </c>
      <c r="E12244" s="3" t="s">
        <v>52056</v>
      </c>
      <c r="F12244" s="3" t="s">
        <v>52053</v>
      </c>
      <c r="G12244" s="3" t="s">
        <v>52054</v>
      </c>
      <c r="H12244" s="3" t="s">
        <v>52055</v>
      </c>
    </row>
    <row r="12245" spans="1:8" ht="58" x14ac:dyDescent="0.35">
      <c r="A12245" s="4">
        <v>32428</v>
      </c>
      <c r="B12245" s="1">
        <v>45282</v>
      </c>
      <c r="C12245" s="2">
        <v>0.37513888888888891</v>
      </c>
      <c r="D12245" s="3" t="s">
        <v>10285</v>
      </c>
      <c r="E12245" s="3" t="s">
        <v>52059</v>
      </c>
      <c r="F12245" s="3" t="s">
        <v>52057</v>
      </c>
      <c r="G12245" s="3" t="s">
        <v>11837</v>
      </c>
      <c r="H12245" s="3" t="s">
        <v>52058</v>
      </c>
    </row>
    <row r="12246" spans="1:8" ht="29" x14ac:dyDescent="0.35">
      <c r="A12246" s="4">
        <v>206930</v>
      </c>
      <c r="B12246" s="1">
        <v>45282</v>
      </c>
      <c r="C12246" s="2">
        <v>0.37554398148148144</v>
      </c>
      <c r="D12246" s="3" t="s">
        <v>1460</v>
      </c>
      <c r="E12246" s="3" t="s">
        <v>39919</v>
      </c>
      <c r="F12246" s="3" t="s">
        <v>1359</v>
      </c>
      <c r="G12246" s="3" t="s">
        <v>39919</v>
      </c>
      <c r="H12246" s="3" t="s">
        <v>51422</v>
      </c>
    </row>
    <row r="12247" spans="1:8" ht="130.5" x14ac:dyDescent="0.35">
      <c r="A12247" s="4">
        <v>6151</v>
      </c>
      <c r="B12247" s="1">
        <v>45282</v>
      </c>
      <c r="C12247" s="2">
        <v>0.37568287037037035</v>
      </c>
      <c r="D12247" s="3" t="s">
        <v>52060</v>
      </c>
      <c r="E12247" s="3" t="s">
        <v>52061</v>
      </c>
      <c r="F12247" s="3" t="s">
        <v>12068</v>
      </c>
      <c r="G12247" s="3" t="s">
        <v>11732</v>
      </c>
      <c r="H12247" s="3" t="s">
        <v>13254</v>
      </c>
    </row>
    <row r="12248" spans="1:8" ht="101.5" x14ac:dyDescent="0.35">
      <c r="A12248" s="4">
        <v>30256</v>
      </c>
      <c r="B12248" s="1">
        <v>45282</v>
      </c>
      <c r="C12248" s="2">
        <v>0.37640046296296298</v>
      </c>
      <c r="D12248" s="3" t="s">
        <v>52062</v>
      </c>
      <c r="E12248" s="3" t="s">
        <v>52065</v>
      </c>
      <c r="F12248" s="3" t="s">
        <v>52063</v>
      </c>
      <c r="G12248" s="3" t="s">
        <v>14009</v>
      </c>
      <c r="H12248" s="3" t="s">
        <v>52064</v>
      </c>
    </row>
    <row r="12249" spans="1:8" ht="58" x14ac:dyDescent="0.35">
      <c r="A12249" s="4">
        <v>26150</v>
      </c>
      <c r="B12249" s="1">
        <v>45282</v>
      </c>
      <c r="C12249" s="2">
        <v>0.3769675925925926</v>
      </c>
      <c r="D12249" s="3" t="s">
        <v>1436</v>
      </c>
      <c r="E12249" s="3" t="s">
        <v>52067</v>
      </c>
      <c r="F12249" s="3" t="s">
        <v>49950</v>
      </c>
      <c r="G12249" s="3" t="s">
        <v>52066</v>
      </c>
      <c r="H12249" s="3" t="s">
        <v>11731</v>
      </c>
    </row>
    <row r="12250" spans="1:8" ht="29" x14ac:dyDescent="0.35">
      <c r="A12250" s="4">
        <v>40144</v>
      </c>
      <c r="B12250" s="1">
        <v>45282</v>
      </c>
      <c r="C12250" s="2">
        <v>0.37769675925925927</v>
      </c>
      <c r="D12250" s="3" t="s">
        <v>52068</v>
      </c>
      <c r="E12250" s="3" t="s">
        <v>52071</v>
      </c>
      <c r="F12250" s="3" t="s">
        <v>52069</v>
      </c>
      <c r="G12250" s="3" t="s">
        <v>100</v>
      </c>
      <c r="H12250" s="3" t="s">
        <v>52070</v>
      </c>
    </row>
    <row r="12251" spans="1:8" ht="29" x14ac:dyDescent="0.35">
      <c r="A12251" s="4">
        <v>40144</v>
      </c>
      <c r="B12251" s="1">
        <v>45282</v>
      </c>
      <c r="C12251" s="2">
        <v>0.37842592592592594</v>
      </c>
      <c r="D12251" s="3" t="s">
        <v>52068</v>
      </c>
      <c r="E12251" s="3" t="s">
        <v>52071</v>
      </c>
      <c r="F12251" s="3" t="s">
        <v>52069</v>
      </c>
      <c r="G12251" s="3" t="s">
        <v>52072</v>
      </c>
      <c r="H12251" s="3" t="s">
        <v>52073</v>
      </c>
    </row>
    <row r="12252" spans="1:8" ht="29" x14ac:dyDescent="0.35">
      <c r="A12252" s="4">
        <v>42230</v>
      </c>
      <c r="B12252" s="1">
        <v>45282</v>
      </c>
      <c r="C12252" s="2">
        <v>0.37930555555555556</v>
      </c>
      <c r="D12252" s="3" t="s">
        <v>985</v>
      </c>
      <c r="E12252" s="3" t="s">
        <v>200</v>
      </c>
      <c r="F12252" s="3" t="s">
        <v>52074</v>
      </c>
      <c r="G12252" s="3" t="s">
        <v>15340</v>
      </c>
      <c r="H12252" s="3" t="s">
        <v>52075</v>
      </c>
    </row>
    <row r="12253" spans="1:8" x14ac:dyDescent="0.35">
      <c r="A12253" s="4">
        <v>204882</v>
      </c>
      <c r="B12253" s="1">
        <v>45282</v>
      </c>
      <c r="C12253" s="2">
        <v>0.37958333333333333</v>
      </c>
      <c r="D12253" s="3" t="s">
        <v>1258</v>
      </c>
      <c r="E12253" s="3" t="s">
        <v>52078</v>
      </c>
      <c r="F12253" s="3" t="s">
        <v>52076</v>
      </c>
      <c r="G12253" s="3" t="s">
        <v>11798</v>
      </c>
      <c r="H12253" s="3" t="s">
        <v>52077</v>
      </c>
    </row>
    <row r="12254" spans="1:8" ht="232" x14ac:dyDescent="0.35">
      <c r="A12254" s="4">
        <v>189954</v>
      </c>
      <c r="B12254" s="1">
        <v>45282</v>
      </c>
      <c r="C12254" s="2">
        <v>0.38065972222222227</v>
      </c>
      <c r="D12254" s="3" t="s">
        <v>52079</v>
      </c>
      <c r="E12254" s="3" t="s">
        <v>52083</v>
      </c>
      <c r="F12254" s="3" t="s">
        <v>52080</v>
      </c>
      <c r="G12254" s="3" t="s">
        <v>52081</v>
      </c>
      <c r="H12254" s="3" t="s">
        <v>52082</v>
      </c>
    </row>
    <row r="12255" spans="1:8" ht="29" x14ac:dyDescent="0.35">
      <c r="A12255" s="4">
        <v>204882</v>
      </c>
      <c r="B12255" s="1">
        <v>45282</v>
      </c>
      <c r="C12255" s="2">
        <v>0.38162037037037039</v>
      </c>
      <c r="D12255" s="3" t="s">
        <v>52084</v>
      </c>
      <c r="E12255" s="3" t="s">
        <v>52078</v>
      </c>
      <c r="F12255" s="3" t="s">
        <v>52076</v>
      </c>
      <c r="G12255" s="3" t="s">
        <v>52085</v>
      </c>
      <c r="H12255" s="3" t="s">
        <v>52086</v>
      </c>
    </row>
    <row r="12256" spans="1:8" ht="43.5" x14ac:dyDescent="0.35">
      <c r="A12256" s="4">
        <v>38973</v>
      </c>
      <c r="B12256" s="1">
        <v>45282</v>
      </c>
      <c r="C12256" s="2">
        <v>0.38215277777777779</v>
      </c>
      <c r="D12256" s="3" t="s">
        <v>52087</v>
      </c>
      <c r="E12256" s="3" t="s">
        <v>52090</v>
      </c>
      <c r="F12256" s="3" t="s">
        <v>52088</v>
      </c>
      <c r="G12256" s="3" t="s">
        <v>10664</v>
      </c>
      <c r="H12256" s="3" t="s">
        <v>52089</v>
      </c>
    </row>
    <row r="12257" spans="1:8" ht="58" x14ac:dyDescent="0.35">
      <c r="A12257" s="4">
        <v>34158</v>
      </c>
      <c r="B12257" s="1">
        <v>45282</v>
      </c>
      <c r="C12257" s="2">
        <v>0.38519675925925928</v>
      </c>
      <c r="D12257" s="3" t="s">
        <v>12377</v>
      </c>
      <c r="E12257" s="3" t="s">
        <v>18888</v>
      </c>
      <c r="F12257" s="3" t="s">
        <v>52091</v>
      </c>
      <c r="G12257" s="3" t="s">
        <v>11524</v>
      </c>
      <c r="H12257" s="3" t="s">
        <v>11172</v>
      </c>
    </row>
    <row r="12258" spans="1:8" ht="116" x14ac:dyDescent="0.35">
      <c r="A12258" s="4">
        <v>114927</v>
      </c>
      <c r="B12258" s="1">
        <v>45282</v>
      </c>
      <c r="C12258" s="2">
        <v>0.38651620370370371</v>
      </c>
      <c r="D12258" s="3" t="s">
        <v>52092</v>
      </c>
      <c r="E12258" s="3" t="s">
        <v>52096</v>
      </c>
      <c r="F12258" s="3" t="s">
        <v>52093</v>
      </c>
      <c r="G12258" s="3" t="s">
        <v>52094</v>
      </c>
      <c r="H12258" s="3" t="s">
        <v>52095</v>
      </c>
    </row>
    <row r="12259" spans="1:8" ht="58" x14ac:dyDescent="0.35">
      <c r="A12259" s="4">
        <v>34152</v>
      </c>
      <c r="B12259" s="1">
        <v>45282</v>
      </c>
      <c r="C12259" s="2">
        <v>0.38738425925925929</v>
      </c>
      <c r="D12259" s="3" t="s">
        <v>11985</v>
      </c>
      <c r="E12259" s="3" t="s">
        <v>52100</v>
      </c>
      <c r="F12259" s="3" t="s">
        <v>52097</v>
      </c>
      <c r="G12259" s="3" t="s">
        <v>52098</v>
      </c>
      <c r="H12259" s="3" t="s">
        <v>52099</v>
      </c>
    </row>
    <row r="12260" spans="1:8" ht="58" x14ac:dyDescent="0.35">
      <c r="A12260" s="4">
        <v>173822</v>
      </c>
      <c r="B12260" s="1">
        <v>45282</v>
      </c>
      <c r="C12260" s="2">
        <v>0.38913194444444449</v>
      </c>
      <c r="D12260" s="3" t="s">
        <v>167</v>
      </c>
      <c r="E12260" s="3" t="s">
        <v>52104</v>
      </c>
      <c r="F12260" s="3" t="s">
        <v>52101</v>
      </c>
      <c r="G12260" s="3" t="s">
        <v>52102</v>
      </c>
      <c r="H12260" s="3" t="s">
        <v>52103</v>
      </c>
    </row>
    <row r="12261" spans="1:8" ht="101.5" x14ac:dyDescent="0.35">
      <c r="A12261" s="4">
        <v>163027</v>
      </c>
      <c r="B12261" s="1">
        <v>45282</v>
      </c>
      <c r="C12261" s="2">
        <v>0.38936342592592593</v>
      </c>
      <c r="D12261" s="3" t="s">
        <v>52105</v>
      </c>
      <c r="E12261" s="3" t="s">
        <v>52109</v>
      </c>
      <c r="F12261" s="3" t="s">
        <v>52106</v>
      </c>
      <c r="G12261" s="3" t="s">
        <v>52107</v>
      </c>
      <c r="H12261" s="3" t="s">
        <v>52108</v>
      </c>
    </row>
    <row r="12262" spans="1:8" ht="29" x14ac:dyDescent="0.35">
      <c r="A12262" s="4">
        <v>105824</v>
      </c>
      <c r="B12262" s="1">
        <v>45282</v>
      </c>
      <c r="C12262" s="2">
        <v>0.39076388888888891</v>
      </c>
      <c r="D12262" s="3" t="s">
        <v>52110</v>
      </c>
      <c r="E12262" s="3" t="s">
        <v>52114</v>
      </c>
      <c r="F12262" s="3" t="s">
        <v>52111</v>
      </c>
      <c r="G12262" s="3" t="s">
        <v>52112</v>
      </c>
      <c r="H12262" s="3" t="s">
        <v>52113</v>
      </c>
    </row>
    <row r="12263" spans="1:8" ht="58" x14ac:dyDescent="0.35">
      <c r="A12263" s="4">
        <v>95451</v>
      </c>
      <c r="B12263" s="1">
        <v>45282</v>
      </c>
      <c r="C12263" s="2">
        <v>0.39120370370370372</v>
      </c>
      <c r="D12263" s="3" t="s">
        <v>52115</v>
      </c>
      <c r="E12263" s="3" t="s">
        <v>52118</v>
      </c>
      <c r="F12263" s="3" t="s">
        <v>52116</v>
      </c>
      <c r="G12263" s="3" t="s">
        <v>11850</v>
      </c>
      <c r="H12263" s="3" t="s">
        <v>52117</v>
      </c>
    </row>
    <row r="12264" spans="1:8" ht="72.5" x14ac:dyDescent="0.35">
      <c r="A12264" s="4">
        <v>4024</v>
      </c>
      <c r="B12264" s="1">
        <v>45282</v>
      </c>
      <c r="C12264" s="2">
        <v>0.3913194444444445</v>
      </c>
      <c r="D12264" s="3" t="s">
        <v>11085</v>
      </c>
      <c r="E12264" s="3" t="s">
        <v>52121</v>
      </c>
      <c r="F12264" s="3" t="s">
        <v>52119</v>
      </c>
      <c r="G12264" s="3" t="s">
        <v>11524</v>
      </c>
      <c r="H12264" s="3" t="s">
        <v>52120</v>
      </c>
    </row>
    <row r="12265" spans="1:8" ht="43.5" x14ac:dyDescent="0.35">
      <c r="A12265" s="4">
        <v>46973</v>
      </c>
      <c r="B12265" s="1">
        <v>45282</v>
      </c>
      <c r="C12265" s="2">
        <v>0.39241898148148152</v>
      </c>
      <c r="D12265" s="3" t="s">
        <v>1460</v>
      </c>
      <c r="E12265" s="3" t="s">
        <v>19957</v>
      </c>
      <c r="F12265" s="3" t="s">
        <v>1359</v>
      </c>
      <c r="G12265" s="3" t="s">
        <v>19957</v>
      </c>
      <c r="H12265" s="3" t="s">
        <v>52122</v>
      </c>
    </row>
    <row r="12266" spans="1:8" ht="116" x14ac:dyDescent="0.35">
      <c r="A12266" s="4">
        <v>190260</v>
      </c>
      <c r="B12266" s="1">
        <v>45282</v>
      </c>
      <c r="C12266" s="2">
        <v>0.3944212962962963</v>
      </c>
      <c r="D12266" s="3" t="s">
        <v>52123</v>
      </c>
      <c r="E12266" s="3" t="s">
        <v>52126</v>
      </c>
      <c r="F12266" s="3" t="s">
        <v>52124</v>
      </c>
      <c r="G12266" s="3" t="s">
        <v>41296</v>
      </c>
      <c r="H12266" s="3" t="s">
        <v>52125</v>
      </c>
    </row>
    <row r="12267" spans="1:8" ht="72.5" x14ac:dyDescent="0.35">
      <c r="A12267" s="4">
        <v>208506</v>
      </c>
      <c r="B12267" s="1">
        <v>45282</v>
      </c>
      <c r="C12267" s="2">
        <v>0.39456018518518521</v>
      </c>
      <c r="D12267" s="3" t="s">
        <v>52127</v>
      </c>
      <c r="E12267" s="3" t="s">
        <v>52130</v>
      </c>
      <c r="F12267" s="3" t="s">
        <v>52128</v>
      </c>
      <c r="G12267" s="3" t="s">
        <v>10952</v>
      </c>
      <c r="H12267" s="3" t="s">
        <v>52129</v>
      </c>
    </row>
    <row r="12268" spans="1:8" ht="58" x14ac:dyDescent="0.35">
      <c r="A12268" s="4">
        <v>69448</v>
      </c>
      <c r="B12268" s="1">
        <v>45282</v>
      </c>
      <c r="C12268" s="2">
        <v>0.39795138888888887</v>
      </c>
      <c r="D12268" s="3" t="s">
        <v>52131</v>
      </c>
      <c r="E12268" s="3" t="s">
        <v>52135</v>
      </c>
      <c r="F12268" s="3" t="s">
        <v>52132</v>
      </c>
      <c r="G12268" s="3" t="s">
        <v>52133</v>
      </c>
      <c r="H12268" s="3" t="s">
        <v>52134</v>
      </c>
    </row>
    <row r="12269" spans="1:8" ht="58" x14ac:dyDescent="0.35">
      <c r="A12269" s="4">
        <v>41059</v>
      </c>
      <c r="B12269" s="1">
        <v>45282</v>
      </c>
      <c r="C12269" s="2">
        <v>0.4001736111111111</v>
      </c>
      <c r="D12269" s="3" t="s">
        <v>1436</v>
      </c>
      <c r="E12269" s="3" t="s">
        <v>14920</v>
      </c>
      <c r="F12269" s="3" t="s">
        <v>52136</v>
      </c>
      <c r="G12269" s="3" t="s">
        <v>52137</v>
      </c>
      <c r="H12269" s="3" t="s">
        <v>52138</v>
      </c>
    </row>
    <row r="12270" spans="1:8" ht="43.5" x14ac:dyDescent="0.35">
      <c r="A12270" s="4">
        <v>37750</v>
      </c>
      <c r="B12270" s="1">
        <v>45282</v>
      </c>
      <c r="C12270" s="2">
        <v>0.40092592592592591</v>
      </c>
      <c r="D12270" s="3" t="s">
        <v>10285</v>
      </c>
      <c r="E12270" s="3" t="s">
        <v>52141</v>
      </c>
      <c r="F12270" s="3" t="s">
        <v>52139</v>
      </c>
      <c r="G12270" s="3" t="s">
        <v>12061</v>
      </c>
      <c r="H12270" s="3" t="s">
        <v>52140</v>
      </c>
    </row>
    <row r="12271" spans="1:8" ht="58" x14ac:dyDescent="0.35">
      <c r="A12271" s="4">
        <v>69448</v>
      </c>
      <c r="B12271" s="1">
        <v>45282</v>
      </c>
      <c r="C12271" s="2">
        <v>0.40100694444444446</v>
      </c>
      <c r="D12271" s="3" t="s">
        <v>52131</v>
      </c>
      <c r="E12271" s="3" t="s">
        <v>52135</v>
      </c>
      <c r="F12271" s="3" t="s">
        <v>52132</v>
      </c>
      <c r="G12271" s="3" t="s">
        <v>52133</v>
      </c>
      <c r="H12271" s="3" t="s">
        <v>52134</v>
      </c>
    </row>
    <row r="12272" spans="1:8" ht="29" x14ac:dyDescent="0.35">
      <c r="A12272" s="4">
        <v>32519</v>
      </c>
      <c r="B12272" s="1">
        <v>45282</v>
      </c>
      <c r="C12272" s="2">
        <v>0.40262731481481479</v>
      </c>
      <c r="D12272" s="3" t="s">
        <v>10438</v>
      </c>
      <c r="E12272" s="3" t="s">
        <v>52144</v>
      </c>
      <c r="F12272" s="3" t="s">
        <v>52142</v>
      </c>
      <c r="G12272" s="3" t="s">
        <v>10514</v>
      </c>
      <c r="H12272" s="3" t="s">
        <v>52143</v>
      </c>
    </row>
    <row r="12273" spans="1:8" ht="43.5" x14ac:dyDescent="0.35">
      <c r="A12273" s="4">
        <v>208006</v>
      </c>
      <c r="B12273" s="1">
        <v>45282</v>
      </c>
      <c r="C12273" s="2">
        <v>0.40306712962962959</v>
      </c>
      <c r="D12273" s="3" t="s">
        <v>52145</v>
      </c>
      <c r="E12273" s="3" t="s">
        <v>52149</v>
      </c>
      <c r="F12273" s="3" t="s">
        <v>52146</v>
      </c>
      <c r="G12273" s="3" t="s">
        <v>52147</v>
      </c>
      <c r="H12273" s="3" t="s">
        <v>52148</v>
      </c>
    </row>
    <row r="12274" spans="1:8" ht="43.5" x14ac:dyDescent="0.35">
      <c r="A12274" s="4">
        <v>39933</v>
      </c>
      <c r="B12274" s="1">
        <v>45282</v>
      </c>
      <c r="C12274" s="2">
        <v>0.40393518518518517</v>
      </c>
      <c r="D12274" s="3" t="s">
        <v>985</v>
      </c>
      <c r="E12274" s="3" t="s">
        <v>52152</v>
      </c>
      <c r="F12274" s="3" t="s">
        <v>52150</v>
      </c>
      <c r="G12274" s="3" t="s">
        <v>13043</v>
      </c>
      <c r="H12274" s="3" t="s">
        <v>52151</v>
      </c>
    </row>
    <row r="12275" spans="1:8" ht="29" x14ac:dyDescent="0.35">
      <c r="A12275" s="4">
        <v>205108</v>
      </c>
      <c r="B12275" s="1">
        <v>45282</v>
      </c>
      <c r="C12275" s="2">
        <v>0.40395833333333336</v>
      </c>
      <c r="D12275" s="3" t="s">
        <v>52153</v>
      </c>
      <c r="E12275" s="3" t="s">
        <v>52155</v>
      </c>
      <c r="F12275" s="3" t="s">
        <v>52154</v>
      </c>
      <c r="G12275" s="3" t="s">
        <v>14849</v>
      </c>
      <c r="H12275" s="3" t="s">
        <v>14163</v>
      </c>
    </row>
    <row r="12276" spans="1:8" ht="29" x14ac:dyDescent="0.35">
      <c r="A12276" s="4">
        <v>203042</v>
      </c>
      <c r="B12276" s="1">
        <v>45282</v>
      </c>
      <c r="C12276" s="2">
        <v>0.40574074074074074</v>
      </c>
      <c r="D12276" s="3" t="s">
        <v>52156</v>
      </c>
      <c r="E12276" s="3" t="s">
        <v>52159</v>
      </c>
      <c r="F12276" s="3" t="s">
        <v>52157</v>
      </c>
      <c r="G12276" s="3" t="s">
        <v>1203</v>
      </c>
      <c r="H12276" s="3" t="s">
        <v>52158</v>
      </c>
    </row>
    <row r="12277" spans="1:8" ht="87" x14ac:dyDescent="0.35">
      <c r="A12277" s="4">
        <v>207642</v>
      </c>
      <c r="B12277" s="1">
        <v>45282</v>
      </c>
      <c r="C12277" s="2">
        <v>0.40628472222222217</v>
      </c>
      <c r="D12277" s="3" t="s">
        <v>52160</v>
      </c>
      <c r="E12277" s="3" t="s">
        <v>52163</v>
      </c>
      <c r="F12277" s="3" t="s">
        <v>52161</v>
      </c>
      <c r="G12277" s="3" t="s">
        <v>100</v>
      </c>
      <c r="H12277" s="3" t="s">
        <v>52162</v>
      </c>
    </row>
    <row r="12278" spans="1:8" ht="58" x14ac:dyDescent="0.35">
      <c r="A12278" s="4">
        <v>50497</v>
      </c>
      <c r="B12278" s="1">
        <v>45282</v>
      </c>
      <c r="C12278" s="2">
        <v>0.40765046296296298</v>
      </c>
      <c r="D12278" s="3" t="s">
        <v>10285</v>
      </c>
      <c r="E12278" s="3" t="s">
        <v>52166</v>
      </c>
      <c r="F12278" s="3" t="s">
        <v>52164</v>
      </c>
      <c r="G12278" s="3" t="s">
        <v>12333</v>
      </c>
      <c r="H12278" s="3" t="s">
        <v>52165</v>
      </c>
    </row>
    <row r="12279" spans="1:8" ht="72.5" x14ac:dyDescent="0.35">
      <c r="A12279" s="4">
        <v>167473</v>
      </c>
      <c r="B12279" s="1">
        <v>45282</v>
      </c>
      <c r="C12279" s="2">
        <v>0.41091435185185188</v>
      </c>
      <c r="D12279" s="3" t="s">
        <v>10834</v>
      </c>
      <c r="E12279" s="3" t="s">
        <v>52170</v>
      </c>
      <c r="F12279" s="3" t="s">
        <v>52167</v>
      </c>
      <c r="G12279" s="3" t="s">
        <v>52168</v>
      </c>
      <c r="H12279" s="3" t="s">
        <v>52169</v>
      </c>
    </row>
    <row r="12280" spans="1:8" ht="43.5" x14ac:dyDescent="0.35">
      <c r="A12280" s="4">
        <v>182431</v>
      </c>
      <c r="B12280" s="1">
        <v>45282</v>
      </c>
      <c r="C12280" s="2">
        <v>0.41238425925925926</v>
      </c>
      <c r="D12280" s="3" t="s">
        <v>52171</v>
      </c>
      <c r="E12280" s="3" t="s">
        <v>52175</v>
      </c>
      <c r="F12280" s="3" t="s">
        <v>52172</v>
      </c>
      <c r="G12280" s="3" t="s">
        <v>52173</v>
      </c>
      <c r="H12280" s="3" t="s">
        <v>52174</v>
      </c>
    </row>
    <row r="12281" spans="1:8" ht="29" x14ac:dyDescent="0.35">
      <c r="A12281" s="4">
        <v>58793</v>
      </c>
      <c r="B12281" s="1">
        <v>45282</v>
      </c>
      <c r="C12281" s="2">
        <v>0.41348379629629628</v>
      </c>
      <c r="D12281" s="3" t="s">
        <v>52176</v>
      </c>
      <c r="E12281" s="3" t="s">
        <v>15384</v>
      </c>
      <c r="F12281" s="3" t="s">
        <v>52177</v>
      </c>
      <c r="G12281" s="3" t="s">
        <v>52178</v>
      </c>
      <c r="H12281" s="3" t="s">
        <v>52179</v>
      </c>
    </row>
    <row r="12282" spans="1:8" ht="116" x14ac:dyDescent="0.35">
      <c r="A12282" s="4">
        <v>96669</v>
      </c>
      <c r="B12282" s="1">
        <v>45282</v>
      </c>
      <c r="C12282" s="2">
        <v>0.41449074074074077</v>
      </c>
      <c r="D12282" s="3" t="s">
        <v>52180</v>
      </c>
      <c r="E12282" s="3" t="s">
        <v>52184</v>
      </c>
      <c r="F12282" s="3" t="s">
        <v>52181</v>
      </c>
      <c r="G12282" s="3" t="s">
        <v>52182</v>
      </c>
      <c r="H12282" s="3" t="s">
        <v>52183</v>
      </c>
    </row>
    <row r="12283" spans="1:8" ht="29" x14ac:dyDescent="0.35">
      <c r="A12283" s="4">
        <v>114460</v>
      </c>
      <c r="B12283" s="1">
        <v>45282</v>
      </c>
      <c r="C12283" s="2">
        <v>0.41539351851851852</v>
      </c>
      <c r="D12283" s="3" t="s">
        <v>167</v>
      </c>
      <c r="E12283" s="3" t="s">
        <v>52187</v>
      </c>
      <c r="F12283" s="3" t="s">
        <v>52185</v>
      </c>
      <c r="G12283" s="3" t="s">
        <v>100</v>
      </c>
      <c r="H12283" s="3" t="s">
        <v>52186</v>
      </c>
    </row>
    <row r="12284" spans="1:8" ht="130.5" x14ac:dyDescent="0.35">
      <c r="A12284" s="4">
        <v>112264</v>
      </c>
      <c r="B12284" s="1">
        <v>45282</v>
      </c>
      <c r="C12284" s="2">
        <v>0.41594907407407411</v>
      </c>
      <c r="D12284" s="3" t="s">
        <v>1473</v>
      </c>
      <c r="E12284" s="3" t="s">
        <v>52189</v>
      </c>
      <c r="F12284" s="3" t="s">
        <v>10524</v>
      </c>
      <c r="G12284" s="3" t="s">
        <v>52188</v>
      </c>
      <c r="H12284" s="3" t="s">
        <v>38911</v>
      </c>
    </row>
    <row r="12285" spans="1:8" ht="43.5" x14ac:dyDescent="0.35">
      <c r="A12285" s="4">
        <v>32920</v>
      </c>
      <c r="B12285" s="1">
        <v>45282</v>
      </c>
      <c r="C12285" s="2">
        <v>0.41605324074074074</v>
      </c>
      <c r="D12285" s="3" t="s">
        <v>10438</v>
      </c>
      <c r="E12285" s="3" t="s">
        <v>52192</v>
      </c>
      <c r="F12285" s="3" t="s">
        <v>52190</v>
      </c>
      <c r="G12285" s="3" t="s">
        <v>15590</v>
      </c>
      <c r="H12285" s="3" t="s">
        <v>52191</v>
      </c>
    </row>
    <row r="12286" spans="1:8" ht="29" x14ac:dyDescent="0.35">
      <c r="A12286" s="4">
        <v>7507</v>
      </c>
      <c r="B12286" s="1">
        <v>45282</v>
      </c>
      <c r="C12286" s="2">
        <v>0.41710648148148149</v>
      </c>
      <c r="D12286" s="3" t="s">
        <v>52193</v>
      </c>
      <c r="E12286" s="3" t="s">
        <v>52194</v>
      </c>
      <c r="F12286" s="3" t="s">
        <v>13370</v>
      </c>
      <c r="G12286" s="3" t="s">
        <v>13018</v>
      </c>
      <c r="H12286" s="3" t="s">
        <v>10853</v>
      </c>
    </row>
    <row r="12287" spans="1:8" ht="58" x14ac:dyDescent="0.35">
      <c r="A12287" s="4">
        <v>114739</v>
      </c>
      <c r="B12287" s="1">
        <v>45282</v>
      </c>
      <c r="C12287" s="2">
        <v>0.41769675925925925</v>
      </c>
      <c r="D12287" s="3" t="s">
        <v>52195</v>
      </c>
      <c r="E12287" s="3" t="s">
        <v>10808</v>
      </c>
      <c r="F12287" s="3" t="s">
        <v>52196</v>
      </c>
      <c r="G12287" s="3" t="s">
        <v>52197</v>
      </c>
      <c r="H12287" s="3" t="s">
        <v>52198</v>
      </c>
    </row>
    <row r="12288" spans="1:8" ht="29" x14ac:dyDescent="0.35">
      <c r="A12288" s="4">
        <v>43335</v>
      </c>
      <c r="B12288" s="1">
        <v>45282</v>
      </c>
      <c r="C12288" s="2">
        <v>0.4181597222222222</v>
      </c>
      <c r="D12288" s="3" t="s">
        <v>10834</v>
      </c>
      <c r="E12288" s="3" t="s">
        <v>52201</v>
      </c>
      <c r="F12288" s="3" t="s">
        <v>52199</v>
      </c>
      <c r="G12288" s="3" t="s">
        <v>12299</v>
      </c>
      <c r="H12288" s="3" t="s">
        <v>52200</v>
      </c>
    </row>
    <row r="12289" spans="1:8" x14ac:dyDescent="0.35">
      <c r="A12289" s="4">
        <v>46551</v>
      </c>
      <c r="B12289" s="1">
        <v>45282</v>
      </c>
      <c r="C12289" s="2">
        <v>0.41862268518518514</v>
      </c>
      <c r="D12289" s="3" t="s">
        <v>1933</v>
      </c>
      <c r="E12289" s="3" t="s">
        <v>52204</v>
      </c>
      <c r="F12289" s="3" t="s">
        <v>52202</v>
      </c>
      <c r="G12289" s="3" t="s">
        <v>13154</v>
      </c>
      <c r="H12289" s="3" t="s">
        <v>52203</v>
      </c>
    </row>
    <row r="12290" spans="1:8" ht="58" x14ac:dyDescent="0.35">
      <c r="A12290" s="4">
        <v>150423</v>
      </c>
      <c r="B12290" s="1">
        <v>45282</v>
      </c>
      <c r="C12290" s="2">
        <v>0.41920138888888886</v>
      </c>
      <c r="D12290" s="3" t="s">
        <v>11985</v>
      </c>
      <c r="E12290" s="3" t="s">
        <v>15559</v>
      </c>
      <c r="F12290" s="3" t="s">
        <v>52205</v>
      </c>
      <c r="G12290" s="3" t="s">
        <v>52206</v>
      </c>
      <c r="H12290" s="3" t="s">
        <v>52207</v>
      </c>
    </row>
    <row r="12291" spans="1:8" ht="29" x14ac:dyDescent="0.35">
      <c r="A12291" s="4">
        <v>142014</v>
      </c>
      <c r="B12291" s="1">
        <v>45282</v>
      </c>
      <c r="C12291" s="2">
        <v>0.42101851851851851</v>
      </c>
      <c r="D12291" s="3" t="s">
        <v>1258</v>
      </c>
      <c r="E12291" s="3" t="s">
        <v>52210</v>
      </c>
      <c r="F12291" s="3" t="s">
        <v>52208</v>
      </c>
      <c r="G12291" s="3" t="s">
        <v>11928</v>
      </c>
      <c r="H12291" s="3" t="s">
        <v>52209</v>
      </c>
    </row>
    <row r="12292" spans="1:8" ht="203" x14ac:dyDescent="0.35">
      <c r="A12292" s="4">
        <v>106338</v>
      </c>
      <c r="B12292" s="1">
        <v>45282</v>
      </c>
      <c r="C12292" s="2">
        <v>0.42103009259259255</v>
      </c>
      <c r="D12292" s="3" t="s">
        <v>52211</v>
      </c>
      <c r="E12292" s="3" t="s">
        <v>52215</v>
      </c>
      <c r="F12292" s="3" t="s">
        <v>52212</v>
      </c>
      <c r="G12292" s="3" t="s">
        <v>52213</v>
      </c>
      <c r="H12292" s="3" t="s">
        <v>52214</v>
      </c>
    </row>
    <row r="12293" spans="1:8" ht="29" x14ac:dyDescent="0.35">
      <c r="A12293" s="4">
        <v>22746</v>
      </c>
      <c r="B12293" s="1">
        <v>45282</v>
      </c>
      <c r="C12293" s="2">
        <v>0.42293981481481485</v>
      </c>
      <c r="D12293" s="3" t="s">
        <v>10614</v>
      </c>
      <c r="E12293" s="3" t="s">
        <v>52217</v>
      </c>
      <c r="F12293" s="3" t="s">
        <v>13646</v>
      </c>
      <c r="G12293" s="3" t="s">
        <v>12256</v>
      </c>
      <c r="H12293" s="3" t="s">
        <v>52216</v>
      </c>
    </row>
    <row r="12294" spans="1:8" ht="72.5" x14ac:dyDescent="0.35">
      <c r="A12294" s="4">
        <v>64878</v>
      </c>
      <c r="B12294" s="1">
        <v>45282</v>
      </c>
      <c r="C12294" s="2">
        <v>0.42343749999999997</v>
      </c>
      <c r="D12294" s="3" t="s">
        <v>1933</v>
      </c>
      <c r="E12294" s="3" t="s">
        <v>52221</v>
      </c>
      <c r="F12294" s="3" t="s">
        <v>52218</v>
      </c>
      <c r="G12294" s="3" t="s">
        <v>52219</v>
      </c>
      <c r="H12294" s="3" t="s">
        <v>52220</v>
      </c>
    </row>
    <row r="12295" spans="1:8" ht="275.5" x14ac:dyDescent="0.35">
      <c r="A12295" s="4">
        <v>195701</v>
      </c>
      <c r="B12295" s="1">
        <v>45282</v>
      </c>
      <c r="C12295" s="2">
        <v>0.42755787037037035</v>
      </c>
      <c r="D12295" s="3" t="s">
        <v>12616</v>
      </c>
      <c r="E12295" s="3" t="s">
        <v>52225</v>
      </c>
      <c r="F12295" s="3" t="s">
        <v>52222</v>
      </c>
      <c r="G12295" s="3" t="s">
        <v>52223</v>
      </c>
      <c r="H12295" s="3" t="s">
        <v>52224</v>
      </c>
    </row>
    <row r="12296" spans="1:8" ht="29" x14ac:dyDescent="0.35">
      <c r="A12296" s="4">
        <v>63523</v>
      </c>
      <c r="B12296" s="1">
        <v>45282</v>
      </c>
      <c r="C12296" s="2">
        <v>0.42957175925925922</v>
      </c>
      <c r="D12296" s="3" t="s">
        <v>11708</v>
      </c>
      <c r="E12296" s="3" t="s">
        <v>52229</v>
      </c>
      <c r="F12296" s="3" t="s">
        <v>52226</v>
      </c>
      <c r="G12296" s="3" t="s">
        <v>52227</v>
      </c>
      <c r="H12296" s="3" t="s">
        <v>52228</v>
      </c>
    </row>
    <row r="12297" spans="1:8" ht="29" x14ac:dyDescent="0.35">
      <c r="A12297" s="4">
        <v>186224</v>
      </c>
      <c r="B12297" s="1">
        <v>45282</v>
      </c>
      <c r="C12297" s="2">
        <v>0.43034722222222221</v>
      </c>
      <c r="D12297" s="3" t="s">
        <v>52230</v>
      </c>
      <c r="E12297" s="3" t="s">
        <v>52232</v>
      </c>
      <c r="F12297" s="3" t="s">
        <v>12795</v>
      </c>
      <c r="G12297" s="3" t="s">
        <v>52231</v>
      </c>
      <c r="H12297" s="3" t="s">
        <v>11276</v>
      </c>
    </row>
    <row r="12298" spans="1:8" ht="29" x14ac:dyDescent="0.35">
      <c r="A12298" s="4">
        <v>37201</v>
      </c>
      <c r="B12298" s="1">
        <v>45282</v>
      </c>
      <c r="C12298" s="2">
        <v>0.43041666666666667</v>
      </c>
      <c r="D12298" s="3" t="s">
        <v>52233</v>
      </c>
      <c r="E12298" s="3" t="s">
        <v>52236</v>
      </c>
      <c r="F12298" s="3" t="s">
        <v>52234</v>
      </c>
      <c r="G12298" s="3" t="s">
        <v>100</v>
      </c>
      <c r="H12298" s="3" t="s">
        <v>52235</v>
      </c>
    </row>
    <row r="12299" spans="1:8" ht="87" x14ac:dyDescent="0.35">
      <c r="A12299" s="4">
        <v>190260</v>
      </c>
      <c r="B12299" s="1">
        <v>45282</v>
      </c>
      <c r="C12299" s="2">
        <v>0.4307407407407407</v>
      </c>
      <c r="D12299" s="3" t="s">
        <v>1460</v>
      </c>
      <c r="E12299" s="3" t="s">
        <v>52237</v>
      </c>
      <c r="F12299" s="3" t="s">
        <v>1359</v>
      </c>
      <c r="G12299" s="3" t="s">
        <v>52237</v>
      </c>
      <c r="H12299" s="3" t="s">
        <v>6717</v>
      </c>
    </row>
    <row r="12300" spans="1:8" ht="58" x14ac:dyDescent="0.35">
      <c r="A12300" s="4">
        <v>26359</v>
      </c>
      <c r="B12300" s="1">
        <v>45282</v>
      </c>
      <c r="C12300" s="2">
        <v>0.43141203703703707</v>
      </c>
      <c r="D12300" s="3" t="s">
        <v>52238</v>
      </c>
      <c r="E12300" s="3" t="s">
        <v>52242</v>
      </c>
      <c r="F12300" s="3" t="s">
        <v>52239</v>
      </c>
      <c r="G12300" s="3" t="s">
        <v>52240</v>
      </c>
      <c r="H12300" s="3" t="s">
        <v>52241</v>
      </c>
    </row>
    <row r="12301" spans="1:8" ht="43.5" x14ac:dyDescent="0.35">
      <c r="A12301" s="4">
        <v>145059</v>
      </c>
      <c r="B12301" s="1">
        <v>45282</v>
      </c>
      <c r="C12301" s="2">
        <v>0.43459490740740742</v>
      </c>
      <c r="D12301" s="3" t="s">
        <v>52243</v>
      </c>
      <c r="E12301" s="3" t="s">
        <v>52247</v>
      </c>
      <c r="F12301" s="3" t="s">
        <v>52244</v>
      </c>
      <c r="G12301" s="3" t="s">
        <v>52245</v>
      </c>
      <c r="H12301" s="3" t="s">
        <v>52246</v>
      </c>
    </row>
    <row r="12302" spans="1:8" ht="43.5" x14ac:dyDescent="0.35">
      <c r="A12302" s="4">
        <v>201994</v>
      </c>
      <c r="B12302" s="1">
        <v>45282</v>
      </c>
      <c r="C12302" s="2">
        <v>0.43649305555555556</v>
      </c>
      <c r="D12302" s="3" t="s">
        <v>1460</v>
      </c>
      <c r="E12302" s="3" t="s">
        <v>52249</v>
      </c>
      <c r="F12302" s="3" t="s">
        <v>52248</v>
      </c>
      <c r="G12302" s="3" t="s">
        <v>11524</v>
      </c>
      <c r="H12302" s="3" t="s">
        <v>39159</v>
      </c>
    </row>
    <row r="12303" spans="1:8" ht="58" x14ac:dyDescent="0.35">
      <c r="A12303" s="4">
        <v>114226</v>
      </c>
      <c r="B12303" s="1">
        <v>45282</v>
      </c>
      <c r="C12303" s="2">
        <v>0.43715277777777778</v>
      </c>
      <c r="D12303" s="3" t="s">
        <v>10285</v>
      </c>
      <c r="E12303" s="3" t="s">
        <v>52253</v>
      </c>
      <c r="F12303" s="3" t="s">
        <v>52250</v>
      </c>
      <c r="G12303" s="3" t="s">
        <v>52251</v>
      </c>
      <c r="H12303" s="3" t="s">
        <v>52252</v>
      </c>
    </row>
    <row r="12304" spans="1:8" ht="174" x14ac:dyDescent="0.35">
      <c r="A12304" s="4">
        <v>210155</v>
      </c>
      <c r="B12304" s="1">
        <v>45282</v>
      </c>
      <c r="C12304" s="2">
        <v>0.43775462962962958</v>
      </c>
      <c r="D12304" s="3" t="s">
        <v>52254</v>
      </c>
      <c r="E12304" s="3" t="s">
        <v>12040</v>
      </c>
      <c r="F12304" s="3" t="s">
        <v>52255</v>
      </c>
      <c r="G12304" s="3" t="s">
        <v>52256</v>
      </c>
      <c r="H12304" s="3" t="s">
        <v>52257</v>
      </c>
    </row>
    <row r="12305" spans="1:8" ht="87" x14ac:dyDescent="0.35">
      <c r="A12305" s="4">
        <v>72299</v>
      </c>
      <c r="B12305" s="1">
        <v>45282</v>
      </c>
      <c r="C12305" s="2">
        <v>0.43810185185185185</v>
      </c>
      <c r="D12305" s="3" t="s">
        <v>167</v>
      </c>
      <c r="E12305" s="3" t="s">
        <v>52260</v>
      </c>
      <c r="F12305" s="3" t="s">
        <v>52258</v>
      </c>
      <c r="G12305" s="3" t="s">
        <v>12935</v>
      </c>
      <c r="H12305" s="3" t="s">
        <v>52259</v>
      </c>
    </row>
    <row r="12306" spans="1:8" ht="58" x14ac:dyDescent="0.35">
      <c r="A12306" s="4">
        <v>37630</v>
      </c>
      <c r="B12306" s="1">
        <v>45282</v>
      </c>
      <c r="C12306" s="2">
        <v>0.43831018518518516</v>
      </c>
      <c r="D12306" s="3" t="s">
        <v>51592</v>
      </c>
      <c r="E12306" s="3" t="s">
        <v>52264</v>
      </c>
      <c r="F12306" s="3" t="s">
        <v>52261</v>
      </c>
      <c r="G12306" s="3" t="s">
        <v>52262</v>
      </c>
      <c r="H12306" s="3" t="s">
        <v>52263</v>
      </c>
    </row>
    <row r="12307" spans="1:8" ht="72.5" x14ac:dyDescent="0.35">
      <c r="A12307" s="4">
        <v>112993</v>
      </c>
      <c r="B12307" s="1">
        <v>45282</v>
      </c>
      <c r="C12307" s="2">
        <v>0.44010416666666669</v>
      </c>
      <c r="D12307" s="3" t="s">
        <v>1933</v>
      </c>
      <c r="E12307" s="3" t="s">
        <v>52267</v>
      </c>
      <c r="F12307" s="3" t="s">
        <v>52265</v>
      </c>
      <c r="G12307" s="3" t="s">
        <v>38572</v>
      </c>
      <c r="H12307" s="3" t="s">
        <v>52266</v>
      </c>
    </row>
    <row r="12308" spans="1:8" ht="101.5" x14ac:dyDescent="0.35">
      <c r="A12308" s="4">
        <v>175938</v>
      </c>
      <c r="B12308" s="1">
        <v>45282</v>
      </c>
      <c r="C12308" s="2">
        <v>0.44108796296296293</v>
      </c>
      <c r="D12308" s="3" t="s">
        <v>52268</v>
      </c>
      <c r="E12308" s="3" t="s">
        <v>52272</v>
      </c>
      <c r="F12308" s="3" t="s">
        <v>52269</v>
      </c>
      <c r="G12308" s="3" t="s">
        <v>52270</v>
      </c>
      <c r="H12308" s="3" t="s">
        <v>52271</v>
      </c>
    </row>
    <row r="12309" spans="1:8" ht="29" x14ac:dyDescent="0.35">
      <c r="A12309" s="4">
        <v>189796</v>
      </c>
      <c r="B12309" s="1">
        <v>45282</v>
      </c>
      <c r="C12309" s="2">
        <v>0.44203703703703701</v>
      </c>
      <c r="D12309" s="3" t="s">
        <v>52273</v>
      </c>
      <c r="E12309" s="3" t="s">
        <v>52274</v>
      </c>
      <c r="F12309" s="3" t="s">
        <v>13485</v>
      </c>
      <c r="G12309" s="3" t="s">
        <v>14372</v>
      </c>
      <c r="H12309" s="3" t="s">
        <v>13646</v>
      </c>
    </row>
    <row r="12310" spans="1:8" ht="72.5" x14ac:dyDescent="0.35">
      <c r="A12310" s="4">
        <v>37331</v>
      </c>
      <c r="B12310" s="1">
        <v>45282</v>
      </c>
      <c r="C12310" s="2">
        <v>0.44208333333333333</v>
      </c>
      <c r="D12310" s="3" t="s">
        <v>1460</v>
      </c>
      <c r="E12310" s="3" t="s">
        <v>35216</v>
      </c>
      <c r="F12310" s="3" t="s">
        <v>1359</v>
      </c>
      <c r="G12310" s="3" t="s">
        <v>35216</v>
      </c>
      <c r="H12310" s="3" t="s">
        <v>51422</v>
      </c>
    </row>
    <row r="12311" spans="1:8" ht="58" x14ac:dyDescent="0.35">
      <c r="A12311" s="4">
        <v>44034</v>
      </c>
      <c r="B12311" s="1">
        <v>45282</v>
      </c>
      <c r="C12311" s="2">
        <v>0.44586805555555559</v>
      </c>
      <c r="D12311" s="3" t="s">
        <v>1933</v>
      </c>
      <c r="E12311" s="3" t="s">
        <v>52278</v>
      </c>
      <c r="F12311" s="3" t="s">
        <v>52275</v>
      </c>
      <c r="G12311" s="3" t="s">
        <v>52276</v>
      </c>
      <c r="H12311" s="3" t="s">
        <v>52277</v>
      </c>
    </row>
    <row r="12312" spans="1:8" ht="72.5" x14ac:dyDescent="0.35">
      <c r="A12312" s="4">
        <v>211103</v>
      </c>
      <c r="B12312" s="1">
        <v>45282</v>
      </c>
      <c r="C12312" s="2">
        <v>0.44701388888888888</v>
      </c>
      <c r="D12312" s="3" t="s">
        <v>52279</v>
      </c>
      <c r="E12312" s="3" t="s">
        <v>52281</v>
      </c>
      <c r="F12312" s="3" t="s">
        <v>52280</v>
      </c>
      <c r="G12312" s="3" t="s">
        <v>52281</v>
      </c>
      <c r="H12312" s="3" t="s">
        <v>52282</v>
      </c>
    </row>
    <row r="12313" spans="1:8" ht="232" x14ac:dyDescent="0.35">
      <c r="A12313" s="4">
        <v>101315</v>
      </c>
      <c r="B12313" s="1">
        <v>45282</v>
      </c>
      <c r="C12313" s="2">
        <v>0.44836805555555559</v>
      </c>
      <c r="D12313" s="3" t="s">
        <v>13515</v>
      </c>
      <c r="E12313" s="3" t="s">
        <v>52286</v>
      </c>
      <c r="F12313" s="3" t="s">
        <v>52283</v>
      </c>
      <c r="G12313" s="3" t="s">
        <v>52284</v>
      </c>
      <c r="H12313" s="3" t="s">
        <v>52285</v>
      </c>
    </row>
    <row r="12314" spans="1:8" ht="72.5" x14ac:dyDescent="0.35">
      <c r="A12314" s="4">
        <v>170625</v>
      </c>
      <c r="B12314" s="1">
        <v>45282</v>
      </c>
      <c r="C12314" s="2">
        <v>0.44851851851851854</v>
      </c>
      <c r="D12314" s="3" t="s">
        <v>167</v>
      </c>
      <c r="E12314" s="3" t="s">
        <v>52289</v>
      </c>
      <c r="F12314" s="3" t="s">
        <v>52287</v>
      </c>
      <c r="G12314" s="3" t="s">
        <v>11150</v>
      </c>
      <c r="H12314" s="3" t="s">
        <v>52288</v>
      </c>
    </row>
    <row r="12315" spans="1:8" ht="87" x14ac:dyDescent="0.35">
      <c r="A12315" s="4">
        <v>50817</v>
      </c>
      <c r="B12315" s="1">
        <v>45282</v>
      </c>
      <c r="C12315" s="2">
        <v>0.45019675925925928</v>
      </c>
      <c r="D12315" s="3" t="s">
        <v>52290</v>
      </c>
      <c r="E12315" s="3" t="s">
        <v>52292</v>
      </c>
      <c r="F12315" s="3" t="s">
        <v>52291</v>
      </c>
      <c r="G12315" s="3" t="s">
        <v>11889</v>
      </c>
      <c r="H12315" s="3" t="s">
        <v>13067</v>
      </c>
    </row>
    <row r="12316" spans="1:8" ht="29" x14ac:dyDescent="0.35">
      <c r="A12316" s="4">
        <v>129015</v>
      </c>
      <c r="B12316" s="1">
        <v>45282</v>
      </c>
      <c r="C12316" s="2">
        <v>0.4521296296296296</v>
      </c>
      <c r="D12316" s="3" t="s">
        <v>52293</v>
      </c>
      <c r="E12316" s="3" t="s">
        <v>52295</v>
      </c>
      <c r="F12316" s="3" t="s">
        <v>12420</v>
      </c>
      <c r="G12316" s="3" t="s">
        <v>11904</v>
      </c>
      <c r="H12316" s="3" t="s">
        <v>52294</v>
      </c>
    </row>
    <row r="12317" spans="1:8" ht="72.5" x14ac:dyDescent="0.35">
      <c r="A12317" s="4">
        <v>62907</v>
      </c>
      <c r="B12317" s="1">
        <v>45282</v>
      </c>
      <c r="C12317" s="2">
        <v>0.45251157407407411</v>
      </c>
      <c r="D12317" s="3" t="s">
        <v>1933</v>
      </c>
      <c r="E12317" s="3" t="s">
        <v>52299</v>
      </c>
      <c r="F12317" s="3" t="s">
        <v>52296</v>
      </c>
      <c r="G12317" s="3" t="s">
        <v>52297</v>
      </c>
      <c r="H12317" s="3" t="s">
        <v>52298</v>
      </c>
    </row>
    <row r="12318" spans="1:8" ht="130.5" x14ac:dyDescent="0.35">
      <c r="A12318" s="4">
        <v>14937</v>
      </c>
      <c r="B12318" s="1">
        <v>45282</v>
      </c>
      <c r="C12318" s="2">
        <v>0.45384259259259258</v>
      </c>
      <c r="D12318" s="3" t="s">
        <v>52300</v>
      </c>
      <c r="E12318" s="3" t="s">
        <v>12058</v>
      </c>
      <c r="F12318" s="3" t="s">
        <v>52301</v>
      </c>
      <c r="G12318" s="3" t="s">
        <v>11732</v>
      </c>
      <c r="H12318" s="3" t="s">
        <v>52302</v>
      </c>
    </row>
    <row r="12319" spans="1:8" ht="29" x14ac:dyDescent="0.35">
      <c r="A12319" s="4">
        <v>33823</v>
      </c>
      <c r="B12319" s="1">
        <v>45282</v>
      </c>
      <c r="C12319" s="2">
        <v>0.45454861111111106</v>
      </c>
      <c r="D12319" s="3" t="s">
        <v>1460</v>
      </c>
      <c r="E12319" s="3" t="s">
        <v>52304</v>
      </c>
      <c r="F12319" s="3" t="s">
        <v>52303</v>
      </c>
      <c r="G12319" s="3" t="s">
        <v>52304</v>
      </c>
      <c r="H12319" s="3" t="s">
        <v>6842</v>
      </c>
    </row>
    <row r="12320" spans="1:8" ht="58" x14ac:dyDescent="0.35">
      <c r="A12320" s="4">
        <v>42338</v>
      </c>
      <c r="B12320" s="1">
        <v>45282</v>
      </c>
      <c r="C12320" s="2">
        <v>0.4584375</v>
      </c>
      <c r="D12320" s="3" t="s">
        <v>52305</v>
      </c>
      <c r="E12320" s="3" t="s">
        <v>30641</v>
      </c>
      <c r="F12320" s="3" t="s">
        <v>52306</v>
      </c>
      <c r="G12320" s="3" t="s">
        <v>52307</v>
      </c>
      <c r="H12320" s="3" t="s">
        <v>52308</v>
      </c>
    </row>
    <row r="12321" spans="1:8" ht="87" x14ac:dyDescent="0.35">
      <c r="A12321" s="4">
        <v>32400</v>
      </c>
      <c r="B12321" s="1">
        <v>45282</v>
      </c>
      <c r="C12321" s="2">
        <v>0.4618518518518519</v>
      </c>
      <c r="D12321" s="3" t="s">
        <v>10630</v>
      </c>
      <c r="E12321" s="3" t="s">
        <v>52311</v>
      </c>
      <c r="F12321" s="3" t="s">
        <v>52309</v>
      </c>
      <c r="G12321" s="3" t="s">
        <v>12935</v>
      </c>
      <c r="H12321" s="3" t="s">
        <v>52310</v>
      </c>
    </row>
    <row r="12322" spans="1:8" ht="101.5" x14ac:dyDescent="0.35">
      <c r="A12322" s="4">
        <v>156522</v>
      </c>
      <c r="B12322" s="1">
        <v>45282</v>
      </c>
      <c r="C12322" s="2">
        <v>0.46642361111111108</v>
      </c>
      <c r="D12322" s="3" t="s">
        <v>52312</v>
      </c>
      <c r="E12322" s="3" t="s">
        <v>52316</v>
      </c>
      <c r="F12322" s="3" t="s">
        <v>52313</v>
      </c>
      <c r="G12322" s="3" t="s">
        <v>52314</v>
      </c>
      <c r="H12322" s="3" t="s">
        <v>52315</v>
      </c>
    </row>
    <row r="12323" spans="1:8" ht="43.5" x14ac:dyDescent="0.35">
      <c r="A12323" s="4">
        <v>66814</v>
      </c>
      <c r="B12323" s="1">
        <v>45282</v>
      </c>
      <c r="C12323" s="2">
        <v>0.46813657407407411</v>
      </c>
      <c r="D12323" s="3" t="s">
        <v>10595</v>
      </c>
      <c r="E12323" s="3" t="s">
        <v>52319</v>
      </c>
      <c r="F12323" s="3" t="s">
        <v>52317</v>
      </c>
      <c r="G12323" s="3" t="s">
        <v>11241</v>
      </c>
      <c r="H12323" s="3" t="s">
        <v>52318</v>
      </c>
    </row>
    <row r="12324" spans="1:8" ht="58" x14ac:dyDescent="0.35">
      <c r="A12324" s="4">
        <v>37413</v>
      </c>
      <c r="B12324" s="1">
        <v>45282</v>
      </c>
      <c r="C12324" s="2">
        <v>0.47038194444444442</v>
      </c>
      <c r="D12324" s="3" t="s">
        <v>1436</v>
      </c>
      <c r="E12324" s="3" t="s">
        <v>52322</v>
      </c>
      <c r="F12324" s="3" t="s">
        <v>52320</v>
      </c>
      <c r="G12324" s="3" t="s">
        <v>52321</v>
      </c>
      <c r="H12324" s="3" t="s">
        <v>11731</v>
      </c>
    </row>
    <row r="12325" spans="1:8" ht="72.5" x14ac:dyDescent="0.35">
      <c r="A12325" s="4">
        <v>16311</v>
      </c>
      <c r="B12325" s="1">
        <v>45282</v>
      </c>
      <c r="C12325" s="2">
        <v>0.4707986111111111</v>
      </c>
      <c r="D12325" s="3" t="s">
        <v>167</v>
      </c>
      <c r="E12325" s="3" t="s">
        <v>52326</v>
      </c>
      <c r="F12325" s="3" t="s">
        <v>52323</v>
      </c>
      <c r="G12325" s="3" t="s">
        <v>52324</v>
      </c>
      <c r="H12325" s="3" t="s">
        <v>52325</v>
      </c>
    </row>
    <row r="12326" spans="1:8" ht="58" x14ac:dyDescent="0.35">
      <c r="A12326" s="4">
        <v>32997</v>
      </c>
      <c r="B12326" s="1">
        <v>45282</v>
      </c>
      <c r="C12326" s="2">
        <v>0.47487268518518522</v>
      </c>
      <c r="D12326" s="3" t="s">
        <v>10529</v>
      </c>
      <c r="E12326" s="3" t="s">
        <v>11696</v>
      </c>
      <c r="F12326" s="3" t="s">
        <v>1359</v>
      </c>
      <c r="G12326" s="3" t="s">
        <v>11696</v>
      </c>
      <c r="H12326" s="3" t="s">
        <v>6717</v>
      </c>
    </row>
    <row r="12327" spans="1:8" ht="43.5" x14ac:dyDescent="0.35">
      <c r="A12327" s="4">
        <v>43136</v>
      </c>
      <c r="B12327" s="1">
        <v>45282</v>
      </c>
      <c r="C12327" s="2">
        <v>0.47511574074074076</v>
      </c>
      <c r="D12327" s="3" t="s">
        <v>167</v>
      </c>
      <c r="E12327" s="3" t="s">
        <v>52329</v>
      </c>
      <c r="F12327" s="3" t="s">
        <v>52327</v>
      </c>
      <c r="G12327" s="3" t="s">
        <v>1315</v>
      </c>
      <c r="H12327" s="3" t="s">
        <v>52328</v>
      </c>
    </row>
    <row r="12328" spans="1:8" ht="72.5" x14ac:dyDescent="0.35">
      <c r="A12328" s="4">
        <v>47550</v>
      </c>
      <c r="B12328" s="1">
        <v>45282</v>
      </c>
      <c r="C12328" s="2">
        <v>0.47787037037037039</v>
      </c>
      <c r="D12328" s="3" t="s">
        <v>52330</v>
      </c>
      <c r="E12328" s="3" t="s">
        <v>52334</v>
      </c>
      <c r="F12328" s="3" t="s">
        <v>52331</v>
      </c>
      <c r="G12328" s="3" t="s">
        <v>52332</v>
      </c>
      <c r="H12328" s="3" t="s">
        <v>52333</v>
      </c>
    </row>
    <row r="12329" spans="1:8" ht="29" x14ac:dyDescent="0.35">
      <c r="A12329" s="4">
        <v>46337</v>
      </c>
      <c r="B12329" s="1">
        <v>45282</v>
      </c>
      <c r="C12329" s="2">
        <v>0.48112268518518514</v>
      </c>
      <c r="D12329" s="3" t="s">
        <v>1460</v>
      </c>
      <c r="E12329" s="3" t="s">
        <v>22686</v>
      </c>
      <c r="F12329" s="3" t="s">
        <v>1359</v>
      </c>
      <c r="G12329" s="3" t="s">
        <v>22686</v>
      </c>
      <c r="H12329" s="3" t="s">
        <v>6717</v>
      </c>
    </row>
    <row r="12330" spans="1:8" ht="58" x14ac:dyDescent="0.35">
      <c r="A12330" s="4">
        <v>188761</v>
      </c>
      <c r="B12330" s="1">
        <v>45282</v>
      </c>
      <c r="C12330" s="2">
        <v>0.48155092592592591</v>
      </c>
      <c r="D12330" s="3" t="s">
        <v>52335</v>
      </c>
      <c r="E12330" s="3" t="s">
        <v>52339</v>
      </c>
      <c r="F12330" s="3" t="s">
        <v>52336</v>
      </c>
      <c r="G12330" s="3" t="s">
        <v>52337</v>
      </c>
      <c r="H12330" s="3" t="s">
        <v>52338</v>
      </c>
    </row>
    <row r="12331" spans="1:8" ht="43.5" x14ac:dyDescent="0.35">
      <c r="A12331" s="4">
        <v>43137</v>
      </c>
      <c r="B12331" s="1">
        <v>45282</v>
      </c>
      <c r="C12331" s="2">
        <v>0.48195601851851855</v>
      </c>
      <c r="D12331" s="3" t="s">
        <v>1933</v>
      </c>
      <c r="E12331" s="3" t="s">
        <v>17670</v>
      </c>
      <c r="F12331" s="3" t="s">
        <v>52340</v>
      </c>
      <c r="G12331" s="3" t="s">
        <v>1283</v>
      </c>
      <c r="H12331" s="3" t="s">
        <v>52341</v>
      </c>
    </row>
    <row r="12332" spans="1:8" ht="58" x14ac:dyDescent="0.35">
      <c r="A12332" s="4">
        <v>44938</v>
      </c>
      <c r="B12332" s="1">
        <v>45282</v>
      </c>
      <c r="C12332" s="2">
        <v>0.48291666666666666</v>
      </c>
      <c r="D12332" s="3" t="s">
        <v>10285</v>
      </c>
      <c r="E12332" s="3" t="s">
        <v>52345</v>
      </c>
      <c r="F12332" s="3" t="s">
        <v>52342</v>
      </c>
      <c r="G12332" s="3" t="s">
        <v>52343</v>
      </c>
      <c r="H12332" s="3" t="s">
        <v>52344</v>
      </c>
    </row>
    <row r="12333" spans="1:8" ht="29" x14ac:dyDescent="0.35">
      <c r="A12333" s="4">
        <v>65548</v>
      </c>
      <c r="B12333" s="1">
        <v>45282</v>
      </c>
      <c r="C12333" s="2">
        <v>0.48505787037037035</v>
      </c>
      <c r="D12333" s="3" t="s">
        <v>52346</v>
      </c>
      <c r="E12333" s="3" t="s">
        <v>52348</v>
      </c>
      <c r="F12333" s="3" t="s">
        <v>52347</v>
      </c>
      <c r="G12333" s="3" t="s">
        <v>52348</v>
      </c>
      <c r="H12333" s="3" t="s">
        <v>52349</v>
      </c>
    </row>
    <row r="12334" spans="1:8" ht="29" x14ac:dyDescent="0.35">
      <c r="A12334" s="4">
        <v>50651</v>
      </c>
      <c r="B12334" s="1">
        <v>45282</v>
      </c>
      <c r="C12334" s="2">
        <v>0.48715277777777777</v>
      </c>
      <c r="D12334" s="3" t="s">
        <v>1933</v>
      </c>
      <c r="E12334" s="3" t="s">
        <v>52353</v>
      </c>
      <c r="F12334" s="3" t="s">
        <v>52350</v>
      </c>
      <c r="G12334" s="3" t="s">
        <v>52351</v>
      </c>
      <c r="H12334" s="3" t="s">
        <v>52352</v>
      </c>
    </row>
    <row r="12335" spans="1:8" ht="29" x14ac:dyDescent="0.35">
      <c r="A12335" s="4">
        <v>50310</v>
      </c>
      <c r="B12335" s="1">
        <v>45282</v>
      </c>
      <c r="C12335" s="2">
        <v>0.49226851851851849</v>
      </c>
      <c r="D12335" s="3" t="s">
        <v>1933</v>
      </c>
      <c r="E12335" s="3" t="s">
        <v>14368</v>
      </c>
      <c r="F12335" s="3" t="s">
        <v>52354</v>
      </c>
      <c r="G12335" s="3" t="s">
        <v>1371</v>
      </c>
      <c r="H12335" s="3" t="s">
        <v>14169</v>
      </c>
    </row>
    <row r="12336" spans="1:8" ht="29" x14ac:dyDescent="0.35">
      <c r="A12336" s="4">
        <v>43854</v>
      </c>
      <c r="B12336" s="1">
        <v>45282</v>
      </c>
      <c r="C12336" s="2">
        <v>0.49471064814814819</v>
      </c>
      <c r="D12336" s="3" t="s">
        <v>1933</v>
      </c>
      <c r="E12336" s="3" t="s">
        <v>17201</v>
      </c>
      <c r="F12336" s="3" t="s">
        <v>52355</v>
      </c>
      <c r="G12336" s="3" t="s">
        <v>14490</v>
      </c>
      <c r="H12336" s="3" t="s">
        <v>11136</v>
      </c>
    </row>
    <row r="12337" spans="1:8" ht="43.5" x14ac:dyDescent="0.35">
      <c r="A12337" s="4">
        <v>76461</v>
      </c>
      <c r="B12337" s="1">
        <v>45282</v>
      </c>
      <c r="C12337" s="2">
        <v>0.50162037037037044</v>
      </c>
      <c r="D12337" s="3" t="s">
        <v>10991</v>
      </c>
      <c r="E12337" s="3" t="s">
        <v>52358</v>
      </c>
      <c r="F12337" s="3" t="s">
        <v>52356</v>
      </c>
      <c r="G12337" s="3" t="s">
        <v>10397</v>
      </c>
      <c r="H12337" s="3" t="s">
        <v>52357</v>
      </c>
    </row>
    <row r="12338" spans="1:8" ht="58" x14ac:dyDescent="0.35">
      <c r="A12338" s="4">
        <v>62692</v>
      </c>
      <c r="B12338" s="1">
        <v>45282</v>
      </c>
      <c r="C12338" s="2">
        <v>0.50188657407407411</v>
      </c>
      <c r="D12338" s="3" t="s">
        <v>10595</v>
      </c>
      <c r="E12338" s="3" t="s">
        <v>52362</v>
      </c>
      <c r="F12338" s="3" t="s">
        <v>52359</v>
      </c>
      <c r="G12338" s="3" t="s">
        <v>52360</v>
      </c>
      <c r="H12338" s="3" t="s">
        <v>52361</v>
      </c>
    </row>
    <row r="12339" spans="1:8" ht="43.5" x14ac:dyDescent="0.35">
      <c r="A12339" s="4">
        <v>47021</v>
      </c>
      <c r="B12339" s="1">
        <v>45282</v>
      </c>
      <c r="C12339" s="2">
        <v>0.50222222222222224</v>
      </c>
      <c r="D12339" s="3" t="s">
        <v>1933</v>
      </c>
      <c r="E12339" s="3" t="s">
        <v>52365</v>
      </c>
      <c r="F12339" s="3" t="s">
        <v>52363</v>
      </c>
      <c r="G12339" s="3" t="s">
        <v>11195</v>
      </c>
      <c r="H12339" s="3" t="s">
        <v>52364</v>
      </c>
    </row>
    <row r="12340" spans="1:8" ht="43.5" x14ac:dyDescent="0.35">
      <c r="A12340" s="4">
        <v>182599</v>
      </c>
      <c r="B12340" s="1">
        <v>45282</v>
      </c>
      <c r="C12340" s="2">
        <v>0.50255787037037036</v>
      </c>
      <c r="D12340" s="3" t="s">
        <v>1436</v>
      </c>
      <c r="E12340" s="3" t="s">
        <v>34775</v>
      </c>
      <c r="F12340" s="3" t="s">
        <v>52366</v>
      </c>
      <c r="G12340" s="3" t="s">
        <v>52367</v>
      </c>
      <c r="H12340" s="3" t="s">
        <v>11731</v>
      </c>
    </row>
    <row r="12341" spans="1:8" ht="58" x14ac:dyDescent="0.35">
      <c r="A12341" s="4">
        <v>7393</v>
      </c>
      <c r="B12341" s="1">
        <v>45282</v>
      </c>
      <c r="C12341" s="2">
        <v>0.50304398148148144</v>
      </c>
      <c r="D12341" s="3" t="s">
        <v>52368</v>
      </c>
      <c r="E12341" s="3" t="s">
        <v>52372</v>
      </c>
      <c r="F12341" s="3" t="s">
        <v>52369</v>
      </c>
      <c r="G12341" s="3" t="s">
        <v>52370</v>
      </c>
      <c r="H12341" s="3" t="s">
        <v>52371</v>
      </c>
    </row>
    <row r="12342" spans="1:8" x14ac:dyDescent="0.35">
      <c r="A12342" s="4">
        <v>46073</v>
      </c>
      <c r="B12342" s="1">
        <v>45282</v>
      </c>
      <c r="C12342" s="2">
        <v>0.50393518518518521</v>
      </c>
      <c r="D12342" s="3" t="s">
        <v>1460</v>
      </c>
      <c r="E12342" s="3" t="s">
        <v>15212</v>
      </c>
      <c r="F12342" s="3" t="s">
        <v>1359</v>
      </c>
      <c r="G12342" s="3" t="s">
        <v>15212</v>
      </c>
      <c r="H12342" s="3" t="s">
        <v>6717</v>
      </c>
    </row>
    <row r="12343" spans="1:8" x14ac:dyDescent="0.35">
      <c r="A12343" s="4">
        <v>180274</v>
      </c>
      <c r="B12343" s="1">
        <v>45282</v>
      </c>
      <c r="C12343" s="2">
        <v>0.50650462962962961</v>
      </c>
      <c r="D12343" s="3" t="s">
        <v>12377</v>
      </c>
      <c r="E12343" s="3" t="s">
        <v>52374</v>
      </c>
      <c r="F12343" s="3" t="s">
        <v>52373</v>
      </c>
      <c r="G12343" s="3" t="s">
        <v>11928</v>
      </c>
      <c r="H12343" s="3" t="s">
        <v>47880</v>
      </c>
    </row>
    <row r="12344" spans="1:8" ht="72.5" x14ac:dyDescent="0.35">
      <c r="A12344" s="4">
        <v>41425</v>
      </c>
      <c r="B12344" s="1">
        <v>45282</v>
      </c>
      <c r="C12344" s="2">
        <v>0.50708333333333333</v>
      </c>
      <c r="D12344" s="3" t="s">
        <v>1460</v>
      </c>
      <c r="E12344" s="3" t="s">
        <v>33388</v>
      </c>
      <c r="F12344" s="3" t="s">
        <v>1359</v>
      </c>
      <c r="G12344" s="3" t="s">
        <v>33388</v>
      </c>
      <c r="H12344" s="3" t="s">
        <v>6717</v>
      </c>
    </row>
    <row r="12345" spans="1:8" ht="43.5" x14ac:dyDescent="0.35">
      <c r="A12345" s="4">
        <v>210730</v>
      </c>
      <c r="B12345" s="1">
        <v>45282</v>
      </c>
      <c r="C12345" s="2">
        <v>0.51060185185185192</v>
      </c>
      <c r="D12345" s="3" t="s">
        <v>10285</v>
      </c>
      <c r="E12345" s="3" t="s">
        <v>52377</v>
      </c>
      <c r="F12345" s="3" t="s">
        <v>52375</v>
      </c>
      <c r="G12345" s="3" t="s">
        <v>12018</v>
      </c>
      <c r="H12345" s="3" t="s">
        <v>52376</v>
      </c>
    </row>
    <row r="12346" spans="1:8" ht="29" x14ac:dyDescent="0.35">
      <c r="A12346" s="4">
        <v>210299</v>
      </c>
      <c r="B12346" s="1">
        <v>45282</v>
      </c>
      <c r="C12346" s="2">
        <v>0.51400462962962956</v>
      </c>
      <c r="D12346" s="3" t="s">
        <v>1436</v>
      </c>
      <c r="E12346" s="3" t="s">
        <v>52380</v>
      </c>
      <c r="F12346" s="3" t="s">
        <v>12739</v>
      </c>
      <c r="G12346" s="3" t="s">
        <v>52378</v>
      </c>
      <c r="H12346" s="3" t="s">
        <v>52379</v>
      </c>
    </row>
    <row r="12347" spans="1:8" ht="58" x14ac:dyDescent="0.35">
      <c r="A12347" s="4">
        <v>35868</v>
      </c>
      <c r="B12347" s="1">
        <v>45282</v>
      </c>
      <c r="C12347" s="2">
        <v>0.51454861111111116</v>
      </c>
      <c r="D12347" s="3" t="s">
        <v>10285</v>
      </c>
      <c r="E12347" s="3" t="s">
        <v>52383</v>
      </c>
      <c r="F12347" s="3" t="s">
        <v>52381</v>
      </c>
      <c r="G12347" s="3" t="s">
        <v>12048</v>
      </c>
      <c r="H12347" s="3" t="s">
        <v>52382</v>
      </c>
    </row>
    <row r="12348" spans="1:8" ht="29" x14ac:dyDescent="0.35">
      <c r="A12348" s="4">
        <v>182815</v>
      </c>
      <c r="B12348" s="1">
        <v>45282</v>
      </c>
      <c r="C12348" s="2">
        <v>0.51871527777777782</v>
      </c>
      <c r="D12348" s="3" t="s">
        <v>1436</v>
      </c>
      <c r="E12348" s="3" t="s">
        <v>40497</v>
      </c>
      <c r="F12348" s="3" t="s">
        <v>52384</v>
      </c>
      <c r="G12348" s="3" t="s">
        <v>52385</v>
      </c>
      <c r="H12348" s="3" t="s">
        <v>47890</v>
      </c>
    </row>
    <row r="12349" spans="1:8" ht="43.5" x14ac:dyDescent="0.35">
      <c r="A12349" s="4">
        <v>152988</v>
      </c>
      <c r="B12349" s="1">
        <v>45282</v>
      </c>
      <c r="C12349" s="2">
        <v>0.52199074074074081</v>
      </c>
      <c r="D12349" s="3" t="s">
        <v>52386</v>
      </c>
      <c r="E12349" s="3" t="s">
        <v>52390</v>
      </c>
      <c r="F12349" s="3" t="s">
        <v>52387</v>
      </c>
      <c r="G12349" s="3" t="s">
        <v>52388</v>
      </c>
      <c r="H12349" s="3" t="s">
        <v>52389</v>
      </c>
    </row>
    <row r="12350" spans="1:8" ht="58" x14ac:dyDescent="0.35">
      <c r="A12350" s="4">
        <v>211875</v>
      </c>
      <c r="B12350" s="1">
        <v>45282</v>
      </c>
      <c r="C12350" s="2">
        <v>0.5276967592592593</v>
      </c>
      <c r="D12350" s="3" t="s">
        <v>52391</v>
      </c>
      <c r="E12350" s="3" t="s">
        <v>52395</v>
      </c>
      <c r="F12350" s="3" t="s">
        <v>52392</v>
      </c>
      <c r="G12350" s="3" t="s">
        <v>52393</v>
      </c>
      <c r="H12350" s="3" t="s">
        <v>52394</v>
      </c>
    </row>
    <row r="12351" spans="1:8" ht="58" x14ac:dyDescent="0.35">
      <c r="A12351" s="4">
        <v>198818</v>
      </c>
      <c r="B12351" s="1">
        <v>45282</v>
      </c>
      <c r="C12351" s="2">
        <v>0.5284375</v>
      </c>
      <c r="D12351" s="3" t="s">
        <v>52396</v>
      </c>
      <c r="E12351" s="3" t="s">
        <v>52400</v>
      </c>
      <c r="F12351" s="3" t="s">
        <v>52397</v>
      </c>
      <c r="G12351" s="3" t="s">
        <v>52398</v>
      </c>
      <c r="H12351" s="3" t="s">
        <v>52399</v>
      </c>
    </row>
    <row r="12352" spans="1:8" ht="29" x14ac:dyDescent="0.35">
      <c r="A12352" s="4">
        <v>42256</v>
      </c>
      <c r="B12352" s="1">
        <v>45282</v>
      </c>
      <c r="C12352" s="2">
        <v>0.53381944444444451</v>
      </c>
      <c r="D12352" s="3" t="s">
        <v>52401</v>
      </c>
      <c r="E12352" s="3" t="s">
        <v>51689</v>
      </c>
      <c r="F12352" s="3" t="s">
        <v>52402</v>
      </c>
      <c r="G12352" s="3" t="s">
        <v>10810</v>
      </c>
      <c r="H12352" s="3" t="s">
        <v>11731</v>
      </c>
    </row>
    <row r="12353" spans="1:8" ht="43.5" x14ac:dyDescent="0.35">
      <c r="A12353" s="4">
        <v>5864</v>
      </c>
      <c r="B12353" s="1">
        <v>45282</v>
      </c>
      <c r="C12353" s="2">
        <v>0.53613425925925928</v>
      </c>
      <c r="D12353" s="3" t="s">
        <v>52403</v>
      </c>
      <c r="E12353" s="3" t="s">
        <v>52406</v>
      </c>
      <c r="F12353" s="3" t="s">
        <v>52404</v>
      </c>
      <c r="G12353" s="3" t="s">
        <v>11928</v>
      </c>
      <c r="H12353" s="3" t="s">
        <v>52405</v>
      </c>
    </row>
    <row r="12354" spans="1:8" ht="72.5" x14ac:dyDescent="0.35">
      <c r="A12354" s="4">
        <v>40535</v>
      </c>
      <c r="B12354" s="1">
        <v>45282</v>
      </c>
      <c r="C12354" s="2">
        <v>0.53646990740740741</v>
      </c>
      <c r="D12354" s="3" t="s">
        <v>10285</v>
      </c>
      <c r="E12354" s="3" t="s">
        <v>52408</v>
      </c>
      <c r="F12354" s="3" t="s">
        <v>52407</v>
      </c>
      <c r="G12354" s="3" t="s">
        <v>12560</v>
      </c>
      <c r="H12354" s="3" t="s">
        <v>49343</v>
      </c>
    </row>
    <row r="12355" spans="1:8" ht="29" x14ac:dyDescent="0.35">
      <c r="A12355" s="4">
        <v>193032</v>
      </c>
      <c r="B12355" s="1">
        <v>45282</v>
      </c>
      <c r="C12355" s="2">
        <v>0.538599537037037</v>
      </c>
      <c r="D12355" s="3" t="s">
        <v>1436</v>
      </c>
      <c r="E12355" s="3" t="s">
        <v>15071</v>
      </c>
      <c r="F12355" s="3" t="s">
        <v>52409</v>
      </c>
      <c r="G12355" s="3" t="s">
        <v>15071</v>
      </c>
      <c r="H12355" s="3" t="s">
        <v>10992</v>
      </c>
    </row>
    <row r="12356" spans="1:8" ht="58" x14ac:dyDescent="0.35">
      <c r="A12356" s="4">
        <v>5864</v>
      </c>
      <c r="B12356" s="1">
        <v>45282</v>
      </c>
      <c r="C12356" s="2">
        <v>0.53910879629629627</v>
      </c>
      <c r="D12356" s="3" t="s">
        <v>52403</v>
      </c>
      <c r="E12356" s="3" t="s">
        <v>52406</v>
      </c>
      <c r="F12356" s="3" t="s">
        <v>52404</v>
      </c>
      <c r="G12356" s="3" t="s">
        <v>52410</v>
      </c>
      <c r="H12356" s="3" t="s">
        <v>52411</v>
      </c>
    </row>
    <row r="12357" spans="1:8" ht="29" x14ac:dyDescent="0.35">
      <c r="A12357" s="4">
        <v>46502</v>
      </c>
      <c r="B12357" s="1">
        <v>45282</v>
      </c>
      <c r="C12357" s="2">
        <v>0.54401620370370374</v>
      </c>
      <c r="D12357" s="3" t="s">
        <v>52412</v>
      </c>
      <c r="E12357" s="3" t="s">
        <v>52415</v>
      </c>
      <c r="F12357" s="3" t="s">
        <v>52413</v>
      </c>
      <c r="G12357" s="3" t="s">
        <v>11981</v>
      </c>
      <c r="H12357" s="3" t="s">
        <v>52414</v>
      </c>
    </row>
    <row r="12358" spans="1:8" x14ac:dyDescent="0.35">
      <c r="A12358" s="4">
        <v>72110</v>
      </c>
      <c r="B12358" s="1">
        <v>45282</v>
      </c>
      <c r="C12358" s="2">
        <v>0.55637731481481478</v>
      </c>
      <c r="D12358" s="3" t="s">
        <v>12868</v>
      </c>
      <c r="E12358" s="3" t="s">
        <v>52418</v>
      </c>
      <c r="F12358" s="3" t="s">
        <v>52416</v>
      </c>
      <c r="G12358" s="3" t="s">
        <v>12142</v>
      </c>
      <c r="H12358" s="3" t="s">
        <v>52417</v>
      </c>
    </row>
    <row r="12359" spans="1:8" ht="29" x14ac:dyDescent="0.35">
      <c r="A12359" s="4">
        <v>211954</v>
      </c>
      <c r="B12359" s="1">
        <v>45282</v>
      </c>
      <c r="C12359" s="2">
        <v>0.56275462962962963</v>
      </c>
      <c r="D12359" s="3" t="s">
        <v>12350</v>
      </c>
      <c r="E12359" s="3" t="s">
        <v>52421</v>
      </c>
      <c r="F12359" s="3" t="s">
        <v>52419</v>
      </c>
      <c r="G12359" s="3" t="s">
        <v>401</v>
      </c>
      <c r="H12359" s="3" t="s">
        <v>52420</v>
      </c>
    </row>
    <row r="12360" spans="1:8" ht="58" x14ac:dyDescent="0.35">
      <c r="A12360" s="4">
        <v>102911</v>
      </c>
      <c r="B12360" s="1">
        <v>45282</v>
      </c>
      <c r="C12360" s="2">
        <v>0.56309027777777776</v>
      </c>
      <c r="D12360" s="3" t="s">
        <v>11664</v>
      </c>
      <c r="E12360" s="3" t="s">
        <v>52425</v>
      </c>
      <c r="F12360" s="3" t="s">
        <v>52422</v>
      </c>
      <c r="G12360" s="3" t="s">
        <v>52423</v>
      </c>
      <c r="H12360" s="3" t="s">
        <v>52424</v>
      </c>
    </row>
    <row r="12361" spans="1:8" ht="58" x14ac:dyDescent="0.35">
      <c r="A12361" s="4">
        <v>55362</v>
      </c>
      <c r="B12361" s="1">
        <v>45282</v>
      </c>
      <c r="C12361" s="2">
        <v>0.57067129629629632</v>
      </c>
      <c r="D12361" s="3" t="s">
        <v>985</v>
      </c>
      <c r="E12361" s="3" t="s">
        <v>52429</v>
      </c>
      <c r="F12361" s="3" t="s">
        <v>52426</v>
      </c>
      <c r="G12361" s="3" t="s">
        <v>52427</v>
      </c>
      <c r="H12361" s="3" t="s">
        <v>52428</v>
      </c>
    </row>
    <row r="12362" spans="1:8" ht="29" x14ac:dyDescent="0.35">
      <c r="A12362" s="4">
        <v>211954</v>
      </c>
      <c r="B12362" s="1">
        <v>45282</v>
      </c>
      <c r="C12362" s="2">
        <v>0.57197916666666659</v>
      </c>
      <c r="D12362" s="3" t="s">
        <v>12350</v>
      </c>
      <c r="E12362" s="3" t="s">
        <v>52421</v>
      </c>
      <c r="F12362" s="3" t="s">
        <v>52419</v>
      </c>
      <c r="G12362" s="3" t="s">
        <v>401</v>
      </c>
      <c r="H12362" s="3" t="s">
        <v>52430</v>
      </c>
    </row>
    <row r="12363" spans="1:8" x14ac:dyDescent="0.35">
      <c r="A12363" s="4">
        <v>185302</v>
      </c>
      <c r="B12363" s="1">
        <v>45282</v>
      </c>
      <c r="C12363" s="2">
        <v>0.57472222222222225</v>
      </c>
      <c r="D12363" s="3" t="s">
        <v>432</v>
      </c>
      <c r="E12363" s="3" t="s">
        <v>52433</v>
      </c>
      <c r="F12363" s="3" t="s">
        <v>52431</v>
      </c>
      <c r="G12363" s="3" t="s">
        <v>11850</v>
      </c>
      <c r="H12363" s="3" t="s">
        <v>52432</v>
      </c>
    </row>
    <row r="12364" spans="1:8" ht="43.5" x14ac:dyDescent="0.35">
      <c r="A12364" s="4">
        <v>106950</v>
      </c>
      <c r="B12364" s="1">
        <v>45282</v>
      </c>
      <c r="C12364" s="2">
        <v>0.57820601851851849</v>
      </c>
      <c r="D12364" s="3" t="s">
        <v>1403</v>
      </c>
      <c r="E12364" s="3" t="s">
        <v>52437</v>
      </c>
      <c r="F12364" s="3" t="s">
        <v>52434</v>
      </c>
      <c r="G12364" s="3" t="s">
        <v>52435</v>
      </c>
      <c r="H12364" s="3" t="s">
        <v>52436</v>
      </c>
    </row>
    <row r="12365" spans="1:8" ht="130.5" x14ac:dyDescent="0.35">
      <c r="A12365" s="4">
        <v>188971</v>
      </c>
      <c r="B12365" s="1">
        <v>45282</v>
      </c>
      <c r="C12365" s="2">
        <v>0.5785069444444445</v>
      </c>
      <c r="D12365" s="3" t="s">
        <v>1460</v>
      </c>
      <c r="E12365" s="3" t="s">
        <v>52438</v>
      </c>
      <c r="F12365" s="3" t="s">
        <v>1359</v>
      </c>
      <c r="G12365" s="3" t="s">
        <v>52438</v>
      </c>
      <c r="H12365" s="3" t="s">
        <v>51422</v>
      </c>
    </row>
    <row r="12366" spans="1:8" ht="43.5" x14ac:dyDescent="0.35">
      <c r="A12366" s="4">
        <v>53618</v>
      </c>
      <c r="B12366" s="1">
        <v>45282</v>
      </c>
      <c r="C12366" s="2">
        <v>0.57892361111111112</v>
      </c>
      <c r="D12366" s="3" t="s">
        <v>12350</v>
      </c>
      <c r="E12366" s="3" t="s">
        <v>52441</v>
      </c>
      <c r="F12366" s="3" t="s">
        <v>52439</v>
      </c>
      <c r="G12366" s="3" t="s">
        <v>1315</v>
      </c>
      <c r="H12366" s="3" t="s">
        <v>52440</v>
      </c>
    </row>
    <row r="12367" spans="1:8" ht="101.5" x14ac:dyDescent="0.35">
      <c r="A12367" s="4">
        <v>39112</v>
      </c>
      <c r="B12367" s="1">
        <v>45282</v>
      </c>
      <c r="C12367" s="2">
        <v>0.58216435185185189</v>
      </c>
      <c r="D12367" s="3" t="s">
        <v>52442</v>
      </c>
      <c r="E12367" s="3" t="s">
        <v>52445</v>
      </c>
      <c r="F12367" s="3" t="s">
        <v>52443</v>
      </c>
      <c r="G12367" s="3" t="s">
        <v>46462</v>
      </c>
      <c r="H12367" s="3" t="s">
        <v>52444</v>
      </c>
    </row>
    <row r="12368" spans="1:8" ht="87" x14ac:dyDescent="0.35">
      <c r="A12368" s="4">
        <v>66867</v>
      </c>
      <c r="B12368" s="1">
        <v>45282</v>
      </c>
      <c r="C12368" s="2">
        <v>0.58285879629629633</v>
      </c>
      <c r="D12368" s="3" t="s">
        <v>10713</v>
      </c>
      <c r="E12368" s="3" t="s">
        <v>52449</v>
      </c>
      <c r="F12368" s="3" t="s">
        <v>52446</v>
      </c>
      <c r="G12368" s="3" t="s">
        <v>52447</v>
      </c>
      <c r="H12368" s="3" t="s">
        <v>52448</v>
      </c>
    </row>
    <row r="12369" spans="1:8" ht="29" x14ac:dyDescent="0.35">
      <c r="A12369" s="4">
        <v>38224</v>
      </c>
      <c r="B12369" s="1">
        <v>45282</v>
      </c>
      <c r="C12369" s="2">
        <v>0.58331018518518518</v>
      </c>
      <c r="D12369" s="3" t="s">
        <v>52450</v>
      </c>
      <c r="E12369" s="3" t="s">
        <v>12984</v>
      </c>
      <c r="F12369" s="3" t="s">
        <v>52451</v>
      </c>
      <c r="G12369" s="3" t="s">
        <v>52452</v>
      </c>
      <c r="H12369" s="3" t="s">
        <v>52453</v>
      </c>
    </row>
    <row r="12370" spans="1:8" ht="87" x14ac:dyDescent="0.35">
      <c r="A12370" s="4">
        <v>205356</v>
      </c>
      <c r="B12370" s="1">
        <v>45282</v>
      </c>
      <c r="C12370" s="2">
        <v>0.58335648148148145</v>
      </c>
      <c r="D12370" s="3" t="s">
        <v>52454</v>
      </c>
      <c r="E12370" s="3" t="s">
        <v>52458</v>
      </c>
      <c r="F12370" s="3" t="s">
        <v>52455</v>
      </c>
      <c r="G12370" s="3" t="s">
        <v>52456</v>
      </c>
      <c r="H12370" s="3" t="s">
        <v>52457</v>
      </c>
    </row>
    <row r="12371" spans="1:8" ht="58" x14ac:dyDescent="0.35">
      <c r="A12371" s="4">
        <v>35136</v>
      </c>
      <c r="B12371" s="1">
        <v>45282</v>
      </c>
      <c r="C12371" s="2">
        <v>0.58443287037037039</v>
      </c>
      <c r="D12371" s="3" t="s">
        <v>12350</v>
      </c>
      <c r="E12371" s="3" t="s">
        <v>52461</v>
      </c>
      <c r="F12371" s="3" t="s">
        <v>52459</v>
      </c>
      <c r="G12371" s="3" t="s">
        <v>11241</v>
      </c>
      <c r="H12371" s="3" t="s">
        <v>52460</v>
      </c>
    </row>
    <row r="12372" spans="1:8" x14ac:dyDescent="0.35">
      <c r="A12372" s="4">
        <v>41400</v>
      </c>
      <c r="B12372" s="1">
        <v>45282</v>
      </c>
      <c r="C12372" s="2">
        <v>0.59188657407407408</v>
      </c>
      <c r="D12372" s="3" t="s">
        <v>52462</v>
      </c>
      <c r="E12372" s="3" t="s">
        <v>1169</v>
      </c>
      <c r="F12372" s="3" t="s">
        <v>12632</v>
      </c>
      <c r="G12372" s="3" t="s">
        <v>1169</v>
      </c>
      <c r="H12372" s="3" t="s">
        <v>52463</v>
      </c>
    </row>
    <row r="12373" spans="1:8" ht="43.5" x14ac:dyDescent="0.35">
      <c r="A12373" s="4">
        <v>55130</v>
      </c>
      <c r="B12373" s="1">
        <v>45282</v>
      </c>
      <c r="C12373" s="2">
        <v>0.5927662037037037</v>
      </c>
      <c r="D12373" s="3" t="s">
        <v>52464</v>
      </c>
      <c r="E12373" s="3" t="s">
        <v>52466</v>
      </c>
      <c r="F12373" s="3" t="s">
        <v>52465</v>
      </c>
      <c r="G12373" s="3" t="s">
        <v>52466</v>
      </c>
      <c r="H12373" s="3" t="s">
        <v>52467</v>
      </c>
    </row>
    <row r="12374" spans="1:8" x14ac:dyDescent="0.35">
      <c r="A12374" s="4">
        <v>57190</v>
      </c>
      <c r="B12374" s="1">
        <v>45282</v>
      </c>
      <c r="C12374" s="2">
        <v>0.59634259259259259</v>
      </c>
      <c r="D12374" s="3" t="s">
        <v>10713</v>
      </c>
      <c r="E12374" s="3" t="s">
        <v>1196</v>
      </c>
      <c r="F12374" s="3" t="s">
        <v>52468</v>
      </c>
      <c r="G12374" s="3" t="s">
        <v>13037</v>
      </c>
      <c r="H12374" s="3" t="s">
        <v>52469</v>
      </c>
    </row>
    <row r="12375" spans="1:8" ht="159.5" x14ac:dyDescent="0.35">
      <c r="A12375" s="4">
        <v>42138</v>
      </c>
      <c r="B12375" s="1">
        <v>45282</v>
      </c>
      <c r="C12375" s="2">
        <v>0.59984953703703703</v>
      </c>
      <c r="D12375" s="3" t="s">
        <v>52470</v>
      </c>
      <c r="E12375" s="3" t="s">
        <v>52474</v>
      </c>
      <c r="F12375" s="3" t="s">
        <v>52471</v>
      </c>
      <c r="G12375" s="3" t="s">
        <v>52472</v>
      </c>
      <c r="H12375" s="3" t="s">
        <v>52473</v>
      </c>
    </row>
    <row r="12376" spans="1:8" ht="43.5" x14ac:dyDescent="0.35">
      <c r="A12376" s="4">
        <v>120793</v>
      </c>
      <c r="B12376" s="1">
        <v>45282</v>
      </c>
      <c r="C12376" s="2">
        <v>0.60244212962962962</v>
      </c>
      <c r="D12376" s="3" t="s">
        <v>167</v>
      </c>
      <c r="E12376" s="3" t="s">
        <v>40042</v>
      </c>
      <c r="F12376" s="3" t="s">
        <v>52475</v>
      </c>
      <c r="G12376" s="3" t="s">
        <v>52476</v>
      </c>
      <c r="H12376" s="3" t="s">
        <v>52477</v>
      </c>
    </row>
    <row r="12377" spans="1:8" ht="43.5" x14ac:dyDescent="0.35">
      <c r="A12377" s="4">
        <v>931</v>
      </c>
      <c r="B12377" s="1">
        <v>45282</v>
      </c>
      <c r="C12377" s="2">
        <v>0.60337962962962965</v>
      </c>
      <c r="D12377" s="3" t="s">
        <v>10713</v>
      </c>
      <c r="E12377" s="3" t="s">
        <v>52479</v>
      </c>
      <c r="F12377" s="3" t="s">
        <v>52478</v>
      </c>
      <c r="G12377" s="3" t="s">
        <v>52479</v>
      </c>
      <c r="H12377" s="3" t="s">
        <v>52480</v>
      </c>
    </row>
    <row r="12378" spans="1:8" ht="58" x14ac:dyDescent="0.35">
      <c r="A12378" s="4">
        <v>42327</v>
      </c>
      <c r="B12378" s="1">
        <v>45282</v>
      </c>
      <c r="C12378" s="2">
        <v>0.60788194444444443</v>
      </c>
      <c r="D12378" s="3" t="s">
        <v>1436</v>
      </c>
      <c r="E12378" s="3" t="s">
        <v>30686</v>
      </c>
      <c r="F12378" s="3" t="s">
        <v>52481</v>
      </c>
      <c r="G12378" s="3" t="s">
        <v>14303</v>
      </c>
      <c r="H12378" s="3" t="s">
        <v>52482</v>
      </c>
    </row>
    <row r="12379" spans="1:8" ht="116" x14ac:dyDescent="0.35">
      <c r="A12379" s="4">
        <v>58233</v>
      </c>
      <c r="B12379" s="1">
        <v>45282</v>
      </c>
      <c r="C12379" s="2">
        <v>0.61288194444444444</v>
      </c>
      <c r="D12379" s="3" t="s">
        <v>52483</v>
      </c>
      <c r="E12379" s="3" t="s">
        <v>52486</v>
      </c>
      <c r="F12379" s="3" t="s">
        <v>52484</v>
      </c>
      <c r="G12379" s="3" t="s">
        <v>37461</v>
      </c>
      <c r="H12379" s="3" t="s">
        <v>52485</v>
      </c>
    </row>
    <row r="12380" spans="1:8" ht="58" x14ac:dyDescent="0.35">
      <c r="A12380" s="4">
        <v>198348</v>
      </c>
      <c r="B12380" s="1">
        <v>45282</v>
      </c>
      <c r="C12380" s="2">
        <v>0.61447916666666669</v>
      </c>
      <c r="D12380" s="3" t="s">
        <v>10285</v>
      </c>
      <c r="E12380" s="3" t="s">
        <v>52490</v>
      </c>
      <c r="F12380" s="3" t="s">
        <v>52487</v>
      </c>
      <c r="G12380" s="3" t="s">
        <v>52488</v>
      </c>
      <c r="H12380" s="3" t="s">
        <v>52489</v>
      </c>
    </row>
    <row r="12381" spans="1:8" ht="116" x14ac:dyDescent="0.35">
      <c r="A12381" s="4">
        <v>58233</v>
      </c>
      <c r="B12381" s="1">
        <v>45282</v>
      </c>
      <c r="C12381" s="2">
        <v>0.61542824074074076</v>
      </c>
      <c r="D12381" s="3" t="s">
        <v>52483</v>
      </c>
      <c r="E12381" s="3" t="s">
        <v>52486</v>
      </c>
      <c r="F12381" s="3" t="s">
        <v>52484</v>
      </c>
      <c r="G12381" s="3" t="s">
        <v>37461</v>
      </c>
      <c r="H12381" s="3" t="s">
        <v>52485</v>
      </c>
    </row>
    <row r="12382" spans="1:8" ht="58" x14ac:dyDescent="0.35">
      <c r="A12382" s="4">
        <v>185390</v>
      </c>
      <c r="B12382" s="1">
        <v>45282</v>
      </c>
      <c r="C12382" s="2">
        <v>0.61891203703703701</v>
      </c>
      <c r="D12382" s="3" t="s">
        <v>52491</v>
      </c>
      <c r="E12382" s="3" t="s">
        <v>52495</v>
      </c>
      <c r="F12382" s="3" t="s">
        <v>52492</v>
      </c>
      <c r="G12382" s="3" t="s">
        <v>52493</v>
      </c>
      <c r="H12382" s="3" t="s">
        <v>52494</v>
      </c>
    </row>
    <row r="12383" spans="1:8" ht="43.5" x14ac:dyDescent="0.35">
      <c r="A12383" s="4">
        <v>41094</v>
      </c>
      <c r="B12383" s="1">
        <v>45282</v>
      </c>
      <c r="C12383" s="2">
        <v>0.61900462962962965</v>
      </c>
      <c r="D12383" s="3" t="s">
        <v>10352</v>
      </c>
      <c r="E12383" s="3" t="s">
        <v>52499</v>
      </c>
      <c r="F12383" s="3" t="s">
        <v>52496</v>
      </c>
      <c r="G12383" s="3" t="s">
        <v>52497</v>
      </c>
      <c r="H12383" s="3" t="s">
        <v>52498</v>
      </c>
    </row>
    <row r="12384" spans="1:8" ht="101.5" x14ac:dyDescent="0.35">
      <c r="A12384" s="4">
        <v>4164</v>
      </c>
      <c r="B12384" s="1">
        <v>45282</v>
      </c>
      <c r="C12384" s="2">
        <v>0.62043981481481481</v>
      </c>
      <c r="D12384" s="3" t="s">
        <v>985</v>
      </c>
      <c r="E12384" s="3" t="s">
        <v>52501</v>
      </c>
      <c r="F12384" s="3" t="s">
        <v>52500</v>
      </c>
      <c r="G12384" s="3" t="s">
        <v>11052</v>
      </c>
      <c r="H12384" s="3" t="s">
        <v>10361</v>
      </c>
    </row>
    <row r="12385" spans="1:8" x14ac:dyDescent="0.35">
      <c r="A12385" s="4">
        <v>93735</v>
      </c>
      <c r="B12385" s="1">
        <v>45282</v>
      </c>
      <c r="C12385" s="2">
        <v>0.62231481481481488</v>
      </c>
      <c r="D12385" s="3" t="s">
        <v>37</v>
      </c>
      <c r="E12385" s="3" t="s">
        <v>11832</v>
      </c>
      <c r="F12385" s="3" t="s">
        <v>52502</v>
      </c>
      <c r="G12385" s="3" t="s">
        <v>52503</v>
      </c>
      <c r="H12385" s="3" t="s">
        <v>11766</v>
      </c>
    </row>
    <row r="12386" spans="1:8" ht="43.5" x14ac:dyDescent="0.35">
      <c r="A12386" s="4">
        <v>41094</v>
      </c>
      <c r="B12386" s="1">
        <v>45282</v>
      </c>
      <c r="C12386" s="2">
        <v>0.62648148148148153</v>
      </c>
      <c r="D12386" s="3" t="s">
        <v>10352</v>
      </c>
      <c r="E12386" s="3" t="s">
        <v>52499</v>
      </c>
      <c r="F12386" s="3" t="s">
        <v>52496</v>
      </c>
      <c r="G12386" s="3" t="s">
        <v>52497</v>
      </c>
      <c r="H12386" s="3" t="s">
        <v>52498</v>
      </c>
    </row>
    <row r="12387" spans="1:8" ht="58" x14ac:dyDescent="0.35">
      <c r="A12387" s="4">
        <v>44934</v>
      </c>
      <c r="B12387" s="1">
        <v>45282</v>
      </c>
      <c r="C12387" s="2">
        <v>0.62702546296296291</v>
      </c>
      <c r="D12387" s="3" t="s">
        <v>10339</v>
      </c>
      <c r="E12387" s="3" t="s">
        <v>52505</v>
      </c>
      <c r="F12387" s="3" t="s">
        <v>52504</v>
      </c>
      <c r="G12387" s="3" t="s">
        <v>48660</v>
      </c>
      <c r="H12387" s="3" t="s">
        <v>1325</v>
      </c>
    </row>
    <row r="12388" spans="1:8" ht="43.5" x14ac:dyDescent="0.35">
      <c r="A12388" s="4">
        <v>38939</v>
      </c>
      <c r="B12388" s="1">
        <v>45282</v>
      </c>
      <c r="C12388" s="2">
        <v>0.62825231481481481</v>
      </c>
      <c r="D12388" s="3" t="s">
        <v>755</v>
      </c>
      <c r="E12388" s="3" t="s">
        <v>52507</v>
      </c>
      <c r="F12388" s="3" t="s">
        <v>52506</v>
      </c>
      <c r="G12388" s="3" t="s">
        <v>52507</v>
      </c>
      <c r="H12388" s="3" t="s">
        <v>11791</v>
      </c>
    </row>
    <row r="12389" spans="1:8" ht="29" x14ac:dyDescent="0.35">
      <c r="A12389" s="4">
        <v>131091</v>
      </c>
      <c r="B12389" s="1">
        <v>45282</v>
      </c>
      <c r="C12389" s="2">
        <v>0.63280092592592596</v>
      </c>
      <c r="D12389" s="3" t="s">
        <v>52508</v>
      </c>
      <c r="E12389" s="3" t="s">
        <v>11833</v>
      </c>
      <c r="F12389" s="3" t="s">
        <v>52509</v>
      </c>
      <c r="G12389" s="3" t="s">
        <v>11833</v>
      </c>
      <c r="H12389" s="3" t="s">
        <v>52510</v>
      </c>
    </row>
    <row r="12390" spans="1:8" ht="43.5" x14ac:dyDescent="0.35">
      <c r="A12390" s="4">
        <v>132904</v>
      </c>
      <c r="B12390" s="1">
        <v>45282</v>
      </c>
      <c r="C12390" s="2">
        <v>0.63296296296296295</v>
      </c>
      <c r="D12390" s="3" t="s">
        <v>14088</v>
      </c>
      <c r="E12390" s="3" t="s">
        <v>52512</v>
      </c>
      <c r="F12390" s="3" t="s">
        <v>52511</v>
      </c>
      <c r="G12390" s="3" t="s">
        <v>52512</v>
      </c>
      <c r="H12390" s="3" t="s">
        <v>52513</v>
      </c>
    </row>
    <row r="12391" spans="1:8" ht="29" x14ac:dyDescent="0.35">
      <c r="A12391" s="4">
        <v>131091</v>
      </c>
      <c r="B12391" s="1">
        <v>45282</v>
      </c>
      <c r="C12391" s="2">
        <v>0.63347222222222221</v>
      </c>
      <c r="D12391" s="3" t="s">
        <v>52508</v>
      </c>
      <c r="E12391" s="3" t="s">
        <v>11833</v>
      </c>
      <c r="F12391" s="3" t="s">
        <v>52509</v>
      </c>
      <c r="G12391" s="3" t="s">
        <v>11833</v>
      </c>
      <c r="H12391" s="3" t="s">
        <v>52510</v>
      </c>
    </row>
    <row r="12392" spans="1:8" ht="101.5" x14ac:dyDescent="0.35">
      <c r="A12392" s="4">
        <v>41950</v>
      </c>
      <c r="B12392" s="1">
        <v>45282</v>
      </c>
      <c r="C12392" s="2">
        <v>0.63429398148148153</v>
      </c>
      <c r="D12392" s="3" t="s">
        <v>52514</v>
      </c>
      <c r="E12392" s="3" t="s">
        <v>52518</v>
      </c>
      <c r="F12392" s="3" t="s">
        <v>52515</v>
      </c>
      <c r="G12392" s="3" t="s">
        <v>52516</v>
      </c>
      <c r="H12392" s="3" t="s">
        <v>52517</v>
      </c>
    </row>
    <row r="12393" spans="1:8" ht="29" x14ac:dyDescent="0.35">
      <c r="A12393" s="4">
        <v>16078</v>
      </c>
      <c r="B12393" s="1">
        <v>45282</v>
      </c>
      <c r="C12393" s="2">
        <v>0.63697916666666665</v>
      </c>
      <c r="D12393" s="3" t="s">
        <v>52519</v>
      </c>
      <c r="E12393" s="3" t="s">
        <v>14066</v>
      </c>
      <c r="F12393" s="3" t="s">
        <v>52520</v>
      </c>
      <c r="G12393" s="3" t="s">
        <v>52521</v>
      </c>
      <c r="H12393" s="3" t="s">
        <v>52522</v>
      </c>
    </row>
    <row r="12394" spans="1:8" x14ac:dyDescent="0.35">
      <c r="A12394" s="4">
        <v>40010</v>
      </c>
      <c r="B12394" s="1">
        <v>45282</v>
      </c>
      <c r="C12394" s="2">
        <v>0.63858796296296294</v>
      </c>
      <c r="D12394" s="3" t="s">
        <v>52523</v>
      </c>
      <c r="E12394" s="3" t="s">
        <v>52526</v>
      </c>
      <c r="F12394" s="3" t="s">
        <v>52524</v>
      </c>
      <c r="G12394" s="3" t="s">
        <v>52525</v>
      </c>
      <c r="H12394" s="3" t="s">
        <v>15161</v>
      </c>
    </row>
    <row r="12395" spans="1:8" ht="43.5" x14ac:dyDescent="0.35">
      <c r="A12395" s="4">
        <v>7498</v>
      </c>
      <c r="B12395" s="1">
        <v>45282</v>
      </c>
      <c r="C12395" s="2">
        <v>0.63918981481481485</v>
      </c>
      <c r="D12395" s="3" t="s">
        <v>985</v>
      </c>
      <c r="E12395" s="3" t="s">
        <v>52529</v>
      </c>
      <c r="F12395" s="3" t="s">
        <v>52527</v>
      </c>
      <c r="G12395" s="3" t="s">
        <v>52528</v>
      </c>
      <c r="H12395" s="3" t="s">
        <v>1325</v>
      </c>
    </row>
    <row r="12396" spans="1:8" x14ac:dyDescent="0.35">
      <c r="A12396" s="4">
        <v>196335</v>
      </c>
      <c r="B12396" s="1">
        <v>45282</v>
      </c>
      <c r="C12396" s="2">
        <v>0.64410879629629625</v>
      </c>
      <c r="D12396" s="3" t="s">
        <v>52530</v>
      </c>
      <c r="E12396" s="3" t="s">
        <v>52534</v>
      </c>
      <c r="F12396" s="3" t="s">
        <v>52531</v>
      </c>
      <c r="G12396" s="3" t="s">
        <v>52532</v>
      </c>
      <c r="H12396" s="3" t="s">
        <v>52533</v>
      </c>
    </row>
    <row r="12397" spans="1:8" ht="101.5" x14ac:dyDescent="0.35">
      <c r="A12397" s="4">
        <v>186119</v>
      </c>
      <c r="B12397" s="1">
        <v>45282</v>
      </c>
      <c r="C12397" s="2">
        <v>0.64776620370370364</v>
      </c>
      <c r="D12397" s="3" t="s">
        <v>1436</v>
      </c>
      <c r="E12397" s="3" t="s">
        <v>52538</v>
      </c>
      <c r="F12397" s="3" t="s">
        <v>52535</v>
      </c>
      <c r="G12397" s="3" t="s">
        <v>52536</v>
      </c>
      <c r="H12397" s="3" t="s">
        <v>52537</v>
      </c>
    </row>
    <row r="12398" spans="1:8" ht="101.5" x14ac:dyDescent="0.35">
      <c r="A12398" s="4">
        <v>186119</v>
      </c>
      <c r="B12398" s="1">
        <v>45282</v>
      </c>
      <c r="C12398" s="2">
        <v>0.65287037037037032</v>
      </c>
      <c r="D12398" s="3" t="s">
        <v>1436</v>
      </c>
      <c r="E12398" s="3" t="s">
        <v>52538</v>
      </c>
      <c r="F12398" s="3" t="s">
        <v>52539</v>
      </c>
      <c r="G12398" s="3" t="s">
        <v>52536</v>
      </c>
      <c r="H12398" s="3" t="s">
        <v>52537</v>
      </c>
    </row>
    <row r="12399" spans="1:8" x14ac:dyDescent="0.35">
      <c r="A12399" s="4">
        <v>211689</v>
      </c>
      <c r="B12399" s="1">
        <v>45282</v>
      </c>
      <c r="C12399" s="2">
        <v>0.65505787037037033</v>
      </c>
      <c r="D12399" s="3" t="s">
        <v>13084</v>
      </c>
      <c r="E12399" s="3" t="s">
        <v>52543</v>
      </c>
      <c r="F12399" s="3" t="s">
        <v>52540</v>
      </c>
      <c r="G12399" s="3" t="s">
        <v>52541</v>
      </c>
      <c r="H12399" s="3" t="s">
        <v>52542</v>
      </c>
    </row>
    <row r="12400" spans="1:8" ht="29" x14ac:dyDescent="0.35">
      <c r="A12400" s="4">
        <v>38244</v>
      </c>
      <c r="B12400" s="1">
        <v>45282</v>
      </c>
      <c r="C12400" s="2">
        <v>0.65797453703703701</v>
      </c>
      <c r="D12400" s="3" t="s">
        <v>167</v>
      </c>
      <c r="E12400" s="3" t="s">
        <v>656</v>
      </c>
      <c r="F12400" s="3" t="s">
        <v>52544</v>
      </c>
      <c r="G12400" s="3" t="s">
        <v>52545</v>
      </c>
      <c r="H12400" s="3" t="s">
        <v>52546</v>
      </c>
    </row>
    <row r="12401" spans="1:8" ht="43.5" x14ac:dyDescent="0.35">
      <c r="A12401" s="4">
        <v>147703</v>
      </c>
      <c r="B12401" s="1">
        <v>45282</v>
      </c>
      <c r="C12401" s="2">
        <v>0.65914351851851849</v>
      </c>
      <c r="D12401" s="3" t="s">
        <v>12350</v>
      </c>
      <c r="E12401" s="3" t="s">
        <v>52548</v>
      </c>
      <c r="F12401" s="3" t="s">
        <v>14132</v>
      </c>
      <c r="G12401" s="3" t="s">
        <v>11906</v>
      </c>
      <c r="H12401" s="3" t="s">
        <v>52547</v>
      </c>
    </row>
    <row r="12402" spans="1:8" ht="58" x14ac:dyDescent="0.35">
      <c r="A12402" s="4">
        <v>33405</v>
      </c>
      <c r="B12402" s="1">
        <v>45282</v>
      </c>
      <c r="C12402" s="2">
        <v>0.66109953703703705</v>
      </c>
      <c r="D12402" s="3" t="s">
        <v>10998</v>
      </c>
      <c r="E12402" s="3" t="s">
        <v>52550</v>
      </c>
      <c r="F12402" s="3" t="s">
        <v>52549</v>
      </c>
      <c r="G12402" s="3" t="s">
        <v>28885</v>
      </c>
      <c r="H12402" s="3" t="s">
        <v>13492</v>
      </c>
    </row>
    <row r="12403" spans="1:8" ht="116" x14ac:dyDescent="0.35">
      <c r="A12403" s="4">
        <v>131620</v>
      </c>
      <c r="B12403" s="1">
        <v>45282</v>
      </c>
      <c r="C12403" s="2">
        <v>0.66333333333333333</v>
      </c>
      <c r="D12403" s="3" t="s">
        <v>52551</v>
      </c>
      <c r="E12403" s="3" t="s">
        <v>52553</v>
      </c>
      <c r="F12403" s="3" t="s">
        <v>52552</v>
      </c>
      <c r="G12403" s="3" t="s">
        <v>52553</v>
      </c>
      <c r="H12403" s="3" t="s">
        <v>52554</v>
      </c>
    </row>
    <row r="12404" spans="1:8" ht="116" x14ac:dyDescent="0.35">
      <c r="A12404" s="4">
        <v>43351</v>
      </c>
      <c r="B12404" s="1">
        <v>45282</v>
      </c>
      <c r="C12404" s="2">
        <v>0.66355324074074074</v>
      </c>
      <c r="D12404" s="3" t="s">
        <v>1436</v>
      </c>
      <c r="E12404" s="3" t="s">
        <v>52558</v>
      </c>
      <c r="F12404" s="3" t="s">
        <v>52555</v>
      </c>
      <c r="G12404" s="3" t="s">
        <v>52556</v>
      </c>
      <c r="H12404" s="3" t="s">
        <v>52557</v>
      </c>
    </row>
    <row r="12405" spans="1:8" ht="29" x14ac:dyDescent="0.35">
      <c r="A12405" s="4">
        <v>44927</v>
      </c>
      <c r="B12405" s="1">
        <v>45282</v>
      </c>
      <c r="C12405" s="2">
        <v>0.66528935185185178</v>
      </c>
      <c r="D12405" s="3" t="s">
        <v>1436</v>
      </c>
      <c r="E12405" s="3" t="s">
        <v>52561</v>
      </c>
      <c r="F12405" s="3" t="s">
        <v>52559</v>
      </c>
      <c r="G12405" s="3" t="s">
        <v>52560</v>
      </c>
      <c r="H12405" s="3" t="s">
        <v>10992</v>
      </c>
    </row>
    <row r="12406" spans="1:8" ht="116" x14ac:dyDescent="0.35">
      <c r="A12406" s="4">
        <v>131620</v>
      </c>
      <c r="B12406" s="1">
        <v>45282</v>
      </c>
      <c r="C12406" s="2">
        <v>0.66530092592592593</v>
      </c>
      <c r="D12406" s="3" t="s">
        <v>52551</v>
      </c>
      <c r="E12406" s="3" t="s">
        <v>52553</v>
      </c>
      <c r="F12406" s="3" t="s">
        <v>52552</v>
      </c>
      <c r="G12406" s="3" t="s">
        <v>52553</v>
      </c>
      <c r="H12406" s="3" t="s">
        <v>52554</v>
      </c>
    </row>
    <row r="12407" spans="1:8" ht="29" x14ac:dyDescent="0.35">
      <c r="A12407" s="4">
        <v>151406</v>
      </c>
      <c r="B12407" s="1">
        <v>45282</v>
      </c>
      <c r="C12407" s="2">
        <v>0.66612268518518525</v>
      </c>
      <c r="D12407" s="3" t="s">
        <v>52562</v>
      </c>
      <c r="E12407" s="3" t="s">
        <v>52565</v>
      </c>
      <c r="F12407" s="3" t="s">
        <v>52563</v>
      </c>
      <c r="G12407" s="3" t="s">
        <v>10824</v>
      </c>
      <c r="H12407" s="3" t="s">
        <v>52564</v>
      </c>
    </row>
    <row r="12408" spans="1:8" ht="58" x14ac:dyDescent="0.35">
      <c r="A12408" s="4">
        <v>44927</v>
      </c>
      <c r="B12408" s="1">
        <v>45282</v>
      </c>
      <c r="C12408" s="2">
        <v>0.6670949074074074</v>
      </c>
      <c r="D12408" s="3" t="s">
        <v>1436</v>
      </c>
      <c r="E12408" s="3" t="s">
        <v>52561</v>
      </c>
      <c r="F12408" s="3" t="s">
        <v>52559</v>
      </c>
      <c r="G12408" s="3" t="s">
        <v>52560</v>
      </c>
      <c r="H12408" s="3" t="s">
        <v>52566</v>
      </c>
    </row>
    <row r="12409" spans="1:8" ht="116" x14ac:dyDescent="0.35">
      <c r="A12409" s="4">
        <v>47763</v>
      </c>
      <c r="B12409" s="1">
        <v>45282</v>
      </c>
      <c r="C12409" s="2">
        <v>0.67258101851851848</v>
      </c>
      <c r="D12409" s="3" t="s">
        <v>10998</v>
      </c>
      <c r="E12409" s="3" t="s">
        <v>52570</v>
      </c>
      <c r="F12409" s="3" t="s">
        <v>52567</v>
      </c>
      <c r="G12409" s="3" t="s">
        <v>52568</v>
      </c>
      <c r="H12409" s="3" t="s">
        <v>52569</v>
      </c>
    </row>
    <row r="12410" spans="1:8" ht="72.5" x14ac:dyDescent="0.35">
      <c r="A12410" s="4">
        <v>198818</v>
      </c>
      <c r="B12410" s="1">
        <v>45282</v>
      </c>
      <c r="C12410" s="2">
        <v>0.68484953703703699</v>
      </c>
      <c r="D12410" s="3" t="s">
        <v>1460</v>
      </c>
      <c r="E12410" s="3" t="s">
        <v>52400</v>
      </c>
      <c r="F12410" s="3" t="s">
        <v>1359</v>
      </c>
      <c r="G12410" s="3" t="s">
        <v>52400</v>
      </c>
      <c r="H12410" s="3" t="s">
        <v>51422</v>
      </c>
    </row>
    <row r="12411" spans="1:8" ht="130.5" x14ac:dyDescent="0.35">
      <c r="A12411" s="4">
        <v>169292</v>
      </c>
      <c r="B12411" s="1">
        <v>45282</v>
      </c>
      <c r="C12411" s="2">
        <v>0.68920138888888882</v>
      </c>
      <c r="D12411" s="3" t="s">
        <v>52571</v>
      </c>
      <c r="E12411" s="3" t="s">
        <v>52575</v>
      </c>
      <c r="F12411" s="3" t="s">
        <v>52572</v>
      </c>
      <c r="G12411" s="3" t="s">
        <v>52573</v>
      </c>
      <c r="H12411" s="3" t="s">
        <v>52574</v>
      </c>
    </row>
    <row r="12412" spans="1:8" ht="43.5" x14ac:dyDescent="0.35">
      <c r="A12412" s="4">
        <v>208611</v>
      </c>
      <c r="B12412" s="1">
        <v>45282</v>
      </c>
      <c r="C12412" s="2">
        <v>0.69481481481481477</v>
      </c>
      <c r="D12412" s="3" t="s">
        <v>985</v>
      </c>
      <c r="E12412" s="3" t="s">
        <v>52579</v>
      </c>
      <c r="F12412" s="3" t="s">
        <v>52576</v>
      </c>
      <c r="G12412" s="3" t="s">
        <v>52577</v>
      </c>
      <c r="H12412" s="3" t="s">
        <v>52578</v>
      </c>
    </row>
    <row r="12413" spans="1:8" ht="58" x14ac:dyDescent="0.35">
      <c r="A12413" s="4">
        <v>78081</v>
      </c>
      <c r="B12413" s="1">
        <v>45282</v>
      </c>
      <c r="C12413" s="2">
        <v>0.69975694444444436</v>
      </c>
      <c r="D12413" s="3" t="s">
        <v>12113</v>
      </c>
      <c r="E12413" s="3" t="s">
        <v>52583</v>
      </c>
      <c r="F12413" s="3" t="s">
        <v>52580</v>
      </c>
      <c r="G12413" s="3" t="s">
        <v>52581</v>
      </c>
      <c r="H12413" s="3" t="s">
        <v>52582</v>
      </c>
    </row>
    <row r="12414" spans="1:8" ht="58" x14ac:dyDescent="0.35">
      <c r="A12414" s="4">
        <v>185390</v>
      </c>
      <c r="B12414" s="1">
        <v>45282</v>
      </c>
      <c r="C12414" s="2">
        <v>0.70078703703703704</v>
      </c>
      <c r="D12414" s="3" t="s">
        <v>52491</v>
      </c>
      <c r="E12414" s="3" t="s">
        <v>52495</v>
      </c>
      <c r="F12414" s="3" t="s">
        <v>52492</v>
      </c>
      <c r="G12414" s="3" t="s">
        <v>52493</v>
      </c>
      <c r="H12414" s="3" t="s">
        <v>52494</v>
      </c>
    </row>
    <row r="12415" spans="1:8" ht="29" x14ac:dyDescent="0.35">
      <c r="A12415" s="4">
        <v>147861</v>
      </c>
      <c r="B12415" s="1">
        <v>45282</v>
      </c>
      <c r="C12415" s="2">
        <v>0.70307870370370373</v>
      </c>
      <c r="D12415" s="3" t="s">
        <v>1627</v>
      </c>
      <c r="E12415" s="3" t="s">
        <v>52586</v>
      </c>
      <c r="F12415" s="3" t="s">
        <v>52584</v>
      </c>
      <c r="G12415" s="3" t="s">
        <v>12142</v>
      </c>
      <c r="H12415" s="3" t="s">
        <v>52585</v>
      </c>
    </row>
    <row r="12416" spans="1:8" ht="43.5" x14ac:dyDescent="0.35">
      <c r="A12416" s="4">
        <v>49779</v>
      </c>
      <c r="B12416" s="1">
        <v>45282</v>
      </c>
      <c r="C12416" s="2">
        <v>0.70579861111111108</v>
      </c>
      <c r="D12416" s="3" t="s">
        <v>52587</v>
      </c>
      <c r="E12416" s="3" t="s">
        <v>52588</v>
      </c>
      <c r="F12416" s="3" t="s">
        <v>1359</v>
      </c>
      <c r="G12416" s="3" t="s">
        <v>52588</v>
      </c>
      <c r="H12416" s="3" t="s">
        <v>6717</v>
      </c>
    </row>
    <row r="12417" spans="1:8" ht="116" x14ac:dyDescent="0.35">
      <c r="A12417" s="4">
        <v>43351</v>
      </c>
      <c r="B12417" s="1">
        <v>45282</v>
      </c>
      <c r="C12417" s="2">
        <v>0.7064583333333333</v>
      </c>
      <c r="D12417" s="3" t="s">
        <v>1436</v>
      </c>
      <c r="E12417" s="3" t="s">
        <v>52558</v>
      </c>
      <c r="F12417" s="3" t="s">
        <v>52589</v>
      </c>
      <c r="G12417" s="3" t="s">
        <v>52590</v>
      </c>
      <c r="H12417" s="3" t="s">
        <v>52557</v>
      </c>
    </row>
    <row r="12418" spans="1:8" ht="58" x14ac:dyDescent="0.35">
      <c r="A12418" s="4">
        <v>34945</v>
      </c>
      <c r="B12418" s="1">
        <v>45282</v>
      </c>
      <c r="C12418" s="2">
        <v>0.70802083333333332</v>
      </c>
      <c r="D12418" s="3" t="s">
        <v>12186</v>
      </c>
      <c r="E12418" s="3" t="s">
        <v>52594</v>
      </c>
      <c r="F12418" s="3" t="s">
        <v>52591</v>
      </c>
      <c r="G12418" s="3" t="s">
        <v>52592</v>
      </c>
      <c r="H12418" s="3" t="s">
        <v>52593</v>
      </c>
    </row>
    <row r="12419" spans="1:8" ht="348" x14ac:dyDescent="0.35">
      <c r="A12419" s="4">
        <v>212036</v>
      </c>
      <c r="B12419" s="1">
        <v>45282</v>
      </c>
      <c r="C12419" s="2">
        <v>0.71994212962962967</v>
      </c>
      <c r="D12419" s="3" t="s">
        <v>52595</v>
      </c>
      <c r="E12419" s="3" t="s">
        <v>52599</v>
      </c>
      <c r="F12419" s="3" t="s">
        <v>52596</v>
      </c>
      <c r="G12419" s="3" t="s">
        <v>52597</v>
      </c>
      <c r="H12419" s="3" t="s">
        <v>52598</v>
      </c>
    </row>
    <row r="12420" spans="1:8" ht="43.5" x14ac:dyDescent="0.35">
      <c r="A12420" s="4">
        <v>144959</v>
      </c>
      <c r="B12420" s="1">
        <v>45282</v>
      </c>
      <c r="C12420" s="2">
        <v>0.72309027777777779</v>
      </c>
      <c r="D12420" s="3" t="s">
        <v>52600</v>
      </c>
      <c r="E12420" s="3" t="s">
        <v>52604</v>
      </c>
      <c r="F12420" s="3" t="s">
        <v>52601</v>
      </c>
      <c r="G12420" s="3" t="s">
        <v>52602</v>
      </c>
      <c r="H12420" s="3" t="s">
        <v>52603</v>
      </c>
    </row>
    <row r="12421" spans="1:8" ht="43.5" x14ac:dyDescent="0.35">
      <c r="A12421" s="4">
        <v>144959</v>
      </c>
      <c r="B12421" s="1">
        <v>45282</v>
      </c>
      <c r="C12421" s="2">
        <v>0.72429398148148139</v>
      </c>
      <c r="D12421" s="3" t="s">
        <v>52600</v>
      </c>
      <c r="E12421" s="3" t="s">
        <v>52604</v>
      </c>
      <c r="F12421" s="3" t="s">
        <v>52601</v>
      </c>
      <c r="G12421" s="3" t="s">
        <v>52602</v>
      </c>
      <c r="H12421" s="3" t="s">
        <v>52605</v>
      </c>
    </row>
    <row r="12422" spans="1:8" ht="72.5" x14ac:dyDescent="0.35">
      <c r="A12422" s="4">
        <v>47831</v>
      </c>
      <c r="B12422" s="1">
        <v>45282</v>
      </c>
      <c r="C12422" s="2">
        <v>0.72589120370370364</v>
      </c>
      <c r="D12422" s="3" t="s">
        <v>52606</v>
      </c>
      <c r="E12422" s="3" t="s">
        <v>52610</v>
      </c>
      <c r="F12422" s="3" t="s">
        <v>52607</v>
      </c>
      <c r="G12422" s="3" t="s">
        <v>52608</v>
      </c>
      <c r="H12422" s="3" t="s">
        <v>52609</v>
      </c>
    </row>
    <row r="12423" spans="1:8" ht="58" x14ac:dyDescent="0.35">
      <c r="A12423" s="4">
        <v>211797</v>
      </c>
      <c r="B12423" s="1">
        <v>45282</v>
      </c>
      <c r="C12423" s="2">
        <v>0.72873842592592597</v>
      </c>
      <c r="D12423" s="3" t="s">
        <v>12350</v>
      </c>
      <c r="E12423" s="3" t="s">
        <v>52613</v>
      </c>
      <c r="F12423" s="3" t="s">
        <v>52611</v>
      </c>
      <c r="G12423" s="3" t="s">
        <v>11883</v>
      </c>
      <c r="H12423" s="3" t="s">
        <v>52612</v>
      </c>
    </row>
    <row r="12424" spans="1:8" ht="58" x14ac:dyDescent="0.35">
      <c r="A12424" s="4">
        <v>211797</v>
      </c>
      <c r="B12424" s="1">
        <v>45282</v>
      </c>
      <c r="C12424" s="2">
        <v>0.72984953703703714</v>
      </c>
      <c r="D12424" s="3" t="s">
        <v>12350</v>
      </c>
      <c r="E12424" s="3" t="s">
        <v>52614</v>
      </c>
      <c r="F12424" s="3" t="s">
        <v>52611</v>
      </c>
      <c r="G12424" s="3" t="s">
        <v>11883</v>
      </c>
      <c r="H12424" s="3" t="s">
        <v>52612</v>
      </c>
    </row>
    <row r="12425" spans="1:8" ht="58" x14ac:dyDescent="0.35">
      <c r="A12425" s="4">
        <v>92854</v>
      </c>
      <c r="B12425" s="1">
        <v>45282</v>
      </c>
      <c r="C12425" s="2">
        <v>0.72986111111111107</v>
      </c>
      <c r="D12425" s="3" t="s">
        <v>1436</v>
      </c>
      <c r="E12425" s="3" t="s">
        <v>52618</v>
      </c>
      <c r="F12425" s="3" t="s">
        <v>52615</v>
      </c>
      <c r="G12425" s="3" t="s">
        <v>52616</v>
      </c>
      <c r="H12425" s="3" t="s">
        <v>52617</v>
      </c>
    </row>
    <row r="12426" spans="1:8" ht="29" x14ac:dyDescent="0.35">
      <c r="A12426" s="4">
        <v>34169</v>
      </c>
      <c r="B12426" s="1">
        <v>45282</v>
      </c>
      <c r="C12426" s="2">
        <v>0.7338541666666667</v>
      </c>
      <c r="D12426" s="3" t="s">
        <v>1436</v>
      </c>
      <c r="E12426" s="3" t="s">
        <v>18020</v>
      </c>
      <c r="F12426" s="3" t="s">
        <v>52619</v>
      </c>
      <c r="G12426" s="3" t="s">
        <v>18020</v>
      </c>
      <c r="H12426" s="3" t="s">
        <v>52620</v>
      </c>
    </row>
    <row r="12427" spans="1:8" ht="43.5" x14ac:dyDescent="0.35">
      <c r="A12427" s="4">
        <v>41204</v>
      </c>
      <c r="B12427" s="1">
        <v>45282</v>
      </c>
      <c r="C12427" s="2">
        <v>0.73875000000000002</v>
      </c>
      <c r="D12427" s="3" t="s">
        <v>755</v>
      </c>
      <c r="E12427" s="3" t="s">
        <v>13666</v>
      </c>
      <c r="F12427" s="3" t="s">
        <v>52621</v>
      </c>
      <c r="G12427" s="3" t="s">
        <v>52622</v>
      </c>
      <c r="H12427" s="3" t="s">
        <v>52623</v>
      </c>
    </row>
    <row r="12428" spans="1:8" ht="29" x14ac:dyDescent="0.35">
      <c r="A12428" s="4">
        <v>44782</v>
      </c>
      <c r="B12428" s="1">
        <v>45282</v>
      </c>
      <c r="C12428" s="2">
        <v>0.74396990740740743</v>
      </c>
      <c r="D12428" s="3" t="s">
        <v>52624</v>
      </c>
      <c r="E12428" s="3" t="s">
        <v>52628</v>
      </c>
      <c r="F12428" s="3" t="s">
        <v>52625</v>
      </c>
      <c r="G12428" s="3" t="s">
        <v>52626</v>
      </c>
      <c r="H12428" s="3" t="s">
        <v>52627</v>
      </c>
    </row>
    <row r="12429" spans="1:8" x14ac:dyDescent="0.35">
      <c r="A12429" s="4">
        <v>51625</v>
      </c>
      <c r="B12429" s="1">
        <v>45282</v>
      </c>
      <c r="C12429" s="2">
        <v>0.74755787037037036</v>
      </c>
      <c r="D12429" s="3" t="s">
        <v>52629</v>
      </c>
      <c r="E12429" s="3" t="s">
        <v>14422</v>
      </c>
      <c r="F12429" s="3" t="s">
        <v>52630</v>
      </c>
      <c r="G12429" s="3" t="s">
        <v>52631</v>
      </c>
      <c r="H12429" s="3" t="s">
        <v>52632</v>
      </c>
    </row>
    <row r="12430" spans="1:8" ht="29" x14ac:dyDescent="0.35">
      <c r="A12430" s="4">
        <v>12247</v>
      </c>
      <c r="B12430" s="1">
        <v>45282</v>
      </c>
      <c r="C12430" s="2">
        <v>0.75268518518518512</v>
      </c>
      <c r="D12430" s="3" t="s">
        <v>52633</v>
      </c>
      <c r="E12430" s="3" t="s">
        <v>52635</v>
      </c>
      <c r="F12430" s="3" t="s">
        <v>52634</v>
      </c>
      <c r="G12430" s="3" t="s">
        <v>52635</v>
      </c>
      <c r="H12430" s="3" t="s">
        <v>52636</v>
      </c>
    </row>
    <row r="12431" spans="1:8" ht="58" x14ac:dyDescent="0.35">
      <c r="A12431" s="4">
        <v>61663</v>
      </c>
      <c r="B12431" s="1">
        <v>45282</v>
      </c>
      <c r="C12431" s="2">
        <v>0.75689814814814815</v>
      </c>
      <c r="D12431" s="3" t="s">
        <v>52637</v>
      </c>
      <c r="E12431" s="3" t="s">
        <v>52640</v>
      </c>
      <c r="F12431" s="3" t="s">
        <v>52638</v>
      </c>
      <c r="G12431" s="3" t="s">
        <v>11911</v>
      </c>
      <c r="H12431" s="3" t="s">
        <v>52639</v>
      </c>
    </row>
    <row r="12432" spans="1:8" ht="58" x14ac:dyDescent="0.35">
      <c r="A12432" s="4">
        <v>212172</v>
      </c>
      <c r="B12432" s="1">
        <v>45282</v>
      </c>
      <c r="C12432" s="2">
        <v>0.77673611111111107</v>
      </c>
      <c r="D12432" s="3" t="s">
        <v>52641</v>
      </c>
      <c r="E12432" s="3" t="s">
        <v>52645</v>
      </c>
      <c r="F12432" s="3" t="s">
        <v>52642</v>
      </c>
      <c r="G12432" s="3" t="s">
        <v>52643</v>
      </c>
      <c r="H12432" s="3" t="s">
        <v>52644</v>
      </c>
    </row>
    <row r="12433" spans="1:8" ht="116" x14ac:dyDescent="0.35">
      <c r="A12433" s="4">
        <v>212180</v>
      </c>
      <c r="B12433" s="1">
        <v>45282</v>
      </c>
      <c r="C12433" s="2">
        <v>0.78395833333333342</v>
      </c>
      <c r="D12433" s="3" t="s">
        <v>52646</v>
      </c>
      <c r="E12433" s="3" t="s">
        <v>52648</v>
      </c>
      <c r="F12433" s="3" t="s">
        <v>52647</v>
      </c>
      <c r="G12433" s="3" t="s">
        <v>52648</v>
      </c>
      <c r="H12433" s="3" t="s">
        <v>52649</v>
      </c>
    </row>
    <row r="12434" spans="1:8" ht="87" x14ac:dyDescent="0.35">
      <c r="A12434" s="4">
        <v>156167</v>
      </c>
      <c r="B12434" s="1">
        <v>45283</v>
      </c>
      <c r="C12434" s="2">
        <v>0.41555555555555551</v>
      </c>
      <c r="D12434" s="3" t="s">
        <v>11125</v>
      </c>
      <c r="E12434" s="3" t="s">
        <v>52651</v>
      </c>
      <c r="F12434" s="3" t="s">
        <v>52650</v>
      </c>
      <c r="G12434" s="3" t="s">
        <v>10431</v>
      </c>
      <c r="H12434" s="3" t="s">
        <v>12238</v>
      </c>
    </row>
    <row r="12435" spans="1:8" x14ac:dyDescent="0.35">
      <c r="A12435" s="4">
        <v>207172</v>
      </c>
      <c r="B12435" s="1">
        <v>45285</v>
      </c>
      <c r="C12435" s="2">
        <v>0.34791666666666665</v>
      </c>
      <c r="D12435" s="3" t="s">
        <v>14019</v>
      </c>
      <c r="E12435" s="3" t="s">
        <v>52652</v>
      </c>
      <c r="F12435" s="3" t="s">
        <v>45455</v>
      </c>
      <c r="G12435" s="3" t="s">
        <v>52652</v>
      </c>
      <c r="H12435" s="3" t="s">
        <v>52653</v>
      </c>
    </row>
    <row r="12436" spans="1:8" ht="43.5" x14ac:dyDescent="0.35">
      <c r="A12436" s="4">
        <v>193956</v>
      </c>
      <c r="B12436" s="1">
        <v>45285</v>
      </c>
      <c r="C12436" s="2">
        <v>0.34890046296296301</v>
      </c>
      <c r="D12436" s="3" t="s">
        <v>985</v>
      </c>
      <c r="E12436" s="3" t="s">
        <v>52656</v>
      </c>
      <c r="F12436" s="3" t="s">
        <v>52654</v>
      </c>
      <c r="G12436" s="3" t="s">
        <v>52655</v>
      </c>
      <c r="H12436" s="3" t="s">
        <v>11731</v>
      </c>
    </row>
    <row r="12437" spans="1:8" ht="29" x14ac:dyDescent="0.35">
      <c r="A12437" s="4">
        <v>39074</v>
      </c>
      <c r="B12437" s="1">
        <v>45285</v>
      </c>
      <c r="C12437" s="2">
        <v>0.35003472222222221</v>
      </c>
      <c r="D12437" s="3" t="s">
        <v>985</v>
      </c>
      <c r="E12437" s="3" t="s">
        <v>12340</v>
      </c>
      <c r="F12437" s="3" t="s">
        <v>52657</v>
      </c>
      <c r="G12437" s="3" t="s">
        <v>104</v>
      </c>
      <c r="H12437" s="3" t="s">
        <v>52658</v>
      </c>
    </row>
    <row r="12438" spans="1:8" ht="43.5" x14ac:dyDescent="0.35">
      <c r="A12438" s="4">
        <v>157690</v>
      </c>
      <c r="B12438" s="1">
        <v>45285</v>
      </c>
      <c r="C12438" s="2">
        <v>0.35349537037037032</v>
      </c>
      <c r="D12438" s="3" t="s">
        <v>1436</v>
      </c>
      <c r="E12438" s="3" t="s">
        <v>52660</v>
      </c>
      <c r="F12438" s="3" t="s">
        <v>52659</v>
      </c>
      <c r="G12438" s="3" t="s">
        <v>1555</v>
      </c>
      <c r="H12438" s="3" t="s">
        <v>22364</v>
      </c>
    </row>
    <row r="12439" spans="1:8" ht="58" x14ac:dyDescent="0.35">
      <c r="A12439" s="4">
        <v>208283</v>
      </c>
      <c r="B12439" s="1">
        <v>45285</v>
      </c>
      <c r="C12439" s="2">
        <v>0.36315972222222226</v>
      </c>
      <c r="D12439" s="3" t="s">
        <v>52661</v>
      </c>
      <c r="E12439" s="3" t="s">
        <v>52664</v>
      </c>
      <c r="F12439" s="3" t="s">
        <v>52662</v>
      </c>
      <c r="G12439" s="3" t="s">
        <v>52663</v>
      </c>
      <c r="H12439" s="3" t="s">
        <v>15413</v>
      </c>
    </row>
    <row r="12440" spans="1:8" ht="29" x14ac:dyDescent="0.35">
      <c r="A12440" s="4">
        <v>87228</v>
      </c>
      <c r="B12440" s="1">
        <v>45285</v>
      </c>
      <c r="C12440" s="2">
        <v>0.36439814814814814</v>
      </c>
      <c r="D12440" s="3" t="s">
        <v>52665</v>
      </c>
      <c r="E12440" s="3" t="s">
        <v>1482</v>
      </c>
      <c r="F12440" s="3" t="s">
        <v>52666</v>
      </c>
      <c r="G12440" s="3" t="s">
        <v>11531</v>
      </c>
      <c r="H12440" s="3" t="s">
        <v>52667</v>
      </c>
    </row>
    <row r="12441" spans="1:8" ht="43.5" x14ac:dyDescent="0.35">
      <c r="A12441" s="4">
        <v>115849</v>
      </c>
      <c r="B12441" s="1">
        <v>45285</v>
      </c>
      <c r="C12441" s="2">
        <v>0.36679398148148151</v>
      </c>
      <c r="D12441" s="3" t="s">
        <v>52668</v>
      </c>
      <c r="E12441" s="3" t="s">
        <v>52672</v>
      </c>
      <c r="F12441" s="3" t="s">
        <v>52669</v>
      </c>
      <c r="G12441" s="3" t="s">
        <v>52670</v>
      </c>
      <c r="H12441" s="3" t="s">
        <v>52671</v>
      </c>
    </row>
    <row r="12442" spans="1:8" ht="72.5" x14ac:dyDescent="0.35">
      <c r="A12442" s="4">
        <v>16276</v>
      </c>
      <c r="B12442" s="1">
        <v>45285</v>
      </c>
      <c r="C12442" s="2">
        <v>0.36812500000000004</v>
      </c>
      <c r="D12442" s="3" t="s">
        <v>223</v>
      </c>
      <c r="E12442" s="3" t="s">
        <v>52675</v>
      </c>
      <c r="F12442" s="3" t="s">
        <v>52673</v>
      </c>
      <c r="G12442" s="3" t="s">
        <v>52674</v>
      </c>
      <c r="H12442" s="3" t="s">
        <v>14539</v>
      </c>
    </row>
    <row r="12443" spans="1:8" x14ac:dyDescent="0.35">
      <c r="A12443" s="4">
        <v>161639</v>
      </c>
      <c r="B12443" s="1">
        <v>45285</v>
      </c>
      <c r="C12443" s="2">
        <v>0.36833333333333335</v>
      </c>
      <c r="D12443" s="3" t="s">
        <v>14514</v>
      </c>
      <c r="E12443" s="3" t="s">
        <v>52676</v>
      </c>
      <c r="F12443" s="3" t="s">
        <v>12480</v>
      </c>
      <c r="G12443" s="3" t="s">
        <v>52676</v>
      </c>
      <c r="H12443" s="3" t="s">
        <v>52677</v>
      </c>
    </row>
    <row r="12444" spans="1:8" ht="58" x14ac:dyDescent="0.35">
      <c r="A12444" s="4">
        <v>16092</v>
      </c>
      <c r="B12444" s="1">
        <v>45285</v>
      </c>
      <c r="C12444" s="2">
        <v>0.36861111111111106</v>
      </c>
      <c r="D12444" s="3" t="s">
        <v>52678</v>
      </c>
      <c r="E12444" s="3" t="s">
        <v>52681</v>
      </c>
      <c r="F12444" s="3" t="s">
        <v>1800</v>
      </c>
      <c r="G12444" s="3" t="s">
        <v>52679</v>
      </c>
      <c r="H12444" s="3" t="s">
        <v>52680</v>
      </c>
    </row>
    <row r="12445" spans="1:8" ht="72.5" x14ac:dyDescent="0.35">
      <c r="A12445" s="4">
        <v>16276</v>
      </c>
      <c r="B12445" s="1">
        <v>45285</v>
      </c>
      <c r="C12445" s="2">
        <v>0.36891203703703707</v>
      </c>
      <c r="D12445" s="3" t="s">
        <v>223</v>
      </c>
      <c r="E12445" s="3" t="s">
        <v>52683</v>
      </c>
      <c r="F12445" s="3" t="s">
        <v>52673</v>
      </c>
      <c r="G12445" s="3" t="s">
        <v>52682</v>
      </c>
      <c r="H12445" s="3" t="s">
        <v>14539</v>
      </c>
    </row>
    <row r="12446" spans="1:8" x14ac:dyDescent="0.35">
      <c r="A12446" s="4">
        <v>8761</v>
      </c>
      <c r="B12446" s="1">
        <v>45285</v>
      </c>
      <c r="C12446" s="2">
        <v>0.37087962962962967</v>
      </c>
      <c r="D12446" s="3" t="s">
        <v>1436</v>
      </c>
      <c r="E12446" s="3" t="s">
        <v>371</v>
      </c>
      <c r="F12446" s="3" t="s">
        <v>52684</v>
      </c>
      <c r="G12446" s="3" t="s">
        <v>371</v>
      </c>
      <c r="H12446" s="3" t="s">
        <v>10850</v>
      </c>
    </row>
    <row r="12447" spans="1:8" x14ac:dyDescent="0.35">
      <c r="A12447" s="4">
        <v>38054</v>
      </c>
      <c r="B12447" s="1">
        <v>45285</v>
      </c>
      <c r="C12447" s="2">
        <v>0.37274305555555554</v>
      </c>
      <c r="D12447" s="3" t="s">
        <v>11754</v>
      </c>
      <c r="E12447" s="3" t="s">
        <v>12560</v>
      </c>
      <c r="F12447" s="3" t="s">
        <v>12830</v>
      </c>
      <c r="G12447" s="3" t="s">
        <v>12560</v>
      </c>
      <c r="H12447" s="3" t="s">
        <v>13626</v>
      </c>
    </row>
    <row r="12448" spans="1:8" ht="72.5" x14ac:dyDescent="0.35">
      <c r="A12448" s="4">
        <v>76445</v>
      </c>
      <c r="B12448" s="1">
        <v>45285</v>
      </c>
      <c r="C12448" s="2">
        <v>0.37467592592592597</v>
      </c>
      <c r="D12448" s="3" t="s">
        <v>52685</v>
      </c>
      <c r="E12448" s="3" t="s">
        <v>27515</v>
      </c>
      <c r="F12448" s="3" t="s">
        <v>52686</v>
      </c>
      <c r="G12448" s="3" t="s">
        <v>11582</v>
      </c>
      <c r="H12448" s="3" t="s">
        <v>52687</v>
      </c>
    </row>
    <row r="12449" spans="1:8" x14ac:dyDescent="0.35">
      <c r="A12449" s="4">
        <v>204847</v>
      </c>
      <c r="B12449" s="1">
        <v>45285</v>
      </c>
      <c r="C12449" s="2">
        <v>0.3767361111111111</v>
      </c>
      <c r="D12449" s="3" t="s">
        <v>14514</v>
      </c>
      <c r="E12449" s="3" t="s">
        <v>11951</v>
      </c>
      <c r="F12449" s="3" t="s">
        <v>12830</v>
      </c>
      <c r="G12449" s="3" t="s">
        <v>11889</v>
      </c>
      <c r="H12449" s="3" t="s">
        <v>10659</v>
      </c>
    </row>
    <row r="12450" spans="1:8" ht="87" x14ac:dyDescent="0.35">
      <c r="A12450" s="4">
        <v>50279</v>
      </c>
      <c r="B12450" s="1">
        <v>45285</v>
      </c>
      <c r="C12450" s="2">
        <v>0.37682870370370369</v>
      </c>
      <c r="D12450" s="3" t="s">
        <v>52688</v>
      </c>
      <c r="E12450" s="3" t="s">
        <v>15827</v>
      </c>
      <c r="F12450" s="3" t="s">
        <v>52689</v>
      </c>
      <c r="G12450" s="3" t="s">
        <v>52690</v>
      </c>
      <c r="H12450" s="3" t="s">
        <v>52691</v>
      </c>
    </row>
    <row r="12451" spans="1:8" ht="29" x14ac:dyDescent="0.35">
      <c r="A12451" s="4">
        <v>100255</v>
      </c>
      <c r="B12451" s="1">
        <v>45285</v>
      </c>
      <c r="C12451" s="2">
        <v>0.37910879629629629</v>
      </c>
      <c r="D12451" s="3" t="s">
        <v>11985</v>
      </c>
      <c r="E12451" s="3" t="s">
        <v>49</v>
      </c>
      <c r="F12451" s="3" t="s">
        <v>52692</v>
      </c>
      <c r="G12451" s="3" t="s">
        <v>11707</v>
      </c>
      <c r="H12451" s="3" t="s">
        <v>4190</v>
      </c>
    </row>
    <row r="12452" spans="1:8" ht="87" x14ac:dyDescent="0.35">
      <c r="A12452" s="4">
        <v>40839</v>
      </c>
      <c r="B12452" s="1">
        <v>45285</v>
      </c>
      <c r="C12452" s="2">
        <v>0.38011574074074073</v>
      </c>
      <c r="D12452" s="3" t="s">
        <v>52693</v>
      </c>
      <c r="E12452" s="3" t="s">
        <v>52697</v>
      </c>
      <c r="F12452" s="3" t="s">
        <v>52694</v>
      </c>
      <c r="G12452" s="3" t="s">
        <v>52695</v>
      </c>
      <c r="H12452" s="3" t="s">
        <v>52696</v>
      </c>
    </row>
    <row r="12453" spans="1:8" ht="43.5" x14ac:dyDescent="0.35">
      <c r="A12453" s="4">
        <v>54866</v>
      </c>
      <c r="B12453" s="1">
        <v>45285</v>
      </c>
      <c r="C12453" s="2">
        <v>0.38125000000000003</v>
      </c>
      <c r="D12453" s="3" t="s">
        <v>167</v>
      </c>
      <c r="E12453" s="3" t="s">
        <v>52699</v>
      </c>
      <c r="F12453" s="3" t="s">
        <v>52698</v>
      </c>
      <c r="G12453" s="3" t="s">
        <v>102</v>
      </c>
      <c r="H12453" s="3" t="s">
        <v>11766</v>
      </c>
    </row>
    <row r="12454" spans="1:8" ht="29" x14ac:dyDescent="0.35">
      <c r="A12454" s="4">
        <v>26899</v>
      </c>
      <c r="B12454" s="1">
        <v>45285</v>
      </c>
      <c r="C12454" s="2">
        <v>0.3820601851851852</v>
      </c>
      <c r="D12454" s="3" t="s">
        <v>52700</v>
      </c>
      <c r="E12454" s="3" t="s">
        <v>52702</v>
      </c>
      <c r="F12454" s="3" t="s">
        <v>52701</v>
      </c>
      <c r="G12454" s="3" t="s">
        <v>1738</v>
      </c>
      <c r="H12454" s="3" t="s">
        <v>12571</v>
      </c>
    </row>
    <row r="12455" spans="1:8" ht="159.5" x14ac:dyDescent="0.35">
      <c r="A12455" s="4">
        <v>7063</v>
      </c>
      <c r="B12455" s="1">
        <v>45285</v>
      </c>
      <c r="C12455" s="2">
        <v>0.38270833333333337</v>
      </c>
      <c r="D12455" s="3" t="s">
        <v>167</v>
      </c>
      <c r="E12455" s="3" t="s">
        <v>52705</v>
      </c>
      <c r="F12455" s="3" t="s">
        <v>52703</v>
      </c>
      <c r="G12455" s="3" t="s">
        <v>52704</v>
      </c>
      <c r="H12455" s="3" t="s">
        <v>40252</v>
      </c>
    </row>
    <row r="12456" spans="1:8" x14ac:dyDescent="0.35">
      <c r="A12456" s="4">
        <v>179754</v>
      </c>
      <c r="B12456" s="1">
        <v>45285</v>
      </c>
      <c r="C12456" s="2">
        <v>0.38373842592592594</v>
      </c>
      <c r="D12456" s="3" t="s">
        <v>52706</v>
      </c>
      <c r="E12456" s="3" t="s">
        <v>52707</v>
      </c>
      <c r="F12456" s="3" t="s">
        <v>2012</v>
      </c>
      <c r="G12456" s="3" t="s">
        <v>52707</v>
      </c>
      <c r="H12456" s="3" t="s">
        <v>13626</v>
      </c>
    </row>
    <row r="12457" spans="1:8" ht="29" x14ac:dyDescent="0.35">
      <c r="A12457" s="4">
        <v>46040</v>
      </c>
      <c r="B12457" s="1">
        <v>45285</v>
      </c>
      <c r="C12457" s="2">
        <v>0.38465277777777779</v>
      </c>
      <c r="D12457" s="3" t="s">
        <v>167</v>
      </c>
      <c r="E12457" s="3" t="s">
        <v>52709</v>
      </c>
      <c r="F12457" s="3" t="s">
        <v>52708</v>
      </c>
      <c r="G12457" s="3" t="s">
        <v>26451</v>
      </c>
      <c r="H12457" s="3" t="s">
        <v>11791</v>
      </c>
    </row>
    <row r="12458" spans="1:8" ht="43.5" x14ac:dyDescent="0.35">
      <c r="A12458" s="4">
        <v>174639</v>
      </c>
      <c r="B12458" s="1">
        <v>45285</v>
      </c>
      <c r="C12458" s="2">
        <v>0.38488425925925923</v>
      </c>
      <c r="D12458" s="3" t="s">
        <v>1436</v>
      </c>
      <c r="E12458" s="3" t="s">
        <v>52713</v>
      </c>
      <c r="F12458" s="3" t="s">
        <v>52710</v>
      </c>
      <c r="G12458" s="3" t="s">
        <v>52711</v>
      </c>
      <c r="H12458" s="3" t="s">
        <v>52712</v>
      </c>
    </row>
    <row r="12459" spans="1:8" ht="29" x14ac:dyDescent="0.35">
      <c r="A12459" s="4">
        <v>183435</v>
      </c>
      <c r="B12459" s="1">
        <v>45285</v>
      </c>
      <c r="C12459" s="2">
        <v>0.38518518518518513</v>
      </c>
      <c r="D12459" s="3" t="s">
        <v>11985</v>
      </c>
      <c r="E12459" s="3" t="s">
        <v>40487</v>
      </c>
      <c r="F12459" s="3" t="s">
        <v>52714</v>
      </c>
      <c r="G12459" s="3" t="s">
        <v>11799</v>
      </c>
      <c r="H12459" s="3" t="s">
        <v>45190</v>
      </c>
    </row>
    <row r="12460" spans="1:8" ht="43.5" x14ac:dyDescent="0.35">
      <c r="A12460" s="4">
        <v>51396</v>
      </c>
      <c r="B12460" s="1">
        <v>45285</v>
      </c>
      <c r="C12460" s="2">
        <v>0.38579861111111113</v>
      </c>
      <c r="D12460" s="3" t="s">
        <v>1460</v>
      </c>
      <c r="E12460" s="3" t="s">
        <v>52715</v>
      </c>
      <c r="F12460" s="3" t="s">
        <v>1359</v>
      </c>
      <c r="G12460" s="3" t="s">
        <v>52715</v>
      </c>
      <c r="H12460" s="3" t="s">
        <v>51422</v>
      </c>
    </row>
    <row r="12461" spans="1:8" x14ac:dyDescent="0.35">
      <c r="A12461" s="4">
        <v>206645</v>
      </c>
      <c r="B12461" s="1">
        <v>45285</v>
      </c>
      <c r="C12461" s="2">
        <v>0.38789351851851855</v>
      </c>
      <c r="D12461" s="3" t="s">
        <v>12260</v>
      </c>
      <c r="E12461" s="3" t="s">
        <v>10359</v>
      </c>
      <c r="F12461" s="3" t="s">
        <v>12480</v>
      </c>
      <c r="G12461" s="3" t="s">
        <v>10359</v>
      </c>
      <c r="H12461" s="3" t="s">
        <v>13566</v>
      </c>
    </row>
    <row r="12462" spans="1:8" ht="87" x14ac:dyDescent="0.35">
      <c r="A12462" s="4">
        <v>53222</v>
      </c>
      <c r="B12462" s="1">
        <v>45285</v>
      </c>
      <c r="C12462" s="2">
        <v>0.38846064814814812</v>
      </c>
      <c r="D12462" s="3" t="s">
        <v>985</v>
      </c>
      <c r="E12462" s="3" t="s">
        <v>52718</v>
      </c>
      <c r="F12462" s="3" t="s">
        <v>52716</v>
      </c>
      <c r="G12462" s="3" t="s">
        <v>52717</v>
      </c>
      <c r="H12462" s="3" t="s">
        <v>11871</v>
      </c>
    </row>
    <row r="12463" spans="1:8" ht="29" x14ac:dyDescent="0.35">
      <c r="A12463" s="4">
        <v>205447</v>
      </c>
      <c r="B12463" s="1">
        <v>45285</v>
      </c>
      <c r="C12463" s="2">
        <v>0.39218749999999997</v>
      </c>
      <c r="D12463" s="3" t="s">
        <v>10771</v>
      </c>
      <c r="E12463" s="3" t="s">
        <v>52721</v>
      </c>
      <c r="F12463" s="3" t="s">
        <v>52719</v>
      </c>
      <c r="G12463" s="3" t="s">
        <v>52720</v>
      </c>
      <c r="H12463" s="3" t="s">
        <v>11731</v>
      </c>
    </row>
    <row r="12464" spans="1:8" x14ac:dyDescent="0.35">
      <c r="A12464" s="4">
        <v>206706</v>
      </c>
      <c r="B12464" s="1">
        <v>45285</v>
      </c>
      <c r="C12464" s="2">
        <v>0.39327546296296295</v>
      </c>
      <c r="D12464" s="3" t="s">
        <v>1403</v>
      </c>
      <c r="E12464" s="3" t="s">
        <v>52722</v>
      </c>
      <c r="F12464" s="3" t="s">
        <v>12830</v>
      </c>
      <c r="G12464" s="3" t="s">
        <v>52722</v>
      </c>
      <c r="H12464" s="3" t="s">
        <v>22905</v>
      </c>
    </row>
    <row r="12465" spans="1:8" ht="87" x14ac:dyDescent="0.35">
      <c r="A12465" s="4">
        <v>39272</v>
      </c>
      <c r="B12465" s="1">
        <v>45285</v>
      </c>
      <c r="C12465" s="2">
        <v>0.39331018518518518</v>
      </c>
      <c r="D12465" s="3" t="s">
        <v>52723</v>
      </c>
      <c r="E12465" s="3" t="s">
        <v>52726</v>
      </c>
      <c r="F12465" s="3" t="s">
        <v>52724</v>
      </c>
      <c r="G12465" s="3" t="s">
        <v>52725</v>
      </c>
      <c r="H12465" s="3" t="s">
        <v>11766</v>
      </c>
    </row>
    <row r="12466" spans="1:8" ht="58" x14ac:dyDescent="0.35">
      <c r="A12466" s="4">
        <v>205447</v>
      </c>
      <c r="B12466" s="1">
        <v>45285</v>
      </c>
      <c r="C12466" s="2">
        <v>0.39390046296296299</v>
      </c>
      <c r="D12466" s="3" t="s">
        <v>10771</v>
      </c>
      <c r="E12466" s="3" t="s">
        <v>52727</v>
      </c>
      <c r="F12466" s="3" t="s">
        <v>52719</v>
      </c>
      <c r="G12466" s="3" t="s">
        <v>52720</v>
      </c>
      <c r="H12466" s="3" t="s">
        <v>11731</v>
      </c>
    </row>
    <row r="12467" spans="1:8" ht="159.5" x14ac:dyDescent="0.35">
      <c r="A12467" s="4">
        <v>34657</v>
      </c>
      <c r="B12467" s="1">
        <v>45285</v>
      </c>
      <c r="C12467" s="2">
        <v>0.39417824074074076</v>
      </c>
      <c r="D12467" s="3" t="s">
        <v>52728</v>
      </c>
      <c r="E12467" s="3" t="s">
        <v>52731</v>
      </c>
      <c r="F12467" s="3" t="s">
        <v>52729</v>
      </c>
      <c r="G12467" s="3" t="s">
        <v>10662</v>
      </c>
      <c r="H12467" s="3" t="s">
        <v>52730</v>
      </c>
    </row>
    <row r="12468" spans="1:8" ht="72.5" x14ac:dyDescent="0.35">
      <c r="A12468" s="4">
        <v>43530</v>
      </c>
      <c r="B12468" s="1">
        <v>45285</v>
      </c>
      <c r="C12468" s="2">
        <v>0.39597222222222223</v>
      </c>
      <c r="D12468" s="3" t="s">
        <v>52732</v>
      </c>
      <c r="E12468" s="3" t="s">
        <v>49771</v>
      </c>
      <c r="F12468" s="3" t="s">
        <v>52733</v>
      </c>
      <c r="G12468" s="3" t="s">
        <v>52734</v>
      </c>
      <c r="H12468" s="3" t="s">
        <v>52735</v>
      </c>
    </row>
    <row r="12469" spans="1:8" ht="101.5" x14ac:dyDescent="0.35">
      <c r="A12469" s="4">
        <v>194540</v>
      </c>
      <c r="B12469" s="1">
        <v>45285</v>
      </c>
      <c r="C12469" s="2">
        <v>0.39641203703703703</v>
      </c>
      <c r="D12469" s="3" t="e">
        <f>-INTERMITENT cough and mild Chest PAIN</f>
        <v>#NAME?</v>
      </c>
      <c r="E12469" s="3" t="s">
        <v>52739</v>
      </c>
      <c r="F12469" s="3" t="s">
        <v>52736</v>
      </c>
      <c r="G12469" s="3" t="s">
        <v>52737</v>
      </c>
      <c r="H12469" s="3" t="s">
        <v>52738</v>
      </c>
    </row>
    <row r="12470" spans="1:8" ht="43.5" x14ac:dyDescent="0.35">
      <c r="A12470" s="4">
        <v>24583</v>
      </c>
      <c r="B12470" s="1">
        <v>45285</v>
      </c>
      <c r="C12470" s="2">
        <v>0.39809027777777778</v>
      </c>
      <c r="D12470" s="3" t="s">
        <v>11985</v>
      </c>
      <c r="E12470" s="3" t="s">
        <v>15094</v>
      </c>
      <c r="F12470" s="3" t="s">
        <v>52740</v>
      </c>
      <c r="G12470" s="3" t="s">
        <v>11829</v>
      </c>
      <c r="H12470" s="3" t="s">
        <v>52741</v>
      </c>
    </row>
    <row r="12471" spans="1:8" ht="72.5" x14ac:dyDescent="0.35">
      <c r="A12471" s="4">
        <v>33830</v>
      </c>
      <c r="B12471" s="1">
        <v>45285</v>
      </c>
      <c r="C12471" s="2">
        <v>0.40152777777777776</v>
      </c>
      <c r="D12471" s="3" t="s">
        <v>1473</v>
      </c>
      <c r="E12471" s="3" t="s">
        <v>52742</v>
      </c>
      <c r="F12471" s="3" t="s">
        <v>10524</v>
      </c>
      <c r="G12471" s="3" t="s">
        <v>52742</v>
      </c>
      <c r="H12471" s="3" t="s">
        <v>38911</v>
      </c>
    </row>
    <row r="12472" spans="1:8" ht="29" x14ac:dyDescent="0.35">
      <c r="A12472" s="4">
        <v>50987</v>
      </c>
      <c r="B12472" s="1">
        <v>45285</v>
      </c>
      <c r="C12472" s="2">
        <v>0.40202546296296293</v>
      </c>
      <c r="D12472" s="3" t="s">
        <v>167</v>
      </c>
      <c r="E12472" s="3" t="s">
        <v>52746</v>
      </c>
      <c r="F12472" s="3" t="s">
        <v>52743</v>
      </c>
      <c r="G12472" s="3" t="s">
        <v>52744</v>
      </c>
      <c r="H12472" s="3" t="s">
        <v>52745</v>
      </c>
    </row>
    <row r="12473" spans="1:8" x14ac:dyDescent="0.35">
      <c r="A12473" s="4">
        <v>43347</v>
      </c>
      <c r="B12473" s="1">
        <v>45285</v>
      </c>
      <c r="C12473" s="2">
        <v>0.40207175925925925</v>
      </c>
      <c r="D12473" s="3" t="s">
        <v>27530</v>
      </c>
      <c r="E12473" s="3" t="s">
        <v>15194</v>
      </c>
      <c r="F12473" s="3" t="s">
        <v>12830</v>
      </c>
      <c r="G12473" s="3" t="s">
        <v>15194</v>
      </c>
      <c r="H12473" s="3" t="s">
        <v>13626</v>
      </c>
    </row>
    <row r="12474" spans="1:8" ht="188.5" x14ac:dyDescent="0.35">
      <c r="A12474" s="4">
        <v>55645</v>
      </c>
      <c r="B12474" s="1">
        <v>45285</v>
      </c>
      <c r="C12474" s="2">
        <v>0.40387731481481487</v>
      </c>
      <c r="D12474" s="3" t="s">
        <v>52747</v>
      </c>
      <c r="E12474" s="3" t="s">
        <v>12058</v>
      </c>
      <c r="F12474" s="3" t="s">
        <v>52748</v>
      </c>
      <c r="G12474" s="3" t="s">
        <v>12418</v>
      </c>
      <c r="H12474" s="3" t="s">
        <v>52749</v>
      </c>
    </row>
    <row r="12475" spans="1:8" ht="58" x14ac:dyDescent="0.35">
      <c r="A12475" s="4">
        <v>50141</v>
      </c>
      <c r="B12475" s="1">
        <v>45285</v>
      </c>
      <c r="C12475" s="2">
        <v>0.40435185185185185</v>
      </c>
      <c r="D12475" s="3" t="s">
        <v>985</v>
      </c>
      <c r="E12475" s="3" t="s">
        <v>52753</v>
      </c>
      <c r="F12475" s="3" t="s">
        <v>52750</v>
      </c>
      <c r="G12475" s="3" t="s">
        <v>52751</v>
      </c>
      <c r="H12475" s="3" t="s">
        <v>52752</v>
      </c>
    </row>
    <row r="12476" spans="1:8" ht="29" x14ac:dyDescent="0.35">
      <c r="A12476" s="4">
        <v>27917</v>
      </c>
      <c r="B12476" s="1">
        <v>45285</v>
      </c>
      <c r="C12476" s="2">
        <v>0.40695601851851854</v>
      </c>
      <c r="D12476" s="3" t="s">
        <v>1436</v>
      </c>
      <c r="E12476" s="3" t="s">
        <v>52754</v>
      </c>
      <c r="F12476" s="3" t="s">
        <v>12739</v>
      </c>
      <c r="G12476" s="3" t="s">
        <v>52754</v>
      </c>
      <c r="H12476" s="3" t="s">
        <v>52755</v>
      </c>
    </row>
    <row r="12477" spans="1:8" ht="58" x14ac:dyDescent="0.35">
      <c r="A12477" s="4">
        <v>37726</v>
      </c>
      <c r="B12477" s="1">
        <v>45285</v>
      </c>
      <c r="C12477" s="2">
        <v>0.40781249999999997</v>
      </c>
      <c r="D12477" s="3" t="s">
        <v>10914</v>
      </c>
      <c r="E12477" s="3" t="s">
        <v>52758</v>
      </c>
      <c r="F12477" s="3" t="s">
        <v>1973</v>
      </c>
      <c r="G12477" s="3" t="s">
        <v>52756</v>
      </c>
      <c r="H12477" s="3" t="s">
        <v>52757</v>
      </c>
    </row>
    <row r="12478" spans="1:8" x14ac:dyDescent="0.35">
      <c r="A12478" s="4">
        <v>46569</v>
      </c>
      <c r="B12478" s="1">
        <v>45285</v>
      </c>
      <c r="C12478" s="2">
        <v>0.40877314814814819</v>
      </c>
      <c r="D12478" s="3" t="s">
        <v>12868</v>
      </c>
      <c r="E12478" s="3" t="s">
        <v>52760</v>
      </c>
      <c r="F12478" s="3" t="s">
        <v>52759</v>
      </c>
      <c r="G12478" s="3" t="s">
        <v>52760</v>
      </c>
      <c r="H12478" s="3" t="s">
        <v>25554</v>
      </c>
    </row>
    <row r="12479" spans="1:8" ht="29" x14ac:dyDescent="0.35">
      <c r="A12479" s="4">
        <v>149866</v>
      </c>
      <c r="B12479" s="1">
        <v>45285</v>
      </c>
      <c r="C12479" s="2">
        <v>0.4102662037037037</v>
      </c>
      <c r="D12479" s="3" t="s">
        <v>52761</v>
      </c>
      <c r="E12479" s="3" t="s">
        <v>52765</v>
      </c>
      <c r="F12479" s="3" t="s">
        <v>52762</v>
      </c>
      <c r="G12479" s="3" t="s">
        <v>52763</v>
      </c>
      <c r="H12479" s="3" t="s">
        <v>52764</v>
      </c>
    </row>
    <row r="12480" spans="1:8" ht="58" x14ac:dyDescent="0.35">
      <c r="A12480" s="4">
        <v>181069</v>
      </c>
      <c r="B12480" s="1">
        <v>45285</v>
      </c>
      <c r="C12480" s="2">
        <v>0.41099537037037037</v>
      </c>
      <c r="D12480" s="3" t="s">
        <v>985</v>
      </c>
      <c r="E12480" s="3" t="s">
        <v>52768</v>
      </c>
      <c r="F12480" s="3" t="s">
        <v>52766</v>
      </c>
      <c r="G12480" s="3" t="s">
        <v>52767</v>
      </c>
      <c r="H12480" s="3" t="s">
        <v>12253</v>
      </c>
    </row>
    <row r="12481" spans="1:8" ht="116" x14ac:dyDescent="0.35">
      <c r="A12481" s="4">
        <v>38394</v>
      </c>
      <c r="B12481" s="1">
        <v>45285</v>
      </c>
      <c r="C12481" s="2">
        <v>0.41202546296296294</v>
      </c>
      <c r="D12481" s="3" t="e">
        <f>- LOSS appetite</f>
        <v>#NAME?</v>
      </c>
      <c r="E12481" s="3" t="s">
        <v>52772</v>
      </c>
      <c r="F12481" s="3" t="s">
        <v>52769</v>
      </c>
      <c r="G12481" s="3" t="s">
        <v>52770</v>
      </c>
      <c r="H12481" s="3" t="s">
        <v>52771</v>
      </c>
    </row>
    <row r="12482" spans="1:8" ht="159.5" x14ac:dyDescent="0.35">
      <c r="A12482" s="4">
        <v>50587</v>
      </c>
      <c r="B12482" s="1">
        <v>45285</v>
      </c>
      <c r="C12482" s="2">
        <v>0.41298611111111111</v>
      </c>
      <c r="D12482" s="3" t="s">
        <v>52773</v>
      </c>
      <c r="E12482" s="3" t="s">
        <v>11379</v>
      </c>
      <c r="F12482" s="3" t="s">
        <v>52774</v>
      </c>
      <c r="G12482" s="3" t="s">
        <v>11990</v>
      </c>
      <c r="H12482" s="3" t="s">
        <v>52775</v>
      </c>
    </row>
    <row r="12483" spans="1:8" ht="101.5" x14ac:dyDescent="0.35">
      <c r="A12483" s="4">
        <v>147198</v>
      </c>
      <c r="B12483" s="1">
        <v>45285</v>
      </c>
      <c r="C12483" s="2">
        <v>0.41311342592592593</v>
      </c>
      <c r="D12483" s="3" t="s">
        <v>1436</v>
      </c>
      <c r="E12483" s="3" t="s">
        <v>28794</v>
      </c>
      <c r="F12483" s="3" t="s">
        <v>12279</v>
      </c>
      <c r="G12483" s="3" t="s">
        <v>28794</v>
      </c>
      <c r="H12483" s="3" t="s">
        <v>38911</v>
      </c>
    </row>
    <row r="12484" spans="1:8" ht="29" x14ac:dyDescent="0.35">
      <c r="A12484" s="4">
        <v>208783</v>
      </c>
      <c r="B12484" s="1">
        <v>45285</v>
      </c>
      <c r="C12484" s="2">
        <v>0.41490740740740745</v>
      </c>
      <c r="D12484" s="3" t="s">
        <v>15582</v>
      </c>
      <c r="E12484" s="3" t="s">
        <v>52779</v>
      </c>
      <c r="F12484" s="3" t="s">
        <v>52776</v>
      </c>
      <c r="G12484" s="3" t="s">
        <v>52777</v>
      </c>
      <c r="H12484" s="3" t="s">
        <v>52778</v>
      </c>
    </row>
    <row r="12485" spans="1:8" ht="43.5" x14ac:dyDescent="0.35">
      <c r="A12485" s="4">
        <v>140997</v>
      </c>
      <c r="B12485" s="1">
        <v>45285</v>
      </c>
      <c r="C12485" s="2">
        <v>0.41765046296296293</v>
      </c>
      <c r="D12485" s="3" t="s">
        <v>52780</v>
      </c>
      <c r="E12485" s="3" t="s">
        <v>52784</v>
      </c>
      <c r="F12485" s="3" t="s">
        <v>52781</v>
      </c>
      <c r="G12485" s="3" t="s">
        <v>52782</v>
      </c>
      <c r="H12485" s="3" t="s">
        <v>52783</v>
      </c>
    </row>
    <row r="12486" spans="1:8" ht="72.5" x14ac:dyDescent="0.35">
      <c r="A12486" s="4">
        <v>45699</v>
      </c>
      <c r="B12486" s="1">
        <v>45285</v>
      </c>
      <c r="C12486" s="2">
        <v>0.41788194444444443</v>
      </c>
      <c r="D12486" s="3" t="s">
        <v>167</v>
      </c>
      <c r="E12486" s="3" t="s">
        <v>27629</v>
      </c>
      <c r="F12486" s="3" t="s">
        <v>52785</v>
      </c>
      <c r="G12486" s="3" t="s">
        <v>52786</v>
      </c>
      <c r="H12486" s="3" t="s">
        <v>52787</v>
      </c>
    </row>
    <row r="12487" spans="1:8" ht="29" x14ac:dyDescent="0.35">
      <c r="A12487" s="4">
        <v>111698</v>
      </c>
      <c r="B12487" s="1">
        <v>45285</v>
      </c>
      <c r="C12487" s="2">
        <v>0.41969907407407409</v>
      </c>
      <c r="D12487" s="3" t="s">
        <v>1473</v>
      </c>
      <c r="E12487" s="3" t="s">
        <v>14722</v>
      </c>
      <c r="F12487" s="3" t="s">
        <v>10524</v>
      </c>
      <c r="G12487" s="3" t="s">
        <v>14722</v>
      </c>
      <c r="H12487" s="3" t="s">
        <v>51186</v>
      </c>
    </row>
    <row r="12488" spans="1:8" ht="29" x14ac:dyDescent="0.35">
      <c r="A12488" s="4">
        <v>175475</v>
      </c>
      <c r="B12488" s="1">
        <v>45285</v>
      </c>
      <c r="C12488" s="2">
        <v>0.42009259259259263</v>
      </c>
      <c r="D12488" s="3" t="s">
        <v>52788</v>
      </c>
      <c r="E12488" s="3" t="s">
        <v>29447</v>
      </c>
      <c r="F12488" s="3" t="s">
        <v>52789</v>
      </c>
      <c r="G12488" s="3" t="s">
        <v>52790</v>
      </c>
      <c r="H12488" s="3" t="s">
        <v>52791</v>
      </c>
    </row>
    <row r="12489" spans="1:8" ht="29" x14ac:dyDescent="0.35">
      <c r="A12489" s="4">
        <v>204037</v>
      </c>
      <c r="B12489" s="1">
        <v>45285</v>
      </c>
      <c r="C12489" s="2">
        <v>0.42067129629629635</v>
      </c>
      <c r="D12489" s="3" t="s">
        <v>985</v>
      </c>
      <c r="E12489" s="3" t="s">
        <v>27438</v>
      </c>
      <c r="F12489" s="3" t="s">
        <v>52792</v>
      </c>
      <c r="G12489" s="3" t="s">
        <v>52793</v>
      </c>
      <c r="H12489" s="3" t="s">
        <v>45190</v>
      </c>
    </row>
    <row r="12490" spans="1:8" x14ac:dyDescent="0.35">
      <c r="A12490" s="4">
        <v>203951</v>
      </c>
      <c r="B12490" s="1">
        <v>45285</v>
      </c>
      <c r="C12490" s="2">
        <v>0.4228703703703704</v>
      </c>
      <c r="D12490" s="3" t="s">
        <v>52794</v>
      </c>
      <c r="E12490" s="3" t="s">
        <v>52797</v>
      </c>
      <c r="F12490" s="3" t="s">
        <v>12780</v>
      </c>
      <c r="G12490" s="3" t="s">
        <v>52795</v>
      </c>
      <c r="H12490" s="3" t="s">
        <v>52796</v>
      </c>
    </row>
    <row r="12491" spans="1:8" ht="43.5" x14ac:dyDescent="0.35">
      <c r="A12491" s="4">
        <v>43318</v>
      </c>
      <c r="B12491" s="1">
        <v>45285</v>
      </c>
      <c r="C12491" s="2">
        <v>0.42342592592592593</v>
      </c>
      <c r="D12491" s="3" t="s">
        <v>11754</v>
      </c>
      <c r="E12491" s="3" t="s">
        <v>18174</v>
      </c>
      <c r="F12491" s="3" t="s">
        <v>52798</v>
      </c>
      <c r="G12491" s="3" t="s">
        <v>12294</v>
      </c>
      <c r="H12491" s="3" t="s">
        <v>52799</v>
      </c>
    </row>
    <row r="12492" spans="1:8" ht="58" x14ac:dyDescent="0.35">
      <c r="A12492" s="4">
        <v>61073</v>
      </c>
      <c r="B12492" s="1">
        <v>45285</v>
      </c>
      <c r="C12492" s="2">
        <v>0.42370370370370369</v>
      </c>
      <c r="D12492" s="3" t="s">
        <v>52800</v>
      </c>
      <c r="E12492" s="3" t="s">
        <v>15797</v>
      </c>
      <c r="F12492" s="3" t="s">
        <v>52801</v>
      </c>
      <c r="G12492" s="3" t="s">
        <v>52802</v>
      </c>
      <c r="H12492" s="3" t="s">
        <v>52803</v>
      </c>
    </row>
    <row r="12493" spans="1:8" ht="29" x14ac:dyDescent="0.35">
      <c r="A12493" s="4">
        <v>207791</v>
      </c>
      <c r="B12493" s="1">
        <v>45285</v>
      </c>
      <c r="C12493" s="2">
        <v>0.424837962962963</v>
      </c>
      <c r="D12493" s="3" t="s">
        <v>1436</v>
      </c>
      <c r="E12493" s="3" t="s">
        <v>52805</v>
      </c>
      <c r="F12493" s="3" t="s">
        <v>52804</v>
      </c>
      <c r="G12493" s="3" t="s">
        <v>52805</v>
      </c>
      <c r="H12493" s="3" t="s">
        <v>11503</v>
      </c>
    </row>
    <row r="12494" spans="1:8" ht="145" x14ac:dyDescent="0.35">
      <c r="A12494" s="4">
        <v>51388</v>
      </c>
      <c r="B12494" s="1">
        <v>45285</v>
      </c>
      <c r="C12494" s="2">
        <v>0.42686342592592591</v>
      </c>
      <c r="D12494" s="3" t="e">
        <f>- exertional dyspnea</f>
        <v>#NAME?</v>
      </c>
      <c r="E12494" s="3" t="s">
        <v>52809</v>
      </c>
      <c r="F12494" s="3" t="s">
        <v>52806</v>
      </c>
      <c r="G12494" s="3" t="s">
        <v>52807</v>
      </c>
      <c r="H12494" s="3" t="s">
        <v>52808</v>
      </c>
    </row>
    <row r="12495" spans="1:8" ht="43.5" x14ac:dyDescent="0.35">
      <c r="A12495" s="4">
        <v>65687</v>
      </c>
      <c r="B12495" s="1">
        <v>45285</v>
      </c>
      <c r="C12495" s="2">
        <v>0.42695601851851855</v>
      </c>
      <c r="D12495" s="3" t="s">
        <v>52810</v>
      </c>
      <c r="E12495" s="3" t="s">
        <v>38806</v>
      </c>
      <c r="F12495" s="3" t="s">
        <v>52811</v>
      </c>
      <c r="G12495" s="3" t="s">
        <v>52812</v>
      </c>
      <c r="H12495" s="3" t="s">
        <v>52813</v>
      </c>
    </row>
    <row r="12496" spans="1:8" ht="43.5" x14ac:dyDescent="0.35">
      <c r="A12496" s="4">
        <v>65687</v>
      </c>
      <c r="B12496" s="1">
        <v>45285</v>
      </c>
      <c r="C12496" s="2">
        <v>0.42707175925925928</v>
      </c>
      <c r="D12496" s="3" t="s">
        <v>52810</v>
      </c>
      <c r="E12496" s="3" t="s">
        <v>38806</v>
      </c>
      <c r="F12496" s="3" t="s">
        <v>52811</v>
      </c>
      <c r="G12496" s="3" t="s">
        <v>52812</v>
      </c>
      <c r="H12496" s="3" t="s">
        <v>52813</v>
      </c>
    </row>
    <row r="12497" spans="1:8" ht="29" x14ac:dyDescent="0.35">
      <c r="A12497" s="4">
        <v>43855</v>
      </c>
      <c r="B12497" s="1">
        <v>45285</v>
      </c>
      <c r="C12497" s="2">
        <v>0.42850694444444448</v>
      </c>
      <c r="D12497" s="3" t="s">
        <v>985</v>
      </c>
      <c r="E12497" s="3" t="s">
        <v>291</v>
      </c>
      <c r="F12497" s="3" t="s">
        <v>52814</v>
      </c>
      <c r="G12497" s="3" t="s">
        <v>291</v>
      </c>
      <c r="H12497" s="3" t="s">
        <v>10489</v>
      </c>
    </row>
    <row r="12498" spans="1:8" ht="72.5" x14ac:dyDescent="0.35">
      <c r="A12498" s="4">
        <v>41376</v>
      </c>
      <c r="B12498" s="1">
        <v>45285</v>
      </c>
      <c r="C12498" s="2">
        <v>0.43042824074074071</v>
      </c>
      <c r="D12498" s="3" t="s">
        <v>52815</v>
      </c>
      <c r="E12498" s="3" t="s">
        <v>14339</v>
      </c>
      <c r="F12498" s="3" t="s">
        <v>1805</v>
      </c>
      <c r="G12498" s="3" t="s">
        <v>52816</v>
      </c>
      <c r="H12498" s="3" t="s">
        <v>52817</v>
      </c>
    </row>
    <row r="12499" spans="1:8" ht="43.5" x14ac:dyDescent="0.35">
      <c r="A12499" s="4">
        <v>52415</v>
      </c>
      <c r="B12499" s="1">
        <v>45285</v>
      </c>
      <c r="C12499" s="2">
        <v>0.43113425925925924</v>
      </c>
      <c r="D12499" s="3" t="s">
        <v>14237</v>
      </c>
      <c r="E12499" s="3" t="s">
        <v>14431</v>
      </c>
      <c r="F12499" s="3" t="s">
        <v>52818</v>
      </c>
      <c r="G12499" s="3" t="s">
        <v>14908</v>
      </c>
      <c r="H12499" s="3" t="s">
        <v>14653</v>
      </c>
    </row>
    <row r="12500" spans="1:8" ht="72.5" x14ac:dyDescent="0.35">
      <c r="A12500" s="4">
        <v>160570</v>
      </c>
      <c r="B12500" s="1">
        <v>45285</v>
      </c>
      <c r="C12500" s="2">
        <v>0.43287037037037041</v>
      </c>
      <c r="D12500" s="3" t="s">
        <v>52819</v>
      </c>
      <c r="E12500" s="3" t="s">
        <v>52822</v>
      </c>
      <c r="F12500" s="3" t="s">
        <v>52820</v>
      </c>
      <c r="G12500" s="3" t="s">
        <v>12381</v>
      </c>
      <c r="H12500" s="3" t="s">
        <v>52821</v>
      </c>
    </row>
    <row r="12501" spans="1:8" ht="43.5" x14ac:dyDescent="0.35">
      <c r="A12501" s="4">
        <v>171636</v>
      </c>
      <c r="B12501" s="1">
        <v>45285</v>
      </c>
      <c r="C12501" s="2">
        <v>0.4332523148148148</v>
      </c>
      <c r="D12501" s="3" t="s">
        <v>52823</v>
      </c>
      <c r="E12501" s="3" t="s">
        <v>52826</v>
      </c>
      <c r="F12501" s="3" t="s">
        <v>52824</v>
      </c>
      <c r="G12501" s="3" t="s">
        <v>14462</v>
      </c>
      <c r="H12501" s="3" t="s">
        <v>52825</v>
      </c>
    </row>
    <row r="12502" spans="1:8" ht="87" x14ac:dyDescent="0.35">
      <c r="A12502" s="4">
        <v>188089</v>
      </c>
      <c r="B12502" s="1">
        <v>45285</v>
      </c>
      <c r="C12502" s="2">
        <v>0.43481481481481482</v>
      </c>
      <c r="D12502" s="3" t="s">
        <v>1473</v>
      </c>
      <c r="E12502" s="3" t="s">
        <v>52827</v>
      </c>
      <c r="F12502" s="3" t="s">
        <v>10524</v>
      </c>
      <c r="G12502" s="3" t="s">
        <v>52827</v>
      </c>
      <c r="H12502" s="3" t="s">
        <v>51186</v>
      </c>
    </row>
    <row r="12503" spans="1:8" ht="29" x14ac:dyDescent="0.35">
      <c r="A12503" s="4">
        <v>42363</v>
      </c>
      <c r="B12503" s="1">
        <v>45285</v>
      </c>
      <c r="C12503" s="2">
        <v>0.43612268518518515</v>
      </c>
      <c r="D12503" s="3" t="s">
        <v>1436</v>
      </c>
      <c r="E12503" s="3" t="s">
        <v>26911</v>
      </c>
      <c r="F12503" s="3" t="s">
        <v>52828</v>
      </c>
      <c r="G12503" s="3" t="s">
        <v>52829</v>
      </c>
      <c r="H12503" s="3" t="s">
        <v>52830</v>
      </c>
    </row>
    <row r="12504" spans="1:8" ht="43.5" x14ac:dyDescent="0.35">
      <c r="A12504" s="4">
        <v>56811</v>
      </c>
      <c r="B12504" s="1">
        <v>45285</v>
      </c>
      <c r="C12504" s="2">
        <v>0.43663194444444442</v>
      </c>
      <c r="D12504" s="3" t="s">
        <v>52831</v>
      </c>
      <c r="E12504" s="3" t="s">
        <v>14787</v>
      </c>
      <c r="F12504" s="3" t="s">
        <v>12661</v>
      </c>
      <c r="G12504" s="3" t="s">
        <v>52832</v>
      </c>
      <c r="H12504" s="3" t="s">
        <v>52833</v>
      </c>
    </row>
    <row r="12505" spans="1:8" ht="29" x14ac:dyDescent="0.35">
      <c r="A12505" s="4">
        <v>27313</v>
      </c>
      <c r="B12505" s="1">
        <v>45285</v>
      </c>
      <c r="C12505" s="2">
        <v>0.43787037037037035</v>
      </c>
      <c r="D12505" s="3" t="s">
        <v>12670</v>
      </c>
      <c r="E12505" s="3" t="s">
        <v>13696</v>
      </c>
      <c r="F12505" s="3" t="s">
        <v>52834</v>
      </c>
      <c r="G12505" s="3" t="s">
        <v>12515</v>
      </c>
      <c r="H12505" s="3" t="s">
        <v>13709</v>
      </c>
    </row>
    <row r="12506" spans="1:8" ht="43.5" x14ac:dyDescent="0.35">
      <c r="A12506" s="4">
        <v>198472</v>
      </c>
      <c r="B12506" s="1">
        <v>45285</v>
      </c>
      <c r="C12506" s="2">
        <v>0.44015046296296295</v>
      </c>
      <c r="D12506" s="3" t="s">
        <v>52835</v>
      </c>
      <c r="E12506" s="3" t="s">
        <v>52839</v>
      </c>
      <c r="F12506" s="3" t="s">
        <v>52836</v>
      </c>
      <c r="G12506" s="3" t="s">
        <v>52837</v>
      </c>
      <c r="H12506" s="3" t="s">
        <v>52838</v>
      </c>
    </row>
    <row r="12507" spans="1:8" ht="29" x14ac:dyDescent="0.35">
      <c r="A12507" s="4">
        <v>196637</v>
      </c>
      <c r="B12507" s="1">
        <v>45285</v>
      </c>
      <c r="C12507" s="2">
        <v>0.44028935185185186</v>
      </c>
      <c r="D12507" s="3" t="s">
        <v>985</v>
      </c>
      <c r="E12507" s="3" t="s">
        <v>52841</v>
      </c>
      <c r="F12507" s="3" t="s">
        <v>52840</v>
      </c>
      <c r="G12507" s="3" t="s">
        <v>10879</v>
      </c>
      <c r="H12507" s="3" t="s">
        <v>11731</v>
      </c>
    </row>
    <row r="12508" spans="1:8" ht="72.5" x14ac:dyDescent="0.35">
      <c r="A12508" s="4">
        <v>43161</v>
      </c>
      <c r="B12508" s="1">
        <v>45285</v>
      </c>
      <c r="C12508" s="2">
        <v>0.44193287037037038</v>
      </c>
      <c r="D12508" s="3" t="s">
        <v>10339</v>
      </c>
      <c r="E12508" s="3" t="s">
        <v>52844</v>
      </c>
      <c r="F12508" s="3" t="s">
        <v>52842</v>
      </c>
      <c r="G12508" s="3" t="s">
        <v>10460</v>
      </c>
      <c r="H12508" s="3" t="s">
        <v>52843</v>
      </c>
    </row>
    <row r="12509" spans="1:8" ht="58" x14ac:dyDescent="0.35">
      <c r="A12509" s="4">
        <v>42572</v>
      </c>
      <c r="B12509" s="1">
        <v>45285</v>
      </c>
      <c r="C12509" s="2">
        <v>0.44275462962962964</v>
      </c>
      <c r="D12509" s="3" t="s">
        <v>52845</v>
      </c>
      <c r="E12509" s="3" t="s">
        <v>15940</v>
      </c>
      <c r="F12509" s="3" t="s">
        <v>52846</v>
      </c>
      <c r="G12509" s="3" t="s">
        <v>52847</v>
      </c>
      <c r="H12509" s="3" t="s">
        <v>52848</v>
      </c>
    </row>
    <row r="12510" spans="1:8" ht="29" x14ac:dyDescent="0.35">
      <c r="A12510" s="4">
        <v>43855</v>
      </c>
      <c r="B12510" s="1">
        <v>45285</v>
      </c>
      <c r="C12510" s="2">
        <v>0.44278935185185181</v>
      </c>
      <c r="D12510" s="3" t="s">
        <v>985</v>
      </c>
      <c r="E12510" s="3" t="s">
        <v>291</v>
      </c>
      <c r="F12510" s="3" t="s">
        <v>52849</v>
      </c>
      <c r="G12510" s="3" t="s">
        <v>291</v>
      </c>
      <c r="H12510" s="3" t="s">
        <v>10489</v>
      </c>
    </row>
    <row r="12511" spans="1:8" ht="58" x14ac:dyDescent="0.35">
      <c r="A12511" s="4">
        <v>33166</v>
      </c>
      <c r="B12511" s="1">
        <v>45285</v>
      </c>
      <c r="C12511" s="2">
        <v>0.44407407407407407</v>
      </c>
      <c r="D12511" s="3" t="s">
        <v>14894</v>
      </c>
      <c r="E12511" s="3" t="s">
        <v>15493</v>
      </c>
      <c r="F12511" s="3" t="s">
        <v>52850</v>
      </c>
      <c r="G12511" s="3" t="s">
        <v>12544</v>
      </c>
      <c r="H12511" s="3" t="s">
        <v>15610</v>
      </c>
    </row>
    <row r="12512" spans="1:8" ht="43.5" x14ac:dyDescent="0.35">
      <c r="A12512" s="4">
        <v>49457</v>
      </c>
      <c r="B12512" s="1">
        <v>45285</v>
      </c>
      <c r="C12512" s="2">
        <v>0.44700231481481478</v>
      </c>
      <c r="D12512" s="3" t="s">
        <v>52851</v>
      </c>
      <c r="E12512" s="3" t="s">
        <v>13152</v>
      </c>
      <c r="F12512" s="3" t="s">
        <v>52852</v>
      </c>
      <c r="G12512" s="3" t="s">
        <v>11855</v>
      </c>
      <c r="H12512" s="3" t="s">
        <v>52853</v>
      </c>
    </row>
    <row r="12513" spans="1:8" ht="29" x14ac:dyDescent="0.35">
      <c r="A12513" s="4">
        <v>47844</v>
      </c>
      <c r="B12513" s="1">
        <v>45285</v>
      </c>
      <c r="C12513" s="2">
        <v>0.44998842592592592</v>
      </c>
      <c r="D12513" s="3" t="s">
        <v>12060</v>
      </c>
      <c r="E12513" s="3" t="s">
        <v>32321</v>
      </c>
      <c r="F12513" s="3" t="s">
        <v>52854</v>
      </c>
      <c r="G12513" s="3" t="s">
        <v>12195</v>
      </c>
      <c r="H12513" s="3" t="s">
        <v>52855</v>
      </c>
    </row>
    <row r="12514" spans="1:8" ht="29" x14ac:dyDescent="0.35">
      <c r="A12514" s="4">
        <v>179669</v>
      </c>
      <c r="B12514" s="1">
        <v>45285</v>
      </c>
      <c r="C12514" s="2">
        <v>0.45050925925925928</v>
      </c>
      <c r="D12514" s="3" t="s">
        <v>824</v>
      </c>
      <c r="E12514" s="3" t="s">
        <v>44736</v>
      </c>
      <c r="F12514" s="3" t="s">
        <v>52856</v>
      </c>
      <c r="G12514" s="3" t="s">
        <v>52857</v>
      </c>
      <c r="H12514" s="3" t="s">
        <v>52858</v>
      </c>
    </row>
    <row r="12515" spans="1:8" ht="58" x14ac:dyDescent="0.35">
      <c r="A12515" s="4">
        <v>212042</v>
      </c>
      <c r="B12515" s="1">
        <v>45285</v>
      </c>
      <c r="C12515" s="2">
        <v>0.45244212962962965</v>
      </c>
      <c r="D12515" s="3" t="s">
        <v>52859</v>
      </c>
      <c r="E12515" s="3" t="s">
        <v>52863</v>
      </c>
      <c r="F12515" s="3" t="s">
        <v>52860</v>
      </c>
      <c r="G12515" s="3" t="s">
        <v>52861</v>
      </c>
      <c r="H12515" s="3" t="s">
        <v>52862</v>
      </c>
    </row>
    <row r="12516" spans="1:8" x14ac:dyDescent="0.35">
      <c r="A12516" s="4">
        <v>21057</v>
      </c>
      <c r="B12516" s="1">
        <v>45285</v>
      </c>
      <c r="C12516" s="2">
        <v>0.45406250000000004</v>
      </c>
      <c r="D12516" s="3" t="s">
        <v>52864</v>
      </c>
      <c r="E12516" s="3" t="s">
        <v>52866</v>
      </c>
      <c r="F12516" s="3" t="s">
        <v>52865</v>
      </c>
      <c r="G12516" s="3" t="s">
        <v>52866</v>
      </c>
      <c r="H12516" s="3" t="s">
        <v>52867</v>
      </c>
    </row>
    <row r="12517" spans="1:8" ht="58" x14ac:dyDescent="0.35">
      <c r="A12517" s="4">
        <v>212042</v>
      </c>
      <c r="B12517" s="1">
        <v>45285</v>
      </c>
      <c r="C12517" s="2">
        <v>0.45453703703703702</v>
      </c>
      <c r="D12517" s="3" t="s">
        <v>52859</v>
      </c>
      <c r="E12517" s="3" t="s">
        <v>52863</v>
      </c>
      <c r="F12517" s="3" t="s">
        <v>52868</v>
      </c>
      <c r="G12517" s="3" t="s">
        <v>52861</v>
      </c>
      <c r="H12517" s="3" t="s">
        <v>52862</v>
      </c>
    </row>
    <row r="12518" spans="1:8" x14ac:dyDescent="0.35">
      <c r="A12518" s="4">
        <v>21057</v>
      </c>
      <c r="B12518" s="1">
        <v>45285</v>
      </c>
      <c r="C12518" s="2">
        <v>0.45481481481481478</v>
      </c>
      <c r="D12518" s="3" t="s">
        <v>52864</v>
      </c>
      <c r="E12518" s="3" t="s">
        <v>52866</v>
      </c>
      <c r="F12518" s="3" t="s">
        <v>52865</v>
      </c>
      <c r="G12518" s="3" t="s">
        <v>52866</v>
      </c>
      <c r="H12518" s="3" t="s">
        <v>52867</v>
      </c>
    </row>
    <row r="12519" spans="1:8" ht="87" x14ac:dyDescent="0.35">
      <c r="A12519" s="4">
        <v>207703</v>
      </c>
      <c r="B12519" s="1">
        <v>45285</v>
      </c>
      <c r="C12519" s="2">
        <v>0.4560069444444444</v>
      </c>
      <c r="D12519" s="3" t="s">
        <v>1473</v>
      </c>
      <c r="E12519" s="3" t="s">
        <v>44356</v>
      </c>
      <c r="F12519" s="3" t="s">
        <v>10524</v>
      </c>
      <c r="G12519" s="3" t="s">
        <v>44356</v>
      </c>
      <c r="H12519" s="3" t="s">
        <v>51186</v>
      </c>
    </row>
    <row r="12520" spans="1:8" ht="188.5" x14ac:dyDescent="0.35">
      <c r="A12520" s="4">
        <v>172447</v>
      </c>
      <c r="B12520" s="1">
        <v>45285</v>
      </c>
      <c r="C12520" s="2">
        <v>0.45641203703703703</v>
      </c>
      <c r="D12520" s="3" t="s">
        <v>52869</v>
      </c>
      <c r="E12520" s="3" t="s">
        <v>11267</v>
      </c>
      <c r="F12520" s="3" t="s">
        <v>52870</v>
      </c>
      <c r="G12520" s="3" t="s">
        <v>52871</v>
      </c>
      <c r="H12520" s="3" t="s">
        <v>52872</v>
      </c>
    </row>
    <row r="12521" spans="1:8" ht="72.5" x14ac:dyDescent="0.35">
      <c r="A12521" s="4">
        <v>78524</v>
      </c>
      <c r="B12521" s="1">
        <v>45285</v>
      </c>
      <c r="C12521" s="2">
        <v>0.45677083333333335</v>
      </c>
      <c r="D12521" s="3" t="s">
        <v>14820</v>
      </c>
      <c r="E12521" s="3" t="s">
        <v>52874</v>
      </c>
      <c r="F12521" s="3" t="s">
        <v>52873</v>
      </c>
      <c r="G12521" s="3" t="s">
        <v>11891</v>
      </c>
      <c r="H12521" s="3" t="s">
        <v>23289</v>
      </c>
    </row>
    <row r="12522" spans="1:8" ht="58" x14ac:dyDescent="0.35">
      <c r="A12522" s="4">
        <v>95111</v>
      </c>
      <c r="B12522" s="1">
        <v>45285</v>
      </c>
      <c r="C12522" s="2">
        <v>0.45715277777777774</v>
      </c>
      <c r="D12522" s="3" t="s">
        <v>985</v>
      </c>
      <c r="E12522" s="3" t="s">
        <v>52876</v>
      </c>
      <c r="F12522" s="3" t="s">
        <v>52875</v>
      </c>
      <c r="G12522" s="3" t="s">
        <v>52876</v>
      </c>
      <c r="H12522" s="3" t="s">
        <v>52877</v>
      </c>
    </row>
    <row r="12523" spans="1:8" ht="58" x14ac:dyDescent="0.35">
      <c r="A12523" s="4">
        <v>80426</v>
      </c>
      <c r="B12523" s="1">
        <v>45285</v>
      </c>
      <c r="C12523" s="2">
        <v>0.45726851851851852</v>
      </c>
      <c r="D12523" s="3" t="s">
        <v>52878</v>
      </c>
      <c r="E12523" s="3" t="s">
        <v>18264</v>
      </c>
      <c r="F12523" s="3" t="s">
        <v>52879</v>
      </c>
      <c r="G12523" s="3" t="s">
        <v>14255</v>
      </c>
      <c r="H12523" s="3" t="s">
        <v>52880</v>
      </c>
    </row>
    <row r="12524" spans="1:8" ht="29" x14ac:dyDescent="0.35">
      <c r="A12524" s="4">
        <v>36670</v>
      </c>
      <c r="B12524" s="1">
        <v>45285</v>
      </c>
      <c r="C12524" s="2">
        <v>0.45728009259259261</v>
      </c>
      <c r="D12524" s="3" t="s">
        <v>52881</v>
      </c>
      <c r="E12524" s="3" t="s">
        <v>14972</v>
      </c>
      <c r="F12524" s="3" t="s">
        <v>52882</v>
      </c>
      <c r="G12524" s="3" t="s">
        <v>13617</v>
      </c>
      <c r="H12524" s="3" t="s">
        <v>29</v>
      </c>
    </row>
    <row r="12525" spans="1:8" ht="29" x14ac:dyDescent="0.35">
      <c r="A12525" s="4">
        <v>102074</v>
      </c>
      <c r="B12525" s="1">
        <v>45285</v>
      </c>
      <c r="C12525" s="2">
        <v>0.46336805555555555</v>
      </c>
      <c r="D12525" s="3" t="s">
        <v>12670</v>
      </c>
      <c r="E12525" s="3" t="s">
        <v>15221</v>
      </c>
      <c r="F12525" s="3" t="s">
        <v>52883</v>
      </c>
      <c r="G12525" s="3" t="s">
        <v>52884</v>
      </c>
      <c r="H12525" s="3" t="s">
        <v>13704</v>
      </c>
    </row>
    <row r="12526" spans="1:8" x14ac:dyDescent="0.35">
      <c r="A12526" s="4">
        <v>44883</v>
      </c>
      <c r="B12526" s="1">
        <v>45285</v>
      </c>
      <c r="C12526" s="2">
        <v>0.46990740740740744</v>
      </c>
      <c r="D12526" s="3" t="s">
        <v>1436</v>
      </c>
      <c r="E12526" s="3" t="s">
        <v>261</v>
      </c>
      <c r="F12526" s="3" t="s">
        <v>52885</v>
      </c>
      <c r="G12526" s="3" t="s">
        <v>52886</v>
      </c>
      <c r="H12526" s="3" t="s">
        <v>52887</v>
      </c>
    </row>
    <row r="12527" spans="1:8" ht="72.5" x14ac:dyDescent="0.35">
      <c r="A12527" s="4">
        <v>53412</v>
      </c>
      <c r="B12527" s="1">
        <v>45285</v>
      </c>
      <c r="C12527" s="2">
        <v>0.4720138888888889</v>
      </c>
      <c r="D12527" s="3" t="s">
        <v>52888</v>
      </c>
      <c r="E12527" s="3" t="s">
        <v>11176</v>
      </c>
      <c r="F12527" s="3" t="s">
        <v>52889</v>
      </c>
      <c r="G12527" s="3" t="s">
        <v>11732</v>
      </c>
      <c r="H12527" s="3" t="s">
        <v>52890</v>
      </c>
    </row>
    <row r="12528" spans="1:8" ht="29" x14ac:dyDescent="0.35">
      <c r="A12528" s="4">
        <v>212305</v>
      </c>
      <c r="B12528" s="1">
        <v>45285</v>
      </c>
      <c r="C12528" s="2">
        <v>0.47214120370370366</v>
      </c>
      <c r="D12528" s="3" t="s">
        <v>735</v>
      </c>
      <c r="E12528" s="3" t="s">
        <v>52891</v>
      </c>
      <c r="F12528" s="3" t="s">
        <v>12830</v>
      </c>
      <c r="G12528" s="3" t="s">
        <v>52891</v>
      </c>
      <c r="H12528" s="3" t="s">
        <v>52892</v>
      </c>
    </row>
    <row r="12529" spans="1:8" ht="29" x14ac:dyDescent="0.35">
      <c r="A12529" s="4">
        <v>7276</v>
      </c>
      <c r="B12529" s="1">
        <v>45285</v>
      </c>
      <c r="C12529" s="2">
        <v>0.47417824074074072</v>
      </c>
      <c r="D12529" s="3" t="s">
        <v>13130</v>
      </c>
      <c r="E12529" s="3" t="s">
        <v>36298</v>
      </c>
      <c r="F12529" s="3" t="s">
        <v>52893</v>
      </c>
      <c r="G12529" s="3" t="s">
        <v>13768</v>
      </c>
      <c r="H12529" s="3" t="s">
        <v>10279</v>
      </c>
    </row>
    <row r="12530" spans="1:8" ht="29" x14ac:dyDescent="0.35">
      <c r="A12530" s="4">
        <v>7276</v>
      </c>
      <c r="B12530" s="1">
        <v>45285</v>
      </c>
      <c r="C12530" s="2">
        <v>0.4742939814814815</v>
      </c>
      <c r="D12530" s="3" t="s">
        <v>13130</v>
      </c>
      <c r="E12530" s="3" t="s">
        <v>36298</v>
      </c>
      <c r="F12530" s="3" t="s">
        <v>52893</v>
      </c>
      <c r="G12530" s="3" t="s">
        <v>13768</v>
      </c>
      <c r="H12530" s="3" t="s">
        <v>10279</v>
      </c>
    </row>
    <row r="12531" spans="1:8" ht="43.5" x14ac:dyDescent="0.35">
      <c r="A12531" s="4">
        <v>52623</v>
      </c>
      <c r="B12531" s="1">
        <v>45285</v>
      </c>
      <c r="C12531" s="2">
        <v>0.47440972222222227</v>
      </c>
      <c r="D12531" s="3" t="s">
        <v>985</v>
      </c>
      <c r="E12531" s="3" t="s">
        <v>13849</v>
      </c>
      <c r="F12531" s="3" t="s">
        <v>52894</v>
      </c>
      <c r="G12531" s="3" t="s">
        <v>276</v>
      </c>
      <c r="H12531" s="3" t="s">
        <v>52895</v>
      </c>
    </row>
    <row r="12532" spans="1:8" ht="29" x14ac:dyDescent="0.35">
      <c r="A12532" s="4">
        <v>6059</v>
      </c>
      <c r="B12532" s="1">
        <v>45285</v>
      </c>
      <c r="C12532" s="2">
        <v>0.47449074074074077</v>
      </c>
      <c r="D12532" s="3" t="s">
        <v>1436</v>
      </c>
      <c r="E12532" s="3" t="s">
        <v>52898</v>
      </c>
      <c r="F12532" s="3" t="s">
        <v>52896</v>
      </c>
      <c r="G12532" s="3" t="s">
        <v>14099</v>
      </c>
      <c r="H12532" s="3" t="s">
        <v>52897</v>
      </c>
    </row>
    <row r="12533" spans="1:8" ht="29" x14ac:dyDescent="0.35">
      <c r="A12533" s="4">
        <v>6059</v>
      </c>
      <c r="B12533" s="1">
        <v>45285</v>
      </c>
      <c r="C12533" s="2">
        <v>0.47465277777777781</v>
      </c>
      <c r="D12533" s="3" t="s">
        <v>1436</v>
      </c>
      <c r="E12533" s="3" t="s">
        <v>52898</v>
      </c>
      <c r="F12533" s="3" t="s">
        <v>52896</v>
      </c>
      <c r="G12533" s="3" t="s">
        <v>14099</v>
      </c>
      <c r="H12533" s="3" t="s">
        <v>52897</v>
      </c>
    </row>
    <row r="12534" spans="1:8" ht="101.5" x14ac:dyDescent="0.35">
      <c r="A12534" s="4">
        <v>43340</v>
      </c>
      <c r="B12534" s="1">
        <v>45285</v>
      </c>
      <c r="C12534" s="2">
        <v>0.47614583333333332</v>
      </c>
      <c r="D12534" s="3" t="s">
        <v>52899</v>
      </c>
      <c r="E12534" s="3" t="s">
        <v>52903</v>
      </c>
      <c r="F12534" s="3" t="s">
        <v>52900</v>
      </c>
      <c r="G12534" s="3" t="s">
        <v>52901</v>
      </c>
      <c r="H12534" s="3" t="s">
        <v>52902</v>
      </c>
    </row>
    <row r="12535" spans="1:8" ht="72.5" x14ac:dyDescent="0.35">
      <c r="A12535" s="4">
        <v>42349</v>
      </c>
      <c r="B12535" s="1">
        <v>45285</v>
      </c>
      <c r="C12535" s="2">
        <v>0.48086805555555556</v>
      </c>
      <c r="D12535" s="3" t="s">
        <v>13800</v>
      </c>
      <c r="E12535" s="3" t="s">
        <v>52905</v>
      </c>
      <c r="F12535" s="3" t="s">
        <v>12739</v>
      </c>
      <c r="G12535" s="3" t="s">
        <v>52904</v>
      </c>
      <c r="H12535" s="3" t="s">
        <v>11731</v>
      </c>
    </row>
    <row r="12536" spans="1:8" ht="174" x14ac:dyDescent="0.35">
      <c r="A12536" s="4">
        <v>135910</v>
      </c>
      <c r="B12536" s="1">
        <v>45285</v>
      </c>
      <c r="C12536" s="2">
        <v>0.48116898148148146</v>
      </c>
      <c r="D12536" s="3" t="s">
        <v>52906</v>
      </c>
      <c r="E12536" s="3" t="s">
        <v>12040</v>
      </c>
      <c r="F12536" s="3" t="s">
        <v>52907</v>
      </c>
      <c r="G12536" s="3" t="s">
        <v>46290</v>
      </c>
      <c r="H12536" s="3" t="s">
        <v>52908</v>
      </c>
    </row>
    <row r="12537" spans="1:8" x14ac:dyDescent="0.35">
      <c r="A12537" s="4">
        <v>44088</v>
      </c>
      <c r="B12537" s="1">
        <v>45285</v>
      </c>
      <c r="C12537" s="2">
        <v>0.4835416666666667</v>
      </c>
      <c r="D12537" s="3" t="s">
        <v>12868</v>
      </c>
      <c r="E12537" s="3" t="s">
        <v>13258</v>
      </c>
      <c r="F12537" s="3" t="s">
        <v>12785</v>
      </c>
      <c r="G12537" s="3" t="s">
        <v>13258</v>
      </c>
      <c r="H12537" s="3" t="s">
        <v>13626</v>
      </c>
    </row>
    <row r="12538" spans="1:8" ht="29" x14ac:dyDescent="0.35">
      <c r="A12538" s="4">
        <v>44312</v>
      </c>
      <c r="B12538" s="1">
        <v>45285</v>
      </c>
      <c r="C12538" s="2">
        <v>0.4836226851851852</v>
      </c>
      <c r="D12538" s="3" t="s">
        <v>12669</v>
      </c>
      <c r="E12538" s="3" t="s">
        <v>52910</v>
      </c>
      <c r="F12538" s="3" t="s">
        <v>52909</v>
      </c>
      <c r="G12538" s="3" t="s">
        <v>12544</v>
      </c>
      <c r="H12538" s="3" t="s">
        <v>42075</v>
      </c>
    </row>
    <row r="12539" spans="1:8" ht="72.5" x14ac:dyDescent="0.35">
      <c r="A12539" s="4">
        <v>34144</v>
      </c>
      <c r="B12539" s="1">
        <v>45285</v>
      </c>
      <c r="C12539" s="2">
        <v>0.48751157407407408</v>
      </c>
      <c r="D12539" s="3" t="s">
        <v>52911</v>
      </c>
      <c r="E12539" s="3" t="s">
        <v>10869</v>
      </c>
      <c r="F12539" s="3" t="s">
        <v>52912</v>
      </c>
      <c r="G12539" s="3" t="s">
        <v>52913</v>
      </c>
      <c r="H12539" s="3" t="s">
        <v>52914</v>
      </c>
    </row>
    <row r="12540" spans="1:8" ht="43.5" x14ac:dyDescent="0.35">
      <c r="A12540" s="4">
        <v>47686</v>
      </c>
      <c r="B12540" s="1">
        <v>45285</v>
      </c>
      <c r="C12540" s="2">
        <v>0.49405092592592598</v>
      </c>
      <c r="D12540" s="3" t="s">
        <v>35943</v>
      </c>
      <c r="E12540" s="3" t="s">
        <v>52916</v>
      </c>
      <c r="F12540" s="3" t="s">
        <v>52915</v>
      </c>
      <c r="G12540" s="3" t="s">
        <v>11804</v>
      </c>
      <c r="H12540" s="3" t="s">
        <v>42075</v>
      </c>
    </row>
    <row r="12541" spans="1:8" ht="58" x14ac:dyDescent="0.35">
      <c r="A12541" s="4">
        <v>143994</v>
      </c>
      <c r="B12541" s="1">
        <v>45285</v>
      </c>
      <c r="C12541" s="2">
        <v>0.49421296296296297</v>
      </c>
      <c r="D12541" s="3" t="s">
        <v>52917</v>
      </c>
      <c r="E12541" s="3" t="s">
        <v>52920</v>
      </c>
      <c r="F12541" s="3" t="s">
        <v>52918</v>
      </c>
      <c r="G12541" s="3" t="s">
        <v>11732</v>
      </c>
      <c r="H12541" s="3" t="s">
        <v>52919</v>
      </c>
    </row>
    <row r="12542" spans="1:8" ht="43.5" x14ac:dyDescent="0.35">
      <c r="A12542" s="4">
        <v>47686</v>
      </c>
      <c r="B12542" s="1">
        <v>45285</v>
      </c>
      <c r="C12542" s="2">
        <v>0.49432870370370369</v>
      </c>
      <c r="D12542" s="3" t="s">
        <v>35943</v>
      </c>
      <c r="E12542" s="3" t="s">
        <v>52916</v>
      </c>
      <c r="F12542" s="3" t="s">
        <v>52915</v>
      </c>
      <c r="G12542" s="3" t="s">
        <v>11804</v>
      </c>
      <c r="H12542" s="3" t="s">
        <v>42075</v>
      </c>
    </row>
    <row r="12543" spans="1:8" ht="174" x14ac:dyDescent="0.35">
      <c r="A12543" s="4">
        <v>206842</v>
      </c>
      <c r="B12543" s="1">
        <v>45285</v>
      </c>
      <c r="C12543" s="2">
        <v>0.49516203703703704</v>
      </c>
      <c r="D12543" s="3" t="s">
        <v>1403</v>
      </c>
      <c r="E12543" s="3" t="s">
        <v>52924</v>
      </c>
      <c r="F12543" s="3" t="s">
        <v>52921</v>
      </c>
      <c r="G12543" s="3" t="s">
        <v>52922</v>
      </c>
      <c r="H12543" s="3" t="s">
        <v>52923</v>
      </c>
    </row>
    <row r="12544" spans="1:8" x14ac:dyDescent="0.35">
      <c r="A12544" s="4">
        <v>151602</v>
      </c>
      <c r="B12544" s="1">
        <v>45285</v>
      </c>
      <c r="C12544" s="2">
        <v>0.49718749999999995</v>
      </c>
      <c r="D12544" s="3" t="s">
        <v>1436</v>
      </c>
      <c r="E12544" s="3" t="s">
        <v>52926</v>
      </c>
      <c r="F12544" s="3" t="s">
        <v>52925</v>
      </c>
      <c r="G12544" s="3" t="s">
        <v>10779</v>
      </c>
      <c r="H12544" s="3" t="s">
        <v>10992</v>
      </c>
    </row>
    <row r="12545" spans="1:8" ht="29" x14ac:dyDescent="0.35">
      <c r="A12545" s="4">
        <v>38457</v>
      </c>
      <c r="B12545" s="1">
        <v>45285</v>
      </c>
      <c r="C12545" s="2">
        <v>0.50034722222222217</v>
      </c>
      <c r="D12545" s="3" t="s">
        <v>1436</v>
      </c>
      <c r="E12545" s="3" t="s">
        <v>40687</v>
      </c>
      <c r="F12545" s="3" t="s">
        <v>52927</v>
      </c>
      <c r="G12545" s="3" t="s">
        <v>52928</v>
      </c>
      <c r="H12545" s="3" t="s">
        <v>52929</v>
      </c>
    </row>
    <row r="12546" spans="1:8" ht="29" x14ac:dyDescent="0.35">
      <c r="A12546" s="4">
        <v>153057</v>
      </c>
      <c r="B12546" s="1">
        <v>45285</v>
      </c>
      <c r="C12546" s="2">
        <v>0.50322916666666673</v>
      </c>
      <c r="D12546" s="3" t="s">
        <v>11985</v>
      </c>
      <c r="E12546" s="3" t="s">
        <v>52932</v>
      </c>
      <c r="F12546" s="3" t="s">
        <v>52930</v>
      </c>
      <c r="G12546" s="3" t="s">
        <v>11799</v>
      </c>
      <c r="H12546" s="3" t="s">
        <v>52931</v>
      </c>
    </row>
    <row r="12547" spans="1:8" ht="43.5" x14ac:dyDescent="0.35">
      <c r="A12547" s="4">
        <v>6305</v>
      </c>
      <c r="B12547" s="1">
        <v>45285</v>
      </c>
      <c r="C12547" s="2">
        <v>0.50678240740740743</v>
      </c>
      <c r="D12547" s="3" t="s">
        <v>11985</v>
      </c>
      <c r="E12547" s="3" t="s">
        <v>52935</v>
      </c>
      <c r="F12547" s="3" t="s">
        <v>52933</v>
      </c>
      <c r="G12547" s="3" t="s">
        <v>15210</v>
      </c>
      <c r="H12547" s="3" t="s">
        <v>52934</v>
      </c>
    </row>
    <row r="12548" spans="1:8" ht="29" x14ac:dyDescent="0.35">
      <c r="A12548" s="4">
        <v>15344</v>
      </c>
      <c r="B12548" s="1">
        <v>45285</v>
      </c>
      <c r="C12548" s="2">
        <v>0.51077546296296295</v>
      </c>
      <c r="D12548" s="3" t="s">
        <v>1436</v>
      </c>
      <c r="E12548" s="3" t="s">
        <v>18353</v>
      </c>
      <c r="F12548" s="3" t="s">
        <v>52936</v>
      </c>
      <c r="G12548" s="3" t="s">
        <v>52937</v>
      </c>
      <c r="H12548" s="3" t="s">
        <v>52938</v>
      </c>
    </row>
    <row r="12549" spans="1:8" ht="29" x14ac:dyDescent="0.35">
      <c r="A12549" s="4">
        <v>32866</v>
      </c>
      <c r="B12549" s="1">
        <v>45285</v>
      </c>
      <c r="C12549" s="2">
        <v>0.51162037037037034</v>
      </c>
      <c r="D12549" s="3" t="s">
        <v>13130</v>
      </c>
      <c r="E12549" s="3" t="s">
        <v>12072</v>
      </c>
      <c r="F12549" s="3" t="s">
        <v>52939</v>
      </c>
      <c r="G12549" s="3" t="s">
        <v>12544</v>
      </c>
      <c r="H12549" s="3" t="s">
        <v>18090</v>
      </c>
    </row>
    <row r="12550" spans="1:8" x14ac:dyDescent="0.35">
      <c r="A12550" s="4">
        <v>36812</v>
      </c>
      <c r="B12550" s="1">
        <v>45285</v>
      </c>
      <c r="C12550" s="2">
        <v>0.51753472222222219</v>
      </c>
      <c r="D12550" s="3" t="s">
        <v>1436</v>
      </c>
      <c r="E12550" s="3" t="s">
        <v>14826</v>
      </c>
      <c r="F12550" s="3" t="s">
        <v>52940</v>
      </c>
      <c r="G12550" s="3" t="s">
        <v>14307</v>
      </c>
      <c r="H12550" s="3" t="s">
        <v>52941</v>
      </c>
    </row>
    <row r="12551" spans="1:8" x14ac:dyDescent="0.35">
      <c r="A12551" s="4">
        <v>45015</v>
      </c>
      <c r="B12551" s="1">
        <v>45285</v>
      </c>
      <c r="C12551" s="2">
        <v>0.51979166666666665</v>
      </c>
      <c r="D12551" s="3" t="s">
        <v>12780</v>
      </c>
      <c r="E12551" s="3" t="s">
        <v>2012</v>
      </c>
      <c r="F12551" s="3" t="s">
        <v>12751</v>
      </c>
      <c r="G12551" s="3" t="s">
        <v>12785</v>
      </c>
      <c r="H12551" s="3" t="s">
        <v>2012</v>
      </c>
    </row>
    <row r="12552" spans="1:8" ht="29" x14ac:dyDescent="0.35">
      <c r="A12552" s="4">
        <v>211715</v>
      </c>
      <c r="B12552" s="1">
        <v>45285</v>
      </c>
      <c r="C12552" s="2">
        <v>0.52049768518518513</v>
      </c>
      <c r="D12552" s="3" t="s">
        <v>52942</v>
      </c>
      <c r="E12552" s="3" t="s">
        <v>52943</v>
      </c>
      <c r="F12552" s="3" t="s">
        <v>12478</v>
      </c>
      <c r="G12552" s="3" t="s">
        <v>52943</v>
      </c>
      <c r="H12552" s="3" t="s">
        <v>52944</v>
      </c>
    </row>
    <row r="12553" spans="1:8" ht="72.5" x14ac:dyDescent="0.35">
      <c r="A12553" s="4">
        <v>167856</v>
      </c>
      <c r="B12553" s="1">
        <v>45285</v>
      </c>
      <c r="C12553" s="2">
        <v>0.52334490740740736</v>
      </c>
      <c r="D12553" s="3" t="s">
        <v>52945</v>
      </c>
      <c r="E12553" s="3" t="s">
        <v>52948</v>
      </c>
      <c r="F12553" s="3" t="s">
        <v>52946</v>
      </c>
      <c r="G12553" s="3" t="s">
        <v>52947</v>
      </c>
      <c r="H12553" s="3" t="s">
        <v>32524</v>
      </c>
    </row>
    <row r="12554" spans="1:8" ht="43.5" x14ac:dyDescent="0.35">
      <c r="A12554" s="4">
        <v>34417</v>
      </c>
      <c r="B12554" s="1">
        <v>45285</v>
      </c>
      <c r="C12554" s="2">
        <v>0.52370370370370367</v>
      </c>
      <c r="D12554" s="3" t="s">
        <v>14820</v>
      </c>
      <c r="E12554" s="3" t="s">
        <v>14444</v>
      </c>
      <c r="F12554" s="3" t="s">
        <v>52949</v>
      </c>
      <c r="G12554" s="3" t="s">
        <v>11825</v>
      </c>
      <c r="H12554" s="3" t="s">
        <v>23289</v>
      </c>
    </row>
    <row r="12555" spans="1:8" ht="43.5" x14ac:dyDescent="0.35">
      <c r="A12555" s="4">
        <v>36849</v>
      </c>
      <c r="B12555" s="1">
        <v>45285</v>
      </c>
      <c r="C12555" s="2">
        <v>0.52545138888888887</v>
      </c>
      <c r="D12555" s="3" t="s">
        <v>1436</v>
      </c>
      <c r="E12555" s="3" t="s">
        <v>14437</v>
      </c>
      <c r="F12555" s="3" t="s">
        <v>52950</v>
      </c>
      <c r="G12555" s="3" t="s">
        <v>52951</v>
      </c>
      <c r="H12555" s="3" t="s">
        <v>47890</v>
      </c>
    </row>
    <row r="12556" spans="1:8" ht="29" x14ac:dyDescent="0.35">
      <c r="A12556" s="4">
        <v>108769</v>
      </c>
      <c r="B12556" s="1">
        <v>45285</v>
      </c>
      <c r="C12556" s="2">
        <v>0.52579861111111115</v>
      </c>
      <c r="D12556" s="3" t="s">
        <v>52952</v>
      </c>
      <c r="E12556" s="3" t="s">
        <v>15526</v>
      </c>
      <c r="F12556" s="3" t="s">
        <v>52953</v>
      </c>
      <c r="G12556" s="3" t="s">
        <v>11707</v>
      </c>
      <c r="H12556" s="3" t="s">
        <v>52954</v>
      </c>
    </row>
    <row r="12557" spans="1:8" ht="72.5" x14ac:dyDescent="0.35">
      <c r="A12557" s="4">
        <v>168607</v>
      </c>
      <c r="B12557" s="1">
        <v>45285</v>
      </c>
      <c r="C12557" s="2">
        <v>0.52692129629629625</v>
      </c>
      <c r="D12557" s="3" t="s">
        <v>12670</v>
      </c>
      <c r="E12557" s="3" t="s">
        <v>28111</v>
      </c>
      <c r="F12557" s="3" t="s">
        <v>52955</v>
      </c>
      <c r="G12557" s="3" t="s">
        <v>11772</v>
      </c>
      <c r="H12557" s="3" t="s">
        <v>42021</v>
      </c>
    </row>
    <row r="12558" spans="1:8" ht="130.5" x14ac:dyDescent="0.35">
      <c r="A12558" s="4">
        <v>211149</v>
      </c>
      <c r="B12558" s="1">
        <v>45285</v>
      </c>
      <c r="C12558" s="2">
        <v>0.5308680555555555</v>
      </c>
      <c r="D12558" s="3" t="s">
        <v>52956</v>
      </c>
      <c r="E12558" s="3" t="s">
        <v>52960</v>
      </c>
      <c r="F12558" s="3" t="s">
        <v>52957</v>
      </c>
      <c r="G12558" s="3" t="s">
        <v>52958</v>
      </c>
      <c r="H12558" s="3" t="s">
        <v>52959</v>
      </c>
    </row>
    <row r="12559" spans="1:8" x14ac:dyDescent="0.35">
      <c r="A12559" s="4">
        <v>5527</v>
      </c>
      <c r="B12559" s="1">
        <v>45285</v>
      </c>
      <c r="C12559" s="2">
        <v>0.53363425925925922</v>
      </c>
      <c r="D12559" s="3" t="s">
        <v>12868</v>
      </c>
      <c r="E12559" s="3" t="s">
        <v>10535</v>
      </c>
      <c r="F12559" s="3" t="s">
        <v>12780</v>
      </c>
      <c r="G12559" s="3" t="s">
        <v>10535</v>
      </c>
      <c r="H12559" s="3" t="s">
        <v>13626</v>
      </c>
    </row>
    <row r="12560" spans="1:8" ht="29" x14ac:dyDescent="0.35">
      <c r="A12560" s="4">
        <v>42115</v>
      </c>
      <c r="B12560" s="1">
        <v>45285</v>
      </c>
      <c r="C12560" s="2">
        <v>0.53565972222222225</v>
      </c>
      <c r="D12560" s="3" t="s">
        <v>52961</v>
      </c>
      <c r="E12560" s="3" t="s">
        <v>52963</v>
      </c>
      <c r="F12560" s="3" t="s">
        <v>52962</v>
      </c>
      <c r="G12560" s="3" t="s">
        <v>52963</v>
      </c>
      <c r="H12560" s="3" t="s">
        <v>52963</v>
      </c>
    </row>
    <row r="12561" spans="1:8" x14ac:dyDescent="0.35">
      <c r="A12561" s="4">
        <v>184240</v>
      </c>
      <c r="B12561" s="1">
        <v>45285</v>
      </c>
      <c r="C12561" s="2">
        <v>0.54028935185185178</v>
      </c>
      <c r="D12561" s="3" t="s">
        <v>1436</v>
      </c>
      <c r="E12561" s="3" t="s">
        <v>52965</v>
      </c>
      <c r="F12561" s="3" t="s">
        <v>52964</v>
      </c>
      <c r="G12561" s="3" t="s">
        <v>52965</v>
      </c>
      <c r="H12561" s="3" t="s">
        <v>11731</v>
      </c>
    </row>
    <row r="12562" spans="1:8" x14ac:dyDescent="0.35">
      <c r="A12562" s="4">
        <v>32882</v>
      </c>
      <c r="B12562" s="1">
        <v>45285</v>
      </c>
      <c r="C12562" s="2">
        <v>0.54325231481481484</v>
      </c>
      <c r="D12562" s="3" t="s">
        <v>1436</v>
      </c>
      <c r="E12562" s="3" t="s">
        <v>43853</v>
      </c>
      <c r="F12562" s="3" t="s">
        <v>52966</v>
      </c>
      <c r="G12562" s="3" t="s">
        <v>10456</v>
      </c>
      <c r="H12562" s="3" t="s">
        <v>11731</v>
      </c>
    </row>
    <row r="12563" spans="1:8" ht="43.5" x14ac:dyDescent="0.35">
      <c r="A12563" s="4">
        <v>145059</v>
      </c>
      <c r="B12563" s="1">
        <v>45285</v>
      </c>
      <c r="C12563" s="2">
        <v>0.55061342592592599</v>
      </c>
      <c r="D12563" s="3" t="s">
        <v>13410</v>
      </c>
      <c r="E12563" s="3" t="s">
        <v>52968</v>
      </c>
      <c r="F12563" s="3" t="s">
        <v>52967</v>
      </c>
      <c r="G12563" s="3" t="s">
        <v>11890</v>
      </c>
      <c r="H12563" s="3" t="s">
        <v>36074</v>
      </c>
    </row>
    <row r="12564" spans="1:8" ht="72.5" x14ac:dyDescent="0.35">
      <c r="A12564" s="4">
        <v>172458</v>
      </c>
      <c r="B12564" s="1">
        <v>45285</v>
      </c>
      <c r="C12564" s="2">
        <v>0.58099537037037041</v>
      </c>
      <c r="D12564" s="3" t="s">
        <v>167</v>
      </c>
      <c r="E12564" s="3" t="s">
        <v>52971</v>
      </c>
      <c r="F12564" s="3" t="s">
        <v>52969</v>
      </c>
      <c r="G12564" s="3" t="s">
        <v>10433</v>
      </c>
      <c r="H12564" s="3" t="s">
        <v>52970</v>
      </c>
    </row>
    <row r="12565" spans="1:8" ht="58" x14ac:dyDescent="0.35">
      <c r="A12565" s="4">
        <v>67159</v>
      </c>
      <c r="B12565" s="1">
        <v>45285</v>
      </c>
      <c r="C12565" s="2">
        <v>0.58581018518518524</v>
      </c>
      <c r="D12565" s="3" t="s">
        <v>167</v>
      </c>
      <c r="E12565" s="3" t="s">
        <v>52973</v>
      </c>
      <c r="F12565" s="3" t="s">
        <v>52972</v>
      </c>
      <c r="G12565" s="3" t="s">
        <v>52973</v>
      </c>
      <c r="H12565" s="3" t="s">
        <v>52974</v>
      </c>
    </row>
    <row r="12566" spans="1:8" ht="43.5" x14ac:dyDescent="0.35">
      <c r="A12566" s="4">
        <v>165153</v>
      </c>
      <c r="B12566" s="1">
        <v>45285</v>
      </c>
      <c r="C12566" s="2">
        <v>0.59365740740740736</v>
      </c>
      <c r="D12566" s="3" t="s">
        <v>1473</v>
      </c>
      <c r="E12566" s="3" t="s">
        <v>52975</v>
      </c>
      <c r="F12566" s="3" t="s">
        <v>10524</v>
      </c>
      <c r="G12566" s="3" t="s">
        <v>52975</v>
      </c>
      <c r="H12566" s="3" t="s">
        <v>38911</v>
      </c>
    </row>
    <row r="12567" spans="1:8" ht="58" x14ac:dyDescent="0.35">
      <c r="A12567" s="4">
        <v>164244</v>
      </c>
      <c r="B12567" s="1">
        <v>45285</v>
      </c>
      <c r="C12567" s="2">
        <v>0.59521990740740738</v>
      </c>
      <c r="D12567" s="3" t="e">
        <f>-complains about insomnia, agitation,intermittent Global Type OF headache  and easy fatigability</f>
        <v>#NAME?</v>
      </c>
      <c r="E12567" s="3" t="s">
        <v>52978</v>
      </c>
      <c r="F12567" s="3" t="s">
        <v>52976</v>
      </c>
      <c r="G12567" s="3" t="s">
        <v>24031</v>
      </c>
      <c r="H12567" s="3" t="s">
        <v>52977</v>
      </c>
    </row>
    <row r="12568" spans="1:8" ht="58" x14ac:dyDescent="0.35">
      <c r="A12568" s="4">
        <v>182482</v>
      </c>
      <c r="B12568" s="1">
        <v>45285</v>
      </c>
      <c r="C12568" s="2">
        <v>0.59623842592592591</v>
      </c>
      <c r="D12568" s="3" t="s">
        <v>52979</v>
      </c>
      <c r="E12568" s="3" t="s">
        <v>52982</v>
      </c>
      <c r="F12568" s="3" t="s">
        <v>52980</v>
      </c>
      <c r="G12568" s="3" t="s">
        <v>52981</v>
      </c>
      <c r="H12568" s="3" t="s">
        <v>29</v>
      </c>
    </row>
    <row r="12569" spans="1:8" ht="43.5" x14ac:dyDescent="0.35">
      <c r="A12569" s="4">
        <v>211654</v>
      </c>
      <c r="B12569" s="1">
        <v>45285</v>
      </c>
      <c r="C12569" s="2">
        <v>0.59876157407407404</v>
      </c>
      <c r="D12569" s="3" t="s">
        <v>12004</v>
      </c>
      <c r="E12569" s="3" t="s">
        <v>52985</v>
      </c>
      <c r="F12569" s="3" t="s">
        <v>52983</v>
      </c>
      <c r="G12569" s="3" t="s">
        <v>52984</v>
      </c>
      <c r="H12569" s="3" t="s">
        <v>10298</v>
      </c>
    </row>
    <row r="12570" spans="1:8" ht="130.5" x14ac:dyDescent="0.35">
      <c r="A12570" s="4">
        <v>208336</v>
      </c>
      <c r="B12570" s="1">
        <v>45285</v>
      </c>
      <c r="C12570" s="2">
        <v>0.59879629629629627</v>
      </c>
      <c r="D12570" s="3" t="s">
        <v>167</v>
      </c>
      <c r="E12570" s="3" t="s">
        <v>52988</v>
      </c>
      <c r="F12570" s="3" t="s">
        <v>10390</v>
      </c>
      <c r="G12570" s="3" t="s">
        <v>52986</v>
      </c>
      <c r="H12570" s="3" t="s">
        <v>52987</v>
      </c>
    </row>
    <row r="12571" spans="1:8" ht="29" x14ac:dyDescent="0.35">
      <c r="A12571" s="4">
        <v>116332</v>
      </c>
      <c r="B12571" s="1">
        <v>45285</v>
      </c>
      <c r="C12571" s="2">
        <v>0.60672453703703699</v>
      </c>
      <c r="D12571" s="3" t="s">
        <v>52989</v>
      </c>
      <c r="E12571" s="3" t="s">
        <v>52991</v>
      </c>
      <c r="F12571" s="3" t="s">
        <v>52990</v>
      </c>
      <c r="G12571" s="3" t="s">
        <v>52991</v>
      </c>
      <c r="H12571" s="3" t="s">
        <v>51422</v>
      </c>
    </row>
    <row r="12572" spans="1:8" ht="29" x14ac:dyDescent="0.35">
      <c r="A12572" s="4">
        <v>99856</v>
      </c>
      <c r="B12572" s="1">
        <v>45285</v>
      </c>
      <c r="C12572" s="2">
        <v>0.60896990740740742</v>
      </c>
      <c r="D12572" s="3" t="s">
        <v>10954</v>
      </c>
      <c r="E12572" s="3" t="s">
        <v>52993</v>
      </c>
      <c r="F12572" s="3" t="s">
        <v>52992</v>
      </c>
      <c r="G12572" s="3" t="s">
        <v>52993</v>
      </c>
      <c r="H12572" s="3" t="s">
        <v>52994</v>
      </c>
    </row>
    <row r="12573" spans="1:8" ht="29" x14ac:dyDescent="0.35">
      <c r="A12573" s="4">
        <v>41261</v>
      </c>
      <c r="B12573" s="1">
        <v>45285</v>
      </c>
      <c r="C12573" s="2">
        <v>0.61059027777777775</v>
      </c>
      <c r="D12573" s="3" t="s">
        <v>167</v>
      </c>
      <c r="E12573" s="3" t="s">
        <v>52996</v>
      </c>
      <c r="F12573" s="3" t="s">
        <v>52995</v>
      </c>
      <c r="G12573" s="3" t="s">
        <v>10433</v>
      </c>
      <c r="H12573" s="3" t="s">
        <v>12330</v>
      </c>
    </row>
    <row r="12574" spans="1:8" ht="43.5" x14ac:dyDescent="0.35">
      <c r="A12574" s="4">
        <v>22736</v>
      </c>
      <c r="B12574" s="1">
        <v>45285</v>
      </c>
      <c r="C12574" s="2">
        <v>0.61103009259259256</v>
      </c>
      <c r="D12574" s="3" t="s">
        <v>11985</v>
      </c>
      <c r="E12574" s="3" t="s">
        <v>52998</v>
      </c>
      <c r="F12574" s="3" t="s">
        <v>52997</v>
      </c>
      <c r="G12574" s="3" t="s">
        <v>11829</v>
      </c>
      <c r="H12574" s="3" t="s">
        <v>11064</v>
      </c>
    </row>
    <row r="12575" spans="1:8" ht="72.5" x14ac:dyDescent="0.35">
      <c r="A12575" s="4">
        <v>212071</v>
      </c>
      <c r="B12575" s="1">
        <v>45285</v>
      </c>
      <c r="C12575" s="2">
        <v>0.61219907407407403</v>
      </c>
      <c r="D12575" s="3" t="s">
        <v>52999</v>
      </c>
      <c r="E12575" s="3" t="s">
        <v>53002</v>
      </c>
      <c r="F12575" s="3" t="s">
        <v>53000</v>
      </c>
      <c r="G12575" s="3" t="s">
        <v>12344</v>
      </c>
      <c r="H12575" s="3" t="s">
        <v>53001</v>
      </c>
    </row>
    <row r="12576" spans="1:8" ht="72.5" x14ac:dyDescent="0.35">
      <c r="A12576" s="4">
        <v>42864</v>
      </c>
      <c r="B12576" s="1">
        <v>45285</v>
      </c>
      <c r="C12576" s="2">
        <v>0.61439814814814808</v>
      </c>
      <c r="D12576" s="3" t="s">
        <v>53003</v>
      </c>
      <c r="E12576" s="3" t="s">
        <v>53006</v>
      </c>
      <c r="F12576" s="3" t="s">
        <v>53004</v>
      </c>
      <c r="G12576" s="3" t="s">
        <v>104</v>
      </c>
      <c r="H12576" s="3" t="s">
        <v>53005</v>
      </c>
    </row>
    <row r="12577" spans="1:8" ht="29" x14ac:dyDescent="0.35">
      <c r="A12577" s="4">
        <v>112111</v>
      </c>
      <c r="B12577" s="1">
        <v>45285</v>
      </c>
      <c r="C12577" s="2">
        <v>0.6162037037037037</v>
      </c>
      <c r="D12577" s="3" t="s">
        <v>167</v>
      </c>
      <c r="E12577" s="3" t="s">
        <v>53010</v>
      </c>
      <c r="F12577" s="3" t="s">
        <v>53007</v>
      </c>
      <c r="G12577" s="3" t="s">
        <v>53008</v>
      </c>
      <c r="H12577" s="3" t="s">
        <v>53009</v>
      </c>
    </row>
    <row r="12578" spans="1:8" ht="43.5" x14ac:dyDescent="0.35">
      <c r="A12578" s="4">
        <v>170677</v>
      </c>
      <c r="B12578" s="1">
        <v>45285</v>
      </c>
      <c r="C12578" s="2">
        <v>0.6173495370370371</v>
      </c>
      <c r="D12578" s="3" t="s">
        <v>53011</v>
      </c>
      <c r="E12578" s="3" t="s">
        <v>53013</v>
      </c>
      <c r="F12578" s="3" t="s">
        <v>53012</v>
      </c>
      <c r="G12578" s="3" t="s">
        <v>53013</v>
      </c>
      <c r="H12578" s="3" t="s">
        <v>53014</v>
      </c>
    </row>
    <row r="12579" spans="1:8" ht="43.5" x14ac:dyDescent="0.35">
      <c r="A12579" s="4">
        <v>170397</v>
      </c>
      <c r="B12579" s="1">
        <v>45285</v>
      </c>
      <c r="C12579" s="2">
        <v>0.61771990740740745</v>
      </c>
      <c r="D12579" s="3" t="s">
        <v>1403</v>
      </c>
      <c r="E12579" s="3" t="s">
        <v>53018</v>
      </c>
      <c r="F12579" s="3" t="s">
        <v>53015</v>
      </c>
      <c r="G12579" s="3" t="s">
        <v>53016</v>
      </c>
      <c r="H12579" s="3" t="s">
        <v>53017</v>
      </c>
    </row>
    <row r="12580" spans="1:8" x14ac:dyDescent="0.35">
      <c r="A12580" s="4">
        <v>127212</v>
      </c>
      <c r="B12580" s="1">
        <v>45285</v>
      </c>
      <c r="C12580" s="2">
        <v>0.61927083333333333</v>
      </c>
      <c r="D12580" s="3" t="s">
        <v>1460</v>
      </c>
      <c r="E12580" s="3" t="s">
        <v>13248</v>
      </c>
      <c r="F12580" s="3" t="s">
        <v>1359</v>
      </c>
      <c r="G12580" s="3" t="s">
        <v>13248</v>
      </c>
      <c r="H12580" s="3" t="s">
        <v>51422</v>
      </c>
    </row>
    <row r="12581" spans="1:8" ht="29" x14ac:dyDescent="0.35">
      <c r="A12581" s="4">
        <v>47686</v>
      </c>
      <c r="B12581" s="1">
        <v>45285</v>
      </c>
      <c r="C12581" s="2">
        <v>0.62502314814814819</v>
      </c>
      <c r="D12581" s="3" t="s">
        <v>1482</v>
      </c>
      <c r="E12581" s="3" t="s">
        <v>1482</v>
      </c>
      <c r="F12581" s="3" t="s">
        <v>53019</v>
      </c>
      <c r="G12581" s="3" t="s">
        <v>1482</v>
      </c>
      <c r="H12581" s="3" t="s">
        <v>11780</v>
      </c>
    </row>
    <row r="12582" spans="1:8" ht="29" x14ac:dyDescent="0.35">
      <c r="A12582" s="4">
        <v>169346</v>
      </c>
      <c r="B12582" s="1">
        <v>45285</v>
      </c>
      <c r="C12582" s="2">
        <v>0.62534722222222217</v>
      </c>
      <c r="D12582" s="3" t="s">
        <v>167</v>
      </c>
      <c r="E12582" s="3" t="s">
        <v>53022</v>
      </c>
      <c r="F12582" s="3" t="s">
        <v>53020</v>
      </c>
      <c r="G12582" s="3" t="s">
        <v>12961</v>
      </c>
      <c r="H12582" s="3" t="s">
        <v>53021</v>
      </c>
    </row>
    <row r="12583" spans="1:8" ht="43.5" x14ac:dyDescent="0.35">
      <c r="A12583" s="4">
        <v>210929</v>
      </c>
      <c r="B12583" s="1">
        <v>45285</v>
      </c>
      <c r="C12583" s="2">
        <v>0.62540509259259258</v>
      </c>
      <c r="D12583" s="3" t="s">
        <v>53023</v>
      </c>
      <c r="E12583" s="3" t="s">
        <v>53026</v>
      </c>
      <c r="F12583" s="3" t="s">
        <v>48180</v>
      </c>
      <c r="G12583" s="3" t="s">
        <v>53024</v>
      </c>
      <c r="H12583" s="3" t="s">
        <v>53025</v>
      </c>
    </row>
    <row r="12584" spans="1:8" ht="43.5" x14ac:dyDescent="0.35">
      <c r="A12584" s="4">
        <v>209190</v>
      </c>
      <c r="B12584" s="1">
        <v>45285</v>
      </c>
      <c r="C12584" s="2">
        <v>0.62714120370370374</v>
      </c>
      <c r="D12584" s="3" t="e">
        <f>-complains about intermittent RUQ PAIN</f>
        <v>#NAME?</v>
      </c>
      <c r="E12584" s="3" t="s">
        <v>53029</v>
      </c>
      <c r="F12584" s="3" t="s">
        <v>53027</v>
      </c>
      <c r="G12584" s="3" t="s">
        <v>24031</v>
      </c>
      <c r="H12584" s="3" t="s">
        <v>53028</v>
      </c>
    </row>
    <row r="12585" spans="1:8" ht="58" x14ac:dyDescent="0.35">
      <c r="A12585" s="4">
        <v>114412</v>
      </c>
      <c r="B12585" s="1">
        <v>45285</v>
      </c>
      <c r="C12585" s="2">
        <v>0.62716435185185182</v>
      </c>
      <c r="D12585" s="3" t="s">
        <v>1403</v>
      </c>
      <c r="E12585" s="3" t="s">
        <v>53033</v>
      </c>
      <c r="F12585" s="3" t="s">
        <v>53030</v>
      </c>
      <c r="G12585" s="3" t="s">
        <v>53031</v>
      </c>
      <c r="H12585" s="3" t="s">
        <v>53032</v>
      </c>
    </row>
    <row r="12586" spans="1:8" ht="58" x14ac:dyDescent="0.35">
      <c r="A12586" s="4">
        <v>211779</v>
      </c>
      <c r="B12586" s="1">
        <v>45285</v>
      </c>
      <c r="C12586" s="2">
        <v>0.6277314814814815</v>
      </c>
      <c r="D12586" s="3" t="s">
        <v>53034</v>
      </c>
      <c r="E12586" s="3" t="s">
        <v>53037</v>
      </c>
      <c r="F12586" s="3" t="s">
        <v>53035</v>
      </c>
      <c r="G12586" s="3" t="s">
        <v>12518</v>
      </c>
      <c r="H12586" s="3" t="s">
        <v>53036</v>
      </c>
    </row>
    <row r="12587" spans="1:8" ht="43.5" x14ac:dyDescent="0.35">
      <c r="A12587" s="4">
        <v>25211</v>
      </c>
      <c r="B12587" s="1">
        <v>45285</v>
      </c>
      <c r="C12587" s="2">
        <v>0.63009259259259254</v>
      </c>
      <c r="D12587" s="3" t="s">
        <v>167</v>
      </c>
      <c r="E12587" s="3" t="s">
        <v>53040</v>
      </c>
      <c r="F12587" s="3" t="s">
        <v>53038</v>
      </c>
      <c r="G12587" s="3" t="s">
        <v>10436</v>
      </c>
      <c r="H12587" s="3" t="s">
        <v>53039</v>
      </c>
    </row>
    <row r="12588" spans="1:8" ht="72.5" x14ac:dyDescent="0.35">
      <c r="A12588" s="4">
        <v>113561</v>
      </c>
      <c r="B12588" s="1">
        <v>45285</v>
      </c>
      <c r="C12588" s="2">
        <v>0.63039351851851855</v>
      </c>
      <c r="D12588" s="3" t="s">
        <v>53041</v>
      </c>
      <c r="E12588" s="3" t="s">
        <v>53043</v>
      </c>
      <c r="F12588" s="3" t="s">
        <v>53042</v>
      </c>
      <c r="G12588" s="3" t="s">
        <v>53043</v>
      </c>
      <c r="H12588" s="3" t="s">
        <v>53044</v>
      </c>
    </row>
    <row r="12589" spans="1:8" ht="29" x14ac:dyDescent="0.35">
      <c r="A12589" s="4">
        <v>30361</v>
      </c>
      <c r="B12589" s="1">
        <v>45285</v>
      </c>
      <c r="C12589" s="2">
        <v>0.63384259259259257</v>
      </c>
      <c r="D12589" s="3" t="s">
        <v>1436</v>
      </c>
      <c r="E12589" s="3" t="s">
        <v>14442</v>
      </c>
      <c r="F12589" s="3" t="s">
        <v>53045</v>
      </c>
      <c r="G12589" s="3" t="s">
        <v>12527</v>
      </c>
      <c r="H12589" s="3" t="s">
        <v>53046</v>
      </c>
    </row>
    <row r="12590" spans="1:8" x14ac:dyDescent="0.35">
      <c r="A12590" s="4">
        <v>190759</v>
      </c>
      <c r="B12590" s="1">
        <v>45285</v>
      </c>
      <c r="C12590" s="2">
        <v>0.63466435185185188</v>
      </c>
      <c r="D12590" s="3" t="s">
        <v>1288</v>
      </c>
      <c r="E12590" s="3" t="s">
        <v>40738</v>
      </c>
      <c r="F12590" s="3" t="s">
        <v>53047</v>
      </c>
      <c r="G12590" s="3" t="s">
        <v>40738</v>
      </c>
      <c r="H12590" s="3" t="s">
        <v>53048</v>
      </c>
    </row>
    <row r="12591" spans="1:8" ht="101.5" x14ac:dyDescent="0.35">
      <c r="A12591" s="4">
        <v>201603</v>
      </c>
      <c r="B12591" s="1">
        <v>45285</v>
      </c>
      <c r="C12591" s="2">
        <v>0.63832175925925927</v>
      </c>
      <c r="D12591" s="3" t="s">
        <v>53050</v>
      </c>
      <c r="E12591" s="3" t="s">
        <v>53053</v>
      </c>
      <c r="F12591" s="3" t="s">
        <v>53051</v>
      </c>
      <c r="G12591" s="3" t="s">
        <v>24031</v>
      </c>
      <c r="H12591" s="3" t="s">
        <v>53052</v>
      </c>
    </row>
    <row r="12592" spans="1:8" x14ac:dyDescent="0.35">
      <c r="A12592" s="4">
        <v>34173</v>
      </c>
      <c r="B12592" s="1">
        <v>45285</v>
      </c>
      <c r="C12592" s="2">
        <v>0.63890046296296299</v>
      </c>
      <c r="D12592" s="3" t="s">
        <v>53054</v>
      </c>
      <c r="E12592" s="3" t="s">
        <v>53054</v>
      </c>
      <c r="F12592" s="3" t="s">
        <v>12111</v>
      </c>
      <c r="G12592" s="3" t="s">
        <v>53054</v>
      </c>
      <c r="H12592" s="3" t="s">
        <v>12090</v>
      </c>
    </row>
    <row r="12593" spans="1:8" ht="58" x14ac:dyDescent="0.35">
      <c r="A12593" s="4">
        <v>94966</v>
      </c>
      <c r="B12593" s="1">
        <v>45285</v>
      </c>
      <c r="C12593" s="2">
        <v>0.64017361111111104</v>
      </c>
      <c r="D12593" s="3" t="s">
        <v>167</v>
      </c>
      <c r="E12593" s="3" t="s">
        <v>53057</v>
      </c>
      <c r="F12593" s="3" t="s">
        <v>53055</v>
      </c>
      <c r="G12593" s="3" t="s">
        <v>53008</v>
      </c>
      <c r="H12593" s="3" t="s">
        <v>53056</v>
      </c>
    </row>
    <row r="12594" spans="1:8" ht="58" x14ac:dyDescent="0.35">
      <c r="A12594" s="4">
        <v>44930</v>
      </c>
      <c r="B12594" s="1">
        <v>45285</v>
      </c>
      <c r="C12594" s="2">
        <v>0.64364583333333336</v>
      </c>
      <c r="D12594" s="3" t="s">
        <v>11520</v>
      </c>
      <c r="E12594" s="3" t="s">
        <v>13523</v>
      </c>
      <c r="F12594" s="3" t="s">
        <v>53058</v>
      </c>
      <c r="G12594" s="3" t="s">
        <v>53059</v>
      </c>
      <c r="H12594" s="3" t="s">
        <v>53060</v>
      </c>
    </row>
    <row r="12595" spans="1:8" ht="43.5" x14ac:dyDescent="0.35">
      <c r="A12595" s="4">
        <v>185407</v>
      </c>
      <c r="B12595" s="1">
        <v>45285</v>
      </c>
      <c r="C12595" s="2">
        <v>0.64386574074074077</v>
      </c>
      <c r="D12595" s="3" t="s">
        <v>15582</v>
      </c>
      <c r="E12595" s="3" t="s">
        <v>46000</v>
      </c>
      <c r="F12595" s="3" t="s">
        <v>53061</v>
      </c>
      <c r="G12595" s="3" t="s">
        <v>102</v>
      </c>
      <c r="H12595" s="3" t="s">
        <v>29937</v>
      </c>
    </row>
    <row r="12596" spans="1:8" ht="58" x14ac:dyDescent="0.35">
      <c r="A12596" s="4">
        <v>210230</v>
      </c>
      <c r="B12596" s="1">
        <v>45285</v>
      </c>
      <c r="C12596" s="2">
        <v>0.64391203703703703</v>
      </c>
      <c r="D12596" s="3" t="s">
        <v>53062</v>
      </c>
      <c r="E12596" s="3" t="s">
        <v>53064</v>
      </c>
      <c r="F12596" s="3" t="s">
        <v>1863</v>
      </c>
      <c r="G12596" s="3" t="s">
        <v>12074</v>
      </c>
      <c r="H12596" s="3" t="s">
        <v>53063</v>
      </c>
    </row>
    <row r="12597" spans="1:8" x14ac:dyDescent="0.35">
      <c r="A12597" s="4">
        <v>197128</v>
      </c>
      <c r="B12597" s="1">
        <v>45285</v>
      </c>
      <c r="C12597" s="2">
        <v>0.64774305555555556</v>
      </c>
      <c r="D12597" s="3" t="s">
        <v>53065</v>
      </c>
      <c r="E12597" s="3" t="s">
        <v>53065</v>
      </c>
      <c r="F12597" s="3" t="s">
        <v>53066</v>
      </c>
      <c r="G12597" s="3" t="s">
        <v>53065</v>
      </c>
      <c r="H12597" s="3" t="s">
        <v>12032</v>
      </c>
    </row>
    <row r="12598" spans="1:8" ht="72.5" x14ac:dyDescent="0.35">
      <c r="A12598" s="4">
        <v>194833</v>
      </c>
      <c r="B12598" s="1">
        <v>45285</v>
      </c>
      <c r="C12598" s="2">
        <v>0.65228009259259256</v>
      </c>
      <c r="D12598" s="3" t="s">
        <v>53067</v>
      </c>
      <c r="E12598" s="3" t="s">
        <v>1138</v>
      </c>
      <c r="F12598" s="3" t="s">
        <v>1863</v>
      </c>
      <c r="G12598" s="3" t="s">
        <v>11798</v>
      </c>
      <c r="H12598" s="3" t="s">
        <v>97</v>
      </c>
    </row>
    <row r="12599" spans="1:8" ht="43.5" x14ac:dyDescent="0.35">
      <c r="A12599" s="4">
        <v>210836</v>
      </c>
      <c r="B12599" s="1">
        <v>45285</v>
      </c>
      <c r="C12599" s="2">
        <v>0.6524537037037037</v>
      </c>
      <c r="D12599" s="3" t="s">
        <v>11371</v>
      </c>
      <c r="E12599" s="3" t="s">
        <v>53071</v>
      </c>
      <c r="F12599" s="3" t="s">
        <v>53068</v>
      </c>
      <c r="G12599" s="3" t="s">
        <v>53069</v>
      </c>
      <c r="H12599" s="3" t="s">
        <v>53070</v>
      </c>
    </row>
    <row r="12600" spans="1:8" ht="43.5" x14ac:dyDescent="0.35">
      <c r="A12600" s="4">
        <v>210568</v>
      </c>
      <c r="B12600" s="1">
        <v>45285</v>
      </c>
      <c r="C12600" s="2">
        <v>0.65281250000000002</v>
      </c>
      <c r="D12600" s="3" t="s">
        <v>53072</v>
      </c>
      <c r="E12600" s="3" t="s">
        <v>53073</v>
      </c>
      <c r="F12600" s="3" t="s">
        <v>13986</v>
      </c>
      <c r="G12600" s="3" t="s">
        <v>53073</v>
      </c>
      <c r="H12600" s="3" t="s">
        <v>53074</v>
      </c>
    </row>
    <row r="12601" spans="1:8" ht="29" x14ac:dyDescent="0.35">
      <c r="A12601" s="4">
        <v>168689</v>
      </c>
      <c r="B12601" s="1">
        <v>45285</v>
      </c>
      <c r="C12601" s="2">
        <v>0.65449074074074076</v>
      </c>
      <c r="D12601" s="3" t="s">
        <v>53075</v>
      </c>
      <c r="E12601" s="3" t="s">
        <v>53077</v>
      </c>
      <c r="F12601" s="3" t="s">
        <v>53076</v>
      </c>
      <c r="G12601" s="3" t="s">
        <v>11799</v>
      </c>
      <c r="H12601" s="3" t="s">
        <v>29937</v>
      </c>
    </row>
    <row r="12602" spans="1:8" x14ac:dyDescent="0.35">
      <c r="A12602" s="4">
        <v>56867</v>
      </c>
      <c r="B12602" s="1">
        <v>45285</v>
      </c>
      <c r="C12602" s="2">
        <v>0.66012731481481479</v>
      </c>
      <c r="D12602" s="3" t="s">
        <v>53078</v>
      </c>
      <c r="E12602" s="3" t="s">
        <v>53078</v>
      </c>
      <c r="F12602" s="3" t="s">
        <v>53079</v>
      </c>
      <c r="G12602" s="3" t="s">
        <v>53078</v>
      </c>
      <c r="H12602" s="3" t="s">
        <v>53080</v>
      </c>
    </row>
    <row r="12603" spans="1:8" ht="43.5" x14ac:dyDescent="0.35">
      <c r="A12603" s="4">
        <v>82231</v>
      </c>
      <c r="B12603" s="1">
        <v>45285</v>
      </c>
      <c r="C12603" s="2">
        <v>0.66015046296296298</v>
      </c>
      <c r="D12603" s="3" t="s">
        <v>11985</v>
      </c>
      <c r="E12603" s="3" t="s">
        <v>53083</v>
      </c>
      <c r="F12603" s="3" t="s">
        <v>53081</v>
      </c>
      <c r="G12603" s="3" t="s">
        <v>10913</v>
      </c>
      <c r="H12603" s="3" t="s">
        <v>53082</v>
      </c>
    </row>
    <row r="12604" spans="1:8" ht="101.5" x14ac:dyDescent="0.35">
      <c r="A12604" s="4">
        <v>210468</v>
      </c>
      <c r="B12604" s="1">
        <v>45285</v>
      </c>
      <c r="C12604" s="2">
        <v>0.66111111111111109</v>
      </c>
      <c r="D12604" s="3" t="s">
        <v>53084</v>
      </c>
      <c r="E12604" s="3" t="s">
        <v>53087</v>
      </c>
      <c r="F12604" s="3" t="s">
        <v>53085</v>
      </c>
      <c r="G12604" s="3" t="s">
        <v>12619</v>
      </c>
      <c r="H12604" s="3" t="s">
        <v>53086</v>
      </c>
    </row>
    <row r="12605" spans="1:8" ht="43.5" x14ac:dyDescent="0.35">
      <c r="A12605" s="4">
        <v>207054</v>
      </c>
      <c r="B12605" s="1">
        <v>45285</v>
      </c>
      <c r="C12605" s="2">
        <v>0.66253472222222221</v>
      </c>
      <c r="D12605" s="3" t="s">
        <v>985</v>
      </c>
      <c r="E12605" s="3" t="s">
        <v>53089</v>
      </c>
      <c r="F12605" s="3" t="s">
        <v>53088</v>
      </c>
      <c r="G12605" s="3" t="s">
        <v>11829</v>
      </c>
      <c r="H12605" s="3" t="s">
        <v>682</v>
      </c>
    </row>
    <row r="12606" spans="1:8" x14ac:dyDescent="0.35">
      <c r="A12606" s="4">
        <v>199154</v>
      </c>
      <c r="B12606" s="1">
        <v>45285</v>
      </c>
      <c r="C12606" s="2">
        <v>0.66408564814814819</v>
      </c>
      <c r="D12606" s="3" t="s">
        <v>53090</v>
      </c>
      <c r="E12606" s="3" t="s">
        <v>53090</v>
      </c>
      <c r="F12606" s="3" t="s">
        <v>53091</v>
      </c>
      <c r="G12606" s="3" t="s">
        <v>53090</v>
      </c>
      <c r="H12606" s="3" t="s">
        <v>10071</v>
      </c>
    </row>
    <row r="12607" spans="1:8" ht="87" x14ac:dyDescent="0.35">
      <c r="A12607" s="4">
        <v>160068</v>
      </c>
      <c r="B12607" s="1">
        <v>45285</v>
      </c>
      <c r="C12607" s="2">
        <v>0.6648263888888889</v>
      </c>
      <c r="D12607" s="3" t="s">
        <v>53092</v>
      </c>
      <c r="E12607" s="3" t="s">
        <v>53095</v>
      </c>
      <c r="F12607" s="3" t="s">
        <v>53093</v>
      </c>
      <c r="G12607" s="3" t="s">
        <v>12074</v>
      </c>
      <c r="H12607" s="3" t="s">
        <v>53094</v>
      </c>
    </row>
    <row r="12608" spans="1:8" ht="29" x14ac:dyDescent="0.35">
      <c r="A12608" s="4">
        <v>81371</v>
      </c>
      <c r="B12608" s="1">
        <v>45285</v>
      </c>
      <c r="C12608" s="2">
        <v>0.66866898148148157</v>
      </c>
      <c r="D12608" s="3" t="s">
        <v>1288</v>
      </c>
      <c r="E12608" s="3" t="s">
        <v>15110</v>
      </c>
      <c r="F12608" s="3" t="s">
        <v>53096</v>
      </c>
      <c r="G12608" s="3" t="s">
        <v>15110</v>
      </c>
      <c r="H12608" s="3" t="s">
        <v>53097</v>
      </c>
    </row>
    <row r="12609" spans="1:8" ht="72.5" x14ac:dyDescent="0.35">
      <c r="A12609" s="4">
        <v>107083</v>
      </c>
      <c r="B12609" s="1">
        <v>45285</v>
      </c>
      <c r="C12609" s="2">
        <v>0.67340277777777768</v>
      </c>
      <c r="D12609" s="3" t="s">
        <v>12177</v>
      </c>
      <c r="E12609" s="3" t="s">
        <v>53101</v>
      </c>
      <c r="F12609" s="3" t="s">
        <v>53098</v>
      </c>
      <c r="G12609" s="3" t="s">
        <v>53099</v>
      </c>
      <c r="H12609" s="3" t="s">
        <v>53100</v>
      </c>
    </row>
    <row r="12610" spans="1:8" x14ac:dyDescent="0.35">
      <c r="A12610" s="4">
        <v>128950</v>
      </c>
      <c r="B12610" s="1">
        <v>45285</v>
      </c>
      <c r="C12610" s="2">
        <v>0.67903935185185194</v>
      </c>
      <c r="D12610" s="3" t="s">
        <v>1288</v>
      </c>
      <c r="E12610" s="3" t="s">
        <v>53103</v>
      </c>
      <c r="F12610" s="3" t="s">
        <v>53102</v>
      </c>
      <c r="G12610" s="3" t="s">
        <v>53103</v>
      </c>
      <c r="H12610" s="3" t="s">
        <v>53104</v>
      </c>
    </row>
    <row r="12611" spans="1:8" ht="29" x14ac:dyDescent="0.35">
      <c r="A12611" s="4">
        <v>162070</v>
      </c>
      <c r="B12611" s="1">
        <v>45285</v>
      </c>
      <c r="C12611" s="2">
        <v>0.68172453703703706</v>
      </c>
      <c r="D12611" s="3" t="s">
        <v>13010</v>
      </c>
      <c r="E12611" s="3" t="s">
        <v>53108</v>
      </c>
      <c r="F12611" s="3" t="s">
        <v>53105</v>
      </c>
      <c r="G12611" s="3" t="s">
        <v>53106</v>
      </c>
      <c r="H12611" s="3" t="s">
        <v>53107</v>
      </c>
    </row>
    <row r="12612" spans="1:8" ht="116" x14ac:dyDescent="0.35">
      <c r="A12612" s="4">
        <v>203602</v>
      </c>
      <c r="B12612" s="1">
        <v>45285</v>
      </c>
      <c r="C12612" s="2">
        <v>0.68812499999999999</v>
      </c>
      <c r="D12612" s="3" t="s">
        <v>53109</v>
      </c>
      <c r="E12612" s="3" t="s">
        <v>53113</v>
      </c>
      <c r="F12612" s="3" t="s">
        <v>53110</v>
      </c>
      <c r="G12612" s="3" t="s">
        <v>53111</v>
      </c>
      <c r="H12612" s="3" t="s">
        <v>53112</v>
      </c>
    </row>
    <row r="12613" spans="1:8" ht="43.5" x14ac:dyDescent="0.35">
      <c r="A12613" s="4">
        <v>90772</v>
      </c>
      <c r="B12613" s="1">
        <v>45285</v>
      </c>
      <c r="C12613" s="2">
        <v>0.69019675925925927</v>
      </c>
      <c r="D12613" s="3" t="s">
        <v>53114</v>
      </c>
      <c r="E12613" s="3" t="s">
        <v>53118</v>
      </c>
      <c r="F12613" s="3" t="s">
        <v>53115</v>
      </c>
      <c r="G12613" s="3" t="s">
        <v>53116</v>
      </c>
      <c r="H12613" s="3" t="s">
        <v>53117</v>
      </c>
    </row>
    <row r="12614" spans="1:8" ht="29" x14ac:dyDescent="0.35">
      <c r="A12614" s="4">
        <v>174824</v>
      </c>
      <c r="B12614" s="1">
        <v>45285</v>
      </c>
      <c r="C12614" s="2">
        <v>0.69148148148148147</v>
      </c>
      <c r="D12614" s="3" t="s">
        <v>985</v>
      </c>
      <c r="E12614" s="3" t="s">
        <v>53121</v>
      </c>
      <c r="F12614" s="3" t="s">
        <v>53119</v>
      </c>
      <c r="G12614" s="3" t="s">
        <v>11874</v>
      </c>
      <c r="H12614" s="3" t="s">
        <v>53120</v>
      </c>
    </row>
    <row r="12615" spans="1:8" ht="29" x14ac:dyDescent="0.35">
      <c r="A12615" s="4">
        <v>207871</v>
      </c>
      <c r="B12615" s="1">
        <v>45285</v>
      </c>
      <c r="C12615" s="2">
        <v>0.69379629629629624</v>
      </c>
      <c r="D12615" s="3" t="s">
        <v>53122</v>
      </c>
      <c r="E12615" s="3" t="s">
        <v>53125</v>
      </c>
      <c r="F12615" s="3" t="s">
        <v>53123</v>
      </c>
      <c r="G12615" s="3" t="s">
        <v>11924</v>
      </c>
      <c r="H12615" s="3" t="s">
        <v>53124</v>
      </c>
    </row>
    <row r="12616" spans="1:8" ht="43.5" x14ac:dyDescent="0.35">
      <c r="A12616" s="4">
        <v>46229</v>
      </c>
      <c r="B12616" s="1">
        <v>45285</v>
      </c>
      <c r="C12616" s="2">
        <v>0.69848379629629631</v>
      </c>
      <c r="D12616" s="3" t="s">
        <v>12484</v>
      </c>
      <c r="E12616" s="3" t="s">
        <v>13055</v>
      </c>
      <c r="F12616" s="3" t="s">
        <v>12780</v>
      </c>
      <c r="G12616" s="3" t="s">
        <v>12780</v>
      </c>
      <c r="H12616" s="3" t="s">
        <v>12751</v>
      </c>
    </row>
    <row r="12617" spans="1:8" ht="58" x14ac:dyDescent="0.35">
      <c r="A12617" s="4">
        <v>59148</v>
      </c>
      <c r="B12617" s="1">
        <v>45285</v>
      </c>
      <c r="C12617" s="2">
        <v>0.6994097222222222</v>
      </c>
      <c r="D12617" s="3" t="s">
        <v>53126</v>
      </c>
      <c r="E12617" s="3" t="s">
        <v>53130</v>
      </c>
      <c r="F12617" s="3" t="s">
        <v>53127</v>
      </c>
      <c r="G12617" s="3" t="s">
        <v>53128</v>
      </c>
      <c r="H12617" s="3" t="s">
        <v>53129</v>
      </c>
    </row>
    <row r="12618" spans="1:8" ht="87" x14ac:dyDescent="0.35">
      <c r="A12618" s="4">
        <v>57619</v>
      </c>
      <c r="B12618" s="1">
        <v>45285</v>
      </c>
      <c r="C12618" s="2">
        <v>0.7171412037037036</v>
      </c>
      <c r="D12618" s="3" t="s">
        <v>53131</v>
      </c>
      <c r="E12618" s="3" t="s">
        <v>53134</v>
      </c>
      <c r="F12618" s="3" t="s">
        <v>53132</v>
      </c>
      <c r="G12618" s="3" t="s">
        <v>53133</v>
      </c>
      <c r="H12618" s="3" t="s">
        <v>97</v>
      </c>
    </row>
    <row r="12619" spans="1:8" ht="101.5" x14ac:dyDescent="0.35">
      <c r="A12619" s="4">
        <v>201603</v>
      </c>
      <c r="B12619" s="1">
        <v>45285</v>
      </c>
      <c r="C12619" s="2">
        <v>0.74489583333333342</v>
      </c>
      <c r="D12619" s="3" t="s">
        <v>53050</v>
      </c>
      <c r="E12619" s="3" t="s">
        <v>53137</v>
      </c>
      <c r="F12619" s="3" t="s">
        <v>53135</v>
      </c>
      <c r="G12619" s="3" t="s">
        <v>24031</v>
      </c>
      <c r="H12619" s="3" t="s">
        <v>53136</v>
      </c>
    </row>
    <row r="12620" spans="1:8" ht="43.5" x14ac:dyDescent="0.35">
      <c r="A12620" s="4">
        <v>212402</v>
      </c>
      <c r="B12620" s="1">
        <v>45285</v>
      </c>
      <c r="C12620" s="2">
        <v>0.77123842592592595</v>
      </c>
      <c r="D12620" s="3" t="s">
        <v>53138</v>
      </c>
      <c r="E12620" s="3" t="s">
        <v>172</v>
      </c>
      <c r="F12620" s="3" t="s">
        <v>53139</v>
      </c>
      <c r="G12620" s="3" t="s">
        <v>53140</v>
      </c>
      <c r="H12620" s="3" t="s">
        <v>53141</v>
      </c>
    </row>
    <row r="12621" spans="1:8" ht="43.5" x14ac:dyDescent="0.35">
      <c r="A12621" s="4">
        <v>162127</v>
      </c>
      <c r="B12621" s="1">
        <v>45286</v>
      </c>
      <c r="C12621" s="2">
        <v>0.35770833333333335</v>
      </c>
      <c r="D12621" s="3" t="s">
        <v>985</v>
      </c>
      <c r="E12621" s="3" t="s">
        <v>53145</v>
      </c>
      <c r="F12621" s="3" t="s">
        <v>53142</v>
      </c>
      <c r="G12621" s="3" t="s">
        <v>53143</v>
      </c>
      <c r="H12621" s="3" t="s">
        <v>53144</v>
      </c>
    </row>
    <row r="12622" spans="1:8" ht="101.5" x14ac:dyDescent="0.35">
      <c r="A12622" s="4">
        <v>179877</v>
      </c>
      <c r="B12622" s="1">
        <v>45286</v>
      </c>
      <c r="C12622" s="2">
        <v>0.35944444444444446</v>
      </c>
      <c r="D12622" s="3" t="s">
        <v>1473</v>
      </c>
      <c r="E12622" s="3" t="s">
        <v>53149</v>
      </c>
      <c r="F12622" s="3" t="s">
        <v>53146</v>
      </c>
      <c r="G12622" s="3" t="s">
        <v>53147</v>
      </c>
      <c r="H12622" s="3" t="s">
        <v>53148</v>
      </c>
    </row>
    <row r="12623" spans="1:8" ht="43.5" x14ac:dyDescent="0.35">
      <c r="A12623" s="4">
        <v>45075</v>
      </c>
      <c r="B12623" s="1">
        <v>45286</v>
      </c>
      <c r="C12623" s="2">
        <v>0.36432870370370374</v>
      </c>
      <c r="D12623" s="3" t="s">
        <v>53150</v>
      </c>
      <c r="E12623" s="3" t="s">
        <v>53153</v>
      </c>
      <c r="F12623" s="3" t="s">
        <v>53151</v>
      </c>
      <c r="G12623" s="3" t="s">
        <v>1537</v>
      </c>
      <c r="H12623" s="3" t="s">
        <v>53152</v>
      </c>
    </row>
    <row r="12624" spans="1:8" ht="101.5" x14ac:dyDescent="0.35">
      <c r="A12624" s="4">
        <v>173588</v>
      </c>
      <c r="B12624" s="1">
        <v>45286</v>
      </c>
      <c r="C12624" s="2">
        <v>0.36677083333333332</v>
      </c>
      <c r="D12624" s="3" t="s">
        <v>11130</v>
      </c>
      <c r="E12624" s="3" t="s">
        <v>53156</v>
      </c>
      <c r="F12624" s="3" t="s">
        <v>53154</v>
      </c>
      <c r="G12624" s="3" t="s">
        <v>228</v>
      </c>
      <c r="H12624" s="3" t="s">
        <v>53155</v>
      </c>
    </row>
    <row r="12625" spans="1:8" ht="58" x14ac:dyDescent="0.35">
      <c r="A12625" s="4">
        <v>204471</v>
      </c>
      <c r="B12625" s="1">
        <v>45286</v>
      </c>
      <c r="C12625" s="2">
        <v>0.37091435185185184</v>
      </c>
      <c r="D12625" s="3" t="s">
        <v>1933</v>
      </c>
      <c r="E12625" s="3" t="s">
        <v>53160</v>
      </c>
      <c r="F12625" s="3" t="s">
        <v>53157</v>
      </c>
      <c r="G12625" s="3" t="s">
        <v>53158</v>
      </c>
      <c r="H12625" s="3" t="s">
        <v>53159</v>
      </c>
    </row>
    <row r="12626" spans="1:8" ht="58" x14ac:dyDescent="0.35">
      <c r="A12626" s="4">
        <v>87563</v>
      </c>
      <c r="B12626" s="1">
        <v>45286</v>
      </c>
      <c r="C12626" s="2">
        <v>0.37146990740740743</v>
      </c>
      <c r="D12626" s="3" t="s">
        <v>53161</v>
      </c>
      <c r="E12626" s="3" t="s">
        <v>53165</v>
      </c>
      <c r="F12626" s="3" t="s">
        <v>53162</v>
      </c>
      <c r="G12626" s="3" t="s">
        <v>53163</v>
      </c>
      <c r="H12626" s="3" t="s">
        <v>53164</v>
      </c>
    </row>
    <row r="12627" spans="1:8" ht="72.5" x14ac:dyDescent="0.35">
      <c r="A12627" s="4">
        <v>87563</v>
      </c>
      <c r="B12627" s="1">
        <v>45286</v>
      </c>
      <c r="C12627" s="2">
        <v>0.37222222222222223</v>
      </c>
      <c r="D12627" s="3" t="s">
        <v>53161</v>
      </c>
      <c r="E12627" s="3" t="s">
        <v>53166</v>
      </c>
      <c r="F12627" s="3" t="s">
        <v>53162</v>
      </c>
      <c r="G12627" s="3" t="s">
        <v>53163</v>
      </c>
      <c r="H12627" s="3" t="s">
        <v>53164</v>
      </c>
    </row>
    <row r="12628" spans="1:8" ht="43.5" x14ac:dyDescent="0.35">
      <c r="A12628" s="4">
        <v>39151</v>
      </c>
      <c r="B12628" s="1">
        <v>45286</v>
      </c>
      <c r="C12628" s="2">
        <v>0.37277777777777782</v>
      </c>
      <c r="D12628" s="3" t="s">
        <v>1436</v>
      </c>
      <c r="E12628" s="3" t="s">
        <v>53168</v>
      </c>
      <c r="F12628" s="3" t="s">
        <v>53167</v>
      </c>
      <c r="G12628" s="3" t="s">
        <v>228</v>
      </c>
      <c r="H12628" s="3" t="s">
        <v>38093</v>
      </c>
    </row>
    <row r="12629" spans="1:8" ht="29" x14ac:dyDescent="0.35">
      <c r="A12629" s="4">
        <v>156517</v>
      </c>
      <c r="B12629" s="1">
        <v>45286</v>
      </c>
      <c r="C12629" s="2">
        <v>0.37315972222222221</v>
      </c>
      <c r="D12629" s="3" t="s">
        <v>53169</v>
      </c>
      <c r="E12629" s="3" t="s">
        <v>53169</v>
      </c>
      <c r="F12629" s="3" t="s">
        <v>1288</v>
      </c>
      <c r="G12629" s="3" t="s">
        <v>53169</v>
      </c>
      <c r="H12629" s="3" t="s">
        <v>53170</v>
      </c>
    </row>
    <row r="12630" spans="1:8" ht="87" x14ac:dyDescent="0.35">
      <c r="A12630" s="4">
        <v>205880</v>
      </c>
      <c r="B12630" s="1">
        <v>45286</v>
      </c>
      <c r="C12630" s="2">
        <v>0.37377314814814816</v>
      </c>
      <c r="D12630" s="3" t="s">
        <v>14128</v>
      </c>
      <c r="E12630" s="3" t="s">
        <v>53174</v>
      </c>
      <c r="F12630" s="3" t="s">
        <v>53171</v>
      </c>
      <c r="G12630" s="3" t="s">
        <v>53172</v>
      </c>
      <c r="H12630" s="3" t="s">
        <v>53173</v>
      </c>
    </row>
    <row r="12631" spans="1:8" ht="43.5" x14ac:dyDescent="0.35">
      <c r="A12631" s="4">
        <v>39151</v>
      </c>
      <c r="B12631" s="1">
        <v>45286</v>
      </c>
      <c r="C12631" s="2">
        <v>0.37402777777777779</v>
      </c>
      <c r="D12631" s="3" t="s">
        <v>1436</v>
      </c>
      <c r="E12631" s="3" t="s">
        <v>53175</v>
      </c>
      <c r="F12631" s="3" t="s">
        <v>53167</v>
      </c>
      <c r="G12631" s="3" t="s">
        <v>228</v>
      </c>
      <c r="H12631" s="3" t="s">
        <v>38093</v>
      </c>
    </row>
    <row r="12632" spans="1:8" ht="72.5" x14ac:dyDescent="0.35">
      <c r="A12632" s="4">
        <v>44887</v>
      </c>
      <c r="B12632" s="1">
        <v>45286</v>
      </c>
      <c r="C12632" s="2">
        <v>0.37506944444444446</v>
      </c>
      <c r="D12632" s="3" t="s">
        <v>53176</v>
      </c>
      <c r="E12632" s="3" t="s">
        <v>28321</v>
      </c>
      <c r="F12632" s="3" t="s">
        <v>53177</v>
      </c>
      <c r="G12632" s="3" t="s">
        <v>53178</v>
      </c>
      <c r="H12632" s="3" t="s">
        <v>53179</v>
      </c>
    </row>
    <row r="12633" spans="1:8" ht="72.5" x14ac:dyDescent="0.35">
      <c r="A12633" s="4">
        <v>186431</v>
      </c>
      <c r="B12633" s="1">
        <v>45286</v>
      </c>
      <c r="C12633" s="2">
        <v>0.37738425925925928</v>
      </c>
      <c r="D12633" s="3" t="s">
        <v>1473</v>
      </c>
      <c r="E12633" s="3" t="s">
        <v>53183</v>
      </c>
      <c r="F12633" s="3" t="s">
        <v>53180</v>
      </c>
      <c r="G12633" s="3" t="s">
        <v>53181</v>
      </c>
      <c r="H12633" s="3" t="s">
        <v>53182</v>
      </c>
    </row>
    <row r="12634" spans="1:8" ht="58" x14ac:dyDescent="0.35">
      <c r="A12634" s="4">
        <v>42510</v>
      </c>
      <c r="B12634" s="1">
        <v>45286</v>
      </c>
      <c r="C12634" s="2">
        <v>0.37900462962962966</v>
      </c>
      <c r="D12634" s="3" t="s">
        <v>53184</v>
      </c>
      <c r="E12634" s="3" t="s">
        <v>53186</v>
      </c>
      <c r="F12634" s="3" t="s">
        <v>53185</v>
      </c>
      <c r="G12634" s="3" t="s">
        <v>53186</v>
      </c>
      <c r="H12634" s="3" t="s">
        <v>53187</v>
      </c>
    </row>
    <row r="12635" spans="1:8" ht="43.5" x14ac:dyDescent="0.35">
      <c r="A12635" s="4">
        <v>46549</v>
      </c>
      <c r="B12635" s="1">
        <v>45286</v>
      </c>
      <c r="C12635" s="2">
        <v>0.37988425925925928</v>
      </c>
      <c r="D12635" s="3" t="s">
        <v>985</v>
      </c>
      <c r="E12635" s="3" t="s">
        <v>53189</v>
      </c>
      <c r="F12635" s="3" t="s">
        <v>53188</v>
      </c>
      <c r="G12635" s="3" t="s">
        <v>10672</v>
      </c>
      <c r="H12635" s="3" t="s">
        <v>50294</v>
      </c>
    </row>
    <row r="12636" spans="1:8" ht="29" x14ac:dyDescent="0.35">
      <c r="A12636" s="4">
        <v>41212</v>
      </c>
      <c r="B12636" s="1">
        <v>45286</v>
      </c>
      <c r="C12636" s="2">
        <v>0.38009259259259259</v>
      </c>
      <c r="D12636" s="3" t="s">
        <v>10317</v>
      </c>
      <c r="E12636" s="3" t="s">
        <v>18748</v>
      </c>
      <c r="F12636" s="3" t="s">
        <v>53190</v>
      </c>
      <c r="G12636" s="3" t="s">
        <v>11753</v>
      </c>
      <c r="H12636" s="3" t="s">
        <v>21187</v>
      </c>
    </row>
    <row r="12637" spans="1:8" ht="58" x14ac:dyDescent="0.35">
      <c r="A12637" s="4">
        <v>46434</v>
      </c>
      <c r="B12637" s="1">
        <v>45286</v>
      </c>
      <c r="C12637" s="2">
        <v>0.38101851851851848</v>
      </c>
      <c r="D12637" s="3" t="s">
        <v>216</v>
      </c>
      <c r="E12637" s="3" t="s">
        <v>53193</v>
      </c>
      <c r="F12637" s="3" t="s">
        <v>53191</v>
      </c>
      <c r="G12637" s="3" t="s">
        <v>14595</v>
      </c>
      <c r="H12637" s="3" t="s">
        <v>53192</v>
      </c>
    </row>
    <row r="12638" spans="1:8" x14ac:dyDescent="0.35">
      <c r="A12638" s="4">
        <v>88123</v>
      </c>
      <c r="B12638" s="1">
        <v>45286</v>
      </c>
      <c r="C12638" s="2">
        <v>0.3812962962962963</v>
      </c>
      <c r="D12638" s="3" t="s">
        <v>1436</v>
      </c>
      <c r="E12638" s="3" t="s">
        <v>842</v>
      </c>
      <c r="F12638" s="3" t="s">
        <v>12235</v>
      </c>
      <c r="G12638" s="3" t="s">
        <v>842</v>
      </c>
      <c r="H12638" s="3" t="s">
        <v>53194</v>
      </c>
    </row>
    <row r="12639" spans="1:8" ht="72.5" x14ac:dyDescent="0.35">
      <c r="A12639" s="4">
        <v>161364</v>
      </c>
      <c r="B12639" s="1">
        <v>45286</v>
      </c>
      <c r="C12639" s="2">
        <v>0.38276620370370368</v>
      </c>
      <c r="D12639" s="3" t="s">
        <v>985</v>
      </c>
      <c r="E12639" s="3" t="s">
        <v>53198</v>
      </c>
      <c r="F12639" s="3" t="s">
        <v>53195</v>
      </c>
      <c r="G12639" s="3" t="s">
        <v>53196</v>
      </c>
      <c r="H12639" s="3" t="s">
        <v>53197</v>
      </c>
    </row>
    <row r="12640" spans="1:8" x14ac:dyDescent="0.35">
      <c r="A12640" s="4">
        <v>209809</v>
      </c>
      <c r="B12640" s="1">
        <v>45286</v>
      </c>
      <c r="C12640" s="2">
        <v>0.38459490740740737</v>
      </c>
      <c r="D12640" s="3" t="s">
        <v>53199</v>
      </c>
      <c r="E12640" s="3" t="s">
        <v>53199</v>
      </c>
      <c r="F12640" s="3" t="s">
        <v>53200</v>
      </c>
      <c r="G12640" s="3" t="s">
        <v>53199</v>
      </c>
      <c r="H12640" s="3" t="s">
        <v>45289</v>
      </c>
    </row>
    <row r="12641" spans="1:8" ht="29" x14ac:dyDescent="0.35">
      <c r="A12641" s="4">
        <v>62188</v>
      </c>
      <c r="B12641" s="1">
        <v>45286</v>
      </c>
      <c r="C12641" s="2">
        <v>0.38664351851851847</v>
      </c>
      <c r="D12641" s="3" t="s">
        <v>12383</v>
      </c>
      <c r="E12641" s="3" t="s">
        <v>18681</v>
      </c>
      <c r="F12641" s="3" t="s">
        <v>53201</v>
      </c>
      <c r="G12641" s="3" t="s">
        <v>11812</v>
      </c>
      <c r="H12641" s="3" t="s">
        <v>53202</v>
      </c>
    </row>
    <row r="12642" spans="1:8" ht="43.5" x14ac:dyDescent="0.35">
      <c r="A12642" s="4">
        <v>49395</v>
      </c>
      <c r="B12642" s="1">
        <v>45286</v>
      </c>
      <c r="C12642" s="2">
        <v>0.38681712962962966</v>
      </c>
      <c r="D12642" s="3" t="s">
        <v>985</v>
      </c>
      <c r="E12642" s="3" t="s">
        <v>53204</v>
      </c>
      <c r="F12642" s="3" t="s">
        <v>53203</v>
      </c>
      <c r="G12642" s="3" t="s">
        <v>10672</v>
      </c>
      <c r="H12642" s="3" t="s">
        <v>36455</v>
      </c>
    </row>
    <row r="12643" spans="1:8" ht="116" x14ac:dyDescent="0.35">
      <c r="A12643" s="4">
        <v>78510</v>
      </c>
      <c r="B12643" s="1">
        <v>45286</v>
      </c>
      <c r="C12643" s="2">
        <v>0.38695601851851852</v>
      </c>
      <c r="D12643" s="3" t="s">
        <v>53205</v>
      </c>
      <c r="E12643" s="3" t="s">
        <v>15318</v>
      </c>
      <c r="F12643" s="3" t="s">
        <v>12068</v>
      </c>
      <c r="G12643" s="3" t="s">
        <v>11736</v>
      </c>
      <c r="H12643" s="3" t="s">
        <v>53206</v>
      </c>
    </row>
    <row r="12644" spans="1:8" x14ac:dyDescent="0.35">
      <c r="A12644" s="4">
        <v>203807</v>
      </c>
      <c r="B12644" s="1">
        <v>45286</v>
      </c>
      <c r="C12644" s="2">
        <v>0.38811342592592596</v>
      </c>
      <c r="D12644" s="3" t="s">
        <v>1473</v>
      </c>
      <c r="E12644" s="3" t="s">
        <v>506</v>
      </c>
      <c r="F12644" s="3" t="s">
        <v>11953</v>
      </c>
      <c r="G12644" s="3" t="s">
        <v>506</v>
      </c>
      <c r="H12644" s="3" t="s">
        <v>12598</v>
      </c>
    </row>
    <row r="12645" spans="1:8" ht="101.5" x14ac:dyDescent="0.35">
      <c r="A12645" s="4">
        <v>138688</v>
      </c>
      <c r="B12645" s="1">
        <v>45286</v>
      </c>
      <c r="C12645" s="2">
        <v>0.39109953703703698</v>
      </c>
      <c r="D12645" s="3" t="s">
        <v>53207</v>
      </c>
      <c r="E12645" s="3" t="s">
        <v>53211</v>
      </c>
      <c r="F12645" s="3" t="s">
        <v>53208</v>
      </c>
      <c r="G12645" s="3" t="s">
        <v>53209</v>
      </c>
      <c r="H12645" s="3" t="s">
        <v>53210</v>
      </c>
    </row>
    <row r="12646" spans="1:8" ht="58" x14ac:dyDescent="0.35">
      <c r="A12646" s="4">
        <v>145044</v>
      </c>
      <c r="B12646" s="1">
        <v>45286</v>
      </c>
      <c r="C12646" s="2">
        <v>0.39209490740740738</v>
      </c>
      <c r="D12646" s="3" t="s">
        <v>53212</v>
      </c>
      <c r="E12646" s="3" t="s">
        <v>41081</v>
      </c>
      <c r="F12646" s="3" t="s">
        <v>53213</v>
      </c>
      <c r="G12646" s="3" t="s">
        <v>53214</v>
      </c>
      <c r="H12646" s="3" t="s">
        <v>53215</v>
      </c>
    </row>
    <row r="12647" spans="1:8" ht="43.5" x14ac:dyDescent="0.35">
      <c r="A12647" s="4">
        <v>39130</v>
      </c>
      <c r="B12647" s="1">
        <v>45286</v>
      </c>
      <c r="C12647" s="2">
        <v>0.393125</v>
      </c>
      <c r="D12647" s="3" t="s">
        <v>985</v>
      </c>
      <c r="E12647" s="3" t="s">
        <v>53218</v>
      </c>
      <c r="F12647" s="3" t="s">
        <v>53216</v>
      </c>
      <c r="G12647" s="3" t="s">
        <v>102</v>
      </c>
      <c r="H12647" s="3" t="s">
        <v>53217</v>
      </c>
    </row>
    <row r="12648" spans="1:8" ht="29" x14ac:dyDescent="0.35">
      <c r="A12648" s="4">
        <v>33625</v>
      </c>
      <c r="B12648" s="1">
        <v>45286</v>
      </c>
      <c r="C12648" s="2">
        <v>0.39359953703703704</v>
      </c>
      <c r="D12648" s="3" t="s">
        <v>53219</v>
      </c>
      <c r="E12648" s="3" t="s">
        <v>11475</v>
      </c>
      <c r="F12648" s="3" t="s">
        <v>53220</v>
      </c>
      <c r="G12648" s="3" t="s">
        <v>11285</v>
      </c>
      <c r="H12648" s="3" t="s">
        <v>15113</v>
      </c>
    </row>
    <row r="12649" spans="1:8" ht="130.5" x14ac:dyDescent="0.35">
      <c r="A12649" s="4">
        <v>132430</v>
      </c>
      <c r="B12649" s="1">
        <v>45286</v>
      </c>
      <c r="C12649" s="2">
        <v>0.39650462962962968</v>
      </c>
      <c r="D12649" s="3" t="s">
        <v>53221</v>
      </c>
      <c r="E12649" s="3" t="s">
        <v>12456</v>
      </c>
      <c r="F12649" s="3" t="s">
        <v>53222</v>
      </c>
      <c r="G12649" s="3" t="s">
        <v>11732</v>
      </c>
      <c r="H12649" s="3" t="s">
        <v>53223</v>
      </c>
    </row>
    <row r="12650" spans="1:8" x14ac:dyDescent="0.35">
      <c r="A12650" s="4">
        <v>36131</v>
      </c>
      <c r="B12650" s="1">
        <v>45286</v>
      </c>
      <c r="C12650" s="2">
        <v>0.3975231481481481</v>
      </c>
      <c r="D12650" s="3" t="s">
        <v>12113</v>
      </c>
      <c r="E12650" s="3" t="s">
        <v>11614</v>
      </c>
      <c r="F12650" s="3" t="s">
        <v>53224</v>
      </c>
      <c r="G12650" s="3" t="s">
        <v>11924</v>
      </c>
      <c r="H12650" s="3" t="s">
        <v>53225</v>
      </c>
    </row>
    <row r="12651" spans="1:8" ht="43.5" x14ac:dyDescent="0.35">
      <c r="A12651" s="4">
        <v>192545</v>
      </c>
      <c r="B12651" s="1">
        <v>45286</v>
      </c>
      <c r="C12651" s="2">
        <v>0.39853009259259259</v>
      </c>
      <c r="D12651" s="3" t="s">
        <v>53226</v>
      </c>
      <c r="E12651" s="3" t="s">
        <v>53230</v>
      </c>
      <c r="F12651" s="3" t="s">
        <v>53227</v>
      </c>
      <c r="G12651" s="3" t="s">
        <v>53228</v>
      </c>
      <c r="H12651" s="3" t="s">
        <v>53229</v>
      </c>
    </row>
    <row r="12652" spans="1:8" x14ac:dyDescent="0.35">
      <c r="A12652" s="4">
        <v>189656</v>
      </c>
      <c r="B12652" s="1">
        <v>45286</v>
      </c>
      <c r="C12652" s="2">
        <v>0.39974537037037039</v>
      </c>
      <c r="D12652" s="3" t="s">
        <v>985</v>
      </c>
      <c r="E12652" s="3" t="s">
        <v>506</v>
      </c>
      <c r="F12652" s="3" t="s">
        <v>11953</v>
      </c>
      <c r="G12652" s="3" t="s">
        <v>506</v>
      </c>
      <c r="H12652" s="3" t="s">
        <v>12215</v>
      </c>
    </row>
    <row r="12653" spans="1:8" ht="43.5" x14ac:dyDescent="0.35">
      <c r="A12653" s="4">
        <v>173265</v>
      </c>
      <c r="B12653" s="1">
        <v>45286</v>
      </c>
      <c r="C12653" s="2">
        <v>0.40064814814814814</v>
      </c>
      <c r="D12653" s="3" t="s">
        <v>53231</v>
      </c>
      <c r="E12653" s="3" t="s">
        <v>53235</v>
      </c>
      <c r="F12653" s="3" t="s">
        <v>53232</v>
      </c>
      <c r="G12653" s="3" t="s">
        <v>53233</v>
      </c>
      <c r="H12653" s="3" t="s">
        <v>53234</v>
      </c>
    </row>
    <row r="12654" spans="1:8" ht="72.5" x14ac:dyDescent="0.35">
      <c r="A12654" s="4">
        <v>5010</v>
      </c>
      <c r="B12654" s="1">
        <v>45286</v>
      </c>
      <c r="C12654" s="2">
        <v>0.40122685185185186</v>
      </c>
      <c r="D12654" s="3" t="s">
        <v>985</v>
      </c>
      <c r="E12654" s="3" t="s">
        <v>53238</v>
      </c>
      <c r="F12654" s="3" t="s">
        <v>53236</v>
      </c>
      <c r="G12654" s="3" t="s">
        <v>1118</v>
      </c>
      <c r="H12654" s="3" t="s">
        <v>53237</v>
      </c>
    </row>
    <row r="12655" spans="1:8" ht="29" x14ac:dyDescent="0.35">
      <c r="A12655" s="4">
        <v>189605</v>
      </c>
      <c r="B12655" s="1">
        <v>45286</v>
      </c>
      <c r="C12655" s="2">
        <v>0.40181712962962962</v>
      </c>
      <c r="D12655" s="3" t="s">
        <v>53239</v>
      </c>
      <c r="E12655" s="3" t="s">
        <v>53242</v>
      </c>
      <c r="F12655" s="3" t="s">
        <v>53240</v>
      </c>
      <c r="G12655" s="3" t="s">
        <v>11636</v>
      </c>
      <c r="H12655" s="3" t="s">
        <v>53241</v>
      </c>
    </row>
    <row r="12656" spans="1:8" ht="72.5" x14ac:dyDescent="0.35">
      <c r="A12656" s="4">
        <v>5010</v>
      </c>
      <c r="B12656" s="1">
        <v>45286</v>
      </c>
      <c r="C12656" s="2">
        <v>0.40188657407407408</v>
      </c>
      <c r="D12656" s="3" t="s">
        <v>985</v>
      </c>
      <c r="E12656" s="3" t="s">
        <v>53238</v>
      </c>
      <c r="F12656" s="3" t="s">
        <v>53243</v>
      </c>
      <c r="G12656" s="3" t="s">
        <v>1118</v>
      </c>
      <c r="H12656" s="3" t="s">
        <v>53237</v>
      </c>
    </row>
    <row r="12657" spans="1:8" ht="101.5" x14ac:dyDescent="0.35">
      <c r="A12657" s="4">
        <v>32965</v>
      </c>
      <c r="B12657" s="1">
        <v>45286</v>
      </c>
      <c r="C12657" s="2">
        <v>0.40356481481481482</v>
      </c>
      <c r="D12657" s="3" t="s">
        <v>53244</v>
      </c>
      <c r="E12657" s="3" t="s">
        <v>15163</v>
      </c>
      <c r="F12657" s="3" t="s">
        <v>13185</v>
      </c>
      <c r="G12657" s="3" t="s">
        <v>11732</v>
      </c>
      <c r="H12657" s="3" t="s">
        <v>53245</v>
      </c>
    </row>
    <row r="12658" spans="1:8" ht="29" x14ac:dyDescent="0.35">
      <c r="A12658" s="4">
        <v>51399</v>
      </c>
      <c r="B12658" s="1">
        <v>45286</v>
      </c>
      <c r="C12658" s="2">
        <v>0.40658564814814818</v>
      </c>
      <c r="D12658" s="3" t="s">
        <v>1436</v>
      </c>
      <c r="E12658" s="3" t="s">
        <v>13722</v>
      </c>
      <c r="F12658" s="3" t="s">
        <v>53246</v>
      </c>
      <c r="G12658" s="3" t="s">
        <v>13722</v>
      </c>
      <c r="H12658" s="3" t="s">
        <v>47890</v>
      </c>
    </row>
    <row r="12659" spans="1:8" ht="58" x14ac:dyDescent="0.35">
      <c r="A12659" s="4">
        <v>207369</v>
      </c>
      <c r="B12659" s="1">
        <v>45286</v>
      </c>
      <c r="C12659" s="2">
        <v>0.40718750000000004</v>
      </c>
      <c r="D12659" s="3" t="s">
        <v>41503</v>
      </c>
      <c r="E12659" s="3" t="s">
        <v>53250</v>
      </c>
      <c r="F12659" s="3" t="s">
        <v>53247</v>
      </c>
      <c r="G12659" s="3" t="s">
        <v>53248</v>
      </c>
      <c r="H12659" s="3" t="s">
        <v>53249</v>
      </c>
    </row>
    <row r="12660" spans="1:8" ht="29" x14ac:dyDescent="0.35">
      <c r="A12660" s="4">
        <v>61033</v>
      </c>
      <c r="B12660" s="1">
        <v>45286</v>
      </c>
      <c r="C12660" s="2">
        <v>0.40822916666666664</v>
      </c>
      <c r="D12660" s="3" t="s">
        <v>12670</v>
      </c>
      <c r="E12660" s="3" t="s">
        <v>53252</v>
      </c>
      <c r="F12660" s="3" t="s">
        <v>53251</v>
      </c>
      <c r="G12660" s="3" t="s">
        <v>12546</v>
      </c>
      <c r="H12660" s="3" t="s">
        <v>15442</v>
      </c>
    </row>
    <row r="12661" spans="1:8" ht="58" x14ac:dyDescent="0.35">
      <c r="A12661" s="4">
        <v>204848</v>
      </c>
      <c r="B12661" s="1">
        <v>45286</v>
      </c>
      <c r="C12661" s="2">
        <v>0.40856481481481483</v>
      </c>
      <c r="D12661" s="3" t="s">
        <v>365</v>
      </c>
      <c r="E12661" s="3" t="s">
        <v>53256</v>
      </c>
      <c r="F12661" s="3" t="s">
        <v>53253</v>
      </c>
      <c r="G12661" s="3" t="s">
        <v>53254</v>
      </c>
      <c r="H12661" s="3" t="s">
        <v>53255</v>
      </c>
    </row>
    <row r="12662" spans="1:8" ht="58" x14ac:dyDescent="0.35">
      <c r="A12662" s="4">
        <v>42310</v>
      </c>
      <c r="B12662" s="1">
        <v>45286</v>
      </c>
      <c r="C12662" s="2">
        <v>0.41171296296296295</v>
      </c>
      <c r="D12662" s="3" t="s">
        <v>1436</v>
      </c>
      <c r="E12662" s="3" t="s">
        <v>53258</v>
      </c>
      <c r="F12662" s="3" t="s">
        <v>53257</v>
      </c>
      <c r="G12662" s="3" t="s">
        <v>10779</v>
      </c>
      <c r="H12662" s="3" t="s">
        <v>47890</v>
      </c>
    </row>
    <row r="12663" spans="1:8" ht="87" x14ac:dyDescent="0.35">
      <c r="A12663" s="4">
        <v>41826</v>
      </c>
      <c r="B12663" s="1">
        <v>45286</v>
      </c>
      <c r="C12663" s="2">
        <v>0.41321759259259255</v>
      </c>
      <c r="D12663" s="3" t="s">
        <v>985</v>
      </c>
      <c r="E12663" s="3" t="s">
        <v>53260</v>
      </c>
      <c r="F12663" s="3" t="s">
        <v>53259</v>
      </c>
      <c r="G12663" s="3" t="s">
        <v>31867</v>
      </c>
      <c r="H12663" s="3" t="s">
        <v>39103</v>
      </c>
    </row>
    <row r="12664" spans="1:8" x14ac:dyDescent="0.35">
      <c r="A12664" s="4">
        <v>188285</v>
      </c>
      <c r="B12664" s="1">
        <v>45286</v>
      </c>
      <c r="C12664" s="2">
        <v>0.41670138888888886</v>
      </c>
      <c r="D12664" s="3" t="s">
        <v>14237</v>
      </c>
      <c r="E12664" s="3" t="s">
        <v>53263</v>
      </c>
      <c r="F12664" s="3" t="s">
        <v>53261</v>
      </c>
      <c r="G12664" s="3" t="s">
        <v>11891</v>
      </c>
      <c r="H12664" s="3" t="s">
        <v>53262</v>
      </c>
    </row>
    <row r="12665" spans="1:8" ht="116" x14ac:dyDescent="0.35">
      <c r="A12665" s="4">
        <v>80578</v>
      </c>
      <c r="B12665" s="1">
        <v>45286</v>
      </c>
      <c r="C12665" s="2">
        <v>0.42106481481481484</v>
      </c>
      <c r="D12665" s="3" t="s">
        <v>53264</v>
      </c>
      <c r="E12665" s="3" t="s">
        <v>53268</v>
      </c>
      <c r="F12665" s="3" t="s">
        <v>53265</v>
      </c>
      <c r="G12665" s="3" t="s">
        <v>53266</v>
      </c>
      <c r="H12665" s="3" t="s">
        <v>53267</v>
      </c>
    </row>
    <row r="12666" spans="1:8" ht="87" x14ac:dyDescent="0.35">
      <c r="A12666" s="4">
        <v>198691</v>
      </c>
      <c r="B12666" s="1">
        <v>45286</v>
      </c>
      <c r="C12666" s="2">
        <v>0.42155092592592597</v>
      </c>
      <c r="D12666" s="3" t="s">
        <v>12470</v>
      </c>
      <c r="E12666" s="3" t="s">
        <v>53272</v>
      </c>
      <c r="F12666" s="3" t="s">
        <v>53269</v>
      </c>
      <c r="G12666" s="3" t="s">
        <v>53270</v>
      </c>
      <c r="H12666" s="3" t="s">
        <v>53271</v>
      </c>
    </row>
    <row r="12667" spans="1:8" ht="43.5" x14ac:dyDescent="0.35">
      <c r="A12667" s="4">
        <v>112600</v>
      </c>
      <c r="B12667" s="1">
        <v>45286</v>
      </c>
      <c r="C12667" s="2">
        <v>0.4221064814814815</v>
      </c>
      <c r="D12667" s="3" t="s">
        <v>53273</v>
      </c>
      <c r="E12667" s="3" t="s">
        <v>53276</v>
      </c>
      <c r="F12667" s="3" t="s">
        <v>53274</v>
      </c>
      <c r="G12667" s="3" t="s">
        <v>14192</v>
      </c>
      <c r="H12667" s="3" t="s">
        <v>53275</v>
      </c>
    </row>
    <row r="12668" spans="1:8" ht="29" x14ac:dyDescent="0.35">
      <c r="A12668" s="4">
        <v>35107</v>
      </c>
      <c r="B12668" s="1">
        <v>45286</v>
      </c>
      <c r="C12668" s="2">
        <v>0.42284722222222221</v>
      </c>
      <c r="D12668" s="3" t="s">
        <v>12833</v>
      </c>
      <c r="E12668" s="3" t="s">
        <v>53278</v>
      </c>
      <c r="F12668" s="3" t="s">
        <v>53277</v>
      </c>
      <c r="G12668" s="3" t="s">
        <v>11839</v>
      </c>
      <c r="H12668" s="3" t="s">
        <v>12327</v>
      </c>
    </row>
    <row r="12669" spans="1:8" ht="145" x14ac:dyDescent="0.35">
      <c r="A12669" s="4">
        <v>39786</v>
      </c>
      <c r="B12669" s="1">
        <v>45286</v>
      </c>
      <c r="C12669" s="2">
        <v>0.42446759259259265</v>
      </c>
      <c r="D12669" s="3" t="s">
        <v>53279</v>
      </c>
      <c r="E12669" s="3" t="s">
        <v>38142</v>
      </c>
      <c r="F12669" s="3" t="s">
        <v>53280</v>
      </c>
      <c r="G12669" s="3" t="s">
        <v>11810</v>
      </c>
      <c r="H12669" s="3" t="s">
        <v>53281</v>
      </c>
    </row>
    <row r="12670" spans="1:8" ht="29" x14ac:dyDescent="0.35">
      <c r="A12670" s="4">
        <v>132430</v>
      </c>
      <c r="B12670" s="1">
        <v>45286</v>
      </c>
      <c r="C12670" s="2">
        <v>0.4271875</v>
      </c>
      <c r="D12670" s="3" t="s">
        <v>53282</v>
      </c>
      <c r="E12670" s="3" t="s">
        <v>12456</v>
      </c>
      <c r="F12670" s="3" t="s">
        <v>45023</v>
      </c>
      <c r="G12670" s="3" t="s">
        <v>11732</v>
      </c>
      <c r="H12670" s="3" t="s">
        <v>14048</v>
      </c>
    </row>
    <row r="12671" spans="1:8" ht="58" x14ac:dyDescent="0.35">
      <c r="A12671" s="4">
        <v>208099</v>
      </c>
      <c r="B12671" s="1">
        <v>45286</v>
      </c>
      <c r="C12671" s="2">
        <v>0.42906249999999996</v>
      </c>
      <c r="D12671" s="3" t="s">
        <v>1607</v>
      </c>
      <c r="E12671" s="3" t="s">
        <v>53286</v>
      </c>
      <c r="F12671" s="3" t="s">
        <v>53283</v>
      </c>
      <c r="G12671" s="3" t="s">
        <v>53284</v>
      </c>
      <c r="H12671" s="3" t="s">
        <v>53285</v>
      </c>
    </row>
    <row r="12672" spans="1:8" ht="29" x14ac:dyDescent="0.35">
      <c r="A12672" s="4">
        <v>197338</v>
      </c>
      <c r="B12672" s="1">
        <v>45286</v>
      </c>
      <c r="C12672" s="2">
        <v>0.42951388888888892</v>
      </c>
      <c r="D12672" s="3" t="s">
        <v>1436</v>
      </c>
      <c r="E12672" s="3" t="s">
        <v>53288</v>
      </c>
      <c r="F12672" s="3" t="s">
        <v>53287</v>
      </c>
      <c r="G12672" s="3" t="s">
        <v>10779</v>
      </c>
      <c r="H12672" s="3" t="s">
        <v>47890</v>
      </c>
    </row>
    <row r="12673" spans="1:8" ht="58" x14ac:dyDescent="0.35">
      <c r="A12673" s="4">
        <v>44881</v>
      </c>
      <c r="B12673" s="1">
        <v>45286</v>
      </c>
      <c r="C12673" s="2">
        <v>0.43035879629629631</v>
      </c>
      <c r="D12673" s="3" t="s">
        <v>985</v>
      </c>
      <c r="E12673" s="3" t="s">
        <v>53290</v>
      </c>
      <c r="F12673" s="3" t="s">
        <v>53289</v>
      </c>
      <c r="G12673" s="3" t="s">
        <v>10589</v>
      </c>
      <c r="H12673" s="3" t="s">
        <v>38032</v>
      </c>
    </row>
    <row r="12674" spans="1:8" ht="43.5" x14ac:dyDescent="0.35">
      <c r="A12674" s="4">
        <v>104345</v>
      </c>
      <c r="B12674" s="1">
        <v>45286</v>
      </c>
      <c r="C12674" s="2">
        <v>0.4317361111111111</v>
      </c>
      <c r="D12674" s="3" t="s">
        <v>12295</v>
      </c>
      <c r="E12674" s="3" t="s">
        <v>12841</v>
      </c>
      <c r="F12674" s="3" t="s">
        <v>53291</v>
      </c>
      <c r="G12674" s="3" t="s">
        <v>11856</v>
      </c>
      <c r="H12674" s="3" t="s">
        <v>19941</v>
      </c>
    </row>
    <row r="12675" spans="1:8" ht="188.5" x14ac:dyDescent="0.35">
      <c r="A12675" s="4">
        <v>39827</v>
      </c>
      <c r="B12675" s="1">
        <v>45286</v>
      </c>
      <c r="C12675" s="2">
        <v>0.43586805555555558</v>
      </c>
      <c r="D12675" s="3" t="s">
        <v>1933</v>
      </c>
      <c r="E12675" s="3" t="s">
        <v>53294</v>
      </c>
      <c r="F12675" s="3" t="s">
        <v>53292</v>
      </c>
      <c r="G12675" s="3" t="s">
        <v>41484</v>
      </c>
      <c r="H12675" s="3" t="s">
        <v>53293</v>
      </c>
    </row>
    <row r="12676" spans="1:8" ht="43.5" x14ac:dyDescent="0.35">
      <c r="A12676" s="4">
        <v>210291</v>
      </c>
      <c r="B12676" s="1">
        <v>45286</v>
      </c>
      <c r="C12676" s="2">
        <v>0.43681712962962965</v>
      </c>
      <c r="D12676" s="3" t="s">
        <v>53295</v>
      </c>
      <c r="E12676" s="3" t="s">
        <v>53299</v>
      </c>
      <c r="F12676" s="3" t="s">
        <v>53296</v>
      </c>
      <c r="G12676" s="3" t="s">
        <v>53297</v>
      </c>
      <c r="H12676" s="3" t="s">
        <v>53298</v>
      </c>
    </row>
    <row r="12677" spans="1:8" ht="43.5" x14ac:dyDescent="0.35">
      <c r="A12677" s="4">
        <v>210291</v>
      </c>
      <c r="B12677" s="1">
        <v>45286</v>
      </c>
      <c r="C12677" s="2">
        <v>0.43765046296296295</v>
      </c>
      <c r="D12677" s="3" t="s">
        <v>53295</v>
      </c>
      <c r="E12677" s="3" t="s">
        <v>53299</v>
      </c>
      <c r="F12677" s="3" t="s">
        <v>53300</v>
      </c>
      <c r="G12677" s="3" t="s">
        <v>53297</v>
      </c>
      <c r="H12677" s="3" t="s">
        <v>53298</v>
      </c>
    </row>
    <row r="12678" spans="1:8" ht="43.5" x14ac:dyDescent="0.35">
      <c r="A12678" s="4">
        <v>26748</v>
      </c>
      <c r="B12678" s="1">
        <v>45286</v>
      </c>
      <c r="C12678" s="2">
        <v>0.43784722222222222</v>
      </c>
      <c r="D12678" s="3" t="s">
        <v>12397</v>
      </c>
      <c r="E12678" s="3" t="s">
        <v>18871</v>
      </c>
      <c r="F12678" s="3" t="s">
        <v>53301</v>
      </c>
      <c r="G12678" s="3" t="s">
        <v>11812</v>
      </c>
      <c r="H12678" s="3" t="s">
        <v>53302</v>
      </c>
    </row>
    <row r="12679" spans="1:8" ht="43.5" x14ac:dyDescent="0.35">
      <c r="A12679" s="4">
        <v>46494</v>
      </c>
      <c r="B12679" s="1">
        <v>45286</v>
      </c>
      <c r="C12679" s="2">
        <v>0.43934027777777779</v>
      </c>
      <c r="D12679" s="3" t="s">
        <v>53303</v>
      </c>
      <c r="E12679" s="3" t="s">
        <v>53307</v>
      </c>
      <c r="F12679" s="3" t="s">
        <v>53304</v>
      </c>
      <c r="G12679" s="3" t="s">
        <v>53305</v>
      </c>
      <c r="H12679" s="3" t="s">
        <v>53306</v>
      </c>
    </row>
    <row r="12680" spans="1:8" ht="43.5" x14ac:dyDescent="0.35">
      <c r="A12680" s="4">
        <v>40835</v>
      </c>
      <c r="B12680" s="1">
        <v>45286</v>
      </c>
      <c r="C12680" s="2">
        <v>0.43940972222222219</v>
      </c>
      <c r="D12680" s="3" t="s">
        <v>53308</v>
      </c>
      <c r="E12680" s="3" t="s">
        <v>53312</v>
      </c>
      <c r="F12680" s="3" t="s">
        <v>53309</v>
      </c>
      <c r="G12680" s="3" t="s">
        <v>53310</v>
      </c>
      <c r="H12680" s="3" t="s">
        <v>53311</v>
      </c>
    </row>
    <row r="12681" spans="1:8" ht="159.5" x14ac:dyDescent="0.35">
      <c r="A12681" s="4">
        <v>50827</v>
      </c>
      <c r="B12681" s="1">
        <v>45286</v>
      </c>
      <c r="C12681" s="2">
        <v>0.4394675925925926</v>
      </c>
      <c r="D12681" s="3" t="s">
        <v>53313</v>
      </c>
      <c r="E12681" s="3" t="s">
        <v>12058</v>
      </c>
      <c r="F12681" s="3" t="s">
        <v>14396</v>
      </c>
      <c r="G12681" s="3" t="s">
        <v>53314</v>
      </c>
      <c r="H12681" s="3" t="s">
        <v>53315</v>
      </c>
    </row>
    <row r="12682" spans="1:8" ht="29" x14ac:dyDescent="0.35">
      <c r="A12682" s="4">
        <v>43118</v>
      </c>
      <c r="B12682" s="1">
        <v>45286</v>
      </c>
      <c r="C12682" s="2">
        <v>0.44100694444444444</v>
      </c>
      <c r="D12682" s="3" t="s">
        <v>14233</v>
      </c>
      <c r="E12682" s="3" t="s">
        <v>14695</v>
      </c>
      <c r="F12682" s="3" t="s">
        <v>53316</v>
      </c>
      <c r="G12682" s="3" t="s">
        <v>11891</v>
      </c>
      <c r="H12682" s="3" t="s">
        <v>53317</v>
      </c>
    </row>
    <row r="12683" spans="1:8" ht="43.5" x14ac:dyDescent="0.35">
      <c r="A12683" s="4">
        <v>46494</v>
      </c>
      <c r="B12683" s="1">
        <v>45286</v>
      </c>
      <c r="C12683" s="2">
        <v>0.4415162037037037</v>
      </c>
      <c r="D12683" s="3" t="s">
        <v>53303</v>
      </c>
      <c r="E12683" s="3" t="s">
        <v>53318</v>
      </c>
      <c r="F12683" s="3" t="s">
        <v>53304</v>
      </c>
      <c r="G12683" s="3" t="s">
        <v>53305</v>
      </c>
      <c r="H12683" s="3" t="s">
        <v>53306</v>
      </c>
    </row>
    <row r="12684" spans="1:8" ht="72.5" x14ac:dyDescent="0.35">
      <c r="A12684" s="4">
        <v>33626</v>
      </c>
      <c r="B12684" s="1">
        <v>45286</v>
      </c>
      <c r="C12684" s="2">
        <v>0.44457175925925929</v>
      </c>
      <c r="D12684" s="3" t="s">
        <v>53319</v>
      </c>
      <c r="E12684" s="3" t="s">
        <v>11666</v>
      </c>
      <c r="F12684" s="3" t="s">
        <v>53320</v>
      </c>
      <c r="G12684" s="3" t="s">
        <v>53321</v>
      </c>
      <c r="H12684" s="3" t="s">
        <v>53322</v>
      </c>
    </row>
    <row r="12685" spans="1:8" ht="58" x14ac:dyDescent="0.35">
      <c r="A12685" s="4">
        <v>34158</v>
      </c>
      <c r="B12685" s="1">
        <v>45286</v>
      </c>
      <c r="C12685" s="2">
        <v>0.44549768518518523</v>
      </c>
      <c r="D12685" s="3" t="s">
        <v>12370</v>
      </c>
      <c r="E12685" s="3" t="s">
        <v>18888</v>
      </c>
      <c r="F12685" s="3" t="s">
        <v>53323</v>
      </c>
      <c r="G12685" s="3" t="s">
        <v>11891</v>
      </c>
      <c r="H12685" s="3" t="s">
        <v>23223</v>
      </c>
    </row>
    <row r="12686" spans="1:8" ht="87" x14ac:dyDescent="0.35">
      <c r="A12686" s="4">
        <v>208099</v>
      </c>
      <c r="B12686" s="1">
        <v>45286</v>
      </c>
      <c r="C12686" s="2">
        <v>0.44619212962962962</v>
      </c>
      <c r="D12686" s="3" t="s">
        <v>1607</v>
      </c>
      <c r="E12686" s="3" t="s">
        <v>53324</v>
      </c>
      <c r="F12686" s="3" t="s">
        <v>53283</v>
      </c>
      <c r="G12686" s="3" t="s">
        <v>53284</v>
      </c>
      <c r="H12686" s="3" t="s">
        <v>53285</v>
      </c>
    </row>
    <row r="12687" spans="1:8" ht="87" x14ac:dyDescent="0.35">
      <c r="A12687" s="4">
        <v>102967</v>
      </c>
      <c r="B12687" s="1">
        <v>45286</v>
      </c>
      <c r="C12687" s="2">
        <v>0.44651620370370365</v>
      </c>
      <c r="D12687" s="3" t="s">
        <v>985</v>
      </c>
      <c r="E12687" s="3" t="s">
        <v>53328</v>
      </c>
      <c r="F12687" s="3" t="s">
        <v>53325</v>
      </c>
      <c r="G12687" s="3" t="s">
        <v>53326</v>
      </c>
      <c r="H12687" s="3" t="s">
        <v>53327</v>
      </c>
    </row>
    <row r="12688" spans="1:8" ht="43.5" x14ac:dyDescent="0.35">
      <c r="A12688" s="4">
        <v>42603</v>
      </c>
      <c r="B12688" s="1">
        <v>45286</v>
      </c>
      <c r="C12688" s="2">
        <v>0.44971064814814815</v>
      </c>
      <c r="D12688" s="3" t="s">
        <v>10923</v>
      </c>
      <c r="E12688" s="3" t="s">
        <v>53330</v>
      </c>
      <c r="F12688" s="3" t="s">
        <v>53329</v>
      </c>
      <c r="G12688" s="3" t="s">
        <v>10541</v>
      </c>
      <c r="H12688" s="3" t="s">
        <v>38093</v>
      </c>
    </row>
    <row r="12689" spans="1:8" ht="43.5" x14ac:dyDescent="0.35">
      <c r="A12689" s="4">
        <v>33995</v>
      </c>
      <c r="B12689" s="1">
        <v>45286</v>
      </c>
      <c r="C12689" s="2">
        <v>0.4526736111111111</v>
      </c>
      <c r="D12689" s="3" t="s">
        <v>12317</v>
      </c>
      <c r="E12689" s="3" t="s">
        <v>15368</v>
      </c>
      <c r="F12689" s="3" t="s">
        <v>53331</v>
      </c>
      <c r="G12689" s="3" t="s">
        <v>11890</v>
      </c>
      <c r="H12689" s="3" t="s">
        <v>42021</v>
      </c>
    </row>
    <row r="12690" spans="1:8" ht="87" x14ac:dyDescent="0.35">
      <c r="A12690" s="4">
        <v>212478</v>
      </c>
      <c r="B12690" s="1">
        <v>45286</v>
      </c>
      <c r="C12690" s="2">
        <v>0.45414351851851853</v>
      </c>
      <c r="D12690" s="3" t="s">
        <v>53332</v>
      </c>
      <c r="E12690" s="3" t="s">
        <v>53336</v>
      </c>
      <c r="F12690" s="3" t="s">
        <v>53333</v>
      </c>
      <c r="G12690" s="3" t="s">
        <v>53334</v>
      </c>
      <c r="H12690" s="3" t="s">
        <v>53335</v>
      </c>
    </row>
    <row r="12691" spans="1:8" ht="29" x14ac:dyDescent="0.35">
      <c r="A12691" s="4">
        <v>142181</v>
      </c>
      <c r="B12691" s="1">
        <v>45286</v>
      </c>
      <c r="C12691" s="2">
        <v>0.45776620370370374</v>
      </c>
      <c r="D12691" s="3" t="s">
        <v>10486</v>
      </c>
      <c r="E12691" s="3" t="s">
        <v>53339</v>
      </c>
      <c r="F12691" s="3" t="s">
        <v>53337</v>
      </c>
      <c r="G12691" s="3" t="s">
        <v>53338</v>
      </c>
      <c r="H12691" s="3" t="s">
        <v>15116</v>
      </c>
    </row>
    <row r="12692" spans="1:8" ht="43.5" x14ac:dyDescent="0.35">
      <c r="A12692" s="4">
        <v>86201</v>
      </c>
      <c r="B12692" s="1">
        <v>45286</v>
      </c>
      <c r="C12692" s="2">
        <v>0.45807870370370374</v>
      </c>
      <c r="D12692" s="3" t="s">
        <v>53340</v>
      </c>
      <c r="E12692" s="3" t="s">
        <v>53344</v>
      </c>
      <c r="F12692" s="3" t="s">
        <v>53341</v>
      </c>
      <c r="G12692" s="3" t="s">
        <v>53342</v>
      </c>
      <c r="H12692" s="3" t="s">
        <v>53343</v>
      </c>
    </row>
    <row r="12693" spans="1:8" ht="43.5" x14ac:dyDescent="0.35">
      <c r="A12693" s="4">
        <v>6147</v>
      </c>
      <c r="B12693" s="1">
        <v>45286</v>
      </c>
      <c r="C12693" s="2">
        <v>0.45841435185185181</v>
      </c>
      <c r="D12693" s="3" t="s">
        <v>13469</v>
      </c>
      <c r="E12693" s="3" t="s">
        <v>17650</v>
      </c>
      <c r="F12693" s="3" t="s">
        <v>53345</v>
      </c>
      <c r="G12693" s="3" t="s">
        <v>12546</v>
      </c>
      <c r="H12693" s="3" t="s">
        <v>53346</v>
      </c>
    </row>
    <row r="12694" spans="1:8" ht="261" x14ac:dyDescent="0.35">
      <c r="A12694" s="4">
        <v>201985</v>
      </c>
      <c r="B12694" s="1">
        <v>45286</v>
      </c>
      <c r="C12694" s="2">
        <v>0.46270833333333333</v>
      </c>
      <c r="D12694" s="3" t="s">
        <v>53347</v>
      </c>
      <c r="E12694" s="3" t="s">
        <v>53349</v>
      </c>
      <c r="F12694" s="3" t="s">
        <v>53348</v>
      </c>
      <c r="G12694" s="3" t="s">
        <v>53349</v>
      </c>
      <c r="H12694" s="3" t="s">
        <v>53350</v>
      </c>
    </row>
    <row r="12695" spans="1:8" ht="29" x14ac:dyDescent="0.35">
      <c r="A12695" s="4">
        <v>32876</v>
      </c>
      <c r="B12695" s="1">
        <v>45286</v>
      </c>
      <c r="C12695" s="2">
        <v>0.46304398148148151</v>
      </c>
      <c r="D12695" s="3" t="s">
        <v>13540</v>
      </c>
      <c r="E12695" s="3" t="s">
        <v>18979</v>
      </c>
      <c r="F12695" s="3" t="s">
        <v>53351</v>
      </c>
      <c r="G12695" s="3" t="s">
        <v>11804</v>
      </c>
      <c r="H12695" s="3" t="s">
        <v>26180</v>
      </c>
    </row>
    <row r="12696" spans="1:8" ht="29" x14ac:dyDescent="0.35">
      <c r="A12696" s="4">
        <v>201262</v>
      </c>
      <c r="B12696" s="1">
        <v>45286</v>
      </c>
      <c r="C12696" s="2">
        <v>0.46402777777777776</v>
      </c>
      <c r="D12696" s="3" t="s">
        <v>53352</v>
      </c>
      <c r="E12696" s="3" t="s">
        <v>53355</v>
      </c>
      <c r="F12696" s="3" t="s">
        <v>10720</v>
      </c>
      <c r="G12696" s="3" t="s">
        <v>53353</v>
      </c>
      <c r="H12696" s="3" t="s">
        <v>53354</v>
      </c>
    </row>
    <row r="12697" spans="1:8" ht="43.5" x14ac:dyDescent="0.35">
      <c r="A12697" s="4">
        <v>166797</v>
      </c>
      <c r="B12697" s="1">
        <v>45286</v>
      </c>
      <c r="C12697" s="2">
        <v>0.46456018518518521</v>
      </c>
      <c r="D12697" s="3" t="s">
        <v>53356</v>
      </c>
      <c r="E12697" s="3" t="s">
        <v>53358</v>
      </c>
      <c r="F12697" s="3" t="s">
        <v>53357</v>
      </c>
      <c r="G12697" s="3" t="s">
        <v>53358</v>
      </c>
      <c r="H12697" s="3" t="s">
        <v>53359</v>
      </c>
    </row>
    <row r="12698" spans="1:8" ht="43.5" x14ac:dyDescent="0.35">
      <c r="A12698" s="4">
        <v>13679</v>
      </c>
      <c r="B12698" s="1">
        <v>45286</v>
      </c>
      <c r="C12698" s="2">
        <v>0.46734953703703702</v>
      </c>
      <c r="D12698" s="3" t="s">
        <v>53360</v>
      </c>
      <c r="E12698" s="3" t="s">
        <v>53364</v>
      </c>
      <c r="F12698" s="3" t="s">
        <v>53361</v>
      </c>
      <c r="G12698" s="3" t="s">
        <v>53362</v>
      </c>
      <c r="H12698" s="3" t="s">
        <v>53363</v>
      </c>
    </row>
    <row r="12699" spans="1:8" ht="275.5" x14ac:dyDescent="0.35">
      <c r="A12699" s="4">
        <v>194217</v>
      </c>
      <c r="B12699" s="1">
        <v>45286</v>
      </c>
      <c r="C12699" s="2">
        <v>0.46740740740740744</v>
      </c>
      <c r="D12699" s="3" t="s">
        <v>53365</v>
      </c>
      <c r="E12699" s="3" t="s">
        <v>53369</v>
      </c>
      <c r="F12699" s="3" t="s">
        <v>53366</v>
      </c>
      <c r="G12699" s="3" t="s">
        <v>53367</v>
      </c>
      <c r="H12699" s="3" t="s">
        <v>53368</v>
      </c>
    </row>
    <row r="12700" spans="1:8" ht="72.5" x14ac:dyDescent="0.35">
      <c r="A12700" s="4">
        <v>209749</v>
      </c>
      <c r="B12700" s="1">
        <v>45286</v>
      </c>
      <c r="C12700" s="2">
        <v>0.46918981481481481</v>
      </c>
      <c r="D12700" s="3" t="s">
        <v>985</v>
      </c>
      <c r="E12700" s="3" t="s">
        <v>53373</v>
      </c>
      <c r="F12700" s="3" t="s">
        <v>53370</v>
      </c>
      <c r="G12700" s="3" t="s">
        <v>53371</v>
      </c>
      <c r="H12700" s="3" t="s">
        <v>53372</v>
      </c>
    </row>
    <row r="12701" spans="1:8" x14ac:dyDescent="0.35">
      <c r="A12701" s="4">
        <v>35804</v>
      </c>
      <c r="B12701" s="1">
        <v>45286</v>
      </c>
      <c r="C12701" s="2">
        <v>0.46988425925925931</v>
      </c>
      <c r="D12701" s="3" t="s">
        <v>14233</v>
      </c>
      <c r="E12701" s="3" t="s">
        <v>17744</v>
      </c>
      <c r="F12701" s="3" t="s">
        <v>53374</v>
      </c>
      <c r="G12701" s="3" t="s">
        <v>12549</v>
      </c>
      <c r="H12701" s="3" t="s">
        <v>15610</v>
      </c>
    </row>
    <row r="12702" spans="1:8" x14ac:dyDescent="0.35">
      <c r="A12702" s="4">
        <v>82783</v>
      </c>
      <c r="B12702" s="1">
        <v>45286</v>
      </c>
      <c r="C12702" s="2">
        <v>0.47440972222222227</v>
      </c>
      <c r="D12702" s="3" t="s">
        <v>13540</v>
      </c>
      <c r="E12702" s="3" t="s">
        <v>53376</v>
      </c>
      <c r="F12702" s="3" t="s">
        <v>53375</v>
      </c>
      <c r="G12702" s="3" t="s">
        <v>12011</v>
      </c>
      <c r="H12702" s="3" t="s">
        <v>30020</v>
      </c>
    </row>
    <row r="12703" spans="1:8" ht="87" x14ac:dyDescent="0.35">
      <c r="A12703" s="4">
        <v>180441</v>
      </c>
      <c r="B12703" s="1">
        <v>45286</v>
      </c>
      <c r="C12703" s="2">
        <v>0.47465277777777781</v>
      </c>
      <c r="D12703" s="3" t="s">
        <v>985</v>
      </c>
      <c r="E12703" s="3" t="s">
        <v>53380</v>
      </c>
      <c r="F12703" s="3" t="s">
        <v>53377</v>
      </c>
      <c r="G12703" s="3" t="s">
        <v>53378</v>
      </c>
      <c r="H12703" s="3" t="s">
        <v>53379</v>
      </c>
    </row>
    <row r="12704" spans="1:8" ht="43.5" x14ac:dyDescent="0.35">
      <c r="A12704" s="4">
        <v>154528</v>
      </c>
      <c r="B12704" s="1">
        <v>45286</v>
      </c>
      <c r="C12704" s="2">
        <v>0.47688657407407403</v>
      </c>
      <c r="D12704" s="3" t="s">
        <v>53381</v>
      </c>
      <c r="E12704" s="3" t="s">
        <v>41249</v>
      </c>
      <c r="F12704" s="3" t="s">
        <v>53382</v>
      </c>
      <c r="G12704" s="3" t="s">
        <v>53383</v>
      </c>
      <c r="H12704" s="3" t="s">
        <v>53384</v>
      </c>
    </row>
    <row r="12705" spans="1:8" ht="43.5" x14ac:dyDescent="0.35">
      <c r="A12705" s="4">
        <v>111249</v>
      </c>
      <c r="B12705" s="1">
        <v>45286</v>
      </c>
      <c r="C12705" s="2">
        <v>0.47790509259259256</v>
      </c>
      <c r="D12705" s="3" t="s">
        <v>985</v>
      </c>
      <c r="E12705" s="3" t="s">
        <v>53387</v>
      </c>
      <c r="F12705" s="3" t="s">
        <v>53385</v>
      </c>
      <c r="G12705" s="3" t="s">
        <v>10812</v>
      </c>
      <c r="H12705" s="3" t="s">
        <v>53386</v>
      </c>
    </row>
    <row r="12706" spans="1:8" ht="29" x14ac:dyDescent="0.35">
      <c r="A12706" s="4">
        <v>35372</v>
      </c>
      <c r="B12706" s="1">
        <v>45286</v>
      </c>
      <c r="C12706" s="2">
        <v>0.47962962962962963</v>
      </c>
      <c r="D12706" s="3" t="s">
        <v>53388</v>
      </c>
      <c r="E12706" s="3" t="s">
        <v>53388</v>
      </c>
      <c r="F12706" s="3" t="s">
        <v>53389</v>
      </c>
      <c r="G12706" s="3" t="s">
        <v>53388</v>
      </c>
      <c r="H12706" s="3" t="s">
        <v>53390</v>
      </c>
    </row>
    <row r="12707" spans="1:8" ht="29" x14ac:dyDescent="0.35">
      <c r="A12707" s="4">
        <v>98362</v>
      </c>
      <c r="B12707" s="1">
        <v>45286</v>
      </c>
      <c r="C12707" s="2">
        <v>0.4808796296296296</v>
      </c>
      <c r="D12707" s="3" t="s">
        <v>53391</v>
      </c>
      <c r="E12707" s="3" t="s">
        <v>53395</v>
      </c>
      <c r="F12707" s="3" t="s">
        <v>53392</v>
      </c>
      <c r="G12707" s="3" t="s">
        <v>53393</v>
      </c>
      <c r="H12707" s="3" t="s">
        <v>53394</v>
      </c>
    </row>
    <row r="12708" spans="1:8" ht="58" x14ac:dyDescent="0.35">
      <c r="A12708" s="4">
        <v>180188</v>
      </c>
      <c r="B12708" s="1">
        <v>45286</v>
      </c>
      <c r="C12708" s="2">
        <v>0.48151620370370374</v>
      </c>
      <c r="D12708" s="3" t="s">
        <v>53396</v>
      </c>
      <c r="E12708" s="3" t="s">
        <v>53400</v>
      </c>
      <c r="F12708" s="3" t="s">
        <v>53397</v>
      </c>
      <c r="G12708" s="3" t="s">
        <v>53398</v>
      </c>
      <c r="H12708" s="3" t="s">
        <v>53399</v>
      </c>
    </row>
    <row r="12709" spans="1:8" ht="58" x14ac:dyDescent="0.35">
      <c r="A12709" s="4">
        <v>208339</v>
      </c>
      <c r="B12709" s="1">
        <v>45286</v>
      </c>
      <c r="C12709" s="2">
        <v>0.4821064814814815</v>
      </c>
      <c r="D12709" s="3" t="s">
        <v>53401</v>
      </c>
      <c r="E12709" s="3" t="s">
        <v>53405</v>
      </c>
      <c r="F12709" s="3" t="s">
        <v>53402</v>
      </c>
      <c r="G12709" s="3" t="s">
        <v>53403</v>
      </c>
      <c r="H12709" s="3" t="s">
        <v>53404</v>
      </c>
    </row>
    <row r="12710" spans="1:8" ht="43.5" x14ac:dyDescent="0.35">
      <c r="A12710" s="4">
        <v>169491</v>
      </c>
      <c r="B12710" s="1">
        <v>45286</v>
      </c>
      <c r="C12710" s="2">
        <v>0.48432870370370368</v>
      </c>
      <c r="D12710" s="3" t="s">
        <v>13469</v>
      </c>
      <c r="E12710" s="3" t="s">
        <v>53407</v>
      </c>
      <c r="F12710" s="3" t="s">
        <v>53406</v>
      </c>
      <c r="G12710" s="3" t="s">
        <v>11982</v>
      </c>
      <c r="H12710" s="3" t="s">
        <v>23191</v>
      </c>
    </row>
    <row r="12711" spans="1:8" ht="101.5" x14ac:dyDescent="0.35">
      <c r="A12711" s="4">
        <v>63397</v>
      </c>
      <c r="B12711" s="1">
        <v>45286</v>
      </c>
      <c r="C12711" s="2">
        <v>0.48442129629629632</v>
      </c>
      <c r="D12711" s="3" t="s">
        <v>53408</v>
      </c>
      <c r="E12711" s="3" t="s">
        <v>53411</v>
      </c>
      <c r="F12711" s="3" t="s">
        <v>53409</v>
      </c>
      <c r="G12711" s="3" t="s">
        <v>13542</v>
      </c>
      <c r="H12711" s="3" t="s">
        <v>53410</v>
      </c>
    </row>
    <row r="12712" spans="1:8" ht="43.5" x14ac:dyDescent="0.35">
      <c r="A12712" s="4">
        <v>170372</v>
      </c>
      <c r="B12712" s="1">
        <v>45286</v>
      </c>
      <c r="C12712" s="2">
        <v>0.48579861111111106</v>
      </c>
      <c r="D12712" s="3" t="s">
        <v>985</v>
      </c>
      <c r="E12712" s="3" t="s">
        <v>53412</v>
      </c>
      <c r="F12712" s="3" t="s">
        <v>12781</v>
      </c>
      <c r="G12712" s="3" t="s">
        <v>638</v>
      </c>
      <c r="H12712" s="3" t="s">
        <v>1469</v>
      </c>
    </row>
    <row r="12713" spans="1:8" ht="43.5" x14ac:dyDescent="0.35">
      <c r="A12713" s="4">
        <v>78374</v>
      </c>
      <c r="B12713" s="1">
        <v>45286</v>
      </c>
      <c r="C12713" s="2">
        <v>0.48633101851851851</v>
      </c>
      <c r="D12713" s="3" t="s">
        <v>985</v>
      </c>
      <c r="E12713" s="3" t="s">
        <v>53414</v>
      </c>
      <c r="F12713" s="3" t="s">
        <v>53413</v>
      </c>
      <c r="G12713" s="3" t="s">
        <v>31867</v>
      </c>
      <c r="H12713" s="3" t="s">
        <v>53144</v>
      </c>
    </row>
    <row r="12714" spans="1:8" ht="58" x14ac:dyDescent="0.35">
      <c r="A12714" s="4">
        <v>37652</v>
      </c>
      <c r="B12714" s="1">
        <v>45286</v>
      </c>
      <c r="C12714" s="2">
        <v>0.48648148148148151</v>
      </c>
      <c r="D12714" s="3" t="s">
        <v>53415</v>
      </c>
      <c r="E12714" s="3" t="s">
        <v>36568</v>
      </c>
      <c r="F12714" s="3" t="s">
        <v>53416</v>
      </c>
      <c r="G12714" s="3" t="s">
        <v>53417</v>
      </c>
      <c r="H12714" s="3" t="s">
        <v>10268</v>
      </c>
    </row>
    <row r="12715" spans="1:8" ht="72.5" x14ac:dyDescent="0.35">
      <c r="A12715" s="4">
        <v>71765</v>
      </c>
      <c r="B12715" s="1">
        <v>45286</v>
      </c>
      <c r="C12715" s="2">
        <v>0.48843750000000002</v>
      </c>
      <c r="D12715" s="3" t="s">
        <v>53418</v>
      </c>
      <c r="E12715" s="3" t="s">
        <v>53422</v>
      </c>
      <c r="F12715" s="3" t="s">
        <v>53419</v>
      </c>
      <c r="G12715" s="3" t="s">
        <v>53420</v>
      </c>
      <c r="H12715" s="3" t="s">
        <v>53421</v>
      </c>
    </row>
    <row r="12716" spans="1:8" ht="43.5" x14ac:dyDescent="0.35">
      <c r="A12716" s="4">
        <v>200277</v>
      </c>
      <c r="B12716" s="1">
        <v>45286</v>
      </c>
      <c r="C12716" s="2">
        <v>0.49027777777777781</v>
      </c>
      <c r="D12716" s="3" t="s">
        <v>53423</v>
      </c>
      <c r="E12716" s="3" t="s">
        <v>53427</v>
      </c>
      <c r="F12716" s="3" t="s">
        <v>53424</v>
      </c>
      <c r="G12716" s="3" t="s">
        <v>53425</v>
      </c>
      <c r="H12716" s="3" t="s">
        <v>53426</v>
      </c>
    </row>
    <row r="12717" spans="1:8" ht="43.5" x14ac:dyDescent="0.35">
      <c r="A12717" s="4">
        <v>25841</v>
      </c>
      <c r="B12717" s="1">
        <v>45286</v>
      </c>
      <c r="C12717" s="2">
        <v>0.49032407407407402</v>
      </c>
      <c r="D12717" s="3" t="s">
        <v>13852</v>
      </c>
      <c r="E12717" s="3" t="s">
        <v>39995</v>
      </c>
      <c r="F12717" s="3" t="s">
        <v>53428</v>
      </c>
      <c r="G12717" s="3" t="s">
        <v>12517</v>
      </c>
      <c r="H12717" s="3" t="s">
        <v>15442</v>
      </c>
    </row>
    <row r="12718" spans="1:8" ht="29" x14ac:dyDescent="0.35">
      <c r="A12718" s="4">
        <v>38155</v>
      </c>
      <c r="B12718" s="1">
        <v>45286</v>
      </c>
      <c r="C12718" s="2">
        <v>0.49202546296296296</v>
      </c>
      <c r="D12718" s="3" t="s">
        <v>53429</v>
      </c>
      <c r="E12718" s="3" t="s">
        <v>15130</v>
      </c>
      <c r="F12718" s="3" t="s">
        <v>53430</v>
      </c>
      <c r="G12718" s="3" t="s">
        <v>11472</v>
      </c>
      <c r="H12718" s="3" t="s">
        <v>53431</v>
      </c>
    </row>
    <row r="12719" spans="1:8" ht="87" x14ac:dyDescent="0.35">
      <c r="A12719" s="4">
        <v>115103</v>
      </c>
      <c r="B12719" s="1">
        <v>45286</v>
      </c>
      <c r="C12719" s="2">
        <v>0.49315972222222221</v>
      </c>
      <c r="D12719" s="3" t="s">
        <v>1473</v>
      </c>
      <c r="E12719" s="3" t="s">
        <v>53433</v>
      </c>
      <c r="F12719" s="3" t="s">
        <v>53432</v>
      </c>
      <c r="G12719" s="3" t="s">
        <v>102</v>
      </c>
      <c r="H12719" s="3" t="s">
        <v>36455</v>
      </c>
    </row>
    <row r="12720" spans="1:8" ht="87" x14ac:dyDescent="0.35">
      <c r="A12720" s="4">
        <v>40040</v>
      </c>
      <c r="B12720" s="1">
        <v>45286</v>
      </c>
      <c r="C12720" s="2">
        <v>0.49431712962962965</v>
      </c>
      <c r="D12720" s="3" t="s">
        <v>985</v>
      </c>
      <c r="E12720" s="3" t="s">
        <v>53436</v>
      </c>
      <c r="F12720" s="3" t="s">
        <v>53434</v>
      </c>
      <c r="G12720" s="3" t="s">
        <v>53435</v>
      </c>
      <c r="H12720" s="3" t="s">
        <v>10361</v>
      </c>
    </row>
    <row r="12721" spans="1:8" ht="87" x14ac:dyDescent="0.35">
      <c r="A12721" s="4">
        <v>164711</v>
      </c>
      <c r="B12721" s="1">
        <v>45286</v>
      </c>
      <c r="C12721" s="2">
        <v>0.49505787037037036</v>
      </c>
      <c r="D12721" s="3" t="s">
        <v>53437</v>
      </c>
      <c r="E12721" s="3" t="s">
        <v>53440</v>
      </c>
      <c r="F12721" s="3" t="s">
        <v>53438</v>
      </c>
      <c r="G12721" s="3" t="s">
        <v>11732</v>
      </c>
      <c r="H12721" s="3" t="s">
        <v>53439</v>
      </c>
    </row>
    <row r="12722" spans="1:8" ht="29" x14ac:dyDescent="0.35">
      <c r="A12722" s="4">
        <v>184276</v>
      </c>
      <c r="B12722" s="1">
        <v>45286</v>
      </c>
      <c r="C12722" s="2">
        <v>0.49581018518518521</v>
      </c>
      <c r="D12722" s="3" t="s">
        <v>13540</v>
      </c>
      <c r="E12722" s="3" t="s">
        <v>53442</v>
      </c>
      <c r="F12722" s="3" t="s">
        <v>53441</v>
      </c>
      <c r="G12722" s="3" t="s">
        <v>11424</v>
      </c>
      <c r="H12722" s="3" t="s">
        <v>10279</v>
      </c>
    </row>
    <row r="12723" spans="1:8" ht="29" x14ac:dyDescent="0.35">
      <c r="A12723" s="4">
        <v>100182</v>
      </c>
      <c r="B12723" s="1">
        <v>45286</v>
      </c>
      <c r="C12723" s="2">
        <v>0.49599537037037034</v>
      </c>
      <c r="D12723" s="3" t="s">
        <v>985</v>
      </c>
      <c r="E12723" s="3" t="s">
        <v>53443</v>
      </c>
      <c r="F12723" s="3" t="s">
        <v>11953</v>
      </c>
      <c r="G12723" s="3" t="s">
        <v>53443</v>
      </c>
      <c r="H12723" s="3" t="s">
        <v>12234</v>
      </c>
    </row>
    <row r="12724" spans="1:8" ht="101.5" x14ac:dyDescent="0.35">
      <c r="A12724" s="4">
        <v>51321</v>
      </c>
      <c r="B12724" s="1">
        <v>45286</v>
      </c>
      <c r="C12724" s="2">
        <v>0.50032407407407409</v>
      </c>
      <c r="D12724" s="3" t="s">
        <v>53444</v>
      </c>
      <c r="E12724" s="3" t="s">
        <v>53447</v>
      </c>
      <c r="F12724" s="3" t="s">
        <v>53445</v>
      </c>
      <c r="G12724" s="3" t="s">
        <v>53446</v>
      </c>
      <c r="H12724" s="3" t="s">
        <v>1325</v>
      </c>
    </row>
    <row r="12725" spans="1:8" ht="29" x14ac:dyDescent="0.35">
      <c r="A12725" s="4">
        <v>208727</v>
      </c>
      <c r="B12725" s="1">
        <v>45286</v>
      </c>
      <c r="C12725" s="2">
        <v>0.50035879629629632</v>
      </c>
      <c r="D12725" s="3" t="s">
        <v>14233</v>
      </c>
      <c r="E12725" s="3" t="s">
        <v>53449</v>
      </c>
      <c r="F12725" s="3" t="s">
        <v>53448</v>
      </c>
      <c r="G12725" s="3" t="s">
        <v>12536</v>
      </c>
      <c r="H12725" s="3" t="s">
        <v>42021</v>
      </c>
    </row>
    <row r="12726" spans="1:8" ht="101.5" x14ac:dyDescent="0.35">
      <c r="A12726" s="4">
        <v>51321</v>
      </c>
      <c r="B12726" s="1">
        <v>45286</v>
      </c>
      <c r="C12726" s="2">
        <v>0.50055555555555553</v>
      </c>
      <c r="D12726" s="3" t="s">
        <v>53444</v>
      </c>
      <c r="E12726" s="3" t="s">
        <v>53447</v>
      </c>
      <c r="F12726" s="3" t="s">
        <v>53445</v>
      </c>
      <c r="G12726" s="3" t="s">
        <v>53446</v>
      </c>
      <c r="H12726" s="3" t="s">
        <v>1325</v>
      </c>
    </row>
    <row r="12727" spans="1:8" x14ac:dyDescent="0.35">
      <c r="A12727" s="4">
        <v>73079</v>
      </c>
      <c r="B12727" s="1">
        <v>45286</v>
      </c>
      <c r="C12727" s="2">
        <v>0.50167824074074074</v>
      </c>
      <c r="D12727" s="3" t="s">
        <v>985</v>
      </c>
      <c r="E12727" s="3" t="s">
        <v>506</v>
      </c>
      <c r="F12727" s="3" t="s">
        <v>13088</v>
      </c>
      <c r="G12727" s="3" t="s">
        <v>506</v>
      </c>
      <c r="H12727" s="3" t="s">
        <v>53194</v>
      </c>
    </row>
    <row r="12728" spans="1:8" ht="87" x14ac:dyDescent="0.35">
      <c r="A12728" s="4">
        <v>51321</v>
      </c>
      <c r="B12728" s="1">
        <v>45286</v>
      </c>
      <c r="C12728" s="2">
        <v>0.50170138888888893</v>
      </c>
      <c r="D12728" s="3" t="s">
        <v>53444</v>
      </c>
      <c r="E12728" s="3" t="s">
        <v>53450</v>
      </c>
      <c r="F12728" s="3" t="s">
        <v>53445</v>
      </c>
      <c r="G12728" s="3" t="s">
        <v>53446</v>
      </c>
      <c r="H12728" s="3" t="s">
        <v>1325</v>
      </c>
    </row>
    <row r="12729" spans="1:8" ht="159.5" x14ac:dyDescent="0.35">
      <c r="A12729" s="4">
        <v>104151</v>
      </c>
      <c r="B12729" s="1">
        <v>45286</v>
      </c>
      <c r="C12729" s="2">
        <v>0.50177083333333339</v>
      </c>
      <c r="D12729" s="3" t="s">
        <v>53451</v>
      </c>
      <c r="E12729" s="3" t="s">
        <v>13873</v>
      </c>
      <c r="F12729" s="3" t="s">
        <v>53452</v>
      </c>
      <c r="G12729" s="3" t="s">
        <v>11732</v>
      </c>
      <c r="H12729" s="3" t="s">
        <v>53453</v>
      </c>
    </row>
    <row r="12730" spans="1:8" ht="116" x14ac:dyDescent="0.35">
      <c r="A12730" s="4">
        <v>51321</v>
      </c>
      <c r="B12730" s="1">
        <v>45286</v>
      </c>
      <c r="C12730" s="2">
        <v>0.50263888888888886</v>
      </c>
      <c r="D12730" s="3" t="s">
        <v>53444</v>
      </c>
      <c r="E12730" s="3" t="s">
        <v>53455</v>
      </c>
      <c r="F12730" s="3" t="s">
        <v>53445</v>
      </c>
      <c r="G12730" s="3" t="s">
        <v>53454</v>
      </c>
      <c r="H12730" s="3" t="s">
        <v>1325</v>
      </c>
    </row>
    <row r="12731" spans="1:8" x14ac:dyDescent="0.35">
      <c r="A12731" s="4">
        <v>212504</v>
      </c>
      <c r="B12731" s="1">
        <v>45286</v>
      </c>
      <c r="C12731" s="2">
        <v>0.50268518518518512</v>
      </c>
      <c r="D12731" s="3" t="s">
        <v>985</v>
      </c>
      <c r="E12731" s="3" t="s">
        <v>506</v>
      </c>
      <c r="F12731" s="3" t="s">
        <v>12899</v>
      </c>
      <c r="G12731" s="3" t="s">
        <v>506</v>
      </c>
      <c r="H12731" s="3" t="s">
        <v>12215</v>
      </c>
    </row>
    <row r="12732" spans="1:8" ht="72.5" x14ac:dyDescent="0.35">
      <c r="A12732" s="4">
        <v>186167</v>
      </c>
      <c r="B12732" s="1">
        <v>45286</v>
      </c>
      <c r="C12732" s="2">
        <v>0.5056018518518518</v>
      </c>
      <c r="D12732" s="3" t="s">
        <v>53456</v>
      </c>
      <c r="E12732" s="3" t="s">
        <v>53459</v>
      </c>
      <c r="F12732" s="3" t="s">
        <v>53457</v>
      </c>
      <c r="G12732" s="3" t="s">
        <v>53458</v>
      </c>
      <c r="H12732" s="3" t="s">
        <v>10268</v>
      </c>
    </row>
    <row r="12733" spans="1:8" ht="87" x14ac:dyDescent="0.35">
      <c r="A12733" s="4">
        <v>33535</v>
      </c>
      <c r="B12733" s="1">
        <v>45286</v>
      </c>
      <c r="C12733" s="2">
        <v>0.50710648148148152</v>
      </c>
      <c r="D12733" s="3" t="s">
        <v>53460</v>
      </c>
      <c r="E12733" s="3" t="s">
        <v>11267</v>
      </c>
      <c r="F12733" s="3" t="s">
        <v>53461</v>
      </c>
      <c r="G12733" s="3" t="s">
        <v>11732</v>
      </c>
      <c r="H12733" s="3" t="s">
        <v>53462</v>
      </c>
    </row>
    <row r="12734" spans="1:8" ht="43.5" x14ac:dyDescent="0.35">
      <c r="A12734" s="4">
        <v>1576</v>
      </c>
      <c r="B12734" s="1">
        <v>45286</v>
      </c>
      <c r="C12734" s="2">
        <v>0.50807870370370367</v>
      </c>
      <c r="D12734" s="3" t="s">
        <v>1473</v>
      </c>
      <c r="E12734" s="3" t="s">
        <v>53466</v>
      </c>
      <c r="F12734" s="3" t="s">
        <v>53463</v>
      </c>
      <c r="G12734" s="3" t="s">
        <v>53464</v>
      </c>
      <c r="H12734" s="3" t="s">
        <v>53465</v>
      </c>
    </row>
    <row r="12735" spans="1:8" ht="29" x14ac:dyDescent="0.35">
      <c r="A12735" s="4">
        <v>56773</v>
      </c>
      <c r="B12735" s="1">
        <v>45286</v>
      </c>
      <c r="C12735" s="2">
        <v>0.50934027777777779</v>
      </c>
      <c r="D12735" s="3" t="s">
        <v>53467</v>
      </c>
      <c r="E12735" s="3" t="s">
        <v>53467</v>
      </c>
      <c r="F12735" s="3" t="s">
        <v>1389</v>
      </c>
      <c r="G12735" s="3" t="s">
        <v>53467</v>
      </c>
      <c r="H12735" s="3" t="s">
        <v>11190</v>
      </c>
    </row>
    <row r="12736" spans="1:8" ht="43.5" x14ac:dyDescent="0.35">
      <c r="A12736" s="4">
        <v>36177</v>
      </c>
      <c r="B12736" s="1">
        <v>45286</v>
      </c>
      <c r="C12736" s="2">
        <v>0.51167824074074075</v>
      </c>
      <c r="D12736" s="3" t="s">
        <v>1436</v>
      </c>
      <c r="E12736" s="3" t="s">
        <v>14941</v>
      </c>
      <c r="F12736" s="3" t="s">
        <v>53468</v>
      </c>
      <c r="G12736" s="3" t="s">
        <v>53469</v>
      </c>
      <c r="H12736" s="3" t="s">
        <v>47890</v>
      </c>
    </row>
    <row r="12737" spans="1:8" ht="130.5" x14ac:dyDescent="0.35">
      <c r="A12737" s="4">
        <v>49682</v>
      </c>
      <c r="B12737" s="1">
        <v>45286</v>
      </c>
      <c r="C12737" s="2">
        <v>0.51178240740740744</v>
      </c>
      <c r="D12737" s="3" t="s">
        <v>985</v>
      </c>
      <c r="E12737" s="3" t="s">
        <v>53473</v>
      </c>
      <c r="F12737" s="3" t="s">
        <v>53470</v>
      </c>
      <c r="G12737" s="3" t="s">
        <v>53471</v>
      </c>
      <c r="H12737" s="3" t="s">
        <v>53472</v>
      </c>
    </row>
    <row r="12738" spans="1:8" ht="130.5" x14ac:dyDescent="0.35">
      <c r="A12738" s="4">
        <v>49682</v>
      </c>
      <c r="B12738" s="1">
        <v>45286</v>
      </c>
      <c r="C12738" s="2">
        <v>0.51315972222222228</v>
      </c>
      <c r="D12738" s="3" t="s">
        <v>985</v>
      </c>
      <c r="E12738" s="3" t="s">
        <v>53473</v>
      </c>
      <c r="F12738" s="3" t="s">
        <v>53470</v>
      </c>
      <c r="G12738" s="3" t="s">
        <v>53471</v>
      </c>
      <c r="H12738" s="3" t="s">
        <v>53474</v>
      </c>
    </row>
    <row r="12739" spans="1:8" ht="72.5" x14ac:dyDescent="0.35">
      <c r="A12739" s="4">
        <v>208295</v>
      </c>
      <c r="B12739" s="1">
        <v>45286</v>
      </c>
      <c r="C12739" s="2">
        <v>0.51646990740740739</v>
      </c>
      <c r="D12739" s="3" t="s">
        <v>12372</v>
      </c>
      <c r="E12739" s="3" t="s">
        <v>53478</v>
      </c>
      <c r="F12739" s="3" t="s">
        <v>53475</v>
      </c>
      <c r="G12739" s="3" t="s">
        <v>53476</v>
      </c>
      <c r="H12739" s="3" t="s">
        <v>53477</v>
      </c>
    </row>
    <row r="12740" spans="1:8" x14ac:dyDescent="0.35">
      <c r="A12740" s="4">
        <v>148036</v>
      </c>
      <c r="B12740" s="1">
        <v>45286</v>
      </c>
      <c r="C12740" s="2">
        <v>0.51712962962962961</v>
      </c>
      <c r="D12740" s="3" t="s">
        <v>1097</v>
      </c>
      <c r="E12740" s="3" t="s">
        <v>1097</v>
      </c>
      <c r="F12740" s="3" t="s">
        <v>1389</v>
      </c>
      <c r="G12740" s="3" t="s">
        <v>1097</v>
      </c>
      <c r="H12740" s="3" t="s">
        <v>1123</v>
      </c>
    </row>
    <row r="12741" spans="1:8" ht="58" x14ac:dyDescent="0.35">
      <c r="A12741" s="4">
        <v>64812</v>
      </c>
      <c r="B12741" s="1">
        <v>45286</v>
      </c>
      <c r="C12741" s="2">
        <v>0.5195833333333334</v>
      </c>
      <c r="D12741" s="3" t="s">
        <v>53479</v>
      </c>
      <c r="E12741" s="3" t="s">
        <v>53482</v>
      </c>
      <c r="F12741" s="3" t="s">
        <v>53480</v>
      </c>
      <c r="G12741" s="3" t="s">
        <v>12339</v>
      </c>
      <c r="H12741" s="3" t="s">
        <v>53481</v>
      </c>
    </row>
    <row r="12742" spans="1:8" ht="58" x14ac:dyDescent="0.35">
      <c r="A12742" s="4">
        <v>152164</v>
      </c>
      <c r="B12742" s="1">
        <v>45286</v>
      </c>
      <c r="C12742" s="2">
        <v>0.52318287037037037</v>
      </c>
      <c r="D12742" s="3" t="s">
        <v>53483</v>
      </c>
      <c r="E12742" s="3" t="s">
        <v>53487</v>
      </c>
      <c r="F12742" s="3" t="s">
        <v>53484</v>
      </c>
      <c r="G12742" s="3" t="s">
        <v>53485</v>
      </c>
      <c r="H12742" s="3" t="s">
        <v>53486</v>
      </c>
    </row>
    <row r="12743" spans="1:8" ht="58" x14ac:dyDescent="0.35">
      <c r="A12743" s="4">
        <v>152164</v>
      </c>
      <c r="B12743" s="1">
        <v>45286</v>
      </c>
      <c r="C12743" s="2">
        <v>0.52383101851851854</v>
      </c>
      <c r="D12743" s="3" t="s">
        <v>53483</v>
      </c>
      <c r="E12743" s="3" t="s">
        <v>53487</v>
      </c>
      <c r="F12743" s="3" t="s">
        <v>53484</v>
      </c>
      <c r="G12743" s="3" t="s">
        <v>53488</v>
      </c>
      <c r="H12743" s="3" t="s">
        <v>53486</v>
      </c>
    </row>
    <row r="12744" spans="1:8" x14ac:dyDescent="0.35">
      <c r="A12744" s="4">
        <v>63907</v>
      </c>
      <c r="B12744" s="1">
        <v>45286</v>
      </c>
      <c r="C12744" s="2">
        <v>0.52408564814814818</v>
      </c>
      <c r="D12744" s="3" t="s">
        <v>1436</v>
      </c>
      <c r="E12744" s="3" t="s">
        <v>15477</v>
      </c>
      <c r="F12744" s="3" t="s">
        <v>53489</v>
      </c>
      <c r="G12744" s="3" t="s">
        <v>11111</v>
      </c>
      <c r="H12744" s="3" t="s">
        <v>47890</v>
      </c>
    </row>
    <row r="12745" spans="1:8" ht="29" x14ac:dyDescent="0.35">
      <c r="A12745" s="4">
        <v>211386</v>
      </c>
      <c r="B12745" s="1">
        <v>45286</v>
      </c>
      <c r="C12745" s="2">
        <v>0.53186342592592595</v>
      </c>
      <c r="D12745" s="3" t="s">
        <v>1436</v>
      </c>
      <c r="E12745" s="3" t="s">
        <v>53493</v>
      </c>
      <c r="F12745" s="3" t="s">
        <v>53490</v>
      </c>
      <c r="G12745" s="3" t="s">
        <v>53491</v>
      </c>
      <c r="H12745" s="3" t="s">
        <v>53492</v>
      </c>
    </row>
    <row r="12746" spans="1:8" ht="58" x14ac:dyDescent="0.35">
      <c r="A12746" s="4">
        <v>194833</v>
      </c>
      <c r="B12746" s="1">
        <v>45286</v>
      </c>
      <c r="C12746" s="2">
        <v>0.53291666666666659</v>
      </c>
      <c r="D12746" s="3" t="s">
        <v>12470</v>
      </c>
      <c r="E12746" s="3" t="s">
        <v>53496</v>
      </c>
      <c r="F12746" s="3" t="s">
        <v>53494</v>
      </c>
      <c r="G12746" s="3" t="s">
        <v>53495</v>
      </c>
      <c r="H12746" s="3" t="s">
        <v>11317</v>
      </c>
    </row>
    <row r="12747" spans="1:8" x14ac:dyDescent="0.35">
      <c r="A12747" s="4">
        <v>46454</v>
      </c>
      <c r="B12747" s="1">
        <v>45286</v>
      </c>
      <c r="C12747" s="2">
        <v>0.53314814814814815</v>
      </c>
      <c r="D12747" s="3" t="s">
        <v>12060</v>
      </c>
      <c r="E12747" s="3" t="s">
        <v>1555</v>
      </c>
      <c r="F12747" s="3" t="s">
        <v>53497</v>
      </c>
      <c r="G12747" s="3" t="s">
        <v>12011</v>
      </c>
      <c r="H12747" s="3" t="s">
        <v>13710</v>
      </c>
    </row>
    <row r="12748" spans="1:8" ht="58" x14ac:dyDescent="0.35">
      <c r="A12748" s="4">
        <v>49623</v>
      </c>
      <c r="B12748" s="1">
        <v>45286</v>
      </c>
      <c r="C12748" s="2">
        <v>0.53359953703703711</v>
      </c>
      <c r="D12748" s="3" t="s">
        <v>985</v>
      </c>
      <c r="E12748" s="3" t="s">
        <v>53500</v>
      </c>
      <c r="F12748" s="3" t="s">
        <v>53498</v>
      </c>
      <c r="G12748" s="3" t="s">
        <v>53499</v>
      </c>
      <c r="H12748" s="3" t="s">
        <v>39103</v>
      </c>
    </row>
    <row r="12749" spans="1:8" ht="43.5" x14ac:dyDescent="0.35">
      <c r="A12749" s="4">
        <v>119654</v>
      </c>
      <c r="B12749" s="1">
        <v>45286</v>
      </c>
      <c r="C12749" s="2">
        <v>0.53758101851851847</v>
      </c>
      <c r="D12749" s="3" t="s">
        <v>53501</v>
      </c>
      <c r="E12749" s="3" t="s">
        <v>53504</v>
      </c>
      <c r="F12749" s="3" t="s">
        <v>53502</v>
      </c>
      <c r="G12749" s="3" t="s">
        <v>53503</v>
      </c>
      <c r="H12749" s="3" t="s">
        <v>10268</v>
      </c>
    </row>
    <row r="12750" spans="1:8" ht="116" x14ac:dyDescent="0.35">
      <c r="A12750" s="4">
        <v>15548</v>
      </c>
      <c r="B12750" s="1">
        <v>45286</v>
      </c>
      <c r="C12750" s="2">
        <v>0.54160879629629632</v>
      </c>
      <c r="D12750" s="3" t="s">
        <v>53505</v>
      </c>
      <c r="E12750" s="3" t="s">
        <v>15125</v>
      </c>
      <c r="F12750" s="3" t="s">
        <v>53506</v>
      </c>
      <c r="G12750" s="3" t="s">
        <v>53507</v>
      </c>
      <c r="H12750" s="3" t="s">
        <v>53508</v>
      </c>
    </row>
    <row r="12751" spans="1:8" ht="72.5" x14ac:dyDescent="0.35">
      <c r="A12751" s="4">
        <v>7158</v>
      </c>
      <c r="B12751" s="1">
        <v>45286</v>
      </c>
      <c r="C12751" s="2">
        <v>0.54425925925925933</v>
      </c>
      <c r="D12751" s="3" t="s">
        <v>53509</v>
      </c>
      <c r="E12751" s="3" t="s">
        <v>53512</v>
      </c>
      <c r="F12751" s="3" t="s">
        <v>53510</v>
      </c>
      <c r="G12751" s="3" t="s">
        <v>10541</v>
      </c>
      <c r="H12751" s="3" t="s">
        <v>53511</v>
      </c>
    </row>
    <row r="12752" spans="1:8" x14ac:dyDescent="0.35">
      <c r="A12752" s="4">
        <v>211364</v>
      </c>
      <c r="B12752" s="1">
        <v>45286</v>
      </c>
      <c r="C12752" s="2">
        <v>0.54503472222222216</v>
      </c>
      <c r="D12752" s="3" t="s">
        <v>1436</v>
      </c>
      <c r="E12752" s="3" t="s">
        <v>44206</v>
      </c>
      <c r="F12752" s="3" t="s">
        <v>12739</v>
      </c>
      <c r="G12752" s="3" t="s">
        <v>53513</v>
      </c>
      <c r="H12752" s="3" t="s">
        <v>53514</v>
      </c>
    </row>
    <row r="12753" spans="1:8" x14ac:dyDescent="0.35">
      <c r="A12753" s="4">
        <v>110379</v>
      </c>
      <c r="B12753" s="1">
        <v>45286</v>
      </c>
      <c r="C12753" s="2">
        <v>0.55149305555555561</v>
      </c>
      <c r="D12753" s="3" t="s">
        <v>985</v>
      </c>
      <c r="E12753" s="3" t="s">
        <v>53517</v>
      </c>
      <c r="F12753" s="3" t="s">
        <v>53515</v>
      </c>
      <c r="G12753" s="3" t="s">
        <v>53516</v>
      </c>
      <c r="H12753" s="3" t="s">
        <v>12598</v>
      </c>
    </row>
    <row r="12754" spans="1:8" ht="29" x14ac:dyDescent="0.35">
      <c r="A12754" s="4">
        <v>74908</v>
      </c>
      <c r="B12754" s="1">
        <v>45286</v>
      </c>
      <c r="C12754" s="2">
        <v>0.55284722222222216</v>
      </c>
      <c r="D12754" s="3" t="s">
        <v>53518</v>
      </c>
      <c r="E12754" s="3" t="s">
        <v>50455</v>
      </c>
      <c r="F12754" s="3" t="s">
        <v>12780</v>
      </c>
      <c r="G12754" s="3" t="s">
        <v>50455</v>
      </c>
      <c r="H12754" s="3" t="s">
        <v>13566</v>
      </c>
    </row>
    <row r="12755" spans="1:8" ht="29" x14ac:dyDescent="0.35">
      <c r="A12755" s="4">
        <v>192147</v>
      </c>
      <c r="B12755" s="1">
        <v>45286</v>
      </c>
      <c r="C12755" s="2">
        <v>0.55357638888888883</v>
      </c>
      <c r="D12755" s="3" t="s">
        <v>1436</v>
      </c>
      <c r="E12755" s="3" t="s">
        <v>948</v>
      </c>
      <c r="F12755" s="3" t="s">
        <v>53519</v>
      </c>
      <c r="G12755" s="3" t="s">
        <v>12339</v>
      </c>
      <c r="H12755" s="3" t="s">
        <v>53520</v>
      </c>
    </row>
    <row r="12756" spans="1:8" ht="43.5" x14ac:dyDescent="0.35">
      <c r="A12756" s="4">
        <v>212463</v>
      </c>
      <c r="B12756" s="1">
        <v>45286</v>
      </c>
      <c r="C12756" s="2">
        <v>0.55366898148148147</v>
      </c>
      <c r="D12756" s="3" t="s">
        <v>12372</v>
      </c>
      <c r="E12756" s="3" t="s">
        <v>53524</v>
      </c>
      <c r="F12756" s="3" t="s">
        <v>53521</v>
      </c>
      <c r="G12756" s="3" t="s">
        <v>53522</v>
      </c>
      <c r="H12756" s="3" t="s">
        <v>53523</v>
      </c>
    </row>
    <row r="12757" spans="1:8" ht="43.5" x14ac:dyDescent="0.35">
      <c r="A12757" s="4">
        <v>196063</v>
      </c>
      <c r="B12757" s="1">
        <v>45286</v>
      </c>
      <c r="C12757" s="2">
        <v>0.56684027777777779</v>
      </c>
      <c r="D12757" s="3" t="s">
        <v>53525</v>
      </c>
      <c r="E12757" s="3" t="s">
        <v>53527</v>
      </c>
      <c r="F12757" s="3" t="s">
        <v>53526</v>
      </c>
      <c r="G12757" s="3" t="s">
        <v>50489</v>
      </c>
      <c r="H12757" s="3" t="s">
        <v>53523</v>
      </c>
    </row>
    <row r="12758" spans="1:8" x14ac:dyDescent="0.35">
      <c r="A12758" s="4">
        <v>117135</v>
      </c>
      <c r="B12758" s="1">
        <v>45286</v>
      </c>
      <c r="C12758" s="2">
        <v>0.57233796296296291</v>
      </c>
      <c r="D12758" s="3" t="s">
        <v>53528</v>
      </c>
      <c r="E12758" s="3" t="s">
        <v>53529</v>
      </c>
      <c r="F12758" s="3" t="s">
        <v>2012</v>
      </c>
      <c r="G12758" s="3" t="s">
        <v>53529</v>
      </c>
      <c r="H12758" s="3" t="s">
        <v>18778</v>
      </c>
    </row>
    <row r="12759" spans="1:8" ht="87" x14ac:dyDescent="0.35">
      <c r="A12759" s="4">
        <v>99059</v>
      </c>
      <c r="B12759" s="1">
        <v>45286</v>
      </c>
      <c r="C12759" s="2">
        <v>0.57547453703703699</v>
      </c>
      <c r="D12759" s="3" t="s">
        <v>53530</v>
      </c>
      <c r="E12759" s="3" t="s">
        <v>53534</v>
      </c>
      <c r="F12759" s="3" t="s">
        <v>53531</v>
      </c>
      <c r="G12759" s="3" t="s">
        <v>53532</v>
      </c>
      <c r="H12759" s="3" t="s">
        <v>53533</v>
      </c>
    </row>
    <row r="12760" spans="1:8" x14ac:dyDescent="0.35">
      <c r="A12760" s="4">
        <v>38035</v>
      </c>
      <c r="B12760" s="1">
        <v>45286</v>
      </c>
      <c r="C12760" s="2">
        <v>0.57892361111111112</v>
      </c>
      <c r="D12760" s="3" t="s">
        <v>10328</v>
      </c>
      <c r="E12760" s="3" t="s">
        <v>12857</v>
      </c>
      <c r="F12760" s="3" t="s">
        <v>2012</v>
      </c>
      <c r="G12760" s="3" t="s">
        <v>12857</v>
      </c>
      <c r="H12760" s="3" t="s">
        <v>13626</v>
      </c>
    </row>
    <row r="12761" spans="1:8" ht="101.5" x14ac:dyDescent="0.35">
      <c r="A12761" s="4">
        <v>78571</v>
      </c>
      <c r="B12761" s="1">
        <v>45286</v>
      </c>
      <c r="C12761" s="2">
        <v>0.58076388888888886</v>
      </c>
      <c r="D12761" s="3" t="s">
        <v>53535</v>
      </c>
      <c r="E12761" s="3" t="s">
        <v>53539</v>
      </c>
      <c r="F12761" s="3" t="s">
        <v>53536</v>
      </c>
      <c r="G12761" s="3" t="s">
        <v>53537</v>
      </c>
      <c r="H12761" s="3" t="s">
        <v>53538</v>
      </c>
    </row>
    <row r="12762" spans="1:8" ht="72.5" x14ac:dyDescent="0.35">
      <c r="A12762" s="4">
        <v>38604</v>
      </c>
      <c r="B12762" s="1">
        <v>45286</v>
      </c>
      <c r="C12762" s="2">
        <v>0.5835069444444444</v>
      </c>
      <c r="D12762" s="3" t="s">
        <v>12772</v>
      </c>
      <c r="E12762" s="3" t="s">
        <v>53543</v>
      </c>
      <c r="F12762" s="3" t="s">
        <v>53540</v>
      </c>
      <c r="G12762" s="3" t="s">
        <v>53541</v>
      </c>
      <c r="H12762" s="3" t="s">
        <v>53542</v>
      </c>
    </row>
    <row r="12763" spans="1:8" ht="87" x14ac:dyDescent="0.35">
      <c r="A12763" s="4">
        <v>80144</v>
      </c>
      <c r="B12763" s="1">
        <v>45286</v>
      </c>
      <c r="C12763" s="2">
        <v>0.58420138888888895</v>
      </c>
      <c r="D12763" s="3" t="s">
        <v>985</v>
      </c>
      <c r="E12763" s="3" t="s">
        <v>53546</v>
      </c>
      <c r="F12763" s="3" t="s">
        <v>53544</v>
      </c>
      <c r="G12763" s="3" t="s">
        <v>53545</v>
      </c>
      <c r="H12763" s="3" t="s">
        <v>1325</v>
      </c>
    </row>
    <row r="12764" spans="1:8" ht="43.5" x14ac:dyDescent="0.35">
      <c r="A12764" s="4">
        <v>45093</v>
      </c>
      <c r="B12764" s="1">
        <v>45286</v>
      </c>
      <c r="C12764" s="2">
        <v>0.5859375</v>
      </c>
      <c r="D12764" s="3" t="s">
        <v>482</v>
      </c>
      <c r="E12764" s="3" t="s">
        <v>53549</v>
      </c>
      <c r="F12764" s="3" t="s">
        <v>53547</v>
      </c>
      <c r="G12764" s="3" t="s">
        <v>10433</v>
      </c>
      <c r="H12764" s="3" t="s">
        <v>53548</v>
      </c>
    </row>
    <row r="12765" spans="1:8" ht="58" x14ac:dyDescent="0.35">
      <c r="A12765" s="4">
        <v>211974</v>
      </c>
      <c r="B12765" s="1">
        <v>45286</v>
      </c>
      <c r="C12765" s="2">
        <v>0.58629629629629632</v>
      </c>
      <c r="D12765" s="3" t="s">
        <v>12470</v>
      </c>
      <c r="E12765" s="3" t="s">
        <v>53553</v>
      </c>
      <c r="F12765" s="3" t="s">
        <v>53550</v>
      </c>
      <c r="G12765" s="3" t="s">
        <v>53551</v>
      </c>
      <c r="H12765" s="3" t="s">
        <v>53552</v>
      </c>
    </row>
    <row r="12766" spans="1:8" ht="87" x14ac:dyDescent="0.35">
      <c r="A12766" s="4">
        <v>80144</v>
      </c>
      <c r="B12766" s="1">
        <v>45286</v>
      </c>
      <c r="C12766" s="2">
        <v>0.58680555555555558</v>
      </c>
      <c r="D12766" s="3" t="s">
        <v>985</v>
      </c>
      <c r="E12766" s="3" t="s">
        <v>53546</v>
      </c>
      <c r="F12766" s="3" t="s">
        <v>53544</v>
      </c>
      <c r="G12766" s="3" t="s">
        <v>53545</v>
      </c>
      <c r="H12766" s="3" t="s">
        <v>1325</v>
      </c>
    </row>
    <row r="12767" spans="1:8" ht="58" x14ac:dyDescent="0.35">
      <c r="A12767" s="4">
        <v>11332</v>
      </c>
      <c r="B12767" s="1">
        <v>45286</v>
      </c>
      <c r="C12767" s="2">
        <v>0.58716435185185178</v>
      </c>
      <c r="D12767" s="3" t="s">
        <v>53554</v>
      </c>
      <c r="E12767" s="3" t="s">
        <v>53558</v>
      </c>
      <c r="F12767" s="3" t="s">
        <v>53555</v>
      </c>
      <c r="G12767" s="3" t="s">
        <v>53556</v>
      </c>
      <c r="H12767" s="3" t="s">
        <v>53557</v>
      </c>
    </row>
    <row r="12768" spans="1:8" ht="101.5" x14ac:dyDescent="0.35">
      <c r="A12768" s="4">
        <v>106989</v>
      </c>
      <c r="B12768" s="1">
        <v>45286</v>
      </c>
      <c r="C12768" s="2">
        <v>0.58776620370370369</v>
      </c>
      <c r="D12768" s="3" t="s">
        <v>53559</v>
      </c>
      <c r="E12768" s="3" t="s">
        <v>53563</v>
      </c>
      <c r="F12768" s="3" t="s">
        <v>53560</v>
      </c>
      <c r="G12768" s="3" t="s">
        <v>53561</v>
      </c>
      <c r="H12768" s="3" t="s">
        <v>53562</v>
      </c>
    </row>
    <row r="12769" spans="1:8" x14ac:dyDescent="0.35">
      <c r="A12769" s="4">
        <v>202401</v>
      </c>
      <c r="B12769" s="1">
        <v>45286</v>
      </c>
      <c r="C12769" s="2">
        <v>0.58959490740740739</v>
      </c>
      <c r="D12769" s="3" t="s">
        <v>985</v>
      </c>
      <c r="E12769" s="3" t="s">
        <v>506</v>
      </c>
      <c r="F12769" s="3" t="s">
        <v>12899</v>
      </c>
      <c r="G12769" s="3" t="s">
        <v>506</v>
      </c>
      <c r="H12769" s="3" t="s">
        <v>12234</v>
      </c>
    </row>
    <row r="12770" spans="1:8" ht="43.5" x14ac:dyDescent="0.35">
      <c r="A12770" s="4">
        <v>44696</v>
      </c>
      <c r="B12770" s="1">
        <v>45286</v>
      </c>
      <c r="C12770" s="2">
        <v>0.59006944444444442</v>
      </c>
      <c r="D12770" s="3" t="s">
        <v>167</v>
      </c>
      <c r="E12770" s="3" t="s">
        <v>12476</v>
      </c>
      <c r="F12770" s="3" t="s">
        <v>53564</v>
      </c>
      <c r="G12770" s="3" t="s">
        <v>15165</v>
      </c>
      <c r="H12770" s="3" t="s">
        <v>53565</v>
      </c>
    </row>
    <row r="12771" spans="1:8" x14ac:dyDescent="0.35">
      <c r="A12771" s="4">
        <v>79809</v>
      </c>
      <c r="B12771" s="1">
        <v>45286</v>
      </c>
      <c r="C12771" s="2">
        <v>0.59124999999999994</v>
      </c>
      <c r="D12771" s="3" t="s">
        <v>985</v>
      </c>
      <c r="E12771" s="3" t="s">
        <v>506</v>
      </c>
      <c r="F12771" s="3" t="s">
        <v>11953</v>
      </c>
      <c r="G12771" s="3" t="s">
        <v>506</v>
      </c>
      <c r="H12771" s="3" t="s">
        <v>10726</v>
      </c>
    </row>
    <row r="12772" spans="1:8" ht="43.5" x14ac:dyDescent="0.35">
      <c r="A12772" s="4">
        <v>57826</v>
      </c>
      <c r="B12772" s="1">
        <v>45286</v>
      </c>
      <c r="C12772" s="2">
        <v>0.59247685185185184</v>
      </c>
      <c r="D12772" s="3" t="s">
        <v>985</v>
      </c>
      <c r="E12772" s="3" t="s">
        <v>53566</v>
      </c>
      <c r="F12772" s="3" t="s">
        <v>12840</v>
      </c>
      <c r="G12772" s="3" t="s">
        <v>53566</v>
      </c>
      <c r="H12772" s="3" t="s">
        <v>10726</v>
      </c>
    </row>
    <row r="12773" spans="1:8" ht="43.5" x14ac:dyDescent="0.35">
      <c r="A12773" s="4">
        <v>50484</v>
      </c>
      <c r="B12773" s="1">
        <v>45286</v>
      </c>
      <c r="C12773" s="2">
        <v>0.59310185185185182</v>
      </c>
      <c r="D12773" s="3" t="s">
        <v>12212</v>
      </c>
      <c r="E12773" s="3" t="s">
        <v>53569</v>
      </c>
      <c r="F12773" s="3" t="s">
        <v>53567</v>
      </c>
      <c r="G12773" s="3" t="s">
        <v>53568</v>
      </c>
      <c r="H12773" s="3" t="s">
        <v>10659</v>
      </c>
    </row>
    <row r="12774" spans="1:8" ht="29" x14ac:dyDescent="0.35">
      <c r="A12774" s="4">
        <v>58420</v>
      </c>
      <c r="B12774" s="1">
        <v>45286</v>
      </c>
      <c r="C12774" s="2">
        <v>0.5939120370370371</v>
      </c>
      <c r="D12774" s="3" t="s">
        <v>11797</v>
      </c>
      <c r="E12774" s="3" t="s">
        <v>53571</v>
      </c>
      <c r="F12774" s="3" t="s">
        <v>53570</v>
      </c>
      <c r="G12774" s="3" t="s">
        <v>11524</v>
      </c>
      <c r="H12774" s="3" t="s">
        <v>12288</v>
      </c>
    </row>
    <row r="12775" spans="1:8" ht="116" x14ac:dyDescent="0.35">
      <c r="A12775" s="4">
        <v>15548</v>
      </c>
      <c r="B12775" s="1">
        <v>45286</v>
      </c>
      <c r="C12775" s="2">
        <v>0.59513888888888888</v>
      </c>
      <c r="D12775" s="3" t="s">
        <v>12181</v>
      </c>
      <c r="E12775" s="3" t="s">
        <v>53574</v>
      </c>
      <c r="F12775" s="3" t="s">
        <v>53572</v>
      </c>
      <c r="G12775" s="3" t="s">
        <v>12372</v>
      </c>
      <c r="H12775" s="3" t="s">
        <v>53573</v>
      </c>
    </row>
    <row r="12776" spans="1:8" x14ac:dyDescent="0.35">
      <c r="A12776" s="4">
        <v>212309</v>
      </c>
      <c r="B12776" s="1">
        <v>45286</v>
      </c>
      <c r="C12776" s="2">
        <v>0.59633101851851855</v>
      </c>
      <c r="D12776" s="3" t="s">
        <v>53575</v>
      </c>
      <c r="E12776" s="3" t="s">
        <v>53576</v>
      </c>
      <c r="F12776" s="3" t="s">
        <v>12054</v>
      </c>
      <c r="G12776" s="3" t="s">
        <v>53576</v>
      </c>
      <c r="H12776" s="3" t="s">
        <v>53577</v>
      </c>
    </row>
    <row r="12777" spans="1:8" ht="29" x14ac:dyDescent="0.35">
      <c r="A12777" s="4">
        <v>63253</v>
      </c>
      <c r="B12777" s="1">
        <v>45286</v>
      </c>
      <c r="C12777" s="2">
        <v>0.59671296296296295</v>
      </c>
      <c r="D12777" s="3" t="s">
        <v>53578</v>
      </c>
      <c r="E12777" s="3" t="s">
        <v>53581</v>
      </c>
      <c r="F12777" s="3" t="s">
        <v>53579</v>
      </c>
      <c r="G12777" s="3" t="s">
        <v>1385</v>
      </c>
      <c r="H12777" s="3" t="s">
        <v>53580</v>
      </c>
    </row>
    <row r="12778" spans="1:8" ht="29" x14ac:dyDescent="0.35">
      <c r="A12778" s="4">
        <v>198789</v>
      </c>
      <c r="B12778" s="1">
        <v>45286</v>
      </c>
      <c r="C12778" s="2">
        <v>0.5974652777777778</v>
      </c>
      <c r="D12778" s="3" t="s">
        <v>53582</v>
      </c>
      <c r="E12778" s="3" t="s">
        <v>53585</v>
      </c>
      <c r="F12778" s="3" t="s">
        <v>53583</v>
      </c>
      <c r="G12778" s="3" t="s">
        <v>53584</v>
      </c>
      <c r="H12778" s="3" t="s">
        <v>1325</v>
      </c>
    </row>
    <row r="12779" spans="1:8" ht="29" x14ac:dyDescent="0.35">
      <c r="A12779" s="4">
        <v>113710</v>
      </c>
      <c r="B12779" s="1">
        <v>45286</v>
      </c>
      <c r="C12779" s="2">
        <v>0.59747685185185184</v>
      </c>
      <c r="D12779" s="3" t="s">
        <v>12324</v>
      </c>
      <c r="E12779" s="3" t="s">
        <v>15139</v>
      </c>
      <c r="F12779" s="3" t="s">
        <v>53586</v>
      </c>
      <c r="G12779" s="3" t="s">
        <v>53587</v>
      </c>
      <c r="H12779" s="3" t="s">
        <v>53588</v>
      </c>
    </row>
    <row r="12780" spans="1:8" x14ac:dyDescent="0.35">
      <c r="A12780" s="4">
        <v>194925</v>
      </c>
      <c r="B12780" s="1">
        <v>45286</v>
      </c>
      <c r="C12780" s="2">
        <v>0.59884259259259254</v>
      </c>
      <c r="D12780" s="3" t="s">
        <v>985</v>
      </c>
      <c r="E12780" s="3" t="s">
        <v>49</v>
      </c>
      <c r="F12780" s="3" t="s">
        <v>15240</v>
      </c>
      <c r="G12780" s="3" t="s">
        <v>49</v>
      </c>
      <c r="H12780" s="3" t="s">
        <v>11630</v>
      </c>
    </row>
    <row r="12781" spans="1:8" ht="43.5" x14ac:dyDescent="0.35">
      <c r="A12781" s="4">
        <v>198789</v>
      </c>
      <c r="B12781" s="1">
        <v>45286</v>
      </c>
      <c r="C12781" s="2">
        <v>0.59958333333333336</v>
      </c>
      <c r="D12781" s="3" t="s">
        <v>53582</v>
      </c>
      <c r="E12781" s="3" t="s">
        <v>53585</v>
      </c>
      <c r="F12781" s="3" t="s">
        <v>53583</v>
      </c>
      <c r="G12781" s="3" t="s">
        <v>53589</v>
      </c>
      <c r="H12781" s="3" t="s">
        <v>53590</v>
      </c>
    </row>
    <row r="12782" spans="1:8" x14ac:dyDescent="0.35">
      <c r="A12782" s="4">
        <v>136137</v>
      </c>
      <c r="B12782" s="1">
        <v>45286</v>
      </c>
      <c r="C12782" s="2">
        <v>0.60521990740740739</v>
      </c>
      <c r="D12782" s="3" t="s">
        <v>11522</v>
      </c>
      <c r="E12782" s="3" t="s">
        <v>842</v>
      </c>
      <c r="F12782" s="3" t="s">
        <v>11953</v>
      </c>
      <c r="G12782" s="3" t="s">
        <v>842</v>
      </c>
      <c r="H12782" s="3" t="s">
        <v>11191</v>
      </c>
    </row>
    <row r="12783" spans="1:8" ht="43.5" x14ac:dyDescent="0.35">
      <c r="A12783" s="4">
        <v>82791</v>
      </c>
      <c r="B12783" s="1">
        <v>45286</v>
      </c>
      <c r="C12783" s="2">
        <v>0.60615740740740742</v>
      </c>
      <c r="D12783" s="3" t="s">
        <v>53591</v>
      </c>
      <c r="E12783" s="3" t="s">
        <v>53595</v>
      </c>
      <c r="F12783" s="3" t="s">
        <v>53592</v>
      </c>
      <c r="G12783" s="3" t="s">
        <v>53593</v>
      </c>
      <c r="H12783" s="3" t="s">
        <v>53594</v>
      </c>
    </row>
    <row r="12784" spans="1:8" x14ac:dyDescent="0.35">
      <c r="A12784" s="4">
        <v>211168</v>
      </c>
      <c r="B12784" s="1">
        <v>45286</v>
      </c>
      <c r="C12784" s="2">
        <v>0.60648148148148151</v>
      </c>
      <c r="D12784" s="3" t="s">
        <v>167</v>
      </c>
      <c r="E12784" s="3" t="s">
        <v>53599</v>
      </c>
      <c r="F12784" s="3" t="s">
        <v>53596</v>
      </c>
      <c r="G12784" s="3" t="s">
        <v>53597</v>
      </c>
      <c r="H12784" s="3" t="s">
        <v>53598</v>
      </c>
    </row>
    <row r="12785" spans="1:8" ht="43.5" x14ac:dyDescent="0.35">
      <c r="A12785" s="4">
        <v>42306</v>
      </c>
      <c r="B12785" s="1">
        <v>45286</v>
      </c>
      <c r="C12785" s="2">
        <v>0.60687499999999994</v>
      </c>
      <c r="D12785" s="3" t="s">
        <v>11125</v>
      </c>
      <c r="E12785" s="3" t="s">
        <v>53601</v>
      </c>
      <c r="F12785" s="3" t="s">
        <v>53600</v>
      </c>
      <c r="G12785" s="3" t="s">
        <v>11798</v>
      </c>
      <c r="H12785" s="3" t="s">
        <v>12238</v>
      </c>
    </row>
    <row r="12786" spans="1:8" ht="101.5" x14ac:dyDescent="0.35">
      <c r="A12786" s="4">
        <v>199714</v>
      </c>
      <c r="B12786" s="1">
        <v>45286</v>
      </c>
      <c r="C12786" s="2">
        <v>0.60692129629629632</v>
      </c>
      <c r="D12786" s="3" t="s">
        <v>53602</v>
      </c>
      <c r="E12786" s="3" t="s">
        <v>53606</v>
      </c>
      <c r="F12786" s="3" t="s">
        <v>53603</v>
      </c>
      <c r="G12786" s="3" t="s">
        <v>53604</v>
      </c>
      <c r="H12786" s="3" t="s">
        <v>53605</v>
      </c>
    </row>
    <row r="12787" spans="1:8" ht="58" x14ac:dyDescent="0.35">
      <c r="A12787" s="4">
        <v>10753</v>
      </c>
      <c r="B12787" s="1">
        <v>45286</v>
      </c>
      <c r="C12787" s="2">
        <v>0.60745370370370366</v>
      </c>
      <c r="D12787" s="3" t="s">
        <v>53607</v>
      </c>
      <c r="E12787" s="3" t="s">
        <v>53610</v>
      </c>
      <c r="F12787" s="3" t="s">
        <v>53608</v>
      </c>
      <c r="G12787" s="3" t="s">
        <v>12314</v>
      </c>
      <c r="H12787" s="3" t="s">
        <v>53609</v>
      </c>
    </row>
    <row r="12788" spans="1:8" ht="72.5" x14ac:dyDescent="0.35">
      <c r="A12788" s="4">
        <v>33648</v>
      </c>
      <c r="B12788" s="1">
        <v>45286</v>
      </c>
      <c r="C12788" s="2">
        <v>0.60998842592592595</v>
      </c>
      <c r="D12788" s="3" t="s">
        <v>53611</v>
      </c>
      <c r="E12788" s="3" t="s">
        <v>53614</v>
      </c>
      <c r="F12788" s="3" t="s">
        <v>53612</v>
      </c>
      <c r="G12788" s="3" t="s">
        <v>53613</v>
      </c>
      <c r="H12788" s="3" t="s">
        <v>10981</v>
      </c>
    </row>
    <row r="12789" spans="1:8" ht="72.5" x14ac:dyDescent="0.35">
      <c r="A12789" s="4">
        <v>199808</v>
      </c>
      <c r="B12789" s="1">
        <v>45286</v>
      </c>
      <c r="C12789" s="2">
        <v>0.61003472222222221</v>
      </c>
      <c r="D12789" s="3" t="s">
        <v>53615</v>
      </c>
      <c r="E12789" s="3" t="s">
        <v>53619</v>
      </c>
      <c r="F12789" s="3" t="s">
        <v>53616</v>
      </c>
      <c r="G12789" s="3" t="s">
        <v>53617</v>
      </c>
      <c r="H12789" s="3" t="s">
        <v>53618</v>
      </c>
    </row>
    <row r="12790" spans="1:8" ht="29" x14ac:dyDescent="0.35">
      <c r="A12790" s="4">
        <v>185177</v>
      </c>
      <c r="B12790" s="1">
        <v>45286</v>
      </c>
      <c r="C12790" s="2">
        <v>0.61376157407407406</v>
      </c>
      <c r="D12790" s="3" t="s">
        <v>53620</v>
      </c>
      <c r="E12790" s="3" t="s">
        <v>53624</v>
      </c>
      <c r="F12790" s="3" t="s">
        <v>53621</v>
      </c>
      <c r="G12790" s="3" t="s">
        <v>53622</v>
      </c>
      <c r="H12790" s="3" t="s">
        <v>53623</v>
      </c>
    </row>
    <row r="12791" spans="1:8" ht="29" x14ac:dyDescent="0.35">
      <c r="A12791" s="4">
        <v>22744</v>
      </c>
      <c r="B12791" s="1">
        <v>45286</v>
      </c>
      <c r="C12791" s="2">
        <v>0.61468749999999994</v>
      </c>
      <c r="D12791" s="3" t="s">
        <v>53625</v>
      </c>
      <c r="E12791" s="3" t="s">
        <v>53628</v>
      </c>
      <c r="F12791" s="3" t="s">
        <v>53626</v>
      </c>
      <c r="G12791" s="3" t="s">
        <v>10831</v>
      </c>
      <c r="H12791" s="3" t="s">
        <v>53627</v>
      </c>
    </row>
    <row r="12792" spans="1:8" ht="58" x14ac:dyDescent="0.35">
      <c r="A12792" s="4">
        <v>185177</v>
      </c>
      <c r="B12792" s="1">
        <v>45286</v>
      </c>
      <c r="C12792" s="2">
        <v>0.61533564814814812</v>
      </c>
      <c r="D12792" s="3" t="s">
        <v>53620</v>
      </c>
      <c r="E12792" s="3" t="s">
        <v>53624</v>
      </c>
      <c r="F12792" s="3" t="s">
        <v>53621</v>
      </c>
      <c r="G12792" s="3" t="s">
        <v>53629</v>
      </c>
      <c r="H12792" s="3" t="s">
        <v>53630</v>
      </c>
    </row>
    <row r="12793" spans="1:8" ht="116" x14ac:dyDescent="0.35">
      <c r="A12793" s="4">
        <v>106101</v>
      </c>
      <c r="B12793" s="1">
        <v>45286</v>
      </c>
      <c r="C12793" s="2">
        <v>0.61608796296296298</v>
      </c>
      <c r="D12793" s="3" t="s">
        <v>10737</v>
      </c>
      <c r="E12793" s="3" t="s">
        <v>53633</v>
      </c>
      <c r="F12793" s="3" t="s">
        <v>53631</v>
      </c>
      <c r="G12793" s="3" t="s">
        <v>11540</v>
      </c>
      <c r="H12793" s="3" t="s">
        <v>53632</v>
      </c>
    </row>
    <row r="12794" spans="1:8" ht="87" x14ac:dyDescent="0.35">
      <c r="A12794" s="4">
        <v>212494</v>
      </c>
      <c r="B12794" s="1">
        <v>45286</v>
      </c>
      <c r="C12794" s="2">
        <v>0.6166666666666667</v>
      </c>
      <c r="D12794" s="3" t="s">
        <v>53634</v>
      </c>
      <c r="E12794" s="3" t="s">
        <v>53637</v>
      </c>
      <c r="F12794" s="3" t="s">
        <v>53635</v>
      </c>
      <c r="G12794" s="3" t="s">
        <v>53636</v>
      </c>
      <c r="H12794" s="3" t="s">
        <v>10891</v>
      </c>
    </row>
    <row r="12795" spans="1:8" ht="58" x14ac:dyDescent="0.35">
      <c r="A12795" s="4">
        <v>70509</v>
      </c>
      <c r="B12795" s="1">
        <v>45286</v>
      </c>
      <c r="C12795" s="2">
        <v>0.61883101851851852</v>
      </c>
      <c r="D12795" s="3" t="s">
        <v>1438</v>
      </c>
      <c r="E12795" s="3" t="s">
        <v>53641</v>
      </c>
      <c r="F12795" s="3" t="s">
        <v>53638</v>
      </c>
      <c r="G12795" s="3" t="s">
        <v>53639</v>
      </c>
      <c r="H12795" s="3" t="s">
        <v>53640</v>
      </c>
    </row>
    <row r="12796" spans="1:8" ht="116" x14ac:dyDescent="0.35">
      <c r="A12796" s="4">
        <v>111530</v>
      </c>
      <c r="B12796" s="1">
        <v>45286</v>
      </c>
      <c r="C12796" s="2">
        <v>0.62053240740740734</v>
      </c>
      <c r="D12796" s="3" t="s">
        <v>167</v>
      </c>
      <c r="E12796" s="3" t="s">
        <v>53645</v>
      </c>
      <c r="F12796" s="3" t="s">
        <v>53642</v>
      </c>
      <c r="G12796" s="3" t="s">
        <v>53643</v>
      </c>
      <c r="H12796" s="3" t="s">
        <v>53644</v>
      </c>
    </row>
    <row r="12797" spans="1:8" x14ac:dyDescent="0.35">
      <c r="A12797" s="4">
        <v>107565</v>
      </c>
      <c r="B12797" s="1">
        <v>45286</v>
      </c>
      <c r="C12797" s="2">
        <v>0.62071759259259263</v>
      </c>
      <c r="D12797" s="3" t="s">
        <v>12833</v>
      </c>
      <c r="E12797" s="3" t="s">
        <v>13071</v>
      </c>
      <c r="F12797" s="3" t="s">
        <v>13529</v>
      </c>
      <c r="G12797" s="3" t="s">
        <v>13071</v>
      </c>
      <c r="H12797" s="3" t="s">
        <v>13626</v>
      </c>
    </row>
    <row r="12798" spans="1:8" ht="72.5" x14ac:dyDescent="0.35">
      <c r="A12798" s="4">
        <v>158006</v>
      </c>
      <c r="B12798" s="1">
        <v>45286</v>
      </c>
      <c r="C12798" s="2">
        <v>0.62124999999999997</v>
      </c>
      <c r="D12798" s="3" t="s">
        <v>53646</v>
      </c>
      <c r="E12798" s="3" t="s">
        <v>14410</v>
      </c>
      <c r="F12798" s="3" t="s">
        <v>53647</v>
      </c>
      <c r="G12798" s="3" t="s">
        <v>53648</v>
      </c>
      <c r="H12798" s="3" t="s">
        <v>53649</v>
      </c>
    </row>
    <row r="12799" spans="1:8" ht="43.5" x14ac:dyDescent="0.35">
      <c r="A12799" s="4">
        <v>111538</v>
      </c>
      <c r="B12799" s="1">
        <v>45286</v>
      </c>
      <c r="C12799" s="2">
        <v>0.62646990740740738</v>
      </c>
      <c r="D12799" s="3" t="s">
        <v>38502</v>
      </c>
      <c r="E12799" s="3" t="s">
        <v>53652</v>
      </c>
      <c r="F12799" s="3" t="s">
        <v>53650</v>
      </c>
      <c r="G12799" s="3" t="s">
        <v>53651</v>
      </c>
      <c r="H12799" s="3" t="s">
        <v>11803</v>
      </c>
    </row>
    <row r="12800" spans="1:8" ht="43.5" x14ac:dyDescent="0.35">
      <c r="A12800" s="4">
        <v>188881</v>
      </c>
      <c r="B12800" s="1">
        <v>45286</v>
      </c>
      <c r="C12800" s="2">
        <v>0.62672453703703701</v>
      </c>
      <c r="D12800" s="3" t="s">
        <v>10737</v>
      </c>
      <c r="E12800" s="3" t="s">
        <v>53654</v>
      </c>
      <c r="F12800" s="3" t="s">
        <v>53653</v>
      </c>
      <c r="G12800" s="3" t="s">
        <v>10619</v>
      </c>
      <c r="H12800" s="3" t="s">
        <v>12288</v>
      </c>
    </row>
    <row r="12801" spans="1:8" x14ac:dyDescent="0.35">
      <c r="A12801" s="4">
        <v>114752</v>
      </c>
      <c r="B12801" s="1">
        <v>45286</v>
      </c>
      <c r="C12801" s="2">
        <v>0.62974537037037037</v>
      </c>
      <c r="D12801" s="3" t="s">
        <v>53655</v>
      </c>
      <c r="E12801" s="3" t="s">
        <v>53657</v>
      </c>
      <c r="F12801" s="3" t="s">
        <v>12830</v>
      </c>
      <c r="G12801" s="3" t="s">
        <v>53656</v>
      </c>
      <c r="H12801" s="3" t="s">
        <v>11234</v>
      </c>
    </row>
    <row r="12802" spans="1:8" ht="232" x14ac:dyDescent="0.35">
      <c r="A12802" s="4">
        <v>153066</v>
      </c>
      <c r="B12802" s="1">
        <v>45286</v>
      </c>
      <c r="C12802" s="2">
        <v>0.63011574074074073</v>
      </c>
      <c r="D12802" s="3" t="s">
        <v>1933</v>
      </c>
      <c r="E12802" s="3" t="s">
        <v>53661</v>
      </c>
      <c r="F12802" s="3" t="s">
        <v>53658</v>
      </c>
      <c r="G12802" s="3" t="s">
        <v>53659</v>
      </c>
      <c r="H12802" s="3" t="s">
        <v>53660</v>
      </c>
    </row>
    <row r="12803" spans="1:8" ht="58" x14ac:dyDescent="0.35">
      <c r="A12803" s="4">
        <v>161822</v>
      </c>
      <c r="B12803" s="1">
        <v>45286</v>
      </c>
      <c r="C12803" s="2">
        <v>0.63031249999999994</v>
      </c>
      <c r="D12803" s="3" t="s">
        <v>11577</v>
      </c>
      <c r="E12803" s="3" t="s">
        <v>53664</v>
      </c>
      <c r="F12803" s="3" t="s">
        <v>53662</v>
      </c>
      <c r="G12803" s="3" t="s">
        <v>13136</v>
      </c>
      <c r="H12803" s="3" t="s">
        <v>53663</v>
      </c>
    </row>
    <row r="12804" spans="1:8" ht="101.5" x14ac:dyDescent="0.35">
      <c r="A12804" s="4">
        <v>81780</v>
      </c>
      <c r="B12804" s="1">
        <v>45286</v>
      </c>
      <c r="C12804" s="2">
        <v>0.63081018518518517</v>
      </c>
      <c r="D12804" s="3" t="s">
        <v>53665</v>
      </c>
      <c r="E12804" s="3" t="s">
        <v>53667</v>
      </c>
      <c r="F12804" s="3" t="s">
        <v>53666</v>
      </c>
      <c r="G12804" s="3" t="s">
        <v>53667</v>
      </c>
      <c r="H12804" s="3" t="s">
        <v>53668</v>
      </c>
    </row>
    <row r="12805" spans="1:8" x14ac:dyDescent="0.35">
      <c r="A12805" s="4">
        <v>30105</v>
      </c>
      <c r="B12805" s="1">
        <v>45286</v>
      </c>
      <c r="C12805" s="2">
        <v>0.63413194444444443</v>
      </c>
      <c r="D12805" s="3" t="s">
        <v>10317</v>
      </c>
      <c r="E12805" s="3" t="s">
        <v>12790</v>
      </c>
      <c r="F12805" s="3" t="s">
        <v>12484</v>
      </c>
      <c r="G12805" s="3" t="s">
        <v>13639</v>
      </c>
      <c r="H12805" s="3" t="s">
        <v>13626</v>
      </c>
    </row>
    <row r="12806" spans="1:8" ht="29" x14ac:dyDescent="0.35">
      <c r="A12806" s="4">
        <v>20519</v>
      </c>
      <c r="B12806" s="1">
        <v>45286</v>
      </c>
      <c r="C12806" s="2">
        <v>0.63472222222222219</v>
      </c>
      <c r="D12806" s="3" t="s">
        <v>10603</v>
      </c>
      <c r="E12806" s="3" t="s">
        <v>53671</v>
      </c>
      <c r="F12806" s="3" t="s">
        <v>53669</v>
      </c>
      <c r="G12806" s="3" t="s">
        <v>11524</v>
      </c>
      <c r="H12806" s="3" t="s">
        <v>53670</v>
      </c>
    </row>
    <row r="12807" spans="1:8" ht="58" x14ac:dyDescent="0.35">
      <c r="A12807" s="4">
        <v>70917</v>
      </c>
      <c r="B12807" s="1">
        <v>45286</v>
      </c>
      <c r="C12807" s="2">
        <v>0.63589120370370367</v>
      </c>
      <c r="D12807" s="3" t="s">
        <v>53672</v>
      </c>
      <c r="E12807" s="3" t="s">
        <v>53676</v>
      </c>
      <c r="F12807" s="3" t="s">
        <v>53673</v>
      </c>
      <c r="G12807" s="3" t="s">
        <v>53674</v>
      </c>
      <c r="H12807" s="3" t="s">
        <v>53675</v>
      </c>
    </row>
    <row r="12808" spans="1:8" ht="87" x14ac:dyDescent="0.35">
      <c r="A12808" s="4">
        <v>23603</v>
      </c>
      <c r="B12808" s="1">
        <v>45286</v>
      </c>
      <c r="C12808" s="2">
        <v>0.63638888888888889</v>
      </c>
      <c r="D12808" s="3" t="s">
        <v>53677</v>
      </c>
      <c r="E12808" s="3" t="s">
        <v>53681</v>
      </c>
      <c r="F12808" s="3" t="s">
        <v>53678</v>
      </c>
      <c r="G12808" s="3" t="s">
        <v>53679</v>
      </c>
      <c r="H12808" s="3" t="s">
        <v>53680</v>
      </c>
    </row>
    <row r="12809" spans="1:8" ht="101.5" x14ac:dyDescent="0.35">
      <c r="A12809" s="4">
        <v>176138</v>
      </c>
      <c r="B12809" s="1">
        <v>45286</v>
      </c>
      <c r="C12809" s="2">
        <v>0.63645833333333335</v>
      </c>
      <c r="D12809" s="3" t="s">
        <v>11590</v>
      </c>
      <c r="E12809" s="3" t="s">
        <v>53685</v>
      </c>
      <c r="F12809" s="3" t="s">
        <v>53682</v>
      </c>
      <c r="G12809" s="3" t="s">
        <v>53683</v>
      </c>
      <c r="H12809" s="3" t="s">
        <v>53684</v>
      </c>
    </row>
    <row r="12810" spans="1:8" ht="43.5" x14ac:dyDescent="0.35">
      <c r="A12810" s="4">
        <v>32881</v>
      </c>
      <c r="B12810" s="1">
        <v>45286</v>
      </c>
      <c r="C12810" s="2">
        <v>0.63739583333333327</v>
      </c>
      <c r="D12810" s="3" t="s">
        <v>985</v>
      </c>
      <c r="E12810" s="3" t="s">
        <v>53687</v>
      </c>
      <c r="F12810" s="3" t="s">
        <v>53686</v>
      </c>
      <c r="G12810" s="3" t="s">
        <v>53687</v>
      </c>
      <c r="H12810" s="3" t="s">
        <v>34574</v>
      </c>
    </row>
    <row r="12811" spans="1:8" ht="29" x14ac:dyDescent="0.35">
      <c r="A12811" s="4">
        <v>156278</v>
      </c>
      <c r="B12811" s="1">
        <v>45286</v>
      </c>
      <c r="C12811" s="2">
        <v>0.63836805555555554</v>
      </c>
      <c r="D12811" s="3" t="s">
        <v>53688</v>
      </c>
      <c r="E12811" s="3" t="s">
        <v>15524</v>
      </c>
      <c r="F12811" s="3" t="s">
        <v>53689</v>
      </c>
      <c r="G12811" s="3" t="s">
        <v>53690</v>
      </c>
      <c r="H12811" s="3" t="s">
        <v>53691</v>
      </c>
    </row>
    <row r="12812" spans="1:8" x14ac:dyDescent="0.35">
      <c r="A12812" s="4">
        <v>126309</v>
      </c>
      <c r="B12812" s="1">
        <v>45286</v>
      </c>
      <c r="C12812" s="2">
        <v>0.63902777777777775</v>
      </c>
      <c r="D12812" s="3" t="s">
        <v>393</v>
      </c>
      <c r="E12812" s="3" t="s">
        <v>53693</v>
      </c>
      <c r="F12812" s="3" t="s">
        <v>53692</v>
      </c>
      <c r="G12812" s="3" t="s">
        <v>53693</v>
      </c>
      <c r="H12812" s="3" t="s">
        <v>53694</v>
      </c>
    </row>
    <row r="12813" spans="1:8" x14ac:dyDescent="0.35">
      <c r="A12813" s="4">
        <v>119375</v>
      </c>
      <c r="B12813" s="1">
        <v>45286</v>
      </c>
      <c r="C12813" s="2">
        <v>0.63927083333333334</v>
      </c>
      <c r="D12813" s="3" t="s">
        <v>53695</v>
      </c>
      <c r="E12813" s="3" t="s">
        <v>53698</v>
      </c>
      <c r="F12813" s="3" t="s">
        <v>12780</v>
      </c>
      <c r="G12813" s="3" t="s">
        <v>53696</v>
      </c>
      <c r="H12813" s="3" t="s">
        <v>53697</v>
      </c>
    </row>
    <row r="12814" spans="1:8" ht="43.5" x14ac:dyDescent="0.35">
      <c r="A12814" s="4">
        <v>34956</v>
      </c>
      <c r="B12814" s="1">
        <v>45286</v>
      </c>
      <c r="C12814" s="2">
        <v>0.640625</v>
      </c>
      <c r="D12814" s="3" t="s">
        <v>53699</v>
      </c>
      <c r="E12814" s="3" t="s">
        <v>37820</v>
      </c>
      <c r="F12814" s="3" t="s">
        <v>53700</v>
      </c>
      <c r="G12814" s="3" t="s">
        <v>14408</v>
      </c>
      <c r="H12814" s="3" t="s">
        <v>53701</v>
      </c>
    </row>
    <row r="12815" spans="1:8" ht="72.5" x14ac:dyDescent="0.35">
      <c r="A12815" s="4">
        <v>74532</v>
      </c>
      <c r="B12815" s="1">
        <v>45286</v>
      </c>
      <c r="C12815" s="2">
        <v>0.64170138888888884</v>
      </c>
      <c r="D12815" s="3" t="s">
        <v>53702</v>
      </c>
      <c r="E12815" s="3" t="s">
        <v>53705</v>
      </c>
      <c r="F12815" s="3" t="s">
        <v>53703</v>
      </c>
      <c r="G12815" s="3" t="s">
        <v>11524</v>
      </c>
      <c r="H12815" s="3" t="s">
        <v>53704</v>
      </c>
    </row>
    <row r="12816" spans="1:8" ht="29" x14ac:dyDescent="0.35">
      <c r="A12816" s="4">
        <v>43726</v>
      </c>
      <c r="B12816" s="1">
        <v>45286</v>
      </c>
      <c r="C12816" s="2">
        <v>0.64344907407407403</v>
      </c>
      <c r="D12816" s="3" t="s">
        <v>985</v>
      </c>
      <c r="E12816" s="3" t="s">
        <v>53708</v>
      </c>
      <c r="F12816" s="3" t="s">
        <v>53706</v>
      </c>
      <c r="G12816" s="3" t="s">
        <v>53707</v>
      </c>
      <c r="H12816" s="3" t="s">
        <v>1325</v>
      </c>
    </row>
    <row r="12817" spans="1:8" ht="43.5" x14ac:dyDescent="0.35">
      <c r="A12817" s="4">
        <v>41131</v>
      </c>
      <c r="B12817" s="1">
        <v>45286</v>
      </c>
      <c r="C12817" s="2">
        <v>0.64747685185185189</v>
      </c>
      <c r="D12817" s="3" t="s">
        <v>53709</v>
      </c>
      <c r="E12817" s="3" t="s">
        <v>53713</v>
      </c>
      <c r="F12817" s="3" t="s">
        <v>53710</v>
      </c>
      <c r="G12817" s="3" t="s">
        <v>53711</v>
      </c>
      <c r="H12817" s="3" t="s">
        <v>53712</v>
      </c>
    </row>
    <row r="12818" spans="1:8" ht="72.5" x14ac:dyDescent="0.35">
      <c r="A12818" s="4">
        <v>193555</v>
      </c>
      <c r="B12818" s="1">
        <v>45286</v>
      </c>
      <c r="C12818" s="2">
        <v>0.65350694444444446</v>
      </c>
      <c r="D12818" s="3" t="s">
        <v>53714</v>
      </c>
      <c r="E12818" s="3" t="s">
        <v>53717</v>
      </c>
      <c r="F12818" s="3" t="s">
        <v>53715</v>
      </c>
      <c r="G12818" s="3" t="s">
        <v>53716</v>
      </c>
      <c r="H12818" s="3" t="s">
        <v>11766</v>
      </c>
    </row>
    <row r="12819" spans="1:8" ht="43.5" x14ac:dyDescent="0.35">
      <c r="A12819" s="4">
        <v>43726</v>
      </c>
      <c r="B12819" s="1">
        <v>45286</v>
      </c>
      <c r="C12819" s="2">
        <v>0.65581018518518519</v>
      </c>
      <c r="D12819" s="3" t="s">
        <v>985</v>
      </c>
      <c r="E12819" s="3" t="s">
        <v>53708</v>
      </c>
      <c r="F12819" s="3" t="s">
        <v>53706</v>
      </c>
      <c r="G12819" s="3" t="s">
        <v>53718</v>
      </c>
      <c r="H12819" s="3" t="s">
        <v>53719</v>
      </c>
    </row>
    <row r="12820" spans="1:8" x14ac:dyDescent="0.35">
      <c r="A12820" s="4">
        <v>210692</v>
      </c>
      <c r="B12820" s="1">
        <v>45286</v>
      </c>
      <c r="C12820" s="2">
        <v>0.65913194444444445</v>
      </c>
      <c r="D12820" s="3" t="s">
        <v>12868</v>
      </c>
      <c r="E12820" s="3" t="s">
        <v>12554</v>
      </c>
      <c r="F12820" s="3" t="s">
        <v>53720</v>
      </c>
      <c r="G12820" s="3" t="s">
        <v>12554</v>
      </c>
      <c r="H12820" s="3" t="s">
        <v>53721</v>
      </c>
    </row>
    <row r="12821" spans="1:8" ht="43.5" x14ac:dyDescent="0.35">
      <c r="A12821" s="4">
        <v>209910</v>
      </c>
      <c r="B12821" s="1">
        <v>45286</v>
      </c>
      <c r="C12821" s="2">
        <v>0.66159722222222228</v>
      </c>
      <c r="D12821" s="3" t="s">
        <v>10737</v>
      </c>
      <c r="E12821" s="3" t="s">
        <v>53723</v>
      </c>
      <c r="F12821" s="3" t="s">
        <v>53722</v>
      </c>
      <c r="G12821" s="3" t="s">
        <v>10619</v>
      </c>
      <c r="H12821" s="3" t="s">
        <v>12288</v>
      </c>
    </row>
    <row r="12822" spans="1:8" x14ac:dyDescent="0.35">
      <c r="A12822" s="4">
        <v>4365</v>
      </c>
      <c r="B12822" s="1">
        <v>45286</v>
      </c>
      <c r="C12822" s="2">
        <v>0.66562500000000002</v>
      </c>
      <c r="D12822" s="3" t="s">
        <v>53724</v>
      </c>
      <c r="E12822" s="3" t="s">
        <v>11850</v>
      </c>
      <c r="F12822" s="3" t="s">
        <v>2012</v>
      </c>
      <c r="G12822" s="3" t="s">
        <v>12018</v>
      </c>
      <c r="H12822" s="3" t="s">
        <v>53725</v>
      </c>
    </row>
    <row r="12823" spans="1:8" ht="87" x14ac:dyDescent="0.35">
      <c r="A12823" s="4">
        <v>212495</v>
      </c>
      <c r="B12823" s="1">
        <v>45286</v>
      </c>
      <c r="C12823" s="2">
        <v>0.67465277777777777</v>
      </c>
      <c r="D12823" s="3" t="s">
        <v>53726</v>
      </c>
      <c r="E12823" s="3" t="s">
        <v>53730</v>
      </c>
      <c r="F12823" s="3" t="s">
        <v>53727</v>
      </c>
      <c r="G12823" s="3" t="s">
        <v>53728</v>
      </c>
      <c r="H12823" s="3" t="s">
        <v>53729</v>
      </c>
    </row>
    <row r="12824" spans="1:8" ht="58" x14ac:dyDescent="0.35">
      <c r="A12824" s="4">
        <v>210291</v>
      </c>
      <c r="B12824" s="1">
        <v>45286</v>
      </c>
      <c r="C12824" s="2">
        <v>0.67579861111111106</v>
      </c>
      <c r="D12824" s="3" t="s">
        <v>53295</v>
      </c>
      <c r="E12824" s="3" t="s">
        <v>53299</v>
      </c>
      <c r="F12824" s="3" t="s">
        <v>53296</v>
      </c>
      <c r="G12824" s="3" t="s">
        <v>53731</v>
      </c>
      <c r="H12824" s="3" t="s">
        <v>53732</v>
      </c>
    </row>
    <row r="12825" spans="1:8" ht="43.5" x14ac:dyDescent="0.35">
      <c r="A12825" s="4">
        <v>210291</v>
      </c>
      <c r="B12825" s="1">
        <v>45286</v>
      </c>
      <c r="C12825" s="2">
        <v>0.68172453703703706</v>
      </c>
      <c r="D12825" s="3" t="s">
        <v>53295</v>
      </c>
      <c r="E12825" s="3" t="s">
        <v>53299</v>
      </c>
      <c r="F12825" s="3" t="s">
        <v>53296</v>
      </c>
      <c r="G12825" s="3" t="s">
        <v>53297</v>
      </c>
      <c r="H12825" s="3" t="s">
        <v>53733</v>
      </c>
    </row>
    <row r="12826" spans="1:8" ht="29" x14ac:dyDescent="0.35">
      <c r="A12826" s="4">
        <v>85298</v>
      </c>
      <c r="B12826" s="1">
        <v>45286</v>
      </c>
      <c r="C12826" s="2">
        <v>0.68391203703703696</v>
      </c>
      <c r="D12826" s="3" t="s">
        <v>985</v>
      </c>
      <c r="E12826" s="3" t="s">
        <v>53737</v>
      </c>
      <c r="F12826" s="3" t="s">
        <v>53734</v>
      </c>
      <c r="G12826" s="3" t="s">
        <v>53735</v>
      </c>
      <c r="H12826" s="3" t="s">
        <v>53736</v>
      </c>
    </row>
    <row r="12827" spans="1:8" ht="29" x14ac:dyDescent="0.35">
      <c r="A12827" s="4">
        <v>152164</v>
      </c>
      <c r="B12827" s="1">
        <v>45286</v>
      </c>
      <c r="C12827" s="2">
        <v>0.68616898148148142</v>
      </c>
      <c r="D12827" s="3" t="s">
        <v>53738</v>
      </c>
      <c r="E12827" s="3" t="s">
        <v>53741</v>
      </c>
      <c r="F12827" s="3" t="s">
        <v>53739</v>
      </c>
      <c r="G12827" s="3" t="s">
        <v>53740</v>
      </c>
      <c r="H12827" s="3" t="s">
        <v>29949</v>
      </c>
    </row>
    <row r="12828" spans="1:8" ht="29" x14ac:dyDescent="0.35">
      <c r="A12828" s="4">
        <v>39383</v>
      </c>
      <c r="B12828" s="1">
        <v>45286</v>
      </c>
      <c r="C12828" s="2">
        <v>0.68817129629629636</v>
      </c>
      <c r="D12828" s="3" t="s">
        <v>985</v>
      </c>
      <c r="E12828" s="3" t="s">
        <v>53744</v>
      </c>
      <c r="F12828" s="3" t="s">
        <v>53742</v>
      </c>
      <c r="G12828" s="3" t="s">
        <v>53743</v>
      </c>
      <c r="H12828" s="3" t="s">
        <v>1123</v>
      </c>
    </row>
    <row r="12829" spans="1:8" ht="43.5" x14ac:dyDescent="0.35">
      <c r="A12829" s="4">
        <v>39383</v>
      </c>
      <c r="B12829" s="1">
        <v>45286</v>
      </c>
      <c r="C12829" s="2">
        <v>0.68931712962962965</v>
      </c>
      <c r="D12829" s="3" t="s">
        <v>985</v>
      </c>
      <c r="E12829" s="3" t="s">
        <v>53745</v>
      </c>
      <c r="F12829" s="3" t="s">
        <v>53742</v>
      </c>
      <c r="G12829" s="3" t="s">
        <v>53743</v>
      </c>
      <c r="H12829" s="3" t="s">
        <v>1123</v>
      </c>
    </row>
    <row r="12830" spans="1:8" ht="29" x14ac:dyDescent="0.35">
      <c r="A12830" s="4">
        <v>39383</v>
      </c>
      <c r="B12830" s="1">
        <v>45286</v>
      </c>
      <c r="C12830" s="2">
        <v>0.68954861111111121</v>
      </c>
      <c r="D12830" s="3" t="s">
        <v>985</v>
      </c>
      <c r="E12830" s="3" t="s">
        <v>53747</v>
      </c>
      <c r="F12830" s="3" t="s">
        <v>53742</v>
      </c>
      <c r="G12830" s="3" t="s">
        <v>53746</v>
      </c>
      <c r="H12830" s="3" t="s">
        <v>1123</v>
      </c>
    </row>
    <row r="12831" spans="1:8" ht="43.5" x14ac:dyDescent="0.35">
      <c r="A12831" s="4">
        <v>179539</v>
      </c>
      <c r="B12831" s="1">
        <v>45286</v>
      </c>
      <c r="C12831" s="2">
        <v>0.69086805555555564</v>
      </c>
      <c r="D12831" s="3" t="s">
        <v>1288</v>
      </c>
      <c r="E12831" s="3" t="s">
        <v>53751</v>
      </c>
      <c r="F12831" s="3" t="s">
        <v>53748</v>
      </c>
      <c r="G12831" s="3" t="s">
        <v>53749</v>
      </c>
      <c r="H12831" s="3" t="s">
        <v>53750</v>
      </c>
    </row>
    <row r="12832" spans="1:8" ht="43.5" x14ac:dyDescent="0.35">
      <c r="A12832" s="4">
        <v>206809</v>
      </c>
      <c r="B12832" s="1">
        <v>45286</v>
      </c>
      <c r="C12832" s="2">
        <v>0.69413194444444448</v>
      </c>
      <c r="D12832" s="3" t="s">
        <v>53752</v>
      </c>
      <c r="E12832" s="3" t="s">
        <v>53755</v>
      </c>
      <c r="F12832" s="3" t="s">
        <v>53753</v>
      </c>
      <c r="G12832" s="3" t="s">
        <v>11100</v>
      </c>
      <c r="H12832" s="3" t="s">
        <v>53754</v>
      </c>
    </row>
    <row r="12833" spans="1:8" ht="101.5" x14ac:dyDescent="0.35">
      <c r="A12833" s="4">
        <v>212545</v>
      </c>
      <c r="B12833" s="1">
        <v>45286</v>
      </c>
      <c r="C12833" s="2">
        <v>0.76017361111111115</v>
      </c>
      <c r="D12833" s="3" t="s">
        <v>11912</v>
      </c>
      <c r="E12833" s="3" t="s">
        <v>53758</v>
      </c>
      <c r="F12833" s="3" t="s">
        <v>53756</v>
      </c>
      <c r="G12833" s="3" t="s">
        <v>11799</v>
      </c>
      <c r="H12833" s="3" t="s">
        <v>53757</v>
      </c>
    </row>
    <row r="12834" spans="1:8" ht="58" x14ac:dyDescent="0.35">
      <c r="A12834" s="4">
        <v>212547</v>
      </c>
      <c r="B12834" s="1">
        <v>45286</v>
      </c>
      <c r="C12834" s="2">
        <v>0.76495370370370364</v>
      </c>
      <c r="D12834" s="3" t="s">
        <v>11981</v>
      </c>
      <c r="E12834" s="3" t="s">
        <v>53762</v>
      </c>
      <c r="F12834" s="3" t="s">
        <v>53759</v>
      </c>
      <c r="G12834" s="3" t="s">
        <v>53760</v>
      </c>
      <c r="H12834" s="3" t="s">
        <v>53761</v>
      </c>
    </row>
    <row r="12835" spans="1:8" ht="58" x14ac:dyDescent="0.35">
      <c r="A12835" s="4">
        <v>212547</v>
      </c>
      <c r="B12835" s="1">
        <v>45286</v>
      </c>
      <c r="C12835" s="2">
        <v>0.76981481481481484</v>
      </c>
      <c r="D12835" s="3" t="s">
        <v>11981</v>
      </c>
      <c r="E12835" s="3" t="s">
        <v>53764</v>
      </c>
      <c r="F12835" s="3" t="s">
        <v>53759</v>
      </c>
      <c r="G12835" s="3" t="s">
        <v>53760</v>
      </c>
      <c r="H12835" s="3" t="s">
        <v>53763</v>
      </c>
    </row>
    <row r="12836" spans="1:8" ht="58" x14ac:dyDescent="0.35">
      <c r="A12836" s="4">
        <v>212547</v>
      </c>
      <c r="B12836" s="1">
        <v>45286</v>
      </c>
      <c r="C12836" s="2">
        <v>0.7710300925925927</v>
      </c>
      <c r="D12836" s="3" t="s">
        <v>11981</v>
      </c>
      <c r="E12836" s="3" t="s">
        <v>53766</v>
      </c>
      <c r="F12836" s="3" t="s">
        <v>53759</v>
      </c>
      <c r="G12836" s="3" t="s">
        <v>53760</v>
      </c>
      <c r="H12836" s="3" t="s">
        <v>53765</v>
      </c>
    </row>
    <row r="12837" spans="1:8" ht="58" x14ac:dyDescent="0.35">
      <c r="A12837" s="4">
        <v>212546</v>
      </c>
      <c r="B12837" s="1">
        <v>45286</v>
      </c>
      <c r="C12837" s="2">
        <v>0.78306712962962965</v>
      </c>
      <c r="D12837" s="3" t="s">
        <v>11904</v>
      </c>
      <c r="E12837" s="3" t="s">
        <v>53770</v>
      </c>
      <c r="F12837" s="3" t="s">
        <v>53767</v>
      </c>
      <c r="G12837" s="3" t="s">
        <v>53768</v>
      </c>
      <c r="H12837" s="3" t="s">
        <v>53769</v>
      </c>
    </row>
    <row r="12838" spans="1:8" ht="72.5" x14ac:dyDescent="0.35">
      <c r="A12838" s="4">
        <v>68667</v>
      </c>
      <c r="B12838" s="1">
        <v>45287</v>
      </c>
      <c r="C12838" s="2">
        <v>0.33216435185185184</v>
      </c>
      <c r="D12838" s="3" t="s">
        <v>167</v>
      </c>
      <c r="E12838" s="3" t="s">
        <v>16859</v>
      </c>
      <c r="F12838" s="3" t="s">
        <v>53771</v>
      </c>
      <c r="G12838" s="3" t="s">
        <v>16859</v>
      </c>
      <c r="H12838" s="3" t="s">
        <v>53772</v>
      </c>
    </row>
    <row r="12839" spans="1:8" ht="43.5" x14ac:dyDescent="0.35">
      <c r="A12839" s="4">
        <v>67531</v>
      </c>
      <c r="B12839" s="1">
        <v>45287</v>
      </c>
      <c r="C12839" s="2">
        <v>0.33898148148148149</v>
      </c>
      <c r="D12839" s="3" t="e">
        <f>-no new COMPLAINT</f>
        <v>#NAME?</v>
      </c>
      <c r="E12839" s="3" t="s">
        <v>53776</v>
      </c>
      <c r="F12839" s="3" t="s">
        <v>53773</v>
      </c>
      <c r="G12839" s="3" t="s">
        <v>53774</v>
      </c>
      <c r="H12839" s="3" t="s">
        <v>53775</v>
      </c>
    </row>
    <row r="12840" spans="1:8" ht="29" x14ac:dyDescent="0.35">
      <c r="A12840" s="4">
        <v>43129</v>
      </c>
      <c r="B12840" s="1">
        <v>45287</v>
      </c>
      <c r="C12840" s="2">
        <v>0.33930555555555553</v>
      </c>
      <c r="D12840" s="3" t="s">
        <v>11085</v>
      </c>
      <c r="E12840" s="3" t="s">
        <v>53778</v>
      </c>
      <c r="F12840" s="3" t="s">
        <v>53777</v>
      </c>
      <c r="G12840" s="3" t="s">
        <v>14977</v>
      </c>
      <c r="H12840" s="3" t="s">
        <v>40568</v>
      </c>
    </row>
    <row r="12841" spans="1:8" x14ac:dyDescent="0.35">
      <c r="A12841" s="4">
        <v>34103</v>
      </c>
      <c r="B12841" s="1">
        <v>45287</v>
      </c>
      <c r="C12841" s="2">
        <v>0.34437500000000004</v>
      </c>
      <c r="D12841" s="3" t="s">
        <v>985</v>
      </c>
      <c r="E12841" s="3" t="s">
        <v>49</v>
      </c>
      <c r="F12841" s="3" t="s">
        <v>11953</v>
      </c>
      <c r="G12841" s="3" t="s">
        <v>49</v>
      </c>
      <c r="H12841" s="3" t="s">
        <v>10726</v>
      </c>
    </row>
    <row r="12842" spans="1:8" ht="101.5" x14ac:dyDescent="0.35">
      <c r="A12842" s="4">
        <v>138048</v>
      </c>
      <c r="B12842" s="1">
        <v>45287</v>
      </c>
      <c r="C12842" s="2">
        <v>0.34495370370370365</v>
      </c>
      <c r="D12842" s="3" t="s">
        <v>167</v>
      </c>
      <c r="E12842" s="3" t="s">
        <v>53780</v>
      </c>
      <c r="F12842" s="3" t="s">
        <v>53779</v>
      </c>
      <c r="G12842" s="3" t="s">
        <v>53780</v>
      </c>
      <c r="H12842" s="3" t="s">
        <v>53781</v>
      </c>
    </row>
    <row r="12843" spans="1:8" ht="43.5" x14ac:dyDescent="0.35">
      <c r="A12843" s="4">
        <v>74125</v>
      </c>
      <c r="B12843" s="1">
        <v>45287</v>
      </c>
      <c r="C12843" s="2">
        <v>0.34680555555555559</v>
      </c>
      <c r="D12843" s="3" t="s">
        <v>11085</v>
      </c>
      <c r="E12843" s="3" t="s">
        <v>53785</v>
      </c>
      <c r="F12843" s="3" t="s">
        <v>53782</v>
      </c>
      <c r="G12843" s="3" t="s">
        <v>53783</v>
      </c>
      <c r="H12843" s="3" t="s">
        <v>53784</v>
      </c>
    </row>
    <row r="12844" spans="1:8" ht="43.5" x14ac:dyDescent="0.35">
      <c r="A12844" s="4">
        <v>108308</v>
      </c>
      <c r="B12844" s="1">
        <v>45287</v>
      </c>
      <c r="C12844" s="2">
        <v>0.3488194444444444</v>
      </c>
      <c r="D12844" s="3" t="s">
        <v>1702</v>
      </c>
      <c r="E12844" s="3" t="s">
        <v>53788</v>
      </c>
      <c r="F12844" s="3" t="s">
        <v>53786</v>
      </c>
      <c r="G12844" s="3" t="s">
        <v>12195</v>
      </c>
      <c r="H12844" s="3" t="s">
        <v>53787</v>
      </c>
    </row>
    <row r="12845" spans="1:8" ht="43.5" x14ac:dyDescent="0.35">
      <c r="A12845" s="4">
        <v>40965</v>
      </c>
      <c r="B12845" s="1">
        <v>45287</v>
      </c>
      <c r="C12845" s="2">
        <v>0.35320601851851857</v>
      </c>
      <c r="D12845" s="3" t="s">
        <v>1288</v>
      </c>
      <c r="E12845" s="3" t="s">
        <v>53791</v>
      </c>
      <c r="F12845" s="3" t="s">
        <v>53789</v>
      </c>
      <c r="G12845" s="3" t="s">
        <v>11829</v>
      </c>
      <c r="H12845" s="3" t="s">
        <v>53790</v>
      </c>
    </row>
    <row r="12846" spans="1:8" ht="29" x14ac:dyDescent="0.35">
      <c r="A12846" s="4">
        <v>45481</v>
      </c>
      <c r="B12846" s="1">
        <v>45287</v>
      </c>
      <c r="C12846" s="2">
        <v>0.35365740740740742</v>
      </c>
      <c r="D12846" s="3" t="s">
        <v>11085</v>
      </c>
      <c r="E12846" s="3" t="s">
        <v>45814</v>
      </c>
      <c r="F12846" s="3" t="s">
        <v>53792</v>
      </c>
      <c r="G12846" s="3" t="s">
        <v>13695</v>
      </c>
      <c r="H12846" s="3" t="s">
        <v>30508</v>
      </c>
    </row>
    <row r="12847" spans="1:8" ht="116" x14ac:dyDescent="0.35">
      <c r="A12847" s="4">
        <v>36615</v>
      </c>
      <c r="B12847" s="1">
        <v>45287</v>
      </c>
      <c r="C12847" s="2">
        <v>0.36155092592592591</v>
      </c>
      <c r="D12847" s="3" t="s">
        <v>53793</v>
      </c>
      <c r="E12847" s="3" t="s">
        <v>53797</v>
      </c>
      <c r="F12847" s="3" t="s">
        <v>53794</v>
      </c>
      <c r="G12847" s="3" t="s">
        <v>53795</v>
      </c>
      <c r="H12847" s="3" t="s">
        <v>53796</v>
      </c>
    </row>
    <row r="12848" spans="1:8" ht="43.5" x14ac:dyDescent="0.35">
      <c r="A12848" s="4">
        <v>150475</v>
      </c>
      <c r="B12848" s="1">
        <v>45287</v>
      </c>
      <c r="C12848" s="2">
        <v>0.36202546296296295</v>
      </c>
      <c r="D12848" s="3" t="s">
        <v>985</v>
      </c>
      <c r="E12848" s="3" t="s">
        <v>15053</v>
      </c>
      <c r="F12848" s="3" t="s">
        <v>53798</v>
      </c>
      <c r="G12848" s="3" t="s">
        <v>53799</v>
      </c>
      <c r="H12848" s="3" t="s">
        <v>53800</v>
      </c>
    </row>
    <row r="12849" spans="1:8" ht="29" x14ac:dyDescent="0.35">
      <c r="A12849" s="4">
        <v>43380</v>
      </c>
      <c r="B12849" s="1">
        <v>45287</v>
      </c>
      <c r="C12849" s="2">
        <v>0.36359953703703707</v>
      </c>
      <c r="D12849" s="3" t="s">
        <v>53801</v>
      </c>
      <c r="E12849" s="3" t="s">
        <v>19337</v>
      </c>
      <c r="F12849" s="3" t="s">
        <v>53802</v>
      </c>
      <c r="G12849" s="3" t="s">
        <v>53803</v>
      </c>
      <c r="H12849" s="3" t="s">
        <v>53804</v>
      </c>
    </row>
    <row r="12850" spans="1:8" ht="58" x14ac:dyDescent="0.35">
      <c r="A12850" s="4">
        <v>45695</v>
      </c>
      <c r="B12850" s="1">
        <v>45287</v>
      </c>
      <c r="C12850" s="2">
        <v>0.3636226851851852</v>
      </c>
      <c r="D12850" s="3" t="s">
        <v>12402</v>
      </c>
      <c r="E12850" s="3" t="s">
        <v>19597</v>
      </c>
      <c r="F12850" s="3" t="s">
        <v>53805</v>
      </c>
      <c r="G12850" s="3" t="s">
        <v>53806</v>
      </c>
      <c r="H12850" s="3" t="s">
        <v>53807</v>
      </c>
    </row>
    <row r="12851" spans="1:8" ht="43.5" x14ac:dyDescent="0.35">
      <c r="A12851" s="4">
        <v>5788</v>
      </c>
      <c r="B12851" s="1">
        <v>45287</v>
      </c>
      <c r="C12851" s="2">
        <v>0.3637037037037037</v>
      </c>
      <c r="D12851" s="3" t="s">
        <v>53808</v>
      </c>
      <c r="E12851" s="3" t="s">
        <v>506</v>
      </c>
      <c r="F12851" s="3" t="s">
        <v>12899</v>
      </c>
      <c r="G12851" s="3" t="s">
        <v>506</v>
      </c>
      <c r="H12851" s="3" t="s">
        <v>10726</v>
      </c>
    </row>
    <row r="12852" spans="1:8" ht="43.5" x14ac:dyDescent="0.35">
      <c r="A12852" s="4">
        <v>127046</v>
      </c>
      <c r="B12852" s="1">
        <v>45287</v>
      </c>
      <c r="C12852" s="2">
        <v>0.3659722222222222</v>
      </c>
      <c r="D12852" s="3" t="s">
        <v>1288</v>
      </c>
      <c r="E12852" s="3" t="s">
        <v>53812</v>
      </c>
      <c r="F12852" s="3" t="s">
        <v>53809</v>
      </c>
      <c r="G12852" s="3" t="s">
        <v>53810</v>
      </c>
      <c r="H12852" s="3" t="s">
        <v>53811</v>
      </c>
    </row>
    <row r="12853" spans="1:8" ht="87" x14ac:dyDescent="0.35">
      <c r="A12853" s="4">
        <v>178688</v>
      </c>
      <c r="B12853" s="1">
        <v>45287</v>
      </c>
      <c r="C12853" s="2">
        <v>0.36675925925925923</v>
      </c>
      <c r="D12853" s="3" t="s">
        <v>53813</v>
      </c>
      <c r="E12853" s="3" t="s">
        <v>16885</v>
      </c>
      <c r="F12853" s="3" t="s">
        <v>53814</v>
      </c>
      <c r="G12853" s="3" t="s">
        <v>53815</v>
      </c>
      <c r="H12853" s="3" t="s">
        <v>53816</v>
      </c>
    </row>
    <row r="12854" spans="1:8" ht="43.5" x14ac:dyDescent="0.35">
      <c r="A12854" s="4">
        <v>58661</v>
      </c>
      <c r="B12854" s="1">
        <v>45287</v>
      </c>
      <c r="C12854" s="2">
        <v>0.36753472222222222</v>
      </c>
      <c r="D12854" s="3" t="s">
        <v>985</v>
      </c>
      <c r="E12854" s="3" t="s">
        <v>53820</v>
      </c>
      <c r="F12854" s="3" t="s">
        <v>53817</v>
      </c>
      <c r="G12854" s="3" t="s">
        <v>53818</v>
      </c>
      <c r="H12854" s="3" t="s">
        <v>53819</v>
      </c>
    </row>
    <row r="12855" spans="1:8" ht="29" x14ac:dyDescent="0.35">
      <c r="A12855" s="4">
        <v>93238</v>
      </c>
      <c r="B12855" s="1">
        <v>45287</v>
      </c>
      <c r="C12855" s="2">
        <v>0.36969907407407404</v>
      </c>
      <c r="D12855" s="3" t="s">
        <v>11085</v>
      </c>
      <c r="E12855" s="3" t="s">
        <v>53824</v>
      </c>
      <c r="F12855" s="3" t="s">
        <v>53821</v>
      </c>
      <c r="G12855" s="3" t="s">
        <v>53822</v>
      </c>
      <c r="H12855" s="3" t="s">
        <v>53823</v>
      </c>
    </row>
    <row r="12856" spans="1:8" ht="116" x14ac:dyDescent="0.35">
      <c r="A12856" s="4">
        <v>44147</v>
      </c>
      <c r="B12856" s="1">
        <v>45287</v>
      </c>
      <c r="C12856" s="2">
        <v>0.37092592592592594</v>
      </c>
      <c r="D12856" s="3" t="s">
        <v>1288</v>
      </c>
      <c r="E12856" s="3" t="s">
        <v>53828</v>
      </c>
      <c r="F12856" s="3" t="s">
        <v>53825</v>
      </c>
      <c r="G12856" s="3" t="s">
        <v>53826</v>
      </c>
      <c r="H12856" s="3" t="s">
        <v>53827</v>
      </c>
    </row>
    <row r="12857" spans="1:8" ht="116" x14ac:dyDescent="0.35">
      <c r="A12857" s="4">
        <v>195633</v>
      </c>
      <c r="B12857" s="1">
        <v>45287</v>
      </c>
      <c r="C12857" s="2">
        <v>0.37282407407407409</v>
      </c>
      <c r="D12857" s="3" t="s">
        <v>53829</v>
      </c>
      <c r="E12857" s="3" t="s">
        <v>53833</v>
      </c>
      <c r="F12857" s="3" t="s">
        <v>53830</v>
      </c>
      <c r="G12857" s="3" t="s">
        <v>53831</v>
      </c>
      <c r="H12857" s="3" t="s">
        <v>53832</v>
      </c>
    </row>
    <row r="12858" spans="1:8" ht="58" x14ac:dyDescent="0.35">
      <c r="A12858" s="4">
        <v>52727</v>
      </c>
      <c r="B12858" s="1">
        <v>45287</v>
      </c>
      <c r="C12858" s="2">
        <v>0.37332175925925926</v>
      </c>
      <c r="D12858" s="3" t="s">
        <v>53834</v>
      </c>
      <c r="E12858" s="3" t="s">
        <v>53836</v>
      </c>
      <c r="F12858" s="3" t="s">
        <v>53835</v>
      </c>
      <c r="G12858" s="3" t="s">
        <v>53836</v>
      </c>
      <c r="H12858" s="3" t="s">
        <v>53837</v>
      </c>
    </row>
    <row r="12859" spans="1:8" ht="43.5" x14ac:dyDescent="0.35">
      <c r="A12859" s="4">
        <v>132871</v>
      </c>
      <c r="B12859" s="1">
        <v>45287</v>
      </c>
      <c r="C12859" s="2">
        <v>0.37425925925925929</v>
      </c>
      <c r="D12859" s="3" t="s">
        <v>53838</v>
      </c>
      <c r="E12859" s="3" t="s">
        <v>53841</v>
      </c>
      <c r="F12859" s="3" t="s">
        <v>53839</v>
      </c>
      <c r="G12859" s="3" t="s">
        <v>11928</v>
      </c>
      <c r="H12859" s="3" t="s">
        <v>53840</v>
      </c>
    </row>
    <row r="12860" spans="1:8" ht="87" x14ac:dyDescent="0.35">
      <c r="A12860" s="4">
        <v>148682</v>
      </c>
      <c r="B12860" s="1">
        <v>45287</v>
      </c>
      <c r="C12860" s="2">
        <v>0.3795486111111111</v>
      </c>
      <c r="D12860" s="3" t="s">
        <v>53842</v>
      </c>
      <c r="E12860" s="3" t="s">
        <v>53846</v>
      </c>
      <c r="F12860" s="3" t="s">
        <v>53843</v>
      </c>
      <c r="G12860" s="3" t="s">
        <v>53844</v>
      </c>
      <c r="H12860" s="3" t="s">
        <v>53845</v>
      </c>
    </row>
    <row r="12861" spans="1:8" ht="58" x14ac:dyDescent="0.35">
      <c r="A12861" s="4">
        <v>82453</v>
      </c>
      <c r="B12861" s="1">
        <v>45287</v>
      </c>
      <c r="C12861" s="2">
        <v>0.37998842592592591</v>
      </c>
      <c r="D12861" s="3" t="s">
        <v>53847</v>
      </c>
      <c r="E12861" s="3" t="s">
        <v>53851</v>
      </c>
      <c r="F12861" s="3" t="s">
        <v>53848</v>
      </c>
      <c r="G12861" s="3" t="s">
        <v>53849</v>
      </c>
      <c r="H12861" s="3" t="s">
        <v>53850</v>
      </c>
    </row>
    <row r="12862" spans="1:8" ht="58" x14ac:dyDescent="0.35">
      <c r="A12862" s="4">
        <v>32867</v>
      </c>
      <c r="B12862" s="1">
        <v>45287</v>
      </c>
      <c r="C12862" s="2">
        <v>0.38083333333333336</v>
      </c>
      <c r="D12862" s="3" t="s">
        <v>53852</v>
      </c>
      <c r="E12862" s="3" t="s">
        <v>53856</v>
      </c>
      <c r="F12862" s="3" t="s">
        <v>53853</v>
      </c>
      <c r="G12862" s="3" t="s">
        <v>53854</v>
      </c>
      <c r="H12862" s="3" t="s">
        <v>53855</v>
      </c>
    </row>
    <row r="12863" spans="1:8" ht="43.5" x14ac:dyDescent="0.35">
      <c r="A12863" s="4">
        <v>207391</v>
      </c>
      <c r="B12863" s="1">
        <v>45287</v>
      </c>
      <c r="C12863" s="2">
        <v>0.38237268518518519</v>
      </c>
      <c r="D12863" s="3" t="s">
        <v>53857</v>
      </c>
      <c r="E12863" s="3" t="s">
        <v>53861</v>
      </c>
      <c r="F12863" s="3" t="s">
        <v>53858</v>
      </c>
      <c r="G12863" s="3" t="s">
        <v>53859</v>
      </c>
      <c r="H12863" s="3" t="s">
        <v>53860</v>
      </c>
    </row>
    <row r="12864" spans="1:8" ht="58" x14ac:dyDescent="0.35">
      <c r="A12864" s="4">
        <v>40404</v>
      </c>
      <c r="B12864" s="1">
        <v>45287</v>
      </c>
      <c r="C12864" s="2">
        <v>0.38309027777777777</v>
      </c>
      <c r="D12864" s="3" t="s">
        <v>53862</v>
      </c>
      <c r="E12864" s="3" t="s">
        <v>13045</v>
      </c>
      <c r="F12864" s="3" t="s">
        <v>53863</v>
      </c>
      <c r="G12864" s="3" t="s">
        <v>53864</v>
      </c>
      <c r="H12864" s="3" t="s">
        <v>53865</v>
      </c>
    </row>
    <row r="12865" spans="1:8" ht="159.5" x14ac:dyDescent="0.35">
      <c r="A12865" s="4">
        <v>37390</v>
      </c>
      <c r="B12865" s="1">
        <v>45287</v>
      </c>
      <c r="C12865" s="2">
        <v>0.38377314814814811</v>
      </c>
      <c r="D12865" s="3" t="s">
        <v>53866</v>
      </c>
      <c r="E12865" s="3" t="s">
        <v>11314</v>
      </c>
      <c r="F12865" s="3" t="s">
        <v>53867</v>
      </c>
      <c r="G12865" s="3" t="s">
        <v>11732</v>
      </c>
      <c r="H12865" s="3" t="s">
        <v>53868</v>
      </c>
    </row>
    <row r="12866" spans="1:8" ht="29" x14ac:dyDescent="0.35">
      <c r="A12866" s="4">
        <v>45191</v>
      </c>
      <c r="B12866" s="1">
        <v>45287</v>
      </c>
      <c r="C12866" s="2">
        <v>0.38500000000000001</v>
      </c>
      <c r="D12866" s="3" t="s">
        <v>53869</v>
      </c>
      <c r="E12866" s="3" t="s">
        <v>19381</v>
      </c>
      <c r="F12866" s="3" t="s">
        <v>53870</v>
      </c>
      <c r="G12866" s="3" t="s">
        <v>53871</v>
      </c>
      <c r="H12866" s="3" t="s">
        <v>14034</v>
      </c>
    </row>
    <row r="12867" spans="1:8" ht="58" x14ac:dyDescent="0.35">
      <c r="A12867" s="4">
        <v>123834</v>
      </c>
      <c r="B12867" s="1">
        <v>45287</v>
      </c>
      <c r="C12867" s="2">
        <v>0.38870370370370372</v>
      </c>
      <c r="D12867" s="3" t="s">
        <v>53872</v>
      </c>
      <c r="E12867" s="3" t="s">
        <v>53874</v>
      </c>
      <c r="F12867" s="3" t="s">
        <v>13228</v>
      </c>
      <c r="G12867" s="3" t="s">
        <v>13431</v>
      </c>
      <c r="H12867" s="3" t="s">
        <v>53873</v>
      </c>
    </row>
    <row r="12868" spans="1:8" ht="29" x14ac:dyDescent="0.35">
      <c r="A12868" s="4">
        <v>38585</v>
      </c>
      <c r="B12868" s="1">
        <v>45287</v>
      </c>
      <c r="C12868" s="2">
        <v>0.38984953703703701</v>
      </c>
      <c r="D12868" s="3" t="s">
        <v>11006</v>
      </c>
      <c r="E12868" s="3" t="s">
        <v>32866</v>
      </c>
      <c r="F12868" s="3" t="s">
        <v>53875</v>
      </c>
      <c r="G12868" s="3" t="s">
        <v>53876</v>
      </c>
      <c r="H12868" s="3" t="s">
        <v>10348</v>
      </c>
    </row>
    <row r="12869" spans="1:8" ht="43.5" x14ac:dyDescent="0.35">
      <c r="A12869" s="4">
        <v>45242</v>
      </c>
      <c r="B12869" s="1">
        <v>45287</v>
      </c>
      <c r="C12869" s="2">
        <v>0.39006944444444441</v>
      </c>
      <c r="D12869" s="3" t="s">
        <v>11085</v>
      </c>
      <c r="E12869" s="3" t="s">
        <v>53880</v>
      </c>
      <c r="F12869" s="3" t="s">
        <v>53877</v>
      </c>
      <c r="G12869" s="3" t="s">
        <v>53878</v>
      </c>
      <c r="H12869" s="3" t="s">
        <v>53879</v>
      </c>
    </row>
    <row r="12870" spans="1:8" ht="72.5" x14ac:dyDescent="0.35">
      <c r="A12870" s="4">
        <v>204178</v>
      </c>
      <c r="B12870" s="1">
        <v>45287</v>
      </c>
      <c r="C12870" s="2">
        <v>0.39094907407407403</v>
      </c>
      <c r="D12870" s="3" t="s">
        <v>1702</v>
      </c>
      <c r="E12870" s="3" t="s">
        <v>53884</v>
      </c>
      <c r="F12870" s="3" t="s">
        <v>53881</v>
      </c>
      <c r="G12870" s="3" t="s">
        <v>53882</v>
      </c>
      <c r="H12870" s="3" t="s">
        <v>53883</v>
      </c>
    </row>
    <row r="12871" spans="1:8" ht="72.5" x14ac:dyDescent="0.35">
      <c r="A12871" s="4">
        <v>204178</v>
      </c>
      <c r="B12871" s="1">
        <v>45287</v>
      </c>
      <c r="C12871" s="2">
        <v>0.39281250000000001</v>
      </c>
      <c r="D12871" s="3" t="s">
        <v>1702</v>
      </c>
      <c r="E12871" s="3" t="s">
        <v>53884</v>
      </c>
      <c r="F12871" s="3" t="s">
        <v>53881</v>
      </c>
      <c r="G12871" s="3" t="s">
        <v>53882</v>
      </c>
      <c r="H12871" s="3" t="s">
        <v>53885</v>
      </c>
    </row>
    <row r="12872" spans="1:8" ht="29" x14ac:dyDescent="0.35">
      <c r="A12872" s="4">
        <v>10583</v>
      </c>
      <c r="B12872" s="1">
        <v>45287</v>
      </c>
      <c r="C12872" s="2">
        <v>0.3928935185185185</v>
      </c>
      <c r="D12872" s="3" t="s">
        <v>10859</v>
      </c>
      <c r="E12872" s="3" t="s">
        <v>53888</v>
      </c>
      <c r="F12872" s="3" t="s">
        <v>53886</v>
      </c>
      <c r="G12872" s="3" t="s">
        <v>11813</v>
      </c>
      <c r="H12872" s="3" t="s">
        <v>53887</v>
      </c>
    </row>
    <row r="12873" spans="1:8" ht="188.5" x14ac:dyDescent="0.35">
      <c r="A12873" s="4">
        <v>32293</v>
      </c>
      <c r="B12873" s="1">
        <v>45287</v>
      </c>
      <c r="C12873" s="2">
        <v>0.39321759259259265</v>
      </c>
      <c r="D12873" s="3" t="s">
        <v>53889</v>
      </c>
      <c r="E12873" s="3" t="s">
        <v>41816</v>
      </c>
      <c r="F12873" s="3" t="s">
        <v>53890</v>
      </c>
      <c r="G12873" s="3" t="s">
        <v>53891</v>
      </c>
      <c r="H12873" s="3" t="s">
        <v>53892</v>
      </c>
    </row>
    <row r="12874" spans="1:8" ht="130.5" x14ac:dyDescent="0.35">
      <c r="A12874" s="4">
        <v>8816</v>
      </c>
      <c r="B12874" s="1">
        <v>45287</v>
      </c>
      <c r="C12874" s="2">
        <v>0.39531250000000001</v>
      </c>
      <c r="D12874" s="3" t="s">
        <v>53893</v>
      </c>
      <c r="E12874" s="3" t="s">
        <v>53897</v>
      </c>
      <c r="F12874" s="3" t="s">
        <v>53894</v>
      </c>
      <c r="G12874" s="3" t="s">
        <v>53895</v>
      </c>
      <c r="H12874" s="3" t="s">
        <v>53896</v>
      </c>
    </row>
    <row r="12875" spans="1:8" ht="29" x14ac:dyDescent="0.35">
      <c r="A12875" s="4">
        <v>159192</v>
      </c>
      <c r="B12875" s="1">
        <v>45287</v>
      </c>
      <c r="C12875" s="2">
        <v>0.39682870370370371</v>
      </c>
      <c r="D12875" s="3" t="s">
        <v>11006</v>
      </c>
      <c r="E12875" s="3" t="s">
        <v>14495</v>
      </c>
      <c r="F12875" s="3" t="s">
        <v>53898</v>
      </c>
      <c r="G12875" s="3" t="s">
        <v>12153</v>
      </c>
      <c r="H12875" s="3" t="s">
        <v>10348</v>
      </c>
    </row>
    <row r="12876" spans="1:8" ht="130.5" x14ac:dyDescent="0.35">
      <c r="A12876" s="4">
        <v>11013</v>
      </c>
      <c r="B12876" s="1">
        <v>45287</v>
      </c>
      <c r="C12876" s="2">
        <v>0.39685185185185184</v>
      </c>
      <c r="D12876" s="3" t="s">
        <v>53899</v>
      </c>
      <c r="E12876" s="3" t="s">
        <v>53903</v>
      </c>
      <c r="F12876" s="3" t="s">
        <v>53900</v>
      </c>
      <c r="G12876" s="3" t="s">
        <v>53901</v>
      </c>
      <c r="H12876" s="3" t="s">
        <v>53902</v>
      </c>
    </row>
    <row r="12877" spans="1:8" ht="130.5" x14ac:dyDescent="0.35">
      <c r="A12877" s="4">
        <v>8816</v>
      </c>
      <c r="B12877" s="1">
        <v>45287</v>
      </c>
      <c r="C12877" s="2">
        <v>0.39747685185185189</v>
      </c>
      <c r="D12877" s="3" t="s">
        <v>53893</v>
      </c>
      <c r="E12877" s="3" t="s">
        <v>53897</v>
      </c>
      <c r="F12877" s="3" t="s">
        <v>53894</v>
      </c>
      <c r="G12877" s="3" t="s">
        <v>53895</v>
      </c>
      <c r="H12877" s="3" t="s">
        <v>53896</v>
      </c>
    </row>
    <row r="12878" spans="1:8" ht="43.5" x14ac:dyDescent="0.35">
      <c r="A12878" s="4">
        <v>132871</v>
      </c>
      <c r="B12878" s="1">
        <v>45287</v>
      </c>
      <c r="C12878" s="2">
        <v>0.39840277777777783</v>
      </c>
      <c r="D12878" s="3" t="s">
        <v>53838</v>
      </c>
      <c r="E12878" s="3" t="s">
        <v>53841</v>
      </c>
      <c r="F12878" s="3" t="s">
        <v>53839</v>
      </c>
      <c r="G12878" s="3" t="s">
        <v>11928</v>
      </c>
      <c r="H12878" s="3" t="s">
        <v>53840</v>
      </c>
    </row>
    <row r="12879" spans="1:8" ht="72.5" x14ac:dyDescent="0.35">
      <c r="A12879" s="4">
        <v>70284</v>
      </c>
      <c r="B12879" s="1">
        <v>45287</v>
      </c>
      <c r="C12879" s="2">
        <v>0.39858796296296295</v>
      </c>
      <c r="D12879" s="3" t="s">
        <v>53904</v>
      </c>
      <c r="E12879" s="3" t="s">
        <v>53908</v>
      </c>
      <c r="F12879" s="3" t="s">
        <v>53905</v>
      </c>
      <c r="G12879" s="3" t="s">
        <v>53906</v>
      </c>
      <c r="H12879" s="3" t="s">
        <v>53907</v>
      </c>
    </row>
    <row r="12880" spans="1:8" ht="43.5" x14ac:dyDescent="0.35">
      <c r="A12880" s="4">
        <v>163471</v>
      </c>
      <c r="B12880" s="1">
        <v>45287</v>
      </c>
      <c r="C12880" s="2">
        <v>0.40278935185185188</v>
      </c>
      <c r="D12880" s="3" t="s">
        <v>53909</v>
      </c>
      <c r="E12880" s="3" t="s">
        <v>53912</v>
      </c>
      <c r="F12880" s="3" t="s">
        <v>53910</v>
      </c>
      <c r="G12880" s="3" t="s">
        <v>12341</v>
      </c>
      <c r="H12880" s="3" t="s">
        <v>53911</v>
      </c>
    </row>
    <row r="12881" spans="1:8" ht="29" x14ac:dyDescent="0.35">
      <c r="A12881" s="4">
        <v>27167</v>
      </c>
      <c r="B12881" s="1">
        <v>45287</v>
      </c>
      <c r="C12881" s="2">
        <v>0.40516203703703701</v>
      </c>
      <c r="D12881" s="3" t="s">
        <v>53913</v>
      </c>
      <c r="E12881" s="3" t="s">
        <v>53917</v>
      </c>
      <c r="F12881" s="3" t="s">
        <v>53914</v>
      </c>
      <c r="G12881" s="3" t="s">
        <v>53915</v>
      </c>
      <c r="H12881" s="3" t="s">
        <v>53916</v>
      </c>
    </row>
    <row r="12882" spans="1:8" ht="72.5" x14ac:dyDescent="0.35">
      <c r="A12882" s="4">
        <v>154294</v>
      </c>
      <c r="B12882" s="1">
        <v>45287</v>
      </c>
      <c r="C12882" s="2">
        <v>0.40664351851851849</v>
      </c>
      <c r="D12882" s="3" t="s">
        <v>1288</v>
      </c>
      <c r="E12882" s="3" t="s">
        <v>53921</v>
      </c>
      <c r="F12882" s="3" t="s">
        <v>53918</v>
      </c>
      <c r="G12882" s="3" t="s">
        <v>53919</v>
      </c>
      <c r="H12882" s="3" t="s">
        <v>53920</v>
      </c>
    </row>
    <row r="12883" spans="1:8" ht="29" x14ac:dyDescent="0.35">
      <c r="A12883" s="4">
        <v>51385</v>
      </c>
      <c r="B12883" s="1">
        <v>45287</v>
      </c>
      <c r="C12883" s="2">
        <v>0.40773148148148147</v>
      </c>
      <c r="D12883" s="3" t="s">
        <v>1702</v>
      </c>
      <c r="E12883" s="3" t="s">
        <v>13030</v>
      </c>
      <c r="F12883" s="3" t="s">
        <v>53922</v>
      </c>
      <c r="G12883" s="3" t="s">
        <v>53923</v>
      </c>
      <c r="H12883" s="3" t="s">
        <v>53924</v>
      </c>
    </row>
    <row r="12884" spans="1:8" ht="29" x14ac:dyDescent="0.35">
      <c r="A12884" s="4">
        <v>87682</v>
      </c>
      <c r="B12884" s="1">
        <v>45287</v>
      </c>
      <c r="C12884" s="2">
        <v>0.409212962962963</v>
      </c>
      <c r="D12884" s="3" t="s">
        <v>985</v>
      </c>
      <c r="E12884" s="3" t="s">
        <v>53925</v>
      </c>
      <c r="F12884" s="3" t="s">
        <v>13119</v>
      </c>
      <c r="G12884" s="3" t="s">
        <v>53925</v>
      </c>
      <c r="H12884" s="3" t="s">
        <v>12234</v>
      </c>
    </row>
    <row r="12885" spans="1:8" x14ac:dyDescent="0.35">
      <c r="A12885" s="4">
        <v>204946</v>
      </c>
      <c r="B12885" s="1">
        <v>45287</v>
      </c>
      <c r="C12885" s="2">
        <v>0.41069444444444447</v>
      </c>
      <c r="D12885" s="3" t="s">
        <v>985</v>
      </c>
      <c r="E12885" s="3" t="s">
        <v>49</v>
      </c>
      <c r="F12885" s="3" t="s">
        <v>11953</v>
      </c>
      <c r="G12885" s="3" t="s">
        <v>49</v>
      </c>
      <c r="H12885" s="3" t="s">
        <v>53926</v>
      </c>
    </row>
    <row r="12886" spans="1:8" ht="43.5" x14ac:dyDescent="0.35">
      <c r="A12886" s="4">
        <v>44044</v>
      </c>
      <c r="B12886" s="1">
        <v>45287</v>
      </c>
      <c r="C12886" s="2">
        <v>0.41222222222222221</v>
      </c>
      <c r="D12886" s="3" t="s">
        <v>11006</v>
      </c>
      <c r="E12886" s="3" t="s">
        <v>1319</v>
      </c>
      <c r="F12886" s="3" t="s">
        <v>53927</v>
      </c>
      <c r="G12886" s="3" t="s">
        <v>12105</v>
      </c>
      <c r="H12886" s="3" t="s">
        <v>10348</v>
      </c>
    </row>
    <row r="12887" spans="1:8" ht="145" x14ac:dyDescent="0.35">
      <c r="A12887" s="4">
        <v>208976</v>
      </c>
      <c r="B12887" s="1">
        <v>45287</v>
      </c>
      <c r="C12887" s="2">
        <v>0.41268518518518515</v>
      </c>
      <c r="D12887" s="3" t="s">
        <v>53928</v>
      </c>
      <c r="E12887" s="3" t="s">
        <v>53932</v>
      </c>
      <c r="F12887" s="3" t="s">
        <v>53929</v>
      </c>
      <c r="G12887" s="3" t="s">
        <v>53930</v>
      </c>
      <c r="H12887" s="3" t="s">
        <v>53931</v>
      </c>
    </row>
    <row r="12888" spans="1:8" ht="29" x14ac:dyDescent="0.35">
      <c r="A12888" s="4">
        <v>184199</v>
      </c>
      <c r="B12888" s="1">
        <v>45287</v>
      </c>
      <c r="C12888" s="2">
        <v>0.41344907407407411</v>
      </c>
      <c r="D12888" s="3" t="s">
        <v>53933</v>
      </c>
      <c r="E12888" s="3" t="s">
        <v>53936</v>
      </c>
      <c r="F12888" s="3" t="s">
        <v>53934</v>
      </c>
      <c r="G12888" s="3" t="s">
        <v>11799</v>
      </c>
      <c r="H12888" s="3" t="s">
        <v>53935</v>
      </c>
    </row>
    <row r="12889" spans="1:8" ht="43.5" x14ac:dyDescent="0.35">
      <c r="A12889" s="4">
        <v>7499</v>
      </c>
      <c r="B12889" s="1">
        <v>45287</v>
      </c>
      <c r="C12889" s="2">
        <v>0.41516203703703702</v>
      </c>
      <c r="D12889" s="3" t="s">
        <v>53937</v>
      </c>
      <c r="E12889" s="3" t="s">
        <v>53941</v>
      </c>
      <c r="F12889" s="3" t="s">
        <v>53938</v>
      </c>
      <c r="G12889" s="3" t="s">
        <v>53939</v>
      </c>
      <c r="H12889" s="3" t="s">
        <v>53940</v>
      </c>
    </row>
    <row r="12890" spans="1:8" ht="29" x14ac:dyDescent="0.35">
      <c r="A12890" s="4">
        <v>42132</v>
      </c>
      <c r="B12890" s="1">
        <v>45287</v>
      </c>
      <c r="C12890" s="2">
        <v>0.41562499999999997</v>
      </c>
      <c r="D12890" s="3" t="s">
        <v>11006</v>
      </c>
      <c r="E12890" s="3" t="s">
        <v>15245</v>
      </c>
      <c r="F12890" s="3" t="s">
        <v>53942</v>
      </c>
      <c r="G12890" s="3" t="s">
        <v>12153</v>
      </c>
      <c r="H12890" s="3" t="s">
        <v>10348</v>
      </c>
    </row>
    <row r="12891" spans="1:8" x14ac:dyDescent="0.35">
      <c r="A12891" s="4">
        <v>32978</v>
      </c>
      <c r="B12891" s="1">
        <v>45287</v>
      </c>
      <c r="C12891" s="2">
        <v>0.41951388888888891</v>
      </c>
      <c r="D12891" s="3" t="s">
        <v>11006</v>
      </c>
      <c r="E12891" s="3" t="s">
        <v>1555</v>
      </c>
      <c r="F12891" s="3" t="s">
        <v>53943</v>
      </c>
      <c r="G12891" s="3" t="s">
        <v>13580</v>
      </c>
      <c r="H12891" s="3" t="s">
        <v>14034</v>
      </c>
    </row>
    <row r="12892" spans="1:8" ht="72.5" x14ac:dyDescent="0.35">
      <c r="A12892" s="4">
        <v>35787</v>
      </c>
      <c r="B12892" s="1">
        <v>45287</v>
      </c>
      <c r="C12892" s="2">
        <v>0.42010416666666667</v>
      </c>
      <c r="D12892" s="3" t="s">
        <v>167</v>
      </c>
      <c r="E12892" s="3" t="s">
        <v>53946</v>
      </c>
      <c r="F12892" s="3" t="s">
        <v>53944</v>
      </c>
      <c r="G12892" s="3" t="s">
        <v>14009</v>
      </c>
      <c r="H12892" s="3" t="s">
        <v>53945</v>
      </c>
    </row>
    <row r="12893" spans="1:8" ht="72.5" x14ac:dyDescent="0.35">
      <c r="A12893" s="4">
        <v>136964</v>
      </c>
      <c r="B12893" s="1">
        <v>45287</v>
      </c>
      <c r="C12893" s="2">
        <v>0.42144675925925923</v>
      </c>
      <c r="D12893" s="3" t="s">
        <v>53947</v>
      </c>
      <c r="E12893" s="3" t="s">
        <v>17073</v>
      </c>
      <c r="F12893" s="3" t="s">
        <v>53948</v>
      </c>
      <c r="G12893" s="3" t="s">
        <v>53949</v>
      </c>
      <c r="H12893" s="3" t="s">
        <v>53950</v>
      </c>
    </row>
    <row r="12894" spans="1:8" ht="72.5" x14ac:dyDescent="0.35">
      <c r="A12894" s="4">
        <v>159801</v>
      </c>
      <c r="B12894" s="1">
        <v>45287</v>
      </c>
      <c r="C12894" s="2">
        <v>0.42199074074074078</v>
      </c>
      <c r="D12894" s="3" t="s">
        <v>167</v>
      </c>
      <c r="E12894" s="3" t="s">
        <v>53952</v>
      </c>
      <c r="F12894" s="3" t="s">
        <v>53951</v>
      </c>
      <c r="G12894" s="3" t="s">
        <v>53952</v>
      </c>
      <c r="H12894" s="3" t="s">
        <v>53953</v>
      </c>
    </row>
    <row r="12895" spans="1:8" x14ac:dyDescent="0.35">
      <c r="A12895" s="4">
        <v>207541</v>
      </c>
      <c r="B12895" s="1">
        <v>45287</v>
      </c>
      <c r="C12895" s="2">
        <v>0.42212962962962958</v>
      </c>
      <c r="D12895" s="3" t="s">
        <v>985</v>
      </c>
      <c r="E12895" s="3" t="s">
        <v>49</v>
      </c>
      <c r="F12895" s="3" t="s">
        <v>11953</v>
      </c>
      <c r="G12895" s="3" t="s">
        <v>49</v>
      </c>
      <c r="H12895" s="3" t="s">
        <v>10726</v>
      </c>
    </row>
    <row r="12896" spans="1:8" ht="159.5" x14ac:dyDescent="0.35">
      <c r="A12896" s="4">
        <v>68389</v>
      </c>
      <c r="B12896" s="1">
        <v>45287</v>
      </c>
      <c r="C12896" s="2">
        <v>0.42289351851851853</v>
      </c>
      <c r="D12896" s="3" t="s">
        <v>53954</v>
      </c>
      <c r="E12896" s="3" t="s">
        <v>11379</v>
      </c>
      <c r="F12896" s="3" t="s">
        <v>14098</v>
      </c>
      <c r="G12896" s="3" t="s">
        <v>11732</v>
      </c>
      <c r="H12896" s="3" t="s">
        <v>53955</v>
      </c>
    </row>
    <row r="12897" spans="1:8" ht="58" x14ac:dyDescent="0.35">
      <c r="A12897" s="4">
        <v>14750</v>
      </c>
      <c r="B12897" s="1">
        <v>45287</v>
      </c>
      <c r="C12897" s="2">
        <v>0.4231712962962963</v>
      </c>
      <c r="D12897" s="3" t="s">
        <v>11556</v>
      </c>
      <c r="E12897" s="3" t="s">
        <v>53959</v>
      </c>
      <c r="F12897" s="3" t="s">
        <v>53956</v>
      </c>
      <c r="G12897" s="3" t="s">
        <v>53957</v>
      </c>
      <c r="H12897" s="3" t="s">
        <v>53958</v>
      </c>
    </row>
    <row r="12898" spans="1:8" ht="29" x14ac:dyDescent="0.35">
      <c r="A12898" s="4">
        <v>41494</v>
      </c>
      <c r="B12898" s="1">
        <v>45287</v>
      </c>
      <c r="C12898" s="2">
        <v>0.42357638888888888</v>
      </c>
      <c r="D12898" s="3" t="s">
        <v>11006</v>
      </c>
      <c r="E12898" s="3" t="s">
        <v>53962</v>
      </c>
      <c r="F12898" s="3" t="s">
        <v>53960</v>
      </c>
      <c r="G12898" s="3" t="s">
        <v>11862</v>
      </c>
      <c r="H12898" s="3" t="s">
        <v>53961</v>
      </c>
    </row>
    <row r="12899" spans="1:8" ht="29" x14ac:dyDescent="0.35">
      <c r="A12899" s="4">
        <v>46157</v>
      </c>
      <c r="B12899" s="1">
        <v>45287</v>
      </c>
      <c r="C12899" s="2">
        <v>0.42427083333333332</v>
      </c>
      <c r="D12899" s="3" t="s">
        <v>53963</v>
      </c>
      <c r="E12899" s="3" t="s">
        <v>53966</v>
      </c>
      <c r="F12899" s="3" t="s">
        <v>53964</v>
      </c>
      <c r="G12899" s="3" t="s">
        <v>14259</v>
      </c>
      <c r="H12899" s="3" t="s">
        <v>53965</v>
      </c>
    </row>
    <row r="12900" spans="1:8" ht="87" x14ac:dyDescent="0.35">
      <c r="A12900" s="4">
        <v>39051</v>
      </c>
      <c r="B12900" s="1">
        <v>45287</v>
      </c>
      <c r="C12900" s="2">
        <v>0.42431712962962959</v>
      </c>
      <c r="D12900" s="3" t="s">
        <v>53967</v>
      </c>
      <c r="E12900" s="3" t="s">
        <v>53971</v>
      </c>
      <c r="F12900" s="3" t="s">
        <v>53968</v>
      </c>
      <c r="G12900" s="3" t="s">
        <v>53969</v>
      </c>
      <c r="H12900" s="3" t="s">
        <v>53970</v>
      </c>
    </row>
    <row r="12901" spans="1:8" ht="43.5" x14ac:dyDescent="0.35">
      <c r="A12901" s="4">
        <v>208938</v>
      </c>
      <c r="B12901" s="1">
        <v>45287</v>
      </c>
      <c r="C12901" s="2">
        <v>0.42495370370370367</v>
      </c>
      <c r="D12901" s="3" t="s">
        <v>14036</v>
      </c>
      <c r="E12901" s="3" t="s">
        <v>53974</v>
      </c>
      <c r="F12901" s="3" t="s">
        <v>53972</v>
      </c>
      <c r="G12901" s="3" t="s">
        <v>12199</v>
      </c>
      <c r="H12901" s="3" t="s">
        <v>53973</v>
      </c>
    </row>
    <row r="12902" spans="1:8" ht="43.5" x14ac:dyDescent="0.35">
      <c r="A12902" s="4">
        <v>40954</v>
      </c>
      <c r="B12902" s="1">
        <v>45287</v>
      </c>
      <c r="C12902" s="2">
        <v>0.42853009259259256</v>
      </c>
      <c r="D12902" s="3" t="s">
        <v>10859</v>
      </c>
      <c r="E12902" s="3" t="s">
        <v>53976</v>
      </c>
      <c r="F12902" s="3" t="s">
        <v>53975</v>
      </c>
      <c r="G12902" s="3" t="s">
        <v>13580</v>
      </c>
      <c r="H12902" s="3" t="s">
        <v>10348</v>
      </c>
    </row>
    <row r="12903" spans="1:8" ht="29" x14ac:dyDescent="0.35">
      <c r="A12903" s="4">
        <v>44072</v>
      </c>
      <c r="B12903" s="1">
        <v>45287</v>
      </c>
      <c r="C12903" s="2">
        <v>0.4289351851851852</v>
      </c>
      <c r="D12903" s="3" t="s">
        <v>11523</v>
      </c>
      <c r="E12903" s="3" t="s">
        <v>53977</v>
      </c>
      <c r="F12903" s="3" t="s">
        <v>12899</v>
      </c>
      <c r="G12903" s="3" t="s">
        <v>53977</v>
      </c>
      <c r="H12903" s="3" t="s">
        <v>10726</v>
      </c>
    </row>
    <row r="12904" spans="1:8" ht="72.5" x14ac:dyDescent="0.35">
      <c r="A12904" s="4">
        <v>206329</v>
      </c>
      <c r="B12904" s="1">
        <v>45287</v>
      </c>
      <c r="C12904" s="2">
        <v>0.43065972222222221</v>
      </c>
      <c r="D12904" s="3" t="s">
        <v>53978</v>
      </c>
      <c r="E12904" s="3" t="s">
        <v>53982</v>
      </c>
      <c r="F12904" s="3" t="s">
        <v>53979</v>
      </c>
      <c r="G12904" s="3" t="s">
        <v>53980</v>
      </c>
      <c r="H12904" s="3" t="s">
        <v>53981</v>
      </c>
    </row>
    <row r="12905" spans="1:8" ht="29" x14ac:dyDescent="0.35">
      <c r="A12905" s="4">
        <v>187744</v>
      </c>
      <c r="B12905" s="1">
        <v>45287</v>
      </c>
      <c r="C12905" s="2">
        <v>0.43079861111111112</v>
      </c>
      <c r="D12905" s="3" t="s">
        <v>53983</v>
      </c>
      <c r="E12905" s="3" t="s">
        <v>53985</v>
      </c>
      <c r="F12905" s="3" t="s">
        <v>53984</v>
      </c>
      <c r="G12905" s="3" t="s">
        <v>53985</v>
      </c>
      <c r="H12905" s="3" t="s">
        <v>53986</v>
      </c>
    </row>
    <row r="12906" spans="1:8" x14ac:dyDescent="0.35">
      <c r="A12906" s="4">
        <v>212612</v>
      </c>
      <c r="B12906" s="1">
        <v>45287</v>
      </c>
      <c r="C12906" s="2">
        <v>0.43112268518518521</v>
      </c>
      <c r="D12906" s="3" t="s">
        <v>985</v>
      </c>
      <c r="E12906" s="3" t="s">
        <v>506</v>
      </c>
      <c r="F12906" s="3" t="s">
        <v>11383</v>
      </c>
      <c r="G12906" s="3" t="s">
        <v>506</v>
      </c>
      <c r="H12906" s="3" t="s">
        <v>10726</v>
      </c>
    </row>
    <row r="12907" spans="1:8" ht="101.5" x14ac:dyDescent="0.35">
      <c r="A12907" s="4">
        <v>46508</v>
      </c>
      <c r="B12907" s="1">
        <v>45287</v>
      </c>
      <c r="C12907" s="2">
        <v>0.43134259259259261</v>
      </c>
      <c r="D12907" s="3" t="s">
        <v>53987</v>
      </c>
      <c r="E12907" s="3" t="s">
        <v>26536</v>
      </c>
      <c r="F12907" s="3" t="s">
        <v>13028</v>
      </c>
      <c r="G12907" s="3" t="s">
        <v>13542</v>
      </c>
      <c r="H12907" s="3" t="s">
        <v>53988</v>
      </c>
    </row>
    <row r="12908" spans="1:8" ht="58" x14ac:dyDescent="0.35">
      <c r="A12908" s="4">
        <v>44074</v>
      </c>
      <c r="B12908" s="1">
        <v>45287</v>
      </c>
      <c r="C12908" s="2">
        <v>0.43232638888888886</v>
      </c>
      <c r="D12908" s="3" t="s">
        <v>53989</v>
      </c>
      <c r="E12908" s="3" t="s">
        <v>16966</v>
      </c>
      <c r="F12908" s="3" t="s">
        <v>53990</v>
      </c>
      <c r="G12908" s="3" t="s">
        <v>14949</v>
      </c>
      <c r="H12908" s="3" t="s">
        <v>53991</v>
      </c>
    </row>
    <row r="12909" spans="1:8" ht="43.5" x14ac:dyDescent="0.35">
      <c r="A12909" s="4">
        <v>26301</v>
      </c>
      <c r="B12909" s="1">
        <v>45287</v>
      </c>
      <c r="C12909" s="2">
        <v>0.43304398148148149</v>
      </c>
      <c r="D12909" s="3" t="s">
        <v>53992</v>
      </c>
      <c r="E12909" s="3" t="s">
        <v>53995</v>
      </c>
      <c r="F12909" s="3" t="s">
        <v>53993</v>
      </c>
      <c r="G12909" s="3" t="s">
        <v>11928</v>
      </c>
      <c r="H12909" s="3" t="s">
        <v>53994</v>
      </c>
    </row>
    <row r="12910" spans="1:8" ht="43.5" x14ac:dyDescent="0.35">
      <c r="A12910" s="4">
        <v>33520</v>
      </c>
      <c r="B12910" s="1">
        <v>45287</v>
      </c>
      <c r="C12910" s="2">
        <v>0.4331712962962963</v>
      </c>
      <c r="D12910" s="3" t="s">
        <v>1702</v>
      </c>
      <c r="E12910" s="3" t="s">
        <v>53997</v>
      </c>
      <c r="F12910" s="3" t="s">
        <v>53996</v>
      </c>
      <c r="G12910" s="3" t="s">
        <v>12127</v>
      </c>
      <c r="H12910" s="3" t="s">
        <v>11750</v>
      </c>
    </row>
    <row r="12911" spans="1:8" ht="58" x14ac:dyDescent="0.35">
      <c r="A12911" s="4">
        <v>6479</v>
      </c>
      <c r="B12911" s="1">
        <v>45287</v>
      </c>
      <c r="C12911" s="2">
        <v>0.43324074074074076</v>
      </c>
      <c r="D12911" s="3" t="s">
        <v>11006</v>
      </c>
      <c r="E12911" s="3" t="s">
        <v>15229</v>
      </c>
      <c r="F12911" s="3" t="s">
        <v>53998</v>
      </c>
      <c r="G12911" s="3" t="s">
        <v>12495</v>
      </c>
      <c r="H12911" s="3" t="s">
        <v>53999</v>
      </c>
    </row>
    <row r="12912" spans="1:8" ht="43.5" x14ac:dyDescent="0.35">
      <c r="A12912" s="4">
        <v>52063</v>
      </c>
      <c r="B12912" s="1">
        <v>45287</v>
      </c>
      <c r="C12912" s="2">
        <v>0.43594907407407407</v>
      </c>
      <c r="D12912" s="3" t="s">
        <v>54000</v>
      </c>
      <c r="E12912" s="3" t="s">
        <v>54004</v>
      </c>
      <c r="F12912" s="3" t="s">
        <v>54001</v>
      </c>
      <c r="G12912" s="3" t="s">
        <v>54002</v>
      </c>
      <c r="H12912" s="3" t="s">
        <v>54003</v>
      </c>
    </row>
    <row r="12913" spans="1:8" ht="43.5" x14ac:dyDescent="0.35">
      <c r="A12913" s="4">
        <v>40509</v>
      </c>
      <c r="B12913" s="1">
        <v>45287</v>
      </c>
      <c r="C12913" s="2">
        <v>0.4384143518518519</v>
      </c>
      <c r="D12913" s="3" t="s">
        <v>45886</v>
      </c>
      <c r="E12913" s="3" t="s">
        <v>19480</v>
      </c>
      <c r="F12913" s="3" t="s">
        <v>54005</v>
      </c>
      <c r="G12913" s="3" t="s">
        <v>54006</v>
      </c>
      <c r="H12913" s="3" t="s">
        <v>54007</v>
      </c>
    </row>
    <row r="12914" spans="1:8" x14ac:dyDescent="0.35">
      <c r="A12914" s="4">
        <v>141143</v>
      </c>
      <c r="B12914" s="1">
        <v>45287</v>
      </c>
      <c r="C12914" s="2">
        <v>0.44</v>
      </c>
      <c r="D12914" s="3" t="s">
        <v>985</v>
      </c>
      <c r="E12914" s="3" t="s">
        <v>506</v>
      </c>
      <c r="F12914" s="3" t="s">
        <v>12209</v>
      </c>
      <c r="G12914" s="3" t="s">
        <v>506</v>
      </c>
      <c r="H12914" s="3" t="s">
        <v>10726</v>
      </c>
    </row>
    <row r="12915" spans="1:8" ht="29" x14ac:dyDescent="0.35">
      <c r="A12915" s="4">
        <v>23312</v>
      </c>
      <c r="B12915" s="1">
        <v>45287</v>
      </c>
      <c r="C12915" s="2">
        <v>0.44005787037037036</v>
      </c>
      <c r="D12915" s="3" t="s">
        <v>54008</v>
      </c>
      <c r="E12915" s="3" t="s">
        <v>54010</v>
      </c>
      <c r="F12915" s="3" t="s">
        <v>54009</v>
      </c>
      <c r="G12915" s="3" t="s">
        <v>54010</v>
      </c>
      <c r="H12915" s="3" t="s">
        <v>54011</v>
      </c>
    </row>
    <row r="12916" spans="1:8" ht="101.5" x14ac:dyDescent="0.35">
      <c r="A12916" s="4">
        <v>205288</v>
      </c>
      <c r="B12916" s="1">
        <v>45287</v>
      </c>
      <c r="C12916" s="2">
        <v>0.44035879629629626</v>
      </c>
      <c r="D12916" s="3" t="s">
        <v>54012</v>
      </c>
      <c r="E12916" s="3" t="s">
        <v>54016</v>
      </c>
      <c r="F12916" s="3" t="s">
        <v>54013</v>
      </c>
      <c r="G12916" s="3" t="s">
        <v>54014</v>
      </c>
      <c r="H12916" s="3" t="s">
        <v>54015</v>
      </c>
    </row>
    <row r="12917" spans="1:8" ht="58" x14ac:dyDescent="0.35">
      <c r="A12917" s="4">
        <v>35296</v>
      </c>
      <c r="B12917" s="1">
        <v>45287</v>
      </c>
      <c r="C12917" s="2">
        <v>0.44403935185185189</v>
      </c>
      <c r="D12917" s="3" t="s">
        <v>54017</v>
      </c>
      <c r="E12917" s="3" t="s">
        <v>54021</v>
      </c>
      <c r="F12917" s="3" t="s">
        <v>54018</v>
      </c>
      <c r="G12917" s="3" t="s">
        <v>54019</v>
      </c>
      <c r="H12917" s="3" t="s">
        <v>54020</v>
      </c>
    </row>
    <row r="12918" spans="1:8" ht="58" x14ac:dyDescent="0.35">
      <c r="A12918" s="4">
        <v>50822</v>
      </c>
      <c r="B12918" s="1">
        <v>45287</v>
      </c>
      <c r="C12918" s="2">
        <v>0.44555555555555554</v>
      </c>
      <c r="D12918" s="3" t="s">
        <v>11085</v>
      </c>
      <c r="E12918" s="3" t="s">
        <v>54025</v>
      </c>
      <c r="F12918" s="3" t="s">
        <v>54022</v>
      </c>
      <c r="G12918" s="3" t="s">
        <v>54023</v>
      </c>
      <c r="H12918" s="3" t="s">
        <v>54024</v>
      </c>
    </row>
    <row r="12919" spans="1:8" ht="29" x14ac:dyDescent="0.35">
      <c r="A12919" s="4">
        <v>183435</v>
      </c>
      <c r="B12919" s="1">
        <v>45287</v>
      </c>
      <c r="C12919" s="2">
        <v>0.44766203703703705</v>
      </c>
      <c r="D12919" s="3" t="s">
        <v>12881</v>
      </c>
      <c r="E12919" s="3" t="s">
        <v>40487</v>
      </c>
      <c r="F12919" s="3" t="s">
        <v>12319</v>
      </c>
      <c r="G12919" s="3" t="s">
        <v>12881</v>
      </c>
      <c r="H12919" s="3" t="s">
        <v>54026</v>
      </c>
    </row>
    <row r="12920" spans="1:8" ht="72.5" x14ac:dyDescent="0.35">
      <c r="A12920" s="4">
        <v>195211</v>
      </c>
      <c r="B12920" s="1">
        <v>45287</v>
      </c>
      <c r="C12920" s="2">
        <v>0.44944444444444448</v>
      </c>
      <c r="D12920" s="3" t="s">
        <v>54027</v>
      </c>
      <c r="E12920" s="3" t="s">
        <v>54031</v>
      </c>
      <c r="F12920" s="3" t="s">
        <v>54028</v>
      </c>
      <c r="G12920" s="3" t="s">
        <v>54029</v>
      </c>
      <c r="H12920" s="3" t="s">
        <v>54030</v>
      </c>
    </row>
    <row r="12921" spans="1:8" ht="58" x14ac:dyDescent="0.35">
      <c r="A12921" s="4">
        <v>186871</v>
      </c>
      <c r="B12921" s="1">
        <v>45287</v>
      </c>
      <c r="C12921" s="2">
        <v>0.44946759259259261</v>
      </c>
      <c r="D12921" s="3" t="s">
        <v>54032</v>
      </c>
      <c r="E12921" s="3" t="s">
        <v>54036</v>
      </c>
      <c r="F12921" s="3" t="s">
        <v>54033</v>
      </c>
      <c r="G12921" s="3" t="s">
        <v>54034</v>
      </c>
      <c r="H12921" s="3" t="s">
        <v>54035</v>
      </c>
    </row>
    <row r="12922" spans="1:8" x14ac:dyDescent="0.35">
      <c r="A12922" s="4">
        <v>75879</v>
      </c>
      <c r="B12922" s="1">
        <v>45287</v>
      </c>
      <c r="C12922" s="2">
        <v>0.44982638888888887</v>
      </c>
      <c r="D12922" s="3" t="s">
        <v>985</v>
      </c>
      <c r="E12922" s="3" t="s">
        <v>506</v>
      </c>
      <c r="F12922" s="3" t="s">
        <v>11953</v>
      </c>
      <c r="G12922" s="3" t="s">
        <v>506</v>
      </c>
      <c r="H12922" s="3" t="s">
        <v>10726</v>
      </c>
    </row>
    <row r="12923" spans="1:8" ht="72.5" x14ac:dyDescent="0.35">
      <c r="A12923" s="4">
        <v>122585</v>
      </c>
      <c r="B12923" s="1">
        <v>45287</v>
      </c>
      <c r="C12923" s="2">
        <v>0.45052083333333331</v>
      </c>
      <c r="D12923" s="3" t="s">
        <v>1933</v>
      </c>
      <c r="E12923" s="3" t="s">
        <v>54040</v>
      </c>
      <c r="F12923" s="3" t="s">
        <v>54037</v>
      </c>
      <c r="G12923" s="3" t="s">
        <v>54038</v>
      </c>
      <c r="H12923" s="3" t="s">
        <v>54039</v>
      </c>
    </row>
    <row r="12924" spans="1:8" ht="58" x14ac:dyDescent="0.35">
      <c r="A12924" s="4">
        <v>46449</v>
      </c>
      <c r="B12924" s="1">
        <v>45287</v>
      </c>
      <c r="C12924" s="2">
        <v>0.45056712962962964</v>
      </c>
      <c r="D12924" s="3" t="s">
        <v>1473</v>
      </c>
      <c r="E12924" s="3" t="s">
        <v>29093</v>
      </c>
      <c r="F12924" s="3" t="s">
        <v>54041</v>
      </c>
      <c r="G12924" s="3" t="s">
        <v>54042</v>
      </c>
      <c r="H12924" s="3" t="s">
        <v>54043</v>
      </c>
    </row>
    <row r="12925" spans="1:8" ht="87" x14ac:dyDescent="0.35">
      <c r="A12925" s="4">
        <v>15497</v>
      </c>
      <c r="B12925" s="1">
        <v>45287</v>
      </c>
      <c r="C12925" s="2">
        <v>0.45128472222222221</v>
      </c>
      <c r="D12925" s="3" t="s">
        <v>54044</v>
      </c>
      <c r="E12925" s="3" t="s">
        <v>54048</v>
      </c>
      <c r="F12925" s="3" t="s">
        <v>54045</v>
      </c>
      <c r="G12925" s="3" t="s">
        <v>54046</v>
      </c>
      <c r="H12925" s="3" t="s">
        <v>54047</v>
      </c>
    </row>
    <row r="12926" spans="1:8" ht="29" x14ac:dyDescent="0.35">
      <c r="A12926" s="4">
        <v>206944</v>
      </c>
      <c r="B12926" s="1">
        <v>45287</v>
      </c>
      <c r="C12926" s="2">
        <v>0.45283564814814814</v>
      </c>
      <c r="D12926" s="3" t="s">
        <v>1933</v>
      </c>
      <c r="E12926" s="3" t="s">
        <v>54052</v>
      </c>
      <c r="F12926" s="3" t="s">
        <v>54049</v>
      </c>
      <c r="G12926" s="3" t="s">
        <v>54050</v>
      </c>
      <c r="H12926" s="3" t="s">
        <v>54051</v>
      </c>
    </row>
    <row r="12927" spans="1:8" x14ac:dyDescent="0.35">
      <c r="A12927" s="4">
        <v>110255</v>
      </c>
      <c r="B12927" s="1">
        <v>45287</v>
      </c>
      <c r="C12927" s="2">
        <v>0.45339120370370373</v>
      </c>
      <c r="D12927" s="3" t="s">
        <v>1436</v>
      </c>
      <c r="E12927" s="3" t="s">
        <v>16475</v>
      </c>
      <c r="F12927" s="3" t="s">
        <v>54053</v>
      </c>
      <c r="G12927" s="3" t="s">
        <v>14187</v>
      </c>
      <c r="H12927" s="3" t="s">
        <v>54054</v>
      </c>
    </row>
    <row r="12928" spans="1:8" x14ac:dyDescent="0.35">
      <c r="A12928" s="4">
        <v>6424</v>
      </c>
      <c r="B12928" s="1">
        <v>45287</v>
      </c>
      <c r="C12928" s="2">
        <v>0.45353009259259264</v>
      </c>
      <c r="D12928" s="3" t="s">
        <v>11006</v>
      </c>
      <c r="E12928" s="3" t="s">
        <v>19501</v>
      </c>
      <c r="F12928" s="3" t="s">
        <v>54055</v>
      </c>
      <c r="G12928" s="3" t="s">
        <v>12153</v>
      </c>
      <c r="H12928" s="3" t="s">
        <v>54056</v>
      </c>
    </row>
    <row r="12929" spans="1:8" ht="43.5" x14ac:dyDescent="0.35">
      <c r="A12929" s="4">
        <v>38474</v>
      </c>
      <c r="B12929" s="1">
        <v>45287</v>
      </c>
      <c r="C12929" s="2">
        <v>0.45526620370370369</v>
      </c>
      <c r="D12929" s="3" t="s">
        <v>54057</v>
      </c>
      <c r="E12929" s="3" t="s">
        <v>54060</v>
      </c>
      <c r="F12929" s="3" t="s">
        <v>54058</v>
      </c>
      <c r="G12929" s="3" t="s">
        <v>54059</v>
      </c>
      <c r="H12929" s="3" t="s">
        <v>29</v>
      </c>
    </row>
    <row r="12930" spans="1:8" ht="43.5" x14ac:dyDescent="0.35">
      <c r="A12930" s="4">
        <v>175186</v>
      </c>
      <c r="B12930" s="1">
        <v>45287</v>
      </c>
      <c r="C12930" s="2">
        <v>0.45537037037037037</v>
      </c>
      <c r="D12930" s="3" t="s">
        <v>1288</v>
      </c>
      <c r="E12930" s="3" t="s">
        <v>54063</v>
      </c>
      <c r="F12930" s="3" t="s">
        <v>54061</v>
      </c>
      <c r="G12930" s="3" t="s">
        <v>11875</v>
      </c>
      <c r="H12930" s="3" t="s">
        <v>54062</v>
      </c>
    </row>
    <row r="12931" spans="1:8" x14ac:dyDescent="0.35">
      <c r="A12931" s="4">
        <v>67638</v>
      </c>
      <c r="B12931" s="1">
        <v>45287</v>
      </c>
      <c r="C12931" s="2">
        <v>0.45636574074074071</v>
      </c>
      <c r="D12931" s="3" t="s">
        <v>54064</v>
      </c>
      <c r="E12931" s="3" t="s">
        <v>15457</v>
      </c>
      <c r="F12931" s="3" t="s">
        <v>54065</v>
      </c>
      <c r="G12931" s="3" t="s">
        <v>12497</v>
      </c>
      <c r="H12931" s="3" t="s">
        <v>10853</v>
      </c>
    </row>
    <row r="12932" spans="1:8" ht="58" x14ac:dyDescent="0.35">
      <c r="A12932" s="4">
        <v>34492</v>
      </c>
      <c r="B12932" s="1">
        <v>45287</v>
      </c>
      <c r="C12932" s="2">
        <v>0.45876157407407409</v>
      </c>
      <c r="D12932" s="3" t="s">
        <v>54066</v>
      </c>
      <c r="E12932" s="3" t="s">
        <v>54070</v>
      </c>
      <c r="F12932" s="3" t="s">
        <v>54067</v>
      </c>
      <c r="G12932" s="3" t="s">
        <v>54068</v>
      </c>
      <c r="H12932" s="3" t="s">
        <v>54069</v>
      </c>
    </row>
    <row r="12933" spans="1:8" ht="130.5" x14ac:dyDescent="0.35">
      <c r="A12933" s="4">
        <v>53356</v>
      </c>
      <c r="B12933" s="1">
        <v>45287</v>
      </c>
      <c r="C12933" s="2">
        <v>0.45971064814814816</v>
      </c>
      <c r="D12933" s="3" t="s">
        <v>1933</v>
      </c>
      <c r="E12933" s="3" t="s">
        <v>29118</v>
      </c>
      <c r="F12933" s="3" t="s">
        <v>54071</v>
      </c>
      <c r="G12933" s="3" t="s">
        <v>54072</v>
      </c>
      <c r="H12933" s="3" t="s">
        <v>54073</v>
      </c>
    </row>
    <row r="12934" spans="1:8" ht="29" x14ac:dyDescent="0.35">
      <c r="A12934" s="4">
        <v>43181</v>
      </c>
      <c r="B12934" s="1">
        <v>45287</v>
      </c>
      <c r="C12934" s="2">
        <v>0.4611689814814815</v>
      </c>
      <c r="D12934" s="3" t="s">
        <v>11085</v>
      </c>
      <c r="E12934" s="3" t="s">
        <v>34510</v>
      </c>
      <c r="F12934" s="3" t="s">
        <v>54074</v>
      </c>
      <c r="G12934" s="3" t="s">
        <v>54075</v>
      </c>
      <c r="H12934" s="3" t="s">
        <v>47802</v>
      </c>
    </row>
    <row r="12935" spans="1:8" x14ac:dyDescent="0.35">
      <c r="A12935" s="4">
        <v>129316</v>
      </c>
      <c r="B12935" s="1">
        <v>45287</v>
      </c>
      <c r="C12935" s="2">
        <v>0.46233796296296298</v>
      </c>
      <c r="D12935" s="3" t="s">
        <v>10859</v>
      </c>
      <c r="E12935" s="3" t="s">
        <v>54077</v>
      </c>
      <c r="F12935" s="3" t="s">
        <v>54076</v>
      </c>
      <c r="G12935" s="3" t="s">
        <v>11806</v>
      </c>
      <c r="H12935" s="3" t="s">
        <v>14496</v>
      </c>
    </row>
    <row r="12936" spans="1:8" ht="58" x14ac:dyDescent="0.35">
      <c r="A12936" s="4">
        <v>40404</v>
      </c>
      <c r="B12936" s="1">
        <v>45287</v>
      </c>
      <c r="C12936" s="2">
        <v>0.46480324074074075</v>
      </c>
      <c r="D12936" s="3" t="s">
        <v>53862</v>
      </c>
      <c r="E12936" s="3" t="s">
        <v>13045</v>
      </c>
      <c r="F12936" s="3" t="s">
        <v>53863</v>
      </c>
      <c r="G12936" s="3" t="s">
        <v>53864</v>
      </c>
      <c r="H12936" s="3" t="s">
        <v>54078</v>
      </c>
    </row>
    <row r="12937" spans="1:8" ht="101.5" x14ac:dyDescent="0.35">
      <c r="A12937" s="4">
        <v>198142</v>
      </c>
      <c r="B12937" s="1">
        <v>45287</v>
      </c>
      <c r="C12937" s="2">
        <v>0.46575231481481483</v>
      </c>
      <c r="D12937" s="3" t="s">
        <v>54079</v>
      </c>
      <c r="E12937" s="3" t="s">
        <v>54081</v>
      </c>
      <c r="F12937" s="3" t="s">
        <v>54080</v>
      </c>
      <c r="G12937" s="3" t="s">
        <v>12386</v>
      </c>
      <c r="H12937" s="3" t="s">
        <v>10358</v>
      </c>
    </row>
    <row r="12938" spans="1:8" ht="43.5" x14ac:dyDescent="0.35">
      <c r="A12938" s="4">
        <v>212627</v>
      </c>
      <c r="B12938" s="1">
        <v>45287</v>
      </c>
      <c r="C12938" s="2">
        <v>0.46652777777777782</v>
      </c>
      <c r="D12938" s="3" t="s">
        <v>1288</v>
      </c>
      <c r="E12938" s="3" t="s">
        <v>54085</v>
      </c>
      <c r="F12938" s="3" t="s">
        <v>54082</v>
      </c>
      <c r="G12938" s="3" t="s">
        <v>54083</v>
      </c>
      <c r="H12938" s="3" t="s">
        <v>54084</v>
      </c>
    </row>
    <row r="12939" spans="1:8" ht="43.5" x14ac:dyDescent="0.35">
      <c r="A12939" s="4">
        <v>76971</v>
      </c>
      <c r="B12939" s="1">
        <v>45287</v>
      </c>
      <c r="C12939" s="2">
        <v>0.46819444444444441</v>
      </c>
      <c r="D12939" s="3" t="s">
        <v>10412</v>
      </c>
      <c r="E12939" s="3" t="s">
        <v>54088</v>
      </c>
      <c r="F12939" s="3" t="s">
        <v>54086</v>
      </c>
      <c r="G12939" s="3" t="s">
        <v>54087</v>
      </c>
      <c r="H12939" s="3" t="s">
        <v>10750</v>
      </c>
    </row>
    <row r="12940" spans="1:8" ht="29" x14ac:dyDescent="0.35">
      <c r="A12940" s="4">
        <v>67883</v>
      </c>
      <c r="B12940" s="1">
        <v>45287</v>
      </c>
      <c r="C12940" s="2">
        <v>0.47130787037037036</v>
      </c>
      <c r="D12940" s="3" t="s">
        <v>11085</v>
      </c>
      <c r="E12940" s="3" t="s">
        <v>54091</v>
      </c>
      <c r="F12940" s="3" t="s">
        <v>54089</v>
      </c>
      <c r="G12940" s="3" t="s">
        <v>15619</v>
      </c>
      <c r="H12940" s="3" t="s">
        <v>54090</v>
      </c>
    </row>
    <row r="12941" spans="1:8" x14ac:dyDescent="0.35">
      <c r="A12941" s="4">
        <v>212645</v>
      </c>
      <c r="B12941" s="1">
        <v>45287</v>
      </c>
      <c r="C12941" s="2">
        <v>0.47136574074074072</v>
      </c>
      <c r="D12941" s="3" t="s">
        <v>985</v>
      </c>
      <c r="E12941" s="3" t="s">
        <v>506</v>
      </c>
      <c r="F12941" s="3" t="s">
        <v>12899</v>
      </c>
      <c r="G12941" s="3" t="s">
        <v>506</v>
      </c>
      <c r="H12941" s="3" t="s">
        <v>10726</v>
      </c>
    </row>
    <row r="12942" spans="1:8" x14ac:dyDescent="0.35">
      <c r="A12942" s="4">
        <v>212646</v>
      </c>
      <c r="B12942" s="1">
        <v>45287</v>
      </c>
      <c r="C12942" s="2">
        <v>0.47236111111111106</v>
      </c>
      <c r="D12942" s="3" t="s">
        <v>985</v>
      </c>
      <c r="E12942" s="3" t="s">
        <v>506</v>
      </c>
      <c r="F12942" s="3" t="s">
        <v>50296</v>
      </c>
      <c r="G12942" s="3" t="s">
        <v>506</v>
      </c>
      <c r="H12942" s="3" t="s">
        <v>10726</v>
      </c>
    </row>
    <row r="12943" spans="1:8" ht="29" x14ac:dyDescent="0.35">
      <c r="A12943" s="4">
        <v>118029</v>
      </c>
      <c r="B12943" s="1">
        <v>45287</v>
      </c>
      <c r="C12943" s="2">
        <v>0.4732986111111111</v>
      </c>
      <c r="D12943" s="3" t="s">
        <v>985</v>
      </c>
      <c r="E12943" s="3" t="s">
        <v>54092</v>
      </c>
      <c r="F12943" s="3" t="s">
        <v>11953</v>
      </c>
      <c r="G12943" s="3" t="s">
        <v>54092</v>
      </c>
      <c r="H12943" s="3" t="s">
        <v>12234</v>
      </c>
    </row>
    <row r="12944" spans="1:8" ht="43.5" x14ac:dyDescent="0.35">
      <c r="A12944" s="4">
        <v>102792</v>
      </c>
      <c r="B12944" s="1">
        <v>45287</v>
      </c>
      <c r="C12944" s="2">
        <v>0.47663194444444446</v>
      </c>
      <c r="D12944" s="3" t="s">
        <v>54093</v>
      </c>
      <c r="E12944" s="3" t="s">
        <v>54097</v>
      </c>
      <c r="F12944" s="3" t="s">
        <v>54094</v>
      </c>
      <c r="G12944" s="3" t="s">
        <v>54095</v>
      </c>
      <c r="H12944" s="3" t="s">
        <v>54096</v>
      </c>
    </row>
    <row r="12945" spans="1:8" ht="43.5" x14ac:dyDescent="0.35">
      <c r="A12945" s="4">
        <v>154573</v>
      </c>
      <c r="B12945" s="1">
        <v>45287</v>
      </c>
      <c r="C12945" s="2">
        <v>0.47789351851851852</v>
      </c>
      <c r="D12945" s="3" t="s">
        <v>1258</v>
      </c>
      <c r="E12945" s="3" t="s">
        <v>19220</v>
      </c>
      <c r="F12945" s="3" t="s">
        <v>54098</v>
      </c>
      <c r="G12945" s="3" t="s">
        <v>54099</v>
      </c>
      <c r="H12945" s="3" t="s">
        <v>54100</v>
      </c>
    </row>
    <row r="12946" spans="1:8" ht="58" x14ac:dyDescent="0.35">
      <c r="A12946" s="4">
        <v>102792</v>
      </c>
      <c r="B12946" s="1">
        <v>45287</v>
      </c>
      <c r="C12946" s="2">
        <v>0.47815972222222225</v>
      </c>
      <c r="D12946" s="3" t="s">
        <v>54093</v>
      </c>
      <c r="E12946" s="3" t="s">
        <v>54102</v>
      </c>
      <c r="F12946" s="3" t="s">
        <v>54094</v>
      </c>
      <c r="G12946" s="3" t="s">
        <v>54095</v>
      </c>
      <c r="H12946" s="3" t="s">
        <v>54101</v>
      </c>
    </row>
    <row r="12947" spans="1:8" ht="188.5" x14ac:dyDescent="0.35">
      <c r="A12947" s="4">
        <v>35700</v>
      </c>
      <c r="B12947" s="1">
        <v>45287</v>
      </c>
      <c r="C12947" s="2">
        <v>0.47917824074074072</v>
      </c>
      <c r="D12947" s="3" t="s">
        <v>54103</v>
      </c>
      <c r="E12947" s="3" t="s">
        <v>54106</v>
      </c>
      <c r="F12947" s="3" t="s">
        <v>54104</v>
      </c>
      <c r="G12947" s="3" t="s">
        <v>11732</v>
      </c>
      <c r="H12947" s="3" t="s">
        <v>54105</v>
      </c>
    </row>
    <row r="12948" spans="1:8" x14ac:dyDescent="0.35">
      <c r="A12948" s="4">
        <v>86005</v>
      </c>
      <c r="B12948" s="1">
        <v>45287</v>
      </c>
      <c r="C12948" s="2">
        <v>0.47995370370370366</v>
      </c>
      <c r="D12948" s="3" t="s">
        <v>985</v>
      </c>
      <c r="E12948" s="3" t="s">
        <v>506</v>
      </c>
      <c r="F12948" s="3" t="s">
        <v>11953</v>
      </c>
      <c r="G12948" s="3" t="s">
        <v>506</v>
      </c>
      <c r="H12948" s="3" t="s">
        <v>12234</v>
      </c>
    </row>
    <row r="12949" spans="1:8" x14ac:dyDescent="0.35">
      <c r="A12949" s="4">
        <v>50822</v>
      </c>
      <c r="B12949" s="1">
        <v>45287</v>
      </c>
      <c r="C12949" s="2">
        <v>0.48063657407407406</v>
      </c>
      <c r="D12949" s="3" t="s">
        <v>985</v>
      </c>
      <c r="E12949" s="3" t="s">
        <v>54107</v>
      </c>
      <c r="F12949" s="3" t="s">
        <v>11953</v>
      </c>
      <c r="G12949" s="3" t="s">
        <v>54107</v>
      </c>
      <c r="H12949" s="3" t="s">
        <v>10315</v>
      </c>
    </row>
    <row r="12950" spans="1:8" x14ac:dyDescent="0.35">
      <c r="A12950" s="4">
        <v>212655</v>
      </c>
      <c r="B12950" s="1">
        <v>45287</v>
      </c>
      <c r="C12950" s="2">
        <v>0.48359953703703701</v>
      </c>
      <c r="D12950" s="3" t="s">
        <v>1436</v>
      </c>
      <c r="E12950" s="3" t="s">
        <v>842</v>
      </c>
      <c r="F12950" s="3" t="s">
        <v>13148</v>
      </c>
      <c r="G12950" s="3" t="s">
        <v>842</v>
      </c>
      <c r="H12950" s="3" t="s">
        <v>12234</v>
      </c>
    </row>
    <row r="12951" spans="1:8" ht="29" x14ac:dyDescent="0.35">
      <c r="A12951" s="4">
        <v>120552</v>
      </c>
      <c r="B12951" s="1">
        <v>45287</v>
      </c>
      <c r="C12951" s="2">
        <v>0.48422453703703705</v>
      </c>
      <c r="D12951" s="3" t="s">
        <v>54108</v>
      </c>
      <c r="E12951" s="3" t="s">
        <v>15026</v>
      </c>
      <c r="F12951" s="3" t="s">
        <v>54109</v>
      </c>
      <c r="G12951" s="3" t="s">
        <v>54110</v>
      </c>
      <c r="H12951" s="3" t="s">
        <v>54111</v>
      </c>
    </row>
    <row r="12952" spans="1:8" ht="29" x14ac:dyDescent="0.35">
      <c r="A12952" s="4">
        <v>4701</v>
      </c>
      <c r="B12952" s="1">
        <v>45287</v>
      </c>
      <c r="C12952" s="2">
        <v>0.4848958333333333</v>
      </c>
      <c r="D12952" s="3" t="s">
        <v>54112</v>
      </c>
      <c r="E12952" s="3" t="s">
        <v>10702</v>
      </c>
      <c r="F12952" s="3" t="s">
        <v>54113</v>
      </c>
      <c r="G12952" s="3" t="s">
        <v>54114</v>
      </c>
      <c r="H12952" s="3" t="s">
        <v>54115</v>
      </c>
    </row>
    <row r="12953" spans="1:8" ht="43.5" x14ac:dyDescent="0.35">
      <c r="A12953" s="4">
        <v>35304</v>
      </c>
      <c r="B12953" s="1">
        <v>45287</v>
      </c>
      <c r="C12953" s="2">
        <v>0.48673611111111109</v>
      </c>
      <c r="D12953" s="3" t="s">
        <v>54116</v>
      </c>
      <c r="E12953" s="3" t="s">
        <v>54118</v>
      </c>
      <c r="F12953" s="3" t="s">
        <v>54117</v>
      </c>
      <c r="G12953" s="3" t="s">
        <v>54118</v>
      </c>
      <c r="H12953" s="3" t="s">
        <v>54119</v>
      </c>
    </row>
    <row r="12954" spans="1:8" ht="72.5" x14ac:dyDescent="0.35">
      <c r="A12954" s="4">
        <v>35601</v>
      </c>
      <c r="B12954" s="1">
        <v>45287</v>
      </c>
      <c r="C12954" s="2">
        <v>0.4869560185185185</v>
      </c>
      <c r="D12954" s="3" t="s">
        <v>54120</v>
      </c>
      <c r="E12954" s="3" t="s">
        <v>54123</v>
      </c>
      <c r="F12954" s="3" t="s">
        <v>54121</v>
      </c>
      <c r="G12954" s="3" t="s">
        <v>11732</v>
      </c>
      <c r="H12954" s="3" t="s">
        <v>54122</v>
      </c>
    </row>
    <row r="12955" spans="1:8" ht="43.5" x14ac:dyDescent="0.35">
      <c r="A12955" s="4">
        <v>211663</v>
      </c>
      <c r="B12955" s="1">
        <v>45287</v>
      </c>
      <c r="C12955" s="2">
        <v>0.49427083333333338</v>
      </c>
      <c r="D12955" s="3" t="s">
        <v>1702</v>
      </c>
      <c r="E12955" s="3" t="s">
        <v>54126</v>
      </c>
      <c r="F12955" s="3" t="s">
        <v>54124</v>
      </c>
      <c r="G12955" s="3" t="s">
        <v>12536</v>
      </c>
      <c r="H12955" s="3" t="s">
        <v>54125</v>
      </c>
    </row>
    <row r="12956" spans="1:8" ht="43.5" x14ac:dyDescent="0.35">
      <c r="A12956" s="4">
        <v>54422</v>
      </c>
      <c r="B12956" s="1">
        <v>45287</v>
      </c>
      <c r="C12956" s="2">
        <v>0.49475694444444446</v>
      </c>
      <c r="D12956" s="3" t="s">
        <v>54127</v>
      </c>
      <c r="E12956" s="3" t="s">
        <v>12960</v>
      </c>
      <c r="F12956" s="3" t="s">
        <v>12068</v>
      </c>
      <c r="G12956" s="3" t="s">
        <v>160</v>
      </c>
      <c r="H12956" s="3" t="s">
        <v>54128</v>
      </c>
    </row>
    <row r="12957" spans="1:8" ht="29" x14ac:dyDescent="0.35">
      <c r="A12957" s="4">
        <v>144710</v>
      </c>
      <c r="B12957" s="1">
        <v>45287</v>
      </c>
      <c r="C12957" s="2">
        <v>0.49565972222222227</v>
      </c>
      <c r="D12957" s="3" t="s">
        <v>10859</v>
      </c>
      <c r="E12957" s="3" t="s">
        <v>54130</v>
      </c>
      <c r="F12957" s="3" t="s">
        <v>54129</v>
      </c>
      <c r="G12957" s="3" t="s">
        <v>11806</v>
      </c>
      <c r="H12957" s="3" t="s">
        <v>13302</v>
      </c>
    </row>
    <row r="12958" spans="1:8" ht="29" x14ac:dyDescent="0.35">
      <c r="A12958" s="4">
        <v>41952</v>
      </c>
      <c r="B12958" s="1">
        <v>45287</v>
      </c>
      <c r="C12958" s="2">
        <v>0.49644675925925924</v>
      </c>
      <c r="D12958" s="3" t="s">
        <v>1702</v>
      </c>
      <c r="E12958" s="3" t="s">
        <v>15545</v>
      </c>
      <c r="F12958" s="3" t="s">
        <v>54131</v>
      </c>
      <c r="G12958" s="3" t="s">
        <v>12127</v>
      </c>
      <c r="H12958" s="3" t="s">
        <v>11750</v>
      </c>
    </row>
    <row r="12959" spans="1:8" ht="87" x14ac:dyDescent="0.35">
      <c r="A12959" s="4">
        <v>212611</v>
      </c>
      <c r="B12959" s="1">
        <v>45287</v>
      </c>
      <c r="C12959" s="2">
        <v>0.50056712962962957</v>
      </c>
      <c r="D12959" s="3" t="s">
        <v>54132</v>
      </c>
      <c r="E12959" s="3" t="s">
        <v>54136</v>
      </c>
      <c r="F12959" s="3" t="s">
        <v>54133</v>
      </c>
      <c r="G12959" s="3" t="s">
        <v>54134</v>
      </c>
      <c r="H12959" s="3" t="s">
        <v>54135</v>
      </c>
    </row>
    <row r="12960" spans="1:8" ht="29" x14ac:dyDescent="0.35">
      <c r="A12960" s="4">
        <v>102998</v>
      </c>
      <c r="B12960" s="1">
        <v>45287</v>
      </c>
      <c r="C12960" s="2">
        <v>0.50105324074074076</v>
      </c>
      <c r="D12960" s="3" t="s">
        <v>54137</v>
      </c>
      <c r="E12960" s="3" t="s">
        <v>54139</v>
      </c>
      <c r="F12960" s="3" t="s">
        <v>54138</v>
      </c>
      <c r="G12960" s="3" t="s">
        <v>54139</v>
      </c>
      <c r="H12960" s="3" t="s">
        <v>10351</v>
      </c>
    </row>
    <row r="12961" spans="1:8" ht="29" x14ac:dyDescent="0.35">
      <c r="A12961" s="4">
        <v>46841</v>
      </c>
      <c r="B12961" s="1">
        <v>45287</v>
      </c>
      <c r="C12961" s="2">
        <v>0.50275462962962958</v>
      </c>
      <c r="D12961" s="3" t="s">
        <v>1702</v>
      </c>
      <c r="E12961" s="3" t="s">
        <v>54141</v>
      </c>
      <c r="F12961" s="3" t="e">
        <f>- B</f>
        <v>#NAME?</v>
      </c>
      <c r="G12961" s="3" t="s">
        <v>12127</v>
      </c>
      <c r="H12961" s="3" t="s">
        <v>54140</v>
      </c>
    </row>
    <row r="12962" spans="1:8" ht="72.5" x14ac:dyDescent="0.35">
      <c r="A12962" s="4">
        <v>34342</v>
      </c>
      <c r="B12962" s="1">
        <v>45287</v>
      </c>
      <c r="C12962" s="2">
        <v>0.50392361111111106</v>
      </c>
      <c r="D12962" s="3" t="s">
        <v>54142</v>
      </c>
      <c r="E12962" s="3" t="s">
        <v>13132</v>
      </c>
      <c r="F12962" s="3" t="s">
        <v>54143</v>
      </c>
      <c r="G12962" s="3" t="s">
        <v>11732</v>
      </c>
      <c r="H12962" s="3" t="s">
        <v>54144</v>
      </c>
    </row>
    <row r="12963" spans="1:8" ht="29" x14ac:dyDescent="0.35">
      <c r="A12963" s="4">
        <v>41511</v>
      </c>
      <c r="B12963" s="1">
        <v>45287</v>
      </c>
      <c r="C12963" s="2">
        <v>0.50503472222222223</v>
      </c>
      <c r="D12963" s="3" t="s">
        <v>10438</v>
      </c>
      <c r="E12963" s="3" t="s">
        <v>11128</v>
      </c>
      <c r="F12963" s="3" t="s">
        <v>54145</v>
      </c>
      <c r="G12963" s="3" t="s">
        <v>54146</v>
      </c>
      <c r="H12963" s="3" t="s">
        <v>10660</v>
      </c>
    </row>
    <row r="12964" spans="1:8" ht="29" x14ac:dyDescent="0.35">
      <c r="A12964" s="4">
        <v>124581</v>
      </c>
      <c r="B12964" s="1">
        <v>45287</v>
      </c>
      <c r="C12964" s="2">
        <v>0.50663194444444448</v>
      </c>
      <c r="D12964" s="3" t="s">
        <v>54147</v>
      </c>
      <c r="E12964" s="3" t="s">
        <v>54149</v>
      </c>
      <c r="F12964" s="3" t="s">
        <v>54148</v>
      </c>
      <c r="G12964" s="3" t="s">
        <v>54149</v>
      </c>
      <c r="H12964" s="3" t="s">
        <v>10351</v>
      </c>
    </row>
    <row r="12965" spans="1:8" ht="43.5" x14ac:dyDescent="0.35">
      <c r="A12965" s="4">
        <v>206808</v>
      </c>
      <c r="B12965" s="1">
        <v>45287</v>
      </c>
      <c r="C12965" s="2">
        <v>0.50824074074074077</v>
      </c>
      <c r="D12965" s="3" t="s">
        <v>1702</v>
      </c>
      <c r="E12965" s="3" t="s">
        <v>54152</v>
      </c>
      <c r="F12965" s="3" t="s">
        <v>54150</v>
      </c>
      <c r="G12965" s="3" t="s">
        <v>12127</v>
      </c>
      <c r="H12965" s="3" t="s">
        <v>54151</v>
      </c>
    </row>
    <row r="12966" spans="1:8" ht="87" x14ac:dyDescent="0.35">
      <c r="A12966" s="4">
        <v>49682</v>
      </c>
      <c r="B12966" s="1">
        <v>45287</v>
      </c>
      <c r="C12966" s="2">
        <v>0.51359953703703709</v>
      </c>
      <c r="D12966" s="3" t="s">
        <v>54153</v>
      </c>
      <c r="E12966" s="3" t="s">
        <v>54157</v>
      </c>
      <c r="F12966" s="3" t="s">
        <v>54154</v>
      </c>
      <c r="G12966" s="3" t="s">
        <v>54155</v>
      </c>
      <c r="H12966" s="3" t="s">
        <v>54156</v>
      </c>
    </row>
    <row r="12967" spans="1:8" x14ac:dyDescent="0.35">
      <c r="A12967" s="4">
        <v>42414</v>
      </c>
      <c r="B12967" s="1">
        <v>45287</v>
      </c>
      <c r="C12967" s="2">
        <v>0.5169097222222222</v>
      </c>
      <c r="D12967" s="3" t="s">
        <v>1933</v>
      </c>
      <c r="E12967" s="3" t="s">
        <v>54159</v>
      </c>
      <c r="F12967" s="3" t="s">
        <v>54158</v>
      </c>
      <c r="G12967" s="3" t="s">
        <v>11889</v>
      </c>
      <c r="H12967" s="3" t="s">
        <v>14169</v>
      </c>
    </row>
    <row r="12968" spans="1:8" ht="58" x14ac:dyDescent="0.35">
      <c r="A12968" s="4">
        <v>209384</v>
      </c>
      <c r="B12968" s="1">
        <v>45287</v>
      </c>
      <c r="C12968" s="2">
        <v>0.51826388888888886</v>
      </c>
      <c r="D12968" s="3" t="s">
        <v>54160</v>
      </c>
      <c r="E12968" s="3" t="s">
        <v>54164</v>
      </c>
      <c r="F12968" s="3" t="s">
        <v>54161</v>
      </c>
      <c r="G12968" s="3" t="s">
        <v>54162</v>
      </c>
      <c r="H12968" s="3" t="s">
        <v>54163</v>
      </c>
    </row>
    <row r="12969" spans="1:8" x14ac:dyDescent="0.35">
      <c r="A12969" s="4">
        <v>44504</v>
      </c>
      <c r="B12969" s="1">
        <v>45287</v>
      </c>
      <c r="C12969" s="2">
        <v>0.52012731481481478</v>
      </c>
      <c r="D12969" s="3" t="s">
        <v>54165</v>
      </c>
      <c r="E12969" s="3" t="s">
        <v>54169</v>
      </c>
      <c r="F12969" s="3" t="s">
        <v>54166</v>
      </c>
      <c r="G12969" s="3" t="s">
        <v>54167</v>
      </c>
      <c r="H12969" s="3" t="s">
        <v>54168</v>
      </c>
    </row>
    <row r="12970" spans="1:8" ht="29" x14ac:dyDescent="0.35">
      <c r="A12970" s="4">
        <v>201090</v>
      </c>
      <c r="B12970" s="1">
        <v>45287</v>
      </c>
      <c r="C12970" s="2">
        <v>0.52177083333333341</v>
      </c>
      <c r="D12970" s="3" t="s">
        <v>10438</v>
      </c>
      <c r="E12970" s="3" t="s">
        <v>54171</v>
      </c>
      <c r="F12970" s="3" t="s">
        <v>54170</v>
      </c>
      <c r="G12970" s="3" t="s">
        <v>11951</v>
      </c>
      <c r="H12970" s="3" t="s">
        <v>16423</v>
      </c>
    </row>
    <row r="12971" spans="1:8" ht="58" x14ac:dyDescent="0.35">
      <c r="A12971" s="4">
        <v>7158</v>
      </c>
      <c r="B12971" s="1">
        <v>45287</v>
      </c>
      <c r="C12971" s="2">
        <v>0.52293981481481489</v>
      </c>
      <c r="D12971" s="3" t="s">
        <v>1407</v>
      </c>
      <c r="E12971" s="3" t="s">
        <v>54175</v>
      </c>
      <c r="F12971" s="3" t="s">
        <v>54172</v>
      </c>
      <c r="G12971" s="3" t="s">
        <v>54173</v>
      </c>
      <c r="H12971" s="3" t="s">
        <v>54174</v>
      </c>
    </row>
    <row r="12972" spans="1:8" ht="58" x14ac:dyDescent="0.35">
      <c r="A12972" s="4">
        <v>208510</v>
      </c>
      <c r="B12972" s="1">
        <v>45287</v>
      </c>
      <c r="C12972" s="2">
        <v>0.52590277777777772</v>
      </c>
      <c r="D12972" s="3" t="s">
        <v>11085</v>
      </c>
      <c r="E12972" s="3" t="s">
        <v>11462</v>
      </c>
      <c r="F12972" s="3" t="s">
        <v>54176</v>
      </c>
      <c r="G12972" s="3" t="s">
        <v>54177</v>
      </c>
      <c r="H12972" s="3" t="s">
        <v>54178</v>
      </c>
    </row>
    <row r="12973" spans="1:8" ht="29" x14ac:dyDescent="0.35">
      <c r="A12973" s="4">
        <v>132592</v>
      </c>
      <c r="B12973" s="1">
        <v>45287</v>
      </c>
      <c r="C12973" s="2">
        <v>0.57075231481481481</v>
      </c>
      <c r="D12973" s="3" t="s">
        <v>54179</v>
      </c>
      <c r="E12973" s="3" t="s">
        <v>54181</v>
      </c>
      <c r="F12973" s="3" t="s">
        <v>10894</v>
      </c>
      <c r="G12973" s="3" t="s">
        <v>54180</v>
      </c>
      <c r="H12973" s="3" t="s">
        <v>12612</v>
      </c>
    </row>
    <row r="12974" spans="1:8" x14ac:dyDescent="0.35">
      <c r="A12974" s="4">
        <v>212657</v>
      </c>
      <c r="B12974" s="1">
        <v>45287</v>
      </c>
      <c r="C12974" s="2">
        <v>0.57817129629629627</v>
      </c>
      <c r="D12974" s="3" t="s">
        <v>985</v>
      </c>
      <c r="E12974" s="3" t="s">
        <v>506</v>
      </c>
      <c r="F12974" s="3" t="s">
        <v>11953</v>
      </c>
      <c r="G12974" s="3" t="s">
        <v>506</v>
      </c>
      <c r="H12974" s="3" t="s">
        <v>54182</v>
      </c>
    </row>
    <row r="12975" spans="1:8" ht="43.5" x14ac:dyDescent="0.35">
      <c r="A12975" s="4">
        <v>68858</v>
      </c>
      <c r="B12975" s="1">
        <v>45287</v>
      </c>
      <c r="C12975" s="2">
        <v>0.57825231481481476</v>
      </c>
      <c r="D12975" s="3" t="s">
        <v>54183</v>
      </c>
      <c r="E12975" s="3" t="s">
        <v>54187</v>
      </c>
      <c r="F12975" s="3" t="s">
        <v>54184</v>
      </c>
      <c r="G12975" s="3" t="s">
        <v>54185</v>
      </c>
      <c r="H12975" s="3" t="s">
        <v>54186</v>
      </c>
    </row>
    <row r="12976" spans="1:8" ht="72.5" x14ac:dyDescent="0.35">
      <c r="A12976" s="4">
        <v>186167</v>
      </c>
      <c r="B12976" s="1">
        <v>45287</v>
      </c>
      <c r="C12976" s="2">
        <v>0.57972222222222225</v>
      </c>
      <c r="D12976" s="3" t="s">
        <v>1436</v>
      </c>
      <c r="E12976" s="3" t="s">
        <v>53459</v>
      </c>
      <c r="F12976" s="3" t="s">
        <v>13088</v>
      </c>
      <c r="G12976" s="3" t="s">
        <v>53459</v>
      </c>
      <c r="H12976" s="3" t="s">
        <v>10334</v>
      </c>
    </row>
    <row r="12977" spans="1:8" ht="29" x14ac:dyDescent="0.35">
      <c r="A12977" s="4">
        <v>208517</v>
      </c>
      <c r="B12977" s="1">
        <v>45287</v>
      </c>
      <c r="C12977" s="2">
        <v>0.58011574074074079</v>
      </c>
      <c r="D12977" s="3" t="s">
        <v>54188</v>
      </c>
      <c r="E12977" s="3" t="s">
        <v>11201</v>
      </c>
      <c r="F12977" s="3" t="s">
        <v>54189</v>
      </c>
      <c r="G12977" s="3" t="s">
        <v>54190</v>
      </c>
      <c r="H12977" s="3" t="s">
        <v>54191</v>
      </c>
    </row>
    <row r="12978" spans="1:8" ht="29" x14ac:dyDescent="0.35">
      <c r="A12978" s="4">
        <v>28054</v>
      </c>
      <c r="B12978" s="1">
        <v>45287</v>
      </c>
      <c r="C12978" s="2">
        <v>0.5816203703703704</v>
      </c>
      <c r="D12978" s="3" t="s">
        <v>54192</v>
      </c>
      <c r="E12978" s="3" t="s">
        <v>19567</v>
      </c>
      <c r="F12978" s="3" t="s">
        <v>54193</v>
      </c>
      <c r="G12978" s="3" t="s">
        <v>1366</v>
      </c>
      <c r="H12978" s="3" t="s">
        <v>12612</v>
      </c>
    </row>
    <row r="12979" spans="1:8" x14ac:dyDescent="0.35">
      <c r="A12979" s="4">
        <v>72215</v>
      </c>
      <c r="B12979" s="1">
        <v>45287</v>
      </c>
      <c r="C12979" s="2">
        <v>0.58218749999999997</v>
      </c>
      <c r="D12979" s="3" t="s">
        <v>10453</v>
      </c>
      <c r="E12979" s="3" t="s">
        <v>54195</v>
      </c>
      <c r="F12979" s="3" t="s">
        <v>54194</v>
      </c>
      <c r="G12979" s="3" t="s">
        <v>12147</v>
      </c>
      <c r="H12979" s="3" t="s">
        <v>12332</v>
      </c>
    </row>
    <row r="12980" spans="1:8" x14ac:dyDescent="0.35">
      <c r="A12980" s="4">
        <v>212672</v>
      </c>
      <c r="B12980" s="1">
        <v>45287</v>
      </c>
      <c r="C12980" s="2">
        <v>0.58398148148148155</v>
      </c>
      <c r="D12980" s="3" t="s">
        <v>10314</v>
      </c>
      <c r="E12980" s="3" t="s">
        <v>1532</v>
      </c>
      <c r="F12980" s="3" t="s">
        <v>13088</v>
      </c>
      <c r="G12980" s="3" t="s">
        <v>1532</v>
      </c>
      <c r="H12980" s="3" t="s">
        <v>10346</v>
      </c>
    </row>
    <row r="12981" spans="1:8" ht="43.5" x14ac:dyDescent="0.35">
      <c r="A12981" s="4">
        <v>210893</v>
      </c>
      <c r="B12981" s="1">
        <v>45287</v>
      </c>
      <c r="C12981" s="2">
        <v>0.58516203703703706</v>
      </c>
      <c r="D12981" s="3" t="s">
        <v>54196</v>
      </c>
      <c r="E12981" s="3" t="s">
        <v>54200</v>
      </c>
      <c r="F12981" s="3" t="s">
        <v>54197</v>
      </c>
      <c r="G12981" s="3" t="s">
        <v>54198</v>
      </c>
      <c r="H12981" s="3" t="s">
        <v>54199</v>
      </c>
    </row>
    <row r="12982" spans="1:8" ht="43.5" x14ac:dyDescent="0.35">
      <c r="A12982" s="4">
        <v>145478</v>
      </c>
      <c r="B12982" s="1">
        <v>45287</v>
      </c>
      <c r="C12982" s="2">
        <v>0.58559027777777783</v>
      </c>
      <c r="D12982" s="3" t="s">
        <v>11148</v>
      </c>
      <c r="E12982" s="3" t="s">
        <v>54203</v>
      </c>
      <c r="F12982" s="3" t="s">
        <v>54201</v>
      </c>
      <c r="G12982" s="3" t="s">
        <v>54202</v>
      </c>
      <c r="H12982" s="3" t="s">
        <v>10348</v>
      </c>
    </row>
    <row r="12983" spans="1:8" ht="29" x14ac:dyDescent="0.35">
      <c r="A12983" s="4">
        <v>33517</v>
      </c>
      <c r="B12983" s="1">
        <v>45287</v>
      </c>
      <c r="C12983" s="2">
        <v>0.5866203703703704</v>
      </c>
      <c r="D12983" s="3" t="s">
        <v>12084</v>
      </c>
      <c r="E12983" s="3" t="s">
        <v>54205</v>
      </c>
      <c r="F12983" s="3" t="s">
        <v>54204</v>
      </c>
      <c r="G12983" s="3" t="s">
        <v>11981</v>
      </c>
      <c r="H12983" s="3" t="s">
        <v>12332</v>
      </c>
    </row>
    <row r="12984" spans="1:8" x14ac:dyDescent="0.35">
      <c r="A12984" s="4">
        <v>212674</v>
      </c>
      <c r="B12984" s="1">
        <v>45287</v>
      </c>
      <c r="C12984" s="2">
        <v>0.58694444444444438</v>
      </c>
      <c r="D12984" s="3" t="s">
        <v>1436</v>
      </c>
      <c r="E12984" s="3" t="s">
        <v>54206</v>
      </c>
      <c r="F12984" s="3" t="s">
        <v>12280</v>
      </c>
      <c r="G12984" s="3" t="s">
        <v>54206</v>
      </c>
      <c r="H12984" s="3" t="s">
        <v>10726</v>
      </c>
    </row>
    <row r="12985" spans="1:8" ht="130.5" x14ac:dyDescent="0.35">
      <c r="A12985" s="4">
        <v>31113</v>
      </c>
      <c r="B12985" s="1">
        <v>45287</v>
      </c>
      <c r="C12985" s="2">
        <v>0.58733796296296303</v>
      </c>
      <c r="D12985" s="3" t="s">
        <v>54207</v>
      </c>
      <c r="E12985" s="3" t="s">
        <v>54211</v>
      </c>
      <c r="F12985" s="3" t="s">
        <v>54208</v>
      </c>
      <c r="G12985" s="3" t="s">
        <v>54209</v>
      </c>
      <c r="H12985" s="3" t="s">
        <v>54210</v>
      </c>
    </row>
    <row r="12986" spans="1:8" ht="58" x14ac:dyDescent="0.35">
      <c r="A12986" s="4">
        <v>158746</v>
      </c>
      <c r="B12986" s="1">
        <v>45287</v>
      </c>
      <c r="C12986" s="2">
        <v>0.58803240740740736</v>
      </c>
      <c r="D12986" s="3" t="s">
        <v>1933</v>
      </c>
      <c r="E12986" s="3" t="s">
        <v>54215</v>
      </c>
      <c r="F12986" s="3" t="s">
        <v>54212</v>
      </c>
      <c r="G12986" s="3" t="s">
        <v>54213</v>
      </c>
      <c r="H12986" s="3" t="s">
        <v>54214</v>
      </c>
    </row>
    <row r="12987" spans="1:8" ht="58" x14ac:dyDescent="0.35">
      <c r="A12987" s="4">
        <v>126885</v>
      </c>
      <c r="B12987" s="1">
        <v>45287</v>
      </c>
      <c r="C12987" s="2">
        <v>0.58864583333333331</v>
      </c>
      <c r="D12987" s="3" t="s">
        <v>54216</v>
      </c>
      <c r="E12987" s="3" t="s">
        <v>54218</v>
      </c>
      <c r="F12987" s="3" t="s">
        <v>54217</v>
      </c>
      <c r="G12987" s="3" t="s">
        <v>15217</v>
      </c>
      <c r="H12987" s="3" t="s">
        <v>12612</v>
      </c>
    </row>
    <row r="12988" spans="1:8" ht="58" x14ac:dyDescent="0.35">
      <c r="A12988" s="4">
        <v>44819</v>
      </c>
      <c r="B12988" s="1">
        <v>45287</v>
      </c>
      <c r="C12988" s="2">
        <v>0.59083333333333332</v>
      </c>
      <c r="D12988" s="3" t="s">
        <v>54219</v>
      </c>
      <c r="E12988" s="3" t="s">
        <v>40949</v>
      </c>
      <c r="F12988" s="3" t="s">
        <v>54220</v>
      </c>
      <c r="G12988" s="3" t="s">
        <v>54221</v>
      </c>
      <c r="H12988" s="3" t="s">
        <v>54222</v>
      </c>
    </row>
    <row r="12989" spans="1:8" ht="29" x14ac:dyDescent="0.35">
      <c r="A12989" s="4">
        <v>211078</v>
      </c>
      <c r="B12989" s="1">
        <v>45287</v>
      </c>
      <c r="C12989" s="2">
        <v>0.59790509259259261</v>
      </c>
      <c r="D12989" s="3" t="s">
        <v>54223</v>
      </c>
      <c r="E12989" s="3" t="s">
        <v>1533</v>
      </c>
      <c r="F12989" s="3" t="s">
        <v>54224</v>
      </c>
      <c r="G12989" s="3" t="s">
        <v>54225</v>
      </c>
      <c r="H12989" s="3" t="s">
        <v>54226</v>
      </c>
    </row>
    <row r="12990" spans="1:8" ht="58" x14ac:dyDescent="0.35">
      <c r="A12990" s="4">
        <v>187744</v>
      </c>
      <c r="B12990" s="1">
        <v>45287</v>
      </c>
      <c r="C12990" s="2">
        <v>0.59799768518518526</v>
      </c>
      <c r="D12990" s="3" t="s">
        <v>53983</v>
      </c>
      <c r="E12990" s="3" t="s">
        <v>53985</v>
      </c>
      <c r="F12990" s="3" t="s">
        <v>54227</v>
      </c>
      <c r="G12990" s="3" t="s">
        <v>53985</v>
      </c>
      <c r="H12990" s="3" t="s">
        <v>54228</v>
      </c>
    </row>
    <row r="12991" spans="1:8" ht="87" x14ac:dyDescent="0.35">
      <c r="A12991" s="4">
        <v>201812</v>
      </c>
      <c r="B12991" s="1">
        <v>45287</v>
      </c>
      <c r="C12991" s="2">
        <v>0.59881944444444446</v>
      </c>
      <c r="D12991" s="3" t="s">
        <v>54229</v>
      </c>
      <c r="E12991" s="3" t="s">
        <v>54233</v>
      </c>
      <c r="F12991" s="3" t="s">
        <v>54230</v>
      </c>
      <c r="G12991" s="3" t="s">
        <v>54231</v>
      </c>
      <c r="H12991" s="3" t="s">
        <v>54232</v>
      </c>
    </row>
    <row r="12992" spans="1:8" ht="246.5" x14ac:dyDescent="0.35">
      <c r="A12992" s="4">
        <v>198138</v>
      </c>
      <c r="B12992" s="1">
        <v>45287</v>
      </c>
      <c r="C12992" s="2">
        <v>0.60107638888888892</v>
      </c>
      <c r="D12992" s="3" t="s">
        <v>54234</v>
      </c>
      <c r="E12992" s="3" t="s">
        <v>54238</v>
      </c>
      <c r="F12992" s="3" t="s">
        <v>54235</v>
      </c>
      <c r="G12992" s="3" t="s">
        <v>54236</v>
      </c>
      <c r="H12992" s="3" t="s">
        <v>54237</v>
      </c>
    </row>
    <row r="12993" spans="1:8" ht="29" x14ac:dyDescent="0.35">
      <c r="A12993" s="4">
        <v>73030</v>
      </c>
      <c r="B12993" s="1">
        <v>45287</v>
      </c>
      <c r="C12993" s="2">
        <v>0.60579861111111111</v>
      </c>
      <c r="D12993" s="3" t="s">
        <v>10453</v>
      </c>
      <c r="E12993" s="3" t="s">
        <v>54240</v>
      </c>
      <c r="F12993" s="3" t="s">
        <v>54239</v>
      </c>
      <c r="G12993" s="3" t="s">
        <v>11981</v>
      </c>
      <c r="H12993" s="3" t="s">
        <v>13320</v>
      </c>
    </row>
    <row r="12994" spans="1:8" ht="29" x14ac:dyDescent="0.35">
      <c r="A12994" s="4">
        <v>209478</v>
      </c>
      <c r="B12994" s="1">
        <v>45287</v>
      </c>
      <c r="C12994" s="2">
        <v>0.60613425925925923</v>
      </c>
      <c r="D12994" s="3" t="s">
        <v>233</v>
      </c>
      <c r="E12994" s="3" t="s">
        <v>54243</v>
      </c>
      <c r="F12994" s="3" t="s">
        <v>54241</v>
      </c>
      <c r="G12994" s="3" t="s">
        <v>11837</v>
      </c>
      <c r="H12994" s="3" t="s">
        <v>54242</v>
      </c>
    </row>
    <row r="12995" spans="1:8" ht="101.5" x14ac:dyDescent="0.35">
      <c r="A12995" s="4">
        <v>70817</v>
      </c>
      <c r="B12995" s="1">
        <v>45287</v>
      </c>
      <c r="C12995" s="2">
        <v>0.60826388888888883</v>
      </c>
      <c r="D12995" s="3" t="s">
        <v>54244</v>
      </c>
      <c r="E12995" s="3" t="s">
        <v>54248</v>
      </c>
      <c r="F12995" s="3" t="s">
        <v>54245</v>
      </c>
      <c r="G12995" s="3" t="s">
        <v>54246</v>
      </c>
      <c r="H12995" s="3" t="s">
        <v>54247</v>
      </c>
    </row>
    <row r="12996" spans="1:8" ht="217.5" x14ac:dyDescent="0.35">
      <c r="A12996" s="4">
        <v>178288</v>
      </c>
      <c r="B12996" s="1">
        <v>45287</v>
      </c>
      <c r="C12996" s="2">
        <v>0.61121527777777784</v>
      </c>
      <c r="D12996" s="3" t="s">
        <v>54249</v>
      </c>
      <c r="E12996" s="3" t="s">
        <v>54253</v>
      </c>
      <c r="F12996" s="3" t="s">
        <v>54250</v>
      </c>
      <c r="G12996" s="3" t="s">
        <v>54251</v>
      </c>
      <c r="H12996" s="3" t="s">
        <v>54252</v>
      </c>
    </row>
    <row r="12997" spans="1:8" ht="72.5" x14ac:dyDescent="0.35">
      <c r="A12997" s="4">
        <v>18349</v>
      </c>
      <c r="B12997" s="1">
        <v>45287</v>
      </c>
      <c r="C12997" s="2">
        <v>0.61153935185185182</v>
      </c>
      <c r="D12997" s="3" t="s">
        <v>167</v>
      </c>
      <c r="E12997" s="3" t="s">
        <v>54255</v>
      </c>
      <c r="F12997" s="3" t="s">
        <v>54254</v>
      </c>
      <c r="G12997" s="3" t="s">
        <v>10604</v>
      </c>
      <c r="H12997" s="3" t="s">
        <v>11766</v>
      </c>
    </row>
    <row r="12998" spans="1:8" ht="72.5" x14ac:dyDescent="0.35">
      <c r="A12998" s="4">
        <v>80144</v>
      </c>
      <c r="B12998" s="1">
        <v>45287</v>
      </c>
      <c r="C12998" s="2">
        <v>0.61318287037037034</v>
      </c>
      <c r="D12998" s="3" t="s">
        <v>233</v>
      </c>
      <c r="E12998" s="3" t="s">
        <v>54257</v>
      </c>
      <c r="F12998" s="3" t="s">
        <v>54256</v>
      </c>
      <c r="G12998" s="3" t="s">
        <v>11333</v>
      </c>
      <c r="H12998" s="3" t="s">
        <v>12311</v>
      </c>
    </row>
    <row r="12999" spans="1:8" ht="43.5" x14ac:dyDescent="0.35">
      <c r="A12999" s="4">
        <v>115518</v>
      </c>
      <c r="B12999" s="1">
        <v>45287</v>
      </c>
      <c r="C12999" s="2">
        <v>0.6174074074074074</v>
      </c>
      <c r="D12999" s="3" t="s">
        <v>167</v>
      </c>
      <c r="E12999" s="3" t="s">
        <v>17497</v>
      </c>
      <c r="F12999" s="3" t="s">
        <v>54258</v>
      </c>
      <c r="G12999" s="3" t="s">
        <v>54259</v>
      </c>
      <c r="H12999" s="3" t="s">
        <v>54260</v>
      </c>
    </row>
    <row r="13000" spans="1:8" ht="43.5" x14ac:dyDescent="0.35">
      <c r="A13000" s="4">
        <v>33153</v>
      </c>
      <c r="B13000" s="1">
        <v>45287</v>
      </c>
      <c r="C13000" s="2">
        <v>0.61743055555555559</v>
      </c>
      <c r="D13000" s="3" t="s">
        <v>985</v>
      </c>
      <c r="E13000" s="3" t="s">
        <v>49864</v>
      </c>
      <c r="F13000" s="3" t="s">
        <v>13123</v>
      </c>
      <c r="G13000" s="3" t="s">
        <v>49864</v>
      </c>
      <c r="H13000" s="3" t="s">
        <v>10726</v>
      </c>
    </row>
    <row r="13001" spans="1:8" ht="72.5" x14ac:dyDescent="0.35">
      <c r="A13001" s="4">
        <v>204302</v>
      </c>
      <c r="B13001" s="1">
        <v>45287</v>
      </c>
      <c r="C13001" s="2">
        <v>0.61746527777777771</v>
      </c>
      <c r="D13001" s="3" t="s">
        <v>54261</v>
      </c>
      <c r="E13001" s="3" t="s">
        <v>54265</v>
      </c>
      <c r="F13001" s="3" t="s">
        <v>54262</v>
      </c>
      <c r="G13001" s="3" t="s">
        <v>54263</v>
      </c>
      <c r="H13001" s="3" t="s">
        <v>54264</v>
      </c>
    </row>
    <row r="13002" spans="1:8" ht="58" x14ac:dyDescent="0.35">
      <c r="A13002" s="4">
        <v>44252</v>
      </c>
      <c r="B13002" s="1">
        <v>45287</v>
      </c>
      <c r="C13002" s="2">
        <v>0.61894675925925924</v>
      </c>
      <c r="D13002" s="3" t="s">
        <v>985</v>
      </c>
      <c r="E13002" s="3" t="s">
        <v>42485</v>
      </c>
      <c r="F13002" s="3" t="s">
        <v>12899</v>
      </c>
      <c r="G13002" s="3" t="s">
        <v>42485</v>
      </c>
      <c r="H13002" s="3" t="s">
        <v>10726</v>
      </c>
    </row>
    <row r="13003" spans="1:8" ht="72.5" x14ac:dyDescent="0.35">
      <c r="A13003" s="4">
        <v>150020</v>
      </c>
      <c r="B13003" s="1">
        <v>45287</v>
      </c>
      <c r="C13003" s="2">
        <v>0.61994212962962958</v>
      </c>
      <c r="D13003" s="3" t="s">
        <v>54266</v>
      </c>
      <c r="E13003" s="3" t="s">
        <v>54270</v>
      </c>
      <c r="F13003" s="3" t="s">
        <v>54267</v>
      </c>
      <c r="G13003" s="3" t="s">
        <v>54268</v>
      </c>
      <c r="H13003" s="3" t="s">
        <v>54269</v>
      </c>
    </row>
    <row r="13004" spans="1:8" ht="72.5" x14ac:dyDescent="0.35">
      <c r="A13004" s="4">
        <v>51400</v>
      </c>
      <c r="B13004" s="1">
        <v>45287</v>
      </c>
      <c r="C13004" s="2">
        <v>0.62531250000000005</v>
      </c>
      <c r="D13004" s="3" t="s">
        <v>167</v>
      </c>
      <c r="E13004" s="3" t="s">
        <v>54274</v>
      </c>
      <c r="F13004" s="3" t="s">
        <v>54271</v>
      </c>
      <c r="G13004" s="3" t="s">
        <v>54272</v>
      </c>
      <c r="H13004" s="3" t="s">
        <v>54273</v>
      </c>
    </row>
    <row r="13005" spans="1:8" ht="87" x14ac:dyDescent="0.35">
      <c r="A13005" s="4">
        <v>205069</v>
      </c>
      <c r="B13005" s="1">
        <v>45287</v>
      </c>
      <c r="C13005" s="2">
        <v>0.63972222222222219</v>
      </c>
      <c r="D13005" s="3" t="s">
        <v>54275</v>
      </c>
      <c r="E13005" s="3" t="s">
        <v>54278</v>
      </c>
      <c r="F13005" s="3" t="s">
        <v>54276</v>
      </c>
      <c r="G13005" s="3" t="s">
        <v>54277</v>
      </c>
      <c r="H13005" s="3" t="s">
        <v>11987</v>
      </c>
    </row>
    <row r="13006" spans="1:8" ht="58" x14ac:dyDescent="0.35">
      <c r="A13006" s="4">
        <v>204814</v>
      </c>
      <c r="B13006" s="1">
        <v>45287</v>
      </c>
      <c r="C13006" s="2">
        <v>0.64076388888888891</v>
      </c>
      <c r="D13006" s="3" t="s">
        <v>54279</v>
      </c>
      <c r="E13006" s="3" t="s">
        <v>54283</v>
      </c>
      <c r="F13006" s="3" t="s">
        <v>54280</v>
      </c>
      <c r="G13006" s="3" t="s">
        <v>54281</v>
      </c>
      <c r="H13006" s="3" t="s">
        <v>54282</v>
      </c>
    </row>
    <row r="13007" spans="1:8" ht="72.5" x14ac:dyDescent="0.35">
      <c r="A13007" s="4">
        <v>35615</v>
      </c>
      <c r="B13007" s="1">
        <v>45287</v>
      </c>
      <c r="C13007" s="2">
        <v>0.64129629629629636</v>
      </c>
      <c r="D13007" s="3" t="s">
        <v>167</v>
      </c>
      <c r="E13007" s="3" t="s">
        <v>54287</v>
      </c>
      <c r="F13007" s="3" t="s">
        <v>54284</v>
      </c>
      <c r="G13007" s="3" t="s">
        <v>54285</v>
      </c>
      <c r="H13007" s="3" t="s">
        <v>54286</v>
      </c>
    </row>
    <row r="13008" spans="1:8" ht="29" x14ac:dyDescent="0.35">
      <c r="A13008" s="4">
        <v>183631</v>
      </c>
      <c r="B13008" s="1">
        <v>45287</v>
      </c>
      <c r="C13008" s="2">
        <v>0.64217592592592598</v>
      </c>
      <c r="D13008" s="3" t="s">
        <v>1933</v>
      </c>
      <c r="E13008" s="3" t="s">
        <v>54289</v>
      </c>
      <c r="F13008" s="3" t="s">
        <v>15438</v>
      </c>
      <c r="G13008" s="3" t="s">
        <v>10505</v>
      </c>
      <c r="H13008" s="3" t="s">
        <v>54288</v>
      </c>
    </row>
    <row r="13009" spans="1:8" x14ac:dyDescent="0.35">
      <c r="A13009" s="4">
        <v>104345</v>
      </c>
      <c r="B13009" s="1">
        <v>45287</v>
      </c>
      <c r="C13009" s="2">
        <v>0.64344907407407403</v>
      </c>
      <c r="D13009" s="3" t="s">
        <v>985</v>
      </c>
      <c r="E13009" s="3" t="s">
        <v>54290</v>
      </c>
      <c r="F13009" s="3" t="s">
        <v>13123</v>
      </c>
      <c r="G13009" s="3" t="s">
        <v>54290</v>
      </c>
      <c r="H13009" s="3" t="s">
        <v>10344</v>
      </c>
    </row>
    <row r="13010" spans="1:8" ht="29" x14ac:dyDescent="0.35">
      <c r="A13010" s="4">
        <v>38894</v>
      </c>
      <c r="B13010" s="1">
        <v>45287</v>
      </c>
      <c r="C13010" s="2">
        <v>0.64516203703703701</v>
      </c>
      <c r="D13010" s="3" t="s">
        <v>167</v>
      </c>
      <c r="E13010" s="3" t="s">
        <v>42168</v>
      </c>
      <c r="F13010" s="3" t="s">
        <v>54291</v>
      </c>
      <c r="G13010" s="3" t="s">
        <v>42168</v>
      </c>
      <c r="H13010" s="3" t="s">
        <v>54292</v>
      </c>
    </row>
    <row r="13011" spans="1:8" ht="116" x14ac:dyDescent="0.35">
      <c r="A13011" s="4">
        <v>38795</v>
      </c>
      <c r="B13011" s="1">
        <v>45287</v>
      </c>
      <c r="C13011" s="2">
        <v>0.64781250000000001</v>
      </c>
      <c r="D13011" s="3" t="s">
        <v>11247</v>
      </c>
      <c r="E13011" s="3" t="s">
        <v>54296</v>
      </c>
      <c r="F13011" s="3" t="s">
        <v>54293</v>
      </c>
      <c r="G13011" s="3" t="s">
        <v>54294</v>
      </c>
      <c r="H13011" s="3" t="s">
        <v>54295</v>
      </c>
    </row>
    <row r="13012" spans="1:8" ht="43.5" x14ac:dyDescent="0.35">
      <c r="A13012" s="4">
        <v>38375</v>
      </c>
      <c r="B13012" s="1">
        <v>45287</v>
      </c>
      <c r="C13012" s="2">
        <v>0.65037037037037038</v>
      </c>
      <c r="D13012" s="3" t="s">
        <v>167</v>
      </c>
      <c r="E13012" s="3" t="s">
        <v>54299</v>
      </c>
      <c r="F13012" s="3" t="s">
        <v>54297</v>
      </c>
      <c r="G13012" s="3" t="s">
        <v>54298</v>
      </c>
      <c r="H13012" s="3" t="s">
        <v>11766</v>
      </c>
    </row>
    <row r="13013" spans="1:8" x14ac:dyDescent="0.35">
      <c r="A13013" s="4">
        <v>212100</v>
      </c>
      <c r="B13013" s="1">
        <v>45287</v>
      </c>
      <c r="C13013" s="2">
        <v>0.65046296296296291</v>
      </c>
      <c r="D13013" s="3" t="s">
        <v>1436</v>
      </c>
      <c r="E13013" s="3" t="s">
        <v>54301</v>
      </c>
      <c r="F13013" s="3" t="s">
        <v>50296</v>
      </c>
      <c r="G13013" s="3" t="s">
        <v>54300</v>
      </c>
      <c r="H13013" s="3" t="s">
        <v>10726</v>
      </c>
    </row>
    <row r="13014" spans="1:8" ht="43.5" x14ac:dyDescent="0.35">
      <c r="A13014" s="4">
        <v>25285</v>
      </c>
      <c r="B13014" s="1">
        <v>45287</v>
      </c>
      <c r="C13014" s="2">
        <v>0.65112268518518512</v>
      </c>
      <c r="D13014" s="3" t="s">
        <v>1933</v>
      </c>
      <c r="E13014" s="3" t="s">
        <v>54305</v>
      </c>
      <c r="F13014" s="3" t="s">
        <v>54302</v>
      </c>
      <c r="G13014" s="3" t="s">
        <v>54303</v>
      </c>
      <c r="H13014" s="3" t="s">
        <v>54304</v>
      </c>
    </row>
    <row r="13015" spans="1:8" ht="116" x14ac:dyDescent="0.35">
      <c r="A13015" s="4">
        <v>154487</v>
      </c>
      <c r="B13015" s="1">
        <v>45287</v>
      </c>
      <c r="C13015" s="2">
        <v>0.65136574074074072</v>
      </c>
      <c r="D13015" s="3" t="s">
        <v>54306</v>
      </c>
      <c r="E13015" s="3" t="s">
        <v>54310</v>
      </c>
      <c r="F13015" s="3" t="s">
        <v>54307</v>
      </c>
      <c r="G13015" s="3" t="s">
        <v>54308</v>
      </c>
      <c r="H13015" s="3" t="s">
        <v>54309</v>
      </c>
    </row>
    <row r="13016" spans="1:8" ht="43.5" x14ac:dyDescent="0.35">
      <c r="A13016" s="4">
        <v>144303</v>
      </c>
      <c r="B13016" s="1">
        <v>45287</v>
      </c>
      <c r="C13016" s="2">
        <v>0.6542013888888889</v>
      </c>
      <c r="D13016" s="3" t="s">
        <v>54311</v>
      </c>
      <c r="E13016" s="3" t="s">
        <v>30047</v>
      </c>
      <c r="F13016" s="3" t="s">
        <v>54312</v>
      </c>
      <c r="G13016" s="3" t="s">
        <v>54313</v>
      </c>
      <c r="H13016" s="3" t="s">
        <v>54314</v>
      </c>
    </row>
    <row r="13017" spans="1:8" ht="43.5" x14ac:dyDescent="0.35">
      <c r="A13017" s="4">
        <v>12660</v>
      </c>
      <c r="B13017" s="1">
        <v>45287</v>
      </c>
      <c r="C13017" s="2">
        <v>0.65508101851851852</v>
      </c>
      <c r="D13017" s="3" t="s">
        <v>167</v>
      </c>
      <c r="E13017" s="3" t="s">
        <v>54318</v>
      </c>
      <c r="F13017" s="3" t="s">
        <v>54315</v>
      </c>
      <c r="G13017" s="3" t="s">
        <v>54316</v>
      </c>
      <c r="H13017" s="3" t="s">
        <v>54317</v>
      </c>
    </row>
    <row r="13018" spans="1:8" ht="87" x14ac:dyDescent="0.35">
      <c r="A13018" s="4">
        <v>35201</v>
      </c>
      <c r="B13018" s="1">
        <v>45287</v>
      </c>
      <c r="C13018" s="2">
        <v>0.65510416666666671</v>
      </c>
      <c r="D13018" s="3" t="s">
        <v>1473</v>
      </c>
      <c r="E13018" s="3" t="s">
        <v>29331</v>
      </c>
      <c r="F13018" s="3" t="s">
        <v>54319</v>
      </c>
      <c r="G13018" s="3" t="s">
        <v>54320</v>
      </c>
      <c r="H13018" s="3" t="s">
        <v>54321</v>
      </c>
    </row>
    <row r="13019" spans="1:8" x14ac:dyDescent="0.35">
      <c r="A13019" s="4">
        <v>212680</v>
      </c>
      <c r="B13019" s="1">
        <v>45287</v>
      </c>
      <c r="C13019" s="2">
        <v>0.6558680555555555</v>
      </c>
      <c r="D13019" s="3" t="s">
        <v>985</v>
      </c>
      <c r="E13019" s="3" t="s">
        <v>834</v>
      </c>
      <c r="F13019" s="3" t="s">
        <v>12899</v>
      </c>
      <c r="G13019" s="3" t="s">
        <v>834</v>
      </c>
      <c r="H13019" s="3" t="s">
        <v>10726</v>
      </c>
    </row>
    <row r="13020" spans="1:8" x14ac:dyDescent="0.35">
      <c r="A13020" s="4">
        <v>212679</v>
      </c>
      <c r="B13020" s="1">
        <v>45287</v>
      </c>
      <c r="C13020" s="2">
        <v>0.65645833333333337</v>
      </c>
      <c r="D13020" s="3" t="s">
        <v>985</v>
      </c>
      <c r="E13020" s="3" t="s">
        <v>834</v>
      </c>
      <c r="F13020" s="3" t="s">
        <v>11953</v>
      </c>
      <c r="G13020" s="3" t="s">
        <v>834</v>
      </c>
      <c r="H13020" s="3" t="s">
        <v>10016</v>
      </c>
    </row>
    <row r="13021" spans="1:8" x14ac:dyDescent="0.35">
      <c r="A13021" s="4">
        <v>212701</v>
      </c>
      <c r="B13021" s="1">
        <v>45287</v>
      </c>
      <c r="C13021" s="2">
        <v>0.6583796296296297</v>
      </c>
      <c r="D13021" s="3" t="s">
        <v>12109</v>
      </c>
      <c r="E13021" s="3" t="s">
        <v>834</v>
      </c>
      <c r="F13021" s="3" t="s">
        <v>12899</v>
      </c>
      <c r="G13021" s="3" t="s">
        <v>834</v>
      </c>
      <c r="H13021" s="3" t="s">
        <v>10343</v>
      </c>
    </row>
    <row r="13022" spans="1:8" ht="72.5" x14ac:dyDescent="0.35">
      <c r="A13022" s="4">
        <v>184767</v>
      </c>
      <c r="B13022" s="1">
        <v>45287</v>
      </c>
      <c r="C13022" s="2">
        <v>0.65881944444444451</v>
      </c>
      <c r="D13022" s="3" t="s">
        <v>54322</v>
      </c>
      <c r="E13022" s="3" t="s">
        <v>54325</v>
      </c>
      <c r="F13022" s="3" t="s">
        <v>54323</v>
      </c>
      <c r="G13022" s="3" t="s">
        <v>12018</v>
      </c>
      <c r="H13022" s="3" t="s">
        <v>54324</v>
      </c>
    </row>
    <row r="13023" spans="1:8" ht="43.5" x14ac:dyDescent="0.35">
      <c r="A13023" s="4">
        <v>118050</v>
      </c>
      <c r="B13023" s="1">
        <v>45287</v>
      </c>
      <c r="C13023" s="2">
        <v>0.66005787037037034</v>
      </c>
      <c r="D13023" s="3" t="s">
        <v>54326</v>
      </c>
      <c r="E13023" s="3" t="s">
        <v>54328</v>
      </c>
      <c r="F13023" s="3" t="s">
        <v>13665</v>
      </c>
      <c r="G13023" s="3" t="s">
        <v>47223</v>
      </c>
      <c r="H13023" s="3" t="s">
        <v>54327</v>
      </c>
    </row>
    <row r="13024" spans="1:8" ht="116" x14ac:dyDescent="0.35">
      <c r="A13024" s="4">
        <v>64703</v>
      </c>
      <c r="B13024" s="1">
        <v>45287</v>
      </c>
      <c r="C13024" s="2">
        <v>0.6642245370370371</v>
      </c>
      <c r="D13024" s="3" t="s">
        <v>54329</v>
      </c>
      <c r="E13024" s="3" t="s">
        <v>45897</v>
      </c>
      <c r="F13024" s="3" t="s">
        <v>54330</v>
      </c>
      <c r="G13024" s="3" t="s">
        <v>12100</v>
      </c>
      <c r="H13024" s="3" t="s">
        <v>54331</v>
      </c>
    </row>
    <row r="13025" spans="1:8" ht="58" x14ac:dyDescent="0.35">
      <c r="A13025" s="4">
        <v>41024</v>
      </c>
      <c r="B13025" s="1">
        <v>45287</v>
      </c>
      <c r="C13025" s="2">
        <v>0.66440972222222217</v>
      </c>
      <c r="D13025" s="3" t="s">
        <v>10339</v>
      </c>
      <c r="E13025" s="3" t="s">
        <v>54334</v>
      </c>
      <c r="F13025" s="3" t="s">
        <v>54332</v>
      </c>
      <c r="G13025" s="3" t="s">
        <v>11911</v>
      </c>
      <c r="H13025" s="3" t="s">
        <v>54333</v>
      </c>
    </row>
    <row r="13026" spans="1:8" ht="43.5" x14ac:dyDescent="0.35">
      <c r="A13026" s="4">
        <v>198864</v>
      </c>
      <c r="B13026" s="1">
        <v>45287</v>
      </c>
      <c r="C13026" s="2">
        <v>0.666875</v>
      </c>
      <c r="D13026" s="3" t="s">
        <v>54335</v>
      </c>
      <c r="E13026" s="3" t="s">
        <v>54339</v>
      </c>
      <c r="F13026" s="3" t="s">
        <v>54336</v>
      </c>
      <c r="G13026" s="3" t="s">
        <v>54337</v>
      </c>
      <c r="H13026" s="3" t="s">
        <v>54338</v>
      </c>
    </row>
    <row r="13027" spans="1:8" ht="29" x14ac:dyDescent="0.35">
      <c r="A13027" s="4">
        <v>165504</v>
      </c>
      <c r="B13027" s="1">
        <v>45287</v>
      </c>
      <c r="C13027" s="2">
        <v>0.66707175925925932</v>
      </c>
      <c r="D13027" s="3" t="s">
        <v>54340</v>
      </c>
      <c r="E13027" s="3" t="s">
        <v>54342</v>
      </c>
      <c r="F13027" s="3" t="s">
        <v>54341</v>
      </c>
      <c r="G13027" s="3" t="s">
        <v>54342</v>
      </c>
      <c r="H13027" s="3" t="s">
        <v>54343</v>
      </c>
    </row>
    <row r="13028" spans="1:8" ht="29" x14ac:dyDescent="0.35">
      <c r="A13028" s="4">
        <v>207492</v>
      </c>
      <c r="B13028" s="1">
        <v>45287</v>
      </c>
      <c r="C13028" s="2">
        <v>0.669988425925926</v>
      </c>
      <c r="D13028" s="3" t="s">
        <v>1288</v>
      </c>
      <c r="E13028" s="3" t="s">
        <v>54345</v>
      </c>
      <c r="F13028" s="3" t="s">
        <v>54344</v>
      </c>
      <c r="G13028" s="3" t="s">
        <v>54345</v>
      </c>
      <c r="H13028" s="3" t="s">
        <v>54346</v>
      </c>
    </row>
    <row r="13029" spans="1:8" ht="43.5" x14ac:dyDescent="0.35">
      <c r="A13029" s="4">
        <v>58513</v>
      </c>
      <c r="B13029" s="1">
        <v>45287</v>
      </c>
      <c r="C13029" s="2">
        <v>0.67210648148148155</v>
      </c>
      <c r="D13029" s="3" t="s">
        <v>1473</v>
      </c>
      <c r="E13029" s="3" t="s">
        <v>48463</v>
      </c>
      <c r="F13029" s="3" t="s">
        <v>54347</v>
      </c>
      <c r="G13029" s="3" t="s">
        <v>54348</v>
      </c>
      <c r="H13029" s="3" t="s">
        <v>54349</v>
      </c>
    </row>
    <row r="13030" spans="1:8" ht="29" x14ac:dyDescent="0.35">
      <c r="A13030" s="4">
        <v>209114</v>
      </c>
      <c r="B13030" s="1">
        <v>45287</v>
      </c>
      <c r="C13030" s="2">
        <v>0.68026620370370372</v>
      </c>
      <c r="D13030" s="3" t="s">
        <v>54350</v>
      </c>
      <c r="E13030" s="3" t="s">
        <v>54354</v>
      </c>
      <c r="F13030" s="3" t="s">
        <v>54351</v>
      </c>
      <c r="G13030" s="3" t="s">
        <v>54352</v>
      </c>
      <c r="H13030" s="3" t="s">
        <v>54353</v>
      </c>
    </row>
    <row r="13031" spans="1:8" ht="43.5" x14ac:dyDescent="0.35">
      <c r="A13031" s="4">
        <v>182524</v>
      </c>
      <c r="B13031" s="1">
        <v>45287</v>
      </c>
      <c r="C13031" s="2">
        <v>0.6961342592592592</v>
      </c>
      <c r="D13031" s="3" t="s">
        <v>54355</v>
      </c>
      <c r="E13031" s="3" t="s">
        <v>54358</v>
      </c>
      <c r="F13031" s="3" t="s">
        <v>54356</v>
      </c>
      <c r="G13031" s="3" t="s">
        <v>46992</v>
      </c>
      <c r="H13031" s="3" t="s">
        <v>54357</v>
      </c>
    </row>
    <row r="13032" spans="1:8" ht="29" x14ac:dyDescent="0.35">
      <c r="A13032" s="4">
        <v>211149</v>
      </c>
      <c r="B13032" s="1">
        <v>45287</v>
      </c>
      <c r="C13032" s="2">
        <v>0.71331018518518519</v>
      </c>
      <c r="D13032" s="3" t="s">
        <v>54359</v>
      </c>
      <c r="E13032" s="3" t="s">
        <v>54363</v>
      </c>
      <c r="F13032" s="3" t="s">
        <v>54360</v>
      </c>
      <c r="G13032" s="3" t="s">
        <v>54361</v>
      </c>
      <c r="H13032" s="3" t="s">
        <v>54362</v>
      </c>
    </row>
    <row r="13033" spans="1:8" ht="101.5" x14ac:dyDescent="0.35">
      <c r="A13033" s="4">
        <v>212721</v>
      </c>
      <c r="B13033" s="1">
        <v>45287</v>
      </c>
      <c r="C13033" s="2">
        <v>0.74774305555555554</v>
      </c>
      <c r="D13033" s="3" t="s">
        <v>10944</v>
      </c>
      <c r="E13033" s="3" t="s">
        <v>54367</v>
      </c>
      <c r="F13033" s="3" t="s">
        <v>54364</v>
      </c>
      <c r="G13033" s="3" t="s">
        <v>54365</v>
      </c>
      <c r="H13033" s="3" t="s">
        <v>54366</v>
      </c>
    </row>
    <row r="13034" spans="1:8" ht="58" x14ac:dyDescent="0.35">
      <c r="A13034" s="4">
        <v>212724</v>
      </c>
      <c r="B13034" s="1">
        <v>45287</v>
      </c>
      <c r="C13034" s="2">
        <v>0.76197916666666676</v>
      </c>
      <c r="D13034" s="3" t="s">
        <v>10944</v>
      </c>
      <c r="E13034" s="3" t="s">
        <v>54371</v>
      </c>
      <c r="F13034" s="3" t="s">
        <v>54368</v>
      </c>
      <c r="G13034" s="3" t="s">
        <v>54369</v>
      </c>
      <c r="H13034" s="3" t="s">
        <v>54370</v>
      </c>
    </row>
    <row r="13035" spans="1:8" ht="58" x14ac:dyDescent="0.35">
      <c r="A13035" s="4">
        <v>212724</v>
      </c>
      <c r="B13035" s="1">
        <v>45287</v>
      </c>
      <c r="C13035" s="2">
        <v>0.76267361111111109</v>
      </c>
      <c r="D13035" s="3" t="s">
        <v>10944</v>
      </c>
      <c r="E13035" s="3" t="s">
        <v>54371</v>
      </c>
      <c r="F13035" s="3" t="s">
        <v>54368</v>
      </c>
      <c r="G13035" s="3" t="s">
        <v>54369</v>
      </c>
      <c r="H13035" s="3" t="s">
        <v>54372</v>
      </c>
    </row>
    <row r="13036" spans="1:8" ht="58" x14ac:dyDescent="0.35">
      <c r="A13036" s="4">
        <v>212724</v>
      </c>
      <c r="B13036" s="1">
        <v>45287</v>
      </c>
      <c r="C13036" s="2">
        <v>0.76370370370370377</v>
      </c>
      <c r="D13036" s="3" t="s">
        <v>10944</v>
      </c>
      <c r="E13036" s="3" t="s">
        <v>54371</v>
      </c>
      <c r="F13036" s="3" t="s">
        <v>54368</v>
      </c>
      <c r="G13036" s="3" t="s">
        <v>54369</v>
      </c>
      <c r="H13036" s="3" t="s">
        <v>54373</v>
      </c>
    </row>
    <row r="13037" spans="1:8" ht="58" x14ac:dyDescent="0.35">
      <c r="A13037" s="4">
        <v>212726</v>
      </c>
      <c r="B13037" s="1">
        <v>45287</v>
      </c>
      <c r="C13037" s="2">
        <v>0.77057870370370374</v>
      </c>
      <c r="D13037" s="3" t="s">
        <v>167</v>
      </c>
      <c r="E13037" s="3" t="s">
        <v>54377</v>
      </c>
      <c r="F13037" s="3" t="s">
        <v>54374</v>
      </c>
      <c r="G13037" s="3" t="s">
        <v>54375</v>
      </c>
      <c r="H13037" s="3" t="s">
        <v>54376</v>
      </c>
    </row>
    <row r="13038" spans="1:8" ht="188.5" x14ac:dyDescent="0.35">
      <c r="A13038" s="4">
        <v>212036</v>
      </c>
      <c r="B13038" s="1">
        <v>45287</v>
      </c>
      <c r="C13038" s="2">
        <v>0.79135416666666669</v>
      </c>
      <c r="D13038" s="3" t="s">
        <v>54378</v>
      </c>
      <c r="E13038" s="3" t="s">
        <v>54382</v>
      </c>
      <c r="F13038" s="3" t="s">
        <v>54379</v>
      </c>
      <c r="G13038" s="3" t="s">
        <v>54380</v>
      </c>
      <c r="H13038" s="3" t="s">
        <v>54381</v>
      </c>
    </row>
    <row r="13039" spans="1:8" x14ac:dyDescent="0.35">
      <c r="A13039" s="4">
        <v>18675</v>
      </c>
      <c r="B13039" s="1">
        <v>45288</v>
      </c>
      <c r="C13039" s="2">
        <v>0.3394328703703704</v>
      </c>
      <c r="D13039" s="3" t="s">
        <v>10339</v>
      </c>
      <c r="E13039" s="3" t="s">
        <v>1276</v>
      </c>
      <c r="F13039" s="3" t="s">
        <v>11164</v>
      </c>
      <c r="G13039" s="3" t="s">
        <v>1276</v>
      </c>
      <c r="H13039" s="3" t="s">
        <v>54383</v>
      </c>
    </row>
    <row r="13040" spans="1:8" ht="87" x14ac:dyDescent="0.35">
      <c r="A13040" s="4">
        <v>212759</v>
      </c>
      <c r="B13040" s="1">
        <v>45288</v>
      </c>
      <c r="C13040" s="2">
        <v>0.3417013888888889</v>
      </c>
      <c r="D13040" s="3" t="s">
        <v>167</v>
      </c>
      <c r="E13040" s="3" t="s">
        <v>54387</v>
      </c>
      <c r="F13040" s="3" t="s">
        <v>54384</v>
      </c>
      <c r="G13040" s="3" t="s">
        <v>54385</v>
      </c>
      <c r="H13040" s="3" t="s">
        <v>54386</v>
      </c>
    </row>
    <row r="13041" spans="1:8" ht="29" x14ac:dyDescent="0.35">
      <c r="A13041" s="4">
        <v>152305</v>
      </c>
      <c r="B13041" s="1">
        <v>45288</v>
      </c>
      <c r="C13041" s="2">
        <v>0.34390046296296295</v>
      </c>
      <c r="D13041" s="3" t="s">
        <v>12295</v>
      </c>
      <c r="E13041" s="3" t="s">
        <v>54390</v>
      </c>
      <c r="F13041" s="3" t="s">
        <v>54388</v>
      </c>
      <c r="G13041" s="3" t="s">
        <v>10492</v>
      </c>
      <c r="H13041" s="3" t="s">
        <v>54389</v>
      </c>
    </row>
    <row r="13042" spans="1:8" x14ac:dyDescent="0.35">
      <c r="A13042" s="4">
        <v>106931</v>
      </c>
      <c r="B13042" s="1">
        <v>45288</v>
      </c>
      <c r="C13042" s="2">
        <v>0.34957175925925926</v>
      </c>
      <c r="D13042" s="3" t="s">
        <v>12282</v>
      </c>
      <c r="E13042" s="3" t="s">
        <v>13145</v>
      </c>
      <c r="F13042" s="3" t="s">
        <v>12830</v>
      </c>
      <c r="G13042" s="3" t="s">
        <v>13145</v>
      </c>
      <c r="H13042" s="3" t="s">
        <v>13566</v>
      </c>
    </row>
    <row r="13043" spans="1:8" ht="43.5" x14ac:dyDescent="0.35">
      <c r="A13043" s="4">
        <v>39508</v>
      </c>
      <c r="B13043" s="1">
        <v>45288</v>
      </c>
      <c r="C13043" s="2">
        <v>0.34958333333333336</v>
      </c>
      <c r="D13043" s="3" t="s">
        <v>54391</v>
      </c>
      <c r="E13043" s="3" t="s">
        <v>54394</v>
      </c>
      <c r="F13043" s="3" t="s">
        <v>54392</v>
      </c>
      <c r="G13043" s="3" t="s">
        <v>50479</v>
      </c>
      <c r="H13043" s="3" t="s">
        <v>54393</v>
      </c>
    </row>
    <row r="13044" spans="1:8" ht="58" x14ac:dyDescent="0.35">
      <c r="A13044" s="4">
        <v>207533</v>
      </c>
      <c r="B13044" s="1">
        <v>45288</v>
      </c>
      <c r="C13044" s="2">
        <v>0.35340277777777779</v>
      </c>
      <c r="D13044" s="3" t="s">
        <v>15596</v>
      </c>
      <c r="E13044" s="3" t="s">
        <v>54398</v>
      </c>
      <c r="F13044" s="3" t="s">
        <v>54395</v>
      </c>
      <c r="G13044" s="3" t="s">
        <v>54396</v>
      </c>
      <c r="H13044" s="3" t="s">
        <v>54397</v>
      </c>
    </row>
    <row r="13045" spans="1:8" ht="43.5" x14ac:dyDescent="0.35">
      <c r="A13045" s="4">
        <v>28314</v>
      </c>
      <c r="B13045" s="1">
        <v>45288</v>
      </c>
      <c r="C13045" s="2">
        <v>0.35491898148148149</v>
      </c>
      <c r="D13045" s="3" t="s">
        <v>11985</v>
      </c>
      <c r="E13045" s="3" t="s">
        <v>54401</v>
      </c>
      <c r="F13045" s="3" t="s">
        <v>54399</v>
      </c>
      <c r="G13045" s="3" t="s">
        <v>54400</v>
      </c>
      <c r="H13045" s="3" t="s">
        <v>43804</v>
      </c>
    </row>
    <row r="13046" spans="1:8" ht="72.5" x14ac:dyDescent="0.35">
      <c r="A13046" s="4">
        <v>119032</v>
      </c>
      <c r="B13046" s="1">
        <v>45288</v>
      </c>
      <c r="C13046" s="2">
        <v>0.3598958333333333</v>
      </c>
      <c r="D13046" s="3" t="s">
        <v>54402</v>
      </c>
      <c r="E13046" s="3" t="s">
        <v>54406</v>
      </c>
      <c r="F13046" s="3" t="s">
        <v>54403</v>
      </c>
      <c r="G13046" s="3" t="s">
        <v>54404</v>
      </c>
      <c r="H13046" s="3" t="s">
        <v>54405</v>
      </c>
    </row>
    <row r="13047" spans="1:8" ht="87" x14ac:dyDescent="0.35">
      <c r="A13047" s="4">
        <v>54600</v>
      </c>
      <c r="B13047" s="1">
        <v>45288</v>
      </c>
      <c r="C13047" s="2">
        <v>0.35995370370370372</v>
      </c>
      <c r="D13047" s="3" t="s">
        <v>54407</v>
      </c>
      <c r="E13047" s="3" t="s">
        <v>54410</v>
      </c>
      <c r="F13047" s="3" t="s">
        <v>54408</v>
      </c>
      <c r="G13047" s="3" t="s">
        <v>54409</v>
      </c>
      <c r="H13047" s="3" t="s">
        <v>10302</v>
      </c>
    </row>
    <row r="13048" spans="1:8" ht="72.5" x14ac:dyDescent="0.35">
      <c r="A13048" s="4">
        <v>119032</v>
      </c>
      <c r="B13048" s="1">
        <v>45288</v>
      </c>
      <c r="C13048" s="2">
        <v>0.36253472222222222</v>
      </c>
      <c r="D13048" s="3" t="s">
        <v>54402</v>
      </c>
      <c r="E13048" s="3" t="s">
        <v>54406</v>
      </c>
      <c r="F13048" s="3" t="s">
        <v>54403</v>
      </c>
      <c r="G13048" s="3" t="s">
        <v>54404</v>
      </c>
      <c r="H13048" s="3" t="s">
        <v>54411</v>
      </c>
    </row>
    <row r="13049" spans="1:8" ht="43.5" x14ac:dyDescent="0.35">
      <c r="A13049" s="4">
        <v>48395</v>
      </c>
      <c r="B13049" s="1">
        <v>45288</v>
      </c>
      <c r="C13049" s="2">
        <v>0.36432870370370374</v>
      </c>
      <c r="D13049" s="3" t="s">
        <v>54412</v>
      </c>
      <c r="E13049" s="3" t="s">
        <v>54416</v>
      </c>
      <c r="F13049" s="3" t="s">
        <v>54413</v>
      </c>
      <c r="G13049" s="3" t="s">
        <v>54414</v>
      </c>
      <c r="H13049" s="3" t="s">
        <v>54415</v>
      </c>
    </row>
    <row r="13050" spans="1:8" ht="87" x14ac:dyDescent="0.35">
      <c r="A13050" s="4">
        <v>42037</v>
      </c>
      <c r="B13050" s="1">
        <v>45288</v>
      </c>
      <c r="C13050" s="2">
        <v>0.36653935185185182</v>
      </c>
      <c r="D13050" s="3" t="s">
        <v>54417</v>
      </c>
      <c r="E13050" s="3" t="s">
        <v>54421</v>
      </c>
      <c r="F13050" s="3" t="s">
        <v>54418</v>
      </c>
      <c r="G13050" s="3" t="s">
        <v>54419</v>
      </c>
      <c r="H13050" s="3" t="s">
        <v>54420</v>
      </c>
    </row>
    <row r="13051" spans="1:8" ht="43.5" x14ac:dyDescent="0.35">
      <c r="A13051" s="4">
        <v>23310</v>
      </c>
      <c r="B13051" s="1">
        <v>45288</v>
      </c>
      <c r="C13051" s="2">
        <v>0.36767361111111113</v>
      </c>
      <c r="D13051" s="3" t="s">
        <v>54422</v>
      </c>
      <c r="E13051" s="3" t="s">
        <v>54426</v>
      </c>
      <c r="F13051" s="3" t="s">
        <v>54423</v>
      </c>
      <c r="G13051" s="3" t="s">
        <v>54424</v>
      </c>
      <c r="H13051" s="3" t="s">
        <v>54425</v>
      </c>
    </row>
    <row r="13052" spans="1:8" ht="43.5" x14ac:dyDescent="0.35">
      <c r="A13052" s="4">
        <v>73029</v>
      </c>
      <c r="B13052" s="1">
        <v>45288</v>
      </c>
      <c r="C13052" s="2">
        <v>0.36865740740740738</v>
      </c>
      <c r="D13052" s="3" t="s">
        <v>54427</v>
      </c>
      <c r="E13052" s="3" t="s">
        <v>54431</v>
      </c>
      <c r="F13052" s="3" t="s">
        <v>54428</v>
      </c>
      <c r="G13052" s="3" t="s">
        <v>54429</v>
      </c>
      <c r="H13052" s="3" t="s">
        <v>54430</v>
      </c>
    </row>
    <row r="13053" spans="1:8" ht="29" x14ac:dyDescent="0.35">
      <c r="A13053" s="4">
        <v>4888</v>
      </c>
      <c r="B13053" s="1">
        <v>45288</v>
      </c>
      <c r="C13053" s="2">
        <v>0.36965277777777777</v>
      </c>
      <c r="D13053" s="3" t="s">
        <v>11542</v>
      </c>
      <c r="E13053" s="3" t="s">
        <v>54432</v>
      </c>
      <c r="F13053" s="3" t="s">
        <v>12751</v>
      </c>
      <c r="G13053" s="3" t="s">
        <v>54432</v>
      </c>
      <c r="H13053" s="3" t="s">
        <v>54433</v>
      </c>
    </row>
    <row r="13054" spans="1:8" ht="159.5" x14ac:dyDescent="0.35">
      <c r="A13054" s="4">
        <v>38370</v>
      </c>
      <c r="B13054" s="1">
        <v>45288</v>
      </c>
      <c r="C13054" s="2">
        <v>0.37016203703703704</v>
      </c>
      <c r="D13054" s="3" t="s">
        <v>54434</v>
      </c>
      <c r="E13054" s="3" t="s">
        <v>54437</v>
      </c>
      <c r="F13054" s="3" t="s">
        <v>54435</v>
      </c>
      <c r="G13054" s="3" t="s">
        <v>11732</v>
      </c>
      <c r="H13054" s="3" t="s">
        <v>54436</v>
      </c>
    </row>
    <row r="13055" spans="1:8" ht="43.5" x14ac:dyDescent="0.35">
      <c r="A13055" s="4">
        <v>114148</v>
      </c>
      <c r="B13055" s="1">
        <v>45288</v>
      </c>
      <c r="C13055" s="2">
        <v>0.37238425925925928</v>
      </c>
      <c r="D13055" s="3" t="s">
        <v>54438</v>
      </c>
      <c r="E13055" s="3" t="s">
        <v>54441</v>
      </c>
      <c r="F13055" s="3" t="s">
        <v>54439</v>
      </c>
      <c r="G13055" s="3" t="s">
        <v>13104</v>
      </c>
      <c r="H13055" s="3" t="s">
        <v>54440</v>
      </c>
    </row>
    <row r="13056" spans="1:8" ht="29" x14ac:dyDescent="0.35">
      <c r="A13056" s="4">
        <v>35620</v>
      </c>
      <c r="B13056" s="1">
        <v>45288</v>
      </c>
      <c r="C13056" s="2">
        <v>0.37405092592592593</v>
      </c>
      <c r="D13056" s="3" t="s">
        <v>54442</v>
      </c>
      <c r="E13056" s="3" t="s">
        <v>12387</v>
      </c>
      <c r="F13056" s="3" t="s">
        <v>54443</v>
      </c>
      <c r="G13056" s="3" t="s">
        <v>54444</v>
      </c>
      <c r="H13056" s="3" t="s">
        <v>54445</v>
      </c>
    </row>
    <row r="13057" spans="1:8" ht="159.5" x14ac:dyDescent="0.35">
      <c r="A13057" s="4">
        <v>192762</v>
      </c>
      <c r="B13057" s="1">
        <v>45288</v>
      </c>
      <c r="C13057" s="2">
        <v>0.37498842592592596</v>
      </c>
      <c r="D13057" s="3" t="s">
        <v>54446</v>
      </c>
      <c r="E13057" s="3" t="s">
        <v>54449</v>
      </c>
      <c r="F13057" s="3" t="s">
        <v>54447</v>
      </c>
      <c r="G13057" s="3" t="s">
        <v>1542</v>
      </c>
      <c r="H13057" s="3" t="s">
        <v>54448</v>
      </c>
    </row>
    <row r="13058" spans="1:8" ht="43.5" x14ac:dyDescent="0.35">
      <c r="A13058" s="4">
        <v>62511</v>
      </c>
      <c r="B13058" s="1">
        <v>45288</v>
      </c>
      <c r="C13058" s="2">
        <v>0.37689814814814815</v>
      </c>
      <c r="D13058" s="3" t="s">
        <v>167</v>
      </c>
      <c r="E13058" s="3" t="s">
        <v>54452</v>
      </c>
      <c r="F13058" s="3" t="s">
        <v>54450</v>
      </c>
      <c r="G13058" s="3" t="s">
        <v>1542</v>
      </c>
      <c r="H13058" s="3" t="s">
        <v>54451</v>
      </c>
    </row>
    <row r="13059" spans="1:8" ht="29" x14ac:dyDescent="0.35">
      <c r="A13059" s="4">
        <v>91225</v>
      </c>
      <c r="B13059" s="1">
        <v>45288</v>
      </c>
      <c r="C13059" s="2">
        <v>0.3770486111111111</v>
      </c>
      <c r="D13059" s="3" t="s">
        <v>54453</v>
      </c>
      <c r="E13059" s="3" t="s">
        <v>54454</v>
      </c>
      <c r="F13059" s="3" t="s">
        <v>12751</v>
      </c>
      <c r="G13059" s="3" t="s">
        <v>54454</v>
      </c>
      <c r="H13059" s="3" t="s">
        <v>54455</v>
      </c>
    </row>
    <row r="13060" spans="1:8" ht="58" x14ac:dyDescent="0.35">
      <c r="A13060" s="4">
        <v>94184</v>
      </c>
      <c r="B13060" s="1">
        <v>45288</v>
      </c>
      <c r="C13060" s="2">
        <v>0.37980324074074073</v>
      </c>
      <c r="D13060" s="3" t="s">
        <v>54456</v>
      </c>
      <c r="E13060" s="3" t="s">
        <v>54460</v>
      </c>
      <c r="F13060" s="3" t="s">
        <v>54457</v>
      </c>
      <c r="G13060" s="3" t="s">
        <v>54458</v>
      </c>
      <c r="H13060" s="3" t="s">
        <v>54459</v>
      </c>
    </row>
    <row r="13061" spans="1:8" ht="29" x14ac:dyDescent="0.35">
      <c r="A13061" s="4">
        <v>70403</v>
      </c>
      <c r="B13061" s="1">
        <v>45288</v>
      </c>
      <c r="C13061" s="2">
        <v>0.38024305555555554</v>
      </c>
      <c r="D13061" s="3" t="s">
        <v>1933</v>
      </c>
      <c r="E13061" s="3" t="s">
        <v>1500</v>
      </c>
      <c r="F13061" s="3" t="s">
        <v>54461</v>
      </c>
      <c r="G13061" s="3" t="s">
        <v>13773</v>
      </c>
      <c r="H13061" s="3" t="s">
        <v>54462</v>
      </c>
    </row>
    <row r="13062" spans="1:8" ht="29" x14ac:dyDescent="0.35">
      <c r="A13062" s="4">
        <v>207013</v>
      </c>
      <c r="B13062" s="1">
        <v>45288</v>
      </c>
      <c r="C13062" s="2">
        <v>0.38315972222222222</v>
      </c>
      <c r="D13062" s="3" t="s">
        <v>233</v>
      </c>
      <c r="E13062" s="3" t="s">
        <v>4898</v>
      </c>
      <c r="F13062" s="3" t="s">
        <v>54463</v>
      </c>
      <c r="G13062" s="3" t="s">
        <v>11062</v>
      </c>
      <c r="H13062" s="3" t="s">
        <v>13918</v>
      </c>
    </row>
    <row r="13063" spans="1:8" ht="72.5" x14ac:dyDescent="0.35">
      <c r="A13063" s="4">
        <v>184692</v>
      </c>
      <c r="B13063" s="1">
        <v>45288</v>
      </c>
      <c r="C13063" s="2">
        <v>0.38408564814814811</v>
      </c>
      <c r="D13063" s="3" t="s">
        <v>54464</v>
      </c>
      <c r="E13063" s="3" t="s">
        <v>54468</v>
      </c>
      <c r="F13063" s="3" t="s">
        <v>54465</v>
      </c>
      <c r="G13063" s="3" t="s">
        <v>54466</v>
      </c>
      <c r="H13063" s="3" t="s">
        <v>54467</v>
      </c>
    </row>
    <row r="13064" spans="1:8" ht="29" x14ac:dyDescent="0.35">
      <c r="A13064" s="4">
        <v>211121</v>
      </c>
      <c r="B13064" s="1">
        <v>45288</v>
      </c>
      <c r="C13064" s="2">
        <v>0.38430555555555551</v>
      </c>
      <c r="D13064" s="3" t="s">
        <v>54469</v>
      </c>
      <c r="E13064" s="3" t="s">
        <v>54471</v>
      </c>
      <c r="F13064" s="3" t="s">
        <v>54470</v>
      </c>
      <c r="G13064" s="3" t="s">
        <v>54471</v>
      </c>
      <c r="H13064" s="3" t="s">
        <v>54472</v>
      </c>
    </row>
    <row r="13065" spans="1:8" x14ac:dyDescent="0.35">
      <c r="A13065" s="4">
        <v>49911</v>
      </c>
      <c r="B13065" s="1">
        <v>45288</v>
      </c>
      <c r="C13065" s="2">
        <v>0.38490740740740742</v>
      </c>
      <c r="D13065" s="3" t="s">
        <v>11107</v>
      </c>
      <c r="E13065" s="3" t="s">
        <v>10658</v>
      </c>
      <c r="F13065" s="3" t="s">
        <v>54473</v>
      </c>
      <c r="G13065" s="3" t="s">
        <v>10939</v>
      </c>
      <c r="H13065" s="3" t="s">
        <v>13668</v>
      </c>
    </row>
    <row r="13066" spans="1:8" x14ac:dyDescent="0.35">
      <c r="A13066" s="4">
        <v>161159</v>
      </c>
      <c r="B13066" s="1">
        <v>45288</v>
      </c>
      <c r="C13066" s="2">
        <v>0.38501157407407405</v>
      </c>
      <c r="D13066" s="3" t="s">
        <v>54474</v>
      </c>
      <c r="E13066" s="3" t="s">
        <v>54475</v>
      </c>
      <c r="F13066" s="3" t="s">
        <v>2012</v>
      </c>
      <c r="G13066" s="3" t="s">
        <v>54475</v>
      </c>
      <c r="H13066" s="3" t="s">
        <v>54476</v>
      </c>
    </row>
    <row r="13067" spans="1:8" ht="87" x14ac:dyDescent="0.35">
      <c r="A13067" s="4">
        <v>5795</v>
      </c>
      <c r="B13067" s="1">
        <v>45288</v>
      </c>
      <c r="C13067" s="2">
        <v>0.38556712962962963</v>
      </c>
      <c r="D13067" s="3" t="s">
        <v>54477</v>
      </c>
      <c r="E13067" s="3" t="s">
        <v>54480</v>
      </c>
      <c r="F13067" s="3" t="s">
        <v>54478</v>
      </c>
      <c r="G13067" s="3" t="s">
        <v>1516</v>
      </c>
      <c r="H13067" s="3" t="s">
        <v>54479</v>
      </c>
    </row>
    <row r="13068" spans="1:8" ht="130.5" x14ac:dyDescent="0.35">
      <c r="A13068" s="4">
        <v>24623</v>
      </c>
      <c r="B13068" s="1">
        <v>45288</v>
      </c>
      <c r="C13068" s="2">
        <v>0.38585648148148149</v>
      </c>
      <c r="D13068" s="3" t="s">
        <v>54481</v>
      </c>
      <c r="E13068" s="3" t="s">
        <v>11396</v>
      </c>
      <c r="F13068" s="3" t="s">
        <v>54482</v>
      </c>
      <c r="G13068" s="3" t="s">
        <v>54483</v>
      </c>
      <c r="H13068" s="3" t="s">
        <v>54484</v>
      </c>
    </row>
    <row r="13069" spans="1:8" ht="87" x14ac:dyDescent="0.35">
      <c r="A13069" s="4">
        <v>31570</v>
      </c>
      <c r="B13069" s="1">
        <v>45288</v>
      </c>
      <c r="C13069" s="2">
        <v>0.38606481481481486</v>
      </c>
      <c r="D13069" s="3" t="s">
        <v>54485</v>
      </c>
      <c r="E13069" s="3" t="s">
        <v>54489</v>
      </c>
      <c r="F13069" s="3" t="s">
        <v>54486</v>
      </c>
      <c r="G13069" s="3" t="s">
        <v>54487</v>
      </c>
      <c r="H13069" s="3" t="s">
        <v>54488</v>
      </c>
    </row>
    <row r="13070" spans="1:8" x14ac:dyDescent="0.35">
      <c r="A13070" s="4">
        <v>7079</v>
      </c>
      <c r="B13070" s="1">
        <v>45288</v>
      </c>
      <c r="C13070" s="2">
        <v>0.38827546296296295</v>
      </c>
      <c r="D13070" s="3" t="s">
        <v>233</v>
      </c>
      <c r="E13070" s="3" t="s">
        <v>362</v>
      </c>
      <c r="F13070" s="3" t="s">
        <v>54490</v>
      </c>
      <c r="G13070" s="3" t="s">
        <v>1268</v>
      </c>
      <c r="H13070" s="3" t="s">
        <v>12531</v>
      </c>
    </row>
    <row r="13071" spans="1:8" ht="58" x14ac:dyDescent="0.35">
      <c r="A13071" s="4">
        <v>208864</v>
      </c>
      <c r="B13071" s="1">
        <v>45288</v>
      </c>
      <c r="C13071" s="2">
        <v>0.38935185185185189</v>
      </c>
      <c r="D13071" s="3" t="s">
        <v>54491</v>
      </c>
      <c r="E13071" s="3" t="s">
        <v>54495</v>
      </c>
      <c r="F13071" s="3" t="s">
        <v>54492</v>
      </c>
      <c r="G13071" s="3" t="s">
        <v>54493</v>
      </c>
      <c r="H13071" s="3" t="s">
        <v>54494</v>
      </c>
    </row>
    <row r="13072" spans="1:8" ht="43.5" x14ac:dyDescent="0.35">
      <c r="A13072" s="4">
        <v>187268</v>
      </c>
      <c r="B13072" s="1">
        <v>45288</v>
      </c>
      <c r="C13072" s="2">
        <v>0.39060185185185187</v>
      </c>
      <c r="D13072" s="3" t="s">
        <v>11958</v>
      </c>
      <c r="E13072" s="3" t="s">
        <v>54497</v>
      </c>
      <c r="F13072" s="3" t="s">
        <v>54496</v>
      </c>
      <c r="G13072" s="3" t="s">
        <v>102</v>
      </c>
      <c r="H13072" s="3" t="s">
        <v>45190</v>
      </c>
    </row>
    <row r="13073" spans="1:8" x14ac:dyDescent="0.35">
      <c r="A13073" s="4">
        <v>49911</v>
      </c>
      <c r="B13073" s="1">
        <v>45288</v>
      </c>
      <c r="C13073" s="2">
        <v>0.39074074074074078</v>
      </c>
      <c r="D13073" s="3" t="s">
        <v>11107</v>
      </c>
      <c r="E13073" s="3" t="s">
        <v>10658</v>
      </c>
      <c r="F13073" s="3" t="s">
        <v>54473</v>
      </c>
      <c r="G13073" s="3" t="s">
        <v>10939</v>
      </c>
      <c r="H13073" s="3" t="s">
        <v>13668</v>
      </c>
    </row>
    <row r="13074" spans="1:8" x14ac:dyDescent="0.35">
      <c r="A13074" s="4">
        <v>166355</v>
      </c>
      <c r="B13074" s="1">
        <v>45288</v>
      </c>
      <c r="C13074" s="2">
        <v>0.39180555555555552</v>
      </c>
      <c r="D13074" s="3" t="s">
        <v>54498</v>
      </c>
      <c r="E13074" s="3" t="s">
        <v>54500</v>
      </c>
      <c r="F13074" s="3" t="s">
        <v>54499</v>
      </c>
      <c r="G13074" s="3" t="s">
        <v>54500</v>
      </c>
      <c r="H13074" s="3" t="s">
        <v>54501</v>
      </c>
    </row>
    <row r="13075" spans="1:8" ht="72.5" x14ac:dyDescent="0.35">
      <c r="A13075" s="4">
        <v>33216</v>
      </c>
      <c r="B13075" s="1">
        <v>45288</v>
      </c>
      <c r="C13075" s="2">
        <v>0.39253472222222219</v>
      </c>
      <c r="D13075" s="3" t="s">
        <v>54502</v>
      </c>
      <c r="E13075" s="3" t="s">
        <v>54504</v>
      </c>
      <c r="F13075" s="3" t="s">
        <v>54503</v>
      </c>
      <c r="G13075" s="3" t="s">
        <v>14022</v>
      </c>
      <c r="H13075" s="3" t="s">
        <v>11766</v>
      </c>
    </row>
    <row r="13076" spans="1:8" ht="159.5" x14ac:dyDescent="0.35">
      <c r="A13076" s="4">
        <v>5017</v>
      </c>
      <c r="B13076" s="1">
        <v>45288</v>
      </c>
      <c r="C13076" s="2">
        <v>0.39379629629629626</v>
      </c>
      <c r="D13076" s="3" t="s">
        <v>54506</v>
      </c>
      <c r="E13076" s="3" t="s">
        <v>12645</v>
      </c>
      <c r="F13076" s="3" t="s">
        <v>54507</v>
      </c>
      <c r="G13076" s="3" t="s">
        <v>11732</v>
      </c>
      <c r="H13076" s="3" t="s">
        <v>54508</v>
      </c>
    </row>
    <row r="13077" spans="1:8" ht="87" x14ac:dyDescent="0.35">
      <c r="A13077" s="4">
        <v>43219</v>
      </c>
      <c r="B13077" s="1">
        <v>45288</v>
      </c>
      <c r="C13077" s="2">
        <v>0.39501157407407406</v>
      </c>
      <c r="D13077" s="3" t="s">
        <v>1436</v>
      </c>
      <c r="E13077" s="3" t="s">
        <v>54511</v>
      </c>
      <c r="F13077" s="3" t="s">
        <v>54509</v>
      </c>
      <c r="G13077" s="3" t="s">
        <v>10396</v>
      </c>
      <c r="H13077" s="3" t="s">
        <v>54510</v>
      </c>
    </row>
    <row r="13078" spans="1:8" ht="43.5" x14ac:dyDescent="0.35">
      <c r="A13078" s="4">
        <v>95545</v>
      </c>
      <c r="B13078" s="1">
        <v>45288</v>
      </c>
      <c r="C13078" s="2">
        <v>0.39662037037037035</v>
      </c>
      <c r="D13078" s="3" t="s">
        <v>167</v>
      </c>
      <c r="E13078" s="3" t="s">
        <v>54514</v>
      </c>
      <c r="F13078" s="3" t="s">
        <v>54512</v>
      </c>
      <c r="G13078" s="3" t="s">
        <v>1542</v>
      </c>
      <c r="H13078" s="3" t="s">
        <v>54513</v>
      </c>
    </row>
    <row r="13079" spans="1:8" ht="29" x14ac:dyDescent="0.35">
      <c r="A13079" s="4">
        <v>210367</v>
      </c>
      <c r="B13079" s="1">
        <v>45288</v>
      </c>
      <c r="C13079" s="2">
        <v>0.39858796296296295</v>
      </c>
      <c r="D13079" s="3" t="s">
        <v>54515</v>
      </c>
      <c r="E13079" s="3" t="s">
        <v>54517</v>
      </c>
      <c r="F13079" s="3" t="s">
        <v>54516</v>
      </c>
      <c r="G13079" s="3" t="s">
        <v>11857</v>
      </c>
      <c r="H13079" s="3" t="s">
        <v>12463</v>
      </c>
    </row>
    <row r="13080" spans="1:8" ht="29" x14ac:dyDescent="0.35">
      <c r="A13080" s="4">
        <v>63632</v>
      </c>
      <c r="B13080" s="1">
        <v>45288</v>
      </c>
      <c r="C13080" s="2">
        <v>0.40011574074074074</v>
      </c>
      <c r="D13080" s="3" t="s">
        <v>1933</v>
      </c>
      <c r="E13080" s="3" t="s">
        <v>611</v>
      </c>
      <c r="F13080" s="3" t="s">
        <v>54518</v>
      </c>
      <c r="G13080" s="3" t="s">
        <v>13808</v>
      </c>
      <c r="H13080" s="3" t="s">
        <v>54519</v>
      </c>
    </row>
    <row r="13081" spans="1:8" ht="29" x14ac:dyDescent="0.35">
      <c r="A13081" s="4">
        <v>62188</v>
      </c>
      <c r="B13081" s="1">
        <v>45288</v>
      </c>
      <c r="C13081" s="2">
        <v>0.40050925925925923</v>
      </c>
      <c r="D13081" s="3" t="s">
        <v>12201</v>
      </c>
      <c r="E13081" s="3" t="s">
        <v>18681</v>
      </c>
      <c r="F13081" s="3" t="s">
        <v>53201</v>
      </c>
      <c r="G13081" s="3" t="s">
        <v>1507</v>
      </c>
      <c r="H13081" s="3" t="s">
        <v>12472</v>
      </c>
    </row>
    <row r="13082" spans="1:8" ht="43.5" x14ac:dyDescent="0.35">
      <c r="A13082" s="4">
        <v>7637</v>
      </c>
      <c r="B13082" s="1">
        <v>45288</v>
      </c>
      <c r="C13082" s="2">
        <v>0.40229166666666666</v>
      </c>
      <c r="D13082" s="3" t="s">
        <v>54520</v>
      </c>
      <c r="E13082" s="3" t="s">
        <v>54523</v>
      </c>
      <c r="F13082" s="3" t="s">
        <v>54521</v>
      </c>
      <c r="G13082" s="3" t="s">
        <v>10468</v>
      </c>
      <c r="H13082" s="3" t="s">
        <v>54522</v>
      </c>
    </row>
    <row r="13083" spans="1:8" x14ac:dyDescent="0.35">
      <c r="A13083" s="4">
        <v>29438</v>
      </c>
      <c r="B13083" s="1">
        <v>45288</v>
      </c>
      <c r="C13083" s="2">
        <v>0.4031481481481482</v>
      </c>
      <c r="D13083" s="3" t="s">
        <v>233</v>
      </c>
      <c r="E13083" s="3" t="s">
        <v>54525</v>
      </c>
      <c r="F13083" s="3" t="s">
        <v>54524</v>
      </c>
      <c r="G13083" s="3" t="s">
        <v>1498</v>
      </c>
      <c r="H13083" s="3" t="s">
        <v>12612</v>
      </c>
    </row>
    <row r="13084" spans="1:8" x14ac:dyDescent="0.35">
      <c r="A13084" s="4">
        <v>144073</v>
      </c>
      <c r="B13084" s="1">
        <v>45288</v>
      </c>
      <c r="C13084" s="2">
        <v>0.4050347222222222</v>
      </c>
      <c r="D13084" s="3" t="s">
        <v>54526</v>
      </c>
      <c r="E13084" s="3" t="s">
        <v>13600</v>
      </c>
      <c r="F13084" s="3" t="s">
        <v>12780</v>
      </c>
      <c r="G13084" s="3" t="s">
        <v>13600</v>
      </c>
      <c r="H13084" s="3" t="s">
        <v>54527</v>
      </c>
    </row>
    <row r="13085" spans="1:8" ht="29" x14ac:dyDescent="0.35">
      <c r="A13085" s="4">
        <v>17361</v>
      </c>
      <c r="B13085" s="1">
        <v>45288</v>
      </c>
      <c r="C13085" s="2">
        <v>0.40575231481481483</v>
      </c>
      <c r="D13085" s="3" t="s">
        <v>1403</v>
      </c>
      <c r="E13085" s="3" t="s">
        <v>54531</v>
      </c>
      <c r="F13085" s="3" t="s">
        <v>54528</v>
      </c>
      <c r="G13085" s="3" t="s">
        <v>54529</v>
      </c>
      <c r="H13085" s="3" t="s">
        <v>54530</v>
      </c>
    </row>
    <row r="13086" spans="1:8" ht="87" x14ac:dyDescent="0.35">
      <c r="A13086" s="4">
        <v>121495</v>
      </c>
      <c r="B13086" s="1">
        <v>45288</v>
      </c>
      <c r="C13086" s="2">
        <v>0.40635416666666663</v>
      </c>
      <c r="D13086" s="3" t="s">
        <v>167</v>
      </c>
      <c r="E13086" s="3" t="s">
        <v>54535</v>
      </c>
      <c r="F13086" s="3" t="s">
        <v>54532</v>
      </c>
      <c r="G13086" s="3" t="s">
        <v>54533</v>
      </c>
      <c r="H13086" s="3" t="s">
        <v>54534</v>
      </c>
    </row>
    <row r="13087" spans="1:8" ht="43.5" x14ac:dyDescent="0.35">
      <c r="A13087" s="4">
        <v>159843</v>
      </c>
      <c r="B13087" s="1">
        <v>45288</v>
      </c>
      <c r="C13087" s="2">
        <v>0.4067708333333333</v>
      </c>
      <c r="D13087" s="3" t="s">
        <v>985</v>
      </c>
      <c r="E13087" s="3" t="s">
        <v>32692</v>
      </c>
      <c r="F13087" s="3" t="s">
        <v>54536</v>
      </c>
      <c r="G13087" s="3" t="s">
        <v>54537</v>
      </c>
      <c r="H13087" s="3" t="s">
        <v>54538</v>
      </c>
    </row>
    <row r="13088" spans="1:8" ht="43.5" x14ac:dyDescent="0.35">
      <c r="A13088" s="4">
        <v>206729</v>
      </c>
      <c r="B13088" s="1">
        <v>45288</v>
      </c>
      <c r="C13088" s="2">
        <v>0.40693287037037035</v>
      </c>
      <c r="D13088" s="3" t="s">
        <v>167</v>
      </c>
      <c r="E13088" s="3" t="s">
        <v>54541</v>
      </c>
      <c r="F13088" s="3" t="s">
        <v>54539</v>
      </c>
      <c r="G13088" s="3" t="s">
        <v>104</v>
      </c>
      <c r="H13088" s="3" t="s">
        <v>54540</v>
      </c>
    </row>
    <row r="13089" spans="1:8" ht="72.5" x14ac:dyDescent="0.35">
      <c r="A13089" s="4">
        <v>108345</v>
      </c>
      <c r="B13089" s="1">
        <v>45288</v>
      </c>
      <c r="C13089" s="2">
        <v>0.40760416666666671</v>
      </c>
      <c r="D13089" s="3" t="s">
        <v>54542</v>
      </c>
      <c r="E13089" s="3" t="s">
        <v>54546</v>
      </c>
      <c r="F13089" s="3" t="s">
        <v>54543</v>
      </c>
      <c r="G13089" s="3" t="s">
        <v>54544</v>
      </c>
      <c r="H13089" s="3" t="s">
        <v>54545</v>
      </c>
    </row>
    <row r="13090" spans="1:8" ht="43.5" x14ac:dyDescent="0.35">
      <c r="A13090" s="4">
        <v>203270</v>
      </c>
      <c r="B13090" s="1">
        <v>45288</v>
      </c>
      <c r="C13090" s="2">
        <v>0.40880787037037036</v>
      </c>
      <c r="D13090" s="3" t="s">
        <v>233</v>
      </c>
      <c r="E13090" s="3" t="s">
        <v>54548</v>
      </c>
      <c r="F13090" s="3" t="s">
        <v>54547</v>
      </c>
      <c r="G13090" s="3" t="s">
        <v>1268</v>
      </c>
      <c r="H13090" s="3" t="s">
        <v>11877</v>
      </c>
    </row>
    <row r="13091" spans="1:8" ht="29" x14ac:dyDescent="0.35">
      <c r="A13091" s="4">
        <v>67750</v>
      </c>
      <c r="B13091" s="1">
        <v>45288</v>
      </c>
      <c r="C13091" s="2">
        <v>0.41263888888888894</v>
      </c>
      <c r="D13091" s="3" t="s">
        <v>54549</v>
      </c>
      <c r="E13091" s="3" t="s">
        <v>54553</v>
      </c>
      <c r="F13091" s="3" t="s">
        <v>54550</v>
      </c>
      <c r="G13091" s="3" t="s">
        <v>54551</v>
      </c>
      <c r="H13091" s="3" t="s">
        <v>54552</v>
      </c>
    </row>
    <row r="13092" spans="1:8" ht="58" x14ac:dyDescent="0.35">
      <c r="A13092" s="4">
        <v>111211</v>
      </c>
      <c r="B13092" s="1">
        <v>45288</v>
      </c>
      <c r="C13092" s="2">
        <v>0.41281250000000003</v>
      </c>
      <c r="D13092" s="3" t="s">
        <v>54554</v>
      </c>
      <c r="E13092" s="3" t="s">
        <v>29801</v>
      </c>
      <c r="F13092" s="3" t="s">
        <v>54555</v>
      </c>
      <c r="G13092" s="3" t="s">
        <v>12077</v>
      </c>
      <c r="H13092" s="3" t="s">
        <v>54556</v>
      </c>
    </row>
    <row r="13093" spans="1:8" ht="43.5" x14ac:dyDescent="0.35">
      <c r="A13093" s="4">
        <v>39091</v>
      </c>
      <c r="B13093" s="1">
        <v>45288</v>
      </c>
      <c r="C13093" s="2">
        <v>0.41413194444444446</v>
      </c>
      <c r="D13093" s="3" t="s">
        <v>1403</v>
      </c>
      <c r="E13093" s="3" t="s">
        <v>54559</v>
      </c>
      <c r="F13093" s="3" t="s">
        <v>54557</v>
      </c>
      <c r="G13093" s="3" t="s">
        <v>54558</v>
      </c>
      <c r="H13093" s="3" t="s">
        <v>12096</v>
      </c>
    </row>
    <row r="13094" spans="1:8" ht="58" x14ac:dyDescent="0.35">
      <c r="A13094" s="4">
        <v>79748</v>
      </c>
      <c r="B13094" s="1">
        <v>45288</v>
      </c>
      <c r="C13094" s="2">
        <v>0.41539351851851852</v>
      </c>
      <c r="D13094" s="3" t="s">
        <v>167</v>
      </c>
      <c r="E13094" s="3" t="s">
        <v>54561</v>
      </c>
      <c r="F13094" s="3" t="s">
        <v>54560</v>
      </c>
      <c r="G13094" s="3" t="s">
        <v>11149</v>
      </c>
      <c r="H13094" s="3" t="s">
        <v>11766</v>
      </c>
    </row>
    <row r="13095" spans="1:8" ht="58" x14ac:dyDescent="0.35">
      <c r="A13095" s="4">
        <v>38428</v>
      </c>
      <c r="B13095" s="1">
        <v>45288</v>
      </c>
      <c r="C13095" s="2">
        <v>0.41615740740740742</v>
      </c>
      <c r="D13095" s="3" t="s">
        <v>13093</v>
      </c>
      <c r="E13095" s="3" t="s">
        <v>13233</v>
      </c>
      <c r="F13095" s="3" t="s">
        <v>54562</v>
      </c>
      <c r="G13095" s="3" t="s">
        <v>14002</v>
      </c>
      <c r="H13095" s="3" t="s">
        <v>54563</v>
      </c>
    </row>
    <row r="13096" spans="1:8" x14ac:dyDescent="0.35">
      <c r="A13096" s="4">
        <v>49783</v>
      </c>
      <c r="B13096" s="1">
        <v>45288</v>
      </c>
      <c r="C13096" s="2">
        <v>0.41833333333333328</v>
      </c>
      <c r="D13096" s="3" t="s">
        <v>54564</v>
      </c>
      <c r="E13096" s="3" t="s">
        <v>54565</v>
      </c>
      <c r="F13096" s="3" t="s">
        <v>12780</v>
      </c>
      <c r="G13096" s="3" t="s">
        <v>54565</v>
      </c>
      <c r="H13096" s="3" t="s">
        <v>54566</v>
      </c>
    </row>
    <row r="13097" spans="1:8" ht="72.5" x14ac:dyDescent="0.35">
      <c r="A13097" s="4">
        <v>212773</v>
      </c>
      <c r="B13097" s="1">
        <v>45288</v>
      </c>
      <c r="C13097" s="2">
        <v>0.41841435185185188</v>
      </c>
      <c r="D13097" s="3" t="s">
        <v>54567</v>
      </c>
      <c r="E13097" s="3" t="s">
        <v>54570</v>
      </c>
      <c r="F13097" s="3" t="s">
        <v>54568</v>
      </c>
      <c r="G13097" s="3" t="s">
        <v>21145</v>
      </c>
      <c r="H13097" s="3" t="s">
        <v>54569</v>
      </c>
    </row>
    <row r="13098" spans="1:8" ht="43.5" x14ac:dyDescent="0.35">
      <c r="A13098" s="4">
        <v>210897</v>
      </c>
      <c r="B13098" s="1">
        <v>45288</v>
      </c>
      <c r="C13098" s="2">
        <v>0.42034722222222221</v>
      </c>
      <c r="D13098" s="3" t="s">
        <v>233</v>
      </c>
      <c r="E13098" s="3" t="s">
        <v>54572</v>
      </c>
      <c r="F13098" s="3" t="s">
        <v>54571</v>
      </c>
      <c r="G13098" s="3" t="s">
        <v>11932</v>
      </c>
      <c r="H13098" s="3" t="s">
        <v>13375</v>
      </c>
    </row>
    <row r="13099" spans="1:8" ht="58" x14ac:dyDescent="0.35">
      <c r="A13099" s="4">
        <v>48776</v>
      </c>
      <c r="B13099" s="1">
        <v>45288</v>
      </c>
      <c r="C13099" s="2">
        <v>0.42106481481481484</v>
      </c>
      <c r="D13099" s="3" t="s">
        <v>11754</v>
      </c>
      <c r="E13099" s="3" t="s">
        <v>20070</v>
      </c>
      <c r="F13099" s="3" t="s">
        <v>54573</v>
      </c>
      <c r="G13099" s="3" t="s">
        <v>54574</v>
      </c>
      <c r="H13099" s="3" t="s">
        <v>54575</v>
      </c>
    </row>
    <row r="13100" spans="1:8" ht="87" x14ac:dyDescent="0.35">
      <c r="A13100" s="4">
        <v>27797</v>
      </c>
      <c r="B13100" s="1">
        <v>45288</v>
      </c>
      <c r="C13100" s="2">
        <v>0.42121527777777779</v>
      </c>
      <c r="D13100" s="3" t="s">
        <v>54576</v>
      </c>
      <c r="E13100" s="3" t="s">
        <v>54579</v>
      </c>
      <c r="F13100" s="3" t="s">
        <v>54577</v>
      </c>
      <c r="G13100" s="3" t="s">
        <v>12157</v>
      </c>
      <c r="H13100" s="3" t="s">
        <v>54578</v>
      </c>
    </row>
    <row r="13101" spans="1:8" ht="29" x14ac:dyDescent="0.35">
      <c r="A13101" s="4">
        <v>57118</v>
      </c>
      <c r="B13101" s="1">
        <v>45288</v>
      </c>
      <c r="C13101" s="2">
        <v>0.42223379629629632</v>
      </c>
      <c r="D13101" s="3" t="s">
        <v>10339</v>
      </c>
      <c r="E13101" s="3" t="s">
        <v>42747</v>
      </c>
      <c r="F13101" s="3" t="s">
        <v>10588</v>
      </c>
      <c r="G13101" s="3" t="s">
        <v>42747</v>
      </c>
      <c r="H13101" s="3" t="s">
        <v>54580</v>
      </c>
    </row>
    <row r="13102" spans="1:8" ht="29" x14ac:dyDescent="0.35">
      <c r="A13102" s="4">
        <v>105399</v>
      </c>
      <c r="B13102" s="1">
        <v>45288</v>
      </c>
      <c r="C13102" s="2">
        <v>0.4251967592592592</v>
      </c>
      <c r="D13102" s="3" t="s">
        <v>54581</v>
      </c>
      <c r="E13102" s="3" t="s">
        <v>54585</v>
      </c>
      <c r="F13102" s="3" t="s">
        <v>54582</v>
      </c>
      <c r="G13102" s="3" t="s">
        <v>54583</v>
      </c>
      <c r="H13102" s="3" t="s">
        <v>54584</v>
      </c>
    </row>
    <row r="13103" spans="1:8" ht="72.5" x14ac:dyDescent="0.35">
      <c r="A13103" s="4">
        <v>66512</v>
      </c>
      <c r="B13103" s="1">
        <v>45288</v>
      </c>
      <c r="C13103" s="2">
        <v>0.42670138888888887</v>
      </c>
      <c r="D13103" s="3" t="s">
        <v>54586</v>
      </c>
      <c r="E13103" s="3" t="s">
        <v>54589</v>
      </c>
      <c r="F13103" s="3" t="s">
        <v>54587</v>
      </c>
      <c r="G13103" s="3" t="s">
        <v>54588</v>
      </c>
      <c r="H13103" s="3" t="s">
        <v>11877</v>
      </c>
    </row>
    <row r="13104" spans="1:8" ht="29" x14ac:dyDescent="0.35">
      <c r="A13104" s="4">
        <v>49938</v>
      </c>
      <c r="B13104" s="1">
        <v>45288</v>
      </c>
      <c r="C13104" s="2">
        <v>0.42732638888888891</v>
      </c>
      <c r="D13104" s="3" t="s">
        <v>10412</v>
      </c>
      <c r="E13104" s="3" t="s">
        <v>13510</v>
      </c>
      <c r="F13104" s="3" t="s">
        <v>54590</v>
      </c>
      <c r="G13104" s="3" t="s">
        <v>54591</v>
      </c>
      <c r="H13104" s="3" t="s">
        <v>54592</v>
      </c>
    </row>
    <row r="13105" spans="1:8" ht="29" x14ac:dyDescent="0.35">
      <c r="A13105" s="4">
        <v>113617</v>
      </c>
      <c r="B13105" s="1">
        <v>45288</v>
      </c>
      <c r="C13105" s="2">
        <v>0.42849537037037039</v>
      </c>
      <c r="D13105" s="3" t="s">
        <v>10339</v>
      </c>
      <c r="E13105" s="3" t="s">
        <v>41752</v>
      </c>
      <c r="F13105" s="3" t="s">
        <v>19972</v>
      </c>
      <c r="G13105" s="3" t="s">
        <v>41752</v>
      </c>
      <c r="H13105" s="3" t="s">
        <v>51140</v>
      </c>
    </row>
    <row r="13106" spans="1:8" ht="29" x14ac:dyDescent="0.35">
      <c r="A13106" s="4">
        <v>38848</v>
      </c>
      <c r="B13106" s="1">
        <v>45288</v>
      </c>
      <c r="C13106" s="2">
        <v>0.42961805555555554</v>
      </c>
      <c r="D13106" s="3" t="s">
        <v>1403</v>
      </c>
      <c r="E13106" s="3" t="s">
        <v>54596</v>
      </c>
      <c r="F13106" s="3" t="s">
        <v>54593</v>
      </c>
      <c r="G13106" s="3" t="s">
        <v>54594</v>
      </c>
      <c r="H13106" s="3" t="s">
        <v>54595</v>
      </c>
    </row>
    <row r="13107" spans="1:8" ht="101.5" x14ac:dyDescent="0.35">
      <c r="A13107" s="4">
        <v>193493</v>
      </c>
      <c r="B13107" s="1">
        <v>45288</v>
      </c>
      <c r="C13107" s="2">
        <v>0.42975694444444446</v>
      </c>
      <c r="D13107" s="3" t="s">
        <v>54597</v>
      </c>
      <c r="E13107" s="3" t="s">
        <v>54601</v>
      </c>
      <c r="F13107" s="3" t="s">
        <v>54598</v>
      </c>
      <c r="G13107" s="3" t="s">
        <v>54599</v>
      </c>
      <c r="H13107" s="3" t="s">
        <v>54600</v>
      </c>
    </row>
    <row r="13108" spans="1:8" ht="43.5" x14ac:dyDescent="0.35">
      <c r="A13108" s="4">
        <v>212763</v>
      </c>
      <c r="B13108" s="1">
        <v>45288</v>
      </c>
      <c r="C13108" s="2">
        <v>0.42982638888888891</v>
      </c>
      <c r="D13108" s="3" t="s">
        <v>233</v>
      </c>
      <c r="E13108" s="3" t="s">
        <v>54604</v>
      </c>
      <c r="F13108" s="3" t="s">
        <v>54602</v>
      </c>
      <c r="G13108" s="3" t="s">
        <v>54603</v>
      </c>
      <c r="H13108" s="3" t="s">
        <v>12778</v>
      </c>
    </row>
    <row r="13109" spans="1:8" ht="101.5" x14ac:dyDescent="0.35">
      <c r="A13109" s="4">
        <v>30008</v>
      </c>
      <c r="B13109" s="1">
        <v>45288</v>
      </c>
      <c r="C13109" s="2">
        <v>0.43023148148148144</v>
      </c>
      <c r="D13109" s="3" t="s">
        <v>54605</v>
      </c>
      <c r="E13109" s="3" t="s">
        <v>54609</v>
      </c>
      <c r="F13109" s="3" t="s">
        <v>54606</v>
      </c>
      <c r="G13109" s="3" t="s">
        <v>54607</v>
      </c>
      <c r="H13109" s="3" t="s">
        <v>54608</v>
      </c>
    </row>
    <row r="13110" spans="1:8" ht="58" x14ac:dyDescent="0.35">
      <c r="A13110" s="4">
        <v>46543</v>
      </c>
      <c r="B13110" s="1">
        <v>45288</v>
      </c>
      <c r="C13110" s="2">
        <v>0.4306018518518519</v>
      </c>
      <c r="D13110" s="3" t="s">
        <v>54610</v>
      </c>
      <c r="E13110" s="3" t="s">
        <v>17908</v>
      </c>
      <c r="F13110" s="3" t="s">
        <v>54611</v>
      </c>
      <c r="G13110" s="3" t="s">
        <v>10560</v>
      </c>
      <c r="H13110" s="3" t="s">
        <v>10300</v>
      </c>
    </row>
    <row r="13111" spans="1:8" ht="159.5" x14ac:dyDescent="0.35">
      <c r="A13111" s="4">
        <v>41268</v>
      </c>
      <c r="B13111" s="1">
        <v>45288</v>
      </c>
      <c r="C13111" s="2">
        <v>0.43114583333333334</v>
      </c>
      <c r="D13111" s="3" t="s">
        <v>54612</v>
      </c>
      <c r="E13111" s="3" t="s">
        <v>10846</v>
      </c>
      <c r="F13111" s="3" t="s">
        <v>54613</v>
      </c>
      <c r="G13111" s="3" t="s">
        <v>54614</v>
      </c>
      <c r="H13111" s="3" t="s">
        <v>54615</v>
      </c>
    </row>
    <row r="13112" spans="1:8" x14ac:dyDescent="0.35">
      <c r="A13112" s="4">
        <v>147226</v>
      </c>
      <c r="B13112" s="1">
        <v>45288</v>
      </c>
      <c r="C13112" s="2">
        <v>0.43155092592592598</v>
      </c>
      <c r="D13112" s="3" t="s">
        <v>769</v>
      </c>
      <c r="E13112" s="3" t="s">
        <v>54616</v>
      </c>
      <c r="F13112" s="3" t="s">
        <v>2012</v>
      </c>
      <c r="G13112" s="3" t="s">
        <v>54616</v>
      </c>
      <c r="H13112" s="3" t="s">
        <v>54617</v>
      </c>
    </row>
    <row r="13113" spans="1:8" ht="72.5" x14ac:dyDescent="0.35">
      <c r="A13113" s="4">
        <v>42512</v>
      </c>
      <c r="B13113" s="1">
        <v>45288</v>
      </c>
      <c r="C13113" s="2">
        <v>0.43273148148148149</v>
      </c>
      <c r="D13113" s="3" t="s">
        <v>167</v>
      </c>
      <c r="E13113" s="3" t="s">
        <v>54619</v>
      </c>
      <c r="F13113" s="3" t="s">
        <v>54618</v>
      </c>
      <c r="G13113" s="3" t="s">
        <v>15165</v>
      </c>
      <c r="H13113" s="3" t="s">
        <v>11791</v>
      </c>
    </row>
    <row r="13114" spans="1:8" ht="43.5" x14ac:dyDescent="0.35">
      <c r="A13114" s="4">
        <v>86202</v>
      </c>
      <c r="B13114" s="1">
        <v>45288</v>
      </c>
      <c r="C13114" s="2">
        <v>0.43403935185185188</v>
      </c>
      <c r="D13114" s="3" t="s">
        <v>54620</v>
      </c>
      <c r="E13114" s="3" t="s">
        <v>14479</v>
      </c>
      <c r="F13114" s="3" t="s">
        <v>54621</v>
      </c>
      <c r="G13114" s="3" t="s">
        <v>54622</v>
      </c>
      <c r="H13114" s="3" t="s">
        <v>54623</v>
      </c>
    </row>
    <row r="13115" spans="1:8" ht="58" x14ac:dyDescent="0.35">
      <c r="A13115" s="4">
        <v>80067</v>
      </c>
      <c r="B13115" s="1">
        <v>45288</v>
      </c>
      <c r="C13115" s="2">
        <v>0.43490740740740735</v>
      </c>
      <c r="D13115" s="3" t="s">
        <v>54624</v>
      </c>
      <c r="E13115" s="3" t="s">
        <v>54627</v>
      </c>
      <c r="F13115" s="3" t="s">
        <v>54625</v>
      </c>
      <c r="G13115" s="3" t="s">
        <v>10408</v>
      </c>
      <c r="H13115" s="3" t="s">
        <v>54626</v>
      </c>
    </row>
    <row r="13116" spans="1:8" ht="29" x14ac:dyDescent="0.35">
      <c r="A13116" s="4">
        <v>37642</v>
      </c>
      <c r="B13116" s="1">
        <v>45288</v>
      </c>
      <c r="C13116" s="2">
        <v>0.43502314814814813</v>
      </c>
      <c r="D13116" s="3" t="s">
        <v>54628</v>
      </c>
      <c r="E13116" s="3" t="s">
        <v>54632</v>
      </c>
      <c r="F13116" s="3" t="s">
        <v>54629</v>
      </c>
      <c r="G13116" s="3" t="s">
        <v>54630</v>
      </c>
      <c r="H13116" s="3" t="s">
        <v>54631</v>
      </c>
    </row>
    <row r="13117" spans="1:8" ht="72.5" x14ac:dyDescent="0.35">
      <c r="A13117" s="4">
        <v>191809</v>
      </c>
      <c r="B13117" s="1">
        <v>45288</v>
      </c>
      <c r="C13117" s="2">
        <v>0.43570601851851848</v>
      </c>
      <c r="D13117" s="3" t="s">
        <v>54633</v>
      </c>
      <c r="E13117" s="3" t="s">
        <v>42568</v>
      </c>
      <c r="F13117" s="3" t="s">
        <v>54634</v>
      </c>
      <c r="G13117" s="3" t="s">
        <v>54635</v>
      </c>
      <c r="H13117" s="3" t="s">
        <v>54636</v>
      </c>
    </row>
    <row r="13118" spans="1:8" ht="58" x14ac:dyDescent="0.35">
      <c r="A13118" s="4">
        <v>80067</v>
      </c>
      <c r="B13118" s="1">
        <v>45288</v>
      </c>
      <c r="C13118" s="2">
        <v>0.43642361111111111</v>
      </c>
      <c r="D13118" s="3" t="s">
        <v>54624</v>
      </c>
      <c r="E13118" s="3" t="s">
        <v>54637</v>
      </c>
      <c r="F13118" s="3" t="s">
        <v>54625</v>
      </c>
      <c r="G13118" s="3" t="s">
        <v>10408</v>
      </c>
      <c r="H13118" s="3" t="s">
        <v>54626</v>
      </c>
    </row>
    <row r="13119" spans="1:8" ht="43.5" x14ac:dyDescent="0.35">
      <c r="A13119" s="4">
        <v>41037</v>
      </c>
      <c r="B13119" s="1">
        <v>45288</v>
      </c>
      <c r="C13119" s="2">
        <v>0.43790509259259264</v>
      </c>
      <c r="D13119" s="3" t="s">
        <v>1933</v>
      </c>
      <c r="E13119" s="3" t="s">
        <v>14502</v>
      </c>
      <c r="F13119" s="3" t="s">
        <v>54638</v>
      </c>
      <c r="G13119" s="3" t="s">
        <v>12577</v>
      </c>
      <c r="H13119" s="3" t="s">
        <v>54639</v>
      </c>
    </row>
    <row r="13120" spans="1:8" ht="58" x14ac:dyDescent="0.35">
      <c r="A13120" s="4">
        <v>91333</v>
      </c>
      <c r="B13120" s="1">
        <v>45288</v>
      </c>
      <c r="C13120" s="2">
        <v>0.43903935185185183</v>
      </c>
      <c r="D13120" s="3" t="s">
        <v>54640</v>
      </c>
      <c r="E13120" s="3" t="s">
        <v>17713</v>
      </c>
      <c r="F13120" s="3" t="s">
        <v>54641</v>
      </c>
      <c r="G13120" s="3" t="s">
        <v>54642</v>
      </c>
      <c r="H13120" s="3" t="s">
        <v>54643</v>
      </c>
    </row>
    <row r="13121" spans="1:8" ht="101.5" x14ac:dyDescent="0.35">
      <c r="A13121" s="4">
        <v>14545</v>
      </c>
      <c r="B13121" s="1">
        <v>45288</v>
      </c>
      <c r="C13121" s="2">
        <v>0.43989583333333332</v>
      </c>
      <c r="D13121" s="3" t="s">
        <v>54644</v>
      </c>
      <c r="E13121" s="3" t="s">
        <v>54648</v>
      </c>
      <c r="F13121" s="3" t="s">
        <v>54645</v>
      </c>
      <c r="G13121" s="3" t="s">
        <v>54646</v>
      </c>
      <c r="H13121" s="3" t="s">
        <v>54647</v>
      </c>
    </row>
    <row r="13122" spans="1:8" ht="58" x14ac:dyDescent="0.35">
      <c r="A13122" s="4">
        <v>30654</v>
      </c>
      <c r="B13122" s="1">
        <v>45288</v>
      </c>
      <c r="C13122" s="2">
        <v>0.43993055555555555</v>
      </c>
      <c r="D13122" s="3" t="s">
        <v>12460</v>
      </c>
      <c r="E13122" s="3" t="s">
        <v>54652</v>
      </c>
      <c r="F13122" s="3" t="s">
        <v>54649</v>
      </c>
      <c r="G13122" s="3" t="s">
        <v>54650</v>
      </c>
      <c r="H13122" s="3" t="s">
        <v>54651</v>
      </c>
    </row>
    <row r="13123" spans="1:8" ht="29" x14ac:dyDescent="0.35">
      <c r="A13123" s="4">
        <v>46479</v>
      </c>
      <c r="B13123" s="1">
        <v>45288</v>
      </c>
      <c r="C13123" s="2">
        <v>0.44069444444444444</v>
      </c>
      <c r="D13123" s="3" t="s">
        <v>54653</v>
      </c>
      <c r="E13123" s="3" t="s">
        <v>54656</v>
      </c>
      <c r="F13123" s="3" t="s">
        <v>54654</v>
      </c>
      <c r="G13123" s="3" t="s">
        <v>10608</v>
      </c>
      <c r="H13123" s="3" t="s">
        <v>54655</v>
      </c>
    </row>
    <row r="13124" spans="1:8" ht="29" x14ac:dyDescent="0.35">
      <c r="A13124" s="4">
        <v>48634</v>
      </c>
      <c r="B13124" s="1">
        <v>45288</v>
      </c>
      <c r="C13124" s="2">
        <v>0.44260416666666669</v>
      </c>
      <c r="D13124" s="3" t="s">
        <v>54657</v>
      </c>
      <c r="E13124" s="3" t="s">
        <v>13753</v>
      </c>
      <c r="F13124" s="3" t="s">
        <v>54658</v>
      </c>
      <c r="G13124" s="3" t="s">
        <v>14452</v>
      </c>
      <c r="H13124" s="3" t="s">
        <v>54659</v>
      </c>
    </row>
    <row r="13125" spans="1:8" ht="58" x14ac:dyDescent="0.35">
      <c r="A13125" s="4">
        <v>40690</v>
      </c>
      <c r="B13125" s="1">
        <v>45288</v>
      </c>
      <c r="C13125" s="2">
        <v>0.44423611111111111</v>
      </c>
      <c r="D13125" s="3" t="s">
        <v>54660</v>
      </c>
      <c r="E13125" s="3" t="s">
        <v>14971</v>
      </c>
      <c r="F13125" s="3" t="s">
        <v>54661</v>
      </c>
      <c r="G13125" s="3" t="s">
        <v>10988</v>
      </c>
      <c r="H13125" s="3" t="s">
        <v>15471</v>
      </c>
    </row>
    <row r="13126" spans="1:8" ht="43.5" x14ac:dyDescent="0.35">
      <c r="A13126" s="4">
        <v>203477</v>
      </c>
      <c r="B13126" s="1">
        <v>45288</v>
      </c>
      <c r="C13126" s="2">
        <v>0.44469907407407411</v>
      </c>
      <c r="D13126" s="3" t="s">
        <v>54662</v>
      </c>
      <c r="E13126" s="3" t="s">
        <v>54666</v>
      </c>
      <c r="F13126" s="3" t="s">
        <v>54663</v>
      </c>
      <c r="G13126" s="3" t="s">
        <v>54664</v>
      </c>
      <c r="H13126" s="3" t="s">
        <v>54665</v>
      </c>
    </row>
    <row r="13127" spans="1:8" ht="43.5" x14ac:dyDescent="0.35">
      <c r="A13127" s="4">
        <v>45231</v>
      </c>
      <c r="B13127" s="1">
        <v>45288</v>
      </c>
      <c r="C13127" s="2">
        <v>0.4460648148148148</v>
      </c>
      <c r="D13127" s="3" t="s">
        <v>1473</v>
      </c>
      <c r="E13127" s="3" t="s">
        <v>29847</v>
      </c>
      <c r="F13127" s="3" t="s">
        <v>54667</v>
      </c>
      <c r="G13127" s="3" t="s">
        <v>54668</v>
      </c>
      <c r="H13127" s="3" t="s">
        <v>54669</v>
      </c>
    </row>
    <row r="13128" spans="1:8" ht="72.5" x14ac:dyDescent="0.35">
      <c r="A13128" s="4">
        <v>43373</v>
      </c>
      <c r="B13128" s="1">
        <v>45288</v>
      </c>
      <c r="C13128" s="2">
        <v>0.44644675925925931</v>
      </c>
      <c r="D13128" s="3" t="s">
        <v>1436</v>
      </c>
      <c r="E13128" s="3" t="s">
        <v>54672</v>
      </c>
      <c r="F13128" s="3" t="s">
        <v>54670</v>
      </c>
      <c r="G13128" s="3" t="s">
        <v>10396</v>
      </c>
      <c r="H13128" s="3" t="s">
        <v>54671</v>
      </c>
    </row>
    <row r="13129" spans="1:8" ht="87" x14ac:dyDescent="0.35">
      <c r="A13129" s="4">
        <v>40686</v>
      </c>
      <c r="B13129" s="1">
        <v>45288</v>
      </c>
      <c r="C13129" s="2">
        <v>0.44766203703703705</v>
      </c>
      <c r="D13129" s="3" t="s">
        <v>54673</v>
      </c>
      <c r="E13129" s="3" t="s">
        <v>17735</v>
      </c>
      <c r="F13129" s="3" t="s">
        <v>54674</v>
      </c>
      <c r="G13129" s="3" t="s">
        <v>54675</v>
      </c>
      <c r="H13129" s="3" t="s">
        <v>23456</v>
      </c>
    </row>
    <row r="13130" spans="1:8" x14ac:dyDescent="0.35">
      <c r="A13130" s="4">
        <v>8875</v>
      </c>
      <c r="B13130" s="1">
        <v>45288</v>
      </c>
      <c r="C13130" s="2">
        <v>0.44814814814814818</v>
      </c>
      <c r="D13130" s="3" t="s">
        <v>10328</v>
      </c>
      <c r="E13130" s="3" t="s">
        <v>54676</v>
      </c>
      <c r="F13130" s="3" t="s">
        <v>12785</v>
      </c>
      <c r="G13130" s="3" t="s">
        <v>54676</v>
      </c>
      <c r="H13130" s="3" t="s">
        <v>13626</v>
      </c>
    </row>
    <row r="13131" spans="1:8" ht="87" x14ac:dyDescent="0.35">
      <c r="A13131" s="4">
        <v>74823</v>
      </c>
      <c r="B13131" s="1">
        <v>45288</v>
      </c>
      <c r="C13131" s="2">
        <v>0.44822916666666668</v>
      </c>
      <c r="D13131" s="3" t="s">
        <v>54677</v>
      </c>
      <c r="E13131" s="3" t="s">
        <v>54680</v>
      </c>
      <c r="F13131" s="3" t="s">
        <v>54678</v>
      </c>
      <c r="G13131" s="3" t="s">
        <v>11732</v>
      </c>
      <c r="H13131" s="3" t="s">
        <v>54679</v>
      </c>
    </row>
    <row r="13132" spans="1:8" ht="29" x14ac:dyDescent="0.35">
      <c r="A13132" s="4">
        <v>130469</v>
      </c>
      <c r="B13132" s="1">
        <v>45288</v>
      </c>
      <c r="C13132" s="2">
        <v>0.44859953703703703</v>
      </c>
      <c r="D13132" s="3" t="s">
        <v>1933</v>
      </c>
      <c r="E13132" s="3" t="s">
        <v>54683</v>
      </c>
      <c r="F13132" s="3" t="s">
        <v>54681</v>
      </c>
      <c r="G13132" s="3" t="s">
        <v>10665</v>
      </c>
      <c r="H13132" s="3" t="s">
        <v>54682</v>
      </c>
    </row>
    <row r="13133" spans="1:8" ht="29" x14ac:dyDescent="0.35">
      <c r="A13133" s="4">
        <v>68165</v>
      </c>
      <c r="B13133" s="1">
        <v>45288</v>
      </c>
      <c r="C13133" s="2">
        <v>0.44901620370370371</v>
      </c>
      <c r="D13133" s="3" t="s">
        <v>12295</v>
      </c>
      <c r="E13133" s="3" t="s">
        <v>54687</v>
      </c>
      <c r="F13133" s="3" t="s">
        <v>54684</v>
      </c>
      <c r="G13133" s="3" t="s">
        <v>54685</v>
      </c>
      <c r="H13133" s="3" t="s">
        <v>54686</v>
      </c>
    </row>
    <row r="13134" spans="1:8" ht="87" x14ac:dyDescent="0.35">
      <c r="A13134" s="4">
        <v>103154</v>
      </c>
      <c r="B13134" s="1">
        <v>45288</v>
      </c>
      <c r="C13134" s="2">
        <v>0.45370370370370372</v>
      </c>
      <c r="D13134" s="3" t="s">
        <v>233</v>
      </c>
      <c r="E13134" s="3" t="s">
        <v>48884</v>
      </c>
      <c r="F13134" s="3" t="s">
        <v>54688</v>
      </c>
      <c r="G13134" s="3" t="s">
        <v>1268</v>
      </c>
      <c r="H13134" s="3" t="s">
        <v>12612</v>
      </c>
    </row>
    <row r="13135" spans="1:8" ht="130.5" x14ac:dyDescent="0.35">
      <c r="A13135" s="4">
        <v>203683</v>
      </c>
      <c r="B13135" s="1">
        <v>45288</v>
      </c>
      <c r="C13135" s="2">
        <v>0.45407407407407407</v>
      </c>
      <c r="D13135" s="3" t="s">
        <v>54689</v>
      </c>
      <c r="E13135" s="3" t="s">
        <v>54693</v>
      </c>
      <c r="F13135" s="3" t="s">
        <v>54690</v>
      </c>
      <c r="G13135" s="3" t="s">
        <v>54691</v>
      </c>
      <c r="H13135" s="3" t="s">
        <v>54692</v>
      </c>
    </row>
    <row r="13136" spans="1:8" ht="43.5" x14ac:dyDescent="0.35">
      <c r="A13136" s="4">
        <v>164803</v>
      </c>
      <c r="B13136" s="1">
        <v>45288</v>
      </c>
      <c r="C13136" s="2">
        <v>0.45535879629629633</v>
      </c>
      <c r="D13136" s="3" t="s">
        <v>54694</v>
      </c>
      <c r="E13136" s="3" t="s">
        <v>12058</v>
      </c>
      <c r="F13136" s="3" t="s">
        <v>31270</v>
      </c>
      <c r="G13136" s="3" t="s">
        <v>11732</v>
      </c>
      <c r="H13136" s="3" t="s">
        <v>54695</v>
      </c>
    </row>
    <row r="13137" spans="1:8" ht="29" x14ac:dyDescent="0.35">
      <c r="A13137" s="4">
        <v>37996</v>
      </c>
      <c r="B13137" s="1">
        <v>45288</v>
      </c>
      <c r="C13137" s="2">
        <v>0.45641203703703703</v>
      </c>
      <c r="D13137" s="3" t="s">
        <v>54696</v>
      </c>
      <c r="E13137" s="3" t="s">
        <v>19669</v>
      </c>
      <c r="F13137" s="3" t="s">
        <v>54697</v>
      </c>
      <c r="G13137" s="3" t="s">
        <v>54698</v>
      </c>
      <c r="H13137" s="3" t="s">
        <v>54699</v>
      </c>
    </row>
    <row r="13138" spans="1:8" x14ac:dyDescent="0.35">
      <c r="A13138" s="4">
        <v>159457</v>
      </c>
      <c r="B13138" s="1">
        <v>45288</v>
      </c>
      <c r="C13138" s="2">
        <v>0.45759259259259261</v>
      </c>
      <c r="D13138" s="3" t="s">
        <v>10595</v>
      </c>
      <c r="E13138" s="3" t="s">
        <v>54700</v>
      </c>
      <c r="F13138" s="3" t="s">
        <v>2012</v>
      </c>
      <c r="G13138" s="3" t="s">
        <v>54700</v>
      </c>
      <c r="H13138" s="3" t="s">
        <v>54701</v>
      </c>
    </row>
    <row r="13139" spans="1:8" ht="101.5" x14ac:dyDescent="0.35">
      <c r="A13139" s="4">
        <v>193493</v>
      </c>
      <c r="B13139" s="1">
        <v>45288</v>
      </c>
      <c r="C13139" s="2">
        <v>0.45774305555555556</v>
      </c>
      <c r="D13139" s="3" t="s">
        <v>54597</v>
      </c>
      <c r="E13139" s="3" t="s">
        <v>54601</v>
      </c>
      <c r="F13139" s="3" t="s">
        <v>54702</v>
      </c>
      <c r="G13139" s="3" t="s">
        <v>54599</v>
      </c>
      <c r="H13139" s="3" t="s">
        <v>54600</v>
      </c>
    </row>
    <row r="13140" spans="1:8" ht="58" x14ac:dyDescent="0.35">
      <c r="A13140" s="4">
        <v>165267</v>
      </c>
      <c r="B13140" s="1">
        <v>45288</v>
      </c>
      <c r="C13140" s="2">
        <v>0.45884259259259258</v>
      </c>
      <c r="D13140" s="3" t="s">
        <v>12939</v>
      </c>
      <c r="E13140" s="3" t="s">
        <v>54706</v>
      </c>
      <c r="F13140" s="3" t="s">
        <v>54703</v>
      </c>
      <c r="G13140" s="3" t="s">
        <v>54704</v>
      </c>
      <c r="H13140" s="3" t="s">
        <v>54705</v>
      </c>
    </row>
    <row r="13141" spans="1:8" ht="72.5" x14ac:dyDescent="0.35">
      <c r="A13141" s="4">
        <v>162500</v>
      </c>
      <c r="B13141" s="1">
        <v>45288</v>
      </c>
      <c r="C13141" s="2">
        <v>0.45996527777777779</v>
      </c>
      <c r="D13141" s="3" t="s">
        <v>54707</v>
      </c>
      <c r="E13141" s="3" t="s">
        <v>12040</v>
      </c>
      <c r="F13141" s="3" t="s">
        <v>54708</v>
      </c>
      <c r="G13141" s="3" t="s">
        <v>54709</v>
      </c>
      <c r="H13141" s="3" t="s">
        <v>54710</v>
      </c>
    </row>
    <row r="13142" spans="1:8" x14ac:dyDescent="0.35">
      <c r="A13142" s="4">
        <v>14545</v>
      </c>
      <c r="B13142" s="1">
        <v>45288</v>
      </c>
      <c r="C13142" s="2">
        <v>0.46409722222222222</v>
      </c>
      <c r="D13142" s="3" t="s">
        <v>54711</v>
      </c>
      <c r="E13142" s="3" t="s">
        <v>11281</v>
      </c>
      <c r="F13142" s="3" t="s">
        <v>14048</v>
      </c>
      <c r="G13142" s="3" t="s">
        <v>11732</v>
      </c>
      <c r="H13142" s="3" t="s">
        <v>54712</v>
      </c>
    </row>
    <row r="13143" spans="1:8" ht="29" x14ac:dyDescent="0.35">
      <c r="A13143" s="4">
        <v>130287</v>
      </c>
      <c r="B13143" s="1">
        <v>45288</v>
      </c>
      <c r="C13143" s="2">
        <v>0.46428240740740739</v>
      </c>
      <c r="D13143" s="3" t="s">
        <v>54713</v>
      </c>
      <c r="E13143" s="3" t="s">
        <v>54715</v>
      </c>
      <c r="F13143" s="3" t="s">
        <v>54714</v>
      </c>
      <c r="G13143" s="3" t="s">
        <v>11179</v>
      </c>
      <c r="H13143" s="3" t="s">
        <v>10341</v>
      </c>
    </row>
    <row r="13144" spans="1:8" ht="29" x14ac:dyDescent="0.35">
      <c r="A13144" s="4">
        <v>40192</v>
      </c>
      <c r="B13144" s="1">
        <v>45288</v>
      </c>
      <c r="C13144" s="2">
        <v>0.46506944444444448</v>
      </c>
      <c r="D13144" s="3" t="s">
        <v>10412</v>
      </c>
      <c r="E13144" s="3" t="s">
        <v>18909</v>
      </c>
      <c r="F13144" s="3" t="s">
        <v>54716</v>
      </c>
      <c r="G13144" s="3" t="s">
        <v>10623</v>
      </c>
      <c r="H13144" s="3" t="s">
        <v>54717</v>
      </c>
    </row>
    <row r="13145" spans="1:8" ht="43.5" x14ac:dyDescent="0.35">
      <c r="A13145" s="4">
        <v>133144</v>
      </c>
      <c r="B13145" s="1">
        <v>45288</v>
      </c>
      <c r="C13145" s="2">
        <v>0.46770833333333334</v>
      </c>
      <c r="D13145" s="3" t="s">
        <v>54718</v>
      </c>
      <c r="E13145" s="3" t="s">
        <v>12058</v>
      </c>
      <c r="F13145" s="3" t="s">
        <v>54719</v>
      </c>
      <c r="G13145" s="3" t="s">
        <v>11732</v>
      </c>
      <c r="H13145" s="3" t="s">
        <v>54720</v>
      </c>
    </row>
    <row r="13146" spans="1:8" ht="29" x14ac:dyDescent="0.35">
      <c r="A13146" s="4">
        <v>40393</v>
      </c>
      <c r="B13146" s="1">
        <v>45288</v>
      </c>
      <c r="C13146" s="2">
        <v>0.46859953703703705</v>
      </c>
      <c r="D13146" s="3" t="s">
        <v>10412</v>
      </c>
      <c r="E13146" s="3" t="s">
        <v>20068</v>
      </c>
      <c r="F13146" s="3" t="s">
        <v>54721</v>
      </c>
      <c r="G13146" s="3" t="s">
        <v>10623</v>
      </c>
      <c r="H13146" s="3" t="s">
        <v>12474</v>
      </c>
    </row>
    <row r="13147" spans="1:8" ht="29" x14ac:dyDescent="0.35">
      <c r="A13147" s="4">
        <v>104393</v>
      </c>
      <c r="B13147" s="1">
        <v>45288</v>
      </c>
      <c r="C13147" s="2">
        <v>0.46967592592592594</v>
      </c>
      <c r="D13147" s="3" t="s">
        <v>54722</v>
      </c>
      <c r="E13147" s="3" t="s">
        <v>54723</v>
      </c>
      <c r="F13147" s="3" t="s">
        <v>12830</v>
      </c>
      <c r="G13147" s="3" t="s">
        <v>54723</v>
      </c>
      <c r="H13147" s="3" t="s">
        <v>54724</v>
      </c>
    </row>
    <row r="13148" spans="1:8" ht="72.5" x14ac:dyDescent="0.35">
      <c r="A13148" s="4">
        <v>36601</v>
      </c>
      <c r="B13148" s="1">
        <v>45288</v>
      </c>
      <c r="C13148" s="2">
        <v>0.47050925925925924</v>
      </c>
      <c r="D13148" s="3" t="s">
        <v>10391</v>
      </c>
      <c r="E13148" s="3" t="s">
        <v>54728</v>
      </c>
      <c r="F13148" s="3" t="s">
        <v>54725</v>
      </c>
      <c r="G13148" s="3" t="s">
        <v>54726</v>
      </c>
      <c r="H13148" s="3" t="s">
        <v>54727</v>
      </c>
    </row>
    <row r="13149" spans="1:8" x14ac:dyDescent="0.35">
      <c r="A13149" s="4">
        <v>208950</v>
      </c>
      <c r="B13149" s="1">
        <v>45288</v>
      </c>
      <c r="C13149" s="2">
        <v>0.47165509259259258</v>
      </c>
      <c r="D13149" s="3" t="s">
        <v>54729</v>
      </c>
      <c r="E13149" s="3" t="s">
        <v>54731</v>
      </c>
      <c r="F13149" s="3" t="s">
        <v>54730</v>
      </c>
      <c r="G13149" s="3" t="s">
        <v>12523</v>
      </c>
      <c r="H13149" s="3" t="s">
        <v>10374</v>
      </c>
    </row>
    <row r="13150" spans="1:8" ht="87" x14ac:dyDescent="0.35">
      <c r="A13150" s="4">
        <v>42503</v>
      </c>
      <c r="B13150" s="1">
        <v>45288</v>
      </c>
      <c r="C13150" s="2">
        <v>0.47263888888888889</v>
      </c>
      <c r="D13150" s="3" t="s">
        <v>54732</v>
      </c>
      <c r="E13150" s="3" t="s">
        <v>54736</v>
      </c>
      <c r="F13150" s="3" t="s">
        <v>54733</v>
      </c>
      <c r="G13150" s="3" t="s">
        <v>54734</v>
      </c>
      <c r="H13150" s="3" t="s">
        <v>54735</v>
      </c>
    </row>
    <row r="13151" spans="1:8" x14ac:dyDescent="0.35">
      <c r="A13151" s="4">
        <v>103661</v>
      </c>
      <c r="B13151" s="1">
        <v>45288</v>
      </c>
      <c r="C13151" s="2">
        <v>0.47355324074074073</v>
      </c>
      <c r="D13151" s="3" t="s">
        <v>12833</v>
      </c>
      <c r="E13151" s="3" t="s">
        <v>13138</v>
      </c>
      <c r="F13151" s="3" t="s">
        <v>12830</v>
      </c>
      <c r="G13151" s="3" t="s">
        <v>13138</v>
      </c>
      <c r="H13151" s="3" t="s">
        <v>12248</v>
      </c>
    </row>
    <row r="13152" spans="1:8" ht="43.5" x14ac:dyDescent="0.35">
      <c r="A13152" s="4">
        <v>101007</v>
      </c>
      <c r="B13152" s="1">
        <v>45288</v>
      </c>
      <c r="C13152" s="2">
        <v>0.47545138888888888</v>
      </c>
      <c r="D13152" s="3" t="s">
        <v>54737</v>
      </c>
      <c r="E13152" s="3" t="s">
        <v>13384</v>
      </c>
      <c r="F13152" s="3" t="s">
        <v>54738</v>
      </c>
      <c r="G13152" s="3" t="s">
        <v>10970</v>
      </c>
      <c r="H13152" s="3" t="s">
        <v>54739</v>
      </c>
    </row>
    <row r="13153" spans="1:8" ht="29" x14ac:dyDescent="0.35">
      <c r="A13153" s="4">
        <v>156811</v>
      </c>
      <c r="B13153" s="1">
        <v>45288</v>
      </c>
      <c r="C13153" s="2">
        <v>0.48071759259259261</v>
      </c>
      <c r="D13153" s="3" t="s">
        <v>54740</v>
      </c>
      <c r="E13153" s="3" t="s">
        <v>12560</v>
      </c>
      <c r="F13153" s="3" t="s">
        <v>12484</v>
      </c>
      <c r="G13153" s="3" t="s">
        <v>12560</v>
      </c>
      <c r="H13153" s="3" t="s">
        <v>13626</v>
      </c>
    </row>
    <row r="13154" spans="1:8" ht="43.5" x14ac:dyDescent="0.35">
      <c r="A13154" s="4">
        <v>37406</v>
      </c>
      <c r="B13154" s="1">
        <v>45288</v>
      </c>
      <c r="C13154" s="2">
        <v>0.48143518518518519</v>
      </c>
      <c r="D13154" s="3" t="s">
        <v>54741</v>
      </c>
      <c r="E13154" s="3" t="s">
        <v>54745</v>
      </c>
      <c r="F13154" s="3" t="s">
        <v>54742</v>
      </c>
      <c r="G13154" s="3" t="s">
        <v>54743</v>
      </c>
      <c r="H13154" s="3" t="s">
        <v>54744</v>
      </c>
    </row>
    <row r="13155" spans="1:8" ht="101.5" x14ac:dyDescent="0.35">
      <c r="A13155" s="4">
        <v>45827</v>
      </c>
      <c r="B13155" s="1">
        <v>45288</v>
      </c>
      <c r="C13155" s="2">
        <v>0.48168981481481482</v>
      </c>
      <c r="D13155" s="3" t="s">
        <v>54746</v>
      </c>
      <c r="E13155" s="3" t="s">
        <v>54749</v>
      </c>
      <c r="F13155" s="3" t="s">
        <v>54747</v>
      </c>
      <c r="G13155" s="3" t="s">
        <v>11524</v>
      </c>
      <c r="H13155" s="3" t="s">
        <v>54748</v>
      </c>
    </row>
    <row r="13156" spans="1:8" ht="29" x14ac:dyDescent="0.35">
      <c r="A13156" s="4">
        <v>129902</v>
      </c>
      <c r="B13156" s="1">
        <v>45288</v>
      </c>
      <c r="C13156" s="2">
        <v>0.48174768518518518</v>
      </c>
      <c r="D13156" s="3" t="s">
        <v>54750</v>
      </c>
      <c r="E13156" s="3" t="s">
        <v>54752</v>
      </c>
      <c r="F13156" s="3" t="s">
        <v>54751</v>
      </c>
      <c r="G13156" s="3" t="s">
        <v>11875</v>
      </c>
      <c r="H13156" s="3" t="s">
        <v>12472</v>
      </c>
    </row>
    <row r="13157" spans="1:8" ht="58" x14ac:dyDescent="0.35">
      <c r="A13157" s="4">
        <v>45081</v>
      </c>
      <c r="B13157" s="1">
        <v>45288</v>
      </c>
      <c r="C13157" s="2">
        <v>0.48416666666666663</v>
      </c>
      <c r="D13157" s="3" t="s">
        <v>54753</v>
      </c>
      <c r="E13157" s="3" t="s">
        <v>54757</v>
      </c>
      <c r="F13157" s="3" t="s">
        <v>54754</v>
      </c>
      <c r="G13157" s="3" t="s">
        <v>54755</v>
      </c>
      <c r="H13157" s="3" t="s">
        <v>54756</v>
      </c>
    </row>
    <row r="13158" spans="1:8" ht="58" x14ac:dyDescent="0.35">
      <c r="A13158" s="4">
        <v>211093</v>
      </c>
      <c r="B13158" s="1">
        <v>45288</v>
      </c>
      <c r="C13158" s="2">
        <v>0.48760416666666667</v>
      </c>
      <c r="D13158" s="3" t="s">
        <v>54758</v>
      </c>
      <c r="E13158" s="3" t="s">
        <v>1533</v>
      </c>
      <c r="F13158" s="3" t="s">
        <v>54759</v>
      </c>
      <c r="G13158" s="3" t="s">
        <v>54760</v>
      </c>
      <c r="H13158" s="3" t="s">
        <v>54761</v>
      </c>
    </row>
    <row r="13159" spans="1:8" ht="43.5" x14ac:dyDescent="0.35">
      <c r="A13159" s="4">
        <v>111660</v>
      </c>
      <c r="B13159" s="1">
        <v>45288</v>
      </c>
      <c r="C13159" s="2">
        <v>0.49015046296296294</v>
      </c>
      <c r="D13159" s="3" t="s">
        <v>233</v>
      </c>
      <c r="E13159" s="3" t="s">
        <v>14489</v>
      </c>
      <c r="F13159" s="3" t="s">
        <v>54762</v>
      </c>
      <c r="G13159" s="3" t="s">
        <v>1477</v>
      </c>
      <c r="H13159" s="3" t="s">
        <v>12312</v>
      </c>
    </row>
    <row r="13160" spans="1:8" ht="43.5" x14ac:dyDescent="0.35">
      <c r="A13160" s="4">
        <v>115006</v>
      </c>
      <c r="B13160" s="1">
        <v>45288</v>
      </c>
      <c r="C13160" s="2">
        <v>0.49123842592592593</v>
      </c>
      <c r="D13160" s="3" t="s">
        <v>54763</v>
      </c>
      <c r="E13160" s="3" t="s">
        <v>54766</v>
      </c>
      <c r="F13160" s="3" t="s">
        <v>54764</v>
      </c>
      <c r="G13160" s="3" t="s">
        <v>10396</v>
      </c>
      <c r="H13160" s="3" t="s">
        <v>54765</v>
      </c>
    </row>
    <row r="13161" spans="1:8" ht="29" x14ac:dyDescent="0.35">
      <c r="A13161" s="4">
        <v>49556</v>
      </c>
      <c r="B13161" s="1">
        <v>45288</v>
      </c>
      <c r="C13161" s="2">
        <v>0.49343749999999997</v>
      </c>
      <c r="D13161" s="3" t="s">
        <v>12460</v>
      </c>
      <c r="E13161" s="3" t="s">
        <v>19988</v>
      </c>
      <c r="F13161" s="3" t="s">
        <v>54767</v>
      </c>
      <c r="G13161" s="3" t="s">
        <v>200</v>
      </c>
      <c r="H13161" s="3" t="s">
        <v>54768</v>
      </c>
    </row>
    <row r="13162" spans="1:8" ht="43.5" x14ac:dyDescent="0.35">
      <c r="A13162" s="4">
        <v>51319</v>
      </c>
      <c r="B13162" s="1">
        <v>45288</v>
      </c>
      <c r="C13162" s="2">
        <v>0.49442129629629633</v>
      </c>
      <c r="D13162" s="3" t="s">
        <v>12287</v>
      </c>
      <c r="E13162" s="3" t="s">
        <v>19927</v>
      </c>
      <c r="F13162" s="3" t="s">
        <v>54769</v>
      </c>
      <c r="G13162" s="3" t="s">
        <v>14247</v>
      </c>
      <c r="H13162" s="3" t="s">
        <v>54770</v>
      </c>
    </row>
    <row r="13163" spans="1:8" x14ac:dyDescent="0.35">
      <c r="A13163" s="4">
        <v>190565</v>
      </c>
      <c r="B13163" s="1">
        <v>45288</v>
      </c>
      <c r="C13163" s="2">
        <v>0.49561342592592594</v>
      </c>
      <c r="D13163" s="3" t="s">
        <v>233</v>
      </c>
      <c r="E13163" s="3" t="s">
        <v>54773</v>
      </c>
      <c r="F13163" s="3" t="s">
        <v>54771</v>
      </c>
      <c r="G13163" s="3" t="s">
        <v>54772</v>
      </c>
      <c r="H13163" s="3" t="s">
        <v>12464</v>
      </c>
    </row>
    <row r="13164" spans="1:8" ht="29" x14ac:dyDescent="0.35">
      <c r="A13164" s="4">
        <v>203514</v>
      </c>
      <c r="B13164" s="1">
        <v>45288</v>
      </c>
      <c r="C13164" s="2">
        <v>0.4968981481481482</v>
      </c>
      <c r="D13164" s="3" t="s">
        <v>10412</v>
      </c>
      <c r="E13164" s="3" t="s">
        <v>54777</v>
      </c>
      <c r="F13164" s="3" t="s">
        <v>54774</v>
      </c>
      <c r="G13164" s="3" t="s">
        <v>54775</v>
      </c>
      <c r="H13164" s="3" t="s">
        <v>54776</v>
      </c>
    </row>
    <row r="13165" spans="1:8" ht="43.5" x14ac:dyDescent="0.35">
      <c r="A13165" s="4">
        <v>55271</v>
      </c>
      <c r="B13165" s="1">
        <v>45288</v>
      </c>
      <c r="C13165" s="2">
        <v>0.50138888888888888</v>
      </c>
      <c r="D13165" s="3" t="s">
        <v>54778</v>
      </c>
      <c r="E13165" s="3" t="s">
        <v>33312</v>
      </c>
      <c r="F13165" s="3" t="s">
        <v>54779</v>
      </c>
      <c r="G13165" s="3" t="s">
        <v>54780</v>
      </c>
      <c r="H13165" s="3" t="s">
        <v>397</v>
      </c>
    </row>
    <row r="13166" spans="1:8" ht="43.5" x14ac:dyDescent="0.35">
      <c r="A13166" s="4">
        <v>34459</v>
      </c>
      <c r="B13166" s="1">
        <v>45288</v>
      </c>
      <c r="C13166" s="2">
        <v>0.50238425925925922</v>
      </c>
      <c r="D13166" s="3" t="s">
        <v>54781</v>
      </c>
      <c r="E13166" s="3" t="s">
        <v>17856</v>
      </c>
      <c r="F13166" s="3" t="s">
        <v>54782</v>
      </c>
      <c r="G13166" s="3" t="s">
        <v>54783</v>
      </c>
      <c r="H13166" s="3" t="s">
        <v>54784</v>
      </c>
    </row>
    <row r="13167" spans="1:8" ht="29" x14ac:dyDescent="0.35">
      <c r="A13167" s="4">
        <v>56468</v>
      </c>
      <c r="B13167" s="1">
        <v>45288</v>
      </c>
      <c r="C13167" s="2">
        <v>0.50288194444444445</v>
      </c>
      <c r="D13167" s="3" t="s">
        <v>12186</v>
      </c>
      <c r="E13167" s="3" t="s">
        <v>54788</v>
      </c>
      <c r="F13167" s="3" t="s">
        <v>54785</v>
      </c>
      <c r="G13167" s="3" t="s">
        <v>54786</v>
      </c>
      <c r="H13167" s="3" t="s">
        <v>54787</v>
      </c>
    </row>
    <row r="13168" spans="1:8" ht="72.5" x14ac:dyDescent="0.35">
      <c r="A13168" s="4">
        <v>39854</v>
      </c>
      <c r="B13168" s="1">
        <v>45288</v>
      </c>
      <c r="C13168" s="2">
        <v>0.50685185185185189</v>
      </c>
      <c r="D13168" s="3" t="s">
        <v>1436</v>
      </c>
      <c r="E13168" s="3" t="s">
        <v>54792</v>
      </c>
      <c r="F13168" s="3" t="s">
        <v>54789</v>
      </c>
      <c r="G13168" s="3" t="s">
        <v>54790</v>
      </c>
      <c r="H13168" s="3" t="s">
        <v>54791</v>
      </c>
    </row>
    <row r="13169" spans="1:8" ht="29" x14ac:dyDescent="0.35">
      <c r="A13169" s="4">
        <v>67150</v>
      </c>
      <c r="B13169" s="1">
        <v>45288</v>
      </c>
      <c r="C13169" s="2">
        <v>0.5080324074074074</v>
      </c>
      <c r="D13169" s="3" t="s">
        <v>11851</v>
      </c>
      <c r="E13169" s="3" t="s">
        <v>54795</v>
      </c>
      <c r="F13169" s="3" t="s">
        <v>54793</v>
      </c>
      <c r="G13169" s="3" t="s">
        <v>11378</v>
      </c>
      <c r="H13169" s="3" t="s">
        <v>54794</v>
      </c>
    </row>
    <row r="13170" spans="1:8" ht="58" x14ac:dyDescent="0.35">
      <c r="A13170" s="4">
        <v>105332</v>
      </c>
      <c r="B13170" s="1">
        <v>45288</v>
      </c>
      <c r="C13170" s="2">
        <v>0.50905092592592593</v>
      </c>
      <c r="D13170" s="3" t="s">
        <v>54796</v>
      </c>
      <c r="E13170" s="3" t="s">
        <v>1315</v>
      </c>
      <c r="F13170" s="3" t="s">
        <v>54797</v>
      </c>
      <c r="G13170" s="3" t="s">
        <v>10605</v>
      </c>
      <c r="H13170" s="3" t="s">
        <v>54798</v>
      </c>
    </row>
    <row r="13171" spans="1:8" x14ac:dyDescent="0.35">
      <c r="A13171" s="4">
        <v>135410</v>
      </c>
      <c r="B13171" s="1">
        <v>45288</v>
      </c>
      <c r="C13171" s="2">
        <v>0.51072916666666668</v>
      </c>
      <c r="D13171" s="3" t="s">
        <v>11133</v>
      </c>
      <c r="E13171" s="3" t="s">
        <v>12776</v>
      </c>
      <c r="F13171" s="3" t="s">
        <v>12751</v>
      </c>
      <c r="G13171" s="3" t="s">
        <v>11799</v>
      </c>
      <c r="H13171" s="3" t="s">
        <v>13626</v>
      </c>
    </row>
    <row r="13172" spans="1:8" ht="29" x14ac:dyDescent="0.35">
      <c r="A13172" s="4">
        <v>178274</v>
      </c>
      <c r="B13172" s="1">
        <v>45288</v>
      </c>
      <c r="C13172" s="2">
        <v>0.51101851851851854</v>
      </c>
      <c r="D13172" s="3" t="s">
        <v>10412</v>
      </c>
      <c r="E13172" s="3" t="s">
        <v>54801</v>
      </c>
      <c r="F13172" s="3" t="s">
        <v>54799</v>
      </c>
      <c r="G13172" s="3" t="s">
        <v>32234</v>
      </c>
      <c r="H13172" s="3" t="s">
        <v>54800</v>
      </c>
    </row>
    <row r="13173" spans="1:8" ht="29" x14ac:dyDescent="0.35">
      <c r="A13173" s="4">
        <v>133864</v>
      </c>
      <c r="B13173" s="1">
        <v>45288</v>
      </c>
      <c r="C13173" s="2">
        <v>0.51306712962962964</v>
      </c>
      <c r="D13173" s="3" t="s">
        <v>1436</v>
      </c>
      <c r="E13173" s="3" t="s">
        <v>18018</v>
      </c>
      <c r="F13173" s="3" t="s">
        <v>54802</v>
      </c>
      <c r="G13173" s="3" t="s">
        <v>12199</v>
      </c>
      <c r="H13173" s="3" t="s">
        <v>54803</v>
      </c>
    </row>
    <row r="13174" spans="1:8" ht="29" x14ac:dyDescent="0.35">
      <c r="A13174" s="4">
        <v>37646</v>
      </c>
      <c r="B13174" s="1">
        <v>45288</v>
      </c>
      <c r="C13174" s="2">
        <v>0.51344907407407414</v>
      </c>
      <c r="D13174" s="3" t="s">
        <v>12397</v>
      </c>
      <c r="E13174" s="3" t="s">
        <v>19694</v>
      </c>
      <c r="F13174" s="3" t="s">
        <v>54804</v>
      </c>
      <c r="G13174" s="3" t="s">
        <v>54805</v>
      </c>
      <c r="H13174" s="3" t="s">
        <v>1110</v>
      </c>
    </row>
    <row r="13175" spans="1:8" ht="29" x14ac:dyDescent="0.35">
      <c r="A13175" s="4">
        <v>210760</v>
      </c>
      <c r="B13175" s="1">
        <v>45288</v>
      </c>
      <c r="C13175" s="2">
        <v>0.51388888888888895</v>
      </c>
      <c r="D13175" s="3" t="s">
        <v>233</v>
      </c>
      <c r="E13175" s="3" t="s">
        <v>54808</v>
      </c>
      <c r="F13175" s="3" t="s">
        <v>54806</v>
      </c>
      <c r="G13175" s="3" t="s">
        <v>54807</v>
      </c>
      <c r="H13175" s="3" t="s">
        <v>12490</v>
      </c>
    </row>
    <row r="13176" spans="1:8" x14ac:dyDescent="0.35">
      <c r="A13176" s="4">
        <v>205432</v>
      </c>
      <c r="B13176" s="1">
        <v>45288</v>
      </c>
      <c r="C13176" s="2">
        <v>0.51462962962962966</v>
      </c>
      <c r="D13176" s="3" t="s">
        <v>54809</v>
      </c>
      <c r="E13176" s="3" t="s">
        <v>54810</v>
      </c>
      <c r="F13176" s="3" t="s">
        <v>2012</v>
      </c>
      <c r="G13176" s="3" t="s">
        <v>54810</v>
      </c>
      <c r="H13176" s="3" t="s">
        <v>54811</v>
      </c>
    </row>
    <row r="13177" spans="1:8" x14ac:dyDescent="0.35">
      <c r="A13177" s="4">
        <v>51527</v>
      </c>
      <c r="B13177" s="1">
        <v>45288</v>
      </c>
      <c r="C13177" s="2">
        <v>0.51873842592592589</v>
      </c>
      <c r="D13177" s="3" t="s">
        <v>54812</v>
      </c>
      <c r="E13177" s="3" t="s">
        <v>54813</v>
      </c>
      <c r="F13177" s="3" t="s">
        <v>2012</v>
      </c>
      <c r="G13177" s="3" t="s">
        <v>54813</v>
      </c>
      <c r="H13177" s="3" t="s">
        <v>45002</v>
      </c>
    </row>
    <row r="13178" spans="1:8" ht="58" x14ac:dyDescent="0.35">
      <c r="A13178" s="4">
        <v>47663</v>
      </c>
      <c r="B13178" s="1">
        <v>45288</v>
      </c>
      <c r="C13178" s="2">
        <v>0.52106481481481481</v>
      </c>
      <c r="D13178" s="3" t="s">
        <v>1436</v>
      </c>
      <c r="E13178" s="3" t="s">
        <v>54817</v>
      </c>
      <c r="F13178" s="3" t="s">
        <v>54814</v>
      </c>
      <c r="G13178" s="3" t="s">
        <v>54815</v>
      </c>
      <c r="H13178" s="3" t="s">
        <v>54816</v>
      </c>
    </row>
    <row r="13179" spans="1:8" x14ac:dyDescent="0.35">
      <c r="A13179" s="4">
        <v>29271</v>
      </c>
      <c r="B13179" s="1">
        <v>45288</v>
      </c>
      <c r="C13179" s="2">
        <v>0.52216435185185184</v>
      </c>
      <c r="D13179" s="3" t="s">
        <v>54818</v>
      </c>
      <c r="E13179" s="3" t="s">
        <v>304</v>
      </c>
      <c r="F13179" s="3" t="s">
        <v>304</v>
      </c>
      <c r="G13179" s="3" t="s">
        <v>304</v>
      </c>
      <c r="H13179" s="3" t="s">
        <v>54819</v>
      </c>
    </row>
    <row r="13180" spans="1:8" ht="87" x14ac:dyDescent="0.35">
      <c r="A13180" s="4">
        <v>103154</v>
      </c>
      <c r="B13180" s="1">
        <v>45288</v>
      </c>
      <c r="C13180" s="2">
        <v>0.52317129629629633</v>
      </c>
      <c r="D13180" s="3" t="s">
        <v>233</v>
      </c>
      <c r="E13180" s="3" t="s">
        <v>48884</v>
      </c>
      <c r="F13180" s="3" t="s">
        <v>54820</v>
      </c>
      <c r="G13180" s="3" t="s">
        <v>1268</v>
      </c>
      <c r="H13180" s="3" t="s">
        <v>10273</v>
      </c>
    </row>
    <row r="13181" spans="1:8" ht="72.5" x14ac:dyDescent="0.35">
      <c r="A13181" s="4">
        <v>197584</v>
      </c>
      <c r="B13181" s="1">
        <v>45288</v>
      </c>
      <c r="C13181" s="2">
        <v>0.55773148148148144</v>
      </c>
      <c r="D13181" s="3" t="s">
        <v>54821</v>
      </c>
      <c r="E13181" s="3" t="s">
        <v>54823</v>
      </c>
      <c r="F13181" s="3" t="s">
        <v>11220</v>
      </c>
      <c r="G13181" s="3" t="s">
        <v>11786</v>
      </c>
      <c r="H13181" s="3" t="s">
        <v>54822</v>
      </c>
    </row>
    <row r="13182" spans="1:8" ht="29" x14ac:dyDescent="0.35">
      <c r="A13182" s="4">
        <v>45917</v>
      </c>
      <c r="B13182" s="1">
        <v>45288</v>
      </c>
      <c r="C13182" s="2">
        <v>0.56165509259259261</v>
      </c>
      <c r="D13182" s="3" t="s">
        <v>54824</v>
      </c>
      <c r="E13182" s="3" t="s">
        <v>14343</v>
      </c>
      <c r="F13182" s="3" t="s">
        <v>54825</v>
      </c>
      <c r="G13182" s="3" t="s">
        <v>11808</v>
      </c>
      <c r="H13182" s="3" t="s">
        <v>12777</v>
      </c>
    </row>
    <row r="13183" spans="1:8" ht="58" x14ac:dyDescent="0.35">
      <c r="A13183" s="4">
        <v>97517</v>
      </c>
      <c r="B13183" s="1">
        <v>45288</v>
      </c>
      <c r="C13183" s="2">
        <v>0.57017361111111109</v>
      </c>
      <c r="D13183" s="3" t="s">
        <v>54826</v>
      </c>
      <c r="E13183" s="3" t="s">
        <v>15485</v>
      </c>
      <c r="F13183" s="3" t="s">
        <v>54827</v>
      </c>
      <c r="G13183" s="3" t="s">
        <v>54828</v>
      </c>
      <c r="H13183" s="3" t="s">
        <v>54829</v>
      </c>
    </row>
    <row r="13184" spans="1:8" ht="43.5" x14ac:dyDescent="0.35">
      <c r="A13184" s="4">
        <v>50361</v>
      </c>
      <c r="B13184" s="1">
        <v>45288</v>
      </c>
      <c r="C13184" s="2">
        <v>0.57391203703703708</v>
      </c>
      <c r="D13184" s="3" t="s">
        <v>54830</v>
      </c>
      <c r="E13184" s="3" t="s">
        <v>54834</v>
      </c>
      <c r="F13184" s="3" t="s">
        <v>54831</v>
      </c>
      <c r="G13184" s="3" t="s">
        <v>54832</v>
      </c>
      <c r="H13184" s="3" t="s">
        <v>54833</v>
      </c>
    </row>
    <row r="13185" spans="1:8" ht="101.5" x14ac:dyDescent="0.35">
      <c r="A13185" s="4">
        <v>43330</v>
      </c>
      <c r="B13185" s="1">
        <v>45288</v>
      </c>
      <c r="C13185" s="2">
        <v>0.5741087962962963</v>
      </c>
      <c r="D13185" s="3" t="s">
        <v>10915</v>
      </c>
      <c r="E13185" s="3" t="s">
        <v>54838</v>
      </c>
      <c r="F13185" s="3" t="s">
        <v>54835</v>
      </c>
      <c r="G13185" s="3" t="s">
        <v>54836</v>
      </c>
      <c r="H13185" s="3" t="s">
        <v>54837</v>
      </c>
    </row>
    <row r="13186" spans="1:8" ht="29" x14ac:dyDescent="0.35">
      <c r="A13186" s="4">
        <v>37150</v>
      </c>
      <c r="B13186" s="1">
        <v>45288</v>
      </c>
      <c r="C13186" s="2">
        <v>0.57559027777777783</v>
      </c>
      <c r="D13186" s="3" t="s">
        <v>167</v>
      </c>
      <c r="E13186" s="3" t="s">
        <v>54840</v>
      </c>
      <c r="F13186" s="3" t="s">
        <v>54839</v>
      </c>
      <c r="G13186" s="3" t="s">
        <v>11149</v>
      </c>
      <c r="H13186" s="3" t="s">
        <v>11766</v>
      </c>
    </row>
    <row r="13187" spans="1:8" ht="29" x14ac:dyDescent="0.35">
      <c r="A13187" s="4">
        <v>63632</v>
      </c>
      <c r="B13187" s="1">
        <v>45288</v>
      </c>
      <c r="C13187" s="2">
        <v>0.58061342592592591</v>
      </c>
      <c r="D13187" s="3" t="s">
        <v>1933</v>
      </c>
      <c r="E13187" s="3" t="s">
        <v>611</v>
      </c>
      <c r="F13187" s="3" t="s">
        <v>54841</v>
      </c>
      <c r="G13187" s="3" t="s">
        <v>41685</v>
      </c>
      <c r="H13187" s="3" t="s">
        <v>54842</v>
      </c>
    </row>
    <row r="13188" spans="1:8" ht="43.5" x14ac:dyDescent="0.35">
      <c r="A13188" s="4">
        <v>86233</v>
      </c>
      <c r="B13188" s="1">
        <v>45288</v>
      </c>
      <c r="C13188" s="2">
        <v>0.58143518518518522</v>
      </c>
      <c r="D13188" s="3" t="s">
        <v>167</v>
      </c>
      <c r="E13188" s="3" t="s">
        <v>14457</v>
      </c>
      <c r="F13188" s="3" t="s">
        <v>54843</v>
      </c>
      <c r="G13188" s="3" t="s">
        <v>54844</v>
      </c>
      <c r="H13188" s="3" t="s">
        <v>54845</v>
      </c>
    </row>
    <row r="13189" spans="1:8" ht="29" x14ac:dyDescent="0.35">
      <c r="A13189" s="4">
        <v>104156</v>
      </c>
      <c r="B13189" s="1">
        <v>45288</v>
      </c>
      <c r="C13189" s="2">
        <v>0.58187500000000003</v>
      </c>
      <c r="D13189" s="3" t="s">
        <v>54846</v>
      </c>
      <c r="E13189" s="3" t="s">
        <v>54850</v>
      </c>
      <c r="F13189" s="3" t="s">
        <v>54847</v>
      </c>
      <c r="G13189" s="3" t="s">
        <v>54848</v>
      </c>
      <c r="H13189" s="3" t="s">
        <v>54849</v>
      </c>
    </row>
    <row r="13190" spans="1:8" ht="72.5" x14ac:dyDescent="0.35">
      <c r="A13190" s="4">
        <v>207263</v>
      </c>
      <c r="B13190" s="1">
        <v>45288</v>
      </c>
      <c r="C13190" s="2">
        <v>0.58281250000000007</v>
      </c>
      <c r="D13190" s="3" t="s">
        <v>54851</v>
      </c>
      <c r="E13190" s="3" t="s">
        <v>54855</v>
      </c>
      <c r="F13190" s="3" t="s">
        <v>54852</v>
      </c>
      <c r="G13190" s="3" t="s">
        <v>54853</v>
      </c>
      <c r="H13190" s="3" t="s">
        <v>54854</v>
      </c>
    </row>
    <row r="13191" spans="1:8" ht="43.5" x14ac:dyDescent="0.35">
      <c r="A13191" s="4">
        <v>52225</v>
      </c>
      <c r="B13191" s="1">
        <v>45288</v>
      </c>
      <c r="C13191" s="2">
        <v>0.58314814814814808</v>
      </c>
      <c r="D13191" s="3" t="s">
        <v>1933</v>
      </c>
      <c r="E13191" s="3" t="s">
        <v>54859</v>
      </c>
      <c r="F13191" s="3" t="s">
        <v>54856</v>
      </c>
      <c r="G13191" s="3" t="s">
        <v>54857</v>
      </c>
      <c r="H13191" s="3" t="s">
        <v>54858</v>
      </c>
    </row>
    <row r="13192" spans="1:8" x14ac:dyDescent="0.35">
      <c r="A13192" s="4">
        <v>106726</v>
      </c>
      <c r="B13192" s="1">
        <v>45288</v>
      </c>
      <c r="C13192" s="2">
        <v>0.58526620370370364</v>
      </c>
      <c r="D13192" s="3" t="s">
        <v>1460</v>
      </c>
      <c r="E13192" s="3" t="s">
        <v>11428</v>
      </c>
      <c r="F13192" s="3" t="s">
        <v>1359</v>
      </c>
      <c r="G13192" s="3" t="s">
        <v>11428</v>
      </c>
      <c r="H13192" s="3" t="s">
        <v>54860</v>
      </c>
    </row>
    <row r="13193" spans="1:8" ht="72.5" x14ac:dyDescent="0.35">
      <c r="A13193" s="4">
        <v>169766</v>
      </c>
      <c r="B13193" s="1">
        <v>45288</v>
      </c>
      <c r="C13193" s="2">
        <v>0.5855555555555555</v>
      </c>
      <c r="D13193" s="3" t="s">
        <v>54861</v>
      </c>
      <c r="E13193" s="3" t="s">
        <v>17956</v>
      </c>
      <c r="F13193" s="3" t="s">
        <v>54862</v>
      </c>
      <c r="G13193" s="3" t="s">
        <v>12347</v>
      </c>
      <c r="H13193" s="3" t="s">
        <v>54863</v>
      </c>
    </row>
    <row r="13194" spans="1:8" ht="29" x14ac:dyDescent="0.35">
      <c r="A13194" s="4">
        <v>52165</v>
      </c>
      <c r="B13194" s="1">
        <v>45288</v>
      </c>
      <c r="C13194" s="2">
        <v>0.5855555555555555</v>
      </c>
      <c r="D13194" s="3" t="s">
        <v>1933</v>
      </c>
      <c r="E13194" s="3" t="s">
        <v>12984</v>
      </c>
      <c r="F13194" s="3" t="s">
        <v>54864</v>
      </c>
      <c r="G13194" s="3" t="s">
        <v>14383</v>
      </c>
      <c r="H13194" s="3" t="s">
        <v>54865</v>
      </c>
    </row>
    <row r="13195" spans="1:8" ht="29" x14ac:dyDescent="0.35">
      <c r="A13195" s="4">
        <v>38871</v>
      </c>
      <c r="B13195" s="1">
        <v>45288</v>
      </c>
      <c r="C13195" s="2">
        <v>0.58570601851851845</v>
      </c>
      <c r="D13195" s="3" t="s">
        <v>10438</v>
      </c>
      <c r="E13195" s="3" t="s">
        <v>54869</v>
      </c>
      <c r="F13195" s="3" t="s">
        <v>54866</v>
      </c>
      <c r="G13195" s="3" t="s">
        <v>54867</v>
      </c>
      <c r="H13195" s="3" t="s">
        <v>54868</v>
      </c>
    </row>
    <row r="13196" spans="1:8" ht="29" x14ac:dyDescent="0.35">
      <c r="A13196" s="4">
        <v>5023</v>
      </c>
      <c r="B13196" s="1">
        <v>45288</v>
      </c>
      <c r="C13196" s="2">
        <v>0.58672453703703698</v>
      </c>
      <c r="D13196" s="3" t="s">
        <v>54870</v>
      </c>
      <c r="E13196" s="3" t="s">
        <v>42790</v>
      </c>
      <c r="F13196" s="3" t="s">
        <v>12400</v>
      </c>
      <c r="G13196" s="3" t="s">
        <v>54871</v>
      </c>
      <c r="H13196" s="3" t="s">
        <v>11766</v>
      </c>
    </row>
    <row r="13197" spans="1:8" ht="159.5" x14ac:dyDescent="0.35">
      <c r="A13197" s="4">
        <v>210962</v>
      </c>
      <c r="B13197" s="1">
        <v>45288</v>
      </c>
      <c r="C13197" s="2">
        <v>0.58895833333333336</v>
      </c>
      <c r="D13197" s="3" t="s">
        <v>54872</v>
      </c>
      <c r="E13197" s="3" t="s">
        <v>54876</v>
      </c>
      <c r="F13197" s="3" t="s">
        <v>54873</v>
      </c>
      <c r="G13197" s="3" t="s">
        <v>54874</v>
      </c>
      <c r="H13197" s="3" t="s">
        <v>54875</v>
      </c>
    </row>
    <row r="13198" spans="1:8" ht="159.5" x14ac:dyDescent="0.35">
      <c r="A13198" s="4">
        <v>210962</v>
      </c>
      <c r="B13198" s="1">
        <v>45288</v>
      </c>
      <c r="C13198" s="2">
        <v>0.58993055555555551</v>
      </c>
      <c r="D13198" s="3" t="s">
        <v>54872</v>
      </c>
      <c r="E13198" s="3" t="s">
        <v>54876</v>
      </c>
      <c r="F13198" s="3" t="s">
        <v>54873</v>
      </c>
      <c r="G13198" s="3" t="s">
        <v>54874</v>
      </c>
      <c r="H13198" s="3" t="s">
        <v>54875</v>
      </c>
    </row>
    <row r="13199" spans="1:8" ht="87" x14ac:dyDescent="0.35">
      <c r="A13199" s="4">
        <v>104619</v>
      </c>
      <c r="B13199" s="1">
        <v>45288</v>
      </c>
      <c r="C13199" s="2">
        <v>0.59099537037037042</v>
      </c>
      <c r="D13199" s="3" t="s">
        <v>54877</v>
      </c>
      <c r="E13199" s="3" t="s">
        <v>17976</v>
      </c>
      <c r="F13199" s="3" t="s">
        <v>54878</v>
      </c>
      <c r="G13199" s="3" t="s">
        <v>54879</v>
      </c>
      <c r="H13199" s="3" t="s">
        <v>54880</v>
      </c>
    </row>
    <row r="13200" spans="1:8" ht="43.5" x14ac:dyDescent="0.35">
      <c r="A13200" s="4">
        <v>37388</v>
      </c>
      <c r="B13200" s="1">
        <v>45288</v>
      </c>
      <c r="C13200" s="2">
        <v>0.59245370370370376</v>
      </c>
      <c r="D13200" s="3" t="s">
        <v>1258</v>
      </c>
      <c r="E13200" s="3" t="s">
        <v>13661</v>
      </c>
      <c r="F13200" s="3" t="s">
        <v>54881</v>
      </c>
      <c r="G13200" s="3" t="s">
        <v>11928</v>
      </c>
      <c r="H13200" s="3" t="s">
        <v>54882</v>
      </c>
    </row>
    <row r="13201" spans="1:8" ht="72.5" x14ac:dyDescent="0.35">
      <c r="A13201" s="4">
        <v>116385</v>
      </c>
      <c r="B13201" s="1">
        <v>45288</v>
      </c>
      <c r="C13201" s="2">
        <v>0.59471064814814811</v>
      </c>
      <c r="D13201" s="3" t="s">
        <v>54883</v>
      </c>
      <c r="E13201" s="3" t="s">
        <v>54886</v>
      </c>
      <c r="F13201" s="3" t="s">
        <v>54884</v>
      </c>
      <c r="G13201" s="3" t="s">
        <v>11784</v>
      </c>
      <c r="H13201" s="3" t="s">
        <v>54885</v>
      </c>
    </row>
    <row r="13202" spans="1:8" ht="101.5" x14ac:dyDescent="0.35">
      <c r="A13202" s="4">
        <v>198876</v>
      </c>
      <c r="B13202" s="1">
        <v>45288</v>
      </c>
      <c r="C13202" s="2">
        <v>0.59519675925925919</v>
      </c>
      <c r="D13202" s="3" t="s">
        <v>54887</v>
      </c>
      <c r="E13202" s="3" t="s">
        <v>54890</v>
      </c>
      <c r="F13202" s="3" t="s">
        <v>11332</v>
      </c>
      <c r="G13202" s="3" t="s">
        <v>54888</v>
      </c>
      <c r="H13202" s="3" t="s">
        <v>54889</v>
      </c>
    </row>
    <row r="13203" spans="1:8" ht="43.5" x14ac:dyDescent="0.35">
      <c r="A13203" s="4">
        <v>37388</v>
      </c>
      <c r="B13203" s="1">
        <v>45288</v>
      </c>
      <c r="C13203" s="2">
        <v>0.59650462962962958</v>
      </c>
      <c r="D13203" s="3" t="s">
        <v>1258</v>
      </c>
      <c r="E13203" s="3" t="s">
        <v>13661</v>
      </c>
      <c r="F13203" s="3" t="s">
        <v>54881</v>
      </c>
      <c r="G13203" s="3" t="s">
        <v>11928</v>
      </c>
      <c r="H13203" s="3" t="s">
        <v>54882</v>
      </c>
    </row>
    <row r="13204" spans="1:8" ht="58" x14ac:dyDescent="0.35">
      <c r="A13204" s="4">
        <v>80494</v>
      </c>
      <c r="B13204" s="1">
        <v>45288</v>
      </c>
      <c r="C13204" s="2">
        <v>0.59734953703703708</v>
      </c>
      <c r="D13204" s="3" t="s">
        <v>985</v>
      </c>
      <c r="E13204" s="3" t="s">
        <v>54894</v>
      </c>
      <c r="F13204" s="3" t="s">
        <v>54891</v>
      </c>
      <c r="G13204" s="3" t="s">
        <v>54892</v>
      </c>
      <c r="H13204" s="3" t="s">
        <v>54893</v>
      </c>
    </row>
    <row r="13205" spans="1:8" ht="58" x14ac:dyDescent="0.35">
      <c r="A13205" s="4">
        <v>14081</v>
      </c>
      <c r="B13205" s="1">
        <v>45288</v>
      </c>
      <c r="C13205" s="2">
        <v>0.5979282407407408</v>
      </c>
      <c r="D13205" s="3" t="s">
        <v>54895</v>
      </c>
      <c r="E13205" s="3" t="s">
        <v>54898</v>
      </c>
      <c r="F13205" s="3" t="s">
        <v>54896</v>
      </c>
      <c r="G13205" s="3" t="s">
        <v>54897</v>
      </c>
      <c r="H13205" s="3" t="s">
        <v>11766</v>
      </c>
    </row>
    <row r="13206" spans="1:8" ht="72.5" x14ac:dyDescent="0.35">
      <c r="A13206" s="4">
        <v>190078</v>
      </c>
      <c r="B13206" s="1">
        <v>45288</v>
      </c>
      <c r="C13206" s="2">
        <v>0.59858796296296302</v>
      </c>
      <c r="D13206" s="3" t="s">
        <v>1933</v>
      </c>
      <c r="E13206" s="3" t="s">
        <v>54902</v>
      </c>
      <c r="F13206" s="3" t="s">
        <v>54899</v>
      </c>
      <c r="G13206" s="3" t="s">
        <v>54900</v>
      </c>
      <c r="H13206" s="3" t="s">
        <v>54901</v>
      </c>
    </row>
    <row r="13207" spans="1:8" ht="101.5" x14ac:dyDescent="0.35">
      <c r="A13207" s="4">
        <v>80494</v>
      </c>
      <c r="B13207" s="1">
        <v>45288</v>
      </c>
      <c r="C13207" s="2">
        <v>0.59987268518518522</v>
      </c>
      <c r="D13207" s="3" t="s">
        <v>54903</v>
      </c>
      <c r="E13207" s="3" t="s">
        <v>54905</v>
      </c>
      <c r="F13207" s="3" t="s">
        <v>54891</v>
      </c>
      <c r="G13207" s="3" t="s">
        <v>54892</v>
      </c>
      <c r="H13207" s="3" t="s">
        <v>54904</v>
      </c>
    </row>
    <row r="13208" spans="1:8" ht="116" x14ac:dyDescent="0.35">
      <c r="A13208" s="4">
        <v>12960</v>
      </c>
      <c r="B13208" s="1">
        <v>45288</v>
      </c>
      <c r="C13208" s="2">
        <v>0.60195601851851854</v>
      </c>
      <c r="D13208" s="3" t="s">
        <v>54906</v>
      </c>
      <c r="E13208" s="3" t="s">
        <v>54910</v>
      </c>
      <c r="F13208" s="3" t="s">
        <v>54907</v>
      </c>
      <c r="G13208" s="3" t="s">
        <v>54908</v>
      </c>
      <c r="H13208" s="3" t="s">
        <v>54909</v>
      </c>
    </row>
    <row r="13209" spans="1:8" ht="58" x14ac:dyDescent="0.35">
      <c r="A13209" s="4">
        <v>200618</v>
      </c>
      <c r="B13209" s="1">
        <v>45288</v>
      </c>
      <c r="C13209" s="2">
        <v>0.60805555555555557</v>
      </c>
      <c r="D13209" s="3" t="s">
        <v>167</v>
      </c>
      <c r="E13209" s="3" t="s">
        <v>54913</v>
      </c>
      <c r="F13209" s="3" t="s">
        <v>54911</v>
      </c>
      <c r="G13209" s="3" t="s">
        <v>54912</v>
      </c>
      <c r="H13209" s="3" t="s">
        <v>11766</v>
      </c>
    </row>
    <row r="13210" spans="1:8" ht="43.5" x14ac:dyDescent="0.35">
      <c r="A13210" s="4">
        <v>210235</v>
      </c>
      <c r="B13210" s="1">
        <v>45288</v>
      </c>
      <c r="C13210" s="2">
        <v>0.61042824074074076</v>
      </c>
      <c r="D13210" s="3" t="s">
        <v>10599</v>
      </c>
      <c r="E13210" s="3" t="s">
        <v>54916</v>
      </c>
      <c r="F13210" s="3" t="s">
        <v>54914</v>
      </c>
      <c r="G13210" s="3" t="s">
        <v>11951</v>
      </c>
      <c r="H13210" s="3" t="s">
        <v>54915</v>
      </c>
    </row>
    <row r="13211" spans="1:8" ht="72.5" x14ac:dyDescent="0.35">
      <c r="A13211" s="4">
        <v>212843</v>
      </c>
      <c r="B13211" s="1">
        <v>45288</v>
      </c>
      <c r="C13211" s="2">
        <v>0.61076388888888888</v>
      </c>
      <c r="D13211" s="3" t="s">
        <v>54917</v>
      </c>
      <c r="E13211" s="3" t="s">
        <v>54921</v>
      </c>
      <c r="F13211" s="3" t="s">
        <v>54918</v>
      </c>
      <c r="G13211" s="3" t="s">
        <v>54919</v>
      </c>
      <c r="H13211" s="3" t="s">
        <v>54920</v>
      </c>
    </row>
    <row r="13212" spans="1:8" ht="43.5" x14ac:dyDescent="0.35">
      <c r="A13212" s="4">
        <v>35699</v>
      </c>
      <c r="B13212" s="1">
        <v>45288</v>
      </c>
      <c r="C13212" s="2">
        <v>0.6115046296296297</v>
      </c>
      <c r="D13212" s="3" t="s">
        <v>1258</v>
      </c>
      <c r="E13212" s="3" t="s">
        <v>54924</v>
      </c>
      <c r="F13212" s="3" t="s">
        <v>11506</v>
      </c>
      <c r="G13212" s="3" t="s">
        <v>54922</v>
      </c>
      <c r="H13212" s="3" t="s">
        <v>54923</v>
      </c>
    </row>
    <row r="13213" spans="1:8" ht="58" x14ac:dyDescent="0.35">
      <c r="A13213" s="4">
        <v>207750</v>
      </c>
      <c r="B13213" s="1">
        <v>45288</v>
      </c>
      <c r="C13213" s="2">
        <v>0.61392361111111116</v>
      </c>
      <c r="D13213" s="3" t="s">
        <v>12405</v>
      </c>
      <c r="E13213" s="3" t="s">
        <v>54926</v>
      </c>
      <c r="F13213" s="3" t="s">
        <v>54925</v>
      </c>
      <c r="G13213" s="3" t="s">
        <v>11912</v>
      </c>
      <c r="H13213" s="3" t="s">
        <v>13884</v>
      </c>
    </row>
    <row r="13214" spans="1:8" ht="58" x14ac:dyDescent="0.35">
      <c r="A13214" s="4">
        <v>154468</v>
      </c>
      <c r="B13214" s="1">
        <v>45288</v>
      </c>
      <c r="C13214" s="2">
        <v>0.61412037037037037</v>
      </c>
      <c r="D13214" s="3" t="s">
        <v>54927</v>
      </c>
      <c r="E13214" s="3" t="s">
        <v>54931</v>
      </c>
      <c r="F13214" s="3" t="s">
        <v>54928</v>
      </c>
      <c r="G13214" s="3" t="s">
        <v>54929</v>
      </c>
      <c r="H13214" s="3" t="s">
        <v>54930</v>
      </c>
    </row>
    <row r="13215" spans="1:8" ht="87" x14ac:dyDescent="0.35">
      <c r="A13215" s="4">
        <v>169581</v>
      </c>
      <c r="B13215" s="1">
        <v>45288</v>
      </c>
      <c r="C13215" s="2">
        <v>0.61775462962962957</v>
      </c>
      <c r="D13215" s="3" t="s">
        <v>54932</v>
      </c>
      <c r="E13215" s="3" t="s">
        <v>14976</v>
      </c>
      <c r="F13215" s="3" t="s">
        <v>54933</v>
      </c>
      <c r="G13215" s="3" t="s">
        <v>54934</v>
      </c>
      <c r="H13215" s="3" t="s">
        <v>54935</v>
      </c>
    </row>
    <row r="13216" spans="1:8" ht="87" x14ac:dyDescent="0.35">
      <c r="A13216" s="4">
        <v>133305</v>
      </c>
      <c r="B13216" s="1">
        <v>45288</v>
      </c>
      <c r="C13216" s="2">
        <v>0.61796296296296294</v>
      </c>
      <c r="D13216" s="3" t="s">
        <v>10834</v>
      </c>
      <c r="E13216" s="3" t="s">
        <v>54939</v>
      </c>
      <c r="F13216" s="3" t="s">
        <v>54936</v>
      </c>
      <c r="G13216" s="3" t="s">
        <v>54937</v>
      </c>
      <c r="H13216" s="3" t="s">
        <v>54938</v>
      </c>
    </row>
    <row r="13217" spans="1:8" ht="87" x14ac:dyDescent="0.35">
      <c r="A13217" s="4">
        <v>210785</v>
      </c>
      <c r="B13217" s="1">
        <v>45288</v>
      </c>
      <c r="C13217" s="2">
        <v>0.61850694444444443</v>
      </c>
      <c r="D13217" s="3" t="s">
        <v>54940</v>
      </c>
      <c r="E13217" s="3" t="s">
        <v>54944</v>
      </c>
      <c r="F13217" s="3" t="s">
        <v>54941</v>
      </c>
      <c r="G13217" s="3" t="s">
        <v>54942</v>
      </c>
      <c r="H13217" s="3" t="s">
        <v>54943</v>
      </c>
    </row>
    <row r="13218" spans="1:8" ht="29" x14ac:dyDescent="0.35">
      <c r="A13218" s="4">
        <v>50214</v>
      </c>
      <c r="B13218" s="1">
        <v>45288</v>
      </c>
      <c r="C13218" s="2">
        <v>0.62024305555555559</v>
      </c>
      <c r="D13218" s="3" t="s">
        <v>95</v>
      </c>
      <c r="E13218" s="3" t="s">
        <v>54947</v>
      </c>
      <c r="F13218" s="3" t="s">
        <v>54945</v>
      </c>
      <c r="G13218" s="3" t="s">
        <v>10420</v>
      </c>
      <c r="H13218" s="3" t="s">
        <v>54946</v>
      </c>
    </row>
    <row r="13219" spans="1:8" ht="29" x14ac:dyDescent="0.35">
      <c r="A13219" s="4">
        <v>44610</v>
      </c>
      <c r="B13219" s="1">
        <v>45288</v>
      </c>
      <c r="C13219" s="2">
        <v>0.62240740740740741</v>
      </c>
      <c r="D13219" s="3" t="s">
        <v>10438</v>
      </c>
      <c r="E13219" s="3" t="s">
        <v>54949</v>
      </c>
      <c r="F13219" s="3" t="s">
        <v>54948</v>
      </c>
      <c r="G13219" s="3" t="s">
        <v>11912</v>
      </c>
      <c r="H13219" s="3" t="s">
        <v>10685</v>
      </c>
    </row>
    <row r="13220" spans="1:8" ht="43.5" x14ac:dyDescent="0.35">
      <c r="A13220" s="4">
        <v>202450</v>
      </c>
      <c r="B13220" s="1">
        <v>45288</v>
      </c>
      <c r="C13220" s="2">
        <v>0.62243055555555549</v>
      </c>
      <c r="D13220" s="3" t="s">
        <v>54950</v>
      </c>
      <c r="E13220" s="3" t="s">
        <v>54954</v>
      </c>
      <c r="F13220" s="3" t="s">
        <v>54951</v>
      </c>
      <c r="G13220" s="3" t="s">
        <v>54952</v>
      </c>
      <c r="H13220" s="3" t="s">
        <v>54953</v>
      </c>
    </row>
    <row r="13221" spans="1:8" ht="72.5" x14ac:dyDescent="0.35">
      <c r="A13221" s="4">
        <v>102582</v>
      </c>
      <c r="B13221" s="1">
        <v>45288</v>
      </c>
      <c r="C13221" s="2">
        <v>0.62309027777777781</v>
      </c>
      <c r="D13221" s="3" t="s">
        <v>54955</v>
      </c>
      <c r="E13221" s="3" t="s">
        <v>54959</v>
      </c>
      <c r="F13221" s="3" t="s">
        <v>54956</v>
      </c>
      <c r="G13221" s="3" t="s">
        <v>54957</v>
      </c>
      <c r="H13221" s="3" t="s">
        <v>54958</v>
      </c>
    </row>
    <row r="13222" spans="1:8" ht="43.5" x14ac:dyDescent="0.35">
      <c r="A13222" s="4">
        <v>44610</v>
      </c>
      <c r="B13222" s="1">
        <v>45288</v>
      </c>
      <c r="C13222" s="2">
        <v>0.62457175925925923</v>
      </c>
      <c r="D13222" s="3" t="s">
        <v>10438</v>
      </c>
      <c r="E13222" s="3" t="s">
        <v>54949</v>
      </c>
      <c r="F13222" s="3" t="s">
        <v>54960</v>
      </c>
      <c r="G13222" s="3" t="s">
        <v>54961</v>
      </c>
      <c r="H13222" s="3" t="s">
        <v>10685</v>
      </c>
    </row>
    <row r="13223" spans="1:8" ht="87" x14ac:dyDescent="0.35">
      <c r="A13223" s="4">
        <v>92703</v>
      </c>
      <c r="B13223" s="1">
        <v>45288</v>
      </c>
      <c r="C13223" s="2">
        <v>0.6267476851851852</v>
      </c>
      <c r="D13223" s="3" t="s">
        <v>54962</v>
      </c>
      <c r="E13223" s="3" t="s">
        <v>54966</v>
      </c>
      <c r="F13223" s="3" t="s">
        <v>54963</v>
      </c>
      <c r="G13223" s="3" t="s">
        <v>54964</v>
      </c>
      <c r="H13223" s="3" t="s">
        <v>54965</v>
      </c>
    </row>
    <row r="13224" spans="1:8" ht="87" x14ac:dyDescent="0.35">
      <c r="A13224" s="4">
        <v>39082</v>
      </c>
      <c r="B13224" s="1">
        <v>45288</v>
      </c>
      <c r="C13224" s="2">
        <v>0.62739583333333326</v>
      </c>
      <c r="D13224" s="3" t="s">
        <v>54967</v>
      </c>
      <c r="E13224" s="3" t="s">
        <v>42633</v>
      </c>
      <c r="F13224" s="3" t="s">
        <v>54968</v>
      </c>
      <c r="G13224" s="3" t="s">
        <v>54969</v>
      </c>
      <c r="H13224" s="3" t="s">
        <v>54970</v>
      </c>
    </row>
    <row r="13225" spans="1:8" ht="72.5" x14ac:dyDescent="0.35">
      <c r="A13225" s="4">
        <v>53011</v>
      </c>
      <c r="B13225" s="1">
        <v>45288</v>
      </c>
      <c r="C13225" s="2">
        <v>0.63386574074074076</v>
      </c>
      <c r="D13225" s="3" t="s">
        <v>10339</v>
      </c>
      <c r="E13225" s="3" t="s">
        <v>54973</v>
      </c>
      <c r="F13225" s="3" t="s">
        <v>54971</v>
      </c>
      <c r="G13225" s="3" t="s">
        <v>54972</v>
      </c>
      <c r="H13225" s="3" t="s">
        <v>10361</v>
      </c>
    </row>
    <row r="13226" spans="1:8" x14ac:dyDescent="0.35">
      <c r="A13226" s="4">
        <v>210621</v>
      </c>
      <c r="B13226" s="1">
        <v>45288</v>
      </c>
      <c r="C13226" s="2">
        <v>0.63425925925925919</v>
      </c>
      <c r="D13226" s="3" t="s">
        <v>54974</v>
      </c>
      <c r="E13226" s="3" t="s">
        <v>54975</v>
      </c>
      <c r="F13226" s="3" t="s">
        <v>10725</v>
      </c>
      <c r="G13226" s="3" t="s">
        <v>54975</v>
      </c>
      <c r="H13226" s="3" t="s">
        <v>54976</v>
      </c>
    </row>
    <row r="13227" spans="1:8" ht="101.5" x14ac:dyDescent="0.35">
      <c r="A13227" s="4">
        <v>111652</v>
      </c>
      <c r="B13227" s="1">
        <v>45288</v>
      </c>
      <c r="C13227" s="2">
        <v>0.63501157407407405</v>
      </c>
      <c r="D13227" s="3" t="s">
        <v>10285</v>
      </c>
      <c r="E13227" s="3" t="s">
        <v>17988</v>
      </c>
      <c r="F13227" s="3" t="s">
        <v>54977</v>
      </c>
      <c r="G13227" s="3" t="s">
        <v>54978</v>
      </c>
      <c r="H13227" s="3" t="s">
        <v>54979</v>
      </c>
    </row>
    <row r="13228" spans="1:8" ht="87" x14ac:dyDescent="0.35">
      <c r="A13228" s="4">
        <v>12989</v>
      </c>
      <c r="B13228" s="1">
        <v>45288</v>
      </c>
      <c r="C13228" s="2">
        <v>0.63778935185185182</v>
      </c>
      <c r="D13228" s="3" t="s">
        <v>54980</v>
      </c>
      <c r="E13228" s="3" t="s">
        <v>54984</v>
      </c>
      <c r="F13228" s="3" t="s">
        <v>54981</v>
      </c>
      <c r="G13228" s="3" t="s">
        <v>54982</v>
      </c>
      <c r="H13228" s="3" t="s">
        <v>54983</v>
      </c>
    </row>
    <row r="13229" spans="1:8" ht="101.5" x14ac:dyDescent="0.35">
      <c r="A13229" s="4">
        <v>111652</v>
      </c>
      <c r="B13229" s="1">
        <v>45288</v>
      </c>
      <c r="C13229" s="2">
        <v>0.63859953703703709</v>
      </c>
      <c r="D13229" s="3" t="s">
        <v>10285</v>
      </c>
      <c r="E13229" s="3" t="s">
        <v>17988</v>
      </c>
      <c r="F13229" s="3" t="s">
        <v>54977</v>
      </c>
      <c r="G13229" s="3" t="s">
        <v>54978</v>
      </c>
      <c r="H13229" s="3" t="s">
        <v>54979</v>
      </c>
    </row>
    <row r="13230" spans="1:8" ht="29" x14ac:dyDescent="0.35">
      <c r="A13230" s="4">
        <v>212467</v>
      </c>
      <c r="B13230" s="1">
        <v>45288</v>
      </c>
      <c r="C13230" s="2">
        <v>0.638738425925926</v>
      </c>
      <c r="D13230" s="3" t="s">
        <v>11085</v>
      </c>
      <c r="E13230" s="3" t="s">
        <v>54987</v>
      </c>
      <c r="F13230" s="3" t="s">
        <v>54985</v>
      </c>
      <c r="G13230" s="3" t="s">
        <v>13705</v>
      </c>
      <c r="H13230" s="3" t="s">
        <v>54986</v>
      </c>
    </row>
    <row r="13231" spans="1:8" ht="43.5" x14ac:dyDescent="0.35">
      <c r="A13231" s="4">
        <v>113479</v>
      </c>
      <c r="B13231" s="1">
        <v>45288</v>
      </c>
      <c r="C13231" s="2">
        <v>0.63978009259259261</v>
      </c>
      <c r="D13231" s="3" t="s">
        <v>1933</v>
      </c>
      <c r="E13231" s="3" t="s">
        <v>17990</v>
      </c>
      <c r="F13231" s="3" t="s">
        <v>54988</v>
      </c>
      <c r="G13231" s="3" t="s">
        <v>54989</v>
      </c>
      <c r="H13231" s="3" t="s">
        <v>54990</v>
      </c>
    </row>
    <row r="13232" spans="1:8" ht="58" x14ac:dyDescent="0.35">
      <c r="A13232" s="4">
        <v>199714</v>
      </c>
      <c r="B13232" s="1">
        <v>45288</v>
      </c>
      <c r="C13232" s="2">
        <v>0.64090277777777771</v>
      </c>
      <c r="D13232" s="3" t="s">
        <v>53602</v>
      </c>
      <c r="E13232" s="3" t="s">
        <v>54994</v>
      </c>
      <c r="F13232" s="3" t="s">
        <v>54991</v>
      </c>
      <c r="G13232" s="3" t="s">
        <v>54992</v>
      </c>
      <c r="H13232" s="3" t="s">
        <v>54993</v>
      </c>
    </row>
    <row r="13233" spans="1:8" ht="130.5" x14ac:dyDescent="0.35">
      <c r="A13233" s="4">
        <v>31860</v>
      </c>
      <c r="B13233" s="1">
        <v>45288</v>
      </c>
      <c r="C13233" s="2">
        <v>0.64141203703703698</v>
      </c>
      <c r="D13233" s="3" t="s">
        <v>54995</v>
      </c>
      <c r="E13233" s="3" t="s">
        <v>50828</v>
      </c>
      <c r="F13233" s="3" t="s">
        <v>54996</v>
      </c>
      <c r="G13233" s="3" t="s">
        <v>12009</v>
      </c>
      <c r="H13233" s="3" t="s">
        <v>54997</v>
      </c>
    </row>
    <row r="13234" spans="1:8" ht="72.5" x14ac:dyDescent="0.35">
      <c r="A13234" s="4">
        <v>34223</v>
      </c>
      <c r="B13234" s="1">
        <v>45288</v>
      </c>
      <c r="C13234" s="2">
        <v>0.64567129629629627</v>
      </c>
      <c r="D13234" s="3" t="s">
        <v>54998</v>
      </c>
      <c r="E13234" s="3" t="s">
        <v>55002</v>
      </c>
      <c r="F13234" s="3" t="s">
        <v>54999</v>
      </c>
      <c r="G13234" s="3" t="s">
        <v>55000</v>
      </c>
      <c r="H13234" s="3" t="s">
        <v>55001</v>
      </c>
    </row>
    <row r="13235" spans="1:8" ht="87" x14ac:dyDescent="0.35">
      <c r="A13235" s="4">
        <v>41961</v>
      </c>
      <c r="B13235" s="1">
        <v>45288</v>
      </c>
      <c r="C13235" s="2">
        <v>0.64746527777777774</v>
      </c>
      <c r="D13235" s="3" t="s">
        <v>55003</v>
      </c>
      <c r="E13235" s="3" t="s">
        <v>30168</v>
      </c>
      <c r="F13235" s="3" t="s">
        <v>55004</v>
      </c>
      <c r="G13235" s="3" t="s">
        <v>55005</v>
      </c>
      <c r="H13235" s="3" t="s">
        <v>55006</v>
      </c>
    </row>
    <row r="13236" spans="1:8" ht="29" x14ac:dyDescent="0.35">
      <c r="A13236" s="4">
        <v>38518</v>
      </c>
      <c r="B13236" s="1">
        <v>45288</v>
      </c>
      <c r="C13236" s="2">
        <v>0.6482175925925926</v>
      </c>
      <c r="D13236" s="3" t="s">
        <v>55007</v>
      </c>
      <c r="E13236" s="3" t="s">
        <v>55011</v>
      </c>
      <c r="F13236" s="3" t="s">
        <v>55008</v>
      </c>
      <c r="G13236" s="3" t="s">
        <v>55009</v>
      </c>
      <c r="H13236" s="3" t="s">
        <v>55010</v>
      </c>
    </row>
    <row r="13237" spans="1:8" ht="43.5" x14ac:dyDescent="0.35">
      <c r="A13237" s="4">
        <v>89020</v>
      </c>
      <c r="B13237" s="1">
        <v>45288</v>
      </c>
      <c r="C13237" s="2">
        <v>0.65204861111111112</v>
      </c>
      <c r="D13237" s="3" t="s">
        <v>167</v>
      </c>
      <c r="E13237" s="3" t="s">
        <v>55015</v>
      </c>
      <c r="F13237" s="3" t="s">
        <v>55012</v>
      </c>
      <c r="G13237" s="3" t="s">
        <v>55013</v>
      </c>
      <c r="H13237" s="3" t="s">
        <v>55014</v>
      </c>
    </row>
    <row r="13238" spans="1:8" ht="29" x14ac:dyDescent="0.35">
      <c r="A13238" s="4">
        <v>202907</v>
      </c>
      <c r="B13238" s="1">
        <v>45288</v>
      </c>
      <c r="C13238" s="2">
        <v>0.65293981481481478</v>
      </c>
      <c r="D13238" s="3" t="s">
        <v>10412</v>
      </c>
      <c r="E13238" s="3" t="s">
        <v>55019</v>
      </c>
      <c r="F13238" s="3" t="s">
        <v>55016</v>
      </c>
      <c r="G13238" s="3" t="s">
        <v>55017</v>
      </c>
      <c r="H13238" s="3" t="s">
        <v>55018</v>
      </c>
    </row>
    <row r="13239" spans="1:8" ht="58" x14ac:dyDescent="0.35">
      <c r="A13239" s="4">
        <v>41783</v>
      </c>
      <c r="B13239" s="1">
        <v>45288</v>
      </c>
      <c r="C13239" s="2">
        <v>0.65483796296296293</v>
      </c>
      <c r="D13239" s="3" t="s">
        <v>1933</v>
      </c>
      <c r="E13239" s="3" t="s">
        <v>13682</v>
      </c>
      <c r="F13239" s="3" t="s">
        <v>55020</v>
      </c>
      <c r="G13239" s="3" t="s">
        <v>14452</v>
      </c>
      <c r="H13239" s="3" t="s">
        <v>55021</v>
      </c>
    </row>
    <row r="13240" spans="1:8" ht="130.5" x14ac:dyDescent="0.35">
      <c r="A13240" s="4">
        <v>34434</v>
      </c>
      <c r="B13240" s="1">
        <v>45288</v>
      </c>
      <c r="C13240" s="2">
        <v>0.65584490740740742</v>
      </c>
      <c r="D13240" s="3" t="s">
        <v>1473</v>
      </c>
      <c r="E13240" s="3" t="s">
        <v>43980</v>
      </c>
      <c r="F13240" s="3" t="s">
        <v>10524</v>
      </c>
      <c r="G13240" s="3" t="s">
        <v>43980</v>
      </c>
      <c r="H13240" s="3" t="s">
        <v>6842</v>
      </c>
    </row>
    <row r="13241" spans="1:8" ht="43.5" x14ac:dyDescent="0.35">
      <c r="A13241" s="4">
        <v>190270</v>
      </c>
      <c r="B13241" s="1">
        <v>45288</v>
      </c>
      <c r="C13241" s="2">
        <v>0.65682870370370372</v>
      </c>
      <c r="D13241" s="3" t="s">
        <v>55022</v>
      </c>
      <c r="E13241" s="3" t="s">
        <v>55026</v>
      </c>
      <c r="F13241" s="3" t="s">
        <v>55023</v>
      </c>
      <c r="G13241" s="3" t="s">
        <v>55024</v>
      </c>
      <c r="H13241" s="3" t="s">
        <v>55025</v>
      </c>
    </row>
    <row r="13242" spans="1:8" ht="87" x14ac:dyDescent="0.35">
      <c r="A13242" s="4">
        <v>45853</v>
      </c>
      <c r="B13242" s="1">
        <v>45288</v>
      </c>
      <c r="C13242" s="2">
        <v>0.65850694444444446</v>
      </c>
      <c r="D13242" s="3" t="s">
        <v>167</v>
      </c>
      <c r="E13242" s="3" t="s">
        <v>55030</v>
      </c>
      <c r="F13242" s="3" t="s">
        <v>55027</v>
      </c>
      <c r="G13242" s="3" t="s">
        <v>55028</v>
      </c>
      <c r="H13242" s="3" t="s">
        <v>55029</v>
      </c>
    </row>
    <row r="13243" spans="1:8" ht="29" x14ac:dyDescent="0.35">
      <c r="A13243" s="4">
        <v>105817</v>
      </c>
      <c r="B13243" s="1">
        <v>45288</v>
      </c>
      <c r="C13243" s="2">
        <v>0.65949074074074077</v>
      </c>
      <c r="D13243" s="3" t="s">
        <v>10412</v>
      </c>
      <c r="E13243" s="3" t="s">
        <v>55033</v>
      </c>
      <c r="F13243" s="3" t="s">
        <v>55031</v>
      </c>
      <c r="G13243" s="3" t="s">
        <v>14503</v>
      </c>
      <c r="H13243" s="3" t="s">
        <v>55032</v>
      </c>
    </row>
    <row r="13244" spans="1:8" ht="29" x14ac:dyDescent="0.35">
      <c r="A13244" s="4">
        <v>4712</v>
      </c>
      <c r="B13244" s="1">
        <v>45288</v>
      </c>
      <c r="C13244" s="2">
        <v>0.66281250000000003</v>
      </c>
      <c r="D13244" s="3" t="s">
        <v>12541</v>
      </c>
      <c r="E13244" s="3" t="s">
        <v>55035</v>
      </c>
      <c r="F13244" s="3" t="s">
        <v>55034</v>
      </c>
      <c r="G13244" s="3" t="s">
        <v>11524</v>
      </c>
      <c r="H13244" s="3" t="s">
        <v>11172</v>
      </c>
    </row>
    <row r="13245" spans="1:8" ht="29" x14ac:dyDescent="0.35">
      <c r="A13245" s="4">
        <v>212765</v>
      </c>
      <c r="B13245" s="1">
        <v>45288</v>
      </c>
      <c r="C13245" s="2">
        <v>0.66472222222222221</v>
      </c>
      <c r="D13245" s="3" t="s">
        <v>55036</v>
      </c>
      <c r="E13245" s="3" t="s">
        <v>55039</v>
      </c>
      <c r="F13245" s="3" t="s">
        <v>1509</v>
      </c>
      <c r="G13245" s="3" t="s">
        <v>55037</v>
      </c>
      <c r="H13245" s="3" t="s">
        <v>55038</v>
      </c>
    </row>
    <row r="13246" spans="1:8" ht="29" x14ac:dyDescent="0.35">
      <c r="A13246" s="4">
        <v>208050</v>
      </c>
      <c r="B13246" s="1">
        <v>45288</v>
      </c>
      <c r="C13246" s="2">
        <v>0.66635416666666669</v>
      </c>
      <c r="D13246" s="3" t="s">
        <v>1258</v>
      </c>
      <c r="E13246" s="3" t="s">
        <v>55043</v>
      </c>
      <c r="F13246" s="3" t="s">
        <v>55040</v>
      </c>
      <c r="G13246" s="3" t="s">
        <v>55041</v>
      </c>
      <c r="H13246" s="3" t="s">
        <v>55042</v>
      </c>
    </row>
    <row r="13247" spans="1:8" ht="29" x14ac:dyDescent="0.35">
      <c r="A13247" s="4">
        <v>208050</v>
      </c>
      <c r="B13247" s="1">
        <v>45288</v>
      </c>
      <c r="C13247" s="2">
        <v>0.66891203703703705</v>
      </c>
      <c r="D13247" s="3" t="s">
        <v>1258</v>
      </c>
      <c r="E13247" s="3" t="s">
        <v>55043</v>
      </c>
      <c r="F13247" s="3" t="s">
        <v>55040</v>
      </c>
      <c r="G13247" s="3" t="s">
        <v>55041</v>
      </c>
      <c r="H13247" s="3" t="s">
        <v>55042</v>
      </c>
    </row>
    <row r="13248" spans="1:8" ht="29" x14ac:dyDescent="0.35">
      <c r="A13248" s="4">
        <v>208775</v>
      </c>
      <c r="B13248" s="1">
        <v>45288</v>
      </c>
      <c r="C13248" s="2">
        <v>0.66947916666666663</v>
      </c>
      <c r="D13248" s="3" t="s">
        <v>10412</v>
      </c>
      <c r="E13248" s="3" t="s">
        <v>48994</v>
      </c>
      <c r="F13248" s="3" t="s">
        <v>55044</v>
      </c>
      <c r="G13248" s="3" t="s">
        <v>55045</v>
      </c>
      <c r="H13248" s="3" t="s">
        <v>55046</v>
      </c>
    </row>
    <row r="13249" spans="1:8" ht="101.5" x14ac:dyDescent="0.35">
      <c r="A13249" s="4">
        <v>212845</v>
      </c>
      <c r="B13249" s="1">
        <v>45288</v>
      </c>
      <c r="C13249" s="2">
        <v>0.67099537037037038</v>
      </c>
      <c r="D13249" s="3" t="s">
        <v>1933</v>
      </c>
      <c r="E13249" s="3" t="s">
        <v>55050</v>
      </c>
      <c r="F13249" s="3" t="s">
        <v>55047</v>
      </c>
      <c r="G13249" s="3" t="s">
        <v>55048</v>
      </c>
      <c r="H13249" s="3" t="s">
        <v>55049</v>
      </c>
    </row>
    <row r="13250" spans="1:8" ht="29" x14ac:dyDescent="0.35">
      <c r="A13250" s="4">
        <v>41235</v>
      </c>
      <c r="B13250" s="1">
        <v>45288</v>
      </c>
      <c r="C13250" s="2">
        <v>0.67496527777777782</v>
      </c>
      <c r="D13250" s="3" t="s">
        <v>10563</v>
      </c>
      <c r="E13250" s="3" t="s">
        <v>55053</v>
      </c>
      <c r="F13250" s="3" t="s">
        <v>55051</v>
      </c>
      <c r="G13250" s="3" t="s">
        <v>11282</v>
      </c>
      <c r="H13250" s="3" t="s">
        <v>55052</v>
      </c>
    </row>
    <row r="13251" spans="1:8" ht="58" x14ac:dyDescent="0.35">
      <c r="A13251" s="4">
        <v>200094</v>
      </c>
      <c r="B13251" s="1">
        <v>45288</v>
      </c>
      <c r="C13251" s="2">
        <v>0.67568287037037045</v>
      </c>
      <c r="D13251" s="3" t="s">
        <v>985</v>
      </c>
      <c r="E13251" s="3" t="s">
        <v>55057</v>
      </c>
      <c r="F13251" s="3" t="s">
        <v>55054</v>
      </c>
      <c r="G13251" s="3" t="s">
        <v>55055</v>
      </c>
      <c r="H13251" s="3" t="s">
        <v>55056</v>
      </c>
    </row>
    <row r="13252" spans="1:8" ht="58" x14ac:dyDescent="0.35">
      <c r="A13252" s="4">
        <v>185316</v>
      </c>
      <c r="B13252" s="1">
        <v>45288</v>
      </c>
      <c r="C13252" s="2">
        <v>0.67579861111111106</v>
      </c>
      <c r="D13252" s="3" t="s">
        <v>55058</v>
      </c>
      <c r="E13252" s="3" t="s">
        <v>55062</v>
      </c>
      <c r="F13252" s="3" t="s">
        <v>55059</v>
      </c>
      <c r="G13252" s="3" t="s">
        <v>55060</v>
      </c>
      <c r="H13252" s="3" t="s">
        <v>55061</v>
      </c>
    </row>
    <row r="13253" spans="1:8" ht="29" x14ac:dyDescent="0.35">
      <c r="A13253" s="4">
        <v>36178</v>
      </c>
      <c r="B13253" s="1">
        <v>45288</v>
      </c>
      <c r="C13253" s="2">
        <v>0.6788657407407408</v>
      </c>
      <c r="D13253" s="3" t="s">
        <v>1933</v>
      </c>
      <c r="E13253" s="3" t="s">
        <v>55064</v>
      </c>
      <c r="F13253" s="3" t="s">
        <v>55063</v>
      </c>
      <c r="G13253" s="3" t="s">
        <v>11905</v>
      </c>
      <c r="H13253" s="3" t="s">
        <v>12519</v>
      </c>
    </row>
    <row r="13254" spans="1:8" ht="29" x14ac:dyDescent="0.35">
      <c r="A13254" s="4">
        <v>18712</v>
      </c>
      <c r="B13254" s="1">
        <v>45288</v>
      </c>
      <c r="C13254" s="2">
        <v>0.67899305555555556</v>
      </c>
      <c r="D13254" s="3" t="s">
        <v>985</v>
      </c>
      <c r="E13254" s="3" t="s">
        <v>55066</v>
      </c>
      <c r="F13254" s="3" t="s">
        <v>55065</v>
      </c>
      <c r="G13254" s="3" t="s">
        <v>11928</v>
      </c>
      <c r="H13254" s="3" t="s">
        <v>45794</v>
      </c>
    </row>
    <row r="13255" spans="1:8" ht="29" x14ac:dyDescent="0.35">
      <c r="A13255" s="4">
        <v>191052</v>
      </c>
      <c r="B13255" s="1">
        <v>45288</v>
      </c>
      <c r="C13255" s="2">
        <v>0.68008101851851854</v>
      </c>
      <c r="D13255" s="3" t="s">
        <v>985</v>
      </c>
      <c r="E13255" s="3" t="s">
        <v>55068</v>
      </c>
      <c r="F13255" s="3" t="s">
        <v>55067</v>
      </c>
      <c r="G13255" s="3" t="s">
        <v>55068</v>
      </c>
      <c r="H13255" s="3" t="s">
        <v>55069</v>
      </c>
    </row>
    <row r="13256" spans="1:8" x14ac:dyDescent="0.35">
      <c r="A13256" s="4">
        <v>203991</v>
      </c>
      <c r="B13256" s="1">
        <v>45288</v>
      </c>
      <c r="C13256" s="2">
        <v>0.68059027777777781</v>
      </c>
      <c r="D13256" s="3" t="s">
        <v>1288</v>
      </c>
      <c r="E13256" s="3" t="s">
        <v>55071</v>
      </c>
      <c r="F13256" s="3" t="s">
        <v>11834</v>
      </c>
      <c r="G13256" s="3" t="s">
        <v>11829</v>
      </c>
      <c r="H13256" s="3" t="s">
        <v>55070</v>
      </c>
    </row>
    <row r="13257" spans="1:8" ht="58" x14ac:dyDescent="0.35">
      <c r="A13257" s="4">
        <v>133703</v>
      </c>
      <c r="B13257" s="1">
        <v>45288</v>
      </c>
      <c r="C13257" s="2">
        <v>0.68311342592592583</v>
      </c>
      <c r="D13257" s="3" t="s">
        <v>12377</v>
      </c>
      <c r="E13257" s="3" t="s">
        <v>55073</v>
      </c>
      <c r="F13257" s="3" t="s">
        <v>55072</v>
      </c>
      <c r="G13257" s="3" t="s">
        <v>11928</v>
      </c>
      <c r="H13257" s="3" t="s">
        <v>51384</v>
      </c>
    </row>
    <row r="13258" spans="1:8" ht="58" x14ac:dyDescent="0.35">
      <c r="A13258" s="4">
        <v>133703</v>
      </c>
      <c r="B13258" s="1">
        <v>45288</v>
      </c>
      <c r="C13258" s="2">
        <v>0.68502314814814813</v>
      </c>
      <c r="D13258" s="3" t="s">
        <v>12377</v>
      </c>
      <c r="E13258" s="3" t="s">
        <v>55073</v>
      </c>
      <c r="F13258" s="3" t="s">
        <v>55074</v>
      </c>
      <c r="G13258" s="3" t="s">
        <v>14259</v>
      </c>
      <c r="H13258" s="3" t="s">
        <v>51384</v>
      </c>
    </row>
    <row r="13259" spans="1:8" ht="101.5" x14ac:dyDescent="0.35">
      <c r="A13259" s="4">
        <v>181841</v>
      </c>
      <c r="B13259" s="1">
        <v>45288</v>
      </c>
      <c r="C13259" s="2">
        <v>0.6884837962962963</v>
      </c>
      <c r="D13259" s="3" t="s">
        <v>55075</v>
      </c>
      <c r="E13259" s="3" t="s">
        <v>55079</v>
      </c>
      <c r="F13259" s="3" t="s">
        <v>55076</v>
      </c>
      <c r="G13259" s="3" t="s">
        <v>55077</v>
      </c>
      <c r="H13259" s="3" t="s">
        <v>55078</v>
      </c>
    </row>
    <row r="13260" spans="1:8" ht="43.5" x14ac:dyDescent="0.35">
      <c r="A13260" s="4">
        <v>199584</v>
      </c>
      <c r="B13260" s="1">
        <v>45288</v>
      </c>
      <c r="C13260" s="2">
        <v>0.68945601851851857</v>
      </c>
      <c r="D13260" s="3" t="s">
        <v>55080</v>
      </c>
      <c r="E13260" s="3" t="s">
        <v>55084</v>
      </c>
      <c r="F13260" s="3" t="s">
        <v>55081</v>
      </c>
      <c r="G13260" s="3" t="s">
        <v>55082</v>
      </c>
      <c r="H13260" s="3" t="s">
        <v>55083</v>
      </c>
    </row>
    <row r="13261" spans="1:8" ht="130.5" x14ac:dyDescent="0.35">
      <c r="A13261" s="4">
        <v>181841</v>
      </c>
      <c r="B13261" s="1">
        <v>45288</v>
      </c>
      <c r="C13261" s="2">
        <v>0.69246527777777767</v>
      </c>
      <c r="D13261" s="3" t="s">
        <v>55085</v>
      </c>
      <c r="E13261" s="3" t="s">
        <v>55079</v>
      </c>
      <c r="F13261" s="3" t="s">
        <v>55076</v>
      </c>
      <c r="G13261" s="3" t="s">
        <v>55086</v>
      </c>
      <c r="H13261" s="3" t="s">
        <v>55087</v>
      </c>
    </row>
    <row r="13262" spans="1:8" ht="101.5" x14ac:dyDescent="0.35">
      <c r="A13262" s="4">
        <v>181841</v>
      </c>
      <c r="B13262" s="1">
        <v>45288</v>
      </c>
      <c r="C13262" s="2">
        <v>0.69278935185185186</v>
      </c>
      <c r="D13262" s="3" t="s">
        <v>55075</v>
      </c>
      <c r="E13262" s="3" t="s">
        <v>55079</v>
      </c>
      <c r="F13262" s="3" t="s">
        <v>55076</v>
      </c>
      <c r="G13262" s="3" t="s">
        <v>55077</v>
      </c>
      <c r="H13262" s="3" t="s">
        <v>55088</v>
      </c>
    </row>
    <row r="13263" spans="1:8" ht="87" x14ac:dyDescent="0.35">
      <c r="A13263" s="4">
        <v>212548</v>
      </c>
      <c r="B13263" s="1">
        <v>45288</v>
      </c>
      <c r="C13263" s="2">
        <v>0.7336111111111111</v>
      </c>
      <c r="D13263" s="3" t="s">
        <v>11912</v>
      </c>
      <c r="E13263" s="3" t="s">
        <v>55092</v>
      </c>
      <c r="F13263" s="3" t="s">
        <v>55089</v>
      </c>
      <c r="G13263" s="3" t="s">
        <v>55090</v>
      </c>
      <c r="H13263" s="3" t="s">
        <v>55091</v>
      </c>
    </row>
    <row r="13264" spans="1:8" ht="58" x14ac:dyDescent="0.35">
      <c r="A13264" s="4">
        <v>212721</v>
      </c>
      <c r="B13264" s="1">
        <v>45288</v>
      </c>
      <c r="C13264" s="2">
        <v>0.75587962962962962</v>
      </c>
      <c r="D13264" s="3" t="s">
        <v>11799</v>
      </c>
      <c r="E13264" s="3" t="s">
        <v>55095</v>
      </c>
      <c r="F13264" s="3" t="s">
        <v>55093</v>
      </c>
      <c r="G13264" s="3" t="s">
        <v>11789</v>
      </c>
      <c r="H13264" s="3" t="s">
        <v>55094</v>
      </c>
    </row>
    <row r="13265" spans="1:8" ht="72.5" x14ac:dyDescent="0.35">
      <c r="A13265" s="4">
        <v>212868</v>
      </c>
      <c r="B13265" s="1">
        <v>45288</v>
      </c>
      <c r="C13265" s="2">
        <v>0.7619097222222222</v>
      </c>
      <c r="D13265" s="3" t="s">
        <v>11789</v>
      </c>
      <c r="E13265" s="3" t="s">
        <v>55098</v>
      </c>
      <c r="F13265" s="3" t="s">
        <v>55096</v>
      </c>
      <c r="G13265" s="3" t="s">
        <v>714</v>
      </c>
      <c r="H13265" s="3" t="s">
        <v>55097</v>
      </c>
    </row>
    <row r="13266" spans="1:8" ht="72.5" x14ac:dyDescent="0.35">
      <c r="A13266" s="4">
        <v>212870</v>
      </c>
      <c r="B13266" s="1">
        <v>45288</v>
      </c>
      <c r="C13266" s="2">
        <v>0.76640046296296294</v>
      </c>
      <c r="D13266" s="3" t="s">
        <v>11789</v>
      </c>
      <c r="E13266" s="3" t="s">
        <v>55102</v>
      </c>
      <c r="F13266" s="3" t="s">
        <v>55099</v>
      </c>
      <c r="G13266" s="3" t="s">
        <v>55100</v>
      </c>
      <c r="H13266" s="3" t="s">
        <v>55101</v>
      </c>
    </row>
    <row r="13267" spans="1:8" ht="72.5" x14ac:dyDescent="0.35">
      <c r="A13267" s="4">
        <v>137711</v>
      </c>
      <c r="B13267" s="1">
        <v>45288</v>
      </c>
      <c r="C13267" s="2">
        <v>0.77064814814814808</v>
      </c>
      <c r="D13267" s="3" t="s">
        <v>11789</v>
      </c>
      <c r="E13267" s="3" t="s">
        <v>55105</v>
      </c>
      <c r="F13267" s="3" t="s">
        <v>55103</v>
      </c>
      <c r="G13267" s="3" t="s">
        <v>1226</v>
      </c>
      <c r="H13267" s="3" t="s">
        <v>55104</v>
      </c>
    </row>
    <row r="13268" spans="1:8" ht="43.5" x14ac:dyDescent="0.35">
      <c r="A13268" s="4">
        <v>212878</v>
      </c>
      <c r="B13268" s="1">
        <v>45288</v>
      </c>
      <c r="C13268" s="2">
        <v>0.77671296296296299</v>
      </c>
      <c r="D13268" s="3" t="s">
        <v>11789</v>
      </c>
      <c r="E13268" s="3" t="s">
        <v>55109</v>
      </c>
      <c r="F13268" s="3" t="s">
        <v>55106</v>
      </c>
      <c r="G13268" s="3" t="s">
        <v>55107</v>
      </c>
      <c r="H13268" s="3" t="s">
        <v>55108</v>
      </c>
    </row>
    <row r="13269" spans="1:8" ht="58" x14ac:dyDescent="0.35">
      <c r="A13269" s="4">
        <v>46973</v>
      </c>
      <c r="B13269" s="1">
        <v>45289</v>
      </c>
      <c r="C13269" s="2">
        <v>0.32744212962962965</v>
      </c>
      <c r="D13269" s="3" t="s">
        <v>1258</v>
      </c>
      <c r="E13269" s="3" t="s">
        <v>55112</v>
      </c>
      <c r="F13269" s="3" t="s">
        <v>55110</v>
      </c>
      <c r="G13269" s="3" t="s">
        <v>14259</v>
      </c>
      <c r="H13269" s="3" t="s">
        <v>55111</v>
      </c>
    </row>
    <row r="13270" spans="1:8" ht="58" x14ac:dyDescent="0.35">
      <c r="A13270" s="4">
        <v>42144</v>
      </c>
      <c r="B13270" s="1">
        <v>45289</v>
      </c>
      <c r="C13270" s="2">
        <v>0.33806712962962965</v>
      </c>
      <c r="D13270" s="3" t="s">
        <v>11085</v>
      </c>
      <c r="E13270" s="3" t="s">
        <v>55116</v>
      </c>
      <c r="F13270" s="3" t="s">
        <v>55113</v>
      </c>
      <c r="G13270" s="3" t="s">
        <v>55114</v>
      </c>
      <c r="H13270" s="3" t="s">
        <v>55115</v>
      </c>
    </row>
    <row r="13271" spans="1:8" ht="29" x14ac:dyDescent="0.35">
      <c r="A13271" s="4">
        <v>165156</v>
      </c>
      <c r="B13271" s="1">
        <v>45289</v>
      </c>
      <c r="C13271" s="2">
        <v>0.33916666666666667</v>
      </c>
      <c r="D13271" s="3" t="s">
        <v>55117</v>
      </c>
      <c r="E13271" s="3" t="s">
        <v>55121</v>
      </c>
      <c r="F13271" s="3" t="s">
        <v>55118</v>
      </c>
      <c r="G13271" s="3" t="s">
        <v>55119</v>
      </c>
      <c r="H13271" s="3" t="s">
        <v>55120</v>
      </c>
    </row>
    <row r="13272" spans="1:8" ht="29" x14ac:dyDescent="0.35">
      <c r="A13272" s="4">
        <v>142388</v>
      </c>
      <c r="B13272" s="1">
        <v>45289</v>
      </c>
      <c r="C13272" s="2">
        <v>0.34635416666666669</v>
      </c>
      <c r="D13272" s="3" t="s">
        <v>1258</v>
      </c>
      <c r="E13272" s="3" t="s">
        <v>55125</v>
      </c>
      <c r="F13272" s="3" t="s">
        <v>55122</v>
      </c>
      <c r="G13272" s="3" t="s">
        <v>55123</v>
      </c>
      <c r="H13272" s="3" t="s">
        <v>55124</v>
      </c>
    </row>
    <row r="13273" spans="1:8" ht="29" x14ac:dyDescent="0.35">
      <c r="A13273" s="4">
        <v>142388</v>
      </c>
      <c r="B13273" s="1">
        <v>45289</v>
      </c>
      <c r="C13273" s="2">
        <v>0.3488194444444444</v>
      </c>
      <c r="D13273" s="3" t="s">
        <v>1258</v>
      </c>
      <c r="E13273" s="3" t="s">
        <v>55125</v>
      </c>
      <c r="F13273" s="3" t="s">
        <v>55122</v>
      </c>
      <c r="G13273" s="3" t="s">
        <v>55123</v>
      </c>
      <c r="H13273" s="3" t="s">
        <v>55126</v>
      </c>
    </row>
    <row r="13274" spans="1:8" ht="29" x14ac:dyDescent="0.35">
      <c r="A13274" s="4">
        <v>33256</v>
      </c>
      <c r="B13274" s="1">
        <v>45289</v>
      </c>
      <c r="C13274" s="2">
        <v>0.34950231481481481</v>
      </c>
      <c r="D13274" s="3" t="s">
        <v>55127</v>
      </c>
      <c r="E13274" s="3" t="s">
        <v>55128</v>
      </c>
      <c r="F13274" s="3" t="s">
        <v>11759</v>
      </c>
      <c r="G13274" s="3" t="s">
        <v>55128</v>
      </c>
      <c r="H13274" s="3" t="s">
        <v>55129</v>
      </c>
    </row>
    <row r="13275" spans="1:8" ht="29" x14ac:dyDescent="0.35">
      <c r="A13275" s="4">
        <v>142388</v>
      </c>
      <c r="B13275" s="1">
        <v>45289</v>
      </c>
      <c r="C13275" s="2">
        <v>0.35019675925925925</v>
      </c>
      <c r="D13275" s="3" t="s">
        <v>1258</v>
      </c>
      <c r="E13275" s="3" t="s">
        <v>55125</v>
      </c>
      <c r="F13275" s="3" t="s">
        <v>55122</v>
      </c>
      <c r="G13275" s="3" t="s">
        <v>55123</v>
      </c>
      <c r="H13275" s="3" t="s">
        <v>55124</v>
      </c>
    </row>
    <row r="13276" spans="1:8" ht="58" x14ac:dyDescent="0.35">
      <c r="A13276" s="4">
        <v>209177</v>
      </c>
      <c r="B13276" s="1">
        <v>45289</v>
      </c>
      <c r="C13276" s="2">
        <v>0.35371527777777773</v>
      </c>
      <c r="D13276" s="3" t="s">
        <v>55130</v>
      </c>
      <c r="E13276" s="3" t="s">
        <v>55134</v>
      </c>
      <c r="F13276" s="3" t="s">
        <v>55131</v>
      </c>
      <c r="G13276" s="3" t="s">
        <v>55132</v>
      </c>
      <c r="H13276" s="3" t="s">
        <v>55133</v>
      </c>
    </row>
    <row r="13277" spans="1:8" ht="43.5" x14ac:dyDescent="0.35">
      <c r="A13277" s="4">
        <v>52394</v>
      </c>
      <c r="B13277" s="1">
        <v>45289</v>
      </c>
      <c r="C13277" s="2">
        <v>0.35415509259259265</v>
      </c>
      <c r="D13277" s="3" t="s">
        <v>55135</v>
      </c>
      <c r="E13277" s="3" t="s">
        <v>55138</v>
      </c>
      <c r="F13277" s="3" t="s">
        <v>55136</v>
      </c>
      <c r="G13277" s="3" t="s">
        <v>1315</v>
      </c>
      <c r="H13277" s="3" t="s">
        <v>55137</v>
      </c>
    </row>
    <row r="13278" spans="1:8" ht="58" x14ac:dyDescent="0.35">
      <c r="A13278" s="4">
        <v>148947</v>
      </c>
      <c r="B13278" s="1">
        <v>45289</v>
      </c>
      <c r="C13278" s="2">
        <v>0.35478009259259258</v>
      </c>
      <c r="D13278" s="3" t="s">
        <v>1744</v>
      </c>
      <c r="E13278" s="3" t="s">
        <v>55140</v>
      </c>
      <c r="F13278" s="3" t="s">
        <v>55139</v>
      </c>
      <c r="G13278" s="3" t="s">
        <v>10979</v>
      </c>
      <c r="H13278" s="3" t="s">
        <v>14569</v>
      </c>
    </row>
    <row r="13279" spans="1:8" ht="43.5" x14ac:dyDescent="0.35">
      <c r="A13279" s="4">
        <v>719</v>
      </c>
      <c r="B13279" s="1">
        <v>45289</v>
      </c>
      <c r="C13279" s="2">
        <v>0.3558912037037037</v>
      </c>
      <c r="D13279" s="3" t="s">
        <v>12304</v>
      </c>
      <c r="E13279" s="3" t="s">
        <v>55143</v>
      </c>
      <c r="F13279" s="3" t="s">
        <v>55141</v>
      </c>
      <c r="G13279" s="3" t="s">
        <v>55142</v>
      </c>
      <c r="H13279" s="3" t="s">
        <v>10489</v>
      </c>
    </row>
    <row r="13280" spans="1:8" ht="43.5" x14ac:dyDescent="0.35">
      <c r="A13280" s="4">
        <v>44035</v>
      </c>
      <c r="B13280" s="1">
        <v>45289</v>
      </c>
      <c r="C13280" s="2">
        <v>0.3561111111111111</v>
      </c>
      <c r="D13280" s="3" t="s">
        <v>1258</v>
      </c>
      <c r="E13280" s="3" t="s">
        <v>55146</v>
      </c>
      <c r="F13280" s="3" t="s">
        <v>55144</v>
      </c>
      <c r="G13280" s="3" t="s">
        <v>11524</v>
      </c>
      <c r="H13280" s="3" t="s">
        <v>55145</v>
      </c>
    </row>
    <row r="13281" spans="1:8" ht="43.5" x14ac:dyDescent="0.35">
      <c r="A13281" s="4">
        <v>44035</v>
      </c>
      <c r="B13281" s="1">
        <v>45289</v>
      </c>
      <c r="C13281" s="2">
        <v>0.359375</v>
      </c>
      <c r="D13281" s="3" t="s">
        <v>1258</v>
      </c>
      <c r="E13281" s="3" t="s">
        <v>55146</v>
      </c>
      <c r="F13281" s="3" t="s">
        <v>55144</v>
      </c>
      <c r="G13281" s="3" t="s">
        <v>11524</v>
      </c>
      <c r="H13281" s="3" t="s">
        <v>55145</v>
      </c>
    </row>
    <row r="13282" spans="1:8" x14ac:dyDescent="0.35">
      <c r="A13282" s="4">
        <v>168603</v>
      </c>
      <c r="B13282" s="1">
        <v>45289</v>
      </c>
      <c r="C13282" s="2">
        <v>0.35940972222222217</v>
      </c>
      <c r="D13282" s="3" t="s">
        <v>985</v>
      </c>
      <c r="E13282" s="3" t="s">
        <v>55147</v>
      </c>
      <c r="F13282" s="3" t="s">
        <v>10588</v>
      </c>
      <c r="G13282" s="3" t="s">
        <v>55147</v>
      </c>
      <c r="H13282" s="3" t="s">
        <v>38911</v>
      </c>
    </row>
    <row r="13283" spans="1:8" ht="101.5" x14ac:dyDescent="0.35">
      <c r="A13283" s="4">
        <v>45028</v>
      </c>
      <c r="B13283" s="1">
        <v>45289</v>
      </c>
      <c r="C13283" s="2">
        <v>0.35996527777777776</v>
      </c>
      <c r="D13283" s="3" t="s">
        <v>55148</v>
      </c>
      <c r="E13283" s="3" t="s">
        <v>55152</v>
      </c>
      <c r="F13283" s="3" t="s">
        <v>55149</v>
      </c>
      <c r="G13283" s="3" t="s">
        <v>55150</v>
      </c>
      <c r="H13283" s="3" t="s">
        <v>55151</v>
      </c>
    </row>
    <row r="13284" spans="1:8" ht="203" x14ac:dyDescent="0.35">
      <c r="A13284" s="4">
        <v>33273</v>
      </c>
      <c r="B13284" s="1">
        <v>45289</v>
      </c>
      <c r="C13284" s="2">
        <v>0.36045138888888889</v>
      </c>
      <c r="D13284" s="3" t="s">
        <v>55153</v>
      </c>
      <c r="E13284" s="3" t="s">
        <v>55157</v>
      </c>
      <c r="F13284" s="3" t="s">
        <v>55154</v>
      </c>
      <c r="G13284" s="3" t="s">
        <v>55155</v>
      </c>
      <c r="H13284" s="3" t="s">
        <v>55156</v>
      </c>
    </row>
    <row r="13285" spans="1:8" ht="29" x14ac:dyDescent="0.35">
      <c r="A13285" s="4">
        <v>149440</v>
      </c>
      <c r="B13285" s="1">
        <v>45289</v>
      </c>
      <c r="C13285" s="2">
        <v>0.36098379629629629</v>
      </c>
      <c r="D13285" s="3" t="s">
        <v>1473</v>
      </c>
      <c r="E13285" s="3" t="s">
        <v>55160</v>
      </c>
      <c r="F13285" s="3" t="s">
        <v>55158</v>
      </c>
      <c r="G13285" s="3" t="s">
        <v>1396</v>
      </c>
      <c r="H13285" s="3" t="s">
        <v>55159</v>
      </c>
    </row>
    <row r="13286" spans="1:8" ht="43.5" x14ac:dyDescent="0.35">
      <c r="A13286" s="4">
        <v>122942</v>
      </c>
      <c r="B13286" s="1">
        <v>45289</v>
      </c>
      <c r="C13286" s="2">
        <v>0.36129629629629628</v>
      </c>
      <c r="D13286" s="3" t="s">
        <v>55161</v>
      </c>
      <c r="E13286" s="3" t="s">
        <v>55164</v>
      </c>
      <c r="F13286" s="3" t="s">
        <v>55162</v>
      </c>
      <c r="G13286" s="3" t="s">
        <v>1315</v>
      </c>
      <c r="H13286" s="3" t="s">
        <v>55163</v>
      </c>
    </row>
    <row r="13287" spans="1:8" ht="246.5" x14ac:dyDescent="0.35">
      <c r="A13287" s="4">
        <v>130723</v>
      </c>
      <c r="B13287" s="1">
        <v>45289</v>
      </c>
      <c r="C13287" s="2">
        <v>0.36390046296296297</v>
      </c>
      <c r="D13287" s="3" t="s">
        <v>55165</v>
      </c>
      <c r="E13287" s="3" t="s">
        <v>55169</v>
      </c>
      <c r="F13287" s="3" t="s">
        <v>55166</v>
      </c>
      <c r="G13287" s="3" t="s">
        <v>55167</v>
      </c>
      <c r="H13287" s="3" t="s">
        <v>55168</v>
      </c>
    </row>
    <row r="13288" spans="1:8" ht="43.5" x14ac:dyDescent="0.35">
      <c r="A13288" s="4">
        <v>35596</v>
      </c>
      <c r="B13288" s="1">
        <v>45289</v>
      </c>
      <c r="C13288" s="2">
        <v>0.3643055555555556</v>
      </c>
      <c r="D13288" s="3" t="s">
        <v>55170</v>
      </c>
      <c r="E13288" s="3" t="s">
        <v>30301</v>
      </c>
      <c r="F13288" s="3" t="s">
        <v>55171</v>
      </c>
      <c r="G13288" s="3" t="s">
        <v>55172</v>
      </c>
      <c r="H13288" s="3" t="s">
        <v>10489</v>
      </c>
    </row>
    <row r="13289" spans="1:8" ht="29" x14ac:dyDescent="0.35">
      <c r="A13289" s="4">
        <v>34506</v>
      </c>
      <c r="B13289" s="1">
        <v>45289</v>
      </c>
      <c r="C13289" s="2">
        <v>0.36719907407407404</v>
      </c>
      <c r="D13289" s="3" t="s">
        <v>985</v>
      </c>
      <c r="E13289" s="3" t="s">
        <v>55174</v>
      </c>
      <c r="F13289" s="3" t="s">
        <v>55173</v>
      </c>
      <c r="G13289" s="3" t="s">
        <v>55174</v>
      </c>
      <c r="H13289" s="3" t="s">
        <v>55175</v>
      </c>
    </row>
    <row r="13290" spans="1:8" ht="87" x14ac:dyDescent="0.35">
      <c r="A13290" s="4">
        <v>203039</v>
      </c>
      <c r="B13290" s="1">
        <v>45289</v>
      </c>
      <c r="C13290" s="2">
        <v>0.36796296296296299</v>
      </c>
      <c r="D13290" s="3" t="s">
        <v>55176</v>
      </c>
      <c r="E13290" s="3" t="s">
        <v>55180</v>
      </c>
      <c r="F13290" s="3" t="s">
        <v>55177</v>
      </c>
      <c r="G13290" s="3" t="s">
        <v>55178</v>
      </c>
      <c r="H13290" s="3" t="s">
        <v>55179</v>
      </c>
    </row>
    <row r="13291" spans="1:8" ht="72.5" x14ac:dyDescent="0.35">
      <c r="A13291" s="4">
        <v>199338</v>
      </c>
      <c r="B13291" s="1">
        <v>45289</v>
      </c>
      <c r="C13291" s="2">
        <v>0.36812500000000004</v>
      </c>
      <c r="D13291" s="3" t="s">
        <v>55181</v>
      </c>
      <c r="E13291" s="3" t="s">
        <v>55185</v>
      </c>
      <c r="F13291" s="3" t="s">
        <v>55182</v>
      </c>
      <c r="G13291" s="3" t="s">
        <v>55183</v>
      </c>
      <c r="H13291" s="3" t="s">
        <v>55184</v>
      </c>
    </row>
    <row r="13292" spans="1:8" ht="29" x14ac:dyDescent="0.35">
      <c r="A13292" s="4">
        <v>153395</v>
      </c>
      <c r="B13292" s="1">
        <v>45289</v>
      </c>
      <c r="C13292" s="2">
        <v>0.36914351851851851</v>
      </c>
      <c r="D13292" s="3" t="s">
        <v>985</v>
      </c>
      <c r="E13292" s="3" t="s">
        <v>55186</v>
      </c>
      <c r="F13292" s="3" t="s">
        <v>10588</v>
      </c>
      <c r="G13292" s="3" t="s">
        <v>55186</v>
      </c>
      <c r="H13292" s="3" t="s">
        <v>55187</v>
      </c>
    </row>
    <row r="13293" spans="1:8" ht="58" x14ac:dyDescent="0.35">
      <c r="A13293" s="4">
        <v>33568</v>
      </c>
      <c r="B13293" s="1">
        <v>45289</v>
      </c>
      <c r="C13293" s="2">
        <v>0.36930555555555555</v>
      </c>
      <c r="D13293" s="3" t="s">
        <v>10317</v>
      </c>
      <c r="E13293" s="3" t="s">
        <v>55191</v>
      </c>
      <c r="F13293" s="3" t="s">
        <v>55188</v>
      </c>
      <c r="G13293" s="3" t="s">
        <v>55189</v>
      </c>
      <c r="H13293" s="3" t="s">
        <v>55190</v>
      </c>
    </row>
    <row r="13294" spans="1:8" x14ac:dyDescent="0.35">
      <c r="A13294" s="4">
        <v>17054</v>
      </c>
      <c r="B13294" s="1">
        <v>45289</v>
      </c>
      <c r="C13294" s="2">
        <v>0.37024305555555559</v>
      </c>
      <c r="D13294" s="3" t="s">
        <v>55192</v>
      </c>
      <c r="E13294" s="3" t="s">
        <v>18309</v>
      </c>
      <c r="F13294" s="3" t="s">
        <v>55193</v>
      </c>
      <c r="G13294" s="3" t="s">
        <v>55194</v>
      </c>
      <c r="H13294" s="3" t="s">
        <v>55195</v>
      </c>
    </row>
    <row r="13295" spans="1:8" ht="43.5" x14ac:dyDescent="0.35">
      <c r="A13295" s="4">
        <v>83961</v>
      </c>
      <c r="B13295" s="1">
        <v>45289</v>
      </c>
      <c r="C13295" s="2">
        <v>0.37086805555555552</v>
      </c>
      <c r="D13295" s="3" t="s">
        <v>55196</v>
      </c>
      <c r="E13295" s="3" t="s">
        <v>55200</v>
      </c>
      <c r="F13295" s="3" t="s">
        <v>55197</v>
      </c>
      <c r="G13295" s="3" t="s">
        <v>55198</v>
      </c>
      <c r="H13295" s="3" t="s">
        <v>55199</v>
      </c>
    </row>
    <row r="13296" spans="1:8" ht="58" x14ac:dyDescent="0.35">
      <c r="A13296" s="4">
        <v>32484</v>
      </c>
      <c r="B13296" s="1">
        <v>45289</v>
      </c>
      <c r="C13296" s="2">
        <v>0.37144675925925924</v>
      </c>
      <c r="D13296" s="3" t="s">
        <v>10285</v>
      </c>
      <c r="E13296" s="3" t="s">
        <v>55203</v>
      </c>
      <c r="F13296" s="3" t="s">
        <v>55201</v>
      </c>
      <c r="G13296" s="3" t="s">
        <v>401</v>
      </c>
      <c r="H13296" s="3" t="s">
        <v>55202</v>
      </c>
    </row>
    <row r="13297" spans="1:8" ht="29" x14ac:dyDescent="0.35">
      <c r="A13297" s="4">
        <v>46512</v>
      </c>
      <c r="B13297" s="1">
        <v>45289</v>
      </c>
      <c r="C13297" s="2">
        <v>0.37388888888888888</v>
      </c>
      <c r="D13297" s="3" t="s">
        <v>10438</v>
      </c>
      <c r="E13297" s="3" t="s">
        <v>55207</v>
      </c>
      <c r="F13297" s="3" t="s">
        <v>55204</v>
      </c>
      <c r="G13297" s="3" t="s">
        <v>55205</v>
      </c>
      <c r="H13297" s="3" t="s">
        <v>55206</v>
      </c>
    </row>
    <row r="13298" spans="1:8" ht="43.5" x14ac:dyDescent="0.35">
      <c r="A13298" s="4">
        <v>41639</v>
      </c>
      <c r="B13298" s="1">
        <v>45289</v>
      </c>
      <c r="C13298" s="2">
        <v>0.37438657407407411</v>
      </c>
      <c r="D13298" s="3" t="s">
        <v>55208</v>
      </c>
      <c r="E13298" s="3" t="s">
        <v>55212</v>
      </c>
      <c r="F13298" s="3" t="s">
        <v>55209</v>
      </c>
      <c r="G13298" s="3" t="s">
        <v>55210</v>
      </c>
      <c r="H13298" s="3" t="s">
        <v>55211</v>
      </c>
    </row>
    <row r="13299" spans="1:8" ht="43.5" x14ac:dyDescent="0.35">
      <c r="A13299" s="4">
        <v>169441</v>
      </c>
      <c r="B13299" s="1">
        <v>45289</v>
      </c>
      <c r="C13299" s="2">
        <v>0.37549768518518517</v>
      </c>
      <c r="D13299" s="3" t="s">
        <v>1744</v>
      </c>
      <c r="E13299" s="3" t="s">
        <v>13561</v>
      </c>
      <c r="F13299" s="3" t="s">
        <v>55213</v>
      </c>
      <c r="G13299" s="3" t="s">
        <v>10392</v>
      </c>
      <c r="H13299" s="3" t="s">
        <v>55214</v>
      </c>
    </row>
    <row r="13300" spans="1:8" ht="58" x14ac:dyDescent="0.35">
      <c r="A13300" s="4">
        <v>14935</v>
      </c>
      <c r="B13300" s="1">
        <v>45289</v>
      </c>
      <c r="C13300" s="2">
        <v>0.37557870370370372</v>
      </c>
      <c r="D13300" s="3" t="s">
        <v>55215</v>
      </c>
      <c r="E13300" s="3" t="s">
        <v>55219</v>
      </c>
      <c r="F13300" s="3" t="s">
        <v>55216</v>
      </c>
      <c r="G13300" s="3" t="s">
        <v>55217</v>
      </c>
      <c r="H13300" s="3" t="s">
        <v>55218</v>
      </c>
    </row>
    <row r="13301" spans="1:8" ht="58" x14ac:dyDescent="0.35">
      <c r="A13301" s="4">
        <v>35280</v>
      </c>
      <c r="B13301" s="1">
        <v>45289</v>
      </c>
      <c r="C13301" s="2">
        <v>0.37627314814814811</v>
      </c>
      <c r="D13301" s="3" t="s">
        <v>55220</v>
      </c>
      <c r="E13301" s="3" t="s">
        <v>55224</v>
      </c>
      <c r="F13301" s="3" t="s">
        <v>55221</v>
      </c>
      <c r="G13301" s="3" t="s">
        <v>55222</v>
      </c>
      <c r="H13301" s="3" t="s">
        <v>55223</v>
      </c>
    </row>
    <row r="13302" spans="1:8" ht="29" x14ac:dyDescent="0.35">
      <c r="A13302" s="4">
        <v>43309</v>
      </c>
      <c r="B13302" s="1">
        <v>45289</v>
      </c>
      <c r="C13302" s="2">
        <v>0.37650462962962966</v>
      </c>
      <c r="D13302" s="3" t="s">
        <v>10285</v>
      </c>
      <c r="E13302" s="3" t="s">
        <v>55227</v>
      </c>
      <c r="F13302" s="3" t="s">
        <v>55225</v>
      </c>
      <c r="G13302" s="3" t="s">
        <v>1315</v>
      </c>
      <c r="H13302" s="3" t="s">
        <v>55226</v>
      </c>
    </row>
    <row r="13303" spans="1:8" ht="58" x14ac:dyDescent="0.35">
      <c r="A13303" s="4">
        <v>188074</v>
      </c>
      <c r="B13303" s="1">
        <v>45289</v>
      </c>
      <c r="C13303" s="2">
        <v>0.37979166666666669</v>
      </c>
      <c r="D13303" s="3" t="s">
        <v>55228</v>
      </c>
      <c r="E13303" s="3" t="s">
        <v>33705</v>
      </c>
      <c r="F13303" s="3" t="s">
        <v>55229</v>
      </c>
      <c r="G13303" s="3" t="s">
        <v>255</v>
      </c>
      <c r="H13303" s="3" t="s">
        <v>55230</v>
      </c>
    </row>
    <row r="13304" spans="1:8" ht="58" x14ac:dyDescent="0.35">
      <c r="A13304" s="4">
        <v>77157</v>
      </c>
      <c r="B13304" s="1">
        <v>45289</v>
      </c>
      <c r="C13304" s="2">
        <v>0.37991898148148145</v>
      </c>
      <c r="D13304" s="3" t="s">
        <v>55231</v>
      </c>
      <c r="E13304" s="3" t="s">
        <v>55235</v>
      </c>
      <c r="F13304" s="3" t="s">
        <v>55232</v>
      </c>
      <c r="G13304" s="3" t="s">
        <v>55233</v>
      </c>
      <c r="H13304" s="3" t="s">
        <v>55234</v>
      </c>
    </row>
    <row r="13305" spans="1:8" ht="29" x14ac:dyDescent="0.35">
      <c r="A13305" s="4">
        <v>182890</v>
      </c>
      <c r="B13305" s="1">
        <v>45289</v>
      </c>
      <c r="C13305" s="2">
        <v>0.38082175925925926</v>
      </c>
      <c r="D13305" s="3" t="s">
        <v>167</v>
      </c>
      <c r="E13305" s="3" t="s">
        <v>18230</v>
      </c>
      <c r="F13305" s="3" t="s">
        <v>55236</v>
      </c>
      <c r="G13305" s="3" t="s">
        <v>11116</v>
      </c>
      <c r="H13305" s="3" t="s">
        <v>55237</v>
      </c>
    </row>
    <row r="13306" spans="1:8" ht="43.5" x14ac:dyDescent="0.35">
      <c r="A13306" s="4">
        <v>115018</v>
      </c>
      <c r="B13306" s="1">
        <v>45289</v>
      </c>
      <c r="C13306" s="2">
        <v>0.38305555555555554</v>
      </c>
      <c r="D13306" s="3" t="s">
        <v>12377</v>
      </c>
      <c r="E13306" s="3" t="s">
        <v>13622</v>
      </c>
      <c r="F13306" s="3" t="s">
        <v>55238</v>
      </c>
      <c r="G13306" s="3" t="s">
        <v>21768</v>
      </c>
      <c r="H13306" s="3" t="s">
        <v>55239</v>
      </c>
    </row>
    <row r="13307" spans="1:8" ht="145" x14ac:dyDescent="0.35">
      <c r="A13307" s="4">
        <v>107074</v>
      </c>
      <c r="B13307" s="1">
        <v>45289</v>
      </c>
      <c r="C13307" s="2">
        <v>0.38458333333333333</v>
      </c>
      <c r="D13307" s="3" t="s">
        <v>55240</v>
      </c>
      <c r="E13307" s="3" t="s">
        <v>55243</v>
      </c>
      <c r="F13307" s="3" t="s">
        <v>55241</v>
      </c>
      <c r="G13307" s="3" t="s">
        <v>12693</v>
      </c>
      <c r="H13307" s="3" t="s">
        <v>55242</v>
      </c>
    </row>
    <row r="13308" spans="1:8" x14ac:dyDescent="0.35">
      <c r="A13308" s="4">
        <v>125965</v>
      </c>
      <c r="B13308" s="1">
        <v>45289</v>
      </c>
      <c r="C13308" s="2">
        <v>0.38515046296296296</v>
      </c>
      <c r="D13308" s="3" t="s">
        <v>985</v>
      </c>
      <c r="E13308" s="3" t="s">
        <v>55245</v>
      </c>
      <c r="F13308" s="3" t="s">
        <v>55244</v>
      </c>
      <c r="G13308" s="3" t="s">
        <v>13485</v>
      </c>
      <c r="H13308" s="3" t="s">
        <v>11962</v>
      </c>
    </row>
    <row r="13309" spans="1:8" ht="87" x14ac:dyDescent="0.35">
      <c r="A13309" s="4">
        <v>22322</v>
      </c>
      <c r="B13309" s="1">
        <v>45289</v>
      </c>
      <c r="C13309" s="2">
        <v>0.38568287037037036</v>
      </c>
      <c r="D13309" s="3" t="s">
        <v>10285</v>
      </c>
      <c r="E13309" s="3" t="s">
        <v>55249</v>
      </c>
      <c r="F13309" s="3" t="s">
        <v>55246</v>
      </c>
      <c r="G13309" s="3" t="s">
        <v>55247</v>
      </c>
      <c r="H13309" s="3" t="s">
        <v>55248</v>
      </c>
    </row>
    <row r="13310" spans="1:8" ht="58" x14ac:dyDescent="0.35">
      <c r="A13310" s="4">
        <v>115018</v>
      </c>
      <c r="B13310" s="1">
        <v>45289</v>
      </c>
      <c r="C13310" s="2">
        <v>0.38593749999999999</v>
      </c>
      <c r="D13310" s="3" t="s">
        <v>12377</v>
      </c>
      <c r="E13310" s="3" t="s">
        <v>55250</v>
      </c>
      <c r="F13310" s="3" t="s">
        <v>55238</v>
      </c>
      <c r="G13310" s="3" t="s">
        <v>21768</v>
      </c>
      <c r="H13310" s="3" t="s">
        <v>55239</v>
      </c>
    </row>
    <row r="13311" spans="1:8" ht="130.5" x14ac:dyDescent="0.35">
      <c r="A13311" s="4">
        <v>43991</v>
      </c>
      <c r="B13311" s="1">
        <v>45289</v>
      </c>
      <c r="C13311" s="2">
        <v>0.38708333333333328</v>
      </c>
      <c r="D13311" s="3" t="s">
        <v>55251</v>
      </c>
      <c r="E13311" s="3" t="s">
        <v>55255</v>
      </c>
      <c r="F13311" s="3" t="s">
        <v>55252</v>
      </c>
      <c r="G13311" s="3" t="s">
        <v>55253</v>
      </c>
      <c r="H13311" s="3" t="s">
        <v>55254</v>
      </c>
    </row>
    <row r="13312" spans="1:8" ht="58" x14ac:dyDescent="0.35">
      <c r="A13312" s="4">
        <v>53912</v>
      </c>
      <c r="B13312" s="1">
        <v>45289</v>
      </c>
      <c r="C13312" s="2">
        <v>0.38890046296296293</v>
      </c>
      <c r="D13312" s="3" t="s">
        <v>1258</v>
      </c>
      <c r="E13312" s="3" t="s">
        <v>20496</v>
      </c>
      <c r="F13312" s="3" t="s">
        <v>55256</v>
      </c>
      <c r="G13312" s="3" t="s">
        <v>14259</v>
      </c>
      <c r="H13312" s="3" t="s">
        <v>47880</v>
      </c>
    </row>
    <row r="13313" spans="1:8" ht="72.5" x14ac:dyDescent="0.35">
      <c r="A13313" s="4">
        <v>205749</v>
      </c>
      <c r="B13313" s="1">
        <v>45289</v>
      </c>
      <c r="C13313" s="2">
        <v>0.39063657407407404</v>
      </c>
      <c r="D13313" s="3" t="s">
        <v>55257</v>
      </c>
      <c r="E13313" s="3" t="s">
        <v>55261</v>
      </c>
      <c r="F13313" s="3" t="s">
        <v>55258</v>
      </c>
      <c r="G13313" s="3" t="s">
        <v>55259</v>
      </c>
      <c r="H13313" s="3" t="s">
        <v>55260</v>
      </c>
    </row>
    <row r="13314" spans="1:8" ht="29" x14ac:dyDescent="0.35">
      <c r="A13314" s="4">
        <v>134223</v>
      </c>
      <c r="B13314" s="1">
        <v>45289</v>
      </c>
      <c r="C13314" s="2">
        <v>0.39101851851851849</v>
      </c>
      <c r="D13314" s="3" t="s">
        <v>12868</v>
      </c>
      <c r="E13314" s="3" t="s">
        <v>55264</v>
      </c>
      <c r="F13314" s="3" t="s">
        <v>55262</v>
      </c>
      <c r="G13314" s="3" t="s">
        <v>10694</v>
      </c>
      <c r="H13314" s="3" t="s">
        <v>55263</v>
      </c>
    </row>
    <row r="13315" spans="1:8" ht="43.5" x14ac:dyDescent="0.35">
      <c r="A13315" s="4">
        <v>9163</v>
      </c>
      <c r="B13315" s="1">
        <v>45289</v>
      </c>
      <c r="C13315" s="2">
        <v>0.39285879629629633</v>
      </c>
      <c r="D13315" s="3" t="s">
        <v>55265</v>
      </c>
      <c r="E13315" s="3" t="s">
        <v>15058</v>
      </c>
      <c r="F13315" s="3" t="s">
        <v>55266</v>
      </c>
      <c r="G13315" s="3" t="s">
        <v>55267</v>
      </c>
      <c r="H13315" s="3" t="s">
        <v>55268</v>
      </c>
    </row>
    <row r="13316" spans="1:8" ht="101.5" x14ac:dyDescent="0.35">
      <c r="A13316" s="4">
        <v>92278</v>
      </c>
      <c r="B13316" s="1">
        <v>45289</v>
      </c>
      <c r="C13316" s="2">
        <v>0.39311342592592591</v>
      </c>
      <c r="D13316" s="3" t="s">
        <v>10285</v>
      </c>
      <c r="E13316" s="3" t="s">
        <v>55271</v>
      </c>
      <c r="F13316" s="3" t="s">
        <v>55269</v>
      </c>
      <c r="G13316" s="3" t="s">
        <v>1315</v>
      </c>
      <c r="H13316" s="3" t="s">
        <v>55270</v>
      </c>
    </row>
    <row r="13317" spans="1:8" ht="29" x14ac:dyDescent="0.35">
      <c r="A13317" s="4">
        <v>65548</v>
      </c>
      <c r="B13317" s="1">
        <v>45289</v>
      </c>
      <c r="C13317" s="2">
        <v>0.39402777777777781</v>
      </c>
      <c r="D13317" s="3" t="s">
        <v>55272</v>
      </c>
      <c r="E13317" s="3" t="s">
        <v>55275</v>
      </c>
      <c r="F13317" s="3" t="s">
        <v>55273</v>
      </c>
      <c r="G13317" s="3" t="s">
        <v>11838</v>
      </c>
      <c r="H13317" s="3" t="s">
        <v>55274</v>
      </c>
    </row>
    <row r="13318" spans="1:8" ht="174" x14ac:dyDescent="0.35">
      <c r="A13318" s="4">
        <v>17144</v>
      </c>
      <c r="B13318" s="1">
        <v>45289</v>
      </c>
      <c r="C13318" s="2">
        <v>0.39453703703703707</v>
      </c>
      <c r="D13318" s="3" t="s">
        <v>55276</v>
      </c>
      <c r="E13318" s="3" t="s">
        <v>15510</v>
      </c>
      <c r="F13318" s="3" t="s">
        <v>55277</v>
      </c>
      <c r="G13318" s="3" t="s">
        <v>14299</v>
      </c>
      <c r="H13318" s="3" t="s">
        <v>55278</v>
      </c>
    </row>
    <row r="13319" spans="1:8" ht="72.5" x14ac:dyDescent="0.35">
      <c r="A13319" s="4">
        <v>96872</v>
      </c>
      <c r="B13319" s="1">
        <v>45289</v>
      </c>
      <c r="C13319" s="2">
        <v>0.39810185185185182</v>
      </c>
      <c r="D13319" s="3" t="s">
        <v>55279</v>
      </c>
      <c r="E13319" s="3" t="s">
        <v>55283</v>
      </c>
      <c r="F13319" s="3" t="s">
        <v>55280</v>
      </c>
      <c r="G13319" s="3" t="s">
        <v>55281</v>
      </c>
      <c r="H13319" s="3" t="s">
        <v>55282</v>
      </c>
    </row>
    <row r="13320" spans="1:8" ht="72.5" x14ac:dyDescent="0.35">
      <c r="A13320" s="4">
        <v>93991</v>
      </c>
      <c r="B13320" s="1">
        <v>45289</v>
      </c>
      <c r="C13320" s="2">
        <v>0.40229166666666666</v>
      </c>
      <c r="D13320" s="3" t="s">
        <v>55284</v>
      </c>
      <c r="E13320" s="3" t="s">
        <v>55288</v>
      </c>
      <c r="F13320" s="3" t="s">
        <v>55285</v>
      </c>
      <c r="G13320" s="3" t="s">
        <v>55286</v>
      </c>
      <c r="H13320" s="3" t="s">
        <v>55287</v>
      </c>
    </row>
    <row r="13321" spans="1:8" ht="58" x14ac:dyDescent="0.35">
      <c r="A13321" s="4">
        <v>50791</v>
      </c>
      <c r="B13321" s="1">
        <v>45289</v>
      </c>
      <c r="C13321" s="2">
        <v>0.40581018518518519</v>
      </c>
      <c r="D13321" s="3" t="s">
        <v>55289</v>
      </c>
      <c r="E13321" s="3" t="s">
        <v>55292</v>
      </c>
      <c r="F13321" s="3" t="s">
        <v>55290</v>
      </c>
      <c r="G13321" s="3" t="s">
        <v>52251</v>
      </c>
      <c r="H13321" s="3" t="s">
        <v>55291</v>
      </c>
    </row>
    <row r="13322" spans="1:8" ht="29" x14ac:dyDescent="0.35">
      <c r="A13322" s="4">
        <v>200896</v>
      </c>
      <c r="B13322" s="1">
        <v>45289</v>
      </c>
      <c r="C13322" s="2">
        <v>0.40608796296296296</v>
      </c>
      <c r="D13322" s="3" t="s">
        <v>55272</v>
      </c>
      <c r="E13322" s="3" t="s">
        <v>55294</v>
      </c>
      <c r="F13322" s="3" t="s">
        <v>15321</v>
      </c>
      <c r="G13322" s="3" t="s">
        <v>14849</v>
      </c>
      <c r="H13322" s="3" t="s">
        <v>55293</v>
      </c>
    </row>
    <row r="13323" spans="1:8" ht="87" x14ac:dyDescent="0.35">
      <c r="A13323" s="4">
        <v>24976</v>
      </c>
      <c r="B13323" s="1">
        <v>45289</v>
      </c>
      <c r="C13323" s="2">
        <v>0.4067824074074074</v>
      </c>
      <c r="D13323" s="3" t="s">
        <v>55295</v>
      </c>
      <c r="E13323" s="3" t="s">
        <v>15223</v>
      </c>
      <c r="F13323" s="3" t="s">
        <v>55296</v>
      </c>
      <c r="G13323" s="3" t="s">
        <v>55297</v>
      </c>
      <c r="H13323" s="3" t="s">
        <v>55298</v>
      </c>
    </row>
    <row r="13324" spans="1:8" ht="290" x14ac:dyDescent="0.35">
      <c r="A13324" s="4">
        <v>175823</v>
      </c>
      <c r="B13324" s="1">
        <v>45289</v>
      </c>
      <c r="C13324" s="2">
        <v>0.40868055555555555</v>
      </c>
      <c r="D13324" s="3" t="s">
        <v>55299</v>
      </c>
      <c r="E13324" s="3" t="s">
        <v>55303</v>
      </c>
      <c r="F13324" s="3" t="s">
        <v>55300</v>
      </c>
      <c r="G13324" s="3" t="s">
        <v>55301</v>
      </c>
      <c r="H13324" s="3" t="s">
        <v>55302</v>
      </c>
    </row>
    <row r="13325" spans="1:8" ht="43.5" x14ac:dyDescent="0.35">
      <c r="A13325" s="4">
        <v>4755</v>
      </c>
      <c r="B13325" s="1">
        <v>45289</v>
      </c>
      <c r="C13325" s="2">
        <v>0.40947916666666667</v>
      </c>
      <c r="D13325" s="3" t="s">
        <v>10435</v>
      </c>
      <c r="E13325" s="3" t="s">
        <v>55306</v>
      </c>
      <c r="F13325" s="3" t="s">
        <v>55304</v>
      </c>
      <c r="G13325" s="3" t="s">
        <v>12627</v>
      </c>
      <c r="H13325" s="3" t="s">
        <v>55305</v>
      </c>
    </row>
    <row r="13326" spans="1:8" ht="72.5" x14ac:dyDescent="0.35">
      <c r="A13326" s="4">
        <v>49940</v>
      </c>
      <c r="B13326" s="1">
        <v>45289</v>
      </c>
      <c r="C13326" s="2">
        <v>0.40971064814814812</v>
      </c>
      <c r="D13326" s="3" t="s">
        <v>55307</v>
      </c>
      <c r="E13326" s="3" t="s">
        <v>55311</v>
      </c>
      <c r="F13326" s="3" t="s">
        <v>55308</v>
      </c>
      <c r="G13326" s="3" t="s">
        <v>55309</v>
      </c>
      <c r="H13326" s="3" t="s">
        <v>55310</v>
      </c>
    </row>
    <row r="13327" spans="1:8" ht="29" x14ac:dyDescent="0.35">
      <c r="A13327" s="4">
        <v>44022</v>
      </c>
      <c r="B13327" s="1">
        <v>45289</v>
      </c>
      <c r="C13327" s="2">
        <v>0.41011574074074075</v>
      </c>
      <c r="D13327" s="3" t="s">
        <v>10285</v>
      </c>
      <c r="E13327" s="3" t="s">
        <v>55314</v>
      </c>
      <c r="F13327" s="3" t="s">
        <v>55312</v>
      </c>
      <c r="G13327" s="3" t="s">
        <v>1315</v>
      </c>
      <c r="H13327" s="3" t="s">
        <v>55313</v>
      </c>
    </row>
    <row r="13328" spans="1:8" ht="116" x14ac:dyDescent="0.35">
      <c r="A13328" s="4">
        <v>119064</v>
      </c>
      <c r="B13328" s="1">
        <v>45289</v>
      </c>
      <c r="C13328" s="2">
        <v>0.41190972222222227</v>
      </c>
      <c r="D13328" s="3" t="s">
        <v>55315</v>
      </c>
      <c r="E13328" s="3" t="s">
        <v>14166</v>
      </c>
      <c r="F13328" s="3" t="s">
        <v>14372</v>
      </c>
      <c r="G13328" s="3" t="s">
        <v>11779</v>
      </c>
      <c r="H13328" s="3" t="s">
        <v>11967</v>
      </c>
    </row>
    <row r="13329" spans="1:8" ht="29" x14ac:dyDescent="0.35">
      <c r="A13329" s="4">
        <v>30831</v>
      </c>
      <c r="B13329" s="1">
        <v>45289</v>
      </c>
      <c r="C13329" s="2">
        <v>0.41355324074074074</v>
      </c>
      <c r="D13329" s="3" t="s">
        <v>55316</v>
      </c>
      <c r="E13329" s="3" t="s">
        <v>55320</v>
      </c>
      <c r="F13329" s="3" t="s">
        <v>55317</v>
      </c>
      <c r="G13329" s="3" t="s">
        <v>55318</v>
      </c>
      <c r="H13329" s="3" t="s">
        <v>55319</v>
      </c>
    </row>
    <row r="13330" spans="1:8" ht="43.5" x14ac:dyDescent="0.35">
      <c r="A13330" s="4">
        <v>157126</v>
      </c>
      <c r="B13330" s="1">
        <v>45289</v>
      </c>
      <c r="C13330" s="2">
        <v>0.4138310185185185</v>
      </c>
      <c r="D13330" s="3" t="s">
        <v>985</v>
      </c>
      <c r="E13330" s="3" t="s">
        <v>55322</v>
      </c>
      <c r="F13330" s="3" t="s">
        <v>55321</v>
      </c>
      <c r="G13330" s="3" t="s">
        <v>10402</v>
      </c>
      <c r="H13330" s="3" t="s">
        <v>47885</v>
      </c>
    </row>
    <row r="13331" spans="1:8" ht="72.5" x14ac:dyDescent="0.35">
      <c r="A13331" s="4">
        <v>42871</v>
      </c>
      <c r="B13331" s="1">
        <v>45289</v>
      </c>
      <c r="C13331" s="2">
        <v>0.41826388888888894</v>
      </c>
      <c r="D13331" s="3" t="s">
        <v>1403</v>
      </c>
      <c r="E13331" s="3" t="s">
        <v>55326</v>
      </c>
      <c r="F13331" s="3" t="s">
        <v>55323</v>
      </c>
      <c r="G13331" s="3" t="s">
        <v>55324</v>
      </c>
      <c r="H13331" s="3" t="s">
        <v>55325</v>
      </c>
    </row>
    <row r="13332" spans="1:8" ht="72.5" x14ac:dyDescent="0.35">
      <c r="A13332" s="4">
        <v>39838</v>
      </c>
      <c r="B13332" s="1">
        <v>45289</v>
      </c>
      <c r="C13332" s="2">
        <v>0.42178240740740741</v>
      </c>
      <c r="D13332" s="3" t="s">
        <v>10595</v>
      </c>
      <c r="E13332" s="3" t="s">
        <v>55330</v>
      </c>
      <c r="F13332" s="3" t="s">
        <v>55327</v>
      </c>
      <c r="G13332" s="3" t="s">
        <v>55328</v>
      </c>
      <c r="H13332" s="3" t="s">
        <v>55329</v>
      </c>
    </row>
    <row r="13333" spans="1:8" ht="116" x14ac:dyDescent="0.35">
      <c r="A13333" s="4">
        <v>69863</v>
      </c>
      <c r="B13333" s="1">
        <v>45289</v>
      </c>
      <c r="C13333" s="2">
        <v>0.42508101851851854</v>
      </c>
      <c r="D13333" s="3" t="s">
        <v>55331</v>
      </c>
      <c r="E13333" s="3" t="s">
        <v>55335</v>
      </c>
      <c r="F13333" s="3" t="s">
        <v>55332</v>
      </c>
      <c r="G13333" s="3" t="s">
        <v>55333</v>
      </c>
      <c r="H13333" s="3" t="s">
        <v>55334</v>
      </c>
    </row>
    <row r="13334" spans="1:8" ht="203" x14ac:dyDescent="0.35">
      <c r="A13334" s="4">
        <v>34394</v>
      </c>
      <c r="B13334" s="1">
        <v>45289</v>
      </c>
      <c r="C13334" s="2">
        <v>0.42951388888888892</v>
      </c>
      <c r="D13334" s="3" t="s">
        <v>55336</v>
      </c>
      <c r="E13334" s="3" t="s">
        <v>12058</v>
      </c>
      <c r="F13334" s="3" t="s">
        <v>55337</v>
      </c>
      <c r="G13334" s="3" t="s">
        <v>11732</v>
      </c>
      <c r="H13334" s="3" t="s">
        <v>55338</v>
      </c>
    </row>
    <row r="13335" spans="1:8" ht="29" x14ac:dyDescent="0.35">
      <c r="A13335" s="4">
        <v>48872</v>
      </c>
      <c r="B13335" s="1">
        <v>45289</v>
      </c>
      <c r="C13335" s="2">
        <v>0.43072916666666666</v>
      </c>
      <c r="D13335" s="3" t="s">
        <v>14509</v>
      </c>
      <c r="E13335" s="3" t="s">
        <v>16569</v>
      </c>
      <c r="F13335" s="3" t="s">
        <v>55339</v>
      </c>
      <c r="G13335" s="3" t="s">
        <v>55340</v>
      </c>
      <c r="H13335" s="3" t="s">
        <v>42865</v>
      </c>
    </row>
    <row r="13336" spans="1:8" ht="29" x14ac:dyDescent="0.35">
      <c r="A13336" s="4">
        <v>37175</v>
      </c>
      <c r="B13336" s="1">
        <v>45289</v>
      </c>
      <c r="C13336" s="2">
        <v>0.43157407407407405</v>
      </c>
      <c r="D13336" s="3" t="s">
        <v>1933</v>
      </c>
      <c r="E13336" s="3" t="s">
        <v>55343</v>
      </c>
      <c r="F13336" s="3" t="s">
        <v>55341</v>
      </c>
      <c r="G13336" s="3" t="s">
        <v>1283</v>
      </c>
      <c r="H13336" s="3" t="s">
        <v>55342</v>
      </c>
    </row>
    <row r="13337" spans="1:8" ht="58" x14ac:dyDescent="0.35">
      <c r="A13337" s="4">
        <v>176342</v>
      </c>
      <c r="B13337" s="1">
        <v>45289</v>
      </c>
      <c r="C13337" s="2">
        <v>0.43177083333333338</v>
      </c>
      <c r="D13337" s="3" t="s">
        <v>985</v>
      </c>
      <c r="E13337" s="3" t="s">
        <v>55347</v>
      </c>
      <c r="F13337" s="3" t="s">
        <v>55344</v>
      </c>
      <c r="G13337" s="3" t="s">
        <v>55345</v>
      </c>
      <c r="H13337" s="3" t="s">
        <v>55346</v>
      </c>
    </row>
    <row r="13338" spans="1:8" ht="29" x14ac:dyDescent="0.35">
      <c r="A13338" s="4">
        <v>33876</v>
      </c>
      <c r="B13338" s="1">
        <v>45289</v>
      </c>
      <c r="C13338" s="2">
        <v>0.43250000000000005</v>
      </c>
      <c r="D13338" s="3" t="s">
        <v>55272</v>
      </c>
      <c r="E13338" s="3" t="s">
        <v>55349</v>
      </c>
      <c r="F13338" s="3" t="s">
        <v>18354</v>
      </c>
      <c r="G13338" s="3" t="s">
        <v>12746</v>
      </c>
      <c r="H13338" s="3" t="s">
        <v>55348</v>
      </c>
    </row>
    <row r="13339" spans="1:8" ht="58" x14ac:dyDescent="0.35">
      <c r="A13339" s="4">
        <v>41942</v>
      </c>
      <c r="B13339" s="1">
        <v>45289</v>
      </c>
      <c r="C13339" s="2">
        <v>0.43471064814814814</v>
      </c>
      <c r="D13339" s="3" t="s">
        <v>55350</v>
      </c>
      <c r="E13339" s="3" t="s">
        <v>55354</v>
      </c>
      <c r="F13339" s="3" t="s">
        <v>55351</v>
      </c>
      <c r="G13339" s="3" t="s">
        <v>55352</v>
      </c>
      <c r="H13339" s="3" t="s">
        <v>55353</v>
      </c>
    </row>
    <row r="13340" spans="1:8" ht="29" x14ac:dyDescent="0.35">
      <c r="A13340" s="4">
        <v>48405</v>
      </c>
      <c r="B13340" s="1">
        <v>45289</v>
      </c>
      <c r="C13340" s="2">
        <v>0.4365046296296296</v>
      </c>
      <c r="D13340" s="3" t="s">
        <v>10595</v>
      </c>
      <c r="E13340" s="3" t="s">
        <v>55357</v>
      </c>
      <c r="F13340" s="3" t="s">
        <v>55355</v>
      </c>
      <c r="G13340" s="3" t="s">
        <v>11981</v>
      </c>
      <c r="H13340" s="3" t="s">
        <v>55356</v>
      </c>
    </row>
    <row r="13341" spans="1:8" ht="29" x14ac:dyDescent="0.35">
      <c r="A13341" s="4">
        <v>56406</v>
      </c>
      <c r="B13341" s="1">
        <v>45289</v>
      </c>
      <c r="C13341" s="2">
        <v>0.43679398148148146</v>
      </c>
      <c r="D13341" s="3" t="s">
        <v>1436</v>
      </c>
      <c r="E13341" s="3" t="s">
        <v>55358</v>
      </c>
      <c r="F13341" s="3" t="s">
        <v>12739</v>
      </c>
      <c r="G13341" s="3" t="s">
        <v>1004</v>
      </c>
      <c r="H13341" s="3" t="s">
        <v>10992</v>
      </c>
    </row>
    <row r="13342" spans="1:8" ht="58" x14ac:dyDescent="0.35">
      <c r="A13342" s="4">
        <v>120882</v>
      </c>
      <c r="B13342" s="1">
        <v>45289</v>
      </c>
      <c r="C13342" s="2">
        <v>0.43712962962962965</v>
      </c>
      <c r="D13342" s="3" t="s">
        <v>55359</v>
      </c>
      <c r="E13342" s="3" t="s">
        <v>55363</v>
      </c>
      <c r="F13342" s="3" t="s">
        <v>55360</v>
      </c>
      <c r="G13342" s="3" t="s">
        <v>55361</v>
      </c>
      <c r="H13342" s="3" t="s">
        <v>55362</v>
      </c>
    </row>
    <row r="13343" spans="1:8" ht="29" x14ac:dyDescent="0.35">
      <c r="A13343" s="4">
        <v>212116</v>
      </c>
      <c r="B13343" s="1">
        <v>45289</v>
      </c>
      <c r="C13343" s="2">
        <v>0.44255787037037037</v>
      </c>
      <c r="D13343" s="3" t="s">
        <v>55364</v>
      </c>
      <c r="E13343" s="3" t="s">
        <v>55368</v>
      </c>
      <c r="F13343" s="3" t="s">
        <v>55365</v>
      </c>
      <c r="G13343" s="3" t="s">
        <v>55366</v>
      </c>
      <c r="H13343" s="3" t="s">
        <v>55367</v>
      </c>
    </row>
    <row r="13344" spans="1:8" ht="29" x14ac:dyDescent="0.35">
      <c r="A13344" s="4">
        <v>209172</v>
      </c>
      <c r="B13344" s="1">
        <v>45289</v>
      </c>
      <c r="C13344" s="2">
        <v>0.44512731481481477</v>
      </c>
      <c r="D13344" s="3" t="s">
        <v>1403</v>
      </c>
      <c r="E13344" s="3" t="s">
        <v>55370</v>
      </c>
      <c r="F13344" s="3" t="s">
        <v>14096</v>
      </c>
      <c r="G13344" s="3" t="s">
        <v>11889</v>
      </c>
      <c r="H13344" s="3" t="s">
        <v>55369</v>
      </c>
    </row>
    <row r="13345" spans="1:8" ht="58" x14ac:dyDescent="0.35">
      <c r="A13345" s="4">
        <v>189259</v>
      </c>
      <c r="B13345" s="1">
        <v>45289</v>
      </c>
      <c r="C13345" s="2">
        <v>0.44527777777777783</v>
      </c>
      <c r="D13345" s="3" t="s">
        <v>55371</v>
      </c>
      <c r="E13345" s="3" t="s">
        <v>55374</v>
      </c>
      <c r="F13345" s="3" t="s">
        <v>14087</v>
      </c>
      <c r="G13345" s="3" t="s">
        <v>55372</v>
      </c>
      <c r="H13345" s="3" t="s">
        <v>55373</v>
      </c>
    </row>
    <row r="13346" spans="1:8" ht="43.5" x14ac:dyDescent="0.35">
      <c r="A13346" s="4">
        <v>199673</v>
      </c>
      <c r="B13346" s="1">
        <v>45289</v>
      </c>
      <c r="C13346" s="2">
        <v>0.44903935185185184</v>
      </c>
      <c r="D13346" s="3" t="s">
        <v>55375</v>
      </c>
      <c r="E13346" s="3" t="s">
        <v>55378</v>
      </c>
      <c r="F13346" s="3" t="s">
        <v>12739</v>
      </c>
      <c r="G13346" s="3" t="s">
        <v>55376</v>
      </c>
      <c r="H13346" s="3" t="s">
        <v>55377</v>
      </c>
    </row>
    <row r="13347" spans="1:8" ht="43.5" x14ac:dyDescent="0.35">
      <c r="A13347" s="4">
        <v>180630</v>
      </c>
      <c r="B13347" s="1">
        <v>45289</v>
      </c>
      <c r="C13347" s="2">
        <v>0.45033564814814814</v>
      </c>
      <c r="D13347" s="3" t="s">
        <v>1933</v>
      </c>
      <c r="E13347" s="3" t="s">
        <v>55381</v>
      </c>
      <c r="F13347" s="3" t="s">
        <v>55379</v>
      </c>
      <c r="G13347" s="3" t="s">
        <v>55380</v>
      </c>
      <c r="H13347" s="3" t="s">
        <v>12758</v>
      </c>
    </row>
    <row r="13348" spans="1:8" ht="43.5" x14ac:dyDescent="0.35">
      <c r="A13348" s="4">
        <v>45926</v>
      </c>
      <c r="B13348" s="1">
        <v>45289</v>
      </c>
      <c r="C13348" s="2">
        <v>0.4508449074074074</v>
      </c>
      <c r="D13348" s="3" t="s">
        <v>55382</v>
      </c>
      <c r="E13348" s="3" t="s">
        <v>12691</v>
      </c>
      <c r="F13348" s="3" t="s">
        <v>55383</v>
      </c>
      <c r="G13348" s="3" t="s">
        <v>55384</v>
      </c>
      <c r="H13348" s="3" t="s">
        <v>55385</v>
      </c>
    </row>
    <row r="13349" spans="1:8" ht="87" x14ac:dyDescent="0.35">
      <c r="A13349" s="4">
        <v>210230</v>
      </c>
      <c r="B13349" s="1">
        <v>45289</v>
      </c>
      <c r="C13349" s="2">
        <v>0.45304398148148151</v>
      </c>
      <c r="D13349" s="3" t="s">
        <v>55386</v>
      </c>
      <c r="E13349" s="3" t="s">
        <v>53064</v>
      </c>
      <c r="F13349" s="3" t="s">
        <v>55387</v>
      </c>
      <c r="G13349" s="3" t="s">
        <v>55388</v>
      </c>
      <c r="H13349" s="3" t="s">
        <v>55389</v>
      </c>
    </row>
    <row r="13350" spans="1:8" ht="58" x14ac:dyDescent="0.35">
      <c r="A13350" s="4">
        <v>159961</v>
      </c>
      <c r="B13350" s="1">
        <v>45289</v>
      </c>
      <c r="C13350" s="2">
        <v>0.45817129629629627</v>
      </c>
      <c r="D13350" s="3" t="s">
        <v>10339</v>
      </c>
      <c r="E13350" s="3" t="s">
        <v>28474</v>
      </c>
      <c r="F13350" s="3" t="s">
        <v>55390</v>
      </c>
      <c r="G13350" s="3" t="s">
        <v>28474</v>
      </c>
      <c r="H13350" s="3" t="s">
        <v>38911</v>
      </c>
    </row>
    <row r="13351" spans="1:8" ht="116" x14ac:dyDescent="0.35">
      <c r="A13351" s="4">
        <v>210962</v>
      </c>
      <c r="B13351" s="1">
        <v>45289</v>
      </c>
      <c r="C13351" s="2">
        <v>0.4626851851851852</v>
      </c>
      <c r="D13351" s="3" t="s">
        <v>11085</v>
      </c>
      <c r="E13351" s="3" t="s">
        <v>55394</v>
      </c>
      <c r="F13351" s="3" t="s">
        <v>55391</v>
      </c>
      <c r="G13351" s="3" t="s">
        <v>55392</v>
      </c>
      <c r="H13351" s="3" t="s">
        <v>55393</v>
      </c>
    </row>
    <row r="13352" spans="1:8" ht="29" x14ac:dyDescent="0.35">
      <c r="A13352" s="4">
        <v>32411</v>
      </c>
      <c r="B13352" s="1">
        <v>45289</v>
      </c>
      <c r="C13352" s="2">
        <v>0.4660069444444444</v>
      </c>
      <c r="D13352" s="3" t="s">
        <v>1436</v>
      </c>
      <c r="E13352" s="3" t="s">
        <v>55396</v>
      </c>
      <c r="F13352" s="3" t="s">
        <v>55395</v>
      </c>
      <c r="G13352" s="3" t="s">
        <v>11388</v>
      </c>
      <c r="H13352" s="3" t="s">
        <v>47890</v>
      </c>
    </row>
    <row r="13353" spans="1:8" ht="43.5" x14ac:dyDescent="0.35">
      <c r="A13353" s="4">
        <v>176205</v>
      </c>
      <c r="B13353" s="1">
        <v>45289</v>
      </c>
      <c r="C13353" s="2">
        <v>0.46674768518518522</v>
      </c>
      <c r="D13353" s="3" t="s">
        <v>55397</v>
      </c>
      <c r="E13353" s="3" t="s">
        <v>55401</v>
      </c>
      <c r="F13353" s="3" t="s">
        <v>55398</v>
      </c>
      <c r="G13353" s="3" t="s">
        <v>55399</v>
      </c>
      <c r="H13353" s="3" t="s">
        <v>55400</v>
      </c>
    </row>
    <row r="13354" spans="1:8" ht="87" x14ac:dyDescent="0.35">
      <c r="A13354" s="4">
        <v>92703</v>
      </c>
      <c r="B13354" s="1">
        <v>45289</v>
      </c>
      <c r="C13354" s="2">
        <v>0.46812499999999996</v>
      </c>
      <c r="D13354" s="3" t="s">
        <v>55402</v>
      </c>
      <c r="E13354" s="3" t="s">
        <v>54966</v>
      </c>
      <c r="F13354" s="3" t="s">
        <v>55403</v>
      </c>
      <c r="G13354" s="3" t="s">
        <v>55404</v>
      </c>
      <c r="H13354" s="3" t="s">
        <v>55405</v>
      </c>
    </row>
    <row r="13355" spans="1:8" ht="58" x14ac:dyDescent="0.35">
      <c r="A13355" s="4">
        <v>38127</v>
      </c>
      <c r="B13355" s="1">
        <v>45289</v>
      </c>
      <c r="C13355" s="2">
        <v>0.46929398148148144</v>
      </c>
      <c r="D13355" s="3" t="s">
        <v>10595</v>
      </c>
      <c r="E13355" s="3" t="s">
        <v>55408</v>
      </c>
      <c r="F13355" s="3" t="s">
        <v>55406</v>
      </c>
      <c r="G13355" s="3" t="s">
        <v>12018</v>
      </c>
      <c r="H13355" s="3" t="s">
        <v>55407</v>
      </c>
    </row>
    <row r="13356" spans="1:8" ht="87" x14ac:dyDescent="0.35">
      <c r="A13356" s="4">
        <v>212352</v>
      </c>
      <c r="B13356" s="1">
        <v>45289</v>
      </c>
      <c r="C13356" s="2">
        <v>0.48412037037037042</v>
      </c>
      <c r="D13356" s="3" t="s">
        <v>55409</v>
      </c>
      <c r="E13356" s="3" t="s">
        <v>55413</v>
      </c>
      <c r="F13356" s="3" t="s">
        <v>55410</v>
      </c>
      <c r="G13356" s="3" t="s">
        <v>55411</v>
      </c>
      <c r="H13356" s="3" t="s">
        <v>55412</v>
      </c>
    </row>
    <row r="13357" spans="1:8" ht="29" x14ac:dyDescent="0.35">
      <c r="A13357" s="4">
        <v>188703</v>
      </c>
      <c r="B13357" s="1">
        <v>45289</v>
      </c>
      <c r="C13357" s="2">
        <v>0.49574074074074076</v>
      </c>
      <c r="D13357" s="3" t="s">
        <v>1436</v>
      </c>
      <c r="E13357" s="3" t="s">
        <v>55416</v>
      </c>
      <c r="F13357" s="3" t="s">
        <v>55414</v>
      </c>
      <c r="G13357" s="3" t="s">
        <v>55415</v>
      </c>
      <c r="H13357" s="3" t="s">
        <v>11731</v>
      </c>
    </row>
    <row r="13358" spans="1:8" ht="43.5" x14ac:dyDescent="0.35">
      <c r="A13358" s="4">
        <v>193794</v>
      </c>
      <c r="B13358" s="1">
        <v>45289</v>
      </c>
      <c r="C13358" s="2">
        <v>0.50178240740740743</v>
      </c>
      <c r="D13358" s="3" t="s">
        <v>55417</v>
      </c>
      <c r="E13358" s="3" t="s">
        <v>55421</v>
      </c>
      <c r="F13358" s="3" t="s">
        <v>55418</v>
      </c>
      <c r="G13358" s="3" t="s">
        <v>55419</v>
      </c>
      <c r="H13358" s="3" t="s">
        <v>55420</v>
      </c>
    </row>
    <row r="13359" spans="1:8" ht="43.5" x14ac:dyDescent="0.35">
      <c r="A13359" s="4">
        <v>41577</v>
      </c>
      <c r="B13359" s="1">
        <v>45289</v>
      </c>
      <c r="C13359" s="2">
        <v>0.52590277777777772</v>
      </c>
      <c r="D13359" s="3" t="s">
        <v>10285</v>
      </c>
      <c r="E13359" s="3" t="s">
        <v>55424</v>
      </c>
      <c r="F13359" s="3" t="s">
        <v>55422</v>
      </c>
      <c r="G13359" s="3" t="s">
        <v>1315</v>
      </c>
      <c r="H13359" s="3" t="s">
        <v>55423</v>
      </c>
    </row>
    <row r="13360" spans="1:8" ht="43.5" x14ac:dyDescent="0.35">
      <c r="A13360" s="4">
        <v>187476</v>
      </c>
      <c r="B13360" s="1">
        <v>45289</v>
      </c>
      <c r="C13360" s="2">
        <v>0.56836805555555558</v>
      </c>
      <c r="D13360" s="3" t="s">
        <v>10412</v>
      </c>
      <c r="E13360" s="3" t="s">
        <v>15614</v>
      </c>
      <c r="F13360" s="3" t="s">
        <v>55425</v>
      </c>
      <c r="G13360" s="3" t="s">
        <v>12356</v>
      </c>
      <c r="H13360" s="3" t="s">
        <v>55426</v>
      </c>
    </row>
    <row r="13361" spans="1:8" ht="58" x14ac:dyDescent="0.35">
      <c r="A13361" s="4">
        <v>201102</v>
      </c>
      <c r="B13361" s="1">
        <v>45289</v>
      </c>
      <c r="C13361" s="2">
        <v>0.57517361111111109</v>
      </c>
      <c r="D13361" s="3" t="s">
        <v>1473</v>
      </c>
      <c r="E13361" s="3" t="s">
        <v>55430</v>
      </c>
      <c r="F13361" s="3" t="s">
        <v>55427</v>
      </c>
      <c r="G13361" s="3" t="s">
        <v>55428</v>
      </c>
      <c r="H13361" s="3" t="s">
        <v>55429</v>
      </c>
    </row>
    <row r="13362" spans="1:8" ht="43.5" x14ac:dyDescent="0.35">
      <c r="A13362" s="4">
        <v>212936</v>
      </c>
      <c r="B13362" s="1">
        <v>45289</v>
      </c>
      <c r="C13362" s="2">
        <v>0.58158564814814817</v>
      </c>
      <c r="D13362" s="3" t="s">
        <v>55431</v>
      </c>
      <c r="E13362" s="3" t="s">
        <v>55434</v>
      </c>
      <c r="F13362" s="3" t="s">
        <v>55432</v>
      </c>
      <c r="G13362" s="3" t="s">
        <v>14592</v>
      </c>
      <c r="H13362" s="3" t="s">
        <v>55433</v>
      </c>
    </row>
    <row r="13363" spans="1:8" ht="58" x14ac:dyDescent="0.35">
      <c r="A13363" s="4">
        <v>44375</v>
      </c>
      <c r="B13363" s="1">
        <v>45289</v>
      </c>
      <c r="C13363" s="2">
        <v>0.5823842592592593</v>
      </c>
      <c r="D13363" s="3" t="s">
        <v>55435</v>
      </c>
      <c r="E13363" s="3" t="s">
        <v>37338</v>
      </c>
      <c r="F13363" s="3" t="s">
        <v>55436</v>
      </c>
      <c r="G13363" s="3" t="s">
        <v>55437</v>
      </c>
      <c r="H13363" s="3" t="s">
        <v>55438</v>
      </c>
    </row>
    <row r="13364" spans="1:8" ht="29" x14ac:dyDescent="0.35">
      <c r="A13364" s="4">
        <v>51552</v>
      </c>
      <c r="B13364" s="1">
        <v>45289</v>
      </c>
      <c r="C13364" s="2">
        <v>0.58899305555555559</v>
      </c>
      <c r="D13364" s="3" t="s">
        <v>10412</v>
      </c>
      <c r="E13364" s="3" t="s">
        <v>37953</v>
      </c>
      <c r="F13364" s="3" t="s">
        <v>55439</v>
      </c>
      <c r="G13364" s="3" t="s">
        <v>12356</v>
      </c>
      <c r="H13364" s="3" t="s">
        <v>55440</v>
      </c>
    </row>
    <row r="13365" spans="1:8" ht="58" x14ac:dyDescent="0.35">
      <c r="A13365" s="4">
        <v>134669</v>
      </c>
      <c r="B13365" s="1">
        <v>45289</v>
      </c>
      <c r="C13365" s="2">
        <v>0.58951388888888889</v>
      </c>
      <c r="D13365" s="3" t="s">
        <v>55441</v>
      </c>
      <c r="E13365" s="3" t="s">
        <v>55443</v>
      </c>
      <c r="F13365" s="3" t="s">
        <v>55442</v>
      </c>
      <c r="G13365" s="3" t="s">
        <v>55443</v>
      </c>
      <c r="H13365" s="3" t="s">
        <v>55444</v>
      </c>
    </row>
    <row r="13366" spans="1:8" ht="29" x14ac:dyDescent="0.35">
      <c r="A13366" s="4">
        <v>210066</v>
      </c>
      <c r="B13366" s="1">
        <v>45289</v>
      </c>
      <c r="C13366" s="2">
        <v>0.59210648148148148</v>
      </c>
      <c r="D13366" s="3" t="s">
        <v>55445</v>
      </c>
      <c r="E13366" s="3" t="s">
        <v>55448</v>
      </c>
      <c r="F13366" s="3" t="s">
        <v>55446</v>
      </c>
      <c r="G13366" s="3" t="s">
        <v>1315</v>
      </c>
      <c r="H13366" s="3" t="s">
        <v>55447</v>
      </c>
    </row>
    <row r="13367" spans="1:8" ht="58" x14ac:dyDescent="0.35">
      <c r="A13367" s="4">
        <v>134669</v>
      </c>
      <c r="B13367" s="1">
        <v>45289</v>
      </c>
      <c r="C13367" s="2">
        <v>0.5927662037037037</v>
      </c>
      <c r="D13367" s="3" t="s">
        <v>55441</v>
      </c>
      <c r="E13367" s="3" t="s">
        <v>55443</v>
      </c>
      <c r="F13367" s="3" t="s">
        <v>55442</v>
      </c>
      <c r="G13367" s="3" t="s">
        <v>55443</v>
      </c>
      <c r="H13367" s="3" t="s">
        <v>55444</v>
      </c>
    </row>
    <row r="13368" spans="1:8" ht="29" x14ac:dyDescent="0.35">
      <c r="A13368" s="4">
        <v>10637</v>
      </c>
      <c r="B13368" s="1">
        <v>45289</v>
      </c>
      <c r="C13368" s="2">
        <v>0.59307870370370364</v>
      </c>
      <c r="D13368" s="3" t="s">
        <v>10453</v>
      </c>
      <c r="E13368" s="3" t="s">
        <v>55450</v>
      </c>
      <c r="F13368" s="3" t="s">
        <v>55449</v>
      </c>
      <c r="G13368" s="3" t="s">
        <v>11914</v>
      </c>
      <c r="H13368" s="3" t="s">
        <v>12062</v>
      </c>
    </row>
    <row r="13369" spans="1:8" ht="87" x14ac:dyDescent="0.35">
      <c r="A13369" s="4">
        <v>156167</v>
      </c>
      <c r="B13369" s="1">
        <v>45289</v>
      </c>
      <c r="C13369" s="2">
        <v>0.60200231481481481</v>
      </c>
      <c r="D13369" s="3" t="s">
        <v>11125</v>
      </c>
      <c r="E13369" s="3" t="s">
        <v>52651</v>
      </c>
      <c r="F13369" s="3" t="s">
        <v>10842</v>
      </c>
      <c r="G13369" s="3" t="s">
        <v>11798</v>
      </c>
      <c r="H13369" s="3" t="s">
        <v>12145</v>
      </c>
    </row>
    <row r="13370" spans="1:8" ht="43.5" x14ac:dyDescent="0.35">
      <c r="A13370" s="4">
        <v>186708</v>
      </c>
      <c r="B13370" s="1">
        <v>45289</v>
      </c>
      <c r="C13370" s="2">
        <v>0.60381944444444446</v>
      </c>
      <c r="D13370" s="3" t="s">
        <v>10352</v>
      </c>
      <c r="E13370" s="3" t="s">
        <v>43442</v>
      </c>
      <c r="F13370" s="3" t="s">
        <v>55451</v>
      </c>
      <c r="G13370" s="3" t="s">
        <v>43442</v>
      </c>
      <c r="H13370" s="3" t="s">
        <v>55452</v>
      </c>
    </row>
    <row r="13371" spans="1:8" ht="58" x14ac:dyDescent="0.35">
      <c r="A13371" s="4">
        <v>171151</v>
      </c>
      <c r="B13371" s="1">
        <v>45289</v>
      </c>
      <c r="C13371" s="2">
        <v>0.60922453703703705</v>
      </c>
      <c r="D13371" s="3" t="s">
        <v>1702</v>
      </c>
      <c r="E13371" s="3" t="s">
        <v>55454</v>
      </c>
      <c r="F13371" s="3" t="s">
        <v>55453</v>
      </c>
      <c r="G13371" s="3" t="s">
        <v>12199</v>
      </c>
      <c r="H13371" s="3" t="s">
        <v>11746</v>
      </c>
    </row>
    <row r="13372" spans="1:8" ht="43.5" x14ac:dyDescent="0.35">
      <c r="A13372" s="4">
        <v>128004</v>
      </c>
      <c r="B13372" s="1">
        <v>45289</v>
      </c>
      <c r="C13372" s="2">
        <v>0.61152777777777778</v>
      </c>
      <c r="D13372" s="3" t="s">
        <v>55455</v>
      </c>
      <c r="E13372" s="3" t="s">
        <v>55459</v>
      </c>
      <c r="F13372" s="3" t="s">
        <v>55456</v>
      </c>
      <c r="G13372" s="3" t="s">
        <v>55457</v>
      </c>
      <c r="H13372" s="3" t="s">
        <v>55458</v>
      </c>
    </row>
    <row r="13373" spans="1:8" ht="58" x14ac:dyDescent="0.35">
      <c r="A13373" s="4">
        <v>8858</v>
      </c>
      <c r="B13373" s="1">
        <v>45289</v>
      </c>
      <c r="C13373" s="2">
        <v>0.61736111111111114</v>
      </c>
      <c r="D13373" s="3" t="s">
        <v>55460</v>
      </c>
      <c r="E13373" s="3" t="s">
        <v>22786</v>
      </c>
      <c r="F13373" s="3" t="s">
        <v>55461</v>
      </c>
      <c r="G13373" s="3" t="s">
        <v>55462</v>
      </c>
      <c r="H13373" s="3" t="s">
        <v>55463</v>
      </c>
    </row>
    <row r="13374" spans="1:8" x14ac:dyDescent="0.35">
      <c r="A13374" s="4">
        <v>133746</v>
      </c>
      <c r="B13374" s="1">
        <v>45289</v>
      </c>
      <c r="C13374" s="2">
        <v>0.6214467592592593</v>
      </c>
      <c r="D13374" s="3" t="s">
        <v>10713</v>
      </c>
      <c r="E13374" s="3" t="s">
        <v>55465</v>
      </c>
      <c r="F13374" s="3" t="s">
        <v>55464</v>
      </c>
      <c r="G13374" s="3" t="s">
        <v>55465</v>
      </c>
      <c r="H13374" s="3" t="s">
        <v>55466</v>
      </c>
    </row>
    <row r="13375" spans="1:8" ht="29" x14ac:dyDescent="0.35">
      <c r="A13375" s="4">
        <v>48634</v>
      </c>
      <c r="B13375" s="1">
        <v>45289</v>
      </c>
      <c r="C13375" s="2">
        <v>0.62224537037037042</v>
      </c>
      <c r="D13375" s="3" t="s">
        <v>10412</v>
      </c>
      <c r="E13375" s="3" t="s">
        <v>13753</v>
      </c>
      <c r="F13375" s="3" t="s">
        <v>11647</v>
      </c>
      <c r="G13375" s="3" t="s">
        <v>14592</v>
      </c>
      <c r="H13375" s="3" t="s">
        <v>55467</v>
      </c>
    </row>
    <row r="13376" spans="1:8" ht="72.5" x14ac:dyDescent="0.35">
      <c r="A13376" s="4">
        <v>6710</v>
      </c>
      <c r="B13376" s="1">
        <v>45289</v>
      </c>
      <c r="C13376" s="2">
        <v>0.62358796296296293</v>
      </c>
      <c r="D13376" s="3" t="s">
        <v>55468</v>
      </c>
      <c r="E13376" s="3" t="s">
        <v>55471</v>
      </c>
      <c r="F13376" s="3" t="s">
        <v>55469</v>
      </c>
      <c r="G13376" s="3" t="s">
        <v>55470</v>
      </c>
      <c r="H13376" s="3" t="s">
        <v>11766</v>
      </c>
    </row>
    <row r="13377" spans="1:8" ht="58" x14ac:dyDescent="0.35">
      <c r="A13377" s="4">
        <v>57477</v>
      </c>
      <c r="B13377" s="1">
        <v>45289</v>
      </c>
      <c r="C13377" s="2">
        <v>0.62641203703703707</v>
      </c>
      <c r="D13377" s="3" t="s">
        <v>10818</v>
      </c>
      <c r="E13377" s="3" t="s">
        <v>608</v>
      </c>
      <c r="F13377" s="3" t="s">
        <v>55472</v>
      </c>
      <c r="G13377" s="3" t="s">
        <v>55473</v>
      </c>
      <c r="H13377" s="3" t="s">
        <v>55474</v>
      </c>
    </row>
    <row r="13378" spans="1:8" x14ac:dyDescent="0.35">
      <c r="A13378" s="4">
        <v>200550</v>
      </c>
      <c r="B13378" s="1">
        <v>45289</v>
      </c>
      <c r="C13378" s="2">
        <v>0.62754629629629632</v>
      </c>
      <c r="D13378" s="3" t="s">
        <v>10453</v>
      </c>
      <c r="E13378" s="3" t="s">
        <v>55477</v>
      </c>
      <c r="F13378" s="3" t="s">
        <v>55475</v>
      </c>
      <c r="G13378" s="3" t="s">
        <v>11032</v>
      </c>
      <c r="H13378" s="3" t="s">
        <v>55476</v>
      </c>
    </row>
    <row r="13379" spans="1:8" ht="29" x14ac:dyDescent="0.35">
      <c r="A13379" s="4">
        <v>199841</v>
      </c>
      <c r="B13379" s="1">
        <v>45289</v>
      </c>
      <c r="C13379" s="2">
        <v>0.6286342592592592</v>
      </c>
      <c r="D13379" s="3" t="s">
        <v>55478</v>
      </c>
      <c r="E13379" s="3" t="s">
        <v>55480</v>
      </c>
      <c r="F13379" s="3" t="s">
        <v>55479</v>
      </c>
      <c r="G13379" s="3" t="s">
        <v>55480</v>
      </c>
      <c r="H13379" s="3" t="s">
        <v>11766</v>
      </c>
    </row>
    <row r="13380" spans="1:8" ht="72.5" x14ac:dyDescent="0.35">
      <c r="A13380" s="4">
        <v>116110</v>
      </c>
      <c r="B13380" s="1">
        <v>45289</v>
      </c>
      <c r="C13380" s="2">
        <v>0.63004629629629627</v>
      </c>
      <c r="D13380" s="3" t="s">
        <v>1702</v>
      </c>
      <c r="E13380" s="3" t="s">
        <v>55483</v>
      </c>
      <c r="F13380" s="3" t="s">
        <v>55481</v>
      </c>
      <c r="G13380" s="3" t="s">
        <v>12199</v>
      </c>
      <c r="H13380" s="3" t="s">
        <v>55482</v>
      </c>
    </row>
    <row r="13381" spans="1:8" ht="72.5" x14ac:dyDescent="0.35">
      <c r="A13381" s="4">
        <v>7984</v>
      </c>
      <c r="B13381" s="1">
        <v>45289</v>
      </c>
      <c r="C13381" s="2">
        <v>0.63704861111111111</v>
      </c>
      <c r="D13381" s="3" t="s">
        <v>10791</v>
      </c>
      <c r="E13381" s="3" t="s">
        <v>55485</v>
      </c>
      <c r="F13381" s="3" t="s">
        <v>55484</v>
      </c>
      <c r="G13381" s="3" t="s">
        <v>55485</v>
      </c>
      <c r="H13381" s="3" t="s">
        <v>55486</v>
      </c>
    </row>
    <row r="13382" spans="1:8" ht="29" x14ac:dyDescent="0.35">
      <c r="A13382" s="4">
        <v>49940</v>
      </c>
      <c r="B13382" s="1">
        <v>45289</v>
      </c>
      <c r="C13382" s="2">
        <v>0.63855324074074071</v>
      </c>
      <c r="D13382" s="3" t="s">
        <v>970</v>
      </c>
      <c r="E13382" s="3" t="s">
        <v>55490</v>
      </c>
      <c r="F13382" s="3" t="s">
        <v>55487</v>
      </c>
      <c r="G13382" s="3" t="s">
        <v>55488</v>
      </c>
      <c r="H13382" s="3" t="s">
        <v>55489</v>
      </c>
    </row>
    <row r="13383" spans="1:8" ht="58" x14ac:dyDescent="0.35">
      <c r="A13383" s="4">
        <v>9777</v>
      </c>
      <c r="B13383" s="1">
        <v>45289</v>
      </c>
      <c r="C13383" s="2">
        <v>0.63945601851851852</v>
      </c>
      <c r="D13383" s="3" t="s">
        <v>55491</v>
      </c>
      <c r="E13383" s="3" t="s">
        <v>55495</v>
      </c>
      <c r="F13383" s="3" t="s">
        <v>55492</v>
      </c>
      <c r="G13383" s="3" t="s">
        <v>55493</v>
      </c>
      <c r="H13383" s="3" t="s">
        <v>55494</v>
      </c>
    </row>
    <row r="13384" spans="1:8" ht="29" x14ac:dyDescent="0.35">
      <c r="A13384" s="4">
        <v>12745</v>
      </c>
      <c r="B13384" s="1">
        <v>45289</v>
      </c>
      <c r="C13384" s="2">
        <v>0.64153935185185185</v>
      </c>
      <c r="D13384" s="3" t="s">
        <v>10803</v>
      </c>
      <c r="E13384" s="3" t="s">
        <v>55496</v>
      </c>
      <c r="F13384" s="3" t="s">
        <v>1973</v>
      </c>
      <c r="G13384" s="3" t="s">
        <v>10851</v>
      </c>
      <c r="H13384" s="3" t="s">
        <v>11774</v>
      </c>
    </row>
    <row r="13385" spans="1:8" x14ac:dyDescent="0.35">
      <c r="A13385" s="4">
        <v>41991</v>
      </c>
      <c r="B13385" s="1">
        <v>45289</v>
      </c>
      <c r="C13385" s="2">
        <v>0.645625</v>
      </c>
      <c r="D13385" s="3" t="s">
        <v>1702</v>
      </c>
      <c r="E13385" s="3" t="s">
        <v>20481</v>
      </c>
      <c r="F13385" s="3" t="s">
        <v>55497</v>
      </c>
      <c r="G13385" s="3" t="s">
        <v>12331</v>
      </c>
      <c r="H13385" s="3" t="s">
        <v>13921</v>
      </c>
    </row>
    <row r="13386" spans="1:8" x14ac:dyDescent="0.35">
      <c r="A13386" s="4">
        <v>29923</v>
      </c>
      <c r="B13386" s="1">
        <v>45289</v>
      </c>
      <c r="C13386" s="2">
        <v>0.64820601851851845</v>
      </c>
      <c r="D13386" s="3" t="s">
        <v>1702</v>
      </c>
      <c r="E13386" s="3" t="s">
        <v>55499</v>
      </c>
      <c r="F13386" s="3" t="s">
        <v>55498</v>
      </c>
      <c r="G13386" s="3" t="s">
        <v>12549</v>
      </c>
      <c r="H13386" s="3" t="s">
        <v>13770</v>
      </c>
    </row>
    <row r="13387" spans="1:8" ht="29" x14ac:dyDescent="0.35">
      <c r="A13387" s="4">
        <v>206067</v>
      </c>
      <c r="B13387" s="1">
        <v>45289</v>
      </c>
      <c r="C13387" s="2">
        <v>0.64891203703703704</v>
      </c>
      <c r="D13387" s="3" t="s">
        <v>55500</v>
      </c>
      <c r="E13387" s="3" t="s">
        <v>55504</v>
      </c>
      <c r="F13387" s="3" t="s">
        <v>55501</v>
      </c>
      <c r="G13387" s="3" t="s">
        <v>55502</v>
      </c>
      <c r="H13387" s="3" t="s">
        <v>55503</v>
      </c>
    </row>
    <row r="13388" spans="1:8" x14ac:dyDescent="0.35">
      <c r="A13388" s="4">
        <v>13690</v>
      </c>
      <c r="B13388" s="1">
        <v>45289</v>
      </c>
      <c r="C13388" s="2">
        <v>0.6494212962962963</v>
      </c>
      <c r="D13388" s="3" t="s">
        <v>55505</v>
      </c>
      <c r="E13388" s="3" t="s">
        <v>55508</v>
      </c>
      <c r="F13388" s="3" t="s">
        <v>1521</v>
      </c>
      <c r="G13388" s="3" t="s">
        <v>55506</v>
      </c>
      <c r="H13388" s="3" t="s">
        <v>55507</v>
      </c>
    </row>
    <row r="13389" spans="1:8" ht="43.5" x14ac:dyDescent="0.35">
      <c r="A13389" s="4">
        <v>94842</v>
      </c>
      <c r="B13389" s="1">
        <v>45289</v>
      </c>
      <c r="C13389" s="2">
        <v>0.65145833333333336</v>
      </c>
      <c r="D13389" s="3" t="s">
        <v>10713</v>
      </c>
      <c r="E13389" s="3" t="s">
        <v>55510</v>
      </c>
      <c r="F13389" s="3" t="s">
        <v>55509</v>
      </c>
      <c r="G13389" s="3" t="s">
        <v>55510</v>
      </c>
      <c r="H13389" s="3" t="s">
        <v>55511</v>
      </c>
    </row>
    <row r="13390" spans="1:8" x14ac:dyDescent="0.35">
      <c r="A13390" s="4">
        <v>105666</v>
      </c>
      <c r="B13390" s="1">
        <v>45289</v>
      </c>
      <c r="C13390" s="2">
        <v>0.65415509259259264</v>
      </c>
      <c r="D13390" s="3" t="s">
        <v>755</v>
      </c>
      <c r="E13390" s="3" t="s">
        <v>55513</v>
      </c>
      <c r="F13390" s="3" t="s">
        <v>55512</v>
      </c>
      <c r="G13390" s="3" t="s">
        <v>10420</v>
      </c>
      <c r="H13390" s="3" t="s">
        <v>11791</v>
      </c>
    </row>
    <row r="13391" spans="1:8" ht="145" x14ac:dyDescent="0.35">
      <c r="A13391" s="4">
        <v>208507</v>
      </c>
      <c r="B13391" s="1">
        <v>45289</v>
      </c>
      <c r="C13391" s="2">
        <v>0.65935185185185186</v>
      </c>
      <c r="D13391" s="3" t="s">
        <v>1436</v>
      </c>
      <c r="E13391" s="3" t="s">
        <v>55516</v>
      </c>
      <c r="F13391" s="3" t="s">
        <v>11152</v>
      </c>
      <c r="G13391" s="3" t="s">
        <v>55514</v>
      </c>
      <c r="H13391" s="3" t="s">
        <v>55515</v>
      </c>
    </row>
    <row r="13392" spans="1:8" ht="58" x14ac:dyDescent="0.35">
      <c r="A13392" s="4">
        <v>37716</v>
      </c>
      <c r="B13392" s="1">
        <v>45289</v>
      </c>
      <c r="C13392" s="2">
        <v>0.66158564814814813</v>
      </c>
      <c r="D13392" s="3" t="s">
        <v>55517</v>
      </c>
      <c r="E13392" s="3" t="s">
        <v>55521</v>
      </c>
      <c r="F13392" s="3" t="s">
        <v>55518</v>
      </c>
      <c r="G13392" s="3" t="s">
        <v>55519</v>
      </c>
      <c r="H13392" s="3" t="s">
        <v>55520</v>
      </c>
    </row>
    <row r="13393" spans="1:8" ht="58" x14ac:dyDescent="0.35">
      <c r="A13393" s="4">
        <v>209833</v>
      </c>
      <c r="B13393" s="1">
        <v>45289</v>
      </c>
      <c r="C13393" s="2">
        <v>0.6708912037037037</v>
      </c>
      <c r="D13393" s="3" t="s">
        <v>55522</v>
      </c>
      <c r="E13393" s="3" t="s">
        <v>55522</v>
      </c>
      <c r="F13393" s="3" t="s">
        <v>55523</v>
      </c>
      <c r="G13393" s="3" t="s">
        <v>55522</v>
      </c>
      <c r="H13393" s="3" t="s">
        <v>55524</v>
      </c>
    </row>
    <row r="13394" spans="1:8" x14ac:dyDescent="0.35">
      <c r="A13394" s="4">
        <v>188410</v>
      </c>
      <c r="B13394" s="1">
        <v>45289</v>
      </c>
      <c r="C13394" s="2">
        <v>0.67267361111111112</v>
      </c>
      <c r="D13394" s="3" t="s">
        <v>55525</v>
      </c>
      <c r="E13394" s="3" t="s">
        <v>55525</v>
      </c>
      <c r="F13394" s="3" t="s">
        <v>55526</v>
      </c>
      <c r="G13394" s="3" t="s">
        <v>14403</v>
      </c>
      <c r="H13394" s="3" t="s">
        <v>12091</v>
      </c>
    </row>
    <row r="13395" spans="1:8" ht="29" x14ac:dyDescent="0.35">
      <c r="A13395" s="4">
        <v>41942</v>
      </c>
      <c r="B13395" s="1">
        <v>45289</v>
      </c>
      <c r="C13395" s="2">
        <v>0.67831018518518515</v>
      </c>
      <c r="D13395" s="3" t="s">
        <v>10412</v>
      </c>
      <c r="E13395" s="3" t="s">
        <v>55352</v>
      </c>
      <c r="F13395" s="3" t="s">
        <v>55527</v>
      </c>
      <c r="G13395" s="3" t="s">
        <v>14805</v>
      </c>
      <c r="H13395" s="3" t="s">
        <v>12189</v>
      </c>
    </row>
    <row r="13396" spans="1:8" ht="29" x14ac:dyDescent="0.35">
      <c r="A13396" s="4">
        <v>175037</v>
      </c>
      <c r="B13396" s="1">
        <v>45289</v>
      </c>
      <c r="C13396" s="2">
        <v>0.68641203703703713</v>
      </c>
      <c r="D13396" s="3" t="s">
        <v>1436</v>
      </c>
      <c r="E13396" s="3" t="s">
        <v>55531</v>
      </c>
      <c r="F13396" s="3" t="s">
        <v>55528</v>
      </c>
      <c r="G13396" s="3" t="s">
        <v>55529</v>
      </c>
      <c r="H13396" s="3" t="s">
        <v>55530</v>
      </c>
    </row>
    <row r="13397" spans="1:8" ht="43.5" x14ac:dyDescent="0.35">
      <c r="A13397" s="4">
        <v>208902</v>
      </c>
      <c r="B13397" s="1">
        <v>45289</v>
      </c>
      <c r="C13397" s="2">
        <v>0.78204861111111112</v>
      </c>
      <c r="D13397" s="3" t="s">
        <v>13980</v>
      </c>
      <c r="E13397" s="3" t="s">
        <v>55535</v>
      </c>
      <c r="F13397" s="3" t="s">
        <v>55532</v>
      </c>
      <c r="G13397" s="3" t="s">
        <v>55533</v>
      </c>
      <c r="H13397" s="3" t="s">
        <v>55534</v>
      </c>
    </row>
    <row r="13398" spans="1:8" ht="87" x14ac:dyDescent="0.35">
      <c r="A13398" s="4">
        <v>213013</v>
      </c>
      <c r="B13398" s="1">
        <v>45290</v>
      </c>
      <c r="C13398" s="2">
        <v>0.43969907407407405</v>
      </c>
      <c r="D13398" s="3" t="s">
        <v>55536</v>
      </c>
      <c r="E13398" s="3" t="s">
        <v>55540</v>
      </c>
      <c r="F13398" s="3" t="s">
        <v>55537</v>
      </c>
      <c r="G13398" s="3" t="s">
        <v>55538</v>
      </c>
      <c r="H13398" s="3" t="s">
        <v>55539</v>
      </c>
    </row>
    <row r="13399" spans="1:8" ht="43.5" x14ac:dyDescent="0.35">
      <c r="A13399" s="4">
        <v>213010</v>
      </c>
      <c r="B13399" s="1">
        <v>45290</v>
      </c>
      <c r="C13399" s="2">
        <v>0.44817129629629626</v>
      </c>
      <c r="D13399" s="3" t="s">
        <v>55541</v>
      </c>
      <c r="E13399" s="3" t="s">
        <v>11309</v>
      </c>
      <c r="F13399" s="3" t="s">
        <v>55542</v>
      </c>
      <c r="G13399" s="3" t="s">
        <v>11309</v>
      </c>
      <c r="H13399" s="3" t="s">
        <v>55543</v>
      </c>
    </row>
    <row r="13400" spans="1:8" ht="29" x14ac:dyDescent="0.35">
      <c r="A13400" s="4">
        <v>120585</v>
      </c>
      <c r="B13400" s="1">
        <v>45292</v>
      </c>
      <c r="C13400" s="2">
        <v>0.34077546296296296</v>
      </c>
      <c r="D13400" s="3" t="s">
        <v>1933</v>
      </c>
      <c r="E13400" s="3" t="s">
        <v>11659</v>
      </c>
      <c r="F13400" s="3" t="s">
        <v>55544</v>
      </c>
      <c r="G13400" s="3" t="s">
        <v>10432</v>
      </c>
      <c r="H13400" s="3" t="s">
        <v>12590</v>
      </c>
    </row>
    <row r="13401" spans="1:8" ht="72.5" x14ac:dyDescent="0.35">
      <c r="A13401" s="4">
        <v>6205</v>
      </c>
      <c r="B13401" s="1">
        <v>45292</v>
      </c>
      <c r="C13401" s="2">
        <v>0.34311342592592592</v>
      </c>
      <c r="D13401" s="3" t="s">
        <v>167</v>
      </c>
      <c r="E13401" s="3" t="s">
        <v>55548</v>
      </c>
      <c r="F13401" s="3" t="s">
        <v>55545</v>
      </c>
      <c r="G13401" s="3" t="s">
        <v>55546</v>
      </c>
      <c r="H13401" s="3" t="s">
        <v>55547</v>
      </c>
    </row>
    <row r="13402" spans="1:8" ht="29" x14ac:dyDescent="0.35">
      <c r="A13402" s="4">
        <v>129952</v>
      </c>
      <c r="B13402" s="1">
        <v>45292</v>
      </c>
      <c r="C13402" s="2">
        <v>0.34328703703703706</v>
      </c>
      <c r="D13402" s="3" t="s">
        <v>985</v>
      </c>
      <c r="E13402" s="3" t="s">
        <v>12559</v>
      </c>
      <c r="F13402" s="3" t="s">
        <v>55549</v>
      </c>
      <c r="G13402" s="3" t="s">
        <v>55550</v>
      </c>
      <c r="H13402" s="3" t="s">
        <v>47885</v>
      </c>
    </row>
    <row r="13403" spans="1:8" ht="43.5" x14ac:dyDescent="0.35">
      <c r="A13403" s="4">
        <v>45805</v>
      </c>
      <c r="B13403" s="1">
        <v>45292</v>
      </c>
      <c r="C13403" s="2">
        <v>0.34484953703703702</v>
      </c>
      <c r="D13403" s="3" t="s">
        <v>1473</v>
      </c>
      <c r="E13403" s="3" t="s">
        <v>55552</v>
      </c>
      <c r="F13403" s="3" t="s">
        <v>55551</v>
      </c>
      <c r="G13403" s="3" t="s">
        <v>13401</v>
      </c>
      <c r="H13403" s="3" t="s">
        <v>11136</v>
      </c>
    </row>
    <row r="13404" spans="1:8" ht="29" x14ac:dyDescent="0.35">
      <c r="A13404" s="4">
        <v>94174</v>
      </c>
      <c r="B13404" s="1">
        <v>45292</v>
      </c>
      <c r="C13404" s="2">
        <v>0.34689814814814812</v>
      </c>
      <c r="D13404" s="3" t="s">
        <v>55553</v>
      </c>
      <c r="E13404" s="3" t="s">
        <v>55554</v>
      </c>
      <c r="F13404" s="3" t="s">
        <v>13684</v>
      </c>
      <c r="G13404" s="3" t="s">
        <v>13264</v>
      </c>
      <c r="H13404" s="3" t="s">
        <v>6717</v>
      </c>
    </row>
    <row r="13405" spans="1:8" ht="145" x14ac:dyDescent="0.35">
      <c r="A13405" s="4">
        <v>20253</v>
      </c>
      <c r="B13405" s="1">
        <v>45292</v>
      </c>
      <c r="C13405" s="2">
        <v>0.34813657407407406</v>
      </c>
      <c r="D13405" s="3" t="s">
        <v>167</v>
      </c>
      <c r="E13405" s="3" t="s">
        <v>55558</v>
      </c>
      <c r="F13405" s="3" t="s">
        <v>55555</v>
      </c>
      <c r="G13405" s="3" t="s">
        <v>55556</v>
      </c>
      <c r="H13405" s="3" t="s">
        <v>55557</v>
      </c>
    </row>
    <row r="13406" spans="1:8" ht="29" x14ac:dyDescent="0.35">
      <c r="A13406" s="4">
        <v>10327</v>
      </c>
      <c r="B13406" s="1">
        <v>45292</v>
      </c>
      <c r="C13406" s="2">
        <v>0.34944444444444445</v>
      </c>
      <c r="D13406" s="3" t="s">
        <v>55559</v>
      </c>
      <c r="E13406" s="3" t="s">
        <v>55563</v>
      </c>
      <c r="F13406" s="3" t="s">
        <v>55560</v>
      </c>
      <c r="G13406" s="3" t="s">
        <v>55561</v>
      </c>
      <c r="H13406" s="3" t="s">
        <v>55562</v>
      </c>
    </row>
    <row r="13407" spans="1:8" ht="29" x14ac:dyDescent="0.35">
      <c r="A13407" s="4">
        <v>49771</v>
      </c>
      <c r="B13407" s="1">
        <v>45292</v>
      </c>
      <c r="C13407" s="2">
        <v>0.35342592592592598</v>
      </c>
      <c r="D13407" s="3" t="s">
        <v>10438</v>
      </c>
      <c r="E13407" s="3" t="s">
        <v>55566</v>
      </c>
      <c r="F13407" s="3" t="s">
        <v>55564</v>
      </c>
      <c r="G13407" s="3" t="s">
        <v>18439</v>
      </c>
      <c r="H13407" s="3" t="s">
        <v>55565</v>
      </c>
    </row>
    <row r="13408" spans="1:8" ht="29" x14ac:dyDescent="0.35">
      <c r="A13408" s="4">
        <v>38225</v>
      </c>
      <c r="B13408" s="1">
        <v>45292</v>
      </c>
      <c r="C13408" s="2">
        <v>0.35355324074074074</v>
      </c>
      <c r="D13408" s="3" t="s">
        <v>985</v>
      </c>
      <c r="E13408" s="3" t="s">
        <v>55569</v>
      </c>
      <c r="F13408" s="3" t="s">
        <v>55567</v>
      </c>
      <c r="G13408" s="3" t="s">
        <v>10911</v>
      </c>
      <c r="H13408" s="3" t="s">
        <v>55568</v>
      </c>
    </row>
    <row r="13409" spans="1:8" ht="29" x14ac:dyDescent="0.35">
      <c r="A13409" s="4">
        <v>77622</v>
      </c>
      <c r="B13409" s="1">
        <v>45292</v>
      </c>
      <c r="C13409" s="2">
        <v>0.35494212962962962</v>
      </c>
      <c r="D13409" s="3" t="s">
        <v>167</v>
      </c>
      <c r="E13409" s="3" t="s">
        <v>11031</v>
      </c>
      <c r="F13409" s="3" t="s">
        <v>55570</v>
      </c>
      <c r="G13409" s="3" t="s">
        <v>12462</v>
      </c>
      <c r="H13409" s="3" t="s">
        <v>55571</v>
      </c>
    </row>
    <row r="13410" spans="1:8" ht="58" x14ac:dyDescent="0.35">
      <c r="A13410" s="4">
        <v>185115</v>
      </c>
      <c r="B13410" s="1">
        <v>45292</v>
      </c>
      <c r="C13410" s="2">
        <v>0.35666666666666669</v>
      </c>
      <c r="D13410" s="3" t="s">
        <v>1627</v>
      </c>
      <c r="E13410" s="3" t="s">
        <v>55575</v>
      </c>
      <c r="F13410" s="3" t="s">
        <v>55572</v>
      </c>
      <c r="G13410" s="3" t="s">
        <v>55573</v>
      </c>
      <c r="H13410" s="3" t="s">
        <v>55574</v>
      </c>
    </row>
    <row r="13411" spans="1:8" ht="29" x14ac:dyDescent="0.35">
      <c r="A13411" s="4">
        <v>40865</v>
      </c>
      <c r="B13411" s="1">
        <v>45292</v>
      </c>
      <c r="C13411" s="2">
        <v>0.35761574074074076</v>
      </c>
      <c r="D13411" s="3" t="s">
        <v>55576</v>
      </c>
      <c r="E13411" s="3" t="s">
        <v>55580</v>
      </c>
      <c r="F13411" s="3" t="s">
        <v>55577</v>
      </c>
      <c r="G13411" s="3" t="s">
        <v>55578</v>
      </c>
      <c r="H13411" s="3" t="s">
        <v>55579</v>
      </c>
    </row>
    <row r="13412" spans="1:8" ht="87" x14ac:dyDescent="0.35">
      <c r="A13412" s="4">
        <v>38781</v>
      </c>
      <c r="B13412" s="1">
        <v>45292</v>
      </c>
      <c r="C13412" s="2">
        <v>0.35781250000000003</v>
      </c>
      <c r="D13412" s="3" t="s">
        <v>55581</v>
      </c>
      <c r="E13412" s="3" t="s">
        <v>55585</v>
      </c>
      <c r="F13412" s="3" t="s">
        <v>55582</v>
      </c>
      <c r="G13412" s="3" t="s">
        <v>55583</v>
      </c>
      <c r="H13412" s="3" t="s">
        <v>55584</v>
      </c>
    </row>
    <row r="13413" spans="1:8" ht="29" x14ac:dyDescent="0.35">
      <c r="A13413" s="4">
        <v>72689</v>
      </c>
      <c r="B13413" s="1">
        <v>45292</v>
      </c>
      <c r="C13413" s="2">
        <v>0.35799768518518515</v>
      </c>
      <c r="D13413" s="3" t="s">
        <v>1288</v>
      </c>
      <c r="E13413" s="3" t="s">
        <v>43572</v>
      </c>
      <c r="F13413" s="3" t="s">
        <v>55586</v>
      </c>
      <c r="G13413" s="3" t="s">
        <v>11875</v>
      </c>
      <c r="H13413" s="3" t="s">
        <v>55587</v>
      </c>
    </row>
    <row r="13414" spans="1:8" ht="43.5" x14ac:dyDescent="0.35">
      <c r="A13414" s="4">
        <v>35608</v>
      </c>
      <c r="B13414" s="1">
        <v>45292</v>
      </c>
      <c r="C13414" s="2">
        <v>0.36061342592592593</v>
      </c>
      <c r="D13414" s="3" t="s">
        <v>10328</v>
      </c>
      <c r="E13414" s="3" t="s">
        <v>55591</v>
      </c>
      <c r="F13414" s="3" t="s">
        <v>55588</v>
      </c>
      <c r="G13414" s="3" t="s">
        <v>55589</v>
      </c>
      <c r="H13414" s="3" t="s">
        <v>55590</v>
      </c>
    </row>
    <row r="13415" spans="1:8" ht="29" x14ac:dyDescent="0.35">
      <c r="A13415" s="4">
        <v>117455</v>
      </c>
      <c r="B13415" s="1">
        <v>45292</v>
      </c>
      <c r="C13415" s="2">
        <v>0.36204861111111114</v>
      </c>
      <c r="D13415" s="3" t="s">
        <v>1473</v>
      </c>
      <c r="E13415" s="3" t="s">
        <v>20611</v>
      </c>
      <c r="F13415" s="3" t="s">
        <v>55592</v>
      </c>
      <c r="G13415" s="3" t="s">
        <v>10552</v>
      </c>
      <c r="H13415" s="3" t="s">
        <v>55593</v>
      </c>
    </row>
    <row r="13416" spans="1:8" ht="43.5" x14ac:dyDescent="0.35">
      <c r="A13416" s="4">
        <v>65177</v>
      </c>
      <c r="B13416" s="1">
        <v>45292</v>
      </c>
      <c r="C13416" s="2">
        <v>0.36409722222222224</v>
      </c>
      <c r="D13416" s="3" t="s">
        <v>55594</v>
      </c>
      <c r="E13416" s="3" t="s">
        <v>55597</v>
      </c>
      <c r="F13416" s="3" t="s">
        <v>55595</v>
      </c>
      <c r="G13416" s="3" t="s">
        <v>629</v>
      </c>
      <c r="H13416" s="3" t="s">
        <v>55596</v>
      </c>
    </row>
    <row r="13417" spans="1:8" ht="43.5" x14ac:dyDescent="0.35">
      <c r="A13417" s="4">
        <v>184729</v>
      </c>
      <c r="B13417" s="1">
        <v>45292</v>
      </c>
      <c r="C13417" s="2">
        <v>0.36538194444444444</v>
      </c>
      <c r="D13417" s="3" t="s">
        <v>12992</v>
      </c>
      <c r="E13417" s="3" t="s">
        <v>55600</v>
      </c>
      <c r="F13417" s="3" t="s">
        <v>55598</v>
      </c>
      <c r="G13417" s="3" t="s">
        <v>14315</v>
      </c>
      <c r="H13417" s="3" t="s">
        <v>55599</v>
      </c>
    </row>
    <row r="13418" spans="1:8" ht="29" x14ac:dyDescent="0.35">
      <c r="A13418" s="4">
        <v>155454</v>
      </c>
      <c r="B13418" s="1">
        <v>45292</v>
      </c>
      <c r="C13418" s="2">
        <v>0.36574074074074076</v>
      </c>
      <c r="D13418" s="3" t="s">
        <v>1933</v>
      </c>
      <c r="E13418" s="3" t="s">
        <v>55603</v>
      </c>
      <c r="F13418" s="3" t="s">
        <v>55601</v>
      </c>
      <c r="G13418" s="3" t="s">
        <v>12386</v>
      </c>
      <c r="H13418" s="3" t="s">
        <v>55602</v>
      </c>
    </row>
    <row r="13419" spans="1:8" x14ac:dyDescent="0.35">
      <c r="A13419" s="4">
        <v>162508</v>
      </c>
      <c r="B13419" s="1">
        <v>45292</v>
      </c>
      <c r="C13419" s="2">
        <v>0.36585648148148148</v>
      </c>
      <c r="D13419" s="3" t="s">
        <v>1460</v>
      </c>
      <c r="E13419" s="3" t="s">
        <v>948</v>
      </c>
      <c r="F13419" s="3" t="s">
        <v>1359</v>
      </c>
      <c r="G13419" s="3" t="s">
        <v>948</v>
      </c>
      <c r="H13419" s="3" t="s">
        <v>55604</v>
      </c>
    </row>
    <row r="13420" spans="1:8" ht="43.5" x14ac:dyDescent="0.35">
      <c r="A13420" s="4">
        <v>200107</v>
      </c>
      <c r="B13420" s="1">
        <v>45292</v>
      </c>
      <c r="C13420" s="2">
        <v>0.36680555555555555</v>
      </c>
      <c r="D13420" s="3" t="s">
        <v>55605</v>
      </c>
      <c r="E13420" s="3" t="s">
        <v>11339</v>
      </c>
      <c r="F13420" s="3" t="s">
        <v>55606</v>
      </c>
      <c r="G13420" s="3" t="s">
        <v>55607</v>
      </c>
      <c r="H13420" s="3" t="s">
        <v>10267</v>
      </c>
    </row>
    <row r="13421" spans="1:8" ht="58" x14ac:dyDescent="0.35">
      <c r="A13421" s="4">
        <v>45596</v>
      </c>
      <c r="B13421" s="1">
        <v>45292</v>
      </c>
      <c r="C13421" s="2">
        <v>0.36819444444444444</v>
      </c>
      <c r="D13421" s="3" t="s">
        <v>1288</v>
      </c>
      <c r="E13421" s="3" t="s">
        <v>55610</v>
      </c>
      <c r="F13421" s="3" t="s">
        <v>55608</v>
      </c>
      <c r="G13421" s="3" t="s">
        <v>11789</v>
      </c>
      <c r="H13421" s="3" t="s">
        <v>55609</v>
      </c>
    </row>
    <row r="13422" spans="1:8" ht="58" x14ac:dyDescent="0.35">
      <c r="A13422" s="4">
        <v>129269</v>
      </c>
      <c r="B13422" s="1">
        <v>45292</v>
      </c>
      <c r="C13422" s="2">
        <v>0.36982638888888886</v>
      </c>
      <c r="D13422" s="3" t="s">
        <v>55611</v>
      </c>
      <c r="E13422" s="3" t="s">
        <v>55615</v>
      </c>
      <c r="F13422" s="3" t="s">
        <v>55612</v>
      </c>
      <c r="G13422" s="3" t="s">
        <v>55613</v>
      </c>
      <c r="H13422" s="3" t="s">
        <v>55614</v>
      </c>
    </row>
    <row r="13423" spans="1:8" ht="43.5" x14ac:dyDescent="0.35">
      <c r="A13423" s="4">
        <v>41128</v>
      </c>
      <c r="B13423" s="1">
        <v>45292</v>
      </c>
      <c r="C13423" s="2">
        <v>0.37025462962962963</v>
      </c>
      <c r="D13423" s="3" t="s">
        <v>463</v>
      </c>
      <c r="E13423" s="3" t="s">
        <v>13675</v>
      </c>
      <c r="F13423" s="3" t="s">
        <v>55616</v>
      </c>
      <c r="G13423" s="3" t="s">
        <v>55617</v>
      </c>
      <c r="H13423" s="3" t="s">
        <v>55618</v>
      </c>
    </row>
    <row r="13424" spans="1:8" ht="159.5" x14ac:dyDescent="0.35">
      <c r="A13424" s="4">
        <v>31923</v>
      </c>
      <c r="B13424" s="1">
        <v>45292</v>
      </c>
      <c r="C13424" s="2">
        <v>0.37298611111111107</v>
      </c>
      <c r="D13424" s="3" t="s">
        <v>55619</v>
      </c>
      <c r="E13424" s="3" t="s">
        <v>55622</v>
      </c>
      <c r="F13424" s="3" t="s">
        <v>55620</v>
      </c>
      <c r="G13424" s="3" t="s">
        <v>11732</v>
      </c>
      <c r="H13424" s="3" t="s">
        <v>55621</v>
      </c>
    </row>
    <row r="13425" spans="1:8" ht="43.5" x14ac:dyDescent="0.35">
      <c r="A13425" s="4">
        <v>206682</v>
      </c>
      <c r="B13425" s="1">
        <v>45292</v>
      </c>
      <c r="C13425" s="2">
        <v>0.37362268518518515</v>
      </c>
      <c r="D13425" s="3" t="s">
        <v>55623</v>
      </c>
      <c r="E13425" s="3" t="s">
        <v>55625</v>
      </c>
      <c r="F13425" s="3" t="s">
        <v>55624</v>
      </c>
      <c r="G13425" s="3" t="s">
        <v>11889</v>
      </c>
      <c r="H13425" s="3" t="s">
        <v>36526</v>
      </c>
    </row>
    <row r="13426" spans="1:8" ht="29" x14ac:dyDescent="0.35">
      <c r="A13426" s="4">
        <v>127564</v>
      </c>
      <c r="B13426" s="1">
        <v>45292</v>
      </c>
      <c r="C13426" s="2">
        <v>0.37428240740740742</v>
      </c>
      <c r="D13426" s="3" t="s">
        <v>1258</v>
      </c>
      <c r="E13426" s="3" t="s">
        <v>16208</v>
      </c>
      <c r="F13426" s="3" t="s">
        <v>55626</v>
      </c>
      <c r="G13426" s="3" t="s">
        <v>11928</v>
      </c>
      <c r="H13426" s="3" t="s">
        <v>51384</v>
      </c>
    </row>
    <row r="13427" spans="1:8" x14ac:dyDescent="0.35">
      <c r="A13427" s="4">
        <v>41886</v>
      </c>
      <c r="B13427" s="1">
        <v>45292</v>
      </c>
      <c r="C13427" s="2">
        <v>0.37582175925925926</v>
      </c>
      <c r="D13427" s="3" t="s">
        <v>1436</v>
      </c>
      <c r="E13427" s="3" t="s">
        <v>12284</v>
      </c>
      <c r="F13427" s="3" t="s">
        <v>55627</v>
      </c>
      <c r="G13427" s="3" t="s">
        <v>12284</v>
      </c>
      <c r="H13427" s="3" t="s">
        <v>55628</v>
      </c>
    </row>
    <row r="13428" spans="1:8" ht="101.5" x14ac:dyDescent="0.35">
      <c r="A13428" s="4">
        <v>130729</v>
      </c>
      <c r="B13428" s="1">
        <v>45292</v>
      </c>
      <c r="C13428" s="2">
        <v>0.37587962962962962</v>
      </c>
      <c r="D13428" s="3" t="s">
        <v>985</v>
      </c>
      <c r="E13428" s="3" t="s">
        <v>55630</v>
      </c>
      <c r="F13428" s="3" t="s">
        <v>55629</v>
      </c>
      <c r="G13428" s="3" t="s">
        <v>12051</v>
      </c>
      <c r="H13428" s="3" t="s">
        <v>10489</v>
      </c>
    </row>
    <row r="13429" spans="1:8" ht="58" x14ac:dyDescent="0.35">
      <c r="A13429" s="4">
        <v>147944</v>
      </c>
      <c r="B13429" s="1">
        <v>45292</v>
      </c>
      <c r="C13429" s="2">
        <v>0.3762152777777778</v>
      </c>
      <c r="D13429" s="3" t="s">
        <v>55631</v>
      </c>
      <c r="E13429" s="3" t="s">
        <v>55635</v>
      </c>
      <c r="F13429" s="3" t="s">
        <v>55632</v>
      </c>
      <c r="G13429" s="3" t="s">
        <v>55633</v>
      </c>
      <c r="H13429" s="3" t="s">
        <v>55634</v>
      </c>
    </row>
    <row r="13430" spans="1:8" ht="87" x14ac:dyDescent="0.35">
      <c r="A13430" s="4">
        <v>200715</v>
      </c>
      <c r="B13430" s="1">
        <v>45292</v>
      </c>
      <c r="C13430" s="2">
        <v>0.37709490740740742</v>
      </c>
      <c r="D13430" s="3" t="s">
        <v>1403</v>
      </c>
      <c r="E13430" s="3" t="s">
        <v>55638</v>
      </c>
      <c r="F13430" s="3" t="s">
        <v>55636</v>
      </c>
      <c r="G13430" s="3" t="s">
        <v>11492</v>
      </c>
      <c r="H13430" s="3" t="s">
        <v>55637</v>
      </c>
    </row>
    <row r="13431" spans="1:8" ht="43.5" x14ac:dyDescent="0.35">
      <c r="A13431" s="4">
        <v>37630</v>
      </c>
      <c r="B13431" s="1">
        <v>45292</v>
      </c>
      <c r="C13431" s="2">
        <v>0.38024305555555554</v>
      </c>
      <c r="D13431" s="3" t="s">
        <v>55639</v>
      </c>
      <c r="E13431" s="3" t="s">
        <v>55640</v>
      </c>
      <c r="F13431" s="3" t="s">
        <v>10588</v>
      </c>
      <c r="G13431" s="3" t="s">
        <v>55640</v>
      </c>
      <c r="H13431" s="3" t="s">
        <v>55641</v>
      </c>
    </row>
    <row r="13432" spans="1:8" ht="72.5" x14ac:dyDescent="0.35">
      <c r="A13432" s="4">
        <v>40856</v>
      </c>
      <c r="B13432" s="1">
        <v>45292</v>
      </c>
      <c r="C13432" s="2">
        <v>0.38047453703703704</v>
      </c>
      <c r="D13432" s="3" t="s">
        <v>1933</v>
      </c>
      <c r="E13432" s="3" t="s">
        <v>55644</v>
      </c>
      <c r="F13432" s="3" t="s">
        <v>55642</v>
      </c>
      <c r="G13432" s="3" t="s">
        <v>11889</v>
      </c>
      <c r="H13432" s="3" t="s">
        <v>55643</v>
      </c>
    </row>
    <row r="13433" spans="1:8" ht="87" x14ac:dyDescent="0.35">
      <c r="A13433" s="4">
        <v>60655</v>
      </c>
      <c r="B13433" s="1">
        <v>45292</v>
      </c>
      <c r="C13433" s="2">
        <v>0.38112268518518522</v>
      </c>
      <c r="D13433" s="3" t="s">
        <v>12541</v>
      </c>
      <c r="E13433" s="3" t="s">
        <v>55647</v>
      </c>
      <c r="F13433" s="3" t="s">
        <v>55645</v>
      </c>
      <c r="G13433" s="3" t="s">
        <v>11928</v>
      </c>
      <c r="H13433" s="3" t="s">
        <v>55646</v>
      </c>
    </row>
    <row r="13434" spans="1:8" ht="29" x14ac:dyDescent="0.35">
      <c r="A13434" s="4">
        <v>120585</v>
      </c>
      <c r="B13434" s="1">
        <v>45292</v>
      </c>
      <c r="C13434" s="2">
        <v>0.38355324074074071</v>
      </c>
      <c r="D13434" s="3" t="s">
        <v>1933</v>
      </c>
      <c r="E13434" s="3" t="s">
        <v>11659</v>
      </c>
      <c r="F13434" s="3" t="s">
        <v>55544</v>
      </c>
      <c r="G13434" s="3" t="s">
        <v>10432</v>
      </c>
      <c r="H13434" s="3" t="s">
        <v>12590</v>
      </c>
    </row>
    <row r="13435" spans="1:8" ht="188.5" x14ac:dyDescent="0.35">
      <c r="A13435" s="4">
        <v>64592</v>
      </c>
      <c r="B13435" s="1">
        <v>45292</v>
      </c>
      <c r="C13435" s="2">
        <v>0.38488425925925923</v>
      </c>
      <c r="D13435" s="3" t="s">
        <v>55648</v>
      </c>
      <c r="E13435" s="3" t="s">
        <v>55652</v>
      </c>
      <c r="F13435" s="3" t="s">
        <v>55649</v>
      </c>
      <c r="G13435" s="3" t="s">
        <v>55650</v>
      </c>
      <c r="H13435" s="3" t="s">
        <v>55651</v>
      </c>
    </row>
    <row r="13436" spans="1:8" ht="43.5" x14ac:dyDescent="0.35">
      <c r="A13436" s="4">
        <v>53775</v>
      </c>
      <c r="B13436" s="1">
        <v>45292</v>
      </c>
      <c r="C13436" s="2">
        <v>0.38622685185185185</v>
      </c>
      <c r="D13436" s="3" t="s">
        <v>1744</v>
      </c>
      <c r="E13436" s="3" t="s">
        <v>55655</v>
      </c>
      <c r="F13436" s="3" t="s">
        <v>55653</v>
      </c>
      <c r="G13436" s="3" t="s">
        <v>1542</v>
      </c>
      <c r="H13436" s="3" t="s">
        <v>55654</v>
      </c>
    </row>
    <row r="13437" spans="1:8" ht="29" x14ac:dyDescent="0.35">
      <c r="A13437" s="4">
        <v>212367</v>
      </c>
      <c r="B13437" s="1">
        <v>45292</v>
      </c>
      <c r="C13437" s="2">
        <v>0.38663194444444443</v>
      </c>
      <c r="D13437" s="3" t="s">
        <v>985</v>
      </c>
      <c r="E13437" s="3" t="s">
        <v>55656</v>
      </c>
      <c r="F13437" s="3" t="s">
        <v>11759</v>
      </c>
      <c r="G13437" s="3" t="s">
        <v>55656</v>
      </c>
      <c r="H13437" s="3" t="s">
        <v>55657</v>
      </c>
    </row>
    <row r="13438" spans="1:8" ht="72.5" x14ac:dyDescent="0.35">
      <c r="A13438" s="4">
        <v>39273</v>
      </c>
      <c r="B13438" s="1">
        <v>45292</v>
      </c>
      <c r="C13438" s="2">
        <v>0.38680555555555557</v>
      </c>
      <c r="D13438" s="3" t="s">
        <v>1403</v>
      </c>
      <c r="E13438" s="3" t="s">
        <v>55661</v>
      </c>
      <c r="F13438" s="3" t="s">
        <v>55658</v>
      </c>
      <c r="G13438" s="3" t="s">
        <v>55659</v>
      </c>
      <c r="H13438" s="3" t="s">
        <v>55660</v>
      </c>
    </row>
    <row r="13439" spans="1:8" ht="72.5" x14ac:dyDescent="0.35">
      <c r="A13439" s="4">
        <v>33144</v>
      </c>
      <c r="B13439" s="1">
        <v>45292</v>
      </c>
      <c r="C13439" s="2">
        <v>0.38776620370370374</v>
      </c>
      <c r="D13439" s="3" t="s">
        <v>55662</v>
      </c>
      <c r="E13439" s="3" t="s">
        <v>13242</v>
      </c>
      <c r="F13439" s="3" t="s">
        <v>55663</v>
      </c>
      <c r="G13439" s="3" t="s">
        <v>13242</v>
      </c>
      <c r="H13439" s="3" t="s">
        <v>55664</v>
      </c>
    </row>
    <row r="13440" spans="1:8" ht="58" x14ac:dyDescent="0.35">
      <c r="A13440" s="4">
        <v>37476</v>
      </c>
      <c r="B13440" s="1">
        <v>45292</v>
      </c>
      <c r="C13440" s="2">
        <v>0.38799768518518518</v>
      </c>
      <c r="D13440" s="3" t="s">
        <v>1933</v>
      </c>
      <c r="E13440" s="3" t="s">
        <v>55666</v>
      </c>
      <c r="F13440" s="3" t="s">
        <v>55665</v>
      </c>
      <c r="G13440" s="3" t="s">
        <v>11195</v>
      </c>
      <c r="H13440" s="3" t="s">
        <v>10660</v>
      </c>
    </row>
    <row r="13441" spans="1:8" ht="43.5" x14ac:dyDescent="0.35">
      <c r="A13441" s="4">
        <v>11055</v>
      </c>
      <c r="B13441" s="1">
        <v>45292</v>
      </c>
      <c r="C13441" s="2">
        <v>0.38862268518518522</v>
      </c>
      <c r="D13441" s="3" t="s">
        <v>55667</v>
      </c>
      <c r="E13441" s="3" t="s">
        <v>55669</v>
      </c>
      <c r="F13441" s="3" t="s">
        <v>55668</v>
      </c>
      <c r="G13441" s="3" t="s">
        <v>11890</v>
      </c>
      <c r="H13441" s="3" t="s">
        <v>13770</v>
      </c>
    </row>
    <row r="13442" spans="1:8" ht="174" x14ac:dyDescent="0.35">
      <c r="A13442" s="4">
        <v>70761</v>
      </c>
      <c r="B13442" s="1">
        <v>45292</v>
      </c>
      <c r="C13442" s="2">
        <v>0.38879629629629631</v>
      </c>
      <c r="D13442" s="3" t="s">
        <v>55670</v>
      </c>
      <c r="E13442" s="3" t="s">
        <v>12040</v>
      </c>
      <c r="F13442" s="3" t="s">
        <v>12068</v>
      </c>
      <c r="G13442" s="3" t="s">
        <v>11732</v>
      </c>
      <c r="H13442" s="3" t="s">
        <v>55671</v>
      </c>
    </row>
    <row r="13443" spans="1:8" ht="43.5" x14ac:dyDescent="0.35">
      <c r="A13443" s="4">
        <v>52096</v>
      </c>
      <c r="B13443" s="1">
        <v>45292</v>
      </c>
      <c r="C13443" s="2">
        <v>0.39261574074074074</v>
      </c>
      <c r="D13443" s="3" t="s">
        <v>55672</v>
      </c>
      <c r="E13443" s="3" t="s">
        <v>55676</v>
      </c>
      <c r="F13443" s="3" t="s">
        <v>55673</v>
      </c>
      <c r="G13443" s="3" t="s">
        <v>55674</v>
      </c>
      <c r="H13443" s="3" t="s">
        <v>55675</v>
      </c>
    </row>
    <row r="13444" spans="1:8" ht="101.5" x14ac:dyDescent="0.35">
      <c r="A13444" s="4">
        <v>106308</v>
      </c>
      <c r="B13444" s="1">
        <v>45292</v>
      </c>
      <c r="C13444" s="2">
        <v>0.39304398148148145</v>
      </c>
      <c r="D13444" s="3" t="s">
        <v>55677</v>
      </c>
      <c r="E13444" s="3" t="s">
        <v>55681</v>
      </c>
      <c r="F13444" s="3" t="s">
        <v>55678</v>
      </c>
      <c r="G13444" s="3" t="s">
        <v>55679</v>
      </c>
      <c r="H13444" s="3" t="s">
        <v>55680</v>
      </c>
    </row>
    <row r="13445" spans="1:8" ht="29" x14ac:dyDescent="0.35">
      <c r="A13445" s="4">
        <v>50977</v>
      </c>
      <c r="B13445" s="1">
        <v>45292</v>
      </c>
      <c r="C13445" s="2">
        <v>0.39546296296296296</v>
      </c>
      <c r="D13445" s="3" t="s">
        <v>10615</v>
      </c>
      <c r="E13445" s="3" t="s">
        <v>13365</v>
      </c>
      <c r="F13445" s="3" t="s">
        <v>55682</v>
      </c>
      <c r="G13445" s="3" t="s">
        <v>10487</v>
      </c>
      <c r="H13445" s="3" t="s">
        <v>55683</v>
      </c>
    </row>
    <row r="13446" spans="1:8" ht="43.5" x14ac:dyDescent="0.35">
      <c r="A13446" s="4">
        <v>200100</v>
      </c>
      <c r="B13446" s="1">
        <v>45292</v>
      </c>
      <c r="C13446" s="2">
        <v>0.3964699074074074</v>
      </c>
      <c r="D13446" s="3" t="s">
        <v>10615</v>
      </c>
      <c r="E13446" s="3" t="s">
        <v>55687</v>
      </c>
      <c r="F13446" s="3" t="s">
        <v>55684</v>
      </c>
      <c r="G13446" s="3" t="s">
        <v>55685</v>
      </c>
      <c r="H13446" s="3" t="s">
        <v>55686</v>
      </c>
    </row>
    <row r="13447" spans="1:8" ht="29" x14ac:dyDescent="0.35">
      <c r="A13447" s="4">
        <v>33548</v>
      </c>
      <c r="B13447" s="1">
        <v>45292</v>
      </c>
      <c r="C13447" s="2">
        <v>0.39715277777777774</v>
      </c>
      <c r="D13447" s="3" t="s">
        <v>1702</v>
      </c>
      <c r="E13447" s="3" t="s">
        <v>55690</v>
      </c>
      <c r="F13447" s="3" t="s">
        <v>55688</v>
      </c>
      <c r="G13447" s="3" t="s">
        <v>12199</v>
      </c>
      <c r="H13447" s="3" t="s">
        <v>55689</v>
      </c>
    </row>
    <row r="13448" spans="1:8" ht="72.5" x14ac:dyDescent="0.35">
      <c r="A13448" s="4">
        <v>6507</v>
      </c>
      <c r="B13448" s="1">
        <v>45292</v>
      </c>
      <c r="C13448" s="2">
        <v>0.39756944444444442</v>
      </c>
      <c r="D13448" s="3" t="s">
        <v>55691</v>
      </c>
      <c r="E13448" s="3" t="s">
        <v>55695</v>
      </c>
      <c r="F13448" s="3" t="s">
        <v>55692</v>
      </c>
      <c r="G13448" s="3" t="s">
        <v>55693</v>
      </c>
      <c r="H13448" s="3" t="s">
        <v>55694</v>
      </c>
    </row>
    <row r="13449" spans="1:8" ht="43.5" x14ac:dyDescent="0.35">
      <c r="A13449" s="4">
        <v>183164</v>
      </c>
      <c r="B13449" s="1">
        <v>45292</v>
      </c>
      <c r="C13449" s="2">
        <v>0.39853009259259259</v>
      </c>
      <c r="D13449" s="3" t="s">
        <v>55696</v>
      </c>
      <c r="E13449" s="3" t="s">
        <v>55698</v>
      </c>
      <c r="F13449" s="3" t="s">
        <v>55697</v>
      </c>
      <c r="G13449" s="3" t="s">
        <v>15109</v>
      </c>
      <c r="H13449" s="3" t="s">
        <v>14569</v>
      </c>
    </row>
    <row r="13450" spans="1:8" ht="72.5" x14ac:dyDescent="0.35">
      <c r="A13450" s="4">
        <v>75760</v>
      </c>
      <c r="B13450" s="1">
        <v>45292</v>
      </c>
      <c r="C13450" s="2">
        <v>0.39893518518518517</v>
      </c>
      <c r="D13450" s="3" t="s">
        <v>1473</v>
      </c>
      <c r="E13450" s="3" t="s">
        <v>55699</v>
      </c>
      <c r="F13450" s="3" t="s">
        <v>10524</v>
      </c>
      <c r="G13450" s="3" t="s">
        <v>55699</v>
      </c>
      <c r="H13450" s="3" t="s">
        <v>55700</v>
      </c>
    </row>
    <row r="13451" spans="1:8" ht="29" x14ac:dyDescent="0.35">
      <c r="A13451" s="4">
        <v>50280</v>
      </c>
      <c r="B13451" s="1">
        <v>45292</v>
      </c>
      <c r="C13451" s="2">
        <v>0.4007060185185185</v>
      </c>
      <c r="D13451" s="3" t="s">
        <v>10438</v>
      </c>
      <c r="E13451" s="3" t="s">
        <v>55702</v>
      </c>
      <c r="F13451" s="3" t="s">
        <v>55701</v>
      </c>
      <c r="G13451" s="3" t="s">
        <v>1315</v>
      </c>
      <c r="H13451" s="3" t="s">
        <v>12758</v>
      </c>
    </row>
    <row r="13452" spans="1:8" ht="43.5" x14ac:dyDescent="0.35">
      <c r="A13452" s="4">
        <v>33005</v>
      </c>
      <c r="B13452" s="1">
        <v>45292</v>
      </c>
      <c r="C13452" s="2">
        <v>0.40318287037037037</v>
      </c>
      <c r="D13452" s="3" t="s">
        <v>1744</v>
      </c>
      <c r="E13452" s="3" t="s">
        <v>11415</v>
      </c>
      <c r="F13452" s="3" t="s">
        <v>55703</v>
      </c>
      <c r="G13452" s="3" t="s">
        <v>104</v>
      </c>
      <c r="H13452" s="3" t="s">
        <v>12421</v>
      </c>
    </row>
    <row r="13453" spans="1:8" ht="58" x14ac:dyDescent="0.35">
      <c r="A13453" s="4">
        <v>183864</v>
      </c>
      <c r="B13453" s="1">
        <v>45292</v>
      </c>
      <c r="C13453" s="2">
        <v>0.40386574074074072</v>
      </c>
      <c r="D13453" s="3" t="s">
        <v>55704</v>
      </c>
      <c r="E13453" s="3" t="s">
        <v>55707</v>
      </c>
      <c r="F13453" s="3" t="s">
        <v>14635</v>
      </c>
      <c r="G13453" s="3" t="s">
        <v>55705</v>
      </c>
      <c r="H13453" s="3" t="s">
        <v>55706</v>
      </c>
    </row>
    <row r="13454" spans="1:8" ht="29" x14ac:dyDescent="0.35">
      <c r="A13454" s="4">
        <v>159457</v>
      </c>
      <c r="B13454" s="1">
        <v>45292</v>
      </c>
      <c r="C13454" s="2">
        <v>0.40576388888888887</v>
      </c>
      <c r="D13454" s="3" t="s">
        <v>167</v>
      </c>
      <c r="E13454" s="3" t="s">
        <v>55711</v>
      </c>
      <c r="F13454" s="3" t="s">
        <v>55708</v>
      </c>
      <c r="G13454" s="3" t="s">
        <v>55709</v>
      </c>
      <c r="H13454" s="3" t="s">
        <v>55710</v>
      </c>
    </row>
    <row r="13455" spans="1:8" ht="29" x14ac:dyDescent="0.35">
      <c r="A13455" s="4">
        <v>203921</v>
      </c>
      <c r="B13455" s="1">
        <v>45292</v>
      </c>
      <c r="C13455" s="2">
        <v>0.40598379629629627</v>
      </c>
      <c r="D13455" s="3" t="s">
        <v>55712</v>
      </c>
      <c r="E13455" s="3" t="s">
        <v>55716</v>
      </c>
      <c r="F13455" s="3" t="s">
        <v>55713</v>
      </c>
      <c r="G13455" s="3" t="s">
        <v>55714</v>
      </c>
      <c r="H13455" s="3" t="s">
        <v>55715</v>
      </c>
    </row>
    <row r="13456" spans="1:8" ht="72.5" x14ac:dyDescent="0.35">
      <c r="A13456" s="4">
        <v>35594</v>
      </c>
      <c r="B13456" s="1">
        <v>45292</v>
      </c>
      <c r="C13456" s="2">
        <v>0.4060185185185185</v>
      </c>
      <c r="D13456" s="3" t="s">
        <v>55717</v>
      </c>
      <c r="E13456" s="3" t="s">
        <v>55721</v>
      </c>
      <c r="F13456" s="3" t="s">
        <v>55718</v>
      </c>
      <c r="G13456" s="3" t="s">
        <v>55719</v>
      </c>
      <c r="H13456" s="3" t="s">
        <v>55720</v>
      </c>
    </row>
    <row r="13457" spans="1:8" ht="72.5" x14ac:dyDescent="0.35">
      <c r="A13457" s="4">
        <v>166642</v>
      </c>
      <c r="B13457" s="1">
        <v>45292</v>
      </c>
      <c r="C13457" s="2">
        <v>0.40943287037037041</v>
      </c>
      <c r="D13457" s="3" t="s">
        <v>10646</v>
      </c>
      <c r="E13457" s="3" t="s">
        <v>14692</v>
      </c>
      <c r="F13457" s="3" t="s">
        <v>55722</v>
      </c>
      <c r="G13457" s="3" t="s">
        <v>10636</v>
      </c>
      <c r="H13457" s="3" t="s">
        <v>12593</v>
      </c>
    </row>
    <row r="13458" spans="1:8" ht="159.5" x14ac:dyDescent="0.35">
      <c r="A13458" s="4">
        <v>122265</v>
      </c>
      <c r="B13458" s="1">
        <v>45292</v>
      </c>
      <c r="C13458" s="2">
        <v>0.4095717592592592</v>
      </c>
      <c r="D13458" s="3" t="s">
        <v>55723</v>
      </c>
      <c r="E13458" s="3" t="s">
        <v>15034</v>
      </c>
      <c r="F13458" s="3" t="s">
        <v>55724</v>
      </c>
      <c r="G13458" s="3" t="s">
        <v>11732</v>
      </c>
      <c r="H13458" s="3" t="s">
        <v>55725</v>
      </c>
    </row>
    <row r="13459" spans="1:8" ht="43.5" x14ac:dyDescent="0.35">
      <c r="A13459" s="4">
        <v>208711</v>
      </c>
      <c r="B13459" s="1">
        <v>45292</v>
      </c>
      <c r="C13459" s="2">
        <v>0.41174768518518517</v>
      </c>
      <c r="D13459" s="3" t="s">
        <v>1702</v>
      </c>
      <c r="E13459" s="3" t="s">
        <v>55728</v>
      </c>
      <c r="F13459" s="3" t="s">
        <v>55726</v>
      </c>
      <c r="G13459" s="3" t="s">
        <v>12346</v>
      </c>
      <c r="H13459" s="3" t="s">
        <v>55727</v>
      </c>
    </row>
    <row r="13460" spans="1:8" ht="72.5" x14ac:dyDescent="0.35">
      <c r="A13460" s="4">
        <v>98004</v>
      </c>
      <c r="B13460" s="1">
        <v>45292</v>
      </c>
      <c r="C13460" s="2">
        <v>0.41788194444444443</v>
      </c>
      <c r="D13460" s="3" t="s">
        <v>1473</v>
      </c>
      <c r="E13460" s="3" t="s">
        <v>43076</v>
      </c>
      <c r="F13460" s="3" t="s">
        <v>10524</v>
      </c>
      <c r="G13460" s="3" t="s">
        <v>43076</v>
      </c>
      <c r="H13460" s="3" t="s">
        <v>6842</v>
      </c>
    </row>
    <row r="13461" spans="1:8" ht="159.5" x14ac:dyDescent="0.35">
      <c r="A13461" s="4">
        <v>43212</v>
      </c>
      <c r="B13461" s="1">
        <v>45292</v>
      </c>
      <c r="C13461" s="2">
        <v>0.42167824074074073</v>
      </c>
      <c r="D13461" s="3" t="s">
        <v>55729</v>
      </c>
      <c r="E13461" s="3" t="s">
        <v>55731</v>
      </c>
      <c r="F13461" s="3" t="s">
        <v>13586</v>
      </c>
      <c r="G13461" s="3" t="s">
        <v>14280</v>
      </c>
      <c r="H13461" s="3" t="s">
        <v>55730</v>
      </c>
    </row>
    <row r="13462" spans="1:8" ht="87" x14ac:dyDescent="0.35">
      <c r="A13462" s="4">
        <v>42932</v>
      </c>
      <c r="B13462" s="1">
        <v>45292</v>
      </c>
      <c r="C13462" s="2">
        <v>0.42836805555555557</v>
      </c>
      <c r="D13462" s="3" t="s">
        <v>1933</v>
      </c>
      <c r="E13462" s="3" t="s">
        <v>55734</v>
      </c>
      <c r="F13462" s="3" t="s">
        <v>55732</v>
      </c>
      <c r="G13462" s="3" t="s">
        <v>41703</v>
      </c>
      <c r="H13462" s="3" t="s">
        <v>55733</v>
      </c>
    </row>
    <row r="13463" spans="1:8" ht="58" x14ac:dyDescent="0.35">
      <c r="A13463" s="4">
        <v>21803</v>
      </c>
      <c r="B13463" s="1">
        <v>45292</v>
      </c>
      <c r="C13463" s="2">
        <v>0.42925925925925923</v>
      </c>
      <c r="D13463" s="3" t="s">
        <v>55735</v>
      </c>
      <c r="E13463" s="3" t="s">
        <v>55739</v>
      </c>
      <c r="F13463" s="3" t="s">
        <v>55736</v>
      </c>
      <c r="G13463" s="3" t="s">
        <v>55737</v>
      </c>
      <c r="H13463" s="3" t="s">
        <v>55738</v>
      </c>
    </row>
    <row r="13464" spans="1:8" ht="130.5" x14ac:dyDescent="0.35">
      <c r="A13464" s="4">
        <v>77841</v>
      </c>
      <c r="B13464" s="1">
        <v>45292</v>
      </c>
      <c r="C13464" s="2">
        <v>0.42965277777777783</v>
      </c>
      <c r="D13464" s="3" t="s">
        <v>10944</v>
      </c>
      <c r="E13464" s="3" t="s">
        <v>55743</v>
      </c>
      <c r="F13464" s="3" t="s">
        <v>55740</v>
      </c>
      <c r="G13464" s="3" t="s">
        <v>55741</v>
      </c>
      <c r="H13464" s="3" t="s">
        <v>55742</v>
      </c>
    </row>
    <row r="13465" spans="1:8" ht="58" x14ac:dyDescent="0.35">
      <c r="A13465" s="4">
        <v>166669</v>
      </c>
      <c r="B13465" s="1">
        <v>45292</v>
      </c>
      <c r="C13465" s="2">
        <v>0.42978009259259259</v>
      </c>
      <c r="D13465" s="3" t="s">
        <v>985</v>
      </c>
      <c r="E13465" s="3" t="s">
        <v>55747</v>
      </c>
      <c r="F13465" s="3" t="s">
        <v>55744</v>
      </c>
      <c r="G13465" s="3" t="s">
        <v>55745</v>
      </c>
      <c r="H13465" s="3" t="s">
        <v>55746</v>
      </c>
    </row>
    <row r="13466" spans="1:8" ht="43.5" x14ac:dyDescent="0.35">
      <c r="A13466" s="4">
        <v>185946</v>
      </c>
      <c r="B13466" s="1">
        <v>45292</v>
      </c>
      <c r="C13466" s="2">
        <v>0.4309027777777778</v>
      </c>
      <c r="D13466" s="3" t="s">
        <v>1288</v>
      </c>
      <c r="E13466" s="3" t="s">
        <v>55750</v>
      </c>
      <c r="F13466" s="3" t="s">
        <v>55748</v>
      </c>
      <c r="G13466" s="3" t="s">
        <v>55749</v>
      </c>
      <c r="H13466" s="3" t="s">
        <v>20402</v>
      </c>
    </row>
    <row r="13467" spans="1:8" ht="130.5" x14ac:dyDescent="0.35">
      <c r="A13467" s="4">
        <v>77841</v>
      </c>
      <c r="B13467" s="1">
        <v>45292</v>
      </c>
      <c r="C13467" s="2">
        <v>0.43152777777777779</v>
      </c>
      <c r="D13467" s="3" t="s">
        <v>10944</v>
      </c>
      <c r="E13467" s="3" t="s">
        <v>55743</v>
      </c>
      <c r="F13467" s="3" t="s">
        <v>55740</v>
      </c>
      <c r="G13467" s="3" t="s">
        <v>55741</v>
      </c>
      <c r="H13467" s="3" t="s">
        <v>55751</v>
      </c>
    </row>
    <row r="13468" spans="1:8" ht="72.5" x14ac:dyDescent="0.35">
      <c r="A13468" s="4">
        <v>159801</v>
      </c>
      <c r="B13468" s="1">
        <v>45292</v>
      </c>
      <c r="C13468" s="2">
        <v>0.43156250000000002</v>
      </c>
      <c r="D13468" s="3" t="s">
        <v>985</v>
      </c>
      <c r="E13468" s="3" t="s">
        <v>53952</v>
      </c>
      <c r="F13468" s="3" t="s">
        <v>11114</v>
      </c>
      <c r="G13468" s="3" t="s">
        <v>53952</v>
      </c>
      <c r="H13468" s="3" t="s">
        <v>55752</v>
      </c>
    </row>
    <row r="13469" spans="1:8" ht="29" x14ac:dyDescent="0.35">
      <c r="A13469" s="4">
        <v>35015</v>
      </c>
      <c r="B13469" s="1">
        <v>45292</v>
      </c>
      <c r="C13469" s="2">
        <v>0.43288194444444444</v>
      </c>
      <c r="D13469" s="3" t="s">
        <v>55753</v>
      </c>
      <c r="E13469" s="3" t="s">
        <v>55756</v>
      </c>
      <c r="F13469" s="3" t="s">
        <v>55754</v>
      </c>
      <c r="G13469" s="3" t="s">
        <v>1630</v>
      </c>
      <c r="H13469" s="3" t="s">
        <v>55755</v>
      </c>
    </row>
    <row r="13470" spans="1:8" ht="130.5" x14ac:dyDescent="0.35">
      <c r="A13470" s="4">
        <v>43122</v>
      </c>
      <c r="B13470" s="1">
        <v>45292</v>
      </c>
      <c r="C13470" s="2">
        <v>0.43320601851851853</v>
      </c>
      <c r="D13470" s="3" t="s">
        <v>55757</v>
      </c>
      <c r="E13470" s="3" t="s">
        <v>12058</v>
      </c>
      <c r="F13470" s="3" t="s">
        <v>55758</v>
      </c>
      <c r="G13470" s="3" t="s">
        <v>11732</v>
      </c>
      <c r="H13470" s="3" t="s">
        <v>55759</v>
      </c>
    </row>
    <row r="13471" spans="1:8" ht="101.5" x14ac:dyDescent="0.35">
      <c r="A13471" s="4">
        <v>208122</v>
      </c>
      <c r="B13471" s="1">
        <v>45292</v>
      </c>
      <c r="C13471" s="2">
        <v>0.4337847222222222</v>
      </c>
      <c r="D13471" s="3" t="s">
        <v>13786</v>
      </c>
      <c r="E13471" s="3" t="s">
        <v>55763</v>
      </c>
      <c r="F13471" s="3" t="s">
        <v>55760</v>
      </c>
      <c r="G13471" s="3" t="s">
        <v>55761</v>
      </c>
      <c r="H13471" s="3" t="s">
        <v>55762</v>
      </c>
    </row>
    <row r="13472" spans="1:8" ht="58" x14ac:dyDescent="0.35">
      <c r="A13472" s="4">
        <v>166428</v>
      </c>
      <c r="B13472" s="1">
        <v>45292</v>
      </c>
      <c r="C13472" s="2">
        <v>0.43604166666666666</v>
      </c>
      <c r="D13472" s="3" t="s">
        <v>1288</v>
      </c>
      <c r="E13472" s="3" t="s">
        <v>55766</v>
      </c>
      <c r="F13472" s="3" t="s">
        <v>55764</v>
      </c>
      <c r="G13472" s="3" t="s">
        <v>11912</v>
      </c>
      <c r="H13472" s="3" t="s">
        <v>55765</v>
      </c>
    </row>
    <row r="13473" spans="1:8" ht="43.5" x14ac:dyDescent="0.35">
      <c r="A13473" s="4">
        <v>32334</v>
      </c>
      <c r="B13473" s="1">
        <v>45292</v>
      </c>
      <c r="C13473" s="2">
        <v>0.4371990740740741</v>
      </c>
      <c r="D13473" s="3" t="s">
        <v>55767</v>
      </c>
      <c r="E13473" s="3" t="s">
        <v>55771</v>
      </c>
      <c r="F13473" s="3" t="s">
        <v>55768</v>
      </c>
      <c r="G13473" s="3" t="s">
        <v>55769</v>
      </c>
      <c r="H13473" s="3" t="s">
        <v>55770</v>
      </c>
    </row>
    <row r="13474" spans="1:8" ht="72.5" x14ac:dyDescent="0.35">
      <c r="A13474" s="4">
        <v>49206</v>
      </c>
      <c r="B13474" s="1">
        <v>45292</v>
      </c>
      <c r="C13474" s="2">
        <v>0.44140046296296293</v>
      </c>
      <c r="D13474" s="3" t="s">
        <v>55772</v>
      </c>
      <c r="E13474" s="3" t="s">
        <v>55775</v>
      </c>
      <c r="F13474" s="3" t="s">
        <v>55773</v>
      </c>
      <c r="G13474" s="3" t="s">
        <v>55774</v>
      </c>
      <c r="H13474" s="3" t="s">
        <v>13338</v>
      </c>
    </row>
    <row r="13475" spans="1:8" ht="43.5" x14ac:dyDescent="0.35">
      <c r="A13475" s="4">
        <v>150292</v>
      </c>
      <c r="B13475" s="1">
        <v>45292</v>
      </c>
      <c r="C13475" s="2">
        <v>0.44222222222222224</v>
      </c>
      <c r="D13475" s="3" t="s">
        <v>55776</v>
      </c>
      <c r="E13475" s="3" t="s">
        <v>55779</v>
      </c>
      <c r="F13475" s="3" t="s">
        <v>19322</v>
      </c>
      <c r="G13475" s="3" t="s">
        <v>55777</v>
      </c>
      <c r="H13475" s="3" t="s">
        <v>55778</v>
      </c>
    </row>
    <row r="13476" spans="1:8" ht="58" x14ac:dyDescent="0.35">
      <c r="A13476" s="4">
        <v>158418</v>
      </c>
      <c r="B13476" s="1">
        <v>45292</v>
      </c>
      <c r="C13476" s="2">
        <v>0.44319444444444445</v>
      </c>
      <c r="D13476" s="3" t="s">
        <v>1288</v>
      </c>
      <c r="E13476" s="3" t="s">
        <v>55782</v>
      </c>
      <c r="F13476" s="3" t="s">
        <v>55780</v>
      </c>
      <c r="G13476" s="3" t="s">
        <v>11912</v>
      </c>
      <c r="H13476" s="3" t="s">
        <v>55781</v>
      </c>
    </row>
    <row r="13477" spans="1:8" ht="188.5" x14ac:dyDescent="0.35">
      <c r="A13477" s="4">
        <v>160570</v>
      </c>
      <c r="B13477" s="1">
        <v>45292</v>
      </c>
      <c r="C13477" s="2">
        <v>0.44333333333333336</v>
      </c>
      <c r="D13477" s="3" t="s">
        <v>167</v>
      </c>
      <c r="E13477" s="3" t="s">
        <v>55786</v>
      </c>
      <c r="F13477" s="3" t="s">
        <v>55783</v>
      </c>
      <c r="G13477" s="3" t="s">
        <v>55784</v>
      </c>
      <c r="H13477" s="3" t="s">
        <v>55785</v>
      </c>
    </row>
    <row r="13478" spans="1:8" ht="87" x14ac:dyDescent="0.35">
      <c r="A13478" s="4">
        <v>44738</v>
      </c>
      <c r="B13478" s="1">
        <v>45292</v>
      </c>
      <c r="C13478" s="2">
        <v>0.44378472222222221</v>
      </c>
      <c r="D13478" s="3" t="s">
        <v>55787</v>
      </c>
      <c r="E13478" s="3" t="s">
        <v>55791</v>
      </c>
      <c r="F13478" s="3" t="s">
        <v>55788</v>
      </c>
      <c r="G13478" s="3" t="s">
        <v>55789</v>
      </c>
      <c r="H13478" s="3" t="s">
        <v>55790</v>
      </c>
    </row>
    <row r="13479" spans="1:8" ht="43.5" x14ac:dyDescent="0.35">
      <c r="A13479" s="4">
        <v>195212</v>
      </c>
      <c r="B13479" s="1">
        <v>45292</v>
      </c>
      <c r="C13479" s="2">
        <v>0.44488425925925923</v>
      </c>
      <c r="D13479" s="3" t="s">
        <v>1933</v>
      </c>
      <c r="E13479" s="3" t="s">
        <v>20802</v>
      </c>
      <c r="F13479" s="3" t="s">
        <v>55792</v>
      </c>
      <c r="G13479" s="3" t="s">
        <v>55793</v>
      </c>
      <c r="H13479" s="3" t="s">
        <v>55794</v>
      </c>
    </row>
    <row r="13480" spans="1:8" ht="43.5" x14ac:dyDescent="0.35">
      <c r="A13480" s="4">
        <v>208727</v>
      </c>
      <c r="B13480" s="1">
        <v>45292</v>
      </c>
      <c r="C13480" s="2">
        <v>0.44510416666666663</v>
      </c>
      <c r="D13480" s="3" t="s">
        <v>1744</v>
      </c>
      <c r="E13480" s="3" t="s">
        <v>55797</v>
      </c>
      <c r="F13480" s="3" t="s">
        <v>55795</v>
      </c>
      <c r="G13480" s="3" t="s">
        <v>10941</v>
      </c>
      <c r="H13480" s="3" t="s">
        <v>55796</v>
      </c>
    </row>
    <row r="13481" spans="1:8" ht="87" x14ac:dyDescent="0.35">
      <c r="A13481" s="4">
        <v>39119</v>
      </c>
      <c r="B13481" s="1">
        <v>45292</v>
      </c>
      <c r="C13481" s="2">
        <v>0.44585648148148144</v>
      </c>
      <c r="D13481" s="3" t="s">
        <v>55798</v>
      </c>
      <c r="E13481" s="3" t="s">
        <v>55801</v>
      </c>
      <c r="F13481" s="3" t="s">
        <v>55799</v>
      </c>
      <c r="G13481" s="3" t="s">
        <v>55800</v>
      </c>
      <c r="H13481" s="3" t="s">
        <v>10268</v>
      </c>
    </row>
    <row r="13482" spans="1:8" ht="58" x14ac:dyDescent="0.35">
      <c r="A13482" s="4">
        <v>100567</v>
      </c>
      <c r="B13482" s="1">
        <v>45292</v>
      </c>
      <c r="C13482" s="2">
        <v>0.44641203703703702</v>
      </c>
      <c r="D13482" s="3" t="s">
        <v>1403</v>
      </c>
      <c r="E13482" s="3" t="s">
        <v>55805</v>
      </c>
      <c r="F13482" s="3" t="s">
        <v>55802</v>
      </c>
      <c r="G13482" s="3" t="s">
        <v>55803</v>
      </c>
      <c r="H13482" s="3" t="s">
        <v>55804</v>
      </c>
    </row>
    <row r="13483" spans="1:8" ht="29" x14ac:dyDescent="0.35">
      <c r="A13483" s="4">
        <v>5577</v>
      </c>
      <c r="B13483" s="1">
        <v>45292</v>
      </c>
      <c r="C13483" s="2">
        <v>0.44847222222222222</v>
      </c>
      <c r="D13483" s="3" t="s">
        <v>55806</v>
      </c>
      <c r="E13483" s="3" t="s">
        <v>32885</v>
      </c>
      <c r="F13483" s="3" t="s">
        <v>55807</v>
      </c>
      <c r="G13483" s="3" t="s">
        <v>55808</v>
      </c>
      <c r="H13483" s="3" t="s">
        <v>55809</v>
      </c>
    </row>
    <row r="13484" spans="1:8" ht="72.5" x14ac:dyDescent="0.35">
      <c r="A13484" s="4">
        <v>182799</v>
      </c>
      <c r="B13484" s="1">
        <v>45292</v>
      </c>
      <c r="C13484" s="2">
        <v>0.45033564814814814</v>
      </c>
      <c r="D13484" s="3" t="s">
        <v>12952</v>
      </c>
      <c r="E13484" s="3" t="s">
        <v>19013</v>
      </c>
      <c r="F13484" s="3" t="s">
        <v>55810</v>
      </c>
      <c r="G13484" s="3" t="s">
        <v>11799</v>
      </c>
      <c r="H13484" s="3" t="s">
        <v>55811</v>
      </c>
    </row>
    <row r="13485" spans="1:8" ht="174" x14ac:dyDescent="0.35">
      <c r="A13485" s="4">
        <v>101203</v>
      </c>
      <c r="B13485" s="1">
        <v>45292</v>
      </c>
      <c r="C13485" s="2">
        <v>0.45126157407407402</v>
      </c>
      <c r="D13485" s="3" t="s">
        <v>55812</v>
      </c>
      <c r="E13485" s="3" t="s">
        <v>55815</v>
      </c>
      <c r="F13485" s="3" t="s">
        <v>55813</v>
      </c>
      <c r="G13485" s="3" t="s">
        <v>11810</v>
      </c>
      <c r="H13485" s="3" t="s">
        <v>55814</v>
      </c>
    </row>
    <row r="13486" spans="1:8" ht="72.5" x14ac:dyDescent="0.35">
      <c r="A13486" s="4">
        <v>29950</v>
      </c>
      <c r="B13486" s="1">
        <v>45292</v>
      </c>
      <c r="C13486" s="2">
        <v>0.45240740740740742</v>
      </c>
      <c r="D13486" s="3" t="s">
        <v>55816</v>
      </c>
      <c r="E13486" s="3" t="s">
        <v>19149</v>
      </c>
      <c r="F13486" s="3" t="s">
        <v>55817</v>
      </c>
      <c r="G13486" s="3" t="s">
        <v>55818</v>
      </c>
      <c r="H13486" s="3" t="s">
        <v>12421</v>
      </c>
    </row>
    <row r="13487" spans="1:8" ht="58" x14ac:dyDescent="0.35">
      <c r="A13487" s="4">
        <v>47701</v>
      </c>
      <c r="B13487" s="1">
        <v>45292</v>
      </c>
      <c r="C13487" s="2">
        <v>0.45354166666666668</v>
      </c>
      <c r="D13487" s="3" t="s">
        <v>55819</v>
      </c>
      <c r="E13487" s="3" t="s">
        <v>55823</v>
      </c>
      <c r="F13487" s="3" t="s">
        <v>55820</v>
      </c>
      <c r="G13487" s="3" t="s">
        <v>55821</v>
      </c>
      <c r="H13487" s="3" t="s">
        <v>55822</v>
      </c>
    </row>
    <row r="13488" spans="1:8" ht="43.5" x14ac:dyDescent="0.35">
      <c r="A13488" s="4">
        <v>43580</v>
      </c>
      <c r="B13488" s="1">
        <v>45292</v>
      </c>
      <c r="C13488" s="2">
        <v>0.45369212962962963</v>
      </c>
      <c r="D13488" s="3" t="s">
        <v>1627</v>
      </c>
      <c r="E13488" s="3" t="s">
        <v>20657</v>
      </c>
      <c r="F13488" s="3" t="s">
        <v>55824</v>
      </c>
      <c r="G13488" s="3" t="s">
        <v>11686</v>
      </c>
      <c r="H13488" s="3" t="s">
        <v>55825</v>
      </c>
    </row>
    <row r="13489" spans="1:8" ht="29" x14ac:dyDescent="0.35">
      <c r="A13489" s="4">
        <v>37747</v>
      </c>
      <c r="B13489" s="1">
        <v>45292</v>
      </c>
      <c r="C13489" s="2">
        <v>0.45526620370370369</v>
      </c>
      <c r="D13489" s="3" t="s">
        <v>55826</v>
      </c>
      <c r="E13489" s="3" t="s">
        <v>1555</v>
      </c>
      <c r="F13489" s="3" t="s">
        <v>55827</v>
      </c>
      <c r="G13489" s="3" t="s">
        <v>13874</v>
      </c>
      <c r="H13489" s="3" t="s">
        <v>55828</v>
      </c>
    </row>
    <row r="13490" spans="1:8" ht="72.5" x14ac:dyDescent="0.35">
      <c r="A13490" s="4">
        <v>34732</v>
      </c>
      <c r="B13490" s="1">
        <v>45292</v>
      </c>
      <c r="C13490" s="2">
        <v>0.45560185185185187</v>
      </c>
      <c r="D13490" s="3" t="s">
        <v>55829</v>
      </c>
      <c r="E13490" s="3" t="s">
        <v>31178</v>
      </c>
      <c r="F13490" s="3" t="s">
        <v>55830</v>
      </c>
      <c r="G13490" s="3" t="s">
        <v>55831</v>
      </c>
      <c r="H13490" s="3" t="s">
        <v>55832</v>
      </c>
    </row>
    <row r="13491" spans="1:8" ht="43.5" x14ac:dyDescent="0.35">
      <c r="A13491" s="4">
        <v>10443</v>
      </c>
      <c r="B13491" s="1">
        <v>45292</v>
      </c>
      <c r="C13491" s="2">
        <v>0.45587962962962963</v>
      </c>
      <c r="D13491" s="3" t="s">
        <v>1288</v>
      </c>
      <c r="E13491" s="3" t="s">
        <v>55835</v>
      </c>
      <c r="F13491" s="3" t="s">
        <v>55833</v>
      </c>
      <c r="G13491" s="3" t="s">
        <v>11799</v>
      </c>
      <c r="H13491" s="3" t="s">
        <v>55834</v>
      </c>
    </row>
    <row r="13492" spans="1:8" ht="58" x14ac:dyDescent="0.35">
      <c r="A13492" s="4">
        <v>211509</v>
      </c>
      <c r="B13492" s="1">
        <v>45292</v>
      </c>
      <c r="C13492" s="2">
        <v>0.45650462962962962</v>
      </c>
      <c r="D13492" s="3" t="s">
        <v>55836</v>
      </c>
      <c r="E13492" s="3" t="s">
        <v>55840</v>
      </c>
      <c r="F13492" s="3" t="s">
        <v>55837</v>
      </c>
      <c r="G13492" s="3" t="s">
        <v>55838</v>
      </c>
      <c r="H13492" s="3" t="s">
        <v>55839</v>
      </c>
    </row>
    <row r="13493" spans="1:8" ht="159.5" x14ac:dyDescent="0.35">
      <c r="A13493" s="4">
        <v>189549</v>
      </c>
      <c r="B13493" s="1">
        <v>45292</v>
      </c>
      <c r="C13493" s="2">
        <v>0.45891203703703703</v>
      </c>
      <c r="D13493" s="3" t="s">
        <v>55841</v>
      </c>
      <c r="E13493" s="3" t="s">
        <v>55844</v>
      </c>
      <c r="F13493" s="3" t="s">
        <v>55842</v>
      </c>
      <c r="G13493" s="3" t="s">
        <v>12006</v>
      </c>
      <c r="H13493" s="3" t="s">
        <v>55843</v>
      </c>
    </row>
    <row r="13494" spans="1:8" ht="290" x14ac:dyDescent="0.35">
      <c r="A13494" s="4">
        <v>42328</v>
      </c>
      <c r="B13494" s="1">
        <v>45292</v>
      </c>
      <c r="C13494" s="2">
        <v>0.46150462962962963</v>
      </c>
      <c r="D13494" s="3" t="s">
        <v>55845</v>
      </c>
      <c r="E13494" s="3" t="s">
        <v>55848</v>
      </c>
      <c r="F13494" s="3" t="s">
        <v>55846</v>
      </c>
      <c r="G13494" s="3" t="s">
        <v>52704</v>
      </c>
      <c r="H13494" s="3" t="s">
        <v>55847</v>
      </c>
    </row>
    <row r="13495" spans="1:8" ht="29" x14ac:dyDescent="0.35">
      <c r="A13495" s="4">
        <v>134663</v>
      </c>
      <c r="B13495" s="1">
        <v>45292</v>
      </c>
      <c r="C13495" s="2">
        <v>0.46231481481481485</v>
      </c>
      <c r="D13495" s="3" t="s">
        <v>1436</v>
      </c>
      <c r="E13495" s="3" t="s">
        <v>46351</v>
      </c>
      <c r="F13495" s="3" t="s">
        <v>55849</v>
      </c>
      <c r="G13495" s="3" t="s">
        <v>55850</v>
      </c>
      <c r="H13495" s="3" t="s">
        <v>10590</v>
      </c>
    </row>
    <row r="13496" spans="1:8" ht="72.5" x14ac:dyDescent="0.35">
      <c r="A13496" s="4">
        <v>163474</v>
      </c>
      <c r="B13496" s="1">
        <v>45292</v>
      </c>
      <c r="C13496" s="2">
        <v>0.46271990740740737</v>
      </c>
      <c r="D13496" s="3" t="s">
        <v>1288</v>
      </c>
      <c r="E13496" s="3" t="s">
        <v>55851</v>
      </c>
      <c r="F13496" s="3" t="s">
        <v>13378</v>
      </c>
      <c r="G13496" s="3" t="s">
        <v>55851</v>
      </c>
      <c r="H13496" s="3" t="s">
        <v>55852</v>
      </c>
    </row>
    <row r="13497" spans="1:8" ht="58" x14ac:dyDescent="0.35">
      <c r="A13497" s="4">
        <v>134663</v>
      </c>
      <c r="B13497" s="1">
        <v>45292</v>
      </c>
      <c r="C13497" s="2">
        <v>0.46322916666666664</v>
      </c>
      <c r="D13497" s="3" t="s">
        <v>55853</v>
      </c>
      <c r="E13497" s="3" t="s">
        <v>55855</v>
      </c>
      <c r="F13497" s="3" t="s">
        <v>55849</v>
      </c>
      <c r="G13497" s="3" t="s">
        <v>55854</v>
      </c>
      <c r="H13497" s="3" t="s">
        <v>10590</v>
      </c>
    </row>
    <row r="13498" spans="1:8" ht="290" x14ac:dyDescent="0.35">
      <c r="A13498" s="4">
        <v>42328</v>
      </c>
      <c r="B13498" s="1">
        <v>45292</v>
      </c>
      <c r="C13498" s="2">
        <v>0.46337962962962959</v>
      </c>
      <c r="D13498" s="3" t="s">
        <v>55845</v>
      </c>
      <c r="E13498" s="3" t="s">
        <v>55856</v>
      </c>
      <c r="F13498" s="3" t="s">
        <v>55846</v>
      </c>
      <c r="G13498" s="3" t="s">
        <v>52704</v>
      </c>
      <c r="H13498" s="3" t="s">
        <v>55847</v>
      </c>
    </row>
    <row r="13499" spans="1:8" ht="72.5" x14ac:dyDescent="0.35">
      <c r="A13499" s="4">
        <v>71924</v>
      </c>
      <c r="B13499" s="1">
        <v>45292</v>
      </c>
      <c r="C13499" s="2">
        <v>0.46379629629629626</v>
      </c>
      <c r="D13499" s="3" t="s">
        <v>55857</v>
      </c>
      <c r="E13499" s="3" t="s">
        <v>55860</v>
      </c>
      <c r="F13499" s="3" t="s">
        <v>55858</v>
      </c>
      <c r="G13499" s="3" t="s">
        <v>34200</v>
      </c>
      <c r="H13499" s="3" t="s">
        <v>55859</v>
      </c>
    </row>
    <row r="13500" spans="1:8" ht="29" x14ac:dyDescent="0.35">
      <c r="A13500" s="4">
        <v>211159</v>
      </c>
      <c r="B13500" s="1">
        <v>45292</v>
      </c>
      <c r="C13500" s="2">
        <v>0.46494212962962966</v>
      </c>
      <c r="D13500" s="3" t="s">
        <v>1403</v>
      </c>
      <c r="E13500" s="3" t="s">
        <v>55863</v>
      </c>
      <c r="F13500" s="3" t="s">
        <v>55861</v>
      </c>
      <c r="G13500" s="3" t="s">
        <v>11875</v>
      </c>
      <c r="H13500" s="3" t="s">
        <v>55862</v>
      </c>
    </row>
    <row r="13501" spans="1:8" ht="29" x14ac:dyDescent="0.35">
      <c r="A13501" s="4">
        <v>42569</v>
      </c>
      <c r="B13501" s="1">
        <v>45292</v>
      </c>
      <c r="C13501" s="2">
        <v>0.46510416666666665</v>
      </c>
      <c r="D13501" s="3" t="s">
        <v>1288</v>
      </c>
      <c r="E13501" s="3" t="s">
        <v>13247</v>
      </c>
      <c r="F13501" s="3" t="s">
        <v>55864</v>
      </c>
      <c r="G13501" s="3" t="s">
        <v>55865</v>
      </c>
      <c r="H13501" s="3" t="s">
        <v>11607</v>
      </c>
    </row>
    <row r="13502" spans="1:8" ht="29" x14ac:dyDescent="0.35">
      <c r="A13502" s="4">
        <v>40384</v>
      </c>
      <c r="B13502" s="1">
        <v>45292</v>
      </c>
      <c r="C13502" s="2">
        <v>0.46590277777777778</v>
      </c>
      <c r="D13502" s="3" t="s">
        <v>12784</v>
      </c>
      <c r="E13502" s="3" t="s">
        <v>14720</v>
      </c>
      <c r="F13502" s="3" t="s">
        <v>55866</v>
      </c>
      <c r="G13502" s="3" t="s">
        <v>55867</v>
      </c>
      <c r="H13502" s="3" t="s">
        <v>10660</v>
      </c>
    </row>
    <row r="13503" spans="1:8" ht="58" x14ac:dyDescent="0.35">
      <c r="A13503" s="4">
        <v>33772</v>
      </c>
      <c r="B13503" s="1">
        <v>45292</v>
      </c>
      <c r="C13503" s="2">
        <v>0.46644675925925921</v>
      </c>
      <c r="D13503" s="3" t="s">
        <v>55868</v>
      </c>
      <c r="E13503" s="3" t="s">
        <v>55871</v>
      </c>
      <c r="F13503" s="3" t="s">
        <v>55869</v>
      </c>
      <c r="G13503" s="3" t="s">
        <v>55870</v>
      </c>
      <c r="H13503" s="3" t="s">
        <v>29</v>
      </c>
    </row>
    <row r="13504" spans="1:8" ht="29" x14ac:dyDescent="0.35">
      <c r="A13504" s="4">
        <v>36175</v>
      </c>
      <c r="B13504" s="1">
        <v>45292</v>
      </c>
      <c r="C13504" s="2">
        <v>0.46739583333333329</v>
      </c>
      <c r="D13504" s="3" t="s">
        <v>55872</v>
      </c>
      <c r="E13504" s="3" t="s">
        <v>55875</v>
      </c>
      <c r="F13504" s="3" t="s">
        <v>55873</v>
      </c>
      <c r="G13504" s="3" t="s">
        <v>10636</v>
      </c>
      <c r="H13504" s="3" t="s">
        <v>55874</v>
      </c>
    </row>
    <row r="13505" spans="1:8" ht="43.5" x14ac:dyDescent="0.35">
      <c r="A13505" s="4">
        <v>100255</v>
      </c>
      <c r="B13505" s="1">
        <v>45292</v>
      </c>
      <c r="C13505" s="2">
        <v>0.46802083333333333</v>
      </c>
      <c r="D13505" s="3" t="s">
        <v>55876</v>
      </c>
      <c r="E13505" s="3" t="s">
        <v>55879</v>
      </c>
      <c r="F13505" s="3" t="s">
        <v>55877</v>
      </c>
      <c r="G13505" s="3" t="s">
        <v>55878</v>
      </c>
      <c r="H13505" s="3" t="s">
        <v>10268</v>
      </c>
    </row>
    <row r="13506" spans="1:8" x14ac:dyDescent="0.35">
      <c r="A13506" s="4">
        <v>85817</v>
      </c>
      <c r="B13506" s="1">
        <v>45292</v>
      </c>
      <c r="C13506" s="2">
        <v>0.46953703703703703</v>
      </c>
      <c r="D13506" s="3" t="s">
        <v>1258</v>
      </c>
      <c r="E13506" s="3" t="s">
        <v>55882</v>
      </c>
      <c r="F13506" s="3" t="s">
        <v>55880</v>
      </c>
      <c r="G13506" s="3" t="s">
        <v>11928</v>
      </c>
      <c r="H13506" s="3" t="s">
        <v>55881</v>
      </c>
    </row>
    <row r="13507" spans="1:8" ht="58" x14ac:dyDescent="0.35">
      <c r="A13507" s="4">
        <v>40113</v>
      </c>
      <c r="B13507" s="1">
        <v>45292</v>
      </c>
      <c r="C13507" s="2">
        <v>0.47148148148148145</v>
      </c>
      <c r="D13507" s="3" t="s">
        <v>1933</v>
      </c>
      <c r="E13507" s="3" t="s">
        <v>55885</v>
      </c>
      <c r="F13507" s="3" t="s">
        <v>55883</v>
      </c>
      <c r="G13507" s="3" t="s">
        <v>55884</v>
      </c>
      <c r="H13507" s="3" t="s">
        <v>12805</v>
      </c>
    </row>
    <row r="13508" spans="1:8" ht="72.5" x14ac:dyDescent="0.35">
      <c r="A13508" s="4">
        <v>37672</v>
      </c>
      <c r="B13508" s="1">
        <v>45292</v>
      </c>
      <c r="C13508" s="2">
        <v>0.4748148148148148</v>
      </c>
      <c r="D13508" s="3" t="s">
        <v>55886</v>
      </c>
      <c r="E13508" s="3" t="s">
        <v>55889</v>
      </c>
      <c r="F13508" s="3" t="s">
        <v>55887</v>
      </c>
      <c r="G13508" s="3" t="s">
        <v>55888</v>
      </c>
      <c r="H13508" s="3" t="s">
        <v>11662</v>
      </c>
    </row>
    <row r="13509" spans="1:8" ht="145" x14ac:dyDescent="0.35">
      <c r="A13509" s="4">
        <v>203441</v>
      </c>
      <c r="B13509" s="1">
        <v>45292</v>
      </c>
      <c r="C13509" s="2">
        <v>0.47651620370370368</v>
      </c>
      <c r="D13509" s="3" t="s">
        <v>55890</v>
      </c>
      <c r="E13509" s="3" t="s">
        <v>55893</v>
      </c>
      <c r="F13509" s="3" t="s">
        <v>55891</v>
      </c>
      <c r="G13509" s="3" t="s">
        <v>13434</v>
      </c>
      <c r="H13509" s="3" t="s">
        <v>55892</v>
      </c>
    </row>
    <row r="13510" spans="1:8" x14ac:dyDescent="0.35">
      <c r="A13510" s="4">
        <v>136182</v>
      </c>
      <c r="B13510" s="1">
        <v>45292</v>
      </c>
      <c r="C13510" s="2">
        <v>0.47675925925925927</v>
      </c>
      <c r="D13510" s="3" t="s">
        <v>55894</v>
      </c>
      <c r="E13510" s="3" t="s">
        <v>11975</v>
      </c>
      <c r="F13510" s="3" t="s">
        <v>12739</v>
      </c>
      <c r="G13510" s="3" t="s">
        <v>11975</v>
      </c>
      <c r="H13510" s="3" t="s">
        <v>55895</v>
      </c>
    </row>
    <row r="13511" spans="1:8" ht="130.5" x14ac:dyDescent="0.35">
      <c r="A13511" s="4">
        <v>28908</v>
      </c>
      <c r="B13511" s="1">
        <v>45292</v>
      </c>
      <c r="C13511" s="2">
        <v>0.4816319444444444</v>
      </c>
      <c r="D13511" s="3" t="s">
        <v>55896</v>
      </c>
      <c r="E13511" s="3" t="s">
        <v>55899</v>
      </c>
      <c r="F13511" s="3" t="s">
        <v>55897</v>
      </c>
      <c r="G13511" s="3" t="s">
        <v>55898</v>
      </c>
      <c r="H13511" s="3" t="s">
        <v>14487</v>
      </c>
    </row>
    <row r="13512" spans="1:8" ht="130.5" x14ac:dyDescent="0.35">
      <c r="A13512" s="4">
        <v>185390</v>
      </c>
      <c r="B13512" s="1">
        <v>45292</v>
      </c>
      <c r="C13512" s="2">
        <v>0.48237268518518522</v>
      </c>
      <c r="D13512" s="3" t="s">
        <v>55900</v>
      </c>
      <c r="E13512" s="3" t="s">
        <v>55904</v>
      </c>
      <c r="F13512" s="3" t="s">
        <v>55901</v>
      </c>
      <c r="G13512" s="3" t="s">
        <v>55902</v>
      </c>
      <c r="H13512" s="3" t="s">
        <v>55903</v>
      </c>
    </row>
    <row r="13513" spans="1:8" ht="29" x14ac:dyDescent="0.35">
      <c r="A13513" s="4">
        <v>14848</v>
      </c>
      <c r="B13513" s="1">
        <v>45292</v>
      </c>
      <c r="C13513" s="2">
        <v>0.48241898148148149</v>
      </c>
      <c r="D13513" s="3" t="s">
        <v>12295</v>
      </c>
      <c r="E13513" s="3" t="s">
        <v>55907</v>
      </c>
      <c r="F13513" s="3" t="s">
        <v>55905</v>
      </c>
      <c r="G13513" s="3" t="s">
        <v>11476</v>
      </c>
      <c r="H13513" s="3" t="s">
        <v>55906</v>
      </c>
    </row>
    <row r="13514" spans="1:8" ht="72.5" x14ac:dyDescent="0.35">
      <c r="A13514" s="4">
        <v>85677</v>
      </c>
      <c r="B13514" s="1">
        <v>45292</v>
      </c>
      <c r="C13514" s="2">
        <v>0.4838541666666667</v>
      </c>
      <c r="D13514" s="3" t="s">
        <v>10438</v>
      </c>
      <c r="E13514" s="3" t="s">
        <v>55911</v>
      </c>
      <c r="F13514" s="3" t="s">
        <v>55908</v>
      </c>
      <c r="G13514" s="3" t="s">
        <v>55909</v>
      </c>
      <c r="H13514" s="3" t="s">
        <v>55910</v>
      </c>
    </row>
    <row r="13515" spans="1:8" ht="130.5" x14ac:dyDescent="0.35">
      <c r="A13515" s="4">
        <v>28908</v>
      </c>
      <c r="B13515" s="1">
        <v>45292</v>
      </c>
      <c r="C13515" s="2">
        <v>0.48406250000000001</v>
      </c>
      <c r="D13515" s="3" t="s">
        <v>55896</v>
      </c>
      <c r="E13515" s="3" t="s">
        <v>55899</v>
      </c>
      <c r="F13515" s="3" t="s">
        <v>55897</v>
      </c>
      <c r="G13515" s="3" t="s">
        <v>55898</v>
      </c>
      <c r="H13515" s="3" t="s">
        <v>55912</v>
      </c>
    </row>
    <row r="13516" spans="1:8" ht="58" x14ac:dyDescent="0.35">
      <c r="A13516" s="4">
        <v>53195</v>
      </c>
      <c r="B13516" s="1">
        <v>45292</v>
      </c>
      <c r="C13516" s="2">
        <v>0.4840740740740741</v>
      </c>
      <c r="D13516" s="3" t="s">
        <v>1702</v>
      </c>
      <c r="E13516" s="3" t="s">
        <v>55915</v>
      </c>
      <c r="F13516" s="3" t="s">
        <v>55913</v>
      </c>
      <c r="G13516" s="3" t="s">
        <v>12199</v>
      </c>
      <c r="H13516" s="3" t="s">
        <v>55914</v>
      </c>
    </row>
    <row r="13517" spans="1:8" ht="29" x14ac:dyDescent="0.35">
      <c r="A13517" s="4">
        <v>181536</v>
      </c>
      <c r="B13517" s="1">
        <v>45292</v>
      </c>
      <c r="C13517" s="2">
        <v>0.48606481481481478</v>
      </c>
      <c r="D13517" s="3" t="s">
        <v>1933</v>
      </c>
      <c r="E13517" s="3" t="s">
        <v>55916</v>
      </c>
      <c r="F13517" s="3" t="s">
        <v>1806</v>
      </c>
      <c r="G13517" s="3" t="s">
        <v>11905</v>
      </c>
      <c r="H13517" s="3" t="s">
        <v>11787</v>
      </c>
    </row>
    <row r="13518" spans="1:8" ht="72.5" x14ac:dyDescent="0.35">
      <c r="A13518" s="4">
        <v>35101</v>
      </c>
      <c r="B13518" s="1">
        <v>45292</v>
      </c>
      <c r="C13518" s="2">
        <v>0.48814814814814816</v>
      </c>
      <c r="D13518" s="3" t="s">
        <v>55917</v>
      </c>
      <c r="E13518" s="3" t="s">
        <v>55921</v>
      </c>
      <c r="F13518" s="3" t="s">
        <v>55918</v>
      </c>
      <c r="G13518" s="3" t="s">
        <v>55919</v>
      </c>
      <c r="H13518" s="3" t="s">
        <v>55920</v>
      </c>
    </row>
    <row r="13519" spans="1:8" ht="43.5" x14ac:dyDescent="0.35">
      <c r="A13519" s="4">
        <v>24583</v>
      </c>
      <c r="B13519" s="1">
        <v>45292</v>
      </c>
      <c r="C13519" s="2">
        <v>0.4886921296296296</v>
      </c>
      <c r="D13519" s="3" t="s">
        <v>1473</v>
      </c>
      <c r="E13519" s="3" t="s">
        <v>55922</v>
      </c>
      <c r="F13519" s="3" t="s">
        <v>10524</v>
      </c>
      <c r="G13519" s="3" t="s">
        <v>55922</v>
      </c>
      <c r="H13519" s="3" t="s">
        <v>55923</v>
      </c>
    </row>
    <row r="13520" spans="1:8" ht="43.5" x14ac:dyDescent="0.35">
      <c r="A13520" s="4">
        <v>53194</v>
      </c>
      <c r="B13520" s="1">
        <v>45292</v>
      </c>
      <c r="C13520" s="2">
        <v>0.49009259259259258</v>
      </c>
      <c r="D13520" s="3" t="s">
        <v>55924</v>
      </c>
      <c r="E13520" s="3" t="s">
        <v>55927</v>
      </c>
      <c r="F13520" s="3" t="s">
        <v>55925</v>
      </c>
      <c r="G13520" s="3" t="s">
        <v>55926</v>
      </c>
      <c r="H13520" s="3" t="s">
        <v>11293</v>
      </c>
    </row>
    <row r="13521" spans="1:8" ht="145" x14ac:dyDescent="0.35">
      <c r="A13521" s="4">
        <v>116685</v>
      </c>
      <c r="B13521" s="1">
        <v>45292</v>
      </c>
      <c r="C13521" s="2">
        <v>0.49028935185185185</v>
      </c>
      <c r="D13521" s="3" t="s">
        <v>55928</v>
      </c>
      <c r="E13521" s="3" t="s">
        <v>55931</v>
      </c>
      <c r="F13521" s="3" t="s">
        <v>55929</v>
      </c>
      <c r="G13521" s="3" t="s">
        <v>11732</v>
      </c>
      <c r="H13521" s="3" t="s">
        <v>55930</v>
      </c>
    </row>
    <row r="13522" spans="1:8" ht="72.5" x14ac:dyDescent="0.35">
      <c r="A13522" s="4">
        <v>125707</v>
      </c>
      <c r="B13522" s="1">
        <v>45292</v>
      </c>
      <c r="C13522" s="2">
        <v>0.49111111111111111</v>
      </c>
      <c r="D13522" s="3" t="s">
        <v>12460</v>
      </c>
      <c r="E13522" s="3" t="s">
        <v>55935</v>
      </c>
      <c r="F13522" s="3" t="s">
        <v>55932</v>
      </c>
      <c r="G13522" s="3" t="s">
        <v>55933</v>
      </c>
      <c r="H13522" s="3" t="s">
        <v>55934</v>
      </c>
    </row>
    <row r="13523" spans="1:8" ht="29" x14ac:dyDescent="0.35">
      <c r="A13523" s="4">
        <v>46073</v>
      </c>
      <c r="B13523" s="1">
        <v>45292</v>
      </c>
      <c r="C13523" s="2">
        <v>0.49408564814814815</v>
      </c>
      <c r="D13523" s="3" t="s">
        <v>1436</v>
      </c>
      <c r="E13523" s="3" t="s">
        <v>15212</v>
      </c>
      <c r="F13523" s="3" t="s">
        <v>55936</v>
      </c>
      <c r="G13523" s="3" t="s">
        <v>15212</v>
      </c>
      <c r="H13523" s="3" t="s">
        <v>10992</v>
      </c>
    </row>
    <row r="13524" spans="1:8" ht="43.5" x14ac:dyDescent="0.35">
      <c r="A13524" s="4">
        <v>34455</v>
      </c>
      <c r="B13524" s="1">
        <v>45292</v>
      </c>
      <c r="C13524" s="2">
        <v>0.4949884259259259</v>
      </c>
      <c r="D13524" s="3" t="s">
        <v>55937</v>
      </c>
      <c r="E13524" s="3" t="s">
        <v>55941</v>
      </c>
      <c r="F13524" s="3" t="s">
        <v>55938</v>
      </c>
      <c r="G13524" s="3" t="s">
        <v>55939</v>
      </c>
      <c r="H13524" s="3" t="s">
        <v>55940</v>
      </c>
    </row>
    <row r="13525" spans="1:8" ht="43.5" x14ac:dyDescent="0.35">
      <c r="A13525" s="4">
        <v>55642</v>
      </c>
      <c r="B13525" s="1">
        <v>45292</v>
      </c>
      <c r="C13525" s="2">
        <v>0.49576388888888889</v>
      </c>
      <c r="D13525" s="3" t="s">
        <v>55942</v>
      </c>
      <c r="E13525" s="3" t="s">
        <v>55944</v>
      </c>
      <c r="F13525" s="3" t="s">
        <v>55943</v>
      </c>
      <c r="G13525" s="3" t="s">
        <v>13491</v>
      </c>
      <c r="H13525" s="3" t="s">
        <v>18417</v>
      </c>
    </row>
    <row r="13526" spans="1:8" ht="43.5" x14ac:dyDescent="0.35">
      <c r="A13526" s="4">
        <v>33022</v>
      </c>
      <c r="B13526" s="1">
        <v>45292</v>
      </c>
      <c r="C13526" s="2">
        <v>0.49991898148148151</v>
      </c>
      <c r="D13526" s="3" t="s">
        <v>55945</v>
      </c>
      <c r="E13526" s="3" t="s">
        <v>55949</v>
      </c>
      <c r="F13526" s="3" t="s">
        <v>55946</v>
      </c>
      <c r="G13526" s="3" t="s">
        <v>55947</v>
      </c>
      <c r="H13526" s="3" t="s">
        <v>55948</v>
      </c>
    </row>
    <row r="13527" spans="1:8" ht="58" x14ac:dyDescent="0.35">
      <c r="A13527" s="4">
        <v>162085</v>
      </c>
      <c r="B13527" s="1">
        <v>45292</v>
      </c>
      <c r="C13527" s="2">
        <v>0.50050925925925926</v>
      </c>
      <c r="D13527" s="3" t="s">
        <v>1473</v>
      </c>
      <c r="E13527" s="3" t="s">
        <v>55950</v>
      </c>
      <c r="F13527" s="3" t="s">
        <v>10524</v>
      </c>
      <c r="G13527" s="3" t="s">
        <v>55950</v>
      </c>
      <c r="H13527" s="3" t="s">
        <v>55951</v>
      </c>
    </row>
    <row r="13528" spans="1:8" ht="58" x14ac:dyDescent="0.35">
      <c r="A13528" s="4">
        <v>212962</v>
      </c>
      <c r="B13528" s="1">
        <v>45292</v>
      </c>
      <c r="C13528" s="2">
        <v>0.50054398148148149</v>
      </c>
      <c r="D13528" s="3" t="s">
        <v>55952</v>
      </c>
      <c r="E13528" s="3" t="s">
        <v>55955</v>
      </c>
      <c r="F13528" s="3" t="s">
        <v>55953</v>
      </c>
      <c r="G13528" s="3" t="s">
        <v>11524</v>
      </c>
      <c r="H13528" s="3" t="s">
        <v>55954</v>
      </c>
    </row>
    <row r="13529" spans="1:8" ht="130.5" x14ac:dyDescent="0.35">
      <c r="A13529" s="4">
        <v>207754</v>
      </c>
      <c r="B13529" s="1">
        <v>45292</v>
      </c>
      <c r="C13529" s="2">
        <v>0.50078703703703698</v>
      </c>
      <c r="D13529" s="3" t="s">
        <v>13961</v>
      </c>
      <c r="E13529" s="3" t="s">
        <v>55959</v>
      </c>
      <c r="F13529" s="3" t="s">
        <v>55956</v>
      </c>
      <c r="G13529" s="3" t="s">
        <v>55957</v>
      </c>
      <c r="H13529" s="3" t="s">
        <v>55958</v>
      </c>
    </row>
    <row r="13530" spans="1:8" ht="43.5" x14ac:dyDescent="0.35">
      <c r="A13530" s="4">
        <v>192716</v>
      </c>
      <c r="B13530" s="1">
        <v>45292</v>
      </c>
      <c r="C13530" s="2">
        <v>0.50188657407407411</v>
      </c>
      <c r="D13530" s="3" t="s">
        <v>55960</v>
      </c>
      <c r="E13530" s="3" t="s">
        <v>55962</v>
      </c>
      <c r="F13530" s="3" t="s">
        <v>55961</v>
      </c>
      <c r="G13530" s="3" t="s">
        <v>55962</v>
      </c>
      <c r="H13530" s="3" t="s">
        <v>10268</v>
      </c>
    </row>
    <row r="13531" spans="1:8" ht="72.5" x14ac:dyDescent="0.35">
      <c r="A13531" s="4">
        <v>180188</v>
      </c>
      <c r="B13531" s="1">
        <v>45292</v>
      </c>
      <c r="C13531" s="2">
        <v>0.5055439814814815</v>
      </c>
      <c r="D13531" s="3" t="s">
        <v>55963</v>
      </c>
      <c r="E13531" s="3" t="s">
        <v>55966</v>
      </c>
      <c r="F13531" s="3" t="s">
        <v>55964</v>
      </c>
      <c r="G13531" s="3" t="s">
        <v>51711</v>
      </c>
      <c r="H13531" s="3" t="s">
        <v>55965</v>
      </c>
    </row>
    <row r="13532" spans="1:8" ht="58" x14ac:dyDescent="0.35">
      <c r="A13532" s="4">
        <v>70773</v>
      </c>
      <c r="B13532" s="1">
        <v>45292</v>
      </c>
      <c r="C13532" s="2">
        <v>0.50601851851851853</v>
      </c>
      <c r="D13532" s="3" t="s">
        <v>55967</v>
      </c>
      <c r="E13532" s="3" t="s">
        <v>20191</v>
      </c>
      <c r="F13532" s="3" t="s">
        <v>55968</v>
      </c>
      <c r="G13532" s="3" t="s">
        <v>55969</v>
      </c>
      <c r="H13532" s="3" t="s">
        <v>55970</v>
      </c>
    </row>
    <row r="13533" spans="1:8" ht="29" x14ac:dyDescent="0.35">
      <c r="A13533" s="4">
        <v>184981</v>
      </c>
      <c r="B13533" s="1">
        <v>45292</v>
      </c>
      <c r="C13533" s="2">
        <v>0.51040509259259259</v>
      </c>
      <c r="D13533" s="3" t="s">
        <v>10338</v>
      </c>
      <c r="E13533" s="3" t="s">
        <v>55974</v>
      </c>
      <c r="F13533" s="3" t="s">
        <v>55971</v>
      </c>
      <c r="G13533" s="3" t="s">
        <v>55972</v>
      </c>
      <c r="H13533" s="3" t="s">
        <v>55973</v>
      </c>
    </row>
    <row r="13534" spans="1:8" ht="29" x14ac:dyDescent="0.35">
      <c r="A13534" s="4">
        <v>184981</v>
      </c>
      <c r="B13534" s="1">
        <v>45292</v>
      </c>
      <c r="C13534" s="2">
        <v>0.51103009259259258</v>
      </c>
      <c r="D13534" s="3" t="s">
        <v>10338</v>
      </c>
      <c r="E13534" s="3" t="s">
        <v>55974</v>
      </c>
      <c r="F13534" s="3" t="s">
        <v>55971</v>
      </c>
      <c r="G13534" s="3" t="s">
        <v>55975</v>
      </c>
      <c r="H13534" s="3" t="s">
        <v>55973</v>
      </c>
    </row>
    <row r="13535" spans="1:8" x14ac:dyDescent="0.35">
      <c r="A13535" s="4">
        <v>115289</v>
      </c>
      <c r="B13535" s="1">
        <v>45292</v>
      </c>
      <c r="C13535" s="2">
        <v>0.51315972222222228</v>
      </c>
      <c r="D13535" s="3" t="s">
        <v>10865</v>
      </c>
      <c r="E13535" s="3" t="s">
        <v>55976</v>
      </c>
      <c r="F13535" s="3" t="s">
        <v>13394</v>
      </c>
      <c r="G13535" s="3" t="s">
        <v>55976</v>
      </c>
      <c r="H13535" s="3" t="s">
        <v>55175</v>
      </c>
    </row>
    <row r="13536" spans="1:8" ht="43.5" x14ac:dyDescent="0.35">
      <c r="A13536" s="4">
        <v>212702</v>
      </c>
      <c r="B13536" s="1">
        <v>45292</v>
      </c>
      <c r="C13536" s="2">
        <v>0.51392361111111107</v>
      </c>
      <c r="D13536" s="3" t="s">
        <v>11085</v>
      </c>
      <c r="E13536" s="3" t="s">
        <v>55980</v>
      </c>
      <c r="F13536" s="3" t="s">
        <v>55977</v>
      </c>
      <c r="G13536" s="3" t="s">
        <v>55978</v>
      </c>
      <c r="H13536" s="3" t="s">
        <v>55979</v>
      </c>
    </row>
    <row r="13537" spans="1:8" x14ac:dyDescent="0.35">
      <c r="A13537" s="4">
        <v>199534</v>
      </c>
      <c r="B13537" s="1">
        <v>45292</v>
      </c>
      <c r="C13537" s="2">
        <v>0.51484953703703706</v>
      </c>
      <c r="D13537" s="3" t="s">
        <v>1473</v>
      </c>
      <c r="E13537" s="3" t="s">
        <v>24274</v>
      </c>
      <c r="F13537" s="3" t="s">
        <v>10524</v>
      </c>
      <c r="G13537" s="3" t="s">
        <v>24274</v>
      </c>
      <c r="H13537" s="3" t="s">
        <v>6842</v>
      </c>
    </row>
    <row r="13538" spans="1:8" ht="43.5" x14ac:dyDescent="0.35">
      <c r="A13538" s="4">
        <v>212702</v>
      </c>
      <c r="B13538" s="1">
        <v>45292</v>
      </c>
      <c r="C13538" s="2">
        <v>0.51515046296296296</v>
      </c>
      <c r="D13538" s="3" t="s">
        <v>11085</v>
      </c>
      <c r="E13538" s="3" t="s">
        <v>55980</v>
      </c>
      <c r="F13538" s="3" t="s">
        <v>55977</v>
      </c>
      <c r="G13538" s="3" t="s">
        <v>55978</v>
      </c>
      <c r="H13538" s="3" t="s">
        <v>55981</v>
      </c>
    </row>
    <row r="13539" spans="1:8" ht="43.5" x14ac:dyDescent="0.35">
      <c r="A13539" s="4">
        <v>43163</v>
      </c>
      <c r="B13539" s="1">
        <v>45292</v>
      </c>
      <c r="C13539" s="2">
        <v>0.51533564814814814</v>
      </c>
      <c r="D13539" s="3" t="s">
        <v>12295</v>
      </c>
      <c r="E13539" s="3" t="s">
        <v>55984</v>
      </c>
      <c r="F13539" s="3" t="s">
        <v>55982</v>
      </c>
      <c r="G13539" s="3" t="s">
        <v>10898</v>
      </c>
      <c r="H13539" s="3" t="s">
        <v>55983</v>
      </c>
    </row>
    <row r="13540" spans="1:8" ht="29" x14ac:dyDescent="0.35">
      <c r="A13540" s="4">
        <v>35857</v>
      </c>
      <c r="B13540" s="1">
        <v>45292</v>
      </c>
      <c r="C13540" s="2">
        <v>0.51858796296296295</v>
      </c>
      <c r="D13540" s="3" t="s">
        <v>12833</v>
      </c>
      <c r="E13540" s="3" t="s">
        <v>20810</v>
      </c>
      <c r="F13540" s="3" t="s">
        <v>55985</v>
      </c>
      <c r="G13540" s="3" t="s">
        <v>55986</v>
      </c>
      <c r="H13540" s="3" t="s">
        <v>14534</v>
      </c>
    </row>
    <row r="13541" spans="1:8" ht="29" x14ac:dyDescent="0.35">
      <c r="A13541" s="4">
        <v>35857</v>
      </c>
      <c r="B13541" s="1">
        <v>45292</v>
      </c>
      <c r="C13541" s="2">
        <v>0.52002314814814821</v>
      </c>
      <c r="D13541" s="3" t="s">
        <v>12833</v>
      </c>
      <c r="E13541" s="3" t="s">
        <v>55988</v>
      </c>
      <c r="F13541" s="3" t="s">
        <v>55985</v>
      </c>
      <c r="G13541" s="3" t="s">
        <v>55986</v>
      </c>
      <c r="H13541" s="3" t="s">
        <v>55987</v>
      </c>
    </row>
    <row r="13542" spans="1:8" ht="29" x14ac:dyDescent="0.35">
      <c r="A13542" s="4">
        <v>93621</v>
      </c>
      <c r="B13542" s="1">
        <v>45292</v>
      </c>
      <c r="C13542" s="2">
        <v>0.5224537037037037</v>
      </c>
      <c r="D13542" s="3" t="s">
        <v>12114</v>
      </c>
      <c r="E13542" s="3" t="s">
        <v>20822</v>
      </c>
      <c r="F13542" s="3" t="s">
        <v>55989</v>
      </c>
      <c r="G13542" s="3" t="s">
        <v>55990</v>
      </c>
      <c r="H13542" s="3" t="s">
        <v>11934</v>
      </c>
    </row>
    <row r="13543" spans="1:8" ht="29" x14ac:dyDescent="0.35">
      <c r="A13543" s="4">
        <v>46572</v>
      </c>
      <c r="B13543" s="1">
        <v>45292</v>
      </c>
      <c r="C13543" s="2">
        <v>0.52975694444444443</v>
      </c>
      <c r="D13543" s="3" t="s">
        <v>55991</v>
      </c>
      <c r="E13543" s="3" t="s">
        <v>55995</v>
      </c>
      <c r="F13543" s="3" t="s">
        <v>55992</v>
      </c>
      <c r="G13543" s="3" t="s">
        <v>55993</v>
      </c>
      <c r="H13543" s="3" t="s">
        <v>55994</v>
      </c>
    </row>
    <row r="13544" spans="1:8" ht="29" x14ac:dyDescent="0.35">
      <c r="A13544" s="4">
        <v>180676</v>
      </c>
      <c r="B13544" s="1">
        <v>45292</v>
      </c>
      <c r="C13544" s="2">
        <v>0.55606481481481485</v>
      </c>
      <c r="D13544" s="3" t="s">
        <v>55996</v>
      </c>
      <c r="E13544" s="3" t="s">
        <v>55999</v>
      </c>
      <c r="F13544" s="3" t="s">
        <v>55997</v>
      </c>
      <c r="G13544" s="3" t="s">
        <v>55998</v>
      </c>
      <c r="H13544" s="3" t="s">
        <v>13373</v>
      </c>
    </row>
    <row r="13545" spans="1:8" ht="43.5" x14ac:dyDescent="0.35">
      <c r="A13545" s="4">
        <v>9437</v>
      </c>
      <c r="B13545" s="1">
        <v>45292</v>
      </c>
      <c r="C13545" s="2">
        <v>0.56269675925925922</v>
      </c>
      <c r="D13545" s="3" t="s">
        <v>56000</v>
      </c>
      <c r="E13545" s="3" t="s">
        <v>56003</v>
      </c>
      <c r="F13545" s="3" t="s">
        <v>56001</v>
      </c>
      <c r="G13545" s="3" t="s">
        <v>56002</v>
      </c>
      <c r="H13545" s="3" t="s">
        <v>12778</v>
      </c>
    </row>
    <row r="13546" spans="1:8" ht="29" x14ac:dyDescent="0.35">
      <c r="A13546" s="4">
        <v>210761</v>
      </c>
      <c r="B13546" s="1">
        <v>45292</v>
      </c>
      <c r="C13546" s="2">
        <v>0.56828703703703709</v>
      </c>
      <c r="D13546" s="3" t="s">
        <v>56004</v>
      </c>
      <c r="E13546" s="3" t="s">
        <v>11500</v>
      </c>
      <c r="F13546" s="3" t="s">
        <v>56005</v>
      </c>
      <c r="G13546" s="3" t="s">
        <v>56006</v>
      </c>
      <c r="H13546" s="3" t="s">
        <v>56007</v>
      </c>
    </row>
    <row r="13547" spans="1:8" ht="43.5" x14ac:dyDescent="0.35">
      <c r="A13547" s="4">
        <v>184388</v>
      </c>
      <c r="B13547" s="1">
        <v>45292</v>
      </c>
      <c r="C13547" s="2">
        <v>0.57327546296296295</v>
      </c>
      <c r="D13547" s="3" t="s">
        <v>56008</v>
      </c>
      <c r="E13547" s="3" t="s">
        <v>28511</v>
      </c>
      <c r="F13547" s="3" t="s">
        <v>56009</v>
      </c>
      <c r="G13547" s="3" t="s">
        <v>56010</v>
      </c>
      <c r="H13547" s="3" t="s">
        <v>56011</v>
      </c>
    </row>
    <row r="13548" spans="1:8" x14ac:dyDescent="0.35">
      <c r="A13548" s="4">
        <v>45954</v>
      </c>
      <c r="B13548" s="1">
        <v>45292</v>
      </c>
      <c r="C13548" s="2">
        <v>0.57437499999999997</v>
      </c>
      <c r="D13548" s="3" t="s">
        <v>12295</v>
      </c>
      <c r="E13548" s="3" t="s">
        <v>12584</v>
      </c>
      <c r="F13548" s="3" t="s">
        <v>27459</v>
      </c>
      <c r="G13548" s="3" t="s">
        <v>12584</v>
      </c>
      <c r="H13548" s="3" t="s">
        <v>12453</v>
      </c>
    </row>
    <row r="13549" spans="1:8" ht="58" x14ac:dyDescent="0.35">
      <c r="A13549" s="4">
        <v>49140</v>
      </c>
      <c r="B13549" s="1">
        <v>45292</v>
      </c>
      <c r="C13549" s="2">
        <v>0.58119212962962963</v>
      </c>
      <c r="D13549" s="3" t="s">
        <v>56012</v>
      </c>
      <c r="E13549" s="3" t="s">
        <v>19230</v>
      </c>
      <c r="F13549" s="3" t="s">
        <v>56013</v>
      </c>
      <c r="G13549" s="3" t="s">
        <v>56014</v>
      </c>
      <c r="H13549" s="3" t="s">
        <v>56015</v>
      </c>
    </row>
    <row r="13550" spans="1:8" ht="58" x14ac:dyDescent="0.35">
      <c r="A13550" s="4">
        <v>42335</v>
      </c>
      <c r="B13550" s="1">
        <v>45292</v>
      </c>
      <c r="C13550" s="2">
        <v>0.58158564814814817</v>
      </c>
      <c r="D13550" s="3" t="s">
        <v>1744</v>
      </c>
      <c r="E13550" s="3" t="s">
        <v>56018</v>
      </c>
      <c r="F13550" s="3" t="s">
        <v>56016</v>
      </c>
      <c r="G13550" s="3" t="s">
        <v>10433</v>
      </c>
      <c r="H13550" s="3" t="s">
        <v>56017</v>
      </c>
    </row>
    <row r="13551" spans="1:8" ht="29" x14ac:dyDescent="0.35">
      <c r="A13551" s="4">
        <v>94243</v>
      </c>
      <c r="B13551" s="1">
        <v>45292</v>
      </c>
      <c r="C13551" s="2">
        <v>0.58459490740740738</v>
      </c>
      <c r="D13551" s="3" t="s">
        <v>56019</v>
      </c>
      <c r="E13551" s="3" t="s">
        <v>56019</v>
      </c>
      <c r="F13551" s="3" t="s">
        <v>1288</v>
      </c>
      <c r="G13551" s="3" t="s">
        <v>56019</v>
      </c>
      <c r="H13551" s="3" t="s">
        <v>11780</v>
      </c>
    </row>
    <row r="13552" spans="1:8" ht="87" x14ac:dyDescent="0.35">
      <c r="A13552" s="4">
        <v>202805</v>
      </c>
      <c r="B13552" s="1">
        <v>45292</v>
      </c>
      <c r="C13552" s="2">
        <v>0.58516203703703706</v>
      </c>
      <c r="D13552" s="3" t="s">
        <v>56020</v>
      </c>
      <c r="E13552" s="3" t="s">
        <v>56022</v>
      </c>
      <c r="F13552" s="3" t="s">
        <v>56021</v>
      </c>
      <c r="G13552" s="3" t="s">
        <v>1268</v>
      </c>
      <c r="H13552" s="3" t="s">
        <v>12587</v>
      </c>
    </row>
    <row r="13553" spans="1:8" x14ac:dyDescent="0.35">
      <c r="A13553" s="4">
        <v>155747</v>
      </c>
      <c r="B13553" s="1">
        <v>45292</v>
      </c>
      <c r="C13553" s="2">
        <v>0.59226851851851847</v>
      </c>
      <c r="D13553" s="3" t="s">
        <v>755</v>
      </c>
      <c r="E13553" s="3" t="s">
        <v>56024</v>
      </c>
      <c r="F13553" s="3" t="s">
        <v>56023</v>
      </c>
      <c r="G13553" s="3" t="s">
        <v>12823</v>
      </c>
      <c r="H13553" s="3" t="s">
        <v>15543</v>
      </c>
    </row>
    <row r="13554" spans="1:8" ht="43.5" x14ac:dyDescent="0.35">
      <c r="A13554" s="4">
        <v>45081</v>
      </c>
      <c r="B13554" s="1">
        <v>45292</v>
      </c>
      <c r="C13554" s="2">
        <v>0.59261574074074075</v>
      </c>
      <c r="D13554" s="3" t="s">
        <v>56025</v>
      </c>
      <c r="E13554" s="3" t="s">
        <v>54757</v>
      </c>
      <c r="F13554" s="3" t="s">
        <v>56026</v>
      </c>
      <c r="G13554" s="3" t="s">
        <v>56027</v>
      </c>
      <c r="H13554" s="3" t="s">
        <v>56028</v>
      </c>
    </row>
    <row r="13555" spans="1:8" ht="43.5" x14ac:dyDescent="0.35">
      <c r="A13555" s="4">
        <v>137423</v>
      </c>
      <c r="B13555" s="1">
        <v>45292</v>
      </c>
      <c r="C13555" s="2">
        <v>0.59393518518518518</v>
      </c>
      <c r="D13555" s="3" t="s">
        <v>95</v>
      </c>
      <c r="E13555" s="3" t="s">
        <v>56032</v>
      </c>
      <c r="F13555" s="3" t="s">
        <v>56029</v>
      </c>
      <c r="G13555" s="3" t="s">
        <v>56030</v>
      </c>
      <c r="H13555" s="3" t="s">
        <v>56031</v>
      </c>
    </row>
    <row r="13556" spans="1:8" x14ac:dyDescent="0.35">
      <c r="A13556" s="4">
        <v>36175</v>
      </c>
      <c r="B13556" s="1">
        <v>45292</v>
      </c>
      <c r="C13556" s="2">
        <v>0.59731481481481474</v>
      </c>
      <c r="D13556" s="3" t="s">
        <v>1151</v>
      </c>
      <c r="E13556" s="3" t="s">
        <v>582</v>
      </c>
      <c r="F13556" s="3" t="s">
        <v>56033</v>
      </c>
      <c r="G13556" s="3" t="s">
        <v>56034</v>
      </c>
      <c r="H13556" s="3" t="s">
        <v>12612</v>
      </c>
    </row>
    <row r="13557" spans="1:8" ht="29" x14ac:dyDescent="0.35">
      <c r="A13557" s="4">
        <v>212240</v>
      </c>
      <c r="B13557" s="1">
        <v>45292</v>
      </c>
      <c r="C13557" s="2">
        <v>0.5985300925925926</v>
      </c>
      <c r="D13557" s="3" t="s">
        <v>1288</v>
      </c>
      <c r="E13557" s="3" t="s">
        <v>56035</v>
      </c>
      <c r="F13557" s="3" t="s">
        <v>1676</v>
      </c>
      <c r="G13557" s="3" t="s">
        <v>56035</v>
      </c>
      <c r="H13557" s="3" t="s">
        <v>56036</v>
      </c>
    </row>
    <row r="13558" spans="1:8" ht="72.5" x14ac:dyDescent="0.35">
      <c r="A13558" s="4">
        <v>205143</v>
      </c>
      <c r="B13558" s="1">
        <v>45292</v>
      </c>
      <c r="C13558" s="2">
        <v>0.59880787037037042</v>
      </c>
      <c r="D13558" s="3" t="s">
        <v>1403</v>
      </c>
      <c r="E13558" s="3" t="s">
        <v>56038</v>
      </c>
      <c r="F13558" s="3" t="s">
        <v>11242</v>
      </c>
      <c r="G13558" s="3" t="s">
        <v>56037</v>
      </c>
      <c r="H13558" s="3" t="s">
        <v>10659</v>
      </c>
    </row>
    <row r="13559" spans="1:8" ht="43.5" x14ac:dyDescent="0.35">
      <c r="A13559" s="4">
        <v>211740</v>
      </c>
      <c r="B13559" s="1">
        <v>45292</v>
      </c>
      <c r="C13559" s="2">
        <v>0.60052083333333328</v>
      </c>
      <c r="D13559" s="3" t="s">
        <v>56039</v>
      </c>
      <c r="E13559" s="3" t="s">
        <v>56041</v>
      </c>
      <c r="F13559" s="3" t="s">
        <v>56040</v>
      </c>
      <c r="G13559" s="3" t="s">
        <v>11294</v>
      </c>
      <c r="H13559" s="3" t="s">
        <v>13323</v>
      </c>
    </row>
    <row r="13560" spans="1:8" x14ac:dyDescent="0.35">
      <c r="A13560" s="4">
        <v>70621</v>
      </c>
      <c r="B13560" s="1">
        <v>45292</v>
      </c>
      <c r="C13560" s="2">
        <v>0.60534722222222215</v>
      </c>
      <c r="D13560" s="3" t="s">
        <v>233</v>
      </c>
      <c r="E13560" s="3" t="s">
        <v>56043</v>
      </c>
      <c r="F13560" s="3" t="s">
        <v>56042</v>
      </c>
      <c r="G13560" s="3" t="s">
        <v>1268</v>
      </c>
      <c r="H13560" s="3" t="s">
        <v>12472</v>
      </c>
    </row>
    <row r="13561" spans="1:8" ht="43.5" x14ac:dyDescent="0.35">
      <c r="A13561" s="4">
        <v>48823</v>
      </c>
      <c r="B13561" s="1">
        <v>45292</v>
      </c>
      <c r="C13561" s="2">
        <v>0.60826388888888883</v>
      </c>
      <c r="D13561" s="3" t="s">
        <v>10296</v>
      </c>
      <c r="E13561" s="3" t="s">
        <v>56047</v>
      </c>
      <c r="F13561" s="3" t="s">
        <v>56044</v>
      </c>
      <c r="G13561" s="3" t="s">
        <v>56045</v>
      </c>
      <c r="H13561" s="3" t="s">
        <v>56046</v>
      </c>
    </row>
    <row r="13562" spans="1:8" ht="58" x14ac:dyDescent="0.35">
      <c r="A13562" s="4">
        <v>19589</v>
      </c>
      <c r="B13562" s="1">
        <v>45292</v>
      </c>
      <c r="C13562" s="2">
        <v>0.6089930555555555</v>
      </c>
      <c r="D13562" s="3" t="s">
        <v>56048</v>
      </c>
      <c r="E13562" s="3" t="s">
        <v>56051</v>
      </c>
      <c r="F13562" s="3" t="s">
        <v>56049</v>
      </c>
      <c r="G13562" s="3" t="s">
        <v>10605</v>
      </c>
      <c r="H13562" s="3" t="s">
        <v>56050</v>
      </c>
    </row>
    <row r="13563" spans="1:8" ht="43.5" x14ac:dyDescent="0.35">
      <c r="A13563" s="4">
        <v>212616</v>
      </c>
      <c r="B13563" s="1">
        <v>45292</v>
      </c>
      <c r="C13563" s="2">
        <v>0.6114236111111111</v>
      </c>
      <c r="D13563" s="3" t="s">
        <v>56052</v>
      </c>
      <c r="E13563" s="3" t="s">
        <v>56056</v>
      </c>
      <c r="F13563" s="3" t="s">
        <v>56053</v>
      </c>
      <c r="G13563" s="3" t="s">
        <v>56054</v>
      </c>
      <c r="H13563" s="3" t="s">
        <v>56055</v>
      </c>
    </row>
    <row r="13564" spans="1:8" ht="29" x14ac:dyDescent="0.35">
      <c r="A13564" s="4">
        <v>213178</v>
      </c>
      <c r="B13564" s="1">
        <v>45292</v>
      </c>
      <c r="C13564" s="2">
        <v>0.61253472222222227</v>
      </c>
      <c r="D13564" s="3" t="s">
        <v>56057</v>
      </c>
      <c r="E13564" s="3" t="s">
        <v>56059</v>
      </c>
      <c r="F13564" s="3" t="s">
        <v>56058</v>
      </c>
      <c r="G13564" s="3" t="s">
        <v>56059</v>
      </c>
      <c r="H13564" s="3" t="s">
        <v>10375</v>
      </c>
    </row>
    <row r="13565" spans="1:8" ht="87" x14ac:dyDescent="0.35">
      <c r="A13565" s="4">
        <v>145128</v>
      </c>
      <c r="B13565" s="1">
        <v>45292</v>
      </c>
      <c r="C13565" s="2">
        <v>0.6179513888888889</v>
      </c>
      <c r="D13565" s="3" t="s">
        <v>56060</v>
      </c>
      <c r="E13565" s="3" t="s">
        <v>56064</v>
      </c>
      <c r="F13565" s="3" t="s">
        <v>56061</v>
      </c>
      <c r="G13565" s="3" t="s">
        <v>56062</v>
      </c>
      <c r="H13565" s="3" t="s">
        <v>56063</v>
      </c>
    </row>
    <row r="13566" spans="1:8" x14ac:dyDescent="0.35">
      <c r="A13566" s="4">
        <v>194390</v>
      </c>
      <c r="B13566" s="1">
        <v>45292</v>
      </c>
      <c r="C13566" s="2">
        <v>0.6189930555555555</v>
      </c>
      <c r="D13566" s="3" t="s">
        <v>11851</v>
      </c>
      <c r="E13566" s="3" t="s">
        <v>56066</v>
      </c>
      <c r="F13566" s="3" t="s">
        <v>56065</v>
      </c>
      <c r="G13566" s="3" t="s">
        <v>56066</v>
      </c>
      <c r="H13566" s="3" t="s">
        <v>10659</v>
      </c>
    </row>
    <row r="13567" spans="1:8" ht="58" x14ac:dyDescent="0.35">
      <c r="A13567" s="4">
        <v>42614</v>
      </c>
      <c r="B13567" s="1">
        <v>45292</v>
      </c>
      <c r="C13567" s="2">
        <v>0.61973379629629632</v>
      </c>
      <c r="D13567" s="3" t="s">
        <v>233</v>
      </c>
      <c r="E13567" s="3" t="s">
        <v>56068</v>
      </c>
      <c r="F13567" s="3" t="s">
        <v>56067</v>
      </c>
      <c r="G13567" s="3" t="s">
        <v>1477</v>
      </c>
      <c r="H13567" s="3" t="s">
        <v>12652</v>
      </c>
    </row>
    <row r="13568" spans="1:8" x14ac:dyDescent="0.35">
      <c r="A13568" s="4">
        <v>33567</v>
      </c>
      <c r="B13568" s="1">
        <v>45292</v>
      </c>
      <c r="C13568" s="2">
        <v>0.62228009259259254</v>
      </c>
      <c r="D13568" s="3" t="s">
        <v>12015</v>
      </c>
      <c r="E13568" s="3" t="s">
        <v>56069</v>
      </c>
      <c r="F13568" s="3" t="s">
        <v>12751</v>
      </c>
      <c r="G13568" s="3" t="s">
        <v>56069</v>
      </c>
      <c r="H13568" s="3" t="s">
        <v>13626</v>
      </c>
    </row>
    <row r="13569" spans="1:8" ht="29" x14ac:dyDescent="0.35">
      <c r="A13569" s="4">
        <v>209094</v>
      </c>
      <c r="B13569" s="1">
        <v>45292</v>
      </c>
      <c r="C13569" s="2">
        <v>0.62292824074074071</v>
      </c>
      <c r="D13569" s="3" t="s">
        <v>1403</v>
      </c>
      <c r="E13569" s="3" t="s">
        <v>56070</v>
      </c>
      <c r="F13569" s="3" t="s">
        <v>11242</v>
      </c>
      <c r="G13569" s="3" t="s">
        <v>56070</v>
      </c>
      <c r="H13569" s="3" t="s">
        <v>256</v>
      </c>
    </row>
    <row r="13570" spans="1:8" ht="29" x14ac:dyDescent="0.35">
      <c r="A13570" s="4">
        <v>212434</v>
      </c>
      <c r="B13570" s="1">
        <v>45292</v>
      </c>
      <c r="C13570" s="2">
        <v>0.62430555555555556</v>
      </c>
      <c r="D13570" s="3" t="s">
        <v>13128</v>
      </c>
      <c r="E13570" s="3" t="s">
        <v>56074</v>
      </c>
      <c r="F13570" s="3" t="s">
        <v>56071</v>
      </c>
      <c r="G13570" s="3" t="s">
        <v>56072</v>
      </c>
      <c r="H13570" s="3" t="s">
        <v>56073</v>
      </c>
    </row>
    <row r="13571" spans="1:8" ht="29" x14ac:dyDescent="0.35">
      <c r="A13571" s="4">
        <v>42559</v>
      </c>
      <c r="B13571" s="1">
        <v>45292</v>
      </c>
      <c r="C13571" s="2">
        <v>0.62446759259259255</v>
      </c>
      <c r="D13571" s="3" t="s">
        <v>233</v>
      </c>
      <c r="E13571" s="3" t="s">
        <v>20705</v>
      </c>
      <c r="F13571" s="3" t="s">
        <v>56075</v>
      </c>
      <c r="G13571" s="3" t="s">
        <v>1253</v>
      </c>
      <c r="H13571" s="3" t="s">
        <v>13919</v>
      </c>
    </row>
    <row r="13572" spans="1:8" ht="87" x14ac:dyDescent="0.35">
      <c r="A13572" s="4">
        <v>202799</v>
      </c>
      <c r="B13572" s="1">
        <v>45292</v>
      </c>
      <c r="C13572" s="2">
        <v>0.62547453703703704</v>
      </c>
      <c r="D13572" s="3" t="s">
        <v>95</v>
      </c>
      <c r="E13572" s="3" t="s">
        <v>56078</v>
      </c>
      <c r="F13572" s="3" t="s">
        <v>56076</v>
      </c>
      <c r="G13572" s="3" t="s">
        <v>20984</v>
      </c>
      <c r="H13572" s="3" t="s">
        <v>56077</v>
      </c>
    </row>
    <row r="13573" spans="1:8" ht="29" x14ac:dyDescent="0.35">
      <c r="A13573" s="4">
        <v>117086</v>
      </c>
      <c r="B13573" s="1">
        <v>45292</v>
      </c>
      <c r="C13573" s="2">
        <v>0.62656250000000002</v>
      </c>
      <c r="D13573" s="3" t="s">
        <v>56079</v>
      </c>
      <c r="E13573" s="3" t="s">
        <v>56081</v>
      </c>
      <c r="F13573" s="3" t="s">
        <v>56080</v>
      </c>
      <c r="G13573" s="3" t="s">
        <v>56081</v>
      </c>
      <c r="H13573" s="3" t="s">
        <v>56082</v>
      </c>
    </row>
    <row r="13574" spans="1:8" ht="43.5" x14ac:dyDescent="0.35">
      <c r="A13574" s="4">
        <v>205112</v>
      </c>
      <c r="B13574" s="1">
        <v>45292</v>
      </c>
      <c r="C13574" s="2">
        <v>0.62795138888888891</v>
      </c>
      <c r="D13574" s="3" t="s">
        <v>1403</v>
      </c>
      <c r="E13574" s="3" t="s">
        <v>56083</v>
      </c>
      <c r="F13574" s="3" t="s">
        <v>13156</v>
      </c>
      <c r="G13574" s="3" t="s">
        <v>56083</v>
      </c>
      <c r="H13574" s="3" t="s">
        <v>30631</v>
      </c>
    </row>
    <row r="13575" spans="1:8" x14ac:dyDescent="0.35">
      <c r="A13575" s="4">
        <v>6454</v>
      </c>
      <c r="B13575" s="1">
        <v>45292</v>
      </c>
      <c r="C13575" s="2">
        <v>0.63003472222222223</v>
      </c>
      <c r="D13575" s="3" t="s">
        <v>56084</v>
      </c>
      <c r="E13575" s="3" t="s">
        <v>56084</v>
      </c>
      <c r="F13575" s="3" t="s">
        <v>12780</v>
      </c>
      <c r="G13575" s="3" t="s">
        <v>56085</v>
      </c>
      <c r="H13575" s="3" t="s">
        <v>56086</v>
      </c>
    </row>
    <row r="13576" spans="1:8" ht="29" x14ac:dyDescent="0.35">
      <c r="A13576" s="4">
        <v>195633</v>
      </c>
      <c r="B13576" s="1">
        <v>45292</v>
      </c>
      <c r="C13576" s="2">
        <v>0.63155092592592588</v>
      </c>
      <c r="D13576" s="3" t="s">
        <v>56087</v>
      </c>
      <c r="E13576" s="3" t="s">
        <v>56087</v>
      </c>
      <c r="F13576" s="3" t="s">
        <v>1288</v>
      </c>
      <c r="G13576" s="3" t="s">
        <v>56087</v>
      </c>
      <c r="H13576" s="3" t="s">
        <v>56088</v>
      </c>
    </row>
    <row r="13577" spans="1:8" ht="58" x14ac:dyDescent="0.35">
      <c r="A13577" s="4">
        <v>185282</v>
      </c>
      <c r="B13577" s="1">
        <v>45292</v>
      </c>
      <c r="C13577" s="2">
        <v>0.63420138888888888</v>
      </c>
      <c r="D13577" s="3" t="s">
        <v>56089</v>
      </c>
      <c r="E13577" s="3" t="s">
        <v>56093</v>
      </c>
      <c r="F13577" s="3" t="s">
        <v>56090</v>
      </c>
      <c r="G13577" s="3" t="s">
        <v>56091</v>
      </c>
      <c r="H13577" s="3" t="s">
        <v>56092</v>
      </c>
    </row>
    <row r="13578" spans="1:8" x14ac:dyDescent="0.35">
      <c r="A13578" s="4">
        <v>209162</v>
      </c>
      <c r="B13578" s="1">
        <v>45292</v>
      </c>
      <c r="C13578" s="2">
        <v>0.63858796296296294</v>
      </c>
      <c r="D13578" s="3" t="s">
        <v>11133</v>
      </c>
      <c r="E13578" s="3" t="s">
        <v>56094</v>
      </c>
      <c r="F13578" s="3" t="s">
        <v>12830</v>
      </c>
      <c r="G13578" s="3" t="s">
        <v>56094</v>
      </c>
      <c r="H13578" s="3" t="s">
        <v>56095</v>
      </c>
    </row>
    <row r="13579" spans="1:8" ht="72.5" x14ac:dyDescent="0.35">
      <c r="A13579" s="4">
        <v>40590</v>
      </c>
      <c r="B13579" s="1">
        <v>45292</v>
      </c>
      <c r="C13579" s="2">
        <v>0.63870370370370366</v>
      </c>
      <c r="D13579" s="3" t="s">
        <v>10854</v>
      </c>
      <c r="E13579" s="3" t="s">
        <v>56096</v>
      </c>
      <c r="F13579" s="3" t="s">
        <v>12694</v>
      </c>
      <c r="G13579" s="3" t="s">
        <v>13455</v>
      </c>
      <c r="H13579" s="3" t="s">
        <v>12652</v>
      </c>
    </row>
    <row r="13580" spans="1:8" ht="145" x14ac:dyDescent="0.35">
      <c r="A13580" s="4">
        <v>138827</v>
      </c>
      <c r="B13580" s="1">
        <v>45292</v>
      </c>
      <c r="C13580" s="2">
        <v>0.63968749999999996</v>
      </c>
      <c r="D13580" s="3" t="s">
        <v>56097</v>
      </c>
      <c r="E13580" s="3" t="s">
        <v>56101</v>
      </c>
      <c r="F13580" s="3" t="s">
        <v>56098</v>
      </c>
      <c r="G13580" s="3" t="s">
        <v>56099</v>
      </c>
      <c r="H13580" s="3" t="s">
        <v>56100</v>
      </c>
    </row>
    <row r="13581" spans="1:8" ht="29" x14ac:dyDescent="0.35">
      <c r="A13581" s="4">
        <v>28769</v>
      </c>
      <c r="B13581" s="1">
        <v>45292</v>
      </c>
      <c r="C13581" s="2">
        <v>0.64273148148148151</v>
      </c>
      <c r="D13581" s="3" t="s">
        <v>56102</v>
      </c>
      <c r="E13581" s="3" t="s">
        <v>56104</v>
      </c>
      <c r="F13581" s="3" t="s">
        <v>56103</v>
      </c>
      <c r="G13581" s="3" t="s">
        <v>13013</v>
      </c>
      <c r="H13581" s="3" t="s">
        <v>11787</v>
      </c>
    </row>
    <row r="13582" spans="1:8" x14ac:dyDescent="0.35">
      <c r="A13582" s="4">
        <v>208195</v>
      </c>
      <c r="B13582" s="1">
        <v>45292</v>
      </c>
      <c r="C13582" s="2">
        <v>0.64439814814814811</v>
      </c>
      <c r="D13582" s="3" t="s">
        <v>56105</v>
      </c>
      <c r="E13582" s="3" t="s">
        <v>56105</v>
      </c>
      <c r="F13582" s="3" t="s">
        <v>56106</v>
      </c>
      <c r="G13582" s="3" t="s">
        <v>56105</v>
      </c>
      <c r="H13582" s="3" t="s">
        <v>12091</v>
      </c>
    </row>
    <row r="13583" spans="1:8" ht="29" x14ac:dyDescent="0.35">
      <c r="A13583" s="4">
        <v>210531</v>
      </c>
      <c r="B13583" s="1">
        <v>45292</v>
      </c>
      <c r="C13583" s="2">
        <v>0.64476851851851846</v>
      </c>
      <c r="D13583" s="3" t="s">
        <v>10878</v>
      </c>
      <c r="E13583" s="3" t="s">
        <v>56107</v>
      </c>
      <c r="F13583" s="3" t="s">
        <v>13156</v>
      </c>
      <c r="G13583" s="3" t="s">
        <v>56107</v>
      </c>
      <c r="H13583" s="3" t="s">
        <v>56108</v>
      </c>
    </row>
    <row r="13584" spans="1:8" ht="29" x14ac:dyDescent="0.35">
      <c r="A13584" s="4">
        <v>39298</v>
      </c>
      <c r="B13584" s="1">
        <v>45292</v>
      </c>
      <c r="C13584" s="2">
        <v>0.64484953703703707</v>
      </c>
      <c r="D13584" s="3" t="s">
        <v>1744</v>
      </c>
      <c r="E13584" s="3" t="s">
        <v>43961</v>
      </c>
      <c r="F13584" s="3" t="s">
        <v>56109</v>
      </c>
      <c r="G13584" s="3" t="s">
        <v>43961</v>
      </c>
      <c r="H13584" s="3" t="s">
        <v>56110</v>
      </c>
    </row>
    <row r="13585" spans="1:8" ht="43.5" x14ac:dyDescent="0.35">
      <c r="A13585" s="4">
        <v>154276</v>
      </c>
      <c r="B13585" s="1">
        <v>45292</v>
      </c>
      <c r="C13585" s="2">
        <v>0.64686342592592594</v>
      </c>
      <c r="D13585" s="3" t="s">
        <v>56111</v>
      </c>
      <c r="E13585" s="3" t="s">
        <v>56115</v>
      </c>
      <c r="F13585" s="3" t="s">
        <v>56112</v>
      </c>
      <c r="G13585" s="3" t="s">
        <v>56113</v>
      </c>
      <c r="H13585" s="3" t="s">
        <v>56114</v>
      </c>
    </row>
    <row r="13586" spans="1:8" x14ac:dyDescent="0.35">
      <c r="A13586" s="4">
        <v>212477</v>
      </c>
      <c r="B13586" s="1">
        <v>45292</v>
      </c>
      <c r="C13586" s="2">
        <v>0.64799768518518519</v>
      </c>
      <c r="D13586" s="3" t="s">
        <v>716</v>
      </c>
      <c r="E13586" s="3" t="s">
        <v>56117</v>
      </c>
      <c r="F13586" s="3" t="s">
        <v>56116</v>
      </c>
      <c r="G13586" s="3" t="s">
        <v>56117</v>
      </c>
      <c r="H13586" s="3" t="s">
        <v>56118</v>
      </c>
    </row>
    <row r="13587" spans="1:8" ht="43.5" x14ac:dyDescent="0.35">
      <c r="A13587" s="4">
        <v>86618</v>
      </c>
      <c r="B13587" s="1">
        <v>45292</v>
      </c>
      <c r="C13587" s="2">
        <v>0.65266203703703707</v>
      </c>
      <c r="D13587" s="3" t="s">
        <v>985</v>
      </c>
      <c r="E13587" s="3" t="s">
        <v>56120</v>
      </c>
      <c r="F13587" s="3" t="s">
        <v>56119</v>
      </c>
      <c r="G13587" s="3" t="s">
        <v>56120</v>
      </c>
      <c r="H13587" s="3" t="s">
        <v>56121</v>
      </c>
    </row>
    <row r="13588" spans="1:8" ht="29" x14ac:dyDescent="0.35">
      <c r="A13588" s="4">
        <v>210607</v>
      </c>
      <c r="B13588" s="1">
        <v>45292</v>
      </c>
      <c r="C13588" s="2">
        <v>0.65388888888888885</v>
      </c>
      <c r="D13588" s="3" t="s">
        <v>755</v>
      </c>
      <c r="E13588" s="3" t="s">
        <v>56122</v>
      </c>
      <c r="F13588" s="3" t="s">
        <v>13156</v>
      </c>
      <c r="G13588" s="3" t="s">
        <v>56122</v>
      </c>
      <c r="H13588" s="3" t="s">
        <v>56123</v>
      </c>
    </row>
    <row r="13589" spans="1:8" ht="29" x14ac:dyDescent="0.35">
      <c r="A13589" s="4">
        <v>177685</v>
      </c>
      <c r="B13589" s="1">
        <v>45292</v>
      </c>
      <c r="C13589" s="2">
        <v>0.65528935185185189</v>
      </c>
      <c r="D13589" s="3" t="s">
        <v>56124</v>
      </c>
      <c r="E13589" s="3" t="s">
        <v>56126</v>
      </c>
      <c r="F13589" s="3" t="s">
        <v>56125</v>
      </c>
      <c r="G13589" s="3" t="s">
        <v>50614</v>
      </c>
      <c r="H13589" s="3" t="s">
        <v>10363</v>
      </c>
    </row>
    <row r="13590" spans="1:8" ht="72.5" x14ac:dyDescent="0.35">
      <c r="A13590" s="4">
        <v>39075</v>
      </c>
      <c r="B13590" s="1">
        <v>45292</v>
      </c>
      <c r="C13590" s="2">
        <v>0.65678240740740745</v>
      </c>
      <c r="D13590" s="3" t="s">
        <v>56127</v>
      </c>
      <c r="E13590" s="3" t="s">
        <v>56130</v>
      </c>
      <c r="F13590" s="3" t="s">
        <v>56128</v>
      </c>
      <c r="G13590" s="3" t="s">
        <v>916</v>
      </c>
      <c r="H13590" s="3" t="s">
        <v>56129</v>
      </c>
    </row>
    <row r="13591" spans="1:8" ht="159.5" x14ac:dyDescent="0.35">
      <c r="A13591" s="4">
        <v>40191</v>
      </c>
      <c r="B13591" s="1">
        <v>45292</v>
      </c>
      <c r="C13591" s="2">
        <v>0.65819444444444442</v>
      </c>
      <c r="D13591" s="3" t="s">
        <v>14214</v>
      </c>
      <c r="E13591" s="3" t="s">
        <v>56134</v>
      </c>
      <c r="F13591" s="3" t="s">
        <v>56131</v>
      </c>
      <c r="G13591" s="3" t="s">
        <v>56132</v>
      </c>
      <c r="H13591" s="3" t="s">
        <v>56133</v>
      </c>
    </row>
    <row r="13592" spans="1:8" ht="116" x14ac:dyDescent="0.35">
      <c r="A13592" s="4">
        <v>199472</v>
      </c>
      <c r="B13592" s="1">
        <v>45292</v>
      </c>
      <c r="C13592" s="2">
        <v>0.65859953703703711</v>
      </c>
      <c r="D13592" s="3" t="s">
        <v>56135</v>
      </c>
      <c r="E13592" s="3" t="s">
        <v>56139</v>
      </c>
      <c r="F13592" s="3" t="s">
        <v>56136</v>
      </c>
      <c r="G13592" s="3" t="s">
        <v>56137</v>
      </c>
      <c r="H13592" s="3" t="s">
        <v>56138</v>
      </c>
    </row>
    <row r="13593" spans="1:8" x14ac:dyDescent="0.35">
      <c r="A13593" s="4">
        <v>44248</v>
      </c>
      <c r="B13593" s="1">
        <v>45292</v>
      </c>
      <c r="C13593" s="2">
        <v>0.65976851851851859</v>
      </c>
      <c r="D13593" s="3" t="s">
        <v>56140</v>
      </c>
      <c r="E13593" s="3" t="s">
        <v>56141</v>
      </c>
      <c r="F13593" s="3" t="s">
        <v>12780</v>
      </c>
      <c r="G13593" s="3" t="s">
        <v>45003</v>
      </c>
      <c r="H13593" s="3" t="s">
        <v>13626</v>
      </c>
    </row>
    <row r="13594" spans="1:8" ht="29" x14ac:dyDescent="0.35">
      <c r="A13594" s="4">
        <v>210502</v>
      </c>
      <c r="B13594" s="1">
        <v>45292</v>
      </c>
      <c r="C13594" s="2">
        <v>0.66012731481481479</v>
      </c>
      <c r="D13594" s="3" t="s">
        <v>1403</v>
      </c>
      <c r="E13594" s="3" t="s">
        <v>48802</v>
      </c>
      <c r="F13594" s="3" t="s">
        <v>11242</v>
      </c>
      <c r="G13594" s="3" t="s">
        <v>48802</v>
      </c>
      <c r="H13594" s="3" t="s">
        <v>56142</v>
      </c>
    </row>
    <row r="13595" spans="1:8" x14ac:dyDescent="0.35">
      <c r="A13595" s="4">
        <v>42038</v>
      </c>
      <c r="B13595" s="1">
        <v>45292</v>
      </c>
      <c r="C13595" s="2">
        <v>0.6642824074074074</v>
      </c>
      <c r="D13595" s="3" t="s">
        <v>233</v>
      </c>
      <c r="E13595" s="3" t="s">
        <v>56145</v>
      </c>
      <c r="F13595" s="3" t="s">
        <v>56143</v>
      </c>
      <c r="G13595" s="3" t="s">
        <v>56144</v>
      </c>
      <c r="H13595" s="3" t="s">
        <v>13373</v>
      </c>
    </row>
    <row r="13596" spans="1:8" ht="58" x14ac:dyDescent="0.35">
      <c r="A13596" s="4">
        <v>159393</v>
      </c>
      <c r="B13596" s="1">
        <v>45292</v>
      </c>
      <c r="C13596" s="2">
        <v>0.6651273148148148</v>
      </c>
      <c r="D13596" s="3" t="s">
        <v>56146</v>
      </c>
      <c r="E13596" s="3" t="s">
        <v>56150</v>
      </c>
      <c r="F13596" s="3" t="s">
        <v>56147</v>
      </c>
      <c r="G13596" s="3" t="s">
        <v>56148</v>
      </c>
      <c r="H13596" s="3" t="s">
        <v>56149</v>
      </c>
    </row>
    <row r="13597" spans="1:8" x14ac:dyDescent="0.35">
      <c r="A13597" s="4">
        <v>128950</v>
      </c>
      <c r="B13597" s="1">
        <v>45292</v>
      </c>
      <c r="C13597" s="2">
        <v>0.67168981481481482</v>
      </c>
      <c r="D13597" s="3" t="s">
        <v>1436</v>
      </c>
      <c r="E13597" s="3" t="s">
        <v>53103</v>
      </c>
      <c r="F13597" s="3" t="s">
        <v>56151</v>
      </c>
      <c r="G13597" s="3" t="s">
        <v>56152</v>
      </c>
      <c r="H13597" s="3" t="s">
        <v>56153</v>
      </c>
    </row>
    <row r="13598" spans="1:8" ht="87" x14ac:dyDescent="0.35">
      <c r="A13598" s="4">
        <v>120257</v>
      </c>
      <c r="B13598" s="1">
        <v>45292</v>
      </c>
      <c r="C13598" s="2">
        <v>0.67202546296296306</v>
      </c>
      <c r="D13598" s="3" t="s">
        <v>56154</v>
      </c>
      <c r="E13598" s="3" t="s">
        <v>56158</v>
      </c>
      <c r="F13598" s="3" t="s">
        <v>56155</v>
      </c>
      <c r="G13598" s="3" t="s">
        <v>56156</v>
      </c>
      <c r="H13598" s="3" t="s">
        <v>56157</v>
      </c>
    </row>
    <row r="13599" spans="1:8" ht="29" x14ac:dyDescent="0.35">
      <c r="A13599" s="4">
        <v>208220</v>
      </c>
      <c r="B13599" s="1">
        <v>45292</v>
      </c>
      <c r="C13599" s="2">
        <v>0.67702546296296295</v>
      </c>
      <c r="D13599" s="3" t="s">
        <v>10615</v>
      </c>
      <c r="E13599" s="3" t="s">
        <v>56159</v>
      </c>
      <c r="F13599" s="3" t="s">
        <v>13156</v>
      </c>
      <c r="G13599" s="3" t="s">
        <v>56159</v>
      </c>
      <c r="H13599" s="3" t="s">
        <v>56160</v>
      </c>
    </row>
    <row r="13600" spans="1:8" ht="188.5" x14ac:dyDescent="0.35">
      <c r="A13600" s="4">
        <v>37667</v>
      </c>
      <c r="B13600" s="1">
        <v>45292</v>
      </c>
      <c r="C13600" s="2">
        <v>0.67959490740740736</v>
      </c>
      <c r="D13600" s="3" t="s">
        <v>56161</v>
      </c>
      <c r="E13600" s="3" t="s">
        <v>56165</v>
      </c>
      <c r="F13600" s="3" t="s">
        <v>56162</v>
      </c>
      <c r="G13600" s="3" t="s">
        <v>56163</v>
      </c>
      <c r="H13600" s="3" t="s">
        <v>56164</v>
      </c>
    </row>
    <row r="13601" spans="1:8" ht="43.5" x14ac:dyDescent="0.35">
      <c r="A13601" s="4">
        <v>150244</v>
      </c>
      <c r="B13601" s="1">
        <v>45292</v>
      </c>
      <c r="C13601" s="2">
        <v>0.67962962962962958</v>
      </c>
      <c r="D13601" s="3" t="s">
        <v>1744</v>
      </c>
      <c r="E13601" s="3" t="s">
        <v>56169</v>
      </c>
      <c r="F13601" s="3" t="s">
        <v>56166</v>
      </c>
      <c r="G13601" s="3" t="s">
        <v>56167</v>
      </c>
      <c r="H13601" s="3" t="s">
        <v>56168</v>
      </c>
    </row>
    <row r="13602" spans="1:8" ht="29" x14ac:dyDescent="0.35">
      <c r="A13602" s="4">
        <v>200094</v>
      </c>
      <c r="B13602" s="1">
        <v>45292</v>
      </c>
      <c r="C13602" s="2">
        <v>0.68052083333333335</v>
      </c>
      <c r="D13602" s="3" t="s">
        <v>233</v>
      </c>
      <c r="E13602" s="3" t="s">
        <v>56172</v>
      </c>
      <c r="F13602" s="3" t="s">
        <v>56170</v>
      </c>
      <c r="G13602" s="3" t="s">
        <v>56171</v>
      </c>
      <c r="H13602" s="3" t="s">
        <v>27593</v>
      </c>
    </row>
    <row r="13603" spans="1:8" x14ac:dyDescent="0.35">
      <c r="A13603" s="4">
        <v>53194</v>
      </c>
      <c r="B13603" s="1">
        <v>45292</v>
      </c>
      <c r="C13603" s="2">
        <v>0.68180555555555555</v>
      </c>
      <c r="D13603" s="3" t="s">
        <v>56173</v>
      </c>
      <c r="E13603" s="3" t="s">
        <v>56173</v>
      </c>
      <c r="F13603" s="3" t="s">
        <v>11232</v>
      </c>
      <c r="G13603" s="3" t="s">
        <v>56173</v>
      </c>
      <c r="H13603" s="3" t="s">
        <v>11780</v>
      </c>
    </row>
    <row r="13604" spans="1:8" ht="29" x14ac:dyDescent="0.35">
      <c r="A13604" s="4">
        <v>213189</v>
      </c>
      <c r="B13604" s="1">
        <v>45292</v>
      </c>
      <c r="C13604" s="2">
        <v>0.68658564814814815</v>
      </c>
      <c r="D13604" s="3" t="s">
        <v>10615</v>
      </c>
      <c r="E13604" s="3" t="s">
        <v>56174</v>
      </c>
      <c r="F13604" s="3" t="s">
        <v>13156</v>
      </c>
      <c r="G13604" s="3" t="s">
        <v>56174</v>
      </c>
      <c r="H13604" s="3" t="s">
        <v>56175</v>
      </c>
    </row>
    <row r="13605" spans="1:8" ht="58" x14ac:dyDescent="0.35">
      <c r="A13605" s="4">
        <v>40971</v>
      </c>
      <c r="B13605" s="1">
        <v>45292</v>
      </c>
      <c r="C13605" s="2">
        <v>0.69077546296296299</v>
      </c>
      <c r="D13605" s="3" t="s">
        <v>11006</v>
      </c>
      <c r="E13605" s="3" t="s">
        <v>56179</v>
      </c>
      <c r="F13605" s="3" t="s">
        <v>56176</v>
      </c>
      <c r="G13605" s="3" t="s">
        <v>56177</v>
      </c>
      <c r="H13605" s="3" t="s">
        <v>56178</v>
      </c>
    </row>
    <row r="13606" spans="1:8" x14ac:dyDescent="0.35">
      <c r="A13606" s="4">
        <v>113856</v>
      </c>
      <c r="B13606" s="1">
        <v>45292</v>
      </c>
      <c r="C13606" s="2">
        <v>0.69086805555555564</v>
      </c>
      <c r="D13606" s="3" t="s">
        <v>20327</v>
      </c>
      <c r="E13606" s="3" t="s">
        <v>20327</v>
      </c>
      <c r="F13606" s="3" t="s">
        <v>1288</v>
      </c>
      <c r="G13606" s="3" t="s">
        <v>20327</v>
      </c>
      <c r="H13606" s="3" t="s">
        <v>56180</v>
      </c>
    </row>
    <row r="13607" spans="1:8" ht="29" x14ac:dyDescent="0.35">
      <c r="A13607" s="4">
        <v>209255</v>
      </c>
      <c r="B13607" s="1">
        <v>45292</v>
      </c>
      <c r="C13607" s="2">
        <v>0.6937268518518519</v>
      </c>
      <c r="D13607" s="3" t="s">
        <v>10615</v>
      </c>
      <c r="E13607" s="3" t="s">
        <v>56181</v>
      </c>
      <c r="F13607" s="3" t="s">
        <v>13156</v>
      </c>
      <c r="G13607" s="3" t="s">
        <v>56181</v>
      </c>
      <c r="H13607" s="3" t="s">
        <v>56182</v>
      </c>
    </row>
    <row r="13608" spans="1:8" ht="29" x14ac:dyDescent="0.35">
      <c r="A13608" s="4">
        <v>132399</v>
      </c>
      <c r="B13608" s="1">
        <v>45292</v>
      </c>
      <c r="C13608" s="2">
        <v>0.69405092592592599</v>
      </c>
      <c r="D13608" s="3" t="s">
        <v>11799</v>
      </c>
      <c r="E13608" s="3" t="s">
        <v>56183</v>
      </c>
      <c r="F13608" s="3" t="s">
        <v>2012</v>
      </c>
      <c r="G13608" s="3" t="s">
        <v>56183</v>
      </c>
      <c r="H13608" s="3" t="s">
        <v>56184</v>
      </c>
    </row>
    <row r="13609" spans="1:8" x14ac:dyDescent="0.35">
      <c r="A13609" s="4">
        <v>203529</v>
      </c>
      <c r="B13609" s="1">
        <v>45292</v>
      </c>
      <c r="C13609" s="2">
        <v>0.70087962962962969</v>
      </c>
      <c r="D13609" s="3" t="s">
        <v>10412</v>
      </c>
      <c r="E13609" s="3" t="s">
        <v>56186</v>
      </c>
      <c r="F13609" s="3" t="s">
        <v>56185</v>
      </c>
      <c r="G13609" s="3" t="s">
        <v>56186</v>
      </c>
      <c r="H13609" s="3" t="s">
        <v>56187</v>
      </c>
    </row>
    <row r="13610" spans="1:8" x14ac:dyDescent="0.35">
      <c r="A13610" s="4">
        <v>207976</v>
      </c>
      <c r="B13610" s="1">
        <v>45292</v>
      </c>
      <c r="C13610" s="2">
        <v>0.70467592592592598</v>
      </c>
      <c r="D13610" s="3" t="s">
        <v>56188</v>
      </c>
      <c r="E13610" s="3" t="s">
        <v>56189</v>
      </c>
      <c r="F13610" s="3" t="s">
        <v>12780</v>
      </c>
      <c r="G13610" s="3" t="s">
        <v>56189</v>
      </c>
      <c r="H13610" s="3" t="s">
        <v>56190</v>
      </c>
    </row>
    <row r="13611" spans="1:8" x14ac:dyDescent="0.35">
      <c r="A13611" s="4">
        <v>213189</v>
      </c>
      <c r="B13611" s="1">
        <v>45292</v>
      </c>
      <c r="C13611" s="2">
        <v>0.71075231481481482</v>
      </c>
      <c r="D13611" s="3" t="s">
        <v>10615</v>
      </c>
      <c r="E13611" s="3" t="s">
        <v>56191</v>
      </c>
      <c r="F13611" s="3" t="s">
        <v>10720</v>
      </c>
      <c r="G13611" s="3" t="s">
        <v>56191</v>
      </c>
      <c r="H13611" s="3" t="s">
        <v>56192</v>
      </c>
    </row>
    <row r="13612" spans="1:8" ht="29" x14ac:dyDescent="0.35">
      <c r="A13612" s="4">
        <v>212660</v>
      </c>
      <c r="B13612" s="1">
        <v>45292</v>
      </c>
      <c r="C13612" s="2">
        <v>0.71168981481481486</v>
      </c>
      <c r="D13612" s="3" t="s">
        <v>56193</v>
      </c>
      <c r="E13612" s="3" t="s">
        <v>56193</v>
      </c>
      <c r="F13612" s="3" t="s">
        <v>56194</v>
      </c>
      <c r="G13612" s="3" t="s">
        <v>56193</v>
      </c>
      <c r="H13612" s="3" t="s">
        <v>11780</v>
      </c>
    </row>
    <row r="13613" spans="1:8" x14ac:dyDescent="0.35">
      <c r="A13613" s="4">
        <v>210722</v>
      </c>
      <c r="B13613" s="1">
        <v>45292</v>
      </c>
      <c r="C13613" s="2">
        <v>0.71368055555555554</v>
      </c>
      <c r="D13613" s="3" t="s">
        <v>10615</v>
      </c>
      <c r="E13613" s="3" t="s">
        <v>56195</v>
      </c>
      <c r="F13613" s="3" t="s">
        <v>13156</v>
      </c>
      <c r="G13613" s="3" t="s">
        <v>56195</v>
      </c>
      <c r="H13613" s="3" t="s">
        <v>56175</v>
      </c>
    </row>
    <row r="13614" spans="1:8" x14ac:dyDescent="0.35">
      <c r="A13614" s="4">
        <v>211477</v>
      </c>
      <c r="B13614" s="1">
        <v>45292</v>
      </c>
      <c r="C13614" s="2">
        <v>0.7171643518518519</v>
      </c>
      <c r="D13614" s="3" t="s">
        <v>10615</v>
      </c>
      <c r="E13614" s="3" t="s">
        <v>56196</v>
      </c>
      <c r="F13614" s="3" t="s">
        <v>13156</v>
      </c>
      <c r="G13614" s="3" t="s">
        <v>56196</v>
      </c>
      <c r="H13614" s="3" t="s">
        <v>56197</v>
      </c>
    </row>
    <row r="13615" spans="1:8" ht="130.5" x14ac:dyDescent="0.35">
      <c r="A13615" s="4">
        <v>212858</v>
      </c>
      <c r="B13615" s="1">
        <v>45292</v>
      </c>
      <c r="C13615" s="2">
        <v>0.72335648148148157</v>
      </c>
      <c r="D13615" s="3" t="s">
        <v>10573</v>
      </c>
      <c r="E13615" s="3" t="s">
        <v>56201</v>
      </c>
      <c r="F13615" s="3" t="s">
        <v>56198</v>
      </c>
      <c r="G13615" s="3" t="s">
        <v>56199</v>
      </c>
      <c r="H13615" s="3" t="s">
        <v>56200</v>
      </c>
    </row>
    <row r="13616" spans="1:8" ht="29" x14ac:dyDescent="0.35">
      <c r="A13616" s="4">
        <v>210598</v>
      </c>
      <c r="B13616" s="1">
        <v>45292</v>
      </c>
      <c r="C13616" s="2">
        <v>0.73237268518518517</v>
      </c>
      <c r="D13616" s="3" t="s">
        <v>1403</v>
      </c>
      <c r="E13616" s="3" t="s">
        <v>56202</v>
      </c>
      <c r="F13616" s="3" t="s">
        <v>11242</v>
      </c>
      <c r="G13616" s="3" t="s">
        <v>56202</v>
      </c>
      <c r="H13616" s="3" t="s">
        <v>56203</v>
      </c>
    </row>
    <row r="13617" spans="1:8" ht="29" x14ac:dyDescent="0.35">
      <c r="A13617" s="4">
        <v>44750</v>
      </c>
      <c r="B13617" s="1">
        <v>45292</v>
      </c>
      <c r="C13617" s="2">
        <v>0.73679398148148145</v>
      </c>
      <c r="D13617" s="3" t="s">
        <v>167</v>
      </c>
      <c r="E13617" s="3" t="s">
        <v>56204</v>
      </c>
      <c r="F13617" s="3" t="s">
        <v>10488</v>
      </c>
      <c r="G13617" s="3" t="s">
        <v>12368</v>
      </c>
      <c r="H13617" s="3" t="s">
        <v>11782</v>
      </c>
    </row>
    <row r="13618" spans="1:8" ht="29" x14ac:dyDescent="0.35">
      <c r="A13618" s="4">
        <v>209268</v>
      </c>
      <c r="B13618" s="1">
        <v>45292</v>
      </c>
      <c r="C13618" s="2">
        <v>0.73728009259259253</v>
      </c>
      <c r="D13618" s="3" t="s">
        <v>14655</v>
      </c>
      <c r="E13618" s="3" t="s">
        <v>56207</v>
      </c>
      <c r="F13618" s="3" t="s">
        <v>56205</v>
      </c>
      <c r="G13618" s="3" t="s">
        <v>56206</v>
      </c>
      <c r="H13618" s="3" t="s">
        <v>12310</v>
      </c>
    </row>
    <row r="13619" spans="1:8" ht="29" x14ac:dyDescent="0.35">
      <c r="A13619" s="4">
        <v>211567</v>
      </c>
      <c r="B13619" s="1">
        <v>45292</v>
      </c>
      <c r="C13619" s="2">
        <v>0.74509259259259253</v>
      </c>
      <c r="D13619" s="3" t="s">
        <v>10615</v>
      </c>
      <c r="E13619" s="3" t="s">
        <v>56208</v>
      </c>
      <c r="F13619" s="3" t="s">
        <v>13156</v>
      </c>
      <c r="G13619" s="3" t="s">
        <v>56208</v>
      </c>
      <c r="H13619" s="3" t="s">
        <v>56209</v>
      </c>
    </row>
    <row r="13620" spans="1:8" ht="58" x14ac:dyDescent="0.35">
      <c r="A13620" s="4">
        <v>84353</v>
      </c>
      <c r="B13620" s="1">
        <v>45292</v>
      </c>
      <c r="C13620" s="2">
        <v>0.74553240740740734</v>
      </c>
      <c r="D13620" s="3" t="s">
        <v>1460</v>
      </c>
      <c r="E13620" s="3" t="s">
        <v>16755</v>
      </c>
      <c r="F13620" s="3" t="s">
        <v>56210</v>
      </c>
      <c r="G13620" s="3" t="s">
        <v>56211</v>
      </c>
      <c r="H13620" s="3" t="s">
        <v>56212</v>
      </c>
    </row>
    <row r="13621" spans="1:8" ht="29" x14ac:dyDescent="0.35">
      <c r="A13621" s="4">
        <v>209893</v>
      </c>
      <c r="B13621" s="1">
        <v>45292</v>
      </c>
      <c r="C13621" s="2">
        <v>0.75056712962962957</v>
      </c>
      <c r="D13621" s="3" t="s">
        <v>15607</v>
      </c>
      <c r="E13621" s="3" t="s">
        <v>56215</v>
      </c>
      <c r="F13621" s="3" t="s">
        <v>13677</v>
      </c>
      <c r="G13621" s="3" t="s">
        <v>56213</v>
      </c>
      <c r="H13621" s="3" t="s">
        <v>56214</v>
      </c>
    </row>
    <row r="13622" spans="1:8" x14ac:dyDescent="0.35">
      <c r="A13622" s="4">
        <v>127102</v>
      </c>
      <c r="B13622" s="1">
        <v>45292</v>
      </c>
      <c r="C13622" s="2">
        <v>0.75487268518518524</v>
      </c>
      <c r="D13622" s="3" t="s">
        <v>56216</v>
      </c>
      <c r="E13622" s="3" t="s">
        <v>56217</v>
      </c>
      <c r="F13622" s="3" t="s">
        <v>13156</v>
      </c>
      <c r="G13622" s="3" t="s">
        <v>56217</v>
      </c>
      <c r="H13622" s="3" t="s">
        <v>56218</v>
      </c>
    </row>
    <row r="13623" spans="1:8" ht="101.5" x14ac:dyDescent="0.35">
      <c r="A13623" s="4">
        <v>213227</v>
      </c>
      <c r="B13623" s="1">
        <v>45292</v>
      </c>
      <c r="C13623" s="2">
        <v>0.75571759259259252</v>
      </c>
      <c r="D13623" s="3" t="s">
        <v>10944</v>
      </c>
      <c r="E13623" s="3" t="s">
        <v>56222</v>
      </c>
      <c r="F13623" s="3" t="s">
        <v>56219</v>
      </c>
      <c r="G13623" s="3" t="s">
        <v>56220</v>
      </c>
      <c r="H13623" s="3" t="s">
        <v>56221</v>
      </c>
    </row>
    <row r="13624" spans="1:8" x14ac:dyDescent="0.35">
      <c r="A13624" s="4">
        <v>205418</v>
      </c>
      <c r="B13624" s="1">
        <v>45292</v>
      </c>
      <c r="C13624" s="2">
        <v>0.75763888888888886</v>
      </c>
      <c r="D13624" s="3" t="s">
        <v>10615</v>
      </c>
      <c r="E13624" s="3" t="s">
        <v>56223</v>
      </c>
      <c r="F13624" s="3" t="s">
        <v>12927</v>
      </c>
      <c r="G13624" s="3" t="s">
        <v>56223</v>
      </c>
      <c r="H13624" s="3" t="s">
        <v>54505</v>
      </c>
    </row>
    <row r="13625" spans="1:8" ht="101.5" x14ac:dyDescent="0.35">
      <c r="A13625" s="4">
        <v>213229</v>
      </c>
      <c r="B13625" s="1">
        <v>45292</v>
      </c>
      <c r="C13625" s="2">
        <v>0.76957175925925936</v>
      </c>
      <c r="D13625" s="3" t="s">
        <v>10944</v>
      </c>
      <c r="E13625" s="3" t="s">
        <v>56227</v>
      </c>
      <c r="F13625" s="3" t="s">
        <v>56224</v>
      </c>
      <c r="G13625" s="3" t="s">
        <v>56225</v>
      </c>
      <c r="H13625" s="3" t="s">
        <v>56226</v>
      </c>
    </row>
    <row r="13626" spans="1:8" ht="43.5" x14ac:dyDescent="0.35">
      <c r="A13626" s="4">
        <v>136683</v>
      </c>
      <c r="B13626" s="1">
        <v>45292</v>
      </c>
      <c r="C13626" s="2">
        <v>0.79310185185185178</v>
      </c>
      <c r="D13626" s="3" t="s">
        <v>10944</v>
      </c>
      <c r="E13626" s="3" t="s">
        <v>56231</v>
      </c>
      <c r="F13626" s="3" t="s">
        <v>56228</v>
      </c>
      <c r="G13626" s="3" t="s">
        <v>56229</v>
      </c>
      <c r="H13626" s="3" t="s">
        <v>56230</v>
      </c>
    </row>
    <row r="13627" spans="1:8" ht="43.5" x14ac:dyDescent="0.35">
      <c r="A13627" s="4">
        <v>136683</v>
      </c>
      <c r="B13627" s="1">
        <v>45292</v>
      </c>
      <c r="C13627" s="2">
        <v>0.79806712962962967</v>
      </c>
      <c r="D13627" s="3" t="s">
        <v>10944</v>
      </c>
      <c r="E13627" s="3" t="s">
        <v>56231</v>
      </c>
      <c r="F13627" s="3" t="s">
        <v>56232</v>
      </c>
      <c r="G13627" s="3" t="s">
        <v>56229</v>
      </c>
      <c r="H13627" s="3" t="s">
        <v>56230</v>
      </c>
    </row>
    <row r="13628" spans="1:8" ht="87" x14ac:dyDescent="0.35">
      <c r="A13628" s="4">
        <v>49474</v>
      </c>
      <c r="B13628" s="1">
        <v>45293</v>
      </c>
      <c r="C13628" s="2">
        <v>0.33444444444444449</v>
      </c>
      <c r="D13628" s="3" t="s">
        <v>985</v>
      </c>
      <c r="E13628" s="3" t="s">
        <v>15681</v>
      </c>
      <c r="F13628" s="3" t="s">
        <v>11143</v>
      </c>
      <c r="G13628" s="3" t="s">
        <v>15681</v>
      </c>
      <c r="H13628" s="3" t="s">
        <v>10726</v>
      </c>
    </row>
    <row r="13629" spans="1:8" ht="58" x14ac:dyDescent="0.35">
      <c r="A13629" s="4">
        <v>32873</v>
      </c>
      <c r="B13629" s="1">
        <v>45293</v>
      </c>
      <c r="C13629" s="2">
        <v>0.3386805555555556</v>
      </c>
      <c r="D13629" s="3" t="s">
        <v>985</v>
      </c>
      <c r="E13629" s="3" t="s">
        <v>28254</v>
      </c>
      <c r="F13629" s="3" t="s">
        <v>11953</v>
      </c>
      <c r="G13629" s="3" t="s">
        <v>28254</v>
      </c>
      <c r="H13629" s="3" t="s">
        <v>10726</v>
      </c>
    </row>
    <row r="13630" spans="1:8" ht="72.5" x14ac:dyDescent="0.35">
      <c r="A13630" s="4">
        <v>48649</v>
      </c>
      <c r="B13630" s="1">
        <v>45293</v>
      </c>
      <c r="C13630" s="2">
        <v>0.33957175925925925</v>
      </c>
      <c r="D13630" s="3" t="s">
        <v>56233</v>
      </c>
      <c r="E13630" s="3" t="s">
        <v>56237</v>
      </c>
      <c r="F13630" s="3" t="s">
        <v>56234</v>
      </c>
      <c r="G13630" s="3" t="s">
        <v>56235</v>
      </c>
      <c r="H13630" s="3" t="s">
        <v>56236</v>
      </c>
    </row>
    <row r="13631" spans="1:8" x14ac:dyDescent="0.35">
      <c r="A13631" s="4">
        <v>163035</v>
      </c>
      <c r="B13631" s="1">
        <v>45293</v>
      </c>
      <c r="C13631" s="2">
        <v>0.34090277777777778</v>
      </c>
      <c r="D13631" s="3" t="s">
        <v>985</v>
      </c>
      <c r="E13631" s="3" t="s">
        <v>41036</v>
      </c>
      <c r="F13631" s="3" t="s">
        <v>13088</v>
      </c>
      <c r="G13631" s="3" t="s">
        <v>41036</v>
      </c>
      <c r="H13631" s="3" t="s">
        <v>10726</v>
      </c>
    </row>
    <row r="13632" spans="1:8" ht="29" x14ac:dyDescent="0.35">
      <c r="A13632" s="4">
        <v>168852</v>
      </c>
      <c r="B13632" s="1">
        <v>45293</v>
      </c>
      <c r="C13632" s="2">
        <v>0.34357638888888892</v>
      </c>
      <c r="D13632" s="3" t="s">
        <v>985</v>
      </c>
      <c r="E13632" s="3" t="s">
        <v>14807</v>
      </c>
      <c r="F13632" s="3" t="s">
        <v>13088</v>
      </c>
      <c r="G13632" s="3" t="s">
        <v>14807</v>
      </c>
      <c r="H13632" s="3" t="s">
        <v>10726</v>
      </c>
    </row>
    <row r="13633" spans="1:8" x14ac:dyDescent="0.35">
      <c r="A13633" s="4">
        <v>30442</v>
      </c>
      <c r="B13633" s="1">
        <v>45293</v>
      </c>
      <c r="C13633" s="2">
        <v>0.34965277777777781</v>
      </c>
      <c r="D13633" s="3" t="s">
        <v>1436</v>
      </c>
      <c r="E13633" s="3" t="s">
        <v>56240</v>
      </c>
      <c r="F13633" s="3" t="s">
        <v>56238</v>
      </c>
      <c r="G13633" s="3" t="s">
        <v>1196</v>
      </c>
      <c r="H13633" s="3" t="s">
        <v>56239</v>
      </c>
    </row>
    <row r="13634" spans="1:8" ht="87" x14ac:dyDescent="0.35">
      <c r="A13634" s="4">
        <v>116864</v>
      </c>
      <c r="B13634" s="1">
        <v>45293</v>
      </c>
      <c r="C13634" s="2">
        <v>0.34974537037037035</v>
      </c>
      <c r="D13634" s="3" t="s">
        <v>11984</v>
      </c>
      <c r="E13634" s="3" t="s">
        <v>56243</v>
      </c>
      <c r="F13634" s="3" t="s">
        <v>56241</v>
      </c>
      <c r="G13634" s="3" t="s">
        <v>15202</v>
      </c>
      <c r="H13634" s="3" t="s">
        <v>56242</v>
      </c>
    </row>
    <row r="13635" spans="1:8" x14ac:dyDescent="0.35">
      <c r="A13635" s="4">
        <v>46442</v>
      </c>
      <c r="B13635" s="1">
        <v>45293</v>
      </c>
      <c r="C13635" s="2">
        <v>0.35355324074074074</v>
      </c>
      <c r="D13635" s="3" t="s">
        <v>985</v>
      </c>
      <c r="E13635" s="3" t="s">
        <v>56247</v>
      </c>
      <c r="F13635" s="3" t="s">
        <v>56244</v>
      </c>
      <c r="G13635" s="3" t="s">
        <v>56245</v>
      </c>
      <c r="H13635" s="3" t="s">
        <v>56246</v>
      </c>
    </row>
    <row r="13636" spans="1:8" ht="72.5" x14ac:dyDescent="0.35">
      <c r="A13636" s="4">
        <v>115757</v>
      </c>
      <c r="B13636" s="1">
        <v>45293</v>
      </c>
      <c r="C13636" s="2">
        <v>0.35591435185185188</v>
      </c>
      <c r="D13636" s="3" t="s">
        <v>56248</v>
      </c>
      <c r="E13636" s="3" t="s">
        <v>56252</v>
      </c>
      <c r="F13636" s="3" t="s">
        <v>56249</v>
      </c>
      <c r="G13636" s="3" t="s">
        <v>56250</v>
      </c>
      <c r="H13636" s="3" t="s">
        <v>56251</v>
      </c>
    </row>
    <row r="13637" spans="1:8" ht="43.5" x14ac:dyDescent="0.35">
      <c r="A13637" s="4">
        <v>142189</v>
      </c>
      <c r="B13637" s="1">
        <v>45293</v>
      </c>
      <c r="C13637" s="2">
        <v>0.35633101851851851</v>
      </c>
      <c r="D13637" s="3" t="s">
        <v>985</v>
      </c>
      <c r="E13637" s="3" t="s">
        <v>56255</v>
      </c>
      <c r="F13637" s="3" t="s">
        <v>56253</v>
      </c>
      <c r="G13637" s="3" t="s">
        <v>100</v>
      </c>
      <c r="H13637" s="3" t="s">
        <v>56254</v>
      </c>
    </row>
    <row r="13638" spans="1:8" ht="43.5" x14ac:dyDescent="0.35">
      <c r="A13638" s="4">
        <v>41263</v>
      </c>
      <c r="B13638" s="1">
        <v>45293</v>
      </c>
      <c r="C13638" s="2">
        <v>0.35744212962962968</v>
      </c>
      <c r="D13638" s="3" t="s">
        <v>1436</v>
      </c>
      <c r="E13638" s="3" t="s">
        <v>56259</v>
      </c>
      <c r="F13638" s="3" t="s">
        <v>56256</v>
      </c>
      <c r="G13638" s="3" t="s">
        <v>56257</v>
      </c>
      <c r="H13638" s="3" t="s">
        <v>56258</v>
      </c>
    </row>
    <row r="13639" spans="1:8" x14ac:dyDescent="0.35">
      <c r="A13639" s="4">
        <v>42137</v>
      </c>
      <c r="B13639" s="1">
        <v>45293</v>
      </c>
      <c r="C13639" s="2">
        <v>0.35966435185185186</v>
      </c>
      <c r="D13639" s="3" t="s">
        <v>56260</v>
      </c>
      <c r="E13639" s="3" t="s">
        <v>56261</v>
      </c>
      <c r="F13639" s="3" t="s">
        <v>2012</v>
      </c>
      <c r="G13639" s="3" t="s">
        <v>56261</v>
      </c>
      <c r="H13639" s="3" t="s">
        <v>56262</v>
      </c>
    </row>
    <row r="13640" spans="1:8" ht="43.5" x14ac:dyDescent="0.35">
      <c r="A13640" s="4">
        <v>197090</v>
      </c>
      <c r="B13640" s="1">
        <v>45293</v>
      </c>
      <c r="C13640" s="2">
        <v>0.36303240740740739</v>
      </c>
      <c r="D13640" s="3" t="s">
        <v>10438</v>
      </c>
      <c r="E13640" s="3" t="s">
        <v>56266</v>
      </c>
      <c r="F13640" s="3" t="s">
        <v>56263</v>
      </c>
      <c r="G13640" s="3" t="s">
        <v>56264</v>
      </c>
      <c r="H13640" s="3" t="s">
        <v>56265</v>
      </c>
    </row>
    <row r="13641" spans="1:8" ht="58" x14ac:dyDescent="0.35">
      <c r="A13641" s="4">
        <v>154919</v>
      </c>
      <c r="B13641" s="1">
        <v>45293</v>
      </c>
      <c r="C13641" s="2">
        <v>0.36304398148148148</v>
      </c>
      <c r="D13641" s="3" t="s">
        <v>1436</v>
      </c>
      <c r="E13641" s="3" t="s">
        <v>56269</v>
      </c>
      <c r="F13641" s="3" t="s">
        <v>56267</v>
      </c>
      <c r="G13641" s="3" t="s">
        <v>56268</v>
      </c>
      <c r="H13641" s="3" t="s">
        <v>10489</v>
      </c>
    </row>
    <row r="13642" spans="1:8" ht="174" x14ac:dyDescent="0.35">
      <c r="A13642" s="4">
        <v>194054</v>
      </c>
      <c r="B13642" s="1">
        <v>45293</v>
      </c>
      <c r="C13642" s="2">
        <v>0.36457175925925928</v>
      </c>
      <c r="D13642" s="3" t="s">
        <v>10599</v>
      </c>
      <c r="E13642" s="3" t="s">
        <v>56272</v>
      </c>
      <c r="F13642" s="3" t="s">
        <v>56270</v>
      </c>
      <c r="G13642" s="3" t="s">
        <v>10605</v>
      </c>
      <c r="H13642" s="3" t="s">
        <v>56271</v>
      </c>
    </row>
    <row r="13643" spans="1:8" ht="43.5" x14ac:dyDescent="0.35">
      <c r="A13643" s="4">
        <v>196168</v>
      </c>
      <c r="B13643" s="1">
        <v>45293</v>
      </c>
      <c r="C13643" s="2">
        <v>0.36618055555555556</v>
      </c>
      <c r="D13643" s="3" t="s">
        <v>56273</v>
      </c>
      <c r="E13643" s="3" t="s">
        <v>56277</v>
      </c>
      <c r="F13643" s="3" t="s">
        <v>56274</v>
      </c>
      <c r="G13643" s="3" t="s">
        <v>56275</v>
      </c>
      <c r="H13643" s="3" t="s">
        <v>56276</v>
      </c>
    </row>
    <row r="13644" spans="1:8" ht="29" x14ac:dyDescent="0.35">
      <c r="A13644" s="4">
        <v>129348</v>
      </c>
      <c r="B13644" s="1">
        <v>45293</v>
      </c>
      <c r="C13644" s="2">
        <v>0.37023148148148149</v>
      </c>
      <c r="D13644" s="3" t="s">
        <v>985</v>
      </c>
      <c r="E13644" s="3" t="s">
        <v>56281</v>
      </c>
      <c r="F13644" s="3" t="s">
        <v>56278</v>
      </c>
      <c r="G13644" s="3" t="s">
        <v>56279</v>
      </c>
      <c r="H13644" s="3" t="s">
        <v>56280</v>
      </c>
    </row>
    <row r="13645" spans="1:8" ht="58" x14ac:dyDescent="0.35">
      <c r="A13645" s="4">
        <v>35813</v>
      </c>
      <c r="B13645" s="1">
        <v>45293</v>
      </c>
      <c r="C13645" s="2">
        <v>0.37123842592592587</v>
      </c>
      <c r="D13645" s="3" t="s">
        <v>10435</v>
      </c>
      <c r="E13645" s="3" t="s">
        <v>56284</v>
      </c>
      <c r="F13645" s="3" t="s">
        <v>56282</v>
      </c>
      <c r="G13645" s="3" t="s">
        <v>228</v>
      </c>
      <c r="H13645" s="3" t="s">
        <v>56283</v>
      </c>
    </row>
    <row r="13646" spans="1:8" ht="116" x14ac:dyDescent="0.35">
      <c r="A13646" s="4">
        <v>32200</v>
      </c>
      <c r="B13646" s="1">
        <v>45293</v>
      </c>
      <c r="C13646" s="2">
        <v>0.37489583333333337</v>
      </c>
      <c r="D13646" s="3" t="s">
        <v>1744</v>
      </c>
      <c r="E13646" s="3" t="s">
        <v>56288</v>
      </c>
      <c r="F13646" s="3" t="s">
        <v>56285</v>
      </c>
      <c r="G13646" s="3" t="s">
        <v>56286</v>
      </c>
      <c r="H13646" s="3" t="s">
        <v>56287</v>
      </c>
    </row>
    <row r="13647" spans="1:8" ht="29" x14ac:dyDescent="0.35">
      <c r="A13647" s="4">
        <v>129348</v>
      </c>
      <c r="B13647" s="1">
        <v>45293</v>
      </c>
      <c r="C13647" s="2">
        <v>0.37494212962962964</v>
      </c>
      <c r="D13647" s="3" t="s">
        <v>985</v>
      </c>
      <c r="E13647" s="3" t="s">
        <v>56281</v>
      </c>
      <c r="F13647" s="3" t="s">
        <v>56289</v>
      </c>
      <c r="G13647" s="3" t="s">
        <v>56279</v>
      </c>
      <c r="H13647" s="3" t="s">
        <v>56290</v>
      </c>
    </row>
    <row r="13648" spans="1:8" ht="101.5" x14ac:dyDescent="0.35">
      <c r="A13648" s="4">
        <v>213251</v>
      </c>
      <c r="B13648" s="1">
        <v>45293</v>
      </c>
      <c r="C13648" s="2">
        <v>0.37770833333333331</v>
      </c>
      <c r="D13648" s="3" t="s">
        <v>56291</v>
      </c>
      <c r="E13648" s="3" t="s">
        <v>56295</v>
      </c>
      <c r="F13648" s="3" t="s">
        <v>56292</v>
      </c>
      <c r="G13648" s="3" t="s">
        <v>56293</v>
      </c>
      <c r="H13648" s="3" t="s">
        <v>56294</v>
      </c>
    </row>
    <row r="13649" spans="1:8" ht="43.5" x14ac:dyDescent="0.35">
      <c r="A13649" s="4">
        <v>48154</v>
      </c>
      <c r="B13649" s="1">
        <v>45293</v>
      </c>
      <c r="C13649" s="2">
        <v>0.37929398148148147</v>
      </c>
      <c r="D13649" s="3" t="s">
        <v>985</v>
      </c>
      <c r="E13649" s="3" t="s">
        <v>56299</v>
      </c>
      <c r="F13649" s="3" t="s">
        <v>56296</v>
      </c>
      <c r="G13649" s="3" t="s">
        <v>56297</v>
      </c>
      <c r="H13649" s="3" t="s">
        <v>56298</v>
      </c>
    </row>
    <row r="13650" spans="1:8" ht="72.5" x14ac:dyDescent="0.35">
      <c r="A13650" s="4">
        <v>44738</v>
      </c>
      <c r="B13650" s="1">
        <v>45293</v>
      </c>
      <c r="C13650" s="2">
        <v>0.38263888888888892</v>
      </c>
      <c r="D13650" s="3" t="s">
        <v>56300</v>
      </c>
      <c r="E13650" s="3" t="s">
        <v>56303</v>
      </c>
      <c r="F13650" s="3" t="s">
        <v>56301</v>
      </c>
      <c r="G13650" s="3" t="s">
        <v>55789</v>
      </c>
      <c r="H13650" s="3" t="s">
        <v>56302</v>
      </c>
    </row>
    <row r="13651" spans="1:8" ht="43.5" x14ac:dyDescent="0.35">
      <c r="A13651" s="4">
        <v>208295</v>
      </c>
      <c r="B13651" s="1">
        <v>45293</v>
      </c>
      <c r="C13651" s="2">
        <v>0.38300925925925927</v>
      </c>
      <c r="D13651" s="3" t="s">
        <v>56304</v>
      </c>
      <c r="E13651" s="3" t="s">
        <v>56308</v>
      </c>
      <c r="F13651" s="3" t="s">
        <v>56305</v>
      </c>
      <c r="G13651" s="3" t="s">
        <v>56306</v>
      </c>
      <c r="H13651" s="3" t="s">
        <v>56307</v>
      </c>
    </row>
    <row r="13652" spans="1:8" ht="43.5" x14ac:dyDescent="0.35">
      <c r="A13652" s="4">
        <v>208098</v>
      </c>
      <c r="B13652" s="1">
        <v>45293</v>
      </c>
      <c r="C13652" s="2">
        <v>0.38328703703703698</v>
      </c>
      <c r="D13652" s="3" t="s">
        <v>56309</v>
      </c>
      <c r="E13652" s="3" t="s">
        <v>56312</v>
      </c>
      <c r="F13652" s="3" t="s">
        <v>56310</v>
      </c>
      <c r="G13652" s="3" t="s">
        <v>26451</v>
      </c>
      <c r="H13652" s="3" t="s">
        <v>56311</v>
      </c>
    </row>
    <row r="13653" spans="1:8" ht="130.5" x14ac:dyDescent="0.35">
      <c r="A13653" s="4">
        <v>62751</v>
      </c>
      <c r="B13653" s="1">
        <v>45293</v>
      </c>
      <c r="C13653" s="2">
        <v>0.38332175925925926</v>
      </c>
      <c r="D13653" s="3" t="s">
        <v>56313</v>
      </c>
      <c r="E13653" s="3" t="s">
        <v>15499</v>
      </c>
      <c r="F13653" s="3" t="s">
        <v>12068</v>
      </c>
      <c r="G13653" s="3" t="s">
        <v>56314</v>
      </c>
      <c r="H13653" s="3" t="s">
        <v>56315</v>
      </c>
    </row>
    <row r="13654" spans="1:8" x14ac:dyDescent="0.35">
      <c r="A13654" s="4">
        <v>157922</v>
      </c>
      <c r="B13654" s="1">
        <v>45293</v>
      </c>
      <c r="C13654" s="2">
        <v>0.38547453703703699</v>
      </c>
      <c r="D13654" s="3" t="s">
        <v>56316</v>
      </c>
      <c r="E13654" s="3" t="s">
        <v>11260</v>
      </c>
      <c r="F13654" s="3" t="s">
        <v>11953</v>
      </c>
      <c r="G13654" s="3" t="s">
        <v>11260</v>
      </c>
      <c r="H13654" s="3" t="s">
        <v>10726</v>
      </c>
    </row>
    <row r="13655" spans="1:8" ht="116" x14ac:dyDescent="0.35">
      <c r="A13655" s="4">
        <v>56058</v>
      </c>
      <c r="B13655" s="1">
        <v>45293</v>
      </c>
      <c r="C13655" s="2">
        <v>0.39001157407407411</v>
      </c>
      <c r="D13655" s="3" t="s">
        <v>56317</v>
      </c>
      <c r="E13655" s="3" t="s">
        <v>12040</v>
      </c>
      <c r="F13655" s="3" t="s">
        <v>56318</v>
      </c>
      <c r="G13655" s="3" t="s">
        <v>11732</v>
      </c>
      <c r="H13655" s="3" t="s">
        <v>56319</v>
      </c>
    </row>
    <row r="13656" spans="1:8" ht="58" x14ac:dyDescent="0.35">
      <c r="A13656" s="4">
        <v>39879</v>
      </c>
      <c r="B13656" s="1">
        <v>45293</v>
      </c>
      <c r="C13656" s="2">
        <v>0.39122685185185185</v>
      </c>
      <c r="D13656" s="3" t="s">
        <v>216</v>
      </c>
      <c r="E13656" s="3" t="s">
        <v>14564</v>
      </c>
      <c r="F13656" s="3" t="s">
        <v>56320</v>
      </c>
      <c r="G13656" s="3" t="s">
        <v>18608</v>
      </c>
      <c r="H13656" s="3" t="s">
        <v>56321</v>
      </c>
    </row>
    <row r="13657" spans="1:8" ht="58" x14ac:dyDescent="0.35">
      <c r="A13657" s="4">
        <v>104168</v>
      </c>
      <c r="B13657" s="1">
        <v>45293</v>
      </c>
      <c r="C13657" s="2">
        <v>0.39136574074074071</v>
      </c>
      <c r="D13657" s="3" t="s">
        <v>985</v>
      </c>
      <c r="E13657" s="3" t="s">
        <v>56324</v>
      </c>
      <c r="F13657" s="3" t="s">
        <v>56322</v>
      </c>
      <c r="G13657" s="3" t="s">
        <v>11947</v>
      </c>
      <c r="H13657" s="3" t="s">
        <v>56323</v>
      </c>
    </row>
    <row r="13658" spans="1:8" x14ac:dyDescent="0.35">
      <c r="A13658" s="4">
        <v>147813</v>
      </c>
      <c r="B13658" s="1">
        <v>45293</v>
      </c>
      <c r="C13658" s="2">
        <v>0.39239583333333333</v>
      </c>
      <c r="D13658" s="3" t="s">
        <v>10329</v>
      </c>
      <c r="E13658" s="3" t="s">
        <v>56325</v>
      </c>
      <c r="F13658" s="3" t="s">
        <v>12144</v>
      </c>
      <c r="G13658" s="3" t="s">
        <v>56325</v>
      </c>
      <c r="H13658" s="3" t="s">
        <v>56326</v>
      </c>
    </row>
    <row r="13659" spans="1:8" x14ac:dyDescent="0.35">
      <c r="A13659" s="4">
        <v>213290</v>
      </c>
      <c r="B13659" s="1">
        <v>45293</v>
      </c>
      <c r="C13659" s="2">
        <v>0.39479166666666665</v>
      </c>
      <c r="D13659" s="3" t="s">
        <v>56327</v>
      </c>
      <c r="E13659" s="3" t="s">
        <v>49</v>
      </c>
      <c r="F13659" s="3" t="s">
        <v>11953</v>
      </c>
      <c r="G13659" s="3" t="s">
        <v>49</v>
      </c>
      <c r="H13659" s="3" t="s">
        <v>56328</v>
      </c>
    </row>
    <row r="13660" spans="1:8" ht="58" x14ac:dyDescent="0.35">
      <c r="A13660" s="4">
        <v>176316</v>
      </c>
      <c r="B13660" s="1">
        <v>45293</v>
      </c>
      <c r="C13660" s="2">
        <v>0.39746527777777779</v>
      </c>
      <c r="D13660" s="3" t="s">
        <v>12372</v>
      </c>
      <c r="E13660" s="3" t="s">
        <v>56331</v>
      </c>
      <c r="F13660" s="3" t="s">
        <v>56329</v>
      </c>
      <c r="G13660" s="3" t="s">
        <v>56306</v>
      </c>
      <c r="H13660" s="3" t="s">
        <v>56330</v>
      </c>
    </row>
    <row r="13661" spans="1:8" x14ac:dyDescent="0.35">
      <c r="A13661" s="4">
        <v>40935</v>
      </c>
      <c r="B13661" s="1">
        <v>45293</v>
      </c>
      <c r="C13661" s="2">
        <v>0.3986574074074074</v>
      </c>
      <c r="D13661" s="3" t="s">
        <v>12397</v>
      </c>
      <c r="E13661" s="3" t="s">
        <v>56333</v>
      </c>
      <c r="F13661" s="3" t="s">
        <v>56332</v>
      </c>
      <c r="G13661" s="3" t="s">
        <v>56333</v>
      </c>
      <c r="H13661" s="3" t="s">
        <v>13566</v>
      </c>
    </row>
    <row r="13662" spans="1:8" ht="29" x14ac:dyDescent="0.35">
      <c r="A13662" s="4">
        <v>4791</v>
      </c>
      <c r="B13662" s="1">
        <v>45293</v>
      </c>
      <c r="C13662" s="2">
        <v>0.3986689814814815</v>
      </c>
      <c r="D13662" s="3" t="s">
        <v>985</v>
      </c>
      <c r="E13662" s="3" t="s">
        <v>56334</v>
      </c>
      <c r="F13662" s="3" t="s">
        <v>13088</v>
      </c>
      <c r="G13662" s="3" t="s">
        <v>56334</v>
      </c>
      <c r="H13662" s="3" t="s">
        <v>12234</v>
      </c>
    </row>
    <row r="13663" spans="1:8" ht="72.5" x14ac:dyDescent="0.35">
      <c r="A13663" s="4">
        <v>55222</v>
      </c>
      <c r="B13663" s="1">
        <v>45293</v>
      </c>
      <c r="C13663" s="2">
        <v>0.39925925925925926</v>
      </c>
      <c r="D13663" s="3" t="s">
        <v>10435</v>
      </c>
      <c r="E13663" s="3" t="s">
        <v>56336</v>
      </c>
      <c r="F13663" s="3" t="s">
        <v>56335</v>
      </c>
      <c r="G13663" s="3" t="s">
        <v>228</v>
      </c>
      <c r="H13663" s="3" t="s">
        <v>38032</v>
      </c>
    </row>
    <row r="13664" spans="1:8" ht="43.5" x14ac:dyDescent="0.35">
      <c r="A13664" s="4">
        <v>98432</v>
      </c>
      <c r="B13664" s="1">
        <v>45293</v>
      </c>
      <c r="C13664" s="2">
        <v>0.39946759259259257</v>
      </c>
      <c r="D13664" s="3" t="s">
        <v>56337</v>
      </c>
      <c r="E13664" s="3" t="s">
        <v>56340</v>
      </c>
      <c r="F13664" s="3" t="s">
        <v>56338</v>
      </c>
      <c r="G13664" s="3" t="s">
        <v>56339</v>
      </c>
      <c r="H13664" s="3" t="s">
        <v>29</v>
      </c>
    </row>
    <row r="13665" spans="1:8" ht="72.5" x14ac:dyDescent="0.35">
      <c r="A13665" s="4">
        <v>90930</v>
      </c>
      <c r="B13665" s="1">
        <v>45293</v>
      </c>
      <c r="C13665" s="2">
        <v>0.39991898148148147</v>
      </c>
      <c r="D13665" s="3" t="s">
        <v>56341</v>
      </c>
      <c r="E13665" s="3" t="s">
        <v>56345</v>
      </c>
      <c r="F13665" s="3" t="s">
        <v>56342</v>
      </c>
      <c r="G13665" s="3" t="s">
        <v>56343</v>
      </c>
      <c r="H13665" s="3" t="s">
        <v>56344</v>
      </c>
    </row>
    <row r="13666" spans="1:8" ht="43.5" x14ac:dyDescent="0.35">
      <c r="A13666" s="4">
        <v>199070</v>
      </c>
      <c r="B13666" s="1">
        <v>45293</v>
      </c>
      <c r="C13666" s="2">
        <v>0.40075231481481483</v>
      </c>
      <c r="D13666" s="3" t="s">
        <v>56346</v>
      </c>
      <c r="E13666" s="3" t="s">
        <v>56350</v>
      </c>
      <c r="F13666" s="3" t="s">
        <v>56347</v>
      </c>
      <c r="G13666" s="3" t="s">
        <v>56348</v>
      </c>
      <c r="H13666" s="3" t="s">
        <v>56349</v>
      </c>
    </row>
    <row r="13667" spans="1:8" x14ac:dyDescent="0.35">
      <c r="A13667" s="4">
        <v>152854</v>
      </c>
      <c r="B13667" s="1">
        <v>45293</v>
      </c>
      <c r="C13667" s="2">
        <v>0.40369212962962964</v>
      </c>
      <c r="D13667" s="3" t="s">
        <v>985</v>
      </c>
      <c r="E13667" s="3" t="s">
        <v>13120</v>
      </c>
      <c r="F13667" s="3" t="s">
        <v>56351</v>
      </c>
      <c r="G13667" s="3" t="s">
        <v>56352</v>
      </c>
      <c r="H13667" s="3" t="s">
        <v>56353</v>
      </c>
    </row>
    <row r="13668" spans="1:8" ht="29" x14ac:dyDescent="0.35">
      <c r="A13668" s="4">
        <v>181640</v>
      </c>
      <c r="B13668" s="1">
        <v>45293</v>
      </c>
      <c r="C13668" s="2">
        <v>0.40423611111111107</v>
      </c>
      <c r="D13668" s="3" t="e">
        <f>- no new COMPLAINT</f>
        <v>#NAME?</v>
      </c>
      <c r="E13668" s="3" t="e">
        <f>- Nephrotic syndrome</f>
        <v>#NAME?</v>
      </c>
      <c r="F13668" s="3" t="s">
        <v>56354</v>
      </c>
      <c r="G13668" s="3" t="e">
        <f>-  same</f>
        <v>#NAME?</v>
      </c>
      <c r="H13668" s="3" t="e">
        <f>- CBC, SE</f>
        <v>#NAME?</v>
      </c>
    </row>
    <row r="13669" spans="1:8" ht="43.5" x14ac:dyDescent="0.35">
      <c r="A13669" s="4">
        <v>196156</v>
      </c>
      <c r="B13669" s="1">
        <v>45293</v>
      </c>
      <c r="C13669" s="2">
        <v>0.4097337962962963</v>
      </c>
      <c r="D13669" s="3" t="s">
        <v>56355</v>
      </c>
      <c r="E13669" s="3" t="s">
        <v>24880</v>
      </c>
      <c r="F13669" s="3" t="s">
        <v>56356</v>
      </c>
      <c r="G13669" s="3" t="s">
        <v>56357</v>
      </c>
      <c r="H13669" s="3" t="s">
        <v>56358</v>
      </c>
    </row>
    <row r="13670" spans="1:8" ht="101.5" x14ac:dyDescent="0.35">
      <c r="A13670" s="4">
        <v>25650</v>
      </c>
      <c r="B13670" s="1">
        <v>45293</v>
      </c>
      <c r="C13670" s="2">
        <v>0.41055555555555556</v>
      </c>
      <c r="D13670" s="3" t="s">
        <v>56359</v>
      </c>
      <c r="E13670" s="3" t="s">
        <v>11176</v>
      </c>
      <c r="F13670" s="3" t="s">
        <v>12068</v>
      </c>
      <c r="G13670" s="3" t="s">
        <v>11732</v>
      </c>
      <c r="H13670" s="3" t="s">
        <v>56360</v>
      </c>
    </row>
    <row r="13671" spans="1:8" ht="29" x14ac:dyDescent="0.35">
      <c r="A13671" s="4">
        <v>36556</v>
      </c>
      <c r="B13671" s="1">
        <v>45293</v>
      </c>
      <c r="C13671" s="2">
        <v>0.41093750000000001</v>
      </c>
      <c r="D13671" s="3" t="s">
        <v>56361</v>
      </c>
      <c r="E13671" s="3" t="s">
        <v>11474</v>
      </c>
      <c r="F13671" s="3" t="s">
        <v>56362</v>
      </c>
      <c r="G13671" s="3" t="s">
        <v>56363</v>
      </c>
      <c r="H13671" s="3" t="s">
        <v>56364</v>
      </c>
    </row>
    <row r="13672" spans="1:8" x14ac:dyDescent="0.35">
      <c r="A13672" s="4">
        <v>175967</v>
      </c>
      <c r="B13672" s="1">
        <v>45293</v>
      </c>
      <c r="C13672" s="2">
        <v>0.41225694444444444</v>
      </c>
      <c r="D13672" s="3" t="s">
        <v>28751</v>
      </c>
      <c r="E13672" s="3" t="s">
        <v>11451</v>
      </c>
      <c r="F13672" s="3" t="s">
        <v>56365</v>
      </c>
      <c r="G13672" s="3" t="s">
        <v>11451</v>
      </c>
      <c r="H13672" s="3" t="s">
        <v>13626</v>
      </c>
    </row>
    <row r="13673" spans="1:8" ht="58" x14ac:dyDescent="0.35">
      <c r="A13673" s="4">
        <v>18579</v>
      </c>
      <c r="B13673" s="1">
        <v>45293</v>
      </c>
      <c r="C13673" s="2">
        <v>0.41440972222222222</v>
      </c>
      <c r="D13673" s="3" t="s">
        <v>10435</v>
      </c>
      <c r="E13673" s="3" t="s">
        <v>56369</v>
      </c>
      <c r="F13673" s="3" t="s">
        <v>56366</v>
      </c>
      <c r="G13673" s="3" t="s">
        <v>56367</v>
      </c>
      <c r="H13673" s="3" t="s">
        <v>56368</v>
      </c>
    </row>
    <row r="13674" spans="1:8" ht="72.5" x14ac:dyDescent="0.35">
      <c r="A13674" s="4">
        <v>208506</v>
      </c>
      <c r="B13674" s="1">
        <v>45293</v>
      </c>
      <c r="C13674" s="2">
        <v>0.41464120370370372</v>
      </c>
      <c r="D13674" s="3" t="s">
        <v>12780</v>
      </c>
      <c r="E13674" s="3" t="s">
        <v>52130</v>
      </c>
      <c r="F13674" s="3" t="s">
        <v>56370</v>
      </c>
      <c r="G13674" s="3" t="s">
        <v>56371</v>
      </c>
      <c r="H13674" s="3" t="s">
        <v>12780</v>
      </c>
    </row>
    <row r="13675" spans="1:8" x14ac:dyDescent="0.35">
      <c r="A13675" s="4">
        <v>14105</v>
      </c>
      <c r="B13675" s="1">
        <v>45293</v>
      </c>
      <c r="C13675" s="2">
        <v>0.41504629629629625</v>
      </c>
      <c r="D13675" s="3" t="s">
        <v>1342</v>
      </c>
      <c r="E13675" s="3" t="s">
        <v>56372</v>
      </c>
      <c r="F13675" s="3" t="s">
        <v>11953</v>
      </c>
      <c r="G13675" s="3" t="s">
        <v>56372</v>
      </c>
      <c r="H13675" s="3" t="s">
        <v>56373</v>
      </c>
    </row>
    <row r="13676" spans="1:8" x14ac:dyDescent="0.35">
      <c r="A13676" s="4">
        <v>34656</v>
      </c>
      <c r="B13676" s="1">
        <v>45293</v>
      </c>
      <c r="C13676" s="2">
        <v>0.41666666666666669</v>
      </c>
      <c r="D13676" s="3" t="s">
        <v>985</v>
      </c>
      <c r="E13676" s="3" t="s">
        <v>14565</v>
      </c>
      <c r="F13676" s="3" t="s">
        <v>56374</v>
      </c>
      <c r="G13676" s="3" t="s">
        <v>56375</v>
      </c>
      <c r="H13676" s="3" t="s">
        <v>56376</v>
      </c>
    </row>
    <row r="13677" spans="1:8" ht="130.5" x14ac:dyDescent="0.35">
      <c r="A13677" s="4">
        <v>172770</v>
      </c>
      <c r="B13677" s="1">
        <v>45293</v>
      </c>
      <c r="C13677" s="2">
        <v>0.41759259259259257</v>
      </c>
      <c r="D13677" s="3" t="s">
        <v>56377</v>
      </c>
      <c r="E13677" s="3" t="s">
        <v>56381</v>
      </c>
      <c r="F13677" s="3" t="s">
        <v>56378</v>
      </c>
      <c r="G13677" s="3" t="s">
        <v>56379</v>
      </c>
      <c r="H13677" s="3" t="s">
        <v>56380</v>
      </c>
    </row>
    <row r="13678" spans="1:8" x14ac:dyDescent="0.35">
      <c r="A13678" s="4">
        <v>46356</v>
      </c>
      <c r="B13678" s="1">
        <v>45293</v>
      </c>
      <c r="C13678" s="2">
        <v>0.41787037037037034</v>
      </c>
      <c r="D13678" s="3" t="s">
        <v>56382</v>
      </c>
      <c r="E13678" s="3" t="s">
        <v>56383</v>
      </c>
      <c r="F13678" s="3" t="s">
        <v>12780</v>
      </c>
      <c r="G13678" s="3" t="s">
        <v>56383</v>
      </c>
      <c r="H13678" s="3" t="s">
        <v>56384</v>
      </c>
    </row>
    <row r="13679" spans="1:8" ht="58" x14ac:dyDescent="0.35">
      <c r="A13679" s="4">
        <v>57738</v>
      </c>
      <c r="B13679" s="1">
        <v>45293</v>
      </c>
      <c r="C13679" s="2">
        <v>0.42225694444444445</v>
      </c>
      <c r="D13679" s="3" t="s">
        <v>10435</v>
      </c>
      <c r="E13679" s="3" t="s">
        <v>56386</v>
      </c>
      <c r="F13679" s="3" t="s">
        <v>56385</v>
      </c>
      <c r="G13679" s="3" t="s">
        <v>10541</v>
      </c>
      <c r="H13679" s="3" t="s">
        <v>32933</v>
      </c>
    </row>
    <row r="13680" spans="1:8" ht="87" x14ac:dyDescent="0.35">
      <c r="A13680" s="4">
        <v>50827</v>
      </c>
      <c r="B13680" s="1">
        <v>45293</v>
      </c>
      <c r="C13680" s="2">
        <v>0.42351851851851857</v>
      </c>
      <c r="D13680" s="3" t="s">
        <v>56387</v>
      </c>
      <c r="E13680" s="3" t="s">
        <v>13429</v>
      </c>
      <c r="F13680" s="3" t="s">
        <v>56388</v>
      </c>
      <c r="G13680" s="3" t="s">
        <v>11810</v>
      </c>
      <c r="H13680" s="3" t="s">
        <v>56389</v>
      </c>
    </row>
    <row r="13681" spans="1:8" ht="43.5" x14ac:dyDescent="0.35">
      <c r="A13681" s="4">
        <v>41427</v>
      </c>
      <c r="B13681" s="1">
        <v>45293</v>
      </c>
      <c r="C13681" s="2">
        <v>0.42552083333333335</v>
      </c>
      <c r="D13681" s="3" t="s">
        <v>56390</v>
      </c>
      <c r="E13681" s="3" t="s">
        <v>15273</v>
      </c>
      <c r="F13681" s="3" t="s">
        <v>56391</v>
      </c>
      <c r="G13681" s="3" t="s">
        <v>56392</v>
      </c>
      <c r="H13681" s="3" t="s">
        <v>56393</v>
      </c>
    </row>
    <row r="13682" spans="1:8" ht="43.5" x14ac:dyDescent="0.35">
      <c r="A13682" s="4">
        <v>6946</v>
      </c>
      <c r="B13682" s="1">
        <v>45293</v>
      </c>
      <c r="C13682" s="2">
        <v>0.42790509259259263</v>
      </c>
      <c r="D13682" s="3" t="s">
        <v>56394</v>
      </c>
      <c r="E13682" s="3" t="s">
        <v>19420</v>
      </c>
      <c r="F13682" s="3" t="s">
        <v>56395</v>
      </c>
      <c r="G13682" s="3" t="s">
        <v>56396</v>
      </c>
      <c r="H13682" s="3" t="s">
        <v>56397</v>
      </c>
    </row>
    <row r="13683" spans="1:8" ht="29" x14ac:dyDescent="0.35">
      <c r="A13683" s="4">
        <v>146983</v>
      </c>
      <c r="B13683" s="1">
        <v>45293</v>
      </c>
      <c r="C13683" s="2">
        <v>0.4284722222222222</v>
      </c>
      <c r="D13683" s="3" t="s">
        <v>56398</v>
      </c>
      <c r="E13683" s="3" t="s">
        <v>56401</v>
      </c>
      <c r="F13683" s="3" t="s">
        <v>56399</v>
      </c>
      <c r="G13683" s="3" t="s">
        <v>11799</v>
      </c>
      <c r="H13683" s="3" t="s">
        <v>56400</v>
      </c>
    </row>
    <row r="13684" spans="1:8" ht="43.5" x14ac:dyDescent="0.35">
      <c r="A13684" s="4">
        <v>37684</v>
      </c>
      <c r="B13684" s="1">
        <v>45293</v>
      </c>
      <c r="C13684" s="2">
        <v>0.42881944444444442</v>
      </c>
      <c r="D13684" s="3" t="s">
        <v>985</v>
      </c>
      <c r="E13684" s="3" t="s">
        <v>12158</v>
      </c>
      <c r="F13684" s="3" t="s">
        <v>56402</v>
      </c>
      <c r="G13684" s="3" t="s">
        <v>14623</v>
      </c>
      <c r="H13684" s="3" t="s">
        <v>56403</v>
      </c>
    </row>
    <row r="13685" spans="1:8" ht="72.5" x14ac:dyDescent="0.35">
      <c r="A13685" s="4">
        <v>43175</v>
      </c>
      <c r="B13685" s="1">
        <v>45293</v>
      </c>
      <c r="C13685" s="2">
        <v>0.43261574074074072</v>
      </c>
      <c r="D13685" s="3" t="s">
        <v>985</v>
      </c>
      <c r="E13685" s="3" t="s">
        <v>56405</v>
      </c>
      <c r="F13685" s="3" t="s">
        <v>56404</v>
      </c>
      <c r="G13685" s="3" t="s">
        <v>50505</v>
      </c>
      <c r="H13685" s="3" t="s">
        <v>36455</v>
      </c>
    </row>
    <row r="13686" spans="1:8" ht="43.5" x14ac:dyDescent="0.35">
      <c r="A13686" s="4">
        <v>11723</v>
      </c>
      <c r="B13686" s="1">
        <v>45293</v>
      </c>
      <c r="C13686" s="2">
        <v>0.43304398148148149</v>
      </c>
      <c r="D13686" s="3" t="s">
        <v>56406</v>
      </c>
      <c r="E13686" s="3" t="s">
        <v>56410</v>
      </c>
      <c r="F13686" s="3" t="s">
        <v>56407</v>
      </c>
      <c r="G13686" s="3" t="s">
        <v>56408</v>
      </c>
      <c r="H13686" s="3" t="s">
        <v>56409</v>
      </c>
    </row>
    <row r="13687" spans="1:8" ht="72.5" x14ac:dyDescent="0.35">
      <c r="A13687" s="4">
        <v>97260</v>
      </c>
      <c r="B13687" s="1">
        <v>45293</v>
      </c>
      <c r="C13687" s="2">
        <v>0.43435185185185188</v>
      </c>
      <c r="D13687" s="3" t="s">
        <v>56411</v>
      </c>
      <c r="E13687" s="3" t="s">
        <v>12960</v>
      </c>
      <c r="F13687" s="3" t="s">
        <v>56412</v>
      </c>
      <c r="G13687" s="3" t="s">
        <v>11732</v>
      </c>
      <c r="H13687" s="3" t="s">
        <v>56413</v>
      </c>
    </row>
    <row r="13688" spans="1:8" ht="43.5" x14ac:dyDescent="0.35">
      <c r="A13688" s="4">
        <v>108205</v>
      </c>
      <c r="B13688" s="1">
        <v>45293</v>
      </c>
      <c r="C13688" s="2">
        <v>0.43451388888888887</v>
      </c>
      <c r="D13688" s="3" t="s">
        <v>985</v>
      </c>
      <c r="E13688" s="3" t="s">
        <v>14561</v>
      </c>
      <c r="F13688" s="3" t="s">
        <v>56414</v>
      </c>
      <c r="G13688" s="3" t="s">
        <v>56415</v>
      </c>
      <c r="H13688" s="3" t="s">
        <v>56416</v>
      </c>
    </row>
    <row r="13689" spans="1:8" ht="29" x14ac:dyDescent="0.35">
      <c r="A13689" s="4">
        <v>203542</v>
      </c>
      <c r="B13689" s="1">
        <v>45293</v>
      </c>
      <c r="C13689" s="2">
        <v>0.43572916666666667</v>
      </c>
      <c r="D13689" s="3" t="s">
        <v>56417</v>
      </c>
      <c r="E13689" s="3" t="s">
        <v>44403</v>
      </c>
      <c r="F13689" s="3" t="s">
        <v>56418</v>
      </c>
      <c r="G13689" s="3" t="s">
        <v>56419</v>
      </c>
      <c r="H13689" s="3" t="s">
        <v>56420</v>
      </c>
    </row>
    <row r="13690" spans="1:8" x14ac:dyDescent="0.35">
      <c r="A13690" s="4">
        <v>51222</v>
      </c>
      <c r="B13690" s="1">
        <v>45293</v>
      </c>
      <c r="C13690" s="2">
        <v>0.43600694444444449</v>
      </c>
      <c r="D13690" s="3" t="s">
        <v>10317</v>
      </c>
      <c r="E13690" s="3" t="s">
        <v>56422</v>
      </c>
      <c r="F13690" s="3" t="s">
        <v>56421</v>
      </c>
      <c r="G13690" s="3" t="s">
        <v>56422</v>
      </c>
      <c r="H13690" s="3" t="s">
        <v>13626</v>
      </c>
    </row>
    <row r="13691" spans="1:8" ht="43.5" x14ac:dyDescent="0.35">
      <c r="A13691" s="4">
        <v>11723</v>
      </c>
      <c r="B13691" s="1">
        <v>45293</v>
      </c>
      <c r="C13691" s="2">
        <v>0.43762731481481482</v>
      </c>
      <c r="D13691" s="3" t="s">
        <v>56406</v>
      </c>
      <c r="E13691" s="3" t="s">
        <v>56410</v>
      </c>
      <c r="F13691" s="3" t="s">
        <v>56407</v>
      </c>
      <c r="G13691" s="3" t="s">
        <v>56408</v>
      </c>
      <c r="H13691" s="3" t="s">
        <v>56423</v>
      </c>
    </row>
    <row r="13692" spans="1:8" ht="29" x14ac:dyDescent="0.35">
      <c r="A13692" s="4">
        <v>177217</v>
      </c>
      <c r="B13692" s="1">
        <v>45293</v>
      </c>
      <c r="C13692" s="2">
        <v>0.43913194444444442</v>
      </c>
      <c r="D13692" s="3" t="s">
        <v>985</v>
      </c>
      <c r="E13692" s="3" t="s">
        <v>40620</v>
      </c>
      <c r="F13692" s="3" t="s">
        <v>56424</v>
      </c>
      <c r="G13692" s="3" t="s">
        <v>104</v>
      </c>
      <c r="H13692" s="3" t="s">
        <v>56425</v>
      </c>
    </row>
    <row r="13693" spans="1:8" ht="87" x14ac:dyDescent="0.35">
      <c r="A13693" s="4">
        <v>207782</v>
      </c>
      <c r="B13693" s="1">
        <v>45293</v>
      </c>
      <c r="C13693" s="2">
        <v>0.43979166666666664</v>
      </c>
      <c r="D13693" s="3" t="s">
        <v>1288</v>
      </c>
      <c r="E13693" s="3" t="s">
        <v>56427</v>
      </c>
      <c r="F13693" s="3" t="s">
        <v>56426</v>
      </c>
      <c r="G13693" s="3" t="s">
        <v>11875</v>
      </c>
      <c r="H13693" s="3" t="s">
        <v>11712</v>
      </c>
    </row>
    <row r="13694" spans="1:8" ht="87" x14ac:dyDescent="0.35">
      <c r="A13694" s="4">
        <v>182804</v>
      </c>
      <c r="B13694" s="1">
        <v>45293</v>
      </c>
      <c r="C13694" s="2">
        <v>0.44097222222222227</v>
      </c>
      <c r="D13694" s="3" t="s">
        <v>56428</v>
      </c>
      <c r="E13694" s="3" t="s">
        <v>56431</v>
      </c>
      <c r="F13694" s="3" t="s">
        <v>56429</v>
      </c>
      <c r="G13694" s="3" t="s">
        <v>11732</v>
      </c>
      <c r="H13694" s="3" t="s">
        <v>56430</v>
      </c>
    </row>
    <row r="13695" spans="1:8" ht="43.5" x14ac:dyDescent="0.35">
      <c r="A13695" s="4">
        <v>50299</v>
      </c>
      <c r="B13695" s="1">
        <v>45293</v>
      </c>
      <c r="C13695" s="2">
        <v>0.44150462962962966</v>
      </c>
      <c r="D13695" s="3" t="s">
        <v>10339</v>
      </c>
      <c r="E13695" s="3" t="s">
        <v>56435</v>
      </c>
      <c r="F13695" s="3" t="s">
        <v>56432</v>
      </c>
      <c r="G13695" s="3" t="s">
        <v>56433</v>
      </c>
      <c r="H13695" s="3" t="s">
        <v>56434</v>
      </c>
    </row>
    <row r="13696" spans="1:8" ht="43.5" x14ac:dyDescent="0.35">
      <c r="A13696" s="4">
        <v>181047</v>
      </c>
      <c r="B13696" s="1">
        <v>45293</v>
      </c>
      <c r="C13696" s="2">
        <v>0.44152777777777774</v>
      </c>
      <c r="D13696" s="3" t="s">
        <v>1933</v>
      </c>
      <c r="E13696" s="3" t="s">
        <v>56438</v>
      </c>
      <c r="F13696" s="3" t="s">
        <v>56436</v>
      </c>
      <c r="G13696" s="3" t="s">
        <v>56437</v>
      </c>
      <c r="H13696" s="3" t="s">
        <v>13864</v>
      </c>
    </row>
    <row r="13697" spans="1:8" ht="116" x14ac:dyDescent="0.35">
      <c r="A13697" s="4">
        <v>198472</v>
      </c>
      <c r="B13697" s="1">
        <v>45293</v>
      </c>
      <c r="C13697" s="2">
        <v>0.44223379629629633</v>
      </c>
      <c r="D13697" s="3" t="s">
        <v>56439</v>
      </c>
      <c r="E13697" s="3" t="s">
        <v>56443</v>
      </c>
      <c r="F13697" s="3" t="s">
        <v>56440</v>
      </c>
      <c r="G13697" s="3" t="s">
        <v>56441</v>
      </c>
      <c r="H13697" s="3" t="s">
        <v>56442</v>
      </c>
    </row>
    <row r="13698" spans="1:8" x14ac:dyDescent="0.35">
      <c r="A13698" s="4">
        <v>124567</v>
      </c>
      <c r="B13698" s="1">
        <v>45293</v>
      </c>
      <c r="C13698" s="2">
        <v>0.44263888888888886</v>
      </c>
      <c r="D13698" s="3" t="s">
        <v>56444</v>
      </c>
      <c r="E13698" s="3" t="s">
        <v>56445</v>
      </c>
      <c r="F13698" s="3" t="s">
        <v>12785</v>
      </c>
      <c r="G13698" s="3" t="s">
        <v>56445</v>
      </c>
      <c r="H13698" s="3" t="s">
        <v>56446</v>
      </c>
    </row>
    <row r="13699" spans="1:8" ht="43.5" x14ac:dyDescent="0.35">
      <c r="A13699" s="4">
        <v>33559</v>
      </c>
      <c r="B13699" s="1">
        <v>45293</v>
      </c>
      <c r="C13699" s="2">
        <v>0.4437962962962963</v>
      </c>
      <c r="D13699" s="3" t="s">
        <v>985</v>
      </c>
      <c r="E13699" s="3" t="s">
        <v>56449</v>
      </c>
      <c r="F13699" s="3" t="s">
        <v>56447</v>
      </c>
      <c r="G13699" s="3" t="s">
        <v>56448</v>
      </c>
      <c r="H13699" s="3" t="s">
        <v>36455</v>
      </c>
    </row>
    <row r="13700" spans="1:8" x14ac:dyDescent="0.35">
      <c r="A13700" s="4">
        <v>48864</v>
      </c>
      <c r="B13700" s="1">
        <v>45293</v>
      </c>
      <c r="C13700" s="2">
        <v>0.4460069444444445</v>
      </c>
      <c r="D13700" s="3" t="s">
        <v>1288</v>
      </c>
      <c r="E13700" s="3" t="s">
        <v>13729</v>
      </c>
      <c r="F13700" s="3" t="s">
        <v>56450</v>
      </c>
      <c r="G13700" s="3" t="s">
        <v>56451</v>
      </c>
      <c r="H13700" s="3" t="s">
        <v>56452</v>
      </c>
    </row>
    <row r="13701" spans="1:8" ht="58" x14ac:dyDescent="0.35">
      <c r="A13701" s="4">
        <v>158884</v>
      </c>
      <c r="B13701" s="1">
        <v>45293</v>
      </c>
      <c r="C13701" s="2">
        <v>0.44701388888888888</v>
      </c>
      <c r="D13701" s="3" t="s">
        <v>56453</v>
      </c>
      <c r="E13701" s="3" t="s">
        <v>56456</v>
      </c>
      <c r="F13701" s="3" t="s">
        <v>56454</v>
      </c>
      <c r="G13701" s="3" t="s">
        <v>56455</v>
      </c>
      <c r="H13701" s="3" t="s">
        <v>11209</v>
      </c>
    </row>
    <row r="13702" spans="1:8" ht="58" x14ac:dyDescent="0.35">
      <c r="A13702" s="4">
        <v>46585</v>
      </c>
      <c r="B13702" s="1">
        <v>45293</v>
      </c>
      <c r="C13702" s="2">
        <v>0.44998842592592592</v>
      </c>
      <c r="D13702" s="3" t="s">
        <v>12484</v>
      </c>
      <c r="E13702" s="3" t="s">
        <v>56458</v>
      </c>
      <c r="F13702" s="3" t="s">
        <v>56457</v>
      </c>
      <c r="G13702" s="3" t="s">
        <v>12785</v>
      </c>
      <c r="H13702" s="3" t="s">
        <v>12751</v>
      </c>
    </row>
    <row r="13703" spans="1:8" ht="43.5" x14ac:dyDescent="0.35">
      <c r="A13703" s="4">
        <v>174769</v>
      </c>
      <c r="B13703" s="1">
        <v>45293</v>
      </c>
      <c r="C13703" s="2">
        <v>0.4503819444444444</v>
      </c>
      <c r="D13703" s="3" t="s">
        <v>10599</v>
      </c>
      <c r="E13703" s="3" t="s">
        <v>14570</v>
      </c>
      <c r="F13703" s="3" t="s">
        <v>56459</v>
      </c>
      <c r="G13703" s="3" t="s">
        <v>56460</v>
      </c>
      <c r="H13703" s="3" t="s">
        <v>12421</v>
      </c>
    </row>
    <row r="13704" spans="1:8" ht="58" x14ac:dyDescent="0.35">
      <c r="A13704" s="4">
        <v>52104</v>
      </c>
      <c r="B13704" s="1">
        <v>45293</v>
      </c>
      <c r="C13704" s="2">
        <v>0.45315972222222217</v>
      </c>
      <c r="D13704" s="3" t="s">
        <v>985</v>
      </c>
      <c r="E13704" s="3" t="s">
        <v>56463</v>
      </c>
      <c r="F13704" s="3" t="s">
        <v>56461</v>
      </c>
      <c r="G13704" s="3" t="s">
        <v>56462</v>
      </c>
      <c r="H13704" s="3" t="s">
        <v>53144</v>
      </c>
    </row>
    <row r="13705" spans="1:8" ht="43.5" x14ac:dyDescent="0.35">
      <c r="A13705" s="4">
        <v>47238</v>
      </c>
      <c r="B13705" s="1">
        <v>45293</v>
      </c>
      <c r="C13705" s="2">
        <v>0.45508101851851851</v>
      </c>
      <c r="D13705" s="3" t="s">
        <v>985</v>
      </c>
      <c r="E13705" s="3" t="s">
        <v>56466</v>
      </c>
      <c r="F13705" s="3" t="s">
        <v>56464</v>
      </c>
      <c r="G13705" s="3" t="s">
        <v>100</v>
      </c>
      <c r="H13705" s="3" t="s">
        <v>56465</v>
      </c>
    </row>
    <row r="13706" spans="1:8" ht="72.5" x14ac:dyDescent="0.35">
      <c r="A13706" s="4">
        <v>105726</v>
      </c>
      <c r="B13706" s="1">
        <v>45293</v>
      </c>
      <c r="C13706" s="2">
        <v>0.45556712962962959</v>
      </c>
      <c r="D13706" s="3" t="s">
        <v>56467</v>
      </c>
      <c r="E13706" s="3" t="s">
        <v>12865</v>
      </c>
      <c r="F13706" s="3" t="s">
        <v>56468</v>
      </c>
      <c r="G13706" s="3" t="s">
        <v>13790</v>
      </c>
      <c r="H13706" s="3" t="s">
        <v>56469</v>
      </c>
    </row>
    <row r="13707" spans="1:8" x14ac:dyDescent="0.35">
      <c r="A13707" s="4">
        <v>45953</v>
      </c>
      <c r="B13707" s="1">
        <v>45293</v>
      </c>
      <c r="C13707" s="2">
        <v>0.45750000000000002</v>
      </c>
      <c r="D13707" s="3" t="s">
        <v>12833</v>
      </c>
      <c r="E13707" s="3" t="s">
        <v>56470</v>
      </c>
      <c r="F13707" s="3" t="s">
        <v>2012</v>
      </c>
      <c r="G13707" s="3" t="s">
        <v>56470</v>
      </c>
      <c r="H13707" s="3" t="s">
        <v>13626</v>
      </c>
    </row>
    <row r="13708" spans="1:8" ht="29" x14ac:dyDescent="0.35">
      <c r="A13708" s="4">
        <v>50731</v>
      </c>
      <c r="B13708" s="1">
        <v>45293</v>
      </c>
      <c r="C13708" s="2">
        <v>0.45765046296296297</v>
      </c>
      <c r="D13708" s="3" t="s">
        <v>56471</v>
      </c>
      <c r="E13708" s="3" t="s">
        <v>49894</v>
      </c>
      <c r="F13708" s="3" t="s">
        <v>56472</v>
      </c>
      <c r="G13708" s="3" t="s">
        <v>104</v>
      </c>
      <c r="H13708" s="3" t="s">
        <v>4190</v>
      </c>
    </row>
    <row r="13709" spans="1:8" ht="145" x14ac:dyDescent="0.35">
      <c r="A13709" s="4">
        <v>142694</v>
      </c>
      <c r="B13709" s="1">
        <v>45293</v>
      </c>
      <c r="C13709" s="2">
        <v>0.45887731481481481</v>
      </c>
      <c r="D13709" s="3" t="s">
        <v>985</v>
      </c>
      <c r="E13709" s="3" t="s">
        <v>56475</v>
      </c>
      <c r="F13709" s="3" t="s">
        <v>56473</v>
      </c>
      <c r="G13709" s="3" t="s">
        <v>52016</v>
      </c>
      <c r="H13709" s="3" t="s">
        <v>56474</v>
      </c>
    </row>
    <row r="13710" spans="1:8" ht="72.5" x14ac:dyDescent="0.35">
      <c r="A13710" s="4">
        <v>192727</v>
      </c>
      <c r="B13710" s="1">
        <v>45293</v>
      </c>
      <c r="C13710" s="2">
        <v>0.46064814814814814</v>
      </c>
      <c r="D13710" s="3" t="s">
        <v>56476</v>
      </c>
      <c r="E13710" s="3" t="s">
        <v>56480</v>
      </c>
      <c r="F13710" s="3" t="s">
        <v>56477</v>
      </c>
      <c r="G13710" s="3" t="s">
        <v>56478</v>
      </c>
      <c r="H13710" s="3" t="s">
        <v>56479</v>
      </c>
    </row>
    <row r="13711" spans="1:8" ht="29" x14ac:dyDescent="0.35">
      <c r="A13711" s="4">
        <v>6223</v>
      </c>
      <c r="B13711" s="1">
        <v>45293</v>
      </c>
      <c r="C13711" s="2">
        <v>0.46099537037037036</v>
      </c>
      <c r="D13711" s="3" t="s">
        <v>1436</v>
      </c>
      <c r="E13711" s="3" t="s">
        <v>21387</v>
      </c>
      <c r="F13711" s="3" t="s">
        <v>56481</v>
      </c>
      <c r="G13711" s="3" t="s">
        <v>56482</v>
      </c>
      <c r="H13711" s="3" t="s">
        <v>56483</v>
      </c>
    </row>
    <row r="13712" spans="1:8" ht="43.5" x14ac:dyDescent="0.35">
      <c r="A13712" s="4">
        <v>35825</v>
      </c>
      <c r="B13712" s="1">
        <v>45293</v>
      </c>
      <c r="C13712" s="2">
        <v>0.46126157407407403</v>
      </c>
      <c r="D13712" s="3" t="s">
        <v>56484</v>
      </c>
      <c r="E13712" s="3" t="s">
        <v>13299</v>
      </c>
      <c r="F13712" s="3" t="s">
        <v>56485</v>
      </c>
      <c r="G13712" s="3" t="s">
        <v>56486</v>
      </c>
      <c r="H13712" s="3" t="s">
        <v>784</v>
      </c>
    </row>
    <row r="13713" spans="1:8" ht="58" x14ac:dyDescent="0.35">
      <c r="A13713" s="4">
        <v>61783</v>
      </c>
      <c r="B13713" s="1">
        <v>45293</v>
      </c>
      <c r="C13713" s="2">
        <v>0.4652546296296296</v>
      </c>
      <c r="D13713" s="3" t="s">
        <v>56487</v>
      </c>
      <c r="E13713" s="3" t="s">
        <v>12058</v>
      </c>
      <c r="F13713" s="3" t="s">
        <v>12068</v>
      </c>
      <c r="G13713" s="3" t="s">
        <v>11732</v>
      </c>
      <c r="H13713" s="3" t="s">
        <v>56488</v>
      </c>
    </row>
    <row r="13714" spans="1:8" ht="87" x14ac:dyDescent="0.35">
      <c r="A13714" s="4">
        <v>42835</v>
      </c>
      <c r="B13714" s="1">
        <v>45293</v>
      </c>
      <c r="C13714" s="2">
        <v>0.46571759259259254</v>
      </c>
      <c r="D13714" s="3" t="s">
        <v>56489</v>
      </c>
      <c r="E13714" s="3" t="s">
        <v>56492</v>
      </c>
      <c r="F13714" s="3" t="s">
        <v>56490</v>
      </c>
      <c r="G13714" s="3" t="s">
        <v>12018</v>
      </c>
      <c r="H13714" s="3" t="s">
        <v>56491</v>
      </c>
    </row>
    <row r="13715" spans="1:8" ht="58" x14ac:dyDescent="0.35">
      <c r="A13715" s="4">
        <v>45799</v>
      </c>
      <c r="B13715" s="1">
        <v>45293</v>
      </c>
      <c r="C13715" s="2">
        <v>0.46597222222222223</v>
      </c>
      <c r="D13715" s="3" t="s">
        <v>985</v>
      </c>
      <c r="E13715" s="3" t="s">
        <v>56494</v>
      </c>
      <c r="F13715" s="3" t="s">
        <v>56493</v>
      </c>
      <c r="G13715" s="3" t="s">
        <v>228</v>
      </c>
      <c r="H13715" s="3" t="s">
        <v>32933</v>
      </c>
    </row>
    <row r="13716" spans="1:8" ht="58" x14ac:dyDescent="0.35">
      <c r="A13716" s="4">
        <v>183864</v>
      </c>
      <c r="B13716" s="1">
        <v>45293</v>
      </c>
      <c r="C13716" s="2">
        <v>0.47269675925925925</v>
      </c>
      <c r="D13716" s="3" t="s">
        <v>56495</v>
      </c>
      <c r="E13716" s="3" t="s">
        <v>56498</v>
      </c>
      <c r="F13716" s="3" t="s">
        <v>14635</v>
      </c>
      <c r="G13716" s="3" t="s">
        <v>56496</v>
      </c>
      <c r="H13716" s="3" t="s">
        <v>56497</v>
      </c>
    </row>
    <row r="13717" spans="1:8" ht="58" x14ac:dyDescent="0.35">
      <c r="A13717" s="4">
        <v>183864</v>
      </c>
      <c r="B13717" s="1">
        <v>45293</v>
      </c>
      <c r="C13717" s="2">
        <v>0.47325231481481483</v>
      </c>
      <c r="D13717" s="3" t="s">
        <v>56495</v>
      </c>
      <c r="E13717" s="3" t="s">
        <v>56498</v>
      </c>
      <c r="F13717" s="3" t="s">
        <v>14635</v>
      </c>
      <c r="G13717" s="3" t="s">
        <v>56496</v>
      </c>
      <c r="H13717" s="3" t="s">
        <v>56497</v>
      </c>
    </row>
    <row r="13718" spans="1:8" ht="58" x14ac:dyDescent="0.35">
      <c r="A13718" s="4">
        <v>183864</v>
      </c>
      <c r="B13718" s="1">
        <v>45293</v>
      </c>
      <c r="C13718" s="2">
        <v>0.47350694444444441</v>
      </c>
      <c r="D13718" s="3" t="s">
        <v>56495</v>
      </c>
      <c r="E13718" s="3" t="s">
        <v>56498</v>
      </c>
      <c r="F13718" s="3" t="s">
        <v>14635</v>
      </c>
      <c r="G13718" s="3" t="s">
        <v>56499</v>
      </c>
      <c r="H13718" s="3" t="s">
        <v>56497</v>
      </c>
    </row>
    <row r="13719" spans="1:8" ht="58" x14ac:dyDescent="0.35">
      <c r="A13719" s="4">
        <v>4807</v>
      </c>
      <c r="B13719" s="1">
        <v>45293</v>
      </c>
      <c r="C13719" s="2">
        <v>0.47365740740740742</v>
      </c>
      <c r="D13719" s="3" t="s">
        <v>1436</v>
      </c>
      <c r="E13719" s="3" t="s">
        <v>56503</v>
      </c>
      <c r="F13719" s="3" t="s">
        <v>56500</v>
      </c>
      <c r="G13719" s="3" t="s">
        <v>56501</v>
      </c>
      <c r="H13719" s="3" t="s">
        <v>56502</v>
      </c>
    </row>
    <row r="13720" spans="1:8" ht="174" x14ac:dyDescent="0.35">
      <c r="A13720" s="4">
        <v>79889</v>
      </c>
      <c r="B13720" s="1">
        <v>45293</v>
      </c>
      <c r="C13720" s="2">
        <v>0.47387731481481482</v>
      </c>
      <c r="D13720" s="3" t="s">
        <v>56504</v>
      </c>
      <c r="E13720" s="3" t="s">
        <v>56507</v>
      </c>
      <c r="F13720" s="3" t="s">
        <v>56505</v>
      </c>
      <c r="G13720" s="3" t="s">
        <v>11732</v>
      </c>
      <c r="H13720" s="3" t="s">
        <v>56506</v>
      </c>
    </row>
    <row r="13721" spans="1:8" x14ac:dyDescent="0.35">
      <c r="A13721" s="4">
        <v>74140</v>
      </c>
      <c r="B13721" s="1">
        <v>45293</v>
      </c>
      <c r="C13721" s="2">
        <v>0.47432870370370367</v>
      </c>
      <c r="D13721" s="3" t="s">
        <v>985</v>
      </c>
      <c r="E13721" s="3" t="s">
        <v>49</v>
      </c>
      <c r="F13721" s="3" t="s">
        <v>11953</v>
      </c>
      <c r="G13721" s="3" t="s">
        <v>49</v>
      </c>
      <c r="H13721" s="3" t="s">
        <v>10726</v>
      </c>
    </row>
    <row r="13722" spans="1:8" ht="101.5" x14ac:dyDescent="0.35">
      <c r="A13722" s="4">
        <v>203409</v>
      </c>
      <c r="B13722" s="1">
        <v>45293</v>
      </c>
      <c r="C13722" s="2">
        <v>0.47559027777777779</v>
      </c>
      <c r="D13722" s="3" t="s">
        <v>985</v>
      </c>
      <c r="E13722" s="3" t="s">
        <v>56509</v>
      </c>
      <c r="F13722" s="3" t="s">
        <v>11953</v>
      </c>
      <c r="G13722" s="3" t="s">
        <v>56508</v>
      </c>
      <c r="H13722" s="3" t="s">
        <v>10726</v>
      </c>
    </row>
    <row r="13723" spans="1:8" ht="43.5" x14ac:dyDescent="0.35">
      <c r="A13723" s="4">
        <v>151955</v>
      </c>
      <c r="B13723" s="1">
        <v>45293</v>
      </c>
      <c r="C13723" s="2">
        <v>0.47842592592592598</v>
      </c>
      <c r="D13723" s="3" t="s">
        <v>56510</v>
      </c>
      <c r="E13723" s="3" t="s">
        <v>12058</v>
      </c>
      <c r="F13723" s="3" t="s">
        <v>56511</v>
      </c>
      <c r="G13723" s="3" t="s">
        <v>11732</v>
      </c>
      <c r="H13723" s="3" t="s">
        <v>56512</v>
      </c>
    </row>
    <row r="13724" spans="1:8" ht="58" x14ac:dyDescent="0.35">
      <c r="A13724" s="4">
        <v>58250</v>
      </c>
      <c r="B13724" s="1">
        <v>45293</v>
      </c>
      <c r="C13724" s="2">
        <v>0.47957175925925927</v>
      </c>
      <c r="D13724" s="3" t="s">
        <v>1933</v>
      </c>
      <c r="E13724" s="3" t="s">
        <v>56516</v>
      </c>
      <c r="F13724" s="3" t="s">
        <v>56513</v>
      </c>
      <c r="G13724" s="3" t="s">
        <v>56514</v>
      </c>
      <c r="H13724" s="3" t="s">
        <v>56515</v>
      </c>
    </row>
    <row r="13725" spans="1:8" ht="58" x14ac:dyDescent="0.35">
      <c r="A13725" s="4">
        <v>16909</v>
      </c>
      <c r="B13725" s="1">
        <v>45293</v>
      </c>
      <c r="C13725" s="2">
        <v>0.47976851851851854</v>
      </c>
      <c r="D13725" s="3" t="s">
        <v>56517</v>
      </c>
      <c r="E13725" s="3" t="s">
        <v>56521</v>
      </c>
      <c r="F13725" s="3" t="s">
        <v>56518</v>
      </c>
      <c r="G13725" s="3" t="s">
        <v>56519</v>
      </c>
      <c r="H13725" s="3" t="s">
        <v>56520</v>
      </c>
    </row>
    <row r="13726" spans="1:8" ht="43.5" x14ac:dyDescent="0.35">
      <c r="A13726" s="4">
        <v>167320</v>
      </c>
      <c r="B13726" s="1">
        <v>45293</v>
      </c>
      <c r="C13726" s="2">
        <v>0.48168981481481482</v>
      </c>
      <c r="D13726" s="3" t="s">
        <v>56522</v>
      </c>
      <c r="E13726" s="3" t="s">
        <v>56525</v>
      </c>
      <c r="F13726" s="3" t="s">
        <v>56523</v>
      </c>
      <c r="G13726" s="3" t="s">
        <v>11732</v>
      </c>
      <c r="H13726" s="3" t="s">
        <v>56524</v>
      </c>
    </row>
    <row r="13727" spans="1:8" x14ac:dyDescent="0.35">
      <c r="A13727" s="4">
        <v>55200</v>
      </c>
      <c r="B13727" s="1">
        <v>45293</v>
      </c>
      <c r="C13727" s="2">
        <v>0.48425925925925922</v>
      </c>
      <c r="D13727" s="3" t="s">
        <v>56526</v>
      </c>
      <c r="E13727" s="3" t="s">
        <v>13763</v>
      </c>
      <c r="F13727" s="3" t="s">
        <v>56527</v>
      </c>
      <c r="G13727" s="3" t="s">
        <v>56528</v>
      </c>
      <c r="H13727" s="3" t="s">
        <v>56529</v>
      </c>
    </row>
    <row r="13728" spans="1:8" ht="72.5" x14ac:dyDescent="0.35">
      <c r="A13728" s="4">
        <v>207130</v>
      </c>
      <c r="B13728" s="1">
        <v>45293</v>
      </c>
      <c r="C13728" s="2">
        <v>0.48670138888888892</v>
      </c>
      <c r="D13728" s="3" t="s">
        <v>14016</v>
      </c>
      <c r="E13728" s="3" t="s">
        <v>56533</v>
      </c>
      <c r="F13728" s="3" t="s">
        <v>56530</v>
      </c>
      <c r="G13728" s="3" t="s">
        <v>56531</v>
      </c>
      <c r="H13728" s="3" t="s">
        <v>56532</v>
      </c>
    </row>
    <row r="13729" spans="1:8" ht="43.5" x14ac:dyDescent="0.35">
      <c r="A13729" s="4">
        <v>58416</v>
      </c>
      <c r="B13729" s="1">
        <v>45293</v>
      </c>
      <c r="C13729" s="2">
        <v>0.48714120370370373</v>
      </c>
      <c r="D13729" s="3" t="s">
        <v>56534</v>
      </c>
      <c r="E13729" s="3" t="s">
        <v>11267</v>
      </c>
      <c r="F13729" s="3" t="s">
        <v>56535</v>
      </c>
      <c r="G13729" s="3" t="s">
        <v>56536</v>
      </c>
      <c r="H13729" s="3" t="s">
        <v>56537</v>
      </c>
    </row>
    <row r="13730" spans="1:8" ht="43.5" x14ac:dyDescent="0.35">
      <c r="A13730" s="4">
        <v>87994</v>
      </c>
      <c r="B13730" s="1">
        <v>45293</v>
      </c>
      <c r="C13730" s="2">
        <v>0.48820601851851847</v>
      </c>
      <c r="D13730" s="3" t="s">
        <v>10339</v>
      </c>
      <c r="E13730" s="3" t="s">
        <v>56540</v>
      </c>
      <c r="F13730" s="3" t="s">
        <v>56538</v>
      </c>
      <c r="G13730" s="3" t="s">
        <v>21108</v>
      </c>
      <c r="H13730" s="3" t="s">
        <v>56539</v>
      </c>
    </row>
    <row r="13731" spans="1:8" ht="58" x14ac:dyDescent="0.35">
      <c r="A13731" s="4">
        <v>128747</v>
      </c>
      <c r="B13731" s="1">
        <v>45293</v>
      </c>
      <c r="C13731" s="2">
        <v>0.495150462962963</v>
      </c>
      <c r="D13731" s="3" t="s">
        <v>1933</v>
      </c>
      <c r="E13731" s="3" t="s">
        <v>56544</v>
      </c>
      <c r="F13731" s="3" t="s">
        <v>56541</v>
      </c>
      <c r="G13731" s="3" t="s">
        <v>56542</v>
      </c>
      <c r="H13731" s="3" t="s">
        <v>56543</v>
      </c>
    </row>
    <row r="13732" spans="1:8" ht="72.5" x14ac:dyDescent="0.35">
      <c r="A13732" s="4">
        <v>139193</v>
      </c>
      <c r="B13732" s="1">
        <v>45293</v>
      </c>
      <c r="C13732" s="2">
        <v>0.49583333333333335</v>
      </c>
      <c r="D13732" s="3" t="s">
        <v>24607</v>
      </c>
      <c r="E13732" s="3" t="s">
        <v>30748</v>
      </c>
      <c r="F13732" s="3" t="s">
        <v>12899</v>
      </c>
      <c r="G13732" s="3" t="s">
        <v>56545</v>
      </c>
      <c r="H13732" s="3" t="s">
        <v>10726</v>
      </c>
    </row>
    <row r="13733" spans="1:8" ht="29" x14ac:dyDescent="0.35">
      <c r="A13733" s="4">
        <v>10327</v>
      </c>
      <c r="B13733" s="1">
        <v>45293</v>
      </c>
      <c r="C13733" s="2">
        <v>0.49613425925925925</v>
      </c>
      <c r="D13733" s="3" t="s">
        <v>56546</v>
      </c>
      <c r="E13733" s="3" t="s">
        <v>56550</v>
      </c>
      <c r="F13733" s="3" t="s">
        <v>56547</v>
      </c>
      <c r="G13733" s="3" t="s">
        <v>56548</v>
      </c>
      <c r="H13733" s="3" t="s">
        <v>56549</v>
      </c>
    </row>
    <row r="13734" spans="1:8" ht="43.5" x14ac:dyDescent="0.35">
      <c r="A13734" s="4">
        <v>59327</v>
      </c>
      <c r="B13734" s="1">
        <v>45293</v>
      </c>
      <c r="C13734" s="2">
        <v>0.4965162037037037</v>
      </c>
      <c r="D13734" s="3" t="s">
        <v>985</v>
      </c>
      <c r="E13734" s="3" t="s">
        <v>56552</v>
      </c>
      <c r="F13734" s="3" t="s">
        <v>56551</v>
      </c>
      <c r="G13734" s="3" t="s">
        <v>102</v>
      </c>
      <c r="H13734" s="3" t="s">
        <v>39329</v>
      </c>
    </row>
    <row r="13735" spans="1:8" ht="29" x14ac:dyDescent="0.35">
      <c r="A13735" s="4">
        <v>177549</v>
      </c>
      <c r="B13735" s="1">
        <v>45293</v>
      </c>
      <c r="C13735" s="2">
        <v>0.49770833333333336</v>
      </c>
      <c r="D13735" s="3" t="s">
        <v>56553</v>
      </c>
      <c r="E13735" s="3" t="s">
        <v>56554</v>
      </c>
      <c r="F13735" s="3" t="s">
        <v>2012</v>
      </c>
      <c r="G13735" s="3" t="s">
        <v>56554</v>
      </c>
      <c r="H13735" s="3" t="s">
        <v>56555</v>
      </c>
    </row>
    <row r="13736" spans="1:8" ht="43.5" x14ac:dyDescent="0.35">
      <c r="A13736" s="4">
        <v>100537</v>
      </c>
      <c r="B13736" s="1">
        <v>45293</v>
      </c>
      <c r="C13736" s="2">
        <v>0.49841435185185184</v>
      </c>
      <c r="D13736" s="3" t="s">
        <v>985</v>
      </c>
      <c r="E13736" s="3" t="s">
        <v>56559</v>
      </c>
      <c r="F13736" s="3" t="s">
        <v>56556</v>
      </c>
      <c r="G13736" s="3" t="s">
        <v>56557</v>
      </c>
      <c r="H13736" s="3" t="s">
        <v>56558</v>
      </c>
    </row>
    <row r="13737" spans="1:8" ht="72.5" x14ac:dyDescent="0.35">
      <c r="A13737" s="4">
        <v>100537</v>
      </c>
      <c r="B13737" s="1">
        <v>45293</v>
      </c>
      <c r="C13737" s="2">
        <v>0.50206018518518525</v>
      </c>
      <c r="D13737" s="3" t="s">
        <v>985</v>
      </c>
      <c r="E13737" s="3" t="s">
        <v>56559</v>
      </c>
      <c r="F13737" s="3" t="s">
        <v>56556</v>
      </c>
      <c r="G13737" s="3" t="s">
        <v>56557</v>
      </c>
      <c r="H13737" s="3" t="s">
        <v>56560</v>
      </c>
    </row>
    <row r="13738" spans="1:8" ht="58" x14ac:dyDescent="0.35">
      <c r="A13738" s="4">
        <v>183451</v>
      </c>
      <c r="B13738" s="1">
        <v>45293</v>
      </c>
      <c r="C13738" s="2">
        <v>0.50591435185185185</v>
      </c>
      <c r="D13738" s="3" t="s">
        <v>14472</v>
      </c>
      <c r="E13738" s="3" t="s">
        <v>56564</v>
      </c>
      <c r="F13738" s="3" t="s">
        <v>56561</v>
      </c>
      <c r="G13738" s="3" t="s">
        <v>56562</v>
      </c>
      <c r="H13738" s="3" t="s">
        <v>56563</v>
      </c>
    </row>
    <row r="13739" spans="1:8" ht="58" x14ac:dyDescent="0.35">
      <c r="A13739" s="4">
        <v>41008</v>
      </c>
      <c r="B13739" s="1">
        <v>45293</v>
      </c>
      <c r="C13739" s="2">
        <v>0.50640046296296293</v>
      </c>
      <c r="D13739" s="3" t="s">
        <v>985</v>
      </c>
      <c r="E13739" s="3" t="s">
        <v>56567</v>
      </c>
      <c r="F13739" s="3" t="s">
        <v>56565</v>
      </c>
      <c r="G13739" s="3" t="s">
        <v>56566</v>
      </c>
      <c r="H13739" s="3" t="s">
        <v>53144</v>
      </c>
    </row>
    <row r="13740" spans="1:8" ht="29" x14ac:dyDescent="0.35">
      <c r="A13740" s="4">
        <v>164217</v>
      </c>
      <c r="B13740" s="1">
        <v>45293</v>
      </c>
      <c r="C13740" s="2">
        <v>0.50812500000000005</v>
      </c>
      <c r="D13740" s="3" t="s">
        <v>11985</v>
      </c>
      <c r="E13740" s="3" t="s">
        <v>56570</v>
      </c>
      <c r="F13740" s="3" t="s">
        <v>56568</v>
      </c>
      <c r="G13740" s="3" t="s">
        <v>11874</v>
      </c>
      <c r="H13740" s="3" t="s">
        <v>56569</v>
      </c>
    </row>
    <row r="13741" spans="1:8" x14ac:dyDescent="0.35">
      <c r="A13741" s="4">
        <v>55224</v>
      </c>
      <c r="B13741" s="1">
        <v>45293</v>
      </c>
      <c r="C13741" s="2">
        <v>0.50931712962962961</v>
      </c>
      <c r="D13741" s="3" t="s">
        <v>10328</v>
      </c>
      <c r="E13741" s="3" t="s">
        <v>56572</v>
      </c>
      <c r="F13741" s="3" t="s">
        <v>56571</v>
      </c>
      <c r="G13741" s="3" t="s">
        <v>56572</v>
      </c>
      <c r="H13741" s="3" t="s">
        <v>13566</v>
      </c>
    </row>
    <row r="13742" spans="1:8" ht="101.5" x14ac:dyDescent="0.35">
      <c r="A13742" s="4">
        <v>69752</v>
      </c>
      <c r="B13742" s="1">
        <v>45293</v>
      </c>
      <c r="C13742" s="2">
        <v>0.51175925925925925</v>
      </c>
      <c r="D13742" s="3" t="s">
        <v>56573</v>
      </c>
      <c r="E13742" s="3" t="s">
        <v>56577</v>
      </c>
      <c r="F13742" s="3" t="s">
        <v>56574</v>
      </c>
      <c r="G13742" s="3" t="s">
        <v>56575</v>
      </c>
      <c r="H13742" s="3" t="s">
        <v>56576</v>
      </c>
    </row>
    <row r="13743" spans="1:8" ht="58" x14ac:dyDescent="0.35">
      <c r="A13743" s="4">
        <v>45566</v>
      </c>
      <c r="B13743" s="1">
        <v>45293</v>
      </c>
      <c r="C13743" s="2">
        <v>0.51375000000000004</v>
      </c>
      <c r="D13743" s="3" t="s">
        <v>1436</v>
      </c>
      <c r="E13743" s="3" t="s">
        <v>56581</v>
      </c>
      <c r="F13743" s="3" t="s">
        <v>56578</v>
      </c>
      <c r="G13743" s="3" t="s">
        <v>56579</v>
      </c>
      <c r="H13743" s="3" t="s">
        <v>56580</v>
      </c>
    </row>
    <row r="13744" spans="1:8" ht="101.5" x14ac:dyDescent="0.35">
      <c r="A13744" s="4">
        <v>69752</v>
      </c>
      <c r="B13744" s="1">
        <v>45293</v>
      </c>
      <c r="C13744" s="2">
        <v>0.51406249999999998</v>
      </c>
      <c r="D13744" s="3" t="s">
        <v>56573</v>
      </c>
      <c r="E13744" s="3" t="s">
        <v>56577</v>
      </c>
      <c r="F13744" s="3" t="s">
        <v>56574</v>
      </c>
      <c r="G13744" s="3" t="s">
        <v>56575</v>
      </c>
      <c r="H13744" s="3" t="s">
        <v>56582</v>
      </c>
    </row>
    <row r="13745" spans="1:8" x14ac:dyDescent="0.35">
      <c r="A13745" s="4">
        <v>162422</v>
      </c>
      <c r="B13745" s="1">
        <v>45293</v>
      </c>
      <c r="C13745" s="2">
        <v>0.51869212962962963</v>
      </c>
      <c r="D13745" s="3" t="s">
        <v>12868</v>
      </c>
      <c r="E13745" s="3" t="s">
        <v>13024</v>
      </c>
      <c r="F13745" s="3" t="s">
        <v>13529</v>
      </c>
      <c r="G13745" s="3" t="s">
        <v>13024</v>
      </c>
      <c r="H13745" s="3" t="s">
        <v>13566</v>
      </c>
    </row>
    <row r="13746" spans="1:8" x14ac:dyDescent="0.35">
      <c r="A13746" s="4">
        <v>52036</v>
      </c>
      <c r="B13746" s="1">
        <v>45293</v>
      </c>
      <c r="C13746" s="2">
        <v>0.5247222222222222</v>
      </c>
      <c r="D13746" s="3" t="s">
        <v>11133</v>
      </c>
      <c r="E13746" s="3" t="s">
        <v>13553</v>
      </c>
      <c r="F13746" s="3" t="s">
        <v>2012</v>
      </c>
      <c r="G13746" s="3" t="s">
        <v>14714</v>
      </c>
      <c r="H13746" s="3" t="s">
        <v>16994</v>
      </c>
    </row>
    <row r="13747" spans="1:8" ht="29" x14ac:dyDescent="0.35">
      <c r="A13747" s="4">
        <v>88619</v>
      </c>
      <c r="B13747" s="1">
        <v>45293</v>
      </c>
      <c r="C13747" s="2">
        <v>0.53343750000000001</v>
      </c>
      <c r="D13747" s="3" t="s">
        <v>56583</v>
      </c>
      <c r="E13747" s="3" t="s">
        <v>56584</v>
      </c>
      <c r="F13747" s="3" t="s">
        <v>2012</v>
      </c>
      <c r="G13747" s="3" t="s">
        <v>56584</v>
      </c>
      <c r="H13747" s="3" t="s">
        <v>56585</v>
      </c>
    </row>
    <row r="13748" spans="1:8" ht="72.5" x14ac:dyDescent="0.35">
      <c r="A13748" s="4">
        <v>135101</v>
      </c>
      <c r="B13748" s="1">
        <v>45293</v>
      </c>
      <c r="C13748" s="2">
        <v>0.54605324074074069</v>
      </c>
      <c r="D13748" s="3" t="s">
        <v>12021</v>
      </c>
      <c r="E13748" s="3" t="s">
        <v>56587</v>
      </c>
      <c r="F13748" s="3" t="s">
        <v>13064</v>
      </c>
      <c r="G13748" s="3" t="s">
        <v>13064</v>
      </c>
      <c r="H13748" s="3" t="s">
        <v>56586</v>
      </c>
    </row>
    <row r="13749" spans="1:8" x14ac:dyDescent="0.35">
      <c r="A13749" s="4">
        <v>72956</v>
      </c>
      <c r="B13749" s="1">
        <v>45293</v>
      </c>
      <c r="C13749" s="2">
        <v>0.55502314814814813</v>
      </c>
      <c r="D13749" s="3" t="s">
        <v>233</v>
      </c>
      <c r="E13749" s="3" t="s">
        <v>56589</v>
      </c>
      <c r="F13749" s="3" t="s">
        <v>56588</v>
      </c>
      <c r="G13749" s="3" t="s">
        <v>1268</v>
      </c>
      <c r="H13749" s="3" t="s">
        <v>10316</v>
      </c>
    </row>
    <row r="13750" spans="1:8" ht="58" x14ac:dyDescent="0.35">
      <c r="A13750" s="4">
        <v>40553</v>
      </c>
      <c r="B13750" s="1">
        <v>45293</v>
      </c>
      <c r="C13750" s="2">
        <v>0.56732638888888887</v>
      </c>
      <c r="D13750" s="3" t="s">
        <v>10285</v>
      </c>
      <c r="E13750" s="3" t="s">
        <v>56592</v>
      </c>
      <c r="F13750" s="3" t="s">
        <v>56590</v>
      </c>
      <c r="G13750" s="3" t="s">
        <v>11905</v>
      </c>
      <c r="H13750" s="3" t="s">
        <v>56591</v>
      </c>
    </row>
    <row r="13751" spans="1:8" ht="72.5" x14ac:dyDescent="0.35">
      <c r="A13751" s="4">
        <v>56227</v>
      </c>
      <c r="B13751" s="1">
        <v>45293</v>
      </c>
      <c r="C13751" s="2">
        <v>0.56751157407407404</v>
      </c>
      <c r="D13751" s="3" t="s">
        <v>233</v>
      </c>
      <c r="E13751" s="3" t="s">
        <v>56596</v>
      </c>
      <c r="F13751" s="3" t="s">
        <v>56593</v>
      </c>
      <c r="G13751" s="3" t="s">
        <v>56594</v>
      </c>
      <c r="H13751" s="3" t="s">
        <v>56595</v>
      </c>
    </row>
    <row r="13752" spans="1:8" ht="101.5" x14ac:dyDescent="0.35">
      <c r="A13752" s="4">
        <v>69752</v>
      </c>
      <c r="B13752" s="1">
        <v>45293</v>
      </c>
      <c r="C13752" s="2">
        <v>0.57052083333333337</v>
      </c>
      <c r="D13752" s="3" t="s">
        <v>56573</v>
      </c>
      <c r="E13752" s="3" t="s">
        <v>56577</v>
      </c>
      <c r="F13752" s="3" t="s">
        <v>56574</v>
      </c>
      <c r="G13752" s="3" t="s">
        <v>56575</v>
      </c>
      <c r="H13752" s="3" t="s">
        <v>56597</v>
      </c>
    </row>
    <row r="13753" spans="1:8" ht="43.5" x14ac:dyDescent="0.35">
      <c r="A13753" s="4">
        <v>57507</v>
      </c>
      <c r="B13753" s="1">
        <v>45293</v>
      </c>
      <c r="C13753" s="2">
        <v>0.57644675925925926</v>
      </c>
      <c r="D13753" s="3" t="s">
        <v>985</v>
      </c>
      <c r="E13753" s="3" t="s">
        <v>56601</v>
      </c>
      <c r="F13753" s="3" t="s">
        <v>56598</v>
      </c>
      <c r="G13753" s="3" t="s">
        <v>56599</v>
      </c>
      <c r="H13753" s="3" t="s">
        <v>56600</v>
      </c>
    </row>
    <row r="13754" spans="1:8" ht="29" x14ac:dyDescent="0.35">
      <c r="A13754" s="4">
        <v>33268</v>
      </c>
      <c r="B13754" s="1">
        <v>45293</v>
      </c>
      <c r="C13754" s="2">
        <v>0.57658564814814817</v>
      </c>
      <c r="D13754" s="3" t="s">
        <v>10563</v>
      </c>
      <c r="E13754" s="3" t="s">
        <v>56605</v>
      </c>
      <c r="F13754" s="3" t="s">
        <v>56602</v>
      </c>
      <c r="G13754" s="3" t="s">
        <v>56603</v>
      </c>
      <c r="H13754" s="3" t="s">
        <v>56604</v>
      </c>
    </row>
    <row r="13755" spans="1:8" x14ac:dyDescent="0.35">
      <c r="A13755" s="4">
        <v>28683</v>
      </c>
      <c r="B13755" s="1">
        <v>45293</v>
      </c>
      <c r="C13755" s="2">
        <v>0.57936342592592593</v>
      </c>
      <c r="D13755" s="3" t="s">
        <v>1403</v>
      </c>
      <c r="E13755" s="3" t="s">
        <v>13517</v>
      </c>
      <c r="F13755" s="3" t="s">
        <v>56606</v>
      </c>
      <c r="G13755" s="3" t="s">
        <v>14823</v>
      </c>
      <c r="H13755" s="3" t="s">
        <v>56607</v>
      </c>
    </row>
    <row r="13756" spans="1:8" ht="43.5" x14ac:dyDescent="0.35">
      <c r="A13756" s="4">
        <v>76157</v>
      </c>
      <c r="B13756" s="1">
        <v>45293</v>
      </c>
      <c r="C13756" s="2">
        <v>0.58135416666666673</v>
      </c>
      <c r="D13756" s="3" t="s">
        <v>985</v>
      </c>
      <c r="E13756" s="3" t="s">
        <v>25295</v>
      </c>
      <c r="F13756" s="3" t="s">
        <v>56608</v>
      </c>
      <c r="G13756" s="3" t="s">
        <v>10812</v>
      </c>
      <c r="H13756" s="3" t="s">
        <v>56609</v>
      </c>
    </row>
    <row r="13757" spans="1:8" ht="43.5" x14ac:dyDescent="0.35">
      <c r="A13757" s="4">
        <v>194001</v>
      </c>
      <c r="B13757" s="1">
        <v>45293</v>
      </c>
      <c r="C13757" s="2">
        <v>0.58263888888888882</v>
      </c>
      <c r="D13757" s="3" t="s">
        <v>233</v>
      </c>
      <c r="E13757" s="3" t="s">
        <v>56612</v>
      </c>
      <c r="F13757" s="3" t="s">
        <v>56610</v>
      </c>
      <c r="G13757" s="3" t="s">
        <v>56611</v>
      </c>
      <c r="H13757" s="3" t="s">
        <v>14872</v>
      </c>
    </row>
    <row r="13758" spans="1:8" x14ac:dyDescent="0.35">
      <c r="A13758" s="4">
        <v>188837</v>
      </c>
      <c r="B13758" s="1">
        <v>45293</v>
      </c>
      <c r="C13758" s="2">
        <v>0.58362268518518523</v>
      </c>
      <c r="D13758" s="3" t="s">
        <v>10412</v>
      </c>
      <c r="E13758" s="3" t="s">
        <v>56616</v>
      </c>
      <c r="F13758" s="3" t="s">
        <v>56613</v>
      </c>
      <c r="G13758" s="3" t="s">
        <v>56614</v>
      </c>
      <c r="H13758" s="3" t="s">
        <v>56615</v>
      </c>
    </row>
    <row r="13759" spans="1:8" ht="159.5" x14ac:dyDescent="0.35">
      <c r="A13759" s="4">
        <v>33646</v>
      </c>
      <c r="B13759" s="1">
        <v>45293</v>
      </c>
      <c r="C13759" s="2">
        <v>0.58659722222222221</v>
      </c>
      <c r="D13759" s="3" t="s">
        <v>56617</v>
      </c>
      <c r="E13759" s="3" t="s">
        <v>37764</v>
      </c>
      <c r="F13759" s="3" t="s">
        <v>56618</v>
      </c>
      <c r="G13759" s="3" t="s">
        <v>37764</v>
      </c>
      <c r="H13759" s="3" t="s">
        <v>56619</v>
      </c>
    </row>
    <row r="13760" spans="1:8" ht="72.5" x14ac:dyDescent="0.35">
      <c r="A13760" s="4">
        <v>41334</v>
      </c>
      <c r="B13760" s="1">
        <v>45293</v>
      </c>
      <c r="C13760" s="2">
        <v>0.59096064814814808</v>
      </c>
      <c r="D13760" s="3" t="s">
        <v>1403</v>
      </c>
      <c r="E13760" s="3" t="s">
        <v>56623</v>
      </c>
      <c r="F13760" s="3" t="s">
        <v>56620</v>
      </c>
      <c r="G13760" s="3" t="s">
        <v>56621</v>
      </c>
      <c r="H13760" s="3" t="s">
        <v>56622</v>
      </c>
    </row>
    <row r="13761" spans="1:8" ht="43.5" x14ac:dyDescent="0.35">
      <c r="A13761" s="4">
        <v>11749</v>
      </c>
      <c r="B13761" s="1">
        <v>45293</v>
      </c>
      <c r="C13761" s="2">
        <v>0.59299768518518514</v>
      </c>
      <c r="D13761" s="3" t="s">
        <v>56624</v>
      </c>
      <c r="E13761" s="3" t="s">
        <v>56627</v>
      </c>
      <c r="F13761" s="3" t="s">
        <v>56625</v>
      </c>
      <c r="G13761" s="3" t="s">
        <v>56626</v>
      </c>
      <c r="H13761" s="3" t="s">
        <v>10375</v>
      </c>
    </row>
    <row r="13762" spans="1:8" ht="58" x14ac:dyDescent="0.35">
      <c r="A13762" s="4">
        <v>8131</v>
      </c>
      <c r="B13762" s="1">
        <v>45293</v>
      </c>
      <c r="C13762" s="2">
        <v>0.59347222222222229</v>
      </c>
      <c r="D13762" s="3" t="s">
        <v>56628</v>
      </c>
      <c r="E13762" s="3" t="s">
        <v>56631</v>
      </c>
      <c r="F13762" s="3" t="s">
        <v>56629</v>
      </c>
      <c r="G13762" s="3" t="s">
        <v>12023</v>
      </c>
      <c r="H13762" s="3" t="s">
        <v>56630</v>
      </c>
    </row>
    <row r="13763" spans="1:8" ht="43.5" x14ac:dyDescent="0.35">
      <c r="A13763" s="4">
        <v>11749</v>
      </c>
      <c r="B13763" s="1">
        <v>45293</v>
      </c>
      <c r="C13763" s="2">
        <v>0.59390046296296295</v>
      </c>
      <c r="D13763" s="3" t="s">
        <v>56624</v>
      </c>
      <c r="E13763" s="3" t="s">
        <v>56627</v>
      </c>
      <c r="F13763" s="3" t="s">
        <v>56625</v>
      </c>
      <c r="G13763" s="3" t="s">
        <v>56632</v>
      </c>
      <c r="H13763" s="3" t="s">
        <v>10375</v>
      </c>
    </row>
    <row r="13764" spans="1:8" ht="72.5" x14ac:dyDescent="0.35">
      <c r="A13764" s="4">
        <v>48162</v>
      </c>
      <c r="B13764" s="1">
        <v>45293</v>
      </c>
      <c r="C13764" s="2">
        <v>0.59440972222222221</v>
      </c>
      <c r="D13764" s="3" t="s">
        <v>10615</v>
      </c>
      <c r="E13764" s="3" t="s">
        <v>27564</v>
      </c>
      <c r="F13764" s="3" t="s">
        <v>56633</v>
      </c>
      <c r="G13764" s="3" t="s">
        <v>27564</v>
      </c>
      <c r="H13764" s="3" t="s">
        <v>14362</v>
      </c>
    </row>
    <row r="13765" spans="1:8" ht="29" x14ac:dyDescent="0.35">
      <c r="A13765" s="4">
        <v>197671</v>
      </c>
      <c r="B13765" s="1">
        <v>45293</v>
      </c>
      <c r="C13765" s="2">
        <v>0.59452546296296294</v>
      </c>
      <c r="D13765" s="3" t="s">
        <v>10412</v>
      </c>
      <c r="E13765" s="3" t="s">
        <v>56636</v>
      </c>
      <c r="F13765" s="3" t="s">
        <v>56634</v>
      </c>
      <c r="G13765" s="3" t="s">
        <v>12489</v>
      </c>
      <c r="H13765" s="3" t="s">
        <v>56635</v>
      </c>
    </row>
    <row r="13766" spans="1:8" ht="58" x14ac:dyDescent="0.35">
      <c r="A13766" s="4">
        <v>172333</v>
      </c>
      <c r="B13766" s="1">
        <v>45293</v>
      </c>
      <c r="C13766" s="2">
        <v>0.59493055555555552</v>
      </c>
      <c r="D13766" s="3" t="s">
        <v>56637</v>
      </c>
      <c r="E13766" s="3" t="s">
        <v>56640</v>
      </c>
      <c r="F13766" s="3" t="s">
        <v>56638</v>
      </c>
      <c r="G13766" s="3" t="s">
        <v>11249</v>
      </c>
      <c r="H13766" s="3" t="s">
        <v>56639</v>
      </c>
    </row>
    <row r="13767" spans="1:8" x14ac:dyDescent="0.35">
      <c r="A13767" s="4">
        <v>191087</v>
      </c>
      <c r="B13767" s="1">
        <v>45293</v>
      </c>
      <c r="C13767" s="2">
        <v>0.59865740740740747</v>
      </c>
      <c r="D13767" s="3" t="s">
        <v>56641</v>
      </c>
      <c r="E13767" s="3" t="s">
        <v>56642</v>
      </c>
      <c r="F13767" s="3" t="s">
        <v>11635</v>
      </c>
      <c r="G13767" s="3" t="s">
        <v>56642</v>
      </c>
      <c r="H13767" s="3" t="s">
        <v>12799</v>
      </c>
    </row>
    <row r="13768" spans="1:8" ht="58" x14ac:dyDescent="0.35">
      <c r="A13768" s="4">
        <v>20713</v>
      </c>
      <c r="B13768" s="1">
        <v>45293</v>
      </c>
      <c r="C13768" s="2">
        <v>0.59871527777777778</v>
      </c>
      <c r="D13768" s="3" t="s">
        <v>1702</v>
      </c>
      <c r="E13768" s="3" t="s">
        <v>19831</v>
      </c>
      <c r="F13768" s="3" t="s">
        <v>56643</v>
      </c>
      <c r="G13768" s="3" t="s">
        <v>10415</v>
      </c>
      <c r="H13768" s="3" t="s">
        <v>12362</v>
      </c>
    </row>
    <row r="13769" spans="1:8" x14ac:dyDescent="0.35">
      <c r="A13769" s="4">
        <v>50810</v>
      </c>
      <c r="B13769" s="1">
        <v>45293</v>
      </c>
      <c r="C13769" s="2">
        <v>0.59873842592592597</v>
      </c>
      <c r="D13769" s="3" t="s">
        <v>167</v>
      </c>
      <c r="E13769" s="3" t="s">
        <v>1315</v>
      </c>
      <c r="F13769" s="3" t="s">
        <v>13088</v>
      </c>
      <c r="G13769" s="3" t="s">
        <v>1315</v>
      </c>
      <c r="H13769" s="3" t="s">
        <v>12234</v>
      </c>
    </row>
    <row r="13770" spans="1:8" ht="58" x14ac:dyDescent="0.35">
      <c r="A13770" s="4">
        <v>22741</v>
      </c>
      <c r="B13770" s="1">
        <v>45293</v>
      </c>
      <c r="C13770" s="2">
        <v>0.60056712962962966</v>
      </c>
      <c r="D13770" s="3" t="s">
        <v>10615</v>
      </c>
      <c r="E13770" s="3" t="s">
        <v>19690</v>
      </c>
      <c r="F13770" s="3" t="s">
        <v>56644</v>
      </c>
      <c r="G13770" s="3" t="s">
        <v>19690</v>
      </c>
      <c r="H13770" s="3" t="s">
        <v>14362</v>
      </c>
    </row>
    <row r="13771" spans="1:8" ht="130.5" x14ac:dyDescent="0.35">
      <c r="A13771" s="4">
        <v>200856</v>
      </c>
      <c r="B13771" s="1">
        <v>45293</v>
      </c>
      <c r="C13771" s="2">
        <v>0.60472222222222227</v>
      </c>
      <c r="D13771" s="3" t="s">
        <v>56645</v>
      </c>
      <c r="E13771" s="3" t="s">
        <v>56649</v>
      </c>
      <c r="F13771" s="3" t="s">
        <v>56646</v>
      </c>
      <c r="G13771" s="3" t="s">
        <v>56647</v>
      </c>
      <c r="H13771" s="3" t="s">
        <v>56648</v>
      </c>
    </row>
    <row r="13772" spans="1:8" ht="43.5" x14ac:dyDescent="0.35">
      <c r="A13772" s="4">
        <v>86202</v>
      </c>
      <c r="B13772" s="1">
        <v>45293</v>
      </c>
      <c r="C13772" s="2">
        <v>0.60504629629629625</v>
      </c>
      <c r="D13772" s="3" t="s">
        <v>56650</v>
      </c>
      <c r="E13772" s="3" t="s">
        <v>14479</v>
      </c>
      <c r="F13772" s="3" t="s">
        <v>56651</v>
      </c>
      <c r="G13772" s="3" t="s">
        <v>56652</v>
      </c>
      <c r="H13772" s="3" t="s">
        <v>56653</v>
      </c>
    </row>
    <row r="13773" spans="1:8" ht="29" x14ac:dyDescent="0.35">
      <c r="A13773" s="4">
        <v>198907</v>
      </c>
      <c r="B13773" s="1">
        <v>45293</v>
      </c>
      <c r="C13773" s="2">
        <v>0.6069444444444444</v>
      </c>
      <c r="D13773" s="3" t="s">
        <v>1403</v>
      </c>
      <c r="E13773" s="3" t="s">
        <v>56654</v>
      </c>
      <c r="F13773" s="3" t="s">
        <v>11242</v>
      </c>
      <c r="G13773" s="3" t="s">
        <v>56654</v>
      </c>
      <c r="H13773" s="3" t="s">
        <v>56655</v>
      </c>
    </row>
    <row r="13774" spans="1:8" ht="29" x14ac:dyDescent="0.35">
      <c r="A13774" s="4">
        <v>37406</v>
      </c>
      <c r="B13774" s="1">
        <v>45293</v>
      </c>
      <c r="C13774" s="2">
        <v>0.6071643518518518</v>
      </c>
      <c r="D13774" s="3" t="s">
        <v>56656</v>
      </c>
      <c r="E13774" s="3" t="s">
        <v>54745</v>
      </c>
      <c r="F13774" s="3" t="s">
        <v>56657</v>
      </c>
      <c r="G13774" s="3" t="s">
        <v>56658</v>
      </c>
      <c r="H13774" s="3" t="s">
        <v>56659</v>
      </c>
    </row>
    <row r="13775" spans="1:8" ht="43.5" x14ac:dyDescent="0.35">
      <c r="A13775" s="4">
        <v>70138</v>
      </c>
      <c r="B13775" s="1">
        <v>45293</v>
      </c>
      <c r="C13775" s="2">
        <v>0.61098379629629629</v>
      </c>
      <c r="D13775" s="3" t="s">
        <v>1702</v>
      </c>
      <c r="E13775" s="3" t="s">
        <v>14885</v>
      </c>
      <c r="F13775" s="3" t="s">
        <v>56660</v>
      </c>
      <c r="G13775" s="3" t="s">
        <v>56661</v>
      </c>
      <c r="H13775" s="3" t="s">
        <v>56662</v>
      </c>
    </row>
    <row r="13776" spans="1:8" ht="43.5" x14ac:dyDescent="0.35">
      <c r="A13776" s="4">
        <v>5895</v>
      </c>
      <c r="B13776" s="1">
        <v>45293</v>
      </c>
      <c r="C13776" s="2">
        <v>0.61141203703703706</v>
      </c>
      <c r="D13776" s="3" t="s">
        <v>56663</v>
      </c>
      <c r="E13776" s="3" t="s">
        <v>19853</v>
      </c>
      <c r="F13776" s="3" t="s">
        <v>56664</v>
      </c>
      <c r="G13776" s="3" t="s">
        <v>56665</v>
      </c>
      <c r="H13776" s="3" t="s">
        <v>13261</v>
      </c>
    </row>
    <row r="13777" spans="1:8" ht="29" x14ac:dyDescent="0.35">
      <c r="A13777" s="4">
        <v>95340</v>
      </c>
      <c r="B13777" s="1">
        <v>45293</v>
      </c>
      <c r="C13777" s="2">
        <v>0.61271990740740734</v>
      </c>
      <c r="D13777" s="3" t="s">
        <v>56666</v>
      </c>
      <c r="E13777" s="3" t="s">
        <v>56668</v>
      </c>
      <c r="F13777" s="3" t="s">
        <v>11332</v>
      </c>
      <c r="G13777" s="3" t="s">
        <v>13096</v>
      </c>
      <c r="H13777" s="3" t="s">
        <v>56667</v>
      </c>
    </row>
    <row r="13778" spans="1:8" ht="87" x14ac:dyDescent="0.35">
      <c r="A13778" s="4">
        <v>85110</v>
      </c>
      <c r="B13778" s="1">
        <v>45293</v>
      </c>
      <c r="C13778" s="2">
        <v>0.61365740740740737</v>
      </c>
      <c r="D13778" s="3" t="s">
        <v>10412</v>
      </c>
      <c r="E13778" s="3" t="s">
        <v>48059</v>
      </c>
      <c r="F13778" s="3" t="s">
        <v>56669</v>
      </c>
      <c r="G13778" s="3" t="s">
        <v>14503</v>
      </c>
      <c r="H13778" s="3" t="s">
        <v>56670</v>
      </c>
    </row>
    <row r="13779" spans="1:8" ht="43.5" x14ac:dyDescent="0.35">
      <c r="A13779" s="4">
        <v>198907</v>
      </c>
      <c r="B13779" s="1">
        <v>45293</v>
      </c>
      <c r="C13779" s="2">
        <v>0.61487268518518523</v>
      </c>
      <c r="D13779" s="3" t="s">
        <v>56671</v>
      </c>
      <c r="E13779" s="3" t="s">
        <v>56654</v>
      </c>
      <c r="F13779" s="3" t="s">
        <v>11242</v>
      </c>
      <c r="G13779" s="3" t="s">
        <v>56654</v>
      </c>
      <c r="H13779" s="3" t="s">
        <v>56672</v>
      </c>
    </row>
    <row r="13780" spans="1:8" ht="43.5" x14ac:dyDescent="0.35">
      <c r="A13780" s="4">
        <v>206328</v>
      </c>
      <c r="B13780" s="1">
        <v>45293</v>
      </c>
      <c r="C13780" s="2">
        <v>0.61600694444444437</v>
      </c>
      <c r="D13780" s="3" t="s">
        <v>56673</v>
      </c>
      <c r="E13780" s="3" t="s">
        <v>56676</v>
      </c>
      <c r="F13780" s="3" t="s">
        <v>56674</v>
      </c>
      <c r="G13780" s="3" t="s">
        <v>56675</v>
      </c>
      <c r="H13780" s="3" t="s">
        <v>12311</v>
      </c>
    </row>
    <row r="13781" spans="1:8" ht="72.5" x14ac:dyDescent="0.35">
      <c r="A13781" s="4">
        <v>200336</v>
      </c>
      <c r="B13781" s="1">
        <v>45293</v>
      </c>
      <c r="C13781" s="2">
        <v>0.61690972222222229</v>
      </c>
      <c r="D13781" s="3" t="s">
        <v>56677</v>
      </c>
      <c r="E13781" s="3" t="s">
        <v>56681</v>
      </c>
      <c r="F13781" s="3" t="s">
        <v>56678</v>
      </c>
      <c r="G13781" s="3" t="s">
        <v>56679</v>
      </c>
      <c r="H13781" s="3" t="s">
        <v>56680</v>
      </c>
    </row>
    <row r="13782" spans="1:8" x14ac:dyDescent="0.35">
      <c r="A13782" s="4">
        <v>84539</v>
      </c>
      <c r="B13782" s="1">
        <v>45293</v>
      </c>
      <c r="C13782" s="2">
        <v>0.61763888888888896</v>
      </c>
      <c r="D13782" s="3" t="s">
        <v>985</v>
      </c>
      <c r="E13782" s="3" t="s">
        <v>56682</v>
      </c>
      <c r="F13782" s="3" t="s">
        <v>11953</v>
      </c>
      <c r="G13782" s="3" t="s">
        <v>56682</v>
      </c>
      <c r="H13782" s="3" t="s">
        <v>10726</v>
      </c>
    </row>
    <row r="13783" spans="1:8" ht="29" x14ac:dyDescent="0.35">
      <c r="A13783" s="4">
        <v>181721</v>
      </c>
      <c r="B13783" s="1">
        <v>45293</v>
      </c>
      <c r="C13783" s="2">
        <v>0.62103009259259256</v>
      </c>
      <c r="D13783" s="3" t="s">
        <v>1702</v>
      </c>
      <c r="E13783" s="3" t="s">
        <v>32139</v>
      </c>
      <c r="F13783" s="3" t="s">
        <v>56683</v>
      </c>
      <c r="G13783" s="3" t="s">
        <v>12812</v>
      </c>
      <c r="H13783" s="3" t="s">
        <v>56684</v>
      </c>
    </row>
    <row r="13784" spans="1:8" ht="29" x14ac:dyDescent="0.35">
      <c r="A13784" s="4">
        <v>31917</v>
      </c>
      <c r="B13784" s="1">
        <v>45293</v>
      </c>
      <c r="C13784" s="2">
        <v>0.62112268518518521</v>
      </c>
      <c r="D13784" s="3" t="s">
        <v>1702</v>
      </c>
      <c r="E13784" s="3" t="s">
        <v>56687</v>
      </c>
      <c r="F13784" s="3" t="s">
        <v>56685</v>
      </c>
      <c r="G13784" s="3" t="s">
        <v>10632</v>
      </c>
      <c r="H13784" s="3" t="s">
        <v>56686</v>
      </c>
    </row>
    <row r="13785" spans="1:8" ht="58" x14ac:dyDescent="0.35">
      <c r="A13785" s="4">
        <v>79232</v>
      </c>
      <c r="B13785" s="1">
        <v>45293</v>
      </c>
      <c r="C13785" s="2">
        <v>0.62299768518518517</v>
      </c>
      <c r="D13785" s="3" t="s">
        <v>10599</v>
      </c>
      <c r="E13785" s="3" t="s">
        <v>56690</v>
      </c>
      <c r="F13785" s="3" t="s">
        <v>56688</v>
      </c>
      <c r="G13785" s="3" t="s">
        <v>56689</v>
      </c>
      <c r="H13785" s="3" t="s">
        <v>12421</v>
      </c>
    </row>
    <row r="13786" spans="1:8" ht="29" x14ac:dyDescent="0.35">
      <c r="A13786" s="4">
        <v>213015</v>
      </c>
      <c r="B13786" s="1">
        <v>45293</v>
      </c>
      <c r="C13786" s="2">
        <v>0.62413194444444442</v>
      </c>
      <c r="D13786" s="3" t="s">
        <v>11386</v>
      </c>
      <c r="E13786" s="3" t="s">
        <v>56693</v>
      </c>
      <c r="F13786" s="3" t="s">
        <v>56691</v>
      </c>
      <c r="G13786" s="3" t="s">
        <v>12133</v>
      </c>
      <c r="H13786" s="3" t="s">
        <v>56692</v>
      </c>
    </row>
    <row r="13787" spans="1:8" ht="29" x14ac:dyDescent="0.35">
      <c r="A13787" s="4">
        <v>67338</v>
      </c>
      <c r="B13787" s="1">
        <v>45293</v>
      </c>
      <c r="C13787" s="2">
        <v>0.6242361111111111</v>
      </c>
      <c r="D13787" s="3" t="s">
        <v>233</v>
      </c>
      <c r="E13787" s="3" t="s">
        <v>56695</v>
      </c>
      <c r="F13787" s="3" t="s">
        <v>56694</v>
      </c>
      <c r="G13787" s="3" t="s">
        <v>11786</v>
      </c>
      <c r="H13787" s="3" t="s">
        <v>11996</v>
      </c>
    </row>
    <row r="13788" spans="1:8" ht="43.5" x14ac:dyDescent="0.35">
      <c r="A13788" s="4">
        <v>202294</v>
      </c>
      <c r="B13788" s="1">
        <v>45293</v>
      </c>
      <c r="C13788" s="2">
        <v>0.62480324074074078</v>
      </c>
      <c r="D13788" s="3" t="s">
        <v>1702</v>
      </c>
      <c r="E13788" s="3" t="s">
        <v>56698</v>
      </c>
      <c r="F13788" s="3" t="s">
        <v>56696</v>
      </c>
      <c r="G13788" s="3" t="s">
        <v>12127</v>
      </c>
      <c r="H13788" s="3" t="s">
        <v>56697</v>
      </c>
    </row>
    <row r="13789" spans="1:8" ht="116" x14ac:dyDescent="0.35">
      <c r="A13789" s="4">
        <v>46199</v>
      </c>
      <c r="B13789" s="1">
        <v>45293</v>
      </c>
      <c r="C13789" s="2">
        <v>0.62798611111111113</v>
      </c>
      <c r="D13789" s="3" t="s">
        <v>11797</v>
      </c>
      <c r="E13789" s="3" t="s">
        <v>56701</v>
      </c>
      <c r="F13789" s="3" t="s">
        <v>56699</v>
      </c>
      <c r="G13789" s="3" t="s">
        <v>11669</v>
      </c>
      <c r="H13789" s="3" t="s">
        <v>56700</v>
      </c>
    </row>
    <row r="13790" spans="1:8" ht="29" x14ac:dyDescent="0.35">
      <c r="A13790" s="4">
        <v>46227</v>
      </c>
      <c r="B13790" s="1">
        <v>45293</v>
      </c>
      <c r="C13790" s="2">
        <v>0.62908564814814816</v>
      </c>
      <c r="D13790" s="3" t="s">
        <v>10615</v>
      </c>
      <c r="E13790" s="3" t="s">
        <v>56703</v>
      </c>
      <c r="F13790" s="3" t="s">
        <v>56702</v>
      </c>
      <c r="G13790" s="3" t="s">
        <v>10636</v>
      </c>
      <c r="H13790" s="3" t="s">
        <v>11729</v>
      </c>
    </row>
    <row r="13791" spans="1:8" ht="130.5" x14ac:dyDescent="0.35">
      <c r="A13791" s="4">
        <v>44763</v>
      </c>
      <c r="B13791" s="1">
        <v>45293</v>
      </c>
      <c r="C13791" s="2">
        <v>0.63107638888888895</v>
      </c>
      <c r="D13791" s="3" t="s">
        <v>1403</v>
      </c>
      <c r="E13791" s="3" t="s">
        <v>56707</v>
      </c>
      <c r="F13791" s="3" t="s">
        <v>56704</v>
      </c>
      <c r="G13791" s="3" t="s">
        <v>56705</v>
      </c>
      <c r="H13791" s="3" t="s">
        <v>56706</v>
      </c>
    </row>
    <row r="13792" spans="1:8" ht="29" x14ac:dyDescent="0.35">
      <c r="A13792" s="4">
        <v>84823</v>
      </c>
      <c r="B13792" s="1">
        <v>45293</v>
      </c>
      <c r="C13792" s="2">
        <v>0.6331134259259259</v>
      </c>
      <c r="D13792" s="3" t="s">
        <v>56708</v>
      </c>
      <c r="E13792" s="3" t="s">
        <v>11198</v>
      </c>
      <c r="F13792" s="3" t="s">
        <v>56709</v>
      </c>
      <c r="G13792" s="3" t="s">
        <v>56710</v>
      </c>
      <c r="H13792" s="3" t="s">
        <v>11750</v>
      </c>
    </row>
    <row r="13793" spans="1:8" ht="145" x14ac:dyDescent="0.35">
      <c r="A13793" s="4">
        <v>102892</v>
      </c>
      <c r="B13793" s="1">
        <v>45293</v>
      </c>
      <c r="C13793" s="2">
        <v>0.6347800925925926</v>
      </c>
      <c r="D13793" s="3" t="s">
        <v>1702</v>
      </c>
      <c r="E13793" s="3" t="s">
        <v>56713</v>
      </c>
      <c r="F13793" s="3" t="s">
        <v>56711</v>
      </c>
      <c r="G13793" s="3" t="s">
        <v>10439</v>
      </c>
      <c r="H13793" s="3" t="s">
        <v>56712</v>
      </c>
    </row>
    <row r="13794" spans="1:8" ht="29" x14ac:dyDescent="0.35">
      <c r="A13794" s="4">
        <v>43345</v>
      </c>
      <c r="B13794" s="1">
        <v>45293</v>
      </c>
      <c r="C13794" s="2">
        <v>0.63520833333333326</v>
      </c>
      <c r="D13794" s="3" t="s">
        <v>10412</v>
      </c>
      <c r="E13794" s="3" t="s">
        <v>12134</v>
      </c>
      <c r="F13794" s="3" t="s">
        <v>56714</v>
      </c>
      <c r="G13794" s="3" t="s">
        <v>56715</v>
      </c>
      <c r="H13794" s="3" t="s">
        <v>56716</v>
      </c>
    </row>
    <row r="13795" spans="1:8" ht="145" x14ac:dyDescent="0.35">
      <c r="A13795" s="4">
        <v>200472</v>
      </c>
      <c r="B13795" s="1">
        <v>45293</v>
      </c>
      <c r="C13795" s="2">
        <v>0.63583333333333336</v>
      </c>
      <c r="D13795" s="3" t="s">
        <v>1744</v>
      </c>
      <c r="E13795" s="3" t="s">
        <v>56720</v>
      </c>
      <c r="F13795" s="3" t="s">
        <v>56717</v>
      </c>
      <c r="G13795" s="3" t="s">
        <v>56718</v>
      </c>
      <c r="H13795" s="3" t="s">
        <v>56719</v>
      </c>
    </row>
    <row r="13796" spans="1:8" ht="43.5" x14ac:dyDescent="0.35">
      <c r="A13796" s="4">
        <v>37797</v>
      </c>
      <c r="B13796" s="1">
        <v>45293</v>
      </c>
      <c r="C13796" s="2">
        <v>0.63686342592592593</v>
      </c>
      <c r="D13796" s="3" t="s">
        <v>56721</v>
      </c>
      <c r="E13796" s="3" t="s">
        <v>11115</v>
      </c>
      <c r="F13796" s="3" t="s">
        <v>56722</v>
      </c>
      <c r="G13796" s="3" t="s">
        <v>56723</v>
      </c>
      <c r="H13796" s="3" t="s">
        <v>56724</v>
      </c>
    </row>
    <row r="13797" spans="1:8" ht="72.5" x14ac:dyDescent="0.35">
      <c r="A13797" s="4">
        <v>207262</v>
      </c>
      <c r="B13797" s="1">
        <v>45293</v>
      </c>
      <c r="C13797" s="2">
        <v>0.63813657407407409</v>
      </c>
      <c r="D13797" s="3" t="s">
        <v>56725</v>
      </c>
      <c r="E13797" s="3" t="s">
        <v>13869</v>
      </c>
      <c r="F13797" s="3" t="s">
        <v>56726</v>
      </c>
      <c r="G13797" s="3" t="s">
        <v>56727</v>
      </c>
      <c r="H13797" s="3" t="s">
        <v>29</v>
      </c>
    </row>
    <row r="13798" spans="1:8" ht="29" x14ac:dyDescent="0.35">
      <c r="A13798" s="4">
        <v>203379</v>
      </c>
      <c r="B13798" s="1">
        <v>45293</v>
      </c>
      <c r="C13798" s="2">
        <v>0.63834490740740735</v>
      </c>
      <c r="D13798" s="3" t="s">
        <v>1403</v>
      </c>
      <c r="E13798" s="3" t="s">
        <v>22699</v>
      </c>
      <c r="F13798" s="3" t="s">
        <v>56704</v>
      </c>
      <c r="G13798" s="3" t="s">
        <v>22699</v>
      </c>
      <c r="H13798" s="3" t="s">
        <v>14267</v>
      </c>
    </row>
    <row r="13799" spans="1:8" ht="29" x14ac:dyDescent="0.35">
      <c r="A13799" s="4">
        <v>4446</v>
      </c>
      <c r="B13799" s="1">
        <v>45293</v>
      </c>
      <c r="C13799" s="2">
        <v>0.63844907407407414</v>
      </c>
      <c r="D13799" s="3" t="s">
        <v>56728</v>
      </c>
      <c r="E13799" s="3" t="s">
        <v>56730</v>
      </c>
      <c r="F13799" s="3" t="s">
        <v>56729</v>
      </c>
      <c r="G13799" s="3" t="s">
        <v>1253</v>
      </c>
      <c r="H13799" s="3" t="s">
        <v>10316</v>
      </c>
    </row>
    <row r="13800" spans="1:8" ht="29" x14ac:dyDescent="0.35">
      <c r="A13800" s="4">
        <v>43345</v>
      </c>
      <c r="B13800" s="1">
        <v>45293</v>
      </c>
      <c r="C13800" s="2">
        <v>0.64369212962962963</v>
      </c>
      <c r="D13800" s="3" t="s">
        <v>1933</v>
      </c>
      <c r="E13800" s="3" t="s">
        <v>56733</v>
      </c>
      <c r="F13800" s="3" t="s">
        <v>56731</v>
      </c>
      <c r="G13800" s="3" t="s">
        <v>14370</v>
      </c>
      <c r="H13800" s="3" t="s">
        <v>56732</v>
      </c>
    </row>
    <row r="13801" spans="1:8" ht="116" x14ac:dyDescent="0.35">
      <c r="A13801" s="4">
        <v>34434</v>
      </c>
      <c r="B13801" s="1">
        <v>45293</v>
      </c>
      <c r="C13801" s="2">
        <v>0.6448032407407408</v>
      </c>
      <c r="D13801" s="3" t="s">
        <v>233</v>
      </c>
      <c r="E13801" s="3" t="s">
        <v>56735</v>
      </c>
      <c r="F13801" s="3" t="s">
        <v>56734</v>
      </c>
      <c r="G13801" s="3" t="s">
        <v>11786</v>
      </c>
      <c r="H13801" s="3" t="s">
        <v>11934</v>
      </c>
    </row>
    <row r="13802" spans="1:8" ht="43.5" x14ac:dyDescent="0.35">
      <c r="A13802" s="4">
        <v>115701</v>
      </c>
      <c r="B13802" s="1">
        <v>45293</v>
      </c>
      <c r="C13802" s="2">
        <v>0.64684027777777775</v>
      </c>
      <c r="D13802" s="3" t="s">
        <v>56736</v>
      </c>
      <c r="E13802" s="3" t="s">
        <v>56739</v>
      </c>
      <c r="F13802" s="3" t="s">
        <v>56737</v>
      </c>
      <c r="G13802" s="3" t="s">
        <v>192</v>
      </c>
      <c r="H13802" s="3" t="s">
        <v>56738</v>
      </c>
    </row>
    <row r="13803" spans="1:8" ht="72.5" x14ac:dyDescent="0.35">
      <c r="A13803" s="4">
        <v>38111</v>
      </c>
      <c r="B13803" s="1">
        <v>45293</v>
      </c>
      <c r="C13803" s="2">
        <v>0.64723379629629629</v>
      </c>
      <c r="D13803" s="3" t="s">
        <v>10615</v>
      </c>
      <c r="E13803" s="3" t="s">
        <v>56742</v>
      </c>
      <c r="F13803" s="3" t="s">
        <v>56740</v>
      </c>
      <c r="G13803" s="3" t="s">
        <v>56741</v>
      </c>
      <c r="H13803" s="3" t="s">
        <v>12249</v>
      </c>
    </row>
    <row r="13804" spans="1:8" x14ac:dyDescent="0.35">
      <c r="A13804" s="4">
        <v>190975</v>
      </c>
      <c r="B13804" s="1">
        <v>45293</v>
      </c>
      <c r="C13804" s="2">
        <v>0.64961805555555563</v>
      </c>
      <c r="D13804" s="3" t="s">
        <v>56743</v>
      </c>
      <c r="E13804" s="3" t="s">
        <v>56744</v>
      </c>
      <c r="F13804" s="3" t="s">
        <v>10842</v>
      </c>
      <c r="G13804" s="3" t="s">
        <v>56744</v>
      </c>
      <c r="H13804" s="3" t="s">
        <v>56745</v>
      </c>
    </row>
    <row r="13805" spans="1:8" ht="72.5" x14ac:dyDescent="0.35">
      <c r="A13805" s="4">
        <v>51351</v>
      </c>
      <c r="B13805" s="1">
        <v>45293</v>
      </c>
      <c r="C13805" s="2">
        <v>0.65164351851851854</v>
      </c>
      <c r="D13805" s="3" t="s">
        <v>10599</v>
      </c>
      <c r="E13805" s="3" t="s">
        <v>32195</v>
      </c>
      <c r="F13805" s="3" t="s">
        <v>56746</v>
      </c>
      <c r="G13805" s="3" t="s">
        <v>42305</v>
      </c>
      <c r="H13805" s="3" t="s">
        <v>56747</v>
      </c>
    </row>
    <row r="13806" spans="1:8" ht="58" x14ac:dyDescent="0.35">
      <c r="A13806" s="4">
        <v>206881</v>
      </c>
      <c r="B13806" s="1">
        <v>45293</v>
      </c>
      <c r="C13806" s="2">
        <v>0.65326388888888887</v>
      </c>
      <c r="D13806" s="3" t="s">
        <v>10615</v>
      </c>
      <c r="E13806" s="3" t="s">
        <v>56750</v>
      </c>
      <c r="F13806" s="3" t="s">
        <v>56748</v>
      </c>
      <c r="G13806" s="3" t="s">
        <v>56749</v>
      </c>
      <c r="H13806" s="3" t="s">
        <v>11712</v>
      </c>
    </row>
    <row r="13807" spans="1:8" ht="29" x14ac:dyDescent="0.35">
      <c r="A13807" s="4">
        <v>4446</v>
      </c>
      <c r="B13807" s="1">
        <v>45293</v>
      </c>
      <c r="C13807" s="2">
        <v>0.6539814814814815</v>
      </c>
      <c r="D13807" s="3" t="s">
        <v>56751</v>
      </c>
      <c r="E13807" s="3" t="s">
        <v>56730</v>
      </c>
      <c r="F13807" s="3" t="s">
        <v>56752</v>
      </c>
      <c r="G13807" s="3" t="s">
        <v>56753</v>
      </c>
      <c r="H13807" s="3" t="s">
        <v>12614</v>
      </c>
    </row>
    <row r="13808" spans="1:8" ht="29" x14ac:dyDescent="0.35">
      <c r="A13808" s="4">
        <v>208309</v>
      </c>
      <c r="B13808" s="1">
        <v>45293</v>
      </c>
      <c r="C13808" s="2">
        <v>0.65431712962962962</v>
      </c>
      <c r="D13808" s="3" t="s">
        <v>56754</v>
      </c>
      <c r="E13808" s="3" t="s">
        <v>56757</v>
      </c>
      <c r="F13808" s="3" t="s">
        <v>56755</v>
      </c>
      <c r="G13808" s="3" t="s">
        <v>56756</v>
      </c>
      <c r="H13808" s="3" t="s">
        <v>29</v>
      </c>
    </row>
    <row r="13809" spans="1:8" ht="58" x14ac:dyDescent="0.35">
      <c r="A13809" s="4">
        <v>178374</v>
      </c>
      <c r="B13809" s="1">
        <v>45293</v>
      </c>
      <c r="C13809" s="2">
        <v>0.65445601851851853</v>
      </c>
      <c r="D13809" s="3" t="s">
        <v>10737</v>
      </c>
      <c r="E13809" s="3" t="s">
        <v>56760</v>
      </c>
      <c r="F13809" s="3" t="s">
        <v>56758</v>
      </c>
      <c r="G13809" s="3" t="s">
        <v>10802</v>
      </c>
      <c r="H13809" s="3" t="s">
        <v>56759</v>
      </c>
    </row>
    <row r="13810" spans="1:8" ht="58" x14ac:dyDescent="0.35">
      <c r="A13810" s="4">
        <v>107014</v>
      </c>
      <c r="B13810" s="1">
        <v>45293</v>
      </c>
      <c r="C13810" s="2">
        <v>0.65872685185185187</v>
      </c>
      <c r="D13810" s="3" t="s">
        <v>1933</v>
      </c>
      <c r="E13810" s="3" t="s">
        <v>31246</v>
      </c>
      <c r="F13810" s="3" t="s">
        <v>56761</v>
      </c>
      <c r="G13810" s="3" t="s">
        <v>56762</v>
      </c>
      <c r="H13810" s="3" t="s">
        <v>56763</v>
      </c>
    </row>
    <row r="13811" spans="1:8" ht="29" x14ac:dyDescent="0.35">
      <c r="A13811" s="4">
        <v>145701</v>
      </c>
      <c r="B13811" s="1">
        <v>45293</v>
      </c>
      <c r="C13811" s="2">
        <v>0.65930555555555559</v>
      </c>
      <c r="D13811" s="3" t="s">
        <v>233</v>
      </c>
      <c r="E13811" s="3" t="s">
        <v>56765</v>
      </c>
      <c r="F13811" s="3" t="s">
        <v>56764</v>
      </c>
      <c r="G13811" s="3" t="s">
        <v>11933</v>
      </c>
      <c r="H13811" s="3" t="s">
        <v>12531</v>
      </c>
    </row>
    <row r="13812" spans="1:8" ht="43.5" x14ac:dyDescent="0.35">
      <c r="A13812" s="4">
        <v>106679</v>
      </c>
      <c r="B13812" s="1">
        <v>45293</v>
      </c>
      <c r="C13812" s="2">
        <v>0.65935185185185186</v>
      </c>
      <c r="D13812" s="3" t="s">
        <v>1288</v>
      </c>
      <c r="E13812" s="3" t="s">
        <v>19865</v>
      </c>
      <c r="F13812" s="3" t="s">
        <v>56766</v>
      </c>
      <c r="G13812" s="3" t="s">
        <v>10636</v>
      </c>
      <c r="H13812" s="3" t="s">
        <v>17482</v>
      </c>
    </row>
    <row r="13813" spans="1:8" ht="58" x14ac:dyDescent="0.35">
      <c r="A13813" s="4">
        <v>158314</v>
      </c>
      <c r="B13813" s="1">
        <v>45293</v>
      </c>
      <c r="C13813" s="2">
        <v>0.65950231481481481</v>
      </c>
      <c r="D13813" s="3" t="s">
        <v>56767</v>
      </c>
      <c r="E13813" s="3" t="s">
        <v>32171</v>
      </c>
      <c r="F13813" s="3" t="s">
        <v>56768</v>
      </c>
      <c r="G13813" s="3" t="s">
        <v>11875</v>
      </c>
      <c r="H13813" s="3" t="s">
        <v>11034</v>
      </c>
    </row>
    <row r="13814" spans="1:8" ht="58" x14ac:dyDescent="0.35">
      <c r="A13814" s="4">
        <v>209835</v>
      </c>
      <c r="B13814" s="1">
        <v>45293</v>
      </c>
      <c r="C13814" s="2">
        <v>0.66121527777777778</v>
      </c>
      <c r="D13814" s="3" t="s">
        <v>755</v>
      </c>
      <c r="E13814" s="3" t="s">
        <v>56771</v>
      </c>
      <c r="F13814" s="3" t="s">
        <v>45683</v>
      </c>
      <c r="G13814" s="3" t="s">
        <v>56769</v>
      </c>
      <c r="H13814" s="3" t="s">
        <v>56770</v>
      </c>
    </row>
    <row r="13815" spans="1:8" ht="43.5" x14ac:dyDescent="0.35">
      <c r="A13815" s="4">
        <v>40862</v>
      </c>
      <c r="B13815" s="1">
        <v>45293</v>
      </c>
      <c r="C13815" s="2">
        <v>0.66288194444444437</v>
      </c>
      <c r="D13815" s="3" t="s">
        <v>985</v>
      </c>
      <c r="E13815" s="3" t="s">
        <v>56774</v>
      </c>
      <c r="F13815" s="3" t="s">
        <v>56772</v>
      </c>
      <c r="G13815" s="3" t="s">
        <v>11707</v>
      </c>
      <c r="H13815" s="3" t="s">
        <v>56773</v>
      </c>
    </row>
    <row r="13816" spans="1:8" ht="58" x14ac:dyDescent="0.35">
      <c r="A13816" s="4">
        <v>209835</v>
      </c>
      <c r="B13816" s="1">
        <v>45293</v>
      </c>
      <c r="C13816" s="2">
        <v>0.66370370370370368</v>
      </c>
      <c r="D13816" s="3" t="s">
        <v>755</v>
      </c>
      <c r="E13816" s="3" t="s">
        <v>56771</v>
      </c>
      <c r="F13816" s="3" t="s">
        <v>45683</v>
      </c>
      <c r="G13816" s="3" t="s">
        <v>56769</v>
      </c>
      <c r="H13816" s="3" t="s">
        <v>56775</v>
      </c>
    </row>
    <row r="13817" spans="1:8" ht="43.5" x14ac:dyDescent="0.35">
      <c r="A13817" s="4">
        <v>119551</v>
      </c>
      <c r="B13817" s="1">
        <v>45293</v>
      </c>
      <c r="C13817" s="2">
        <v>0.66398148148148151</v>
      </c>
      <c r="D13817" s="3" t="s">
        <v>1744</v>
      </c>
      <c r="E13817" s="3" t="s">
        <v>56777</v>
      </c>
      <c r="F13817" s="3" t="s">
        <v>56776</v>
      </c>
      <c r="G13817" s="3" t="s">
        <v>102</v>
      </c>
      <c r="H13817" s="3" t="s">
        <v>13948</v>
      </c>
    </row>
    <row r="13818" spans="1:8" ht="101.5" x14ac:dyDescent="0.35">
      <c r="A13818" s="4">
        <v>93548</v>
      </c>
      <c r="B13818" s="1">
        <v>45293</v>
      </c>
      <c r="C13818" s="2">
        <v>0.66519675925925925</v>
      </c>
      <c r="D13818" s="3" t="s">
        <v>56778</v>
      </c>
      <c r="E13818" s="3" t="s">
        <v>56781</v>
      </c>
      <c r="F13818" s="3" t="s">
        <v>56779</v>
      </c>
      <c r="G13818" s="3" t="s">
        <v>11524</v>
      </c>
      <c r="H13818" s="3" t="s">
        <v>56780</v>
      </c>
    </row>
    <row r="13819" spans="1:8" ht="72.5" x14ac:dyDescent="0.35">
      <c r="A13819" s="4">
        <v>121672</v>
      </c>
      <c r="B13819" s="1">
        <v>45293</v>
      </c>
      <c r="C13819" s="2">
        <v>0.66543981481481485</v>
      </c>
      <c r="D13819" s="3" t="s">
        <v>11387</v>
      </c>
      <c r="E13819" s="3" t="s">
        <v>56784</v>
      </c>
      <c r="F13819" s="3" t="s">
        <v>56782</v>
      </c>
      <c r="G13819" s="3" t="s">
        <v>12346</v>
      </c>
      <c r="H13819" s="3" t="s">
        <v>56783</v>
      </c>
    </row>
    <row r="13820" spans="1:8" ht="72.5" x14ac:dyDescent="0.35">
      <c r="A13820" s="4">
        <v>110552</v>
      </c>
      <c r="B13820" s="1">
        <v>45293</v>
      </c>
      <c r="C13820" s="2">
        <v>0.6677777777777778</v>
      </c>
      <c r="D13820" s="3" t="s">
        <v>10859</v>
      </c>
      <c r="E13820" s="3" t="s">
        <v>13914</v>
      </c>
      <c r="F13820" s="3" t="s">
        <v>56785</v>
      </c>
      <c r="G13820" s="3" t="s">
        <v>56786</v>
      </c>
      <c r="H13820" s="3" t="s">
        <v>56787</v>
      </c>
    </row>
    <row r="13821" spans="1:8" ht="29" x14ac:dyDescent="0.35">
      <c r="A13821" s="4">
        <v>43626</v>
      </c>
      <c r="B13821" s="1">
        <v>45293</v>
      </c>
      <c r="C13821" s="2">
        <v>0.6684606481481481</v>
      </c>
      <c r="D13821" s="3" t="s">
        <v>10285</v>
      </c>
      <c r="E13821" s="3" t="s">
        <v>56790</v>
      </c>
      <c r="F13821" s="3" t="s">
        <v>56788</v>
      </c>
      <c r="G13821" s="3" t="s">
        <v>11973</v>
      </c>
      <c r="H13821" s="3" t="s">
        <v>56789</v>
      </c>
    </row>
    <row r="13822" spans="1:8" ht="29" x14ac:dyDescent="0.35">
      <c r="A13822" s="4">
        <v>186856</v>
      </c>
      <c r="B13822" s="1">
        <v>45293</v>
      </c>
      <c r="C13822" s="2">
        <v>0.66902777777777789</v>
      </c>
      <c r="D13822" s="3" t="s">
        <v>56791</v>
      </c>
      <c r="E13822" s="3" t="s">
        <v>15048</v>
      </c>
      <c r="F13822" s="3" t="s">
        <v>11332</v>
      </c>
      <c r="G13822" s="3" t="s">
        <v>12199</v>
      </c>
      <c r="H13822" s="3" t="s">
        <v>11750</v>
      </c>
    </row>
    <row r="13823" spans="1:8" ht="58" x14ac:dyDescent="0.35">
      <c r="A13823" s="4">
        <v>46106</v>
      </c>
      <c r="B13823" s="1">
        <v>45293</v>
      </c>
      <c r="C13823" s="2">
        <v>0.67037037037037039</v>
      </c>
      <c r="D13823" s="3" t="s">
        <v>56792</v>
      </c>
      <c r="E13823" s="3" t="s">
        <v>56796</v>
      </c>
      <c r="F13823" s="3" t="s">
        <v>56793</v>
      </c>
      <c r="G13823" s="3" t="s">
        <v>56794</v>
      </c>
      <c r="H13823" s="3" t="s">
        <v>56795</v>
      </c>
    </row>
    <row r="13824" spans="1:8" ht="43.5" x14ac:dyDescent="0.35">
      <c r="A13824" s="4">
        <v>149256</v>
      </c>
      <c r="B13824" s="1">
        <v>45293</v>
      </c>
      <c r="C13824" s="2">
        <v>0.67429398148148145</v>
      </c>
      <c r="D13824" s="3" t="s">
        <v>56797</v>
      </c>
      <c r="E13824" s="3" t="s">
        <v>56800</v>
      </c>
      <c r="F13824" s="3" t="s">
        <v>56798</v>
      </c>
      <c r="G13824" s="3" t="s">
        <v>12127</v>
      </c>
      <c r="H13824" s="3" t="s">
        <v>56799</v>
      </c>
    </row>
    <row r="13825" spans="1:8" ht="29" x14ac:dyDescent="0.35">
      <c r="A13825" s="4">
        <v>212394</v>
      </c>
      <c r="B13825" s="1">
        <v>45293</v>
      </c>
      <c r="C13825" s="2">
        <v>0.67586805555555562</v>
      </c>
      <c r="D13825" s="3" t="s">
        <v>56801</v>
      </c>
      <c r="E13825" s="3" t="s">
        <v>56804</v>
      </c>
      <c r="F13825" s="3" t="s">
        <v>56802</v>
      </c>
      <c r="G13825" s="3" t="s">
        <v>11912</v>
      </c>
      <c r="H13825" s="3" t="s">
        <v>56803</v>
      </c>
    </row>
    <row r="13826" spans="1:8" x14ac:dyDescent="0.35">
      <c r="A13826" s="4">
        <v>196575</v>
      </c>
      <c r="B13826" s="1">
        <v>45293</v>
      </c>
      <c r="C13826" s="2">
        <v>0.67719907407407398</v>
      </c>
      <c r="D13826" s="3" t="s">
        <v>1702</v>
      </c>
      <c r="E13826" s="3" t="s">
        <v>56807</v>
      </c>
      <c r="F13826" s="3" t="s">
        <v>12126</v>
      </c>
      <c r="G13826" s="3" t="s">
        <v>56805</v>
      </c>
      <c r="H13826" s="3" t="s">
        <v>56806</v>
      </c>
    </row>
    <row r="13827" spans="1:8" ht="58" x14ac:dyDescent="0.35">
      <c r="A13827" s="4">
        <v>46580</v>
      </c>
      <c r="B13827" s="1">
        <v>45293</v>
      </c>
      <c r="C13827" s="2">
        <v>0.67872685185185189</v>
      </c>
      <c r="D13827" s="3" t="s">
        <v>167</v>
      </c>
      <c r="E13827" s="3" t="s">
        <v>56810</v>
      </c>
      <c r="F13827" s="3" t="s">
        <v>56808</v>
      </c>
      <c r="G13827" s="3" t="s">
        <v>11950</v>
      </c>
      <c r="H13827" s="3" t="s">
        <v>56809</v>
      </c>
    </row>
    <row r="13828" spans="1:8" ht="43.5" x14ac:dyDescent="0.35">
      <c r="A13828" s="4">
        <v>101557</v>
      </c>
      <c r="B13828" s="1">
        <v>45293</v>
      </c>
      <c r="C13828" s="2">
        <v>0.67973379629629627</v>
      </c>
      <c r="D13828" s="3" t="s">
        <v>56811</v>
      </c>
      <c r="E13828" s="3" t="s">
        <v>11693</v>
      </c>
      <c r="F13828" s="3" t="s">
        <v>56812</v>
      </c>
      <c r="G13828" s="3" t="s">
        <v>56813</v>
      </c>
      <c r="H13828" s="3" t="s">
        <v>56814</v>
      </c>
    </row>
    <row r="13829" spans="1:8" x14ac:dyDescent="0.35">
      <c r="A13829" s="4">
        <v>46470</v>
      </c>
      <c r="B13829" s="1">
        <v>45293</v>
      </c>
      <c r="C13829" s="2">
        <v>0.69456018518518514</v>
      </c>
      <c r="D13829" s="3" t="s">
        <v>56815</v>
      </c>
      <c r="E13829" s="3" t="s">
        <v>13068</v>
      </c>
      <c r="F13829" s="3" t="s">
        <v>56816</v>
      </c>
      <c r="G13829" s="3" t="s">
        <v>13068</v>
      </c>
      <c r="H13829" s="3" t="s">
        <v>56817</v>
      </c>
    </row>
    <row r="13830" spans="1:8" ht="58" x14ac:dyDescent="0.35">
      <c r="A13830" s="4">
        <v>9769</v>
      </c>
      <c r="B13830" s="1">
        <v>45293</v>
      </c>
      <c r="C13830" s="2">
        <v>0.6947916666666667</v>
      </c>
      <c r="D13830" s="3" t="s">
        <v>1933</v>
      </c>
      <c r="E13830" s="3" t="s">
        <v>56819</v>
      </c>
      <c r="F13830" s="3" t="s">
        <v>56818</v>
      </c>
      <c r="G13830" s="3" t="s">
        <v>14311</v>
      </c>
      <c r="H13830" s="3" t="s">
        <v>15551</v>
      </c>
    </row>
    <row r="13831" spans="1:8" ht="43.5" x14ac:dyDescent="0.35">
      <c r="A13831" s="4">
        <v>119551</v>
      </c>
      <c r="B13831" s="1">
        <v>45293</v>
      </c>
      <c r="C13831" s="2">
        <v>0.69851851851851843</v>
      </c>
      <c r="D13831" s="3" t="s">
        <v>56820</v>
      </c>
      <c r="E13831" s="3" t="s">
        <v>56822</v>
      </c>
      <c r="F13831" s="3" t="s">
        <v>15438</v>
      </c>
      <c r="G13831" s="3" t="s">
        <v>56821</v>
      </c>
      <c r="H13831" s="3" t="s">
        <v>10750</v>
      </c>
    </row>
    <row r="13832" spans="1:8" ht="43.5" x14ac:dyDescent="0.35">
      <c r="A13832" s="4">
        <v>203637</v>
      </c>
      <c r="B13832" s="1">
        <v>45293</v>
      </c>
      <c r="C13832" s="2">
        <v>0.70346064814814813</v>
      </c>
      <c r="D13832" s="3" t="s">
        <v>56823</v>
      </c>
      <c r="E13832" s="3" t="s">
        <v>44041</v>
      </c>
      <c r="F13832" s="3" t="s">
        <v>56824</v>
      </c>
      <c r="G13832" s="3" t="s">
        <v>44041</v>
      </c>
      <c r="H13832" s="3" t="s">
        <v>56825</v>
      </c>
    </row>
    <row r="13833" spans="1:8" ht="29" x14ac:dyDescent="0.35">
      <c r="A13833" s="4">
        <v>118005</v>
      </c>
      <c r="B13833" s="1">
        <v>45293</v>
      </c>
      <c r="C13833" s="2">
        <v>0.70346064814814813</v>
      </c>
      <c r="D13833" s="3" t="s">
        <v>56826</v>
      </c>
      <c r="E13833" s="3" t="s">
        <v>19778</v>
      </c>
      <c r="F13833" s="3" t="s">
        <v>56827</v>
      </c>
      <c r="G13833" s="3" t="s">
        <v>28194</v>
      </c>
      <c r="H13833" s="3" t="s">
        <v>56828</v>
      </c>
    </row>
    <row r="13834" spans="1:8" ht="58" x14ac:dyDescent="0.35">
      <c r="A13834" s="4">
        <v>158314</v>
      </c>
      <c r="B13834" s="1">
        <v>45293</v>
      </c>
      <c r="C13834" s="2">
        <v>0.71081018518518524</v>
      </c>
      <c r="D13834" s="3" t="s">
        <v>56829</v>
      </c>
      <c r="E13834" s="3" t="s">
        <v>32171</v>
      </c>
      <c r="F13834" s="3" t="s">
        <v>10345</v>
      </c>
      <c r="G13834" s="3" t="s">
        <v>11875</v>
      </c>
      <c r="H13834" s="3" t="s">
        <v>1325</v>
      </c>
    </row>
    <row r="13835" spans="1:8" ht="58" x14ac:dyDescent="0.35">
      <c r="A13835" s="4">
        <v>130580</v>
      </c>
      <c r="B13835" s="1">
        <v>45293</v>
      </c>
      <c r="C13835" s="2">
        <v>0.79049768518518526</v>
      </c>
      <c r="D13835" s="3" t="s">
        <v>11789</v>
      </c>
      <c r="E13835" s="3" t="s">
        <v>56832</v>
      </c>
      <c r="F13835" s="3" t="s">
        <v>56830</v>
      </c>
      <c r="G13835" s="3" t="s">
        <v>42011</v>
      </c>
      <c r="H13835" s="3" t="s">
        <v>56831</v>
      </c>
    </row>
    <row r="13836" spans="1:8" x14ac:dyDescent="0.35">
      <c r="A13836" s="4">
        <v>119183</v>
      </c>
      <c r="B13836" s="1">
        <v>45294</v>
      </c>
      <c r="C13836" s="2">
        <v>0.32773148148148151</v>
      </c>
      <c r="D13836" s="3" t="s">
        <v>1473</v>
      </c>
      <c r="E13836" s="3" t="s">
        <v>40492</v>
      </c>
      <c r="F13836" s="3" t="s">
        <v>10524</v>
      </c>
      <c r="G13836" s="3" t="s">
        <v>40492</v>
      </c>
      <c r="H13836" s="3" t="s">
        <v>6842</v>
      </c>
    </row>
    <row r="13837" spans="1:8" ht="72.5" x14ac:dyDescent="0.35">
      <c r="A13837" s="4">
        <v>17692</v>
      </c>
      <c r="B13837" s="1">
        <v>45294</v>
      </c>
      <c r="C13837" s="2">
        <v>0.33499999999999996</v>
      </c>
      <c r="D13837" s="3" t="s">
        <v>14057</v>
      </c>
      <c r="E13837" s="3" t="s">
        <v>56833</v>
      </c>
      <c r="F13837" s="3" t="s">
        <v>1359</v>
      </c>
      <c r="G13837" s="3" t="s">
        <v>1336</v>
      </c>
      <c r="H13837" s="3" t="s">
        <v>6717</v>
      </c>
    </row>
    <row r="13838" spans="1:8" ht="43.5" x14ac:dyDescent="0.35">
      <c r="A13838" s="4">
        <v>43349</v>
      </c>
      <c r="B13838" s="1">
        <v>45294</v>
      </c>
      <c r="C13838" s="2">
        <v>0.33559027777777778</v>
      </c>
      <c r="D13838" s="3" t="s">
        <v>56834</v>
      </c>
      <c r="E13838" s="3" t="s">
        <v>13779</v>
      </c>
      <c r="F13838" s="3" t="s">
        <v>56835</v>
      </c>
      <c r="G13838" s="3" t="s">
        <v>56836</v>
      </c>
      <c r="H13838" s="3" t="s">
        <v>56837</v>
      </c>
    </row>
    <row r="13839" spans="1:8" ht="174" x14ac:dyDescent="0.35">
      <c r="A13839" s="4">
        <v>48178</v>
      </c>
      <c r="B13839" s="1">
        <v>45294</v>
      </c>
      <c r="C13839" s="2">
        <v>0.33729166666666671</v>
      </c>
      <c r="D13839" s="3" t="s">
        <v>56838</v>
      </c>
      <c r="E13839" s="3" t="s">
        <v>56842</v>
      </c>
      <c r="F13839" s="3" t="s">
        <v>56839</v>
      </c>
      <c r="G13839" s="3" t="s">
        <v>56840</v>
      </c>
      <c r="H13839" s="3" t="s">
        <v>56841</v>
      </c>
    </row>
    <row r="13840" spans="1:8" ht="43.5" x14ac:dyDescent="0.35">
      <c r="A13840" s="4">
        <v>166101</v>
      </c>
      <c r="B13840" s="1">
        <v>45294</v>
      </c>
      <c r="C13840" s="2">
        <v>0.33990740740740738</v>
      </c>
      <c r="D13840" s="3" t="s">
        <v>1258</v>
      </c>
      <c r="E13840" s="3" t="s">
        <v>56846</v>
      </c>
      <c r="F13840" s="3" t="s">
        <v>56843</v>
      </c>
      <c r="G13840" s="3" t="s">
        <v>56844</v>
      </c>
      <c r="H13840" s="3" t="s">
        <v>56845</v>
      </c>
    </row>
    <row r="13841" spans="1:8" ht="43.5" x14ac:dyDescent="0.35">
      <c r="A13841" s="4">
        <v>49378</v>
      </c>
      <c r="B13841" s="1">
        <v>45294</v>
      </c>
      <c r="C13841" s="2">
        <v>0.34043981481481483</v>
      </c>
      <c r="D13841" s="3" t="s">
        <v>11533</v>
      </c>
      <c r="E13841" s="3" t="s">
        <v>56849</v>
      </c>
      <c r="F13841" s="3" t="s">
        <v>56847</v>
      </c>
      <c r="G13841" s="3" t="s">
        <v>11837</v>
      </c>
      <c r="H13841" s="3" t="s">
        <v>56848</v>
      </c>
    </row>
    <row r="13842" spans="1:8" ht="43.5" x14ac:dyDescent="0.35">
      <c r="A13842" s="4">
        <v>42254</v>
      </c>
      <c r="B13842" s="1">
        <v>45294</v>
      </c>
      <c r="C13842" s="2">
        <v>0.3430555555555555</v>
      </c>
      <c r="D13842" s="3" t="s">
        <v>56850</v>
      </c>
      <c r="E13842" s="3" t="s">
        <v>37798</v>
      </c>
      <c r="F13842" s="3" t="s">
        <v>56851</v>
      </c>
      <c r="G13842" s="3" t="s">
        <v>12252</v>
      </c>
      <c r="H13842" s="3" t="s">
        <v>15324</v>
      </c>
    </row>
    <row r="13843" spans="1:8" ht="58" x14ac:dyDescent="0.35">
      <c r="A13843" s="4">
        <v>5539</v>
      </c>
      <c r="B13843" s="1">
        <v>45294</v>
      </c>
      <c r="C13843" s="2">
        <v>0.34605324074074079</v>
      </c>
      <c r="D13843" s="3" t="s">
        <v>1258</v>
      </c>
      <c r="E13843" s="3" t="s">
        <v>12750</v>
      </c>
      <c r="F13843" s="3" t="s">
        <v>56852</v>
      </c>
      <c r="G13843" s="3" t="s">
        <v>18177</v>
      </c>
      <c r="H13843" s="3" t="s">
        <v>51384</v>
      </c>
    </row>
    <row r="13844" spans="1:8" x14ac:dyDescent="0.35">
      <c r="A13844" s="4">
        <v>34645</v>
      </c>
      <c r="B13844" s="1">
        <v>45294</v>
      </c>
      <c r="C13844" s="2">
        <v>0.34966435185185185</v>
      </c>
      <c r="D13844" s="3" t="s">
        <v>56853</v>
      </c>
      <c r="E13844" s="3" t="s">
        <v>1315</v>
      </c>
      <c r="F13844" s="3" t="s">
        <v>56854</v>
      </c>
      <c r="G13844" s="3" t="s">
        <v>56855</v>
      </c>
      <c r="H13844" s="3" t="s">
        <v>56856</v>
      </c>
    </row>
    <row r="13845" spans="1:8" ht="87" x14ac:dyDescent="0.35">
      <c r="A13845" s="4">
        <v>5539</v>
      </c>
      <c r="B13845" s="1">
        <v>45294</v>
      </c>
      <c r="C13845" s="2">
        <v>0.35085648148148146</v>
      </c>
      <c r="D13845" s="3" t="s">
        <v>1258</v>
      </c>
      <c r="E13845" s="3" t="s">
        <v>56858</v>
      </c>
      <c r="F13845" s="3" t="s">
        <v>56852</v>
      </c>
      <c r="G13845" s="3" t="s">
        <v>18177</v>
      </c>
      <c r="H13845" s="3" t="s">
        <v>56857</v>
      </c>
    </row>
    <row r="13846" spans="1:8" ht="58" x14ac:dyDescent="0.35">
      <c r="A13846" s="4">
        <v>116874</v>
      </c>
      <c r="B13846" s="1">
        <v>45294</v>
      </c>
      <c r="C13846" s="2">
        <v>0.35251157407407407</v>
      </c>
      <c r="D13846" s="3" t="s">
        <v>1702</v>
      </c>
      <c r="E13846" s="3" t="s">
        <v>21685</v>
      </c>
      <c r="F13846" s="3" t="s">
        <v>56859</v>
      </c>
      <c r="G13846" s="3" t="s">
        <v>12518</v>
      </c>
      <c r="H13846" s="3" t="s">
        <v>56860</v>
      </c>
    </row>
    <row r="13847" spans="1:8" ht="29" x14ac:dyDescent="0.35">
      <c r="A13847" s="4">
        <v>35281</v>
      </c>
      <c r="B13847" s="1">
        <v>45294</v>
      </c>
      <c r="C13847" s="2">
        <v>0.35368055555555555</v>
      </c>
      <c r="D13847" s="3" t="s">
        <v>56861</v>
      </c>
      <c r="E13847" s="3" t="s">
        <v>15030</v>
      </c>
      <c r="F13847" s="3" t="s">
        <v>56862</v>
      </c>
      <c r="G13847" s="3" t="s">
        <v>12577</v>
      </c>
      <c r="H13847" s="3" t="s">
        <v>56863</v>
      </c>
    </row>
    <row r="13848" spans="1:8" ht="29" x14ac:dyDescent="0.35">
      <c r="A13848" s="4">
        <v>63234</v>
      </c>
      <c r="B13848" s="1">
        <v>45294</v>
      </c>
      <c r="C13848" s="2">
        <v>0.35822916666666665</v>
      </c>
      <c r="D13848" s="3" t="s">
        <v>11085</v>
      </c>
      <c r="E13848" s="3" t="s">
        <v>14577</v>
      </c>
      <c r="F13848" s="3" t="s">
        <v>56864</v>
      </c>
      <c r="G13848" s="3" t="s">
        <v>13712</v>
      </c>
      <c r="H13848" s="3" t="s">
        <v>56865</v>
      </c>
    </row>
    <row r="13849" spans="1:8" ht="43.5" x14ac:dyDescent="0.35">
      <c r="A13849" s="4">
        <v>93830</v>
      </c>
      <c r="B13849" s="1">
        <v>45294</v>
      </c>
      <c r="C13849" s="2">
        <v>0.35851851851851851</v>
      </c>
      <c r="D13849" s="3" t="s">
        <v>985</v>
      </c>
      <c r="E13849" s="3" t="s">
        <v>56868</v>
      </c>
      <c r="F13849" s="3" t="s">
        <v>56866</v>
      </c>
      <c r="G13849" s="3" t="s">
        <v>11856</v>
      </c>
      <c r="H13849" s="3" t="s">
        <v>56867</v>
      </c>
    </row>
    <row r="13850" spans="1:8" ht="43.5" x14ac:dyDescent="0.35">
      <c r="A13850" s="4">
        <v>147816</v>
      </c>
      <c r="B13850" s="1">
        <v>45294</v>
      </c>
      <c r="C13850" s="2">
        <v>0.36344907407407406</v>
      </c>
      <c r="D13850" s="3" t="s">
        <v>56869</v>
      </c>
      <c r="E13850" s="3" t="s">
        <v>56871</v>
      </c>
      <c r="F13850" s="3" t="s">
        <v>56870</v>
      </c>
      <c r="G13850" s="3" t="s">
        <v>12517</v>
      </c>
      <c r="H13850" s="3" t="s">
        <v>28370</v>
      </c>
    </row>
    <row r="13851" spans="1:8" ht="29" x14ac:dyDescent="0.35">
      <c r="A13851" s="4">
        <v>177789</v>
      </c>
      <c r="B13851" s="1">
        <v>45294</v>
      </c>
      <c r="C13851" s="2">
        <v>0.36677083333333332</v>
      </c>
      <c r="D13851" s="3" t="s">
        <v>1702</v>
      </c>
      <c r="E13851" s="3" t="s">
        <v>56874</v>
      </c>
      <c r="F13851" s="3" t="s">
        <v>56872</v>
      </c>
      <c r="G13851" s="3" t="s">
        <v>56873</v>
      </c>
      <c r="H13851" s="3" t="s">
        <v>13921</v>
      </c>
    </row>
    <row r="13852" spans="1:8" ht="58" x14ac:dyDescent="0.35">
      <c r="A13852" s="4">
        <v>38770</v>
      </c>
      <c r="B13852" s="1">
        <v>45294</v>
      </c>
      <c r="C13852" s="2">
        <v>0.36854166666666671</v>
      </c>
      <c r="D13852" s="3" t="s">
        <v>1258</v>
      </c>
      <c r="E13852" s="3" t="s">
        <v>56878</v>
      </c>
      <c r="F13852" s="3" t="s">
        <v>56875</v>
      </c>
      <c r="G13852" s="3" t="s">
        <v>56876</v>
      </c>
      <c r="H13852" s="3" t="s">
        <v>56877</v>
      </c>
    </row>
    <row r="13853" spans="1:8" ht="72.5" x14ac:dyDescent="0.35">
      <c r="A13853" s="4">
        <v>127046</v>
      </c>
      <c r="B13853" s="1">
        <v>45294</v>
      </c>
      <c r="C13853" s="2">
        <v>0.36859953703703702</v>
      </c>
      <c r="D13853" s="3" t="s">
        <v>349</v>
      </c>
      <c r="E13853" s="3" t="s">
        <v>56882</v>
      </c>
      <c r="F13853" s="3" t="s">
        <v>56879</v>
      </c>
      <c r="G13853" s="3" t="s">
        <v>56880</v>
      </c>
      <c r="H13853" s="3" t="s">
        <v>56881</v>
      </c>
    </row>
    <row r="13854" spans="1:8" ht="43.5" x14ac:dyDescent="0.35">
      <c r="A13854" s="4">
        <v>39848</v>
      </c>
      <c r="B13854" s="1">
        <v>45294</v>
      </c>
      <c r="C13854" s="2">
        <v>0.3692361111111111</v>
      </c>
      <c r="D13854" s="3" t="s">
        <v>1702</v>
      </c>
      <c r="E13854" s="3" t="s">
        <v>56885</v>
      </c>
      <c r="F13854" s="3" t="s">
        <v>56883</v>
      </c>
      <c r="G13854" s="3" t="s">
        <v>12536</v>
      </c>
      <c r="H13854" s="3" t="s">
        <v>56884</v>
      </c>
    </row>
    <row r="13855" spans="1:8" x14ac:dyDescent="0.35">
      <c r="A13855" s="4">
        <v>37385</v>
      </c>
      <c r="B13855" s="1">
        <v>45294</v>
      </c>
      <c r="C13855" s="2">
        <v>0.37138888888888894</v>
      </c>
      <c r="D13855" s="3" t="s">
        <v>1436</v>
      </c>
      <c r="E13855" s="3" t="s">
        <v>56887</v>
      </c>
      <c r="F13855" s="3" t="s">
        <v>15932</v>
      </c>
      <c r="G13855" s="3" t="s">
        <v>12544</v>
      </c>
      <c r="H13855" s="3" t="s">
        <v>56886</v>
      </c>
    </row>
    <row r="13856" spans="1:8" ht="29" x14ac:dyDescent="0.35">
      <c r="A13856" s="4">
        <v>102497</v>
      </c>
      <c r="B13856" s="1">
        <v>45294</v>
      </c>
      <c r="C13856" s="2">
        <v>0.37364583333333329</v>
      </c>
      <c r="D13856" s="3" t="s">
        <v>13205</v>
      </c>
      <c r="E13856" s="3" t="s">
        <v>56890</v>
      </c>
      <c r="F13856" s="3" t="s">
        <v>56888</v>
      </c>
      <c r="G13856" s="3" t="s">
        <v>56889</v>
      </c>
      <c r="H13856" s="3" t="s">
        <v>14331</v>
      </c>
    </row>
    <row r="13857" spans="1:8" ht="72.5" x14ac:dyDescent="0.35">
      <c r="A13857" s="4">
        <v>73120</v>
      </c>
      <c r="B13857" s="1">
        <v>45294</v>
      </c>
      <c r="C13857" s="2">
        <v>0.37366898148148148</v>
      </c>
      <c r="D13857" s="3" t="s">
        <v>56891</v>
      </c>
      <c r="E13857" s="3" t="s">
        <v>56895</v>
      </c>
      <c r="F13857" s="3" t="s">
        <v>56892</v>
      </c>
      <c r="G13857" s="3" t="s">
        <v>56893</v>
      </c>
      <c r="H13857" s="3" t="s">
        <v>56894</v>
      </c>
    </row>
    <row r="13858" spans="1:8" x14ac:dyDescent="0.35">
      <c r="A13858" s="4">
        <v>41749</v>
      </c>
      <c r="B13858" s="1">
        <v>45294</v>
      </c>
      <c r="C13858" s="2">
        <v>0.37409722222222225</v>
      </c>
      <c r="D13858" s="3" t="s">
        <v>10412</v>
      </c>
      <c r="E13858" s="3" t="s">
        <v>56897</v>
      </c>
      <c r="F13858" s="3" t="s">
        <v>56896</v>
      </c>
      <c r="G13858" s="3" t="s">
        <v>10623</v>
      </c>
      <c r="H13858" s="3" t="s">
        <v>12474</v>
      </c>
    </row>
    <row r="13859" spans="1:8" ht="29" x14ac:dyDescent="0.35">
      <c r="A13859" s="4">
        <v>195698</v>
      </c>
      <c r="B13859" s="1">
        <v>45294</v>
      </c>
      <c r="C13859" s="2">
        <v>0.37432870370370369</v>
      </c>
      <c r="D13859" s="3" t="s">
        <v>12697</v>
      </c>
      <c r="E13859" s="3" t="s">
        <v>56900</v>
      </c>
      <c r="F13859" s="3" t="s">
        <v>56898</v>
      </c>
      <c r="G13859" s="3" t="s">
        <v>11859</v>
      </c>
      <c r="H13859" s="3" t="s">
        <v>56899</v>
      </c>
    </row>
    <row r="13860" spans="1:8" ht="58" x14ac:dyDescent="0.35">
      <c r="A13860" s="4">
        <v>175176</v>
      </c>
      <c r="B13860" s="1">
        <v>45294</v>
      </c>
      <c r="C13860" s="2">
        <v>0.38009259259259259</v>
      </c>
      <c r="D13860" s="3" t="s">
        <v>11387</v>
      </c>
      <c r="E13860" s="3" t="s">
        <v>56903</v>
      </c>
      <c r="F13860" s="3" t="s">
        <v>56901</v>
      </c>
      <c r="G13860" s="3" t="s">
        <v>11890</v>
      </c>
      <c r="H13860" s="3" t="s">
        <v>56902</v>
      </c>
    </row>
    <row r="13861" spans="1:8" ht="87" x14ac:dyDescent="0.35">
      <c r="A13861" s="4">
        <v>47542</v>
      </c>
      <c r="B13861" s="1">
        <v>45294</v>
      </c>
      <c r="C13861" s="2">
        <v>0.38060185185185186</v>
      </c>
      <c r="D13861" s="3" t="s">
        <v>10502</v>
      </c>
      <c r="E13861" s="3" t="s">
        <v>56907</v>
      </c>
      <c r="F13861" s="3" t="s">
        <v>56904</v>
      </c>
      <c r="G13861" s="3" t="s">
        <v>56905</v>
      </c>
      <c r="H13861" s="3" t="s">
        <v>56906</v>
      </c>
    </row>
    <row r="13862" spans="1:8" ht="130.5" x14ac:dyDescent="0.35">
      <c r="A13862" s="4">
        <v>22750</v>
      </c>
      <c r="B13862" s="1">
        <v>45294</v>
      </c>
      <c r="C13862" s="2">
        <v>0.38168981481481484</v>
      </c>
      <c r="D13862" s="3" t="s">
        <v>56908</v>
      </c>
      <c r="E13862" s="3" t="s">
        <v>56911</v>
      </c>
      <c r="F13862" s="3" t="s">
        <v>56909</v>
      </c>
      <c r="G13862" s="3" t="s">
        <v>11736</v>
      </c>
      <c r="H13862" s="3" t="s">
        <v>56910</v>
      </c>
    </row>
    <row r="13863" spans="1:8" ht="58" x14ac:dyDescent="0.35">
      <c r="A13863" s="4">
        <v>56549</v>
      </c>
      <c r="B13863" s="1">
        <v>45294</v>
      </c>
      <c r="C13863" s="2">
        <v>0.38187499999999996</v>
      </c>
      <c r="D13863" s="3" t="s">
        <v>10412</v>
      </c>
      <c r="E13863" s="3" t="s">
        <v>15554</v>
      </c>
      <c r="F13863" s="3" t="s">
        <v>56912</v>
      </c>
      <c r="G13863" s="3" t="s">
        <v>15554</v>
      </c>
      <c r="H13863" s="3" t="s">
        <v>56913</v>
      </c>
    </row>
    <row r="13864" spans="1:8" ht="58" x14ac:dyDescent="0.35">
      <c r="A13864" s="4">
        <v>77757</v>
      </c>
      <c r="B13864" s="1">
        <v>45294</v>
      </c>
      <c r="C13864" s="2">
        <v>0.38204861111111116</v>
      </c>
      <c r="D13864" s="3" t="s">
        <v>56914</v>
      </c>
      <c r="E13864" s="3" t="s">
        <v>21876</v>
      </c>
      <c r="F13864" s="3" t="s">
        <v>56915</v>
      </c>
      <c r="G13864" s="3" t="s">
        <v>56916</v>
      </c>
      <c r="H13864" s="3" t="s">
        <v>56917</v>
      </c>
    </row>
    <row r="13865" spans="1:8" ht="29" x14ac:dyDescent="0.35">
      <c r="A13865" s="4">
        <v>35543</v>
      </c>
      <c r="B13865" s="1">
        <v>45294</v>
      </c>
      <c r="C13865" s="2">
        <v>0.38317129629629632</v>
      </c>
      <c r="D13865" s="3" t="s">
        <v>32358</v>
      </c>
      <c r="E13865" s="3" t="s">
        <v>28928</v>
      </c>
      <c r="F13865" s="3" t="s">
        <v>56918</v>
      </c>
      <c r="G13865" s="3" t="s">
        <v>32360</v>
      </c>
      <c r="H13865" s="3" t="s">
        <v>56919</v>
      </c>
    </row>
    <row r="13866" spans="1:8" ht="58" x14ac:dyDescent="0.35">
      <c r="A13866" s="4">
        <v>77757</v>
      </c>
      <c r="B13866" s="1">
        <v>45294</v>
      </c>
      <c r="C13866" s="2">
        <v>0.38535879629629632</v>
      </c>
      <c r="D13866" s="3" t="s">
        <v>56914</v>
      </c>
      <c r="E13866" s="3" t="s">
        <v>21876</v>
      </c>
      <c r="F13866" s="3" t="s">
        <v>56920</v>
      </c>
      <c r="G13866" s="3" t="s">
        <v>56921</v>
      </c>
      <c r="H13866" s="3" t="s">
        <v>56917</v>
      </c>
    </row>
    <row r="13867" spans="1:8" ht="29" x14ac:dyDescent="0.35">
      <c r="A13867" s="4">
        <v>35382</v>
      </c>
      <c r="B13867" s="1">
        <v>45294</v>
      </c>
      <c r="C13867" s="2">
        <v>0.38769675925925928</v>
      </c>
      <c r="D13867" s="3" t="s">
        <v>15160</v>
      </c>
      <c r="E13867" s="3" t="s">
        <v>56925</v>
      </c>
      <c r="F13867" s="3" t="s">
        <v>56922</v>
      </c>
      <c r="G13867" s="3" t="s">
        <v>56923</v>
      </c>
      <c r="H13867" s="3" t="s">
        <v>56924</v>
      </c>
    </row>
    <row r="13868" spans="1:8" ht="43.5" x14ac:dyDescent="0.35">
      <c r="A13868" s="4">
        <v>48185</v>
      </c>
      <c r="B13868" s="1">
        <v>45294</v>
      </c>
      <c r="C13868" s="2">
        <v>0.38873842592592595</v>
      </c>
      <c r="D13868" s="3" t="s">
        <v>1702</v>
      </c>
      <c r="E13868" s="3" t="s">
        <v>56927</v>
      </c>
      <c r="F13868" s="3" t="s">
        <v>56926</v>
      </c>
      <c r="G13868" s="3" t="s">
        <v>12518</v>
      </c>
      <c r="H13868" s="3" t="s">
        <v>13921</v>
      </c>
    </row>
    <row r="13869" spans="1:8" ht="159.5" x14ac:dyDescent="0.35">
      <c r="A13869" s="4">
        <v>46766</v>
      </c>
      <c r="B13869" s="1">
        <v>45294</v>
      </c>
      <c r="C13869" s="2">
        <v>0.39246527777777779</v>
      </c>
      <c r="D13869" s="3" t="s">
        <v>56928</v>
      </c>
      <c r="E13869" s="3" t="s">
        <v>11267</v>
      </c>
      <c r="F13869" s="3" t="s">
        <v>56929</v>
      </c>
      <c r="G13869" s="3" t="s">
        <v>11732</v>
      </c>
      <c r="H13869" s="3" t="s">
        <v>56930</v>
      </c>
    </row>
    <row r="13870" spans="1:8" ht="43.5" x14ac:dyDescent="0.35">
      <c r="A13870" s="4">
        <v>204178</v>
      </c>
      <c r="B13870" s="1">
        <v>45294</v>
      </c>
      <c r="C13870" s="2">
        <v>0.39246527777777779</v>
      </c>
      <c r="D13870" s="3" t="s">
        <v>10412</v>
      </c>
      <c r="E13870" s="3" t="s">
        <v>53882</v>
      </c>
      <c r="F13870" s="3" t="s">
        <v>56931</v>
      </c>
      <c r="G13870" s="3" t="s">
        <v>56932</v>
      </c>
      <c r="H13870" s="3" t="s">
        <v>56933</v>
      </c>
    </row>
    <row r="13871" spans="1:8" ht="72.5" x14ac:dyDescent="0.35">
      <c r="A13871" s="4">
        <v>44795</v>
      </c>
      <c r="B13871" s="1">
        <v>45294</v>
      </c>
      <c r="C13871" s="2">
        <v>0.3941898148148148</v>
      </c>
      <c r="D13871" s="3" t="s">
        <v>56934</v>
      </c>
      <c r="E13871" s="3" t="s">
        <v>56937</v>
      </c>
      <c r="F13871" s="3" t="s">
        <v>56935</v>
      </c>
      <c r="G13871" s="3" t="s">
        <v>104</v>
      </c>
      <c r="H13871" s="3" t="s">
        <v>56936</v>
      </c>
    </row>
    <row r="13872" spans="1:8" ht="29" x14ac:dyDescent="0.35">
      <c r="A13872" s="4">
        <v>65702</v>
      </c>
      <c r="B13872" s="1">
        <v>45294</v>
      </c>
      <c r="C13872" s="2">
        <v>0.39701388888888883</v>
      </c>
      <c r="D13872" s="3" t="s">
        <v>10448</v>
      </c>
      <c r="E13872" s="3" t="s">
        <v>56940</v>
      </c>
      <c r="F13872" s="3" t="s">
        <v>10745</v>
      </c>
      <c r="G13872" s="3" t="s">
        <v>56938</v>
      </c>
      <c r="H13872" s="3" t="s">
        <v>56939</v>
      </c>
    </row>
    <row r="13873" spans="1:8" ht="58" x14ac:dyDescent="0.35">
      <c r="A13873" s="4">
        <v>171624</v>
      </c>
      <c r="B13873" s="1">
        <v>45294</v>
      </c>
      <c r="C13873" s="2">
        <v>0.39718750000000003</v>
      </c>
      <c r="D13873" s="3" t="s">
        <v>56941</v>
      </c>
      <c r="E13873" s="3" t="s">
        <v>56945</v>
      </c>
      <c r="F13873" s="3" t="s">
        <v>56942</v>
      </c>
      <c r="G13873" s="3" t="s">
        <v>56943</v>
      </c>
      <c r="H13873" s="3" t="s">
        <v>56944</v>
      </c>
    </row>
    <row r="13874" spans="1:8" ht="58" x14ac:dyDescent="0.35">
      <c r="A13874" s="4">
        <v>142253</v>
      </c>
      <c r="B13874" s="1">
        <v>45294</v>
      </c>
      <c r="C13874" s="2">
        <v>0.39844907407407404</v>
      </c>
      <c r="D13874" s="3" t="s">
        <v>56946</v>
      </c>
      <c r="E13874" s="3" t="s">
        <v>31850</v>
      </c>
      <c r="F13874" s="3" t="s">
        <v>56947</v>
      </c>
      <c r="G13874" s="3" t="s">
        <v>56948</v>
      </c>
      <c r="H13874" s="3" t="s">
        <v>56949</v>
      </c>
    </row>
    <row r="13875" spans="1:8" ht="29" x14ac:dyDescent="0.35">
      <c r="A13875" s="4">
        <v>66794</v>
      </c>
      <c r="B13875" s="1">
        <v>45294</v>
      </c>
      <c r="C13875" s="2">
        <v>0.40271990740740743</v>
      </c>
      <c r="D13875" s="3" t="s">
        <v>56950</v>
      </c>
      <c r="E13875" s="3" t="s">
        <v>56954</v>
      </c>
      <c r="F13875" s="3" t="s">
        <v>56951</v>
      </c>
      <c r="G13875" s="3" t="s">
        <v>56952</v>
      </c>
      <c r="H13875" s="3" t="s">
        <v>56953</v>
      </c>
    </row>
    <row r="13876" spans="1:8" ht="87" x14ac:dyDescent="0.35">
      <c r="A13876" s="4">
        <v>209588</v>
      </c>
      <c r="B13876" s="1">
        <v>45294</v>
      </c>
      <c r="C13876" s="2">
        <v>0.40361111111111114</v>
      </c>
      <c r="D13876" s="3" t="s">
        <v>1702</v>
      </c>
      <c r="E13876" s="3" t="s">
        <v>56957</v>
      </c>
      <c r="F13876" s="3" t="s">
        <v>56955</v>
      </c>
      <c r="G13876" s="3" t="s">
        <v>12195</v>
      </c>
      <c r="H13876" s="3" t="s">
        <v>56956</v>
      </c>
    </row>
    <row r="13877" spans="1:8" ht="29" x14ac:dyDescent="0.35">
      <c r="A13877" s="4">
        <v>58233</v>
      </c>
      <c r="B13877" s="1">
        <v>45294</v>
      </c>
      <c r="C13877" s="2">
        <v>0.40498842592592593</v>
      </c>
      <c r="D13877" s="3" t="s">
        <v>1473</v>
      </c>
      <c r="E13877" s="3" t="s">
        <v>37461</v>
      </c>
      <c r="F13877" s="3" t="s">
        <v>10524</v>
      </c>
      <c r="G13877" s="3" t="s">
        <v>37461</v>
      </c>
      <c r="H13877" s="3" t="s">
        <v>51186</v>
      </c>
    </row>
    <row r="13878" spans="1:8" ht="101.5" x14ac:dyDescent="0.35">
      <c r="A13878" s="4">
        <v>55597</v>
      </c>
      <c r="B13878" s="1">
        <v>45294</v>
      </c>
      <c r="C13878" s="2">
        <v>0.40638888888888891</v>
      </c>
      <c r="D13878" s="3" t="s">
        <v>985</v>
      </c>
      <c r="E13878" s="3" t="s">
        <v>56961</v>
      </c>
      <c r="F13878" s="3" t="s">
        <v>56958</v>
      </c>
      <c r="G13878" s="3" t="s">
        <v>56959</v>
      </c>
      <c r="H13878" s="3" t="s">
        <v>56960</v>
      </c>
    </row>
    <row r="13879" spans="1:8" ht="29" x14ac:dyDescent="0.35">
      <c r="A13879" s="4">
        <v>47513</v>
      </c>
      <c r="B13879" s="1">
        <v>45294</v>
      </c>
      <c r="C13879" s="2">
        <v>0.40756944444444443</v>
      </c>
      <c r="D13879" s="3" t="s">
        <v>1258</v>
      </c>
      <c r="E13879" s="3" t="s">
        <v>13279</v>
      </c>
      <c r="F13879" s="3" t="s">
        <v>56962</v>
      </c>
      <c r="G13879" s="3" t="s">
        <v>56963</v>
      </c>
      <c r="H13879" s="3" t="s">
        <v>56964</v>
      </c>
    </row>
    <row r="13880" spans="1:8" ht="72.5" x14ac:dyDescent="0.35">
      <c r="A13880" s="4">
        <v>11055</v>
      </c>
      <c r="B13880" s="1">
        <v>45294</v>
      </c>
      <c r="C13880" s="2">
        <v>0.40934027777777776</v>
      </c>
      <c r="D13880" s="3" t="s">
        <v>15160</v>
      </c>
      <c r="E13880" s="3" t="s">
        <v>56968</v>
      </c>
      <c r="F13880" s="3" t="s">
        <v>56965</v>
      </c>
      <c r="G13880" s="3" t="s">
        <v>56966</v>
      </c>
      <c r="H13880" s="3" t="s">
        <v>56967</v>
      </c>
    </row>
    <row r="13881" spans="1:8" ht="87" x14ac:dyDescent="0.35">
      <c r="A13881" s="4">
        <v>176830</v>
      </c>
      <c r="B13881" s="1">
        <v>45294</v>
      </c>
      <c r="C13881" s="2">
        <v>0.4111805555555556</v>
      </c>
      <c r="D13881" s="3" t="s">
        <v>167</v>
      </c>
      <c r="E13881" s="3" t="s">
        <v>56971</v>
      </c>
      <c r="F13881" s="3" t="s">
        <v>56969</v>
      </c>
      <c r="G13881" s="3" t="s">
        <v>56970</v>
      </c>
      <c r="H13881" s="3" t="s">
        <v>10660</v>
      </c>
    </row>
    <row r="13882" spans="1:8" ht="43.5" x14ac:dyDescent="0.35">
      <c r="A13882" s="4">
        <v>47918</v>
      </c>
      <c r="B13882" s="1">
        <v>45294</v>
      </c>
      <c r="C13882" s="2">
        <v>0.41246527777777775</v>
      </c>
      <c r="D13882" s="3" t="s">
        <v>56972</v>
      </c>
      <c r="E13882" s="3" t="s">
        <v>56976</v>
      </c>
      <c r="F13882" s="3" t="s">
        <v>56973</v>
      </c>
      <c r="G13882" s="3" t="s">
        <v>56974</v>
      </c>
      <c r="H13882" s="3" t="s">
        <v>56975</v>
      </c>
    </row>
    <row r="13883" spans="1:8" ht="29" x14ac:dyDescent="0.35">
      <c r="A13883" s="4">
        <v>46579</v>
      </c>
      <c r="B13883" s="1">
        <v>45294</v>
      </c>
      <c r="C13883" s="2">
        <v>0.41281250000000003</v>
      </c>
      <c r="D13883" s="3" t="s">
        <v>11085</v>
      </c>
      <c r="E13883" s="3" t="s">
        <v>56979</v>
      </c>
      <c r="F13883" s="3" t="s">
        <v>56977</v>
      </c>
      <c r="G13883" s="3" t="s">
        <v>18977</v>
      </c>
      <c r="H13883" s="3" t="s">
        <v>56978</v>
      </c>
    </row>
    <row r="13884" spans="1:8" ht="43.5" x14ac:dyDescent="0.35">
      <c r="A13884" s="4">
        <v>12591</v>
      </c>
      <c r="B13884" s="1">
        <v>45294</v>
      </c>
      <c r="C13884" s="2">
        <v>0.41402777777777783</v>
      </c>
      <c r="D13884" s="3" t="s">
        <v>56980</v>
      </c>
      <c r="E13884" s="3" t="s">
        <v>56984</v>
      </c>
      <c r="F13884" s="3" t="s">
        <v>56981</v>
      </c>
      <c r="G13884" s="3" t="s">
        <v>56982</v>
      </c>
      <c r="H13884" s="3" t="s">
        <v>56983</v>
      </c>
    </row>
    <row r="13885" spans="1:8" ht="29" x14ac:dyDescent="0.35">
      <c r="A13885" s="4">
        <v>207450</v>
      </c>
      <c r="B13885" s="1">
        <v>45294</v>
      </c>
      <c r="C13885" s="2">
        <v>0.41523148148148148</v>
      </c>
      <c r="D13885" s="3" t="s">
        <v>1933</v>
      </c>
      <c r="E13885" s="3" t="s">
        <v>56988</v>
      </c>
      <c r="F13885" s="3" t="s">
        <v>56985</v>
      </c>
      <c r="G13885" s="3" t="s">
        <v>56986</v>
      </c>
      <c r="H13885" s="3" t="s">
        <v>56987</v>
      </c>
    </row>
    <row r="13886" spans="1:8" ht="58" x14ac:dyDescent="0.35">
      <c r="A13886" s="4">
        <v>56116</v>
      </c>
      <c r="B13886" s="1">
        <v>45294</v>
      </c>
      <c r="C13886" s="2">
        <v>0.41626157407407405</v>
      </c>
      <c r="D13886" s="3" t="s">
        <v>56989</v>
      </c>
      <c r="E13886" s="3" t="s">
        <v>25288</v>
      </c>
      <c r="F13886" s="3" t="s">
        <v>56990</v>
      </c>
      <c r="G13886" s="3" t="s">
        <v>56991</v>
      </c>
      <c r="H13886" s="3" t="s">
        <v>56992</v>
      </c>
    </row>
    <row r="13887" spans="1:8" ht="29" x14ac:dyDescent="0.35">
      <c r="A13887" s="4">
        <v>178314</v>
      </c>
      <c r="B13887" s="1">
        <v>45294</v>
      </c>
      <c r="C13887" s="2">
        <v>0.41851851851851851</v>
      </c>
      <c r="D13887" s="3" t="s">
        <v>56993</v>
      </c>
      <c r="E13887" s="3" t="s">
        <v>56997</v>
      </c>
      <c r="F13887" s="3" t="s">
        <v>56994</v>
      </c>
      <c r="G13887" s="3" t="s">
        <v>56995</v>
      </c>
      <c r="H13887" s="3" t="s">
        <v>56996</v>
      </c>
    </row>
    <row r="13888" spans="1:8" ht="58" x14ac:dyDescent="0.35">
      <c r="A13888" s="4">
        <v>80470</v>
      </c>
      <c r="B13888" s="1">
        <v>45294</v>
      </c>
      <c r="C13888" s="2">
        <v>0.42043981481481479</v>
      </c>
      <c r="D13888" s="3" t="s">
        <v>1403</v>
      </c>
      <c r="E13888" s="3" t="s">
        <v>57000</v>
      </c>
      <c r="F13888" s="3" t="s">
        <v>56998</v>
      </c>
      <c r="G13888" s="3" t="s">
        <v>12600</v>
      </c>
      <c r="H13888" s="3" t="s">
        <v>56999</v>
      </c>
    </row>
    <row r="13889" spans="1:8" ht="87" x14ac:dyDescent="0.35">
      <c r="A13889" s="4">
        <v>169123</v>
      </c>
      <c r="B13889" s="1">
        <v>45294</v>
      </c>
      <c r="C13889" s="2">
        <v>0.4210416666666667</v>
      </c>
      <c r="D13889" s="3" t="s">
        <v>349</v>
      </c>
      <c r="E13889" s="3" t="s">
        <v>57003</v>
      </c>
      <c r="F13889" s="3" t="s">
        <v>11138</v>
      </c>
      <c r="G13889" s="3" t="s">
        <v>57001</v>
      </c>
      <c r="H13889" s="3" t="s">
        <v>57002</v>
      </c>
    </row>
    <row r="13890" spans="1:8" ht="101.5" x14ac:dyDescent="0.35">
      <c r="A13890" s="4">
        <v>56401</v>
      </c>
      <c r="B13890" s="1">
        <v>45294</v>
      </c>
      <c r="C13890" s="2">
        <v>0.42163194444444446</v>
      </c>
      <c r="D13890" s="3" t="s">
        <v>57004</v>
      </c>
      <c r="E13890" s="3" t="s">
        <v>57008</v>
      </c>
      <c r="F13890" s="3" t="s">
        <v>57005</v>
      </c>
      <c r="G13890" s="3" t="s">
        <v>57006</v>
      </c>
      <c r="H13890" s="3" t="s">
        <v>57007</v>
      </c>
    </row>
    <row r="13891" spans="1:8" ht="130.5" x14ac:dyDescent="0.35">
      <c r="A13891" s="4">
        <v>39787</v>
      </c>
      <c r="B13891" s="1">
        <v>45294</v>
      </c>
      <c r="C13891" s="2">
        <v>0.42268518518518516</v>
      </c>
      <c r="D13891" s="3" t="s">
        <v>57009</v>
      </c>
      <c r="E13891" s="3" t="s">
        <v>13017</v>
      </c>
      <c r="F13891" s="3" t="s">
        <v>57010</v>
      </c>
      <c r="G13891" s="3" t="s">
        <v>11002</v>
      </c>
      <c r="H13891" s="3" t="s">
        <v>57011</v>
      </c>
    </row>
    <row r="13892" spans="1:8" ht="58" x14ac:dyDescent="0.35">
      <c r="A13892" s="4">
        <v>80470</v>
      </c>
      <c r="B13892" s="1">
        <v>45294</v>
      </c>
      <c r="C13892" s="2">
        <v>0.42303240740740744</v>
      </c>
      <c r="D13892" s="3" t="s">
        <v>1403</v>
      </c>
      <c r="E13892" s="3" t="s">
        <v>57000</v>
      </c>
      <c r="F13892" s="3" t="s">
        <v>56998</v>
      </c>
      <c r="G13892" s="3" t="s">
        <v>12600</v>
      </c>
      <c r="H13892" s="3" t="s">
        <v>57012</v>
      </c>
    </row>
    <row r="13893" spans="1:8" ht="58" x14ac:dyDescent="0.35">
      <c r="A13893" s="4">
        <v>80470</v>
      </c>
      <c r="B13893" s="1">
        <v>45294</v>
      </c>
      <c r="C13893" s="2">
        <v>0.42377314814814815</v>
      </c>
      <c r="D13893" s="3" t="s">
        <v>1403</v>
      </c>
      <c r="E13893" s="3" t="s">
        <v>57000</v>
      </c>
      <c r="F13893" s="3" t="s">
        <v>56998</v>
      </c>
      <c r="G13893" s="3" t="s">
        <v>12600</v>
      </c>
      <c r="H13893" s="3" t="s">
        <v>57013</v>
      </c>
    </row>
    <row r="13894" spans="1:8" ht="87" x14ac:dyDescent="0.35">
      <c r="A13894" s="4">
        <v>182723</v>
      </c>
      <c r="B13894" s="1">
        <v>45294</v>
      </c>
      <c r="C13894" s="2">
        <v>0.42607638888888894</v>
      </c>
      <c r="D13894" s="3" t="s">
        <v>1744</v>
      </c>
      <c r="E13894" s="3" t="s">
        <v>57016</v>
      </c>
      <c r="F13894" s="3" t="s">
        <v>57014</v>
      </c>
      <c r="G13894" s="3" t="s">
        <v>15109</v>
      </c>
      <c r="H13894" s="3" t="s">
        <v>57015</v>
      </c>
    </row>
    <row r="13895" spans="1:8" ht="116" x14ac:dyDescent="0.35">
      <c r="A13895" s="4">
        <v>50966</v>
      </c>
      <c r="B13895" s="1">
        <v>45294</v>
      </c>
      <c r="C13895" s="2">
        <v>0.42657407407407405</v>
      </c>
      <c r="D13895" s="3" t="s">
        <v>57017</v>
      </c>
      <c r="E13895" s="3" t="s">
        <v>57021</v>
      </c>
      <c r="F13895" s="3" t="s">
        <v>57018</v>
      </c>
      <c r="G13895" s="3" t="s">
        <v>57019</v>
      </c>
      <c r="H13895" s="3" t="s">
        <v>57020</v>
      </c>
    </row>
    <row r="13896" spans="1:8" ht="116" x14ac:dyDescent="0.35">
      <c r="A13896" s="4">
        <v>130940</v>
      </c>
      <c r="B13896" s="1">
        <v>45294</v>
      </c>
      <c r="C13896" s="2">
        <v>0.43065972222222221</v>
      </c>
      <c r="D13896" s="3" t="s">
        <v>57022</v>
      </c>
      <c r="E13896" s="3" t="s">
        <v>57026</v>
      </c>
      <c r="F13896" s="3" t="s">
        <v>57023</v>
      </c>
      <c r="G13896" s="3" t="s">
        <v>57024</v>
      </c>
      <c r="H13896" s="3" t="s">
        <v>57025</v>
      </c>
    </row>
    <row r="13897" spans="1:8" ht="29" x14ac:dyDescent="0.35">
      <c r="A13897" s="4">
        <v>50782</v>
      </c>
      <c r="B13897" s="1">
        <v>45294</v>
      </c>
      <c r="C13897" s="2">
        <v>0.43077546296296299</v>
      </c>
      <c r="D13897" s="3" t="s">
        <v>57027</v>
      </c>
      <c r="E13897" s="3" t="s">
        <v>57030</v>
      </c>
      <c r="F13897" s="3" t="s">
        <v>57028</v>
      </c>
      <c r="G13897" s="3" t="s">
        <v>13630</v>
      </c>
      <c r="H13897" s="3" t="s">
        <v>57029</v>
      </c>
    </row>
    <row r="13898" spans="1:8" ht="58" x14ac:dyDescent="0.35">
      <c r="A13898" s="4">
        <v>159281</v>
      </c>
      <c r="B13898" s="1">
        <v>45294</v>
      </c>
      <c r="C13898" s="2">
        <v>0.43137731481481478</v>
      </c>
      <c r="D13898" s="3" t="s">
        <v>13391</v>
      </c>
      <c r="E13898" s="3" t="s">
        <v>57034</v>
      </c>
      <c r="F13898" s="3" t="s">
        <v>57031</v>
      </c>
      <c r="G13898" s="3" t="s">
        <v>57032</v>
      </c>
      <c r="H13898" s="3" t="s">
        <v>57033</v>
      </c>
    </row>
    <row r="13899" spans="1:8" ht="58" x14ac:dyDescent="0.35">
      <c r="A13899" s="4">
        <v>145692</v>
      </c>
      <c r="B13899" s="1">
        <v>45294</v>
      </c>
      <c r="C13899" s="2">
        <v>0.43269675925925927</v>
      </c>
      <c r="D13899" s="3" t="s">
        <v>1744</v>
      </c>
      <c r="E13899" s="3" t="s">
        <v>57037</v>
      </c>
      <c r="F13899" s="3" t="s">
        <v>57035</v>
      </c>
      <c r="G13899" s="3" t="s">
        <v>100</v>
      </c>
      <c r="H13899" s="3" t="s">
        <v>57036</v>
      </c>
    </row>
    <row r="13900" spans="1:8" ht="58" x14ac:dyDescent="0.35">
      <c r="A13900" s="4">
        <v>113866</v>
      </c>
      <c r="B13900" s="1">
        <v>45294</v>
      </c>
      <c r="C13900" s="2">
        <v>0.4332523148148148</v>
      </c>
      <c r="D13900" s="3" t="s">
        <v>1702</v>
      </c>
      <c r="E13900" s="3" t="s">
        <v>57040</v>
      </c>
      <c r="F13900" s="3" t="s">
        <v>57038</v>
      </c>
      <c r="G13900" s="3" t="s">
        <v>12294</v>
      </c>
      <c r="H13900" s="3" t="s">
        <v>57039</v>
      </c>
    </row>
    <row r="13901" spans="1:8" ht="29" x14ac:dyDescent="0.35">
      <c r="A13901" s="4">
        <v>213428</v>
      </c>
      <c r="B13901" s="1">
        <v>45294</v>
      </c>
      <c r="C13901" s="2">
        <v>0.43354166666666666</v>
      </c>
      <c r="D13901" s="3" t="s">
        <v>57041</v>
      </c>
      <c r="E13901" s="3" t="s">
        <v>57044</v>
      </c>
      <c r="F13901" s="3" t="s">
        <v>1805</v>
      </c>
      <c r="G13901" s="3" t="s">
        <v>57042</v>
      </c>
      <c r="H13901" s="3" t="s">
        <v>57043</v>
      </c>
    </row>
    <row r="13902" spans="1:8" ht="29" x14ac:dyDescent="0.35">
      <c r="A13902" s="4">
        <v>10394</v>
      </c>
      <c r="B13902" s="1">
        <v>45294</v>
      </c>
      <c r="C13902" s="2">
        <v>0.43437500000000001</v>
      </c>
      <c r="D13902" s="3" t="s">
        <v>57045</v>
      </c>
      <c r="E13902" s="3" t="s">
        <v>57049</v>
      </c>
      <c r="F13902" s="3" t="s">
        <v>57046</v>
      </c>
      <c r="G13902" s="3" t="s">
        <v>57047</v>
      </c>
      <c r="H13902" s="3" t="s">
        <v>57048</v>
      </c>
    </row>
    <row r="13903" spans="1:8" ht="116" x14ac:dyDescent="0.35">
      <c r="A13903" s="4">
        <v>41501</v>
      </c>
      <c r="B13903" s="1">
        <v>45294</v>
      </c>
      <c r="C13903" s="2">
        <v>0.43642361111111111</v>
      </c>
      <c r="D13903" s="3" t="s">
        <v>57050</v>
      </c>
      <c r="E13903" s="3" t="s">
        <v>57054</v>
      </c>
      <c r="F13903" s="3" t="s">
        <v>57051</v>
      </c>
      <c r="G13903" s="3" t="s">
        <v>57052</v>
      </c>
      <c r="H13903" s="3" t="s">
        <v>57053</v>
      </c>
    </row>
    <row r="13904" spans="1:8" x14ac:dyDescent="0.35">
      <c r="A13904" s="4">
        <v>101153</v>
      </c>
      <c r="B13904" s="1">
        <v>45294</v>
      </c>
      <c r="C13904" s="2">
        <v>0.43920138888888888</v>
      </c>
      <c r="D13904" s="3" t="s">
        <v>1933</v>
      </c>
      <c r="E13904" s="3" t="s">
        <v>57057</v>
      </c>
      <c r="F13904" s="3" t="s">
        <v>57055</v>
      </c>
      <c r="G13904" s="3" t="s">
        <v>10939</v>
      </c>
      <c r="H13904" s="3" t="s">
        <v>57056</v>
      </c>
    </row>
    <row r="13905" spans="1:8" ht="58" x14ac:dyDescent="0.35">
      <c r="A13905" s="4">
        <v>204708</v>
      </c>
      <c r="B13905" s="1">
        <v>45294</v>
      </c>
      <c r="C13905" s="2">
        <v>0.43987268518518513</v>
      </c>
      <c r="D13905" s="3" t="s">
        <v>57058</v>
      </c>
      <c r="E13905" s="3" t="s">
        <v>57062</v>
      </c>
      <c r="F13905" s="3" t="s">
        <v>57059</v>
      </c>
      <c r="G13905" s="3" t="s">
        <v>57060</v>
      </c>
      <c r="H13905" s="3" t="s">
        <v>57061</v>
      </c>
    </row>
    <row r="13906" spans="1:8" ht="43.5" x14ac:dyDescent="0.35">
      <c r="A13906" s="4">
        <v>205880</v>
      </c>
      <c r="B13906" s="1">
        <v>45294</v>
      </c>
      <c r="C13906" s="2">
        <v>0.44028935185185186</v>
      </c>
      <c r="D13906" s="3" t="s">
        <v>57063</v>
      </c>
      <c r="E13906" s="3" t="s">
        <v>57066</v>
      </c>
      <c r="F13906" s="3" t="s">
        <v>57064</v>
      </c>
      <c r="G13906" s="3" t="s">
        <v>57065</v>
      </c>
      <c r="H13906" s="3" t="s">
        <v>11591</v>
      </c>
    </row>
    <row r="13907" spans="1:8" ht="58" x14ac:dyDescent="0.35">
      <c r="A13907" s="4">
        <v>43645</v>
      </c>
      <c r="B13907" s="1">
        <v>45294</v>
      </c>
      <c r="C13907" s="2">
        <v>0.44034722222222222</v>
      </c>
      <c r="D13907" s="3" t="s">
        <v>1702</v>
      </c>
      <c r="E13907" s="3" t="s">
        <v>57069</v>
      </c>
      <c r="F13907" s="3" t="s">
        <v>57067</v>
      </c>
      <c r="G13907" s="3" t="s">
        <v>12515</v>
      </c>
      <c r="H13907" s="3" t="s">
        <v>57068</v>
      </c>
    </row>
    <row r="13908" spans="1:8" ht="43.5" x14ac:dyDescent="0.35">
      <c r="A13908" s="4">
        <v>131674</v>
      </c>
      <c r="B13908" s="1">
        <v>45294</v>
      </c>
      <c r="C13908" s="2">
        <v>0.44331018518518522</v>
      </c>
      <c r="D13908" s="3" t="s">
        <v>14105</v>
      </c>
      <c r="E13908" s="3" t="s">
        <v>57073</v>
      </c>
      <c r="F13908" s="3" t="s">
        <v>57070</v>
      </c>
      <c r="G13908" s="3" t="s">
        <v>57071</v>
      </c>
      <c r="H13908" s="3" t="s">
        <v>57072</v>
      </c>
    </row>
    <row r="13909" spans="1:8" ht="87" x14ac:dyDescent="0.35">
      <c r="A13909" s="4">
        <v>135667</v>
      </c>
      <c r="B13909" s="1">
        <v>45294</v>
      </c>
      <c r="C13909" s="2">
        <v>0.44459490740740742</v>
      </c>
      <c r="D13909" s="3" t="s">
        <v>1403</v>
      </c>
      <c r="E13909" s="3" t="s">
        <v>12800</v>
      </c>
      <c r="F13909" s="3" t="s">
        <v>57074</v>
      </c>
      <c r="G13909" s="3" t="s">
        <v>12536</v>
      </c>
      <c r="H13909" s="3" t="s">
        <v>57075</v>
      </c>
    </row>
    <row r="13910" spans="1:8" ht="43.5" x14ac:dyDescent="0.35">
      <c r="A13910" s="4">
        <v>35897</v>
      </c>
      <c r="B13910" s="1">
        <v>45294</v>
      </c>
      <c r="C13910" s="2">
        <v>0.44547453703703704</v>
      </c>
      <c r="D13910" s="3" t="s">
        <v>1744</v>
      </c>
      <c r="E13910" s="3" t="s">
        <v>20031</v>
      </c>
      <c r="F13910" s="3" t="s">
        <v>57076</v>
      </c>
      <c r="G13910" s="3" t="s">
        <v>20031</v>
      </c>
      <c r="H13910" s="3" t="s">
        <v>57077</v>
      </c>
    </row>
    <row r="13911" spans="1:8" x14ac:dyDescent="0.35">
      <c r="A13911" s="4">
        <v>41956</v>
      </c>
      <c r="B13911" s="1">
        <v>45294</v>
      </c>
      <c r="C13911" s="2">
        <v>0.44585648148148144</v>
      </c>
      <c r="D13911" s="3" t="s">
        <v>1702</v>
      </c>
      <c r="E13911" s="3" t="s">
        <v>57079</v>
      </c>
      <c r="F13911" s="3" t="s">
        <v>57078</v>
      </c>
      <c r="G13911" s="3" t="s">
        <v>11891</v>
      </c>
      <c r="H13911" s="3" t="s">
        <v>11750</v>
      </c>
    </row>
    <row r="13912" spans="1:8" ht="43.5" x14ac:dyDescent="0.35">
      <c r="A13912" s="4">
        <v>131674</v>
      </c>
      <c r="B13912" s="1">
        <v>45294</v>
      </c>
      <c r="C13912" s="2">
        <v>0.44679398148148147</v>
      </c>
      <c r="D13912" s="3" t="s">
        <v>57080</v>
      </c>
      <c r="E13912" s="3" t="s">
        <v>57073</v>
      </c>
      <c r="F13912" s="3" t="s">
        <v>57070</v>
      </c>
      <c r="G13912" s="3" t="s">
        <v>57081</v>
      </c>
      <c r="H13912" s="3" t="s">
        <v>57082</v>
      </c>
    </row>
    <row r="13913" spans="1:8" ht="43.5" x14ac:dyDescent="0.35">
      <c r="A13913" s="4">
        <v>81155</v>
      </c>
      <c r="B13913" s="1">
        <v>45294</v>
      </c>
      <c r="C13913" s="2">
        <v>0.44791666666666669</v>
      </c>
      <c r="D13913" s="3" t="s">
        <v>985</v>
      </c>
      <c r="E13913" s="3" t="s">
        <v>15080</v>
      </c>
      <c r="F13913" s="3" t="s">
        <v>57083</v>
      </c>
      <c r="G13913" s="3" t="s">
        <v>57084</v>
      </c>
      <c r="H13913" s="3" t="s">
        <v>57085</v>
      </c>
    </row>
    <row r="13914" spans="1:8" ht="43.5" x14ac:dyDescent="0.35">
      <c r="A13914" s="4">
        <v>192271</v>
      </c>
      <c r="B13914" s="1">
        <v>45294</v>
      </c>
      <c r="C13914" s="2">
        <v>0.44807870370370373</v>
      </c>
      <c r="D13914" s="3" t="s">
        <v>57086</v>
      </c>
      <c r="E13914" s="3" t="s">
        <v>57090</v>
      </c>
      <c r="F13914" s="3" t="s">
        <v>57087</v>
      </c>
      <c r="G13914" s="3" t="s">
        <v>57088</v>
      </c>
      <c r="H13914" s="3" t="s">
        <v>57089</v>
      </c>
    </row>
    <row r="13915" spans="1:8" ht="145" x14ac:dyDescent="0.35">
      <c r="A13915" s="4">
        <v>184087</v>
      </c>
      <c r="B13915" s="1">
        <v>45294</v>
      </c>
      <c r="C13915" s="2">
        <v>0.44854166666666667</v>
      </c>
      <c r="D13915" s="3" t="s">
        <v>57091</v>
      </c>
      <c r="E13915" s="3" t="s">
        <v>57094</v>
      </c>
      <c r="F13915" s="3" t="s">
        <v>57092</v>
      </c>
      <c r="G13915" s="3" t="s">
        <v>57093</v>
      </c>
      <c r="H13915" s="3" t="s">
        <v>10660</v>
      </c>
    </row>
    <row r="13916" spans="1:8" ht="58" x14ac:dyDescent="0.35">
      <c r="A13916" s="4">
        <v>192271</v>
      </c>
      <c r="B13916" s="1">
        <v>45294</v>
      </c>
      <c r="C13916" s="2">
        <v>0.4496412037037037</v>
      </c>
      <c r="D13916" s="3" t="s">
        <v>57086</v>
      </c>
      <c r="E13916" s="3" t="s">
        <v>57090</v>
      </c>
      <c r="F13916" s="3" t="s">
        <v>57087</v>
      </c>
      <c r="G13916" s="3" t="s">
        <v>57088</v>
      </c>
      <c r="H13916" s="3" t="s">
        <v>57095</v>
      </c>
    </row>
    <row r="13917" spans="1:8" ht="29" x14ac:dyDescent="0.35">
      <c r="A13917" s="4">
        <v>33245</v>
      </c>
      <c r="B13917" s="1">
        <v>45294</v>
      </c>
      <c r="C13917" s="2">
        <v>0.44978009259259261</v>
      </c>
      <c r="D13917" s="3" t="s">
        <v>1702</v>
      </c>
      <c r="E13917" s="3" t="s">
        <v>57098</v>
      </c>
      <c r="F13917" s="3" t="s">
        <v>57096</v>
      </c>
      <c r="G13917" s="3" t="s">
        <v>57097</v>
      </c>
      <c r="H13917" s="3" t="s">
        <v>13921</v>
      </c>
    </row>
    <row r="13918" spans="1:8" ht="43.5" x14ac:dyDescent="0.35">
      <c r="A13918" s="4">
        <v>62296</v>
      </c>
      <c r="B13918" s="1">
        <v>45294</v>
      </c>
      <c r="C13918" s="2">
        <v>0.45197916666666665</v>
      </c>
      <c r="D13918" s="3" t="s">
        <v>57099</v>
      </c>
      <c r="E13918" s="3" t="s">
        <v>15021</v>
      </c>
      <c r="F13918" s="3" t="s">
        <v>57100</v>
      </c>
      <c r="G13918" s="3" t="s">
        <v>10433</v>
      </c>
      <c r="H13918" s="3" t="s">
        <v>13948</v>
      </c>
    </row>
    <row r="13919" spans="1:8" ht="58" x14ac:dyDescent="0.35">
      <c r="A13919" s="4">
        <v>45501</v>
      </c>
      <c r="B13919" s="1">
        <v>45294</v>
      </c>
      <c r="C13919" s="2">
        <v>0.45262731481481483</v>
      </c>
      <c r="D13919" s="3" t="s">
        <v>1702</v>
      </c>
      <c r="E13919" s="3" t="s">
        <v>12757</v>
      </c>
      <c r="F13919" s="3" t="s">
        <v>57101</v>
      </c>
      <c r="G13919" s="3" t="s">
        <v>57102</v>
      </c>
      <c r="H13919" s="3" t="s">
        <v>57103</v>
      </c>
    </row>
    <row r="13920" spans="1:8" ht="29" x14ac:dyDescent="0.35">
      <c r="A13920" s="4">
        <v>211560</v>
      </c>
      <c r="B13920" s="1">
        <v>45294</v>
      </c>
      <c r="C13920" s="2">
        <v>0.45313657407407404</v>
      </c>
      <c r="D13920" s="3" t="s">
        <v>57104</v>
      </c>
      <c r="E13920" s="3" t="s">
        <v>57107</v>
      </c>
      <c r="F13920" s="3" t="s">
        <v>57105</v>
      </c>
      <c r="G13920" s="3" t="s">
        <v>57106</v>
      </c>
      <c r="H13920" s="3" t="s">
        <v>10347</v>
      </c>
    </row>
    <row r="13921" spans="1:8" ht="58" x14ac:dyDescent="0.35">
      <c r="A13921" s="4">
        <v>64224</v>
      </c>
      <c r="B13921" s="1">
        <v>45294</v>
      </c>
      <c r="C13921" s="2">
        <v>0.45613425925925927</v>
      </c>
      <c r="D13921" s="3" t="s">
        <v>1141</v>
      </c>
      <c r="E13921" s="3" t="s">
        <v>57110</v>
      </c>
      <c r="F13921" s="3" t="s">
        <v>57108</v>
      </c>
      <c r="G13921" s="3" t="s">
        <v>13332</v>
      </c>
      <c r="H13921" s="3" t="s">
        <v>57109</v>
      </c>
    </row>
    <row r="13922" spans="1:8" ht="58" x14ac:dyDescent="0.35">
      <c r="A13922" s="4">
        <v>46430</v>
      </c>
      <c r="B13922" s="1">
        <v>45294</v>
      </c>
      <c r="C13922" s="2">
        <v>0.45615740740740746</v>
      </c>
      <c r="D13922" s="3" t="s">
        <v>11898</v>
      </c>
      <c r="E13922" s="3" t="s">
        <v>57113</v>
      </c>
      <c r="F13922" s="3" t="s">
        <v>57111</v>
      </c>
      <c r="G13922" s="3" t="s">
        <v>12517</v>
      </c>
      <c r="H13922" s="3" t="s">
        <v>57112</v>
      </c>
    </row>
    <row r="13923" spans="1:8" x14ac:dyDescent="0.35">
      <c r="A13923" s="4">
        <v>154507</v>
      </c>
      <c r="B13923" s="1">
        <v>45294</v>
      </c>
      <c r="C13923" s="2">
        <v>0.45861111111111108</v>
      </c>
      <c r="D13923" s="3" t="s">
        <v>57114</v>
      </c>
      <c r="E13923" s="3" t="s">
        <v>57116</v>
      </c>
      <c r="F13923" s="3" t="s">
        <v>57115</v>
      </c>
      <c r="G13923" s="3" t="s">
        <v>57116</v>
      </c>
      <c r="H13923" s="3" t="s">
        <v>57117</v>
      </c>
    </row>
    <row r="13924" spans="1:8" ht="29" x14ac:dyDescent="0.35">
      <c r="A13924" s="4">
        <v>35617</v>
      </c>
      <c r="B13924" s="1">
        <v>45294</v>
      </c>
      <c r="C13924" s="2">
        <v>0.45956018518518515</v>
      </c>
      <c r="D13924" s="3" t="s">
        <v>1702</v>
      </c>
      <c r="E13924" s="3" t="s">
        <v>57120</v>
      </c>
      <c r="F13924" s="3" t="s">
        <v>57118</v>
      </c>
      <c r="G13924" s="3" t="s">
        <v>11891</v>
      </c>
      <c r="H13924" s="3" t="s">
        <v>57119</v>
      </c>
    </row>
    <row r="13925" spans="1:8" x14ac:dyDescent="0.35">
      <c r="A13925" s="4">
        <v>114868</v>
      </c>
      <c r="B13925" s="1">
        <v>45294</v>
      </c>
      <c r="C13925" s="2">
        <v>0.45998842592592593</v>
      </c>
      <c r="D13925" s="3" t="s">
        <v>57121</v>
      </c>
      <c r="E13925" s="3" t="s">
        <v>45097</v>
      </c>
      <c r="F13925" s="3" t="s">
        <v>1519</v>
      </c>
      <c r="G13925" s="3" t="s">
        <v>57122</v>
      </c>
      <c r="H13925" s="3" t="s">
        <v>57123</v>
      </c>
    </row>
    <row r="13926" spans="1:8" ht="87" x14ac:dyDescent="0.35">
      <c r="A13926" s="4">
        <v>33599</v>
      </c>
      <c r="B13926" s="1">
        <v>45294</v>
      </c>
      <c r="C13926" s="2">
        <v>0.4604166666666667</v>
      </c>
      <c r="D13926" s="3" t="s">
        <v>57124</v>
      </c>
      <c r="E13926" s="3" t="s">
        <v>57127</v>
      </c>
      <c r="F13926" s="3" t="s">
        <v>57125</v>
      </c>
      <c r="G13926" s="3" t="s">
        <v>57126</v>
      </c>
      <c r="H13926" s="3" t="s">
        <v>1325</v>
      </c>
    </row>
    <row r="13927" spans="1:8" ht="116" x14ac:dyDescent="0.35">
      <c r="A13927" s="4">
        <v>26273</v>
      </c>
      <c r="B13927" s="1">
        <v>45294</v>
      </c>
      <c r="C13927" s="2">
        <v>0.46432870370370366</v>
      </c>
      <c r="D13927" s="3" t="s">
        <v>1436</v>
      </c>
      <c r="E13927" s="3" t="s">
        <v>57129</v>
      </c>
      <c r="F13927" s="3" t="s">
        <v>57128</v>
      </c>
      <c r="G13927" s="3" t="s">
        <v>57129</v>
      </c>
      <c r="H13927" s="3" t="s">
        <v>57130</v>
      </c>
    </row>
    <row r="13928" spans="1:8" ht="58" x14ac:dyDescent="0.35">
      <c r="A13928" s="4">
        <v>45757</v>
      </c>
      <c r="B13928" s="1">
        <v>45294</v>
      </c>
      <c r="C13928" s="2">
        <v>0.46523148148148147</v>
      </c>
      <c r="D13928" s="3" t="s">
        <v>1258</v>
      </c>
      <c r="E13928" s="3" t="s">
        <v>21841</v>
      </c>
      <c r="F13928" s="3" t="s">
        <v>57131</v>
      </c>
      <c r="G13928" s="3" t="s">
        <v>57132</v>
      </c>
      <c r="H13928" s="3" t="s">
        <v>57133</v>
      </c>
    </row>
    <row r="13929" spans="1:8" ht="58" x14ac:dyDescent="0.35">
      <c r="A13929" s="4">
        <v>172513</v>
      </c>
      <c r="B13929" s="1">
        <v>45294</v>
      </c>
      <c r="C13929" s="2">
        <v>0.46530092592592592</v>
      </c>
      <c r="D13929" s="3" t="s">
        <v>57134</v>
      </c>
      <c r="E13929" s="3" t="s">
        <v>57138</v>
      </c>
      <c r="F13929" s="3" t="s">
        <v>57135</v>
      </c>
      <c r="G13929" s="3" t="s">
        <v>57136</v>
      </c>
      <c r="H13929" s="3" t="s">
        <v>57137</v>
      </c>
    </row>
    <row r="13930" spans="1:8" ht="29" x14ac:dyDescent="0.35">
      <c r="A13930" s="4">
        <v>153002</v>
      </c>
      <c r="B13930" s="1">
        <v>45294</v>
      </c>
      <c r="C13930" s="2">
        <v>0.46773148148148147</v>
      </c>
      <c r="D13930" s="3" t="s">
        <v>325</v>
      </c>
      <c r="E13930" s="3" t="s">
        <v>57141</v>
      </c>
      <c r="F13930" s="3" t="s">
        <v>687</v>
      </c>
      <c r="G13930" s="3" t="s">
        <v>57139</v>
      </c>
      <c r="H13930" s="3" t="s">
        <v>57140</v>
      </c>
    </row>
    <row r="13931" spans="1:8" ht="43.5" x14ac:dyDescent="0.35">
      <c r="A13931" s="4">
        <v>34957</v>
      </c>
      <c r="B13931" s="1">
        <v>45294</v>
      </c>
      <c r="C13931" s="2">
        <v>0.46815972222222224</v>
      </c>
      <c r="D13931" s="3" t="s">
        <v>1702</v>
      </c>
      <c r="E13931" s="3" t="s">
        <v>57143</v>
      </c>
      <c r="F13931" s="3" t="s">
        <v>57142</v>
      </c>
      <c r="G13931" s="3" t="s">
        <v>12544</v>
      </c>
      <c r="H13931" s="3" t="s">
        <v>11750</v>
      </c>
    </row>
    <row r="13932" spans="1:8" ht="101.5" x14ac:dyDescent="0.35">
      <c r="A13932" s="4">
        <v>39119</v>
      </c>
      <c r="B13932" s="1">
        <v>45294</v>
      </c>
      <c r="C13932" s="2">
        <v>0.47055555555555556</v>
      </c>
      <c r="D13932" s="3" t="s">
        <v>985</v>
      </c>
      <c r="E13932" s="3" t="s">
        <v>57147</v>
      </c>
      <c r="F13932" s="3" t="s">
        <v>57144</v>
      </c>
      <c r="G13932" s="3" t="s">
        <v>57145</v>
      </c>
      <c r="H13932" s="3" t="s">
        <v>57146</v>
      </c>
    </row>
    <row r="13933" spans="1:8" ht="101.5" x14ac:dyDescent="0.35">
      <c r="A13933" s="4">
        <v>106338</v>
      </c>
      <c r="B13933" s="1">
        <v>45294</v>
      </c>
      <c r="C13933" s="2">
        <v>0.47076388888888893</v>
      </c>
      <c r="D13933" s="3" t="s">
        <v>1460</v>
      </c>
      <c r="E13933" s="3" t="s">
        <v>57148</v>
      </c>
      <c r="F13933" s="3" t="s">
        <v>1359</v>
      </c>
      <c r="G13933" s="3" t="s">
        <v>57148</v>
      </c>
      <c r="H13933" s="3" t="s">
        <v>57149</v>
      </c>
    </row>
    <row r="13934" spans="1:8" x14ac:dyDescent="0.35">
      <c r="A13934" s="4">
        <v>49764</v>
      </c>
      <c r="B13934" s="1">
        <v>45294</v>
      </c>
      <c r="C13934" s="2">
        <v>0.47086805555555555</v>
      </c>
      <c r="D13934" s="3" t="s">
        <v>1258</v>
      </c>
      <c r="E13934" s="3" t="s">
        <v>13283</v>
      </c>
      <c r="F13934" s="3" t="s">
        <v>57150</v>
      </c>
      <c r="G13934" s="3" t="s">
        <v>11928</v>
      </c>
      <c r="H13934" s="3" t="s">
        <v>57151</v>
      </c>
    </row>
    <row r="13935" spans="1:8" ht="43.5" x14ac:dyDescent="0.35">
      <c r="A13935" s="4">
        <v>51230</v>
      </c>
      <c r="B13935" s="1">
        <v>45294</v>
      </c>
      <c r="C13935" s="2">
        <v>0.47172453703703704</v>
      </c>
      <c r="D13935" s="3" t="s">
        <v>1403</v>
      </c>
      <c r="E13935" s="3" t="s">
        <v>57154</v>
      </c>
      <c r="F13935" s="3" t="s">
        <v>57152</v>
      </c>
      <c r="G13935" s="3" t="s">
        <v>14173</v>
      </c>
      <c r="H13935" s="3" t="s">
        <v>57153</v>
      </c>
    </row>
    <row r="13936" spans="1:8" x14ac:dyDescent="0.35">
      <c r="A13936" s="4">
        <v>187630</v>
      </c>
      <c r="B13936" s="1">
        <v>45294</v>
      </c>
      <c r="C13936" s="2">
        <v>0.47282407407407406</v>
      </c>
      <c r="D13936" s="3" t="s">
        <v>10412</v>
      </c>
      <c r="E13936" s="3" t="s">
        <v>43969</v>
      </c>
      <c r="F13936" s="3" t="s">
        <v>57155</v>
      </c>
      <c r="G13936" s="3" t="s">
        <v>57156</v>
      </c>
      <c r="H13936" s="3" t="s">
        <v>57157</v>
      </c>
    </row>
    <row r="13937" spans="1:8" ht="174" x14ac:dyDescent="0.35">
      <c r="A13937" s="4">
        <v>39119</v>
      </c>
      <c r="B13937" s="1">
        <v>45294</v>
      </c>
      <c r="C13937" s="2">
        <v>0.47575231481481484</v>
      </c>
      <c r="D13937" s="3" t="s">
        <v>57158</v>
      </c>
      <c r="E13937" s="3" t="s">
        <v>57147</v>
      </c>
      <c r="F13937" s="3" t="s">
        <v>57144</v>
      </c>
      <c r="G13937" s="3" t="s">
        <v>57159</v>
      </c>
      <c r="H13937" s="3" t="s">
        <v>57160</v>
      </c>
    </row>
    <row r="13938" spans="1:8" ht="87" x14ac:dyDescent="0.35">
      <c r="A13938" s="4">
        <v>179784</v>
      </c>
      <c r="B13938" s="1">
        <v>45294</v>
      </c>
      <c r="C13938" s="2">
        <v>0.47583333333333333</v>
      </c>
      <c r="D13938" s="3" t="s">
        <v>57161</v>
      </c>
      <c r="E13938" s="3" t="s">
        <v>57164</v>
      </c>
      <c r="F13938" s="3" t="s">
        <v>57162</v>
      </c>
      <c r="G13938" s="3" t="s">
        <v>12331</v>
      </c>
      <c r="H13938" s="3" t="s">
        <v>57163</v>
      </c>
    </row>
    <row r="13939" spans="1:8" x14ac:dyDescent="0.35">
      <c r="A13939" s="4">
        <v>187630</v>
      </c>
      <c r="B13939" s="1">
        <v>45294</v>
      </c>
      <c r="C13939" s="2">
        <v>0.47590277777777779</v>
      </c>
      <c r="D13939" s="3" t="s">
        <v>10412</v>
      </c>
      <c r="E13939" s="3" t="s">
        <v>43969</v>
      </c>
      <c r="F13939" s="3" t="s">
        <v>57155</v>
      </c>
      <c r="G13939" s="3" t="s">
        <v>57156</v>
      </c>
      <c r="H13939" s="3" t="s">
        <v>57157</v>
      </c>
    </row>
    <row r="13940" spans="1:8" ht="43.5" x14ac:dyDescent="0.35">
      <c r="A13940" s="4">
        <v>45840</v>
      </c>
      <c r="B13940" s="1">
        <v>45294</v>
      </c>
      <c r="C13940" s="2">
        <v>0.47782407407407407</v>
      </c>
      <c r="D13940" s="3" t="s">
        <v>1258</v>
      </c>
      <c r="E13940" s="3" t="s">
        <v>57167</v>
      </c>
      <c r="F13940" s="3" t="s">
        <v>57165</v>
      </c>
      <c r="G13940" s="3" t="s">
        <v>57166</v>
      </c>
      <c r="H13940" s="3" t="s">
        <v>51384</v>
      </c>
    </row>
    <row r="13941" spans="1:8" ht="101.5" x14ac:dyDescent="0.35">
      <c r="A13941" s="4">
        <v>39119</v>
      </c>
      <c r="B13941" s="1">
        <v>45294</v>
      </c>
      <c r="C13941" s="2">
        <v>0.4811111111111111</v>
      </c>
      <c r="D13941" s="3" t="s">
        <v>985</v>
      </c>
      <c r="E13941" s="3" t="s">
        <v>57147</v>
      </c>
      <c r="F13941" s="3" t="s">
        <v>57144</v>
      </c>
      <c r="G13941" s="3" t="s">
        <v>57168</v>
      </c>
      <c r="H13941" s="3" t="s">
        <v>57169</v>
      </c>
    </row>
    <row r="13942" spans="1:8" ht="43.5" x14ac:dyDescent="0.35">
      <c r="A13942" s="4">
        <v>34432</v>
      </c>
      <c r="B13942" s="1">
        <v>45294</v>
      </c>
      <c r="C13942" s="2">
        <v>0.48297453703703702</v>
      </c>
      <c r="D13942" s="3" t="s">
        <v>1258</v>
      </c>
      <c r="E13942" s="3" t="s">
        <v>21911</v>
      </c>
      <c r="F13942" s="3" t="s">
        <v>57170</v>
      </c>
      <c r="G13942" s="3" t="s">
        <v>57171</v>
      </c>
      <c r="H13942" s="3" t="s">
        <v>57172</v>
      </c>
    </row>
    <row r="13943" spans="1:8" ht="29" x14ac:dyDescent="0.35">
      <c r="A13943" s="4">
        <v>45181</v>
      </c>
      <c r="B13943" s="1">
        <v>45294</v>
      </c>
      <c r="C13943" s="2">
        <v>0.48371527777777779</v>
      </c>
      <c r="D13943" s="3" t="s">
        <v>1702</v>
      </c>
      <c r="E13943" s="3" t="s">
        <v>57175</v>
      </c>
      <c r="F13943" s="3" t="s">
        <v>57173</v>
      </c>
      <c r="G13943" s="3" t="s">
        <v>12331</v>
      </c>
      <c r="H13943" s="3" t="s">
        <v>57174</v>
      </c>
    </row>
    <row r="13944" spans="1:8" ht="101.5" x14ac:dyDescent="0.35">
      <c r="A13944" s="4">
        <v>39119</v>
      </c>
      <c r="B13944" s="1">
        <v>45294</v>
      </c>
      <c r="C13944" s="2">
        <v>0.48465277777777777</v>
      </c>
      <c r="D13944" s="3" t="s">
        <v>985</v>
      </c>
      <c r="E13944" s="3" t="s">
        <v>57147</v>
      </c>
      <c r="F13944" s="3" t="s">
        <v>57144</v>
      </c>
      <c r="G13944" s="3" t="s">
        <v>57176</v>
      </c>
      <c r="H13944" s="3" t="s">
        <v>57146</v>
      </c>
    </row>
    <row r="13945" spans="1:8" ht="29" x14ac:dyDescent="0.35">
      <c r="A13945" s="4">
        <v>209809</v>
      </c>
      <c r="B13945" s="1">
        <v>45294</v>
      </c>
      <c r="C13945" s="2">
        <v>0.48469907407407403</v>
      </c>
      <c r="D13945" s="3" t="s">
        <v>57177</v>
      </c>
      <c r="E13945" s="3" t="s">
        <v>57181</v>
      </c>
      <c r="F13945" s="3" t="s">
        <v>57178</v>
      </c>
      <c r="G13945" s="3" t="s">
        <v>57179</v>
      </c>
      <c r="H13945" s="3" t="s">
        <v>57180</v>
      </c>
    </row>
    <row r="13946" spans="1:8" ht="58" x14ac:dyDescent="0.35">
      <c r="A13946" s="4">
        <v>159829</v>
      </c>
      <c r="B13946" s="1">
        <v>45294</v>
      </c>
      <c r="C13946" s="2">
        <v>0.48812499999999998</v>
      </c>
      <c r="D13946" s="3" t="s">
        <v>57182</v>
      </c>
      <c r="E13946" s="3" t="s">
        <v>57186</v>
      </c>
      <c r="F13946" s="3" t="s">
        <v>57183</v>
      </c>
      <c r="G13946" s="3" t="s">
        <v>57184</v>
      </c>
      <c r="H13946" s="3" t="s">
        <v>57185</v>
      </c>
    </row>
    <row r="13947" spans="1:8" ht="43.5" x14ac:dyDescent="0.35">
      <c r="A13947" s="4">
        <v>93367</v>
      </c>
      <c r="B13947" s="1">
        <v>45294</v>
      </c>
      <c r="C13947" s="2">
        <v>0.48855324074074075</v>
      </c>
      <c r="D13947" s="3" t="s">
        <v>1702</v>
      </c>
      <c r="E13947" s="3" t="s">
        <v>13775</v>
      </c>
      <c r="F13947" s="3" t="s">
        <v>57187</v>
      </c>
      <c r="G13947" s="3" t="s">
        <v>11772</v>
      </c>
      <c r="H13947" s="3" t="s">
        <v>57188</v>
      </c>
    </row>
    <row r="13948" spans="1:8" ht="58" x14ac:dyDescent="0.35">
      <c r="A13948" s="4">
        <v>164326</v>
      </c>
      <c r="B13948" s="1">
        <v>45294</v>
      </c>
      <c r="C13948" s="2">
        <v>0.48866898148148147</v>
      </c>
      <c r="D13948" s="3" t="s">
        <v>57189</v>
      </c>
      <c r="E13948" s="3" t="s">
        <v>44912</v>
      </c>
      <c r="F13948" s="3" t="s">
        <v>57190</v>
      </c>
      <c r="G13948" s="3" t="s">
        <v>57191</v>
      </c>
      <c r="H13948" s="3" t="s">
        <v>57192</v>
      </c>
    </row>
    <row r="13949" spans="1:8" ht="58" x14ac:dyDescent="0.35">
      <c r="A13949" s="4">
        <v>159829</v>
      </c>
      <c r="B13949" s="1">
        <v>45294</v>
      </c>
      <c r="C13949" s="2">
        <v>0.48901620370370374</v>
      </c>
      <c r="D13949" s="3" t="s">
        <v>57182</v>
      </c>
      <c r="E13949" s="3" t="s">
        <v>57186</v>
      </c>
      <c r="F13949" s="3" t="s">
        <v>57183</v>
      </c>
      <c r="G13949" s="3" t="s">
        <v>57193</v>
      </c>
      <c r="H13949" s="3" t="s">
        <v>57185</v>
      </c>
    </row>
    <row r="13950" spans="1:8" ht="29" x14ac:dyDescent="0.35">
      <c r="A13950" s="4">
        <v>36613</v>
      </c>
      <c r="B13950" s="1">
        <v>45294</v>
      </c>
      <c r="C13950" s="2">
        <v>0.49156249999999996</v>
      </c>
      <c r="D13950" s="3" t="s">
        <v>12217</v>
      </c>
      <c r="E13950" s="3" t="s">
        <v>11660</v>
      </c>
      <c r="F13950" s="3" t="s">
        <v>57194</v>
      </c>
      <c r="G13950" s="3" t="s">
        <v>12378</v>
      </c>
      <c r="H13950" s="3" t="s">
        <v>22846</v>
      </c>
    </row>
    <row r="13951" spans="1:8" ht="29" x14ac:dyDescent="0.35">
      <c r="A13951" s="4">
        <v>36805</v>
      </c>
      <c r="B13951" s="1">
        <v>45294</v>
      </c>
      <c r="C13951" s="2">
        <v>0.49405092592592598</v>
      </c>
      <c r="D13951" s="3" t="s">
        <v>57195</v>
      </c>
      <c r="E13951" s="3" t="s">
        <v>57198</v>
      </c>
      <c r="F13951" s="3" t="s">
        <v>57196</v>
      </c>
      <c r="G13951" s="3" t="s">
        <v>1543</v>
      </c>
      <c r="H13951" s="3" t="s">
        <v>57197</v>
      </c>
    </row>
    <row r="13952" spans="1:8" ht="72.5" x14ac:dyDescent="0.35">
      <c r="A13952" s="4">
        <v>141019</v>
      </c>
      <c r="B13952" s="1">
        <v>45294</v>
      </c>
      <c r="C13952" s="2">
        <v>0.49644675925925924</v>
      </c>
      <c r="D13952" s="3" t="s">
        <v>57199</v>
      </c>
      <c r="E13952" s="3" t="s">
        <v>57203</v>
      </c>
      <c r="F13952" s="3" t="s">
        <v>57200</v>
      </c>
      <c r="G13952" s="3" t="s">
        <v>57201</v>
      </c>
      <c r="H13952" s="3" t="s">
        <v>57202</v>
      </c>
    </row>
    <row r="13953" spans="1:8" ht="29" x14ac:dyDescent="0.35">
      <c r="A13953" s="4">
        <v>7591</v>
      </c>
      <c r="B13953" s="1">
        <v>45294</v>
      </c>
      <c r="C13953" s="2">
        <v>0.49659722222222219</v>
      </c>
      <c r="D13953" s="3" t="s">
        <v>57204</v>
      </c>
      <c r="E13953" s="3" t="s">
        <v>57208</v>
      </c>
      <c r="F13953" s="3" t="s">
        <v>57205</v>
      </c>
      <c r="G13953" s="3" t="s">
        <v>57206</v>
      </c>
      <c r="H13953" s="3" t="s">
        <v>57207</v>
      </c>
    </row>
    <row r="13954" spans="1:8" ht="87" x14ac:dyDescent="0.35">
      <c r="A13954" s="4">
        <v>141019</v>
      </c>
      <c r="B13954" s="1">
        <v>45294</v>
      </c>
      <c r="C13954" s="2">
        <v>0.49814814814814817</v>
      </c>
      <c r="D13954" s="3" t="s">
        <v>57199</v>
      </c>
      <c r="E13954" s="3" t="s">
        <v>57210</v>
      </c>
      <c r="F13954" s="3" t="s">
        <v>57200</v>
      </c>
      <c r="G13954" s="3" t="s">
        <v>57201</v>
      </c>
      <c r="H13954" s="3" t="s">
        <v>57209</v>
      </c>
    </row>
    <row r="13955" spans="1:8" ht="29" x14ac:dyDescent="0.35">
      <c r="A13955" s="4">
        <v>198954</v>
      </c>
      <c r="B13955" s="1">
        <v>45294</v>
      </c>
      <c r="C13955" s="2">
        <v>0.49840277777777775</v>
      </c>
      <c r="D13955" s="3" t="s">
        <v>1702</v>
      </c>
      <c r="E13955" s="3" t="s">
        <v>57212</v>
      </c>
      <c r="F13955" s="3" t="s">
        <v>57211</v>
      </c>
      <c r="G13955" s="3" t="s">
        <v>11890</v>
      </c>
      <c r="H13955" s="3" t="s">
        <v>13467</v>
      </c>
    </row>
    <row r="13956" spans="1:8" ht="29" x14ac:dyDescent="0.35">
      <c r="A13956" s="4">
        <v>206178</v>
      </c>
      <c r="B13956" s="1">
        <v>45294</v>
      </c>
      <c r="C13956" s="2">
        <v>0.50140046296296303</v>
      </c>
      <c r="D13956" s="3" t="s">
        <v>57213</v>
      </c>
      <c r="E13956" s="3" t="s">
        <v>11338</v>
      </c>
      <c r="F13956" s="3" t="s">
        <v>57214</v>
      </c>
      <c r="G13956" s="3" t="s">
        <v>57215</v>
      </c>
      <c r="H13956" s="3" t="s">
        <v>57216</v>
      </c>
    </row>
    <row r="13957" spans="1:8" ht="29" x14ac:dyDescent="0.35">
      <c r="A13957" s="4">
        <v>35667</v>
      </c>
      <c r="B13957" s="1">
        <v>45294</v>
      </c>
      <c r="C13957" s="2">
        <v>0.50390046296296298</v>
      </c>
      <c r="D13957" s="3" t="s">
        <v>15160</v>
      </c>
      <c r="E13957" s="3" t="s">
        <v>57220</v>
      </c>
      <c r="F13957" s="3" t="s">
        <v>57217</v>
      </c>
      <c r="G13957" s="3" t="s">
        <v>57218</v>
      </c>
      <c r="H13957" s="3" t="s">
        <v>57219</v>
      </c>
    </row>
    <row r="13958" spans="1:8" ht="43.5" x14ac:dyDescent="0.35">
      <c r="A13958" s="4">
        <v>179326</v>
      </c>
      <c r="B13958" s="1">
        <v>45294</v>
      </c>
      <c r="C13958" s="2">
        <v>0.50667824074074075</v>
      </c>
      <c r="D13958" s="3" t="s">
        <v>10412</v>
      </c>
      <c r="E13958" s="3" t="s">
        <v>41382</v>
      </c>
      <c r="F13958" s="3" t="s">
        <v>57221</v>
      </c>
      <c r="G13958" s="3" t="s">
        <v>14178</v>
      </c>
      <c r="H13958" s="3" t="s">
        <v>57222</v>
      </c>
    </row>
    <row r="13959" spans="1:8" ht="43.5" x14ac:dyDescent="0.35">
      <c r="A13959" s="4">
        <v>125794</v>
      </c>
      <c r="B13959" s="1">
        <v>45294</v>
      </c>
      <c r="C13959" s="2">
        <v>0.50928240740740738</v>
      </c>
      <c r="D13959" s="3" t="s">
        <v>57223</v>
      </c>
      <c r="E13959" s="3" t="s">
        <v>41339</v>
      </c>
      <c r="F13959" s="3" t="s">
        <v>57224</v>
      </c>
      <c r="G13959" s="3" t="s">
        <v>57225</v>
      </c>
      <c r="H13959" s="3" t="s">
        <v>57226</v>
      </c>
    </row>
    <row r="13960" spans="1:8" ht="43.5" x14ac:dyDescent="0.35">
      <c r="A13960" s="4">
        <v>201786</v>
      </c>
      <c r="B13960" s="1">
        <v>45294</v>
      </c>
      <c r="C13960" s="2">
        <v>0.50932870370370364</v>
      </c>
      <c r="D13960" s="3" t="s">
        <v>10820</v>
      </c>
      <c r="E13960" s="3" t="s">
        <v>46022</v>
      </c>
      <c r="F13960" s="3" t="s">
        <v>57227</v>
      </c>
      <c r="G13960" s="3" t="s">
        <v>57228</v>
      </c>
      <c r="H13960" s="3" t="s">
        <v>57229</v>
      </c>
    </row>
    <row r="13961" spans="1:8" ht="29" x14ac:dyDescent="0.35">
      <c r="A13961" s="4">
        <v>9303</v>
      </c>
      <c r="B13961" s="1">
        <v>45294</v>
      </c>
      <c r="C13961" s="2">
        <v>0.51563657407407404</v>
      </c>
      <c r="D13961" s="3" t="s">
        <v>57230</v>
      </c>
      <c r="E13961" s="3" t="s">
        <v>13995</v>
      </c>
      <c r="F13961" s="3" t="s">
        <v>57231</v>
      </c>
      <c r="G13961" s="3" t="s">
        <v>57232</v>
      </c>
      <c r="H13961" s="3" t="s">
        <v>57233</v>
      </c>
    </row>
    <row r="13962" spans="1:8" ht="43.5" x14ac:dyDescent="0.35">
      <c r="A13962" s="4">
        <v>9303</v>
      </c>
      <c r="B13962" s="1">
        <v>45294</v>
      </c>
      <c r="C13962" s="2">
        <v>0.51768518518518525</v>
      </c>
      <c r="D13962" s="3" t="s">
        <v>57230</v>
      </c>
      <c r="E13962" s="3" t="s">
        <v>13995</v>
      </c>
      <c r="F13962" s="3" t="s">
        <v>57231</v>
      </c>
      <c r="G13962" s="3" t="s">
        <v>57234</v>
      </c>
      <c r="H13962" s="3" t="s">
        <v>57235</v>
      </c>
    </row>
    <row r="13963" spans="1:8" ht="43.5" x14ac:dyDescent="0.35">
      <c r="A13963" s="4">
        <v>213423</v>
      </c>
      <c r="B13963" s="1">
        <v>45294</v>
      </c>
      <c r="C13963" s="2">
        <v>0.52013888888888882</v>
      </c>
      <c r="D13963" s="3" t="s">
        <v>57236</v>
      </c>
      <c r="E13963" s="3" t="s">
        <v>57239</v>
      </c>
      <c r="F13963" s="3" t="s">
        <v>57237</v>
      </c>
      <c r="G13963" s="3" t="s">
        <v>246</v>
      </c>
      <c r="H13963" s="3" t="s">
        <v>57238</v>
      </c>
    </row>
    <row r="13964" spans="1:8" ht="87" x14ac:dyDescent="0.35">
      <c r="A13964" s="4">
        <v>42372</v>
      </c>
      <c r="B13964" s="1">
        <v>45294</v>
      </c>
      <c r="C13964" s="2">
        <v>0.52131944444444445</v>
      </c>
      <c r="D13964" s="3" t="s">
        <v>985</v>
      </c>
      <c r="E13964" s="3" t="s">
        <v>44500</v>
      </c>
      <c r="F13964" s="3" t="s">
        <v>57240</v>
      </c>
      <c r="G13964" s="3" t="s">
        <v>57241</v>
      </c>
      <c r="H13964" s="3" t="s">
        <v>57242</v>
      </c>
    </row>
    <row r="13965" spans="1:8" ht="29" x14ac:dyDescent="0.35">
      <c r="A13965" s="4">
        <v>33295</v>
      </c>
      <c r="B13965" s="1">
        <v>45294</v>
      </c>
      <c r="C13965" s="2">
        <v>0.52400462962962957</v>
      </c>
      <c r="D13965" s="3" t="s">
        <v>11085</v>
      </c>
      <c r="E13965" s="3" t="s">
        <v>10940</v>
      </c>
      <c r="F13965" s="3" t="s">
        <v>57243</v>
      </c>
      <c r="G13965" s="3" t="s">
        <v>14615</v>
      </c>
      <c r="H13965" s="3" t="s">
        <v>57244</v>
      </c>
    </row>
    <row r="13966" spans="1:8" ht="29" x14ac:dyDescent="0.35">
      <c r="A13966" s="4">
        <v>33295</v>
      </c>
      <c r="B13966" s="1">
        <v>45294</v>
      </c>
      <c r="C13966" s="2">
        <v>0.52638888888888891</v>
      </c>
      <c r="D13966" s="3" t="s">
        <v>11085</v>
      </c>
      <c r="E13966" s="3" t="s">
        <v>11823</v>
      </c>
      <c r="F13966" s="3" t="s">
        <v>57243</v>
      </c>
      <c r="G13966" s="3" t="s">
        <v>14615</v>
      </c>
      <c r="H13966" s="3" t="s">
        <v>57244</v>
      </c>
    </row>
    <row r="13967" spans="1:8" x14ac:dyDescent="0.35">
      <c r="A13967" s="4">
        <v>46147</v>
      </c>
      <c r="B13967" s="1">
        <v>45294</v>
      </c>
      <c r="C13967" s="2">
        <v>0.52805555555555561</v>
      </c>
      <c r="D13967" s="3" t="s">
        <v>57245</v>
      </c>
      <c r="E13967" s="3" t="s">
        <v>57249</v>
      </c>
      <c r="F13967" s="3" t="s">
        <v>57246</v>
      </c>
      <c r="G13967" s="3" t="s">
        <v>57247</v>
      </c>
      <c r="H13967" s="3" t="s">
        <v>57248</v>
      </c>
    </row>
    <row r="13968" spans="1:8" ht="188.5" x14ac:dyDescent="0.35">
      <c r="A13968" s="4">
        <v>33242</v>
      </c>
      <c r="B13968" s="1">
        <v>45294</v>
      </c>
      <c r="C13968" s="2">
        <v>0.53293981481481478</v>
      </c>
      <c r="D13968" s="3" t="s">
        <v>57250</v>
      </c>
      <c r="E13968" s="3" t="s">
        <v>57254</v>
      </c>
      <c r="F13968" s="3" t="s">
        <v>57251</v>
      </c>
      <c r="G13968" s="3" t="s">
        <v>57252</v>
      </c>
      <c r="H13968" s="3" t="s">
        <v>57253</v>
      </c>
    </row>
    <row r="13969" spans="1:8" ht="43.5" x14ac:dyDescent="0.35">
      <c r="A13969" s="4">
        <v>212976</v>
      </c>
      <c r="B13969" s="1">
        <v>45294</v>
      </c>
      <c r="C13969" s="2">
        <v>0.53385416666666663</v>
      </c>
      <c r="D13969" s="3" t="s">
        <v>1933</v>
      </c>
      <c r="E13969" s="3" t="s">
        <v>57258</v>
      </c>
      <c r="F13969" s="3" t="s">
        <v>57255</v>
      </c>
      <c r="G13969" s="3" t="s">
        <v>57256</v>
      </c>
      <c r="H13969" s="3" t="s">
        <v>57257</v>
      </c>
    </row>
    <row r="13970" spans="1:8" ht="58" x14ac:dyDescent="0.35">
      <c r="A13970" s="4">
        <v>111425</v>
      </c>
      <c r="B13970" s="1">
        <v>45294</v>
      </c>
      <c r="C13970" s="2">
        <v>0.54027777777777775</v>
      </c>
      <c r="D13970" s="3" t="s">
        <v>57259</v>
      </c>
      <c r="E13970" s="3" t="s">
        <v>57263</v>
      </c>
      <c r="F13970" s="3" t="s">
        <v>57260</v>
      </c>
      <c r="G13970" s="3" t="s">
        <v>57261</v>
      </c>
      <c r="H13970" s="3" t="s">
        <v>57262</v>
      </c>
    </row>
    <row r="13971" spans="1:8" ht="43.5" x14ac:dyDescent="0.35">
      <c r="A13971" s="4">
        <v>78195</v>
      </c>
      <c r="B13971" s="1">
        <v>45294</v>
      </c>
      <c r="C13971" s="2">
        <v>0.54390046296296302</v>
      </c>
      <c r="D13971" s="3" t="s">
        <v>14456</v>
      </c>
      <c r="E13971" s="3" t="s">
        <v>12834</v>
      </c>
      <c r="F13971" s="3" t="s">
        <v>57264</v>
      </c>
      <c r="G13971" s="3" t="s">
        <v>57265</v>
      </c>
      <c r="H13971" s="3" t="s">
        <v>57266</v>
      </c>
    </row>
    <row r="13972" spans="1:8" ht="29" x14ac:dyDescent="0.35">
      <c r="A13972" s="4">
        <v>200434</v>
      </c>
      <c r="B13972" s="1">
        <v>45294</v>
      </c>
      <c r="C13972" s="2">
        <v>0.54850694444444448</v>
      </c>
      <c r="D13972" s="3" t="s">
        <v>1933</v>
      </c>
      <c r="E13972" s="3" t="s">
        <v>17352</v>
      </c>
      <c r="F13972" s="3" t="s">
        <v>1863</v>
      </c>
      <c r="G13972" s="3" t="s">
        <v>57267</v>
      </c>
      <c r="H13972" s="3" t="s">
        <v>12753</v>
      </c>
    </row>
    <row r="13973" spans="1:8" ht="87" x14ac:dyDescent="0.35">
      <c r="A13973" s="4">
        <v>209300</v>
      </c>
      <c r="B13973" s="1">
        <v>45294</v>
      </c>
      <c r="C13973" s="2">
        <v>0.5667592592592593</v>
      </c>
      <c r="D13973" s="3" t="s">
        <v>57268</v>
      </c>
      <c r="E13973" s="3" t="s">
        <v>57272</v>
      </c>
      <c r="F13973" s="3" t="s">
        <v>57269</v>
      </c>
      <c r="G13973" s="3" t="s">
        <v>57270</v>
      </c>
      <c r="H13973" s="3" t="s">
        <v>57271</v>
      </c>
    </row>
    <row r="13974" spans="1:8" ht="43.5" x14ac:dyDescent="0.35">
      <c r="A13974" s="4">
        <v>82970</v>
      </c>
      <c r="B13974" s="1">
        <v>45294</v>
      </c>
      <c r="C13974" s="2">
        <v>0.56761574074074073</v>
      </c>
      <c r="D13974" s="3" t="s">
        <v>1933</v>
      </c>
      <c r="E13974" s="3" t="s">
        <v>57274</v>
      </c>
      <c r="F13974" s="3" t="s">
        <v>57273</v>
      </c>
      <c r="G13974" s="3" t="s">
        <v>11905</v>
      </c>
      <c r="H13974" s="3" t="s">
        <v>14337</v>
      </c>
    </row>
    <row r="13975" spans="1:8" ht="58" x14ac:dyDescent="0.35">
      <c r="A13975" s="4">
        <v>40077</v>
      </c>
      <c r="B13975" s="1">
        <v>45294</v>
      </c>
      <c r="C13975" s="2">
        <v>0.57377314814814817</v>
      </c>
      <c r="D13975" s="3" t="s">
        <v>10438</v>
      </c>
      <c r="E13975" s="3" t="s">
        <v>57277</v>
      </c>
      <c r="F13975" s="3" t="s">
        <v>57275</v>
      </c>
      <c r="G13975" s="3" t="s">
        <v>57276</v>
      </c>
      <c r="H13975" s="3" t="s">
        <v>11136</v>
      </c>
    </row>
    <row r="13976" spans="1:8" ht="72.5" x14ac:dyDescent="0.35">
      <c r="A13976" s="4">
        <v>43943</v>
      </c>
      <c r="B13976" s="1">
        <v>45294</v>
      </c>
      <c r="C13976" s="2">
        <v>0.57428240740740744</v>
      </c>
      <c r="D13976" s="3" t="s">
        <v>57278</v>
      </c>
      <c r="E13976" s="3" t="s">
        <v>57282</v>
      </c>
      <c r="F13976" s="3" t="s">
        <v>57279</v>
      </c>
      <c r="G13976" s="3" t="s">
        <v>57280</v>
      </c>
      <c r="H13976" s="3" t="s">
        <v>57281</v>
      </c>
    </row>
    <row r="13977" spans="1:8" ht="87" x14ac:dyDescent="0.35">
      <c r="A13977" s="4">
        <v>112454</v>
      </c>
      <c r="B13977" s="1">
        <v>45294</v>
      </c>
      <c r="C13977" s="2">
        <v>0.57929398148148148</v>
      </c>
      <c r="D13977" s="3" t="s">
        <v>57283</v>
      </c>
      <c r="E13977" s="3" t="s">
        <v>57287</v>
      </c>
      <c r="F13977" s="3" t="s">
        <v>57284</v>
      </c>
      <c r="G13977" s="3" t="s">
        <v>57285</v>
      </c>
      <c r="H13977" s="3" t="s">
        <v>57286</v>
      </c>
    </row>
    <row r="13978" spans="1:8" ht="29" x14ac:dyDescent="0.35">
      <c r="A13978" s="4">
        <v>28833</v>
      </c>
      <c r="B13978" s="1">
        <v>45294</v>
      </c>
      <c r="C13978" s="2">
        <v>0.58006944444444442</v>
      </c>
      <c r="D13978" s="3" t="s">
        <v>1744</v>
      </c>
      <c r="E13978" s="3" t="s">
        <v>20307</v>
      </c>
      <c r="F13978" s="3" t="s">
        <v>57288</v>
      </c>
      <c r="G13978" s="3" t="s">
        <v>10397</v>
      </c>
      <c r="H13978" s="3" t="s">
        <v>57289</v>
      </c>
    </row>
    <row r="13979" spans="1:8" ht="29" x14ac:dyDescent="0.35">
      <c r="A13979" s="4">
        <v>7591</v>
      </c>
      <c r="B13979" s="1">
        <v>45294</v>
      </c>
      <c r="C13979" s="2">
        <v>0.5803356481481482</v>
      </c>
      <c r="D13979" s="3" t="s">
        <v>57290</v>
      </c>
      <c r="E13979" s="3" t="s">
        <v>57208</v>
      </c>
      <c r="F13979" s="3" t="s">
        <v>57291</v>
      </c>
      <c r="G13979" s="3" t="s">
        <v>57292</v>
      </c>
      <c r="H13979" s="3" t="s">
        <v>57293</v>
      </c>
    </row>
    <row r="13980" spans="1:8" ht="87" x14ac:dyDescent="0.35">
      <c r="A13980" s="4">
        <v>38096</v>
      </c>
      <c r="B13980" s="1">
        <v>45294</v>
      </c>
      <c r="C13980" s="2">
        <v>0.5819212962962963</v>
      </c>
      <c r="D13980" s="3" t="s">
        <v>57294</v>
      </c>
      <c r="E13980" s="3" t="s">
        <v>57298</v>
      </c>
      <c r="F13980" s="3" t="s">
        <v>57295</v>
      </c>
      <c r="G13980" s="3" t="s">
        <v>57296</v>
      </c>
      <c r="H13980" s="3" t="s">
        <v>57297</v>
      </c>
    </row>
    <row r="13981" spans="1:8" ht="43.5" x14ac:dyDescent="0.35">
      <c r="A13981" s="4">
        <v>35926</v>
      </c>
      <c r="B13981" s="1">
        <v>45294</v>
      </c>
      <c r="C13981" s="2">
        <v>0.58311342592592597</v>
      </c>
      <c r="D13981" s="3" t="s">
        <v>1933</v>
      </c>
      <c r="E13981" s="3" t="s">
        <v>57301</v>
      </c>
      <c r="F13981" s="3" t="s">
        <v>57299</v>
      </c>
      <c r="G13981" s="3" t="s">
        <v>57300</v>
      </c>
      <c r="H13981" s="3" t="s">
        <v>11159</v>
      </c>
    </row>
    <row r="13982" spans="1:8" ht="29" x14ac:dyDescent="0.35">
      <c r="A13982" s="4">
        <v>40181</v>
      </c>
      <c r="B13982" s="1">
        <v>45294</v>
      </c>
      <c r="C13982" s="2">
        <v>0.58392361111111113</v>
      </c>
      <c r="D13982" s="3" t="s">
        <v>57302</v>
      </c>
      <c r="E13982" s="3" t="s">
        <v>57302</v>
      </c>
      <c r="F13982" s="3" t="s">
        <v>1676</v>
      </c>
      <c r="G13982" s="3" t="s">
        <v>57302</v>
      </c>
      <c r="H13982" s="3" t="s">
        <v>11849</v>
      </c>
    </row>
    <row r="13983" spans="1:8" ht="43.5" x14ac:dyDescent="0.35">
      <c r="A13983" s="4">
        <v>149810</v>
      </c>
      <c r="B13983" s="1">
        <v>45294</v>
      </c>
      <c r="C13983" s="2">
        <v>0.58746527777777779</v>
      </c>
      <c r="D13983" s="3" t="s">
        <v>10438</v>
      </c>
      <c r="E13983" s="3" t="s">
        <v>57304</v>
      </c>
      <c r="F13983" s="3" t="s">
        <v>57303</v>
      </c>
      <c r="G13983" s="3" t="s">
        <v>10979</v>
      </c>
      <c r="H13983" s="3" t="s">
        <v>11136</v>
      </c>
    </row>
    <row r="13984" spans="1:8" ht="43.5" x14ac:dyDescent="0.35">
      <c r="A13984" s="4">
        <v>207714</v>
      </c>
      <c r="B13984" s="1">
        <v>45294</v>
      </c>
      <c r="C13984" s="2">
        <v>0.58767361111111105</v>
      </c>
      <c r="D13984" s="3" t="s">
        <v>1744</v>
      </c>
      <c r="E13984" s="3" t="s">
        <v>57307</v>
      </c>
      <c r="F13984" s="3" t="s">
        <v>57305</v>
      </c>
      <c r="G13984" s="3" t="s">
        <v>13038</v>
      </c>
      <c r="H13984" s="3" t="s">
        <v>57306</v>
      </c>
    </row>
    <row r="13985" spans="1:8" ht="87" x14ac:dyDescent="0.35">
      <c r="A13985" s="4">
        <v>90433</v>
      </c>
      <c r="B13985" s="1">
        <v>45294</v>
      </c>
      <c r="C13985" s="2">
        <v>0.5886689814814815</v>
      </c>
      <c r="D13985" s="3" t="s">
        <v>10916</v>
      </c>
      <c r="E13985" s="3" t="s">
        <v>57309</v>
      </c>
      <c r="F13985" s="3" t="s">
        <v>57308</v>
      </c>
      <c r="G13985" s="3" t="e">
        <f>-Improving.</f>
        <v>#NAME?</v>
      </c>
      <c r="H13985" s="3" t="e">
        <f>-continue medications.</f>
        <v>#NAME?</v>
      </c>
    </row>
    <row r="13986" spans="1:8" ht="72.5" x14ac:dyDescent="0.35">
      <c r="A13986" s="4">
        <v>209990</v>
      </c>
      <c r="B13986" s="1">
        <v>45294</v>
      </c>
      <c r="C13986" s="2">
        <v>0.59059027777777773</v>
      </c>
      <c r="D13986" s="3" t="s">
        <v>1403</v>
      </c>
      <c r="E13986" s="3" t="s">
        <v>57312</v>
      </c>
      <c r="F13986" s="3" t="s">
        <v>57310</v>
      </c>
      <c r="G13986" s="3" t="s">
        <v>12137</v>
      </c>
      <c r="H13986" s="3" t="s">
        <v>57311</v>
      </c>
    </row>
    <row r="13987" spans="1:8" ht="29" x14ac:dyDescent="0.35">
      <c r="A13987" s="4">
        <v>35804</v>
      </c>
      <c r="B13987" s="1">
        <v>45294</v>
      </c>
      <c r="C13987" s="2">
        <v>0.59126157407407409</v>
      </c>
      <c r="D13987" s="3" t="s">
        <v>12020</v>
      </c>
      <c r="E13987" s="3" t="s">
        <v>17744</v>
      </c>
      <c r="F13987" s="3" t="s">
        <v>57313</v>
      </c>
      <c r="G13987" s="3" t="s">
        <v>57314</v>
      </c>
      <c r="H13987" s="3" t="s">
        <v>11158</v>
      </c>
    </row>
    <row r="13988" spans="1:8" ht="101.5" x14ac:dyDescent="0.35">
      <c r="A13988" s="4">
        <v>152670</v>
      </c>
      <c r="B13988" s="1">
        <v>45294</v>
      </c>
      <c r="C13988" s="2">
        <v>0.59940972222222222</v>
      </c>
      <c r="D13988" s="3" t="s">
        <v>10916</v>
      </c>
      <c r="E13988" s="3" t="s">
        <v>57317</v>
      </c>
      <c r="F13988" s="3" t="s">
        <v>57315</v>
      </c>
      <c r="G13988" s="3" t="e">
        <f>-Subtheraputic INR.</f>
        <v>#NAME?</v>
      </c>
      <c r="H13988" s="3" t="s">
        <v>57316</v>
      </c>
    </row>
    <row r="13989" spans="1:8" ht="29" x14ac:dyDescent="0.35">
      <c r="A13989" s="4">
        <v>33539</v>
      </c>
      <c r="B13989" s="1">
        <v>45294</v>
      </c>
      <c r="C13989" s="2">
        <v>0.6048958333333333</v>
      </c>
      <c r="D13989" s="3" t="s">
        <v>12397</v>
      </c>
      <c r="E13989" s="3" t="s">
        <v>45231</v>
      </c>
      <c r="F13989" s="3" t="s">
        <v>57318</v>
      </c>
      <c r="G13989" s="3" t="s">
        <v>11784</v>
      </c>
      <c r="H13989" s="3" t="s">
        <v>53225</v>
      </c>
    </row>
    <row r="13990" spans="1:8" ht="72.5" x14ac:dyDescent="0.35">
      <c r="A13990" s="4">
        <v>201717</v>
      </c>
      <c r="B13990" s="1">
        <v>45294</v>
      </c>
      <c r="C13990" s="2">
        <v>0.60649305555555555</v>
      </c>
      <c r="D13990" s="3" t="s">
        <v>1403</v>
      </c>
      <c r="E13990" s="3" t="s">
        <v>57321</v>
      </c>
      <c r="F13990" s="3" t="s">
        <v>57319</v>
      </c>
      <c r="G13990" s="3" t="s">
        <v>12600</v>
      </c>
      <c r="H13990" s="3" t="s">
        <v>57320</v>
      </c>
    </row>
    <row r="13991" spans="1:8" ht="232" x14ac:dyDescent="0.35">
      <c r="A13991" s="4">
        <v>209577</v>
      </c>
      <c r="B13991" s="1">
        <v>45294</v>
      </c>
      <c r="C13991" s="2">
        <v>0.60704861111111108</v>
      </c>
      <c r="D13991" s="3" t="s">
        <v>57322</v>
      </c>
      <c r="E13991" s="3" t="s">
        <v>57326</v>
      </c>
      <c r="F13991" s="3" t="s">
        <v>57323</v>
      </c>
      <c r="G13991" s="3" t="s">
        <v>57324</v>
      </c>
      <c r="H13991" s="3" t="s">
        <v>57325</v>
      </c>
    </row>
    <row r="13992" spans="1:8" ht="29" x14ac:dyDescent="0.35">
      <c r="A13992" s="4">
        <v>92308</v>
      </c>
      <c r="B13992" s="1">
        <v>45294</v>
      </c>
      <c r="C13992" s="2">
        <v>0.60842592592592593</v>
      </c>
      <c r="D13992" s="3" t="s">
        <v>12112</v>
      </c>
      <c r="E13992" s="3" t="s">
        <v>11046</v>
      </c>
      <c r="F13992" s="3" t="s">
        <v>57327</v>
      </c>
      <c r="G13992" s="3" t="s">
        <v>11825</v>
      </c>
      <c r="H13992" s="3" t="s">
        <v>15610</v>
      </c>
    </row>
    <row r="13993" spans="1:8" ht="72.5" x14ac:dyDescent="0.35">
      <c r="A13993" s="4">
        <v>46483</v>
      </c>
      <c r="B13993" s="1">
        <v>45294</v>
      </c>
      <c r="C13993" s="2">
        <v>0.60957175925925922</v>
      </c>
      <c r="D13993" s="3" t="s">
        <v>13601</v>
      </c>
      <c r="E13993" s="3" t="s">
        <v>45308</v>
      </c>
      <c r="F13993" s="3" t="s">
        <v>57328</v>
      </c>
      <c r="G13993" s="3" t="e">
        <f>-good BP control.</f>
        <v>#NAME?</v>
      </c>
      <c r="H13993" s="3" t="e">
        <f>-continue medications.</f>
        <v>#NAME?</v>
      </c>
    </row>
    <row r="13994" spans="1:8" ht="58" x14ac:dyDescent="0.35">
      <c r="A13994" s="4">
        <v>35308</v>
      </c>
      <c r="B13994" s="1">
        <v>45294</v>
      </c>
      <c r="C13994" s="2">
        <v>0.6151388888888889</v>
      </c>
      <c r="D13994" s="3" t="s">
        <v>10599</v>
      </c>
      <c r="E13994" s="3" t="s">
        <v>57332</v>
      </c>
      <c r="F13994" s="3" t="s">
        <v>57329</v>
      </c>
      <c r="G13994" s="3" t="s">
        <v>57330</v>
      </c>
      <c r="H13994" s="3" t="s">
        <v>57331</v>
      </c>
    </row>
    <row r="13995" spans="1:8" ht="87" x14ac:dyDescent="0.35">
      <c r="A13995" s="4">
        <v>200096</v>
      </c>
      <c r="B13995" s="1">
        <v>45294</v>
      </c>
      <c r="C13995" s="2">
        <v>0.61643518518518514</v>
      </c>
      <c r="D13995" s="3" t="s">
        <v>1403</v>
      </c>
      <c r="E13995" s="3" t="s">
        <v>57336</v>
      </c>
      <c r="F13995" s="3" t="s">
        <v>57333</v>
      </c>
      <c r="G13995" s="3" t="s">
        <v>57334</v>
      </c>
      <c r="H13995" s="3" t="s">
        <v>57335</v>
      </c>
    </row>
    <row r="13996" spans="1:8" x14ac:dyDescent="0.35">
      <c r="A13996" s="4">
        <v>208943</v>
      </c>
      <c r="B13996" s="1">
        <v>45294</v>
      </c>
      <c r="C13996" s="2">
        <v>0.61674768518518519</v>
      </c>
      <c r="D13996" s="3" t="s">
        <v>57337</v>
      </c>
      <c r="E13996" s="3" t="s">
        <v>57337</v>
      </c>
      <c r="F13996" s="3" t="s">
        <v>1676</v>
      </c>
      <c r="G13996" s="3" t="s">
        <v>57337</v>
      </c>
      <c r="H13996" s="3" t="s">
        <v>10071</v>
      </c>
    </row>
    <row r="13997" spans="1:8" ht="29" x14ac:dyDescent="0.35">
      <c r="A13997" s="4">
        <v>102949</v>
      </c>
      <c r="B13997" s="1">
        <v>45294</v>
      </c>
      <c r="C13997" s="2">
        <v>0.62244212962962964</v>
      </c>
      <c r="D13997" s="3" t="s">
        <v>57338</v>
      </c>
      <c r="E13997" s="3" t="s">
        <v>57340</v>
      </c>
      <c r="F13997" s="3" t="s">
        <v>57339</v>
      </c>
      <c r="G13997" s="3" t="s">
        <v>10775</v>
      </c>
      <c r="H13997" s="3" t="s">
        <v>18702</v>
      </c>
    </row>
    <row r="13998" spans="1:8" x14ac:dyDescent="0.35">
      <c r="A13998" s="4">
        <v>6436</v>
      </c>
      <c r="B13998" s="1">
        <v>45294</v>
      </c>
      <c r="C13998" s="2">
        <v>0.62262731481481481</v>
      </c>
      <c r="D13998" s="3" t="s">
        <v>13179</v>
      </c>
      <c r="E13998" s="3" t="s">
        <v>13179</v>
      </c>
      <c r="F13998" s="3" t="s">
        <v>1676</v>
      </c>
      <c r="G13998" s="3" t="s">
        <v>13179</v>
      </c>
      <c r="H13998" s="3" t="s">
        <v>12032</v>
      </c>
    </row>
    <row r="13999" spans="1:8" ht="58" x14ac:dyDescent="0.35">
      <c r="A13999" s="4">
        <v>43780</v>
      </c>
      <c r="B13999" s="1">
        <v>45294</v>
      </c>
      <c r="C13999" s="2">
        <v>0.62302083333333336</v>
      </c>
      <c r="D13999" s="3" t="e">
        <f>-bilateral HEEL pain.</f>
        <v>#NAME?</v>
      </c>
      <c r="E13999" s="3" t="s">
        <v>57343</v>
      </c>
      <c r="F13999" s="3" t="s">
        <v>57341</v>
      </c>
      <c r="G13999" s="3" t="s">
        <v>57342</v>
      </c>
      <c r="H13999" s="3" t="e">
        <f>-ankle x-ray and continue medications.</f>
        <v>#NAME?</v>
      </c>
    </row>
    <row r="14000" spans="1:8" ht="72.5" x14ac:dyDescent="0.35">
      <c r="A14000" s="4">
        <v>36854</v>
      </c>
      <c r="B14000" s="1">
        <v>45294</v>
      </c>
      <c r="C14000" s="2">
        <v>0.6246990740740741</v>
      </c>
      <c r="D14000" s="3" t="s">
        <v>1744</v>
      </c>
      <c r="E14000" s="3" t="s">
        <v>57346</v>
      </c>
      <c r="F14000" s="3" t="s">
        <v>57344</v>
      </c>
      <c r="G14000" s="3" t="s">
        <v>57345</v>
      </c>
      <c r="H14000" s="3" t="s">
        <v>12915</v>
      </c>
    </row>
    <row r="14001" spans="1:8" ht="58" x14ac:dyDescent="0.35">
      <c r="A14001" s="4">
        <v>42446</v>
      </c>
      <c r="B14001" s="1">
        <v>45294</v>
      </c>
      <c r="C14001" s="2">
        <v>0.62976851851851856</v>
      </c>
      <c r="D14001" s="3" t="s">
        <v>1403</v>
      </c>
      <c r="E14001" s="3" t="s">
        <v>57350</v>
      </c>
      <c r="F14001" s="3" t="s">
        <v>57347</v>
      </c>
      <c r="G14001" s="3" t="s">
        <v>57348</v>
      </c>
      <c r="H14001" s="3" t="s">
        <v>57349</v>
      </c>
    </row>
    <row r="14002" spans="1:8" ht="72.5" x14ac:dyDescent="0.35">
      <c r="A14002" s="4">
        <v>44116</v>
      </c>
      <c r="B14002" s="1">
        <v>45294</v>
      </c>
      <c r="C14002" s="2">
        <v>0.63373842592592589</v>
      </c>
      <c r="D14002" s="3" t="s">
        <v>1744</v>
      </c>
      <c r="E14002" s="3" t="s">
        <v>57354</v>
      </c>
      <c r="F14002" s="3" t="s">
        <v>57351</v>
      </c>
      <c r="G14002" s="3" t="s">
        <v>57352</v>
      </c>
      <c r="H14002" s="3" t="s">
        <v>57353</v>
      </c>
    </row>
    <row r="14003" spans="1:8" ht="72.5" x14ac:dyDescent="0.35">
      <c r="A14003" s="4">
        <v>25814</v>
      </c>
      <c r="B14003" s="1">
        <v>45294</v>
      </c>
      <c r="C14003" s="2">
        <v>0.63537037037037036</v>
      </c>
      <c r="D14003" s="3" t="s">
        <v>57355</v>
      </c>
      <c r="E14003" s="3" t="s">
        <v>57359</v>
      </c>
      <c r="F14003" s="3" t="s">
        <v>57356</v>
      </c>
      <c r="G14003" s="3" t="s">
        <v>57357</v>
      </c>
      <c r="H14003" s="3" t="s">
        <v>57358</v>
      </c>
    </row>
    <row r="14004" spans="1:8" ht="101.5" x14ac:dyDescent="0.35">
      <c r="A14004" s="4">
        <v>208023</v>
      </c>
      <c r="B14004" s="1">
        <v>45294</v>
      </c>
      <c r="C14004" s="2">
        <v>0.63740740740740742</v>
      </c>
      <c r="D14004" s="3" t="s">
        <v>1933</v>
      </c>
      <c r="E14004" s="3" t="s">
        <v>57363</v>
      </c>
      <c r="F14004" s="3" t="s">
        <v>57360</v>
      </c>
      <c r="G14004" s="3" t="s">
        <v>57361</v>
      </c>
      <c r="H14004" s="3" t="s">
        <v>57362</v>
      </c>
    </row>
    <row r="14005" spans="1:8" ht="101.5" x14ac:dyDescent="0.35">
      <c r="A14005" s="4">
        <v>187848</v>
      </c>
      <c r="B14005" s="1">
        <v>45294</v>
      </c>
      <c r="C14005" s="2">
        <v>0.63859953703703709</v>
      </c>
      <c r="D14005" s="3" t="s">
        <v>57364</v>
      </c>
      <c r="E14005" s="3" t="s">
        <v>57367</v>
      </c>
      <c r="F14005" s="3" t="s">
        <v>57365</v>
      </c>
      <c r="G14005" s="3" t="s">
        <v>51216</v>
      </c>
      <c r="H14005" s="3" t="s">
        <v>57366</v>
      </c>
    </row>
    <row r="14006" spans="1:8" ht="72.5" x14ac:dyDescent="0.35">
      <c r="A14006" s="4">
        <v>208706</v>
      </c>
      <c r="B14006" s="1">
        <v>45294</v>
      </c>
      <c r="C14006" s="2">
        <v>0.63943287037037033</v>
      </c>
      <c r="D14006" s="3" t="s">
        <v>57368</v>
      </c>
      <c r="E14006" s="3" t="s">
        <v>57370</v>
      </c>
      <c r="F14006" s="3" t="s">
        <v>57369</v>
      </c>
      <c r="G14006" s="3" t="s">
        <v>45291</v>
      </c>
      <c r="H14006" s="3" t="s">
        <v>13948</v>
      </c>
    </row>
    <row r="14007" spans="1:8" ht="101.5" x14ac:dyDescent="0.35">
      <c r="A14007" s="4">
        <v>195172</v>
      </c>
      <c r="B14007" s="1">
        <v>45294</v>
      </c>
      <c r="C14007" s="2">
        <v>0.6399421296296296</v>
      </c>
      <c r="D14007" s="3" t="s">
        <v>57371</v>
      </c>
      <c r="E14007" s="3" t="s">
        <v>57375</v>
      </c>
      <c r="F14007" s="3" t="s">
        <v>57372</v>
      </c>
      <c r="G14007" s="3" t="s">
        <v>57373</v>
      </c>
      <c r="H14007" s="3" t="s">
        <v>57374</v>
      </c>
    </row>
    <row r="14008" spans="1:8" ht="101.5" x14ac:dyDescent="0.35">
      <c r="A14008" s="4">
        <v>195172</v>
      </c>
      <c r="B14008" s="1">
        <v>45294</v>
      </c>
      <c r="C14008" s="2">
        <v>0.6423726851851852</v>
      </c>
      <c r="D14008" s="3" t="s">
        <v>57371</v>
      </c>
      <c r="E14008" s="3" t="s">
        <v>57375</v>
      </c>
      <c r="F14008" s="3" t="s">
        <v>57372</v>
      </c>
      <c r="G14008" s="3" t="s">
        <v>57373</v>
      </c>
      <c r="H14008" s="3" t="s">
        <v>57376</v>
      </c>
    </row>
    <row r="14009" spans="1:8" ht="29" x14ac:dyDescent="0.35">
      <c r="A14009" s="4">
        <v>44315</v>
      </c>
      <c r="B14009" s="1">
        <v>45294</v>
      </c>
      <c r="C14009" s="2">
        <v>0.64277777777777778</v>
      </c>
      <c r="D14009" s="3" t="s">
        <v>57377</v>
      </c>
      <c r="E14009" s="3" t="s">
        <v>57379</v>
      </c>
      <c r="F14009" s="3" t="s">
        <v>57378</v>
      </c>
      <c r="G14009" s="3" t="s">
        <v>14804</v>
      </c>
      <c r="H14009" s="3" t="s">
        <v>14342</v>
      </c>
    </row>
    <row r="14010" spans="1:8" ht="101.5" x14ac:dyDescent="0.35">
      <c r="A14010" s="4">
        <v>179516</v>
      </c>
      <c r="B14010" s="1">
        <v>45294</v>
      </c>
      <c r="C14010" s="2">
        <v>0.64406249999999998</v>
      </c>
      <c r="D14010" s="3" t="s">
        <v>1403</v>
      </c>
      <c r="E14010" s="3" t="s">
        <v>57383</v>
      </c>
      <c r="F14010" s="3" t="s">
        <v>57380</v>
      </c>
      <c r="G14010" s="3" t="s">
        <v>57381</v>
      </c>
      <c r="H14010" s="3" t="s">
        <v>57382</v>
      </c>
    </row>
    <row r="14011" spans="1:8" ht="87" x14ac:dyDescent="0.35">
      <c r="A14011" s="4">
        <v>210795</v>
      </c>
      <c r="B14011" s="1">
        <v>45294</v>
      </c>
      <c r="C14011" s="2">
        <v>0.64482638888888888</v>
      </c>
      <c r="D14011" s="3" t="s">
        <v>10916</v>
      </c>
      <c r="E14011" s="3" t="s">
        <v>57386</v>
      </c>
      <c r="F14011" s="3" t="s">
        <v>57384</v>
      </c>
      <c r="G14011" s="3" t="s">
        <v>57385</v>
      </c>
      <c r="H14011" s="3" t="e">
        <f>-HgA1c and Lipid panel.</f>
        <v>#NAME?</v>
      </c>
    </row>
    <row r="14012" spans="1:8" ht="116" x14ac:dyDescent="0.35">
      <c r="A14012" s="4">
        <v>210397</v>
      </c>
      <c r="B14012" s="1">
        <v>45294</v>
      </c>
      <c r="C14012" s="2">
        <v>0.65033564814814815</v>
      </c>
      <c r="D14012" s="3" t="s">
        <v>13776</v>
      </c>
      <c r="E14012" s="3" t="s">
        <v>57389</v>
      </c>
      <c r="F14012" s="3" t="s">
        <v>57387</v>
      </c>
      <c r="G14012" s="3" t="s">
        <v>10433</v>
      </c>
      <c r="H14012" s="3" t="s">
        <v>57388</v>
      </c>
    </row>
    <row r="14013" spans="1:8" ht="43.5" x14ac:dyDescent="0.35">
      <c r="A14013" s="4">
        <v>155998</v>
      </c>
      <c r="B14013" s="1">
        <v>45294</v>
      </c>
      <c r="C14013" s="2">
        <v>0.65047453703703706</v>
      </c>
      <c r="D14013" s="3" t="s">
        <v>57390</v>
      </c>
      <c r="E14013" s="3" t="s">
        <v>57394</v>
      </c>
      <c r="F14013" s="3" t="s">
        <v>57391</v>
      </c>
      <c r="G14013" s="3" t="s">
        <v>57392</v>
      </c>
      <c r="H14013" s="3" t="s">
        <v>57393</v>
      </c>
    </row>
    <row r="14014" spans="1:8" ht="58" x14ac:dyDescent="0.35">
      <c r="A14014" s="4">
        <v>36944</v>
      </c>
      <c r="B14014" s="1">
        <v>45294</v>
      </c>
      <c r="C14014" s="2">
        <v>0.65438657407407408</v>
      </c>
      <c r="D14014" s="3" t="e">
        <f>-non specific leg pain.</f>
        <v>#NAME?</v>
      </c>
      <c r="E14014" s="3" t="s">
        <v>14541</v>
      </c>
      <c r="F14014" s="3" t="s">
        <v>57395</v>
      </c>
      <c r="G14014" s="3" t="e">
        <f>-good BP control.</f>
        <v>#NAME?</v>
      </c>
      <c r="H14014" s="3" t="e">
        <f>-Serum vit D.</f>
        <v>#NAME?</v>
      </c>
    </row>
    <row r="14015" spans="1:8" ht="29" x14ac:dyDescent="0.35">
      <c r="A14015" s="4">
        <v>46215</v>
      </c>
      <c r="B14015" s="1">
        <v>45294</v>
      </c>
      <c r="C14015" s="2">
        <v>0.65467592592592594</v>
      </c>
      <c r="D14015" s="3" t="s">
        <v>12114</v>
      </c>
      <c r="E14015" s="3" t="s">
        <v>46455</v>
      </c>
      <c r="F14015" s="3" t="s">
        <v>57396</v>
      </c>
      <c r="G14015" s="3" t="s">
        <v>11781</v>
      </c>
      <c r="H14015" s="3" t="s">
        <v>15439</v>
      </c>
    </row>
    <row r="14016" spans="1:8" ht="43.5" x14ac:dyDescent="0.35">
      <c r="A14016" s="4">
        <v>90941</v>
      </c>
      <c r="B14016" s="1">
        <v>45294</v>
      </c>
      <c r="C14016" s="2">
        <v>0.66017361111111106</v>
      </c>
      <c r="D14016" s="3" t="s">
        <v>985</v>
      </c>
      <c r="E14016" s="3" t="s">
        <v>57399</v>
      </c>
      <c r="F14016" s="3" t="s">
        <v>57397</v>
      </c>
      <c r="G14016" s="3" t="s">
        <v>48660</v>
      </c>
      <c r="H14016" s="3" t="s">
        <v>57398</v>
      </c>
    </row>
    <row r="14017" spans="1:8" ht="87" x14ac:dyDescent="0.35">
      <c r="A14017" s="4">
        <v>209898</v>
      </c>
      <c r="B14017" s="1">
        <v>45294</v>
      </c>
      <c r="C14017" s="2">
        <v>0.66043981481481484</v>
      </c>
      <c r="D14017" s="3" t="s">
        <v>57400</v>
      </c>
      <c r="E14017" s="3" t="s">
        <v>57403</v>
      </c>
      <c r="F14017" s="3" t="s">
        <v>19322</v>
      </c>
      <c r="G14017" s="3" t="s">
        <v>57401</v>
      </c>
      <c r="H14017" s="3" t="s">
        <v>57402</v>
      </c>
    </row>
    <row r="14018" spans="1:8" ht="43.5" x14ac:dyDescent="0.35">
      <c r="A14018" s="4">
        <v>90941</v>
      </c>
      <c r="B14018" s="1">
        <v>45294</v>
      </c>
      <c r="C14018" s="2">
        <v>0.66114583333333332</v>
      </c>
      <c r="D14018" s="3" t="s">
        <v>985</v>
      </c>
      <c r="E14018" s="3" t="s">
        <v>57399</v>
      </c>
      <c r="F14018" s="3" t="s">
        <v>57397</v>
      </c>
      <c r="G14018" s="3" t="s">
        <v>48660</v>
      </c>
      <c r="H14018" s="3" t="s">
        <v>57404</v>
      </c>
    </row>
    <row r="14019" spans="1:8" x14ac:dyDescent="0.35">
      <c r="A14019" s="4">
        <v>164310</v>
      </c>
      <c r="B14019" s="1">
        <v>45294</v>
      </c>
      <c r="C14019" s="2">
        <v>0.66979166666666667</v>
      </c>
      <c r="D14019" s="3" t="s">
        <v>57405</v>
      </c>
      <c r="E14019" s="3" t="s">
        <v>57405</v>
      </c>
      <c r="F14019" s="3" t="s">
        <v>10488</v>
      </c>
      <c r="G14019" s="3" t="s">
        <v>57405</v>
      </c>
      <c r="H14019" s="3" t="s">
        <v>10266</v>
      </c>
    </row>
    <row r="14020" spans="1:8" x14ac:dyDescent="0.35">
      <c r="A14020" s="4">
        <v>42395</v>
      </c>
      <c r="B14020" s="1">
        <v>45294</v>
      </c>
      <c r="C14020" s="2">
        <v>0.6726967592592592</v>
      </c>
      <c r="D14020" s="3" t="s">
        <v>15475</v>
      </c>
      <c r="E14020" s="3" t="s">
        <v>15475</v>
      </c>
      <c r="F14020" s="3" t="s">
        <v>15475</v>
      </c>
      <c r="G14020" s="3" t="s">
        <v>15475</v>
      </c>
      <c r="H14020" s="3" t="s">
        <v>15475</v>
      </c>
    </row>
    <row r="14021" spans="1:8" ht="43.5" x14ac:dyDescent="0.35">
      <c r="A14021" s="4">
        <v>124128</v>
      </c>
      <c r="B14021" s="1">
        <v>45294</v>
      </c>
      <c r="C14021" s="2">
        <v>0.6740856481481482</v>
      </c>
      <c r="D14021" s="3" t="s">
        <v>57406</v>
      </c>
      <c r="E14021" s="3" t="s">
        <v>57410</v>
      </c>
      <c r="F14021" s="3" t="s">
        <v>57407</v>
      </c>
      <c r="G14021" s="3" t="s">
        <v>57408</v>
      </c>
      <c r="H14021" s="3" t="s">
        <v>57409</v>
      </c>
    </row>
    <row r="14022" spans="1:8" ht="87" x14ac:dyDescent="0.35">
      <c r="A14022" s="4">
        <v>191654</v>
      </c>
      <c r="B14022" s="1">
        <v>45294</v>
      </c>
      <c r="C14022" s="2">
        <v>0.67876157407407411</v>
      </c>
      <c r="D14022" s="3" t="s">
        <v>12563</v>
      </c>
      <c r="E14022" s="3" t="s">
        <v>57414</v>
      </c>
      <c r="F14022" s="3" t="s">
        <v>57411</v>
      </c>
      <c r="G14022" s="3" t="s">
        <v>57412</v>
      </c>
      <c r="H14022" s="3" t="s">
        <v>57413</v>
      </c>
    </row>
    <row r="14023" spans="1:8" ht="43.5" x14ac:dyDescent="0.35">
      <c r="A14023" s="4">
        <v>205806</v>
      </c>
      <c r="B14023" s="1">
        <v>45294</v>
      </c>
      <c r="C14023" s="2">
        <v>0.68332175925925931</v>
      </c>
      <c r="D14023" s="3" t="s">
        <v>13713</v>
      </c>
      <c r="E14023" s="3" t="s">
        <v>57417</v>
      </c>
      <c r="F14023" s="3" t="s">
        <v>57415</v>
      </c>
      <c r="G14023" s="3" t="s">
        <v>10585</v>
      </c>
      <c r="H14023" s="3" t="s">
        <v>57416</v>
      </c>
    </row>
    <row r="14024" spans="1:8" ht="29" x14ac:dyDescent="0.35">
      <c r="A14024" s="4">
        <v>113623</v>
      </c>
      <c r="B14024" s="1">
        <v>45294</v>
      </c>
      <c r="C14024" s="2">
        <v>0.68853009259259268</v>
      </c>
      <c r="D14024" s="3" t="s">
        <v>57418</v>
      </c>
      <c r="E14024" s="3" t="s">
        <v>57418</v>
      </c>
      <c r="F14024" s="3" t="s">
        <v>1486</v>
      </c>
      <c r="G14024" s="3" t="s">
        <v>57418</v>
      </c>
      <c r="H14024" s="3" t="s">
        <v>57419</v>
      </c>
    </row>
    <row r="14025" spans="1:8" x14ac:dyDescent="0.35">
      <c r="A14025" s="4">
        <v>42137</v>
      </c>
      <c r="B14025" s="1">
        <v>45294</v>
      </c>
      <c r="C14025" s="2">
        <v>0.69421296296296298</v>
      </c>
      <c r="D14025" s="3" t="s">
        <v>57420</v>
      </c>
      <c r="E14025" s="3" t="s">
        <v>57420</v>
      </c>
      <c r="F14025" s="3" t="s">
        <v>1676</v>
      </c>
      <c r="G14025" s="3" t="s">
        <v>57420</v>
      </c>
      <c r="H14025" s="3" t="s">
        <v>11028</v>
      </c>
    </row>
    <row r="14026" spans="1:8" ht="72.5" x14ac:dyDescent="0.35">
      <c r="A14026" s="4">
        <v>197507</v>
      </c>
      <c r="B14026" s="1">
        <v>45294</v>
      </c>
      <c r="C14026" s="2">
        <v>0.70299768518518524</v>
      </c>
      <c r="D14026" s="3" t="s">
        <v>268</v>
      </c>
      <c r="E14026" s="3" t="s">
        <v>57424</v>
      </c>
      <c r="F14026" s="3" t="s">
        <v>57421</v>
      </c>
      <c r="G14026" s="3" t="s">
        <v>57422</v>
      </c>
      <c r="H14026" s="3" t="s">
        <v>57423</v>
      </c>
    </row>
    <row r="14027" spans="1:8" ht="58" x14ac:dyDescent="0.35">
      <c r="A14027" s="4">
        <v>37277</v>
      </c>
      <c r="B14027" s="1">
        <v>45294</v>
      </c>
      <c r="C14027" s="2">
        <v>0.72231481481481474</v>
      </c>
      <c r="D14027" s="3" t="s">
        <v>10339</v>
      </c>
      <c r="E14027" s="3" t="s">
        <v>57428</v>
      </c>
      <c r="F14027" s="3" t="s">
        <v>57425</v>
      </c>
      <c r="G14027" s="3" t="s">
        <v>57426</v>
      </c>
      <c r="H14027" s="3" t="s">
        <v>57427</v>
      </c>
    </row>
    <row r="14028" spans="1:8" ht="159.5" x14ac:dyDescent="0.35">
      <c r="A14028" s="4">
        <v>213504</v>
      </c>
      <c r="B14028" s="1">
        <v>45294</v>
      </c>
      <c r="C14028" s="2">
        <v>0.7540162037037037</v>
      </c>
      <c r="D14028" s="3" t="s">
        <v>10944</v>
      </c>
      <c r="E14028" s="3" t="s">
        <v>57432</v>
      </c>
      <c r="F14028" s="3" t="s">
        <v>57429</v>
      </c>
      <c r="G14028" s="3" t="s">
        <v>57430</v>
      </c>
      <c r="H14028" s="3" t="s">
        <v>57431</v>
      </c>
    </row>
    <row r="14029" spans="1:8" ht="43.5" x14ac:dyDescent="0.35">
      <c r="A14029" s="4">
        <v>213505</v>
      </c>
      <c r="B14029" s="1">
        <v>45294</v>
      </c>
      <c r="C14029" s="2">
        <v>0.76226851851851851</v>
      </c>
      <c r="D14029" s="3" t="s">
        <v>10944</v>
      </c>
      <c r="E14029" s="3" t="s">
        <v>57436</v>
      </c>
      <c r="F14029" s="3" t="s">
        <v>57433</v>
      </c>
      <c r="G14029" s="3" t="s">
        <v>57434</v>
      </c>
      <c r="H14029" s="3" t="s">
        <v>57435</v>
      </c>
    </row>
    <row r="14030" spans="1:8" ht="29" x14ac:dyDescent="0.35">
      <c r="A14030" s="4">
        <v>64174</v>
      </c>
      <c r="B14030" s="1">
        <v>45295</v>
      </c>
      <c r="C14030" s="2">
        <v>0.32892361111111112</v>
      </c>
      <c r="D14030" s="3" t="s">
        <v>12112</v>
      </c>
      <c r="E14030" s="3" t="s">
        <v>57439</v>
      </c>
      <c r="F14030" s="3" t="s">
        <v>57437</v>
      </c>
      <c r="G14030" s="3" t="s">
        <v>14666</v>
      </c>
      <c r="H14030" s="3" t="s">
        <v>57438</v>
      </c>
    </row>
    <row r="14031" spans="1:8" ht="29" x14ac:dyDescent="0.35">
      <c r="A14031" s="4">
        <v>175174</v>
      </c>
      <c r="B14031" s="1">
        <v>45295</v>
      </c>
      <c r="C14031" s="2">
        <v>0.33251157407407406</v>
      </c>
      <c r="D14031" s="3" t="s">
        <v>12563</v>
      </c>
      <c r="E14031" s="3" t="s">
        <v>57442</v>
      </c>
      <c r="F14031" s="3" t="s">
        <v>57440</v>
      </c>
      <c r="G14031" s="3" t="s">
        <v>14666</v>
      </c>
      <c r="H14031" s="3" t="s">
        <v>57441</v>
      </c>
    </row>
    <row r="14032" spans="1:8" ht="29" x14ac:dyDescent="0.35">
      <c r="A14032" s="4">
        <v>175174</v>
      </c>
      <c r="B14032" s="1">
        <v>45295</v>
      </c>
      <c r="C14032" s="2">
        <v>0.33538194444444441</v>
      </c>
      <c r="D14032" s="3" t="s">
        <v>12563</v>
      </c>
      <c r="E14032" s="3" t="s">
        <v>57442</v>
      </c>
      <c r="F14032" s="3" t="s">
        <v>57440</v>
      </c>
      <c r="G14032" s="3" t="s">
        <v>57443</v>
      </c>
      <c r="H14032" s="3" t="s">
        <v>57441</v>
      </c>
    </row>
    <row r="14033" spans="1:8" ht="58" x14ac:dyDescent="0.35">
      <c r="A14033" s="4">
        <v>182391</v>
      </c>
      <c r="B14033" s="1">
        <v>45295</v>
      </c>
      <c r="C14033" s="2">
        <v>0.34104166666666669</v>
      </c>
      <c r="D14033" s="3" t="s">
        <v>11754</v>
      </c>
      <c r="E14033" s="3" t="s">
        <v>57447</v>
      </c>
      <c r="F14033" s="3" t="s">
        <v>57444</v>
      </c>
      <c r="G14033" s="3" t="s">
        <v>57445</v>
      </c>
      <c r="H14033" s="3" t="s">
        <v>57446</v>
      </c>
    </row>
    <row r="14034" spans="1:8" ht="29" x14ac:dyDescent="0.35">
      <c r="A14034" s="4">
        <v>126051</v>
      </c>
      <c r="B14034" s="1">
        <v>45295</v>
      </c>
      <c r="C14034" s="2">
        <v>0.34769675925925925</v>
      </c>
      <c r="D14034" s="3" t="s">
        <v>985</v>
      </c>
      <c r="E14034" s="3" t="s">
        <v>57450</v>
      </c>
      <c r="F14034" s="3" t="s">
        <v>57448</v>
      </c>
      <c r="G14034" s="3" t="s">
        <v>122</v>
      </c>
      <c r="H14034" s="3" t="s">
        <v>57449</v>
      </c>
    </row>
    <row r="14035" spans="1:8" ht="58" x14ac:dyDescent="0.35">
      <c r="A14035" s="4">
        <v>58565</v>
      </c>
      <c r="B14035" s="1">
        <v>45295</v>
      </c>
      <c r="C14035" s="2">
        <v>0.3487615740740741</v>
      </c>
      <c r="D14035" s="3" t="s">
        <v>1556</v>
      </c>
      <c r="E14035" s="3" t="s">
        <v>57453</v>
      </c>
      <c r="F14035" s="3" t="s">
        <v>57451</v>
      </c>
      <c r="G14035" s="3" t="s">
        <v>57452</v>
      </c>
      <c r="H14035" s="3" t="s">
        <v>15473</v>
      </c>
    </row>
    <row r="14036" spans="1:8" ht="87" x14ac:dyDescent="0.35">
      <c r="A14036" s="4">
        <v>22334</v>
      </c>
      <c r="B14036" s="1">
        <v>45295</v>
      </c>
      <c r="C14036" s="2">
        <v>0.35054398148148147</v>
      </c>
      <c r="D14036" s="3" t="s">
        <v>57454</v>
      </c>
      <c r="E14036" s="3" t="s">
        <v>57458</v>
      </c>
      <c r="F14036" s="3" t="s">
        <v>57455</v>
      </c>
      <c r="G14036" s="3" t="s">
        <v>57456</v>
      </c>
      <c r="H14036" s="3" t="s">
        <v>57457</v>
      </c>
    </row>
    <row r="14037" spans="1:8" ht="87" x14ac:dyDescent="0.35">
      <c r="A14037" s="4">
        <v>26834</v>
      </c>
      <c r="B14037" s="1">
        <v>45295</v>
      </c>
      <c r="C14037" s="2">
        <v>0.3553587962962963</v>
      </c>
      <c r="D14037" s="3" t="s">
        <v>57459</v>
      </c>
      <c r="E14037" s="3" t="s">
        <v>57463</v>
      </c>
      <c r="F14037" s="3" t="s">
        <v>57460</v>
      </c>
      <c r="G14037" s="3" t="s">
        <v>57461</v>
      </c>
      <c r="H14037" s="3" t="s">
        <v>57462</v>
      </c>
    </row>
    <row r="14038" spans="1:8" ht="58" x14ac:dyDescent="0.35">
      <c r="A14038" s="4">
        <v>94195</v>
      </c>
      <c r="B14038" s="1">
        <v>45295</v>
      </c>
      <c r="C14038" s="2">
        <v>0.35539351851851847</v>
      </c>
      <c r="D14038" s="3" t="s">
        <v>57464</v>
      </c>
      <c r="E14038" s="3" t="s">
        <v>57467</v>
      </c>
      <c r="F14038" s="3" t="s">
        <v>57465</v>
      </c>
      <c r="G14038" s="3" t="s">
        <v>57466</v>
      </c>
      <c r="H14038" s="3" t="s">
        <v>10267</v>
      </c>
    </row>
    <row r="14039" spans="1:8" ht="101.5" x14ac:dyDescent="0.35">
      <c r="A14039" s="4">
        <v>48022</v>
      </c>
      <c r="B14039" s="1">
        <v>45295</v>
      </c>
      <c r="C14039" s="2">
        <v>0.35582175925925924</v>
      </c>
      <c r="D14039" s="3" t="s">
        <v>57468</v>
      </c>
      <c r="E14039" s="3" t="s">
        <v>57472</v>
      </c>
      <c r="F14039" s="3" t="s">
        <v>57469</v>
      </c>
      <c r="G14039" s="3" t="s">
        <v>57470</v>
      </c>
      <c r="H14039" s="3" t="s">
        <v>57471</v>
      </c>
    </row>
    <row r="14040" spans="1:8" ht="58" x14ac:dyDescent="0.35">
      <c r="A14040" s="4">
        <v>94195</v>
      </c>
      <c r="B14040" s="1">
        <v>45295</v>
      </c>
      <c r="C14040" s="2">
        <v>0.35638888888888887</v>
      </c>
      <c r="D14040" s="3" t="s">
        <v>57473</v>
      </c>
      <c r="E14040" s="3" t="s">
        <v>57467</v>
      </c>
      <c r="F14040" s="3" t="s">
        <v>57465</v>
      </c>
      <c r="G14040" s="3" t="s">
        <v>57466</v>
      </c>
      <c r="H14040" s="3" t="s">
        <v>10267</v>
      </c>
    </row>
    <row r="14041" spans="1:8" x14ac:dyDescent="0.35">
      <c r="A14041" s="4">
        <v>161689</v>
      </c>
      <c r="B14041" s="1">
        <v>45295</v>
      </c>
      <c r="C14041" s="2">
        <v>0.35781250000000003</v>
      </c>
      <c r="D14041" s="3" t="s">
        <v>985</v>
      </c>
      <c r="E14041" s="3" t="s">
        <v>948</v>
      </c>
      <c r="F14041" s="3" t="s">
        <v>11953</v>
      </c>
      <c r="G14041" s="3" t="s">
        <v>948</v>
      </c>
      <c r="H14041" s="3" t="s">
        <v>10726</v>
      </c>
    </row>
    <row r="14042" spans="1:8" ht="43.5" x14ac:dyDescent="0.35">
      <c r="A14042" s="4">
        <v>46260</v>
      </c>
      <c r="B14042" s="1">
        <v>45295</v>
      </c>
      <c r="C14042" s="2">
        <v>0.36001157407407408</v>
      </c>
      <c r="D14042" s="3" t="s">
        <v>57474</v>
      </c>
      <c r="E14042" s="3" t="s">
        <v>57476</v>
      </c>
      <c r="F14042" s="3" t="s">
        <v>57475</v>
      </c>
      <c r="G14042" s="3" t="s">
        <v>459</v>
      </c>
      <c r="H14042" s="3" t="s">
        <v>10489</v>
      </c>
    </row>
    <row r="14043" spans="1:8" ht="29" x14ac:dyDescent="0.35">
      <c r="A14043" s="4">
        <v>45984</v>
      </c>
      <c r="B14043" s="1">
        <v>45295</v>
      </c>
      <c r="C14043" s="2">
        <v>0.36569444444444449</v>
      </c>
      <c r="D14043" s="3" t="s">
        <v>57477</v>
      </c>
      <c r="E14043" s="3" t="s">
        <v>42307</v>
      </c>
      <c r="F14043" s="3" t="s">
        <v>57478</v>
      </c>
      <c r="G14043" s="3" t="s">
        <v>10397</v>
      </c>
      <c r="H14043" s="3" t="s">
        <v>13948</v>
      </c>
    </row>
    <row r="14044" spans="1:8" ht="43.5" x14ac:dyDescent="0.35">
      <c r="A14044" s="4">
        <v>43226</v>
      </c>
      <c r="B14044" s="1">
        <v>45295</v>
      </c>
      <c r="C14044" s="2">
        <v>0.36674768518518519</v>
      </c>
      <c r="D14044" s="3" t="s">
        <v>1403</v>
      </c>
      <c r="E14044" s="3" t="s">
        <v>57481</v>
      </c>
      <c r="F14044" s="3" t="s">
        <v>57479</v>
      </c>
      <c r="G14044" s="3" t="s">
        <v>10415</v>
      </c>
      <c r="H14044" s="3" t="s">
        <v>57480</v>
      </c>
    </row>
    <row r="14045" spans="1:8" ht="29" x14ac:dyDescent="0.35">
      <c r="A14045" s="4">
        <v>197469</v>
      </c>
      <c r="B14045" s="1">
        <v>45295</v>
      </c>
      <c r="C14045" s="2">
        <v>0.36861111111111106</v>
      </c>
      <c r="D14045" s="3" t="s">
        <v>57482</v>
      </c>
      <c r="E14045" s="3" t="s">
        <v>57485</v>
      </c>
      <c r="F14045" s="3" t="s">
        <v>57483</v>
      </c>
      <c r="G14045" s="3" t="s">
        <v>10831</v>
      </c>
      <c r="H14045" s="3" t="s">
        <v>57484</v>
      </c>
    </row>
    <row r="14046" spans="1:8" ht="43.5" x14ac:dyDescent="0.35">
      <c r="A14046" s="4">
        <v>141553</v>
      </c>
      <c r="B14046" s="1">
        <v>45295</v>
      </c>
      <c r="C14046" s="2">
        <v>0.36960648148148145</v>
      </c>
      <c r="D14046" s="3" t="s">
        <v>13789</v>
      </c>
      <c r="E14046" s="3" t="s">
        <v>57488</v>
      </c>
      <c r="F14046" s="3" t="s">
        <v>57486</v>
      </c>
      <c r="G14046" s="3" t="s">
        <v>13007</v>
      </c>
      <c r="H14046" s="3" t="s">
        <v>57487</v>
      </c>
    </row>
    <row r="14047" spans="1:8" ht="43.5" x14ac:dyDescent="0.35">
      <c r="A14047" s="4">
        <v>68811</v>
      </c>
      <c r="B14047" s="1">
        <v>45295</v>
      </c>
      <c r="C14047" s="2">
        <v>0.37502314814814813</v>
      </c>
      <c r="D14047" s="3" t="s">
        <v>57489</v>
      </c>
      <c r="E14047" s="3" t="s">
        <v>20516</v>
      </c>
      <c r="F14047" s="3" t="s">
        <v>57490</v>
      </c>
      <c r="G14047" s="3" t="s">
        <v>102</v>
      </c>
      <c r="H14047" s="3" t="s">
        <v>57491</v>
      </c>
    </row>
    <row r="14048" spans="1:8" ht="58" x14ac:dyDescent="0.35">
      <c r="A14048" s="4">
        <v>48186</v>
      </c>
      <c r="B14048" s="1">
        <v>45295</v>
      </c>
      <c r="C14048" s="2">
        <v>0.37607638888888889</v>
      </c>
      <c r="D14048" s="3" t="s">
        <v>1288</v>
      </c>
      <c r="E14048" s="3" t="s">
        <v>57493</v>
      </c>
      <c r="F14048" s="3" t="s">
        <v>57492</v>
      </c>
      <c r="G14048" s="3" t="s">
        <v>10672</v>
      </c>
      <c r="H14048" s="3" t="s">
        <v>39103</v>
      </c>
    </row>
    <row r="14049" spans="1:8" ht="87" x14ac:dyDescent="0.35">
      <c r="A14049" s="4">
        <v>42037</v>
      </c>
      <c r="B14049" s="1">
        <v>45295</v>
      </c>
      <c r="C14049" s="2">
        <v>0.37770833333333331</v>
      </c>
      <c r="D14049" s="3" t="s">
        <v>57494</v>
      </c>
      <c r="E14049" s="3" t="s">
        <v>57498</v>
      </c>
      <c r="F14049" s="3" t="s">
        <v>57495</v>
      </c>
      <c r="G14049" s="3" t="s">
        <v>57496</v>
      </c>
      <c r="H14049" s="3" t="s">
        <v>57497</v>
      </c>
    </row>
    <row r="14050" spans="1:8" ht="87" x14ac:dyDescent="0.35">
      <c r="A14050" s="4">
        <v>70123</v>
      </c>
      <c r="B14050" s="1">
        <v>45295</v>
      </c>
      <c r="C14050" s="2">
        <v>0.37896990740740738</v>
      </c>
      <c r="D14050" s="3" t="s">
        <v>57499</v>
      </c>
      <c r="E14050" s="3" t="s">
        <v>13958</v>
      </c>
      <c r="F14050" s="3" t="s">
        <v>57500</v>
      </c>
      <c r="G14050" s="3" t="s">
        <v>57501</v>
      </c>
      <c r="H14050" s="3" t="s">
        <v>57502</v>
      </c>
    </row>
    <row r="14051" spans="1:8" ht="29" x14ac:dyDescent="0.35">
      <c r="A14051" s="4">
        <v>201870</v>
      </c>
      <c r="B14051" s="1">
        <v>45295</v>
      </c>
      <c r="C14051" s="2">
        <v>0.37975694444444441</v>
      </c>
      <c r="D14051" s="3" t="s">
        <v>985</v>
      </c>
      <c r="E14051" s="3" t="s">
        <v>57505</v>
      </c>
      <c r="F14051" s="3" t="s">
        <v>57503</v>
      </c>
      <c r="G14051" s="3" t="s">
        <v>57504</v>
      </c>
      <c r="H14051" s="3" t="s">
        <v>10489</v>
      </c>
    </row>
    <row r="14052" spans="1:8" ht="58" x14ac:dyDescent="0.35">
      <c r="A14052" s="4">
        <v>29967</v>
      </c>
      <c r="B14052" s="1">
        <v>45295</v>
      </c>
      <c r="C14052" s="2">
        <v>0.38237268518518519</v>
      </c>
      <c r="D14052" s="3" t="s">
        <v>985</v>
      </c>
      <c r="E14052" s="3" t="s">
        <v>57508</v>
      </c>
      <c r="F14052" s="3" t="s">
        <v>57506</v>
      </c>
      <c r="G14052" s="3" t="s">
        <v>10672</v>
      </c>
      <c r="H14052" s="3" t="s">
        <v>57507</v>
      </c>
    </row>
    <row r="14053" spans="1:8" ht="72.5" x14ac:dyDescent="0.35">
      <c r="A14053" s="4">
        <v>47969</v>
      </c>
      <c r="B14053" s="1">
        <v>45295</v>
      </c>
      <c r="C14053" s="2">
        <v>0.38295138888888891</v>
      </c>
      <c r="D14053" s="3" t="s">
        <v>10644</v>
      </c>
      <c r="E14053" s="3" t="s">
        <v>57512</v>
      </c>
      <c r="F14053" s="3" t="s">
        <v>57509</v>
      </c>
      <c r="G14053" s="3" t="s">
        <v>57510</v>
      </c>
      <c r="H14053" s="3" t="s">
        <v>57511</v>
      </c>
    </row>
    <row r="14054" spans="1:8" ht="101.5" x14ac:dyDescent="0.35">
      <c r="A14054" s="4">
        <v>209098</v>
      </c>
      <c r="B14054" s="1">
        <v>45295</v>
      </c>
      <c r="C14054" s="2">
        <v>0.38479166666666664</v>
      </c>
      <c r="D14054" s="3" t="s">
        <v>57513</v>
      </c>
      <c r="E14054" s="3" t="s">
        <v>57517</v>
      </c>
      <c r="F14054" s="3" t="s">
        <v>57514</v>
      </c>
      <c r="G14054" s="3" t="s">
        <v>57515</v>
      </c>
      <c r="H14054" s="3" t="s">
        <v>57516</v>
      </c>
    </row>
    <row r="14055" spans="1:8" ht="58" x14ac:dyDescent="0.35">
      <c r="A14055" s="4">
        <v>17689</v>
      </c>
      <c r="B14055" s="1">
        <v>45295</v>
      </c>
      <c r="C14055" s="2">
        <v>0.38523148148148145</v>
      </c>
      <c r="D14055" s="3" t="s">
        <v>57518</v>
      </c>
      <c r="E14055" s="3" t="s">
        <v>57522</v>
      </c>
      <c r="F14055" s="3" t="s">
        <v>57519</v>
      </c>
      <c r="G14055" s="3" t="s">
        <v>57520</v>
      </c>
      <c r="H14055" s="3" t="s">
        <v>57521</v>
      </c>
    </row>
    <row r="14056" spans="1:8" ht="145" x14ac:dyDescent="0.35">
      <c r="A14056" s="4">
        <v>41433</v>
      </c>
      <c r="B14056" s="1">
        <v>45295</v>
      </c>
      <c r="C14056" s="2">
        <v>0.38827546296296295</v>
      </c>
      <c r="D14056" s="3" t="s">
        <v>57523</v>
      </c>
      <c r="E14056" s="3" t="s">
        <v>1311</v>
      </c>
      <c r="F14056" s="3" t="s">
        <v>57524</v>
      </c>
      <c r="G14056" s="3" t="s">
        <v>11732</v>
      </c>
      <c r="H14056" s="3" t="s">
        <v>57525</v>
      </c>
    </row>
    <row r="14057" spans="1:8" ht="58" x14ac:dyDescent="0.35">
      <c r="A14057" s="4">
        <v>17689</v>
      </c>
      <c r="B14057" s="1">
        <v>45295</v>
      </c>
      <c r="C14057" s="2">
        <v>0.38829861111111108</v>
      </c>
      <c r="D14057" s="3" t="s">
        <v>57518</v>
      </c>
      <c r="E14057" s="3" t="s">
        <v>57522</v>
      </c>
      <c r="F14057" s="3" t="s">
        <v>57519</v>
      </c>
      <c r="G14057" s="3" t="s">
        <v>57520</v>
      </c>
      <c r="H14057" s="3" t="s">
        <v>57526</v>
      </c>
    </row>
    <row r="14058" spans="1:8" ht="58" x14ac:dyDescent="0.35">
      <c r="A14058" s="4">
        <v>17689</v>
      </c>
      <c r="B14058" s="1">
        <v>45295</v>
      </c>
      <c r="C14058" s="2">
        <v>0.38850694444444445</v>
      </c>
      <c r="D14058" s="3" t="s">
        <v>57518</v>
      </c>
      <c r="E14058" s="3" t="s">
        <v>57522</v>
      </c>
      <c r="F14058" s="3" t="s">
        <v>57519</v>
      </c>
      <c r="G14058" s="3" t="s">
        <v>57520</v>
      </c>
      <c r="H14058" s="3" t="s">
        <v>57526</v>
      </c>
    </row>
    <row r="14059" spans="1:8" ht="116" x14ac:dyDescent="0.35">
      <c r="A14059" s="4">
        <v>209000</v>
      </c>
      <c r="B14059" s="1">
        <v>45295</v>
      </c>
      <c r="C14059" s="2">
        <v>0.38956018518518515</v>
      </c>
      <c r="D14059" s="3" t="s">
        <v>57527</v>
      </c>
      <c r="E14059" s="3" t="s">
        <v>57531</v>
      </c>
      <c r="F14059" s="3" t="s">
        <v>57528</v>
      </c>
      <c r="G14059" s="3" t="s">
        <v>57529</v>
      </c>
      <c r="H14059" s="3" t="s">
        <v>57530</v>
      </c>
    </row>
    <row r="14060" spans="1:8" ht="58" x14ac:dyDescent="0.35">
      <c r="A14060" s="4">
        <v>171545</v>
      </c>
      <c r="B14060" s="1">
        <v>45295</v>
      </c>
      <c r="C14060" s="2">
        <v>0.39025462962962965</v>
      </c>
      <c r="D14060" s="3" t="s">
        <v>1288</v>
      </c>
      <c r="E14060" s="3" t="s">
        <v>33893</v>
      </c>
      <c r="F14060" s="3" t="s">
        <v>57532</v>
      </c>
      <c r="G14060" s="3" t="s">
        <v>12867</v>
      </c>
      <c r="H14060" s="3" t="s">
        <v>47885</v>
      </c>
    </row>
    <row r="14061" spans="1:8" ht="58" x14ac:dyDescent="0.35">
      <c r="A14061" s="4">
        <v>33551</v>
      </c>
      <c r="B14061" s="1">
        <v>45295</v>
      </c>
      <c r="C14061" s="2">
        <v>0.39243055555555556</v>
      </c>
      <c r="D14061" s="3" t="s">
        <v>985</v>
      </c>
      <c r="E14061" s="3" t="s">
        <v>57535</v>
      </c>
      <c r="F14061" s="3" t="s">
        <v>57533</v>
      </c>
      <c r="G14061" s="3" t="s">
        <v>57534</v>
      </c>
      <c r="H14061" s="3" t="s">
        <v>36455</v>
      </c>
    </row>
    <row r="14062" spans="1:8" ht="43.5" x14ac:dyDescent="0.35">
      <c r="A14062" s="4">
        <v>42847</v>
      </c>
      <c r="B14062" s="1">
        <v>45295</v>
      </c>
      <c r="C14062" s="2">
        <v>0.39373842592592595</v>
      </c>
      <c r="D14062" s="3" t="s">
        <v>57536</v>
      </c>
      <c r="E14062" s="3" t="s">
        <v>57539</v>
      </c>
      <c r="F14062" s="3" t="s">
        <v>57537</v>
      </c>
      <c r="G14062" s="3" t="s">
        <v>57538</v>
      </c>
      <c r="H14062" s="3" t="s">
        <v>23456</v>
      </c>
    </row>
    <row r="14063" spans="1:8" ht="58" x14ac:dyDescent="0.35">
      <c r="A14063" s="4">
        <v>47523</v>
      </c>
      <c r="B14063" s="1">
        <v>45295</v>
      </c>
      <c r="C14063" s="2">
        <v>0.39474537037037033</v>
      </c>
      <c r="D14063" s="3" t="s">
        <v>57540</v>
      </c>
      <c r="E14063" s="3" t="s">
        <v>57544</v>
      </c>
      <c r="F14063" s="3" t="s">
        <v>57541</v>
      </c>
      <c r="G14063" s="3" t="s">
        <v>57542</v>
      </c>
      <c r="H14063" s="3" t="s">
        <v>57543</v>
      </c>
    </row>
    <row r="14064" spans="1:8" ht="130.5" x14ac:dyDescent="0.35">
      <c r="A14064" s="4">
        <v>43227</v>
      </c>
      <c r="B14064" s="1">
        <v>45295</v>
      </c>
      <c r="C14064" s="2">
        <v>0.39482638888888894</v>
      </c>
      <c r="D14064" s="3" t="s">
        <v>1702</v>
      </c>
      <c r="E14064" s="3" t="s">
        <v>57547</v>
      </c>
      <c r="F14064" s="3" t="s">
        <v>57545</v>
      </c>
      <c r="G14064" s="3" t="s">
        <v>10680</v>
      </c>
      <c r="H14064" s="3" t="s">
        <v>57546</v>
      </c>
    </row>
    <row r="14065" spans="1:8" ht="72.5" x14ac:dyDescent="0.35">
      <c r="A14065" s="4">
        <v>34688</v>
      </c>
      <c r="B14065" s="1">
        <v>45295</v>
      </c>
      <c r="C14065" s="2">
        <v>0.39586805555555554</v>
      </c>
      <c r="D14065" s="3" t="s">
        <v>57548</v>
      </c>
      <c r="E14065" s="3" t="s">
        <v>57551</v>
      </c>
      <c r="F14065" s="3" t="s">
        <v>57549</v>
      </c>
      <c r="G14065" s="3" t="s">
        <v>57550</v>
      </c>
      <c r="H14065" s="3" t="s">
        <v>41111</v>
      </c>
    </row>
    <row r="14066" spans="1:8" ht="101.5" x14ac:dyDescent="0.35">
      <c r="A14066" s="4">
        <v>42309</v>
      </c>
      <c r="B14066" s="1">
        <v>45295</v>
      </c>
      <c r="C14066" s="2">
        <v>0.39640046296296294</v>
      </c>
      <c r="D14066" s="3" t="s">
        <v>167</v>
      </c>
      <c r="E14066" s="3" t="s">
        <v>57555</v>
      </c>
      <c r="F14066" s="3" t="s">
        <v>57552</v>
      </c>
      <c r="G14066" s="3" t="s">
        <v>57553</v>
      </c>
      <c r="H14066" s="3" t="s">
        <v>57554</v>
      </c>
    </row>
    <row r="14067" spans="1:8" ht="43.5" x14ac:dyDescent="0.35">
      <c r="A14067" s="4">
        <v>41080</v>
      </c>
      <c r="B14067" s="1">
        <v>45295</v>
      </c>
      <c r="C14067" s="2">
        <v>0.39663194444444444</v>
      </c>
      <c r="D14067" s="3" t="s">
        <v>10599</v>
      </c>
      <c r="E14067" s="3" t="s">
        <v>13962</v>
      </c>
      <c r="F14067" s="3" t="s">
        <v>57556</v>
      </c>
      <c r="G14067" s="3" t="s">
        <v>57557</v>
      </c>
      <c r="H14067" s="3" t="s">
        <v>57558</v>
      </c>
    </row>
    <row r="14068" spans="1:8" ht="43.5" x14ac:dyDescent="0.35">
      <c r="A14068" s="4">
        <v>94195</v>
      </c>
      <c r="B14068" s="1">
        <v>45295</v>
      </c>
      <c r="C14068" s="2">
        <v>0.39855324074074078</v>
      </c>
      <c r="D14068" s="3" t="s">
        <v>57464</v>
      </c>
      <c r="E14068" s="3" t="s">
        <v>57560</v>
      </c>
      <c r="F14068" s="3" t="s">
        <v>57465</v>
      </c>
      <c r="G14068" s="3" t="s">
        <v>57466</v>
      </c>
      <c r="H14068" s="3" t="s">
        <v>57559</v>
      </c>
    </row>
    <row r="14069" spans="1:8" ht="72.5" x14ac:dyDescent="0.35">
      <c r="A14069" s="4">
        <v>195169</v>
      </c>
      <c r="B14069" s="1">
        <v>45295</v>
      </c>
      <c r="C14069" s="2">
        <v>0.39960648148148148</v>
      </c>
      <c r="D14069" s="3" t="s">
        <v>985</v>
      </c>
      <c r="E14069" s="3" t="s">
        <v>57563</v>
      </c>
      <c r="F14069" s="3" t="s">
        <v>57561</v>
      </c>
      <c r="G14069" s="3" t="s">
        <v>14745</v>
      </c>
      <c r="H14069" s="3" t="s">
        <v>57562</v>
      </c>
    </row>
    <row r="14070" spans="1:8" ht="43.5" x14ac:dyDescent="0.35">
      <c r="A14070" s="4">
        <v>56875</v>
      </c>
      <c r="B14070" s="1">
        <v>45295</v>
      </c>
      <c r="C14070" s="2">
        <v>0.40214120370370371</v>
      </c>
      <c r="D14070" s="3" t="s">
        <v>985</v>
      </c>
      <c r="E14070" s="3" t="s">
        <v>57565</v>
      </c>
      <c r="F14070" s="3" t="s">
        <v>57564</v>
      </c>
      <c r="G14070" s="3" t="s">
        <v>10672</v>
      </c>
      <c r="H14070" s="3" t="s">
        <v>36455</v>
      </c>
    </row>
    <row r="14071" spans="1:8" ht="43.5" x14ac:dyDescent="0.35">
      <c r="A14071" s="4">
        <v>44328</v>
      </c>
      <c r="B14071" s="1">
        <v>45295</v>
      </c>
      <c r="C14071" s="2">
        <v>0.40224537037037034</v>
      </c>
      <c r="D14071" s="3" t="s">
        <v>15415</v>
      </c>
      <c r="E14071" s="3" t="s">
        <v>57569</v>
      </c>
      <c r="F14071" s="3" t="s">
        <v>57566</v>
      </c>
      <c r="G14071" s="3" t="s">
        <v>57567</v>
      </c>
      <c r="H14071" s="3" t="s">
        <v>57568</v>
      </c>
    </row>
    <row r="14072" spans="1:8" ht="58" x14ac:dyDescent="0.35">
      <c r="A14072" s="4">
        <v>56552</v>
      </c>
      <c r="B14072" s="1">
        <v>45295</v>
      </c>
      <c r="C14072" s="2">
        <v>0.40236111111111111</v>
      </c>
      <c r="D14072" s="3" t="s">
        <v>57570</v>
      </c>
      <c r="E14072" s="3" t="s">
        <v>17804</v>
      </c>
      <c r="F14072" s="3" t="s">
        <v>57571</v>
      </c>
      <c r="G14072" s="3" t="s">
        <v>57572</v>
      </c>
      <c r="H14072" s="3" t="s">
        <v>57573</v>
      </c>
    </row>
    <row r="14073" spans="1:8" ht="58" x14ac:dyDescent="0.35">
      <c r="A14073" s="4">
        <v>210999</v>
      </c>
      <c r="B14073" s="1">
        <v>45295</v>
      </c>
      <c r="C14073" s="2">
        <v>0.40259259259259261</v>
      </c>
      <c r="D14073" s="3" t="s">
        <v>1436</v>
      </c>
      <c r="E14073" s="3" t="s">
        <v>57576</v>
      </c>
      <c r="F14073" s="3" t="s">
        <v>57574</v>
      </c>
      <c r="G14073" s="3" t="s">
        <v>57575</v>
      </c>
      <c r="H14073" s="3" t="s">
        <v>12528</v>
      </c>
    </row>
    <row r="14074" spans="1:8" ht="58" x14ac:dyDescent="0.35">
      <c r="A14074" s="4">
        <v>47772</v>
      </c>
      <c r="B14074" s="1">
        <v>45295</v>
      </c>
      <c r="C14074" s="2">
        <v>0.40296296296296297</v>
      </c>
      <c r="D14074" s="3" t="s">
        <v>57577</v>
      </c>
      <c r="E14074" s="3" t="s">
        <v>57579</v>
      </c>
      <c r="F14074" s="3" t="s">
        <v>14098</v>
      </c>
      <c r="G14074" s="3" t="s">
        <v>11732</v>
      </c>
      <c r="H14074" s="3" t="s">
        <v>57578</v>
      </c>
    </row>
    <row r="14075" spans="1:8" ht="43.5" x14ac:dyDescent="0.35">
      <c r="A14075" s="4">
        <v>98683</v>
      </c>
      <c r="B14075" s="1">
        <v>45295</v>
      </c>
      <c r="C14075" s="2">
        <v>0.40502314814814816</v>
      </c>
      <c r="D14075" s="3" t="s">
        <v>57580</v>
      </c>
      <c r="E14075" s="3" t="s">
        <v>57584</v>
      </c>
      <c r="F14075" s="3" t="s">
        <v>57581</v>
      </c>
      <c r="G14075" s="3" t="s">
        <v>57582</v>
      </c>
      <c r="H14075" s="3" t="s">
        <v>57583</v>
      </c>
    </row>
    <row r="14076" spans="1:8" ht="72.5" x14ac:dyDescent="0.35">
      <c r="A14076" s="4">
        <v>104544</v>
      </c>
      <c r="B14076" s="1">
        <v>45295</v>
      </c>
      <c r="C14076" s="2">
        <v>0.40747685185185184</v>
      </c>
      <c r="D14076" s="3" t="s">
        <v>985</v>
      </c>
      <c r="E14076" s="3" t="s">
        <v>57587</v>
      </c>
      <c r="F14076" s="3" t="s">
        <v>57585</v>
      </c>
      <c r="G14076" s="3" t="s">
        <v>228</v>
      </c>
      <c r="H14076" s="3" t="s">
        <v>57586</v>
      </c>
    </row>
    <row r="14077" spans="1:8" ht="58" x14ac:dyDescent="0.35">
      <c r="A14077" s="4">
        <v>50308</v>
      </c>
      <c r="B14077" s="1">
        <v>45295</v>
      </c>
      <c r="C14077" s="2">
        <v>0.40865740740740741</v>
      </c>
      <c r="D14077" s="3" t="s">
        <v>41284</v>
      </c>
      <c r="E14077" s="3" t="s">
        <v>57591</v>
      </c>
      <c r="F14077" s="3" t="s">
        <v>57588</v>
      </c>
      <c r="G14077" s="3" t="s">
        <v>57589</v>
      </c>
      <c r="H14077" s="3" t="s">
        <v>57590</v>
      </c>
    </row>
    <row r="14078" spans="1:8" ht="72.5" x14ac:dyDescent="0.35">
      <c r="A14078" s="4">
        <v>126659</v>
      </c>
      <c r="B14078" s="1">
        <v>45295</v>
      </c>
      <c r="C14078" s="2">
        <v>0.41037037037037033</v>
      </c>
      <c r="D14078" s="3" t="s">
        <v>57592</v>
      </c>
      <c r="E14078" s="3" t="s">
        <v>31718</v>
      </c>
      <c r="F14078" s="3" t="s">
        <v>57593</v>
      </c>
      <c r="G14078" s="3" t="s">
        <v>57594</v>
      </c>
      <c r="H14078" s="3" t="s">
        <v>57595</v>
      </c>
    </row>
    <row r="14079" spans="1:8" ht="29" x14ac:dyDescent="0.35">
      <c r="A14079" s="4">
        <v>175827</v>
      </c>
      <c r="B14079" s="1">
        <v>45295</v>
      </c>
      <c r="C14079" s="2">
        <v>0.4105787037037037</v>
      </c>
      <c r="D14079" s="3" t="s">
        <v>57596</v>
      </c>
      <c r="E14079" s="3" t="s">
        <v>57600</v>
      </c>
      <c r="F14079" s="3" t="s">
        <v>57597</v>
      </c>
      <c r="G14079" s="3" t="s">
        <v>57598</v>
      </c>
      <c r="H14079" s="3" t="s">
        <v>57599</v>
      </c>
    </row>
    <row r="14080" spans="1:8" ht="43.5" x14ac:dyDescent="0.35">
      <c r="A14080" s="4">
        <v>189525</v>
      </c>
      <c r="B14080" s="1">
        <v>45295</v>
      </c>
      <c r="C14080" s="2">
        <v>0.41065972222222219</v>
      </c>
      <c r="D14080" s="3" t="s">
        <v>11390</v>
      </c>
      <c r="E14080" s="3" t="s">
        <v>57604</v>
      </c>
      <c r="F14080" s="3" t="s">
        <v>57601</v>
      </c>
      <c r="G14080" s="3" t="s">
        <v>57602</v>
      </c>
      <c r="H14080" s="3" t="s">
        <v>57603</v>
      </c>
    </row>
    <row r="14081" spans="1:8" ht="58" x14ac:dyDescent="0.35">
      <c r="A14081" s="4">
        <v>212042</v>
      </c>
      <c r="B14081" s="1">
        <v>45295</v>
      </c>
      <c r="C14081" s="2">
        <v>0.41280092592592593</v>
      </c>
      <c r="D14081" s="3" t="s">
        <v>985</v>
      </c>
      <c r="E14081" s="3" t="s">
        <v>52863</v>
      </c>
      <c r="F14081" s="3" t="s">
        <v>11759</v>
      </c>
      <c r="G14081" s="3" t="s">
        <v>57605</v>
      </c>
      <c r="H14081" s="3" t="s">
        <v>57606</v>
      </c>
    </row>
    <row r="14082" spans="1:8" ht="58" x14ac:dyDescent="0.35">
      <c r="A14082" s="4">
        <v>93073</v>
      </c>
      <c r="B14082" s="1">
        <v>45295</v>
      </c>
      <c r="C14082" s="2">
        <v>0.4142824074074074</v>
      </c>
      <c r="D14082" s="3" t="s">
        <v>57607</v>
      </c>
      <c r="E14082" s="3" t="s">
        <v>57611</v>
      </c>
      <c r="F14082" s="3" t="s">
        <v>57608</v>
      </c>
      <c r="G14082" s="3" t="s">
        <v>57609</v>
      </c>
      <c r="H14082" s="3" t="s">
        <v>57610</v>
      </c>
    </row>
    <row r="14083" spans="1:8" ht="58" x14ac:dyDescent="0.35">
      <c r="A14083" s="4">
        <v>14167</v>
      </c>
      <c r="B14083" s="1">
        <v>45295</v>
      </c>
      <c r="C14083" s="2">
        <v>0.41449074074074077</v>
      </c>
      <c r="D14083" s="3" t="s">
        <v>57612</v>
      </c>
      <c r="E14083" s="3" t="s">
        <v>57616</v>
      </c>
      <c r="F14083" s="3" t="s">
        <v>57613</v>
      </c>
      <c r="G14083" s="3" t="s">
        <v>57614</v>
      </c>
      <c r="H14083" s="3" t="s">
        <v>57615</v>
      </c>
    </row>
    <row r="14084" spans="1:8" ht="29" x14ac:dyDescent="0.35">
      <c r="A14084" s="4">
        <v>212773</v>
      </c>
      <c r="B14084" s="1">
        <v>45295</v>
      </c>
      <c r="C14084" s="2">
        <v>0.41865740740740742</v>
      </c>
      <c r="D14084" s="3" t="s">
        <v>1436</v>
      </c>
      <c r="E14084" s="3" t="s">
        <v>57619</v>
      </c>
      <c r="F14084" s="3" t="s">
        <v>57617</v>
      </c>
      <c r="G14084" s="3" t="s">
        <v>57572</v>
      </c>
      <c r="H14084" s="3" t="s">
        <v>57618</v>
      </c>
    </row>
    <row r="14085" spans="1:8" ht="72.5" x14ac:dyDescent="0.35">
      <c r="A14085" s="4">
        <v>33276</v>
      </c>
      <c r="B14085" s="1">
        <v>45295</v>
      </c>
      <c r="C14085" s="2">
        <v>0.42048611111111112</v>
      </c>
      <c r="D14085" s="3" t="s">
        <v>57620</v>
      </c>
      <c r="E14085" s="3" t="s">
        <v>57624</v>
      </c>
      <c r="F14085" s="3" t="s">
        <v>57621</v>
      </c>
      <c r="G14085" s="3" t="s">
        <v>57622</v>
      </c>
      <c r="H14085" s="3" t="s">
        <v>57623</v>
      </c>
    </row>
    <row r="14086" spans="1:8" ht="58" x14ac:dyDescent="0.35">
      <c r="A14086" s="4">
        <v>149265</v>
      </c>
      <c r="B14086" s="1">
        <v>45295</v>
      </c>
      <c r="C14086" s="2">
        <v>0.42074074074074069</v>
      </c>
      <c r="D14086" s="3" t="s">
        <v>57625</v>
      </c>
      <c r="E14086" s="3" t="s">
        <v>57629</v>
      </c>
      <c r="F14086" s="3" t="s">
        <v>57626</v>
      </c>
      <c r="G14086" s="3" t="s">
        <v>57627</v>
      </c>
      <c r="H14086" s="3" t="s">
        <v>57628</v>
      </c>
    </row>
    <row r="14087" spans="1:8" ht="58" x14ac:dyDescent="0.35">
      <c r="A14087" s="4">
        <v>2023</v>
      </c>
      <c r="B14087" s="1">
        <v>45295</v>
      </c>
      <c r="C14087" s="2">
        <v>0.4226273148148148</v>
      </c>
      <c r="D14087" s="3" t="s">
        <v>12112</v>
      </c>
      <c r="E14087" s="3" t="s">
        <v>57632</v>
      </c>
      <c r="F14087" s="3" t="s">
        <v>57630</v>
      </c>
      <c r="G14087" s="3" t="s">
        <v>15652</v>
      </c>
      <c r="H14087" s="3" t="s">
        <v>57631</v>
      </c>
    </row>
    <row r="14088" spans="1:8" ht="43.5" x14ac:dyDescent="0.35">
      <c r="A14088" s="4">
        <v>195518</v>
      </c>
      <c r="B14088" s="1">
        <v>45295</v>
      </c>
      <c r="C14088" s="2">
        <v>0.42390046296296297</v>
      </c>
      <c r="D14088" s="3" t="s">
        <v>1436</v>
      </c>
      <c r="E14088" s="3" t="s">
        <v>57636</v>
      </c>
      <c r="F14088" s="3" t="s">
        <v>57633</v>
      </c>
      <c r="G14088" s="3" t="s">
        <v>57634</v>
      </c>
      <c r="H14088" s="3" t="s">
        <v>57635</v>
      </c>
    </row>
    <row r="14089" spans="1:8" ht="174" x14ac:dyDescent="0.35">
      <c r="A14089" s="4">
        <v>46416</v>
      </c>
      <c r="B14089" s="1">
        <v>45295</v>
      </c>
      <c r="C14089" s="2">
        <v>0.42425925925925928</v>
      </c>
      <c r="D14089" s="3" t="s">
        <v>57637</v>
      </c>
      <c r="E14089" s="3" t="s">
        <v>12965</v>
      </c>
      <c r="F14089" s="3" t="s">
        <v>57638</v>
      </c>
      <c r="G14089" s="3" t="s">
        <v>57639</v>
      </c>
      <c r="H14089" s="3" t="s">
        <v>57640</v>
      </c>
    </row>
    <row r="14090" spans="1:8" ht="72.5" x14ac:dyDescent="0.35">
      <c r="A14090" s="4">
        <v>204541</v>
      </c>
      <c r="B14090" s="1">
        <v>45295</v>
      </c>
      <c r="C14090" s="2">
        <v>0.42432870370370374</v>
      </c>
      <c r="D14090" s="3" t="s">
        <v>57641</v>
      </c>
      <c r="E14090" s="3" t="s">
        <v>57645</v>
      </c>
      <c r="F14090" s="3" t="s">
        <v>57642</v>
      </c>
      <c r="G14090" s="3" t="s">
        <v>57643</v>
      </c>
      <c r="H14090" s="3" t="s">
        <v>57644</v>
      </c>
    </row>
    <row r="14091" spans="1:8" ht="72.5" x14ac:dyDescent="0.35">
      <c r="A14091" s="4">
        <v>194429</v>
      </c>
      <c r="B14091" s="1">
        <v>45295</v>
      </c>
      <c r="C14091" s="2">
        <v>0.42896990740740737</v>
      </c>
      <c r="D14091" s="3" t="s">
        <v>1744</v>
      </c>
      <c r="E14091" s="3" t="s">
        <v>45649</v>
      </c>
      <c r="F14091" s="3" t="s">
        <v>57646</v>
      </c>
      <c r="G14091" s="3" t="s">
        <v>10408</v>
      </c>
      <c r="H14091" s="3" t="s">
        <v>57647</v>
      </c>
    </row>
    <row r="14092" spans="1:8" ht="43.5" x14ac:dyDescent="0.35">
      <c r="A14092" s="4">
        <v>157667</v>
      </c>
      <c r="B14092" s="1">
        <v>45295</v>
      </c>
      <c r="C14092" s="2">
        <v>0.43116898148148147</v>
      </c>
      <c r="D14092" s="3" t="s">
        <v>12015</v>
      </c>
      <c r="E14092" s="3" t="s">
        <v>57651</v>
      </c>
      <c r="F14092" s="3" t="s">
        <v>57648</v>
      </c>
      <c r="G14092" s="3" t="s">
        <v>57649</v>
      </c>
      <c r="H14092" s="3" t="s">
        <v>57650</v>
      </c>
    </row>
    <row r="14093" spans="1:8" ht="101.5" x14ac:dyDescent="0.35">
      <c r="A14093" s="4">
        <v>121272</v>
      </c>
      <c r="B14093" s="1">
        <v>45295</v>
      </c>
      <c r="C14093" s="2">
        <v>0.43128472222222225</v>
      </c>
      <c r="D14093" s="3" t="s">
        <v>43101</v>
      </c>
      <c r="E14093" s="3" t="s">
        <v>43103</v>
      </c>
      <c r="F14093" s="3" t="s">
        <v>57652</v>
      </c>
      <c r="G14093" s="3" t="s">
        <v>43103</v>
      </c>
      <c r="H14093" s="3" t="s">
        <v>57653</v>
      </c>
    </row>
    <row r="14094" spans="1:8" ht="130.5" x14ac:dyDescent="0.35">
      <c r="A14094" s="4">
        <v>51175</v>
      </c>
      <c r="B14094" s="1">
        <v>45295</v>
      </c>
      <c r="C14094" s="2">
        <v>0.43337962962962967</v>
      </c>
      <c r="D14094" s="3" t="s">
        <v>1436</v>
      </c>
      <c r="E14094" s="3" t="s">
        <v>57656</v>
      </c>
      <c r="F14094" s="3" t="s">
        <v>57654</v>
      </c>
      <c r="G14094" s="3" t="s">
        <v>10420</v>
      </c>
      <c r="H14094" s="3" t="s">
        <v>57655</v>
      </c>
    </row>
    <row r="14095" spans="1:8" ht="43.5" x14ac:dyDescent="0.35">
      <c r="A14095" s="4">
        <v>110146</v>
      </c>
      <c r="B14095" s="1">
        <v>45295</v>
      </c>
      <c r="C14095" s="2">
        <v>0.43571759259259263</v>
      </c>
      <c r="D14095" s="3" t="s">
        <v>1436</v>
      </c>
      <c r="E14095" s="3" t="s">
        <v>57658</v>
      </c>
      <c r="F14095" s="3" t="s">
        <v>57657</v>
      </c>
      <c r="G14095" s="3" t="s">
        <v>21108</v>
      </c>
      <c r="H14095" s="3" t="s">
        <v>32933</v>
      </c>
    </row>
    <row r="14096" spans="1:8" ht="275.5" x14ac:dyDescent="0.35">
      <c r="A14096" s="4">
        <v>174496</v>
      </c>
      <c r="B14096" s="1">
        <v>45295</v>
      </c>
      <c r="C14096" s="2">
        <v>0.43577546296296293</v>
      </c>
      <c r="D14096" s="3" t="s">
        <v>57659</v>
      </c>
      <c r="E14096" s="3" t="s">
        <v>57663</v>
      </c>
      <c r="F14096" s="3" t="s">
        <v>57660</v>
      </c>
      <c r="G14096" s="3" t="s">
        <v>57661</v>
      </c>
      <c r="H14096" s="3" t="s">
        <v>57662</v>
      </c>
    </row>
    <row r="14097" spans="1:8" ht="58" x14ac:dyDescent="0.35">
      <c r="A14097" s="4">
        <v>76461</v>
      </c>
      <c r="B14097" s="1">
        <v>45295</v>
      </c>
      <c r="C14097" s="2">
        <v>0.43703703703703706</v>
      </c>
      <c r="D14097" s="3" t="s">
        <v>11797</v>
      </c>
      <c r="E14097" s="3" t="s">
        <v>57666</v>
      </c>
      <c r="F14097" s="3" t="s">
        <v>57664</v>
      </c>
      <c r="G14097" s="3" t="s">
        <v>10431</v>
      </c>
      <c r="H14097" s="3" t="s">
        <v>57665</v>
      </c>
    </row>
    <row r="14098" spans="1:8" ht="29" x14ac:dyDescent="0.35">
      <c r="A14098" s="4">
        <v>154114</v>
      </c>
      <c r="B14098" s="1">
        <v>45295</v>
      </c>
      <c r="C14098" s="2">
        <v>0.43712962962962965</v>
      </c>
      <c r="D14098" s="3" t="s">
        <v>57667</v>
      </c>
      <c r="E14098" s="3" t="s">
        <v>14103</v>
      </c>
      <c r="F14098" s="3" t="s">
        <v>57668</v>
      </c>
      <c r="G14098" s="3" t="s">
        <v>10636</v>
      </c>
      <c r="H14098" s="3" t="s">
        <v>57669</v>
      </c>
    </row>
    <row r="14099" spans="1:8" ht="130.5" x14ac:dyDescent="0.35">
      <c r="A14099" s="4">
        <v>160841</v>
      </c>
      <c r="B14099" s="1">
        <v>45295</v>
      </c>
      <c r="C14099" s="2">
        <v>0.43814814814814818</v>
      </c>
      <c r="D14099" s="3" t="s">
        <v>10599</v>
      </c>
      <c r="E14099" s="3" t="s">
        <v>57673</v>
      </c>
      <c r="F14099" s="3" t="s">
        <v>57670</v>
      </c>
      <c r="G14099" s="3" t="s">
        <v>57671</v>
      </c>
      <c r="H14099" s="3" t="s">
        <v>57672</v>
      </c>
    </row>
    <row r="14100" spans="1:8" ht="58" x14ac:dyDescent="0.35">
      <c r="A14100" s="4">
        <v>55170</v>
      </c>
      <c r="B14100" s="1">
        <v>45295</v>
      </c>
      <c r="C14100" s="2">
        <v>0.43859953703703702</v>
      </c>
      <c r="D14100" s="3" t="s">
        <v>12114</v>
      </c>
      <c r="E14100" s="3" t="s">
        <v>57676</v>
      </c>
      <c r="F14100" s="3" t="s">
        <v>57674</v>
      </c>
      <c r="G14100" s="3" t="s">
        <v>10492</v>
      </c>
      <c r="H14100" s="3" t="s">
        <v>57675</v>
      </c>
    </row>
    <row r="14101" spans="1:8" ht="43.5" x14ac:dyDescent="0.35">
      <c r="A14101" s="4">
        <v>154428</v>
      </c>
      <c r="B14101" s="1">
        <v>45295</v>
      </c>
      <c r="C14101" s="2">
        <v>0.43951388888888893</v>
      </c>
      <c r="D14101" s="3" t="s">
        <v>57677</v>
      </c>
      <c r="E14101" s="3" t="s">
        <v>57680</v>
      </c>
      <c r="F14101" s="3" t="s">
        <v>57678</v>
      </c>
      <c r="G14101" s="3" t="s">
        <v>57679</v>
      </c>
      <c r="H14101" s="3" t="s">
        <v>10267</v>
      </c>
    </row>
    <row r="14102" spans="1:8" ht="43.5" x14ac:dyDescent="0.35">
      <c r="A14102" s="4">
        <v>154428</v>
      </c>
      <c r="B14102" s="1">
        <v>45295</v>
      </c>
      <c r="C14102" s="2">
        <v>0.4418287037037037</v>
      </c>
      <c r="D14102" s="3" t="s">
        <v>57677</v>
      </c>
      <c r="E14102" s="3" t="s">
        <v>57680</v>
      </c>
      <c r="F14102" s="3" t="s">
        <v>57681</v>
      </c>
      <c r="G14102" s="3" t="s">
        <v>57679</v>
      </c>
      <c r="H14102" s="3" t="s">
        <v>10267</v>
      </c>
    </row>
    <row r="14103" spans="1:8" ht="58" x14ac:dyDescent="0.35">
      <c r="A14103" s="4">
        <v>169171</v>
      </c>
      <c r="B14103" s="1">
        <v>45295</v>
      </c>
      <c r="C14103" s="2">
        <v>0.44192129629629634</v>
      </c>
      <c r="D14103" s="3" t="s">
        <v>10435</v>
      </c>
      <c r="E14103" s="3" t="s">
        <v>57684</v>
      </c>
      <c r="F14103" s="3" t="s">
        <v>57682</v>
      </c>
      <c r="G14103" s="3" t="s">
        <v>228</v>
      </c>
      <c r="H14103" s="3" t="s">
        <v>57683</v>
      </c>
    </row>
    <row r="14104" spans="1:8" ht="58" x14ac:dyDescent="0.35">
      <c r="A14104" s="4">
        <v>182102</v>
      </c>
      <c r="B14104" s="1">
        <v>45295</v>
      </c>
      <c r="C14104" s="2">
        <v>0.44328703703703703</v>
      </c>
      <c r="D14104" s="3" t="s">
        <v>57685</v>
      </c>
      <c r="E14104" s="3" t="s">
        <v>57689</v>
      </c>
      <c r="F14104" s="3" t="s">
        <v>57686</v>
      </c>
      <c r="G14104" s="3" t="s">
        <v>57687</v>
      </c>
      <c r="H14104" s="3" t="s">
        <v>57688</v>
      </c>
    </row>
    <row r="14105" spans="1:8" ht="58" x14ac:dyDescent="0.35">
      <c r="A14105" s="4">
        <v>187049</v>
      </c>
      <c r="B14105" s="1">
        <v>45295</v>
      </c>
      <c r="C14105" s="2">
        <v>0.44342592592592589</v>
      </c>
      <c r="D14105" s="3" t="s">
        <v>57690</v>
      </c>
      <c r="E14105" s="3" t="s">
        <v>57693</v>
      </c>
      <c r="F14105" s="3" t="s">
        <v>57691</v>
      </c>
      <c r="G14105" s="3" t="s">
        <v>12199</v>
      </c>
      <c r="H14105" s="3" t="s">
        <v>57692</v>
      </c>
    </row>
    <row r="14106" spans="1:8" ht="101.5" x14ac:dyDescent="0.35">
      <c r="A14106" s="4">
        <v>37368</v>
      </c>
      <c r="B14106" s="1">
        <v>45295</v>
      </c>
      <c r="C14106" s="2">
        <v>0.44469907407407411</v>
      </c>
      <c r="D14106" s="3" t="s">
        <v>57694</v>
      </c>
      <c r="E14106" s="3" t="s">
        <v>11176</v>
      </c>
      <c r="F14106" s="3" t="s">
        <v>12068</v>
      </c>
      <c r="G14106" s="3" t="s">
        <v>11732</v>
      </c>
      <c r="H14106" s="3" t="s">
        <v>57695</v>
      </c>
    </row>
    <row r="14107" spans="1:8" ht="43.5" x14ac:dyDescent="0.35">
      <c r="A14107" s="4">
        <v>124515</v>
      </c>
      <c r="B14107" s="1">
        <v>45295</v>
      </c>
      <c r="C14107" s="2">
        <v>0.44491898148148151</v>
      </c>
      <c r="D14107" s="3" t="s">
        <v>57696</v>
      </c>
      <c r="E14107" s="3" t="s">
        <v>57700</v>
      </c>
      <c r="F14107" s="3" t="s">
        <v>57697</v>
      </c>
      <c r="G14107" s="3" t="s">
        <v>57698</v>
      </c>
      <c r="H14107" s="3" t="s">
        <v>57699</v>
      </c>
    </row>
    <row r="14108" spans="1:8" ht="87" x14ac:dyDescent="0.35">
      <c r="A14108" s="4">
        <v>41071</v>
      </c>
      <c r="B14108" s="1">
        <v>45295</v>
      </c>
      <c r="C14108" s="2">
        <v>0.44723379629629628</v>
      </c>
      <c r="D14108" s="3" t="s">
        <v>57701</v>
      </c>
      <c r="E14108" s="3" t="s">
        <v>57705</v>
      </c>
      <c r="F14108" s="3" t="s">
        <v>57702</v>
      </c>
      <c r="G14108" s="3" t="s">
        <v>57703</v>
      </c>
      <c r="H14108" s="3" t="s">
        <v>57704</v>
      </c>
    </row>
    <row r="14109" spans="1:8" ht="145" x14ac:dyDescent="0.35">
      <c r="A14109" s="4">
        <v>160320</v>
      </c>
      <c r="B14109" s="1">
        <v>45295</v>
      </c>
      <c r="C14109" s="2">
        <v>0.44821759259259258</v>
      </c>
      <c r="D14109" s="3" t="s">
        <v>57706</v>
      </c>
      <c r="E14109" s="3" t="s">
        <v>57710</v>
      </c>
      <c r="F14109" s="3" t="s">
        <v>57707</v>
      </c>
      <c r="G14109" s="3" t="s">
        <v>57708</v>
      </c>
      <c r="H14109" s="3" t="s">
        <v>57709</v>
      </c>
    </row>
    <row r="14110" spans="1:8" ht="29" x14ac:dyDescent="0.35">
      <c r="A14110" s="4">
        <v>46388</v>
      </c>
      <c r="B14110" s="1">
        <v>45295</v>
      </c>
      <c r="C14110" s="2">
        <v>0.4488078703703704</v>
      </c>
      <c r="D14110" s="3" t="s">
        <v>57711</v>
      </c>
      <c r="E14110" s="3" t="s">
        <v>57714</v>
      </c>
      <c r="F14110" s="3" t="s">
        <v>57712</v>
      </c>
      <c r="G14110" s="3" t="s">
        <v>57713</v>
      </c>
      <c r="H14110" s="3" t="s">
        <v>14768</v>
      </c>
    </row>
    <row r="14111" spans="1:8" ht="72.5" x14ac:dyDescent="0.35">
      <c r="A14111" s="4">
        <v>35361</v>
      </c>
      <c r="B14111" s="1">
        <v>45295</v>
      </c>
      <c r="C14111" s="2">
        <v>0.44978009259259261</v>
      </c>
      <c r="D14111" s="3" t="s">
        <v>985</v>
      </c>
      <c r="E14111" s="3" t="s">
        <v>57717</v>
      </c>
      <c r="F14111" s="3" t="s">
        <v>57715</v>
      </c>
      <c r="G14111" s="3" t="s">
        <v>42283</v>
      </c>
      <c r="H14111" s="3" t="s">
        <v>57716</v>
      </c>
    </row>
    <row r="14112" spans="1:8" ht="72.5" x14ac:dyDescent="0.35">
      <c r="A14112" s="4">
        <v>40820</v>
      </c>
      <c r="B14112" s="1">
        <v>45295</v>
      </c>
      <c r="C14112" s="2">
        <v>0.45195601851851852</v>
      </c>
      <c r="D14112" s="3" t="s">
        <v>57718</v>
      </c>
      <c r="E14112" s="3" t="s">
        <v>57722</v>
      </c>
      <c r="F14112" s="3" t="s">
        <v>57719</v>
      </c>
      <c r="G14112" s="3" t="s">
        <v>57720</v>
      </c>
      <c r="H14112" s="3" t="s">
        <v>57721</v>
      </c>
    </row>
    <row r="14113" spans="1:8" ht="217.5" x14ac:dyDescent="0.35">
      <c r="A14113" s="4">
        <v>175823</v>
      </c>
      <c r="B14113" s="1">
        <v>45295</v>
      </c>
      <c r="C14113" s="2">
        <v>0.45249999999999996</v>
      </c>
      <c r="D14113" s="3" t="s">
        <v>57723</v>
      </c>
      <c r="E14113" s="3" t="s">
        <v>57727</v>
      </c>
      <c r="F14113" s="3" t="s">
        <v>57724</v>
      </c>
      <c r="G14113" s="3" t="s">
        <v>57725</v>
      </c>
      <c r="H14113" s="3" t="s">
        <v>57726</v>
      </c>
    </row>
    <row r="14114" spans="1:8" ht="29" x14ac:dyDescent="0.35">
      <c r="A14114" s="4">
        <v>182624</v>
      </c>
      <c r="B14114" s="1">
        <v>45295</v>
      </c>
      <c r="C14114" s="2">
        <v>0.45268518518518519</v>
      </c>
      <c r="D14114" s="3" t="s">
        <v>11754</v>
      </c>
      <c r="E14114" s="3" t="s">
        <v>57729</v>
      </c>
      <c r="F14114" s="3" t="s">
        <v>57728</v>
      </c>
      <c r="G14114" s="3" t="s">
        <v>57589</v>
      </c>
      <c r="H14114" s="3" t="s">
        <v>13333</v>
      </c>
    </row>
    <row r="14115" spans="1:8" ht="145" x14ac:dyDescent="0.35">
      <c r="A14115" s="4">
        <v>35771</v>
      </c>
      <c r="B14115" s="1">
        <v>45295</v>
      </c>
      <c r="C14115" s="2">
        <v>0.45465277777777779</v>
      </c>
      <c r="D14115" s="3" t="s">
        <v>57730</v>
      </c>
      <c r="E14115" s="3" t="s">
        <v>10797</v>
      </c>
      <c r="F14115" s="3" t="s">
        <v>57731</v>
      </c>
      <c r="G14115" s="3" t="s">
        <v>11732</v>
      </c>
      <c r="H14115" s="3" t="s">
        <v>57732</v>
      </c>
    </row>
    <row r="14116" spans="1:8" ht="58" x14ac:dyDescent="0.35">
      <c r="A14116" s="4">
        <v>212023</v>
      </c>
      <c r="B14116" s="1">
        <v>45295</v>
      </c>
      <c r="C14116" s="2">
        <v>0.45530092592592591</v>
      </c>
      <c r="D14116" s="3" t="s">
        <v>1436</v>
      </c>
      <c r="E14116" s="3" t="s">
        <v>57735</v>
      </c>
      <c r="F14116" s="3" t="s">
        <v>57733</v>
      </c>
      <c r="G14116" s="3" t="s">
        <v>10468</v>
      </c>
      <c r="H14116" s="3" t="s">
        <v>57734</v>
      </c>
    </row>
    <row r="14117" spans="1:8" ht="58" x14ac:dyDescent="0.35">
      <c r="A14117" s="4">
        <v>51009</v>
      </c>
      <c r="B14117" s="1">
        <v>45295</v>
      </c>
      <c r="C14117" s="2">
        <v>0.45640046296296299</v>
      </c>
      <c r="D14117" s="3" t="s">
        <v>167</v>
      </c>
      <c r="E14117" s="3" t="s">
        <v>57738</v>
      </c>
      <c r="F14117" s="3" t="s">
        <v>57736</v>
      </c>
      <c r="G14117" s="3" t="s">
        <v>10812</v>
      </c>
      <c r="H14117" s="3" t="s">
        <v>57737</v>
      </c>
    </row>
    <row r="14118" spans="1:8" ht="58" x14ac:dyDescent="0.35">
      <c r="A14118" s="4">
        <v>201552</v>
      </c>
      <c r="B14118" s="1">
        <v>45295</v>
      </c>
      <c r="C14118" s="2">
        <v>0.46126157407407403</v>
      </c>
      <c r="D14118" s="3" t="s">
        <v>57739</v>
      </c>
      <c r="E14118" s="3" t="s">
        <v>57743</v>
      </c>
      <c r="F14118" s="3" t="s">
        <v>57740</v>
      </c>
      <c r="G14118" s="3" t="s">
        <v>57741</v>
      </c>
      <c r="H14118" s="3" t="s">
        <v>57742</v>
      </c>
    </row>
    <row r="14119" spans="1:8" ht="43.5" x14ac:dyDescent="0.35">
      <c r="A14119" s="4">
        <v>54113</v>
      </c>
      <c r="B14119" s="1">
        <v>45295</v>
      </c>
      <c r="C14119" s="2">
        <v>0.46188657407407407</v>
      </c>
      <c r="D14119" s="3" t="s">
        <v>57744</v>
      </c>
      <c r="E14119" s="3" t="s">
        <v>57748</v>
      </c>
      <c r="F14119" s="3" t="s">
        <v>57745</v>
      </c>
      <c r="G14119" s="3" t="s">
        <v>57746</v>
      </c>
      <c r="H14119" s="3" t="s">
        <v>57747</v>
      </c>
    </row>
    <row r="14120" spans="1:8" ht="43.5" x14ac:dyDescent="0.35">
      <c r="A14120" s="4">
        <v>131679</v>
      </c>
      <c r="B14120" s="1">
        <v>45295</v>
      </c>
      <c r="C14120" s="2">
        <v>0.46203703703703702</v>
      </c>
      <c r="D14120" s="3" t="s">
        <v>10540</v>
      </c>
      <c r="E14120" s="3" t="s">
        <v>57751</v>
      </c>
      <c r="F14120" s="3" t="s">
        <v>57749</v>
      </c>
      <c r="G14120" s="3" t="s">
        <v>57750</v>
      </c>
      <c r="H14120" s="3" t="s">
        <v>397</v>
      </c>
    </row>
    <row r="14121" spans="1:8" ht="43.5" x14ac:dyDescent="0.35">
      <c r="A14121" s="4">
        <v>199584</v>
      </c>
      <c r="B14121" s="1">
        <v>45295</v>
      </c>
      <c r="C14121" s="2">
        <v>0.46493055555555557</v>
      </c>
      <c r="D14121" s="3" t="s">
        <v>985</v>
      </c>
      <c r="E14121" s="3" t="s">
        <v>57755</v>
      </c>
      <c r="F14121" s="3" t="s">
        <v>57752</v>
      </c>
      <c r="G14121" s="3" t="s">
        <v>57753</v>
      </c>
      <c r="H14121" s="3" t="s">
        <v>57754</v>
      </c>
    </row>
    <row r="14122" spans="1:8" ht="72.5" x14ac:dyDescent="0.35">
      <c r="A14122" s="4">
        <v>143960</v>
      </c>
      <c r="B14122" s="1">
        <v>45295</v>
      </c>
      <c r="C14122" s="2">
        <v>0.4654282407407408</v>
      </c>
      <c r="D14122" s="3" t="s">
        <v>10599</v>
      </c>
      <c r="E14122" s="3" t="s">
        <v>20708</v>
      </c>
      <c r="F14122" s="3" t="s">
        <v>57756</v>
      </c>
      <c r="G14122" s="3" t="s">
        <v>57757</v>
      </c>
      <c r="H14122" s="3" t="s">
        <v>12421</v>
      </c>
    </row>
    <row r="14123" spans="1:8" ht="43.5" x14ac:dyDescent="0.35">
      <c r="A14123" s="4">
        <v>189682</v>
      </c>
      <c r="B14123" s="1">
        <v>45295</v>
      </c>
      <c r="C14123" s="2">
        <v>0.46547453703703701</v>
      </c>
      <c r="D14123" s="3" t="s">
        <v>1403</v>
      </c>
      <c r="E14123" s="3" t="s">
        <v>57760</v>
      </c>
      <c r="F14123" s="3" t="s">
        <v>57758</v>
      </c>
      <c r="G14123" s="3" t="s">
        <v>1286</v>
      </c>
      <c r="H14123" s="3" t="s">
        <v>57759</v>
      </c>
    </row>
    <row r="14124" spans="1:8" ht="72.5" x14ac:dyDescent="0.35">
      <c r="A14124" s="4">
        <v>42456</v>
      </c>
      <c r="B14124" s="1">
        <v>45295</v>
      </c>
      <c r="C14124" s="2">
        <v>0.46765046296296298</v>
      </c>
      <c r="D14124" s="3" t="s">
        <v>1436</v>
      </c>
      <c r="E14124" s="3" t="s">
        <v>57763</v>
      </c>
      <c r="F14124" s="3" t="s">
        <v>57761</v>
      </c>
      <c r="G14124" s="3" t="s">
        <v>10468</v>
      </c>
      <c r="H14124" s="3" t="s">
        <v>57762</v>
      </c>
    </row>
    <row r="14125" spans="1:8" ht="72.5" x14ac:dyDescent="0.35">
      <c r="A14125" s="4">
        <v>48812</v>
      </c>
      <c r="B14125" s="1">
        <v>45295</v>
      </c>
      <c r="C14125" s="2">
        <v>0.46976851851851853</v>
      </c>
      <c r="D14125" s="3" t="s">
        <v>12186</v>
      </c>
      <c r="E14125" s="3" t="s">
        <v>57767</v>
      </c>
      <c r="F14125" s="3" t="s">
        <v>57764</v>
      </c>
      <c r="G14125" s="3" t="s">
        <v>57765</v>
      </c>
      <c r="H14125" s="3" t="s">
        <v>57766</v>
      </c>
    </row>
    <row r="14126" spans="1:8" ht="72.5" x14ac:dyDescent="0.35">
      <c r="A14126" s="4">
        <v>69777</v>
      </c>
      <c r="B14126" s="1">
        <v>45295</v>
      </c>
      <c r="C14126" s="2">
        <v>0.47245370370370371</v>
      </c>
      <c r="D14126" s="3" t="s">
        <v>57768</v>
      </c>
      <c r="E14126" s="3" t="s">
        <v>57772</v>
      </c>
      <c r="F14126" s="3" t="s">
        <v>57769</v>
      </c>
      <c r="G14126" s="3" t="s">
        <v>57770</v>
      </c>
      <c r="H14126" s="3" t="s">
        <v>57771</v>
      </c>
    </row>
    <row r="14127" spans="1:8" ht="145" x14ac:dyDescent="0.35">
      <c r="A14127" s="4">
        <v>5441</v>
      </c>
      <c r="B14127" s="1">
        <v>45295</v>
      </c>
      <c r="C14127" s="2">
        <v>0.47304398148148147</v>
      </c>
      <c r="D14127" s="3" t="s">
        <v>57773</v>
      </c>
      <c r="E14127" s="3" t="s">
        <v>20191</v>
      </c>
      <c r="F14127" s="3" t="s">
        <v>57774</v>
      </c>
      <c r="G14127" s="3" t="s">
        <v>57775</v>
      </c>
      <c r="H14127" s="3" t="s">
        <v>57776</v>
      </c>
    </row>
    <row r="14128" spans="1:8" ht="43.5" x14ac:dyDescent="0.35">
      <c r="A14128" s="4">
        <v>116437</v>
      </c>
      <c r="B14128" s="1">
        <v>45295</v>
      </c>
      <c r="C14128" s="2">
        <v>0.47682870370370373</v>
      </c>
      <c r="D14128" s="3" t="s">
        <v>12239</v>
      </c>
      <c r="E14128" s="3" t="s">
        <v>57780</v>
      </c>
      <c r="F14128" s="3" t="s">
        <v>57777</v>
      </c>
      <c r="G14128" s="3" t="s">
        <v>57778</v>
      </c>
      <c r="H14128" s="3" t="s">
        <v>57779</v>
      </c>
    </row>
    <row r="14129" spans="1:8" ht="43.5" x14ac:dyDescent="0.35">
      <c r="A14129" s="4">
        <v>206075</v>
      </c>
      <c r="B14129" s="1">
        <v>45295</v>
      </c>
      <c r="C14129" s="2">
        <v>0.4770833333333333</v>
      </c>
      <c r="D14129" s="3" t="s">
        <v>12806</v>
      </c>
      <c r="E14129" s="3" t="s">
        <v>57783</v>
      </c>
      <c r="F14129" s="3" t="s">
        <v>57781</v>
      </c>
      <c r="G14129" s="3" t="s">
        <v>10541</v>
      </c>
      <c r="H14129" s="3" t="s">
        <v>57782</v>
      </c>
    </row>
    <row r="14130" spans="1:8" ht="116" x14ac:dyDescent="0.35">
      <c r="A14130" s="4">
        <v>69752</v>
      </c>
      <c r="B14130" s="1">
        <v>45295</v>
      </c>
      <c r="C14130" s="2">
        <v>0.4803472222222222</v>
      </c>
      <c r="D14130" s="3" t="s">
        <v>57784</v>
      </c>
      <c r="E14130" s="3" t="s">
        <v>57788</v>
      </c>
      <c r="F14130" s="3" t="s">
        <v>57785</v>
      </c>
      <c r="G14130" s="3" t="s">
        <v>57786</v>
      </c>
      <c r="H14130" s="3" t="s">
        <v>57787</v>
      </c>
    </row>
    <row r="14131" spans="1:8" ht="58" x14ac:dyDescent="0.35">
      <c r="A14131" s="4">
        <v>45165</v>
      </c>
      <c r="B14131" s="1">
        <v>45295</v>
      </c>
      <c r="C14131" s="2">
        <v>0.48160879629629627</v>
      </c>
      <c r="D14131" s="3" t="s">
        <v>985</v>
      </c>
      <c r="E14131" s="3" t="s">
        <v>57790</v>
      </c>
      <c r="F14131" s="3" t="s">
        <v>57789</v>
      </c>
      <c r="G14131" s="3" t="s">
        <v>102</v>
      </c>
      <c r="H14131" s="3" t="s">
        <v>39106</v>
      </c>
    </row>
    <row r="14132" spans="1:8" ht="116" x14ac:dyDescent="0.35">
      <c r="A14132" s="4">
        <v>79972</v>
      </c>
      <c r="B14132" s="1">
        <v>45295</v>
      </c>
      <c r="C14132" s="2">
        <v>0.48194444444444445</v>
      </c>
      <c r="D14132" s="3" t="s">
        <v>57791</v>
      </c>
      <c r="E14132" s="3" t="s">
        <v>57793</v>
      </c>
      <c r="F14132" s="3" t="s">
        <v>12068</v>
      </c>
      <c r="G14132" s="3" t="s">
        <v>11732</v>
      </c>
      <c r="H14132" s="3" t="s">
        <v>57792</v>
      </c>
    </row>
    <row r="14133" spans="1:8" ht="29" x14ac:dyDescent="0.35">
      <c r="A14133" s="4">
        <v>33333</v>
      </c>
      <c r="B14133" s="1">
        <v>45295</v>
      </c>
      <c r="C14133" s="2">
        <v>0.48199074074074072</v>
      </c>
      <c r="D14133" s="3" t="s">
        <v>11913</v>
      </c>
      <c r="E14133" s="3" t="s">
        <v>57796</v>
      </c>
      <c r="F14133" s="3" t="s">
        <v>57794</v>
      </c>
      <c r="G14133" s="3" t="s">
        <v>57795</v>
      </c>
      <c r="H14133" s="3" t="s">
        <v>22422</v>
      </c>
    </row>
    <row r="14134" spans="1:8" ht="116" x14ac:dyDescent="0.35">
      <c r="A14134" s="4">
        <v>163474</v>
      </c>
      <c r="B14134" s="1">
        <v>45295</v>
      </c>
      <c r="C14134" s="2">
        <v>0.48222222222222227</v>
      </c>
      <c r="D14134" s="3" t="s">
        <v>57797</v>
      </c>
      <c r="E14134" s="3" t="s">
        <v>57801</v>
      </c>
      <c r="F14134" s="3" t="s">
        <v>57798</v>
      </c>
      <c r="G14134" s="3" t="s">
        <v>57799</v>
      </c>
      <c r="H14134" s="3" t="s">
        <v>57800</v>
      </c>
    </row>
    <row r="14135" spans="1:8" ht="29" x14ac:dyDescent="0.35">
      <c r="A14135" s="4">
        <v>98700</v>
      </c>
      <c r="B14135" s="1">
        <v>45295</v>
      </c>
      <c r="C14135" s="2">
        <v>0.48473379629629632</v>
      </c>
      <c r="D14135" s="3" t="s">
        <v>1436</v>
      </c>
      <c r="E14135" s="3" t="s">
        <v>57804</v>
      </c>
      <c r="F14135" s="3" t="s">
        <v>57802</v>
      </c>
      <c r="G14135" s="3" t="s">
        <v>57803</v>
      </c>
      <c r="H14135" s="3" t="s">
        <v>57669</v>
      </c>
    </row>
    <row r="14136" spans="1:8" ht="87" x14ac:dyDescent="0.35">
      <c r="A14136" s="4">
        <v>36072</v>
      </c>
      <c r="B14136" s="1">
        <v>45295</v>
      </c>
      <c r="C14136" s="2">
        <v>0.4899189814814815</v>
      </c>
      <c r="D14136" s="3" t="s">
        <v>57805</v>
      </c>
      <c r="E14136" s="3" t="s">
        <v>57808</v>
      </c>
      <c r="F14136" s="3" t="s">
        <v>57806</v>
      </c>
      <c r="G14136" s="3" t="s">
        <v>57807</v>
      </c>
      <c r="H14136" s="3" t="s">
        <v>35186</v>
      </c>
    </row>
    <row r="14137" spans="1:8" ht="87" x14ac:dyDescent="0.35">
      <c r="A14137" s="4">
        <v>24445</v>
      </c>
      <c r="B14137" s="1">
        <v>45295</v>
      </c>
      <c r="C14137" s="2">
        <v>0.4926388888888889</v>
      </c>
      <c r="D14137" s="3" t="s">
        <v>167</v>
      </c>
      <c r="E14137" s="3" t="s">
        <v>57811</v>
      </c>
      <c r="F14137" s="3" t="s">
        <v>57809</v>
      </c>
      <c r="G14137" s="3" t="s">
        <v>10447</v>
      </c>
      <c r="H14137" s="3" t="s">
        <v>57810</v>
      </c>
    </row>
    <row r="14138" spans="1:8" ht="43.5" x14ac:dyDescent="0.35">
      <c r="A14138" s="4">
        <v>190918</v>
      </c>
      <c r="B14138" s="1">
        <v>45295</v>
      </c>
      <c r="C14138" s="2">
        <v>0.49479166666666669</v>
      </c>
      <c r="D14138" s="3" t="s">
        <v>57812</v>
      </c>
      <c r="E14138" s="3" t="s">
        <v>14868</v>
      </c>
      <c r="F14138" s="3" t="s">
        <v>57813</v>
      </c>
      <c r="G14138" s="3" t="s">
        <v>57814</v>
      </c>
      <c r="H14138" s="3" t="s">
        <v>57815</v>
      </c>
    </row>
    <row r="14139" spans="1:8" ht="58" x14ac:dyDescent="0.35">
      <c r="A14139" s="4">
        <v>203076</v>
      </c>
      <c r="B14139" s="1">
        <v>45295</v>
      </c>
      <c r="C14139" s="2">
        <v>0.49502314814814818</v>
      </c>
      <c r="D14139" s="3" t="s">
        <v>10317</v>
      </c>
      <c r="E14139" s="3" t="s">
        <v>57819</v>
      </c>
      <c r="F14139" s="3" t="s">
        <v>57816</v>
      </c>
      <c r="G14139" s="3" t="s">
        <v>57817</v>
      </c>
      <c r="H14139" s="3" t="s">
        <v>57818</v>
      </c>
    </row>
    <row r="14140" spans="1:8" ht="87" x14ac:dyDescent="0.35">
      <c r="A14140" s="4">
        <v>37353</v>
      </c>
      <c r="B14140" s="1">
        <v>45295</v>
      </c>
      <c r="C14140" s="2">
        <v>0.49523148148148149</v>
      </c>
      <c r="D14140" s="3" t="s">
        <v>57820</v>
      </c>
      <c r="E14140" s="3" t="s">
        <v>57824</v>
      </c>
      <c r="F14140" s="3" t="s">
        <v>57821</v>
      </c>
      <c r="G14140" s="3" t="s">
        <v>57822</v>
      </c>
      <c r="H14140" s="3" t="s">
        <v>57823</v>
      </c>
    </row>
    <row r="14141" spans="1:8" ht="43.5" x14ac:dyDescent="0.35">
      <c r="A14141" s="4">
        <v>190918</v>
      </c>
      <c r="B14141" s="1">
        <v>45295</v>
      </c>
      <c r="C14141" s="2">
        <v>0.49560185185185185</v>
      </c>
      <c r="D14141" s="3" t="s">
        <v>57812</v>
      </c>
      <c r="E14141" s="3" t="s">
        <v>14868</v>
      </c>
      <c r="F14141" s="3" t="s">
        <v>57825</v>
      </c>
      <c r="G14141" s="3" t="s">
        <v>57826</v>
      </c>
      <c r="H14141" s="3" t="s">
        <v>57815</v>
      </c>
    </row>
    <row r="14142" spans="1:8" ht="58" x14ac:dyDescent="0.35">
      <c r="A14142" s="4">
        <v>58</v>
      </c>
      <c r="B14142" s="1">
        <v>45295</v>
      </c>
      <c r="C14142" s="2">
        <v>0.49576388888888889</v>
      </c>
      <c r="D14142" s="3" t="s">
        <v>985</v>
      </c>
      <c r="E14142" s="3" t="s">
        <v>57829</v>
      </c>
      <c r="F14142" s="3" t="s">
        <v>57827</v>
      </c>
      <c r="G14142" s="3" t="s">
        <v>10589</v>
      </c>
      <c r="H14142" s="3" t="s">
        <v>57828</v>
      </c>
    </row>
    <row r="14143" spans="1:8" ht="43.5" x14ac:dyDescent="0.35">
      <c r="A14143" s="4">
        <v>190918</v>
      </c>
      <c r="B14143" s="1">
        <v>45295</v>
      </c>
      <c r="C14143" s="2">
        <v>0.49594907407407413</v>
      </c>
      <c r="D14143" s="3" t="s">
        <v>57812</v>
      </c>
      <c r="E14143" s="3" t="s">
        <v>14868</v>
      </c>
      <c r="F14143" s="3" t="s">
        <v>57813</v>
      </c>
      <c r="G14143" s="3" t="s">
        <v>57830</v>
      </c>
      <c r="H14143" s="3" t="s">
        <v>57815</v>
      </c>
    </row>
    <row r="14144" spans="1:8" ht="58" x14ac:dyDescent="0.35">
      <c r="A14144" s="4">
        <v>58</v>
      </c>
      <c r="B14144" s="1">
        <v>45295</v>
      </c>
      <c r="C14144" s="2">
        <v>0.49614583333333334</v>
      </c>
      <c r="D14144" s="3" t="s">
        <v>985</v>
      </c>
      <c r="E14144" s="3" t="s">
        <v>57829</v>
      </c>
      <c r="F14144" s="3" t="s">
        <v>57827</v>
      </c>
      <c r="G14144" s="3" t="s">
        <v>10589</v>
      </c>
      <c r="H14144" s="3" t="s">
        <v>57828</v>
      </c>
    </row>
    <row r="14145" spans="1:8" ht="43.5" x14ac:dyDescent="0.35">
      <c r="A14145" s="4">
        <v>190918</v>
      </c>
      <c r="B14145" s="1">
        <v>45295</v>
      </c>
      <c r="C14145" s="2">
        <v>0.49622685185185184</v>
      </c>
      <c r="D14145" s="3" t="s">
        <v>57812</v>
      </c>
      <c r="E14145" s="3" t="s">
        <v>14868</v>
      </c>
      <c r="F14145" s="3" t="s">
        <v>57813</v>
      </c>
      <c r="G14145" s="3" t="s">
        <v>57831</v>
      </c>
      <c r="H14145" s="3" t="s">
        <v>57815</v>
      </c>
    </row>
    <row r="14146" spans="1:8" ht="29" x14ac:dyDescent="0.35">
      <c r="A14146" s="4">
        <v>36907</v>
      </c>
      <c r="B14146" s="1">
        <v>45295</v>
      </c>
      <c r="C14146" s="2">
        <v>0.50045138888888896</v>
      </c>
      <c r="D14146" s="3" t="s">
        <v>985</v>
      </c>
      <c r="E14146" s="3" t="s">
        <v>57833</v>
      </c>
      <c r="F14146" s="3" t="s">
        <v>57832</v>
      </c>
      <c r="G14146" s="3" t="s">
        <v>11974</v>
      </c>
      <c r="H14146" s="3" t="s">
        <v>10489</v>
      </c>
    </row>
    <row r="14147" spans="1:8" ht="29" x14ac:dyDescent="0.35">
      <c r="A14147" s="4">
        <v>34455</v>
      </c>
      <c r="B14147" s="1">
        <v>45295</v>
      </c>
      <c r="C14147" s="2">
        <v>0.50109953703703702</v>
      </c>
      <c r="D14147" s="3" t="s">
        <v>57834</v>
      </c>
      <c r="E14147" s="3" t="s">
        <v>18885</v>
      </c>
      <c r="F14147" s="3" t="s">
        <v>57835</v>
      </c>
      <c r="G14147" s="3" t="s">
        <v>57836</v>
      </c>
      <c r="H14147" s="3" t="s">
        <v>57837</v>
      </c>
    </row>
    <row r="14148" spans="1:8" ht="29" x14ac:dyDescent="0.35">
      <c r="A14148" s="4">
        <v>42334</v>
      </c>
      <c r="B14148" s="1">
        <v>45295</v>
      </c>
      <c r="C14148" s="2">
        <v>0.50159722222222225</v>
      </c>
      <c r="D14148" s="3" t="s">
        <v>12186</v>
      </c>
      <c r="E14148" s="3" t="s">
        <v>57841</v>
      </c>
      <c r="F14148" s="3" t="s">
        <v>57838</v>
      </c>
      <c r="G14148" s="3" t="s">
        <v>57839</v>
      </c>
      <c r="H14148" s="3" t="s">
        <v>57840</v>
      </c>
    </row>
    <row r="14149" spans="1:8" ht="43.5" x14ac:dyDescent="0.35">
      <c r="A14149" s="4">
        <v>62692</v>
      </c>
      <c r="B14149" s="1">
        <v>45295</v>
      </c>
      <c r="C14149" s="2">
        <v>0.50162037037037044</v>
      </c>
      <c r="D14149" s="3" t="s">
        <v>1436</v>
      </c>
      <c r="E14149" s="3" t="s">
        <v>57844</v>
      </c>
      <c r="F14149" s="3" t="s">
        <v>57842</v>
      </c>
      <c r="G14149" s="3" t="s">
        <v>10468</v>
      </c>
      <c r="H14149" s="3" t="s">
        <v>57843</v>
      </c>
    </row>
    <row r="14150" spans="1:8" ht="87" x14ac:dyDescent="0.35">
      <c r="A14150" s="4">
        <v>149816</v>
      </c>
      <c r="B14150" s="1">
        <v>45295</v>
      </c>
      <c r="C14150" s="2">
        <v>0.50370370370370365</v>
      </c>
      <c r="D14150" s="3" t="s">
        <v>1288</v>
      </c>
      <c r="E14150" s="3" t="s">
        <v>57847</v>
      </c>
      <c r="F14150" s="3" t="s">
        <v>57845</v>
      </c>
      <c r="G14150" s="3" t="s">
        <v>10672</v>
      </c>
      <c r="H14150" s="3" t="s">
        <v>57846</v>
      </c>
    </row>
    <row r="14151" spans="1:8" ht="29" x14ac:dyDescent="0.35">
      <c r="A14151" s="4">
        <v>142346</v>
      </c>
      <c r="B14151" s="1">
        <v>45295</v>
      </c>
      <c r="C14151" s="2">
        <v>0.5038541666666666</v>
      </c>
      <c r="D14151" s="3" t="s">
        <v>167</v>
      </c>
      <c r="E14151" s="3" t="s">
        <v>13034</v>
      </c>
      <c r="F14151" s="3" t="s">
        <v>57848</v>
      </c>
      <c r="G14151" s="3" t="s">
        <v>104</v>
      </c>
      <c r="H14151" s="3" t="s">
        <v>57849</v>
      </c>
    </row>
    <row r="14152" spans="1:8" ht="29" x14ac:dyDescent="0.35">
      <c r="A14152" s="4">
        <v>33863</v>
      </c>
      <c r="B14152" s="1">
        <v>45295</v>
      </c>
      <c r="C14152" s="2">
        <v>0.50414351851851846</v>
      </c>
      <c r="D14152" s="3" t="s">
        <v>12397</v>
      </c>
      <c r="E14152" s="3" t="s">
        <v>57852</v>
      </c>
      <c r="F14152" s="3" t="s">
        <v>57850</v>
      </c>
      <c r="G14152" s="3" t="s">
        <v>57851</v>
      </c>
      <c r="H14152" s="3" t="s">
        <v>22430</v>
      </c>
    </row>
    <row r="14153" spans="1:8" ht="101.5" x14ac:dyDescent="0.35">
      <c r="A14153" s="4">
        <v>190923</v>
      </c>
      <c r="B14153" s="1">
        <v>45295</v>
      </c>
      <c r="C14153" s="2">
        <v>0.50840277777777776</v>
      </c>
      <c r="D14153" s="3" t="s">
        <v>57853</v>
      </c>
      <c r="E14153" s="3" t="s">
        <v>1126</v>
      </c>
      <c r="F14153" s="3" t="s">
        <v>57854</v>
      </c>
      <c r="G14153" s="3" t="s">
        <v>11732</v>
      </c>
      <c r="H14153" s="3" t="s">
        <v>57855</v>
      </c>
    </row>
    <row r="14154" spans="1:8" ht="29" x14ac:dyDescent="0.35">
      <c r="A14154" s="4">
        <v>37362</v>
      </c>
      <c r="B14154" s="1">
        <v>45295</v>
      </c>
      <c r="C14154" s="2">
        <v>0.51019675925925922</v>
      </c>
      <c r="D14154" s="3" t="s">
        <v>57856</v>
      </c>
      <c r="E14154" s="3" t="s">
        <v>11719</v>
      </c>
      <c r="F14154" s="3" t="s">
        <v>10796</v>
      </c>
      <c r="G14154" s="3" t="s">
        <v>57857</v>
      </c>
      <c r="H14154" s="3" t="s">
        <v>57858</v>
      </c>
    </row>
    <row r="14155" spans="1:8" ht="58" x14ac:dyDescent="0.35">
      <c r="A14155" s="4">
        <v>49920</v>
      </c>
      <c r="B14155" s="1">
        <v>45295</v>
      </c>
      <c r="C14155" s="2">
        <v>0.51045138888888886</v>
      </c>
      <c r="D14155" s="3" t="s">
        <v>1436</v>
      </c>
      <c r="E14155" s="3" t="s">
        <v>57862</v>
      </c>
      <c r="F14155" s="3" t="s">
        <v>57859</v>
      </c>
      <c r="G14155" s="3" t="s">
        <v>57860</v>
      </c>
      <c r="H14155" s="3" t="s">
        <v>57861</v>
      </c>
    </row>
    <row r="14156" spans="1:8" ht="29" x14ac:dyDescent="0.35">
      <c r="A14156" s="4">
        <v>11361</v>
      </c>
      <c r="B14156" s="1">
        <v>45295</v>
      </c>
      <c r="C14156" s="2">
        <v>0.51112268518518522</v>
      </c>
      <c r="D14156" s="3" t="s">
        <v>10328</v>
      </c>
      <c r="E14156" s="3" t="s">
        <v>57865</v>
      </c>
      <c r="F14156" s="3" t="s">
        <v>57863</v>
      </c>
      <c r="G14156" s="3" t="s">
        <v>12842</v>
      </c>
      <c r="H14156" s="3" t="s">
        <v>57864</v>
      </c>
    </row>
    <row r="14157" spans="1:8" ht="29" x14ac:dyDescent="0.35">
      <c r="A14157" s="4">
        <v>37362</v>
      </c>
      <c r="B14157" s="1">
        <v>45295</v>
      </c>
      <c r="C14157" s="2">
        <v>0.51171296296296298</v>
      </c>
      <c r="D14157" s="3" t="s">
        <v>57856</v>
      </c>
      <c r="E14157" s="3" t="s">
        <v>11719</v>
      </c>
      <c r="F14157" s="3" t="s">
        <v>57866</v>
      </c>
      <c r="G14157" s="3" t="s">
        <v>57857</v>
      </c>
      <c r="H14157" s="3" t="s">
        <v>57858</v>
      </c>
    </row>
    <row r="14158" spans="1:8" ht="43.5" x14ac:dyDescent="0.35">
      <c r="A14158" s="4">
        <v>43121</v>
      </c>
      <c r="B14158" s="1">
        <v>45295</v>
      </c>
      <c r="C14158" s="2">
        <v>0.51194444444444442</v>
      </c>
      <c r="D14158" s="3" t="s">
        <v>1436</v>
      </c>
      <c r="E14158" s="3" t="s">
        <v>57870</v>
      </c>
      <c r="F14158" s="3" t="s">
        <v>57867</v>
      </c>
      <c r="G14158" s="3" t="s">
        <v>57868</v>
      </c>
      <c r="H14158" s="3" t="s">
        <v>57869</v>
      </c>
    </row>
    <row r="14159" spans="1:8" ht="29" x14ac:dyDescent="0.35">
      <c r="A14159" s="4">
        <v>210684</v>
      </c>
      <c r="B14159" s="1">
        <v>45295</v>
      </c>
      <c r="C14159" s="2">
        <v>0.51354166666666667</v>
      </c>
      <c r="D14159" s="3" t="s">
        <v>985</v>
      </c>
      <c r="E14159" s="3" t="s">
        <v>47400</v>
      </c>
      <c r="F14159" s="3" t="s">
        <v>11953</v>
      </c>
      <c r="G14159" s="3" t="s">
        <v>57871</v>
      </c>
      <c r="H14159" s="3" t="s">
        <v>10726</v>
      </c>
    </row>
    <row r="14160" spans="1:8" ht="43.5" x14ac:dyDescent="0.35">
      <c r="A14160" s="4">
        <v>47541</v>
      </c>
      <c r="B14160" s="1">
        <v>45295</v>
      </c>
      <c r="C14160" s="2">
        <v>0.51744212962962965</v>
      </c>
      <c r="D14160" s="3" t="s">
        <v>10923</v>
      </c>
      <c r="E14160" s="3" t="s">
        <v>57873</v>
      </c>
      <c r="F14160" s="3" t="s">
        <v>57872</v>
      </c>
      <c r="G14160" s="3" t="s">
        <v>21108</v>
      </c>
      <c r="H14160" s="3" t="s">
        <v>32933</v>
      </c>
    </row>
    <row r="14161" spans="1:8" ht="58" x14ac:dyDescent="0.35">
      <c r="A14161" s="4">
        <v>34481</v>
      </c>
      <c r="B14161" s="1">
        <v>45295</v>
      </c>
      <c r="C14161" s="2">
        <v>0.52386574074074077</v>
      </c>
      <c r="D14161" s="3" t="s">
        <v>1436</v>
      </c>
      <c r="E14161" s="3" t="s">
        <v>57874</v>
      </c>
      <c r="F14161" s="3" t="s">
        <v>12739</v>
      </c>
      <c r="G14161" s="3" t="s">
        <v>10400</v>
      </c>
      <c r="H14161" s="3" t="s">
        <v>11731</v>
      </c>
    </row>
    <row r="14162" spans="1:8" ht="29" x14ac:dyDescent="0.35">
      <c r="A14162" s="4">
        <v>183550</v>
      </c>
      <c r="B14162" s="1">
        <v>45295</v>
      </c>
      <c r="C14162" s="2">
        <v>0.53128472222222223</v>
      </c>
      <c r="D14162" s="3" t="s">
        <v>57875</v>
      </c>
      <c r="E14162" s="3" t="s">
        <v>313</v>
      </c>
      <c r="F14162" s="3" t="s">
        <v>11759</v>
      </c>
      <c r="G14162" s="3" t="s">
        <v>854</v>
      </c>
      <c r="H14162" s="3" t="s">
        <v>29</v>
      </c>
    </row>
    <row r="14163" spans="1:8" x14ac:dyDescent="0.35">
      <c r="A14163" s="4">
        <v>213321</v>
      </c>
      <c r="B14163" s="1">
        <v>45295</v>
      </c>
      <c r="C14163" s="2">
        <v>0.53718750000000004</v>
      </c>
      <c r="D14163" s="3" t="s">
        <v>57876</v>
      </c>
      <c r="E14163" s="3" t="s">
        <v>57876</v>
      </c>
      <c r="F14163" s="3" t="s">
        <v>57877</v>
      </c>
      <c r="G14163" s="3" t="s">
        <v>57876</v>
      </c>
      <c r="H14163" s="3" t="s">
        <v>10681</v>
      </c>
    </row>
    <row r="14164" spans="1:8" x14ac:dyDescent="0.35">
      <c r="A14164" s="4">
        <v>44024</v>
      </c>
      <c r="B14164" s="1">
        <v>45295</v>
      </c>
      <c r="C14164" s="2">
        <v>0.54245370370370372</v>
      </c>
      <c r="D14164" s="3" t="s">
        <v>51661</v>
      </c>
      <c r="E14164" s="3" t="s">
        <v>51661</v>
      </c>
      <c r="F14164" s="3" t="s">
        <v>57878</v>
      </c>
      <c r="G14164" s="3" t="s">
        <v>51661</v>
      </c>
      <c r="H14164" s="3" t="s">
        <v>12091</v>
      </c>
    </row>
    <row r="14165" spans="1:8" ht="29" x14ac:dyDescent="0.35">
      <c r="A14165" s="4">
        <v>27380</v>
      </c>
      <c r="B14165" s="1">
        <v>45295</v>
      </c>
      <c r="C14165" s="2">
        <v>0.56248842592592596</v>
      </c>
      <c r="D14165" s="3" t="s">
        <v>230</v>
      </c>
      <c r="E14165" s="3" t="s">
        <v>230</v>
      </c>
      <c r="F14165" s="3" t="s">
        <v>1288</v>
      </c>
      <c r="G14165" s="3" t="s">
        <v>230</v>
      </c>
      <c r="H14165" s="3" t="s">
        <v>57879</v>
      </c>
    </row>
    <row r="14166" spans="1:8" ht="43.5" x14ac:dyDescent="0.35">
      <c r="A14166" s="4">
        <v>205572</v>
      </c>
      <c r="B14166" s="1">
        <v>45295</v>
      </c>
      <c r="C14166" s="2">
        <v>0.58401620370370366</v>
      </c>
      <c r="D14166" s="3" t="s">
        <v>985</v>
      </c>
      <c r="E14166" s="3" t="s">
        <v>57882</v>
      </c>
      <c r="F14166" s="3" t="s">
        <v>57880</v>
      </c>
      <c r="G14166" s="3" t="s">
        <v>10408</v>
      </c>
      <c r="H14166" s="3" t="s">
        <v>57881</v>
      </c>
    </row>
    <row r="14167" spans="1:8" x14ac:dyDescent="0.35">
      <c r="A14167" s="4">
        <v>32916</v>
      </c>
      <c r="B14167" s="1">
        <v>45295</v>
      </c>
      <c r="C14167" s="2">
        <v>0.58502314814814815</v>
      </c>
      <c r="D14167" s="3" t="s">
        <v>57883</v>
      </c>
      <c r="E14167" s="3" t="s">
        <v>57884</v>
      </c>
      <c r="F14167" s="3" t="s">
        <v>12785</v>
      </c>
      <c r="G14167" s="3" t="s">
        <v>57884</v>
      </c>
      <c r="H14167" s="3" t="s">
        <v>10659</v>
      </c>
    </row>
    <row r="14168" spans="1:8" ht="101.5" x14ac:dyDescent="0.35">
      <c r="A14168" s="4">
        <v>94851</v>
      </c>
      <c r="B14168" s="1">
        <v>45295</v>
      </c>
      <c r="C14168" s="2">
        <v>0.58569444444444441</v>
      </c>
      <c r="D14168" s="3" t="s">
        <v>10615</v>
      </c>
      <c r="E14168" s="3" t="s">
        <v>57886</v>
      </c>
      <c r="F14168" s="3" t="s">
        <v>57885</v>
      </c>
      <c r="G14168" s="3" t="s">
        <v>10636</v>
      </c>
      <c r="H14168" s="3" t="s">
        <v>10918</v>
      </c>
    </row>
    <row r="14169" spans="1:8" ht="29" x14ac:dyDescent="0.35">
      <c r="A14169" s="4">
        <v>37629</v>
      </c>
      <c r="B14169" s="1">
        <v>45295</v>
      </c>
      <c r="C14169" s="2">
        <v>0.58944444444444444</v>
      </c>
      <c r="D14169" s="3" t="s">
        <v>57887</v>
      </c>
      <c r="E14169" s="3" t="s">
        <v>57887</v>
      </c>
      <c r="F14169" s="3" t="s">
        <v>1676</v>
      </c>
      <c r="G14169" s="3" t="s">
        <v>57887</v>
      </c>
      <c r="H14169" s="3" t="s">
        <v>57888</v>
      </c>
    </row>
    <row r="14170" spans="1:8" ht="87" x14ac:dyDescent="0.35">
      <c r="A14170" s="4">
        <v>6853</v>
      </c>
      <c r="B14170" s="1">
        <v>45295</v>
      </c>
      <c r="C14170" s="2">
        <v>0.58971064814814811</v>
      </c>
      <c r="D14170" s="3" t="s">
        <v>167</v>
      </c>
      <c r="E14170" s="3" t="s">
        <v>57890</v>
      </c>
      <c r="F14170" s="3" t="s">
        <v>57889</v>
      </c>
      <c r="G14170" s="3" t="s">
        <v>57890</v>
      </c>
      <c r="H14170" s="3" t="s">
        <v>57891</v>
      </c>
    </row>
    <row r="14171" spans="1:8" ht="72.5" x14ac:dyDescent="0.35">
      <c r="A14171" s="4">
        <v>46507</v>
      </c>
      <c r="B14171" s="1">
        <v>45295</v>
      </c>
      <c r="C14171" s="2">
        <v>0.59115740740740741</v>
      </c>
      <c r="D14171" s="3" t="s">
        <v>57892</v>
      </c>
      <c r="E14171" s="3" t="s">
        <v>57896</v>
      </c>
      <c r="F14171" s="3" t="s">
        <v>57893</v>
      </c>
      <c r="G14171" s="3" t="s">
        <v>57894</v>
      </c>
      <c r="H14171" s="3" t="s">
        <v>57895</v>
      </c>
    </row>
    <row r="14172" spans="1:8" ht="58" x14ac:dyDescent="0.35">
      <c r="A14172" s="4">
        <v>179566</v>
      </c>
      <c r="B14172" s="1">
        <v>45295</v>
      </c>
      <c r="C14172" s="2">
        <v>0.5934490740740741</v>
      </c>
      <c r="D14172" s="3" t="s">
        <v>10615</v>
      </c>
      <c r="E14172" s="3" t="s">
        <v>57898</v>
      </c>
      <c r="F14172" s="3" t="s">
        <v>57897</v>
      </c>
      <c r="G14172" s="3" t="s">
        <v>11492</v>
      </c>
      <c r="H14172" s="3" t="s">
        <v>12364</v>
      </c>
    </row>
    <row r="14173" spans="1:8" ht="43.5" x14ac:dyDescent="0.35">
      <c r="A14173" s="4">
        <v>42847</v>
      </c>
      <c r="B14173" s="1">
        <v>45295</v>
      </c>
      <c r="C14173" s="2">
        <v>0.59762731481481479</v>
      </c>
      <c r="D14173" s="3" t="s">
        <v>57536</v>
      </c>
      <c r="E14173" s="3" t="s">
        <v>57899</v>
      </c>
      <c r="F14173" s="3" t="s">
        <v>14574</v>
      </c>
      <c r="G14173" s="3" t="s">
        <v>49</v>
      </c>
      <c r="H14173" s="3" t="s">
        <v>1325</v>
      </c>
    </row>
    <row r="14174" spans="1:8" ht="43.5" x14ac:dyDescent="0.35">
      <c r="A14174" s="4">
        <v>211580</v>
      </c>
      <c r="B14174" s="1">
        <v>45295</v>
      </c>
      <c r="C14174" s="2">
        <v>0.59771990740740744</v>
      </c>
      <c r="D14174" s="3" t="s">
        <v>14514</v>
      </c>
      <c r="E14174" s="3" t="s">
        <v>57900</v>
      </c>
      <c r="F14174" s="3" t="s">
        <v>12751</v>
      </c>
      <c r="G14174" s="3" t="s">
        <v>57900</v>
      </c>
      <c r="H14174" s="3" t="s">
        <v>38139</v>
      </c>
    </row>
    <row r="14175" spans="1:8" ht="58" x14ac:dyDescent="0.35">
      <c r="A14175" s="4">
        <v>131558</v>
      </c>
      <c r="B14175" s="1">
        <v>45295</v>
      </c>
      <c r="C14175" s="2">
        <v>0.59835648148148146</v>
      </c>
      <c r="D14175" s="3" t="s">
        <v>11985</v>
      </c>
      <c r="E14175" s="3" t="s">
        <v>57903</v>
      </c>
      <c r="F14175" s="3" t="s">
        <v>57901</v>
      </c>
      <c r="G14175" s="3" t="s">
        <v>104</v>
      </c>
      <c r="H14175" s="3" t="s">
        <v>57902</v>
      </c>
    </row>
    <row r="14176" spans="1:8" ht="101.5" x14ac:dyDescent="0.35">
      <c r="A14176" s="4">
        <v>170050</v>
      </c>
      <c r="B14176" s="1">
        <v>45295</v>
      </c>
      <c r="C14176" s="2">
        <v>0.59954861111111113</v>
      </c>
      <c r="D14176" s="3" t="s">
        <v>167</v>
      </c>
      <c r="E14176" s="3" t="s">
        <v>57905</v>
      </c>
      <c r="F14176" s="3" t="s">
        <v>57904</v>
      </c>
      <c r="G14176" s="3" t="s">
        <v>57905</v>
      </c>
      <c r="H14176" s="3" t="s">
        <v>57906</v>
      </c>
    </row>
    <row r="14177" spans="1:8" ht="58" x14ac:dyDescent="0.35">
      <c r="A14177" s="4">
        <v>16909</v>
      </c>
      <c r="B14177" s="1">
        <v>45295</v>
      </c>
      <c r="C14177" s="2">
        <v>0.60099537037037043</v>
      </c>
      <c r="D14177" s="3" t="s">
        <v>57907</v>
      </c>
      <c r="E14177" s="3" t="s">
        <v>57908</v>
      </c>
      <c r="F14177" s="3" t="s">
        <v>56518</v>
      </c>
      <c r="G14177" s="3" t="s">
        <v>56519</v>
      </c>
      <c r="H14177" s="3" t="s">
        <v>56520</v>
      </c>
    </row>
    <row r="14178" spans="1:8" ht="43.5" x14ac:dyDescent="0.35">
      <c r="A14178" s="4">
        <v>40862</v>
      </c>
      <c r="B14178" s="1">
        <v>45295</v>
      </c>
      <c r="C14178" s="2">
        <v>0.60141203703703705</v>
      </c>
      <c r="D14178" s="3" t="s">
        <v>57909</v>
      </c>
      <c r="E14178" s="3" t="s">
        <v>57913</v>
      </c>
      <c r="F14178" s="3" t="s">
        <v>57910</v>
      </c>
      <c r="G14178" s="3" t="s">
        <v>57911</v>
      </c>
      <c r="H14178" s="3" t="s">
        <v>57912</v>
      </c>
    </row>
    <row r="14179" spans="1:8" x14ac:dyDescent="0.35">
      <c r="A14179" s="4">
        <v>71798</v>
      </c>
      <c r="B14179" s="1">
        <v>45295</v>
      </c>
      <c r="C14179" s="2">
        <v>0.60143518518518524</v>
      </c>
      <c r="D14179" s="3" t="s">
        <v>57914</v>
      </c>
      <c r="E14179" s="3" t="s">
        <v>57914</v>
      </c>
      <c r="F14179" s="3" t="s">
        <v>1288</v>
      </c>
      <c r="G14179" s="3" t="s">
        <v>57914</v>
      </c>
      <c r="H14179" s="3" t="s">
        <v>12091</v>
      </c>
    </row>
    <row r="14180" spans="1:8" x14ac:dyDescent="0.35">
      <c r="A14180" s="4">
        <v>43687</v>
      </c>
      <c r="B14180" s="1">
        <v>45295</v>
      </c>
      <c r="C14180" s="2">
        <v>0.60185185185185186</v>
      </c>
      <c r="D14180" s="3" t="s">
        <v>12295</v>
      </c>
      <c r="E14180" s="3" t="s">
        <v>11557</v>
      </c>
      <c r="F14180" s="3" t="s">
        <v>57915</v>
      </c>
      <c r="G14180" s="3" t="s">
        <v>11982</v>
      </c>
      <c r="H14180" s="3" t="s">
        <v>18090</v>
      </c>
    </row>
    <row r="14181" spans="1:8" x14ac:dyDescent="0.35">
      <c r="A14181" s="4">
        <v>37365</v>
      </c>
      <c r="B14181" s="1">
        <v>45295</v>
      </c>
      <c r="C14181" s="2">
        <v>0.60289351851851858</v>
      </c>
      <c r="D14181" s="3" t="s">
        <v>57916</v>
      </c>
      <c r="E14181" s="3" t="s">
        <v>57918</v>
      </c>
      <c r="F14181" s="3" t="s">
        <v>57917</v>
      </c>
      <c r="G14181" s="3" t="s">
        <v>57918</v>
      </c>
      <c r="H14181" s="3" t="s">
        <v>15036</v>
      </c>
    </row>
    <row r="14182" spans="1:8" ht="101.5" x14ac:dyDescent="0.35">
      <c r="A14182" s="4">
        <v>51876</v>
      </c>
      <c r="B14182" s="1">
        <v>45295</v>
      </c>
      <c r="C14182" s="2">
        <v>0.60513888888888889</v>
      </c>
      <c r="D14182" s="3" t="s">
        <v>95</v>
      </c>
      <c r="E14182" s="3" t="s">
        <v>57921</v>
      </c>
      <c r="F14182" s="3" t="s">
        <v>57919</v>
      </c>
      <c r="G14182" s="3" t="s">
        <v>11545</v>
      </c>
      <c r="H14182" s="3" t="s">
        <v>57920</v>
      </c>
    </row>
    <row r="14183" spans="1:8" x14ac:dyDescent="0.35">
      <c r="A14183" s="4">
        <v>45129</v>
      </c>
      <c r="B14183" s="1">
        <v>45295</v>
      </c>
      <c r="C14183" s="2">
        <v>0.60665509259259254</v>
      </c>
      <c r="D14183" s="3" t="s">
        <v>57922</v>
      </c>
      <c r="E14183" s="3" t="s">
        <v>13385</v>
      </c>
      <c r="F14183" s="3" t="s">
        <v>57923</v>
      </c>
      <c r="G14183" s="3" t="s">
        <v>11928</v>
      </c>
      <c r="H14183" s="3" t="s">
        <v>51384</v>
      </c>
    </row>
    <row r="14184" spans="1:8" ht="43.5" x14ac:dyDescent="0.35">
      <c r="A14184" s="4">
        <v>77260</v>
      </c>
      <c r="B14184" s="1">
        <v>45295</v>
      </c>
      <c r="C14184" s="2">
        <v>0.60982638888888896</v>
      </c>
      <c r="D14184" s="3" t="s">
        <v>12370</v>
      </c>
      <c r="E14184" s="3" t="s">
        <v>57925</v>
      </c>
      <c r="F14184" s="3" t="s">
        <v>57924</v>
      </c>
      <c r="G14184" s="3" t="s">
        <v>12252</v>
      </c>
      <c r="H14184" s="3" t="s">
        <v>15576</v>
      </c>
    </row>
    <row r="14185" spans="1:8" ht="43.5" x14ac:dyDescent="0.35">
      <c r="A14185" s="4">
        <v>55511</v>
      </c>
      <c r="B14185" s="1">
        <v>45295</v>
      </c>
      <c r="C14185" s="2">
        <v>0.61097222222222225</v>
      </c>
      <c r="D14185" s="3" t="s">
        <v>57926</v>
      </c>
      <c r="E14185" s="3" t="s">
        <v>57929</v>
      </c>
      <c r="F14185" s="3" t="s">
        <v>57927</v>
      </c>
      <c r="G14185" s="3" t="s">
        <v>57928</v>
      </c>
      <c r="H14185" s="3" t="s">
        <v>397</v>
      </c>
    </row>
    <row r="14186" spans="1:8" ht="145" x14ac:dyDescent="0.35">
      <c r="A14186" s="4">
        <v>209384</v>
      </c>
      <c r="B14186" s="1">
        <v>45295</v>
      </c>
      <c r="C14186" s="2">
        <v>0.61203703703703705</v>
      </c>
      <c r="D14186" s="3" t="s">
        <v>160</v>
      </c>
      <c r="E14186" s="3" t="s">
        <v>57932</v>
      </c>
      <c r="F14186" s="3" t="s">
        <v>57930</v>
      </c>
      <c r="G14186" s="3" t="s">
        <v>11920</v>
      </c>
      <c r="H14186" s="3" t="s">
        <v>57931</v>
      </c>
    </row>
    <row r="14187" spans="1:8" ht="43.5" x14ac:dyDescent="0.35">
      <c r="A14187" s="4">
        <v>201676</v>
      </c>
      <c r="B14187" s="1">
        <v>45295</v>
      </c>
      <c r="C14187" s="2">
        <v>0.61288194444444444</v>
      </c>
      <c r="D14187" s="3" t="s">
        <v>57933</v>
      </c>
      <c r="E14187" s="3" t="s">
        <v>57937</v>
      </c>
      <c r="F14187" s="3" t="s">
        <v>57934</v>
      </c>
      <c r="G14187" s="3" t="s">
        <v>57935</v>
      </c>
      <c r="H14187" s="3" t="s">
        <v>57936</v>
      </c>
    </row>
    <row r="14188" spans="1:8" x14ac:dyDescent="0.35">
      <c r="A14188" s="4">
        <v>49050</v>
      </c>
      <c r="B14188" s="1">
        <v>45295</v>
      </c>
      <c r="C14188" s="2">
        <v>0.61410879629629633</v>
      </c>
      <c r="D14188" s="3" t="s">
        <v>10689</v>
      </c>
      <c r="E14188" s="3" t="s">
        <v>1483</v>
      </c>
      <c r="F14188" s="3" t="s">
        <v>11953</v>
      </c>
      <c r="G14188" s="3" t="s">
        <v>1483</v>
      </c>
      <c r="H14188" s="3" t="s">
        <v>12234</v>
      </c>
    </row>
    <row r="14189" spans="1:8" ht="29" x14ac:dyDescent="0.35">
      <c r="A14189" s="4">
        <v>95788</v>
      </c>
      <c r="B14189" s="1">
        <v>45295</v>
      </c>
      <c r="C14189" s="2">
        <v>0.61421296296296302</v>
      </c>
      <c r="D14189" s="3" t="s">
        <v>13469</v>
      </c>
      <c r="E14189" s="3" t="s">
        <v>57939</v>
      </c>
      <c r="F14189" s="3" t="s">
        <v>57938</v>
      </c>
      <c r="G14189" s="3" t="s">
        <v>12527</v>
      </c>
      <c r="H14189" s="3" t="s">
        <v>42075</v>
      </c>
    </row>
    <row r="14190" spans="1:8" x14ac:dyDescent="0.35">
      <c r="A14190" s="4">
        <v>4726</v>
      </c>
      <c r="B14190" s="1">
        <v>45295</v>
      </c>
      <c r="C14190" s="2">
        <v>0.61553240740740744</v>
      </c>
      <c r="D14190" s="3" t="s">
        <v>57940</v>
      </c>
      <c r="E14190" s="3" t="s">
        <v>57941</v>
      </c>
      <c r="F14190" s="3" t="s">
        <v>12830</v>
      </c>
      <c r="G14190" s="3" t="s">
        <v>57941</v>
      </c>
      <c r="H14190" s="3" t="s">
        <v>15074</v>
      </c>
    </row>
    <row r="14191" spans="1:8" ht="43.5" x14ac:dyDescent="0.35">
      <c r="A14191" s="4">
        <v>29572</v>
      </c>
      <c r="B14191" s="1">
        <v>45295</v>
      </c>
      <c r="C14191" s="2">
        <v>0.61807870370370377</v>
      </c>
      <c r="D14191" s="3" t="s">
        <v>11085</v>
      </c>
      <c r="E14191" s="3" t="s">
        <v>57944</v>
      </c>
      <c r="F14191" s="3" t="s">
        <v>57942</v>
      </c>
      <c r="G14191" s="3" t="s">
        <v>13705</v>
      </c>
      <c r="H14191" s="3" t="s">
        <v>57943</v>
      </c>
    </row>
    <row r="14192" spans="1:8" ht="43.5" x14ac:dyDescent="0.35">
      <c r="A14192" s="4">
        <v>211452</v>
      </c>
      <c r="B14192" s="1">
        <v>45295</v>
      </c>
      <c r="C14192" s="2">
        <v>0.61846064814814816</v>
      </c>
      <c r="D14192" s="3" t="s">
        <v>10615</v>
      </c>
      <c r="E14192" s="3" t="s">
        <v>57948</v>
      </c>
      <c r="F14192" s="3" t="s">
        <v>57945</v>
      </c>
      <c r="G14192" s="3" t="s">
        <v>57946</v>
      </c>
      <c r="H14192" s="3" t="s">
        <v>57947</v>
      </c>
    </row>
    <row r="14193" spans="1:8" ht="29" x14ac:dyDescent="0.35">
      <c r="A14193" s="4">
        <v>87714</v>
      </c>
      <c r="B14193" s="1">
        <v>45295</v>
      </c>
      <c r="C14193" s="2">
        <v>0.62087962962962961</v>
      </c>
      <c r="D14193" s="3" t="s">
        <v>1556</v>
      </c>
      <c r="E14193" s="3" t="s">
        <v>13718</v>
      </c>
      <c r="F14193" s="3" t="s">
        <v>57949</v>
      </c>
      <c r="G14193" s="3" t="s">
        <v>57950</v>
      </c>
      <c r="H14193" s="3" t="s">
        <v>57951</v>
      </c>
    </row>
    <row r="14194" spans="1:8" ht="130.5" x14ac:dyDescent="0.35">
      <c r="A14194" s="4">
        <v>174833</v>
      </c>
      <c r="B14194" s="1">
        <v>45295</v>
      </c>
      <c r="C14194" s="2">
        <v>0.62156250000000002</v>
      </c>
      <c r="D14194" s="3" t="s">
        <v>1744</v>
      </c>
      <c r="E14194" s="3" t="s">
        <v>57955</v>
      </c>
      <c r="F14194" s="3" t="s">
        <v>57952</v>
      </c>
      <c r="G14194" s="3" t="s">
        <v>57953</v>
      </c>
      <c r="H14194" s="3" t="s">
        <v>57954</v>
      </c>
    </row>
    <row r="14195" spans="1:8" ht="130.5" x14ac:dyDescent="0.35">
      <c r="A14195" s="4">
        <v>32907</v>
      </c>
      <c r="B14195" s="1">
        <v>45295</v>
      </c>
      <c r="C14195" s="2">
        <v>0.62179398148148146</v>
      </c>
      <c r="D14195" s="3" t="s">
        <v>57956</v>
      </c>
      <c r="E14195" s="3" t="s">
        <v>57959</v>
      </c>
      <c r="F14195" s="3" t="s">
        <v>57957</v>
      </c>
      <c r="G14195" s="3" t="s">
        <v>12608</v>
      </c>
      <c r="H14195" s="3" t="s">
        <v>57958</v>
      </c>
    </row>
    <row r="14196" spans="1:8" x14ac:dyDescent="0.35">
      <c r="A14196" s="4">
        <v>92520</v>
      </c>
      <c r="B14196" s="1">
        <v>45295</v>
      </c>
      <c r="C14196" s="2">
        <v>0.62403935185185189</v>
      </c>
      <c r="D14196" s="3" t="s">
        <v>12282</v>
      </c>
      <c r="E14196" s="3" t="s">
        <v>12560</v>
      </c>
      <c r="F14196" s="3" t="s">
        <v>2012</v>
      </c>
      <c r="G14196" s="3" t="s">
        <v>12560</v>
      </c>
      <c r="H14196" s="3" t="s">
        <v>10659</v>
      </c>
    </row>
    <row r="14197" spans="1:8" ht="43.5" x14ac:dyDescent="0.35">
      <c r="A14197" s="4">
        <v>34404</v>
      </c>
      <c r="B14197" s="1">
        <v>45295</v>
      </c>
      <c r="C14197" s="2">
        <v>0.62417824074074069</v>
      </c>
      <c r="D14197" s="3" t="s">
        <v>57960</v>
      </c>
      <c r="E14197" s="3" t="s">
        <v>57963</v>
      </c>
      <c r="F14197" s="3" t="s">
        <v>57961</v>
      </c>
      <c r="G14197" s="3" t="s">
        <v>102</v>
      </c>
      <c r="H14197" s="3" t="s">
        <v>57962</v>
      </c>
    </row>
    <row r="14198" spans="1:8" ht="101.5" x14ac:dyDescent="0.35">
      <c r="A14198" s="4">
        <v>88943</v>
      </c>
      <c r="B14198" s="1">
        <v>45295</v>
      </c>
      <c r="C14198" s="2">
        <v>0.62474537037037037</v>
      </c>
      <c r="D14198" s="3" t="s">
        <v>1403</v>
      </c>
      <c r="E14198" s="3" t="s">
        <v>57965</v>
      </c>
      <c r="F14198" s="3" t="s">
        <v>57964</v>
      </c>
      <c r="G14198" s="3" t="s">
        <v>57965</v>
      </c>
      <c r="H14198" s="3" t="s">
        <v>57966</v>
      </c>
    </row>
    <row r="14199" spans="1:8" x14ac:dyDescent="0.35">
      <c r="A14199" s="4">
        <v>98437</v>
      </c>
      <c r="B14199" s="1">
        <v>45295</v>
      </c>
      <c r="C14199" s="2">
        <v>0.62604166666666672</v>
      </c>
      <c r="D14199" s="3" t="s">
        <v>57967</v>
      </c>
      <c r="E14199" s="3" t="s">
        <v>57969</v>
      </c>
      <c r="F14199" s="3" t="s">
        <v>57968</v>
      </c>
      <c r="G14199" s="3" t="s">
        <v>57950</v>
      </c>
      <c r="H14199" s="3" t="s">
        <v>37304</v>
      </c>
    </row>
    <row r="14200" spans="1:8" ht="43.5" x14ac:dyDescent="0.35">
      <c r="A14200" s="4">
        <v>39999</v>
      </c>
      <c r="B14200" s="1">
        <v>45295</v>
      </c>
      <c r="C14200" s="2">
        <v>0.62703703703703706</v>
      </c>
      <c r="D14200" s="3" t="s">
        <v>1403</v>
      </c>
      <c r="E14200" s="3" t="s">
        <v>57971</v>
      </c>
      <c r="F14200" s="3" t="s">
        <v>57970</v>
      </c>
      <c r="G14200" s="3" t="s">
        <v>10690</v>
      </c>
      <c r="H14200" s="3" t="s">
        <v>16735</v>
      </c>
    </row>
    <row r="14201" spans="1:8" x14ac:dyDescent="0.35">
      <c r="A14201" s="4">
        <v>109748</v>
      </c>
      <c r="B14201" s="1">
        <v>45295</v>
      </c>
      <c r="C14201" s="2">
        <v>0.62837962962962968</v>
      </c>
      <c r="D14201" s="3" t="s">
        <v>57972</v>
      </c>
      <c r="E14201" s="3" t="s">
        <v>11889</v>
      </c>
      <c r="F14201" s="3" t="s">
        <v>12785</v>
      </c>
      <c r="G14201" s="3" t="s">
        <v>11850</v>
      </c>
      <c r="H14201" s="3" t="s">
        <v>10659</v>
      </c>
    </row>
    <row r="14202" spans="1:8" x14ac:dyDescent="0.35">
      <c r="A14202" s="4">
        <v>46337</v>
      </c>
      <c r="B14202" s="1">
        <v>45295</v>
      </c>
      <c r="C14202" s="2">
        <v>0.62880787037037034</v>
      </c>
      <c r="D14202" s="3" t="s">
        <v>57973</v>
      </c>
      <c r="E14202" s="3" t="s">
        <v>57973</v>
      </c>
      <c r="F14202" s="3" t="s">
        <v>57974</v>
      </c>
      <c r="G14202" s="3" t="s">
        <v>57973</v>
      </c>
      <c r="H14202" s="3" t="s">
        <v>57975</v>
      </c>
    </row>
    <row r="14203" spans="1:8" ht="43.5" x14ac:dyDescent="0.35">
      <c r="A14203" s="4">
        <v>72760</v>
      </c>
      <c r="B14203" s="1">
        <v>45295</v>
      </c>
      <c r="C14203" s="2">
        <v>0.63002314814814808</v>
      </c>
      <c r="D14203" s="3" t="s">
        <v>167</v>
      </c>
      <c r="E14203" s="3" t="s">
        <v>21007</v>
      </c>
      <c r="F14203" s="3" t="s">
        <v>57976</v>
      </c>
      <c r="G14203" s="3" t="s">
        <v>21007</v>
      </c>
      <c r="H14203" s="3" t="s">
        <v>14267</v>
      </c>
    </row>
    <row r="14204" spans="1:8" x14ac:dyDescent="0.35">
      <c r="A14204" s="4">
        <v>195572</v>
      </c>
      <c r="B14204" s="1">
        <v>45295</v>
      </c>
      <c r="C14204" s="2">
        <v>0.6307638888888889</v>
      </c>
      <c r="D14204" s="3" t="s">
        <v>13469</v>
      </c>
      <c r="E14204" s="3" t="s">
        <v>57978</v>
      </c>
      <c r="F14204" s="3" t="s">
        <v>57977</v>
      </c>
      <c r="G14204" s="3" t="s">
        <v>12518</v>
      </c>
      <c r="H14204" s="3" t="s">
        <v>15610</v>
      </c>
    </row>
    <row r="14205" spans="1:8" x14ac:dyDescent="0.35">
      <c r="A14205" s="4">
        <v>46894</v>
      </c>
      <c r="B14205" s="1">
        <v>45295</v>
      </c>
      <c r="C14205" s="2">
        <v>0.63239583333333338</v>
      </c>
      <c r="D14205" s="3" t="s">
        <v>342</v>
      </c>
      <c r="E14205" s="3" t="s">
        <v>342</v>
      </c>
      <c r="F14205" s="3" t="s">
        <v>1635</v>
      </c>
      <c r="G14205" s="3" t="s">
        <v>342</v>
      </c>
      <c r="H14205" s="3" t="s">
        <v>57975</v>
      </c>
    </row>
    <row r="14206" spans="1:8" ht="87" x14ac:dyDescent="0.35">
      <c r="A14206" s="4">
        <v>137534</v>
      </c>
      <c r="B14206" s="1">
        <v>45295</v>
      </c>
      <c r="C14206" s="2">
        <v>0.63288194444444446</v>
      </c>
      <c r="D14206" s="3" t="s">
        <v>1744</v>
      </c>
      <c r="E14206" s="3" t="s">
        <v>57982</v>
      </c>
      <c r="F14206" s="3" t="s">
        <v>57979</v>
      </c>
      <c r="G14206" s="3" t="s">
        <v>57980</v>
      </c>
      <c r="H14206" s="3" t="s">
        <v>57981</v>
      </c>
    </row>
    <row r="14207" spans="1:8" ht="43.5" x14ac:dyDescent="0.35">
      <c r="A14207" s="4">
        <v>34129</v>
      </c>
      <c r="B14207" s="1">
        <v>45295</v>
      </c>
      <c r="C14207" s="2">
        <v>0.63497685185185182</v>
      </c>
      <c r="D14207" s="3" t="s">
        <v>985</v>
      </c>
      <c r="E14207" s="3" t="s">
        <v>57986</v>
      </c>
      <c r="F14207" s="3" t="s">
        <v>57983</v>
      </c>
      <c r="G14207" s="3" t="s">
        <v>57984</v>
      </c>
      <c r="H14207" s="3" t="s">
        <v>57985</v>
      </c>
    </row>
    <row r="14208" spans="1:8" ht="29" x14ac:dyDescent="0.35">
      <c r="A14208" s="4">
        <v>206553</v>
      </c>
      <c r="B14208" s="1">
        <v>45295</v>
      </c>
      <c r="C14208" s="2">
        <v>0.63520833333333326</v>
      </c>
      <c r="D14208" s="3" t="s">
        <v>57987</v>
      </c>
      <c r="E14208" s="3" t="s">
        <v>33501</v>
      </c>
      <c r="F14208" s="3" t="s">
        <v>57988</v>
      </c>
      <c r="G14208" s="3" t="s">
        <v>33501</v>
      </c>
      <c r="H14208" s="3" t="s">
        <v>57989</v>
      </c>
    </row>
    <row r="14209" spans="1:8" ht="87" x14ac:dyDescent="0.35">
      <c r="A14209" s="4">
        <v>32446</v>
      </c>
      <c r="B14209" s="1">
        <v>45295</v>
      </c>
      <c r="C14209" s="2">
        <v>0.63609953703703703</v>
      </c>
      <c r="D14209" s="3" t="s">
        <v>57990</v>
      </c>
      <c r="E14209" s="3" t="s">
        <v>57994</v>
      </c>
      <c r="F14209" s="3" t="s">
        <v>57991</v>
      </c>
      <c r="G14209" s="3" t="s">
        <v>57992</v>
      </c>
      <c r="H14209" s="3" t="s">
        <v>57993</v>
      </c>
    </row>
    <row r="14210" spans="1:8" ht="43.5" x14ac:dyDescent="0.35">
      <c r="A14210" s="4">
        <v>167432</v>
      </c>
      <c r="B14210" s="1">
        <v>45295</v>
      </c>
      <c r="C14210" s="2">
        <v>0.63733796296296297</v>
      </c>
      <c r="D14210" s="3" t="s">
        <v>14894</v>
      </c>
      <c r="E14210" s="3" t="s">
        <v>57997</v>
      </c>
      <c r="F14210" s="3" t="s">
        <v>57995</v>
      </c>
      <c r="G14210" s="3" t="s">
        <v>57996</v>
      </c>
      <c r="H14210" s="3" t="s">
        <v>147</v>
      </c>
    </row>
    <row r="14211" spans="1:8" x14ac:dyDescent="0.35">
      <c r="A14211" s="4">
        <v>209263</v>
      </c>
      <c r="B14211" s="1">
        <v>45295</v>
      </c>
      <c r="C14211" s="2">
        <v>0.63803240740740741</v>
      </c>
      <c r="D14211" s="3" t="s">
        <v>57998</v>
      </c>
      <c r="E14211" s="3" t="s">
        <v>57998</v>
      </c>
      <c r="F14211" s="3" t="s">
        <v>1635</v>
      </c>
      <c r="G14211" s="3" t="s">
        <v>57998</v>
      </c>
      <c r="H14211" s="3" t="s">
        <v>57975</v>
      </c>
    </row>
    <row r="14212" spans="1:8" ht="72.5" x14ac:dyDescent="0.35">
      <c r="A14212" s="4">
        <v>60615</v>
      </c>
      <c r="B14212" s="1">
        <v>45295</v>
      </c>
      <c r="C14212" s="2">
        <v>0.64258101851851845</v>
      </c>
      <c r="D14212" s="3" t="s">
        <v>1556</v>
      </c>
      <c r="E14212" s="3" t="s">
        <v>58002</v>
      </c>
      <c r="F14212" s="3" t="s">
        <v>57999</v>
      </c>
      <c r="G14212" s="3" t="s">
        <v>58000</v>
      </c>
      <c r="H14212" s="3" t="s">
        <v>58001</v>
      </c>
    </row>
    <row r="14213" spans="1:8" x14ac:dyDescent="0.35">
      <c r="A14213" s="4">
        <v>210009</v>
      </c>
      <c r="B14213" s="1">
        <v>45295</v>
      </c>
      <c r="C14213" s="2">
        <v>0.64619212962962969</v>
      </c>
      <c r="D14213" s="3" t="s">
        <v>704</v>
      </c>
      <c r="E14213" s="3" t="s">
        <v>704</v>
      </c>
      <c r="F14213" s="3" t="s">
        <v>58003</v>
      </c>
      <c r="G14213" s="3" t="s">
        <v>704</v>
      </c>
      <c r="H14213" s="3" t="s">
        <v>12091</v>
      </c>
    </row>
    <row r="14214" spans="1:8" ht="72.5" x14ac:dyDescent="0.35">
      <c r="A14214" s="4">
        <v>162859</v>
      </c>
      <c r="B14214" s="1">
        <v>45295</v>
      </c>
      <c r="C14214" s="2">
        <v>0.64868055555555559</v>
      </c>
      <c r="D14214" s="3" t="s">
        <v>58004</v>
      </c>
      <c r="E14214" s="3" t="s">
        <v>58008</v>
      </c>
      <c r="F14214" s="3" t="s">
        <v>58005</v>
      </c>
      <c r="G14214" s="3" t="s">
        <v>58006</v>
      </c>
      <c r="H14214" s="3" t="s">
        <v>58007</v>
      </c>
    </row>
    <row r="14215" spans="1:8" ht="58" x14ac:dyDescent="0.35">
      <c r="A14215" s="4">
        <v>183600</v>
      </c>
      <c r="B14215" s="1">
        <v>45295</v>
      </c>
      <c r="C14215" s="2">
        <v>0.6538194444444444</v>
      </c>
      <c r="D14215" s="3" t="s">
        <v>58009</v>
      </c>
      <c r="E14215" s="3" t="s">
        <v>58013</v>
      </c>
      <c r="F14215" s="3" t="s">
        <v>58010</v>
      </c>
      <c r="G14215" s="3" t="s">
        <v>58011</v>
      </c>
      <c r="H14215" s="3" t="s">
        <v>58012</v>
      </c>
    </row>
    <row r="14216" spans="1:8" x14ac:dyDescent="0.35">
      <c r="A14216" s="4">
        <v>212542</v>
      </c>
      <c r="B14216" s="1">
        <v>45295</v>
      </c>
      <c r="C14216" s="2">
        <v>0.65509259259259256</v>
      </c>
      <c r="D14216" s="3" t="s">
        <v>58014</v>
      </c>
      <c r="E14216" s="3" t="s">
        <v>58014</v>
      </c>
      <c r="F14216" s="3" t="s">
        <v>58015</v>
      </c>
      <c r="G14216" s="3" t="s">
        <v>58014</v>
      </c>
      <c r="H14216" s="3" t="s">
        <v>58015</v>
      </c>
    </row>
    <row r="14217" spans="1:8" x14ac:dyDescent="0.35">
      <c r="A14217" s="4">
        <v>87427</v>
      </c>
      <c r="B14217" s="1">
        <v>45295</v>
      </c>
      <c r="C14217" s="2">
        <v>0.65644675925925922</v>
      </c>
      <c r="D14217" s="3" t="s">
        <v>11699</v>
      </c>
      <c r="E14217" s="3" t="s">
        <v>11699</v>
      </c>
      <c r="F14217" s="3" t="s">
        <v>11114</v>
      </c>
      <c r="G14217" s="3" t="s">
        <v>11699</v>
      </c>
      <c r="H14217" s="3" t="s">
        <v>12090</v>
      </c>
    </row>
    <row r="14218" spans="1:8" x14ac:dyDescent="0.35">
      <c r="A14218" s="4">
        <v>149828</v>
      </c>
      <c r="B14218" s="1">
        <v>45295</v>
      </c>
      <c r="C14218" s="2">
        <v>0.65811342592592592</v>
      </c>
      <c r="D14218" s="3" t="s">
        <v>249</v>
      </c>
      <c r="E14218" s="3" t="s">
        <v>58018</v>
      </c>
      <c r="F14218" s="3" t="s">
        <v>58016</v>
      </c>
      <c r="G14218" s="3" t="s">
        <v>13768</v>
      </c>
      <c r="H14218" s="3" t="s">
        <v>58017</v>
      </c>
    </row>
    <row r="14219" spans="1:8" x14ac:dyDescent="0.35">
      <c r="A14219" s="4">
        <v>16166</v>
      </c>
      <c r="B14219" s="1">
        <v>45295</v>
      </c>
      <c r="C14219" s="2">
        <v>0.65815972222222219</v>
      </c>
      <c r="D14219" s="3" t="s">
        <v>12868</v>
      </c>
      <c r="E14219" s="3" t="s">
        <v>10519</v>
      </c>
      <c r="F14219" s="3" t="s">
        <v>2012</v>
      </c>
      <c r="G14219" s="3" t="s">
        <v>10519</v>
      </c>
      <c r="H14219" s="3" t="s">
        <v>11368</v>
      </c>
    </row>
    <row r="14220" spans="1:8" ht="43.5" x14ac:dyDescent="0.35">
      <c r="A14220" s="4">
        <v>106908</v>
      </c>
      <c r="B14220" s="1">
        <v>45295</v>
      </c>
      <c r="C14220" s="2">
        <v>0.66149305555555549</v>
      </c>
      <c r="D14220" s="3" t="s">
        <v>10684</v>
      </c>
      <c r="E14220" s="3" t="s">
        <v>58020</v>
      </c>
      <c r="F14220" s="3" t="s">
        <v>58019</v>
      </c>
      <c r="G14220" s="3" t="s">
        <v>12011</v>
      </c>
      <c r="H14220" s="3" t="s">
        <v>42075</v>
      </c>
    </row>
    <row r="14221" spans="1:8" ht="29" x14ac:dyDescent="0.35">
      <c r="A14221" s="4">
        <v>84013</v>
      </c>
      <c r="B14221" s="1">
        <v>45295</v>
      </c>
      <c r="C14221" s="2">
        <v>0.66380787037037037</v>
      </c>
      <c r="D14221" s="3" t="s">
        <v>1436</v>
      </c>
      <c r="E14221" s="3" t="s">
        <v>58024</v>
      </c>
      <c r="F14221" s="3" t="s">
        <v>58021</v>
      </c>
      <c r="G14221" s="3" t="s">
        <v>58022</v>
      </c>
      <c r="H14221" s="3" t="s">
        <v>58023</v>
      </c>
    </row>
    <row r="14222" spans="1:8" ht="43.5" x14ac:dyDescent="0.35">
      <c r="A14222" s="4">
        <v>73818</v>
      </c>
      <c r="B14222" s="1">
        <v>45295</v>
      </c>
      <c r="C14222" s="2">
        <v>0.66839120370370375</v>
      </c>
      <c r="D14222" s="3" t="s">
        <v>985</v>
      </c>
      <c r="E14222" s="3" t="s">
        <v>11438</v>
      </c>
      <c r="F14222" s="3" t="s">
        <v>58025</v>
      </c>
      <c r="G14222" s="3" t="s">
        <v>102</v>
      </c>
      <c r="H14222" s="3" t="s">
        <v>58026</v>
      </c>
    </row>
    <row r="14223" spans="1:8" ht="29" x14ac:dyDescent="0.35">
      <c r="A14223" s="4">
        <v>208286</v>
      </c>
      <c r="B14223" s="1">
        <v>45295</v>
      </c>
      <c r="C14223" s="2">
        <v>0.66975694444444445</v>
      </c>
      <c r="D14223" s="3" t="s">
        <v>12669</v>
      </c>
      <c r="E14223" s="3" t="s">
        <v>58028</v>
      </c>
      <c r="F14223" s="3" t="s">
        <v>58027</v>
      </c>
      <c r="G14223" s="3" t="s">
        <v>12009</v>
      </c>
      <c r="H14223" s="3" t="s">
        <v>42021</v>
      </c>
    </row>
    <row r="14224" spans="1:8" ht="43.5" x14ac:dyDescent="0.35">
      <c r="A14224" s="4">
        <v>49958</v>
      </c>
      <c r="B14224" s="1">
        <v>45295</v>
      </c>
      <c r="C14224" s="2">
        <v>0.67387731481481483</v>
      </c>
      <c r="D14224" s="3" t="s">
        <v>12148</v>
      </c>
      <c r="E14224" s="3" t="s">
        <v>13442</v>
      </c>
      <c r="F14224" s="3" t="s">
        <v>58029</v>
      </c>
      <c r="G14224" s="3" t="s">
        <v>12515</v>
      </c>
      <c r="H14224" s="3" t="s">
        <v>15575</v>
      </c>
    </row>
    <row r="14225" spans="1:8" ht="29" x14ac:dyDescent="0.35">
      <c r="A14225" s="4">
        <v>183024</v>
      </c>
      <c r="B14225" s="1">
        <v>45295</v>
      </c>
      <c r="C14225" s="2">
        <v>0.67461805555555554</v>
      </c>
      <c r="D14225" s="3" t="s">
        <v>58030</v>
      </c>
      <c r="E14225" s="3" t="s">
        <v>58033</v>
      </c>
      <c r="F14225" s="3" t="s">
        <v>58031</v>
      </c>
      <c r="G14225" s="3" t="s">
        <v>11928</v>
      </c>
      <c r="H14225" s="3" t="s">
        <v>58032</v>
      </c>
    </row>
    <row r="14226" spans="1:8" ht="29" x14ac:dyDescent="0.35">
      <c r="A14226" s="4">
        <v>4712</v>
      </c>
      <c r="B14226" s="1">
        <v>45295</v>
      </c>
      <c r="C14226" s="2">
        <v>0.67945601851851845</v>
      </c>
      <c r="D14226" s="3" t="s">
        <v>15222</v>
      </c>
      <c r="E14226" s="3" t="s">
        <v>15222</v>
      </c>
      <c r="F14226" s="3" t="s">
        <v>15222</v>
      </c>
      <c r="G14226" s="3" t="s">
        <v>15222</v>
      </c>
      <c r="H14226" s="3" t="s">
        <v>58034</v>
      </c>
    </row>
    <row r="14227" spans="1:8" ht="43.5" x14ac:dyDescent="0.35">
      <c r="A14227" s="4">
        <v>87728</v>
      </c>
      <c r="B14227" s="1">
        <v>45295</v>
      </c>
      <c r="C14227" s="2">
        <v>0.68053240740740739</v>
      </c>
      <c r="D14227" s="3" t="s">
        <v>13559</v>
      </c>
      <c r="E14227" s="3" t="s">
        <v>14458</v>
      </c>
      <c r="F14227" s="3" t="s">
        <v>58035</v>
      </c>
      <c r="G14227" s="3" t="s">
        <v>58036</v>
      </c>
      <c r="H14227" s="3" t="s">
        <v>58037</v>
      </c>
    </row>
    <row r="14228" spans="1:8" ht="72.5" x14ac:dyDescent="0.35">
      <c r="A14228" s="4">
        <v>40590</v>
      </c>
      <c r="B14228" s="1">
        <v>45295</v>
      </c>
      <c r="C14228" s="2">
        <v>0.6839467592592593</v>
      </c>
      <c r="D14228" s="3" t="s">
        <v>12830</v>
      </c>
      <c r="E14228" s="3" t="s">
        <v>56096</v>
      </c>
      <c r="F14228" s="3" t="s">
        <v>12830</v>
      </c>
      <c r="G14228" s="3" t="s">
        <v>12785</v>
      </c>
      <c r="H14228" s="3" t="s">
        <v>12830</v>
      </c>
    </row>
    <row r="14229" spans="1:8" ht="29" x14ac:dyDescent="0.35">
      <c r="A14229" s="4">
        <v>191192</v>
      </c>
      <c r="B14229" s="1">
        <v>45295</v>
      </c>
      <c r="C14229" s="2">
        <v>0.68521990740740746</v>
      </c>
      <c r="D14229" s="3" t="s">
        <v>58038</v>
      </c>
      <c r="E14229" s="3" t="s">
        <v>58042</v>
      </c>
      <c r="F14229" s="3" t="s">
        <v>58039</v>
      </c>
      <c r="G14229" s="3" t="s">
        <v>58040</v>
      </c>
      <c r="H14229" s="3" t="s">
        <v>58041</v>
      </c>
    </row>
    <row r="14230" spans="1:8" x14ac:dyDescent="0.35">
      <c r="A14230" s="4">
        <v>181648</v>
      </c>
      <c r="B14230" s="1">
        <v>45295</v>
      </c>
      <c r="C14230" s="2">
        <v>0.68645833333333339</v>
      </c>
      <c r="D14230" s="3" t="s">
        <v>13130</v>
      </c>
      <c r="E14230" s="3" t="s">
        <v>58044</v>
      </c>
      <c r="F14230" s="3" t="s">
        <v>58043</v>
      </c>
      <c r="G14230" s="3" t="s">
        <v>11859</v>
      </c>
      <c r="H14230" s="3" t="s">
        <v>15610</v>
      </c>
    </row>
    <row r="14231" spans="1:8" x14ac:dyDescent="0.35">
      <c r="A14231" s="4">
        <v>44927</v>
      </c>
      <c r="B14231" s="1">
        <v>45295</v>
      </c>
      <c r="C14231" s="2">
        <v>0.68861111111111117</v>
      </c>
      <c r="D14231" s="3" t="s">
        <v>58045</v>
      </c>
      <c r="E14231" s="3" t="s">
        <v>58045</v>
      </c>
      <c r="F14231" s="3" t="s">
        <v>58046</v>
      </c>
      <c r="G14231" s="3" t="s">
        <v>58045</v>
      </c>
      <c r="H14231" s="3" t="s">
        <v>58047</v>
      </c>
    </row>
    <row r="14232" spans="1:8" x14ac:dyDescent="0.35">
      <c r="A14232" s="4">
        <v>132893</v>
      </c>
      <c r="B14232" s="1">
        <v>45295</v>
      </c>
      <c r="C14232" s="2">
        <v>0.68923611111111116</v>
      </c>
      <c r="D14232" s="3" t="s">
        <v>58048</v>
      </c>
      <c r="E14232" s="3" t="s">
        <v>58049</v>
      </c>
      <c r="F14232" s="3" t="s">
        <v>12751</v>
      </c>
      <c r="G14232" s="3" t="s">
        <v>58049</v>
      </c>
      <c r="H14232" s="3" t="s">
        <v>58050</v>
      </c>
    </row>
    <row r="14233" spans="1:8" ht="43.5" x14ac:dyDescent="0.35">
      <c r="A14233" s="4">
        <v>1677</v>
      </c>
      <c r="B14233" s="1">
        <v>45295</v>
      </c>
      <c r="C14233" s="2">
        <v>0.6896296296296297</v>
      </c>
      <c r="D14233" s="3" t="s">
        <v>1258</v>
      </c>
      <c r="E14233" s="3" t="s">
        <v>20998</v>
      </c>
      <c r="F14233" s="3" t="s">
        <v>58051</v>
      </c>
      <c r="G14233" s="3" t="s">
        <v>58052</v>
      </c>
      <c r="H14233" s="3" t="s">
        <v>58053</v>
      </c>
    </row>
    <row r="14234" spans="1:8" x14ac:dyDescent="0.35">
      <c r="A14234" s="4">
        <v>198680</v>
      </c>
      <c r="B14234" s="1">
        <v>45295</v>
      </c>
      <c r="C14234" s="2">
        <v>0.69347222222222227</v>
      </c>
      <c r="D14234" s="3" t="s">
        <v>58054</v>
      </c>
      <c r="E14234" s="3" t="s">
        <v>20385</v>
      </c>
      <c r="F14234" s="3" t="s">
        <v>58055</v>
      </c>
      <c r="G14234" s="3" t="s">
        <v>58056</v>
      </c>
      <c r="H14234" s="3" t="s">
        <v>33177</v>
      </c>
    </row>
    <row r="14235" spans="1:8" x14ac:dyDescent="0.35">
      <c r="A14235" s="4">
        <v>176743</v>
      </c>
      <c r="B14235" s="1">
        <v>45295</v>
      </c>
      <c r="C14235" s="2">
        <v>0.69718750000000007</v>
      </c>
      <c r="D14235" s="3" t="s">
        <v>58057</v>
      </c>
      <c r="E14235" s="3" t="s">
        <v>15220</v>
      </c>
      <c r="F14235" s="3" t="s">
        <v>2012</v>
      </c>
      <c r="G14235" s="3" t="s">
        <v>15220</v>
      </c>
      <c r="H14235" s="3" t="s">
        <v>593</v>
      </c>
    </row>
    <row r="14236" spans="1:8" ht="58" x14ac:dyDescent="0.35">
      <c r="A14236" s="4">
        <v>213623</v>
      </c>
      <c r="B14236" s="1">
        <v>45295</v>
      </c>
      <c r="C14236" s="2">
        <v>0.7817708333333333</v>
      </c>
      <c r="D14236" s="3" t="s">
        <v>11933</v>
      </c>
      <c r="E14236" s="3" t="s">
        <v>58061</v>
      </c>
      <c r="F14236" s="3" t="s">
        <v>58058</v>
      </c>
      <c r="G14236" s="3" t="s">
        <v>58059</v>
      </c>
      <c r="H14236" s="3" t="s">
        <v>58060</v>
      </c>
    </row>
    <row r="14237" spans="1:8" ht="87" x14ac:dyDescent="0.35">
      <c r="A14237" s="4">
        <v>212877</v>
      </c>
      <c r="B14237" s="1">
        <v>45295</v>
      </c>
      <c r="C14237" s="2">
        <v>0.79484953703703709</v>
      </c>
      <c r="D14237" s="3" t="s">
        <v>11799</v>
      </c>
      <c r="E14237" s="3" t="s">
        <v>58065</v>
      </c>
      <c r="F14237" s="3" t="s">
        <v>58062</v>
      </c>
      <c r="G14237" s="3" t="s">
        <v>58063</v>
      </c>
      <c r="H14237" s="3" t="s">
        <v>58064</v>
      </c>
    </row>
    <row r="14238" spans="1:8" ht="29" x14ac:dyDescent="0.35">
      <c r="A14238" s="4">
        <v>209944</v>
      </c>
      <c r="B14238" s="1">
        <v>45295</v>
      </c>
      <c r="C14238" s="2">
        <v>0.79834490740740749</v>
      </c>
      <c r="D14238" s="3" t="s">
        <v>58066</v>
      </c>
      <c r="E14238" s="3" t="s">
        <v>58070</v>
      </c>
      <c r="F14238" s="3" t="s">
        <v>58067</v>
      </c>
      <c r="G14238" s="3" t="s">
        <v>58068</v>
      </c>
      <c r="H14238" s="3" t="s">
        <v>58069</v>
      </c>
    </row>
    <row r="14239" spans="1:8" ht="72.5" x14ac:dyDescent="0.35">
      <c r="A14239" s="4">
        <v>45846</v>
      </c>
      <c r="B14239" s="1">
        <v>45296</v>
      </c>
      <c r="C14239" s="2">
        <v>0.33057870370370374</v>
      </c>
      <c r="D14239" s="3" t="s">
        <v>1258</v>
      </c>
      <c r="E14239" s="3" t="s">
        <v>58073</v>
      </c>
      <c r="F14239" s="3" t="s">
        <v>58071</v>
      </c>
      <c r="G14239" s="3" t="s">
        <v>14259</v>
      </c>
      <c r="H14239" s="3" t="s">
        <v>58072</v>
      </c>
    </row>
    <row r="14240" spans="1:8" ht="72.5" x14ac:dyDescent="0.35">
      <c r="A14240" s="4">
        <v>40537</v>
      </c>
      <c r="B14240" s="1">
        <v>45296</v>
      </c>
      <c r="C14240" s="2">
        <v>0.34081018518518519</v>
      </c>
      <c r="D14240" s="3" t="s">
        <v>11085</v>
      </c>
      <c r="E14240" s="3" t="s">
        <v>58076</v>
      </c>
      <c r="F14240" s="3" t="s">
        <v>58074</v>
      </c>
      <c r="G14240" s="3" t="s">
        <v>14500</v>
      </c>
      <c r="H14240" s="3" t="s">
        <v>58075</v>
      </c>
    </row>
    <row r="14241" spans="1:8" ht="58" x14ac:dyDescent="0.35">
      <c r="A14241" s="4">
        <v>47983</v>
      </c>
      <c r="B14241" s="1">
        <v>45296</v>
      </c>
      <c r="C14241" s="2">
        <v>0.34534722222222225</v>
      </c>
      <c r="D14241" s="3" t="s">
        <v>1258</v>
      </c>
      <c r="E14241" s="3" t="s">
        <v>58079</v>
      </c>
      <c r="F14241" s="3" t="s">
        <v>58077</v>
      </c>
      <c r="G14241" s="3" t="s">
        <v>11928</v>
      </c>
      <c r="H14241" s="3" t="s">
        <v>58078</v>
      </c>
    </row>
    <row r="14242" spans="1:8" ht="116" x14ac:dyDescent="0.35">
      <c r="A14242" s="4">
        <v>197691</v>
      </c>
      <c r="B14242" s="1">
        <v>45296</v>
      </c>
      <c r="C14242" s="2">
        <v>0.35113425925925923</v>
      </c>
      <c r="D14242" s="3" t="s">
        <v>58080</v>
      </c>
      <c r="E14242" s="3" t="s">
        <v>58084</v>
      </c>
      <c r="F14242" s="3" t="s">
        <v>58081</v>
      </c>
      <c r="G14242" s="3" t="s">
        <v>58082</v>
      </c>
      <c r="H14242" s="3" t="s">
        <v>58083</v>
      </c>
    </row>
    <row r="14243" spans="1:8" ht="58" x14ac:dyDescent="0.35">
      <c r="A14243" s="4">
        <v>61583</v>
      </c>
      <c r="B14243" s="1">
        <v>45296</v>
      </c>
      <c r="C14243" s="2">
        <v>0.35115740740740736</v>
      </c>
      <c r="D14243" s="3" t="s">
        <v>58085</v>
      </c>
      <c r="E14243" s="3" t="s">
        <v>14836</v>
      </c>
      <c r="F14243" s="3" t="s">
        <v>58086</v>
      </c>
      <c r="G14243" s="3" t="s">
        <v>58087</v>
      </c>
      <c r="H14243" s="3" t="s">
        <v>10532</v>
      </c>
    </row>
    <row r="14244" spans="1:8" ht="43.5" x14ac:dyDescent="0.35">
      <c r="A14244" s="4">
        <v>121754</v>
      </c>
      <c r="B14244" s="1">
        <v>45296</v>
      </c>
      <c r="C14244" s="2">
        <v>0.35598379629629634</v>
      </c>
      <c r="D14244" s="3" t="s">
        <v>1258</v>
      </c>
      <c r="E14244" s="3" t="s">
        <v>58089</v>
      </c>
      <c r="F14244" s="3" t="s">
        <v>58088</v>
      </c>
      <c r="G14244" s="3" t="s">
        <v>11928</v>
      </c>
      <c r="H14244" s="3" t="s">
        <v>51384</v>
      </c>
    </row>
    <row r="14245" spans="1:8" x14ac:dyDescent="0.35">
      <c r="A14245" s="4">
        <v>35661</v>
      </c>
      <c r="B14245" s="1">
        <v>45296</v>
      </c>
      <c r="C14245" s="2">
        <v>0.35704861111111108</v>
      </c>
      <c r="D14245" s="3" t="s">
        <v>10412</v>
      </c>
      <c r="E14245" s="3" t="s">
        <v>54745</v>
      </c>
      <c r="F14245" s="3" t="s">
        <v>58090</v>
      </c>
      <c r="G14245" s="3" t="s">
        <v>12488</v>
      </c>
      <c r="H14245" s="3" t="s">
        <v>12343</v>
      </c>
    </row>
    <row r="14246" spans="1:8" ht="29" x14ac:dyDescent="0.35">
      <c r="A14246" s="4">
        <v>54002</v>
      </c>
      <c r="B14246" s="1">
        <v>45296</v>
      </c>
      <c r="C14246" s="2">
        <v>0.36135416666666664</v>
      </c>
      <c r="D14246" s="3" t="s">
        <v>10285</v>
      </c>
      <c r="E14246" s="3" t="s">
        <v>58093</v>
      </c>
      <c r="F14246" s="3" t="s">
        <v>58091</v>
      </c>
      <c r="G14246" s="3" t="s">
        <v>10849</v>
      </c>
      <c r="H14246" s="3" t="s">
        <v>58092</v>
      </c>
    </row>
    <row r="14247" spans="1:8" x14ac:dyDescent="0.35">
      <c r="A14247" s="4">
        <v>111806</v>
      </c>
      <c r="B14247" s="1">
        <v>45296</v>
      </c>
      <c r="C14247" s="2">
        <v>0.36221064814814818</v>
      </c>
      <c r="D14247" s="3" t="s">
        <v>1933</v>
      </c>
      <c r="E14247" s="3" t="s">
        <v>10597</v>
      </c>
      <c r="F14247" s="3" t="s">
        <v>58094</v>
      </c>
      <c r="G14247" s="3" t="s">
        <v>15450</v>
      </c>
      <c r="H14247" s="3" t="s">
        <v>58095</v>
      </c>
    </row>
    <row r="14248" spans="1:8" ht="87" x14ac:dyDescent="0.35">
      <c r="A14248" s="4">
        <v>204847</v>
      </c>
      <c r="B14248" s="1">
        <v>45296</v>
      </c>
      <c r="C14248" s="2">
        <v>0.36226851851851855</v>
      </c>
      <c r="D14248" s="3" t="s">
        <v>58096</v>
      </c>
      <c r="E14248" s="3" t="s">
        <v>58099</v>
      </c>
      <c r="F14248" s="3" t="s">
        <v>49251</v>
      </c>
      <c r="G14248" s="3" t="s">
        <v>58097</v>
      </c>
      <c r="H14248" s="3" t="s">
        <v>58098</v>
      </c>
    </row>
    <row r="14249" spans="1:8" ht="29" x14ac:dyDescent="0.35">
      <c r="A14249" s="4">
        <v>16504</v>
      </c>
      <c r="B14249" s="1">
        <v>45296</v>
      </c>
      <c r="C14249" s="2">
        <v>0.3624768518518518</v>
      </c>
      <c r="D14249" s="3" t="s">
        <v>1258</v>
      </c>
      <c r="E14249" s="3" t="s">
        <v>23398</v>
      </c>
      <c r="F14249" s="3" t="s">
        <v>58100</v>
      </c>
      <c r="G14249" s="3" t="s">
        <v>18177</v>
      </c>
      <c r="H14249" s="3" t="s">
        <v>45794</v>
      </c>
    </row>
    <row r="14250" spans="1:8" ht="58" x14ac:dyDescent="0.35">
      <c r="A14250" s="4">
        <v>29783</v>
      </c>
      <c r="B14250" s="1">
        <v>45296</v>
      </c>
      <c r="C14250" s="2">
        <v>0.36570601851851853</v>
      </c>
      <c r="D14250" s="3" t="s">
        <v>58101</v>
      </c>
      <c r="E14250" s="3" t="s">
        <v>15382</v>
      </c>
      <c r="F14250" s="3" t="s">
        <v>58102</v>
      </c>
      <c r="G14250" s="3" t="s">
        <v>58103</v>
      </c>
      <c r="H14250" s="3" t="s">
        <v>10267</v>
      </c>
    </row>
    <row r="14251" spans="1:8" ht="43.5" x14ac:dyDescent="0.35">
      <c r="A14251" s="4">
        <v>41266</v>
      </c>
      <c r="B14251" s="1">
        <v>45296</v>
      </c>
      <c r="C14251" s="2">
        <v>0.36671296296296302</v>
      </c>
      <c r="D14251" s="3" t="s">
        <v>58104</v>
      </c>
      <c r="E14251" s="3" t="s">
        <v>13732</v>
      </c>
      <c r="F14251" s="3" t="s">
        <v>58105</v>
      </c>
      <c r="G14251" s="3" t="s">
        <v>11524</v>
      </c>
      <c r="H14251" s="3" t="s">
        <v>11263</v>
      </c>
    </row>
    <row r="14252" spans="1:8" ht="29" x14ac:dyDescent="0.35">
      <c r="A14252" s="4">
        <v>51967</v>
      </c>
      <c r="B14252" s="1">
        <v>45296</v>
      </c>
      <c r="C14252" s="2">
        <v>0.36739583333333337</v>
      </c>
      <c r="D14252" s="3" t="s">
        <v>10285</v>
      </c>
      <c r="E14252" s="3" t="s">
        <v>58107</v>
      </c>
      <c r="F14252" s="3" t="s">
        <v>58106</v>
      </c>
      <c r="G14252" s="3" t="s">
        <v>10849</v>
      </c>
      <c r="H14252" s="3" t="s">
        <v>52200</v>
      </c>
    </row>
    <row r="14253" spans="1:8" ht="43.5" x14ac:dyDescent="0.35">
      <c r="A14253" s="4">
        <v>201786</v>
      </c>
      <c r="B14253" s="1">
        <v>45296</v>
      </c>
      <c r="C14253" s="2">
        <v>0.36778935185185185</v>
      </c>
      <c r="D14253" s="3" t="s">
        <v>1403</v>
      </c>
      <c r="E14253" s="3" t="s">
        <v>46022</v>
      </c>
      <c r="F14253" s="3" t="s">
        <v>58108</v>
      </c>
      <c r="G14253" s="3" t="s">
        <v>11492</v>
      </c>
      <c r="H14253" s="3" t="s">
        <v>58109</v>
      </c>
    </row>
    <row r="14254" spans="1:8" ht="29" x14ac:dyDescent="0.35">
      <c r="A14254" s="4">
        <v>34154</v>
      </c>
      <c r="B14254" s="1">
        <v>45296</v>
      </c>
      <c r="C14254" s="2">
        <v>0.37037037037037041</v>
      </c>
      <c r="D14254" s="3" t="s">
        <v>1258</v>
      </c>
      <c r="E14254" s="3" t="s">
        <v>58112</v>
      </c>
      <c r="F14254" s="3" t="s">
        <v>58110</v>
      </c>
      <c r="G14254" s="3" t="s">
        <v>18177</v>
      </c>
      <c r="H14254" s="3" t="s">
        <v>58111</v>
      </c>
    </row>
    <row r="14255" spans="1:8" ht="87" x14ac:dyDescent="0.35">
      <c r="A14255" s="4">
        <v>42590</v>
      </c>
      <c r="B14255" s="1">
        <v>45296</v>
      </c>
      <c r="C14255" s="2">
        <v>0.37421296296296297</v>
      </c>
      <c r="D14255" s="3" t="s">
        <v>58113</v>
      </c>
      <c r="E14255" s="3" t="s">
        <v>58117</v>
      </c>
      <c r="F14255" s="3" t="s">
        <v>58114</v>
      </c>
      <c r="G14255" s="3" t="s">
        <v>58115</v>
      </c>
      <c r="H14255" s="3" t="s">
        <v>58116</v>
      </c>
    </row>
    <row r="14256" spans="1:8" ht="130.5" x14ac:dyDescent="0.35">
      <c r="A14256" s="4">
        <v>22074</v>
      </c>
      <c r="B14256" s="1">
        <v>45296</v>
      </c>
      <c r="C14256" s="2">
        <v>0.37912037037037033</v>
      </c>
      <c r="D14256" s="3" t="s">
        <v>58118</v>
      </c>
      <c r="E14256" s="3" t="s">
        <v>58121</v>
      </c>
      <c r="F14256" s="3" t="s">
        <v>58119</v>
      </c>
      <c r="G14256" s="3" t="s">
        <v>11859</v>
      </c>
      <c r="H14256" s="3" t="s">
        <v>58120</v>
      </c>
    </row>
    <row r="14257" spans="1:8" ht="145" x14ac:dyDescent="0.35">
      <c r="A14257" s="4">
        <v>32190</v>
      </c>
      <c r="B14257" s="1">
        <v>45296</v>
      </c>
      <c r="C14257" s="2">
        <v>0.38162037037037039</v>
      </c>
      <c r="D14257" s="3" t="s">
        <v>58122</v>
      </c>
      <c r="E14257" s="3" t="s">
        <v>11267</v>
      </c>
      <c r="F14257" s="3" t="s">
        <v>58123</v>
      </c>
      <c r="G14257" s="3" t="s">
        <v>11732</v>
      </c>
      <c r="H14257" s="3" t="s">
        <v>58124</v>
      </c>
    </row>
    <row r="14258" spans="1:8" ht="29" x14ac:dyDescent="0.35">
      <c r="A14258" s="4">
        <v>190822</v>
      </c>
      <c r="B14258" s="1">
        <v>45296</v>
      </c>
      <c r="C14258" s="2">
        <v>0.38165509259259256</v>
      </c>
      <c r="D14258" s="3" t="s">
        <v>985</v>
      </c>
      <c r="E14258" s="3" t="s">
        <v>46179</v>
      </c>
      <c r="F14258" s="3" t="s">
        <v>58125</v>
      </c>
      <c r="G14258" s="3" t="s">
        <v>913</v>
      </c>
      <c r="H14258" s="3" t="s">
        <v>10489</v>
      </c>
    </row>
    <row r="14259" spans="1:8" ht="130.5" x14ac:dyDescent="0.35">
      <c r="A14259" s="4">
        <v>22074</v>
      </c>
      <c r="B14259" s="1">
        <v>45296</v>
      </c>
      <c r="C14259" s="2">
        <v>0.38255787037037042</v>
      </c>
      <c r="D14259" s="3" t="s">
        <v>58118</v>
      </c>
      <c r="E14259" s="3" t="s">
        <v>58121</v>
      </c>
      <c r="F14259" s="3" t="s">
        <v>58119</v>
      </c>
      <c r="G14259" s="3" t="s">
        <v>58126</v>
      </c>
      <c r="H14259" s="3" t="s">
        <v>58127</v>
      </c>
    </row>
    <row r="14260" spans="1:8" ht="87" x14ac:dyDescent="0.35">
      <c r="A14260" s="4">
        <v>33124</v>
      </c>
      <c r="B14260" s="1">
        <v>45296</v>
      </c>
      <c r="C14260" s="2">
        <v>0.38277777777777783</v>
      </c>
      <c r="D14260" s="3" t="s">
        <v>10285</v>
      </c>
      <c r="E14260" s="3" t="s">
        <v>58128</v>
      </c>
      <c r="F14260" s="3" t="s">
        <v>11004</v>
      </c>
      <c r="G14260" s="3" t="s">
        <v>1315</v>
      </c>
      <c r="H14260" s="3" t="s">
        <v>55226</v>
      </c>
    </row>
    <row r="14261" spans="1:8" ht="29" x14ac:dyDescent="0.35">
      <c r="A14261" s="4">
        <v>67519</v>
      </c>
      <c r="B14261" s="1">
        <v>45296</v>
      </c>
      <c r="C14261" s="2">
        <v>0.38321759259259264</v>
      </c>
      <c r="D14261" s="3" t="s">
        <v>58129</v>
      </c>
      <c r="E14261" s="3" t="s">
        <v>11650</v>
      </c>
      <c r="F14261" s="3" t="s">
        <v>58130</v>
      </c>
      <c r="G14261" s="3" t="s">
        <v>21721</v>
      </c>
      <c r="H14261" s="3" t="s">
        <v>29</v>
      </c>
    </row>
    <row r="14262" spans="1:8" ht="159.5" x14ac:dyDescent="0.35">
      <c r="A14262" s="4">
        <v>145569</v>
      </c>
      <c r="B14262" s="1">
        <v>45296</v>
      </c>
      <c r="C14262" s="2">
        <v>0.3837268518518519</v>
      </c>
      <c r="D14262" s="3" t="s">
        <v>58131</v>
      </c>
      <c r="E14262" s="3" t="s">
        <v>58134</v>
      </c>
      <c r="F14262" s="3" t="s">
        <v>58132</v>
      </c>
      <c r="G14262" s="3" t="s">
        <v>52270</v>
      </c>
      <c r="H14262" s="3" t="s">
        <v>58133</v>
      </c>
    </row>
    <row r="14263" spans="1:8" ht="29" x14ac:dyDescent="0.35">
      <c r="A14263" s="4">
        <v>48137</v>
      </c>
      <c r="B14263" s="1">
        <v>45296</v>
      </c>
      <c r="C14263" s="2">
        <v>0.38373842592592594</v>
      </c>
      <c r="D14263" s="3" t="s">
        <v>58135</v>
      </c>
      <c r="E14263" s="3" t="s">
        <v>58139</v>
      </c>
      <c r="F14263" s="3" t="s">
        <v>58136</v>
      </c>
      <c r="G14263" s="3" t="s">
        <v>58137</v>
      </c>
      <c r="H14263" s="3" t="s">
        <v>58138</v>
      </c>
    </row>
    <row r="14264" spans="1:8" ht="29" x14ac:dyDescent="0.35">
      <c r="A14264" s="4">
        <v>190822</v>
      </c>
      <c r="B14264" s="1">
        <v>45296</v>
      </c>
      <c r="C14264" s="2">
        <v>0.38381944444444444</v>
      </c>
      <c r="D14264" s="3" t="s">
        <v>985</v>
      </c>
      <c r="E14264" s="3" t="s">
        <v>46179</v>
      </c>
      <c r="F14264" s="3" t="s">
        <v>58125</v>
      </c>
      <c r="G14264" s="3" t="s">
        <v>58140</v>
      </c>
      <c r="H14264" s="3" t="s">
        <v>58141</v>
      </c>
    </row>
    <row r="14265" spans="1:8" ht="43.5" x14ac:dyDescent="0.35">
      <c r="A14265" s="4">
        <v>32478</v>
      </c>
      <c r="B14265" s="1">
        <v>45296</v>
      </c>
      <c r="C14265" s="2">
        <v>0.38392361111111112</v>
      </c>
      <c r="D14265" s="3" t="s">
        <v>985</v>
      </c>
      <c r="E14265" s="3" t="s">
        <v>58144</v>
      </c>
      <c r="F14265" s="3" t="s">
        <v>58142</v>
      </c>
      <c r="G14265" s="3" t="s">
        <v>48660</v>
      </c>
      <c r="H14265" s="3" t="s">
        <v>58143</v>
      </c>
    </row>
    <row r="14266" spans="1:8" ht="43.5" x14ac:dyDescent="0.35">
      <c r="A14266" s="4">
        <v>130192</v>
      </c>
      <c r="B14266" s="1">
        <v>45296</v>
      </c>
      <c r="C14266" s="2">
        <v>0.38398148148148148</v>
      </c>
      <c r="D14266" s="3" t="s">
        <v>58145</v>
      </c>
      <c r="E14266" s="3" t="s">
        <v>58149</v>
      </c>
      <c r="F14266" s="3" t="s">
        <v>58146</v>
      </c>
      <c r="G14266" s="3" t="s">
        <v>58147</v>
      </c>
      <c r="H14266" s="3" t="s">
        <v>58148</v>
      </c>
    </row>
    <row r="14267" spans="1:8" ht="29" x14ac:dyDescent="0.35">
      <c r="A14267" s="4">
        <v>206107</v>
      </c>
      <c r="B14267" s="1">
        <v>45296</v>
      </c>
      <c r="C14267" s="2">
        <v>0.38797453703703705</v>
      </c>
      <c r="D14267" s="3" t="s">
        <v>985</v>
      </c>
      <c r="E14267" s="3" t="s">
        <v>58153</v>
      </c>
      <c r="F14267" s="3" t="s">
        <v>58150</v>
      </c>
      <c r="G14267" s="3" t="s">
        <v>58151</v>
      </c>
      <c r="H14267" s="3" t="s">
        <v>58152</v>
      </c>
    </row>
    <row r="14268" spans="1:8" ht="43.5" x14ac:dyDescent="0.35">
      <c r="A14268" s="4">
        <v>41266</v>
      </c>
      <c r="B14268" s="1">
        <v>45296</v>
      </c>
      <c r="C14268" s="2">
        <v>0.38839120370370367</v>
      </c>
      <c r="D14268" s="3" t="s">
        <v>58104</v>
      </c>
      <c r="E14268" s="3" t="s">
        <v>13732</v>
      </c>
      <c r="F14268" s="3" t="s">
        <v>58105</v>
      </c>
      <c r="G14268" s="3" t="s">
        <v>11524</v>
      </c>
      <c r="H14268" s="3" t="s">
        <v>11263</v>
      </c>
    </row>
    <row r="14269" spans="1:8" ht="72.5" x14ac:dyDescent="0.35">
      <c r="A14269" s="4">
        <v>181202</v>
      </c>
      <c r="B14269" s="1">
        <v>45296</v>
      </c>
      <c r="C14269" s="2">
        <v>0.38928240740740744</v>
      </c>
      <c r="D14269" s="3" t="s">
        <v>10644</v>
      </c>
      <c r="E14269" s="3" t="s">
        <v>26045</v>
      </c>
      <c r="F14269" s="3" t="s">
        <v>58154</v>
      </c>
      <c r="G14269" s="3" t="s">
        <v>10807</v>
      </c>
      <c r="H14269" s="3" t="s">
        <v>58155</v>
      </c>
    </row>
    <row r="14270" spans="1:8" ht="43.5" x14ac:dyDescent="0.35">
      <c r="A14270" s="4">
        <v>209419</v>
      </c>
      <c r="B14270" s="1">
        <v>45296</v>
      </c>
      <c r="C14270" s="2">
        <v>0.39035879629629627</v>
      </c>
      <c r="D14270" s="3" t="s">
        <v>58156</v>
      </c>
      <c r="E14270" s="3" t="s">
        <v>58159</v>
      </c>
      <c r="F14270" s="3" t="s">
        <v>58157</v>
      </c>
      <c r="G14270" s="3" t="s">
        <v>10402</v>
      </c>
      <c r="H14270" s="3" t="s">
        <v>58158</v>
      </c>
    </row>
    <row r="14271" spans="1:8" ht="159.5" x14ac:dyDescent="0.35">
      <c r="A14271" s="4">
        <v>67785</v>
      </c>
      <c r="B14271" s="1">
        <v>45296</v>
      </c>
      <c r="C14271" s="2">
        <v>0.39118055555555559</v>
      </c>
      <c r="D14271" s="3" t="s">
        <v>58160</v>
      </c>
      <c r="E14271" s="3" t="s">
        <v>12058</v>
      </c>
      <c r="F14271" s="3" t="s">
        <v>58161</v>
      </c>
      <c r="G14271" s="3" t="s">
        <v>11732</v>
      </c>
      <c r="H14271" s="3" t="s">
        <v>58162</v>
      </c>
    </row>
    <row r="14272" spans="1:8" ht="29" x14ac:dyDescent="0.35">
      <c r="A14272" s="4">
        <v>40652</v>
      </c>
      <c r="B14272" s="1">
        <v>45296</v>
      </c>
      <c r="C14272" s="2">
        <v>0.39164351851851853</v>
      </c>
      <c r="D14272" s="3" t="s">
        <v>1258</v>
      </c>
      <c r="E14272" s="3" t="s">
        <v>23407</v>
      </c>
      <c r="F14272" s="3" t="s">
        <v>58163</v>
      </c>
      <c r="G14272" s="3" t="s">
        <v>54099</v>
      </c>
      <c r="H14272" s="3" t="s">
        <v>58164</v>
      </c>
    </row>
    <row r="14273" spans="1:8" ht="72.5" x14ac:dyDescent="0.35">
      <c r="A14273" s="4">
        <v>62175</v>
      </c>
      <c r="B14273" s="1">
        <v>45296</v>
      </c>
      <c r="C14273" s="2">
        <v>0.39466435185185184</v>
      </c>
      <c r="D14273" s="3" t="s">
        <v>10285</v>
      </c>
      <c r="E14273" s="3" t="s">
        <v>58167</v>
      </c>
      <c r="F14273" s="3" t="s">
        <v>58165</v>
      </c>
      <c r="G14273" s="3" t="s">
        <v>58166</v>
      </c>
      <c r="H14273" s="3" t="s">
        <v>55226</v>
      </c>
    </row>
    <row r="14274" spans="1:8" ht="58" x14ac:dyDescent="0.35">
      <c r="A14274" s="4">
        <v>29783</v>
      </c>
      <c r="B14274" s="1">
        <v>45296</v>
      </c>
      <c r="C14274" s="2">
        <v>0.39554398148148145</v>
      </c>
      <c r="D14274" s="3" t="s">
        <v>58101</v>
      </c>
      <c r="E14274" s="3" t="s">
        <v>15382</v>
      </c>
      <c r="F14274" s="3" t="s">
        <v>58102</v>
      </c>
      <c r="G14274" s="3" t="s">
        <v>58103</v>
      </c>
      <c r="H14274" s="3" t="s">
        <v>58168</v>
      </c>
    </row>
    <row r="14275" spans="1:8" ht="58" x14ac:dyDescent="0.35">
      <c r="A14275" s="4">
        <v>86201</v>
      </c>
      <c r="B14275" s="1">
        <v>45296</v>
      </c>
      <c r="C14275" s="2">
        <v>0.39561342592592591</v>
      </c>
      <c r="D14275" s="3" t="s">
        <v>58169</v>
      </c>
      <c r="E14275" s="3" t="s">
        <v>58173</v>
      </c>
      <c r="F14275" s="3" t="s">
        <v>58170</v>
      </c>
      <c r="G14275" s="3" t="s">
        <v>58171</v>
      </c>
      <c r="H14275" s="3" t="s">
        <v>58172</v>
      </c>
    </row>
    <row r="14276" spans="1:8" ht="43.5" x14ac:dyDescent="0.35">
      <c r="A14276" s="4">
        <v>211384</v>
      </c>
      <c r="B14276" s="1">
        <v>45296</v>
      </c>
      <c r="C14276" s="2">
        <v>0.39574074074074073</v>
      </c>
      <c r="D14276" s="3" t="s">
        <v>58174</v>
      </c>
      <c r="E14276" s="3" t="s">
        <v>58177</v>
      </c>
      <c r="F14276" s="3" t="s">
        <v>58175</v>
      </c>
      <c r="G14276" s="3" t="e">
        <f>-hyperthyroidism</f>
        <v>#NAME?</v>
      </c>
      <c r="H14276" s="3" t="s">
        <v>58176</v>
      </c>
    </row>
    <row r="14277" spans="1:8" ht="87" x14ac:dyDescent="0.35">
      <c r="A14277" s="4">
        <v>33262</v>
      </c>
      <c r="B14277" s="1">
        <v>45296</v>
      </c>
      <c r="C14277" s="2">
        <v>0.39665509259259263</v>
      </c>
      <c r="D14277" s="3" t="s">
        <v>58178</v>
      </c>
      <c r="E14277" s="3" t="s">
        <v>58181</v>
      </c>
      <c r="F14277" s="3" t="s">
        <v>58179</v>
      </c>
      <c r="G14277" s="3" t="s">
        <v>52054</v>
      </c>
      <c r="H14277" s="3" t="s">
        <v>58180</v>
      </c>
    </row>
    <row r="14278" spans="1:8" ht="101.5" x14ac:dyDescent="0.35">
      <c r="A14278" s="4">
        <v>114709</v>
      </c>
      <c r="B14278" s="1">
        <v>45296</v>
      </c>
      <c r="C14278" s="2">
        <v>0.39999999999999997</v>
      </c>
      <c r="D14278" s="3" t="s">
        <v>1933</v>
      </c>
      <c r="E14278" s="3" t="s">
        <v>58184</v>
      </c>
      <c r="F14278" s="3" t="s">
        <v>58182</v>
      </c>
      <c r="G14278" s="3" t="s">
        <v>40882</v>
      </c>
      <c r="H14278" s="3" t="s">
        <v>58183</v>
      </c>
    </row>
    <row r="14279" spans="1:8" ht="130.5" x14ac:dyDescent="0.35">
      <c r="A14279" s="4">
        <v>49041</v>
      </c>
      <c r="B14279" s="1">
        <v>45296</v>
      </c>
      <c r="C14279" s="2">
        <v>0.40141203703703704</v>
      </c>
      <c r="D14279" s="3" t="s">
        <v>58185</v>
      </c>
      <c r="E14279" s="3" t="s">
        <v>58188</v>
      </c>
      <c r="F14279" s="3" t="s">
        <v>58186</v>
      </c>
      <c r="G14279" s="3" t="s">
        <v>11732</v>
      </c>
      <c r="H14279" s="3" t="s">
        <v>58187</v>
      </c>
    </row>
    <row r="14280" spans="1:8" ht="43.5" x14ac:dyDescent="0.35">
      <c r="A14280" s="4">
        <v>488</v>
      </c>
      <c r="B14280" s="1">
        <v>45296</v>
      </c>
      <c r="C14280" s="2">
        <v>0.4025347222222222</v>
      </c>
      <c r="D14280" s="3" t="s">
        <v>10285</v>
      </c>
      <c r="E14280" s="3" t="s">
        <v>58192</v>
      </c>
      <c r="F14280" s="3" t="s">
        <v>58189</v>
      </c>
      <c r="G14280" s="3" t="s">
        <v>58190</v>
      </c>
      <c r="H14280" s="3" t="s">
        <v>58191</v>
      </c>
    </row>
    <row r="14281" spans="1:8" ht="29" x14ac:dyDescent="0.35">
      <c r="A14281" s="4">
        <v>42442</v>
      </c>
      <c r="B14281" s="1">
        <v>45296</v>
      </c>
      <c r="C14281" s="2">
        <v>0.40472222222222221</v>
      </c>
      <c r="D14281" s="3" t="s">
        <v>985</v>
      </c>
      <c r="E14281" s="3" t="s">
        <v>58194</v>
      </c>
      <c r="F14281" s="3" t="s">
        <v>58193</v>
      </c>
      <c r="G14281" s="3" t="s">
        <v>58194</v>
      </c>
      <c r="H14281" s="3" t="s">
        <v>58195</v>
      </c>
    </row>
    <row r="14282" spans="1:8" ht="29" x14ac:dyDescent="0.35">
      <c r="A14282" s="4">
        <v>100327</v>
      </c>
      <c r="B14282" s="1">
        <v>45296</v>
      </c>
      <c r="C14282" s="2">
        <v>0.40581018518518519</v>
      </c>
      <c r="D14282" s="3" t="s">
        <v>58196</v>
      </c>
      <c r="E14282" s="3" t="s">
        <v>58200</v>
      </c>
      <c r="F14282" s="3" t="s">
        <v>58197</v>
      </c>
      <c r="G14282" s="3" t="s">
        <v>58198</v>
      </c>
      <c r="H14282" s="3" t="s">
        <v>58199</v>
      </c>
    </row>
    <row r="14283" spans="1:8" ht="217.5" x14ac:dyDescent="0.35">
      <c r="A14283" s="4">
        <v>96669</v>
      </c>
      <c r="B14283" s="1">
        <v>45296</v>
      </c>
      <c r="C14283" s="2">
        <v>0.40662037037037035</v>
      </c>
      <c r="D14283" s="3" t="s">
        <v>58201</v>
      </c>
      <c r="E14283" s="3" t="s">
        <v>58205</v>
      </c>
      <c r="F14283" s="3" t="s">
        <v>58202</v>
      </c>
      <c r="G14283" s="3" t="s">
        <v>58203</v>
      </c>
      <c r="H14283" s="3" t="s">
        <v>58204</v>
      </c>
    </row>
    <row r="14284" spans="1:8" ht="29" x14ac:dyDescent="0.35">
      <c r="A14284" s="4">
        <v>100327</v>
      </c>
      <c r="B14284" s="1">
        <v>45296</v>
      </c>
      <c r="C14284" s="2">
        <v>0.40784722222222225</v>
      </c>
      <c r="D14284" s="3" t="s">
        <v>58196</v>
      </c>
      <c r="E14284" s="3" t="s">
        <v>58200</v>
      </c>
      <c r="F14284" s="3" t="s">
        <v>58197</v>
      </c>
      <c r="G14284" s="3" t="s">
        <v>58198</v>
      </c>
      <c r="H14284" s="3" t="s">
        <v>58206</v>
      </c>
    </row>
    <row r="14285" spans="1:8" ht="72.5" x14ac:dyDescent="0.35">
      <c r="A14285" s="4">
        <v>4947</v>
      </c>
      <c r="B14285" s="1">
        <v>45296</v>
      </c>
      <c r="C14285" s="2">
        <v>0.41076388888888887</v>
      </c>
      <c r="D14285" s="3" t="s">
        <v>58207</v>
      </c>
      <c r="E14285" s="3" t="s">
        <v>58211</v>
      </c>
      <c r="F14285" s="3" t="s">
        <v>58208</v>
      </c>
      <c r="G14285" s="3" t="s">
        <v>58209</v>
      </c>
      <c r="H14285" s="3" t="s">
        <v>58210</v>
      </c>
    </row>
    <row r="14286" spans="1:8" ht="29" x14ac:dyDescent="0.35">
      <c r="A14286" s="4">
        <v>210986</v>
      </c>
      <c r="B14286" s="1">
        <v>45296</v>
      </c>
      <c r="C14286" s="2">
        <v>0.41116898148148145</v>
      </c>
      <c r="D14286" s="3" t="s">
        <v>58212</v>
      </c>
      <c r="E14286" s="3" t="s">
        <v>58216</v>
      </c>
      <c r="F14286" s="3" t="s">
        <v>58213</v>
      </c>
      <c r="G14286" s="3" t="s">
        <v>58214</v>
      </c>
      <c r="H14286" s="3" t="s">
        <v>58215</v>
      </c>
    </row>
    <row r="14287" spans="1:8" ht="72.5" x14ac:dyDescent="0.35">
      <c r="A14287" s="4">
        <v>4947</v>
      </c>
      <c r="B14287" s="1">
        <v>45296</v>
      </c>
      <c r="C14287" s="2">
        <v>0.41168981481481487</v>
      </c>
      <c r="D14287" s="3" t="s">
        <v>58217</v>
      </c>
      <c r="E14287" s="3" t="s">
        <v>58211</v>
      </c>
      <c r="F14287" s="3" t="s">
        <v>58208</v>
      </c>
      <c r="G14287" s="3" t="s">
        <v>58209</v>
      </c>
      <c r="H14287" s="3" t="s">
        <v>58218</v>
      </c>
    </row>
    <row r="14288" spans="1:8" ht="72.5" x14ac:dyDescent="0.35">
      <c r="A14288" s="4">
        <v>41644</v>
      </c>
      <c r="B14288" s="1">
        <v>45296</v>
      </c>
      <c r="C14288" s="2">
        <v>0.41214120370370372</v>
      </c>
      <c r="D14288" s="3" t="s">
        <v>1258</v>
      </c>
      <c r="E14288" s="3" t="s">
        <v>58222</v>
      </c>
      <c r="F14288" s="3" t="s">
        <v>58219</v>
      </c>
      <c r="G14288" s="3" t="s">
        <v>58220</v>
      </c>
      <c r="H14288" s="3" t="s">
        <v>58221</v>
      </c>
    </row>
    <row r="14289" spans="1:8" ht="29" x14ac:dyDescent="0.35">
      <c r="A14289" s="4">
        <v>145200</v>
      </c>
      <c r="B14289" s="1">
        <v>45296</v>
      </c>
      <c r="C14289" s="2">
        <v>0.41253472222222221</v>
      </c>
      <c r="D14289" s="3" t="s">
        <v>985</v>
      </c>
      <c r="E14289" s="3" t="s">
        <v>58226</v>
      </c>
      <c r="F14289" s="3" t="s">
        <v>58223</v>
      </c>
      <c r="G14289" s="3" t="s">
        <v>58224</v>
      </c>
      <c r="H14289" s="3" t="s">
        <v>58225</v>
      </c>
    </row>
    <row r="14290" spans="1:8" ht="43.5" x14ac:dyDescent="0.35">
      <c r="A14290" s="4">
        <v>13032</v>
      </c>
      <c r="B14290" s="1">
        <v>45296</v>
      </c>
      <c r="C14290" s="2">
        <v>0.41530092592592593</v>
      </c>
      <c r="D14290" s="3" t="s">
        <v>12287</v>
      </c>
      <c r="E14290" s="3" t="s">
        <v>21700</v>
      </c>
      <c r="F14290" s="3" t="s">
        <v>58227</v>
      </c>
      <c r="G14290" s="3" t="s">
        <v>11586</v>
      </c>
      <c r="H14290" s="3" t="s">
        <v>12194</v>
      </c>
    </row>
    <row r="14291" spans="1:8" ht="304.5" x14ac:dyDescent="0.35">
      <c r="A14291" s="4">
        <v>201858</v>
      </c>
      <c r="B14291" s="1">
        <v>45296</v>
      </c>
      <c r="C14291" s="2">
        <v>0.41693287037037036</v>
      </c>
      <c r="D14291" s="3" t="s">
        <v>58228</v>
      </c>
      <c r="E14291" s="3" t="s">
        <v>58231</v>
      </c>
      <c r="F14291" s="3" t="s">
        <v>58229</v>
      </c>
      <c r="G14291" s="3" t="s">
        <v>12995</v>
      </c>
      <c r="H14291" s="3" t="s">
        <v>58230</v>
      </c>
    </row>
    <row r="14292" spans="1:8" ht="72.5" x14ac:dyDescent="0.35">
      <c r="A14292" s="4">
        <v>32329</v>
      </c>
      <c r="B14292" s="1">
        <v>45296</v>
      </c>
      <c r="C14292" s="2">
        <v>0.42019675925925926</v>
      </c>
      <c r="D14292" s="3" t="s">
        <v>58232</v>
      </c>
      <c r="E14292" s="3" t="s">
        <v>58236</v>
      </c>
      <c r="F14292" s="3" t="s">
        <v>58233</v>
      </c>
      <c r="G14292" s="3" t="s">
        <v>58234</v>
      </c>
      <c r="H14292" s="3" t="s">
        <v>58235</v>
      </c>
    </row>
    <row r="14293" spans="1:8" ht="203" x14ac:dyDescent="0.35">
      <c r="A14293" s="4">
        <v>71531</v>
      </c>
      <c r="B14293" s="1">
        <v>45296</v>
      </c>
      <c r="C14293" s="2">
        <v>0.42089120370370375</v>
      </c>
      <c r="D14293" s="3" t="s">
        <v>58237</v>
      </c>
      <c r="E14293" s="3" t="s">
        <v>58241</v>
      </c>
      <c r="F14293" s="3" t="s">
        <v>58238</v>
      </c>
      <c r="G14293" s="3" t="s">
        <v>58239</v>
      </c>
      <c r="H14293" s="3" t="s">
        <v>58240</v>
      </c>
    </row>
    <row r="14294" spans="1:8" ht="43.5" x14ac:dyDescent="0.35">
      <c r="A14294" s="4">
        <v>75893</v>
      </c>
      <c r="B14294" s="1">
        <v>45296</v>
      </c>
      <c r="C14294" s="2">
        <v>0.42129629629629628</v>
      </c>
      <c r="D14294" s="3" t="s">
        <v>985</v>
      </c>
      <c r="E14294" s="3" t="s">
        <v>46119</v>
      </c>
      <c r="F14294" s="3" t="s">
        <v>58242</v>
      </c>
      <c r="G14294" s="3" t="s">
        <v>10949</v>
      </c>
      <c r="H14294" s="3" t="s">
        <v>58243</v>
      </c>
    </row>
    <row r="14295" spans="1:8" ht="72.5" x14ac:dyDescent="0.35">
      <c r="A14295" s="4">
        <v>32329</v>
      </c>
      <c r="B14295" s="1">
        <v>45296</v>
      </c>
      <c r="C14295" s="2">
        <v>0.42148148148148151</v>
      </c>
      <c r="D14295" s="3" t="s">
        <v>58232</v>
      </c>
      <c r="E14295" s="3" t="s">
        <v>58236</v>
      </c>
      <c r="F14295" s="3" t="s">
        <v>58233</v>
      </c>
      <c r="G14295" s="3" t="s">
        <v>58234</v>
      </c>
      <c r="H14295" s="3" t="s">
        <v>58244</v>
      </c>
    </row>
    <row r="14296" spans="1:8" ht="72.5" x14ac:dyDescent="0.35">
      <c r="A14296" s="4">
        <v>32329</v>
      </c>
      <c r="B14296" s="1">
        <v>45296</v>
      </c>
      <c r="C14296" s="2">
        <v>0.42416666666666664</v>
      </c>
      <c r="D14296" s="3" t="s">
        <v>58232</v>
      </c>
      <c r="E14296" s="3" t="s">
        <v>58246</v>
      </c>
      <c r="F14296" s="3" t="s">
        <v>58233</v>
      </c>
      <c r="G14296" s="3" t="s">
        <v>58234</v>
      </c>
      <c r="H14296" s="3" t="s">
        <v>58245</v>
      </c>
    </row>
    <row r="14297" spans="1:8" x14ac:dyDescent="0.35">
      <c r="A14297" s="4">
        <v>13624</v>
      </c>
      <c r="B14297" s="1">
        <v>45296</v>
      </c>
      <c r="C14297" s="2">
        <v>0.42515046296296299</v>
      </c>
      <c r="D14297" s="3" t="s">
        <v>12287</v>
      </c>
      <c r="E14297" s="3" t="s">
        <v>36385</v>
      </c>
      <c r="F14297" s="3" t="s">
        <v>58247</v>
      </c>
      <c r="G14297" s="3" t="s">
        <v>58248</v>
      </c>
      <c r="H14297" s="3" t="s">
        <v>58249</v>
      </c>
    </row>
    <row r="14298" spans="1:8" ht="43.5" x14ac:dyDescent="0.35">
      <c r="A14298" s="4">
        <v>44388</v>
      </c>
      <c r="B14298" s="1">
        <v>45296</v>
      </c>
      <c r="C14298" s="2">
        <v>0.42592592592592587</v>
      </c>
      <c r="D14298" s="3" t="s">
        <v>1258</v>
      </c>
      <c r="E14298" s="3" t="s">
        <v>58253</v>
      </c>
      <c r="F14298" s="3" t="s">
        <v>58250</v>
      </c>
      <c r="G14298" s="3" t="s">
        <v>58251</v>
      </c>
      <c r="H14298" s="3" t="s">
        <v>58252</v>
      </c>
    </row>
    <row r="14299" spans="1:8" ht="116" x14ac:dyDescent="0.35">
      <c r="A14299" s="4">
        <v>59012</v>
      </c>
      <c r="B14299" s="1">
        <v>45296</v>
      </c>
      <c r="C14299" s="2">
        <v>0.4301388888888889</v>
      </c>
      <c r="D14299" s="3" t="s">
        <v>58254</v>
      </c>
      <c r="E14299" s="3" t="s">
        <v>58257</v>
      </c>
      <c r="F14299" s="3" t="s">
        <v>58255</v>
      </c>
      <c r="G14299" s="3" t="s">
        <v>11972</v>
      </c>
      <c r="H14299" s="3" t="s">
        <v>58256</v>
      </c>
    </row>
    <row r="14300" spans="1:8" ht="159.5" x14ac:dyDescent="0.35">
      <c r="A14300" s="4">
        <v>64069</v>
      </c>
      <c r="B14300" s="1">
        <v>45296</v>
      </c>
      <c r="C14300" s="2">
        <v>0.43160879629629628</v>
      </c>
      <c r="D14300" s="3" t="s">
        <v>58258</v>
      </c>
      <c r="E14300" s="3" t="s">
        <v>12960</v>
      </c>
      <c r="F14300" s="3" t="s">
        <v>58259</v>
      </c>
      <c r="G14300" s="3" t="s">
        <v>11732</v>
      </c>
      <c r="H14300" s="3" t="s">
        <v>58260</v>
      </c>
    </row>
    <row r="14301" spans="1:8" ht="29" x14ac:dyDescent="0.35">
      <c r="A14301" s="4">
        <v>86642</v>
      </c>
      <c r="B14301" s="1">
        <v>45296</v>
      </c>
      <c r="C14301" s="2">
        <v>0.43174768518518519</v>
      </c>
      <c r="D14301" s="3" t="s">
        <v>1288</v>
      </c>
      <c r="E14301" s="3" t="s">
        <v>58262</v>
      </c>
      <c r="F14301" s="3" t="s">
        <v>58261</v>
      </c>
      <c r="G14301" s="3" t="s">
        <v>10402</v>
      </c>
      <c r="H14301" s="3" t="s">
        <v>47885</v>
      </c>
    </row>
    <row r="14302" spans="1:8" ht="43.5" x14ac:dyDescent="0.35">
      <c r="A14302" s="4">
        <v>81143</v>
      </c>
      <c r="B14302" s="1">
        <v>45296</v>
      </c>
      <c r="C14302" s="2">
        <v>0.43237268518518518</v>
      </c>
      <c r="D14302" s="3" t="s">
        <v>1258</v>
      </c>
      <c r="E14302" s="3" t="s">
        <v>58265</v>
      </c>
      <c r="F14302" s="3" t="s">
        <v>58263</v>
      </c>
      <c r="G14302" s="3" t="s">
        <v>54099</v>
      </c>
      <c r="H14302" s="3" t="s">
        <v>58264</v>
      </c>
    </row>
    <row r="14303" spans="1:8" ht="101.5" x14ac:dyDescent="0.35">
      <c r="A14303" s="4">
        <v>5094</v>
      </c>
      <c r="B14303" s="1">
        <v>45296</v>
      </c>
      <c r="C14303" s="2">
        <v>0.43304398148148149</v>
      </c>
      <c r="D14303" s="3" t="s">
        <v>58266</v>
      </c>
      <c r="E14303" s="3" t="s">
        <v>58270</v>
      </c>
      <c r="F14303" s="3" t="s">
        <v>58267</v>
      </c>
      <c r="G14303" s="3" t="s">
        <v>58268</v>
      </c>
      <c r="H14303" s="3" t="s">
        <v>58269</v>
      </c>
    </row>
    <row r="14304" spans="1:8" ht="58" x14ac:dyDescent="0.35">
      <c r="A14304" s="4">
        <v>210879</v>
      </c>
      <c r="B14304" s="1">
        <v>45296</v>
      </c>
      <c r="C14304" s="2">
        <v>0.43490740740740735</v>
      </c>
      <c r="D14304" s="3" t="s">
        <v>58271</v>
      </c>
      <c r="E14304" s="3" t="s">
        <v>58275</v>
      </c>
      <c r="F14304" s="3" t="s">
        <v>58272</v>
      </c>
      <c r="G14304" s="3" t="s">
        <v>58273</v>
      </c>
      <c r="H14304" s="3" t="s">
        <v>58274</v>
      </c>
    </row>
    <row r="14305" spans="1:8" ht="58" x14ac:dyDescent="0.35">
      <c r="A14305" s="4">
        <v>48184</v>
      </c>
      <c r="B14305" s="1">
        <v>45296</v>
      </c>
      <c r="C14305" s="2">
        <v>0.43870370370370365</v>
      </c>
      <c r="D14305" s="3" t="s">
        <v>10595</v>
      </c>
      <c r="E14305" s="3" t="s">
        <v>58277</v>
      </c>
      <c r="F14305" s="3" t="s">
        <v>58276</v>
      </c>
      <c r="G14305" s="3" t="s">
        <v>10459</v>
      </c>
      <c r="H14305" s="3" t="s">
        <v>16762</v>
      </c>
    </row>
    <row r="14306" spans="1:8" ht="159.5" x14ac:dyDescent="0.35">
      <c r="A14306" s="4">
        <v>64109</v>
      </c>
      <c r="B14306" s="1">
        <v>45296</v>
      </c>
      <c r="C14306" s="2">
        <v>0.44105324074074076</v>
      </c>
      <c r="D14306" s="3" t="s">
        <v>58278</v>
      </c>
      <c r="E14306" s="3" t="s">
        <v>15601</v>
      </c>
      <c r="F14306" s="3" t="s">
        <v>58279</v>
      </c>
      <c r="G14306" s="3" t="s">
        <v>58280</v>
      </c>
      <c r="H14306" s="3" t="s">
        <v>58281</v>
      </c>
    </row>
    <row r="14307" spans="1:8" ht="43.5" x14ac:dyDescent="0.35">
      <c r="A14307" s="4">
        <v>42246</v>
      </c>
      <c r="B14307" s="1">
        <v>45296</v>
      </c>
      <c r="C14307" s="2">
        <v>0.44268518518518518</v>
      </c>
      <c r="D14307" s="3" t="s">
        <v>58282</v>
      </c>
      <c r="E14307" s="3" t="s">
        <v>58286</v>
      </c>
      <c r="F14307" s="3" t="s">
        <v>58283</v>
      </c>
      <c r="G14307" s="3" t="s">
        <v>58284</v>
      </c>
      <c r="H14307" s="3" t="s">
        <v>58285</v>
      </c>
    </row>
    <row r="14308" spans="1:8" ht="29" x14ac:dyDescent="0.35">
      <c r="A14308" s="4">
        <v>89295</v>
      </c>
      <c r="B14308" s="1">
        <v>45296</v>
      </c>
      <c r="C14308" s="2">
        <v>0.44559027777777777</v>
      </c>
      <c r="D14308" s="3" t="s">
        <v>985</v>
      </c>
      <c r="E14308" s="3" t="s">
        <v>11320</v>
      </c>
      <c r="F14308" s="3" t="s">
        <v>58287</v>
      </c>
      <c r="G14308" s="3" t="s">
        <v>913</v>
      </c>
      <c r="H14308" s="3" t="s">
        <v>10489</v>
      </c>
    </row>
    <row r="14309" spans="1:8" ht="58" x14ac:dyDescent="0.35">
      <c r="A14309" s="4">
        <v>74391</v>
      </c>
      <c r="B14309" s="1">
        <v>45296</v>
      </c>
      <c r="C14309" s="2">
        <v>0.44846064814814812</v>
      </c>
      <c r="D14309" s="3" t="s">
        <v>58288</v>
      </c>
      <c r="E14309" s="3" t="s">
        <v>58292</v>
      </c>
      <c r="F14309" s="3" t="s">
        <v>58289</v>
      </c>
      <c r="G14309" s="3" t="s">
        <v>58290</v>
      </c>
      <c r="H14309" s="3" t="s">
        <v>58291</v>
      </c>
    </row>
    <row r="14310" spans="1:8" ht="58" x14ac:dyDescent="0.35">
      <c r="A14310" s="4">
        <v>135536</v>
      </c>
      <c r="B14310" s="1">
        <v>45296</v>
      </c>
      <c r="C14310" s="2">
        <v>0.44901620370370371</v>
      </c>
      <c r="D14310" s="3" t="s">
        <v>58293</v>
      </c>
      <c r="E14310" s="3" t="s">
        <v>58297</v>
      </c>
      <c r="F14310" s="3" t="s">
        <v>58294</v>
      </c>
      <c r="G14310" s="3" t="s">
        <v>58295</v>
      </c>
      <c r="H14310" s="3" t="s">
        <v>58296</v>
      </c>
    </row>
    <row r="14311" spans="1:8" ht="43.5" x14ac:dyDescent="0.35">
      <c r="A14311" s="4">
        <v>5288</v>
      </c>
      <c r="B14311" s="1">
        <v>45296</v>
      </c>
      <c r="C14311" s="2">
        <v>0.44987268518518514</v>
      </c>
      <c r="D14311" s="3" t="s">
        <v>14736</v>
      </c>
      <c r="E14311" s="3" t="s">
        <v>58300</v>
      </c>
      <c r="F14311" s="3" t="s">
        <v>58298</v>
      </c>
      <c r="G14311" s="3" t="s">
        <v>1315</v>
      </c>
      <c r="H14311" s="3" t="s">
        <v>58299</v>
      </c>
    </row>
    <row r="14312" spans="1:8" ht="58" x14ac:dyDescent="0.35">
      <c r="A14312" s="4">
        <v>42924</v>
      </c>
      <c r="B14312" s="1">
        <v>45296</v>
      </c>
      <c r="C14312" s="2">
        <v>0.45035879629629627</v>
      </c>
      <c r="D14312" s="3" t="s">
        <v>1258</v>
      </c>
      <c r="E14312" s="3" t="s">
        <v>58303</v>
      </c>
      <c r="F14312" s="3" t="s">
        <v>58301</v>
      </c>
      <c r="G14312" s="3" t="s">
        <v>56844</v>
      </c>
      <c r="H14312" s="3" t="s">
        <v>58302</v>
      </c>
    </row>
    <row r="14313" spans="1:8" x14ac:dyDescent="0.35">
      <c r="A14313" s="4">
        <v>9540</v>
      </c>
      <c r="B14313" s="1">
        <v>45296</v>
      </c>
      <c r="C14313" s="2">
        <v>0.45596064814814818</v>
      </c>
      <c r="D14313" s="3" t="s">
        <v>58304</v>
      </c>
      <c r="E14313" s="3" t="s">
        <v>58308</v>
      </c>
      <c r="F14313" s="3" t="s">
        <v>58305</v>
      </c>
      <c r="G14313" s="3" t="s">
        <v>58306</v>
      </c>
      <c r="H14313" s="3" t="s">
        <v>58307</v>
      </c>
    </row>
    <row r="14314" spans="1:8" ht="29" x14ac:dyDescent="0.35">
      <c r="A14314" s="4">
        <v>34167</v>
      </c>
      <c r="B14314" s="1">
        <v>45296</v>
      </c>
      <c r="C14314" s="2">
        <v>0.45820601851851855</v>
      </c>
      <c r="D14314" s="3" t="s">
        <v>58309</v>
      </c>
      <c r="E14314" s="3" t="s">
        <v>58312</v>
      </c>
      <c r="F14314" s="3" t="s">
        <v>58310</v>
      </c>
      <c r="G14314" s="3" t="s">
        <v>1315</v>
      </c>
      <c r="H14314" s="3" t="s">
        <v>58311</v>
      </c>
    </row>
    <row r="14315" spans="1:8" ht="87" x14ac:dyDescent="0.35">
      <c r="A14315" s="4">
        <v>49543</v>
      </c>
      <c r="B14315" s="1">
        <v>45296</v>
      </c>
      <c r="C14315" s="2">
        <v>0.45855324074074072</v>
      </c>
      <c r="D14315" s="3" t="s">
        <v>58313</v>
      </c>
      <c r="E14315" s="3" t="s">
        <v>58317</v>
      </c>
      <c r="F14315" s="3" t="s">
        <v>58314</v>
      </c>
      <c r="G14315" s="3" t="s">
        <v>58315</v>
      </c>
      <c r="H14315" s="3" t="s">
        <v>58316</v>
      </c>
    </row>
    <row r="14316" spans="1:8" ht="29" x14ac:dyDescent="0.35">
      <c r="A14316" s="4">
        <v>48204</v>
      </c>
      <c r="B14316" s="1">
        <v>45296</v>
      </c>
      <c r="C14316" s="2">
        <v>0.45917824074074076</v>
      </c>
      <c r="D14316" s="3" t="s">
        <v>48865</v>
      </c>
      <c r="E14316" s="3" t="s">
        <v>58320</v>
      </c>
      <c r="F14316" s="3" t="s">
        <v>58318</v>
      </c>
      <c r="G14316" s="3" t="s">
        <v>21768</v>
      </c>
      <c r="H14316" s="3" t="s">
        <v>58319</v>
      </c>
    </row>
    <row r="14317" spans="1:8" ht="29" x14ac:dyDescent="0.35">
      <c r="A14317" s="4">
        <v>46366</v>
      </c>
      <c r="B14317" s="1">
        <v>45296</v>
      </c>
      <c r="C14317" s="2">
        <v>0.46032407407407411</v>
      </c>
      <c r="D14317" s="3" t="s">
        <v>10412</v>
      </c>
      <c r="E14317" s="3" t="s">
        <v>18476</v>
      </c>
      <c r="F14317" s="3" t="s">
        <v>58321</v>
      </c>
      <c r="G14317" s="3" t="s">
        <v>10919</v>
      </c>
      <c r="H14317" s="3" t="s">
        <v>40031</v>
      </c>
    </row>
    <row r="14318" spans="1:8" ht="130.5" x14ac:dyDescent="0.35">
      <c r="A14318" s="4">
        <v>77381</v>
      </c>
      <c r="B14318" s="1">
        <v>45296</v>
      </c>
      <c r="C14318" s="2">
        <v>0.46236111111111106</v>
      </c>
      <c r="D14318" s="3" t="s">
        <v>58322</v>
      </c>
      <c r="E14318" s="3" t="s">
        <v>58325</v>
      </c>
      <c r="F14318" s="3" t="s">
        <v>58323</v>
      </c>
      <c r="G14318" s="3" t="s">
        <v>12403</v>
      </c>
      <c r="H14318" s="3" t="s">
        <v>58324</v>
      </c>
    </row>
    <row r="14319" spans="1:8" ht="29" x14ac:dyDescent="0.35">
      <c r="A14319" s="4">
        <v>192271</v>
      </c>
      <c r="B14319" s="1">
        <v>45296</v>
      </c>
      <c r="C14319" s="2">
        <v>0.4626736111111111</v>
      </c>
      <c r="D14319" s="3" t="s">
        <v>58326</v>
      </c>
      <c r="E14319" s="3" t="s">
        <v>58329</v>
      </c>
      <c r="F14319" s="3" t="s">
        <v>58327</v>
      </c>
      <c r="G14319" s="3" t="s">
        <v>58328</v>
      </c>
      <c r="H14319" s="3" t="s">
        <v>10489</v>
      </c>
    </row>
    <row r="14320" spans="1:8" ht="43.5" x14ac:dyDescent="0.35">
      <c r="A14320" s="4">
        <v>116859</v>
      </c>
      <c r="B14320" s="1">
        <v>45296</v>
      </c>
      <c r="C14320" s="2">
        <v>0.46627314814814813</v>
      </c>
      <c r="D14320" s="3" t="s">
        <v>10285</v>
      </c>
      <c r="E14320" s="3" t="s">
        <v>58332</v>
      </c>
      <c r="F14320" s="3" t="s">
        <v>58330</v>
      </c>
      <c r="G14320" s="3" t="s">
        <v>1315</v>
      </c>
      <c r="H14320" s="3" t="s">
        <v>58331</v>
      </c>
    </row>
    <row r="14321" spans="1:8" ht="29" x14ac:dyDescent="0.35">
      <c r="A14321" s="4">
        <v>29628</v>
      </c>
      <c r="B14321" s="1">
        <v>45296</v>
      </c>
      <c r="C14321" s="2">
        <v>0.47040509259259261</v>
      </c>
      <c r="D14321" s="3" t="s">
        <v>58333</v>
      </c>
      <c r="E14321" s="3" t="s">
        <v>58337</v>
      </c>
      <c r="F14321" s="3" t="s">
        <v>58334</v>
      </c>
      <c r="G14321" s="3" t="s">
        <v>58335</v>
      </c>
      <c r="H14321" s="3" t="s">
        <v>58336</v>
      </c>
    </row>
    <row r="14322" spans="1:8" ht="87" x14ac:dyDescent="0.35">
      <c r="A14322" s="4">
        <v>38466</v>
      </c>
      <c r="B14322" s="1">
        <v>45296</v>
      </c>
      <c r="C14322" s="2">
        <v>0.47192129629629626</v>
      </c>
      <c r="D14322" s="3" t="s">
        <v>58338</v>
      </c>
      <c r="E14322" s="3" t="s">
        <v>11314</v>
      </c>
      <c r="F14322" s="3" t="s">
        <v>58339</v>
      </c>
      <c r="G14322" s="3" t="s">
        <v>11732</v>
      </c>
      <c r="H14322" s="3" t="s">
        <v>58340</v>
      </c>
    </row>
    <row r="14323" spans="1:8" ht="58" x14ac:dyDescent="0.35">
      <c r="A14323" s="4">
        <v>45153</v>
      </c>
      <c r="B14323" s="1">
        <v>45296</v>
      </c>
      <c r="C14323" s="2">
        <v>0.47383101851851855</v>
      </c>
      <c r="D14323" s="3" t="s">
        <v>10285</v>
      </c>
      <c r="E14323" s="3" t="s">
        <v>58343</v>
      </c>
      <c r="F14323" s="3" t="s">
        <v>58341</v>
      </c>
      <c r="G14323" s="3" t="s">
        <v>20473</v>
      </c>
      <c r="H14323" s="3" t="s">
        <v>58342</v>
      </c>
    </row>
    <row r="14324" spans="1:8" ht="43.5" x14ac:dyDescent="0.35">
      <c r="A14324" s="4">
        <v>11056</v>
      </c>
      <c r="B14324" s="1">
        <v>45296</v>
      </c>
      <c r="C14324" s="2">
        <v>0.47688657407407403</v>
      </c>
      <c r="D14324" s="3" t="s">
        <v>58344</v>
      </c>
      <c r="E14324" s="3" t="s">
        <v>12040</v>
      </c>
      <c r="F14324" s="3" t="s">
        <v>58345</v>
      </c>
      <c r="G14324" s="3" t="s">
        <v>11732</v>
      </c>
      <c r="H14324" s="3" t="s">
        <v>58346</v>
      </c>
    </row>
    <row r="14325" spans="1:8" x14ac:dyDescent="0.35">
      <c r="A14325" s="4">
        <v>12241</v>
      </c>
      <c r="B14325" s="1">
        <v>45296</v>
      </c>
      <c r="C14325" s="2">
        <v>0.47851851851851851</v>
      </c>
      <c r="D14325" s="3" t="s">
        <v>1473</v>
      </c>
      <c r="E14325" s="3" t="s">
        <v>58350</v>
      </c>
      <c r="F14325" s="3" t="s">
        <v>58347</v>
      </c>
      <c r="G14325" s="3" t="s">
        <v>58348</v>
      </c>
      <c r="H14325" s="3" t="s">
        <v>58349</v>
      </c>
    </row>
    <row r="14326" spans="1:8" ht="43.5" x14ac:dyDescent="0.35">
      <c r="A14326" s="4">
        <v>185512</v>
      </c>
      <c r="B14326" s="1">
        <v>45296</v>
      </c>
      <c r="C14326" s="2">
        <v>0.4790625</v>
      </c>
      <c r="D14326" s="3" t="s">
        <v>58351</v>
      </c>
      <c r="E14326" s="3" t="s">
        <v>58354</v>
      </c>
      <c r="F14326" s="3" t="s">
        <v>58352</v>
      </c>
      <c r="G14326" s="3" t="s">
        <v>58353</v>
      </c>
      <c r="H14326" s="3" t="s">
        <v>10267</v>
      </c>
    </row>
    <row r="14327" spans="1:8" ht="58" x14ac:dyDescent="0.35">
      <c r="A14327" s="4">
        <v>125785</v>
      </c>
      <c r="B14327" s="1">
        <v>45296</v>
      </c>
      <c r="C14327" s="2">
        <v>0.48563657407407407</v>
      </c>
      <c r="D14327" s="3" t="s">
        <v>10285</v>
      </c>
      <c r="E14327" s="3" t="s">
        <v>58356</v>
      </c>
      <c r="F14327" s="3" t="s">
        <v>58355</v>
      </c>
      <c r="G14327" s="3" t="s">
        <v>401</v>
      </c>
      <c r="H14327" s="3" t="s">
        <v>55163</v>
      </c>
    </row>
    <row r="14328" spans="1:8" ht="87" x14ac:dyDescent="0.35">
      <c r="A14328" s="4">
        <v>196968</v>
      </c>
      <c r="B14328" s="1">
        <v>45296</v>
      </c>
      <c r="C14328" s="2">
        <v>0.48736111111111113</v>
      </c>
      <c r="D14328" s="3" t="s">
        <v>985</v>
      </c>
      <c r="E14328" s="3" t="s">
        <v>58360</v>
      </c>
      <c r="F14328" s="3" t="s">
        <v>58357</v>
      </c>
      <c r="G14328" s="3" t="s">
        <v>58358</v>
      </c>
      <c r="H14328" s="3" t="s">
        <v>58359</v>
      </c>
    </row>
    <row r="14329" spans="1:8" ht="43.5" x14ac:dyDescent="0.35">
      <c r="A14329" s="4">
        <v>148565</v>
      </c>
      <c r="B14329" s="1">
        <v>45296</v>
      </c>
      <c r="C14329" s="2">
        <v>0.49152777777777779</v>
      </c>
      <c r="D14329" s="3" t="s">
        <v>985</v>
      </c>
      <c r="E14329" s="3" t="s">
        <v>58363</v>
      </c>
      <c r="F14329" s="3" t="s">
        <v>58361</v>
      </c>
      <c r="G14329" s="3" t="s">
        <v>58362</v>
      </c>
      <c r="H14329" s="3" t="s">
        <v>11169</v>
      </c>
    </row>
    <row r="14330" spans="1:8" ht="43.5" x14ac:dyDescent="0.35">
      <c r="A14330" s="4">
        <v>212138</v>
      </c>
      <c r="B14330" s="1">
        <v>45296</v>
      </c>
      <c r="C14330" s="2">
        <v>0.49222222222222217</v>
      </c>
      <c r="D14330" s="3" t="s">
        <v>58364</v>
      </c>
      <c r="E14330" s="3" t="s">
        <v>58367</v>
      </c>
      <c r="F14330" s="3" t="s">
        <v>58365</v>
      </c>
      <c r="G14330" s="3" t="s">
        <v>11334</v>
      </c>
      <c r="H14330" s="3" t="s">
        <v>58366</v>
      </c>
    </row>
    <row r="14331" spans="1:8" ht="43.5" x14ac:dyDescent="0.35">
      <c r="A14331" s="4">
        <v>148565</v>
      </c>
      <c r="B14331" s="1">
        <v>45296</v>
      </c>
      <c r="C14331" s="2">
        <v>0.49374999999999997</v>
      </c>
      <c r="D14331" s="3" t="s">
        <v>58368</v>
      </c>
      <c r="E14331" s="3" t="s">
        <v>58363</v>
      </c>
      <c r="F14331" s="3" t="s">
        <v>58361</v>
      </c>
      <c r="G14331" s="3" t="s">
        <v>58362</v>
      </c>
      <c r="H14331" s="3" t="s">
        <v>11169</v>
      </c>
    </row>
    <row r="14332" spans="1:8" ht="29" x14ac:dyDescent="0.35">
      <c r="A14332" s="4">
        <v>71323</v>
      </c>
      <c r="B14332" s="1">
        <v>45296</v>
      </c>
      <c r="C14332" s="2">
        <v>0.49475694444444446</v>
      </c>
      <c r="D14332" s="3" t="s">
        <v>1460</v>
      </c>
      <c r="E14332" s="3" t="s">
        <v>12286</v>
      </c>
      <c r="F14332" s="3" t="s">
        <v>10691</v>
      </c>
      <c r="G14332" s="3" t="s">
        <v>12286</v>
      </c>
      <c r="H14332" s="3" t="s">
        <v>58369</v>
      </c>
    </row>
    <row r="14333" spans="1:8" ht="43.5" x14ac:dyDescent="0.35">
      <c r="A14333" s="4">
        <v>83825</v>
      </c>
      <c r="B14333" s="1">
        <v>45296</v>
      </c>
      <c r="C14333" s="2">
        <v>0.49597222222222226</v>
      </c>
      <c r="D14333" s="3" t="s">
        <v>58370</v>
      </c>
      <c r="E14333" s="3" t="s">
        <v>58374</v>
      </c>
      <c r="F14333" s="3" t="s">
        <v>58371</v>
      </c>
      <c r="G14333" s="3" t="s">
        <v>58372</v>
      </c>
      <c r="H14333" s="3" t="s">
        <v>58373</v>
      </c>
    </row>
    <row r="14334" spans="1:8" x14ac:dyDescent="0.35">
      <c r="A14334" s="4">
        <v>131261</v>
      </c>
      <c r="B14334" s="1">
        <v>45296</v>
      </c>
      <c r="C14334" s="2">
        <v>0.49675925925925929</v>
      </c>
      <c r="D14334" s="3" t="s">
        <v>1933</v>
      </c>
      <c r="E14334" s="3" t="s">
        <v>58376</v>
      </c>
      <c r="F14334" s="3" t="s">
        <v>58375</v>
      </c>
      <c r="G14334" s="3" t="s">
        <v>15039</v>
      </c>
      <c r="H14334" s="3" t="s">
        <v>13110</v>
      </c>
    </row>
    <row r="14335" spans="1:8" ht="72.5" x14ac:dyDescent="0.35">
      <c r="A14335" s="4">
        <v>165838</v>
      </c>
      <c r="B14335" s="1">
        <v>45296</v>
      </c>
      <c r="C14335" s="2">
        <v>0.49700231481481483</v>
      </c>
      <c r="D14335" s="3" t="s">
        <v>985</v>
      </c>
      <c r="E14335" s="3" t="s">
        <v>58379</v>
      </c>
      <c r="F14335" s="3" t="s">
        <v>58377</v>
      </c>
      <c r="G14335" s="3" t="s">
        <v>58378</v>
      </c>
      <c r="H14335" s="3" t="s">
        <v>10489</v>
      </c>
    </row>
    <row r="14336" spans="1:8" ht="29" x14ac:dyDescent="0.35">
      <c r="A14336" s="4">
        <v>209049</v>
      </c>
      <c r="B14336" s="1">
        <v>45296</v>
      </c>
      <c r="C14336" s="2">
        <v>0.50097222222222226</v>
      </c>
      <c r="D14336" s="3" t="s">
        <v>58380</v>
      </c>
      <c r="E14336" s="3" t="s">
        <v>58384</v>
      </c>
      <c r="F14336" s="3" t="s">
        <v>58381</v>
      </c>
      <c r="G14336" s="3" t="s">
        <v>58382</v>
      </c>
      <c r="H14336" s="3" t="s">
        <v>58383</v>
      </c>
    </row>
    <row r="14337" spans="1:8" x14ac:dyDescent="0.35">
      <c r="A14337" s="4">
        <v>22399</v>
      </c>
      <c r="B14337" s="1">
        <v>45296</v>
      </c>
      <c r="C14337" s="2">
        <v>0.50236111111111115</v>
      </c>
      <c r="D14337" s="3" t="s">
        <v>58385</v>
      </c>
      <c r="E14337" s="3" t="s">
        <v>58388</v>
      </c>
      <c r="F14337" s="3" t="s">
        <v>1520</v>
      </c>
      <c r="G14337" s="3" t="s">
        <v>58386</v>
      </c>
      <c r="H14337" s="3" t="s">
        <v>58387</v>
      </c>
    </row>
    <row r="14338" spans="1:8" ht="116" x14ac:dyDescent="0.35">
      <c r="A14338" s="4">
        <v>206797</v>
      </c>
      <c r="B14338" s="1">
        <v>45296</v>
      </c>
      <c r="C14338" s="2">
        <v>0.5030324074074074</v>
      </c>
      <c r="D14338" s="3" t="s">
        <v>10285</v>
      </c>
      <c r="E14338" s="3" t="s">
        <v>58390</v>
      </c>
      <c r="F14338" s="3" t="s">
        <v>11000</v>
      </c>
      <c r="G14338" s="3" t="s">
        <v>363</v>
      </c>
      <c r="H14338" s="3" t="s">
        <v>58389</v>
      </c>
    </row>
    <row r="14339" spans="1:8" ht="116" x14ac:dyDescent="0.35">
      <c r="A14339" s="4">
        <v>114709</v>
      </c>
      <c r="B14339" s="1">
        <v>45296</v>
      </c>
      <c r="C14339" s="2">
        <v>0.50461805555555561</v>
      </c>
      <c r="D14339" s="3" t="s">
        <v>1460</v>
      </c>
      <c r="E14339" s="3" t="s">
        <v>58184</v>
      </c>
      <c r="F14339" s="3" t="s">
        <v>1359</v>
      </c>
      <c r="G14339" s="3" t="s">
        <v>58184</v>
      </c>
      <c r="H14339" s="3" t="s">
        <v>51422</v>
      </c>
    </row>
    <row r="14340" spans="1:8" x14ac:dyDescent="0.35">
      <c r="A14340" s="4">
        <v>40475</v>
      </c>
      <c r="B14340" s="1">
        <v>45296</v>
      </c>
      <c r="C14340" s="2">
        <v>0.50585648148148155</v>
      </c>
      <c r="D14340" s="3" t="s">
        <v>58391</v>
      </c>
      <c r="E14340" s="3" t="s">
        <v>58395</v>
      </c>
      <c r="F14340" s="3" t="s">
        <v>58392</v>
      </c>
      <c r="G14340" s="3" t="s">
        <v>58393</v>
      </c>
      <c r="H14340" s="3" t="s">
        <v>58394</v>
      </c>
    </row>
    <row r="14341" spans="1:8" ht="43.5" x14ac:dyDescent="0.35">
      <c r="A14341" s="4">
        <v>199231</v>
      </c>
      <c r="B14341" s="1">
        <v>45296</v>
      </c>
      <c r="C14341" s="2">
        <v>0.50784722222222223</v>
      </c>
      <c r="D14341" s="3" t="s">
        <v>985</v>
      </c>
      <c r="E14341" s="3" t="s">
        <v>58398</v>
      </c>
      <c r="F14341" s="3" t="s">
        <v>58396</v>
      </c>
      <c r="G14341" s="3" t="s">
        <v>58397</v>
      </c>
      <c r="H14341" s="3" t="s">
        <v>1325</v>
      </c>
    </row>
    <row r="14342" spans="1:8" ht="29" x14ac:dyDescent="0.35">
      <c r="A14342" s="4">
        <v>177216</v>
      </c>
      <c r="B14342" s="1">
        <v>45296</v>
      </c>
      <c r="C14342" s="2">
        <v>0.51092592592592589</v>
      </c>
      <c r="D14342" s="3" t="s">
        <v>58399</v>
      </c>
      <c r="E14342" s="3" t="s">
        <v>46301</v>
      </c>
      <c r="F14342" s="3" t="s">
        <v>58400</v>
      </c>
      <c r="G14342" s="3" t="s">
        <v>58401</v>
      </c>
      <c r="H14342" s="3" t="s">
        <v>58402</v>
      </c>
    </row>
    <row r="14343" spans="1:8" x14ac:dyDescent="0.35">
      <c r="A14343" s="4">
        <v>182044</v>
      </c>
      <c r="B14343" s="1">
        <v>45296</v>
      </c>
      <c r="C14343" s="2">
        <v>0.51371527777777781</v>
      </c>
      <c r="D14343" s="3" t="s">
        <v>985</v>
      </c>
      <c r="E14343" s="3" t="s">
        <v>58405</v>
      </c>
      <c r="F14343" s="3" t="s">
        <v>58403</v>
      </c>
      <c r="G14343" s="3" t="s">
        <v>10402</v>
      </c>
      <c r="H14343" s="3" t="s">
        <v>58404</v>
      </c>
    </row>
    <row r="14344" spans="1:8" ht="29" x14ac:dyDescent="0.35">
      <c r="A14344" s="4">
        <v>95535</v>
      </c>
      <c r="B14344" s="1">
        <v>45296</v>
      </c>
      <c r="C14344" s="2">
        <v>0.51466435185185189</v>
      </c>
      <c r="D14344" s="3" t="s">
        <v>1933</v>
      </c>
      <c r="E14344" s="3" t="s">
        <v>15257</v>
      </c>
      <c r="F14344" s="3" t="s">
        <v>11647</v>
      </c>
      <c r="G14344" s="3" t="s">
        <v>58406</v>
      </c>
      <c r="H14344" s="3" t="s">
        <v>15519</v>
      </c>
    </row>
    <row r="14345" spans="1:8" ht="29" x14ac:dyDescent="0.35">
      <c r="A14345" s="4">
        <v>179349</v>
      </c>
      <c r="B14345" s="1">
        <v>45296</v>
      </c>
      <c r="C14345" s="2">
        <v>0.51833333333333331</v>
      </c>
      <c r="D14345" s="3" t="s">
        <v>58407</v>
      </c>
      <c r="E14345" s="3" t="s">
        <v>58411</v>
      </c>
      <c r="F14345" s="3" t="s">
        <v>58408</v>
      </c>
      <c r="G14345" s="3" t="s">
        <v>58409</v>
      </c>
      <c r="H14345" s="3" t="s">
        <v>58410</v>
      </c>
    </row>
    <row r="14346" spans="1:8" ht="29" x14ac:dyDescent="0.35">
      <c r="A14346" s="4">
        <v>194182</v>
      </c>
      <c r="B14346" s="1">
        <v>45296</v>
      </c>
      <c r="C14346" s="2">
        <v>0.52071759259259254</v>
      </c>
      <c r="D14346" s="3" t="s">
        <v>985</v>
      </c>
      <c r="E14346" s="3" t="s">
        <v>46350</v>
      </c>
      <c r="F14346" s="3" t="s">
        <v>11759</v>
      </c>
      <c r="G14346" s="3" t="s">
        <v>58412</v>
      </c>
      <c r="H14346" s="3" t="s">
        <v>10621</v>
      </c>
    </row>
    <row r="14347" spans="1:8" ht="29" x14ac:dyDescent="0.35">
      <c r="A14347" s="4">
        <v>212591</v>
      </c>
      <c r="B14347" s="1">
        <v>45296</v>
      </c>
      <c r="C14347" s="2">
        <v>0.52252314814814815</v>
      </c>
      <c r="D14347" s="3" t="s">
        <v>1933</v>
      </c>
      <c r="E14347" s="3" t="s">
        <v>58416</v>
      </c>
      <c r="F14347" s="3" t="s">
        <v>58413</v>
      </c>
      <c r="G14347" s="3" t="s">
        <v>58414</v>
      </c>
      <c r="H14347" s="3" t="s">
        <v>58415</v>
      </c>
    </row>
    <row r="14348" spans="1:8" x14ac:dyDescent="0.35">
      <c r="A14348" s="4">
        <v>198864</v>
      </c>
      <c r="B14348" s="1">
        <v>45296</v>
      </c>
      <c r="C14348" s="2">
        <v>0.52702546296296293</v>
      </c>
      <c r="D14348" s="3" t="s">
        <v>985</v>
      </c>
      <c r="E14348" s="3" t="s">
        <v>54339</v>
      </c>
      <c r="F14348" s="3" t="s">
        <v>11759</v>
      </c>
      <c r="G14348" s="3" t="s">
        <v>58417</v>
      </c>
      <c r="H14348" s="3" t="s">
        <v>58418</v>
      </c>
    </row>
    <row r="14349" spans="1:8" ht="29" x14ac:dyDescent="0.35">
      <c r="A14349" s="4">
        <v>210154</v>
      </c>
      <c r="B14349" s="1">
        <v>45296</v>
      </c>
      <c r="C14349" s="2">
        <v>0.54685185185185181</v>
      </c>
      <c r="D14349" s="3" t="s">
        <v>1288</v>
      </c>
      <c r="E14349" s="3" t="s">
        <v>58420</v>
      </c>
      <c r="F14349" s="3" t="s">
        <v>11834</v>
      </c>
      <c r="G14349" s="3" t="s">
        <v>11785</v>
      </c>
      <c r="H14349" s="3" t="s">
        <v>58419</v>
      </c>
    </row>
    <row r="14350" spans="1:8" ht="58" x14ac:dyDescent="0.35">
      <c r="A14350" s="4">
        <v>212844</v>
      </c>
      <c r="B14350" s="1">
        <v>45296</v>
      </c>
      <c r="C14350" s="2">
        <v>0.54907407407407405</v>
      </c>
      <c r="D14350" s="3" t="s">
        <v>58421</v>
      </c>
      <c r="E14350" s="3" t="s">
        <v>58424</v>
      </c>
      <c r="F14350" s="3" t="s">
        <v>58422</v>
      </c>
      <c r="G14350" s="3" t="s">
        <v>12018</v>
      </c>
      <c r="H14350" s="3" t="s">
        <v>58423</v>
      </c>
    </row>
    <row r="14351" spans="1:8" ht="29" x14ac:dyDescent="0.35">
      <c r="A14351" s="4">
        <v>212353</v>
      </c>
      <c r="B14351" s="1">
        <v>45296</v>
      </c>
      <c r="C14351" s="2">
        <v>0.55084490740740744</v>
      </c>
      <c r="D14351" s="3" t="s">
        <v>1288</v>
      </c>
      <c r="E14351" s="3" t="s">
        <v>58426</v>
      </c>
      <c r="F14351" s="3" t="s">
        <v>58425</v>
      </c>
      <c r="G14351" s="3" t="s">
        <v>11924</v>
      </c>
      <c r="H14351" s="3" t="s">
        <v>45709</v>
      </c>
    </row>
    <row r="14352" spans="1:8" ht="29" x14ac:dyDescent="0.35">
      <c r="A14352" s="4">
        <v>2544</v>
      </c>
      <c r="B14352" s="1">
        <v>45296</v>
      </c>
      <c r="C14352" s="2">
        <v>0.55216435185185186</v>
      </c>
      <c r="D14352" s="3" t="s">
        <v>10438</v>
      </c>
      <c r="E14352" s="3" t="s">
        <v>14532</v>
      </c>
      <c r="F14352" s="3" t="s">
        <v>58427</v>
      </c>
      <c r="G14352" s="3" t="s">
        <v>11829</v>
      </c>
      <c r="H14352" s="3" t="s">
        <v>11035</v>
      </c>
    </row>
    <row r="14353" spans="1:8" ht="29" x14ac:dyDescent="0.35">
      <c r="A14353" s="4">
        <v>211183</v>
      </c>
      <c r="B14353" s="1">
        <v>45296</v>
      </c>
      <c r="C14353" s="2">
        <v>0.55268518518518517</v>
      </c>
      <c r="D14353" s="3" t="s">
        <v>1933</v>
      </c>
      <c r="E14353" s="3" t="s">
        <v>58430</v>
      </c>
      <c r="F14353" s="3" t="s">
        <v>58428</v>
      </c>
      <c r="G14353" s="3" t="s">
        <v>45276</v>
      </c>
      <c r="H14353" s="3" t="s">
        <v>58429</v>
      </c>
    </row>
    <row r="14354" spans="1:8" ht="29" x14ac:dyDescent="0.35">
      <c r="A14354" s="4">
        <v>199970</v>
      </c>
      <c r="B14354" s="1">
        <v>45296</v>
      </c>
      <c r="C14354" s="2">
        <v>0.55752314814814818</v>
      </c>
      <c r="D14354" s="3" t="s">
        <v>58431</v>
      </c>
      <c r="E14354" s="3" t="s">
        <v>1338</v>
      </c>
      <c r="F14354" s="3" t="s">
        <v>58432</v>
      </c>
      <c r="G14354" s="3" t="s">
        <v>58433</v>
      </c>
      <c r="H14354" s="3" t="s">
        <v>58434</v>
      </c>
    </row>
    <row r="14355" spans="1:8" ht="130.5" x14ac:dyDescent="0.35">
      <c r="A14355" s="4">
        <v>178288</v>
      </c>
      <c r="B14355" s="1">
        <v>45296</v>
      </c>
      <c r="C14355" s="2">
        <v>0.56334490740740739</v>
      </c>
      <c r="D14355" s="3" t="s">
        <v>58435</v>
      </c>
      <c r="E14355" s="3" t="s">
        <v>58438</v>
      </c>
      <c r="F14355" s="3" t="s">
        <v>58436</v>
      </c>
      <c r="G14355" s="3" t="s">
        <v>54251</v>
      </c>
      <c r="H14355" s="3" t="s">
        <v>58437</v>
      </c>
    </row>
    <row r="14356" spans="1:8" ht="29" x14ac:dyDescent="0.35">
      <c r="A14356" s="4">
        <v>49815</v>
      </c>
      <c r="B14356" s="1">
        <v>45296</v>
      </c>
      <c r="C14356" s="2">
        <v>0.57584490740740735</v>
      </c>
      <c r="D14356" s="3" t="s">
        <v>1933</v>
      </c>
      <c r="E14356" s="3" t="s">
        <v>58440</v>
      </c>
      <c r="F14356" s="3" t="s">
        <v>58439</v>
      </c>
      <c r="G14356" s="3" t="s">
        <v>11789</v>
      </c>
      <c r="H14356" s="3" t="s">
        <v>12073</v>
      </c>
    </row>
    <row r="14357" spans="1:8" ht="29" x14ac:dyDescent="0.35">
      <c r="A14357" s="4">
        <v>113274</v>
      </c>
      <c r="B14357" s="1">
        <v>45296</v>
      </c>
      <c r="C14357" s="2">
        <v>0.5818402777777778</v>
      </c>
      <c r="D14357" s="3" t="s">
        <v>14991</v>
      </c>
      <c r="E14357" s="3" t="s">
        <v>11494</v>
      </c>
      <c r="F14357" s="3" t="s">
        <v>58441</v>
      </c>
      <c r="G14357" s="3" t="s">
        <v>11134</v>
      </c>
      <c r="H14357" s="3" t="s">
        <v>58442</v>
      </c>
    </row>
    <row r="14358" spans="1:8" ht="29" x14ac:dyDescent="0.35">
      <c r="A14358" s="4">
        <v>119375</v>
      </c>
      <c r="B14358" s="1">
        <v>45296</v>
      </c>
      <c r="C14358" s="2">
        <v>0.58282407407407411</v>
      </c>
      <c r="D14358" s="3" t="s">
        <v>1288</v>
      </c>
      <c r="E14358" s="3" t="s">
        <v>58445</v>
      </c>
      <c r="F14358" s="3" t="s">
        <v>58443</v>
      </c>
      <c r="G14358" s="3" t="s">
        <v>11912</v>
      </c>
      <c r="H14358" s="3" t="s">
        <v>58444</v>
      </c>
    </row>
    <row r="14359" spans="1:8" ht="43.5" x14ac:dyDescent="0.35">
      <c r="A14359" s="4">
        <v>9788</v>
      </c>
      <c r="B14359" s="1">
        <v>45296</v>
      </c>
      <c r="C14359" s="2">
        <v>0.58291666666666664</v>
      </c>
      <c r="D14359" s="3" t="s">
        <v>1933</v>
      </c>
      <c r="E14359" s="3" t="s">
        <v>58449</v>
      </c>
      <c r="F14359" s="3" t="s">
        <v>58446</v>
      </c>
      <c r="G14359" s="3" t="s">
        <v>58447</v>
      </c>
      <c r="H14359" s="3" t="s">
        <v>58448</v>
      </c>
    </row>
    <row r="14360" spans="1:8" ht="58" x14ac:dyDescent="0.35">
      <c r="A14360" s="4">
        <v>57930</v>
      </c>
      <c r="B14360" s="1">
        <v>45296</v>
      </c>
      <c r="C14360" s="2">
        <v>0.58740740740740738</v>
      </c>
      <c r="D14360" s="3" t="s">
        <v>58450</v>
      </c>
      <c r="E14360" s="3" t="s">
        <v>58452</v>
      </c>
      <c r="F14360" s="3" t="s">
        <v>58451</v>
      </c>
      <c r="G14360" s="3" t="s">
        <v>12011</v>
      </c>
      <c r="H14360" s="3" t="s">
        <v>58120</v>
      </c>
    </row>
    <row r="14361" spans="1:8" x14ac:dyDescent="0.35">
      <c r="A14361" s="4">
        <v>123390</v>
      </c>
      <c r="B14361" s="1">
        <v>45296</v>
      </c>
      <c r="C14361" s="2">
        <v>0.58751157407407406</v>
      </c>
      <c r="D14361" s="3" t="s">
        <v>1933</v>
      </c>
      <c r="E14361" s="3" t="s">
        <v>12623</v>
      </c>
      <c r="F14361" s="3" t="s">
        <v>1519</v>
      </c>
      <c r="G14361" s="3" t="s">
        <v>10852</v>
      </c>
      <c r="H14361" s="3" t="s">
        <v>58453</v>
      </c>
    </row>
    <row r="14362" spans="1:8" ht="29" x14ac:dyDescent="0.35">
      <c r="A14362" s="4">
        <v>34152</v>
      </c>
      <c r="B14362" s="1">
        <v>45296</v>
      </c>
      <c r="C14362" s="2">
        <v>0.59412037037037035</v>
      </c>
      <c r="D14362" s="3" t="s">
        <v>1288</v>
      </c>
      <c r="E14362" s="3" t="s">
        <v>58456</v>
      </c>
      <c r="F14362" s="3" t="s">
        <v>58454</v>
      </c>
      <c r="G14362" s="3" t="s">
        <v>11812</v>
      </c>
      <c r="H14362" s="3" t="s">
        <v>58455</v>
      </c>
    </row>
    <row r="14363" spans="1:8" ht="43.5" x14ac:dyDescent="0.35">
      <c r="A14363" s="4">
        <v>105042</v>
      </c>
      <c r="B14363" s="1">
        <v>45296</v>
      </c>
      <c r="C14363" s="2">
        <v>0.59508101851851858</v>
      </c>
      <c r="D14363" s="3" t="s">
        <v>10615</v>
      </c>
      <c r="E14363" s="3" t="s">
        <v>58460</v>
      </c>
      <c r="F14363" s="3" t="s">
        <v>58457</v>
      </c>
      <c r="G14363" s="3" t="s">
        <v>58458</v>
      </c>
      <c r="H14363" s="3" t="s">
        <v>58459</v>
      </c>
    </row>
    <row r="14364" spans="1:8" ht="58" x14ac:dyDescent="0.35">
      <c r="A14364" s="4">
        <v>136273</v>
      </c>
      <c r="B14364" s="1">
        <v>45296</v>
      </c>
      <c r="C14364" s="2">
        <v>0.59807870370370375</v>
      </c>
      <c r="D14364" s="3" t="s">
        <v>58461</v>
      </c>
      <c r="E14364" s="3" t="s">
        <v>58464</v>
      </c>
      <c r="F14364" s="3" t="s">
        <v>58462</v>
      </c>
      <c r="G14364" s="3" t="s">
        <v>58463</v>
      </c>
      <c r="H14364" s="3" t="s">
        <v>1325</v>
      </c>
    </row>
    <row r="14365" spans="1:8" ht="43.5" x14ac:dyDescent="0.35">
      <c r="A14365" s="4">
        <v>112056</v>
      </c>
      <c r="B14365" s="1">
        <v>45296</v>
      </c>
      <c r="C14365" s="2">
        <v>0.60031250000000003</v>
      </c>
      <c r="D14365" s="3" t="s">
        <v>1460</v>
      </c>
      <c r="E14365" s="3" t="s">
        <v>58465</v>
      </c>
      <c r="F14365" s="3" t="s">
        <v>1359</v>
      </c>
      <c r="G14365" s="3" t="s">
        <v>58465</v>
      </c>
      <c r="H14365" s="3" t="s">
        <v>51422</v>
      </c>
    </row>
    <row r="14366" spans="1:8" ht="58" x14ac:dyDescent="0.35">
      <c r="A14366" s="4">
        <v>90026</v>
      </c>
      <c r="B14366" s="1">
        <v>45296</v>
      </c>
      <c r="C14366" s="2">
        <v>0.60250000000000004</v>
      </c>
      <c r="D14366" s="3" t="s">
        <v>688</v>
      </c>
      <c r="E14366" s="3" t="s">
        <v>19151</v>
      </c>
      <c r="F14366" s="3" t="s">
        <v>58466</v>
      </c>
      <c r="G14366" s="3" t="s">
        <v>11467</v>
      </c>
      <c r="H14366" s="3" t="s">
        <v>58467</v>
      </c>
    </row>
    <row r="14367" spans="1:8" x14ac:dyDescent="0.35">
      <c r="A14367" s="4">
        <v>209119</v>
      </c>
      <c r="B14367" s="1">
        <v>45296</v>
      </c>
      <c r="C14367" s="2">
        <v>0.60368055555555555</v>
      </c>
      <c r="D14367" s="3" t="s">
        <v>1933</v>
      </c>
      <c r="E14367" s="3" t="s">
        <v>58470</v>
      </c>
      <c r="F14367" s="3" t="s">
        <v>58468</v>
      </c>
      <c r="G14367" s="3" t="s">
        <v>11335</v>
      </c>
      <c r="H14367" s="3" t="s">
        <v>58469</v>
      </c>
    </row>
    <row r="14368" spans="1:8" ht="43.5" x14ac:dyDescent="0.35">
      <c r="A14368" s="4">
        <v>54113</v>
      </c>
      <c r="B14368" s="1">
        <v>45296</v>
      </c>
      <c r="C14368" s="2">
        <v>0.60498842592592594</v>
      </c>
      <c r="D14368" s="3" t="s">
        <v>58471</v>
      </c>
      <c r="E14368" s="3" t="s">
        <v>58475</v>
      </c>
      <c r="F14368" s="3" t="s">
        <v>58472</v>
      </c>
      <c r="G14368" s="3" t="s">
        <v>58473</v>
      </c>
      <c r="H14368" s="3" t="s">
        <v>58474</v>
      </c>
    </row>
    <row r="14369" spans="1:8" ht="43.5" x14ac:dyDescent="0.35">
      <c r="A14369" s="4">
        <v>197711</v>
      </c>
      <c r="B14369" s="1">
        <v>45296</v>
      </c>
      <c r="C14369" s="2">
        <v>0.60817129629629629</v>
      </c>
      <c r="D14369" s="3" t="s">
        <v>10713</v>
      </c>
      <c r="E14369" s="3" t="s">
        <v>58479</v>
      </c>
      <c r="F14369" s="3" t="s">
        <v>58476</v>
      </c>
      <c r="G14369" s="3" t="s">
        <v>58477</v>
      </c>
      <c r="H14369" s="3" t="s">
        <v>58478</v>
      </c>
    </row>
    <row r="14370" spans="1:8" ht="43.5" x14ac:dyDescent="0.35">
      <c r="A14370" s="4">
        <v>208273</v>
      </c>
      <c r="B14370" s="1">
        <v>45296</v>
      </c>
      <c r="C14370" s="2">
        <v>0.60901620370370368</v>
      </c>
      <c r="D14370" s="3" t="s">
        <v>58480</v>
      </c>
      <c r="E14370" s="3" t="s">
        <v>58483</v>
      </c>
      <c r="F14370" s="3" t="s">
        <v>1780</v>
      </c>
      <c r="G14370" s="3" t="s">
        <v>58481</v>
      </c>
      <c r="H14370" s="3" t="s">
        <v>58482</v>
      </c>
    </row>
    <row r="14371" spans="1:8" ht="29" x14ac:dyDescent="0.35">
      <c r="A14371" s="4">
        <v>126369</v>
      </c>
      <c r="B14371" s="1">
        <v>45296</v>
      </c>
      <c r="C14371" s="2">
        <v>0.61115740740740743</v>
      </c>
      <c r="D14371" s="3" t="s">
        <v>1460</v>
      </c>
      <c r="E14371" s="3" t="s">
        <v>58484</v>
      </c>
      <c r="F14371" s="3" t="s">
        <v>1359</v>
      </c>
      <c r="G14371" s="3" t="s">
        <v>58484</v>
      </c>
      <c r="H14371" s="3" t="s">
        <v>58485</v>
      </c>
    </row>
    <row r="14372" spans="1:8" ht="58" x14ac:dyDescent="0.35">
      <c r="A14372" s="4">
        <v>45236</v>
      </c>
      <c r="B14372" s="1">
        <v>45296</v>
      </c>
      <c r="C14372" s="2">
        <v>0.61310185185185184</v>
      </c>
      <c r="D14372" s="3" t="s">
        <v>10563</v>
      </c>
      <c r="E14372" s="3" t="s">
        <v>21035</v>
      </c>
      <c r="F14372" s="3" t="s">
        <v>58486</v>
      </c>
      <c r="G14372" s="3" t="s">
        <v>15606</v>
      </c>
      <c r="H14372" s="3" t="s">
        <v>58487</v>
      </c>
    </row>
    <row r="14373" spans="1:8" ht="29" x14ac:dyDescent="0.35">
      <c r="A14373" s="4">
        <v>212591</v>
      </c>
      <c r="B14373" s="1">
        <v>45296</v>
      </c>
      <c r="C14373" s="2">
        <v>0.61599537037037033</v>
      </c>
      <c r="D14373" s="3" t="s">
        <v>10412</v>
      </c>
      <c r="E14373" s="3" t="s">
        <v>58489</v>
      </c>
      <c r="F14373" s="3" t="s">
        <v>1805</v>
      </c>
      <c r="G14373" s="3" t="s">
        <v>14478</v>
      </c>
      <c r="H14373" s="3" t="s">
        <v>58488</v>
      </c>
    </row>
    <row r="14374" spans="1:8" ht="58" x14ac:dyDescent="0.35">
      <c r="A14374" s="4">
        <v>140091</v>
      </c>
      <c r="B14374" s="1">
        <v>45296</v>
      </c>
      <c r="C14374" s="2">
        <v>0.61707175925925928</v>
      </c>
      <c r="D14374" s="3" t="s">
        <v>10713</v>
      </c>
      <c r="E14374" s="3" t="s">
        <v>58493</v>
      </c>
      <c r="F14374" s="3" t="s">
        <v>58490</v>
      </c>
      <c r="G14374" s="3" t="s">
        <v>58491</v>
      </c>
      <c r="H14374" s="3" t="s">
        <v>58492</v>
      </c>
    </row>
    <row r="14375" spans="1:8" ht="87" x14ac:dyDescent="0.35">
      <c r="A14375" s="4">
        <v>134221</v>
      </c>
      <c r="B14375" s="1">
        <v>45296</v>
      </c>
      <c r="C14375" s="2">
        <v>0.61895833333333339</v>
      </c>
      <c r="D14375" s="3" t="s">
        <v>58494</v>
      </c>
      <c r="E14375" s="3" t="s">
        <v>58498</v>
      </c>
      <c r="F14375" s="3" t="s">
        <v>58495</v>
      </c>
      <c r="G14375" s="3" t="s">
        <v>58496</v>
      </c>
      <c r="H14375" s="3" t="s">
        <v>58497</v>
      </c>
    </row>
    <row r="14376" spans="1:8" ht="101.5" x14ac:dyDescent="0.35">
      <c r="A14376" s="4">
        <v>5094</v>
      </c>
      <c r="B14376" s="1">
        <v>45296</v>
      </c>
      <c r="C14376" s="2">
        <v>0.62004629629629626</v>
      </c>
      <c r="D14376" s="3" t="s">
        <v>58499</v>
      </c>
      <c r="E14376" s="3" t="s">
        <v>58503</v>
      </c>
      <c r="F14376" s="3" t="s">
        <v>58500</v>
      </c>
      <c r="G14376" s="3" t="s">
        <v>58501</v>
      </c>
      <c r="H14376" s="3" t="s">
        <v>58502</v>
      </c>
    </row>
    <row r="14377" spans="1:8" ht="29" x14ac:dyDescent="0.35">
      <c r="A14377" s="4">
        <v>204882</v>
      </c>
      <c r="B14377" s="1">
        <v>45296</v>
      </c>
      <c r="C14377" s="2">
        <v>0.62085648148148154</v>
      </c>
      <c r="D14377" s="3" t="s">
        <v>1288</v>
      </c>
      <c r="E14377" s="3" t="s">
        <v>58506</v>
      </c>
      <c r="F14377" s="3" t="s">
        <v>58504</v>
      </c>
      <c r="G14377" s="3" t="s">
        <v>11884</v>
      </c>
      <c r="H14377" s="3" t="s">
        <v>58505</v>
      </c>
    </row>
    <row r="14378" spans="1:8" ht="29" x14ac:dyDescent="0.35">
      <c r="A14378" s="4">
        <v>209610</v>
      </c>
      <c r="B14378" s="1">
        <v>45296</v>
      </c>
      <c r="C14378" s="2">
        <v>0.62467592592592591</v>
      </c>
      <c r="D14378" s="3" t="s">
        <v>1288</v>
      </c>
      <c r="E14378" s="3" t="s">
        <v>58509</v>
      </c>
      <c r="F14378" s="3" t="s">
        <v>58507</v>
      </c>
      <c r="G14378" s="3" t="s">
        <v>11924</v>
      </c>
      <c r="H14378" s="3" t="s">
        <v>58508</v>
      </c>
    </row>
    <row r="14379" spans="1:8" ht="87" x14ac:dyDescent="0.35">
      <c r="A14379" s="4">
        <v>69777</v>
      </c>
      <c r="B14379" s="1">
        <v>45296</v>
      </c>
      <c r="C14379" s="2">
        <v>0.62545138888888896</v>
      </c>
      <c r="D14379" s="3" t="s">
        <v>57768</v>
      </c>
      <c r="E14379" s="3" t="s">
        <v>58512</v>
      </c>
      <c r="F14379" s="3" t="s">
        <v>57769</v>
      </c>
      <c r="G14379" s="3" t="s">
        <v>58510</v>
      </c>
      <c r="H14379" s="3" t="s">
        <v>58511</v>
      </c>
    </row>
    <row r="14380" spans="1:8" ht="43.5" x14ac:dyDescent="0.35">
      <c r="A14380" s="4">
        <v>104774</v>
      </c>
      <c r="B14380" s="1">
        <v>45296</v>
      </c>
      <c r="C14380" s="2">
        <v>0.63086805555555558</v>
      </c>
      <c r="D14380" s="3" t="s">
        <v>1403</v>
      </c>
      <c r="E14380" s="3" t="s">
        <v>58515</v>
      </c>
      <c r="F14380" s="3" t="s">
        <v>58513</v>
      </c>
      <c r="G14380" s="3" t="s">
        <v>11829</v>
      </c>
      <c r="H14380" s="3" t="s">
        <v>58514</v>
      </c>
    </row>
    <row r="14381" spans="1:8" ht="87" x14ac:dyDescent="0.35">
      <c r="A14381" s="4">
        <v>62727</v>
      </c>
      <c r="B14381" s="1">
        <v>45296</v>
      </c>
      <c r="C14381" s="2">
        <v>0.63255787037037037</v>
      </c>
      <c r="D14381" s="3" t="s">
        <v>58516</v>
      </c>
      <c r="E14381" s="3" t="s">
        <v>13912</v>
      </c>
      <c r="F14381" s="3" t="s">
        <v>58517</v>
      </c>
      <c r="G14381" s="3" t="s">
        <v>13912</v>
      </c>
      <c r="H14381" s="3" t="s">
        <v>58518</v>
      </c>
    </row>
    <row r="14382" spans="1:8" ht="43.5" x14ac:dyDescent="0.35">
      <c r="A14382" s="4">
        <v>23801</v>
      </c>
      <c r="B14382" s="1">
        <v>45296</v>
      </c>
      <c r="C14382" s="2">
        <v>0.6366087962962963</v>
      </c>
      <c r="D14382" s="3" t="s">
        <v>1403</v>
      </c>
      <c r="E14382" s="3" t="s">
        <v>58520</v>
      </c>
      <c r="F14382" s="3" t="s">
        <v>58519</v>
      </c>
      <c r="G14382" s="3" t="s">
        <v>10690</v>
      </c>
      <c r="H14382" s="3" t="s">
        <v>12596</v>
      </c>
    </row>
    <row r="14383" spans="1:8" ht="43.5" x14ac:dyDescent="0.35">
      <c r="A14383" s="4">
        <v>96491</v>
      </c>
      <c r="B14383" s="1">
        <v>45296</v>
      </c>
      <c r="C14383" s="2">
        <v>0.64322916666666663</v>
      </c>
      <c r="D14383" s="3" t="s">
        <v>985</v>
      </c>
      <c r="E14383" s="3" t="s">
        <v>58523</v>
      </c>
      <c r="F14383" s="3" t="s">
        <v>58521</v>
      </c>
      <c r="G14383" s="3" t="s">
        <v>58522</v>
      </c>
      <c r="H14383" s="3" t="s">
        <v>1123</v>
      </c>
    </row>
    <row r="14384" spans="1:8" ht="58" x14ac:dyDescent="0.35">
      <c r="A14384" s="4">
        <v>213684</v>
      </c>
      <c r="B14384" s="1">
        <v>45296</v>
      </c>
      <c r="C14384" s="2">
        <v>0.64405092592592594</v>
      </c>
      <c r="D14384" s="3" t="s">
        <v>58524</v>
      </c>
      <c r="E14384" s="3" t="s">
        <v>58526</v>
      </c>
      <c r="F14384" s="3" t="s">
        <v>58525</v>
      </c>
      <c r="G14384" s="3" t="s">
        <v>58526</v>
      </c>
      <c r="H14384" s="3" t="s">
        <v>58527</v>
      </c>
    </row>
    <row r="14385" spans="1:8" ht="43.5" x14ac:dyDescent="0.35">
      <c r="A14385" s="4">
        <v>96491</v>
      </c>
      <c r="B14385" s="1">
        <v>45296</v>
      </c>
      <c r="C14385" s="2">
        <v>0.6457060185185185</v>
      </c>
      <c r="D14385" s="3" t="s">
        <v>985</v>
      </c>
      <c r="E14385" s="3" t="s">
        <v>58523</v>
      </c>
      <c r="F14385" s="3" t="s">
        <v>58521</v>
      </c>
      <c r="G14385" s="3" t="s">
        <v>58522</v>
      </c>
      <c r="H14385" s="3" t="s">
        <v>58528</v>
      </c>
    </row>
    <row r="14386" spans="1:8" ht="43.5" x14ac:dyDescent="0.35">
      <c r="A14386" s="4">
        <v>46094</v>
      </c>
      <c r="B14386" s="1">
        <v>45296</v>
      </c>
      <c r="C14386" s="2">
        <v>0.64802083333333338</v>
      </c>
      <c r="D14386" s="3" t="s">
        <v>58529</v>
      </c>
      <c r="E14386" s="3" t="s">
        <v>58533</v>
      </c>
      <c r="F14386" s="3" t="s">
        <v>58530</v>
      </c>
      <c r="G14386" s="3" t="s">
        <v>58531</v>
      </c>
      <c r="H14386" s="3" t="s">
        <v>58532</v>
      </c>
    </row>
    <row r="14387" spans="1:8" ht="43.5" x14ac:dyDescent="0.35">
      <c r="A14387" s="4">
        <v>93165</v>
      </c>
      <c r="B14387" s="1">
        <v>45296</v>
      </c>
      <c r="C14387" s="2">
        <v>0.65082175925925922</v>
      </c>
      <c r="D14387" s="3" t="s">
        <v>13039</v>
      </c>
      <c r="E14387" s="3" t="s">
        <v>58536</v>
      </c>
      <c r="F14387" s="3" t="s">
        <v>58534</v>
      </c>
      <c r="G14387" s="3" t="s">
        <v>11196</v>
      </c>
      <c r="H14387" s="3" t="s">
        <v>58535</v>
      </c>
    </row>
    <row r="14388" spans="1:8" ht="29" x14ac:dyDescent="0.35">
      <c r="A14388" s="4">
        <v>115979</v>
      </c>
      <c r="B14388" s="1">
        <v>45296</v>
      </c>
      <c r="C14388" s="2">
        <v>0.65140046296296295</v>
      </c>
      <c r="D14388" s="3" t="s">
        <v>1473</v>
      </c>
      <c r="E14388" s="3" t="s">
        <v>13465</v>
      </c>
      <c r="F14388" s="3" t="s">
        <v>58537</v>
      </c>
      <c r="G14388" s="3" t="s">
        <v>58538</v>
      </c>
      <c r="H14388" s="3" t="s">
        <v>13796</v>
      </c>
    </row>
    <row r="14389" spans="1:8" ht="29" x14ac:dyDescent="0.35">
      <c r="A14389" s="4">
        <v>1236</v>
      </c>
      <c r="B14389" s="1">
        <v>45296</v>
      </c>
      <c r="C14389" s="2">
        <v>0.65228009259259256</v>
      </c>
      <c r="D14389" s="3" t="s">
        <v>10713</v>
      </c>
      <c r="E14389" s="3" t="s">
        <v>58542</v>
      </c>
      <c r="F14389" s="3" t="s">
        <v>58539</v>
      </c>
      <c r="G14389" s="3" t="s">
        <v>58540</v>
      </c>
      <c r="H14389" s="3" t="s">
        <v>58541</v>
      </c>
    </row>
    <row r="14390" spans="1:8" ht="29" x14ac:dyDescent="0.35">
      <c r="A14390" s="4">
        <v>46057</v>
      </c>
      <c r="B14390" s="1">
        <v>45296</v>
      </c>
      <c r="C14390" s="2">
        <v>0.65324074074074068</v>
      </c>
      <c r="D14390" s="3" t="s">
        <v>58543</v>
      </c>
      <c r="E14390" s="3" t="s">
        <v>12534</v>
      </c>
      <c r="F14390" s="3" t="s">
        <v>58544</v>
      </c>
      <c r="G14390" s="3" t="s">
        <v>11826</v>
      </c>
      <c r="H14390" s="3" t="s">
        <v>11750</v>
      </c>
    </row>
    <row r="14391" spans="1:8" ht="87" x14ac:dyDescent="0.35">
      <c r="A14391" s="4">
        <v>188046</v>
      </c>
      <c r="B14391" s="1">
        <v>45296</v>
      </c>
      <c r="C14391" s="2">
        <v>0.65884259259259259</v>
      </c>
      <c r="D14391" s="3" t="s">
        <v>58545</v>
      </c>
      <c r="E14391" s="3" t="s">
        <v>58549</v>
      </c>
      <c r="F14391" s="3" t="s">
        <v>58546</v>
      </c>
      <c r="G14391" s="3" t="s">
        <v>58547</v>
      </c>
      <c r="H14391" s="3" t="s">
        <v>58548</v>
      </c>
    </row>
    <row r="14392" spans="1:8" ht="72.5" x14ac:dyDescent="0.35">
      <c r="A14392" s="4">
        <v>112056</v>
      </c>
      <c r="B14392" s="1">
        <v>45296</v>
      </c>
      <c r="C14392" s="2">
        <v>0.65890046296296301</v>
      </c>
      <c r="D14392" s="3" t="s">
        <v>985</v>
      </c>
      <c r="E14392" s="3" t="s">
        <v>58552</v>
      </c>
      <c r="F14392" s="3" t="s">
        <v>58550</v>
      </c>
      <c r="G14392" s="3" t="s">
        <v>58551</v>
      </c>
      <c r="H14392" s="3" t="s">
        <v>1325</v>
      </c>
    </row>
    <row r="14393" spans="1:8" ht="43.5" x14ac:dyDescent="0.35">
      <c r="A14393" s="4">
        <v>69743</v>
      </c>
      <c r="B14393" s="1">
        <v>45296</v>
      </c>
      <c r="C14393" s="2">
        <v>0.6607291666666667</v>
      </c>
      <c r="D14393" s="3" t="s">
        <v>10713</v>
      </c>
      <c r="E14393" s="3" t="s">
        <v>608</v>
      </c>
      <c r="F14393" s="3" t="s">
        <v>58553</v>
      </c>
      <c r="G14393" s="3" t="s">
        <v>58554</v>
      </c>
      <c r="H14393" s="3" t="s">
        <v>58555</v>
      </c>
    </row>
    <row r="14394" spans="1:8" ht="87" x14ac:dyDescent="0.35">
      <c r="A14394" s="4">
        <v>55130</v>
      </c>
      <c r="B14394" s="1">
        <v>45296</v>
      </c>
      <c r="C14394" s="2">
        <v>0.66361111111111104</v>
      </c>
      <c r="D14394" s="3" t="s">
        <v>58556</v>
      </c>
      <c r="E14394" s="3" t="s">
        <v>58560</v>
      </c>
      <c r="F14394" s="3" t="s">
        <v>58557</v>
      </c>
      <c r="G14394" s="3" t="s">
        <v>58558</v>
      </c>
      <c r="H14394" s="3" t="s">
        <v>58559</v>
      </c>
    </row>
    <row r="14395" spans="1:8" ht="43.5" x14ac:dyDescent="0.35">
      <c r="A14395" s="4">
        <v>188655</v>
      </c>
      <c r="B14395" s="1">
        <v>45296</v>
      </c>
      <c r="C14395" s="2">
        <v>0.67281250000000004</v>
      </c>
      <c r="D14395" s="3" t="s">
        <v>10713</v>
      </c>
      <c r="E14395" s="3" t="s">
        <v>58562</v>
      </c>
      <c r="F14395" s="3" t="s">
        <v>58561</v>
      </c>
      <c r="G14395" s="3" t="s">
        <v>58562</v>
      </c>
      <c r="H14395" s="3" t="s">
        <v>58563</v>
      </c>
    </row>
    <row r="14396" spans="1:8" ht="29" x14ac:dyDescent="0.35">
      <c r="A14396" s="4">
        <v>36713</v>
      </c>
      <c r="B14396" s="1">
        <v>45296</v>
      </c>
      <c r="C14396" s="2">
        <v>0.67986111111111114</v>
      </c>
      <c r="D14396" s="3" t="s">
        <v>10644</v>
      </c>
      <c r="E14396" s="3" t="s">
        <v>58567</v>
      </c>
      <c r="F14396" s="3" t="s">
        <v>58564</v>
      </c>
      <c r="G14396" s="3" t="s">
        <v>58565</v>
      </c>
      <c r="H14396" s="3" t="s">
        <v>58566</v>
      </c>
    </row>
    <row r="14397" spans="1:8" ht="29" x14ac:dyDescent="0.35">
      <c r="A14397" s="4">
        <v>185146</v>
      </c>
      <c r="B14397" s="1">
        <v>45296</v>
      </c>
      <c r="C14397" s="2">
        <v>0.68023148148148149</v>
      </c>
      <c r="D14397" s="3" t="s">
        <v>1346</v>
      </c>
      <c r="E14397" s="3" t="s">
        <v>58569</v>
      </c>
      <c r="F14397" s="3" t="s">
        <v>58568</v>
      </c>
      <c r="G14397" s="3" t="s">
        <v>58569</v>
      </c>
      <c r="H14397" s="3" t="s">
        <v>58570</v>
      </c>
    </row>
    <row r="14398" spans="1:8" ht="29" x14ac:dyDescent="0.35">
      <c r="A14398" s="4">
        <v>213539</v>
      </c>
      <c r="B14398" s="1">
        <v>45296</v>
      </c>
      <c r="C14398" s="2">
        <v>0.68483796296296295</v>
      </c>
      <c r="D14398" s="3" t="s">
        <v>985</v>
      </c>
      <c r="E14398" s="3" t="s">
        <v>58574</v>
      </c>
      <c r="F14398" s="3" t="s">
        <v>58571</v>
      </c>
      <c r="G14398" s="3" t="s">
        <v>58572</v>
      </c>
      <c r="H14398" s="3" t="s">
        <v>58573</v>
      </c>
    </row>
    <row r="14399" spans="1:8" ht="29" x14ac:dyDescent="0.35">
      <c r="A14399" s="4">
        <v>213539</v>
      </c>
      <c r="B14399" s="1">
        <v>45296</v>
      </c>
      <c r="C14399" s="2">
        <v>0.68614583333333334</v>
      </c>
      <c r="D14399" s="3" t="s">
        <v>985</v>
      </c>
      <c r="E14399" s="3" t="s">
        <v>58574</v>
      </c>
      <c r="F14399" s="3" t="s">
        <v>58571</v>
      </c>
      <c r="G14399" s="3" t="s">
        <v>58572</v>
      </c>
      <c r="H14399" s="3" t="s">
        <v>58573</v>
      </c>
    </row>
    <row r="14400" spans="1:8" ht="72.5" x14ac:dyDescent="0.35">
      <c r="A14400" s="4">
        <v>55130</v>
      </c>
      <c r="B14400" s="1">
        <v>45296</v>
      </c>
      <c r="C14400" s="2">
        <v>0.70181712962962972</v>
      </c>
      <c r="D14400" s="3" t="s">
        <v>58575</v>
      </c>
      <c r="E14400" s="3" t="s">
        <v>58578</v>
      </c>
      <c r="F14400" s="3" t="s">
        <v>58576</v>
      </c>
      <c r="G14400" s="3" t="s">
        <v>58558</v>
      </c>
      <c r="H14400" s="3" t="s">
        <v>58577</v>
      </c>
    </row>
    <row r="14401" spans="1:8" ht="72.5" x14ac:dyDescent="0.35">
      <c r="A14401" s="4">
        <v>130127</v>
      </c>
      <c r="B14401" s="1">
        <v>45296</v>
      </c>
      <c r="C14401" s="2">
        <v>0.74144675925925929</v>
      </c>
      <c r="D14401" s="3" t="s">
        <v>10944</v>
      </c>
      <c r="E14401" s="3" t="s">
        <v>58582</v>
      </c>
      <c r="F14401" s="3" t="s">
        <v>58579</v>
      </c>
      <c r="G14401" s="3" t="s">
        <v>58580</v>
      </c>
      <c r="H14401" s="3" t="s">
        <v>58581</v>
      </c>
    </row>
    <row r="14402" spans="1:8" ht="72.5" x14ac:dyDescent="0.35">
      <c r="A14402" s="4">
        <v>208153</v>
      </c>
      <c r="B14402" s="1">
        <v>45296</v>
      </c>
      <c r="C14402" s="2">
        <v>0.75407407407407412</v>
      </c>
      <c r="D14402" s="3" t="s">
        <v>10944</v>
      </c>
      <c r="E14402" s="3" t="s">
        <v>58585</v>
      </c>
      <c r="F14402" s="3" t="s">
        <v>46891</v>
      </c>
      <c r="G14402" s="3" t="s">
        <v>58583</v>
      </c>
      <c r="H14402" s="3" t="s">
        <v>58584</v>
      </c>
    </row>
    <row r="14403" spans="1:8" ht="87" x14ac:dyDescent="0.35">
      <c r="A14403" s="4">
        <v>206058</v>
      </c>
      <c r="B14403" s="1">
        <v>45296</v>
      </c>
      <c r="C14403" s="2">
        <v>0.76208333333333333</v>
      </c>
      <c r="D14403" s="3" t="s">
        <v>58586</v>
      </c>
      <c r="E14403" s="3" t="s">
        <v>58590</v>
      </c>
      <c r="F14403" s="3" t="s">
        <v>58587</v>
      </c>
      <c r="G14403" s="3" t="s">
        <v>58588</v>
      </c>
      <c r="H14403" s="3" t="s">
        <v>58589</v>
      </c>
    </row>
    <row r="14404" spans="1:8" ht="72.5" x14ac:dyDescent="0.35">
      <c r="A14404" s="4">
        <v>188070</v>
      </c>
      <c r="B14404" s="1">
        <v>45297</v>
      </c>
      <c r="C14404" s="2">
        <v>0.48942129629629627</v>
      </c>
      <c r="D14404" s="3" t="s">
        <v>58591</v>
      </c>
      <c r="E14404" s="3" t="s">
        <v>58595</v>
      </c>
      <c r="F14404" s="3" t="s">
        <v>58592</v>
      </c>
      <c r="G14404" s="3" t="s">
        <v>58593</v>
      </c>
      <c r="H14404" s="3" t="s">
        <v>58594</v>
      </c>
    </row>
    <row r="14405" spans="1:8" ht="43.5" x14ac:dyDescent="0.35">
      <c r="A14405" s="4">
        <v>213743</v>
      </c>
      <c r="B14405" s="1">
        <v>45297</v>
      </c>
      <c r="C14405" s="2">
        <v>0.51222222222222225</v>
      </c>
      <c r="D14405" s="3" t="s">
        <v>58596</v>
      </c>
      <c r="E14405" s="3" t="s">
        <v>58600</v>
      </c>
      <c r="F14405" s="3" t="s">
        <v>58597</v>
      </c>
      <c r="G14405" s="3" t="s">
        <v>58598</v>
      </c>
      <c r="H14405" s="3" t="s">
        <v>58599</v>
      </c>
    </row>
    <row r="14406" spans="1:8" ht="29" x14ac:dyDescent="0.35">
      <c r="A14406" s="4">
        <v>56939</v>
      </c>
      <c r="B14406" s="1">
        <v>45299</v>
      </c>
      <c r="C14406" s="2">
        <v>0.33931712962962962</v>
      </c>
      <c r="D14406" s="3" t="s">
        <v>1288</v>
      </c>
      <c r="E14406" s="3" t="s">
        <v>58603</v>
      </c>
      <c r="F14406" s="3" t="s">
        <v>58601</v>
      </c>
      <c r="G14406" s="3" t="s">
        <v>11808</v>
      </c>
      <c r="H14406" s="3" t="s">
        <v>58602</v>
      </c>
    </row>
    <row r="14407" spans="1:8" ht="43.5" x14ac:dyDescent="0.35">
      <c r="A14407" s="4">
        <v>138685</v>
      </c>
      <c r="B14407" s="1">
        <v>45299</v>
      </c>
      <c r="C14407" s="2">
        <v>0.34457175925925926</v>
      </c>
      <c r="D14407" s="3" t="s">
        <v>58604</v>
      </c>
      <c r="E14407" s="3" t="s">
        <v>1315</v>
      </c>
      <c r="F14407" s="3" t="s">
        <v>58605</v>
      </c>
      <c r="G14407" s="3" t="s">
        <v>58606</v>
      </c>
      <c r="H14407" s="3" t="s">
        <v>58607</v>
      </c>
    </row>
    <row r="14408" spans="1:8" ht="43.5" x14ac:dyDescent="0.35">
      <c r="A14408" s="4">
        <v>46509</v>
      </c>
      <c r="B14408" s="1">
        <v>45299</v>
      </c>
      <c r="C14408" s="2">
        <v>0.3477662037037037</v>
      </c>
      <c r="D14408" s="3" t="s">
        <v>985</v>
      </c>
      <c r="E14408" s="3" t="s">
        <v>19998</v>
      </c>
      <c r="F14408" s="3" t="s">
        <v>58608</v>
      </c>
      <c r="G14408" s="3" t="s">
        <v>10873</v>
      </c>
      <c r="H14408" s="3" t="s">
        <v>58609</v>
      </c>
    </row>
    <row r="14409" spans="1:8" ht="29" x14ac:dyDescent="0.35">
      <c r="A14409" s="4">
        <v>212117</v>
      </c>
      <c r="B14409" s="1">
        <v>45299</v>
      </c>
      <c r="C14409" s="2">
        <v>0.35289351851851852</v>
      </c>
      <c r="D14409" s="3" t="s">
        <v>10974</v>
      </c>
      <c r="E14409" s="3" t="s">
        <v>58611</v>
      </c>
      <c r="F14409" s="3" t="s">
        <v>58610</v>
      </c>
      <c r="G14409" s="3" t="s">
        <v>10968</v>
      </c>
      <c r="H14409" s="3" t="s">
        <v>10340</v>
      </c>
    </row>
    <row r="14410" spans="1:8" ht="101.5" x14ac:dyDescent="0.35">
      <c r="A14410" s="4">
        <v>213241</v>
      </c>
      <c r="B14410" s="1">
        <v>45299</v>
      </c>
      <c r="C14410" s="2">
        <v>0.3533101851851852</v>
      </c>
      <c r="D14410" s="3" t="s">
        <v>985</v>
      </c>
      <c r="E14410" s="3" t="s">
        <v>58614</v>
      </c>
      <c r="F14410" s="3" t="s">
        <v>58612</v>
      </c>
      <c r="G14410" s="3" t="s">
        <v>58613</v>
      </c>
      <c r="H14410" s="3" t="s">
        <v>29</v>
      </c>
    </row>
    <row r="14411" spans="1:8" ht="58" x14ac:dyDescent="0.35">
      <c r="A14411" s="4">
        <v>57415</v>
      </c>
      <c r="B14411" s="1">
        <v>45299</v>
      </c>
      <c r="C14411" s="2">
        <v>0.36590277777777774</v>
      </c>
      <c r="D14411" s="3" t="s">
        <v>1702</v>
      </c>
      <c r="E14411" s="3" t="s">
        <v>58616</v>
      </c>
      <c r="F14411" s="3" t="s">
        <v>58615</v>
      </c>
      <c r="G14411" s="3" t="s">
        <v>12011</v>
      </c>
      <c r="H14411" s="3" t="s">
        <v>13770</v>
      </c>
    </row>
    <row r="14412" spans="1:8" ht="58" x14ac:dyDescent="0.35">
      <c r="A14412" s="4">
        <v>94334</v>
      </c>
      <c r="B14412" s="1">
        <v>45299</v>
      </c>
      <c r="C14412" s="2">
        <v>0.36700231481481477</v>
      </c>
      <c r="D14412" s="3" t="s">
        <v>985</v>
      </c>
      <c r="E14412" s="3" t="s">
        <v>58619</v>
      </c>
      <c r="F14412" s="3" t="s">
        <v>58617</v>
      </c>
      <c r="G14412" s="3" t="s">
        <v>11912</v>
      </c>
      <c r="H14412" s="3" t="s">
        <v>58618</v>
      </c>
    </row>
    <row r="14413" spans="1:8" ht="29" x14ac:dyDescent="0.35">
      <c r="A14413" s="4">
        <v>35017</v>
      </c>
      <c r="B14413" s="1">
        <v>45299</v>
      </c>
      <c r="C14413" s="2">
        <v>0.37358796296296298</v>
      </c>
      <c r="D14413" s="3" t="s">
        <v>985</v>
      </c>
      <c r="E14413" s="3" t="s">
        <v>12559</v>
      </c>
      <c r="F14413" s="3" t="s">
        <v>58620</v>
      </c>
      <c r="G14413" s="3" t="s">
        <v>10459</v>
      </c>
      <c r="H14413" s="3" t="s">
        <v>1325</v>
      </c>
    </row>
    <row r="14414" spans="1:8" ht="43.5" x14ac:dyDescent="0.35">
      <c r="A14414" s="4">
        <v>193682</v>
      </c>
      <c r="B14414" s="1">
        <v>45299</v>
      </c>
      <c r="C14414" s="2">
        <v>0.37561342592592589</v>
      </c>
      <c r="D14414" s="3" t="s">
        <v>11985</v>
      </c>
      <c r="E14414" s="3" t="s">
        <v>25623</v>
      </c>
      <c r="F14414" s="3" t="s">
        <v>58621</v>
      </c>
      <c r="G14414" s="3" t="s">
        <v>15266</v>
      </c>
      <c r="H14414" s="3" t="s">
        <v>11064</v>
      </c>
    </row>
    <row r="14415" spans="1:8" ht="43.5" x14ac:dyDescent="0.35">
      <c r="A14415" s="4">
        <v>181069</v>
      </c>
      <c r="B14415" s="1">
        <v>45299</v>
      </c>
      <c r="C14415" s="2">
        <v>0.379849537037037</v>
      </c>
      <c r="D14415" s="3" t="s">
        <v>58622</v>
      </c>
      <c r="E14415" s="3" t="s">
        <v>52767</v>
      </c>
      <c r="F14415" s="3" t="s">
        <v>58623</v>
      </c>
      <c r="G14415" s="3" t="s">
        <v>15356</v>
      </c>
      <c r="H14415" s="3" t="s">
        <v>29</v>
      </c>
    </row>
    <row r="14416" spans="1:8" x14ac:dyDescent="0.35">
      <c r="A14416" s="4">
        <v>35976</v>
      </c>
      <c r="B14416" s="1">
        <v>45299</v>
      </c>
      <c r="C14416" s="2">
        <v>0.38401620370370365</v>
      </c>
      <c r="D14416" s="3" t="s">
        <v>14514</v>
      </c>
      <c r="E14416" s="3" t="s">
        <v>12018</v>
      </c>
      <c r="F14416" s="3" t="s">
        <v>12830</v>
      </c>
      <c r="G14416" s="3" t="s">
        <v>11850</v>
      </c>
      <c r="H14416" s="3" t="s">
        <v>10659</v>
      </c>
    </row>
    <row r="14417" spans="1:8" ht="58" x14ac:dyDescent="0.35">
      <c r="A14417" s="4">
        <v>160764</v>
      </c>
      <c r="B14417" s="1">
        <v>45299</v>
      </c>
      <c r="C14417" s="2">
        <v>0.38524305555555555</v>
      </c>
      <c r="D14417" s="3" t="s">
        <v>58624</v>
      </c>
      <c r="E14417" s="3" t="s">
        <v>58628</v>
      </c>
      <c r="F14417" s="3" t="s">
        <v>58625</v>
      </c>
      <c r="G14417" s="3" t="s">
        <v>58626</v>
      </c>
      <c r="H14417" s="3" t="s">
        <v>58627</v>
      </c>
    </row>
    <row r="14418" spans="1:8" ht="159.5" x14ac:dyDescent="0.35">
      <c r="A14418" s="4">
        <v>48708</v>
      </c>
      <c r="B14418" s="1">
        <v>45299</v>
      </c>
      <c r="C14418" s="2">
        <v>0.38694444444444448</v>
      </c>
      <c r="D14418" s="3" t="s">
        <v>58629</v>
      </c>
      <c r="E14418" s="3" t="s">
        <v>11267</v>
      </c>
      <c r="F14418" s="3" t="s">
        <v>13629</v>
      </c>
      <c r="G14418" s="3" t="s">
        <v>11732</v>
      </c>
      <c r="H14418" s="3" t="s">
        <v>58630</v>
      </c>
    </row>
    <row r="14419" spans="1:8" ht="43.5" x14ac:dyDescent="0.35">
      <c r="A14419" s="4">
        <v>170956</v>
      </c>
      <c r="B14419" s="1">
        <v>45299</v>
      </c>
      <c r="C14419" s="2">
        <v>0.39390046296296299</v>
      </c>
      <c r="D14419" s="3" t="s">
        <v>58631</v>
      </c>
      <c r="E14419" s="3" t="s">
        <v>58634</v>
      </c>
      <c r="F14419" s="3" t="s">
        <v>58632</v>
      </c>
      <c r="G14419" s="3" t="s">
        <v>58633</v>
      </c>
      <c r="H14419" s="3" t="s">
        <v>397</v>
      </c>
    </row>
    <row r="14420" spans="1:8" ht="145" x14ac:dyDescent="0.35">
      <c r="A14420" s="4">
        <v>156267</v>
      </c>
      <c r="B14420" s="1">
        <v>45299</v>
      </c>
      <c r="C14420" s="2">
        <v>0.39437499999999998</v>
      </c>
      <c r="D14420" s="3" t="s">
        <v>58635</v>
      </c>
      <c r="E14420" s="3" t="s">
        <v>58638</v>
      </c>
      <c r="F14420" s="3" t="s">
        <v>58636</v>
      </c>
      <c r="G14420" s="3" t="s">
        <v>11732</v>
      </c>
      <c r="H14420" s="3" t="s">
        <v>58637</v>
      </c>
    </row>
    <row r="14421" spans="1:8" ht="116" x14ac:dyDescent="0.35">
      <c r="A14421" s="4">
        <v>114927</v>
      </c>
      <c r="B14421" s="1">
        <v>45299</v>
      </c>
      <c r="C14421" s="2">
        <v>0.40016203703703707</v>
      </c>
      <c r="D14421" s="3" t="s">
        <v>58639</v>
      </c>
      <c r="E14421" s="3" t="s">
        <v>58643</v>
      </c>
      <c r="F14421" s="3" t="s">
        <v>58640</v>
      </c>
      <c r="G14421" s="3" t="s">
        <v>58641</v>
      </c>
      <c r="H14421" s="3" t="s">
        <v>58642</v>
      </c>
    </row>
    <row r="14422" spans="1:8" ht="72.5" x14ac:dyDescent="0.35">
      <c r="A14422" s="4">
        <v>132524</v>
      </c>
      <c r="B14422" s="1">
        <v>45299</v>
      </c>
      <c r="C14422" s="2">
        <v>0.40491898148148148</v>
      </c>
      <c r="D14422" s="3" t="s">
        <v>58644</v>
      </c>
      <c r="E14422" s="3" t="s">
        <v>58648</v>
      </c>
      <c r="F14422" s="3" t="s">
        <v>58645</v>
      </c>
      <c r="G14422" s="3" t="s">
        <v>58646</v>
      </c>
      <c r="H14422" s="3" t="s">
        <v>58647</v>
      </c>
    </row>
    <row r="14423" spans="1:8" ht="72.5" x14ac:dyDescent="0.35">
      <c r="A14423" s="4">
        <v>41484</v>
      </c>
      <c r="B14423" s="1">
        <v>45299</v>
      </c>
      <c r="C14423" s="2">
        <v>0.42509259259259258</v>
      </c>
      <c r="D14423" s="3" t="s">
        <v>58649</v>
      </c>
      <c r="E14423" s="3" t="s">
        <v>58652</v>
      </c>
      <c r="F14423" s="3" t="s">
        <v>58650</v>
      </c>
      <c r="G14423" s="3" t="s">
        <v>36084</v>
      </c>
      <c r="H14423" s="3" t="s">
        <v>58651</v>
      </c>
    </row>
    <row r="14424" spans="1:8" ht="217.5" x14ac:dyDescent="0.35">
      <c r="A14424" s="4">
        <v>40426</v>
      </c>
      <c r="B14424" s="1">
        <v>45299</v>
      </c>
      <c r="C14424" s="2">
        <v>0.43748842592592596</v>
      </c>
      <c r="D14424" s="3" t="s">
        <v>58653</v>
      </c>
      <c r="E14424" s="3" t="s">
        <v>58657</v>
      </c>
      <c r="F14424" s="3" t="s">
        <v>58654</v>
      </c>
      <c r="G14424" s="3" t="s">
        <v>58655</v>
      </c>
      <c r="H14424" s="3" t="s">
        <v>58656</v>
      </c>
    </row>
    <row r="14425" spans="1:8" ht="72.5" x14ac:dyDescent="0.35">
      <c r="A14425" s="4">
        <v>71994</v>
      </c>
      <c r="B14425" s="1">
        <v>45299</v>
      </c>
      <c r="C14425" s="2">
        <v>0.43962962962962965</v>
      </c>
      <c r="D14425" s="3" t="s">
        <v>58658</v>
      </c>
      <c r="E14425" s="3" t="s">
        <v>58661</v>
      </c>
      <c r="F14425" s="3" t="s">
        <v>58659</v>
      </c>
      <c r="G14425" s="3" t="s">
        <v>58660</v>
      </c>
      <c r="H14425" s="3" t="s">
        <v>13495</v>
      </c>
    </row>
    <row r="14426" spans="1:8" ht="29" x14ac:dyDescent="0.35">
      <c r="A14426" s="4">
        <v>35017</v>
      </c>
      <c r="B14426" s="1">
        <v>45299</v>
      </c>
      <c r="C14426" s="2">
        <v>0.44372685185185184</v>
      </c>
      <c r="D14426" s="3" t="s">
        <v>985</v>
      </c>
      <c r="E14426" s="3" t="s">
        <v>12559</v>
      </c>
      <c r="F14426" s="3" t="s">
        <v>58662</v>
      </c>
      <c r="G14426" s="3" t="s">
        <v>12867</v>
      </c>
      <c r="H14426" s="3" t="s">
        <v>10489</v>
      </c>
    </row>
    <row r="14427" spans="1:8" ht="29" x14ac:dyDescent="0.35">
      <c r="A14427" s="4">
        <v>37353</v>
      </c>
      <c r="B14427" s="1">
        <v>45299</v>
      </c>
      <c r="C14427" s="2">
        <v>0.45895833333333336</v>
      </c>
      <c r="D14427" s="3" t="s">
        <v>58663</v>
      </c>
      <c r="E14427" s="3" t="s">
        <v>58667</v>
      </c>
      <c r="F14427" s="3" t="s">
        <v>58664</v>
      </c>
      <c r="G14427" s="3" t="s">
        <v>58665</v>
      </c>
      <c r="H14427" s="3" t="s">
        <v>58666</v>
      </c>
    </row>
    <row r="14428" spans="1:8" ht="72.5" x14ac:dyDescent="0.35">
      <c r="A14428" s="4">
        <v>163245</v>
      </c>
      <c r="B14428" s="1">
        <v>45299</v>
      </c>
      <c r="C14428" s="2">
        <v>0.4715509259259259</v>
      </c>
      <c r="D14428" s="3" t="s">
        <v>1702</v>
      </c>
      <c r="E14428" s="3" t="s">
        <v>58670</v>
      </c>
      <c r="F14428" s="3" t="s">
        <v>58668</v>
      </c>
      <c r="G14428" s="3" t="s">
        <v>12195</v>
      </c>
      <c r="H14428" s="3" t="s">
        <v>58669</v>
      </c>
    </row>
    <row r="14429" spans="1:8" ht="43.5" x14ac:dyDescent="0.35">
      <c r="A14429" s="4">
        <v>213273</v>
      </c>
      <c r="B14429" s="1">
        <v>45299</v>
      </c>
      <c r="C14429" s="2">
        <v>0.47234953703703703</v>
      </c>
      <c r="D14429" s="3" t="s">
        <v>985</v>
      </c>
      <c r="E14429" s="3" t="s">
        <v>58673</v>
      </c>
      <c r="F14429" s="3" t="s">
        <v>58671</v>
      </c>
      <c r="G14429" s="3" t="s">
        <v>58672</v>
      </c>
      <c r="H14429" s="3" t="s">
        <v>10976</v>
      </c>
    </row>
    <row r="14430" spans="1:8" ht="72.5" x14ac:dyDescent="0.35">
      <c r="A14430" s="4">
        <v>187626</v>
      </c>
      <c r="B14430" s="1">
        <v>45299</v>
      </c>
      <c r="C14430" s="2">
        <v>0.4893865740740741</v>
      </c>
      <c r="D14430" s="3" t="s">
        <v>58674</v>
      </c>
      <c r="E14430" s="3" t="s">
        <v>58678</v>
      </c>
      <c r="F14430" s="3" t="s">
        <v>58675</v>
      </c>
      <c r="G14430" s="3" t="s">
        <v>58676</v>
      </c>
      <c r="H14430" s="3" t="s">
        <v>58677</v>
      </c>
    </row>
    <row r="14431" spans="1:8" ht="58" x14ac:dyDescent="0.35">
      <c r="A14431" s="4">
        <v>210546</v>
      </c>
      <c r="B14431" s="1">
        <v>45299</v>
      </c>
      <c r="C14431" s="2">
        <v>0.55896990740740737</v>
      </c>
      <c r="D14431" s="3" t="s">
        <v>58679</v>
      </c>
      <c r="E14431" s="3" t="s">
        <v>58683</v>
      </c>
      <c r="F14431" s="3" t="s">
        <v>58680</v>
      </c>
      <c r="G14431" s="3" t="s">
        <v>58681</v>
      </c>
      <c r="H14431" s="3" t="s">
        <v>58682</v>
      </c>
    </row>
    <row r="14432" spans="1:8" ht="58" x14ac:dyDescent="0.35">
      <c r="A14432" s="4">
        <v>210678</v>
      </c>
      <c r="B14432" s="1">
        <v>45299</v>
      </c>
      <c r="C14432" s="2">
        <v>0.56793981481481481</v>
      </c>
      <c r="D14432" s="3" t="s">
        <v>1389</v>
      </c>
      <c r="E14432" s="3" t="s">
        <v>58687</v>
      </c>
      <c r="F14432" s="3" t="s">
        <v>58684</v>
      </c>
      <c r="G14432" s="3" t="s">
        <v>58685</v>
      </c>
      <c r="H14432" s="3" t="s">
        <v>58686</v>
      </c>
    </row>
    <row r="14433" spans="1:8" ht="29" x14ac:dyDescent="0.35">
      <c r="A14433" s="4">
        <v>210612</v>
      </c>
      <c r="B14433" s="1">
        <v>45299</v>
      </c>
      <c r="C14433" s="2">
        <v>0.57210648148148147</v>
      </c>
      <c r="D14433" s="3" t="s">
        <v>58688</v>
      </c>
      <c r="E14433" s="3" t="s">
        <v>58692</v>
      </c>
      <c r="F14433" s="3" t="s">
        <v>58689</v>
      </c>
      <c r="G14433" s="3" t="s">
        <v>58690</v>
      </c>
      <c r="H14433" s="3" t="s">
        <v>58691</v>
      </c>
    </row>
    <row r="14434" spans="1:8" ht="29" x14ac:dyDescent="0.35">
      <c r="A14434" s="4">
        <v>209478</v>
      </c>
      <c r="B14434" s="1">
        <v>45299</v>
      </c>
      <c r="C14434" s="2">
        <v>0.57687500000000003</v>
      </c>
      <c r="D14434" s="3" t="s">
        <v>58693</v>
      </c>
      <c r="E14434" s="3" t="s">
        <v>54243</v>
      </c>
      <c r="F14434" s="3" t="s">
        <v>58694</v>
      </c>
      <c r="G14434" s="3" t="s">
        <v>11524</v>
      </c>
      <c r="H14434" s="3" t="s">
        <v>58695</v>
      </c>
    </row>
    <row r="14435" spans="1:8" ht="72.5" x14ac:dyDescent="0.35">
      <c r="A14435" s="4">
        <v>210054</v>
      </c>
      <c r="B14435" s="1">
        <v>45299</v>
      </c>
      <c r="C14435" s="2">
        <v>0.58049768518518519</v>
      </c>
      <c r="D14435" s="3" t="s">
        <v>58696</v>
      </c>
      <c r="E14435" s="3" t="s">
        <v>58698</v>
      </c>
      <c r="F14435" s="3" t="s">
        <v>58697</v>
      </c>
      <c r="G14435" s="3" t="s">
        <v>58698</v>
      </c>
      <c r="H14435" s="3" t="s">
        <v>58699</v>
      </c>
    </row>
    <row r="14436" spans="1:8" ht="43.5" x14ac:dyDescent="0.35">
      <c r="A14436" s="4">
        <v>162988</v>
      </c>
      <c r="B14436" s="1">
        <v>45299</v>
      </c>
      <c r="C14436" s="2">
        <v>0.60412037037037036</v>
      </c>
      <c r="D14436" s="3" t="s">
        <v>11985</v>
      </c>
      <c r="E14436" s="3" t="s">
        <v>11069</v>
      </c>
      <c r="F14436" s="3" t="s">
        <v>58700</v>
      </c>
      <c r="G14436" s="3" t="s">
        <v>11874</v>
      </c>
      <c r="H14436" s="3" t="s">
        <v>58701</v>
      </c>
    </row>
    <row r="14437" spans="1:8" ht="43.5" x14ac:dyDescent="0.35">
      <c r="A14437" s="4">
        <v>80480</v>
      </c>
      <c r="B14437" s="1">
        <v>45299</v>
      </c>
      <c r="C14437" s="2">
        <v>0.61050925925925925</v>
      </c>
      <c r="D14437" s="3" t="s">
        <v>58702</v>
      </c>
      <c r="E14437" s="3" t="s">
        <v>18056</v>
      </c>
      <c r="F14437" s="3" t="s">
        <v>58703</v>
      </c>
      <c r="G14437" s="3" t="s">
        <v>58704</v>
      </c>
      <c r="H14437" s="3" t="s">
        <v>254</v>
      </c>
    </row>
    <row r="14438" spans="1:8" x14ac:dyDescent="0.35">
      <c r="A14438" s="4">
        <v>51677</v>
      </c>
      <c r="B14438" s="1">
        <v>45299</v>
      </c>
      <c r="C14438" s="2">
        <v>0.61280092592592594</v>
      </c>
      <c r="D14438" s="3" t="s">
        <v>12838</v>
      </c>
      <c r="E14438" s="3" t="s">
        <v>12838</v>
      </c>
      <c r="F14438" s="3" t="s">
        <v>12106</v>
      </c>
      <c r="G14438" s="3" t="s">
        <v>12838</v>
      </c>
      <c r="H14438" s="3" t="s">
        <v>12091</v>
      </c>
    </row>
    <row r="14439" spans="1:8" ht="43.5" x14ac:dyDescent="0.35">
      <c r="A14439" s="4">
        <v>213871</v>
      </c>
      <c r="B14439" s="1">
        <v>45299</v>
      </c>
      <c r="C14439" s="2">
        <v>0.61781249999999999</v>
      </c>
      <c r="D14439" s="3" t="s">
        <v>11085</v>
      </c>
      <c r="E14439" s="3" t="s">
        <v>58707</v>
      </c>
      <c r="F14439" s="3" t="s">
        <v>58705</v>
      </c>
      <c r="G14439" s="3" t="s">
        <v>11524</v>
      </c>
      <c r="H14439" s="3" t="s">
        <v>58706</v>
      </c>
    </row>
    <row r="14440" spans="1:8" x14ac:dyDescent="0.35">
      <c r="A14440" s="4">
        <v>114857</v>
      </c>
      <c r="B14440" s="1">
        <v>45299</v>
      </c>
      <c r="C14440" s="2">
        <v>0.61949074074074073</v>
      </c>
      <c r="D14440" s="3" t="s">
        <v>58708</v>
      </c>
      <c r="E14440" s="3" t="s">
        <v>58708</v>
      </c>
      <c r="F14440" s="3" t="s">
        <v>58709</v>
      </c>
      <c r="G14440" s="3" t="s">
        <v>58708</v>
      </c>
      <c r="H14440" s="3" t="s">
        <v>10071</v>
      </c>
    </row>
    <row r="14441" spans="1:8" x14ac:dyDescent="0.35">
      <c r="A14441" s="4">
        <v>174470</v>
      </c>
      <c r="B14441" s="1">
        <v>45299</v>
      </c>
      <c r="C14441" s="2">
        <v>0.62793981481481487</v>
      </c>
      <c r="D14441" s="3" t="s">
        <v>58710</v>
      </c>
      <c r="E14441" s="3" t="s">
        <v>58710</v>
      </c>
      <c r="F14441" s="3" t="s">
        <v>58711</v>
      </c>
      <c r="G14441" s="3" t="s">
        <v>58710</v>
      </c>
      <c r="H14441" s="3" t="s">
        <v>12090</v>
      </c>
    </row>
    <row r="14442" spans="1:8" ht="116" x14ac:dyDescent="0.35">
      <c r="A14442" s="4">
        <v>213878</v>
      </c>
      <c r="B14442" s="1">
        <v>45299</v>
      </c>
      <c r="C14442" s="2">
        <v>0.72910879629629621</v>
      </c>
      <c r="D14442" s="3" t="s">
        <v>10944</v>
      </c>
      <c r="E14442" s="3" t="s">
        <v>58715</v>
      </c>
      <c r="F14442" s="3" t="s">
        <v>58712</v>
      </c>
      <c r="G14442" s="3" t="s">
        <v>58713</v>
      </c>
      <c r="H14442" s="3" t="s">
        <v>58714</v>
      </c>
    </row>
    <row r="14443" spans="1:8" ht="87" x14ac:dyDescent="0.35">
      <c r="A14443" s="4">
        <v>213879</v>
      </c>
      <c r="B14443" s="1">
        <v>45299</v>
      </c>
      <c r="C14443" s="2">
        <v>0.75496527777777789</v>
      </c>
      <c r="D14443" s="3" t="s">
        <v>10944</v>
      </c>
      <c r="E14443" s="3" t="s">
        <v>58719</v>
      </c>
      <c r="F14443" s="3" t="s">
        <v>58716</v>
      </c>
      <c r="G14443" s="3" t="s">
        <v>58717</v>
      </c>
      <c r="H14443" s="3" t="s">
        <v>58718</v>
      </c>
    </row>
    <row r="14444" spans="1:8" ht="174" x14ac:dyDescent="0.35">
      <c r="A14444" s="4">
        <v>91639</v>
      </c>
      <c r="B14444" s="1">
        <v>45300</v>
      </c>
      <c r="C14444" s="2">
        <v>0.34307870370370369</v>
      </c>
      <c r="D14444" s="3" t="s">
        <v>58720</v>
      </c>
      <c r="E14444" s="3" t="s">
        <v>58724</v>
      </c>
      <c r="F14444" s="3" t="s">
        <v>58721</v>
      </c>
      <c r="G14444" s="3" t="s">
        <v>58722</v>
      </c>
      <c r="H14444" s="3" t="s">
        <v>58723</v>
      </c>
    </row>
    <row r="14445" spans="1:8" ht="174" x14ac:dyDescent="0.35">
      <c r="A14445" s="4">
        <v>91639</v>
      </c>
      <c r="B14445" s="1">
        <v>45300</v>
      </c>
      <c r="C14445" s="2">
        <v>0.3473148148148148</v>
      </c>
      <c r="D14445" s="3" t="s">
        <v>58720</v>
      </c>
      <c r="E14445" s="3" t="s">
        <v>58724</v>
      </c>
      <c r="F14445" s="3" t="s">
        <v>58725</v>
      </c>
      <c r="G14445" s="3" t="s">
        <v>58722</v>
      </c>
      <c r="H14445" s="3" t="s">
        <v>58723</v>
      </c>
    </row>
    <row r="14446" spans="1:8" ht="101.5" x14ac:dyDescent="0.35">
      <c r="A14446" s="4">
        <v>43171</v>
      </c>
      <c r="B14446" s="1">
        <v>45300</v>
      </c>
      <c r="C14446" s="2">
        <v>0.35140046296296296</v>
      </c>
      <c r="D14446" s="3" t="e">
        <f>-HAS no new compliant</f>
        <v>#NAME?</v>
      </c>
      <c r="E14446" s="3" t="s">
        <v>15365</v>
      </c>
      <c r="F14446" s="3" t="s">
        <v>58726</v>
      </c>
      <c r="G14446" s="3" t="s">
        <v>15365</v>
      </c>
      <c r="H14446" s="3" t="s">
        <v>58727</v>
      </c>
    </row>
    <row r="14447" spans="1:8" ht="29" x14ac:dyDescent="0.35">
      <c r="A14447" s="4">
        <v>157342</v>
      </c>
      <c r="B14447" s="1">
        <v>45300</v>
      </c>
      <c r="C14447" s="2">
        <v>0.35601851851851851</v>
      </c>
      <c r="D14447" s="3" t="s">
        <v>985</v>
      </c>
      <c r="E14447" s="3" t="s">
        <v>22251</v>
      </c>
      <c r="F14447" s="3" t="s">
        <v>58728</v>
      </c>
      <c r="G14447" s="3" t="s">
        <v>11491</v>
      </c>
      <c r="H14447" s="3" t="s">
        <v>47885</v>
      </c>
    </row>
    <row r="14448" spans="1:8" ht="72.5" x14ac:dyDescent="0.35">
      <c r="A14448" s="4">
        <v>6163</v>
      </c>
      <c r="B14448" s="1">
        <v>45300</v>
      </c>
      <c r="C14448" s="2">
        <v>0.35775462962962962</v>
      </c>
      <c r="D14448" s="3" t="s">
        <v>12112</v>
      </c>
      <c r="E14448" s="3" t="s">
        <v>58732</v>
      </c>
      <c r="F14448" s="3" t="s">
        <v>58729</v>
      </c>
      <c r="G14448" s="3" t="s">
        <v>58730</v>
      </c>
      <c r="H14448" s="3" t="s">
        <v>58731</v>
      </c>
    </row>
    <row r="14449" spans="1:8" ht="72.5" x14ac:dyDescent="0.35">
      <c r="A14449" s="4">
        <v>42969</v>
      </c>
      <c r="B14449" s="1">
        <v>45300</v>
      </c>
      <c r="C14449" s="2">
        <v>0.3581597222222222</v>
      </c>
      <c r="D14449" s="3" t="s">
        <v>1288</v>
      </c>
      <c r="E14449" s="3" t="s">
        <v>58735</v>
      </c>
      <c r="F14449" s="3" t="s">
        <v>58733</v>
      </c>
      <c r="G14449" s="3" t="s">
        <v>11753</v>
      </c>
      <c r="H14449" s="3" t="s">
        <v>58734</v>
      </c>
    </row>
    <row r="14450" spans="1:8" ht="29" x14ac:dyDescent="0.35">
      <c r="A14450" s="4">
        <v>160759</v>
      </c>
      <c r="B14450" s="1">
        <v>45300</v>
      </c>
      <c r="C14450" s="2">
        <v>0.35842592592592593</v>
      </c>
      <c r="D14450" s="3" t="s">
        <v>985</v>
      </c>
      <c r="E14450" s="3" t="s">
        <v>17340</v>
      </c>
      <c r="F14450" s="3" t="s">
        <v>58736</v>
      </c>
      <c r="G14450" s="3" t="s">
        <v>17340</v>
      </c>
      <c r="H14450" s="3" t="s">
        <v>12234</v>
      </c>
    </row>
    <row r="14451" spans="1:8" ht="43.5" x14ac:dyDescent="0.35">
      <c r="A14451" s="4">
        <v>43000</v>
      </c>
      <c r="B14451" s="1">
        <v>45300</v>
      </c>
      <c r="C14451" s="2">
        <v>0.35983796296296294</v>
      </c>
      <c r="D14451" s="3" t="s">
        <v>985</v>
      </c>
      <c r="E14451" s="3" t="s">
        <v>12056</v>
      </c>
      <c r="F14451" s="3" t="s">
        <v>11953</v>
      </c>
      <c r="G14451" s="3" t="s">
        <v>13008</v>
      </c>
      <c r="H14451" s="3" t="s">
        <v>12234</v>
      </c>
    </row>
    <row r="14452" spans="1:8" ht="43.5" x14ac:dyDescent="0.35">
      <c r="A14452" s="4">
        <v>44330</v>
      </c>
      <c r="B14452" s="1">
        <v>45300</v>
      </c>
      <c r="C14452" s="2">
        <v>0.36114583333333333</v>
      </c>
      <c r="D14452" s="3" t="s">
        <v>58737</v>
      </c>
      <c r="E14452" s="3" t="s">
        <v>58741</v>
      </c>
      <c r="F14452" s="3" t="s">
        <v>58738</v>
      </c>
      <c r="G14452" s="3" t="s">
        <v>58739</v>
      </c>
      <c r="H14452" s="3" t="s">
        <v>58740</v>
      </c>
    </row>
    <row r="14453" spans="1:8" ht="29" x14ac:dyDescent="0.35">
      <c r="A14453" s="4">
        <v>206645</v>
      </c>
      <c r="B14453" s="1">
        <v>45300</v>
      </c>
      <c r="C14453" s="2">
        <v>0.36252314814814812</v>
      </c>
      <c r="D14453" s="3" t="s">
        <v>1288</v>
      </c>
      <c r="E14453" s="3" t="s">
        <v>58744</v>
      </c>
      <c r="F14453" s="3" t="s">
        <v>58742</v>
      </c>
      <c r="G14453" s="3" t="s">
        <v>11997</v>
      </c>
      <c r="H14453" s="3" t="s">
        <v>58743</v>
      </c>
    </row>
    <row r="14454" spans="1:8" ht="72.5" x14ac:dyDescent="0.35">
      <c r="A14454" s="4">
        <v>102582</v>
      </c>
      <c r="B14454" s="1">
        <v>45300</v>
      </c>
      <c r="C14454" s="2">
        <v>0.3626388888888889</v>
      </c>
      <c r="D14454" s="3" t="s">
        <v>985</v>
      </c>
      <c r="E14454" s="3" t="s">
        <v>54959</v>
      </c>
      <c r="F14454" s="3" t="s">
        <v>11953</v>
      </c>
      <c r="G14454" s="3" t="s">
        <v>49</v>
      </c>
      <c r="H14454" s="3" t="s">
        <v>10726</v>
      </c>
    </row>
    <row r="14455" spans="1:8" x14ac:dyDescent="0.35">
      <c r="A14455" s="4">
        <v>5809</v>
      </c>
      <c r="B14455" s="1">
        <v>45300</v>
      </c>
      <c r="C14455" s="2">
        <v>0.36421296296296296</v>
      </c>
      <c r="D14455" s="3" t="s">
        <v>1288</v>
      </c>
      <c r="E14455" s="3" t="s">
        <v>58747</v>
      </c>
      <c r="F14455" s="3" t="s">
        <v>58745</v>
      </c>
      <c r="G14455" s="3" t="s">
        <v>11857</v>
      </c>
      <c r="H14455" s="3" t="s">
        <v>58746</v>
      </c>
    </row>
    <row r="14456" spans="1:8" ht="29" x14ac:dyDescent="0.35">
      <c r="A14456" s="4">
        <v>17333</v>
      </c>
      <c r="B14456" s="1">
        <v>45300</v>
      </c>
      <c r="C14456" s="2">
        <v>0.36547453703703708</v>
      </c>
      <c r="D14456" s="3" t="s">
        <v>985</v>
      </c>
      <c r="E14456" s="3" t="s">
        <v>47647</v>
      </c>
      <c r="F14456" s="3" t="s">
        <v>58748</v>
      </c>
      <c r="G14456" s="3" t="s">
        <v>58749</v>
      </c>
      <c r="H14456" s="3" t="s">
        <v>58750</v>
      </c>
    </row>
    <row r="14457" spans="1:8" ht="116" x14ac:dyDescent="0.35">
      <c r="A14457" s="4">
        <v>39871</v>
      </c>
      <c r="B14457" s="1">
        <v>45300</v>
      </c>
      <c r="C14457" s="2">
        <v>0.36557870370370371</v>
      </c>
      <c r="D14457" s="3" t="s">
        <v>58751</v>
      </c>
      <c r="E14457" s="3" t="s">
        <v>58755</v>
      </c>
      <c r="F14457" s="3" t="s">
        <v>58752</v>
      </c>
      <c r="G14457" s="3" t="s">
        <v>58753</v>
      </c>
      <c r="H14457" s="3" t="s">
        <v>58754</v>
      </c>
    </row>
    <row r="14458" spans="1:8" ht="29" x14ac:dyDescent="0.35">
      <c r="A14458" s="4">
        <v>8310</v>
      </c>
      <c r="B14458" s="1">
        <v>45300</v>
      </c>
      <c r="C14458" s="2">
        <v>0.36800925925925926</v>
      </c>
      <c r="D14458" s="3" t="s">
        <v>1288</v>
      </c>
      <c r="E14458" s="3" t="s">
        <v>58758</v>
      </c>
      <c r="F14458" s="3" t="s">
        <v>58756</v>
      </c>
      <c r="G14458" s="3" t="s">
        <v>11856</v>
      </c>
      <c r="H14458" s="3" t="s">
        <v>58757</v>
      </c>
    </row>
    <row r="14459" spans="1:8" ht="29" x14ac:dyDescent="0.35">
      <c r="A14459" s="4">
        <v>70173</v>
      </c>
      <c r="B14459" s="1">
        <v>45300</v>
      </c>
      <c r="C14459" s="2">
        <v>0.37233796296296301</v>
      </c>
      <c r="D14459" s="3" t="s">
        <v>58759</v>
      </c>
      <c r="E14459" s="3" t="s">
        <v>58762</v>
      </c>
      <c r="F14459" s="3" t="s">
        <v>58760</v>
      </c>
      <c r="G14459" s="3" t="s">
        <v>58761</v>
      </c>
      <c r="H14459" s="3" t="s">
        <v>10267</v>
      </c>
    </row>
    <row r="14460" spans="1:8" ht="29" x14ac:dyDescent="0.35">
      <c r="A14460" s="4">
        <v>210373</v>
      </c>
      <c r="B14460" s="1">
        <v>45300</v>
      </c>
      <c r="C14460" s="2">
        <v>0.37283564814814812</v>
      </c>
      <c r="D14460" s="3" t="s">
        <v>11559</v>
      </c>
      <c r="E14460" s="3" t="s">
        <v>58765</v>
      </c>
      <c r="F14460" s="3" t="s">
        <v>58763</v>
      </c>
      <c r="G14460" s="3" t="s">
        <v>11884</v>
      </c>
      <c r="H14460" s="3" t="s">
        <v>58764</v>
      </c>
    </row>
    <row r="14461" spans="1:8" ht="58" x14ac:dyDescent="0.35">
      <c r="A14461" s="4">
        <v>100853</v>
      </c>
      <c r="B14461" s="1">
        <v>45300</v>
      </c>
      <c r="C14461" s="2">
        <v>0.37532407407407403</v>
      </c>
      <c r="D14461" s="3" t="s">
        <v>1744</v>
      </c>
      <c r="E14461" s="3" t="s">
        <v>11654</v>
      </c>
      <c r="F14461" s="3" t="s">
        <v>58766</v>
      </c>
      <c r="G14461" s="3" t="s">
        <v>58767</v>
      </c>
      <c r="H14461" s="3" t="s">
        <v>58768</v>
      </c>
    </row>
    <row r="14462" spans="1:8" ht="58" x14ac:dyDescent="0.35">
      <c r="A14462" s="4">
        <v>179754</v>
      </c>
      <c r="B14462" s="1">
        <v>45300</v>
      </c>
      <c r="C14462" s="2">
        <v>0.37917824074074075</v>
      </c>
      <c r="D14462" s="3" t="s">
        <v>985</v>
      </c>
      <c r="E14462" s="3" t="s">
        <v>37640</v>
      </c>
      <c r="F14462" s="3" t="s">
        <v>58769</v>
      </c>
      <c r="G14462" s="3" t="s">
        <v>58770</v>
      </c>
      <c r="H14462" s="3" t="s">
        <v>58771</v>
      </c>
    </row>
    <row r="14463" spans="1:8" ht="72.5" x14ac:dyDescent="0.35">
      <c r="A14463" s="4">
        <v>178724</v>
      </c>
      <c r="B14463" s="1">
        <v>45300</v>
      </c>
      <c r="C14463" s="2">
        <v>0.38028935185185181</v>
      </c>
      <c r="D14463" s="3" t="s">
        <v>58772</v>
      </c>
      <c r="E14463" s="3" t="s">
        <v>58776</v>
      </c>
      <c r="F14463" s="3" t="s">
        <v>58773</v>
      </c>
      <c r="G14463" s="3" t="s">
        <v>58774</v>
      </c>
      <c r="H14463" s="3" t="s">
        <v>58775</v>
      </c>
    </row>
    <row r="14464" spans="1:8" ht="58" x14ac:dyDescent="0.35">
      <c r="A14464" s="4">
        <v>208676</v>
      </c>
      <c r="B14464" s="1">
        <v>45300</v>
      </c>
      <c r="C14464" s="2">
        <v>0.38108796296296293</v>
      </c>
      <c r="D14464" s="3" t="s">
        <v>58777</v>
      </c>
      <c r="E14464" s="3" t="s">
        <v>58780</v>
      </c>
      <c r="F14464" s="3" t="s">
        <v>58778</v>
      </c>
      <c r="G14464" s="3" t="s">
        <v>11924</v>
      </c>
      <c r="H14464" s="3" t="s">
        <v>58779</v>
      </c>
    </row>
    <row r="14465" spans="1:8" ht="58" x14ac:dyDescent="0.35">
      <c r="A14465" s="4">
        <v>56397</v>
      </c>
      <c r="B14465" s="1">
        <v>45300</v>
      </c>
      <c r="C14465" s="2">
        <v>0.38479166666666664</v>
      </c>
      <c r="D14465" s="3" t="s">
        <v>58781</v>
      </c>
      <c r="E14465" s="3" t="s">
        <v>58785</v>
      </c>
      <c r="F14465" s="3" t="s">
        <v>58782</v>
      </c>
      <c r="G14465" s="3" t="s">
        <v>58783</v>
      </c>
      <c r="H14465" s="3" t="s">
        <v>58784</v>
      </c>
    </row>
    <row r="14466" spans="1:8" ht="58" x14ac:dyDescent="0.35">
      <c r="A14466" s="4">
        <v>41536</v>
      </c>
      <c r="B14466" s="1">
        <v>45300</v>
      </c>
      <c r="C14466" s="2">
        <v>0.38606481481481486</v>
      </c>
      <c r="D14466" s="3" t="s">
        <v>12295</v>
      </c>
      <c r="E14466" s="3" t="s">
        <v>58789</v>
      </c>
      <c r="F14466" s="3" t="s">
        <v>58786</v>
      </c>
      <c r="G14466" s="3" t="s">
        <v>58787</v>
      </c>
      <c r="H14466" s="3" t="s">
        <v>58788</v>
      </c>
    </row>
    <row r="14467" spans="1:8" ht="58" x14ac:dyDescent="0.35">
      <c r="A14467" s="4">
        <v>178314</v>
      </c>
      <c r="B14467" s="1">
        <v>45300</v>
      </c>
      <c r="C14467" s="2">
        <v>0.38667824074074075</v>
      </c>
      <c r="D14467" s="3" t="s">
        <v>58790</v>
      </c>
      <c r="E14467" s="3" t="s">
        <v>58794</v>
      </c>
      <c r="F14467" s="3" t="s">
        <v>58791</v>
      </c>
      <c r="G14467" s="3" t="s">
        <v>58792</v>
      </c>
      <c r="H14467" s="3" t="s">
        <v>58793</v>
      </c>
    </row>
    <row r="14468" spans="1:8" x14ac:dyDescent="0.35">
      <c r="A14468" s="4">
        <v>87268</v>
      </c>
      <c r="B14468" s="1">
        <v>45300</v>
      </c>
      <c r="C14468" s="2">
        <v>0.39063657407407404</v>
      </c>
      <c r="D14468" s="3" t="s">
        <v>58795</v>
      </c>
      <c r="E14468" s="3" t="s">
        <v>58797</v>
      </c>
      <c r="F14468" s="3" t="s">
        <v>11837</v>
      </c>
      <c r="G14468" s="3" t="s">
        <v>58796</v>
      </c>
      <c r="H14468" s="3" t="s">
        <v>11764</v>
      </c>
    </row>
    <row r="14469" spans="1:8" ht="116" x14ac:dyDescent="0.35">
      <c r="A14469" s="4">
        <v>48470</v>
      </c>
      <c r="B14469" s="1">
        <v>45300</v>
      </c>
      <c r="C14469" s="2">
        <v>0.39268518518518519</v>
      </c>
      <c r="D14469" s="3" t="s">
        <v>58798</v>
      </c>
      <c r="E14469" s="3" t="s">
        <v>58802</v>
      </c>
      <c r="F14469" s="3" t="s">
        <v>58799</v>
      </c>
      <c r="G14469" s="3" t="s">
        <v>58800</v>
      </c>
      <c r="H14469" s="3" t="s">
        <v>58801</v>
      </c>
    </row>
    <row r="14470" spans="1:8" ht="58" x14ac:dyDescent="0.35">
      <c r="A14470" s="4">
        <v>47616</v>
      </c>
      <c r="B14470" s="1">
        <v>45300</v>
      </c>
      <c r="C14470" s="2">
        <v>0.393587962962963</v>
      </c>
      <c r="D14470" s="3" t="s">
        <v>58803</v>
      </c>
      <c r="E14470" s="3" t="s">
        <v>58807</v>
      </c>
      <c r="F14470" s="3" t="s">
        <v>58804</v>
      </c>
      <c r="G14470" s="3" t="s">
        <v>58805</v>
      </c>
      <c r="H14470" s="3" t="s">
        <v>58806</v>
      </c>
    </row>
    <row r="14471" spans="1:8" ht="72.5" x14ac:dyDescent="0.35">
      <c r="A14471" s="4">
        <v>46468</v>
      </c>
      <c r="B14471" s="1">
        <v>45300</v>
      </c>
      <c r="C14471" s="2">
        <v>0.39446759259259262</v>
      </c>
      <c r="D14471" s="3" t="s">
        <v>58808</v>
      </c>
      <c r="E14471" s="3" t="s">
        <v>58812</v>
      </c>
      <c r="F14471" s="3" t="s">
        <v>58809</v>
      </c>
      <c r="G14471" s="3" t="s">
        <v>58810</v>
      </c>
      <c r="H14471" s="3" t="s">
        <v>58811</v>
      </c>
    </row>
    <row r="14472" spans="1:8" ht="87" x14ac:dyDescent="0.35">
      <c r="A14472" s="4">
        <v>122316</v>
      </c>
      <c r="B14472" s="1">
        <v>45300</v>
      </c>
      <c r="C14472" s="2">
        <v>0.39486111111111111</v>
      </c>
      <c r="D14472" s="3" t="s">
        <v>58813</v>
      </c>
      <c r="E14472" s="3" t="s">
        <v>58817</v>
      </c>
      <c r="F14472" s="3" t="s">
        <v>58814</v>
      </c>
      <c r="G14472" s="3" t="s">
        <v>58815</v>
      </c>
      <c r="H14472" s="3" t="s">
        <v>58816</v>
      </c>
    </row>
    <row r="14473" spans="1:8" ht="43.5" x14ac:dyDescent="0.35">
      <c r="A14473" s="4">
        <v>155117</v>
      </c>
      <c r="B14473" s="1">
        <v>45300</v>
      </c>
      <c r="C14473" s="2">
        <v>0.39516203703703701</v>
      </c>
      <c r="D14473" s="3" t="s">
        <v>58818</v>
      </c>
      <c r="E14473" s="3" t="s">
        <v>58821</v>
      </c>
      <c r="F14473" s="3" t="s">
        <v>58819</v>
      </c>
      <c r="G14473" s="3" t="s">
        <v>503</v>
      </c>
      <c r="H14473" s="3" t="s">
        <v>58820</v>
      </c>
    </row>
    <row r="14474" spans="1:8" ht="145" x14ac:dyDescent="0.35">
      <c r="A14474" s="4">
        <v>42482</v>
      </c>
      <c r="B14474" s="1">
        <v>45300</v>
      </c>
      <c r="C14474" s="2">
        <v>0.39620370370370367</v>
      </c>
      <c r="D14474" s="3" t="s">
        <v>58822</v>
      </c>
      <c r="E14474" s="3" t="s">
        <v>15499</v>
      </c>
      <c r="F14474" s="3" t="s">
        <v>58823</v>
      </c>
      <c r="G14474" s="3" t="s">
        <v>12693</v>
      </c>
      <c r="H14474" s="3" t="s">
        <v>58824</v>
      </c>
    </row>
    <row r="14475" spans="1:8" ht="43.5" x14ac:dyDescent="0.35">
      <c r="A14475" s="4">
        <v>87231</v>
      </c>
      <c r="B14475" s="1">
        <v>45300</v>
      </c>
      <c r="C14475" s="2">
        <v>0.40121527777777777</v>
      </c>
      <c r="D14475" s="3" t="s">
        <v>58825</v>
      </c>
      <c r="E14475" s="3" t="s">
        <v>58829</v>
      </c>
      <c r="F14475" s="3" t="s">
        <v>58826</v>
      </c>
      <c r="G14475" s="3" t="s">
        <v>58827</v>
      </c>
      <c r="H14475" s="3" t="s">
        <v>58828</v>
      </c>
    </row>
    <row r="14476" spans="1:8" ht="58" x14ac:dyDescent="0.35">
      <c r="A14476" s="4">
        <v>192074</v>
      </c>
      <c r="B14476" s="1">
        <v>45300</v>
      </c>
      <c r="C14476" s="2">
        <v>0.4021527777777778</v>
      </c>
      <c r="D14476" s="3" t="s">
        <v>58830</v>
      </c>
      <c r="E14476" s="3" t="s">
        <v>58834</v>
      </c>
      <c r="F14476" s="3" t="s">
        <v>58831</v>
      </c>
      <c r="G14476" s="3" t="s">
        <v>58832</v>
      </c>
      <c r="H14476" s="3" t="s">
        <v>58833</v>
      </c>
    </row>
    <row r="14477" spans="1:8" ht="58" x14ac:dyDescent="0.35">
      <c r="A14477" s="4">
        <v>56397</v>
      </c>
      <c r="B14477" s="1">
        <v>45300</v>
      </c>
      <c r="C14477" s="2">
        <v>0.40271990740740743</v>
      </c>
      <c r="D14477" s="3" t="s">
        <v>58781</v>
      </c>
      <c r="E14477" s="3" t="s">
        <v>58785</v>
      </c>
      <c r="F14477" s="3" t="s">
        <v>58782</v>
      </c>
      <c r="G14477" s="3" t="s">
        <v>58783</v>
      </c>
      <c r="H14477" s="3" t="s">
        <v>58835</v>
      </c>
    </row>
    <row r="14478" spans="1:8" ht="58" x14ac:dyDescent="0.35">
      <c r="A14478" s="4">
        <v>192074</v>
      </c>
      <c r="B14478" s="1">
        <v>45300</v>
      </c>
      <c r="C14478" s="2">
        <v>0.40415509259259258</v>
      </c>
      <c r="D14478" s="3" t="s">
        <v>58836</v>
      </c>
      <c r="E14478" s="3" t="s">
        <v>58834</v>
      </c>
      <c r="F14478" s="3" t="s">
        <v>58837</v>
      </c>
      <c r="G14478" s="3" t="s">
        <v>58838</v>
      </c>
      <c r="H14478" s="3" t="s">
        <v>58839</v>
      </c>
    </row>
    <row r="14479" spans="1:8" ht="159.5" x14ac:dyDescent="0.35">
      <c r="A14479" s="4">
        <v>35796</v>
      </c>
      <c r="B14479" s="1">
        <v>45300</v>
      </c>
      <c r="C14479" s="2">
        <v>0.40520833333333334</v>
      </c>
      <c r="D14479" s="3" t="s">
        <v>58840</v>
      </c>
      <c r="E14479" s="3" t="s">
        <v>58843</v>
      </c>
      <c r="F14479" s="3" t="s">
        <v>12068</v>
      </c>
      <c r="G14479" s="3" t="s">
        <v>58841</v>
      </c>
      <c r="H14479" s="3" t="s">
        <v>58842</v>
      </c>
    </row>
    <row r="14480" spans="1:8" ht="116" x14ac:dyDescent="0.35">
      <c r="A14480" s="4">
        <v>32078</v>
      </c>
      <c r="B14480" s="1">
        <v>45300</v>
      </c>
      <c r="C14480" s="2">
        <v>0.40545138888888888</v>
      </c>
      <c r="D14480" s="3" t="s">
        <v>58844</v>
      </c>
      <c r="E14480" s="3" t="s">
        <v>58848</v>
      </c>
      <c r="F14480" s="3" t="s">
        <v>58845</v>
      </c>
      <c r="G14480" s="3" t="s">
        <v>58846</v>
      </c>
      <c r="H14480" s="3" t="s">
        <v>58847</v>
      </c>
    </row>
    <row r="14481" spans="1:8" ht="116" x14ac:dyDescent="0.35">
      <c r="A14481" s="4">
        <v>32078</v>
      </c>
      <c r="B14481" s="1">
        <v>45300</v>
      </c>
      <c r="C14481" s="2">
        <v>0.4075462962962963</v>
      </c>
      <c r="D14481" s="3" t="s">
        <v>58844</v>
      </c>
      <c r="E14481" s="3" t="s">
        <v>58849</v>
      </c>
      <c r="F14481" s="3" t="s">
        <v>58845</v>
      </c>
      <c r="G14481" s="3" t="s">
        <v>58846</v>
      </c>
      <c r="H14481" s="3" t="s">
        <v>58847</v>
      </c>
    </row>
    <row r="14482" spans="1:8" ht="58" x14ac:dyDescent="0.35">
      <c r="A14482" s="4">
        <v>51047</v>
      </c>
      <c r="B14482" s="1">
        <v>45300</v>
      </c>
      <c r="C14482" s="2">
        <v>0.40758101851851852</v>
      </c>
      <c r="D14482" s="3" t="s">
        <v>985</v>
      </c>
      <c r="E14482" s="3" t="s">
        <v>58851</v>
      </c>
      <c r="F14482" s="3" t="s">
        <v>58850</v>
      </c>
      <c r="G14482" s="3" t="s">
        <v>10431</v>
      </c>
      <c r="H14482" s="3" t="s">
        <v>39329</v>
      </c>
    </row>
    <row r="14483" spans="1:8" ht="116" x14ac:dyDescent="0.35">
      <c r="A14483" s="4">
        <v>32078</v>
      </c>
      <c r="B14483" s="1">
        <v>45300</v>
      </c>
      <c r="C14483" s="2">
        <v>0.40789351851851857</v>
      </c>
      <c r="D14483" s="3" t="s">
        <v>58844</v>
      </c>
      <c r="E14483" s="3" t="s">
        <v>58848</v>
      </c>
      <c r="F14483" s="3" t="s">
        <v>58845</v>
      </c>
      <c r="G14483" s="3" t="s">
        <v>58852</v>
      </c>
      <c r="H14483" s="3" t="s">
        <v>58847</v>
      </c>
    </row>
    <row r="14484" spans="1:8" ht="87" x14ac:dyDescent="0.35">
      <c r="A14484" s="4">
        <v>41955</v>
      </c>
      <c r="B14484" s="1">
        <v>45300</v>
      </c>
      <c r="C14484" s="2">
        <v>0.40812500000000002</v>
      </c>
      <c r="D14484" s="3" t="s">
        <v>58853</v>
      </c>
      <c r="E14484" s="3" t="s">
        <v>58857</v>
      </c>
      <c r="F14484" s="3" t="s">
        <v>58854</v>
      </c>
      <c r="G14484" s="3" t="s">
        <v>58855</v>
      </c>
      <c r="H14484" s="3" t="s">
        <v>58856</v>
      </c>
    </row>
    <row r="14485" spans="1:8" ht="43.5" x14ac:dyDescent="0.35">
      <c r="A14485" s="4">
        <v>51047</v>
      </c>
      <c r="B14485" s="1">
        <v>45300</v>
      </c>
      <c r="C14485" s="2">
        <v>0.40940972222222222</v>
      </c>
      <c r="D14485" s="3" t="s">
        <v>985</v>
      </c>
      <c r="E14485" s="3" t="s">
        <v>58858</v>
      </c>
      <c r="F14485" s="3" t="s">
        <v>58850</v>
      </c>
      <c r="G14485" s="3" t="s">
        <v>10431</v>
      </c>
      <c r="H14485" s="3" t="s">
        <v>39329</v>
      </c>
    </row>
    <row r="14486" spans="1:8" ht="87" x14ac:dyDescent="0.35">
      <c r="A14486" s="4">
        <v>41955</v>
      </c>
      <c r="B14486" s="1">
        <v>45300</v>
      </c>
      <c r="C14486" s="2">
        <v>0.40954861111111113</v>
      </c>
      <c r="D14486" s="3" t="s">
        <v>58853</v>
      </c>
      <c r="E14486" s="3" t="s">
        <v>58857</v>
      </c>
      <c r="F14486" s="3" t="s">
        <v>58854</v>
      </c>
      <c r="G14486" s="3" t="s">
        <v>58855</v>
      </c>
      <c r="H14486" s="3" t="s">
        <v>58859</v>
      </c>
    </row>
    <row r="14487" spans="1:8" ht="58" x14ac:dyDescent="0.35">
      <c r="A14487" s="4">
        <v>124865</v>
      </c>
      <c r="B14487" s="1">
        <v>45300</v>
      </c>
      <c r="C14487" s="2">
        <v>0.41318287037037038</v>
      </c>
      <c r="D14487" s="3" t="s">
        <v>58860</v>
      </c>
      <c r="E14487" s="3" t="s">
        <v>58863</v>
      </c>
      <c r="F14487" s="3" t="s">
        <v>58861</v>
      </c>
      <c r="G14487" s="3" t="s">
        <v>58862</v>
      </c>
      <c r="H14487" s="3" t="s">
        <v>13057</v>
      </c>
    </row>
    <row r="14488" spans="1:8" ht="87" x14ac:dyDescent="0.35">
      <c r="A14488" s="4">
        <v>199561</v>
      </c>
      <c r="B14488" s="1">
        <v>45300</v>
      </c>
      <c r="C14488" s="2">
        <v>0.41340277777777779</v>
      </c>
      <c r="D14488" s="3" t="s">
        <v>58864</v>
      </c>
      <c r="E14488" s="3" t="s">
        <v>58868</v>
      </c>
      <c r="F14488" s="3" t="s">
        <v>58865</v>
      </c>
      <c r="G14488" s="3" t="s">
        <v>58866</v>
      </c>
      <c r="H14488" s="3" t="s">
        <v>58867</v>
      </c>
    </row>
    <row r="14489" spans="1:8" ht="101.5" x14ac:dyDescent="0.35">
      <c r="A14489" s="4">
        <v>174495</v>
      </c>
      <c r="B14489" s="1">
        <v>45300</v>
      </c>
      <c r="C14489" s="2">
        <v>0.41450231481481481</v>
      </c>
      <c r="D14489" s="3" t="s">
        <v>58869</v>
      </c>
      <c r="E14489" s="3" t="s">
        <v>58873</v>
      </c>
      <c r="F14489" s="3" t="s">
        <v>58870</v>
      </c>
      <c r="G14489" s="3" t="s">
        <v>58871</v>
      </c>
      <c r="H14489" s="3" t="s">
        <v>58872</v>
      </c>
    </row>
    <row r="14490" spans="1:8" ht="72.5" x14ac:dyDescent="0.35">
      <c r="A14490" s="4">
        <v>36796</v>
      </c>
      <c r="B14490" s="1">
        <v>45300</v>
      </c>
      <c r="C14490" s="2">
        <v>0.4163310185185185</v>
      </c>
      <c r="D14490" s="3" t="s">
        <v>985</v>
      </c>
      <c r="E14490" s="3" t="s">
        <v>58877</v>
      </c>
      <c r="F14490" s="3" t="s">
        <v>58874</v>
      </c>
      <c r="G14490" s="3" t="s">
        <v>58875</v>
      </c>
      <c r="H14490" s="3" t="s">
        <v>58876</v>
      </c>
    </row>
    <row r="14491" spans="1:8" ht="43.5" x14ac:dyDescent="0.35">
      <c r="A14491" s="4">
        <v>50981</v>
      </c>
      <c r="B14491" s="1">
        <v>45300</v>
      </c>
      <c r="C14491" s="2">
        <v>0.41957175925925921</v>
      </c>
      <c r="D14491" s="3" t="s">
        <v>58878</v>
      </c>
      <c r="E14491" s="3" t="s">
        <v>13255</v>
      </c>
      <c r="F14491" s="3" t="s">
        <v>58879</v>
      </c>
      <c r="G14491" s="3" t="s">
        <v>58880</v>
      </c>
      <c r="H14491" s="3" t="s">
        <v>58881</v>
      </c>
    </row>
    <row r="14492" spans="1:8" ht="72.5" x14ac:dyDescent="0.35">
      <c r="A14492" s="4">
        <v>130120</v>
      </c>
      <c r="B14492" s="1">
        <v>45300</v>
      </c>
      <c r="C14492" s="2">
        <v>0.4213425925925926</v>
      </c>
      <c r="D14492" s="3" t="s">
        <v>985</v>
      </c>
      <c r="E14492" s="3" t="s">
        <v>58885</v>
      </c>
      <c r="F14492" s="3" t="s">
        <v>58882</v>
      </c>
      <c r="G14492" s="3" t="s">
        <v>58883</v>
      </c>
      <c r="H14492" s="3" t="s">
        <v>58884</v>
      </c>
    </row>
    <row r="14493" spans="1:8" ht="87" x14ac:dyDescent="0.35">
      <c r="A14493" s="4">
        <v>40045</v>
      </c>
      <c r="B14493" s="1">
        <v>45300</v>
      </c>
      <c r="C14493" s="2">
        <v>0.42322916666666671</v>
      </c>
      <c r="D14493" s="3" t="s">
        <v>58886</v>
      </c>
      <c r="E14493" s="3" t="s">
        <v>11267</v>
      </c>
      <c r="F14493" s="3" t="s">
        <v>58887</v>
      </c>
      <c r="G14493" s="3" t="s">
        <v>11732</v>
      </c>
      <c r="H14493" s="3" t="s">
        <v>58888</v>
      </c>
    </row>
    <row r="14494" spans="1:8" ht="101.5" x14ac:dyDescent="0.35">
      <c r="A14494" s="4">
        <v>120362</v>
      </c>
      <c r="B14494" s="1">
        <v>45300</v>
      </c>
      <c r="C14494" s="2">
        <v>0.42326388888888888</v>
      </c>
      <c r="D14494" s="3" t="e">
        <f>- she compliant OF intermittent diarrhea</f>
        <v>#NAME?</v>
      </c>
      <c r="E14494" s="3" t="s">
        <v>58892</v>
      </c>
      <c r="F14494" s="3" t="s">
        <v>58889</v>
      </c>
      <c r="G14494" s="3" t="s">
        <v>58890</v>
      </c>
      <c r="H14494" s="3" t="s">
        <v>58891</v>
      </c>
    </row>
    <row r="14495" spans="1:8" ht="43.5" x14ac:dyDescent="0.35">
      <c r="A14495" s="4">
        <v>51408</v>
      </c>
      <c r="B14495" s="1">
        <v>45300</v>
      </c>
      <c r="C14495" s="2">
        <v>0.42521990740740739</v>
      </c>
      <c r="D14495" s="3" t="s">
        <v>58893</v>
      </c>
      <c r="E14495" s="3" t="s">
        <v>15367</v>
      </c>
      <c r="F14495" s="3" t="s">
        <v>58894</v>
      </c>
      <c r="G14495" s="3" t="s">
        <v>10433</v>
      </c>
      <c r="H14495" s="3" t="s">
        <v>58895</v>
      </c>
    </row>
    <row r="14496" spans="1:8" ht="101.5" x14ac:dyDescent="0.35">
      <c r="A14496" s="4">
        <v>120362</v>
      </c>
      <c r="B14496" s="1">
        <v>45300</v>
      </c>
      <c r="C14496" s="2">
        <v>0.42681712962962964</v>
      </c>
      <c r="D14496" s="3" t="e">
        <f>- she compliant OF intermittent diarrhea</f>
        <v>#NAME?</v>
      </c>
      <c r="E14496" s="3" t="s">
        <v>58896</v>
      </c>
      <c r="F14496" s="3" t="s">
        <v>58889</v>
      </c>
      <c r="G14496" s="3" t="s">
        <v>58890</v>
      </c>
      <c r="H14496" s="3" t="s">
        <v>58891</v>
      </c>
    </row>
    <row r="14497" spans="1:8" ht="43.5" x14ac:dyDescent="0.35">
      <c r="A14497" s="4">
        <v>158338</v>
      </c>
      <c r="B14497" s="1">
        <v>45300</v>
      </c>
      <c r="C14497" s="2">
        <v>0.43030092592592589</v>
      </c>
      <c r="D14497" s="3" t="s">
        <v>985</v>
      </c>
      <c r="E14497" s="3" t="s">
        <v>58898</v>
      </c>
      <c r="F14497" s="3" t="s">
        <v>58897</v>
      </c>
      <c r="G14497" s="3" t="s">
        <v>13543</v>
      </c>
      <c r="H14497" s="3" t="s">
        <v>38032</v>
      </c>
    </row>
    <row r="14498" spans="1:8" ht="130.5" x14ac:dyDescent="0.35">
      <c r="A14498" s="4">
        <v>35139</v>
      </c>
      <c r="B14498" s="1">
        <v>45300</v>
      </c>
      <c r="C14498" s="2">
        <v>0.4314351851851852</v>
      </c>
      <c r="D14498" s="3" t="s">
        <v>58899</v>
      </c>
      <c r="E14498" s="3" t="s">
        <v>11176</v>
      </c>
      <c r="F14498" s="3" t="s">
        <v>58900</v>
      </c>
      <c r="G14498" s="3" t="s">
        <v>58901</v>
      </c>
      <c r="H14498" s="3" t="s">
        <v>58902</v>
      </c>
    </row>
    <row r="14499" spans="1:8" ht="43.5" x14ac:dyDescent="0.35">
      <c r="A14499" s="4">
        <v>42858</v>
      </c>
      <c r="B14499" s="1">
        <v>45300</v>
      </c>
      <c r="C14499" s="2">
        <v>0.43268518518518517</v>
      </c>
      <c r="D14499" s="3" t="s">
        <v>58903</v>
      </c>
      <c r="E14499" s="3" t="s">
        <v>15371</v>
      </c>
      <c r="F14499" s="3" t="s">
        <v>58904</v>
      </c>
      <c r="G14499" s="3" t="s">
        <v>10678</v>
      </c>
      <c r="H14499" s="3" t="s">
        <v>13935</v>
      </c>
    </row>
    <row r="14500" spans="1:8" ht="58" x14ac:dyDescent="0.35">
      <c r="A14500" s="4">
        <v>211386</v>
      </c>
      <c r="B14500" s="1">
        <v>45300</v>
      </c>
      <c r="C14500" s="2">
        <v>0.4364467592592593</v>
      </c>
      <c r="D14500" s="3" t="s">
        <v>58905</v>
      </c>
      <c r="E14500" s="3" t="s">
        <v>53493</v>
      </c>
      <c r="F14500" s="3" t="s">
        <v>58906</v>
      </c>
      <c r="G14500" s="3" t="s">
        <v>53493</v>
      </c>
      <c r="H14500" s="3" t="s">
        <v>58907</v>
      </c>
    </row>
    <row r="14501" spans="1:8" ht="58" x14ac:dyDescent="0.35">
      <c r="A14501" s="4">
        <v>211386</v>
      </c>
      <c r="B14501" s="1">
        <v>45300</v>
      </c>
      <c r="C14501" s="2">
        <v>0.43706018518518519</v>
      </c>
      <c r="D14501" s="3" t="s">
        <v>58905</v>
      </c>
      <c r="E14501" s="3" t="s">
        <v>53493</v>
      </c>
      <c r="F14501" s="3" t="s">
        <v>58906</v>
      </c>
      <c r="G14501" s="3" t="s">
        <v>53493</v>
      </c>
      <c r="H14501" s="3" t="s">
        <v>58908</v>
      </c>
    </row>
    <row r="14502" spans="1:8" ht="72.5" x14ac:dyDescent="0.35">
      <c r="A14502" s="4">
        <v>89822</v>
      </c>
      <c r="B14502" s="1">
        <v>45300</v>
      </c>
      <c r="C14502" s="2">
        <v>0.43763888888888891</v>
      </c>
      <c r="D14502" s="3" t="s">
        <v>1403</v>
      </c>
      <c r="E14502" s="3" t="s">
        <v>58912</v>
      </c>
      <c r="F14502" s="3" t="s">
        <v>58909</v>
      </c>
      <c r="G14502" s="3" t="s">
        <v>58910</v>
      </c>
      <c r="H14502" s="3" t="s">
        <v>58911</v>
      </c>
    </row>
    <row r="14503" spans="1:8" ht="130.5" x14ac:dyDescent="0.35">
      <c r="A14503" s="4">
        <v>124288</v>
      </c>
      <c r="B14503" s="1">
        <v>45300</v>
      </c>
      <c r="C14503" s="2">
        <v>0.43798611111111113</v>
      </c>
      <c r="D14503" s="3" t="s">
        <v>985</v>
      </c>
      <c r="E14503" s="3" t="s">
        <v>58915</v>
      </c>
      <c r="F14503" s="3" t="s">
        <v>58913</v>
      </c>
      <c r="G14503" s="3" t="s">
        <v>10672</v>
      </c>
      <c r="H14503" s="3" t="s">
        <v>58914</v>
      </c>
    </row>
    <row r="14504" spans="1:8" ht="159.5" x14ac:dyDescent="0.35">
      <c r="A14504" s="4">
        <v>35670</v>
      </c>
      <c r="B14504" s="1">
        <v>45300</v>
      </c>
      <c r="C14504" s="2">
        <v>0.43893518518518521</v>
      </c>
      <c r="D14504" s="3" t="s">
        <v>58916</v>
      </c>
      <c r="E14504" s="3" t="s">
        <v>58918</v>
      </c>
      <c r="F14504" s="3" t="s">
        <v>14098</v>
      </c>
      <c r="G14504" s="3" t="s">
        <v>11732</v>
      </c>
      <c r="H14504" s="3" t="s">
        <v>58917</v>
      </c>
    </row>
    <row r="14505" spans="1:8" ht="43.5" x14ac:dyDescent="0.35">
      <c r="A14505" s="4">
        <v>56137</v>
      </c>
      <c r="B14505" s="1">
        <v>45300</v>
      </c>
      <c r="C14505" s="2">
        <v>0.44263888888888886</v>
      </c>
      <c r="D14505" s="3" t="s">
        <v>58919</v>
      </c>
      <c r="E14505" s="3" t="s">
        <v>58923</v>
      </c>
      <c r="F14505" s="3" t="s">
        <v>58920</v>
      </c>
      <c r="G14505" s="3" t="s">
        <v>58921</v>
      </c>
      <c r="H14505" s="3" t="s">
        <v>58922</v>
      </c>
    </row>
    <row r="14506" spans="1:8" ht="29" x14ac:dyDescent="0.35">
      <c r="A14506" s="4">
        <v>194038</v>
      </c>
      <c r="B14506" s="1">
        <v>45300</v>
      </c>
      <c r="C14506" s="2">
        <v>0.44405092592592593</v>
      </c>
      <c r="D14506" s="3" t="s">
        <v>1436</v>
      </c>
      <c r="E14506" s="3" t="s">
        <v>42022</v>
      </c>
      <c r="F14506" s="3" t="s">
        <v>13088</v>
      </c>
      <c r="G14506" s="3" t="s">
        <v>42022</v>
      </c>
      <c r="H14506" s="3" t="s">
        <v>12234</v>
      </c>
    </row>
    <row r="14507" spans="1:8" ht="72.5" x14ac:dyDescent="0.35">
      <c r="A14507" s="4">
        <v>88340</v>
      </c>
      <c r="B14507" s="1">
        <v>45300</v>
      </c>
      <c r="C14507" s="2">
        <v>0.44640046296296299</v>
      </c>
      <c r="D14507" s="3" t="s">
        <v>58924</v>
      </c>
      <c r="E14507" s="3" t="s">
        <v>58928</v>
      </c>
      <c r="F14507" s="3" t="s">
        <v>58925</v>
      </c>
      <c r="G14507" s="3" t="s">
        <v>58926</v>
      </c>
      <c r="H14507" s="3" t="s">
        <v>58927</v>
      </c>
    </row>
    <row r="14508" spans="1:8" ht="116" x14ac:dyDescent="0.35">
      <c r="A14508" s="4">
        <v>33547</v>
      </c>
      <c r="B14508" s="1">
        <v>45300</v>
      </c>
      <c r="C14508" s="2">
        <v>0.44715277777777779</v>
      </c>
      <c r="D14508" s="3" t="s">
        <v>58929</v>
      </c>
      <c r="E14508" s="3" t="s">
        <v>10869</v>
      </c>
      <c r="F14508" s="3" t="s">
        <v>58930</v>
      </c>
      <c r="G14508" s="3" t="s">
        <v>14528</v>
      </c>
      <c r="H14508" s="3" t="s">
        <v>58931</v>
      </c>
    </row>
    <row r="14509" spans="1:8" ht="43.5" x14ac:dyDescent="0.35">
      <c r="A14509" s="4">
        <v>213948</v>
      </c>
      <c r="B14509" s="1">
        <v>45300</v>
      </c>
      <c r="C14509" s="2">
        <v>0.4491087962962963</v>
      </c>
      <c r="D14509" s="3" t="s">
        <v>11889</v>
      </c>
      <c r="E14509" s="3" t="s">
        <v>58935</v>
      </c>
      <c r="F14509" s="3" t="s">
        <v>58932</v>
      </c>
      <c r="G14509" s="3" t="s">
        <v>58933</v>
      </c>
      <c r="H14509" s="3" t="s">
        <v>58934</v>
      </c>
    </row>
    <row r="14510" spans="1:8" ht="29" x14ac:dyDescent="0.35">
      <c r="A14510" s="4">
        <v>1373</v>
      </c>
      <c r="B14510" s="1">
        <v>45300</v>
      </c>
      <c r="C14510" s="2">
        <v>0.4491087962962963</v>
      </c>
      <c r="D14510" s="3" t="s">
        <v>58936</v>
      </c>
      <c r="E14510" s="3" t="s">
        <v>11651</v>
      </c>
      <c r="F14510" s="3" t="s">
        <v>58937</v>
      </c>
      <c r="G14510" s="3" t="s">
        <v>58938</v>
      </c>
      <c r="H14510" s="3" t="s">
        <v>11318</v>
      </c>
    </row>
    <row r="14511" spans="1:8" ht="58" x14ac:dyDescent="0.35">
      <c r="A14511" s="4">
        <v>213553</v>
      </c>
      <c r="B14511" s="1">
        <v>45300</v>
      </c>
      <c r="C14511" s="2">
        <v>0.45241898148148146</v>
      </c>
      <c r="D14511" s="3" t="s">
        <v>58939</v>
      </c>
      <c r="E14511" s="3" t="s">
        <v>58942</v>
      </c>
      <c r="F14511" s="3" t="s">
        <v>58940</v>
      </c>
      <c r="G14511" s="3" t="s">
        <v>15403</v>
      </c>
      <c r="H14511" s="3" t="s">
        <v>58941</v>
      </c>
    </row>
    <row r="14512" spans="1:8" ht="72.5" x14ac:dyDescent="0.35">
      <c r="A14512" s="4">
        <v>43149</v>
      </c>
      <c r="B14512" s="1">
        <v>45300</v>
      </c>
      <c r="C14512" s="2">
        <v>0.45561342592592591</v>
      </c>
      <c r="D14512" s="3" t="s">
        <v>985</v>
      </c>
      <c r="E14512" s="3" t="s">
        <v>58945</v>
      </c>
      <c r="F14512" s="3" t="s">
        <v>58943</v>
      </c>
      <c r="G14512" s="3" t="s">
        <v>58944</v>
      </c>
      <c r="H14512" s="3" t="s">
        <v>36455</v>
      </c>
    </row>
    <row r="14513" spans="1:8" ht="87" x14ac:dyDescent="0.35">
      <c r="A14513" s="4">
        <v>212206</v>
      </c>
      <c r="B14513" s="1">
        <v>45300</v>
      </c>
      <c r="C14513" s="2">
        <v>0.45643518518518517</v>
      </c>
      <c r="D14513" s="3" t="s">
        <v>58946</v>
      </c>
      <c r="E14513" s="3" t="s">
        <v>58949</v>
      </c>
      <c r="F14513" s="3" t="s">
        <v>58947</v>
      </c>
      <c r="G14513" s="3" t="s">
        <v>11901</v>
      </c>
      <c r="H14513" s="3" t="s">
        <v>58948</v>
      </c>
    </row>
    <row r="14514" spans="1:8" ht="58" x14ac:dyDescent="0.35">
      <c r="A14514" s="4">
        <v>37335</v>
      </c>
      <c r="B14514" s="1">
        <v>45300</v>
      </c>
      <c r="C14514" s="2">
        <v>0.45815972222222223</v>
      </c>
      <c r="D14514" s="3" t="s">
        <v>11063</v>
      </c>
      <c r="E14514" s="3" t="s">
        <v>58952</v>
      </c>
      <c r="F14514" s="3" t="s">
        <v>58950</v>
      </c>
      <c r="G14514" s="3" t="s">
        <v>10718</v>
      </c>
      <c r="H14514" s="3" t="s">
        <v>58951</v>
      </c>
    </row>
    <row r="14515" spans="1:8" ht="87" x14ac:dyDescent="0.35">
      <c r="A14515" s="4">
        <v>213947</v>
      </c>
      <c r="B14515" s="1">
        <v>45300</v>
      </c>
      <c r="C14515" s="2">
        <v>0.45836805555555554</v>
      </c>
      <c r="D14515" s="3" t="s">
        <v>58953</v>
      </c>
      <c r="E14515" s="3" t="s">
        <v>58956</v>
      </c>
      <c r="F14515" s="3" t="s">
        <v>58954</v>
      </c>
      <c r="G14515" s="3" t="s">
        <v>58933</v>
      </c>
      <c r="H14515" s="3" t="s">
        <v>58955</v>
      </c>
    </row>
    <row r="14516" spans="1:8" ht="29" x14ac:dyDescent="0.35">
      <c r="A14516" s="4">
        <v>101222</v>
      </c>
      <c r="B14516" s="1">
        <v>45300</v>
      </c>
      <c r="C14516" s="2">
        <v>0.45993055555555556</v>
      </c>
      <c r="D14516" s="3" t="s">
        <v>58957</v>
      </c>
      <c r="E14516" s="3" t="s">
        <v>58961</v>
      </c>
      <c r="F14516" s="3" t="s">
        <v>58958</v>
      </c>
      <c r="G14516" s="3" t="s">
        <v>58959</v>
      </c>
      <c r="H14516" s="3" t="s">
        <v>58960</v>
      </c>
    </row>
    <row r="14517" spans="1:8" ht="43.5" x14ac:dyDescent="0.35">
      <c r="A14517" s="4">
        <v>44797</v>
      </c>
      <c r="B14517" s="1">
        <v>45300</v>
      </c>
      <c r="C14517" s="2">
        <v>0.46055555555555555</v>
      </c>
      <c r="D14517" s="3" t="s">
        <v>1702</v>
      </c>
      <c r="E14517" s="3" t="s">
        <v>58964</v>
      </c>
      <c r="F14517" s="3" t="s">
        <v>58962</v>
      </c>
      <c r="G14517" s="3" t="s">
        <v>12515</v>
      </c>
      <c r="H14517" s="3" t="s">
        <v>58963</v>
      </c>
    </row>
    <row r="14518" spans="1:8" ht="29" x14ac:dyDescent="0.35">
      <c r="A14518" s="4">
        <v>110873</v>
      </c>
      <c r="B14518" s="1">
        <v>45300</v>
      </c>
      <c r="C14518" s="2">
        <v>0.46312500000000001</v>
      </c>
      <c r="D14518" s="3" t="s">
        <v>41284</v>
      </c>
      <c r="E14518" s="3" t="s">
        <v>58967</v>
      </c>
      <c r="F14518" s="3" t="s">
        <v>58965</v>
      </c>
      <c r="G14518" s="3" t="s">
        <v>11427</v>
      </c>
      <c r="H14518" s="3" t="s">
        <v>58966</v>
      </c>
    </row>
    <row r="14519" spans="1:8" ht="29" x14ac:dyDescent="0.35">
      <c r="A14519" s="4">
        <v>180010</v>
      </c>
      <c r="B14519" s="1">
        <v>45300</v>
      </c>
      <c r="C14519" s="2">
        <v>0.46598379629629627</v>
      </c>
      <c r="D14519" s="3" t="s">
        <v>58968</v>
      </c>
      <c r="E14519" s="3" t="s">
        <v>58972</v>
      </c>
      <c r="F14519" s="3" t="s">
        <v>58969</v>
      </c>
      <c r="G14519" s="3" t="s">
        <v>58970</v>
      </c>
      <c r="H14519" s="3" t="s">
        <v>58971</v>
      </c>
    </row>
    <row r="14520" spans="1:8" ht="43.5" x14ac:dyDescent="0.35">
      <c r="A14520" s="4">
        <v>46494</v>
      </c>
      <c r="B14520" s="1">
        <v>45300</v>
      </c>
      <c r="C14520" s="2">
        <v>0.46635416666666668</v>
      </c>
      <c r="D14520" s="3" t="s">
        <v>11752</v>
      </c>
      <c r="E14520" s="3" t="s">
        <v>58974</v>
      </c>
      <c r="F14520" s="3" t="s">
        <v>58973</v>
      </c>
      <c r="G14520" s="3" t="s">
        <v>11982</v>
      </c>
      <c r="H14520" s="3" t="s">
        <v>13467</v>
      </c>
    </row>
    <row r="14521" spans="1:8" ht="159.5" x14ac:dyDescent="0.35">
      <c r="A14521" s="4">
        <v>43173</v>
      </c>
      <c r="B14521" s="1">
        <v>45300</v>
      </c>
      <c r="C14521" s="2">
        <v>0.46781249999999996</v>
      </c>
      <c r="D14521" s="3" t="s">
        <v>58975</v>
      </c>
      <c r="E14521" s="3" t="s">
        <v>33058</v>
      </c>
      <c r="F14521" s="3" t="s">
        <v>14098</v>
      </c>
      <c r="G14521" s="3" t="s">
        <v>11732</v>
      </c>
      <c r="H14521" s="3" t="s">
        <v>58976</v>
      </c>
    </row>
    <row r="14522" spans="1:8" ht="43.5" x14ac:dyDescent="0.35">
      <c r="A14522" s="4">
        <v>209119</v>
      </c>
      <c r="B14522" s="1">
        <v>45300</v>
      </c>
      <c r="C14522" s="2">
        <v>0.4682986111111111</v>
      </c>
      <c r="D14522" s="3" t="s">
        <v>58977</v>
      </c>
      <c r="E14522" s="3" t="s">
        <v>58470</v>
      </c>
      <c r="F14522" s="3" t="s">
        <v>58978</v>
      </c>
      <c r="G14522" s="3" t="s">
        <v>58979</v>
      </c>
      <c r="H14522" s="3" t="s">
        <v>58980</v>
      </c>
    </row>
    <row r="14523" spans="1:8" ht="43.5" x14ac:dyDescent="0.35">
      <c r="A14523" s="4">
        <v>160648</v>
      </c>
      <c r="B14523" s="1">
        <v>45300</v>
      </c>
      <c r="C14523" s="2">
        <v>0.4692824074074074</v>
      </c>
      <c r="D14523" s="3" t="s">
        <v>985</v>
      </c>
      <c r="E14523" s="3" t="s">
        <v>58982</v>
      </c>
      <c r="F14523" s="3" t="s">
        <v>58981</v>
      </c>
      <c r="G14523" s="3" t="s">
        <v>58982</v>
      </c>
      <c r="H14523" s="3" t="s">
        <v>12234</v>
      </c>
    </row>
    <row r="14524" spans="1:8" ht="43.5" x14ac:dyDescent="0.35">
      <c r="A14524" s="4">
        <v>46555</v>
      </c>
      <c r="B14524" s="1">
        <v>45300</v>
      </c>
      <c r="C14524" s="2">
        <v>0.4699652777777778</v>
      </c>
      <c r="D14524" s="3" t="s">
        <v>11846</v>
      </c>
      <c r="E14524" s="3" t="s">
        <v>58985</v>
      </c>
      <c r="F14524" s="3" t="s">
        <v>58983</v>
      </c>
      <c r="G14524" s="3" t="s">
        <v>12518</v>
      </c>
      <c r="H14524" s="3" t="s">
        <v>58984</v>
      </c>
    </row>
    <row r="14525" spans="1:8" ht="43.5" x14ac:dyDescent="0.35">
      <c r="A14525" s="4">
        <v>180597</v>
      </c>
      <c r="B14525" s="1">
        <v>45300</v>
      </c>
      <c r="C14525" s="2">
        <v>0.47594907407407411</v>
      </c>
      <c r="D14525" s="3" t="s">
        <v>13415</v>
      </c>
      <c r="E14525" s="3" t="s">
        <v>58989</v>
      </c>
      <c r="F14525" s="3" t="s">
        <v>58986</v>
      </c>
      <c r="G14525" s="3" t="s">
        <v>58987</v>
      </c>
      <c r="H14525" s="3" t="s">
        <v>58988</v>
      </c>
    </row>
    <row r="14526" spans="1:8" ht="159.5" x14ac:dyDescent="0.35">
      <c r="A14526" s="4">
        <v>44555</v>
      </c>
      <c r="B14526" s="1">
        <v>45300</v>
      </c>
      <c r="C14526" s="2">
        <v>0.4767824074074074</v>
      </c>
      <c r="D14526" s="3" t="s">
        <v>58990</v>
      </c>
      <c r="E14526" s="3" t="s">
        <v>43245</v>
      </c>
      <c r="F14526" s="3" t="s">
        <v>58991</v>
      </c>
      <c r="G14526" s="3" t="s">
        <v>11732</v>
      </c>
      <c r="H14526" s="3" t="s">
        <v>58992</v>
      </c>
    </row>
    <row r="14527" spans="1:8" ht="58" x14ac:dyDescent="0.35">
      <c r="A14527" s="4">
        <v>37738</v>
      </c>
      <c r="B14527" s="1">
        <v>45300</v>
      </c>
      <c r="C14527" s="2">
        <v>0.47834490740740737</v>
      </c>
      <c r="D14527" s="3" t="s">
        <v>1702</v>
      </c>
      <c r="E14527" s="3" t="s">
        <v>58995</v>
      </c>
      <c r="F14527" s="3" t="s">
        <v>58993</v>
      </c>
      <c r="G14527" s="3" t="s">
        <v>12527</v>
      </c>
      <c r="H14527" s="3" t="s">
        <v>58994</v>
      </c>
    </row>
    <row r="14528" spans="1:8" ht="58" x14ac:dyDescent="0.35">
      <c r="A14528" s="4">
        <v>199583</v>
      </c>
      <c r="B14528" s="1">
        <v>45300</v>
      </c>
      <c r="C14528" s="2">
        <v>0.47937500000000005</v>
      </c>
      <c r="D14528" s="3" t="s">
        <v>58996</v>
      </c>
      <c r="E14528" s="3" t="s">
        <v>59000</v>
      </c>
      <c r="F14528" s="3" t="s">
        <v>58997</v>
      </c>
      <c r="G14528" s="3" t="s">
        <v>58998</v>
      </c>
      <c r="H14528" s="3" t="s">
        <v>58999</v>
      </c>
    </row>
    <row r="14529" spans="1:8" ht="29" x14ac:dyDescent="0.35">
      <c r="A14529" s="4">
        <v>210564</v>
      </c>
      <c r="B14529" s="1">
        <v>45300</v>
      </c>
      <c r="C14529" s="2">
        <v>0.48001157407407408</v>
      </c>
      <c r="D14529" s="3" t="s">
        <v>985</v>
      </c>
      <c r="E14529" s="3" t="s">
        <v>59002</v>
      </c>
      <c r="F14529" s="3" t="s">
        <v>11953</v>
      </c>
      <c r="G14529" s="3" t="s">
        <v>59001</v>
      </c>
      <c r="H14529" s="3" t="s">
        <v>10726</v>
      </c>
    </row>
    <row r="14530" spans="1:8" ht="43.5" x14ac:dyDescent="0.35">
      <c r="A14530" s="4">
        <v>190276</v>
      </c>
      <c r="B14530" s="1">
        <v>45300</v>
      </c>
      <c r="C14530" s="2">
        <v>0.48114583333333333</v>
      </c>
      <c r="D14530" s="3" t="s">
        <v>59003</v>
      </c>
      <c r="E14530" s="3" t="s">
        <v>22353</v>
      </c>
      <c r="F14530" s="3" t="s">
        <v>59004</v>
      </c>
      <c r="G14530" s="3" t="s">
        <v>59005</v>
      </c>
      <c r="H14530" s="3" t="s">
        <v>10489</v>
      </c>
    </row>
    <row r="14531" spans="1:8" ht="43.5" x14ac:dyDescent="0.35">
      <c r="A14531" s="4">
        <v>213674</v>
      </c>
      <c r="B14531" s="1">
        <v>45300</v>
      </c>
      <c r="C14531" s="2">
        <v>0.48276620370370371</v>
      </c>
      <c r="D14531" s="3" t="s">
        <v>59006</v>
      </c>
      <c r="E14531" s="3" t="s">
        <v>59010</v>
      </c>
      <c r="F14531" s="3" t="s">
        <v>59007</v>
      </c>
      <c r="G14531" s="3" t="s">
        <v>59008</v>
      </c>
      <c r="H14531" s="3" t="s">
        <v>59009</v>
      </c>
    </row>
    <row r="14532" spans="1:8" ht="145" x14ac:dyDescent="0.35">
      <c r="A14532" s="4">
        <v>200573</v>
      </c>
      <c r="B14532" s="1">
        <v>45300</v>
      </c>
      <c r="C14532" s="2">
        <v>0.48313657407407407</v>
      </c>
      <c r="D14532" s="3" t="s">
        <v>59011</v>
      </c>
      <c r="E14532" s="3" t="s">
        <v>33859</v>
      </c>
      <c r="F14532" s="3" t="s">
        <v>59012</v>
      </c>
      <c r="G14532" s="3" t="s">
        <v>11732</v>
      </c>
      <c r="H14532" s="3" t="s">
        <v>59013</v>
      </c>
    </row>
    <row r="14533" spans="1:8" ht="43.5" x14ac:dyDescent="0.35">
      <c r="A14533" s="4">
        <v>60956</v>
      </c>
      <c r="B14533" s="1">
        <v>45300</v>
      </c>
      <c r="C14533" s="2">
        <v>0.48458333333333337</v>
      </c>
      <c r="D14533" s="3" t="s">
        <v>1702</v>
      </c>
      <c r="E14533" s="3" t="s">
        <v>59015</v>
      </c>
      <c r="F14533" s="3" t="s">
        <v>59014</v>
      </c>
      <c r="G14533" s="3" t="s">
        <v>15059</v>
      </c>
      <c r="H14533" s="3" t="s">
        <v>11750</v>
      </c>
    </row>
    <row r="14534" spans="1:8" ht="29" x14ac:dyDescent="0.35">
      <c r="A14534" s="4">
        <v>191634</v>
      </c>
      <c r="B14534" s="1">
        <v>45300</v>
      </c>
      <c r="C14534" s="2">
        <v>0.48519675925925926</v>
      </c>
      <c r="D14534" s="3" t="s">
        <v>985</v>
      </c>
      <c r="E14534" s="3" t="s">
        <v>22117</v>
      </c>
      <c r="F14534" s="3" t="s">
        <v>59016</v>
      </c>
      <c r="G14534" s="3" t="s">
        <v>59017</v>
      </c>
      <c r="H14534" s="3" t="s">
        <v>1325</v>
      </c>
    </row>
    <row r="14535" spans="1:8" ht="29" x14ac:dyDescent="0.35">
      <c r="A14535" s="4">
        <v>38442</v>
      </c>
      <c r="B14535" s="1">
        <v>45300</v>
      </c>
      <c r="C14535" s="2">
        <v>0.48896990740740742</v>
      </c>
      <c r="D14535" s="3" t="s">
        <v>985</v>
      </c>
      <c r="E14535" s="3" t="s">
        <v>12764</v>
      </c>
      <c r="F14535" s="3" t="s">
        <v>59018</v>
      </c>
      <c r="G14535" s="3" t="s">
        <v>59019</v>
      </c>
      <c r="H14535" s="3" t="s">
        <v>10489</v>
      </c>
    </row>
    <row r="14536" spans="1:8" ht="43.5" x14ac:dyDescent="0.35">
      <c r="A14536" s="4">
        <v>39154</v>
      </c>
      <c r="B14536" s="1">
        <v>45300</v>
      </c>
      <c r="C14536" s="2">
        <v>0.48978009259259259</v>
      </c>
      <c r="D14536" s="3" t="s">
        <v>59020</v>
      </c>
      <c r="E14536" s="3" t="s">
        <v>59022</v>
      </c>
      <c r="F14536" s="3" t="s">
        <v>12017</v>
      </c>
      <c r="G14536" s="3" t="s">
        <v>12659</v>
      </c>
      <c r="H14536" s="3" t="s">
        <v>59021</v>
      </c>
    </row>
    <row r="14537" spans="1:8" ht="29" x14ac:dyDescent="0.35">
      <c r="A14537" s="4">
        <v>207831</v>
      </c>
      <c r="B14537" s="1">
        <v>45300</v>
      </c>
      <c r="C14537" s="2">
        <v>0.48983796296296295</v>
      </c>
      <c r="D14537" s="3" t="s">
        <v>985</v>
      </c>
      <c r="E14537" s="3" t="s">
        <v>59024</v>
      </c>
      <c r="F14537" s="3" t="s">
        <v>59023</v>
      </c>
      <c r="G14537" s="3" t="s">
        <v>21108</v>
      </c>
      <c r="H14537" s="3" t="s">
        <v>11715</v>
      </c>
    </row>
    <row r="14538" spans="1:8" ht="101.5" x14ac:dyDescent="0.35">
      <c r="A14538" s="4">
        <v>44898</v>
      </c>
      <c r="B14538" s="1">
        <v>45300</v>
      </c>
      <c r="C14538" s="2">
        <v>0.49199074074074073</v>
      </c>
      <c r="D14538" s="3" t="s">
        <v>59025</v>
      </c>
      <c r="E14538" s="3" t="s">
        <v>59028</v>
      </c>
      <c r="F14538" s="3" t="s">
        <v>59026</v>
      </c>
      <c r="G14538" s="3" t="s">
        <v>370</v>
      </c>
      <c r="H14538" s="3" t="s">
        <v>59027</v>
      </c>
    </row>
    <row r="14539" spans="1:8" ht="29" x14ac:dyDescent="0.35">
      <c r="A14539" s="4">
        <v>41329</v>
      </c>
      <c r="B14539" s="1">
        <v>45300</v>
      </c>
      <c r="C14539" s="2">
        <v>0.49221064814814813</v>
      </c>
      <c r="D14539" s="3" t="s">
        <v>11063</v>
      </c>
      <c r="E14539" s="3" t="s">
        <v>11271</v>
      </c>
      <c r="F14539" s="3" t="s">
        <v>59029</v>
      </c>
      <c r="G14539" s="3" t="s">
        <v>59030</v>
      </c>
      <c r="H14539" s="3" t="s">
        <v>15379</v>
      </c>
    </row>
    <row r="14540" spans="1:8" ht="29" x14ac:dyDescent="0.35">
      <c r="A14540" s="4">
        <v>158942</v>
      </c>
      <c r="B14540" s="1">
        <v>45300</v>
      </c>
      <c r="C14540" s="2">
        <v>0.49440972222222218</v>
      </c>
      <c r="D14540" s="3" t="s">
        <v>1288</v>
      </c>
      <c r="E14540" s="3" t="s">
        <v>20148</v>
      </c>
      <c r="F14540" s="3" t="s">
        <v>59031</v>
      </c>
      <c r="G14540" s="3" t="s">
        <v>10402</v>
      </c>
      <c r="H14540" s="3" t="s">
        <v>10489</v>
      </c>
    </row>
    <row r="14541" spans="1:8" ht="43.5" x14ac:dyDescent="0.35">
      <c r="A14541" s="4">
        <v>57506</v>
      </c>
      <c r="B14541" s="1">
        <v>45300</v>
      </c>
      <c r="C14541" s="2">
        <v>0.49701388888888887</v>
      </c>
      <c r="D14541" s="3" t="s">
        <v>59032</v>
      </c>
      <c r="E14541" s="3" t="s">
        <v>1310</v>
      </c>
      <c r="F14541" s="3" t="s">
        <v>59033</v>
      </c>
      <c r="G14541" s="3" t="s">
        <v>11732</v>
      </c>
      <c r="H14541" s="3" t="s">
        <v>59034</v>
      </c>
    </row>
    <row r="14542" spans="1:8" ht="43.5" x14ac:dyDescent="0.35">
      <c r="A14542" s="4">
        <v>172294</v>
      </c>
      <c r="B14542" s="1">
        <v>45300</v>
      </c>
      <c r="C14542" s="2">
        <v>0.4982638888888889</v>
      </c>
      <c r="D14542" s="3" t="s">
        <v>1702</v>
      </c>
      <c r="E14542" s="3" t="s">
        <v>59037</v>
      </c>
      <c r="F14542" s="3" t="s">
        <v>59035</v>
      </c>
      <c r="G14542" s="3" t="s">
        <v>12199</v>
      </c>
      <c r="H14542" s="3" t="s">
        <v>59036</v>
      </c>
    </row>
    <row r="14543" spans="1:8" ht="72.5" x14ac:dyDescent="0.35">
      <c r="A14543" s="4">
        <v>182857</v>
      </c>
      <c r="B14543" s="1">
        <v>45300</v>
      </c>
      <c r="C14543" s="2">
        <v>0.50114583333333329</v>
      </c>
      <c r="D14543" s="3" t="s">
        <v>12114</v>
      </c>
      <c r="E14543" s="3" t="s">
        <v>59041</v>
      </c>
      <c r="F14543" s="3" t="s">
        <v>59038</v>
      </c>
      <c r="G14543" s="3" t="s">
        <v>59039</v>
      </c>
      <c r="H14543" s="3" t="s">
        <v>59040</v>
      </c>
    </row>
    <row r="14544" spans="1:8" ht="29" x14ac:dyDescent="0.35">
      <c r="A14544" s="4">
        <v>102323</v>
      </c>
      <c r="B14544" s="1">
        <v>45300</v>
      </c>
      <c r="C14544" s="2">
        <v>0.50189814814814815</v>
      </c>
      <c r="D14544" s="3" t="s">
        <v>59042</v>
      </c>
      <c r="E14544" s="3" t="s">
        <v>59046</v>
      </c>
      <c r="F14544" s="3" t="s">
        <v>59043</v>
      </c>
      <c r="G14544" s="3" t="s">
        <v>59044</v>
      </c>
      <c r="H14544" s="3" t="s">
        <v>59045</v>
      </c>
    </row>
    <row r="14545" spans="1:8" ht="43.5" x14ac:dyDescent="0.35">
      <c r="A14545" s="4">
        <v>58340</v>
      </c>
      <c r="B14545" s="1">
        <v>45300</v>
      </c>
      <c r="C14545" s="2">
        <v>0.50234953703703711</v>
      </c>
      <c r="D14545" s="3" t="s">
        <v>59047</v>
      </c>
      <c r="E14545" s="3" t="s">
        <v>59051</v>
      </c>
      <c r="F14545" s="3" t="s">
        <v>59048</v>
      </c>
      <c r="G14545" s="3" t="s">
        <v>59049</v>
      </c>
      <c r="H14545" s="3" t="s">
        <v>59050</v>
      </c>
    </row>
    <row r="14546" spans="1:8" ht="29" x14ac:dyDescent="0.35">
      <c r="A14546" s="4">
        <v>206503</v>
      </c>
      <c r="B14546" s="1">
        <v>45300</v>
      </c>
      <c r="C14546" s="2">
        <v>0.50236111111111115</v>
      </c>
      <c r="D14546" s="3" t="s">
        <v>59052</v>
      </c>
      <c r="E14546" s="3" t="s">
        <v>59056</v>
      </c>
      <c r="F14546" s="3" t="s">
        <v>59053</v>
      </c>
      <c r="G14546" s="3" t="s">
        <v>59054</v>
      </c>
      <c r="H14546" s="3" t="s">
        <v>59055</v>
      </c>
    </row>
    <row r="14547" spans="1:8" ht="43.5" x14ac:dyDescent="0.35">
      <c r="A14547" s="4">
        <v>45050</v>
      </c>
      <c r="B14547" s="1">
        <v>45300</v>
      </c>
      <c r="C14547" s="2">
        <v>0.50472222222222218</v>
      </c>
      <c r="D14547" s="3" t="s">
        <v>59057</v>
      </c>
      <c r="E14547" s="3" t="s">
        <v>59061</v>
      </c>
      <c r="F14547" s="3" t="s">
        <v>59058</v>
      </c>
      <c r="G14547" s="3" t="s">
        <v>59059</v>
      </c>
      <c r="H14547" s="3" t="s">
        <v>59060</v>
      </c>
    </row>
    <row r="14548" spans="1:8" ht="43.5" x14ac:dyDescent="0.35">
      <c r="A14548" s="4">
        <v>6436</v>
      </c>
      <c r="B14548" s="1">
        <v>45300</v>
      </c>
      <c r="C14548" s="2">
        <v>0.50496527777777778</v>
      </c>
      <c r="D14548" s="3" t="s">
        <v>985</v>
      </c>
      <c r="E14548" s="3" t="s">
        <v>59064</v>
      </c>
      <c r="F14548" s="3" t="s">
        <v>59062</v>
      </c>
      <c r="G14548" s="3" t="s">
        <v>228</v>
      </c>
      <c r="H14548" s="3" t="s">
        <v>59063</v>
      </c>
    </row>
    <row r="14549" spans="1:8" ht="43.5" x14ac:dyDescent="0.35">
      <c r="A14549" s="4">
        <v>107149</v>
      </c>
      <c r="B14549" s="1">
        <v>45300</v>
      </c>
      <c r="C14549" s="2">
        <v>0.50520833333333337</v>
      </c>
      <c r="D14549" s="3" t="s">
        <v>985</v>
      </c>
      <c r="E14549" s="3" t="s">
        <v>59068</v>
      </c>
      <c r="F14549" s="3" t="s">
        <v>59065</v>
      </c>
      <c r="G14549" s="3" t="s">
        <v>59066</v>
      </c>
      <c r="H14549" s="3" t="s">
        <v>59067</v>
      </c>
    </row>
    <row r="14550" spans="1:8" ht="58" x14ac:dyDescent="0.35">
      <c r="A14550" s="4">
        <v>205193</v>
      </c>
      <c r="B14550" s="1">
        <v>45300</v>
      </c>
      <c r="C14550" s="2">
        <v>0.50871527777777781</v>
      </c>
      <c r="D14550" s="3" t="s">
        <v>1702</v>
      </c>
      <c r="E14550" s="3" t="s">
        <v>59071</v>
      </c>
      <c r="F14550" s="3" t="s">
        <v>59069</v>
      </c>
      <c r="G14550" s="3" t="s">
        <v>11772</v>
      </c>
      <c r="H14550" s="3" t="s">
        <v>59070</v>
      </c>
    </row>
    <row r="14551" spans="1:8" ht="43.5" x14ac:dyDescent="0.35">
      <c r="A14551" s="4">
        <v>8303</v>
      </c>
      <c r="B14551" s="1">
        <v>45300</v>
      </c>
      <c r="C14551" s="2">
        <v>0.50969907407407411</v>
      </c>
      <c r="D14551" s="3" t="s">
        <v>59072</v>
      </c>
      <c r="E14551" s="3" t="s">
        <v>11267</v>
      </c>
      <c r="F14551" s="3" t="s">
        <v>14098</v>
      </c>
      <c r="G14551" s="3" t="s">
        <v>11732</v>
      </c>
      <c r="H14551" s="3" t="s">
        <v>26486</v>
      </c>
    </row>
    <row r="14552" spans="1:8" ht="87" x14ac:dyDescent="0.35">
      <c r="A14552" s="4">
        <v>11395</v>
      </c>
      <c r="B14552" s="1">
        <v>45300</v>
      </c>
      <c r="C14552" s="2">
        <v>0.51122685185185179</v>
      </c>
      <c r="D14552" s="3" t="s">
        <v>985</v>
      </c>
      <c r="E14552" s="3" t="s">
        <v>59075</v>
      </c>
      <c r="F14552" s="3" t="s">
        <v>59073</v>
      </c>
      <c r="G14552" s="3" t="s">
        <v>59074</v>
      </c>
      <c r="H14552" s="3" t="s">
        <v>1325</v>
      </c>
    </row>
    <row r="14553" spans="1:8" ht="87" x14ac:dyDescent="0.35">
      <c r="A14553" s="4">
        <v>11395</v>
      </c>
      <c r="B14553" s="1">
        <v>45300</v>
      </c>
      <c r="C14553" s="2">
        <v>0.51187499999999997</v>
      </c>
      <c r="D14553" s="3" t="s">
        <v>985</v>
      </c>
      <c r="E14553" s="3" t="s">
        <v>59076</v>
      </c>
      <c r="F14553" s="3" t="s">
        <v>59073</v>
      </c>
      <c r="G14553" s="3" t="s">
        <v>59074</v>
      </c>
      <c r="H14553" s="3" t="s">
        <v>1325</v>
      </c>
    </row>
    <row r="14554" spans="1:8" ht="29" x14ac:dyDescent="0.35">
      <c r="A14554" s="4">
        <v>204108</v>
      </c>
      <c r="B14554" s="1">
        <v>45300</v>
      </c>
      <c r="C14554" s="2">
        <v>0.51233796296296297</v>
      </c>
      <c r="D14554" s="3" t="s">
        <v>15410</v>
      </c>
      <c r="E14554" s="3" t="s">
        <v>59079</v>
      </c>
      <c r="F14554" s="3" t="s">
        <v>59077</v>
      </c>
      <c r="G14554" s="3" t="s">
        <v>12127</v>
      </c>
      <c r="H14554" s="3" t="s">
        <v>59078</v>
      </c>
    </row>
    <row r="14555" spans="1:8" ht="29" x14ac:dyDescent="0.35">
      <c r="A14555" s="4">
        <v>11768</v>
      </c>
      <c r="B14555" s="1">
        <v>45300</v>
      </c>
      <c r="C14555" s="2">
        <v>0.5158449074074074</v>
      </c>
      <c r="D14555" s="3" t="s">
        <v>985</v>
      </c>
      <c r="E14555" s="3" t="s">
        <v>22107</v>
      </c>
      <c r="F14555" s="3" t="s">
        <v>59080</v>
      </c>
      <c r="G14555" s="3" t="s">
        <v>1315</v>
      </c>
      <c r="H14555" s="3" t="s">
        <v>59081</v>
      </c>
    </row>
    <row r="14556" spans="1:8" ht="43.5" x14ac:dyDescent="0.35">
      <c r="A14556" s="4">
        <v>95611</v>
      </c>
      <c r="B14556" s="1">
        <v>45300</v>
      </c>
      <c r="C14556" s="2">
        <v>0.51590277777777771</v>
      </c>
      <c r="D14556" s="3" t="s">
        <v>59082</v>
      </c>
      <c r="E14556" s="3" t="s">
        <v>59085</v>
      </c>
      <c r="F14556" s="3" t="s">
        <v>59083</v>
      </c>
      <c r="G14556" s="3" t="s">
        <v>11920</v>
      </c>
      <c r="H14556" s="3" t="s">
        <v>59084</v>
      </c>
    </row>
    <row r="14557" spans="1:8" ht="43.5" x14ac:dyDescent="0.35">
      <c r="A14557" s="4">
        <v>57331</v>
      </c>
      <c r="B14557" s="1">
        <v>45300</v>
      </c>
      <c r="C14557" s="2">
        <v>0.51776620370370374</v>
      </c>
      <c r="D14557" s="3" t="s">
        <v>50487</v>
      </c>
      <c r="E14557" s="3" t="s">
        <v>15381</v>
      </c>
      <c r="F14557" s="3" t="s">
        <v>59086</v>
      </c>
      <c r="G14557" s="3" t="s">
        <v>59087</v>
      </c>
      <c r="H14557" s="3" t="s">
        <v>11182</v>
      </c>
    </row>
    <row r="14558" spans="1:8" x14ac:dyDescent="0.35">
      <c r="A14558" s="4">
        <v>7359</v>
      </c>
      <c r="B14558" s="1">
        <v>45300</v>
      </c>
      <c r="C14558" s="2">
        <v>0.52283564814814809</v>
      </c>
      <c r="D14558" s="3" t="s">
        <v>59088</v>
      </c>
      <c r="E14558" s="3" t="s">
        <v>59091</v>
      </c>
      <c r="F14558" s="3" t="s">
        <v>13294</v>
      </c>
      <c r="G14558" s="3" t="s">
        <v>59089</v>
      </c>
      <c r="H14558" s="3" t="s">
        <v>59090</v>
      </c>
    </row>
    <row r="14559" spans="1:8" ht="29" x14ac:dyDescent="0.35">
      <c r="A14559" s="4">
        <v>159644</v>
      </c>
      <c r="B14559" s="1">
        <v>45300</v>
      </c>
      <c r="C14559" s="2">
        <v>0.52290509259259255</v>
      </c>
      <c r="D14559" s="3" t="s">
        <v>985</v>
      </c>
      <c r="E14559" s="3" t="s">
        <v>13809</v>
      </c>
      <c r="F14559" s="3" t="s">
        <v>59092</v>
      </c>
      <c r="G14559" s="3" t="s">
        <v>59093</v>
      </c>
      <c r="H14559" s="3" t="s">
        <v>59094</v>
      </c>
    </row>
    <row r="14560" spans="1:8" ht="43.5" x14ac:dyDescent="0.35">
      <c r="A14560" s="4">
        <v>42152</v>
      </c>
      <c r="B14560" s="1">
        <v>45300</v>
      </c>
      <c r="C14560" s="2">
        <v>0.52335648148148151</v>
      </c>
      <c r="D14560" s="3" t="s">
        <v>59095</v>
      </c>
      <c r="E14560" s="3" t="s">
        <v>56431</v>
      </c>
      <c r="F14560" s="3" t="s">
        <v>59096</v>
      </c>
      <c r="G14560" s="3" t="s">
        <v>11732</v>
      </c>
      <c r="H14560" s="3" t="s">
        <v>59097</v>
      </c>
    </row>
    <row r="14561" spans="1:8" x14ac:dyDescent="0.35">
      <c r="A14561" s="4">
        <v>18743</v>
      </c>
      <c r="B14561" s="1">
        <v>45300</v>
      </c>
      <c r="C14561" s="2">
        <v>0.52406249999999999</v>
      </c>
      <c r="D14561" s="3" t="s">
        <v>985</v>
      </c>
      <c r="E14561" s="3" t="s">
        <v>59098</v>
      </c>
      <c r="F14561" s="3" t="s">
        <v>11953</v>
      </c>
      <c r="G14561" s="3" t="s">
        <v>59098</v>
      </c>
      <c r="H14561" s="3" t="s">
        <v>12234</v>
      </c>
    </row>
    <row r="14562" spans="1:8" ht="72.5" x14ac:dyDescent="0.35">
      <c r="A14562" s="4">
        <v>70993</v>
      </c>
      <c r="B14562" s="1">
        <v>45300</v>
      </c>
      <c r="C14562" s="2">
        <v>0.52754629629629635</v>
      </c>
      <c r="D14562" s="3" t="s">
        <v>59099</v>
      </c>
      <c r="E14562" s="3" t="s">
        <v>43245</v>
      </c>
      <c r="F14562" s="3" t="s">
        <v>12068</v>
      </c>
      <c r="G14562" s="3" t="s">
        <v>59100</v>
      </c>
      <c r="H14562" s="3" t="s">
        <v>59101</v>
      </c>
    </row>
    <row r="14563" spans="1:8" ht="29" x14ac:dyDescent="0.35">
      <c r="A14563" s="4">
        <v>198566</v>
      </c>
      <c r="B14563" s="1">
        <v>45300</v>
      </c>
      <c r="C14563" s="2">
        <v>0.53489583333333335</v>
      </c>
      <c r="D14563" s="3" t="s">
        <v>59102</v>
      </c>
      <c r="E14563" s="3" t="s">
        <v>59106</v>
      </c>
      <c r="F14563" s="3" t="s">
        <v>59103</v>
      </c>
      <c r="G14563" s="3" t="s">
        <v>59104</v>
      </c>
      <c r="H14563" s="3" t="s">
        <v>59105</v>
      </c>
    </row>
    <row r="14564" spans="1:8" ht="58" x14ac:dyDescent="0.35">
      <c r="A14564" s="4">
        <v>7112</v>
      </c>
      <c r="B14564" s="1">
        <v>45300</v>
      </c>
      <c r="C14564" s="2">
        <v>0.53512731481481479</v>
      </c>
      <c r="D14564" s="3" t="s">
        <v>59107</v>
      </c>
      <c r="E14564" s="3" t="s">
        <v>15318</v>
      </c>
      <c r="F14564" s="3" t="s">
        <v>59108</v>
      </c>
      <c r="G14564" s="3" t="s">
        <v>59109</v>
      </c>
      <c r="H14564" s="3" t="s">
        <v>59110</v>
      </c>
    </row>
    <row r="14565" spans="1:8" ht="72.5" x14ac:dyDescent="0.35">
      <c r="A14565" s="4">
        <v>120882</v>
      </c>
      <c r="B14565" s="1">
        <v>45300</v>
      </c>
      <c r="C14565" s="2">
        <v>0.56134259259259256</v>
      </c>
      <c r="D14565" s="3" t="s">
        <v>59111</v>
      </c>
      <c r="E14565" s="3" t="s">
        <v>59112</v>
      </c>
      <c r="F14565" s="3" t="s">
        <v>10016</v>
      </c>
      <c r="G14565" s="3" t="s">
        <v>11911</v>
      </c>
      <c r="H14565" s="3" t="s">
        <v>1325</v>
      </c>
    </row>
    <row r="14566" spans="1:8" ht="58" x14ac:dyDescent="0.35">
      <c r="A14566" s="4">
        <v>42041</v>
      </c>
      <c r="B14566" s="1">
        <v>45300</v>
      </c>
      <c r="C14566" s="2">
        <v>0.56510416666666663</v>
      </c>
      <c r="D14566" s="3" t="s">
        <v>59113</v>
      </c>
      <c r="E14566" s="3" t="s">
        <v>50054</v>
      </c>
      <c r="F14566" s="3" t="s">
        <v>59114</v>
      </c>
      <c r="G14566" s="3" t="s">
        <v>59115</v>
      </c>
      <c r="H14566" s="3" t="s">
        <v>59116</v>
      </c>
    </row>
    <row r="14567" spans="1:8" ht="43.5" x14ac:dyDescent="0.35">
      <c r="A14567" s="4">
        <v>204957</v>
      </c>
      <c r="B14567" s="1">
        <v>45300</v>
      </c>
      <c r="C14567" s="2">
        <v>0.56561342592592589</v>
      </c>
      <c r="D14567" s="3" t="s">
        <v>1702</v>
      </c>
      <c r="E14567" s="3" t="s">
        <v>59119</v>
      </c>
      <c r="F14567" s="3" t="s">
        <v>59117</v>
      </c>
      <c r="G14567" s="3" t="s">
        <v>11825</v>
      </c>
      <c r="H14567" s="3" t="s">
        <v>59118</v>
      </c>
    </row>
    <row r="14568" spans="1:8" ht="58" x14ac:dyDescent="0.35">
      <c r="A14568" s="4">
        <v>199046</v>
      </c>
      <c r="B14568" s="1">
        <v>45300</v>
      </c>
      <c r="C14568" s="2">
        <v>0.57017361111111109</v>
      </c>
      <c r="D14568" s="3" t="s">
        <v>1702</v>
      </c>
      <c r="E14568" s="3" t="s">
        <v>59122</v>
      </c>
      <c r="F14568" s="3" t="s">
        <v>59120</v>
      </c>
      <c r="G14568" s="3" t="s">
        <v>11825</v>
      </c>
      <c r="H14568" s="3" t="s">
        <v>59121</v>
      </c>
    </row>
    <row r="14569" spans="1:8" ht="43.5" x14ac:dyDescent="0.35">
      <c r="A14569" s="4">
        <v>198566</v>
      </c>
      <c r="B14569" s="1">
        <v>45300</v>
      </c>
      <c r="C14569" s="2">
        <v>0.570775462962963</v>
      </c>
      <c r="D14569" s="3" t="s">
        <v>59102</v>
      </c>
      <c r="E14569" s="3" t="s">
        <v>59106</v>
      </c>
      <c r="F14569" s="3" t="s">
        <v>59123</v>
      </c>
      <c r="G14569" s="3" t="s">
        <v>59104</v>
      </c>
      <c r="H14569" s="3" t="s">
        <v>59124</v>
      </c>
    </row>
    <row r="14570" spans="1:8" ht="58" x14ac:dyDescent="0.35">
      <c r="A14570" s="4">
        <v>18388</v>
      </c>
      <c r="B14570" s="1">
        <v>45300</v>
      </c>
      <c r="C14570" s="2">
        <v>0.57151620370370371</v>
      </c>
      <c r="D14570" s="3" t="s">
        <v>10285</v>
      </c>
      <c r="E14570" s="3" t="s">
        <v>59127</v>
      </c>
      <c r="F14570" s="3" t="s">
        <v>59125</v>
      </c>
      <c r="G14570" s="3" t="s">
        <v>11850</v>
      </c>
      <c r="H14570" s="3" t="s">
        <v>59126</v>
      </c>
    </row>
    <row r="14571" spans="1:8" ht="87" x14ac:dyDescent="0.35">
      <c r="A14571" s="4">
        <v>208964</v>
      </c>
      <c r="B14571" s="1">
        <v>45300</v>
      </c>
      <c r="C14571" s="2">
        <v>0.57412037037037034</v>
      </c>
      <c r="D14571" s="3" t="s">
        <v>1702</v>
      </c>
      <c r="E14571" s="3" t="s">
        <v>59130</v>
      </c>
      <c r="F14571" s="3" t="s">
        <v>59128</v>
      </c>
      <c r="G14571" s="3" t="s">
        <v>12536</v>
      </c>
      <c r="H14571" s="3" t="s">
        <v>59129</v>
      </c>
    </row>
    <row r="14572" spans="1:8" ht="58" x14ac:dyDescent="0.35">
      <c r="A14572" s="4">
        <v>100842</v>
      </c>
      <c r="B14572" s="1">
        <v>45300</v>
      </c>
      <c r="C14572" s="2">
        <v>0.57614583333333336</v>
      </c>
      <c r="D14572" s="3" t="s">
        <v>10886</v>
      </c>
      <c r="E14572" s="3" t="s">
        <v>59133</v>
      </c>
      <c r="F14572" s="3" t="s">
        <v>59131</v>
      </c>
      <c r="G14572" s="3" t="s">
        <v>59132</v>
      </c>
      <c r="H14572" s="3" t="e">
        <f>-refill medication</f>
        <v>#NAME?</v>
      </c>
    </row>
    <row r="14573" spans="1:8" ht="72.5" x14ac:dyDescent="0.35">
      <c r="A14573" s="4">
        <v>46558</v>
      </c>
      <c r="B14573" s="1">
        <v>45300</v>
      </c>
      <c r="C14573" s="2">
        <v>0.57641203703703703</v>
      </c>
      <c r="D14573" s="3" t="s">
        <v>59134</v>
      </c>
      <c r="E14573" s="3" t="s">
        <v>15394</v>
      </c>
      <c r="F14573" s="3" t="s">
        <v>59135</v>
      </c>
      <c r="G14573" s="3" t="s">
        <v>59136</v>
      </c>
      <c r="H14573" s="3" t="s">
        <v>59137</v>
      </c>
    </row>
    <row r="14574" spans="1:8" ht="29" x14ac:dyDescent="0.35">
      <c r="A14574" s="4">
        <v>82222</v>
      </c>
      <c r="B14574" s="1">
        <v>45300</v>
      </c>
      <c r="C14574" s="2">
        <v>0.57697916666666671</v>
      </c>
      <c r="D14574" s="3" t="s">
        <v>1744</v>
      </c>
      <c r="E14574" s="3" t="s">
        <v>59139</v>
      </c>
      <c r="F14574" s="3" t="s">
        <v>59138</v>
      </c>
      <c r="G14574" s="3" t="s">
        <v>10485</v>
      </c>
      <c r="H14574" s="3" t="s">
        <v>11774</v>
      </c>
    </row>
    <row r="14575" spans="1:8" ht="29" x14ac:dyDescent="0.35">
      <c r="A14575" s="4">
        <v>36723</v>
      </c>
      <c r="B14575" s="1">
        <v>45300</v>
      </c>
      <c r="C14575" s="2">
        <v>0.57853009259259258</v>
      </c>
      <c r="D14575" s="3" t="s">
        <v>59140</v>
      </c>
      <c r="E14575" s="3" t="s">
        <v>59143</v>
      </c>
      <c r="F14575" s="3" t="s">
        <v>11647</v>
      </c>
      <c r="G14575" s="3" t="s">
        <v>59141</v>
      </c>
      <c r="H14575" s="3" t="s">
        <v>59142</v>
      </c>
    </row>
    <row r="14576" spans="1:8" ht="58" x14ac:dyDescent="0.35">
      <c r="A14576" s="4">
        <v>175639</v>
      </c>
      <c r="B14576" s="1">
        <v>45300</v>
      </c>
      <c r="C14576" s="2">
        <v>0.58285879629629633</v>
      </c>
      <c r="D14576" s="3" t="s">
        <v>59144</v>
      </c>
      <c r="E14576" s="3" t="s">
        <v>59148</v>
      </c>
      <c r="F14576" s="3" t="s">
        <v>59145</v>
      </c>
      <c r="G14576" s="3" t="s">
        <v>59146</v>
      </c>
      <c r="H14576" s="3" t="s">
        <v>59147</v>
      </c>
    </row>
    <row r="14577" spans="1:8" ht="58" x14ac:dyDescent="0.35">
      <c r="A14577" s="4">
        <v>44395</v>
      </c>
      <c r="B14577" s="1">
        <v>45300</v>
      </c>
      <c r="C14577" s="2">
        <v>0.58293981481481483</v>
      </c>
      <c r="D14577" s="3" t="s">
        <v>1744</v>
      </c>
      <c r="E14577" s="3" t="s">
        <v>59151</v>
      </c>
      <c r="F14577" s="3" t="s">
        <v>59149</v>
      </c>
      <c r="G14577" s="3" t="s">
        <v>59150</v>
      </c>
      <c r="H14577" s="3" t="s">
        <v>12421</v>
      </c>
    </row>
    <row r="14578" spans="1:8" ht="58" x14ac:dyDescent="0.35">
      <c r="A14578" s="4">
        <v>213699</v>
      </c>
      <c r="B14578" s="1">
        <v>45300</v>
      </c>
      <c r="C14578" s="2">
        <v>0.58565972222222229</v>
      </c>
      <c r="D14578" s="3" t="s">
        <v>985</v>
      </c>
      <c r="E14578" s="3" t="s">
        <v>59153</v>
      </c>
      <c r="F14578" s="3" t="s">
        <v>59152</v>
      </c>
      <c r="G14578" s="3" t="s">
        <v>59153</v>
      </c>
      <c r="H14578" s="3" t="s">
        <v>59154</v>
      </c>
    </row>
    <row r="14579" spans="1:8" ht="58" x14ac:dyDescent="0.35">
      <c r="A14579" s="4">
        <v>6840</v>
      </c>
      <c r="B14579" s="1">
        <v>45300</v>
      </c>
      <c r="C14579" s="2">
        <v>0.58880787037037041</v>
      </c>
      <c r="D14579" s="3" t="s">
        <v>13673</v>
      </c>
      <c r="E14579" s="3" t="s">
        <v>13212</v>
      </c>
      <c r="F14579" s="3" t="s">
        <v>59155</v>
      </c>
      <c r="G14579" s="3" t="s">
        <v>13212</v>
      </c>
      <c r="H14579" s="3" t="s">
        <v>11048</v>
      </c>
    </row>
    <row r="14580" spans="1:8" ht="72.5" x14ac:dyDescent="0.35">
      <c r="A14580" s="4">
        <v>95973</v>
      </c>
      <c r="B14580" s="1">
        <v>45300</v>
      </c>
      <c r="C14580" s="2">
        <v>0.59016203703703707</v>
      </c>
      <c r="D14580" s="3" t="s">
        <v>59156</v>
      </c>
      <c r="E14580" s="3" t="s">
        <v>59160</v>
      </c>
      <c r="F14580" s="3" t="s">
        <v>59157</v>
      </c>
      <c r="G14580" s="3" t="s">
        <v>59158</v>
      </c>
      <c r="H14580" s="3" t="s">
        <v>59159</v>
      </c>
    </row>
    <row r="14581" spans="1:8" ht="87" x14ac:dyDescent="0.35">
      <c r="A14581" s="4">
        <v>167568</v>
      </c>
      <c r="B14581" s="1">
        <v>45300</v>
      </c>
      <c r="C14581" s="2">
        <v>0.59289351851851857</v>
      </c>
      <c r="D14581" s="3" t="s">
        <v>59161</v>
      </c>
      <c r="E14581" s="3" t="s">
        <v>59164</v>
      </c>
      <c r="F14581" s="3" t="s">
        <v>59162</v>
      </c>
      <c r="G14581" s="3" t="s">
        <v>11524</v>
      </c>
      <c r="H14581" s="3" t="s">
        <v>59163</v>
      </c>
    </row>
    <row r="14582" spans="1:8" ht="72.5" x14ac:dyDescent="0.35">
      <c r="A14582" s="4">
        <v>198469</v>
      </c>
      <c r="B14582" s="1">
        <v>45300</v>
      </c>
      <c r="C14582" s="2">
        <v>0.59714120370370372</v>
      </c>
      <c r="D14582" s="3" t="s">
        <v>59165</v>
      </c>
      <c r="E14582" s="3" t="s">
        <v>59168</v>
      </c>
      <c r="F14582" s="3" t="s">
        <v>59166</v>
      </c>
      <c r="G14582" s="3" t="s">
        <v>59167</v>
      </c>
      <c r="H14582" s="3" t="s">
        <v>13948</v>
      </c>
    </row>
    <row r="14583" spans="1:8" x14ac:dyDescent="0.35">
      <c r="A14583" s="4">
        <v>54005</v>
      </c>
      <c r="B14583" s="1">
        <v>45300</v>
      </c>
      <c r="C14583" s="2">
        <v>0.59831018518518519</v>
      </c>
      <c r="D14583" s="3" t="s">
        <v>59169</v>
      </c>
      <c r="E14583" s="3" t="s">
        <v>10628</v>
      </c>
      <c r="F14583" s="3" t="s">
        <v>1521</v>
      </c>
      <c r="G14583" s="3" t="s">
        <v>14503</v>
      </c>
      <c r="H14583" s="3" t="s">
        <v>59170</v>
      </c>
    </row>
    <row r="14584" spans="1:8" ht="58" x14ac:dyDescent="0.35">
      <c r="A14584" s="4">
        <v>75519</v>
      </c>
      <c r="B14584" s="1">
        <v>45300</v>
      </c>
      <c r="C14584" s="2">
        <v>0.60082175925925929</v>
      </c>
      <c r="D14584" s="3" t="s">
        <v>10737</v>
      </c>
      <c r="E14584" s="3" t="s">
        <v>59172</v>
      </c>
      <c r="F14584" s="3" t="s">
        <v>59171</v>
      </c>
      <c r="G14584" s="3" t="s">
        <v>11524</v>
      </c>
      <c r="H14584" s="3" t="s">
        <v>12288</v>
      </c>
    </row>
    <row r="14585" spans="1:8" ht="58" x14ac:dyDescent="0.35">
      <c r="A14585" s="4">
        <v>111540</v>
      </c>
      <c r="B14585" s="1">
        <v>45300</v>
      </c>
      <c r="C14585" s="2">
        <v>0.60196759259259258</v>
      </c>
      <c r="D14585" s="3" t="s">
        <v>59173</v>
      </c>
      <c r="E14585" s="3" t="s">
        <v>35400</v>
      </c>
      <c r="F14585" s="3" t="s">
        <v>59174</v>
      </c>
      <c r="G14585" s="3" t="s">
        <v>13536</v>
      </c>
      <c r="H14585" s="3" t="s">
        <v>59175</v>
      </c>
    </row>
    <row r="14586" spans="1:8" x14ac:dyDescent="0.35">
      <c r="A14586" s="4">
        <v>55855</v>
      </c>
      <c r="B14586" s="1">
        <v>45300</v>
      </c>
      <c r="C14586" s="2">
        <v>0.60684027777777783</v>
      </c>
      <c r="D14586" s="3" t="s">
        <v>13339</v>
      </c>
      <c r="E14586" s="3" t="s">
        <v>59178</v>
      </c>
      <c r="F14586" s="3" t="s">
        <v>59176</v>
      </c>
      <c r="G14586" s="3" t="s">
        <v>102</v>
      </c>
      <c r="H14586" s="3" t="s">
        <v>59177</v>
      </c>
    </row>
    <row r="14587" spans="1:8" ht="29" x14ac:dyDescent="0.35">
      <c r="A14587" s="4">
        <v>122264</v>
      </c>
      <c r="B14587" s="1">
        <v>45300</v>
      </c>
      <c r="C14587" s="2">
        <v>0.61048611111111117</v>
      </c>
      <c r="D14587" s="3" t="s">
        <v>10412</v>
      </c>
      <c r="E14587" s="3" t="s">
        <v>59180</v>
      </c>
      <c r="F14587" s="3" t="s">
        <v>1779</v>
      </c>
      <c r="G14587" s="3" t="s">
        <v>11292</v>
      </c>
      <c r="H14587" s="3" t="s">
        <v>59179</v>
      </c>
    </row>
    <row r="14588" spans="1:8" ht="58" x14ac:dyDescent="0.35">
      <c r="A14588" s="4">
        <v>113866</v>
      </c>
      <c r="B14588" s="1">
        <v>45300</v>
      </c>
      <c r="C14588" s="2">
        <v>0.64069444444444446</v>
      </c>
      <c r="D14588" s="3" t="s">
        <v>1702</v>
      </c>
      <c r="E14588" s="3" t="s">
        <v>59183</v>
      </c>
      <c r="F14588" s="3" t="s">
        <v>59181</v>
      </c>
      <c r="G14588" s="3" t="s">
        <v>11982</v>
      </c>
      <c r="H14588" s="3" t="s">
        <v>59182</v>
      </c>
    </row>
    <row r="14589" spans="1:8" ht="72.5" x14ac:dyDescent="0.35">
      <c r="A14589" s="4">
        <v>36796</v>
      </c>
      <c r="B14589" s="1">
        <v>45300</v>
      </c>
      <c r="C14589" s="2">
        <v>0.64245370370370369</v>
      </c>
      <c r="D14589" s="3" t="s">
        <v>10285</v>
      </c>
      <c r="E14589" s="3" t="s">
        <v>59187</v>
      </c>
      <c r="F14589" s="3" t="s">
        <v>59184</v>
      </c>
      <c r="G14589" s="3" t="s">
        <v>59185</v>
      </c>
      <c r="H14589" s="3" t="s">
        <v>59186</v>
      </c>
    </row>
    <row r="14590" spans="1:8" ht="43.5" x14ac:dyDescent="0.35">
      <c r="A14590" s="4">
        <v>45377</v>
      </c>
      <c r="B14590" s="1">
        <v>45300</v>
      </c>
      <c r="C14590" s="2">
        <v>0.6529166666666667</v>
      </c>
      <c r="D14590" s="3" t="s">
        <v>1702</v>
      </c>
      <c r="E14590" s="3" t="s">
        <v>59190</v>
      </c>
      <c r="F14590" s="3" t="s">
        <v>59188</v>
      </c>
      <c r="G14590" s="3" t="s">
        <v>12009</v>
      </c>
      <c r="H14590" s="3" t="s">
        <v>59189</v>
      </c>
    </row>
    <row r="14591" spans="1:8" ht="29" x14ac:dyDescent="0.35">
      <c r="A14591" s="4">
        <v>207164</v>
      </c>
      <c r="B14591" s="1">
        <v>45300</v>
      </c>
      <c r="C14591" s="2">
        <v>0.65451388888888895</v>
      </c>
      <c r="D14591" s="3" t="s">
        <v>10412</v>
      </c>
      <c r="E14591" s="3" t="s">
        <v>59193</v>
      </c>
      <c r="F14591" s="3" t="s">
        <v>59191</v>
      </c>
      <c r="G14591" s="3" t="s">
        <v>56932</v>
      </c>
      <c r="H14591" s="3" t="s">
        <v>59192</v>
      </c>
    </row>
    <row r="14592" spans="1:8" x14ac:dyDescent="0.35">
      <c r="A14592" s="4">
        <v>214007</v>
      </c>
      <c r="B14592" s="1">
        <v>45300</v>
      </c>
      <c r="C14592" s="2">
        <v>0.65486111111111112</v>
      </c>
      <c r="D14592" s="3" t="s">
        <v>985</v>
      </c>
      <c r="E14592" s="3" t="s">
        <v>59194</v>
      </c>
      <c r="F14592" s="3" t="s">
        <v>12910</v>
      </c>
      <c r="G14592" s="3" t="s">
        <v>59194</v>
      </c>
      <c r="H14592" s="3" t="s">
        <v>13273</v>
      </c>
    </row>
    <row r="14593" spans="1:8" x14ac:dyDescent="0.35">
      <c r="A14593" s="4">
        <v>12662</v>
      </c>
      <c r="B14593" s="1">
        <v>45300</v>
      </c>
      <c r="C14593" s="2">
        <v>0.65875000000000006</v>
      </c>
      <c r="D14593" s="3" t="s">
        <v>59195</v>
      </c>
      <c r="E14593" s="3" t="s">
        <v>59196</v>
      </c>
      <c r="F14593" s="3" t="s">
        <v>11953</v>
      </c>
      <c r="G14593" s="3" t="s">
        <v>59196</v>
      </c>
      <c r="H14593" s="3" t="s">
        <v>59197</v>
      </c>
    </row>
    <row r="14594" spans="1:8" ht="29" x14ac:dyDescent="0.35">
      <c r="A14594" s="4">
        <v>95842</v>
      </c>
      <c r="B14594" s="1">
        <v>45300</v>
      </c>
      <c r="C14594" s="2">
        <v>0.6601041666666666</v>
      </c>
      <c r="D14594" s="3" t="s">
        <v>10285</v>
      </c>
      <c r="E14594" s="3" t="s">
        <v>59200</v>
      </c>
      <c r="F14594" s="3" t="s">
        <v>59198</v>
      </c>
      <c r="G14594" s="3" t="s">
        <v>11889</v>
      </c>
      <c r="H14594" s="3" t="s">
        <v>59199</v>
      </c>
    </row>
    <row r="14595" spans="1:8" ht="43.5" x14ac:dyDescent="0.35">
      <c r="A14595" s="4">
        <v>199046</v>
      </c>
      <c r="B14595" s="1">
        <v>45300</v>
      </c>
      <c r="C14595" s="2">
        <v>0.66322916666666665</v>
      </c>
      <c r="D14595" s="3" t="s">
        <v>10870</v>
      </c>
      <c r="E14595" s="3" t="s">
        <v>59202</v>
      </c>
      <c r="F14595" s="3" t="s">
        <v>1521</v>
      </c>
      <c r="G14595" s="3" t="s">
        <v>14503</v>
      </c>
      <c r="H14595" s="3" t="s">
        <v>59201</v>
      </c>
    </row>
    <row r="14596" spans="1:8" ht="72.5" x14ac:dyDescent="0.35">
      <c r="A14596" s="4">
        <v>214018</v>
      </c>
      <c r="B14596" s="1">
        <v>45300</v>
      </c>
      <c r="C14596" s="2">
        <v>0.76269675925925917</v>
      </c>
      <c r="D14596" s="3" t="s">
        <v>11911</v>
      </c>
      <c r="E14596" s="3" t="s">
        <v>59206</v>
      </c>
      <c r="F14596" s="3" t="s">
        <v>59203</v>
      </c>
      <c r="G14596" s="3" t="s">
        <v>59204</v>
      </c>
      <c r="H14596" s="3" t="s">
        <v>59205</v>
      </c>
    </row>
    <row r="14597" spans="1:8" ht="29" x14ac:dyDescent="0.35">
      <c r="A14597" s="4">
        <v>198709</v>
      </c>
      <c r="B14597" s="1">
        <v>45300</v>
      </c>
      <c r="C14597" s="2">
        <v>0.76665509259259268</v>
      </c>
      <c r="D14597" s="3" t="s">
        <v>11850</v>
      </c>
      <c r="E14597" s="3" t="s">
        <v>59210</v>
      </c>
      <c r="F14597" s="3" t="s">
        <v>59207</v>
      </c>
      <c r="G14597" s="3" t="s">
        <v>59208</v>
      </c>
      <c r="H14597" s="3" t="s">
        <v>59209</v>
      </c>
    </row>
    <row r="14598" spans="1:8" ht="72.5" x14ac:dyDescent="0.35">
      <c r="A14598" s="4">
        <v>188070</v>
      </c>
      <c r="B14598" s="1">
        <v>45300</v>
      </c>
      <c r="C14598" s="2">
        <v>0.78920138888888891</v>
      </c>
      <c r="D14598" s="3" t="s">
        <v>59211</v>
      </c>
      <c r="E14598" s="3" t="s">
        <v>59214</v>
      </c>
      <c r="F14598" s="3" t="s">
        <v>59212</v>
      </c>
      <c r="G14598" s="3" t="s">
        <v>58593</v>
      </c>
      <c r="H14598" s="3" t="s">
        <v>59213</v>
      </c>
    </row>
    <row r="14599" spans="1:8" ht="58" x14ac:dyDescent="0.35">
      <c r="A14599" s="4">
        <v>213879</v>
      </c>
      <c r="B14599" s="1">
        <v>45301</v>
      </c>
      <c r="C14599" s="2">
        <v>0.32539351851851855</v>
      </c>
      <c r="D14599" s="3" t="s">
        <v>59215</v>
      </c>
      <c r="E14599" s="3" t="s">
        <v>59219</v>
      </c>
      <c r="F14599" s="3" t="s">
        <v>59216</v>
      </c>
      <c r="G14599" s="3" t="s">
        <v>59217</v>
      </c>
      <c r="H14599" s="3" t="s">
        <v>59218</v>
      </c>
    </row>
    <row r="14600" spans="1:8" ht="58" x14ac:dyDescent="0.35">
      <c r="A14600" s="4">
        <v>46565</v>
      </c>
      <c r="B14600" s="1">
        <v>45301</v>
      </c>
      <c r="C14600" s="2">
        <v>0.34651620370370373</v>
      </c>
      <c r="D14600" s="3" t="s">
        <v>1702</v>
      </c>
      <c r="E14600" s="3" t="s">
        <v>59222</v>
      </c>
      <c r="F14600" s="3" t="s">
        <v>59220</v>
      </c>
      <c r="G14600" s="3" t="s">
        <v>12549</v>
      </c>
      <c r="H14600" s="3" t="s">
        <v>59221</v>
      </c>
    </row>
    <row r="14601" spans="1:8" ht="29" x14ac:dyDescent="0.35">
      <c r="A14601" s="4">
        <v>49124</v>
      </c>
      <c r="B14601" s="1">
        <v>45301</v>
      </c>
      <c r="C14601" s="2">
        <v>0.34672453703703704</v>
      </c>
      <c r="D14601" s="3" t="s">
        <v>985</v>
      </c>
      <c r="E14601" s="3" t="s">
        <v>23938</v>
      </c>
      <c r="F14601" s="3" t="s">
        <v>59223</v>
      </c>
      <c r="G14601" s="3" t="s">
        <v>59224</v>
      </c>
      <c r="H14601" s="3" t="s">
        <v>59225</v>
      </c>
    </row>
    <row r="14602" spans="1:8" ht="58" x14ac:dyDescent="0.35">
      <c r="A14602" s="4">
        <v>41583</v>
      </c>
      <c r="B14602" s="1">
        <v>45301</v>
      </c>
      <c r="C14602" s="2">
        <v>0.34901620370370368</v>
      </c>
      <c r="D14602" s="3" t="s">
        <v>11985</v>
      </c>
      <c r="E14602" s="3" t="s">
        <v>59228</v>
      </c>
      <c r="F14602" s="3" t="s">
        <v>59226</v>
      </c>
      <c r="G14602" s="3" t="s">
        <v>11299</v>
      </c>
      <c r="H14602" s="3" t="s">
        <v>59227</v>
      </c>
    </row>
    <row r="14603" spans="1:8" ht="29" x14ac:dyDescent="0.35">
      <c r="A14603" s="4">
        <v>46443</v>
      </c>
      <c r="B14603" s="1">
        <v>45301</v>
      </c>
      <c r="C14603" s="2">
        <v>0.35135416666666663</v>
      </c>
      <c r="D14603" s="3" t="s">
        <v>1702</v>
      </c>
      <c r="E14603" s="3" t="s">
        <v>59231</v>
      </c>
      <c r="F14603" s="3" t="s">
        <v>59229</v>
      </c>
      <c r="G14603" s="3" t="s">
        <v>12127</v>
      </c>
      <c r="H14603" s="3" t="s">
        <v>59230</v>
      </c>
    </row>
    <row r="14604" spans="1:8" ht="116" x14ac:dyDescent="0.35">
      <c r="A14604" s="4">
        <v>36610</v>
      </c>
      <c r="B14604" s="1">
        <v>45301</v>
      </c>
      <c r="C14604" s="2">
        <v>0.35895833333333332</v>
      </c>
      <c r="D14604" s="3" t="s">
        <v>59232</v>
      </c>
      <c r="E14604" s="3" t="s">
        <v>59236</v>
      </c>
      <c r="F14604" s="3" t="s">
        <v>59233</v>
      </c>
      <c r="G14604" s="3" t="s">
        <v>59234</v>
      </c>
      <c r="H14604" s="3" t="s">
        <v>59235</v>
      </c>
    </row>
    <row r="14605" spans="1:8" ht="29" x14ac:dyDescent="0.35">
      <c r="A14605" s="4">
        <v>35623</v>
      </c>
      <c r="B14605" s="1">
        <v>45301</v>
      </c>
      <c r="C14605" s="2">
        <v>0.36085648148148147</v>
      </c>
      <c r="D14605" s="3" t="s">
        <v>985</v>
      </c>
      <c r="E14605" s="3" t="s">
        <v>59240</v>
      </c>
      <c r="F14605" s="3" t="s">
        <v>59237</v>
      </c>
      <c r="G14605" s="3" t="s">
        <v>59238</v>
      </c>
      <c r="H14605" s="3" t="s">
        <v>59239</v>
      </c>
    </row>
    <row r="14606" spans="1:8" ht="58" x14ac:dyDescent="0.35">
      <c r="A14606" s="4">
        <v>114739</v>
      </c>
      <c r="B14606" s="1">
        <v>45301</v>
      </c>
      <c r="C14606" s="2">
        <v>0.36456018518518518</v>
      </c>
      <c r="D14606" s="3" t="s">
        <v>59241</v>
      </c>
      <c r="E14606" s="3" t="s">
        <v>59244</v>
      </c>
      <c r="F14606" s="3" t="s">
        <v>59242</v>
      </c>
      <c r="G14606" s="3" t="s">
        <v>14139</v>
      </c>
      <c r="H14606" s="3" t="s">
        <v>59243</v>
      </c>
    </row>
    <row r="14607" spans="1:8" ht="72.5" x14ac:dyDescent="0.35">
      <c r="A14607" s="4">
        <v>153827</v>
      </c>
      <c r="B14607" s="1">
        <v>45301</v>
      </c>
      <c r="C14607" s="2">
        <v>0.36553240740740739</v>
      </c>
      <c r="D14607" s="3" t="s">
        <v>1436</v>
      </c>
      <c r="E14607" s="3" t="s">
        <v>23606</v>
      </c>
      <c r="F14607" s="3" t="s">
        <v>59245</v>
      </c>
      <c r="G14607" s="3" t="s">
        <v>59246</v>
      </c>
      <c r="H14607" s="3" t="s">
        <v>59247</v>
      </c>
    </row>
    <row r="14608" spans="1:8" ht="43.5" x14ac:dyDescent="0.35">
      <c r="A14608" s="4">
        <v>179408</v>
      </c>
      <c r="B14608" s="1">
        <v>45301</v>
      </c>
      <c r="C14608" s="2">
        <v>0.36699074074074073</v>
      </c>
      <c r="D14608" s="3" t="s">
        <v>11985</v>
      </c>
      <c r="E14608" s="3" t="s">
        <v>40267</v>
      </c>
      <c r="F14608" s="3" t="s">
        <v>59248</v>
      </c>
      <c r="G14608" s="3" t="s">
        <v>11707</v>
      </c>
      <c r="H14608" s="3" t="s">
        <v>59249</v>
      </c>
    </row>
    <row r="14609" spans="1:8" ht="58" x14ac:dyDescent="0.35">
      <c r="A14609" s="4">
        <v>47976</v>
      </c>
      <c r="B14609" s="1">
        <v>45301</v>
      </c>
      <c r="C14609" s="2">
        <v>0.36826388888888889</v>
      </c>
      <c r="D14609" s="3" t="s">
        <v>985</v>
      </c>
      <c r="E14609" s="3" t="s">
        <v>59253</v>
      </c>
      <c r="F14609" s="3" t="s">
        <v>59250</v>
      </c>
      <c r="G14609" s="3" t="s">
        <v>59251</v>
      </c>
      <c r="H14609" s="3" t="s">
        <v>59252</v>
      </c>
    </row>
    <row r="14610" spans="1:8" ht="58" x14ac:dyDescent="0.35">
      <c r="A14610" s="4">
        <v>2325</v>
      </c>
      <c r="B14610" s="1">
        <v>45301</v>
      </c>
      <c r="C14610" s="2">
        <v>0.36934027777777773</v>
      </c>
      <c r="D14610" s="3" t="s">
        <v>59254</v>
      </c>
      <c r="E14610" s="3" t="s">
        <v>13881</v>
      </c>
      <c r="F14610" s="3" t="s">
        <v>59255</v>
      </c>
      <c r="G14610" s="3" t="s">
        <v>59256</v>
      </c>
      <c r="H14610" s="3" t="s">
        <v>59257</v>
      </c>
    </row>
    <row r="14611" spans="1:8" ht="87" x14ac:dyDescent="0.35">
      <c r="A14611" s="4">
        <v>1361</v>
      </c>
      <c r="B14611" s="1">
        <v>45301</v>
      </c>
      <c r="C14611" s="2">
        <v>0.37196759259259254</v>
      </c>
      <c r="D14611" s="3" t="s">
        <v>985</v>
      </c>
      <c r="E14611" s="3" t="s">
        <v>46109</v>
      </c>
      <c r="F14611" s="3" t="s">
        <v>59258</v>
      </c>
      <c r="G14611" s="3" t="s">
        <v>10433</v>
      </c>
      <c r="H14611" s="3" t="s">
        <v>29937</v>
      </c>
    </row>
    <row r="14612" spans="1:8" x14ac:dyDescent="0.35">
      <c r="A14612" s="4">
        <v>40938</v>
      </c>
      <c r="B14612" s="1">
        <v>45301</v>
      </c>
      <c r="C14612" s="2">
        <v>0.37248842592592596</v>
      </c>
      <c r="D14612" s="3" t="s">
        <v>1436</v>
      </c>
      <c r="E14612" s="3" t="s">
        <v>59262</v>
      </c>
      <c r="F14612" s="3" t="s">
        <v>59259</v>
      </c>
      <c r="G14612" s="3" t="s">
        <v>59260</v>
      </c>
      <c r="H14612" s="3" t="s">
        <v>59261</v>
      </c>
    </row>
    <row r="14613" spans="1:8" ht="58" x14ac:dyDescent="0.35">
      <c r="A14613" s="4">
        <v>46372</v>
      </c>
      <c r="B14613" s="1">
        <v>45301</v>
      </c>
      <c r="C14613" s="2">
        <v>0.3727314814814815</v>
      </c>
      <c r="D14613" s="3" t="s">
        <v>10859</v>
      </c>
      <c r="E14613" s="3" t="s">
        <v>59264</v>
      </c>
      <c r="F14613" s="3" t="s">
        <v>59263</v>
      </c>
      <c r="G14613" s="3" t="s">
        <v>11939</v>
      </c>
      <c r="H14613" s="3" t="s">
        <v>12614</v>
      </c>
    </row>
    <row r="14614" spans="1:8" ht="43.5" x14ac:dyDescent="0.35">
      <c r="A14614" s="4">
        <v>94324</v>
      </c>
      <c r="B14614" s="1">
        <v>45301</v>
      </c>
      <c r="C14614" s="2">
        <v>0.37518518518518523</v>
      </c>
      <c r="D14614" s="3" t="s">
        <v>59265</v>
      </c>
      <c r="E14614" s="3" t="s">
        <v>14018</v>
      </c>
      <c r="F14614" s="3" t="s">
        <v>59266</v>
      </c>
      <c r="G14614" s="3" t="s">
        <v>15138</v>
      </c>
      <c r="H14614" s="3" t="s">
        <v>59267</v>
      </c>
    </row>
    <row r="14615" spans="1:8" ht="43.5" x14ac:dyDescent="0.35">
      <c r="A14615" s="4">
        <v>184839</v>
      </c>
      <c r="B14615" s="1">
        <v>45301</v>
      </c>
      <c r="C14615" s="2">
        <v>0.37766203703703699</v>
      </c>
      <c r="D14615" s="3" t="s">
        <v>59268</v>
      </c>
      <c r="E14615" s="3" t="s">
        <v>59272</v>
      </c>
      <c r="F14615" s="3" t="s">
        <v>59269</v>
      </c>
      <c r="G14615" s="3" t="s">
        <v>59270</v>
      </c>
      <c r="H14615" s="3" t="s">
        <v>59271</v>
      </c>
    </row>
    <row r="14616" spans="1:8" ht="43.5" x14ac:dyDescent="0.35">
      <c r="A14616" s="4">
        <v>53543</v>
      </c>
      <c r="B14616" s="1">
        <v>45301</v>
      </c>
      <c r="C14616" s="2">
        <v>0.37888888888888889</v>
      </c>
      <c r="D14616" s="3" t="s">
        <v>59273</v>
      </c>
      <c r="E14616" s="3" t="s">
        <v>59277</v>
      </c>
      <c r="F14616" s="3" t="s">
        <v>59274</v>
      </c>
      <c r="G14616" s="3" t="s">
        <v>59275</v>
      </c>
      <c r="H14616" s="3" t="s">
        <v>59276</v>
      </c>
    </row>
    <row r="14617" spans="1:8" ht="130.5" x14ac:dyDescent="0.35">
      <c r="A14617" s="4">
        <v>45602</v>
      </c>
      <c r="B14617" s="1">
        <v>45301</v>
      </c>
      <c r="C14617" s="2">
        <v>0.37950231481481483</v>
      </c>
      <c r="D14617" s="3" t="s">
        <v>59278</v>
      </c>
      <c r="E14617" s="3" t="s">
        <v>11314</v>
      </c>
      <c r="F14617" s="3" t="s">
        <v>12068</v>
      </c>
      <c r="G14617" s="3" t="s">
        <v>11732</v>
      </c>
      <c r="H14617" s="3" t="s">
        <v>59279</v>
      </c>
    </row>
    <row r="14618" spans="1:8" ht="87" x14ac:dyDescent="0.35">
      <c r="A14618" s="4">
        <v>5939</v>
      </c>
      <c r="B14618" s="1">
        <v>45301</v>
      </c>
      <c r="C14618" s="2">
        <v>0.38012731481481482</v>
      </c>
      <c r="D14618" s="3" t="s">
        <v>59280</v>
      </c>
      <c r="E14618" s="3" t="s">
        <v>59283</v>
      </c>
      <c r="F14618" s="3" t="s">
        <v>59281</v>
      </c>
      <c r="G14618" s="3" t="s">
        <v>11707</v>
      </c>
      <c r="H14618" s="3" t="s">
        <v>59282</v>
      </c>
    </row>
    <row r="14619" spans="1:8" ht="29" x14ac:dyDescent="0.35">
      <c r="A14619" s="4">
        <v>32858</v>
      </c>
      <c r="B14619" s="1">
        <v>45301</v>
      </c>
      <c r="C14619" s="2">
        <v>0.38388888888888889</v>
      </c>
      <c r="D14619" s="3" t="s">
        <v>1933</v>
      </c>
      <c r="E14619" s="3" t="s">
        <v>28919</v>
      </c>
      <c r="F14619" s="3" t="s">
        <v>59284</v>
      </c>
      <c r="G14619" s="3" t="s">
        <v>59285</v>
      </c>
      <c r="H14619" s="3" t="s">
        <v>59286</v>
      </c>
    </row>
    <row r="14620" spans="1:8" ht="43.5" x14ac:dyDescent="0.35">
      <c r="A14620" s="4">
        <v>47511</v>
      </c>
      <c r="B14620" s="1">
        <v>45301</v>
      </c>
      <c r="C14620" s="2">
        <v>0.38678240740740738</v>
      </c>
      <c r="D14620" s="3" t="s">
        <v>1436</v>
      </c>
      <c r="E14620" s="3" t="s">
        <v>59290</v>
      </c>
      <c r="F14620" s="3" t="s">
        <v>59287</v>
      </c>
      <c r="G14620" s="3" t="s">
        <v>59288</v>
      </c>
      <c r="H14620" s="3" t="s">
        <v>59289</v>
      </c>
    </row>
    <row r="14621" spans="1:8" ht="58" x14ac:dyDescent="0.35">
      <c r="A14621" s="4">
        <v>148544</v>
      </c>
      <c r="B14621" s="1">
        <v>45301</v>
      </c>
      <c r="C14621" s="2">
        <v>0.38746527777777778</v>
      </c>
      <c r="D14621" s="3" t="s">
        <v>59291</v>
      </c>
      <c r="E14621" s="3" t="s">
        <v>59295</v>
      </c>
      <c r="F14621" s="3" t="s">
        <v>59292</v>
      </c>
      <c r="G14621" s="3" t="s">
        <v>59293</v>
      </c>
      <c r="H14621" s="3" t="s">
        <v>59294</v>
      </c>
    </row>
    <row r="14622" spans="1:8" ht="29" x14ac:dyDescent="0.35">
      <c r="A14622" s="4">
        <v>174039</v>
      </c>
      <c r="B14622" s="1">
        <v>45301</v>
      </c>
      <c r="C14622" s="2">
        <v>0.38836805555555554</v>
      </c>
      <c r="D14622" s="3" t="s">
        <v>59296</v>
      </c>
      <c r="E14622" s="3" t="s">
        <v>59299</v>
      </c>
      <c r="F14622" s="3" t="s">
        <v>59297</v>
      </c>
      <c r="G14622" s="3" t="s">
        <v>10433</v>
      </c>
      <c r="H14622" s="3" t="s">
        <v>59298</v>
      </c>
    </row>
    <row r="14623" spans="1:8" ht="72.5" x14ac:dyDescent="0.35">
      <c r="A14623" s="4">
        <v>52385</v>
      </c>
      <c r="B14623" s="1">
        <v>45301</v>
      </c>
      <c r="C14623" s="2">
        <v>0.38884259259259263</v>
      </c>
      <c r="D14623" s="3" t="s">
        <v>985</v>
      </c>
      <c r="E14623" s="3" t="s">
        <v>59303</v>
      </c>
      <c r="F14623" s="3" t="s">
        <v>59300</v>
      </c>
      <c r="G14623" s="3" t="s">
        <v>59301</v>
      </c>
      <c r="H14623" s="3" t="s">
        <v>59302</v>
      </c>
    </row>
    <row r="14624" spans="1:8" ht="29" x14ac:dyDescent="0.35">
      <c r="A14624" s="4">
        <v>39117</v>
      </c>
      <c r="B14624" s="1">
        <v>45301</v>
      </c>
      <c r="C14624" s="2">
        <v>0.3900925925925926</v>
      </c>
      <c r="D14624" s="3" t="s">
        <v>59304</v>
      </c>
      <c r="E14624" s="3" t="s">
        <v>59307</v>
      </c>
      <c r="F14624" s="3" t="s">
        <v>1805</v>
      </c>
      <c r="G14624" s="3" t="s">
        <v>59305</v>
      </c>
      <c r="H14624" s="3" t="s">
        <v>59306</v>
      </c>
    </row>
    <row r="14625" spans="1:8" ht="87" x14ac:dyDescent="0.35">
      <c r="A14625" s="4">
        <v>19749</v>
      </c>
      <c r="B14625" s="1">
        <v>45301</v>
      </c>
      <c r="C14625" s="2">
        <v>0.39182870370370365</v>
      </c>
      <c r="D14625" s="3" t="s">
        <v>11985</v>
      </c>
      <c r="E14625" s="3" t="s">
        <v>59310</v>
      </c>
      <c r="F14625" s="3" t="s">
        <v>59308</v>
      </c>
      <c r="G14625" s="3" t="s">
        <v>11707</v>
      </c>
      <c r="H14625" s="3" t="s">
        <v>59309</v>
      </c>
    </row>
    <row r="14626" spans="1:8" ht="29" x14ac:dyDescent="0.35">
      <c r="A14626" s="4">
        <v>181572</v>
      </c>
      <c r="B14626" s="1">
        <v>45301</v>
      </c>
      <c r="C14626" s="2">
        <v>0.39387731481481486</v>
      </c>
      <c r="D14626" s="3" t="s">
        <v>1436</v>
      </c>
      <c r="E14626" s="3" t="s">
        <v>59313</v>
      </c>
      <c r="F14626" s="3" t="s">
        <v>59311</v>
      </c>
      <c r="G14626" s="3" t="s">
        <v>12195</v>
      </c>
      <c r="H14626" s="3" t="s">
        <v>59312</v>
      </c>
    </row>
    <row r="14627" spans="1:8" ht="58" x14ac:dyDescent="0.35">
      <c r="A14627" s="4">
        <v>180169</v>
      </c>
      <c r="B14627" s="1">
        <v>45301</v>
      </c>
      <c r="C14627" s="2">
        <v>0.39778935185185182</v>
      </c>
      <c r="D14627" s="3" t="s">
        <v>11985</v>
      </c>
      <c r="E14627" s="3" t="s">
        <v>59315</v>
      </c>
      <c r="F14627" s="3" t="s">
        <v>59314</v>
      </c>
      <c r="G14627" s="3" t="s">
        <v>11839</v>
      </c>
      <c r="H14627" s="3" t="s">
        <v>45190</v>
      </c>
    </row>
    <row r="14628" spans="1:8" ht="72.5" x14ac:dyDescent="0.35">
      <c r="A14628" s="4">
        <v>149692</v>
      </c>
      <c r="B14628" s="1">
        <v>45301</v>
      </c>
      <c r="C14628" s="2">
        <v>0.39788194444444441</v>
      </c>
      <c r="D14628" s="3" t="s">
        <v>59316</v>
      </c>
      <c r="E14628" s="3" t="s">
        <v>59320</v>
      </c>
      <c r="F14628" s="3" t="s">
        <v>59317</v>
      </c>
      <c r="G14628" s="3" t="s">
        <v>59318</v>
      </c>
      <c r="H14628" s="3" t="s">
        <v>59319</v>
      </c>
    </row>
    <row r="14629" spans="1:8" ht="29" x14ac:dyDescent="0.35">
      <c r="A14629" s="4">
        <v>197179</v>
      </c>
      <c r="B14629" s="1">
        <v>45301</v>
      </c>
      <c r="C14629" s="2">
        <v>0.39863425925925927</v>
      </c>
      <c r="D14629" s="3" t="s">
        <v>1702</v>
      </c>
      <c r="E14629" s="3" t="s">
        <v>59323</v>
      </c>
      <c r="F14629" s="3" t="s">
        <v>59321</v>
      </c>
      <c r="G14629" s="3" t="s">
        <v>12127</v>
      </c>
      <c r="H14629" s="3" t="s">
        <v>59322</v>
      </c>
    </row>
    <row r="14630" spans="1:8" ht="72.5" x14ac:dyDescent="0.35">
      <c r="A14630" s="4">
        <v>5849</v>
      </c>
      <c r="B14630" s="1">
        <v>45301</v>
      </c>
      <c r="C14630" s="2">
        <v>0.39939814814814811</v>
      </c>
      <c r="D14630" s="3" t="s">
        <v>985</v>
      </c>
      <c r="E14630" s="3" t="s">
        <v>59326</v>
      </c>
      <c r="F14630" s="3" t="s">
        <v>59324</v>
      </c>
      <c r="G14630" s="3" t="s">
        <v>59325</v>
      </c>
      <c r="H14630" s="3" t="s">
        <v>47885</v>
      </c>
    </row>
    <row r="14631" spans="1:8" ht="29" x14ac:dyDescent="0.35">
      <c r="A14631" s="4">
        <v>79079</v>
      </c>
      <c r="B14631" s="1">
        <v>45301</v>
      </c>
      <c r="C14631" s="2">
        <v>0.40038194444444447</v>
      </c>
      <c r="D14631" s="3" t="s">
        <v>1436</v>
      </c>
      <c r="E14631" s="3" t="s">
        <v>59330</v>
      </c>
      <c r="F14631" s="3" t="s">
        <v>59327</v>
      </c>
      <c r="G14631" s="3" t="s">
        <v>59328</v>
      </c>
      <c r="H14631" s="3" t="s">
        <v>59329</v>
      </c>
    </row>
    <row r="14632" spans="1:8" ht="29" x14ac:dyDescent="0.35">
      <c r="A14632" s="4">
        <v>79079</v>
      </c>
      <c r="B14632" s="1">
        <v>45301</v>
      </c>
      <c r="C14632" s="2">
        <v>0.40229166666666666</v>
      </c>
      <c r="D14632" s="3" t="s">
        <v>1436</v>
      </c>
      <c r="E14632" s="3" t="s">
        <v>59330</v>
      </c>
      <c r="F14632" s="3" t="s">
        <v>59327</v>
      </c>
      <c r="G14632" s="3" t="s">
        <v>59328</v>
      </c>
      <c r="H14632" s="3" t="s">
        <v>59329</v>
      </c>
    </row>
    <row r="14633" spans="1:8" ht="101.5" x14ac:dyDescent="0.35">
      <c r="A14633" s="4">
        <v>209588</v>
      </c>
      <c r="B14633" s="1">
        <v>45301</v>
      </c>
      <c r="C14633" s="2">
        <v>0.40232638888888889</v>
      </c>
      <c r="D14633" s="3" t="s">
        <v>59331</v>
      </c>
      <c r="E14633" s="3" t="s">
        <v>59335</v>
      </c>
      <c r="F14633" s="3" t="s">
        <v>59332</v>
      </c>
      <c r="G14633" s="3" t="s">
        <v>59333</v>
      </c>
      <c r="H14633" s="3" t="s">
        <v>59334</v>
      </c>
    </row>
    <row r="14634" spans="1:8" ht="58" x14ac:dyDescent="0.35">
      <c r="A14634" s="4">
        <v>174298</v>
      </c>
      <c r="B14634" s="1">
        <v>45301</v>
      </c>
      <c r="C14634" s="2">
        <v>0.40409722222222227</v>
      </c>
      <c r="D14634" s="3" t="s">
        <v>10412</v>
      </c>
      <c r="E14634" s="3" t="s">
        <v>22872</v>
      </c>
      <c r="F14634" s="3" t="s">
        <v>59336</v>
      </c>
      <c r="G14634" s="3" t="s">
        <v>59337</v>
      </c>
      <c r="H14634" s="3" t="s">
        <v>59338</v>
      </c>
    </row>
    <row r="14635" spans="1:8" ht="43.5" x14ac:dyDescent="0.35">
      <c r="A14635" s="4">
        <v>11055</v>
      </c>
      <c r="B14635" s="1">
        <v>45301</v>
      </c>
      <c r="C14635" s="2">
        <v>0.40415509259259258</v>
      </c>
      <c r="D14635" s="3" t="s">
        <v>59339</v>
      </c>
      <c r="E14635" s="3" t="s">
        <v>59342</v>
      </c>
      <c r="F14635" s="3" t="s">
        <v>59340</v>
      </c>
      <c r="G14635" s="3" t="s">
        <v>14895</v>
      </c>
      <c r="H14635" s="3" t="s">
        <v>59341</v>
      </c>
    </row>
    <row r="14636" spans="1:8" ht="43.5" x14ac:dyDescent="0.35">
      <c r="A14636" s="4">
        <v>79079</v>
      </c>
      <c r="B14636" s="1">
        <v>45301</v>
      </c>
      <c r="C14636" s="2">
        <v>0.40442129629629631</v>
      </c>
      <c r="D14636" s="3" t="s">
        <v>1436</v>
      </c>
      <c r="E14636" s="3" t="s">
        <v>59330</v>
      </c>
      <c r="F14636" s="3" t="s">
        <v>59327</v>
      </c>
      <c r="G14636" s="3" t="s">
        <v>59328</v>
      </c>
      <c r="H14636" s="3" t="s">
        <v>59343</v>
      </c>
    </row>
    <row r="14637" spans="1:8" ht="130.5" x14ac:dyDescent="0.35">
      <c r="A14637" s="4">
        <v>103043</v>
      </c>
      <c r="B14637" s="1">
        <v>45301</v>
      </c>
      <c r="C14637" s="2">
        <v>0.40622685185185187</v>
      </c>
      <c r="D14637" s="3" t="s">
        <v>59344</v>
      </c>
      <c r="E14637" s="3" t="s">
        <v>10929</v>
      </c>
      <c r="F14637" s="3" t="s">
        <v>59345</v>
      </c>
      <c r="G14637" s="3" t="s">
        <v>11732</v>
      </c>
      <c r="H14637" s="3" t="s">
        <v>59346</v>
      </c>
    </row>
    <row r="14638" spans="1:8" ht="29" x14ac:dyDescent="0.35">
      <c r="A14638" s="4">
        <v>77320</v>
      </c>
      <c r="B14638" s="1">
        <v>45301</v>
      </c>
      <c r="C14638" s="2">
        <v>0.40642361111111108</v>
      </c>
      <c r="D14638" s="3" t="s">
        <v>985</v>
      </c>
      <c r="E14638" s="3" t="s">
        <v>24162</v>
      </c>
      <c r="F14638" s="3" t="s">
        <v>59347</v>
      </c>
      <c r="G14638" s="3" t="s">
        <v>11049</v>
      </c>
      <c r="H14638" s="3" t="s">
        <v>59348</v>
      </c>
    </row>
    <row r="14639" spans="1:8" ht="58" x14ac:dyDescent="0.35">
      <c r="A14639" s="4">
        <v>37347</v>
      </c>
      <c r="B14639" s="1">
        <v>45301</v>
      </c>
      <c r="C14639" s="2">
        <v>0.40673611111111113</v>
      </c>
      <c r="D14639" s="3" t="s">
        <v>59349</v>
      </c>
      <c r="E14639" s="3" t="s">
        <v>59352</v>
      </c>
      <c r="F14639" s="3" t="s">
        <v>59350</v>
      </c>
      <c r="G14639" s="3" t="s">
        <v>12127</v>
      </c>
      <c r="H14639" s="3" t="s">
        <v>59351</v>
      </c>
    </row>
    <row r="14640" spans="1:8" ht="29" x14ac:dyDescent="0.35">
      <c r="A14640" s="4">
        <v>77320</v>
      </c>
      <c r="B14640" s="1">
        <v>45301</v>
      </c>
      <c r="C14640" s="2">
        <v>0.40766203703703702</v>
      </c>
      <c r="D14640" s="3" t="s">
        <v>985</v>
      </c>
      <c r="E14640" s="3" t="s">
        <v>24162</v>
      </c>
      <c r="F14640" s="3" t="s">
        <v>59353</v>
      </c>
      <c r="G14640" s="3" t="s">
        <v>11049</v>
      </c>
      <c r="H14640" s="3" t="s">
        <v>59348</v>
      </c>
    </row>
    <row r="14641" spans="1:8" ht="87" x14ac:dyDescent="0.35">
      <c r="A14641" s="4">
        <v>165869</v>
      </c>
      <c r="B14641" s="1">
        <v>45301</v>
      </c>
      <c r="C14641" s="2">
        <v>0.40988425925925925</v>
      </c>
      <c r="D14641" s="3" t="s">
        <v>59354</v>
      </c>
      <c r="E14641" s="3" t="s">
        <v>59358</v>
      </c>
      <c r="F14641" s="3" t="s">
        <v>59355</v>
      </c>
      <c r="G14641" s="3" t="s">
        <v>59356</v>
      </c>
      <c r="H14641" s="3" t="s">
        <v>59357</v>
      </c>
    </row>
    <row r="14642" spans="1:8" ht="43.5" x14ac:dyDescent="0.35">
      <c r="A14642" s="4">
        <v>212462</v>
      </c>
      <c r="B14642" s="1">
        <v>45301</v>
      </c>
      <c r="C14642" s="2">
        <v>0.41018518518518521</v>
      </c>
      <c r="D14642" s="3" t="s">
        <v>10412</v>
      </c>
      <c r="E14642" s="3" t="s">
        <v>59361</v>
      </c>
      <c r="F14642" s="3" t="s">
        <v>59359</v>
      </c>
      <c r="G14642" s="3" t="s">
        <v>12566</v>
      </c>
      <c r="H14642" s="3" t="s">
        <v>59360</v>
      </c>
    </row>
    <row r="14643" spans="1:8" ht="43.5" x14ac:dyDescent="0.35">
      <c r="A14643" s="4">
        <v>41539</v>
      </c>
      <c r="B14643" s="1">
        <v>45301</v>
      </c>
      <c r="C14643" s="2">
        <v>0.41413194444444446</v>
      </c>
      <c r="D14643" s="3" t="s">
        <v>1702</v>
      </c>
      <c r="E14643" s="3" t="s">
        <v>59364</v>
      </c>
      <c r="F14643" s="3" t="s">
        <v>59362</v>
      </c>
      <c r="G14643" s="3" t="s">
        <v>12127</v>
      </c>
      <c r="H14643" s="3" t="s">
        <v>59363</v>
      </c>
    </row>
    <row r="14644" spans="1:8" ht="29" x14ac:dyDescent="0.35">
      <c r="A14644" s="4">
        <v>163499</v>
      </c>
      <c r="B14644" s="1">
        <v>45301</v>
      </c>
      <c r="C14644" s="2">
        <v>0.41466435185185185</v>
      </c>
      <c r="D14644" s="3" t="s">
        <v>59365</v>
      </c>
      <c r="E14644" s="3" t="s">
        <v>59368</v>
      </c>
      <c r="F14644" s="3" t="s">
        <v>59366</v>
      </c>
      <c r="G14644" s="3" t="s">
        <v>11874</v>
      </c>
      <c r="H14644" s="3" t="s">
        <v>59367</v>
      </c>
    </row>
    <row r="14645" spans="1:8" ht="58" x14ac:dyDescent="0.35">
      <c r="A14645" s="4">
        <v>86005</v>
      </c>
      <c r="B14645" s="1">
        <v>45301</v>
      </c>
      <c r="C14645" s="2">
        <v>0.41488425925925926</v>
      </c>
      <c r="D14645" s="3" t="s">
        <v>59369</v>
      </c>
      <c r="E14645" s="3" t="s">
        <v>59372</v>
      </c>
      <c r="F14645" s="3" t="s">
        <v>59370</v>
      </c>
      <c r="G14645" s="3" t="s">
        <v>389</v>
      </c>
      <c r="H14645" s="3" t="s">
        <v>59371</v>
      </c>
    </row>
    <row r="14646" spans="1:8" ht="188.5" x14ac:dyDescent="0.35">
      <c r="A14646" s="4">
        <v>124009</v>
      </c>
      <c r="B14646" s="1">
        <v>45301</v>
      </c>
      <c r="C14646" s="2">
        <v>0.41540509259259256</v>
      </c>
      <c r="D14646" s="3" t="s">
        <v>59373</v>
      </c>
      <c r="E14646" s="3" t="s">
        <v>11314</v>
      </c>
      <c r="F14646" s="3" t="s">
        <v>59374</v>
      </c>
      <c r="G14646" s="3" t="s">
        <v>11732</v>
      </c>
      <c r="H14646" s="3" t="s">
        <v>59375</v>
      </c>
    </row>
    <row r="14647" spans="1:8" ht="43.5" x14ac:dyDescent="0.35">
      <c r="A14647" s="4">
        <v>68234</v>
      </c>
      <c r="B14647" s="1">
        <v>45301</v>
      </c>
      <c r="C14647" s="2">
        <v>0.41725694444444444</v>
      </c>
      <c r="D14647" s="3" t="s">
        <v>985</v>
      </c>
      <c r="E14647" s="3" t="s">
        <v>59378</v>
      </c>
      <c r="F14647" s="3" t="s">
        <v>59376</v>
      </c>
      <c r="G14647" s="3" t="s">
        <v>14748</v>
      </c>
      <c r="H14647" s="3" t="s">
        <v>59377</v>
      </c>
    </row>
    <row r="14648" spans="1:8" x14ac:dyDescent="0.35">
      <c r="A14648" s="4">
        <v>38107</v>
      </c>
      <c r="B14648" s="1">
        <v>45301</v>
      </c>
      <c r="C14648" s="2">
        <v>0.41846064814814815</v>
      </c>
      <c r="D14648" s="3" t="s">
        <v>985</v>
      </c>
      <c r="E14648" s="3" t="s">
        <v>23655</v>
      </c>
      <c r="F14648" s="3" t="s">
        <v>59379</v>
      </c>
      <c r="G14648" s="3" t="s">
        <v>11049</v>
      </c>
      <c r="H14648" s="3" t="s">
        <v>59380</v>
      </c>
    </row>
    <row r="14649" spans="1:8" ht="58" x14ac:dyDescent="0.35">
      <c r="A14649" s="4">
        <v>3166</v>
      </c>
      <c r="B14649" s="1">
        <v>45301</v>
      </c>
      <c r="C14649" s="2">
        <v>0.41865740740740742</v>
      </c>
      <c r="D14649" s="3" t="s">
        <v>59381</v>
      </c>
      <c r="E14649" s="3" t="s">
        <v>59385</v>
      </c>
      <c r="F14649" s="3" t="s">
        <v>59382</v>
      </c>
      <c r="G14649" s="3" t="s">
        <v>59383</v>
      </c>
      <c r="H14649" s="3" t="s">
        <v>59384</v>
      </c>
    </row>
    <row r="14650" spans="1:8" ht="29" x14ac:dyDescent="0.35">
      <c r="A14650" s="4">
        <v>5482</v>
      </c>
      <c r="B14650" s="1">
        <v>45301</v>
      </c>
      <c r="C14650" s="2">
        <v>0.41958333333333336</v>
      </c>
      <c r="D14650" s="3" t="s">
        <v>985</v>
      </c>
      <c r="E14650" s="3" t="s">
        <v>59387</v>
      </c>
      <c r="F14650" s="3" t="s">
        <v>59386</v>
      </c>
      <c r="G14650" s="3" t="s">
        <v>10433</v>
      </c>
      <c r="H14650" s="3" t="s">
        <v>43804</v>
      </c>
    </row>
    <row r="14651" spans="1:8" ht="29" x14ac:dyDescent="0.35">
      <c r="A14651" s="4">
        <v>25332</v>
      </c>
      <c r="B14651" s="1">
        <v>45301</v>
      </c>
      <c r="C14651" s="2">
        <v>0.4228703703703704</v>
      </c>
      <c r="D14651" s="3" t="s">
        <v>59388</v>
      </c>
      <c r="E14651" s="3" t="s">
        <v>23984</v>
      </c>
      <c r="F14651" s="3" t="s">
        <v>59389</v>
      </c>
      <c r="G14651" s="3" t="s">
        <v>59390</v>
      </c>
      <c r="H14651" s="3" t="s">
        <v>59391</v>
      </c>
    </row>
    <row r="14652" spans="1:8" ht="72.5" x14ac:dyDescent="0.35">
      <c r="A14652" s="4">
        <v>43986</v>
      </c>
      <c r="B14652" s="1">
        <v>45301</v>
      </c>
      <c r="C14652" s="2">
        <v>0.42606481481481479</v>
      </c>
      <c r="D14652" s="3" t="s">
        <v>985</v>
      </c>
      <c r="E14652" s="3" t="s">
        <v>59394</v>
      </c>
      <c r="F14652" s="3" t="s">
        <v>59392</v>
      </c>
      <c r="G14652" s="3" t="s">
        <v>10433</v>
      </c>
      <c r="H14652" s="3" t="s">
        <v>59393</v>
      </c>
    </row>
    <row r="14653" spans="1:8" ht="29" x14ac:dyDescent="0.35">
      <c r="A14653" s="4">
        <v>36811</v>
      </c>
      <c r="B14653" s="1">
        <v>45301</v>
      </c>
      <c r="C14653" s="2">
        <v>0.42679398148148145</v>
      </c>
      <c r="D14653" s="3" t="s">
        <v>59395</v>
      </c>
      <c r="E14653" s="3" t="s">
        <v>59398</v>
      </c>
      <c r="F14653" s="3" t="s">
        <v>59396</v>
      </c>
      <c r="G14653" s="3" t="s">
        <v>10919</v>
      </c>
      <c r="H14653" s="3" t="s">
        <v>59397</v>
      </c>
    </row>
    <row r="14654" spans="1:8" ht="101.5" x14ac:dyDescent="0.35">
      <c r="A14654" s="4">
        <v>1311</v>
      </c>
      <c r="B14654" s="1">
        <v>45301</v>
      </c>
      <c r="C14654" s="2">
        <v>0.42693287037037037</v>
      </c>
      <c r="D14654" s="3" t="s">
        <v>59399</v>
      </c>
      <c r="E14654" s="3" t="s">
        <v>59403</v>
      </c>
      <c r="F14654" s="3" t="s">
        <v>59400</v>
      </c>
      <c r="G14654" s="3" t="s">
        <v>59401</v>
      </c>
      <c r="H14654" s="3" t="s">
        <v>59402</v>
      </c>
    </row>
    <row r="14655" spans="1:8" ht="43.5" x14ac:dyDescent="0.35">
      <c r="A14655" s="4">
        <v>187744</v>
      </c>
      <c r="B14655" s="1">
        <v>45301</v>
      </c>
      <c r="C14655" s="2">
        <v>0.42789351851851848</v>
      </c>
      <c r="D14655" s="3" t="s">
        <v>59404</v>
      </c>
      <c r="E14655" s="3" t="s">
        <v>59408</v>
      </c>
      <c r="F14655" s="3" t="s">
        <v>59405</v>
      </c>
      <c r="G14655" s="3" t="s">
        <v>59406</v>
      </c>
      <c r="H14655" s="3" t="s">
        <v>59407</v>
      </c>
    </row>
    <row r="14656" spans="1:8" ht="174" x14ac:dyDescent="0.35">
      <c r="A14656" s="4">
        <v>36785</v>
      </c>
      <c r="B14656" s="1">
        <v>45301</v>
      </c>
      <c r="C14656" s="2">
        <v>0.42888888888888888</v>
      </c>
      <c r="D14656" s="3" t="s">
        <v>59409</v>
      </c>
      <c r="E14656" s="3" t="s">
        <v>59413</v>
      </c>
      <c r="F14656" s="3" t="s">
        <v>59410</v>
      </c>
      <c r="G14656" s="3" t="s">
        <v>59411</v>
      </c>
      <c r="H14656" s="3" t="s">
        <v>59412</v>
      </c>
    </row>
    <row r="14657" spans="1:8" x14ac:dyDescent="0.35">
      <c r="A14657" s="4">
        <v>32858</v>
      </c>
      <c r="B14657" s="1">
        <v>45301</v>
      </c>
      <c r="C14657" s="2">
        <v>0.43106481481481485</v>
      </c>
      <c r="D14657" s="3" t="s">
        <v>10412</v>
      </c>
      <c r="E14657" s="3" t="s">
        <v>28919</v>
      </c>
      <c r="F14657" s="3" t="s">
        <v>1518</v>
      </c>
      <c r="G14657" s="3" t="s">
        <v>14478</v>
      </c>
      <c r="H14657" s="3" t="s">
        <v>40724</v>
      </c>
    </row>
    <row r="14658" spans="1:8" ht="43.5" x14ac:dyDescent="0.35">
      <c r="A14658" s="4">
        <v>105054</v>
      </c>
      <c r="B14658" s="1">
        <v>45301</v>
      </c>
      <c r="C14658" s="2">
        <v>0.43312499999999998</v>
      </c>
      <c r="D14658" s="3" t="s">
        <v>59414</v>
      </c>
      <c r="E14658" s="3" t="s">
        <v>23701</v>
      </c>
      <c r="F14658" s="3" t="s">
        <v>59415</v>
      </c>
      <c r="G14658" s="3" t="s">
        <v>59416</v>
      </c>
      <c r="H14658" s="3" t="s">
        <v>10267</v>
      </c>
    </row>
    <row r="14659" spans="1:8" ht="43.5" x14ac:dyDescent="0.35">
      <c r="A14659" s="4">
        <v>196285</v>
      </c>
      <c r="B14659" s="1">
        <v>45301</v>
      </c>
      <c r="C14659" s="2">
        <v>0.4337847222222222</v>
      </c>
      <c r="D14659" s="3" t="s">
        <v>10870</v>
      </c>
      <c r="E14659" s="3" t="s">
        <v>59419</v>
      </c>
      <c r="F14659" s="3" t="s">
        <v>59417</v>
      </c>
      <c r="G14659" s="3" t="s">
        <v>59383</v>
      </c>
      <c r="H14659" s="3" t="s">
        <v>59418</v>
      </c>
    </row>
    <row r="14660" spans="1:8" ht="58" x14ac:dyDescent="0.35">
      <c r="A14660" s="4">
        <v>110424</v>
      </c>
      <c r="B14660" s="1">
        <v>45301</v>
      </c>
      <c r="C14660" s="2">
        <v>0.43756944444444446</v>
      </c>
      <c r="D14660" s="3" t="s">
        <v>59420</v>
      </c>
      <c r="E14660" s="3" t="s">
        <v>59424</v>
      </c>
      <c r="F14660" s="3" t="s">
        <v>59421</v>
      </c>
      <c r="G14660" s="3" t="s">
        <v>59422</v>
      </c>
      <c r="H14660" s="3" t="s">
        <v>59423</v>
      </c>
    </row>
    <row r="14661" spans="1:8" ht="29" x14ac:dyDescent="0.35">
      <c r="A14661" s="4">
        <v>12936</v>
      </c>
      <c r="B14661" s="1">
        <v>45301</v>
      </c>
      <c r="C14661" s="2">
        <v>0.43866898148148148</v>
      </c>
      <c r="D14661" s="3" t="s">
        <v>59425</v>
      </c>
      <c r="E14661" s="3" t="s">
        <v>59429</v>
      </c>
      <c r="F14661" s="3" t="s">
        <v>59426</v>
      </c>
      <c r="G14661" s="3" t="s">
        <v>59427</v>
      </c>
      <c r="H14661" s="3" t="s">
        <v>59428</v>
      </c>
    </row>
    <row r="14662" spans="1:8" ht="29" x14ac:dyDescent="0.35">
      <c r="A14662" s="4">
        <v>133531</v>
      </c>
      <c r="B14662" s="1">
        <v>45301</v>
      </c>
      <c r="C14662" s="2">
        <v>0.43912037037037038</v>
      </c>
      <c r="D14662" s="3" t="s">
        <v>1744</v>
      </c>
      <c r="E14662" s="3" t="s">
        <v>59432</v>
      </c>
      <c r="F14662" s="3" t="s">
        <v>59430</v>
      </c>
      <c r="G14662" s="3" t="s">
        <v>10485</v>
      </c>
      <c r="H14662" s="3" t="s">
        <v>59431</v>
      </c>
    </row>
    <row r="14663" spans="1:8" ht="29" x14ac:dyDescent="0.35">
      <c r="A14663" s="4">
        <v>82418</v>
      </c>
      <c r="B14663" s="1">
        <v>45301</v>
      </c>
      <c r="C14663" s="2">
        <v>0.44254629629629627</v>
      </c>
      <c r="D14663" s="3" t="s">
        <v>985</v>
      </c>
      <c r="E14663" s="3" t="s">
        <v>13188</v>
      </c>
      <c r="F14663" s="3" t="s">
        <v>59433</v>
      </c>
      <c r="G14663" s="3" t="s">
        <v>11829</v>
      </c>
      <c r="H14663" s="3" t="s">
        <v>59434</v>
      </c>
    </row>
    <row r="14664" spans="1:8" ht="43.5" x14ac:dyDescent="0.35">
      <c r="A14664" s="4">
        <v>46758</v>
      </c>
      <c r="B14664" s="1">
        <v>45301</v>
      </c>
      <c r="C14664" s="2">
        <v>0.44372685185185184</v>
      </c>
      <c r="D14664" s="3" t="s">
        <v>10562</v>
      </c>
      <c r="E14664" s="3" t="s">
        <v>14643</v>
      </c>
      <c r="F14664" s="3" t="s">
        <v>59435</v>
      </c>
      <c r="G14664" s="3" t="s">
        <v>57753</v>
      </c>
      <c r="H14664" s="3" t="s">
        <v>59436</v>
      </c>
    </row>
    <row r="14665" spans="1:8" ht="58" x14ac:dyDescent="0.35">
      <c r="A14665" s="4">
        <v>98817</v>
      </c>
      <c r="B14665" s="1">
        <v>45301</v>
      </c>
      <c r="C14665" s="2">
        <v>0.44777777777777777</v>
      </c>
      <c r="D14665" s="3" t="s">
        <v>59437</v>
      </c>
      <c r="E14665" s="3" t="s">
        <v>59441</v>
      </c>
      <c r="F14665" s="3" t="s">
        <v>59438</v>
      </c>
      <c r="G14665" s="3" t="s">
        <v>59439</v>
      </c>
      <c r="H14665" s="3" t="s">
        <v>59440</v>
      </c>
    </row>
    <row r="14666" spans="1:8" ht="43.5" x14ac:dyDescent="0.35">
      <c r="A14666" s="4">
        <v>210489</v>
      </c>
      <c r="B14666" s="1">
        <v>45301</v>
      </c>
      <c r="C14666" s="2">
        <v>0.44903935185185184</v>
      </c>
      <c r="D14666" s="3" t="s">
        <v>1702</v>
      </c>
      <c r="E14666" s="3" t="s">
        <v>59444</v>
      </c>
      <c r="F14666" s="3" t="s">
        <v>59442</v>
      </c>
      <c r="G14666" s="3" t="s">
        <v>12127</v>
      </c>
      <c r="H14666" s="3" t="s">
        <v>59443</v>
      </c>
    </row>
    <row r="14667" spans="1:8" ht="29" x14ac:dyDescent="0.35">
      <c r="A14667" s="4">
        <v>43157</v>
      </c>
      <c r="B14667" s="1">
        <v>45301</v>
      </c>
      <c r="C14667" s="2">
        <v>0.44917824074074075</v>
      </c>
      <c r="D14667" s="3" t="s">
        <v>59445</v>
      </c>
      <c r="E14667" s="3" t="s">
        <v>59448</v>
      </c>
      <c r="F14667" s="3" t="s">
        <v>59446</v>
      </c>
      <c r="G14667" s="3" t="s">
        <v>21163</v>
      </c>
      <c r="H14667" s="3" t="s">
        <v>59447</v>
      </c>
    </row>
    <row r="14668" spans="1:8" ht="174" x14ac:dyDescent="0.35">
      <c r="A14668" s="4">
        <v>37328</v>
      </c>
      <c r="B14668" s="1">
        <v>45301</v>
      </c>
      <c r="C14668" s="2">
        <v>0.45070601851851855</v>
      </c>
      <c r="D14668" s="3" t="s">
        <v>59449</v>
      </c>
      <c r="E14668" s="3" t="s">
        <v>59453</v>
      </c>
      <c r="F14668" s="3" t="s">
        <v>59450</v>
      </c>
      <c r="G14668" s="3" t="s">
        <v>59451</v>
      </c>
      <c r="H14668" s="3" t="s">
        <v>59452</v>
      </c>
    </row>
    <row r="14669" spans="1:8" ht="159.5" x14ac:dyDescent="0.35">
      <c r="A14669" s="4">
        <v>162722</v>
      </c>
      <c r="B14669" s="1">
        <v>45301</v>
      </c>
      <c r="C14669" s="2">
        <v>0.45077546296296295</v>
      </c>
      <c r="D14669" s="3" t="s">
        <v>59454</v>
      </c>
      <c r="E14669" s="3" t="s">
        <v>12058</v>
      </c>
      <c r="F14669" s="3" t="s">
        <v>59455</v>
      </c>
      <c r="G14669" s="3" t="s">
        <v>11732</v>
      </c>
      <c r="H14669" s="3" t="s">
        <v>59456</v>
      </c>
    </row>
    <row r="14670" spans="1:8" ht="43.5" x14ac:dyDescent="0.35">
      <c r="A14670" s="4">
        <v>46758</v>
      </c>
      <c r="B14670" s="1">
        <v>45301</v>
      </c>
      <c r="C14670" s="2">
        <v>0.45151620370370371</v>
      </c>
      <c r="D14670" s="3" t="s">
        <v>10562</v>
      </c>
      <c r="E14670" s="3" t="s">
        <v>59457</v>
      </c>
      <c r="F14670" s="3" t="s">
        <v>59435</v>
      </c>
      <c r="G14670" s="3" t="s">
        <v>57753</v>
      </c>
      <c r="H14670" s="3" t="s">
        <v>59436</v>
      </c>
    </row>
    <row r="14671" spans="1:8" ht="72.5" x14ac:dyDescent="0.35">
      <c r="A14671" s="4">
        <v>45753</v>
      </c>
      <c r="B14671" s="1">
        <v>45301</v>
      </c>
      <c r="C14671" s="2">
        <v>0.45422453703703702</v>
      </c>
      <c r="D14671" s="3" t="s">
        <v>10412</v>
      </c>
      <c r="E14671" s="3" t="s">
        <v>47653</v>
      </c>
      <c r="F14671" s="3" t="s">
        <v>59458</v>
      </c>
      <c r="G14671" s="3" t="s">
        <v>59459</v>
      </c>
      <c r="H14671" s="3" t="s">
        <v>59460</v>
      </c>
    </row>
    <row r="14672" spans="1:8" ht="116" x14ac:dyDescent="0.35">
      <c r="A14672" s="4">
        <v>64560</v>
      </c>
      <c r="B14672" s="1">
        <v>45301</v>
      </c>
      <c r="C14672" s="2">
        <v>0.45581018518518518</v>
      </c>
      <c r="D14672" s="3" t="s">
        <v>59461</v>
      </c>
      <c r="E14672" s="3" t="s">
        <v>11267</v>
      </c>
      <c r="F14672" s="3" t="s">
        <v>12068</v>
      </c>
      <c r="G14672" s="3" t="s">
        <v>11732</v>
      </c>
      <c r="H14672" s="3" t="s">
        <v>59462</v>
      </c>
    </row>
    <row r="14673" spans="1:8" ht="29" x14ac:dyDescent="0.35">
      <c r="A14673" s="4">
        <v>43414</v>
      </c>
      <c r="B14673" s="1">
        <v>45301</v>
      </c>
      <c r="C14673" s="2">
        <v>0.45646990740740739</v>
      </c>
      <c r="D14673" s="3" t="s">
        <v>59463</v>
      </c>
      <c r="E14673" s="3" t="s">
        <v>59466</v>
      </c>
      <c r="F14673" s="3" t="s">
        <v>59464</v>
      </c>
      <c r="G14673" s="3" t="s">
        <v>14099</v>
      </c>
      <c r="H14673" s="3" t="s">
        <v>59465</v>
      </c>
    </row>
    <row r="14674" spans="1:8" ht="58" x14ac:dyDescent="0.35">
      <c r="A14674" s="4">
        <v>196489</v>
      </c>
      <c r="B14674" s="1">
        <v>45301</v>
      </c>
      <c r="C14674" s="2">
        <v>0.45906249999999998</v>
      </c>
      <c r="D14674" s="3" t="s">
        <v>985</v>
      </c>
      <c r="E14674" s="3" t="s">
        <v>59468</v>
      </c>
      <c r="F14674" s="3" t="s">
        <v>59467</v>
      </c>
      <c r="G14674" s="3" t="s">
        <v>10433</v>
      </c>
      <c r="H14674" s="3" t="s">
        <v>29937</v>
      </c>
    </row>
    <row r="14675" spans="1:8" ht="43.5" x14ac:dyDescent="0.35">
      <c r="A14675" s="4">
        <v>17621</v>
      </c>
      <c r="B14675" s="1">
        <v>45301</v>
      </c>
      <c r="C14675" s="2">
        <v>0.46155092592592589</v>
      </c>
      <c r="D14675" s="3" t="s">
        <v>985</v>
      </c>
      <c r="E14675" s="3" t="s">
        <v>59471</v>
      </c>
      <c r="F14675" s="3" t="s">
        <v>59469</v>
      </c>
      <c r="G14675" s="3" t="s">
        <v>59470</v>
      </c>
      <c r="H14675" s="3" t="s">
        <v>10267</v>
      </c>
    </row>
    <row r="14676" spans="1:8" ht="43.5" x14ac:dyDescent="0.35">
      <c r="A14676" s="4">
        <v>189590</v>
      </c>
      <c r="B14676" s="1">
        <v>45301</v>
      </c>
      <c r="C14676" s="2">
        <v>0.46225694444444443</v>
      </c>
      <c r="D14676" s="3" t="s">
        <v>59472</v>
      </c>
      <c r="E14676" s="3" t="s">
        <v>59476</v>
      </c>
      <c r="F14676" s="3" t="s">
        <v>59473</v>
      </c>
      <c r="G14676" s="3" t="s">
        <v>59474</v>
      </c>
      <c r="H14676" s="3" t="s">
        <v>59475</v>
      </c>
    </row>
    <row r="14677" spans="1:8" ht="43.5" x14ac:dyDescent="0.35">
      <c r="A14677" s="4">
        <v>213809</v>
      </c>
      <c r="B14677" s="1">
        <v>45301</v>
      </c>
      <c r="C14677" s="2">
        <v>0.46549768518518514</v>
      </c>
      <c r="D14677" s="3" t="s">
        <v>1702</v>
      </c>
      <c r="E14677" s="3" t="s">
        <v>59480</v>
      </c>
      <c r="F14677" s="3" t="s">
        <v>59477</v>
      </c>
      <c r="G14677" s="3" t="s">
        <v>59478</v>
      </c>
      <c r="H14677" s="3" t="s">
        <v>59479</v>
      </c>
    </row>
    <row r="14678" spans="1:8" ht="87" x14ac:dyDescent="0.35">
      <c r="A14678" s="4">
        <v>145230</v>
      </c>
      <c r="B14678" s="1">
        <v>45301</v>
      </c>
      <c r="C14678" s="2">
        <v>0.46645833333333336</v>
      </c>
      <c r="D14678" s="3" t="s">
        <v>11681</v>
      </c>
      <c r="E14678" s="3" t="s">
        <v>59483</v>
      </c>
      <c r="F14678" s="3" t="s">
        <v>59481</v>
      </c>
      <c r="G14678" s="3" t="s">
        <v>13782</v>
      </c>
      <c r="H14678" s="3" t="s">
        <v>59482</v>
      </c>
    </row>
    <row r="14679" spans="1:8" ht="43.5" x14ac:dyDescent="0.35">
      <c r="A14679" s="4">
        <v>49385</v>
      </c>
      <c r="B14679" s="1">
        <v>45301</v>
      </c>
      <c r="C14679" s="2">
        <v>0.46697916666666667</v>
      </c>
      <c r="D14679" s="3" t="s">
        <v>11520</v>
      </c>
      <c r="E14679" s="3" t="s">
        <v>23584</v>
      </c>
      <c r="F14679" s="3" t="s">
        <v>59484</v>
      </c>
      <c r="G14679" s="3" t="s">
        <v>59485</v>
      </c>
      <c r="H14679" s="3" t="s">
        <v>59486</v>
      </c>
    </row>
    <row r="14680" spans="1:8" ht="29" x14ac:dyDescent="0.35">
      <c r="A14680" s="4">
        <v>108308</v>
      </c>
      <c r="B14680" s="1">
        <v>45301</v>
      </c>
      <c r="C14680" s="2">
        <v>0.46923611111111113</v>
      </c>
      <c r="D14680" s="3" t="s">
        <v>10412</v>
      </c>
      <c r="E14680" s="3" t="s">
        <v>59489</v>
      </c>
      <c r="F14680" s="3" t="s">
        <v>59487</v>
      </c>
      <c r="G14680" s="3" t="s">
        <v>10623</v>
      </c>
      <c r="H14680" s="3" t="s">
        <v>59488</v>
      </c>
    </row>
    <row r="14681" spans="1:8" ht="72.5" x14ac:dyDescent="0.35">
      <c r="A14681" s="4">
        <v>50998</v>
      </c>
      <c r="B14681" s="1">
        <v>45301</v>
      </c>
      <c r="C14681" s="2">
        <v>0.47217592592592594</v>
      </c>
      <c r="D14681" s="3" t="s">
        <v>985</v>
      </c>
      <c r="E14681" s="3" t="s">
        <v>59492</v>
      </c>
      <c r="F14681" s="3" t="s">
        <v>59490</v>
      </c>
      <c r="G14681" s="3" t="s">
        <v>10433</v>
      </c>
      <c r="H14681" s="3" t="s">
        <v>59491</v>
      </c>
    </row>
    <row r="14682" spans="1:8" ht="72.5" x14ac:dyDescent="0.35">
      <c r="A14682" s="4">
        <v>212982</v>
      </c>
      <c r="B14682" s="1">
        <v>45301</v>
      </c>
      <c r="C14682" s="2">
        <v>0.47473379629629631</v>
      </c>
      <c r="D14682" s="3" t="s">
        <v>10412</v>
      </c>
      <c r="E14682" s="3" t="s">
        <v>59496</v>
      </c>
      <c r="F14682" s="3" t="s">
        <v>59493</v>
      </c>
      <c r="G14682" s="3" t="s">
        <v>59494</v>
      </c>
      <c r="H14682" s="3" t="s">
        <v>59495</v>
      </c>
    </row>
    <row r="14683" spans="1:8" ht="43.5" x14ac:dyDescent="0.35">
      <c r="A14683" s="4">
        <v>5808</v>
      </c>
      <c r="B14683" s="1">
        <v>45301</v>
      </c>
      <c r="C14683" s="2">
        <v>0.47719907407407408</v>
      </c>
      <c r="D14683" s="3" t="s">
        <v>59497</v>
      </c>
      <c r="E14683" s="3" t="s">
        <v>11618</v>
      </c>
      <c r="F14683" s="3" t="s">
        <v>59498</v>
      </c>
      <c r="G14683" s="3" t="s">
        <v>59499</v>
      </c>
      <c r="H14683" s="3" t="s">
        <v>59500</v>
      </c>
    </row>
    <row r="14684" spans="1:8" ht="29" x14ac:dyDescent="0.35">
      <c r="A14684" s="4">
        <v>105416</v>
      </c>
      <c r="B14684" s="1">
        <v>45301</v>
      </c>
      <c r="C14684" s="2">
        <v>0.47976851851851854</v>
      </c>
      <c r="D14684" s="3" t="s">
        <v>1702</v>
      </c>
      <c r="E14684" s="3" t="s">
        <v>23620</v>
      </c>
      <c r="F14684" s="3" t="s">
        <v>59501</v>
      </c>
      <c r="G14684" s="3" t="s">
        <v>59502</v>
      </c>
      <c r="H14684" s="3" t="s">
        <v>59503</v>
      </c>
    </row>
    <row r="14685" spans="1:8" ht="43.5" x14ac:dyDescent="0.35">
      <c r="A14685" s="4">
        <v>202089</v>
      </c>
      <c r="B14685" s="1">
        <v>45301</v>
      </c>
      <c r="C14685" s="2">
        <v>0.48284722222222221</v>
      </c>
      <c r="D14685" s="3" t="s">
        <v>59504</v>
      </c>
      <c r="E14685" s="3" t="s">
        <v>59506</v>
      </c>
      <c r="F14685" s="3" t="s">
        <v>1805</v>
      </c>
      <c r="G14685" s="3" t="s">
        <v>14478</v>
      </c>
      <c r="H14685" s="3" t="s">
        <v>59505</v>
      </c>
    </row>
    <row r="14686" spans="1:8" ht="58" x14ac:dyDescent="0.35">
      <c r="A14686" s="4">
        <v>213941</v>
      </c>
      <c r="B14686" s="1">
        <v>45301</v>
      </c>
      <c r="C14686" s="2">
        <v>0.48406250000000001</v>
      </c>
      <c r="D14686" s="3" t="s">
        <v>11985</v>
      </c>
      <c r="E14686" s="3" t="s">
        <v>59509</v>
      </c>
      <c r="F14686" s="3" t="s">
        <v>59507</v>
      </c>
      <c r="G14686" s="3" t="s">
        <v>11799</v>
      </c>
      <c r="H14686" s="3" t="s">
        <v>59508</v>
      </c>
    </row>
    <row r="14687" spans="1:8" ht="29" x14ac:dyDescent="0.35">
      <c r="A14687" s="4">
        <v>45821</v>
      </c>
      <c r="B14687" s="1">
        <v>45301</v>
      </c>
      <c r="C14687" s="2">
        <v>0.48649305555555555</v>
      </c>
      <c r="D14687" s="3" t="s">
        <v>10339</v>
      </c>
      <c r="E14687" s="3" t="s">
        <v>59513</v>
      </c>
      <c r="F14687" s="3" t="s">
        <v>59510</v>
      </c>
      <c r="G14687" s="3" t="s">
        <v>59511</v>
      </c>
      <c r="H14687" s="3" t="s">
        <v>59512</v>
      </c>
    </row>
    <row r="14688" spans="1:8" ht="29" x14ac:dyDescent="0.35">
      <c r="A14688" s="4">
        <v>192789</v>
      </c>
      <c r="B14688" s="1">
        <v>45301</v>
      </c>
      <c r="C14688" s="2">
        <v>0.48744212962962963</v>
      </c>
      <c r="D14688" s="3" t="s">
        <v>1460</v>
      </c>
      <c r="E14688" s="3" t="s">
        <v>59517</v>
      </c>
      <c r="F14688" s="3" t="s">
        <v>59514</v>
      </c>
      <c r="G14688" s="3" t="s">
        <v>59515</v>
      </c>
      <c r="H14688" s="3" t="s">
        <v>59516</v>
      </c>
    </row>
    <row r="14689" spans="1:8" ht="58" x14ac:dyDescent="0.35">
      <c r="A14689" s="4">
        <v>2500</v>
      </c>
      <c r="B14689" s="1">
        <v>45301</v>
      </c>
      <c r="C14689" s="2">
        <v>0.49038194444444444</v>
      </c>
      <c r="D14689" s="3" t="s">
        <v>985</v>
      </c>
      <c r="E14689" s="3" t="s">
        <v>23054</v>
      </c>
      <c r="F14689" s="3" t="s">
        <v>59518</v>
      </c>
      <c r="G14689" s="3" t="s">
        <v>59519</v>
      </c>
      <c r="H14689" s="3" t="s">
        <v>47890</v>
      </c>
    </row>
    <row r="14690" spans="1:8" ht="43.5" x14ac:dyDescent="0.35">
      <c r="A14690" s="4">
        <v>196481</v>
      </c>
      <c r="B14690" s="1">
        <v>45301</v>
      </c>
      <c r="C14690" s="2">
        <v>0.49134259259259255</v>
      </c>
      <c r="D14690" s="3" t="s">
        <v>10339</v>
      </c>
      <c r="E14690" s="3" t="s">
        <v>59520</v>
      </c>
      <c r="F14690" s="3" t="s">
        <v>10588</v>
      </c>
      <c r="G14690" s="3" t="s">
        <v>59520</v>
      </c>
      <c r="H14690" s="3" t="s">
        <v>11229</v>
      </c>
    </row>
    <row r="14691" spans="1:8" ht="43.5" x14ac:dyDescent="0.35">
      <c r="A14691" s="4">
        <v>196481</v>
      </c>
      <c r="B14691" s="1">
        <v>45301</v>
      </c>
      <c r="C14691" s="2">
        <v>0.49151620370370369</v>
      </c>
      <c r="D14691" s="3" t="s">
        <v>10339</v>
      </c>
      <c r="E14691" s="3" t="s">
        <v>59520</v>
      </c>
      <c r="F14691" s="3" t="s">
        <v>10588</v>
      </c>
      <c r="G14691" s="3" t="s">
        <v>59520</v>
      </c>
      <c r="H14691" s="3" t="s">
        <v>11229</v>
      </c>
    </row>
    <row r="14692" spans="1:8" ht="29" x14ac:dyDescent="0.35">
      <c r="A14692" s="4">
        <v>137390</v>
      </c>
      <c r="B14692" s="1">
        <v>45301</v>
      </c>
      <c r="C14692" s="2">
        <v>0.49379629629629629</v>
      </c>
      <c r="D14692" s="3" t="e">
        <f>--SPOTING</f>
        <v>#NAME?</v>
      </c>
      <c r="E14692" s="3" t="s">
        <v>59524</v>
      </c>
      <c r="F14692" s="3" t="s">
        <v>59521</v>
      </c>
      <c r="G14692" s="3" t="s">
        <v>59522</v>
      </c>
      <c r="H14692" s="3" t="s">
        <v>59523</v>
      </c>
    </row>
    <row r="14693" spans="1:8" ht="43.5" x14ac:dyDescent="0.35">
      <c r="A14693" s="4">
        <v>37447</v>
      </c>
      <c r="B14693" s="1">
        <v>45301</v>
      </c>
      <c r="C14693" s="2">
        <v>0.49642361111111111</v>
      </c>
      <c r="D14693" s="3" t="s">
        <v>1436</v>
      </c>
      <c r="E14693" s="3" t="s">
        <v>10272</v>
      </c>
      <c r="F14693" s="3" t="s">
        <v>59525</v>
      </c>
      <c r="G14693" s="3" t="s">
        <v>59526</v>
      </c>
      <c r="H14693" s="3" t="s">
        <v>59527</v>
      </c>
    </row>
    <row r="14694" spans="1:8" ht="29" x14ac:dyDescent="0.35">
      <c r="A14694" s="4">
        <v>159958</v>
      </c>
      <c r="B14694" s="1">
        <v>45301</v>
      </c>
      <c r="C14694" s="2">
        <v>0.5022685185185185</v>
      </c>
      <c r="D14694" s="3" t="s">
        <v>1436</v>
      </c>
      <c r="E14694" s="3" t="s">
        <v>59531</v>
      </c>
      <c r="F14694" s="3" t="s">
        <v>59528</v>
      </c>
      <c r="G14694" s="3" t="s">
        <v>59529</v>
      </c>
      <c r="H14694" s="3" t="s">
        <v>59530</v>
      </c>
    </row>
    <row r="14695" spans="1:8" ht="43.5" x14ac:dyDescent="0.35">
      <c r="A14695" s="4">
        <v>207253</v>
      </c>
      <c r="B14695" s="1">
        <v>45301</v>
      </c>
      <c r="C14695" s="2">
        <v>0.50593750000000004</v>
      </c>
      <c r="D14695" s="3" t="s">
        <v>59532</v>
      </c>
      <c r="E14695" s="3" t="s">
        <v>37044</v>
      </c>
      <c r="F14695" s="3" t="s">
        <v>59533</v>
      </c>
      <c r="G14695" s="3" t="s">
        <v>59534</v>
      </c>
      <c r="H14695" s="3" t="s">
        <v>59535</v>
      </c>
    </row>
    <row r="14696" spans="1:8" x14ac:dyDescent="0.35">
      <c r="A14696" s="4">
        <v>40938</v>
      </c>
      <c r="B14696" s="1">
        <v>45301</v>
      </c>
      <c r="C14696" s="2">
        <v>0.50714120370370364</v>
      </c>
      <c r="D14696" s="3" t="s">
        <v>1436</v>
      </c>
      <c r="E14696" s="3" t="s">
        <v>59262</v>
      </c>
      <c r="F14696" s="3" t="s">
        <v>59259</v>
      </c>
      <c r="G14696" s="3" t="s">
        <v>59260</v>
      </c>
      <c r="H14696" s="3" t="s">
        <v>59261</v>
      </c>
    </row>
    <row r="14697" spans="1:8" x14ac:dyDescent="0.35">
      <c r="A14697" s="4">
        <v>46441</v>
      </c>
      <c r="B14697" s="1">
        <v>45301</v>
      </c>
      <c r="C14697" s="2">
        <v>0.50762731481481482</v>
      </c>
      <c r="D14697" s="3" t="s">
        <v>59536</v>
      </c>
      <c r="E14697" s="3" t="s">
        <v>59539</v>
      </c>
      <c r="F14697" s="3" t="s">
        <v>59537</v>
      </c>
      <c r="G14697" s="3" t="s">
        <v>59538</v>
      </c>
      <c r="H14697" s="3" t="s">
        <v>45051</v>
      </c>
    </row>
    <row r="14698" spans="1:8" ht="58" x14ac:dyDescent="0.35">
      <c r="A14698" s="4">
        <v>41525</v>
      </c>
      <c r="B14698" s="1">
        <v>45301</v>
      </c>
      <c r="C14698" s="2">
        <v>0.51380787037037035</v>
      </c>
      <c r="D14698" s="3" t="s">
        <v>59540</v>
      </c>
      <c r="E14698" s="3" t="s">
        <v>14668</v>
      </c>
      <c r="F14698" s="3" t="s">
        <v>59541</v>
      </c>
      <c r="G14698" s="3" t="s">
        <v>59542</v>
      </c>
      <c r="H14698" s="3" t="s">
        <v>59543</v>
      </c>
    </row>
    <row r="14699" spans="1:8" ht="29" x14ac:dyDescent="0.35">
      <c r="A14699" s="4">
        <v>114765</v>
      </c>
      <c r="B14699" s="1">
        <v>45301</v>
      </c>
      <c r="C14699" s="2">
        <v>0.51392361111111107</v>
      </c>
      <c r="D14699" s="3" t="s">
        <v>14726</v>
      </c>
      <c r="E14699" s="3" t="s">
        <v>59546</v>
      </c>
      <c r="F14699" s="3" t="s">
        <v>59544</v>
      </c>
      <c r="G14699" s="3" t="s">
        <v>14503</v>
      </c>
      <c r="H14699" s="3" t="s">
        <v>59545</v>
      </c>
    </row>
    <row r="14700" spans="1:8" ht="29" x14ac:dyDescent="0.35">
      <c r="A14700" s="4">
        <v>16335</v>
      </c>
      <c r="B14700" s="1">
        <v>45301</v>
      </c>
      <c r="C14700" s="2">
        <v>0.51491898148148152</v>
      </c>
      <c r="D14700" s="3" t="s">
        <v>985</v>
      </c>
      <c r="E14700" s="3" t="s">
        <v>22625</v>
      </c>
      <c r="F14700" s="3" t="s">
        <v>59547</v>
      </c>
      <c r="G14700" s="3" t="s">
        <v>12867</v>
      </c>
      <c r="H14700" s="3" t="s">
        <v>10489</v>
      </c>
    </row>
    <row r="14701" spans="1:8" ht="29" x14ac:dyDescent="0.35">
      <c r="A14701" s="4">
        <v>45831</v>
      </c>
      <c r="B14701" s="1">
        <v>45301</v>
      </c>
      <c r="C14701" s="2">
        <v>0.51787037037037031</v>
      </c>
      <c r="D14701" s="3" t="s">
        <v>985</v>
      </c>
      <c r="E14701" s="3" t="s">
        <v>11225</v>
      </c>
      <c r="F14701" s="3" t="s">
        <v>59548</v>
      </c>
      <c r="G14701" s="3" t="s">
        <v>10922</v>
      </c>
      <c r="H14701" s="3" t="s">
        <v>10489</v>
      </c>
    </row>
    <row r="14702" spans="1:8" x14ac:dyDescent="0.35">
      <c r="A14702" s="4">
        <v>41590</v>
      </c>
      <c r="B14702" s="1">
        <v>45301</v>
      </c>
      <c r="C14702" s="2">
        <v>0.52087962962962964</v>
      </c>
      <c r="D14702" s="3" t="s">
        <v>985</v>
      </c>
      <c r="E14702" s="3" t="s">
        <v>59550</v>
      </c>
      <c r="F14702" s="3" t="s">
        <v>59549</v>
      </c>
      <c r="G14702" s="3" t="s">
        <v>59511</v>
      </c>
      <c r="H14702" s="3" t="s">
        <v>47885</v>
      </c>
    </row>
    <row r="14703" spans="1:8" ht="58" x14ac:dyDescent="0.35">
      <c r="A14703" s="4">
        <v>75844</v>
      </c>
      <c r="B14703" s="1">
        <v>45301</v>
      </c>
      <c r="C14703" s="2">
        <v>0.52478009259259262</v>
      </c>
      <c r="D14703" s="3" t="s">
        <v>1436</v>
      </c>
      <c r="E14703" s="3" t="s">
        <v>23558</v>
      </c>
      <c r="F14703" s="3" t="s">
        <v>59551</v>
      </c>
      <c r="G14703" s="3" t="s">
        <v>59552</v>
      </c>
      <c r="H14703" s="3" t="s">
        <v>59553</v>
      </c>
    </row>
    <row r="14704" spans="1:8" ht="29" x14ac:dyDescent="0.35">
      <c r="A14704" s="4">
        <v>214075</v>
      </c>
      <c r="B14704" s="1">
        <v>45301</v>
      </c>
      <c r="C14704" s="2">
        <v>0.55063657407407407</v>
      </c>
      <c r="D14704" s="3" t="s">
        <v>59554</v>
      </c>
      <c r="E14704" s="3" t="s">
        <v>59558</v>
      </c>
      <c r="F14704" s="3" t="s">
        <v>59555</v>
      </c>
      <c r="G14704" s="3" t="s">
        <v>59556</v>
      </c>
      <c r="H14704" s="3" t="s">
        <v>59557</v>
      </c>
    </row>
    <row r="14705" spans="1:8" ht="43.5" x14ac:dyDescent="0.35">
      <c r="A14705" s="4">
        <v>179213</v>
      </c>
      <c r="B14705" s="1">
        <v>45301</v>
      </c>
      <c r="C14705" s="2">
        <v>0.55819444444444444</v>
      </c>
      <c r="D14705" s="3" t="s">
        <v>59559</v>
      </c>
      <c r="E14705" s="3" t="s">
        <v>59562</v>
      </c>
      <c r="F14705" s="3" t="s">
        <v>1973</v>
      </c>
      <c r="G14705" s="3" t="s">
        <v>59560</v>
      </c>
      <c r="H14705" s="3" t="s">
        <v>59561</v>
      </c>
    </row>
    <row r="14706" spans="1:8" ht="145" x14ac:dyDescent="0.35">
      <c r="A14706" s="4">
        <v>41213</v>
      </c>
      <c r="B14706" s="1">
        <v>45301</v>
      </c>
      <c r="C14706" s="2">
        <v>0.56201388888888892</v>
      </c>
      <c r="D14706" s="3" t="s">
        <v>985</v>
      </c>
      <c r="E14706" s="3" t="s">
        <v>59565</v>
      </c>
      <c r="F14706" s="3" t="s">
        <v>59563</v>
      </c>
      <c r="G14706" s="3" t="s">
        <v>100</v>
      </c>
      <c r="H14706" s="3" t="s">
        <v>59564</v>
      </c>
    </row>
    <row r="14707" spans="1:8" x14ac:dyDescent="0.35">
      <c r="A14707" s="4">
        <v>195158</v>
      </c>
      <c r="B14707" s="1">
        <v>45301</v>
      </c>
      <c r="C14707" s="2">
        <v>0.56452546296296291</v>
      </c>
      <c r="D14707" s="3" t="s">
        <v>1627</v>
      </c>
      <c r="E14707" s="3" t="s">
        <v>59568</v>
      </c>
      <c r="F14707" s="3" t="s">
        <v>59566</v>
      </c>
      <c r="G14707" s="3" t="s">
        <v>59567</v>
      </c>
      <c r="H14707" s="3" t="s">
        <v>52855</v>
      </c>
    </row>
    <row r="14708" spans="1:8" ht="43.5" x14ac:dyDescent="0.35">
      <c r="A14708" s="4">
        <v>49133</v>
      </c>
      <c r="B14708" s="1">
        <v>45301</v>
      </c>
      <c r="C14708" s="2">
        <v>0.56604166666666667</v>
      </c>
      <c r="D14708" s="3" t="s">
        <v>14992</v>
      </c>
      <c r="E14708" s="3" t="s">
        <v>49</v>
      </c>
      <c r="F14708" s="3" t="s">
        <v>59569</v>
      </c>
      <c r="G14708" s="3" t="s">
        <v>59570</v>
      </c>
      <c r="H14708" s="3" t="s">
        <v>59571</v>
      </c>
    </row>
    <row r="14709" spans="1:8" ht="87" x14ac:dyDescent="0.35">
      <c r="A14709" s="4">
        <v>97797</v>
      </c>
      <c r="B14709" s="1">
        <v>45301</v>
      </c>
      <c r="C14709" s="2">
        <v>0.56606481481481474</v>
      </c>
      <c r="D14709" s="3" t="s">
        <v>59572</v>
      </c>
      <c r="E14709" s="3" t="s">
        <v>59576</v>
      </c>
      <c r="F14709" s="3" t="s">
        <v>59573</v>
      </c>
      <c r="G14709" s="3" t="s">
        <v>59574</v>
      </c>
      <c r="H14709" s="3" t="s">
        <v>59575</v>
      </c>
    </row>
    <row r="14710" spans="1:8" ht="58" x14ac:dyDescent="0.35">
      <c r="A14710" s="4">
        <v>178318</v>
      </c>
      <c r="B14710" s="1">
        <v>45301</v>
      </c>
      <c r="C14710" s="2">
        <v>0.56896990740740738</v>
      </c>
      <c r="D14710" s="3" t="s">
        <v>59577</v>
      </c>
      <c r="E14710" s="3" t="s">
        <v>59581</v>
      </c>
      <c r="F14710" s="3" t="s">
        <v>59578</v>
      </c>
      <c r="G14710" s="3" t="s">
        <v>59579</v>
      </c>
      <c r="H14710" s="3" t="s">
        <v>59580</v>
      </c>
    </row>
    <row r="14711" spans="1:8" ht="29" x14ac:dyDescent="0.35">
      <c r="A14711" s="4">
        <v>106435</v>
      </c>
      <c r="B14711" s="1">
        <v>45301</v>
      </c>
      <c r="C14711" s="2">
        <v>0.57034722222222223</v>
      </c>
      <c r="D14711" s="3" t="s">
        <v>10412</v>
      </c>
      <c r="E14711" s="3" t="s">
        <v>1482</v>
      </c>
      <c r="F14711" s="3" t="s">
        <v>59582</v>
      </c>
      <c r="G14711" s="3" t="s">
        <v>34316</v>
      </c>
      <c r="H14711" s="3" t="s">
        <v>59583</v>
      </c>
    </row>
    <row r="14712" spans="1:8" ht="29" x14ac:dyDescent="0.35">
      <c r="A14712" s="4">
        <v>208957</v>
      </c>
      <c r="B14712" s="1">
        <v>45301</v>
      </c>
      <c r="C14712" s="2">
        <v>0.57160879629629624</v>
      </c>
      <c r="D14712" s="3" t="s">
        <v>59584</v>
      </c>
      <c r="E14712" s="3" t="s">
        <v>14011</v>
      </c>
      <c r="F14712" s="3" t="s">
        <v>59585</v>
      </c>
      <c r="G14712" s="3" t="s">
        <v>11829</v>
      </c>
      <c r="H14712" s="3" t="s">
        <v>59586</v>
      </c>
    </row>
    <row r="14713" spans="1:8" ht="43.5" x14ac:dyDescent="0.35">
      <c r="A14713" s="4">
        <v>198746</v>
      </c>
      <c r="B14713" s="1">
        <v>45301</v>
      </c>
      <c r="C14713" s="2">
        <v>0.5728240740740741</v>
      </c>
      <c r="D14713" s="3" t="s">
        <v>59587</v>
      </c>
      <c r="E14713" s="3" t="s">
        <v>59591</v>
      </c>
      <c r="F14713" s="3" t="s">
        <v>59588</v>
      </c>
      <c r="G14713" s="3" t="s">
        <v>59589</v>
      </c>
      <c r="H14713" s="3" t="s">
        <v>59590</v>
      </c>
    </row>
    <row r="14714" spans="1:8" ht="43.5" x14ac:dyDescent="0.35">
      <c r="A14714" s="4">
        <v>213332</v>
      </c>
      <c r="B14714" s="1">
        <v>45301</v>
      </c>
      <c r="C14714" s="2">
        <v>0.57431712962962966</v>
      </c>
      <c r="D14714" s="3" t="s">
        <v>59592</v>
      </c>
      <c r="E14714" s="3" t="s">
        <v>59596</v>
      </c>
      <c r="F14714" s="3" t="s">
        <v>59593</v>
      </c>
      <c r="G14714" s="3" t="s">
        <v>59594</v>
      </c>
      <c r="H14714" s="3" t="s">
        <v>59595</v>
      </c>
    </row>
    <row r="14715" spans="1:8" ht="101.5" x14ac:dyDescent="0.35">
      <c r="A14715" s="4">
        <v>166573</v>
      </c>
      <c r="B14715" s="1">
        <v>45301</v>
      </c>
      <c r="C14715" s="2">
        <v>0.57626157407407408</v>
      </c>
      <c r="D14715" s="3" t="e">
        <f>- the exophtlmopathy DECREASING and increasing in WEIGHT</f>
        <v>#NAME?</v>
      </c>
      <c r="E14715" s="3" t="s">
        <v>59600</v>
      </c>
      <c r="F14715" s="3" t="s">
        <v>59597</v>
      </c>
      <c r="G14715" s="3" t="s">
        <v>59598</v>
      </c>
      <c r="H14715" s="3" t="s">
        <v>59599</v>
      </c>
    </row>
    <row r="14716" spans="1:8" ht="58" x14ac:dyDescent="0.35">
      <c r="A14716" s="4">
        <v>42316</v>
      </c>
      <c r="B14716" s="1">
        <v>45301</v>
      </c>
      <c r="C14716" s="2">
        <v>0.5788888888888889</v>
      </c>
      <c r="D14716" s="3" t="s">
        <v>59601</v>
      </c>
      <c r="E14716" s="3" t="s">
        <v>59605</v>
      </c>
      <c r="F14716" s="3" t="s">
        <v>59602</v>
      </c>
      <c r="G14716" s="3" t="s">
        <v>59603</v>
      </c>
      <c r="H14716" s="3" t="s">
        <v>59604</v>
      </c>
    </row>
    <row r="14717" spans="1:8" ht="29" x14ac:dyDescent="0.35">
      <c r="A14717" s="4">
        <v>210177</v>
      </c>
      <c r="B14717" s="1">
        <v>45301</v>
      </c>
      <c r="C14717" s="2">
        <v>0.58165509259259263</v>
      </c>
      <c r="D14717" s="3" t="s">
        <v>985</v>
      </c>
      <c r="E14717" s="3" t="s">
        <v>59608</v>
      </c>
      <c r="F14717" s="3" t="s">
        <v>59606</v>
      </c>
      <c r="G14717" s="3" t="s">
        <v>10408</v>
      </c>
      <c r="H14717" s="3" t="s">
        <v>59607</v>
      </c>
    </row>
    <row r="14718" spans="1:8" ht="72.5" x14ac:dyDescent="0.35">
      <c r="A14718" s="4">
        <v>100296</v>
      </c>
      <c r="B14718" s="1">
        <v>45301</v>
      </c>
      <c r="C14718" s="2">
        <v>0.58179398148148154</v>
      </c>
      <c r="D14718" s="3" t="s">
        <v>1744</v>
      </c>
      <c r="E14718" s="3" t="s">
        <v>23174</v>
      </c>
      <c r="F14718" s="3" t="s">
        <v>59609</v>
      </c>
      <c r="G14718" s="3" t="s">
        <v>102</v>
      </c>
      <c r="H14718" s="3" t="s">
        <v>13948</v>
      </c>
    </row>
    <row r="14719" spans="1:8" ht="72.5" x14ac:dyDescent="0.35">
      <c r="A14719" s="4">
        <v>166748</v>
      </c>
      <c r="B14719" s="1">
        <v>45301</v>
      </c>
      <c r="C14719" s="2">
        <v>0.5823032407407408</v>
      </c>
      <c r="D14719" s="3" t="s">
        <v>59610</v>
      </c>
      <c r="E14719" s="3" t="s">
        <v>59614</v>
      </c>
      <c r="F14719" s="3" t="s">
        <v>59611</v>
      </c>
      <c r="G14719" s="3" t="s">
        <v>59612</v>
      </c>
      <c r="H14719" s="3" t="s">
        <v>59613</v>
      </c>
    </row>
    <row r="14720" spans="1:8" ht="43.5" x14ac:dyDescent="0.35">
      <c r="A14720" s="4">
        <v>12885</v>
      </c>
      <c r="B14720" s="1">
        <v>45301</v>
      </c>
      <c r="C14720" s="2">
        <v>0.58687500000000004</v>
      </c>
      <c r="D14720" s="3" t="s">
        <v>59615</v>
      </c>
      <c r="E14720" s="3" t="s">
        <v>59619</v>
      </c>
      <c r="F14720" s="3" t="s">
        <v>59616</v>
      </c>
      <c r="G14720" s="3" t="s">
        <v>59617</v>
      </c>
      <c r="H14720" s="3" t="s">
        <v>59618</v>
      </c>
    </row>
    <row r="14721" spans="1:8" ht="43.5" x14ac:dyDescent="0.35">
      <c r="A14721" s="4">
        <v>178455</v>
      </c>
      <c r="B14721" s="1">
        <v>45301</v>
      </c>
      <c r="C14721" s="2">
        <v>0.58843750000000006</v>
      </c>
      <c r="D14721" s="3" t="s">
        <v>1556</v>
      </c>
      <c r="E14721" s="3" t="s">
        <v>22968</v>
      </c>
      <c r="F14721" s="3" t="s">
        <v>59620</v>
      </c>
      <c r="G14721" s="3" t="s">
        <v>59621</v>
      </c>
      <c r="H14721" s="3" t="s">
        <v>59622</v>
      </c>
    </row>
    <row r="14722" spans="1:8" ht="58" x14ac:dyDescent="0.35">
      <c r="A14722" s="4">
        <v>33185</v>
      </c>
      <c r="B14722" s="1">
        <v>45301</v>
      </c>
      <c r="C14722" s="2">
        <v>0.58853009259259259</v>
      </c>
      <c r="D14722" s="3" t="s">
        <v>1744</v>
      </c>
      <c r="E14722" s="3" t="s">
        <v>23287</v>
      </c>
      <c r="F14722" s="3" t="s">
        <v>59623</v>
      </c>
      <c r="G14722" s="3" t="s">
        <v>59624</v>
      </c>
      <c r="H14722" s="3" t="s">
        <v>59625</v>
      </c>
    </row>
    <row r="14723" spans="1:8" ht="29" x14ac:dyDescent="0.35">
      <c r="A14723" s="4">
        <v>210314</v>
      </c>
      <c r="B14723" s="1">
        <v>45301</v>
      </c>
      <c r="C14723" s="2">
        <v>0.58945601851851859</v>
      </c>
      <c r="D14723" s="3" t="s">
        <v>985</v>
      </c>
      <c r="E14723" s="3" t="s">
        <v>59627</v>
      </c>
      <c r="F14723" s="3" t="s">
        <v>59626</v>
      </c>
      <c r="G14723" s="3" t="s">
        <v>104</v>
      </c>
      <c r="H14723" s="3" t="s">
        <v>43804</v>
      </c>
    </row>
    <row r="14724" spans="1:8" ht="87" x14ac:dyDescent="0.35">
      <c r="A14724" s="4">
        <v>39278</v>
      </c>
      <c r="B14724" s="1">
        <v>45301</v>
      </c>
      <c r="C14724" s="2">
        <v>0.59128472222222228</v>
      </c>
      <c r="D14724" s="3" t="s">
        <v>691</v>
      </c>
      <c r="E14724" s="3" t="s">
        <v>59630</v>
      </c>
      <c r="F14724" s="3" t="s">
        <v>59628</v>
      </c>
      <c r="G14724" s="3" t="s">
        <v>11928</v>
      </c>
      <c r="H14724" s="3" t="s">
        <v>59629</v>
      </c>
    </row>
    <row r="14725" spans="1:8" ht="87" x14ac:dyDescent="0.35">
      <c r="A14725" s="4">
        <v>39278</v>
      </c>
      <c r="B14725" s="1">
        <v>45301</v>
      </c>
      <c r="C14725" s="2">
        <v>0.59479166666666672</v>
      </c>
      <c r="D14725" s="3" t="s">
        <v>691</v>
      </c>
      <c r="E14725" s="3" t="s">
        <v>59630</v>
      </c>
      <c r="F14725" s="3" t="s">
        <v>59628</v>
      </c>
      <c r="G14725" s="3" t="s">
        <v>11928</v>
      </c>
      <c r="H14725" s="3" t="s">
        <v>59631</v>
      </c>
    </row>
    <row r="14726" spans="1:8" ht="87" x14ac:dyDescent="0.35">
      <c r="A14726" s="4">
        <v>50472</v>
      </c>
      <c r="B14726" s="1">
        <v>45301</v>
      </c>
      <c r="C14726" s="2">
        <v>0.59541666666666659</v>
      </c>
      <c r="D14726" s="3" t="s">
        <v>59632</v>
      </c>
      <c r="E14726" s="3" t="s">
        <v>59636</v>
      </c>
      <c r="F14726" s="3" t="s">
        <v>59633</v>
      </c>
      <c r="G14726" s="3" t="s">
        <v>59634</v>
      </c>
      <c r="H14726" s="3" t="s">
        <v>59635</v>
      </c>
    </row>
    <row r="14727" spans="1:8" ht="29" x14ac:dyDescent="0.35">
      <c r="A14727" s="4">
        <v>33231</v>
      </c>
      <c r="B14727" s="1">
        <v>45301</v>
      </c>
      <c r="C14727" s="2">
        <v>0.59670138888888891</v>
      </c>
      <c r="D14727" s="3" t="s">
        <v>12020</v>
      </c>
      <c r="E14727" s="3" t="s">
        <v>34321</v>
      </c>
      <c r="F14727" s="3" t="s">
        <v>15613</v>
      </c>
      <c r="G14727" s="3" t="s">
        <v>59637</v>
      </c>
      <c r="H14727" s="3" t="s">
        <v>52855</v>
      </c>
    </row>
    <row r="14728" spans="1:8" ht="72.5" x14ac:dyDescent="0.35">
      <c r="A14728" s="4">
        <v>210910</v>
      </c>
      <c r="B14728" s="1">
        <v>45301</v>
      </c>
      <c r="C14728" s="2">
        <v>0.59825231481481478</v>
      </c>
      <c r="D14728" s="3" t="s">
        <v>59638</v>
      </c>
      <c r="E14728" s="3" t="s">
        <v>59640</v>
      </c>
      <c r="F14728" s="3" t="s">
        <v>59639</v>
      </c>
      <c r="G14728" s="3" t="s">
        <v>59640</v>
      </c>
      <c r="H14728" s="3" t="e">
        <f>- refill medication</f>
        <v>#NAME?</v>
      </c>
    </row>
    <row r="14729" spans="1:8" ht="58" x14ac:dyDescent="0.35">
      <c r="A14729" s="4">
        <v>38453</v>
      </c>
      <c r="B14729" s="1">
        <v>45301</v>
      </c>
      <c r="C14729" s="2">
        <v>0.59857638888888887</v>
      </c>
      <c r="D14729" s="3" t="s">
        <v>985</v>
      </c>
      <c r="E14729" s="3" t="s">
        <v>15436</v>
      </c>
      <c r="F14729" s="3" t="s">
        <v>59641</v>
      </c>
      <c r="G14729" s="3" t="s">
        <v>1315</v>
      </c>
      <c r="H14729" s="3" t="s">
        <v>59642</v>
      </c>
    </row>
    <row r="14730" spans="1:8" x14ac:dyDescent="0.35">
      <c r="A14730" s="4">
        <v>202816</v>
      </c>
      <c r="B14730" s="1">
        <v>45301</v>
      </c>
      <c r="C14730" s="2">
        <v>0.59906249999999994</v>
      </c>
      <c r="D14730" s="3" t="s">
        <v>1288</v>
      </c>
      <c r="E14730" s="3" t="s">
        <v>59645</v>
      </c>
      <c r="F14730" s="3" t="s">
        <v>11114</v>
      </c>
      <c r="G14730" s="3" t="s">
        <v>59643</v>
      </c>
      <c r="H14730" s="3" t="s">
        <v>59644</v>
      </c>
    </row>
    <row r="14731" spans="1:8" ht="29" x14ac:dyDescent="0.35">
      <c r="A14731" s="4">
        <v>80768</v>
      </c>
      <c r="B14731" s="1">
        <v>45301</v>
      </c>
      <c r="C14731" s="2">
        <v>0.59908564814814813</v>
      </c>
      <c r="D14731" s="3" t="e">
        <f>- no new COMPLAINT</f>
        <v>#NAME?</v>
      </c>
      <c r="E14731" s="3" t="e">
        <f>- CAP</f>
        <v>#NAME?</v>
      </c>
      <c r="F14731" s="3" t="s">
        <v>59646</v>
      </c>
      <c r="G14731" s="3" t="s">
        <v>11799</v>
      </c>
      <c r="H14731" s="3" t="s">
        <v>59647</v>
      </c>
    </row>
    <row r="14732" spans="1:8" ht="58" x14ac:dyDescent="0.35">
      <c r="A14732" s="4">
        <v>178064</v>
      </c>
      <c r="B14732" s="1">
        <v>45301</v>
      </c>
      <c r="C14732" s="2">
        <v>0.59916666666666674</v>
      </c>
      <c r="D14732" s="3" t="s">
        <v>59648</v>
      </c>
      <c r="E14732" s="3" t="s">
        <v>59650</v>
      </c>
      <c r="F14732" s="3" t="s">
        <v>59649</v>
      </c>
      <c r="G14732" s="3" t="s">
        <v>104</v>
      </c>
      <c r="H14732" s="3" t="s">
        <v>10288</v>
      </c>
    </row>
    <row r="14733" spans="1:8" ht="72.5" x14ac:dyDescent="0.35">
      <c r="A14733" s="4">
        <v>199348</v>
      </c>
      <c r="B14733" s="1">
        <v>45301</v>
      </c>
      <c r="C14733" s="2">
        <v>0.59927083333333331</v>
      </c>
      <c r="D14733" s="3" t="s">
        <v>11681</v>
      </c>
      <c r="E14733" s="3" t="s">
        <v>35999</v>
      </c>
      <c r="F14733" s="3" t="s">
        <v>59651</v>
      </c>
      <c r="G14733" s="3" t="s">
        <v>59652</v>
      </c>
      <c r="H14733" s="3" t="s">
        <v>13948</v>
      </c>
    </row>
    <row r="14734" spans="1:8" ht="145" x14ac:dyDescent="0.35">
      <c r="A14734" s="4">
        <v>64440</v>
      </c>
      <c r="B14734" s="1">
        <v>45301</v>
      </c>
      <c r="C14734" s="2">
        <v>0.60165509259259264</v>
      </c>
      <c r="D14734" s="3" t="s">
        <v>59653</v>
      </c>
      <c r="E14734" s="3" t="s">
        <v>59657</v>
      </c>
      <c r="F14734" s="3" t="s">
        <v>59654</v>
      </c>
      <c r="G14734" s="3" t="s">
        <v>59655</v>
      </c>
      <c r="H14734" s="3" t="s">
        <v>59656</v>
      </c>
    </row>
    <row r="14735" spans="1:8" ht="29" x14ac:dyDescent="0.35">
      <c r="A14735" s="4">
        <v>37344</v>
      </c>
      <c r="B14735" s="1">
        <v>45301</v>
      </c>
      <c r="C14735" s="2">
        <v>0.6026273148148148</v>
      </c>
      <c r="D14735" s="3" t="s">
        <v>59658</v>
      </c>
      <c r="E14735" s="3" t="s">
        <v>59662</v>
      </c>
      <c r="F14735" s="3" t="s">
        <v>59659</v>
      </c>
      <c r="G14735" s="3" t="s">
        <v>59660</v>
      </c>
      <c r="H14735" s="3" t="s">
        <v>59661</v>
      </c>
    </row>
    <row r="14736" spans="1:8" ht="29" x14ac:dyDescent="0.35">
      <c r="A14736" s="4">
        <v>37344</v>
      </c>
      <c r="B14736" s="1">
        <v>45301</v>
      </c>
      <c r="C14736" s="2">
        <v>0.60354166666666664</v>
      </c>
      <c r="D14736" s="3" t="s">
        <v>59658</v>
      </c>
      <c r="E14736" s="3" t="s">
        <v>59662</v>
      </c>
      <c r="F14736" s="3" t="s">
        <v>59659</v>
      </c>
      <c r="G14736" s="3" t="s">
        <v>59660</v>
      </c>
      <c r="H14736" s="3" t="s">
        <v>59663</v>
      </c>
    </row>
    <row r="14737" spans="1:8" x14ac:dyDescent="0.35">
      <c r="A14737" s="4">
        <v>49955</v>
      </c>
      <c r="B14737" s="1">
        <v>45301</v>
      </c>
      <c r="C14737" s="2">
        <v>0.60482638888888884</v>
      </c>
      <c r="D14737" s="3" t="s">
        <v>985</v>
      </c>
      <c r="E14737" s="3" t="s">
        <v>30523</v>
      </c>
      <c r="F14737" s="3" t="s">
        <v>11114</v>
      </c>
      <c r="G14737" s="3" t="s">
        <v>30523</v>
      </c>
      <c r="H14737" s="3" t="s">
        <v>1325</v>
      </c>
    </row>
    <row r="14738" spans="1:8" ht="29" x14ac:dyDescent="0.35">
      <c r="A14738" s="4">
        <v>67219</v>
      </c>
      <c r="B14738" s="1">
        <v>45301</v>
      </c>
      <c r="C14738" s="2">
        <v>0.60608796296296297</v>
      </c>
      <c r="D14738" s="3" t="s">
        <v>1744</v>
      </c>
      <c r="E14738" s="3" t="s">
        <v>59665</v>
      </c>
      <c r="F14738" s="3" t="s">
        <v>59664</v>
      </c>
      <c r="G14738" s="3" t="s">
        <v>10396</v>
      </c>
      <c r="H14738" s="3" t="s">
        <v>12719</v>
      </c>
    </row>
    <row r="14739" spans="1:8" x14ac:dyDescent="0.35">
      <c r="A14739" s="4">
        <v>64728</v>
      </c>
      <c r="B14739" s="1">
        <v>45301</v>
      </c>
      <c r="C14739" s="2">
        <v>0.60662037037037042</v>
      </c>
      <c r="D14739" s="3" t="s">
        <v>13130</v>
      </c>
      <c r="E14739" s="3" t="s">
        <v>59668</v>
      </c>
      <c r="F14739" s="3" t="s">
        <v>59666</v>
      </c>
      <c r="G14739" s="3" t="s">
        <v>59667</v>
      </c>
      <c r="H14739" s="3" t="s">
        <v>48467</v>
      </c>
    </row>
    <row r="14740" spans="1:8" ht="101.5" x14ac:dyDescent="0.35">
      <c r="A14740" s="4">
        <v>149798</v>
      </c>
      <c r="B14740" s="1">
        <v>45301</v>
      </c>
      <c r="C14740" s="2">
        <v>0.6086111111111111</v>
      </c>
      <c r="D14740" s="3" t="s">
        <v>1436</v>
      </c>
      <c r="E14740" s="3" t="s">
        <v>59672</v>
      </c>
      <c r="F14740" s="3" t="s">
        <v>59669</v>
      </c>
      <c r="G14740" s="3" t="s">
        <v>59670</v>
      </c>
      <c r="H14740" s="3" t="s">
        <v>59671</v>
      </c>
    </row>
    <row r="14741" spans="1:8" ht="101.5" x14ac:dyDescent="0.35">
      <c r="A14741" s="4">
        <v>210907</v>
      </c>
      <c r="B14741" s="1">
        <v>45301</v>
      </c>
      <c r="C14741" s="2">
        <v>0.60893518518518519</v>
      </c>
      <c r="D14741" s="3" t="s">
        <v>985</v>
      </c>
      <c r="E14741" s="3" t="s">
        <v>59676</v>
      </c>
      <c r="F14741" s="3" t="s">
        <v>59673</v>
      </c>
      <c r="G14741" s="3" t="s">
        <v>59674</v>
      </c>
      <c r="H14741" s="3" t="s">
        <v>59675</v>
      </c>
    </row>
    <row r="14742" spans="1:8" ht="58" x14ac:dyDescent="0.35">
      <c r="A14742" s="4">
        <v>204814</v>
      </c>
      <c r="B14742" s="1">
        <v>45301</v>
      </c>
      <c r="C14742" s="2">
        <v>0.6097569444444445</v>
      </c>
      <c r="D14742" s="3" t="s">
        <v>59677</v>
      </c>
      <c r="E14742" s="3" t="s">
        <v>59681</v>
      </c>
      <c r="F14742" s="3" t="s">
        <v>59678</v>
      </c>
      <c r="G14742" s="3" t="s">
        <v>59679</v>
      </c>
      <c r="H14742" s="3" t="s">
        <v>59680</v>
      </c>
    </row>
    <row r="14743" spans="1:8" ht="58" x14ac:dyDescent="0.35">
      <c r="A14743" s="4">
        <v>61106</v>
      </c>
      <c r="B14743" s="1">
        <v>45301</v>
      </c>
      <c r="C14743" s="2">
        <v>0.61076388888888888</v>
      </c>
      <c r="D14743" s="3" t="s">
        <v>95</v>
      </c>
      <c r="E14743" s="3" t="s">
        <v>14631</v>
      </c>
      <c r="F14743" s="3" t="s">
        <v>59682</v>
      </c>
      <c r="G14743" s="3" t="s">
        <v>10436</v>
      </c>
      <c r="H14743" s="3" t="s">
        <v>59683</v>
      </c>
    </row>
    <row r="14744" spans="1:8" ht="29" x14ac:dyDescent="0.35">
      <c r="A14744" s="4">
        <v>202764</v>
      </c>
      <c r="B14744" s="1">
        <v>45301</v>
      </c>
      <c r="C14744" s="2">
        <v>0.61228009259259253</v>
      </c>
      <c r="D14744" s="3" t="s">
        <v>59684</v>
      </c>
      <c r="E14744" s="3" t="s">
        <v>26032</v>
      </c>
      <c r="F14744" s="3" t="s">
        <v>59685</v>
      </c>
      <c r="G14744" s="3" t="s">
        <v>11829</v>
      </c>
      <c r="H14744" s="3" t="s">
        <v>29</v>
      </c>
    </row>
    <row r="14745" spans="1:8" ht="58" x14ac:dyDescent="0.35">
      <c r="A14745" s="4">
        <v>106904</v>
      </c>
      <c r="B14745" s="1">
        <v>45301</v>
      </c>
      <c r="C14745" s="2">
        <v>0.61297453703703708</v>
      </c>
      <c r="D14745" s="3" t="s">
        <v>59686</v>
      </c>
      <c r="E14745" s="3" t="s">
        <v>59689</v>
      </c>
      <c r="F14745" s="3" t="s">
        <v>11978</v>
      </c>
      <c r="G14745" s="3" t="s">
        <v>59687</v>
      </c>
      <c r="H14745" s="3" t="s">
        <v>59688</v>
      </c>
    </row>
    <row r="14746" spans="1:8" ht="87" x14ac:dyDescent="0.35">
      <c r="A14746" s="4">
        <v>214040</v>
      </c>
      <c r="B14746" s="1">
        <v>45301</v>
      </c>
      <c r="C14746" s="2">
        <v>0.61755787037037035</v>
      </c>
      <c r="D14746" s="3" t="s">
        <v>11085</v>
      </c>
      <c r="E14746" s="3" t="s">
        <v>59691</v>
      </c>
      <c r="F14746" s="3" t="s">
        <v>59690</v>
      </c>
      <c r="G14746" s="3" t="s">
        <v>12074</v>
      </c>
      <c r="H14746" s="3" t="s">
        <v>397</v>
      </c>
    </row>
    <row r="14747" spans="1:8" ht="29" x14ac:dyDescent="0.35">
      <c r="A14747" s="4">
        <v>207492</v>
      </c>
      <c r="B14747" s="1">
        <v>45301</v>
      </c>
      <c r="C14747" s="2">
        <v>0.61802083333333335</v>
      </c>
      <c r="D14747" s="3" t="s">
        <v>59692</v>
      </c>
      <c r="E14747" s="3" t="s">
        <v>54345</v>
      </c>
      <c r="F14747" s="3" t="s">
        <v>59693</v>
      </c>
      <c r="G14747" s="3" t="s">
        <v>11239</v>
      </c>
      <c r="H14747" s="3" t="s">
        <v>59694</v>
      </c>
    </row>
    <row r="14748" spans="1:8" ht="87" x14ac:dyDescent="0.35">
      <c r="A14748" s="4">
        <v>109449</v>
      </c>
      <c r="B14748" s="1">
        <v>45301</v>
      </c>
      <c r="C14748" s="2">
        <v>0.61887731481481478</v>
      </c>
      <c r="D14748" s="3" t="s">
        <v>59695</v>
      </c>
      <c r="E14748" s="3" t="s">
        <v>59699</v>
      </c>
      <c r="F14748" s="3" t="s">
        <v>59696</v>
      </c>
      <c r="G14748" s="3" t="s">
        <v>59697</v>
      </c>
      <c r="H14748" s="3" t="s">
        <v>59698</v>
      </c>
    </row>
    <row r="14749" spans="1:8" ht="29" x14ac:dyDescent="0.35">
      <c r="A14749" s="4">
        <v>209474</v>
      </c>
      <c r="B14749" s="1">
        <v>45301</v>
      </c>
      <c r="C14749" s="2">
        <v>0.62</v>
      </c>
      <c r="D14749" s="3" t="s">
        <v>10412</v>
      </c>
      <c r="E14749" s="3" t="s">
        <v>59703</v>
      </c>
      <c r="F14749" s="3" t="s">
        <v>59700</v>
      </c>
      <c r="G14749" s="3" t="s">
        <v>59701</v>
      </c>
      <c r="H14749" s="3" t="s">
        <v>59702</v>
      </c>
    </row>
    <row r="14750" spans="1:8" ht="58" x14ac:dyDescent="0.35">
      <c r="A14750" s="4">
        <v>19214</v>
      </c>
      <c r="B14750" s="1">
        <v>45301</v>
      </c>
      <c r="C14750" s="2">
        <v>0.62085648148148154</v>
      </c>
      <c r="D14750" s="3" t="s">
        <v>12370</v>
      </c>
      <c r="E14750" s="3" t="s">
        <v>59707</v>
      </c>
      <c r="F14750" s="3" t="s">
        <v>59704</v>
      </c>
      <c r="G14750" s="3" t="s">
        <v>59705</v>
      </c>
      <c r="H14750" s="3" t="s">
        <v>59706</v>
      </c>
    </row>
    <row r="14751" spans="1:8" ht="101.5" x14ac:dyDescent="0.35">
      <c r="A14751" s="4">
        <v>178288</v>
      </c>
      <c r="B14751" s="1">
        <v>45301</v>
      </c>
      <c r="C14751" s="2">
        <v>0.62270833333333331</v>
      </c>
      <c r="D14751" s="3" t="s">
        <v>59708</v>
      </c>
      <c r="E14751" s="3" t="s">
        <v>59712</v>
      </c>
      <c r="F14751" s="3" t="s">
        <v>59709</v>
      </c>
      <c r="G14751" s="3" t="s">
        <v>59710</v>
      </c>
      <c r="H14751" s="3" t="s">
        <v>59711</v>
      </c>
    </row>
    <row r="14752" spans="1:8" ht="58" x14ac:dyDescent="0.35">
      <c r="A14752" s="4">
        <v>45714</v>
      </c>
      <c r="B14752" s="1">
        <v>45301</v>
      </c>
      <c r="C14752" s="2">
        <v>0.62337962962962956</v>
      </c>
      <c r="D14752" s="3" t="s">
        <v>59713</v>
      </c>
      <c r="E14752" s="3" t="s">
        <v>59717</v>
      </c>
      <c r="F14752" s="3" t="s">
        <v>59714</v>
      </c>
      <c r="G14752" s="3" t="s">
        <v>59715</v>
      </c>
      <c r="H14752" s="3" t="s">
        <v>59716</v>
      </c>
    </row>
    <row r="14753" spans="1:8" ht="58" x14ac:dyDescent="0.35">
      <c r="A14753" s="4">
        <v>148878</v>
      </c>
      <c r="B14753" s="1">
        <v>45301</v>
      </c>
      <c r="C14753" s="2">
        <v>0.62358796296296293</v>
      </c>
      <c r="D14753" s="3" t="s">
        <v>59718</v>
      </c>
      <c r="E14753" s="3" t="s">
        <v>59720</v>
      </c>
      <c r="F14753" s="3" t="s">
        <v>59719</v>
      </c>
      <c r="G14753" s="3" t="s">
        <v>59720</v>
      </c>
      <c r="H14753" s="3" t="s">
        <v>59721</v>
      </c>
    </row>
    <row r="14754" spans="1:8" ht="101.5" x14ac:dyDescent="0.35">
      <c r="A14754" s="4">
        <v>209098</v>
      </c>
      <c r="B14754" s="1">
        <v>45301</v>
      </c>
      <c r="C14754" s="2">
        <v>0.62375000000000003</v>
      </c>
      <c r="D14754" s="3" t="s">
        <v>59722</v>
      </c>
      <c r="E14754" s="3" t="s">
        <v>59726</v>
      </c>
      <c r="F14754" s="3" t="s">
        <v>59723</v>
      </c>
      <c r="G14754" s="3" t="s">
        <v>59724</v>
      </c>
      <c r="H14754" s="3" t="s">
        <v>59725</v>
      </c>
    </row>
    <row r="14755" spans="1:8" ht="29" x14ac:dyDescent="0.35">
      <c r="A14755" s="4">
        <v>188207</v>
      </c>
      <c r="B14755" s="1">
        <v>45301</v>
      </c>
      <c r="C14755" s="2">
        <v>0.62435185185185182</v>
      </c>
      <c r="D14755" s="3" t="s">
        <v>59727</v>
      </c>
      <c r="E14755" s="3" t="s">
        <v>59730</v>
      </c>
      <c r="F14755" s="3" t="s">
        <v>59728</v>
      </c>
      <c r="G14755" s="3" t="s">
        <v>59729</v>
      </c>
      <c r="H14755" s="3" t="s">
        <v>397</v>
      </c>
    </row>
    <row r="14756" spans="1:8" ht="72.5" x14ac:dyDescent="0.35">
      <c r="A14756" s="4">
        <v>41484</v>
      </c>
      <c r="B14756" s="1">
        <v>45301</v>
      </c>
      <c r="C14756" s="2">
        <v>0.6290162037037037</v>
      </c>
      <c r="D14756" s="3" t="s">
        <v>59731</v>
      </c>
      <c r="E14756" s="3" t="s">
        <v>59734</v>
      </c>
      <c r="F14756" s="3" t="s">
        <v>59732</v>
      </c>
      <c r="G14756" s="3" t="s">
        <v>59733</v>
      </c>
      <c r="H14756" s="3" t="s">
        <v>55159</v>
      </c>
    </row>
    <row r="14757" spans="1:8" ht="43.5" x14ac:dyDescent="0.35">
      <c r="A14757" s="4">
        <v>94445</v>
      </c>
      <c r="B14757" s="1">
        <v>45301</v>
      </c>
      <c r="C14757" s="2">
        <v>0.63042824074074078</v>
      </c>
      <c r="D14757" s="3" t="s">
        <v>59735</v>
      </c>
      <c r="E14757" s="3" t="s">
        <v>23189</v>
      </c>
      <c r="F14757" s="3" t="s">
        <v>59736</v>
      </c>
      <c r="G14757" s="3" t="s">
        <v>59737</v>
      </c>
      <c r="H14757" s="3" t="s">
        <v>59738</v>
      </c>
    </row>
    <row r="14758" spans="1:8" ht="159.5" x14ac:dyDescent="0.35">
      <c r="A14758" s="4">
        <v>49358</v>
      </c>
      <c r="B14758" s="1">
        <v>45301</v>
      </c>
      <c r="C14758" s="2">
        <v>0.63049768518518523</v>
      </c>
      <c r="D14758" s="3" t="s">
        <v>59739</v>
      </c>
      <c r="E14758" s="3" t="s">
        <v>59741</v>
      </c>
      <c r="F14758" s="3" t="s">
        <v>59740</v>
      </c>
      <c r="G14758" s="3" t="s">
        <v>59741</v>
      </c>
      <c r="H14758" s="3" t="e">
        <f>- refill medication</f>
        <v>#NAME?</v>
      </c>
    </row>
    <row r="14759" spans="1:8" ht="72.5" x14ac:dyDescent="0.35">
      <c r="A14759" s="4">
        <v>43943</v>
      </c>
      <c r="B14759" s="1">
        <v>45301</v>
      </c>
      <c r="C14759" s="2">
        <v>0.63219907407407405</v>
      </c>
      <c r="D14759" s="3" t="s">
        <v>748</v>
      </c>
      <c r="E14759" s="3" t="s">
        <v>59745</v>
      </c>
      <c r="F14759" s="3" t="s">
        <v>59742</v>
      </c>
      <c r="G14759" s="3" t="s">
        <v>59743</v>
      </c>
      <c r="H14759" s="3" t="s">
        <v>59744</v>
      </c>
    </row>
    <row r="14760" spans="1:8" ht="159.5" x14ac:dyDescent="0.35">
      <c r="A14760" s="4">
        <v>211220</v>
      </c>
      <c r="B14760" s="1">
        <v>45301</v>
      </c>
      <c r="C14760" s="2">
        <v>0.63336805555555553</v>
      </c>
      <c r="D14760" s="3" t="s">
        <v>59746</v>
      </c>
      <c r="E14760" s="3" t="s">
        <v>59750</v>
      </c>
      <c r="F14760" s="3" t="s">
        <v>59747</v>
      </c>
      <c r="G14760" s="3" t="s">
        <v>59748</v>
      </c>
      <c r="H14760" s="3" t="s">
        <v>59749</v>
      </c>
    </row>
    <row r="14761" spans="1:8" ht="29" x14ac:dyDescent="0.35">
      <c r="A14761" s="4">
        <v>213379</v>
      </c>
      <c r="B14761" s="1">
        <v>45301</v>
      </c>
      <c r="C14761" s="2">
        <v>0.6337962962962963</v>
      </c>
      <c r="D14761" s="3" t="s">
        <v>14726</v>
      </c>
      <c r="E14761" s="3" t="s">
        <v>59754</v>
      </c>
      <c r="F14761" s="3" t="s">
        <v>59751</v>
      </c>
      <c r="G14761" s="3" t="s">
        <v>59752</v>
      </c>
      <c r="H14761" s="3" t="s">
        <v>59753</v>
      </c>
    </row>
    <row r="14762" spans="1:8" ht="58" x14ac:dyDescent="0.35">
      <c r="A14762" s="4">
        <v>19214</v>
      </c>
      <c r="B14762" s="1">
        <v>45301</v>
      </c>
      <c r="C14762" s="2">
        <v>0.63395833333333329</v>
      </c>
      <c r="D14762" s="3" t="s">
        <v>12370</v>
      </c>
      <c r="E14762" s="3" t="s">
        <v>59707</v>
      </c>
      <c r="F14762" s="3" t="s">
        <v>59704</v>
      </c>
      <c r="G14762" s="3" t="s">
        <v>59705</v>
      </c>
      <c r="H14762" s="3" t="s">
        <v>59706</v>
      </c>
    </row>
    <row r="14763" spans="1:8" x14ac:dyDescent="0.35">
      <c r="A14763" s="4">
        <v>40846</v>
      </c>
      <c r="B14763" s="1">
        <v>45301</v>
      </c>
      <c r="C14763" s="2">
        <v>0.63513888888888892</v>
      </c>
      <c r="D14763" s="3" t="s">
        <v>1702</v>
      </c>
      <c r="E14763" s="3" t="s">
        <v>59758</v>
      </c>
      <c r="F14763" s="3" t="s">
        <v>59755</v>
      </c>
      <c r="G14763" s="3" t="s">
        <v>59756</v>
      </c>
      <c r="H14763" s="3" t="s">
        <v>59757</v>
      </c>
    </row>
    <row r="14764" spans="1:8" ht="72.5" x14ac:dyDescent="0.35">
      <c r="A14764" s="4">
        <v>132627</v>
      </c>
      <c r="B14764" s="1">
        <v>45301</v>
      </c>
      <c r="C14764" s="2">
        <v>0.63599537037037035</v>
      </c>
      <c r="D14764" s="3" t="s">
        <v>985</v>
      </c>
      <c r="E14764" s="3" t="s">
        <v>59761</v>
      </c>
      <c r="F14764" s="3" t="s">
        <v>59759</v>
      </c>
      <c r="G14764" s="3" t="s">
        <v>59760</v>
      </c>
      <c r="H14764" s="3" t="s">
        <v>13791</v>
      </c>
    </row>
    <row r="14765" spans="1:8" x14ac:dyDescent="0.35">
      <c r="A14765" s="4">
        <v>40846</v>
      </c>
      <c r="B14765" s="1">
        <v>45301</v>
      </c>
      <c r="C14765" s="2">
        <v>0.63615740740740734</v>
      </c>
      <c r="D14765" s="3" t="s">
        <v>1702</v>
      </c>
      <c r="E14765" s="3" t="s">
        <v>59758</v>
      </c>
      <c r="F14765" s="3" t="s">
        <v>59755</v>
      </c>
      <c r="G14765" s="3" t="s">
        <v>59756</v>
      </c>
      <c r="H14765" s="3" t="s">
        <v>59757</v>
      </c>
    </row>
    <row r="14766" spans="1:8" ht="72.5" x14ac:dyDescent="0.35">
      <c r="A14766" s="4">
        <v>49599</v>
      </c>
      <c r="B14766" s="1">
        <v>45301</v>
      </c>
      <c r="C14766" s="2">
        <v>0.63740740740740742</v>
      </c>
      <c r="D14766" s="3" t="s">
        <v>59762</v>
      </c>
      <c r="E14766" s="3" t="s">
        <v>59765</v>
      </c>
      <c r="F14766" s="3" t="s">
        <v>59763</v>
      </c>
      <c r="G14766" s="3" t="s">
        <v>42497</v>
      </c>
      <c r="H14766" s="3" t="s">
        <v>59764</v>
      </c>
    </row>
    <row r="14767" spans="1:8" ht="43.5" x14ac:dyDescent="0.35">
      <c r="A14767" s="4">
        <v>165288</v>
      </c>
      <c r="B14767" s="1">
        <v>45301</v>
      </c>
      <c r="C14767" s="2">
        <v>0.63766203703703705</v>
      </c>
      <c r="D14767" s="3" t="s">
        <v>59766</v>
      </c>
      <c r="E14767" s="3" t="s">
        <v>59770</v>
      </c>
      <c r="F14767" s="3" t="s">
        <v>59767</v>
      </c>
      <c r="G14767" s="3" t="s">
        <v>59768</v>
      </c>
      <c r="H14767" s="3" t="s">
        <v>59769</v>
      </c>
    </row>
    <row r="14768" spans="1:8" ht="58" x14ac:dyDescent="0.35">
      <c r="A14768" s="4">
        <v>198527</v>
      </c>
      <c r="B14768" s="1">
        <v>45301</v>
      </c>
      <c r="C14768" s="2">
        <v>0.63766203703703705</v>
      </c>
      <c r="D14768" s="3" t="s">
        <v>167</v>
      </c>
      <c r="E14768" s="3" t="s">
        <v>631</v>
      </c>
      <c r="F14768" s="3" t="s">
        <v>59771</v>
      </c>
      <c r="G14768" s="3" t="s">
        <v>10408</v>
      </c>
      <c r="H14768" s="3" t="s">
        <v>59772</v>
      </c>
    </row>
    <row r="14769" spans="1:8" ht="43.5" x14ac:dyDescent="0.35">
      <c r="A14769" s="4">
        <v>54504</v>
      </c>
      <c r="B14769" s="1">
        <v>45301</v>
      </c>
      <c r="C14769" s="2">
        <v>0.63979166666666665</v>
      </c>
      <c r="D14769" s="3" t="s">
        <v>59773</v>
      </c>
      <c r="E14769" s="3" t="s">
        <v>59776</v>
      </c>
      <c r="F14769" s="3" t="s">
        <v>59774</v>
      </c>
      <c r="G14769" s="3" t="s">
        <v>59775</v>
      </c>
      <c r="H14769" s="3" t="s">
        <v>11033</v>
      </c>
    </row>
    <row r="14770" spans="1:8" ht="29" x14ac:dyDescent="0.35">
      <c r="A14770" s="4">
        <v>132594</v>
      </c>
      <c r="B14770" s="1">
        <v>45301</v>
      </c>
      <c r="C14770" s="2">
        <v>0.64057870370370373</v>
      </c>
      <c r="D14770" s="3" t="s">
        <v>1258</v>
      </c>
      <c r="E14770" s="3" t="s">
        <v>59779</v>
      </c>
      <c r="F14770" s="3" t="s">
        <v>59777</v>
      </c>
      <c r="G14770" s="3" t="s">
        <v>25848</v>
      </c>
      <c r="H14770" s="3" t="s">
        <v>59778</v>
      </c>
    </row>
    <row r="14771" spans="1:8" ht="116" x14ac:dyDescent="0.35">
      <c r="A14771" s="4">
        <v>37188</v>
      </c>
      <c r="B14771" s="1">
        <v>45301</v>
      </c>
      <c r="C14771" s="2">
        <v>0.64131944444444444</v>
      </c>
      <c r="D14771" s="3" t="e">
        <f>- HAS no new compliant</f>
        <v>#NAME?</v>
      </c>
      <c r="E14771" s="3" t="s">
        <v>59782</v>
      </c>
      <c r="F14771" s="3" t="s">
        <v>59780</v>
      </c>
      <c r="G14771" s="3" t="s">
        <v>59781</v>
      </c>
      <c r="H14771" s="3" t="s">
        <v>1123</v>
      </c>
    </row>
    <row r="14772" spans="1:8" x14ac:dyDescent="0.35">
      <c r="A14772" s="4">
        <v>40846</v>
      </c>
      <c r="B14772" s="1">
        <v>45301</v>
      </c>
      <c r="C14772" s="2">
        <v>0.64217592592592598</v>
      </c>
      <c r="D14772" s="3" t="s">
        <v>59783</v>
      </c>
      <c r="E14772" s="3" t="s">
        <v>59758</v>
      </c>
      <c r="F14772" s="3" t="s">
        <v>59784</v>
      </c>
      <c r="G14772" s="3" t="s">
        <v>59756</v>
      </c>
      <c r="H14772" s="3" t="s">
        <v>59757</v>
      </c>
    </row>
    <row r="14773" spans="1:8" ht="29" x14ac:dyDescent="0.35">
      <c r="A14773" s="4">
        <v>127885</v>
      </c>
      <c r="B14773" s="1">
        <v>45301</v>
      </c>
      <c r="C14773" s="2">
        <v>0.64229166666666659</v>
      </c>
      <c r="D14773" s="3" t="s">
        <v>59785</v>
      </c>
      <c r="E14773" s="3" t="s">
        <v>59786</v>
      </c>
      <c r="F14773" s="3" t="s">
        <v>1520</v>
      </c>
      <c r="G14773" s="3" t="s">
        <v>59786</v>
      </c>
      <c r="H14773" s="3" t="s">
        <v>59787</v>
      </c>
    </row>
    <row r="14774" spans="1:8" ht="58" x14ac:dyDescent="0.35">
      <c r="A14774" s="4">
        <v>179066</v>
      </c>
      <c r="B14774" s="1">
        <v>45301</v>
      </c>
      <c r="C14774" s="2">
        <v>0.64324074074074067</v>
      </c>
      <c r="D14774" s="3" t="s">
        <v>1744</v>
      </c>
      <c r="E14774" s="3" t="s">
        <v>59790</v>
      </c>
      <c r="F14774" s="3" t="s">
        <v>59788</v>
      </c>
      <c r="G14774" s="3" t="s">
        <v>10470</v>
      </c>
      <c r="H14774" s="3" t="s">
        <v>59789</v>
      </c>
    </row>
    <row r="14775" spans="1:8" ht="29" x14ac:dyDescent="0.35">
      <c r="A14775" s="4">
        <v>178650</v>
      </c>
      <c r="B14775" s="1">
        <v>45301</v>
      </c>
      <c r="C14775" s="2">
        <v>0.64427083333333335</v>
      </c>
      <c r="D14775" s="3" t="s">
        <v>1933</v>
      </c>
      <c r="E14775" s="3" t="s">
        <v>59793</v>
      </c>
      <c r="F14775" s="3" t="s">
        <v>59791</v>
      </c>
      <c r="G14775" s="3" t="s">
        <v>1628</v>
      </c>
      <c r="H14775" s="3" t="s">
        <v>59792</v>
      </c>
    </row>
    <row r="14776" spans="1:8" ht="29" x14ac:dyDescent="0.35">
      <c r="A14776" s="4">
        <v>34074</v>
      </c>
      <c r="B14776" s="1">
        <v>45301</v>
      </c>
      <c r="C14776" s="2">
        <v>0.64466435185185189</v>
      </c>
      <c r="D14776" s="3" t="s">
        <v>985</v>
      </c>
      <c r="E14776" s="3" t="s">
        <v>1576</v>
      </c>
      <c r="F14776" s="3" t="s">
        <v>59794</v>
      </c>
      <c r="G14776" s="3" t="s">
        <v>104</v>
      </c>
      <c r="H14776" s="3" t="s">
        <v>45190</v>
      </c>
    </row>
    <row r="14777" spans="1:8" x14ac:dyDescent="0.35">
      <c r="A14777" s="4">
        <v>209730</v>
      </c>
      <c r="B14777" s="1">
        <v>45301</v>
      </c>
      <c r="C14777" s="2">
        <v>0.64504629629629628</v>
      </c>
      <c r="D14777" s="3" t="s">
        <v>59795</v>
      </c>
      <c r="E14777" s="3" t="s">
        <v>59798</v>
      </c>
      <c r="F14777" s="3" t="s">
        <v>59796</v>
      </c>
      <c r="G14777" s="3" t="s">
        <v>59797</v>
      </c>
      <c r="H14777" s="3" t="s">
        <v>12272</v>
      </c>
    </row>
    <row r="14778" spans="1:8" ht="29" x14ac:dyDescent="0.35">
      <c r="A14778" s="4">
        <v>44038</v>
      </c>
      <c r="B14778" s="1">
        <v>45301</v>
      </c>
      <c r="C14778" s="2">
        <v>0.64660879629629631</v>
      </c>
      <c r="D14778" s="3" t="s">
        <v>59799</v>
      </c>
      <c r="E14778" s="3" t="s">
        <v>13175</v>
      </c>
      <c r="F14778" s="3" t="s">
        <v>59800</v>
      </c>
      <c r="G14778" s="3" t="s">
        <v>59801</v>
      </c>
      <c r="H14778" s="3" t="s">
        <v>59802</v>
      </c>
    </row>
    <row r="14779" spans="1:8" x14ac:dyDescent="0.35">
      <c r="A14779" s="4">
        <v>209774</v>
      </c>
      <c r="B14779" s="1">
        <v>45301</v>
      </c>
      <c r="C14779" s="2">
        <v>0.64771990740740748</v>
      </c>
      <c r="D14779" s="3" t="s">
        <v>1258</v>
      </c>
      <c r="E14779" s="3" t="s">
        <v>59805</v>
      </c>
      <c r="F14779" s="3" t="s">
        <v>59803</v>
      </c>
      <c r="G14779" s="3" t="s">
        <v>59804</v>
      </c>
      <c r="H14779" s="3" t="s">
        <v>13182</v>
      </c>
    </row>
    <row r="14780" spans="1:8" ht="72.5" x14ac:dyDescent="0.35">
      <c r="A14780" s="4">
        <v>204827</v>
      </c>
      <c r="B14780" s="1">
        <v>45301</v>
      </c>
      <c r="C14780" s="2">
        <v>0.64780092592592597</v>
      </c>
      <c r="D14780" s="3" t="s">
        <v>59806</v>
      </c>
      <c r="E14780" s="3" t="s">
        <v>59810</v>
      </c>
      <c r="F14780" s="3" t="s">
        <v>59807</v>
      </c>
      <c r="G14780" s="3" t="s">
        <v>59808</v>
      </c>
      <c r="H14780" s="3" t="s">
        <v>59809</v>
      </c>
    </row>
    <row r="14781" spans="1:8" ht="43.5" x14ac:dyDescent="0.35">
      <c r="A14781" s="4">
        <v>182985</v>
      </c>
      <c r="B14781" s="1">
        <v>45301</v>
      </c>
      <c r="C14781" s="2">
        <v>0.65340277777777778</v>
      </c>
      <c r="D14781" s="3" t="s">
        <v>59811</v>
      </c>
      <c r="E14781" s="3" t="s">
        <v>59815</v>
      </c>
      <c r="F14781" s="3" t="s">
        <v>59812</v>
      </c>
      <c r="G14781" s="3" t="s">
        <v>59813</v>
      </c>
      <c r="H14781" s="3" t="s">
        <v>59814</v>
      </c>
    </row>
    <row r="14782" spans="1:8" ht="58" x14ac:dyDescent="0.35">
      <c r="A14782" s="4">
        <v>202918</v>
      </c>
      <c r="B14782" s="1">
        <v>45301</v>
      </c>
      <c r="C14782" s="2">
        <v>0.65856481481481477</v>
      </c>
      <c r="D14782" s="3" t="s">
        <v>59816</v>
      </c>
      <c r="E14782" s="3" t="s">
        <v>59819</v>
      </c>
      <c r="F14782" s="3" t="s">
        <v>11647</v>
      </c>
      <c r="G14782" s="3" t="s">
        <v>59817</v>
      </c>
      <c r="H14782" s="3" t="s">
        <v>59818</v>
      </c>
    </row>
    <row r="14783" spans="1:8" ht="29" x14ac:dyDescent="0.35">
      <c r="A14783" s="4">
        <v>211663</v>
      </c>
      <c r="B14783" s="1">
        <v>45301</v>
      </c>
      <c r="C14783" s="2">
        <v>0.65954861111111118</v>
      </c>
      <c r="D14783" s="3" t="s">
        <v>11085</v>
      </c>
      <c r="E14783" s="3" t="s">
        <v>59822</v>
      </c>
      <c r="F14783" s="3" t="s">
        <v>59820</v>
      </c>
      <c r="G14783" s="3" t="s">
        <v>21972</v>
      </c>
      <c r="H14783" s="3" t="s">
        <v>59821</v>
      </c>
    </row>
    <row r="14784" spans="1:8" x14ac:dyDescent="0.35">
      <c r="A14784" s="4">
        <v>177694</v>
      </c>
      <c r="B14784" s="1">
        <v>45301</v>
      </c>
      <c r="C14784" s="2">
        <v>0.66228009259259257</v>
      </c>
      <c r="D14784" s="3" t="s">
        <v>59823</v>
      </c>
      <c r="E14784" s="3" t="s">
        <v>59825</v>
      </c>
      <c r="F14784" s="3" t="s">
        <v>59824</v>
      </c>
      <c r="G14784" s="3" t="s">
        <v>11928</v>
      </c>
      <c r="H14784" s="3" t="s">
        <v>29</v>
      </c>
    </row>
    <row r="14785" spans="1:8" ht="101.5" x14ac:dyDescent="0.35">
      <c r="A14785" s="4">
        <v>204302</v>
      </c>
      <c r="B14785" s="1">
        <v>45301</v>
      </c>
      <c r="C14785" s="2">
        <v>0.6639004629629629</v>
      </c>
      <c r="D14785" s="3" t="s">
        <v>59826</v>
      </c>
      <c r="E14785" s="3" t="s">
        <v>59830</v>
      </c>
      <c r="F14785" s="3" t="s">
        <v>59827</v>
      </c>
      <c r="G14785" s="3" t="s">
        <v>59828</v>
      </c>
      <c r="H14785" s="3" t="s">
        <v>59829</v>
      </c>
    </row>
    <row r="14786" spans="1:8" ht="43.5" x14ac:dyDescent="0.35">
      <c r="A14786" s="4">
        <v>35392</v>
      </c>
      <c r="B14786" s="1">
        <v>45301</v>
      </c>
      <c r="C14786" s="2">
        <v>0.66533564814814816</v>
      </c>
      <c r="D14786" s="3" t="s">
        <v>12370</v>
      </c>
      <c r="E14786" s="3" t="s">
        <v>59833</v>
      </c>
      <c r="F14786" s="3" t="s">
        <v>59831</v>
      </c>
      <c r="G14786" s="3" t="s">
        <v>59832</v>
      </c>
      <c r="H14786" s="3" t="s">
        <v>147</v>
      </c>
    </row>
    <row r="14787" spans="1:8" ht="29" x14ac:dyDescent="0.35">
      <c r="A14787" s="4">
        <v>41337</v>
      </c>
      <c r="B14787" s="1">
        <v>45301</v>
      </c>
      <c r="C14787" s="2">
        <v>0.66994212962962962</v>
      </c>
      <c r="D14787" s="3" t="s">
        <v>59834</v>
      </c>
      <c r="E14787" s="3" t="s">
        <v>59837</v>
      </c>
      <c r="F14787" s="3" t="s">
        <v>1800</v>
      </c>
      <c r="G14787" s="3" t="s">
        <v>59835</v>
      </c>
      <c r="H14787" s="3" t="s">
        <v>59836</v>
      </c>
    </row>
    <row r="14788" spans="1:8" ht="58" x14ac:dyDescent="0.35">
      <c r="A14788" s="4">
        <v>35811</v>
      </c>
      <c r="B14788" s="1">
        <v>45301</v>
      </c>
      <c r="C14788" s="2">
        <v>0.6746875</v>
      </c>
      <c r="D14788" s="3" t="s">
        <v>11085</v>
      </c>
      <c r="E14788" s="3" t="s">
        <v>59840</v>
      </c>
      <c r="F14788" s="3" t="s">
        <v>59838</v>
      </c>
      <c r="G14788" s="3" t="s">
        <v>21972</v>
      </c>
      <c r="H14788" s="3" t="s">
        <v>59839</v>
      </c>
    </row>
    <row r="14789" spans="1:8" x14ac:dyDescent="0.35">
      <c r="A14789" s="4">
        <v>41235</v>
      </c>
      <c r="B14789" s="1">
        <v>45301</v>
      </c>
      <c r="C14789" s="2">
        <v>0.67678240740740747</v>
      </c>
      <c r="D14789" s="3" t="s">
        <v>1933</v>
      </c>
      <c r="E14789" s="3" t="s">
        <v>55053</v>
      </c>
      <c r="F14789" s="3" t="s">
        <v>59841</v>
      </c>
      <c r="G14789" s="3" t="s">
        <v>10514</v>
      </c>
      <c r="H14789" s="3" t="s">
        <v>10685</v>
      </c>
    </row>
    <row r="14790" spans="1:8" x14ac:dyDescent="0.35">
      <c r="A14790" s="4">
        <v>203208</v>
      </c>
      <c r="B14790" s="1">
        <v>45301</v>
      </c>
      <c r="C14790" s="2">
        <v>0.67986111111111114</v>
      </c>
      <c r="D14790" s="3" t="s">
        <v>11085</v>
      </c>
      <c r="E14790" s="3" t="s">
        <v>59845</v>
      </c>
      <c r="F14790" s="3" t="s">
        <v>59842</v>
      </c>
      <c r="G14790" s="3" t="s">
        <v>59843</v>
      </c>
      <c r="H14790" s="3" t="s">
        <v>59844</v>
      </c>
    </row>
    <row r="14791" spans="1:8" ht="43.5" x14ac:dyDescent="0.35">
      <c r="A14791" s="4">
        <v>210547</v>
      </c>
      <c r="B14791" s="1">
        <v>45301</v>
      </c>
      <c r="C14791" s="2">
        <v>0.68420138888888893</v>
      </c>
      <c r="D14791" s="3" t="s">
        <v>59846</v>
      </c>
      <c r="E14791" s="3" t="s">
        <v>59849</v>
      </c>
      <c r="F14791" s="3" t="s">
        <v>1519</v>
      </c>
      <c r="G14791" s="3" t="s">
        <v>59847</v>
      </c>
      <c r="H14791" s="3" t="s">
        <v>59848</v>
      </c>
    </row>
    <row r="14792" spans="1:8" ht="43.5" x14ac:dyDescent="0.35">
      <c r="A14792" s="4">
        <v>210547</v>
      </c>
      <c r="B14792" s="1">
        <v>45301</v>
      </c>
      <c r="C14792" s="2">
        <v>0.6850694444444444</v>
      </c>
      <c r="D14792" s="3" t="s">
        <v>59846</v>
      </c>
      <c r="E14792" s="3" t="s">
        <v>59849</v>
      </c>
      <c r="F14792" s="3" t="s">
        <v>1519</v>
      </c>
      <c r="G14792" s="3" t="s">
        <v>59847</v>
      </c>
      <c r="H14792" s="3" t="s">
        <v>59848</v>
      </c>
    </row>
    <row r="14793" spans="1:8" x14ac:dyDescent="0.35">
      <c r="A14793" s="4">
        <v>45551</v>
      </c>
      <c r="B14793" s="1">
        <v>45301</v>
      </c>
      <c r="C14793" s="2">
        <v>0.68635416666666671</v>
      </c>
      <c r="D14793" s="3" t="s">
        <v>12670</v>
      </c>
      <c r="E14793" s="3" t="s">
        <v>59851</v>
      </c>
      <c r="F14793" s="3" t="s">
        <v>59850</v>
      </c>
      <c r="G14793" s="3" t="s">
        <v>12549</v>
      </c>
      <c r="H14793" s="3" t="s">
        <v>36074</v>
      </c>
    </row>
    <row r="14794" spans="1:8" ht="58" x14ac:dyDescent="0.35">
      <c r="A14794" s="4">
        <v>214156</v>
      </c>
      <c r="B14794" s="1">
        <v>45301</v>
      </c>
      <c r="C14794" s="2">
        <v>0.75631944444444443</v>
      </c>
      <c r="D14794" s="3" t="s">
        <v>59852</v>
      </c>
      <c r="E14794" s="3" t="s">
        <v>59856</v>
      </c>
      <c r="F14794" s="3" t="s">
        <v>59853</v>
      </c>
      <c r="G14794" s="3" t="s">
        <v>59854</v>
      </c>
      <c r="H14794" s="3" t="s">
        <v>59855</v>
      </c>
    </row>
    <row r="14795" spans="1:8" ht="58" x14ac:dyDescent="0.35">
      <c r="A14795" s="4">
        <v>214160</v>
      </c>
      <c r="B14795" s="1">
        <v>45301</v>
      </c>
      <c r="C14795" s="2">
        <v>0.76269675925925917</v>
      </c>
      <c r="D14795" s="3" t="s">
        <v>59857</v>
      </c>
      <c r="E14795" s="3" t="s">
        <v>59859</v>
      </c>
      <c r="F14795" s="3" t="s">
        <v>59858</v>
      </c>
      <c r="G14795" s="3" t="s">
        <v>59859</v>
      </c>
      <c r="H14795" s="3" t="s">
        <v>59860</v>
      </c>
    </row>
    <row r="14796" spans="1:8" ht="130.5" x14ac:dyDescent="0.35">
      <c r="A14796" s="4">
        <v>214163</v>
      </c>
      <c r="B14796" s="1">
        <v>45301</v>
      </c>
      <c r="C14796" s="2">
        <v>0.7712500000000001</v>
      </c>
      <c r="D14796" s="3" t="s">
        <v>59861</v>
      </c>
      <c r="E14796" s="3" t="s">
        <v>59863</v>
      </c>
      <c r="F14796" s="3" t="s">
        <v>59862</v>
      </c>
      <c r="G14796" s="3" t="s">
        <v>59863</v>
      </c>
      <c r="H14796" s="3" t="s">
        <v>59864</v>
      </c>
    </row>
    <row r="14797" spans="1:8" ht="130.5" x14ac:dyDescent="0.35">
      <c r="A14797" s="4">
        <v>214163</v>
      </c>
      <c r="B14797" s="1">
        <v>45301</v>
      </c>
      <c r="C14797" s="2">
        <v>0.77334490740740736</v>
      </c>
      <c r="D14797" s="3" t="s">
        <v>59861</v>
      </c>
      <c r="E14797" s="3" t="s">
        <v>59863</v>
      </c>
      <c r="F14797" s="3" t="s">
        <v>59862</v>
      </c>
      <c r="G14797" s="3" t="s">
        <v>59863</v>
      </c>
      <c r="H14797" s="3" t="s">
        <v>59864</v>
      </c>
    </row>
    <row r="14798" spans="1:8" ht="43.5" x14ac:dyDescent="0.35">
      <c r="A14798" s="4">
        <v>191897</v>
      </c>
      <c r="B14798" s="1">
        <v>45302</v>
      </c>
      <c r="C14798" s="2">
        <v>0.31903935185185184</v>
      </c>
      <c r="D14798" s="3" t="s">
        <v>59865</v>
      </c>
      <c r="E14798" s="3" t="s">
        <v>59869</v>
      </c>
      <c r="F14798" s="3" t="s">
        <v>59866</v>
      </c>
      <c r="G14798" s="3" t="s">
        <v>59867</v>
      </c>
      <c r="H14798" s="3" t="s">
        <v>59868</v>
      </c>
    </row>
    <row r="14799" spans="1:8" ht="43.5" x14ac:dyDescent="0.35">
      <c r="A14799" s="4">
        <v>21131</v>
      </c>
      <c r="B14799" s="1">
        <v>45302</v>
      </c>
      <c r="C14799" s="2">
        <v>0.32293981481481482</v>
      </c>
      <c r="D14799" s="3" t="s">
        <v>59870</v>
      </c>
      <c r="E14799" s="3" t="s">
        <v>11643</v>
      </c>
      <c r="F14799" s="3" t="s">
        <v>59871</v>
      </c>
      <c r="G14799" s="3" t="s">
        <v>59872</v>
      </c>
      <c r="H14799" s="3" t="s">
        <v>59873</v>
      </c>
    </row>
    <row r="14800" spans="1:8" ht="174" x14ac:dyDescent="0.35">
      <c r="A14800" s="4">
        <v>77301</v>
      </c>
      <c r="B14800" s="1">
        <v>45302</v>
      </c>
      <c r="C14800" s="2">
        <v>0.33238425925925924</v>
      </c>
      <c r="D14800" s="3" t="s">
        <v>1436</v>
      </c>
      <c r="E14800" s="3" t="s">
        <v>59877</v>
      </c>
      <c r="F14800" s="3" t="s">
        <v>59874</v>
      </c>
      <c r="G14800" s="3" t="s">
        <v>59875</v>
      </c>
      <c r="H14800" s="3" t="s">
        <v>59876</v>
      </c>
    </row>
    <row r="14801" spans="1:8" ht="58" x14ac:dyDescent="0.35">
      <c r="A14801" s="4">
        <v>10327</v>
      </c>
      <c r="B14801" s="1">
        <v>45302</v>
      </c>
      <c r="C14801" s="2">
        <v>0.34266203703703701</v>
      </c>
      <c r="D14801" s="3" t="s">
        <v>1436</v>
      </c>
      <c r="E14801" s="3" t="s">
        <v>59881</v>
      </c>
      <c r="F14801" s="3" t="s">
        <v>59878</v>
      </c>
      <c r="G14801" s="3" t="s">
        <v>59879</v>
      </c>
      <c r="H14801" s="3" t="s">
        <v>59880</v>
      </c>
    </row>
    <row r="14802" spans="1:8" ht="29" x14ac:dyDescent="0.35">
      <c r="A14802" s="4">
        <v>167962</v>
      </c>
      <c r="B14802" s="1">
        <v>45302</v>
      </c>
      <c r="C14802" s="2">
        <v>0.35053240740740743</v>
      </c>
      <c r="D14802" s="3" t="s">
        <v>59882</v>
      </c>
      <c r="E14802" s="3" t="s">
        <v>59885</v>
      </c>
      <c r="F14802" s="3" t="s">
        <v>59883</v>
      </c>
      <c r="G14802" s="3" t="s">
        <v>11786</v>
      </c>
      <c r="H14802" s="3" t="s">
        <v>59884</v>
      </c>
    </row>
    <row r="14803" spans="1:8" ht="29" x14ac:dyDescent="0.35">
      <c r="A14803" s="4">
        <v>12651</v>
      </c>
      <c r="B14803" s="1">
        <v>45302</v>
      </c>
      <c r="C14803" s="2">
        <v>0.35493055555555553</v>
      </c>
      <c r="D14803" s="3" t="s">
        <v>233</v>
      </c>
      <c r="E14803" s="3" t="s">
        <v>59887</v>
      </c>
      <c r="F14803" s="3" t="s">
        <v>59886</v>
      </c>
      <c r="G14803" s="3" t="s">
        <v>1268</v>
      </c>
      <c r="H14803" s="3" t="s">
        <v>11877</v>
      </c>
    </row>
    <row r="14804" spans="1:8" ht="87" x14ac:dyDescent="0.35">
      <c r="A14804" s="4">
        <v>124383</v>
      </c>
      <c r="B14804" s="1">
        <v>45302</v>
      </c>
      <c r="C14804" s="2">
        <v>0.35644675925925928</v>
      </c>
      <c r="D14804" s="3" t="s">
        <v>1436</v>
      </c>
      <c r="E14804" s="3" t="s">
        <v>59891</v>
      </c>
      <c r="F14804" s="3" t="s">
        <v>59888</v>
      </c>
      <c r="G14804" s="3" t="s">
        <v>59889</v>
      </c>
      <c r="H14804" s="3" t="s">
        <v>59890</v>
      </c>
    </row>
    <row r="14805" spans="1:8" ht="58" x14ac:dyDescent="0.35">
      <c r="A14805" s="4">
        <v>57244</v>
      </c>
      <c r="B14805" s="1">
        <v>45302</v>
      </c>
      <c r="C14805" s="2">
        <v>0.35798611111111112</v>
      </c>
      <c r="D14805" s="3" t="s">
        <v>59892</v>
      </c>
      <c r="E14805" s="3" t="s">
        <v>59896</v>
      </c>
      <c r="F14805" s="3" t="s">
        <v>59893</v>
      </c>
      <c r="G14805" s="3" t="s">
        <v>59894</v>
      </c>
      <c r="H14805" s="3" t="s">
        <v>59895</v>
      </c>
    </row>
    <row r="14806" spans="1:8" ht="72.5" x14ac:dyDescent="0.35">
      <c r="A14806" s="4">
        <v>111115</v>
      </c>
      <c r="B14806" s="1">
        <v>45302</v>
      </c>
      <c r="C14806" s="2">
        <v>0.35974537037037035</v>
      </c>
      <c r="D14806" s="3" t="s">
        <v>59897</v>
      </c>
      <c r="E14806" s="3" t="s">
        <v>59901</v>
      </c>
      <c r="F14806" s="3" t="s">
        <v>59898</v>
      </c>
      <c r="G14806" s="3" t="s">
        <v>59899</v>
      </c>
      <c r="H14806" s="3" t="s">
        <v>59900</v>
      </c>
    </row>
    <row r="14807" spans="1:8" ht="43.5" x14ac:dyDescent="0.35">
      <c r="A14807" s="4">
        <v>78092</v>
      </c>
      <c r="B14807" s="1">
        <v>45302</v>
      </c>
      <c r="C14807" s="2">
        <v>0.36040509259259257</v>
      </c>
      <c r="D14807" s="3" t="s">
        <v>985</v>
      </c>
      <c r="E14807" s="3" t="s">
        <v>59904</v>
      </c>
      <c r="F14807" s="3" t="s">
        <v>59902</v>
      </c>
      <c r="G14807" s="3" t="s">
        <v>10431</v>
      </c>
      <c r="H14807" s="3" t="s">
        <v>59903</v>
      </c>
    </row>
    <row r="14808" spans="1:8" ht="87" x14ac:dyDescent="0.35">
      <c r="A14808" s="4">
        <v>40918</v>
      </c>
      <c r="B14808" s="1">
        <v>45302</v>
      </c>
      <c r="C14808" s="2">
        <v>0.3605902777777778</v>
      </c>
      <c r="D14808" s="3" t="s">
        <v>59905</v>
      </c>
      <c r="E14808" s="3" t="s">
        <v>59908</v>
      </c>
      <c r="F14808" s="3" t="s">
        <v>59906</v>
      </c>
      <c r="G14808" s="3" t="s">
        <v>59907</v>
      </c>
      <c r="H14808" s="3" t="e">
        <f>-refill medicon</f>
        <v>#NAME?</v>
      </c>
    </row>
    <row r="14809" spans="1:8" ht="58" x14ac:dyDescent="0.35">
      <c r="A14809" s="4">
        <v>7772</v>
      </c>
      <c r="B14809" s="1">
        <v>45302</v>
      </c>
      <c r="C14809" s="2">
        <v>0.36185185185185187</v>
      </c>
      <c r="D14809" s="3" t="s">
        <v>985</v>
      </c>
      <c r="E14809" s="3" t="s">
        <v>47556</v>
      </c>
      <c r="F14809" s="3" t="s">
        <v>11953</v>
      </c>
      <c r="G14809" s="3" t="s">
        <v>47556</v>
      </c>
      <c r="H14809" s="3" t="s">
        <v>59909</v>
      </c>
    </row>
    <row r="14810" spans="1:8" ht="58" x14ac:dyDescent="0.35">
      <c r="A14810" s="4">
        <v>37324</v>
      </c>
      <c r="B14810" s="1">
        <v>45302</v>
      </c>
      <c r="C14810" s="2">
        <v>0.36197916666666669</v>
      </c>
      <c r="D14810" s="3" t="s">
        <v>985</v>
      </c>
      <c r="E14810" s="3" t="s">
        <v>59912</v>
      </c>
      <c r="F14810" s="3" t="s">
        <v>59910</v>
      </c>
      <c r="G14810" s="3" t="s">
        <v>59911</v>
      </c>
      <c r="H14810" s="3" t="s">
        <v>47885</v>
      </c>
    </row>
    <row r="14811" spans="1:8" ht="58" x14ac:dyDescent="0.35">
      <c r="A14811" s="4">
        <v>55769</v>
      </c>
      <c r="B14811" s="1">
        <v>45302</v>
      </c>
      <c r="C14811" s="2">
        <v>0.36204861111111114</v>
      </c>
      <c r="D14811" s="3" t="s">
        <v>59913</v>
      </c>
      <c r="E14811" s="3" t="s">
        <v>59917</v>
      </c>
      <c r="F14811" s="3" t="s">
        <v>59914</v>
      </c>
      <c r="G14811" s="3" t="s">
        <v>59915</v>
      </c>
      <c r="H14811" s="3" t="s">
        <v>59916</v>
      </c>
    </row>
    <row r="14812" spans="1:8" x14ac:dyDescent="0.35">
      <c r="A14812" s="4">
        <v>45317</v>
      </c>
      <c r="B14812" s="1">
        <v>45302</v>
      </c>
      <c r="C14812" s="2">
        <v>0.36384259259259261</v>
      </c>
      <c r="D14812" s="3" t="s">
        <v>985</v>
      </c>
      <c r="E14812" s="3" t="s">
        <v>846</v>
      </c>
      <c r="F14812" s="3" t="s">
        <v>13088</v>
      </c>
      <c r="G14812" s="3" t="s">
        <v>846</v>
      </c>
      <c r="H14812" s="3" t="s">
        <v>12234</v>
      </c>
    </row>
    <row r="14813" spans="1:8" ht="58" x14ac:dyDescent="0.35">
      <c r="A14813" s="4">
        <v>46507</v>
      </c>
      <c r="B14813" s="1">
        <v>45302</v>
      </c>
      <c r="C14813" s="2">
        <v>0.36431712962962964</v>
      </c>
      <c r="D14813" s="3" t="s">
        <v>1933</v>
      </c>
      <c r="E14813" s="3" t="s">
        <v>59920</v>
      </c>
      <c r="F14813" s="3" t="s">
        <v>59918</v>
      </c>
      <c r="G14813" s="3" t="s">
        <v>11373</v>
      </c>
      <c r="H14813" s="3" t="s">
        <v>59919</v>
      </c>
    </row>
    <row r="14814" spans="1:8" ht="29" x14ac:dyDescent="0.35">
      <c r="A14814" s="4">
        <v>206854</v>
      </c>
      <c r="B14814" s="1">
        <v>45302</v>
      </c>
      <c r="C14814" s="2">
        <v>0.36474537037037041</v>
      </c>
      <c r="D14814" s="3" t="s">
        <v>233</v>
      </c>
      <c r="E14814" s="3" t="s">
        <v>59922</v>
      </c>
      <c r="F14814" s="3" t="s">
        <v>59921</v>
      </c>
      <c r="G14814" s="3" t="s">
        <v>1253</v>
      </c>
      <c r="H14814" s="3" t="s">
        <v>10316</v>
      </c>
    </row>
    <row r="14815" spans="1:8" ht="72.5" x14ac:dyDescent="0.35">
      <c r="A14815" s="4">
        <v>56800</v>
      </c>
      <c r="B14815" s="1">
        <v>45302</v>
      </c>
      <c r="C14815" s="2">
        <v>0.36758101851851849</v>
      </c>
      <c r="D14815" s="3" t="s">
        <v>985</v>
      </c>
      <c r="E14815" s="3" t="s">
        <v>59924</v>
      </c>
      <c r="F14815" s="3" t="s">
        <v>59923</v>
      </c>
      <c r="G14815" s="3" t="s">
        <v>10431</v>
      </c>
      <c r="H14815" s="3" t="s">
        <v>39329</v>
      </c>
    </row>
    <row r="14816" spans="1:8" ht="43.5" x14ac:dyDescent="0.35">
      <c r="A14816" s="4">
        <v>201552</v>
      </c>
      <c r="B14816" s="1">
        <v>45302</v>
      </c>
      <c r="C14816" s="2">
        <v>0.36868055555555551</v>
      </c>
      <c r="D14816" s="3" t="s">
        <v>59925</v>
      </c>
      <c r="E14816" s="3" t="s">
        <v>59928</v>
      </c>
      <c r="F14816" s="3" t="s">
        <v>59926</v>
      </c>
      <c r="G14816" s="3" t="s">
        <v>1286</v>
      </c>
      <c r="H14816" s="3" t="s">
        <v>59927</v>
      </c>
    </row>
    <row r="14817" spans="1:8" ht="29" x14ac:dyDescent="0.35">
      <c r="A14817" s="4">
        <v>182977</v>
      </c>
      <c r="B14817" s="1">
        <v>45302</v>
      </c>
      <c r="C14817" s="2">
        <v>0.37025462962962963</v>
      </c>
      <c r="D14817" s="3" t="s">
        <v>1744</v>
      </c>
      <c r="E14817" s="3" t="s">
        <v>59931</v>
      </c>
      <c r="F14817" s="3" t="s">
        <v>59929</v>
      </c>
      <c r="G14817" s="3" t="s">
        <v>59930</v>
      </c>
      <c r="H14817" s="3" t="s">
        <v>10321</v>
      </c>
    </row>
    <row r="14818" spans="1:8" ht="29" x14ac:dyDescent="0.35">
      <c r="A14818" s="4">
        <v>92539</v>
      </c>
      <c r="B14818" s="1">
        <v>45302</v>
      </c>
      <c r="C14818" s="2">
        <v>0.37248842592592596</v>
      </c>
      <c r="D14818" s="3" t="s">
        <v>12574</v>
      </c>
      <c r="E14818" s="3" t="s">
        <v>59934</v>
      </c>
      <c r="F14818" s="3" t="s">
        <v>59932</v>
      </c>
      <c r="G14818" s="3" t="s">
        <v>11875</v>
      </c>
      <c r="H14818" s="3" t="s">
        <v>59933</v>
      </c>
    </row>
    <row r="14819" spans="1:8" ht="72.5" x14ac:dyDescent="0.35">
      <c r="A14819" s="4">
        <v>143409</v>
      </c>
      <c r="B14819" s="1">
        <v>45302</v>
      </c>
      <c r="C14819" s="2">
        <v>0.37412037037037038</v>
      </c>
      <c r="D14819" s="3" t="s">
        <v>59935</v>
      </c>
      <c r="E14819" s="3" t="s">
        <v>59939</v>
      </c>
      <c r="F14819" s="3" t="s">
        <v>59936</v>
      </c>
      <c r="G14819" s="3" t="s">
        <v>59937</v>
      </c>
      <c r="H14819" s="3" t="s">
        <v>59938</v>
      </c>
    </row>
    <row r="14820" spans="1:8" ht="43.5" x14ac:dyDescent="0.35">
      <c r="A14820" s="4">
        <v>115644</v>
      </c>
      <c r="B14820" s="1">
        <v>45302</v>
      </c>
      <c r="C14820" s="2">
        <v>0.37494212962962964</v>
      </c>
      <c r="D14820" s="3" t="s">
        <v>1436</v>
      </c>
      <c r="E14820" s="3" t="s">
        <v>59941</v>
      </c>
      <c r="F14820" s="3" t="s">
        <v>59940</v>
      </c>
      <c r="G14820" s="3" t="s">
        <v>10552</v>
      </c>
      <c r="H14820" s="3" t="s">
        <v>39106</v>
      </c>
    </row>
    <row r="14821" spans="1:8" ht="87" x14ac:dyDescent="0.35">
      <c r="A14821" s="4">
        <v>102733</v>
      </c>
      <c r="B14821" s="1">
        <v>45302</v>
      </c>
      <c r="C14821" s="2">
        <v>0.37525462962962958</v>
      </c>
      <c r="D14821" s="3" t="s">
        <v>1436</v>
      </c>
      <c r="E14821" s="3" t="s">
        <v>59945</v>
      </c>
      <c r="F14821" s="3" t="s">
        <v>59942</v>
      </c>
      <c r="G14821" s="3" t="s">
        <v>59943</v>
      </c>
      <c r="H14821" s="3" t="s">
        <v>59944</v>
      </c>
    </row>
    <row r="14822" spans="1:8" ht="43.5" x14ac:dyDescent="0.35">
      <c r="A14822" s="4">
        <v>179738</v>
      </c>
      <c r="B14822" s="1">
        <v>45302</v>
      </c>
      <c r="C14822" s="2">
        <v>0.37697916666666664</v>
      </c>
      <c r="D14822" s="3" t="s">
        <v>59946</v>
      </c>
      <c r="E14822" s="3" t="s">
        <v>36198</v>
      </c>
      <c r="F14822" s="3" t="s">
        <v>59947</v>
      </c>
      <c r="G14822" s="3" t="s">
        <v>59948</v>
      </c>
      <c r="H14822" s="3" t="s">
        <v>13948</v>
      </c>
    </row>
    <row r="14823" spans="1:8" ht="145" x14ac:dyDescent="0.35">
      <c r="A14823" s="4">
        <v>191612</v>
      </c>
      <c r="B14823" s="1">
        <v>45302</v>
      </c>
      <c r="C14823" s="2">
        <v>0.37815972222222222</v>
      </c>
      <c r="D14823" s="3" t="s">
        <v>59949</v>
      </c>
      <c r="E14823" s="3" t="s">
        <v>59953</v>
      </c>
      <c r="F14823" s="3" t="s">
        <v>59950</v>
      </c>
      <c r="G14823" s="3" t="s">
        <v>59951</v>
      </c>
      <c r="H14823" s="3" t="s">
        <v>59952</v>
      </c>
    </row>
    <row r="14824" spans="1:8" ht="58" x14ac:dyDescent="0.35">
      <c r="A14824" s="4">
        <v>49401</v>
      </c>
      <c r="B14824" s="1">
        <v>45302</v>
      </c>
      <c r="C14824" s="2">
        <v>0.38020833333333331</v>
      </c>
      <c r="D14824" s="3" t="s">
        <v>1436</v>
      </c>
      <c r="E14824" s="3" t="s">
        <v>59955</v>
      </c>
      <c r="F14824" s="3" t="s">
        <v>59954</v>
      </c>
      <c r="G14824" s="3" t="s">
        <v>10541</v>
      </c>
      <c r="H14824" s="3" t="s">
        <v>32933</v>
      </c>
    </row>
    <row r="14825" spans="1:8" ht="29" x14ac:dyDescent="0.35">
      <c r="A14825" s="4">
        <v>48937</v>
      </c>
      <c r="B14825" s="1">
        <v>45302</v>
      </c>
      <c r="C14825" s="2">
        <v>0.3825115740740741</v>
      </c>
      <c r="D14825" s="3" t="s">
        <v>985</v>
      </c>
      <c r="E14825" s="3" t="s">
        <v>36473</v>
      </c>
      <c r="F14825" s="3" t="s">
        <v>59956</v>
      </c>
      <c r="G14825" s="3" t="s">
        <v>13533</v>
      </c>
      <c r="H14825" s="3" t="s">
        <v>59957</v>
      </c>
    </row>
    <row r="14826" spans="1:8" ht="29" x14ac:dyDescent="0.35">
      <c r="A14826" s="4">
        <v>33515</v>
      </c>
      <c r="B14826" s="1">
        <v>45302</v>
      </c>
      <c r="C14826" s="2">
        <v>0.38528935185185187</v>
      </c>
      <c r="D14826" s="3" t="s">
        <v>10859</v>
      </c>
      <c r="E14826" s="3" t="s">
        <v>360</v>
      </c>
      <c r="F14826" s="3" t="s">
        <v>59958</v>
      </c>
      <c r="G14826" s="3" t="s">
        <v>59959</v>
      </c>
      <c r="H14826" s="3" t="s">
        <v>10284</v>
      </c>
    </row>
    <row r="14827" spans="1:8" ht="43.5" x14ac:dyDescent="0.35">
      <c r="A14827" s="4">
        <v>33962</v>
      </c>
      <c r="B14827" s="1">
        <v>45302</v>
      </c>
      <c r="C14827" s="2">
        <v>0.38576388888888885</v>
      </c>
      <c r="D14827" s="3" t="s">
        <v>1436</v>
      </c>
      <c r="E14827" s="3" t="s">
        <v>59961</v>
      </c>
      <c r="F14827" s="3" t="s">
        <v>59960</v>
      </c>
      <c r="G14827" s="3" t="s">
        <v>228</v>
      </c>
      <c r="H14827" s="3" t="s">
        <v>38032</v>
      </c>
    </row>
    <row r="14828" spans="1:8" ht="116" x14ac:dyDescent="0.35">
      <c r="A14828" s="4">
        <v>21082</v>
      </c>
      <c r="B14828" s="1">
        <v>45302</v>
      </c>
      <c r="C14828" s="2">
        <v>0.38594907407407408</v>
      </c>
      <c r="D14828" s="3" t="e">
        <f>-HAS  no new   compliant</f>
        <v>#NAME?</v>
      </c>
      <c r="E14828" s="3" t="s">
        <v>59965</v>
      </c>
      <c r="F14828" s="3" t="s">
        <v>59962</v>
      </c>
      <c r="G14828" s="3" t="s">
        <v>59963</v>
      </c>
      <c r="H14828" s="3" t="s">
        <v>59964</v>
      </c>
    </row>
    <row r="14829" spans="1:8" ht="188.5" x14ac:dyDescent="0.35">
      <c r="A14829" s="4">
        <v>204761</v>
      </c>
      <c r="B14829" s="1">
        <v>45302</v>
      </c>
      <c r="C14829" s="2">
        <v>0.3866087962962963</v>
      </c>
      <c r="D14829" s="3" t="s">
        <v>11681</v>
      </c>
      <c r="E14829" s="3" t="s">
        <v>59969</v>
      </c>
      <c r="F14829" s="3" t="s">
        <v>59966</v>
      </c>
      <c r="G14829" s="3" t="s">
        <v>59967</v>
      </c>
      <c r="H14829" s="3" t="s">
        <v>59968</v>
      </c>
    </row>
    <row r="14830" spans="1:8" ht="116" x14ac:dyDescent="0.35">
      <c r="A14830" s="4">
        <v>21082</v>
      </c>
      <c r="B14830" s="1">
        <v>45302</v>
      </c>
      <c r="C14830" s="2">
        <v>0.3868402777777778</v>
      </c>
      <c r="D14830" s="3" t="e">
        <f>-HAS  no new   compliant</f>
        <v>#NAME?</v>
      </c>
      <c r="E14830" s="3" t="s">
        <v>59965</v>
      </c>
      <c r="F14830" s="3" t="s">
        <v>59962</v>
      </c>
      <c r="G14830" s="3" t="s">
        <v>59963</v>
      </c>
      <c r="H14830" s="3" t="s">
        <v>59970</v>
      </c>
    </row>
    <row r="14831" spans="1:8" ht="72.5" x14ac:dyDescent="0.35">
      <c r="A14831" s="4">
        <v>214202</v>
      </c>
      <c r="B14831" s="1">
        <v>45302</v>
      </c>
      <c r="C14831" s="2">
        <v>0.38763888888888887</v>
      </c>
      <c r="D14831" s="3" t="s">
        <v>59971</v>
      </c>
      <c r="E14831" s="3" t="s">
        <v>59975</v>
      </c>
      <c r="F14831" s="3" t="s">
        <v>59972</v>
      </c>
      <c r="G14831" s="3" t="s">
        <v>59973</v>
      </c>
      <c r="H14831" s="3" t="s">
        <v>59974</v>
      </c>
    </row>
    <row r="14832" spans="1:8" ht="72.5" x14ac:dyDescent="0.35">
      <c r="A14832" s="4">
        <v>39542</v>
      </c>
      <c r="B14832" s="1">
        <v>45302</v>
      </c>
      <c r="C14832" s="2">
        <v>0.38870370370370372</v>
      </c>
      <c r="D14832" s="3" t="s">
        <v>59976</v>
      </c>
      <c r="E14832" s="3" t="s">
        <v>59980</v>
      </c>
      <c r="F14832" s="3" t="s">
        <v>59977</v>
      </c>
      <c r="G14832" s="3" t="s">
        <v>59978</v>
      </c>
      <c r="H14832" s="3" t="s">
        <v>59979</v>
      </c>
    </row>
    <row r="14833" spans="1:8" ht="58" x14ac:dyDescent="0.35">
      <c r="A14833" s="4">
        <v>51623</v>
      </c>
      <c r="B14833" s="1">
        <v>45302</v>
      </c>
      <c r="C14833" s="2">
        <v>0.39077546296296295</v>
      </c>
      <c r="D14833" s="3" t="s">
        <v>985</v>
      </c>
      <c r="E14833" s="3" t="s">
        <v>13256</v>
      </c>
      <c r="F14833" s="3" t="s">
        <v>59981</v>
      </c>
      <c r="G14833" s="3" t="s">
        <v>59982</v>
      </c>
      <c r="H14833" s="3" t="s">
        <v>47885</v>
      </c>
    </row>
    <row r="14834" spans="1:8" ht="87" x14ac:dyDescent="0.35">
      <c r="A14834" s="4">
        <v>214035</v>
      </c>
      <c r="B14834" s="1">
        <v>45302</v>
      </c>
      <c r="C14834" s="2">
        <v>0.3911574074074074</v>
      </c>
      <c r="D14834" s="3" t="s">
        <v>59983</v>
      </c>
      <c r="E14834" s="3" t="s">
        <v>59987</v>
      </c>
      <c r="F14834" s="3" t="s">
        <v>59984</v>
      </c>
      <c r="G14834" s="3" t="s">
        <v>59985</v>
      </c>
      <c r="H14834" s="3" t="s">
        <v>59986</v>
      </c>
    </row>
    <row r="14835" spans="1:8" ht="174" x14ac:dyDescent="0.35">
      <c r="A14835" s="4">
        <v>15329</v>
      </c>
      <c r="B14835" s="1">
        <v>45302</v>
      </c>
      <c r="C14835" s="2">
        <v>0.39371527777777776</v>
      </c>
      <c r="D14835" s="3" t="s">
        <v>59988</v>
      </c>
      <c r="E14835" s="3" t="s">
        <v>59991</v>
      </c>
      <c r="F14835" s="3" t="s">
        <v>59989</v>
      </c>
      <c r="G14835" s="3" t="s">
        <v>11732</v>
      </c>
      <c r="H14835" s="3" t="s">
        <v>59990</v>
      </c>
    </row>
    <row r="14836" spans="1:8" ht="43.5" x14ac:dyDescent="0.35">
      <c r="A14836" s="4">
        <v>141380</v>
      </c>
      <c r="B14836" s="1">
        <v>45302</v>
      </c>
      <c r="C14836" s="2">
        <v>0.39420138888888889</v>
      </c>
      <c r="D14836" s="3" t="s">
        <v>1436</v>
      </c>
      <c r="E14836" s="3" t="s">
        <v>59995</v>
      </c>
      <c r="F14836" s="3" t="s">
        <v>59992</v>
      </c>
      <c r="G14836" s="3" t="s">
        <v>59993</v>
      </c>
      <c r="H14836" s="3" t="s">
        <v>59994</v>
      </c>
    </row>
    <row r="14837" spans="1:8" ht="58" x14ac:dyDescent="0.35">
      <c r="A14837" s="4">
        <v>46289</v>
      </c>
      <c r="B14837" s="1">
        <v>45302</v>
      </c>
      <c r="C14837" s="2">
        <v>0.39512731481481483</v>
      </c>
      <c r="D14837" s="3" t="s">
        <v>1436</v>
      </c>
      <c r="E14837" s="3" t="s">
        <v>59997</v>
      </c>
      <c r="F14837" s="3" t="s">
        <v>59996</v>
      </c>
      <c r="G14837" s="3" t="s">
        <v>21108</v>
      </c>
      <c r="H14837" s="3" t="s">
        <v>38032</v>
      </c>
    </row>
    <row r="14838" spans="1:8" ht="43.5" x14ac:dyDescent="0.35">
      <c r="A14838" s="4">
        <v>45265</v>
      </c>
      <c r="B14838" s="1">
        <v>45302</v>
      </c>
      <c r="C14838" s="2">
        <v>0.39532407407407405</v>
      </c>
      <c r="D14838" s="3" t="s">
        <v>59998</v>
      </c>
      <c r="E14838" s="3" t="s">
        <v>60002</v>
      </c>
      <c r="F14838" s="3" t="s">
        <v>59999</v>
      </c>
      <c r="G14838" s="3" t="s">
        <v>60000</v>
      </c>
      <c r="H14838" s="3" t="s">
        <v>60001</v>
      </c>
    </row>
    <row r="14839" spans="1:8" ht="29" x14ac:dyDescent="0.35">
      <c r="A14839" s="4">
        <v>109081</v>
      </c>
      <c r="B14839" s="1">
        <v>45302</v>
      </c>
      <c r="C14839" s="2">
        <v>0.4011805555555556</v>
      </c>
      <c r="D14839" s="3" t="s">
        <v>60003</v>
      </c>
      <c r="E14839" s="3" t="s">
        <v>60007</v>
      </c>
      <c r="F14839" s="3" t="s">
        <v>60004</v>
      </c>
      <c r="G14839" s="3" t="s">
        <v>60005</v>
      </c>
      <c r="H14839" s="3" t="s">
        <v>60006</v>
      </c>
    </row>
    <row r="14840" spans="1:8" ht="87" x14ac:dyDescent="0.35">
      <c r="A14840" s="4">
        <v>51186</v>
      </c>
      <c r="B14840" s="1">
        <v>45302</v>
      </c>
      <c r="C14840" s="2">
        <v>0.40180555555555553</v>
      </c>
      <c r="D14840" s="3" t="s">
        <v>60008</v>
      </c>
      <c r="E14840" s="3" t="s">
        <v>60012</v>
      </c>
      <c r="F14840" s="3" t="s">
        <v>60009</v>
      </c>
      <c r="G14840" s="3" t="s">
        <v>60010</v>
      </c>
      <c r="H14840" s="3" t="s">
        <v>60011</v>
      </c>
    </row>
    <row r="14841" spans="1:8" ht="43.5" x14ac:dyDescent="0.35">
      <c r="A14841" s="4">
        <v>46210</v>
      </c>
      <c r="B14841" s="1">
        <v>45302</v>
      </c>
      <c r="C14841" s="2">
        <v>0.40231481481481479</v>
      </c>
      <c r="D14841" s="3" t="s">
        <v>10435</v>
      </c>
      <c r="E14841" s="3" t="s">
        <v>60015</v>
      </c>
      <c r="F14841" s="3" t="s">
        <v>60013</v>
      </c>
      <c r="G14841" s="3" t="s">
        <v>10589</v>
      </c>
      <c r="H14841" s="3" t="s">
        <v>60014</v>
      </c>
    </row>
    <row r="14842" spans="1:8" ht="43.5" x14ac:dyDescent="0.35">
      <c r="A14842" s="4">
        <v>163334</v>
      </c>
      <c r="B14842" s="1">
        <v>45302</v>
      </c>
      <c r="C14842" s="2">
        <v>0.40379629629629626</v>
      </c>
      <c r="D14842" s="3" t="s">
        <v>60016</v>
      </c>
      <c r="E14842" s="3" t="s">
        <v>60020</v>
      </c>
      <c r="F14842" s="3" t="s">
        <v>60017</v>
      </c>
      <c r="G14842" s="3" t="s">
        <v>60018</v>
      </c>
      <c r="H14842" s="3" t="s">
        <v>60019</v>
      </c>
    </row>
    <row r="14843" spans="1:8" ht="87" x14ac:dyDescent="0.35">
      <c r="A14843" s="4">
        <v>99167</v>
      </c>
      <c r="B14843" s="1">
        <v>45302</v>
      </c>
      <c r="C14843" s="2">
        <v>0.40458333333333335</v>
      </c>
      <c r="D14843" s="3" t="s">
        <v>1436</v>
      </c>
      <c r="E14843" s="3" t="s">
        <v>60024</v>
      </c>
      <c r="F14843" s="3" t="s">
        <v>60021</v>
      </c>
      <c r="G14843" s="3" t="s">
        <v>60022</v>
      </c>
      <c r="H14843" s="3" t="s">
        <v>60023</v>
      </c>
    </row>
    <row r="14844" spans="1:8" ht="409.5" x14ac:dyDescent="0.35">
      <c r="A14844" s="4">
        <v>182281</v>
      </c>
      <c r="B14844" s="1">
        <v>45302</v>
      </c>
      <c r="C14844" s="2">
        <v>0.40782407407407412</v>
      </c>
      <c r="D14844" s="3" t="s">
        <v>60025</v>
      </c>
      <c r="E14844" s="3" t="s">
        <v>60029</v>
      </c>
      <c r="F14844" s="3" t="s">
        <v>60026</v>
      </c>
      <c r="G14844" s="3" t="s">
        <v>60027</v>
      </c>
      <c r="H14844" s="3" t="s">
        <v>60028</v>
      </c>
    </row>
    <row r="14845" spans="1:8" ht="43.5" x14ac:dyDescent="0.35">
      <c r="A14845" s="4">
        <v>47536</v>
      </c>
      <c r="B14845" s="1">
        <v>45302</v>
      </c>
      <c r="C14845" s="2">
        <v>0.41037037037037033</v>
      </c>
      <c r="D14845" s="3" t="s">
        <v>1436</v>
      </c>
      <c r="E14845" s="3" t="s">
        <v>60032</v>
      </c>
      <c r="F14845" s="3" t="s">
        <v>60030</v>
      </c>
      <c r="G14845" s="3" t="s">
        <v>60031</v>
      </c>
      <c r="H14845" s="3" t="s">
        <v>38032</v>
      </c>
    </row>
    <row r="14846" spans="1:8" ht="116" x14ac:dyDescent="0.35">
      <c r="A14846" s="4">
        <v>34041</v>
      </c>
      <c r="B14846" s="1">
        <v>45302</v>
      </c>
      <c r="C14846" s="2">
        <v>0.41064814814814815</v>
      </c>
      <c r="D14846" s="3" t="s">
        <v>60033</v>
      </c>
      <c r="E14846" s="3" t="s">
        <v>48565</v>
      </c>
      <c r="F14846" s="3" t="s">
        <v>60034</v>
      </c>
      <c r="G14846" s="3" t="s">
        <v>60035</v>
      </c>
      <c r="H14846" s="3" t="s">
        <v>13379</v>
      </c>
    </row>
    <row r="14847" spans="1:8" x14ac:dyDescent="0.35">
      <c r="A14847" s="4">
        <v>198488</v>
      </c>
      <c r="B14847" s="1">
        <v>45302</v>
      </c>
      <c r="C14847" s="2">
        <v>0.41135416666666669</v>
      </c>
      <c r="D14847" s="3" t="s">
        <v>10442</v>
      </c>
      <c r="E14847" s="3" t="s">
        <v>60037</v>
      </c>
      <c r="F14847" s="3" t="s">
        <v>60036</v>
      </c>
      <c r="G14847" s="3" t="s">
        <v>1253</v>
      </c>
      <c r="H14847" s="3" t="s">
        <v>12490</v>
      </c>
    </row>
    <row r="14848" spans="1:8" ht="58" x14ac:dyDescent="0.35">
      <c r="A14848" s="4">
        <v>164256</v>
      </c>
      <c r="B14848" s="1">
        <v>45302</v>
      </c>
      <c r="C14848" s="2">
        <v>0.4120949074074074</v>
      </c>
      <c r="D14848" s="3" t="s">
        <v>60038</v>
      </c>
      <c r="E14848" s="3" t="s">
        <v>60042</v>
      </c>
      <c r="F14848" s="3" t="s">
        <v>60039</v>
      </c>
      <c r="G14848" s="3" t="s">
        <v>60040</v>
      </c>
      <c r="H14848" s="3" t="s">
        <v>60041</v>
      </c>
    </row>
    <row r="14849" spans="1:8" ht="87" x14ac:dyDescent="0.35">
      <c r="A14849" s="4">
        <v>42309</v>
      </c>
      <c r="B14849" s="1">
        <v>45302</v>
      </c>
      <c r="C14849" s="2">
        <v>0.41298611111111111</v>
      </c>
      <c r="D14849" s="3" t="s">
        <v>167</v>
      </c>
      <c r="E14849" s="3" t="s">
        <v>60046</v>
      </c>
      <c r="F14849" s="3" t="s">
        <v>60043</v>
      </c>
      <c r="G14849" s="3" t="s">
        <v>60044</v>
      </c>
      <c r="H14849" s="3" t="s">
        <v>60045</v>
      </c>
    </row>
    <row r="14850" spans="1:8" x14ac:dyDescent="0.35">
      <c r="A14850" s="4">
        <v>50148</v>
      </c>
      <c r="B14850" s="1">
        <v>45302</v>
      </c>
      <c r="C14850" s="2">
        <v>0.41355324074074074</v>
      </c>
      <c r="D14850" s="3" t="s">
        <v>60047</v>
      </c>
      <c r="E14850" s="3" t="s">
        <v>14664</v>
      </c>
      <c r="F14850" s="3" t="s">
        <v>60048</v>
      </c>
      <c r="G14850" s="3" t="s">
        <v>60049</v>
      </c>
      <c r="H14850" s="3" t="s">
        <v>60050</v>
      </c>
    </row>
    <row r="14851" spans="1:8" ht="116" x14ac:dyDescent="0.35">
      <c r="A14851" s="4">
        <v>154238</v>
      </c>
      <c r="B14851" s="1">
        <v>45302</v>
      </c>
      <c r="C14851" s="2">
        <v>0.41391203703703705</v>
      </c>
      <c r="D14851" s="3" t="s">
        <v>60051</v>
      </c>
      <c r="E14851" s="3" t="s">
        <v>60055</v>
      </c>
      <c r="F14851" s="3" t="s">
        <v>60052</v>
      </c>
      <c r="G14851" s="3" t="s">
        <v>60053</v>
      </c>
      <c r="H14851" s="3" t="s">
        <v>60054</v>
      </c>
    </row>
    <row r="14852" spans="1:8" ht="72.5" x14ac:dyDescent="0.35">
      <c r="A14852" s="4">
        <v>210703</v>
      </c>
      <c r="B14852" s="1">
        <v>45302</v>
      </c>
      <c r="C14852" s="2">
        <v>0.41555555555555551</v>
      </c>
      <c r="D14852" s="3" t="s">
        <v>60056</v>
      </c>
      <c r="E14852" s="3" t="s">
        <v>60059</v>
      </c>
      <c r="F14852" s="3" t="s">
        <v>60057</v>
      </c>
      <c r="G14852" s="3" t="s">
        <v>11732</v>
      </c>
      <c r="H14852" s="3" t="s">
        <v>60058</v>
      </c>
    </row>
    <row r="14853" spans="1:8" ht="43.5" x14ac:dyDescent="0.35">
      <c r="A14853" s="4">
        <v>179402</v>
      </c>
      <c r="B14853" s="1">
        <v>45302</v>
      </c>
      <c r="C14853" s="2">
        <v>0.41706018518518517</v>
      </c>
      <c r="D14853" s="3" t="s">
        <v>12957</v>
      </c>
      <c r="E14853" s="3" t="s">
        <v>60063</v>
      </c>
      <c r="F14853" s="3" t="s">
        <v>60061</v>
      </c>
      <c r="G14853" s="3" t="s">
        <v>60062</v>
      </c>
      <c r="H14853" s="3" t="s">
        <v>10341</v>
      </c>
    </row>
    <row r="14854" spans="1:8" ht="159.5" x14ac:dyDescent="0.35">
      <c r="A14854" s="4">
        <v>193493</v>
      </c>
      <c r="B14854" s="1">
        <v>45302</v>
      </c>
      <c r="C14854" s="2">
        <v>0.41846064814814815</v>
      </c>
      <c r="D14854" s="3" t="s">
        <v>1744</v>
      </c>
      <c r="E14854" s="3" t="s">
        <v>60067</v>
      </c>
      <c r="F14854" s="3" t="s">
        <v>60064</v>
      </c>
      <c r="G14854" s="3" t="s">
        <v>60065</v>
      </c>
      <c r="H14854" s="3" t="s">
        <v>60066</v>
      </c>
    </row>
    <row r="14855" spans="1:8" ht="43.5" x14ac:dyDescent="0.35">
      <c r="A14855" s="4">
        <v>214031</v>
      </c>
      <c r="B14855" s="1">
        <v>45302</v>
      </c>
      <c r="C14855" s="2">
        <v>0.41849537037037038</v>
      </c>
      <c r="D14855" s="3" t="s">
        <v>60068</v>
      </c>
      <c r="E14855" s="3" t="s">
        <v>60071</v>
      </c>
      <c r="F14855" s="3" t="s">
        <v>60069</v>
      </c>
      <c r="G14855" s="3" t="s">
        <v>60070</v>
      </c>
      <c r="H14855" s="3" t="s">
        <v>269</v>
      </c>
    </row>
    <row r="14856" spans="1:8" ht="130.5" x14ac:dyDescent="0.35">
      <c r="A14856" s="4">
        <v>162265</v>
      </c>
      <c r="B14856" s="1">
        <v>45302</v>
      </c>
      <c r="C14856" s="2">
        <v>0.42136574074074074</v>
      </c>
      <c r="D14856" s="3" t="s">
        <v>60072</v>
      </c>
      <c r="E14856" s="3" t="s">
        <v>60075</v>
      </c>
      <c r="F14856" s="3" t="s">
        <v>60073</v>
      </c>
      <c r="G14856" s="3" t="s">
        <v>60074</v>
      </c>
      <c r="H14856" s="3" t="e">
        <f>- refill medication</f>
        <v>#NAME?</v>
      </c>
    </row>
    <row r="14857" spans="1:8" ht="29" x14ac:dyDescent="0.35">
      <c r="A14857" s="4">
        <v>26508</v>
      </c>
      <c r="B14857" s="1">
        <v>45302</v>
      </c>
      <c r="C14857" s="2">
        <v>0.42166666666666663</v>
      </c>
      <c r="D14857" s="3" t="s">
        <v>985</v>
      </c>
      <c r="E14857" s="3" t="s">
        <v>24545</v>
      </c>
      <c r="F14857" s="3" t="s">
        <v>60076</v>
      </c>
      <c r="G14857" s="3" t="s">
        <v>608</v>
      </c>
      <c r="H14857" s="3" t="s">
        <v>60077</v>
      </c>
    </row>
    <row r="14858" spans="1:8" ht="43.5" x14ac:dyDescent="0.35">
      <c r="A14858" s="4">
        <v>45389</v>
      </c>
      <c r="B14858" s="1">
        <v>45302</v>
      </c>
      <c r="C14858" s="2">
        <v>0.42237268518518517</v>
      </c>
      <c r="D14858" s="3" t="s">
        <v>60078</v>
      </c>
      <c r="E14858" s="3" t="s">
        <v>60082</v>
      </c>
      <c r="F14858" s="3" t="s">
        <v>60079</v>
      </c>
      <c r="G14858" s="3" t="s">
        <v>60080</v>
      </c>
      <c r="H14858" s="3" t="s">
        <v>60081</v>
      </c>
    </row>
    <row r="14859" spans="1:8" x14ac:dyDescent="0.35">
      <c r="A14859" s="4">
        <v>187008</v>
      </c>
      <c r="B14859" s="1">
        <v>45302</v>
      </c>
      <c r="C14859" s="2">
        <v>0.42285879629629625</v>
      </c>
      <c r="D14859" s="3" t="s">
        <v>15007</v>
      </c>
      <c r="E14859" s="3" t="s">
        <v>60086</v>
      </c>
      <c r="F14859" s="3" t="s">
        <v>60083</v>
      </c>
      <c r="G14859" s="3" t="s">
        <v>60084</v>
      </c>
      <c r="H14859" s="3" t="s">
        <v>60085</v>
      </c>
    </row>
    <row r="14860" spans="1:8" ht="159.5" x14ac:dyDescent="0.35">
      <c r="A14860" s="4">
        <v>188706</v>
      </c>
      <c r="B14860" s="1">
        <v>45302</v>
      </c>
      <c r="C14860" s="2">
        <v>0.4241435185185185</v>
      </c>
      <c r="D14860" s="3" t="s">
        <v>60087</v>
      </c>
      <c r="E14860" s="3" t="s">
        <v>11314</v>
      </c>
      <c r="F14860" s="3" t="s">
        <v>60088</v>
      </c>
      <c r="G14860" s="3" t="s">
        <v>13971</v>
      </c>
      <c r="H14860" s="3" t="s">
        <v>60089</v>
      </c>
    </row>
    <row r="14861" spans="1:8" ht="58" x14ac:dyDescent="0.35">
      <c r="A14861" s="4">
        <v>47903</v>
      </c>
      <c r="B14861" s="1">
        <v>45302</v>
      </c>
      <c r="C14861" s="2">
        <v>0.42525462962962962</v>
      </c>
      <c r="D14861" s="3" t="s">
        <v>60090</v>
      </c>
      <c r="E14861" s="3" t="s">
        <v>60092</v>
      </c>
      <c r="F14861" s="3" t="s">
        <v>60091</v>
      </c>
      <c r="G14861" s="3" t="s">
        <v>11874</v>
      </c>
      <c r="H14861" s="3" t="s">
        <v>12490</v>
      </c>
    </row>
    <row r="14862" spans="1:8" ht="87" x14ac:dyDescent="0.35">
      <c r="A14862" s="4">
        <v>37111</v>
      </c>
      <c r="B14862" s="1">
        <v>45302</v>
      </c>
      <c r="C14862" s="2">
        <v>0.42628472222222219</v>
      </c>
      <c r="D14862" s="3" t="s">
        <v>60093</v>
      </c>
      <c r="E14862" s="3" t="s">
        <v>60097</v>
      </c>
      <c r="F14862" s="3" t="s">
        <v>60094</v>
      </c>
      <c r="G14862" s="3" t="s">
        <v>60095</v>
      </c>
      <c r="H14862" s="3" t="s">
        <v>60096</v>
      </c>
    </row>
    <row r="14863" spans="1:8" ht="43.5" x14ac:dyDescent="0.35">
      <c r="A14863" s="4">
        <v>50306</v>
      </c>
      <c r="B14863" s="1">
        <v>45302</v>
      </c>
      <c r="C14863" s="2">
        <v>0.42701388888888886</v>
      </c>
      <c r="D14863" s="3" t="s">
        <v>60098</v>
      </c>
      <c r="E14863" s="3" t="s">
        <v>60102</v>
      </c>
      <c r="F14863" s="3" t="s">
        <v>60099</v>
      </c>
      <c r="G14863" s="3" t="s">
        <v>60100</v>
      </c>
      <c r="H14863" s="3" t="s">
        <v>60101</v>
      </c>
    </row>
    <row r="14864" spans="1:8" ht="58" x14ac:dyDescent="0.35">
      <c r="A14864" s="4">
        <v>49137</v>
      </c>
      <c r="B14864" s="1">
        <v>45302</v>
      </c>
      <c r="C14864" s="2">
        <v>0.42898148148148146</v>
      </c>
      <c r="D14864" s="3" t="s">
        <v>1436</v>
      </c>
      <c r="E14864" s="3" t="s">
        <v>11539</v>
      </c>
      <c r="F14864" s="3" t="s">
        <v>60103</v>
      </c>
      <c r="G14864" s="3" t="s">
        <v>60104</v>
      </c>
      <c r="H14864" s="3" t="s">
        <v>24528</v>
      </c>
    </row>
    <row r="14865" spans="1:8" ht="43.5" x14ac:dyDescent="0.35">
      <c r="A14865" s="4">
        <v>117838</v>
      </c>
      <c r="B14865" s="1">
        <v>45302</v>
      </c>
      <c r="C14865" s="2">
        <v>0.4302083333333333</v>
      </c>
      <c r="D14865" s="3" t="s">
        <v>985</v>
      </c>
      <c r="E14865" s="3" t="s">
        <v>15538</v>
      </c>
      <c r="F14865" s="3" t="s">
        <v>12899</v>
      </c>
      <c r="G14865" s="3" t="s">
        <v>15538</v>
      </c>
      <c r="H14865" s="3" t="s">
        <v>60105</v>
      </c>
    </row>
    <row r="14866" spans="1:8" ht="29" x14ac:dyDescent="0.35">
      <c r="A14866" s="4">
        <v>209766</v>
      </c>
      <c r="B14866" s="1">
        <v>45302</v>
      </c>
      <c r="C14866" s="2">
        <v>0.43210648148148145</v>
      </c>
      <c r="D14866" s="3" t="s">
        <v>60106</v>
      </c>
      <c r="E14866" s="3" t="s">
        <v>60108</v>
      </c>
      <c r="F14866" s="3" t="s">
        <v>60107</v>
      </c>
      <c r="G14866" s="3" t="s">
        <v>60108</v>
      </c>
      <c r="H14866" s="3" t="s">
        <v>60109</v>
      </c>
    </row>
    <row r="14867" spans="1:8" ht="58" x14ac:dyDescent="0.35">
      <c r="A14867" s="4">
        <v>209766</v>
      </c>
      <c r="B14867" s="1">
        <v>45302</v>
      </c>
      <c r="C14867" s="2">
        <v>0.43299768518518517</v>
      </c>
      <c r="D14867" s="3" t="s">
        <v>60110</v>
      </c>
      <c r="E14867" s="3" t="s">
        <v>60108</v>
      </c>
      <c r="F14867" s="3" t="s">
        <v>60107</v>
      </c>
      <c r="G14867" s="3" t="s">
        <v>60108</v>
      </c>
      <c r="H14867" s="3" t="s">
        <v>60109</v>
      </c>
    </row>
    <row r="14868" spans="1:8" ht="130.5" x14ac:dyDescent="0.35">
      <c r="A14868" s="4">
        <v>88625</v>
      </c>
      <c r="B14868" s="1">
        <v>45302</v>
      </c>
      <c r="C14868" s="2">
        <v>0.43302083333333335</v>
      </c>
      <c r="D14868" s="3" t="s">
        <v>60111</v>
      </c>
      <c r="E14868" s="3" t="s">
        <v>12058</v>
      </c>
      <c r="F14868" s="3" t="s">
        <v>60112</v>
      </c>
      <c r="G14868" s="3" t="s">
        <v>11732</v>
      </c>
      <c r="H14868" s="3" t="s">
        <v>60113</v>
      </c>
    </row>
    <row r="14869" spans="1:8" ht="72.5" x14ac:dyDescent="0.35">
      <c r="A14869" s="4">
        <v>119842</v>
      </c>
      <c r="B14869" s="1">
        <v>45302</v>
      </c>
      <c r="C14869" s="2">
        <v>0.43355324074074075</v>
      </c>
      <c r="D14869" s="3" t="s">
        <v>60114</v>
      </c>
      <c r="E14869" s="3" t="s">
        <v>60118</v>
      </c>
      <c r="F14869" s="3" t="s">
        <v>60115</v>
      </c>
      <c r="G14869" s="3" t="s">
        <v>60116</v>
      </c>
      <c r="H14869" s="3" t="s">
        <v>60117</v>
      </c>
    </row>
    <row r="14870" spans="1:8" ht="43.5" x14ac:dyDescent="0.35">
      <c r="A14870" s="4">
        <v>126968</v>
      </c>
      <c r="B14870" s="1">
        <v>45302</v>
      </c>
      <c r="C14870" s="2">
        <v>0.43430555555555556</v>
      </c>
      <c r="D14870" s="3" t="s">
        <v>12540</v>
      </c>
      <c r="E14870" s="3" t="s">
        <v>60121</v>
      </c>
      <c r="F14870" s="3" t="s">
        <v>60119</v>
      </c>
      <c r="G14870" s="3" t="s">
        <v>60120</v>
      </c>
      <c r="H14870" s="3" t="s">
        <v>11159</v>
      </c>
    </row>
    <row r="14871" spans="1:8" ht="72.5" x14ac:dyDescent="0.35">
      <c r="A14871" s="4">
        <v>103362</v>
      </c>
      <c r="B14871" s="1">
        <v>45302</v>
      </c>
      <c r="C14871" s="2">
        <v>0.43452546296296296</v>
      </c>
      <c r="D14871" s="3" t="s">
        <v>60122</v>
      </c>
      <c r="E14871" s="3" t="s">
        <v>60126</v>
      </c>
      <c r="F14871" s="3" t="s">
        <v>60123</v>
      </c>
      <c r="G14871" s="3" t="s">
        <v>60124</v>
      </c>
      <c r="H14871" s="3" t="s">
        <v>60125</v>
      </c>
    </row>
    <row r="14872" spans="1:8" x14ac:dyDescent="0.35">
      <c r="A14872" s="4">
        <v>214231</v>
      </c>
      <c r="B14872" s="1">
        <v>45302</v>
      </c>
      <c r="C14872" s="2">
        <v>0.43467592592592591</v>
      </c>
      <c r="D14872" s="3" t="s">
        <v>985</v>
      </c>
      <c r="E14872" s="3" t="s">
        <v>863</v>
      </c>
      <c r="F14872" s="3" t="s">
        <v>60127</v>
      </c>
      <c r="G14872" s="3" t="s">
        <v>863</v>
      </c>
      <c r="H14872" s="3" t="s">
        <v>13759</v>
      </c>
    </row>
    <row r="14873" spans="1:8" ht="58" x14ac:dyDescent="0.35">
      <c r="A14873" s="4">
        <v>176466</v>
      </c>
      <c r="B14873" s="1">
        <v>45302</v>
      </c>
      <c r="C14873" s="2">
        <v>0.43559027777777781</v>
      </c>
      <c r="D14873" s="3" t="s">
        <v>985</v>
      </c>
      <c r="E14873" s="3" t="s">
        <v>60130</v>
      </c>
      <c r="F14873" s="3" t="s">
        <v>60128</v>
      </c>
      <c r="G14873" s="3" t="s">
        <v>528</v>
      </c>
      <c r="H14873" s="3" t="s">
        <v>60129</v>
      </c>
    </row>
    <row r="14874" spans="1:8" ht="43.5" x14ac:dyDescent="0.35">
      <c r="A14874" s="4">
        <v>197962</v>
      </c>
      <c r="B14874" s="1">
        <v>45302</v>
      </c>
      <c r="C14874" s="2">
        <v>0.43560185185185185</v>
      </c>
      <c r="D14874" s="3" t="s">
        <v>60131</v>
      </c>
      <c r="E14874" s="3" t="s">
        <v>60060</v>
      </c>
      <c r="F14874" s="3" t="s">
        <v>60132</v>
      </c>
      <c r="G14874" s="3" t="s">
        <v>60133</v>
      </c>
      <c r="H14874" s="3" t="s">
        <v>10363</v>
      </c>
    </row>
    <row r="14875" spans="1:8" ht="72.5" x14ac:dyDescent="0.35">
      <c r="A14875" s="4">
        <v>150504</v>
      </c>
      <c r="B14875" s="1">
        <v>45302</v>
      </c>
      <c r="C14875" s="2">
        <v>0.43834490740740745</v>
      </c>
      <c r="D14875" s="3" t="s">
        <v>985</v>
      </c>
      <c r="E14875" s="3" t="s">
        <v>60137</v>
      </c>
      <c r="F14875" s="3" t="s">
        <v>60134</v>
      </c>
      <c r="G14875" s="3" t="s">
        <v>60135</v>
      </c>
      <c r="H14875" s="3" t="s">
        <v>60136</v>
      </c>
    </row>
    <row r="14876" spans="1:8" ht="87" x14ac:dyDescent="0.35">
      <c r="A14876" s="4">
        <v>41819</v>
      </c>
      <c r="B14876" s="1">
        <v>45302</v>
      </c>
      <c r="C14876" s="2">
        <v>0.43843750000000004</v>
      </c>
      <c r="D14876" s="3" t="s">
        <v>11835</v>
      </c>
      <c r="E14876" s="3" t="s">
        <v>14144</v>
      </c>
      <c r="F14876" s="3" t="s">
        <v>60138</v>
      </c>
      <c r="G14876" s="3" t="s">
        <v>60139</v>
      </c>
      <c r="H14876" s="3" t="e">
        <f>-refill medication</f>
        <v>#NAME?</v>
      </c>
    </row>
    <row r="14877" spans="1:8" ht="87" x14ac:dyDescent="0.35">
      <c r="A14877" s="4">
        <v>192483</v>
      </c>
      <c r="B14877" s="1">
        <v>45302</v>
      </c>
      <c r="C14877" s="2">
        <v>0.43913194444444442</v>
      </c>
      <c r="D14877" s="3" t="s">
        <v>60140</v>
      </c>
      <c r="E14877" s="3" t="s">
        <v>60144</v>
      </c>
      <c r="F14877" s="3" t="s">
        <v>60141</v>
      </c>
      <c r="G14877" s="3" t="s">
        <v>60142</v>
      </c>
      <c r="H14877" s="3" t="s">
        <v>60143</v>
      </c>
    </row>
    <row r="14878" spans="1:8" x14ac:dyDescent="0.35">
      <c r="A14878" s="4">
        <v>214243</v>
      </c>
      <c r="B14878" s="1">
        <v>45302</v>
      </c>
      <c r="C14878" s="2">
        <v>0.43949074074074074</v>
      </c>
      <c r="D14878" s="3" t="s">
        <v>985</v>
      </c>
      <c r="E14878" s="3" t="s">
        <v>834</v>
      </c>
      <c r="F14878" s="3" t="s">
        <v>12205</v>
      </c>
      <c r="G14878" s="3" t="s">
        <v>834</v>
      </c>
      <c r="H14878" s="3" t="s">
        <v>12234</v>
      </c>
    </row>
    <row r="14879" spans="1:8" ht="72.5" x14ac:dyDescent="0.35">
      <c r="A14879" s="4">
        <v>214200</v>
      </c>
      <c r="B14879" s="1">
        <v>45302</v>
      </c>
      <c r="C14879" s="2">
        <v>0.43997685185185187</v>
      </c>
      <c r="D14879" s="3" t="s">
        <v>60145</v>
      </c>
      <c r="E14879" s="3" t="s">
        <v>60149</v>
      </c>
      <c r="F14879" s="3" t="s">
        <v>60146</v>
      </c>
      <c r="G14879" s="3" t="s">
        <v>60147</v>
      </c>
      <c r="H14879" s="3" t="s">
        <v>60148</v>
      </c>
    </row>
    <row r="14880" spans="1:8" ht="29" x14ac:dyDescent="0.35">
      <c r="A14880" s="4">
        <v>22504</v>
      </c>
      <c r="B14880" s="1">
        <v>45302</v>
      </c>
      <c r="C14880" s="2">
        <v>0.44118055555555552</v>
      </c>
      <c r="D14880" s="3" t="s">
        <v>13369</v>
      </c>
      <c r="E14880" s="3" t="s">
        <v>14491</v>
      </c>
      <c r="F14880" s="3" t="s">
        <v>60150</v>
      </c>
      <c r="G14880" s="3" t="s">
        <v>1313</v>
      </c>
      <c r="H14880" s="3" t="s">
        <v>12490</v>
      </c>
    </row>
    <row r="14881" spans="1:8" ht="188.5" x14ac:dyDescent="0.35">
      <c r="A14881" s="4">
        <v>114579</v>
      </c>
      <c r="B14881" s="1">
        <v>45302</v>
      </c>
      <c r="C14881" s="2">
        <v>0.44124999999999998</v>
      </c>
      <c r="D14881" s="3" t="s">
        <v>60151</v>
      </c>
      <c r="E14881" s="3" t="s">
        <v>14566</v>
      </c>
      <c r="F14881" s="3" t="s">
        <v>60152</v>
      </c>
      <c r="G14881" s="3" t="s">
        <v>13085</v>
      </c>
      <c r="H14881" s="3" t="s">
        <v>60153</v>
      </c>
    </row>
    <row r="14882" spans="1:8" ht="72.5" x14ac:dyDescent="0.35">
      <c r="A14882" s="4">
        <v>141600</v>
      </c>
      <c r="B14882" s="1">
        <v>45302</v>
      </c>
      <c r="C14882" s="2">
        <v>0.4428125</v>
      </c>
      <c r="D14882" s="3" t="s">
        <v>11681</v>
      </c>
      <c r="E14882" s="3" t="s">
        <v>60157</v>
      </c>
      <c r="F14882" s="3" t="s">
        <v>60154</v>
      </c>
      <c r="G14882" s="3" t="s">
        <v>60155</v>
      </c>
      <c r="H14882" s="3" t="s">
        <v>60156</v>
      </c>
    </row>
    <row r="14883" spans="1:8" ht="43.5" x14ac:dyDescent="0.35">
      <c r="A14883" s="4">
        <v>188241</v>
      </c>
      <c r="B14883" s="1">
        <v>45302</v>
      </c>
      <c r="C14883" s="2">
        <v>0.44282407407407409</v>
      </c>
      <c r="D14883" s="3" t="s">
        <v>10476</v>
      </c>
      <c r="E14883" s="3" t="s">
        <v>60161</v>
      </c>
      <c r="F14883" s="3" t="s">
        <v>60158</v>
      </c>
      <c r="G14883" s="3" t="s">
        <v>60159</v>
      </c>
      <c r="H14883" s="3" t="s">
        <v>60160</v>
      </c>
    </row>
    <row r="14884" spans="1:8" ht="72.5" x14ac:dyDescent="0.35">
      <c r="A14884" s="4">
        <v>43304</v>
      </c>
      <c r="B14884" s="1">
        <v>45302</v>
      </c>
      <c r="C14884" s="2">
        <v>0.4447916666666667</v>
      </c>
      <c r="D14884" s="3" t="s">
        <v>233</v>
      </c>
      <c r="E14884" s="3" t="s">
        <v>60163</v>
      </c>
      <c r="F14884" s="3" t="s">
        <v>60162</v>
      </c>
      <c r="G14884" s="3" t="s">
        <v>11050</v>
      </c>
      <c r="H14884" s="3" t="s">
        <v>12464</v>
      </c>
    </row>
    <row r="14885" spans="1:8" ht="58" x14ac:dyDescent="0.35">
      <c r="A14885" s="4">
        <v>188668</v>
      </c>
      <c r="B14885" s="1">
        <v>45302</v>
      </c>
      <c r="C14885" s="2">
        <v>0.44774305555555555</v>
      </c>
      <c r="D14885" s="3" t="s">
        <v>985</v>
      </c>
      <c r="E14885" s="3" t="s">
        <v>60167</v>
      </c>
      <c r="F14885" s="3" t="s">
        <v>60164</v>
      </c>
      <c r="G14885" s="3" t="s">
        <v>60165</v>
      </c>
      <c r="H14885" s="3" t="s">
        <v>60166</v>
      </c>
    </row>
    <row r="14886" spans="1:8" ht="72.5" x14ac:dyDescent="0.35">
      <c r="A14886" s="4">
        <v>2165</v>
      </c>
      <c r="B14886" s="1">
        <v>45302</v>
      </c>
      <c r="C14886" s="2">
        <v>0.44916666666666666</v>
      </c>
      <c r="D14886" s="3" t="s">
        <v>10435</v>
      </c>
      <c r="E14886" s="3" t="s">
        <v>60170</v>
      </c>
      <c r="F14886" s="3" t="s">
        <v>60168</v>
      </c>
      <c r="G14886" s="3" t="s">
        <v>10589</v>
      </c>
      <c r="H14886" s="3" t="s">
        <v>60169</v>
      </c>
    </row>
    <row r="14887" spans="1:8" ht="43.5" x14ac:dyDescent="0.35">
      <c r="A14887" s="4">
        <v>6211</v>
      </c>
      <c r="B14887" s="1">
        <v>45302</v>
      </c>
      <c r="C14887" s="2">
        <v>0.44976851851851851</v>
      </c>
      <c r="D14887" s="3" t="s">
        <v>985</v>
      </c>
      <c r="E14887" s="3" t="s">
        <v>60173</v>
      </c>
      <c r="F14887" s="3" t="s">
        <v>60171</v>
      </c>
      <c r="G14887" s="3" t="s">
        <v>57753</v>
      </c>
      <c r="H14887" s="3" t="s">
        <v>60172</v>
      </c>
    </row>
    <row r="14888" spans="1:8" ht="101.5" x14ac:dyDescent="0.35">
      <c r="A14888" s="4">
        <v>41819</v>
      </c>
      <c r="B14888" s="1">
        <v>45302</v>
      </c>
      <c r="C14888" s="2">
        <v>0.45165509259259262</v>
      </c>
      <c r="D14888" s="3" t="e">
        <f>- HAS frequency and urgency, BURNING sensation</f>
        <v>#NAME?</v>
      </c>
      <c r="E14888" s="3" t="s">
        <v>14144</v>
      </c>
      <c r="F14888" s="3" t="s">
        <v>60138</v>
      </c>
      <c r="G14888" s="3" t="s">
        <v>60174</v>
      </c>
      <c r="H14888" s="3" t="s">
        <v>60175</v>
      </c>
    </row>
    <row r="14889" spans="1:8" ht="87" x14ac:dyDescent="0.35">
      <c r="A14889" s="4">
        <v>284</v>
      </c>
      <c r="B14889" s="1">
        <v>45302</v>
      </c>
      <c r="C14889" s="2">
        <v>0.45219907407407406</v>
      </c>
      <c r="D14889" s="3" t="s">
        <v>60176</v>
      </c>
      <c r="E14889" s="3" t="s">
        <v>60180</v>
      </c>
      <c r="F14889" s="3" t="s">
        <v>60177</v>
      </c>
      <c r="G14889" s="3" t="s">
        <v>60178</v>
      </c>
      <c r="H14889" s="3" t="s">
        <v>60179</v>
      </c>
    </row>
    <row r="14890" spans="1:8" ht="29" x14ac:dyDescent="0.35">
      <c r="A14890" s="4">
        <v>40714</v>
      </c>
      <c r="B14890" s="1">
        <v>45302</v>
      </c>
      <c r="C14890" s="2">
        <v>0.45393518518518516</v>
      </c>
      <c r="D14890" s="3" t="s">
        <v>60181</v>
      </c>
      <c r="E14890" s="3" t="s">
        <v>20781</v>
      </c>
      <c r="F14890" s="3" t="s">
        <v>60182</v>
      </c>
      <c r="G14890" s="3" t="s">
        <v>100</v>
      </c>
      <c r="H14890" s="3" t="s">
        <v>60183</v>
      </c>
    </row>
    <row r="14891" spans="1:8" ht="29" x14ac:dyDescent="0.35">
      <c r="A14891" s="4">
        <v>40805</v>
      </c>
      <c r="B14891" s="1">
        <v>45302</v>
      </c>
      <c r="C14891" s="2">
        <v>0.45400462962962962</v>
      </c>
      <c r="D14891" s="3" t="s">
        <v>1436</v>
      </c>
      <c r="E14891" s="3" t="s">
        <v>14676</v>
      </c>
      <c r="F14891" s="3" t="s">
        <v>60184</v>
      </c>
      <c r="G14891" s="3" t="s">
        <v>14222</v>
      </c>
      <c r="H14891" s="3" t="s">
        <v>24666</v>
      </c>
    </row>
    <row r="14892" spans="1:8" ht="58" x14ac:dyDescent="0.35">
      <c r="A14892" s="4">
        <v>43863</v>
      </c>
      <c r="B14892" s="1">
        <v>45302</v>
      </c>
      <c r="C14892" s="2">
        <v>0.45508101851851851</v>
      </c>
      <c r="D14892" s="3" t="s">
        <v>233</v>
      </c>
      <c r="E14892" s="3" t="s">
        <v>60186</v>
      </c>
      <c r="F14892" s="3" t="s">
        <v>60185</v>
      </c>
      <c r="G14892" s="3" t="s">
        <v>1477</v>
      </c>
      <c r="H14892" s="3" t="s">
        <v>10273</v>
      </c>
    </row>
    <row r="14893" spans="1:8" ht="29" x14ac:dyDescent="0.35">
      <c r="A14893" s="4">
        <v>46575</v>
      </c>
      <c r="B14893" s="1">
        <v>45302</v>
      </c>
      <c r="C14893" s="2">
        <v>0.45567129629629632</v>
      </c>
      <c r="D14893" s="3" t="s">
        <v>1933</v>
      </c>
      <c r="E14893" s="3" t="s">
        <v>60188</v>
      </c>
      <c r="F14893" s="3" t="s">
        <v>60187</v>
      </c>
      <c r="G14893" s="3" t="s">
        <v>13610</v>
      </c>
      <c r="H14893" s="3" t="s">
        <v>11733</v>
      </c>
    </row>
    <row r="14894" spans="1:8" ht="43.5" x14ac:dyDescent="0.35">
      <c r="A14894" s="4">
        <v>43204</v>
      </c>
      <c r="B14894" s="1">
        <v>45302</v>
      </c>
      <c r="C14894" s="2">
        <v>0.45815972222222223</v>
      </c>
      <c r="D14894" s="3" t="s">
        <v>1436</v>
      </c>
      <c r="E14894" s="3" t="s">
        <v>26574</v>
      </c>
      <c r="F14894" s="3" t="s">
        <v>60189</v>
      </c>
      <c r="G14894" s="3" t="s">
        <v>60190</v>
      </c>
      <c r="H14894" s="3" t="s">
        <v>60191</v>
      </c>
    </row>
    <row r="14895" spans="1:8" ht="29" x14ac:dyDescent="0.35">
      <c r="A14895" s="4">
        <v>196156</v>
      </c>
      <c r="B14895" s="1">
        <v>45302</v>
      </c>
      <c r="C14895" s="2">
        <v>0.45910879629629631</v>
      </c>
      <c r="D14895" s="3" t="s">
        <v>985</v>
      </c>
      <c r="E14895" s="3" t="s">
        <v>24880</v>
      </c>
      <c r="F14895" s="3" t="s">
        <v>60192</v>
      </c>
      <c r="G14895" s="3" t="s">
        <v>60193</v>
      </c>
      <c r="H14895" s="3" t="s">
        <v>60194</v>
      </c>
    </row>
    <row r="14896" spans="1:8" ht="43.5" x14ac:dyDescent="0.35">
      <c r="A14896" s="4">
        <v>102576</v>
      </c>
      <c r="B14896" s="1">
        <v>45302</v>
      </c>
      <c r="C14896" s="2">
        <v>0.46311342592592591</v>
      </c>
      <c r="D14896" s="3" t="s">
        <v>1436</v>
      </c>
      <c r="E14896" s="3" t="s">
        <v>25348</v>
      </c>
      <c r="F14896" s="3" t="s">
        <v>60195</v>
      </c>
      <c r="G14896" s="3" t="s">
        <v>60196</v>
      </c>
      <c r="H14896" s="3" t="s">
        <v>60197</v>
      </c>
    </row>
    <row r="14897" spans="1:8" ht="87" x14ac:dyDescent="0.35">
      <c r="A14897" s="4">
        <v>213594</v>
      </c>
      <c r="B14897" s="1">
        <v>45302</v>
      </c>
      <c r="C14897" s="2">
        <v>0.46333333333333332</v>
      </c>
      <c r="D14897" s="3" t="s">
        <v>60198</v>
      </c>
      <c r="E14897" s="3" t="s">
        <v>60202</v>
      </c>
      <c r="F14897" s="3" t="s">
        <v>60199</v>
      </c>
      <c r="G14897" s="3" t="s">
        <v>60200</v>
      </c>
      <c r="H14897" s="3" t="s">
        <v>60201</v>
      </c>
    </row>
    <row r="14898" spans="1:8" ht="43.5" x14ac:dyDescent="0.35">
      <c r="A14898" s="4">
        <v>139413</v>
      </c>
      <c r="B14898" s="1">
        <v>45302</v>
      </c>
      <c r="C14898" s="2">
        <v>0.4636805555555556</v>
      </c>
      <c r="D14898" s="3" t="s">
        <v>1436</v>
      </c>
      <c r="E14898" s="3" t="s">
        <v>60205</v>
      </c>
      <c r="F14898" s="3" t="s">
        <v>60203</v>
      </c>
      <c r="G14898" s="3" t="s">
        <v>21108</v>
      </c>
      <c r="H14898" s="3" t="s">
        <v>60204</v>
      </c>
    </row>
    <row r="14899" spans="1:8" ht="58" x14ac:dyDescent="0.35">
      <c r="A14899" s="4">
        <v>24537</v>
      </c>
      <c r="B14899" s="1">
        <v>45302</v>
      </c>
      <c r="C14899" s="2">
        <v>0.46590277777777778</v>
      </c>
      <c r="D14899" s="3" t="s">
        <v>233</v>
      </c>
      <c r="E14899" s="3" t="s">
        <v>60207</v>
      </c>
      <c r="F14899" s="3" t="s">
        <v>60206</v>
      </c>
      <c r="G14899" s="3" t="s">
        <v>1507</v>
      </c>
      <c r="H14899" s="3" t="s">
        <v>12531</v>
      </c>
    </row>
    <row r="14900" spans="1:8" ht="43.5" x14ac:dyDescent="0.35">
      <c r="A14900" s="4">
        <v>38787</v>
      </c>
      <c r="B14900" s="1">
        <v>45302</v>
      </c>
      <c r="C14900" s="2">
        <v>0.46866898148148151</v>
      </c>
      <c r="D14900" s="3" t="s">
        <v>1436</v>
      </c>
      <c r="E14900" s="3" t="s">
        <v>60211</v>
      </c>
      <c r="F14900" s="3" t="s">
        <v>60208</v>
      </c>
      <c r="G14900" s="3" t="s">
        <v>60209</v>
      </c>
      <c r="H14900" s="3" t="s">
        <v>60210</v>
      </c>
    </row>
    <row r="14901" spans="1:8" ht="159.5" x14ac:dyDescent="0.35">
      <c r="A14901" s="4">
        <v>168757</v>
      </c>
      <c r="B14901" s="1">
        <v>45302</v>
      </c>
      <c r="C14901" s="2">
        <v>0.47261574074074075</v>
      </c>
      <c r="D14901" s="3" t="s">
        <v>60212</v>
      </c>
      <c r="E14901" s="3" t="s">
        <v>11176</v>
      </c>
      <c r="F14901" s="3" t="s">
        <v>12068</v>
      </c>
      <c r="G14901" s="3" t="s">
        <v>11732</v>
      </c>
      <c r="H14901" s="3" t="s">
        <v>60213</v>
      </c>
    </row>
    <row r="14902" spans="1:8" ht="58" x14ac:dyDescent="0.35">
      <c r="A14902" s="4">
        <v>113335</v>
      </c>
      <c r="B14902" s="1">
        <v>45302</v>
      </c>
      <c r="C14902" s="2">
        <v>0.47287037037037033</v>
      </c>
      <c r="D14902" s="3" t="s">
        <v>985</v>
      </c>
      <c r="E14902" s="3" t="s">
        <v>60215</v>
      </c>
      <c r="F14902" s="3" t="s">
        <v>60214</v>
      </c>
      <c r="G14902" s="3" t="s">
        <v>33023</v>
      </c>
      <c r="H14902" s="3" t="s">
        <v>39103</v>
      </c>
    </row>
    <row r="14903" spans="1:8" ht="58" x14ac:dyDescent="0.35">
      <c r="A14903" s="4">
        <v>113335</v>
      </c>
      <c r="B14903" s="1">
        <v>45302</v>
      </c>
      <c r="C14903" s="2">
        <v>0.47354166666666669</v>
      </c>
      <c r="D14903" s="3" t="s">
        <v>985</v>
      </c>
      <c r="E14903" s="3" t="s">
        <v>60216</v>
      </c>
      <c r="F14903" s="3" t="s">
        <v>60214</v>
      </c>
      <c r="G14903" s="3" t="s">
        <v>33023</v>
      </c>
      <c r="H14903" s="3" t="s">
        <v>39103</v>
      </c>
    </row>
    <row r="14904" spans="1:8" ht="101.5" x14ac:dyDescent="0.35">
      <c r="A14904" s="4">
        <v>25165</v>
      </c>
      <c r="B14904" s="1">
        <v>45302</v>
      </c>
      <c r="C14904" s="2">
        <v>0.47378472222222223</v>
      </c>
      <c r="D14904" s="3" t="s">
        <v>167</v>
      </c>
      <c r="E14904" s="3" t="s">
        <v>60220</v>
      </c>
      <c r="F14904" s="3" t="s">
        <v>60217</v>
      </c>
      <c r="G14904" s="3" t="s">
        <v>60218</v>
      </c>
      <c r="H14904" s="3" t="s">
        <v>60219</v>
      </c>
    </row>
    <row r="14905" spans="1:8" ht="72.5" x14ac:dyDescent="0.35">
      <c r="A14905" s="4">
        <v>121706</v>
      </c>
      <c r="B14905" s="1">
        <v>45302</v>
      </c>
      <c r="C14905" s="2">
        <v>0.47386574074074073</v>
      </c>
      <c r="D14905" s="3" t="s">
        <v>1933</v>
      </c>
      <c r="E14905" s="3" t="s">
        <v>60223</v>
      </c>
      <c r="F14905" s="3" t="s">
        <v>60221</v>
      </c>
      <c r="G14905" s="3" t="s">
        <v>60222</v>
      </c>
      <c r="H14905" s="3" t="s">
        <v>11159</v>
      </c>
    </row>
    <row r="14906" spans="1:8" ht="29" x14ac:dyDescent="0.35">
      <c r="A14906" s="4">
        <v>20890</v>
      </c>
      <c r="B14906" s="1">
        <v>45302</v>
      </c>
      <c r="C14906" s="2">
        <v>0.47599537037037037</v>
      </c>
      <c r="D14906" s="3" t="s">
        <v>60224</v>
      </c>
      <c r="E14906" s="3" t="s">
        <v>13447</v>
      </c>
      <c r="F14906" s="3" t="s">
        <v>11759</v>
      </c>
      <c r="G14906" s="3" t="s">
        <v>60225</v>
      </c>
      <c r="H14906" s="3" t="s">
        <v>60226</v>
      </c>
    </row>
    <row r="14907" spans="1:8" ht="43.5" x14ac:dyDescent="0.35">
      <c r="A14907" s="4">
        <v>47909</v>
      </c>
      <c r="B14907" s="1">
        <v>45302</v>
      </c>
      <c r="C14907" s="2">
        <v>0.47684027777777777</v>
      </c>
      <c r="D14907" s="3" t="s">
        <v>1436</v>
      </c>
      <c r="E14907" s="3" t="s">
        <v>60230</v>
      </c>
      <c r="F14907" s="3" t="s">
        <v>60227</v>
      </c>
      <c r="G14907" s="3" t="s">
        <v>60228</v>
      </c>
      <c r="H14907" s="3" t="s">
        <v>60229</v>
      </c>
    </row>
    <row r="14908" spans="1:8" ht="43.5" x14ac:dyDescent="0.35">
      <c r="A14908" s="4">
        <v>46753</v>
      </c>
      <c r="B14908" s="1">
        <v>45302</v>
      </c>
      <c r="C14908" s="2">
        <v>0.48274305555555558</v>
      </c>
      <c r="D14908" s="3" t="s">
        <v>1436</v>
      </c>
      <c r="E14908" s="3" t="s">
        <v>60233</v>
      </c>
      <c r="F14908" s="3" t="s">
        <v>60231</v>
      </c>
      <c r="G14908" s="3" t="s">
        <v>26451</v>
      </c>
      <c r="H14908" s="3" t="s">
        <v>60232</v>
      </c>
    </row>
    <row r="14909" spans="1:8" ht="43.5" x14ac:dyDescent="0.35">
      <c r="A14909" s="4">
        <v>49833</v>
      </c>
      <c r="B14909" s="1">
        <v>45302</v>
      </c>
      <c r="C14909" s="2">
        <v>0.48363425925925929</v>
      </c>
      <c r="D14909" s="3" t="s">
        <v>985</v>
      </c>
      <c r="E14909" s="3" t="s">
        <v>60237</v>
      </c>
      <c r="F14909" s="3" t="s">
        <v>60234</v>
      </c>
      <c r="G14909" s="3" t="s">
        <v>60235</v>
      </c>
      <c r="H14909" s="3" t="s">
        <v>60236</v>
      </c>
    </row>
    <row r="14910" spans="1:8" ht="43.5" x14ac:dyDescent="0.35">
      <c r="A14910" s="4">
        <v>146023</v>
      </c>
      <c r="B14910" s="1">
        <v>45302</v>
      </c>
      <c r="C14910" s="2">
        <v>0.48452546296296295</v>
      </c>
      <c r="D14910" s="3" t="s">
        <v>60238</v>
      </c>
      <c r="E14910" s="3" t="s">
        <v>60241</v>
      </c>
      <c r="F14910" s="3" t="s">
        <v>60239</v>
      </c>
      <c r="G14910" s="3" t="s">
        <v>60240</v>
      </c>
      <c r="H14910" s="3" t="s">
        <v>10367</v>
      </c>
    </row>
    <row r="14911" spans="1:8" ht="58" x14ac:dyDescent="0.35">
      <c r="A14911" s="4">
        <v>103885</v>
      </c>
      <c r="B14911" s="1">
        <v>45302</v>
      </c>
      <c r="C14911" s="2">
        <v>0.48623842592592598</v>
      </c>
      <c r="D14911" s="3" t="s">
        <v>233</v>
      </c>
      <c r="E14911" s="3" t="s">
        <v>60243</v>
      </c>
      <c r="F14911" s="3" t="s">
        <v>60242</v>
      </c>
      <c r="G14911" s="3" t="s">
        <v>1268</v>
      </c>
      <c r="H14911" s="3" t="s">
        <v>12472</v>
      </c>
    </row>
    <row r="14912" spans="1:8" ht="43.5" x14ac:dyDescent="0.35">
      <c r="A14912" s="4">
        <v>49315</v>
      </c>
      <c r="B14912" s="1">
        <v>45302</v>
      </c>
      <c r="C14912" s="2">
        <v>0.4864236111111111</v>
      </c>
      <c r="D14912" s="3" t="s">
        <v>13367</v>
      </c>
      <c r="E14912" s="3" t="s">
        <v>60246</v>
      </c>
      <c r="F14912" s="3" t="s">
        <v>60244</v>
      </c>
      <c r="G14912" s="3" t="s">
        <v>60245</v>
      </c>
      <c r="H14912" s="3" t="s">
        <v>13065</v>
      </c>
    </row>
    <row r="14913" spans="1:8" ht="174" x14ac:dyDescent="0.35">
      <c r="A14913" s="4">
        <v>193404</v>
      </c>
      <c r="B14913" s="1">
        <v>45302</v>
      </c>
      <c r="C14913" s="2">
        <v>0.48658564814814814</v>
      </c>
      <c r="D14913" s="3" t="s">
        <v>10599</v>
      </c>
      <c r="E14913" s="3" t="s">
        <v>36378</v>
      </c>
      <c r="F14913" s="3" t="s">
        <v>60247</v>
      </c>
      <c r="G14913" s="3" t="s">
        <v>60248</v>
      </c>
      <c r="H14913" s="3" t="s">
        <v>60249</v>
      </c>
    </row>
    <row r="14914" spans="1:8" x14ac:dyDescent="0.35">
      <c r="A14914" s="4">
        <v>214268</v>
      </c>
      <c r="B14914" s="1">
        <v>45302</v>
      </c>
      <c r="C14914" s="2">
        <v>0.48851851851851852</v>
      </c>
      <c r="D14914" s="3" t="s">
        <v>985</v>
      </c>
      <c r="E14914" s="3" t="s">
        <v>1349</v>
      </c>
      <c r="F14914" s="3" t="s">
        <v>11953</v>
      </c>
      <c r="G14914" s="3" t="s">
        <v>1349</v>
      </c>
      <c r="H14914" s="3" t="s">
        <v>10291</v>
      </c>
    </row>
    <row r="14915" spans="1:8" ht="29" x14ac:dyDescent="0.35">
      <c r="A14915" s="4">
        <v>42043</v>
      </c>
      <c r="B14915" s="1">
        <v>45302</v>
      </c>
      <c r="C14915" s="2">
        <v>0.4904398148148148</v>
      </c>
      <c r="D14915" s="3" t="s">
        <v>985</v>
      </c>
      <c r="E14915" s="3" t="s">
        <v>60252</v>
      </c>
      <c r="F14915" s="3" t="s">
        <v>60250</v>
      </c>
      <c r="G14915" s="3" t="s">
        <v>10911</v>
      </c>
      <c r="H14915" s="3" t="s">
        <v>60251</v>
      </c>
    </row>
    <row r="14916" spans="1:8" ht="43.5" x14ac:dyDescent="0.35">
      <c r="A14916" s="4">
        <v>49315</v>
      </c>
      <c r="B14916" s="1">
        <v>45302</v>
      </c>
      <c r="C14916" s="2">
        <v>0.49081018518518515</v>
      </c>
      <c r="D14916" s="3" t="s">
        <v>13367</v>
      </c>
      <c r="E14916" s="3" t="s">
        <v>60246</v>
      </c>
      <c r="F14916" s="3" t="s">
        <v>60244</v>
      </c>
      <c r="G14916" s="3" t="s">
        <v>60245</v>
      </c>
      <c r="H14916" s="3" t="s">
        <v>13065</v>
      </c>
    </row>
    <row r="14917" spans="1:8" x14ac:dyDescent="0.35">
      <c r="A14917" s="4">
        <v>85097</v>
      </c>
      <c r="B14917" s="1">
        <v>45302</v>
      </c>
      <c r="C14917" s="2">
        <v>0.49413194444444447</v>
      </c>
      <c r="D14917" s="3" t="s">
        <v>1436</v>
      </c>
      <c r="E14917" s="3" t="s">
        <v>11315</v>
      </c>
      <c r="F14917" s="3" t="s">
        <v>60253</v>
      </c>
      <c r="G14917" s="3" t="s">
        <v>14099</v>
      </c>
      <c r="H14917" s="3" t="s">
        <v>60254</v>
      </c>
    </row>
    <row r="14918" spans="1:8" ht="29" x14ac:dyDescent="0.35">
      <c r="A14918" s="4">
        <v>44065</v>
      </c>
      <c r="B14918" s="1">
        <v>45302</v>
      </c>
      <c r="C14918" s="2">
        <v>0.497037037037037</v>
      </c>
      <c r="D14918" s="3" t="s">
        <v>233</v>
      </c>
      <c r="E14918" s="3" t="s">
        <v>60257</v>
      </c>
      <c r="F14918" s="3" t="s">
        <v>60255</v>
      </c>
      <c r="G14918" s="3" t="s">
        <v>60256</v>
      </c>
      <c r="H14918" s="3" t="s">
        <v>12464</v>
      </c>
    </row>
    <row r="14919" spans="1:8" ht="43.5" x14ac:dyDescent="0.35">
      <c r="A14919" s="4">
        <v>94261</v>
      </c>
      <c r="B14919" s="1">
        <v>45302</v>
      </c>
      <c r="C14919" s="2">
        <v>0.49824074074074076</v>
      </c>
      <c r="D14919" s="3" t="s">
        <v>60258</v>
      </c>
      <c r="E14919" s="3" t="s">
        <v>60262</v>
      </c>
      <c r="F14919" s="3" t="s">
        <v>60259</v>
      </c>
      <c r="G14919" s="3" t="s">
        <v>60260</v>
      </c>
      <c r="H14919" s="3" t="s">
        <v>60261</v>
      </c>
    </row>
    <row r="14920" spans="1:8" ht="188.5" x14ac:dyDescent="0.35">
      <c r="A14920" s="4">
        <v>214275</v>
      </c>
      <c r="B14920" s="1">
        <v>45302</v>
      </c>
      <c r="C14920" s="2">
        <v>0.49922453703703701</v>
      </c>
      <c r="D14920" s="3" t="s">
        <v>60263</v>
      </c>
      <c r="E14920" s="3" t="s">
        <v>60265</v>
      </c>
      <c r="F14920" s="3" t="s">
        <v>60264</v>
      </c>
      <c r="G14920" s="3" t="s">
        <v>60265</v>
      </c>
      <c r="H14920" s="3" t="s">
        <v>60266</v>
      </c>
    </row>
    <row r="14921" spans="1:8" ht="58" x14ac:dyDescent="0.35">
      <c r="A14921" s="4">
        <v>43863</v>
      </c>
      <c r="B14921" s="1">
        <v>45302</v>
      </c>
      <c r="C14921" s="2">
        <v>0.49931712962962965</v>
      </c>
      <c r="D14921" s="3" t="s">
        <v>233</v>
      </c>
      <c r="E14921" s="3" t="s">
        <v>60268</v>
      </c>
      <c r="F14921" s="3" t="s">
        <v>60267</v>
      </c>
      <c r="G14921" s="3" t="s">
        <v>1477</v>
      </c>
      <c r="H14921" s="3" t="s">
        <v>12612</v>
      </c>
    </row>
    <row r="14922" spans="1:8" ht="43.5" x14ac:dyDescent="0.35">
      <c r="A14922" s="4">
        <v>35621</v>
      </c>
      <c r="B14922" s="1">
        <v>45302</v>
      </c>
      <c r="C14922" s="2">
        <v>0.50225694444444446</v>
      </c>
      <c r="D14922" s="3" t="s">
        <v>985</v>
      </c>
      <c r="E14922" s="3" t="s">
        <v>14670</v>
      </c>
      <c r="F14922" s="3" t="s">
        <v>60269</v>
      </c>
      <c r="G14922" s="3" t="s">
        <v>228</v>
      </c>
      <c r="H14922" s="3" t="s">
        <v>60270</v>
      </c>
    </row>
    <row r="14923" spans="1:8" ht="87" x14ac:dyDescent="0.35">
      <c r="A14923" s="4">
        <v>60110</v>
      </c>
      <c r="B14923" s="1">
        <v>45302</v>
      </c>
      <c r="C14923" s="2">
        <v>0.50494212962962959</v>
      </c>
      <c r="D14923" s="3" t="s">
        <v>233</v>
      </c>
      <c r="E14923" s="3" t="s">
        <v>51540</v>
      </c>
      <c r="F14923" s="3" t="s">
        <v>60271</v>
      </c>
      <c r="G14923" s="3" t="s">
        <v>1268</v>
      </c>
      <c r="H14923" s="3" t="s">
        <v>11877</v>
      </c>
    </row>
    <row r="14924" spans="1:8" x14ac:dyDescent="0.35">
      <c r="A14924" s="4">
        <v>8269</v>
      </c>
      <c r="B14924" s="1">
        <v>45302</v>
      </c>
      <c r="C14924" s="2">
        <v>0.50570601851851849</v>
      </c>
      <c r="D14924" s="3" t="s">
        <v>985</v>
      </c>
      <c r="E14924" s="3" t="s">
        <v>11098</v>
      </c>
      <c r="F14924" s="3" t="s">
        <v>60272</v>
      </c>
      <c r="G14924" s="3" t="s">
        <v>11098</v>
      </c>
      <c r="H14924" s="3" t="s">
        <v>12234</v>
      </c>
    </row>
    <row r="14925" spans="1:8" ht="43.5" x14ac:dyDescent="0.35">
      <c r="A14925" s="4">
        <v>135364</v>
      </c>
      <c r="B14925" s="1">
        <v>45302</v>
      </c>
      <c r="C14925" s="2">
        <v>0.5102430555555556</v>
      </c>
      <c r="D14925" s="3" t="s">
        <v>60273</v>
      </c>
      <c r="E14925" s="3" t="s">
        <v>60276</v>
      </c>
      <c r="F14925" s="3" t="s">
        <v>60274</v>
      </c>
      <c r="G14925" s="3" t="s">
        <v>12018</v>
      </c>
      <c r="H14925" s="3" t="s">
        <v>60275</v>
      </c>
    </row>
    <row r="14926" spans="1:8" ht="43.5" x14ac:dyDescent="0.35">
      <c r="A14926" s="4">
        <v>201802</v>
      </c>
      <c r="B14926" s="1">
        <v>45302</v>
      </c>
      <c r="C14926" s="2">
        <v>0.51035879629629632</v>
      </c>
      <c r="D14926" s="3" t="s">
        <v>1436</v>
      </c>
      <c r="E14926" s="3" t="s">
        <v>60278</v>
      </c>
      <c r="F14926" s="3" t="s">
        <v>60277</v>
      </c>
      <c r="G14926" s="3" t="s">
        <v>29956</v>
      </c>
      <c r="H14926" s="3" t="s">
        <v>50294</v>
      </c>
    </row>
    <row r="14927" spans="1:8" ht="116" x14ac:dyDescent="0.35">
      <c r="A14927" s="4">
        <v>176635</v>
      </c>
      <c r="B14927" s="1">
        <v>45302</v>
      </c>
      <c r="C14927" s="2">
        <v>0.51175925925925925</v>
      </c>
      <c r="D14927" s="3" t="s">
        <v>985</v>
      </c>
      <c r="E14927" s="3" t="s">
        <v>49468</v>
      </c>
      <c r="F14927" s="3" t="s">
        <v>60279</v>
      </c>
      <c r="G14927" s="3" t="s">
        <v>49468</v>
      </c>
      <c r="H14927" s="3" t="s">
        <v>10726</v>
      </c>
    </row>
    <row r="14928" spans="1:8" ht="29" x14ac:dyDescent="0.35">
      <c r="A14928" s="4">
        <v>63409</v>
      </c>
      <c r="B14928" s="1">
        <v>45302</v>
      </c>
      <c r="C14928" s="2">
        <v>0.51256944444444441</v>
      </c>
      <c r="D14928" s="3" t="s">
        <v>1933</v>
      </c>
      <c r="E14928" s="3" t="s">
        <v>60281</v>
      </c>
      <c r="F14928" s="3" t="s">
        <v>60280</v>
      </c>
      <c r="G14928" s="3" t="s">
        <v>13610</v>
      </c>
      <c r="H14928" s="3" t="s">
        <v>11136</v>
      </c>
    </row>
    <row r="14929" spans="1:8" ht="43.5" x14ac:dyDescent="0.35">
      <c r="A14929" s="4">
        <v>42929</v>
      </c>
      <c r="B14929" s="1">
        <v>45302</v>
      </c>
      <c r="C14929" s="2">
        <v>0.51332175925925927</v>
      </c>
      <c r="D14929" s="3" t="s">
        <v>985</v>
      </c>
      <c r="E14929" s="3" t="s">
        <v>60284</v>
      </c>
      <c r="F14929" s="3" t="s">
        <v>60282</v>
      </c>
      <c r="G14929" s="3" t="s">
        <v>1537</v>
      </c>
      <c r="H14929" s="3" t="s">
        <v>60283</v>
      </c>
    </row>
    <row r="14930" spans="1:8" ht="43.5" x14ac:dyDescent="0.35">
      <c r="A14930" s="4">
        <v>42929</v>
      </c>
      <c r="B14930" s="1">
        <v>45302</v>
      </c>
      <c r="C14930" s="2">
        <v>0.51556712962962969</v>
      </c>
      <c r="D14930" s="3" t="s">
        <v>60285</v>
      </c>
      <c r="E14930" s="3" t="s">
        <v>60284</v>
      </c>
      <c r="F14930" s="3" t="s">
        <v>60286</v>
      </c>
      <c r="G14930" s="3" t="s">
        <v>1537</v>
      </c>
      <c r="H14930" s="3" t="s">
        <v>60283</v>
      </c>
    </row>
    <row r="14931" spans="1:8" ht="43.5" x14ac:dyDescent="0.35">
      <c r="A14931" s="4">
        <v>49167</v>
      </c>
      <c r="B14931" s="1">
        <v>45302</v>
      </c>
      <c r="C14931" s="2">
        <v>0.51577546296296295</v>
      </c>
      <c r="D14931" s="3" t="s">
        <v>1473</v>
      </c>
      <c r="E14931" s="3" t="s">
        <v>60289</v>
      </c>
      <c r="F14931" s="3" t="s">
        <v>60287</v>
      </c>
      <c r="G14931" s="3" t="s">
        <v>11911</v>
      </c>
      <c r="H14931" s="3" t="s">
        <v>60288</v>
      </c>
    </row>
    <row r="14932" spans="1:8" ht="43.5" x14ac:dyDescent="0.35">
      <c r="A14932" s="4">
        <v>30862</v>
      </c>
      <c r="B14932" s="1">
        <v>45302</v>
      </c>
      <c r="C14932" s="2">
        <v>0.51881944444444439</v>
      </c>
      <c r="D14932" s="3" t="s">
        <v>11908</v>
      </c>
      <c r="E14932" s="3" t="s">
        <v>60292</v>
      </c>
      <c r="F14932" s="3" t="s">
        <v>60290</v>
      </c>
      <c r="G14932" s="3" t="s">
        <v>102</v>
      </c>
      <c r="H14932" s="3" t="s">
        <v>60291</v>
      </c>
    </row>
    <row r="14933" spans="1:8" ht="29" x14ac:dyDescent="0.35">
      <c r="A14933" s="4">
        <v>130287</v>
      </c>
      <c r="B14933" s="1">
        <v>45302</v>
      </c>
      <c r="C14933" s="2">
        <v>0.52581018518518519</v>
      </c>
      <c r="D14933" s="3" t="s">
        <v>60293</v>
      </c>
      <c r="E14933" s="3" t="s">
        <v>60296</v>
      </c>
      <c r="F14933" s="3" t="s">
        <v>60294</v>
      </c>
      <c r="G14933" s="3" t="s">
        <v>60295</v>
      </c>
      <c r="H14933" s="3" t="s">
        <v>53049</v>
      </c>
    </row>
    <row r="14934" spans="1:8" ht="29" x14ac:dyDescent="0.35">
      <c r="A14934" s="4">
        <v>206289</v>
      </c>
      <c r="B14934" s="1">
        <v>45302</v>
      </c>
      <c r="C14934" s="2">
        <v>0.55292824074074076</v>
      </c>
      <c r="D14934" s="3" t="s">
        <v>12563</v>
      </c>
      <c r="E14934" s="3" t="s">
        <v>60299</v>
      </c>
      <c r="F14934" s="3" t="s">
        <v>60297</v>
      </c>
      <c r="G14934" s="3" t="s">
        <v>13735</v>
      </c>
      <c r="H14934" s="3" t="s">
        <v>60298</v>
      </c>
    </row>
    <row r="14935" spans="1:8" ht="58" x14ac:dyDescent="0.35">
      <c r="A14935" s="4">
        <v>209144</v>
      </c>
      <c r="B14935" s="1">
        <v>45302</v>
      </c>
      <c r="C14935" s="2">
        <v>0.55395833333333333</v>
      </c>
      <c r="D14935" s="3" t="s">
        <v>60300</v>
      </c>
      <c r="E14935" s="3" t="s">
        <v>60304</v>
      </c>
      <c r="F14935" s="3" t="s">
        <v>60301</v>
      </c>
      <c r="G14935" s="3" t="s">
        <v>60302</v>
      </c>
      <c r="H14935" s="3" t="s">
        <v>60303</v>
      </c>
    </row>
    <row r="14936" spans="1:8" x14ac:dyDescent="0.35">
      <c r="A14936" s="4">
        <v>60927</v>
      </c>
      <c r="B14936" s="1">
        <v>45302</v>
      </c>
      <c r="C14936" s="2">
        <v>0.56671296296296292</v>
      </c>
      <c r="D14936" s="3" t="s">
        <v>12113</v>
      </c>
      <c r="E14936" s="3" t="s">
        <v>60307</v>
      </c>
      <c r="F14936" s="3" t="s">
        <v>60305</v>
      </c>
      <c r="G14936" s="3" t="s">
        <v>11779</v>
      </c>
      <c r="H14936" s="3" t="s">
        <v>60306</v>
      </c>
    </row>
    <row r="14937" spans="1:8" ht="29" x14ac:dyDescent="0.35">
      <c r="A14937" s="4">
        <v>47993</v>
      </c>
      <c r="B14937" s="1">
        <v>45302</v>
      </c>
      <c r="C14937" s="2">
        <v>0.56836805555555558</v>
      </c>
      <c r="D14937" s="3" t="s">
        <v>60308</v>
      </c>
      <c r="E14937" s="3" t="s">
        <v>60312</v>
      </c>
      <c r="F14937" s="3" t="s">
        <v>60309</v>
      </c>
      <c r="G14937" s="3" t="s">
        <v>60310</v>
      </c>
      <c r="H14937" s="3" t="s">
        <v>60311</v>
      </c>
    </row>
    <row r="14938" spans="1:8" ht="43.5" x14ac:dyDescent="0.35">
      <c r="A14938" s="4">
        <v>47993</v>
      </c>
      <c r="B14938" s="1">
        <v>45302</v>
      </c>
      <c r="C14938" s="2">
        <v>0.56927083333333328</v>
      </c>
      <c r="D14938" s="3" t="s">
        <v>60308</v>
      </c>
      <c r="E14938" s="3" t="s">
        <v>60314</v>
      </c>
      <c r="F14938" s="3" t="s">
        <v>60309</v>
      </c>
      <c r="G14938" s="3" t="s">
        <v>60310</v>
      </c>
      <c r="H14938" s="3" t="s">
        <v>60313</v>
      </c>
    </row>
    <row r="14939" spans="1:8" ht="58" x14ac:dyDescent="0.35">
      <c r="A14939" s="4">
        <v>48860</v>
      </c>
      <c r="B14939" s="1">
        <v>45302</v>
      </c>
      <c r="C14939" s="2">
        <v>0.57305555555555554</v>
      </c>
      <c r="D14939" s="3" t="s">
        <v>60315</v>
      </c>
      <c r="E14939" s="3" t="s">
        <v>60319</v>
      </c>
      <c r="F14939" s="3" t="s">
        <v>60316</v>
      </c>
      <c r="G14939" s="3" t="s">
        <v>60317</v>
      </c>
      <c r="H14939" s="3" t="s">
        <v>60318</v>
      </c>
    </row>
    <row r="14940" spans="1:8" ht="43.5" x14ac:dyDescent="0.35">
      <c r="A14940" s="4">
        <v>124258</v>
      </c>
      <c r="B14940" s="1">
        <v>45302</v>
      </c>
      <c r="C14940" s="2">
        <v>0.57571759259259259</v>
      </c>
      <c r="D14940" s="3" t="s">
        <v>1258</v>
      </c>
      <c r="E14940" s="3" t="s">
        <v>60321</v>
      </c>
      <c r="F14940" s="3" t="s">
        <v>60320</v>
      </c>
      <c r="G14940" s="3" t="s">
        <v>52370</v>
      </c>
      <c r="H14940" s="3" t="s">
        <v>12698</v>
      </c>
    </row>
    <row r="14941" spans="1:8" ht="43.5" x14ac:dyDescent="0.35">
      <c r="A14941" s="4">
        <v>69372</v>
      </c>
      <c r="B14941" s="1">
        <v>45302</v>
      </c>
      <c r="C14941" s="2">
        <v>0.57674768518518515</v>
      </c>
      <c r="D14941" s="3" t="s">
        <v>10473</v>
      </c>
      <c r="E14941" s="3" t="s">
        <v>60323</v>
      </c>
      <c r="F14941" s="3" t="s">
        <v>10473</v>
      </c>
      <c r="G14941" s="3" t="s">
        <v>740</v>
      </c>
      <c r="H14941" s="3" t="s">
        <v>60322</v>
      </c>
    </row>
    <row r="14942" spans="1:8" ht="58" x14ac:dyDescent="0.35">
      <c r="A14942" s="4">
        <v>168806</v>
      </c>
      <c r="B14942" s="1">
        <v>45302</v>
      </c>
      <c r="C14942" s="2">
        <v>0.58118055555555559</v>
      </c>
      <c r="D14942" s="3" t="s">
        <v>985</v>
      </c>
      <c r="E14942" s="3" t="s">
        <v>36589</v>
      </c>
      <c r="F14942" s="3" t="s">
        <v>60324</v>
      </c>
      <c r="G14942" s="3" t="s">
        <v>12174</v>
      </c>
      <c r="H14942" s="3" t="s">
        <v>60325</v>
      </c>
    </row>
    <row r="14943" spans="1:8" ht="188.5" x14ac:dyDescent="0.35">
      <c r="A14943" s="4">
        <v>86084</v>
      </c>
      <c r="B14943" s="1">
        <v>45302</v>
      </c>
      <c r="C14943" s="2">
        <v>0.583125</v>
      </c>
      <c r="D14943" s="3" t="s">
        <v>14773</v>
      </c>
      <c r="E14943" s="3" t="s">
        <v>60328</v>
      </c>
      <c r="F14943" s="3" t="s">
        <v>60326</v>
      </c>
      <c r="G14943" s="3" t="s">
        <v>12564</v>
      </c>
      <c r="H14943" s="3" t="s">
        <v>60327</v>
      </c>
    </row>
    <row r="14944" spans="1:8" x14ac:dyDescent="0.35">
      <c r="A14944" s="4">
        <v>182815</v>
      </c>
      <c r="B14944" s="1">
        <v>45302</v>
      </c>
      <c r="C14944" s="2">
        <v>0.58322916666666669</v>
      </c>
      <c r="D14944" s="3" t="s">
        <v>12512</v>
      </c>
      <c r="E14944" s="3" t="s">
        <v>40497</v>
      </c>
      <c r="F14944" s="3" t="s">
        <v>60329</v>
      </c>
      <c r="G14944" s="3" t="s">
        <v>11982</v>
      </c>
      <c r="H14944" s="3" t="s">
        <v>60330</v>
      </c>
    </row>
    <row r="14945" spans="1:8" ht="159.5" x14ac:dyDescent="0.35">
      <c r="A14945" s="4">
        <v>26273</v>
      </c>
      <c r="B14945" s="1">
        <v>45302</v>
      </c>
      <c r="C14945" s="2">
        <v>0.5867013888888889</v>
      </c>
      <c r="D14945" s="3" t="s">
        <v>60331</v>
      </c>
      <c r="E14945" s="3" t="s">
        <v>60335</v>
      </c>
      <c r="F14945" s="3" t="s">
        <v>60332</v>
      </c>
      <c r="G14945" s="3" t="s">
        <v>60333</v>
      </c>
      <c r="H14945" s="3" t="s">
        <v>60334</v>
      </c>
    </row>
    <row r="14946" spans="1:8" ht="174" x14ac:dyDescent="0.35">
      <c r="A14946" s="4">
        <v>143807</v>
      </c>
      <c r="B14946" s="1">
        <v>45302</v>
      </c>
      <c r="C14946" s="2">
        <v>0.59010416666666665</v>
      </c>
      <c r="D14946" s="3" t="s">
        <v>10339</v>
      </c>
      <c r="E14946" s="3" t="s">
        <v>60338</v>
      </c>
      <c r="F14946" s="3" t="s">
        <v>60336</v>
      </c>
      <c r="G14946" s="3" t="s">
        <v>12564</v>
      </c>
      <c r="H14946" s="3" t="s">
        <v>60337</v>
      </c>
    </row>
    <row r="14947" spans="1:8" ht="174" x14ac:dyDescent="0.35">
      <c r="A14947" s="4">
        <v>143807</v>
      </c>
      <c r="B14947" s="1">
        <v>45302</v>
      </c>
      <c r="C14947" s="2">
        <v>0.59049768518518519</v>
      </c>
      <c r="D14947" s="3" t="s">
        <v>10339</v>
      </c>
      <c r="E14947" s="3" t="s">
        <v>60338</v>
      </c>
      <c r="F14947" s="3" t="s">
        <v>60336</v>
      </c>
      <c r="G14947" s="3" t="s">
        <v>12564</v>
      </c>
      <c r="H14947" s="3" t="s">
        <v>60339</v>
      </c>
    </row>
    <row r="14948" spans="1:8" ht="43.5" x14ac:dyDescent="0.35">
      <c r="A14948" s="4">
        <v>213544</v>
      </c>
      <c r="B14948" s="1">
        <v>45302</v>
      </c>
      <c r="C14948" s="2">
        <v>0.59099537037037042</v>
      </c>
      <c r="D14948" s="3" t="s">
        <v>60340</v>
      </c>
      <c r="E14948" s="3" t="s">
        <v>60343</v>
      </c>
      <c r="F14948" s="3" t="s">
        <v>60341</v>
      </c>
      <c r="G14948" s="3" t="s">
        <v>800</v>
      </c>
      <c r="H14948" s="3" t="s">
        <v>60342</v>
      </c>
    </row>
    <row r="14949" spans="1:8" ht="43.5" x14ac:dyDescent="0.35">
      <c r="A14949" s="4">
        <v>211452</v>
      </c>
      <c r="B14949" s="1">
        <v>45302</v>
      </c>
      <c r="C14949" s="2">
        <v>0.59329861111111104</v>
      </c>
      <c r="D14949" s="3" t="s">
        <v>60344</v>
      </c>
      <c r="E14949" s="3" t="s">
        <v>60347</v>
      </c>
      <c r="F14949" s="3" t="s">
        <v>60345</v>
      </c>
      <c r="G14949" s="3" t="s">
        <v>11981</v>
      </c>
      <c r="H14949" s="3" t="s">
        <v>60346</v>
      </c>
    </row>
    <row r="14950" spans="1:8" x14ac:dyDescent="0.35">
      <c r="A14950" s="4">
        <v>9435</v>
      </c>
      <c r="B14950" s="1">
        <v>45302</v>
      </c>
      <c r="C14950" s="2">
        <v>0.59400462962962963</v>
      </c>
      <c r="D14950" s="3" t="s">
        <v>10285</v>
      </c>
      <c r="E14950" s="3" t="s">
        <v>60348</v>
      </c>
      <c r="F14950" s="3" t="s">
        <v>13088</v>
      </c>
      <c r="G14950" s="3" t="s">
        <v>60348</v>
      </c>
      <c r="H14950" s="3" t="s">
        <v>10726</v>
      </c>
    </row>
    <row r="14951" spans="1:8" ht="58" x14ac:dyDescent="0.35">
      <c r="A14951" s="4">
        <v>57744</v>
      </c>
      <c r="B14951" s="1">
        <v>45302</v>
      </c>
      <c r="C14951" s="2">
        <v>0.59497685185185178</v>
      </c>
      <c r="D14951" s="3" t="s">
        <v>12670</v>
      </c>
      <c r="E14951" s="3" t="s">
        <v>60350</v>
      </c>
      <c r="F14951" s="3" t="s">
        <v>60349</v>
      </c>
      <c r="G14951" s="3" t="s">
        <v>11859</v>
      </c>
      <c r="H14951" s="3" t="s">
        <v>23191</v>
      </c>
    </row>
    <row r="14952" spans="1:8" ht="174" x14ac:dyDescent="0.35">
      <c r="A14952" s="4">
        <v>105060</v>
      </c>
      <c r="B14952" s="1">
        <v>45302</v>
      </c>
      <c r="C14952" s="2">
        <v>0.59782407407407401</v>
      </c>
      <c r="D14952" s="3" t="s">
        <v>60351</v>
      </c>
      <c r="E14952" s="3" t="s">
        <v>60355</v>
      </c>
      <c r="F14952" s="3" t="s">
        <v>60352</v>
      </c>
      <c r="G14952" s="3" t="s">
        <v>60353</v>
      </c>
      <c r="H14952" s="3" t="s">
        <v>60354</v>
      </c>
    </row>
    <row r="14953" spans="1:8" ht="72.5" x14ac:dyDescent="0.35">
      <c r="A14953" s="4">
        <v>92684</v>
      </c>
      <c r="B14953" s="1">
        <v>45302</v>
      </c>
      <c r="C14953" s="2">
        <v>0.59921296296296289</v>
      </c>
      <c r="D14953" s="3" t="s">
        <v>60356</v>
      </c>
      <c r="E14953" s="3" t="s">
        <v>60360</v>
      </c>
      <c r="F14953" s="3" t="s">
        <v>60357</v>
      </c>
      <c r="G14953" s="3" t="s">
        <v>60358</v>
      </c>
      <c r="H14953" s="3" t="s">
        <v>60359</v>
      </c>
    </row>
    <row r="14954" spans="1:8" ht="29" x14ac:dyDescent="0.35">
      <c r="A14954" s="4">
        <v>170561</v>
      </c>
      <c r="B14954" s="1">
        <v>45302</v>
      </c>
      <c r="C14954" s="2">
        <v>0.5995138888888889</v>
      </c>
      <c r="D14954" s="3" t="s">
        <v>60361</v>
      </c>
      <c r="E14954" s="3" t="s">
        <v>13309</v>
      </c>
      <c r="F14954" s="3" t="s">
        <v>60362</v>
      </c>
      <c r="G14954" s="3" t="s">
        <v>60363</v>
      </c>
      <c r="H14954" s="3" t="s">
        <v>60364</v>
      </c>
    </row>
    <row r="14955" spans="1:8" ht="130.5" x14ac:dyDescent="0.35">
      <c r="A14955" s="4">
        <v>48171</v>
      </c>
      <c r="B14955" s="1">
        <v>45302</v>
      </c>
      <c r="C14955" s="2">
        <v>0.60046296296296298</v>
      </c>
      <c r="D14955" s="3" t="s">
        <v>60365</v>
      </c>
      <c r="E14955" s="3" t="s">
        <v>60369</v>
      </c>
      <c r="F14955" s="3" t="s">
        <v>60366</v>
      </c>
      <c r="G14955" s="3" t="s">
        <v>60367</v>
      </c>
      <c r="H14955" s="3" t="s">
        <v>60368</v>
      </c>
    </row>
    <row r="14956" spans="1:8" ht="72.5" x14ac:dyDescent="0.35">
      <c r="A14956" s="4">
        <v>13587</v>
      </c>
      <c r="B14956" s="1">
        <v>45302</v>
      </c>
      <c r="C14956" s="2">
        <v>0.60199074074074077</v>
      </c>
      <c r="D14956" s="3" t="s">
        <v>60370</v>
      </c>
      <c r="E14956" s="3" t="s">
        <v>60374</v>
      </c>
      <c r="F14956" s="3" t="s">
        <v>60371</v>
      </c>
      <c r="G14956" s="3" t="s">
        <v>60372</v>
      </c>
      <c r="H14956" s="3" t="s">
        <v>60373</v>
      </c>
    </row>
    <row r="14957" spans="1:8" ht="87" x14ac:dyDescent="0.35">
      <c r="A14957" s="4">
        <v>184285</v>
      </c>
      <c r="B14957" s="1">
        <v>45302</v>
      </c>
      <c r="C14957" s="2">
        <v>0.60328703703703701</v>
      </c>
      <c r="D14957" s="3" t="s">
        <v>167</v>
      </c>
      <c r="E14957" s="3" t="s">
        <v>60378</v>
      </c>
      <c r="F14957" s="3" t="s">
        <v>60375</v>
      </c>
      <c r="G14957" s="3" t="s">
        <v>60376</v>
      </c>
      <c r="H14957" s="3" t="s">
        <v>60377</v>
      </c>
    </row>
    <row r="14958" spans="1:8" x14ac:dyDescent="0.35">
      <c r="A14958" s="4">
        <v>101719</v>
      </c>
      <c r="B14958" s="1">
        <v>45302</v>
      </c>
      <c r="C14958" s="2">
        <v>0.60679398148148145</v>
      </c>
      <c r="D14958" s="3" t="s">
        <v>60379</v>
      </c>
      <c r="E14958" s="3" t="s">
        <v>11748</v>
      </c>
      <c r="F14958" s="3" t="s">
        <v>13088</v>
      </c>
      <c r="G14958" s="3" t="s">
        <v>11748</v>
      </c>
      <c r="H14958" s="3" t="s">
        <v>13499</v>
      </c>
    </row>
    <row r="14959" spans="1:8" ht="101.5" x14ac:dyDescent="0.35">
      <c r="A14959" s="4">
        <v>39175</v>
      </c>
      <c r="B14959" s="1">
        <v>45302</v>
      </c>
      <c r="C14959" s="2">
        <v>0.60956018518518518</v>
      </c>
      <c r="D14959" s="3" t="s">
        <v>11835</v>
      </c>
      <c r="E14959" s="3" t="s">
        <v>60383</v>
      </c>
      <c r="F14959" s="3" t="s">
        <v>60380</v>
      </c>
      <c r="G14959" s="3" t="s">
        <v>60381</v>
      </c>
      <c r="H14959" s="3" t="s">
        <v>60382</v>
      </c>
    </row>
    <row r="14960" spans="1:8" ht="43.5" x14ac:dyDescent="0.35">
      <c r="A14960" s="4">
        <v>211452</v>
      </c>
      <c r="B14960" s="1">
        <v>45302</v>
      </c>
      <c r="C14960" s="2">
        <v>0.61245370370370367</v>
      </c>
      <c r="D14960" s="3" t="s">
        <v>60344</v>
      </c>
      <c r="E14960" s="3" t="s">
        <v>60347</v>
      </c>
      <c r="F14960" s="3" t="s">
        <v>60345</v>
      </c>
      <c r="G14960" s="3" t="s">
        <v>11981</v>
      </c>
      <c r="H14960" s="3" t="s">
        <v>60346</v>
      </c>
    </row>
    <row r="14961" spans="1:8" ht="101.5" x14ac:dyDescent="0.35">
      <c r="A14961" s="4">
        <v>39175</v>
      </c>
      <c r="B14961" s="1">
        <v>45302</v>
      </c>
      <c r="C14961" s="2">
        <v>0.61335648148148147</v>
      </c>
      <c r="D14961" s="3" t="s">
        <v>11835</v>
      </c>
      <c r="E14961" s="3" t="s">
        <v>60383</v>
      </c>
      <c r="F14961" s="3" t="s">
        <v>60380</v>
      </c>
      <c r="G14961" s="3" t="s">
        <v>60381</v>
      </c>
      <c r="H14961" s="3" t="s">
        <v>60384</v>
      </c>
    </row>
    <row r="14962" spans="1:8" ht="29" x14ac:dyDescent="0.35">
      <c r="A14962" s="4">
        <v>169960</v>
      </c>
      <c r="B14962" s="1">
        <v>45302</v>
      </c>
      <c r="C14962" s="2">
        <v>0.61584490740740738</v>
      </c>
      <c r="D14962" s="3" t="s">
        <v>60385</v>
      </c>
      <c r="E14962" s="3" t="s">
        <v>60385</v>
      </c>
      <c r="F14962" s="3" t="s">
        <v>60386</v>
      </c>
      <c r="G14962" s="3" t="s">
        <v>60385</v>
      </c>
      <c r="H14962" s="3" t="s">
        <v>10276</v>
      </c>
    </row>
    <row r="14963" spans="1:8" ht="29" x14ac:dyDescent="0.35">
      <c r="A14963" s="4">
        <v>113058</v>
      </c>
      <c r="B14963" s="1">
        <v>45302</v>
      </c>
      <c r="C14963" s="2">
        <v>0.61693287037037037</v>
      </c>
      <c r="D14963" s="3" t="s">
        <v>11014</v>
      </c>
      <c r="E14963" s="3" t="s">
        <v>48959</v>
      </c>
      <c r="F14963" s="3" t="s">
        <v>60107</v>
      </c>
      <c r="G14963" s="3" t="s">
        <v>48959</v>
      </c>
      <c r="H14963" s="3" t="e">
        <f>-refill medication</f>
        <v>#NAME?</v>
      </c>
    </row>
    <row r="14964" spans="1:8" ht="116" x14ac:dyDescent="0.35">
      <c r="A14964" s="4">
        <v>208185</v>
      </c>
      <c r="B14964" s="1">
        <v>45302</v>
      </c>
      <c r="C14964" s="2">
        <v>0.61789351851851848</v>
      </c>
      <c r="D14964" s="3" t="s">
        <v>60387</v>
      </c>
      <c r="E14964" s="3" t="s">
        <v>60391</v>
      </c>
      <c r="F14964" s="3" t="s">
        <v>60388</v>
      </c>
      <c r="G14964" s="3" t="s">
        <v>60389</v>
      </c>
      <c r="H14964" s="3" t="s">
        <v>60390</v>
      </c>
    </row>
    <row r="14965" spans="1:8" ht="87" x14ac:dyDescent="0.35">
      <c r="A14965" s="4">
        <v>38469</v>
      </c>
      <c r="B14965" s="1">
        <v>45302</v>
      </c>
      <c r="C14965" s="2">
        <v>0.62284722222222222</v>
      </c>
      <c r="D14965" s="3" t="s">
        <v>60392</v>
      </c>
      <c r="E14965" s="3" t="s">
        <v>60395</v>
      </c>
      <c r="F14965" s="3" t="s">
        <v>60393</v>
      </c>
      <c r="G14965" s="3" t="s">
        <v>12018</v>
      </c>
      <c r="H14965" s="3" t="s">
        <v>60394</v>
      </c>
    </row>
    <row r="14966" spans="1:8" x14ac:dyDescent="0.35">
      <c r="A14966" s="4">
        <v>87424</v>
      </c>
      <c r="B14966" s="1">
        <v>45302</v>
      </c>
      <c r="C14966" s="2">
        <v>0.62403935185185189</v>
      </c>
      <c r="D14966" s="3" t="s">
        <v>1033</v>
      </c>
      <c r="E14966" s="3" t="s">
        <v>1033</v>
      </c>
      <c r="F14966" s="3" t="s">
        <v>1033</v>
      </c>
      <c r="G14966" s="3" t="s">
        <v>1033</v>
      </c>
      <c r="H14966" s="3" t="s">
        <v>60396</v>
      </c>
    </row>
    <row r="14967" spans="1:8" ht="43.5" x14ac:dyDescent="0.35">
      <c r="A14967" s="4">
        <v>159765</v>
      </c>
      <c r="B14967" s="1">
        <v>45302</v>
      </c>
      <c r="C14967" s="2">
        <v>0.62480324074074078</v>
      </c>
      <c r="D14967" s="3" t="s">
        <v>11702</v>
      </c>
      <c r="E14967" s="3" t="s">
        <v>60400</v>
      </c>
      <c r="F14967" s="3" t="s">
        <v>60397</v>
      </c>
      <c r="G14967" s="3" t="s">
        <v>60398</v>
      </c>
      <c r="H14967" s="3" t="s">
        <v>60399</v>
      </c>
    </row>
    <row r="14968" spans="1:8" ht="43.5" x14ac:dyDescent="0.35">
      <c r="A14968" s="4">
        <v>189098</v>
      </c>
      <c r="B14968" s="1">
        <v>45302</v>
      </c>
      <c r="C14968" s="2">
        <v>0.62655092592592598</v>
      </c>
      <c r="D14968" s="3" t="e">
        <f>-HAS no new compliant</f>
        <v>#NAME?</v>
      </c>
      <c r="E14968" s="3" t="s">
        <v>60404</v>
      </c>
      <c r="F14968" s="3" t="s">
        <v>60401</v>
      </c>
      <c r="G14968" s="3" t="s">
        <v>60402</v>
      </c>
      <c r="H14968" s="3" t="s">
        <v>60403</v>
      </c>
    </row>
    <row r="14969" spans="1:8" ht="391.5" x14ac:dyDescent="0.35">
      <c r="A14969" s="4">
        <v>113949</v>
      </c>
      <c r="B14969" s="1">
        <v>45302</v>
      </c>
      <c r="C14969" s="2">
        <v>0.62906249999999997</v>
      </c>
      <c r="D14969" s="3" t="s">
        <v>60405</v>
      </c>
      <c r="E14969" s="3" t="s">
        <v>60409</v>
      </c>
      <c r="F14969" s="3" t="s">
        <v>60406</v>
      </c>
      <c r="G14969" s="3" t="s">
        <v>60407</v>
      </c>
      <c r="H14969" s="3" t="s">
        <v>60408</v>
      </c>
    </row>
    <row r="14970" spans="1:8" x14ac:dyDescent="0.35">
      <c r="A14970" s="4">
        <v>205841</v>
      </c>
      <c r="B14970" s="1">
        <v>45302</v>
      </c>
      <c r="C14970" s="2">
        <v>0.63032407407407409</v>
      </c>
      <c r="D14970" s="3" t="s">
        <v>60410</v>
      </c>
      <c r="E14970" s="3" t="s">
        <v>60411</v>
      </c>
      <c r="F14970" s="3" t="s">
        <v>12916</v>
      </c>
      <c r="G14970" s="3" t="s">
        <v>60411</v>
      </c>
      <c r="H14970" s="3" t="s">
        <v>10726</v>
      </c>
    </row>
    <row r="14971" spans="1:8" ht="406" x14ac:dyDescent="0.35">
      <c r="A14971" s="4">
        <v>113949</v>
      </c>
      <c r="B14971" s="1">
        <v>45302</v>
      </c>
      <c r="C14971" s="2">
        <v>0.63171296296296298</v>
      </c>
      <c r="D14971" s="3" t="s">
        <v>60405</v>
      </c>
      <c r="E14971" s="3" t="s">
        <v>60413</v>
      </c>
      <c r="F14971" s="3" t="s">
        <v>60406</v>
      </c>
      <c r="G14971" s="3" t="s">
        <v>60412</v>
      </c>
      <c r="H14971" s="3" t="s">
        <v>60408</v>
      </c>
    </row>
    <row r="14972" spans="1:8" ht="87" x14ac:dyDescent="0.35">
      <c r="A14972" s="4">
        <v>39210</v>
      </c>
      <c r="B14972" s="1">
        <v>45302</v>
      </c>
      <c r="C14972" s="2">
        <v>0.63186342592592593</v>
      </c>
      <c r="D14972" s="3" t="s">
        <v>60414</v>
      </c>
      <c r="E14972" s="3" t="s">
        <v>60417</v>
      </c>
      <c r="F14972" s="3" t="s">
        <v>60415</v>
      </c>
      <c r="G14972" s="3" t="s">
        <v>60416</v>
      </c>
      <c r="H14972" s="3" t="e">
        <f>- refill medication</f>
        <v>#NAME?</v>
      </c>
    </row>
    <row r="14973" spans="1:8" ht="43.5" x14ac:dyDescent="0.35">
      <c r="A14973" s="4">
        <v>14377</v>
      </c>
      <c r="B14973" s="1">
        <v>45302</v>
      </c>
      <c r="C14973" s="2">
        <v>0.63406249999999997</v>
      </c>
      <c r="D14973" s="3" t="s">
        <v>10438</v>
      </c>
      <c r="E14973" s="3" t="s">
        <v>60421</v>
      </c>
      <c r="F14973" s="3" t="s">
        <v>60418</v>
      </c>
      <c r="G14973" s="3" t="s">
        <v>60419</v>
      </c>
      <c r="H14973" s="3" t="s">
        <v>60420</v>
      </c>
    </row>
    <row r="14974" spans="1:8" ht="43.5" x14ac:dyDescent="0.35">
      <c r="A14974" s="4">
        <v>162859</v>
      </c>
      <c r="B14974" s="1">
        <v>45302</v>
      </c>
      <c r="C14974" s="2">
        <v>0.63586805555555559</v>
      </c>
      <c r="D14974" s="3" t="s">
        <v>60422</v>
      </c>
      <c r="E14974" s="3" t="s">
        <v>60426</v>
      </c>
      <c r="F14974" s="3" t="s">
        <v>60423</v>
      </c>
      <c r="G14974" s="3" t="s">
        <v>60424</v>
      </c>
      <c r="H14974" s="3" t="s">
        <v>60425</v>
      </c>
    </row>
    <row r="14975" spans="1:8" ht="159.5" x14ac:dyDescent="0.35">
      <c r="A14975" s="4">
        <v>188971</v>
      </c>
      <c r="B14975" s="1">
        <v>45302</v>
      </c>
      <c r="C14975" s="2">
        <v>0.63591435185185186</v>
      </c>
      <c r="D14975" s="3" t="s">
        <v>11681</v>
      </c>
      <c r="E14975" s="3" t="s">
        <v>60429</v>
      </c>
      <c r="F14975" s="3" t="s">
        <v>60427</v>
      </c>
      <c r="G14975" s="3" t="s">
        <v>10929</v>
      </c>
      <c r="H14975" s="3" t="s">
        <v>60428</v>
      </c>
    </row>
    <row r="14976" spans="1:8" ht="29" x14ac:dyDescent="0.35">
      <c r="A14976" s="4">
        <v>8082</v>
      </c>
      <c r="B14976" s="1">
        <v>45302</v>
      </c>
      <c r="C14976" s="2">
        <v>0.64048611111111109</v>
      </c>
      <c r="D14976" s="3" t="s">
        <v>15612</v>
      </c>
      <c r="E14976" s="3" t="s">
        <v>485</v>
      </c>
      <c r="F14976" s="3" t="s">
        <v>60430</v>
      </c>
      <c r="G14976" s="3" t="s">
        <v>11982</v>
      </c>
      <c r="H14976" s="3" t="s">
        <v>46389</v>
      </c>
    </row>
    <row r="14977" spans="1:8" x14ac:dyDescent="0.35">
      <c r="A14977" s="4">
        <v>42889</v>
      </c>
      <c r="B14977" s="1">
        <v>45302</v>
      </c>
      <c r="C14977" s="2">
        <v>0.64059027777777777</v>
      </c>
      <c r="D14977" s="3" t="s">
        <v>60431</v>
      </c>
      <c r="E14977" s="3" t="s">
        <v>60431</v>
      </c>
      <c r="F14977" s="3" t="s">
        <v>1381</v>
      </c>
      <c r="G14977" s="3" t="s">
        <v>60431</v>
      </c>
      <c r="H14977" s="3" t="s">
        <v>60432</v>
      </c>
    </row>
    <row r="14978" spans="1:8" ht="72.5" x14ac:dyDescent="0.35">
      <c r="A14978" s="4">
        <v>94279</v>
      </c>
      <c r="B14978" s="1">
        <v>45302</v>
      </c>
      <c r="C14978" s="2">
        <v>0.64068287037037031</v>
      </c>
      <c r="D14978" s="3" t="s">
        <v>60433</v>
      </c>
      <c r="E14978" s="3" t="s">
        <v>60437</v>
      </c>
      <c r="F14978" s="3" t="s">
        <v>60434</v>
      </c>
      <c r="G14978" s="3" t="s">
        <v>60435</v>
      </c>
      <c r="H14978" s="3" t="s">
        <v>60436</v>
      </c>
    </row>
    <row r="14979" spans="1:8" ht="43.5" x14ac:dyDescent="0.35">
      <c r="A14979" s="4">
        <v>213683</v>
      </c>
      <c r="B14979" s="1">
        <v>45302</v>
      </c>
      <c r="C14979" s="2">
        <v>0.64320601851851855</v>
      </c>
      <c r="D14979" s="3" t="s">
        <v>1473</v>
      </c>
      <c r="E14979" s="3" t="s">
        <v>60440</v>
      </c>
      <c r="F14979" s="3" t="s">
        <v>60438</v>
      </c>
      <c r="G14979" s="3" t="s">
        <v>12018</v>
      </c>
      <c r="H14979" s="3" t="s">
        <v>60439</v>
      </c>
    </row>
    <row r="14980" spans="1:8" ht="101.5" x14ac:dyDescent="0.35">
      <c r="A14980" s="4">
        <v>211311</v>
      </c>
      <c r="B14980" s="1">
        <v>45302</v>
      </c>
      <c r="C14980" s="2">
        <v>0.64431712962962961</v>
      </c>
      <c r="D14980" s="3" t="s">
        <v>60441</v>
      </c>
      <c r="E14980" s="3" t="s">
        <v>60444</v>
      </c>
      <c r="F14980" s="3" t="s">
        <v>10570</v>
      </c>
      <c r="G14980" s="3" t="s">
        <v>60442</v>
      </c>
      <c r="H14980" s="3" t="s">
        <v>60443</v>
      </c>
    </row>
    <row r="14981" spans="1:8" ht="116" x14ac:dyDescent="0.35">
      <c r="A14981" s="4">
        <v>203132</v>
      </c>
      <c r="B14981" s="1">
        <v>45302</v>
      </c>
      <c r="C14981" s="2">
        <v>0.64608796296296289</v>
      </c>
      <c r="D14981" s="3" t="s">
        <v>1744</v>
      </c>
      <c r="E14981" s="3" t="s">
        <v>48459</v>
      </c>
      <c r="F14981" s="3" t="s">
        <v>60445</v>
      </c>
      <c r="G14981" s="3" t="s">
        <v>12765</v>
      </c>
      <c r="H14981" s="3" t="s">
        <v>60446</v>
      </c>
    </row>
    <row r="14982" spans="1:8" x14ac:dyDescent="0.35">
      <c r="A14982" s="4">
        <v>212071</v>
      </c>
      <c r="B14982" s="1">
        <v>45302</v>
      </c>
      <c r="C14982" s="2">
        <v>0.64690972222222221</v>
      </c>
      <c r="D14982" s="3" t="s">
        <v>14237</v>
      </c>
      <c r="E14982" s="3" t="s">
        <v>53002</v>
      </c>
      <c r="F14982" s="3" t="s">
        <v>60447</v>
      </c>
      <c r="G14982" s="3" t="s">
        <v>12544</v>
      </c>
      <c r="H14982" s="3" t="s">
        <v>10279</v>
      </c>
    </row>
    <row r="14983" spans="1:8" ht="87" x14ac:dyDescent="0.35">
      <c r="A14983" s="4">
        <v>202237</v>
      </c>
      <c r="B14983" s="1">
        <v>45302</v>
      </c>
      <c r="C14983" s="2">
        <v>0.64996527777777779</v>
      </c>
      <c r="D14983" s="3" t="e">
        <f>-HAS no new compliant</f>
        <v>#NAME?</v>
      </c>
      <c r="E14983" s="3" t="s">
        <v>60450</v>
      </c>
      <c r="F14983" s="3" t="s">
        <v>60448</v>
      </c>
      <c r="G14983" s="3" t="s">
        <v>60449</v>
      </c>
      <c r="H14983" s="3" t="e">
        <f>- refill medication</f>
        <v>#NAME?</v>
      </c>
    </row>
    <row r="14984" spans="1:8" ht="101.5" x14ac:dyDescent="0.35">
      <c r="A14984" s="4">
        <v>214075</v>
      </c>
      <c r="B14984" s="1">
        <v>45302</v>
      </c>
      <c r="C14984" s="2">
        <v>0.65121527777777777</v>
      </c>
      <c r="D14984" s="3" t="s">
        <v>60451</v>
      </c>
      <c r="E14984" s="3" t="s">
        <v>60455</v>
      </c>
      <c r="F14984" s="3" t="s">
        <v>60452</v>
      </c>
      <c r="G14984" s="3" t="s">
        <v>60453</v>
      </c>
      <c r="H14984" s="3" t="s">
        <v>60454</v>
      </c>
    </row>
    <row r="14985" spans="1:8" ht="58" x14ac:dyDescent="0.35">
      <c r="A14985" s="4">
        <v>212036</v>
      </c>
      <c r="B14985" s="1">
        <v>45302</v>
      </c>
      <c r="C14985" s="2">
        <v>0.6527546296296296</v>
      </c>
      <c r="D14985" s="3" t="s">
        <v>1288</v>
      </c>
      <c r="E14985" s="3" t="s">
        <v>60458</v>
      </c>
      <c r="F14985" s="3" t="s">
        <v>60456</v>
      </c>
      <c r="G14985" s="3" t="s">
        <v>11905</v>
      </c>
      <c r="H14985" s="3" t="s">
        <v>60457</v>
      </c>
    </row>
    <row r="14986" spans="1:8" ht="43.5" x14ac:dyDescent="0.35">
      <c r="A14986" s="4">
        <v>54681</v>
      </c>
      <c r="B14986" s="1">
        <v>45302</v>
      </c>
      <c r="C14986" s="2">
        <v>0.65803240740740743</v>
      </c>
      <c r="D14986" s="3" t="s">
        <v>14237</v>
      </c>
      <c r="E14986" s="3" t="s">
        <v>60461</v>
      </c>
      <c r="F14986" s="3" t="s">
        <v>60459</v>
      </c>
      <c r="G14986" s="3" t="s">
        <v>12011</v>
      </c>
      <c r="H14986" s="3" t="s">
        <v>60460</v>
      </c>
    </row>
    <row r="14987" spans="1:8" ht="29" x14ac:dyDescent="0.35">
      <c r="A14987" s="4">
        <v>195981</v>
      </c>
      <c r="B14987" s="1">
        <v>45302</v>
      </c>
      <c r="C14987" s="2">
        <v>0.65840277777777778</v>
      </c>
      <c r="D14987" s="3" t="s">
        <v>60462</v>
      </c>
      <c r="E14987" s="3" t="s">
        <v>60464</v>
      </c>
      <c r="F14987" s="3" t="s">
        <v>10738</v>
      </c>
      <c r="G14987" s="3" t="s">
        <v>60463</v>
      </c>
      <c r="H14987" s="3" t="s">
        <v>12032</v>
      </c>
    </row>
    <row r="14988" spans="1:8" ht="188.5" x14ac:dyDescent="0.35">
      <c r="A14988" s="4">
        <v>161674</v>
      </c>
      <c r="B14988" s="1">
        <v>45302</v>
      </c>
      <c r="C14988" s="2">
        <v>0.66182870370370372</v>
      </c>
      <c r="D14988" s="3" t="s">
        <v>985</v>
      </c>
      <c r="E14988" s="3" t="s">
        <v>60468</v>
      </c>
      <c r="F14988" s="3" t="s">
        <v>60465</v>
      </c>
      <c r="G14988" s="3" t="s">
        <v>60466</v>
      </c>
      <c r="H14988" s="3" t="s">
        <v>60467</v>
      </c>
    </row>
    <row r="14989" spans="1:8" ht="72.5" x14ac:dyDescent="0.35">
      <c r="A14989" s="4">
        <v>207203</v>
      </c>
      <c r="B14989" s="1">
        <v>45302</v>
      </c>
      <c r="C14989" s="2">
        <v>0.66241898148148148</v>
      </c>
      <c r="D14989" s="3" t="s">
        <v>1473</v>
      </c>
      <c r="E14989" s="3" t="s">
        <v>60472</v>
      </c>
      <c r="F14989" s="3" t="s">
        <v>60469</v>
      </c>
      <c r="G14989" s="3" t="s">
        <v>60470</v>
      </c>
      <c r="H14989" s="3" t="s">
        <v>60471</v>
      </c>
    </row>
    <row r="14990" spans="1:8" ht="116" x14ac:dyDescent="0.35">
      <c r="A14990" s="4">
        <v>210225</v>
      </c>
      <c r="B14990" s="1">
        <v>45302</v>
      </c>
      <c r="C14990" s="2">
        <v>0.66355324074074074</v>
      </c>
      <c r="D14990" s="3" t="s">
        <v>60473</v>
      </c>
      <c r="E14990" s="3" t="s">
        <v>60477</v>
      </c>
      <c r="F14990" s="3" t="s">
        <v>60474</v>
      </c>
      <c r="G14990" s="3" t="s">
        <v>60475</v>
      </c>
      <c r="H14990" s="3" t="s">
        <v>60476</v>
      </c>
    </row>
    <row r="14991" spans="1:8" ht="43.5" x14ac:dyDescent="0.35">
      <c r="A14991" s="4">
        <v>203505</v>
      </c>
      <c r="B14991" s="1">
        <v>45302</v>
      </c>
      <c r="C14991" s="2">
        <v>0.66387731481481482</v>
      </c>
      <c r="D14991" s="3" t="s">
        <v>60478</v>
      </c>
      <c r="E14991" s="3" t="s">
        <v>60478</v>
      </c>
      <c r="F14991" s="3" t="s">
        <v>60479</v>
      </c>
      <c r="G14991" s="3" t="s">
        <v>23906</v>
      </c>
      <c r="H14991" s="3" t="s">
        <v>10465</v>
      </c>
    </row>
    <row r="14992" spans="1:8" x14ac:dyDescent="0.35">
      <c r="A14992" s="4">
        <v>4712</v>
      </c>
      <c r="B14992" s="1">
        <v>45302</v>
      </c>
      <c r="C14992" s="2">
        <v>0.67480324074074083</v>
      </c>
      <c r="D14992" s="3" t="s">
        <v>12856</v>
      </c>
      <c r="E14992" s="3" t="s">
        <v>15222</v>
      </c>
      <c r="F14992" s="3" t="s">
        <v>60480</v>
      </c>
      <c r="G14992" s="3" t="s">
        <v>11825</v>
      </c>
      <c r="H14992" s="3" t="s">
        <v>53346</v>
      </c>
    </row>
    <row r="14993" spans="1:8" x14ac:dyDescent="0.35">
      <c r="A14993" s="4">
        <v>184707</v>
      </c>
      <c r="B14993" s="1">
        <v>45302</v>
      </c>
      <c r="C14993" s="2">
        <v>0.67775462962962962</v>
      </c>
      <c r="D14993" s="3" t="s">
        <v>60481</v>
      </c>
      <c r="E14993" s="3" t="s">
        <v>60481</v>
      </c>
      <c r="F14993" s="3" t="s">
        <v>1389</v>
      </c>
      <c r="G14993" s="3" t="s">
        <v>60481</v>
      </c>
      <c r="H14993" s="3" t="s">
        <v>60482</v>
      </c>
    </row>
    <row r="14994" spans="1:8" ht="174" x14ac:dyDescent="0.35">
      <c r="A14994" s="4">
        <v>214308</v>
      </c>
      <c r="B14994" s="1">
        <v>45302</v>
      </c>
      <c r="C14994" s="2">
        <v>0.68004629629629632</v>
      </c>
      <c r="D14994" s="3" t="s">
        <v>60483</v>
      </c>
      <c r="E14994" s="3" t="s">
        <v>60487</v>
      </c>
      <c r="F14994" s="3" t="s">
        <v>60484</v>
      </c>
      <c r="G14994" s="3" t="s">
        <v>60485</v>
      </c>
      <c r="H14994" s="3" t="s">
        <v>60486</v>
      </c>
    </row>
    <row r="14995" spans="1:8" ht="87" x14ac:dyDescent="0.35">
      <c r="A14995" s="4">
        <v>191545</v>
      </c>
      <c r="B14995" s="1">
        <v>45302</v>
      </c>
      <c r="C14995" s="2">
        <v>0.68196759259259254</v>
      </c>
      <c r="D14995" s="3" t="s">
        <v>1933</v>
      </c>
      <c r="E14995" s="3" t="s">
        <v>60490</v>
      </c>
      <c r="F14995" s="3" t="s">
        <v>60488</v>
      </c>
      <c r="G14995" s="3" t="s">
        <v>21886</v>
      </c>
      <c r="H14995" s="3" t="s">
        <v>60489</v>
      </c>
    </row>
    <row r="14996" spans="1:8" ht="29" x14ac:dyDescent="0.35">
      <c r="A14996" s="4">
        <v>182630</v>
      </c>
      <c r="B14996" s="1">
        <v>45302</v>
      </c>
      <c r="C14996" s="2">
        <v>0.68228009259259259</v>
      </c>
      <c r="D14996" s="3" t="s">
        <v>33413</v>
      </c>
      <c r="E14996" s="3" t="s">
        <v>60494</v>
      </c>
      <c r="F14996" s="3" t="s">
        <v>60491</v>
      </c>
      <c r="G14996" s="3" t="s">
        <v>60492</v>
      </c>
      <c r="H14996" s="3" t="s">
        <v>60493</v>
      </c>
    </row>
    <row r="14997" spans="1:8" ht="29" x14ac:dyDescent="0.35">
      <c r="A14997" s="4">
        <v>214297</v>
      </c>
      <c r="B14997" s="1">
        <v>45302</v>
      </c>
      <c r="C14997" s="2">
        <v>0.68355324074074064</v>
      </c>
      <c r="D14997" s="3" t="s">
        <v>14233</v>
      </c>
      <c r="E14997" s="3" t="s">
        <v>60497</v>
      </c>
      <c r="F14997" s="3" t="s">
        <v>21014</v>
      </c>
      <c r="G14997" s="3" t="s">
        <v>60495</v>
      </c>
      <c r="H14997" s="3" t="s">
        <v>60496</v>
      </c>
    </row>
    <row r="14998" spans="1:8" ht="29" x14ac:dyDescent="0.35">
      <c r="A14998" s="4">
        <v>214297</v>
      </c>
      <c r="B14998" s="1">
        <v>45302</v>
      </c>
      <c r="C14998" s="2">
        <v>0.68398148148148152</v>
      </c>
      <c r="D14998" s="3" t="s">
        <v>14233</v>
      </c>
      <c r="E14998" s="3" t="s">
        <v>60497</v>
      </c>
      <c r="F14998" s="3" t="s">
        <v>21014</v>
      </c>
      <c r="G14998" s="3" t="s">
        <v>12395</v>
      </c>
      <c r="H14998" s="3" t="s">
        <v>60496</v>
      </c>
    </row>
    <row r="14999" spans="1:8" ht="29" x14ac:dyDescent="0.35">
      <c r="A14999" s="4">
        <v>11749</v>
      </c>
      <c r="B14999" s="1">
        <v>45302</v>
      </c>
      <c r="C14999" s="2">
        <v>0.68624999999999992</v>
      </c>
      <c r="D14999" s="3" t="s">
        <v>14293</v>
      </c>
      <c r="E14999" s="3" t="s">
        <v>60499</v>
      </c>
      <c r="F14999" s="3" t="s">
        <v>60498</v>
      </c>
      <c r="G14999" s="3" t="s">
        <v>12518</v>
      </c>
      <c r="H14999" s="3" t="s">
        <v>18090</v>
      </c>
    </row>
    <row r="15000" spans="1:8" ht="43.5" x14ac:dyDescent="0.35">
      <c r="A15000" s="4">
        <v>132592</v>
      </c>
      <c r="B15000" s="1">
        <v>45302</v>
      </c>
      <c r="C15000" s="2">
        <v>0.68672453703703706</v>
      </c>
      <c r="D15000" s="3" t="s">
        <v>1933</v>
      </c>
      <c r="E15000" s="3" t="s">
        <v>12468</v>
      </c>
      <c r="F15000" s="3" t="s">
        <v>60500</v>
      </c>
      <c r="G15000" s="3" t="s">
        <v>11799</v>
      </c>
      <c r="H15000" s="3" t="s">
        <v>60501</v>
      </c>
    </row>
    <row r="15001" spans="1:8" ht="43.5" x14ac:dyDescent="0.35">
      <c r="A15001" s="4">
        <v>94279</v>
      </c>
      <c r="B15001" s="1">
        <v>45302</v>
      </c>
      <c r="C15001" s="2">
        <v>0.69216435185185177</v>
      </c>
      <c r="D15001" s="3" t="s">
        <v>60502</v>
      </c>
      <c r="E15001" s="3" t="s">
        <v>60505</v>
      </c>
      <c r="F15001" s="3" t="s">
        <v>60503</v>
      </c>
      <c r="G15001" s="3" t="s">
        <v>60435</v>
      </c>
      <c r="H15001" s="3" t="s">
        <v>60504</v>
      </c>
    </row>
    <row r="15002" spans="1:8" ht="29" x14ac:dyDescent="0.35">
      <c r="A15002" s="4">
        <v>211934</v>
      </c>
      <c r="B15002" s="1">
        <v>45302</v>
      </c>
      <c r="C15002" s="2">
        <v>0.69262731481481488</v>
      </c>
      <c r="D15002" s="3" t="s">
        <v>11085</v>
      </c>
      <c r="E15002" s="3" t="s">
        <v>60508</v>
      </c>
      <c r="F15002" s="3" t="s">
        <v>60506</v>
      </c>
      <c r="G15002" s="3" t="s">
        <v>60507</v>
      </c>
      <c r="H15002" s="3" t="s">
        <v>11172</v>
      </c>
    </row>
    <row r="15003" spans="1:8" ht="58" x14ac:dyDescent="0.35">
      <c r="A15003" s="4">
        <v>205941</v>
      </c>
      <c r="B15003" s="1">
        <v>45302</v>
      </c>
      <c r="C15003" s="2">
        <v>0.69493055555555561</v>
      </c>
      <c r="D15003" s="3" t="s">
        <v>60509</v>
      </c>
      <c r="E15003" s="3" t="s">
        <v>60513</v>
      </c>
      <c r="F15003" s="3" t="s">
        <v>60510</v>
      </c>
      <c r="G15003" s="3" t="s">
        <v>60511</v>
      </c>
      <c r="H15003" s="3" t="s">
        <v>60512</v>
      </c>
    </row>
    <row r="15004" spans="1:8" ht="29" x14ac:dyDescent="0.35">
      <c r="A15004" s="4">
        <v>212794</v>
      </c>
      <c r="B15004" s="1">
        <v>45302</v>
      </c>
      <c r="C15004" s="2">
        <v>0.69518518518518524</v>
      </c>
      <c r="D15004" s="3" t="s">
        <v>11085</v>
      </c>
      <c r="E15004" s="3" t="s">
        <v>60516</v>
      </c>
      <c r="F15004" s="3" t="s">
        <v>60514</v>
      </c>
      <c r="G15004" s="3" t="s">
        <v>11524</v>
      </c>
      <c r="H15004" s="3" t="s">
        <v>60515</v>
      </c>
    </row>
    <row r="15005" spans="1:8" ht="29" x14ac:dyDescent="0.35">
      <c r="A15005" s="4">
        <v>212794</v>
      </c>
      <c r="B15005" s="1">
        <v>45302</v>
      </c>
      <c r="C15005" s="2">
        <v>0.69644675925925925</v>
      </c>
      <c r="D15005" s="3" t="s">
        <v>11085</v>
      </c>
      <c r="E15005" s="3" t="s">
        <v>60516</v>
      </c>
      <c r="F15005" s="3" t="s">
        <v>60514</v>
      </c>
      <c r="G15005" s="3" t="s">
        <v>11524</v>
      </c>
      <c r="H15005" s="3" t="s">
        <v>60515</v>
      </c>
    </row>
    <row r="15006" spans="1:8" ht="29" x14ac:dyDescent="0.35">
      <c r="A15006" s="4">
        <v>210967</v>
      </c>
      <c r="B15006" s="1">
        <v>45302</v>
      </c>
      <c r="C15006" s="2">
        <v>0.70155092592592594</v>
      </c>
      <c r="D15006" s="3" t="s">
        <v>12060</v>
      </c>
      <c r="E15006" s="3" t="s">
        <v>60519</v>
      </c>
      <c r="F15006" s="3" t="s">
        <v>60517</v>
      </c>
      <c r="G15006" s="3" t="s">
        <v>11890</v>
      </c>
      <c r="H15006" s="3" t="s">
        <v>60518</v>
      </c>
    </row>
    <row r="15007" spans="1:8" ht="58" x14ac:dyDescent="0.35">
      <c r="A15007" s="4">
        <v>149282</v>
      </c>
      <c r="B15007" s="1">
        <v>45302</v>
      </c>
      <c r="C15007" s="2">
        <v>0.70241898148148152</v>
      </c>
      <c r="D15007" s="3" t="s">
        <v>60520</v>
      </c>
      <c r="E15007" s="3" t="s">
        <v>60523</v>
      </c>
      <c r="F15007" s="3" t="s">
        <v>60521</v>
      </c>
      <c r="G15007" s="3" t="s">
        <v>11378</v>
      </c>
      <c r="H15007" s="3" t="s">
        <v>60522</v>
      </c>
    </row>
    <row r="15008" spans="1:8" ht="43.5" x14ac:dyDescent="0.35">
      <c r="A15008" s="4">
        <v>157302</v>
      </c>
      <c r="B15008" s="1">
        <v>45302</v>
      </c>
      <c r="C15008" s="2">
        <v>0.71059027777777783</v>
      </c>
      <c r="D15008" s="3" t="s">
        <v>13984</v>
      </c>
      <c r="E15008" s="3" t="s">
        <v>13795</v>
      </c>
      <c r="F15008" s="3" t="s">
        <v>60524</v>
      </c>
      <c r="G15008" s="3" t="s">
        <v>21972</v>
      </c>
      <c r="H15008" s="3" t="s">
        <v>47802</v>
      </c>
    </row>
    <row r="15009" spans="1:8" x14ac:dyDescent="0.35">
      <c r="A15009" s="4">
        <v>213653</v>
      </c>
      <c r="B15009" s="1">
        <v>45302</v>
      </c>
      <c r="C15009" s="2">
        <v>0.71077546296296301</v>
      </c>
      <c r="D15009" s="3" t="s">
        <v>60525</v>
      </c>
      <c r="E15009" s="3" t="s">
        <v>60525</v>
      </c>
      <c r="F15009" s="3" t="s">
        <v>60526</v>
      </c>
      <c r="G15009" s="3" t="s">
        <v>60525</v>
      </c>
      <c r="H15009" s="3" t="s">
        <v>254</v>
      </c>
    </row>
    <row r="15010" spans="1:8" x14ac:dyDescent="0.35">
      <c r="A15010" s="4">
        <v>5476</v>
      </c>
      <c r="B15010" s="1">
        <v>45302</v>
      </c>
      <c r="C15010" s="2">
        <v>0.7168402777777777</v>
      </c>
      <c r="D15010" s="3" t="s">
        <v>60527</v>
      </c>
      <c r="E15010" s="3" t="s">
        <v>60527</v>
      </c>
      <c r="F15010" s="3" t="s">
        <v>1547</v>
      </c>
      <c r="G15010" s="3" t="s">
        <v>60527</v>
      </c>
      <c r="H15010" s="3" t="s">
        <v>12032</v>
      </c>
    </row>
    <row r="15011" spans="1:8" ht="87" x14ac:dyDescent="0.35">
      <c r="A15011" s="4">
        <v>208703</v>
      </c>
      <c r="B15011" s="1">
        <v>45302</v>
      </c>
      <c r="C15011" s="2">
        <v>0.7217824074074074</v>
      </c>
      <c r="D15011" s="3" t="s">
        <v>12992</v>
      </c>
      <c r="E15011" s="3" t="s">
        <v>60530</v>
      </c>
      <c r="F15011" s="3" t="s">
        <v>60528</v>
      </c>
      <c r="G15011" s="3" t="s">
        <v>1117</v>
      </c>
      <c r="H15011" s="3" t="s">
        <v>60529</v>
      </c>
    </row>
    <row r="15012" spans="1:8" x14ac:dyDescent="0.35">
      <c r="A15012" s="4">
        <v>199645</v>
      </c>
      <c r="B15012" s="1">
        <v>45302</v>
      </c>
      <c r="C15012" s="2">
        <v>0.72271990740740744</v>
      </c>
      <c r="D15012" s="3" t="s">
        <v>60531</v>
      </c>
      <c r="E15012" s="3" t="s">
        <v>60531</v>
      </c>
      <c r="F15012" s="3" t="s">
        <v>60532</v>
      </c>
      <c r="G15012" s="3" t="s">
        <v>60531</v>
      </c>
      <c r="H15012" s="3" t="s">
        <v>60533</v>
      </c>
    </row>
    <row r="15013" spans="1:8" ht="29" x14ac:dyDescent="0.35">
      <c r="A15013" s="4">
        <v>147751</v>
      </c>
      <c r="B15013" s="1">
        <v>45302</v>
      </c>
      <c r="C15013" s="2">
        <v>0.73091435185185183</v>
      </c>
      <c r="D15013" s="3" t="s">
        <v>60534</v>
      </c>
      <c r="E15013" s="3" t="s">
        <v>60534</v>
      </c>
      <c r="F15013" s="3" t="s">
        <v>10738</v>
      </c>
      <c r="G15013" s="3" t="s">
        <v>60534</v>
      </c>
      <c r="H15013" s="3" t="s">
        <v>12091</v>
      </c>
    </row>
    <row r="15014" spans="1:8" ht="43.5" x14ac:dyDescent="0.35">
      <c r="A15014" s="4">
        <v>80849</v>
      </c>
      <c r="B15014" s="1">
        <v>45302</v>
      </c>
      <c r="C15014" s="2">
        <v>0.75041666666666673</v>
      </c>
      <c r="D15014" s="3" t="s">
        <v>60535</v>
      </c>
      <c r="E15014" s="3" t="s">
        <v>60539</v>
      </c>
      <c r="F15014" s="3" t="s">
        <v>60536</v>
      </c>
      <c r="G15014" s="3" t="s">
        <v>60537</v>
      </c>
      <c r="H15014" s="3" t="s">
        <v>60538</v>
      </c>
    </row>
    <row r="15015" spans="1:8" ht="101.5" x14ac:dyDescent="0.35">
      <c r="A15015" s="4">
        <v>213621</v>
      </c>
      <c r="B15015" s="1">
        <v>45302</v>
      </c>
      <c r="C15015" s="2">
        <v>0.78413194444444445</v>
      </c>
      <c r="D15015" s="3" t="s">
        <v>11808</v>
      </c>
      <c r="E15015" s="3" t="s">
        <v>60543</v>
      </c>
      <c r="F15015" s="3" t="s">
        <v>60540</v>
      </c>
      <c r="G15015" s="3" t="s">
        <v>60541</v>
      </c>
      <c r="H15015" s="3" t="s">
        <v>60542</v>
      </c>
    </row>
    <row r="15016" spans="1:8" ht="58" x14ac:dyDescent="0.35">
      <c r="A15016" s="4">
        <v>42520</v>
      </c>
      <c r="B15016" s="1">
        <v>45303</v>
      </c>
      <c r="C15016" s="2">
        <v>0.32197916666666665</v>
      </c>
      <c r="D15016" s="3" t="s">
        <v>11085</v>
      </c>
      <c r="E15016" s="3" t="s">
        <v>14705</v>
      </c>
      <c r="F15016" s="3" t="s">
        <v>60544</v>
      </c>
      <c r="G15016" s="3" t="s">
        <v>60545</v>
      </c>
      <c r="H15016" s="3" t="s">
        <v>60546</v>
      </c>
    </row>
    <row r="15017" spans="1:8" ht="72.5" x14ac:dyDescent="0.35">
      <c r="A15017" s="4">
        <v>62818</v>
      </c>
      <c r="B15017" s="1">
        <v>45303</v>
      </c>
      <c r="C15017" s="2">
        <v>0.33166666666666667</v>
      </c>
      <c r="D15017" s="3" t="s">
        <v>60547</v>
      </c>
      <c r="E15017" s="3" t="s">
        <v>60550</v>
      </c>
      <c r="F15017" s="3" t="s">
        <v>60548</v>
      </c>
      <c r="G15017" s="3" t="s">
        <v>60549</v>
      </c>
      <c r="H15017" s="3" t="s">
        <v>12024</v>
      </c>
    </row>
    <row r="15018" spans="1:8" ht="58" x14ac:dyDescent="0.35">
      <c r="A15018" s="4">
        <v>75760</v>
      </c>
      <c r="B15018" s="1">
        <v>45303</v>
      </c>
      <c r="C15018" s="2">
        <v>0.34127314814814813</v>
      </c>
      <c r="D15018" s="3" t="s">
        <v>13889</v>
      </c>
      <c r="E15018" s="3" t="s">
        <v>55699</v>
      </c>
      <c r="F15018" s="3" t="s">
        <v>60551</v>
      </c>
      <c r="G15018" s="3" t="s">
        <v>11928</v>
      </c>
      <c r="H15018" s="3" t="s">
        <v>12024</v>
      </c>
    </row>
    <row r="15019" spans="1:8" ht="72.5" x14ac:dyDescent="0.35">
      <c r="A15019" s="4">
        <v>161831</v>
      </c>
      <c r="B15019" s="1">
        <v>45303</v>
      </c>
      <c r="C15019" s="2">
        <v>0.34408564814814818</v>
      </c>
      <c r="D15019" s="3" t="s">
        <v>60552</v>
      </c>
      <c r="E15019" s="3" t="s">
        <v>60555</v>
      </c>
      <c r="F15019" s="3" t="s">
        <v>60553</v>
      </c>
      <c r="G15019" s="3" t="s">
        <v>60554</v>
      </c>
      <c r="H15019" s="3" t="s">
        <v>10341</v>
      </c>
    </row>
    <row r="15020" spans="1:8" ht="43.5" x14ac:dyDescent="0.35">
      <c r="A15020" s="4">
        <v>212445</v>
      </c>
      <c r="B15020" s="1">
        <v>45303</v>
      </c>
      <c r="C15020" s="2">
        <v>0.35027777777777774</v>
      </c>
      <c r="D15020" s="3" t="s">
        <v>46105</v>
      </c>
      <c r="E15020" s="3" t="s">
        <v>60558</v>
      </c>
      <c r="F15020" s="3" t="s">
        <v>60556</v>
      </c>
      <c r="G15020" s="3" t="s">
        <v>60557</v>
      </c>
      <c r="H15020" s="3" t="s">
        <v>15886</v>
      </c>
    </row>
    <row r="15021" spans="1:8" ht="43.5" x14ac:dyDescent="0.35">
      <c r="A15021" s="4">
        <v>33276</v>
      </c>
      <c r="B15021" s="1">
        <v>45303</v>
      </c>
      <c r="C15021" s="2">
        <v>0.35303240740740738</v>
      </c>
      <c r="D15021" s="3" t="s">
        <v>57620</v>
      </c>
      <c r="E15021" s="3" t="s">
        <v>60561</v>
      </c>
      <c r="F15021" s="3" t="s">
        <v>60559</v>
      </c>
      <c r="G15021" s="3" t="s">
        <v>60560</v>
      </c>
      <c r="H15021" s="3" t="s">
        <v>14777</v>
      </c>
    </row>
    <row r="15022" spans="1:8" ht="72.5" x14ac:dyDescent="0.35">
      <c r="A15022" s="4">
        <v>32943</v>
      </c>
      <c r="B15022" s="1">
        <v>45303</v>
      </c>
      <c r="C15022" s="2">
        <v>0.35756944444444444</v>
      </c>
      <c r="D15022" s="3" t="s">
        <v>11085</v>
      </c>
      <c r="E15022" s="3" t="s">
        <v>26223</v>
      </c>
      <c r="F15022" s="3" t="s">
        <v>60562</v>
      </c>
      <c r="G15022" s="3" t="s">
        <v>60563</v>
      </c>
      <c r="H15022" s="3" t="s">
        <v>60564</v>
      </c>
    </row>
    <row r="15023" spans="1:8" ht="43.5" x14ac:dyDescent="0.35">
      <c r="A15023" s="4">
        <v>33194</v>
      </c>
      <c r="B15023" s="1">
        <v>45303</v>
      </c>
      <c r="C15023" s="2">
        <v>0.35844907407407406</v>
      </c>
      <c r="D15023" s="3" t="s">
        <v>233</v>
      </c>
      <c r="E15023" s="3" t="s">
        <v>60566</v>
      </c>
      <c r="F15023" s="3" t="s">
        <v>60565</v>
      </c>
      <c r="G15023" s="3" t="s">
        <v>1477</v>
      </c>
      <c r="H15023" s="3" t="s">
        <v>12490</v>
      </c>
    </row>
    <row r="15024" spans="1:8" x14ac:dyDescent="0.35">
      <c r="A15024" s="4">
        <v>60423</v>
      </c>
      <c r="B15024" s="1">
        <v>45303</v>
      </c>
      <c r="C15024" s="2">
        <v>0.36434027777777778</v>
      </c>
      <c r="D15024" s="3" t="s">
        <v>60567</v>
      </c>
      <c r="E15024" s="3" t="s">
        <v>60567</v>
      </c>
      <c r="F15024" s="3" t="s">
        <v>10738</v>
      </c>
      <c r="G15024" s="3" t="s">
        <v>60567</v>
      </c>
      <c r="H15024" s="3" t="s">
        <v>60568</v>
      </c>
    </row>
    <row r="15025" spans="1:8" ht="232" x14ac:dyDescent="0.35">
      <c r="A15025" s="4">
        <v>55296</v>
      </c>
      <c r="B15025" s="1">
        <v>45303</v>
      </c>
      <c r="C15025" s="2">
        <v>0.36467592592592596</v>
      </c>
      <c r="D15025" s="3" t="s">
        <v>60569</v>
      </c>
      <c r="E15025" s="3" t="s">
        <v>60573</v>
      </c>
      <c r="F15025" s="3" t="s">
        <v>60570</v>
      </c>
      <c r="G15025" s="3" t="s">
        <v>60571</v>
      </c>
      <c r="H15025" s="3" t="s">
        <v>60572</v>
      </c>
    </row>
    <row r="15026" spans="1:8" ht="58" x14ac:dyDescent="0.35">
      <c r="A15026" s="4">
        <v>51563</v>
      </c>
      <c r="B15026" s="1">
        <v>45303</v>
      </c>
      <c r="C15026" s="2">
        <v>0.36638888888888888</v>
      </c>
      <c r="D15026" s="3" t="s">
        <v>11085</v>
      </c>
      <c r="E15026" s="3" t="s">
        <v>60576</v>
      </c>
      <c r="F15026" s="3" t="s">
        <v>60574</v>
      </c>
      <c r="G15026" s="3" t="s">
        <v>13705</v>
      </c>
      <c r="H15026" s="3" t="s">
        <v>60575</v>
      </c>
    </row>
    <row r="15027" spans="1:8" ht="116" x14ac:dyDescent="0.35">
      <c r="A15027" s="4">
        <v>49474</v>
      </c>
      <c r="B15027" s="1">
        <v>45303</v>
      </c>
      <c r="C15027" s="2">
        <v>0.3669675925925926</v>
      </c>
      <c r="D15027" s="3" t="s">
        <v>60577</v>
      </c>
      <c r="E15027" s="3" t="s">
        <v>60581</v>
      </c>
      <c r="F15027" s="3" t="s">
        <v>60578</v>
      </c>
      <c r="G15027" s="3" t="s">
        <v>60579</v>
      </c>
      <c r="H15027" s="3" t="s">
        <v>60580</v>
      </c>
    </row>
    <row r="15028" spans="1:8" ht="29" x14ac:dyDescent="0.35">
      <c r="A15028" s="4">
        <v>151684</v>
      </c>
      <c r="B15028" s="1">
        <v>45303</v>
      </c>
      <c r="C15028" s="2">
        <v>0.36778935185185185</v>
      </c>
      <c r="D15028" s="3" t="s">
        <v>60582</v>
      </c>
      <c r="E15028" s="3" t="s">
        <v>60585</v>
      </c>
      <c r="F15028" s="3" t="s">
        <v>60583</v>
      </c>
      <c r="G15028" s="3" t="s">
        <v>12018</v>
      </c>
      <c r="H15028" s="3" t="s">
        <v>60584</v>
      </c>
    </row>
    <row r="15029" spans="1:8" ht="116" x14ac:dyDescent="0.35">
      <c r="A15029" s="4">
        <v>132411</v>
      </c>
      <c r="B15029" s="1">
        <v>45303</v>
      </c>
      <c r="C15029" s="2">
        <v>0.36835648148148148</v>
      </c>
      <c r="D15029" s="3" t="s">
        <v>60586</v>
      </c>
      <c r="E15029" s="3" t="s">
        <v>60590</v>
      </c>
      <c r="F15029" s="3" t="s">
        <v>60587</v>
      </c>
      <c r="G15029" s="3" t="s">
        <v>60588</v>
      </c>
      <c r="H15029" s="3" t="s">
        <v>60589</v>
      </c>
    </row>
    <row r="15030" spans="1:8" ht="116" x14ac:dyDescent="0.35">
      <c r="A15030" s="4">
        <v>10552</v>
      </c>
      <c r="B15030" s="1">
        <v>45303</v>
      </c>
      <c r="C15030" s="2">
        <v>0.37157407407407406</v>
      </c>
      <c r="D15030" s="3" t="s">
        <v>60591</v>
      </c>
      <c r="E15030" s="3" t="s">
        <v>60593</v>
      </c>
      <c r="F15030" s="3" t="s">
        <v>60592</v>
      </c>
      <c r="G15030" s="3" t="s">
        <v>11732</v>
      </c>
      <c r="H15030" s="3" t="s">
        <v>15350</v>
      </c>
    </row>
    <row r="15031" spans="1:8" ht="29" x14ac:dyDescent="0.35">
      <c r="A15031" s="4">
        <v>108308</v>
      </c>
      <c r="B15031" s="1">
        <v>45303</v>
      </c>
      <c r="C15031" s="2">
        <v>0.37511574074074078</v>
      </c>
      <c r="D15031" s="3" t="s">
        <v>59489</v>
      </c>
      <c r="E15031" s="3" t="s">
        <v>59489</v>
      </c>
      <c r="F15031" s="3" t="s">
        <v>10738</v>
      </c>
      <c r="G15031" s="3" t="s">
        <v>59489</v>
      </c>
      <c r="H15031" s="3" t="s">
        <v>60594</v>
      </c>
    </row>
    <row r="15032" spans="1:8" ht="261" x14ac:dyDescent="0.35">
      <c r="A15032" s="4">
        <v>40427</v>
      </c>
      <c r="B15032" s="1">
        <v>45303</v>
      </c>
      <c r="C15032" s="2">
        <v>0.37662037037037038</v>
      </c>
      <c r="D15032" s="3" t="s">
        <v>60595</v>
      </c>
      <c r="E15032" s="3" t="s">
        <v>60599</v>
      </c>
      <c r="F15032" s="3" t="s">
        <v>60596</v>
      </c>
      <c r="G15032" s="3" t="s">
        <v>60597</v>
      </c>
      <c r="H15032" s="3" t="s">
        <v>60598</v>
      </c>
    </row>
    <row r="15033" spans="1:8" ht="43.5" x14ac:dyDescent="0.35">
      <c r="A15033" s="4">
        <v>60722</v>
      </c>
      <c r="B15033" s="1">
        <v>45303</v>
      </c>
      <c r="C15033" s="2">
        <v>0.37722222222222218</v>
      </c>
      <c r="D15033" s="3" t="s">
        <v>10889</v>
      </c>
      <c r="E15033" s="3" t="s">
        <v>60601</v>
      </c>
      <c r="F15033" s="3" t="s">
        <v>60600</v>
      </c>
      <c r="G15033" s="3" t="s">
        <v>10575</v>
      </c>
      <c r="H15033" s="3" t="s">
        <v>31305</v>
      </c>
    </row>
    <row r="15034" spans="1:8" x14ac:dyDescent="0.35">
      <c r="A15034" s="4">
        <v>50088</v>
      </c>
      <c r="B15034" s="1">
        <v>45303</v>
      </c>
      <c r="C15034" s="2">
        <v>0.37891203703703707</v>
      </c>
      <c r="D15034" s="3" t="s">
        <v>60602</v>
      </c>
      <c r="E15034" s="3" t="s">
        <v>60603</v>
      </c>
      <c r="F15034" s="3" t="s">
        <v>11881</v>
      </c>
      <c r="G15034" s="3" t="s">
        <v>60603</v>
      </c>
      <c r="H15034" s="3" t="s">
        <v>60604</v>
      </c>
    </row>
    <row r="15035" spans="1:8" ht="72.5" x14ac:dyDescent="0.35">
      <c r="A15035" s="4">
        <v>37347</v>
      </c>
      <c r="B15035" s="1">
        <v>45303</v>
      </c>
      <c r="C15035" s="2">
        <v>0.38116898148148143</v>
      </c>
      <c r="D15035" s="3" t="s">
        <v>985</v>
      </c>
      <c r="E15035" s="3" t="s">
        <v>60606</v>
      </c>
      <c r="F15035" s="3" t="s">
        <v>60605</v>
      </c>
      <c r="G15035" s="3" t="s">
        <v>60606</v>
      </c>
      <c r="H15035" s="3" t="s">
        <v>55187</v>
      </c>
    </row>
    <row r="15036" spans="1:8" ht="29" x14ac:dyDescent="0.35">
      <c r="A15036" s="4">
        <v>46445</v>
      </c>
      <c r="B15036" s="1">
        <v>45303</v>
      </c>
      <c r="C15036" s="2">
        <v>0.38184027777777779</v>
      </c>
      <c r="D15036" s="3" t="s">
        <v>60607</v>
      </c>
      <c r="E15036" s="3" t="s">
        <v>60610</v>
      </c>
      <c r="F15036" s="3" t="s">
        <v>60608</v>
      </c>
      <c r="G15036" s="3" t="s">
        <v>60609</v>
      </c>
      <c r="H15036" s="3" t="s">
        <v>1325</v>
      </c>
    </row>
    <row r="15037" spans="1:8" x14ac:dyDescent="0.35">
      <c r="A15037" s="4">
        <v>173265</v>
      </c>
      <c r="B15037" s="1">
        <v>45303</v>
      </c>
      <c r="C15037" s="2">
        <v>0.38533564814814819</v>
      </c>
      <c r="D15037" s="3" t="s">
        <v>30523</v>
      </c>
      <c r="E15037" s="3" t="s">
        <v>30523</v>
      </c>
      <c r="F15037" s="3" t="s">
        <v>1381</v>
      </c>
      <c r="G15037" s="3" t="s">
        <v>30523</v>
      </c>
      <c r="H15037" s="3" t="s">
        <v>12091</v>
      </c>
    </row>
    <row r="15038" spans="1:8" ht="72.5" x14ac:dyDescent="0.35">
      <c r="A15038" s="4">
        <v>37347</v>
      </c>
      <c r="B15038" s="1">
        <v>45303</v>
      </c>
      <c r="C15038" s="2">
        <v>0.38537037037037036</v>
      </c>
      <c r="D15038" s="3" t="s">
        <v>985</v>
      </c>
      <c r="E15038" s="3" t="s">
        <v>60606</v>
      </c>
      <c r="F15038" s="3" t="s">
        <v>60605</v>
      </c>
      <c r="G15038" s="3" t="s">
        <v>60606</v>
      </c>
      <c r="H15038" s="3" t="s">
        <v>55187</v>
      </c>
    </row>
    <row r="15039" spans="1:8" ht="101.5" x14ac:dyDescent="0.35">
      <c r="A15039" s="4">
        <v>53524</v>
      </c>
      <c r="B15039" s="1">
        <v>45303</v>
      </c>
      <c r="C15039" s="2">
        <v>0.38681712962962966</v>
      </c>
      <c r="D15039" s="3" t="s">
        <v>60611</v>
      </c>
      <c r="E15039" s="3" t="s">
        <v>60615</v>
      </c>
      <c r="F15039" s="3" t="s">
        <v>60612</v>
      </c>
      <c r="G15039" s="3" t="s">
        <v>60613</v>
      </c>
      <c r="H15039" s="3" t="s">
        <v>60614</v>
      </c>
    </row>
    <row r="15040" spans="1:8" ht="43.5" x14ac:dyDescent="0.35">
      <c r="A15040" s="4">
        <v>114415</v>
      </c>
      <c r="B15040" s="1">
        <v>45303</v>
      </c>
      <c r="C15040" s="2">
        <v>0.38899305555555558</v>
      </c>
      <c r="D15040" s="3" t="s">
        <v>60616</v>
      </c>
      <c r="E15040" s="3" t="s">
        <v>60620</v>
      </c>
      <c r="F15040" s="3" t="s">
        <v>60617</v>
      </c>
      <c r="G15040" s="3" t="s">
        <v>60618</v>
      </c>
      <c r="H15040" s="3" t="s">
        <v>60619</v>
      </c>
    </row>
    <row r="15041" spans="1:8" x14ac:dyDescent="0.35">
      <c r="A15041" s="4">
        <v>199959</v>
      </c>
      <c r="B15041" s="1">
        <v>45303</v>
      </c>
      <c r="C15041" s="2">
        <v>0.38928240740740744</v>
      </c>
      <c r="D15041" s="3" t="s">
        <v>24053</v>
      </c>
      <c r="E15041" s="3" t="s">
        <v>24053</v>
      </c>
      <c r="F15041" s="3" t="s">
        <v>1933</v>
      </c>
      <c r="G15041" s="3" t="s">
        <v>24053</v>
      </c>
      <c r="H15041" s="3" t="s">
        <v>12091</v>
      </c>
    </row>
    <row r="15042" spans="1:8" ht="43.5" x14ac:dyDescent="0.35">
      <c r="A15042" s="4">
        <v>114415</v>
      </c>
      <c r="B15042" s="1">
        <v>45303</v>
      </c>
      <c r="C15042" s="2">
        <v>0.38974537037037038</v>
      </c>
      <c r="D15042" s="3" t="s">
        <v>60616</v>
      </c>
      <c r="E15042" s="3" t="s">
        <v>60620</v>
      </c>
      <c r="F15042" s="3" t="s">
        <v>60617</v>
      </c>
      <c r="G15042" s="3" t="s">
        <v>60618</v>
      </c>
      <c r="H15042" s="3" t="s">
        <v>60621</v>
      </c>
    </row>
    <row r="15043" spans="1:8" ht="87" x14ac:dyDescent="0.35">
      <c r="A15043" s="4">
        <v>178991</v>
      </c>
      <c r="B15043" s="1">
        <v>45303</v>
      </c>
      <c r="C15043" s="2">
        <v>0.38999999999999996</v>
      </c>
      <c r="D15043" s="3" t="s">
        <v>985</v>
      </c>
      <c r="E15043" s="3" t="s">
        <v>60625</v>
      </c>
      <c r="F15043" s="3" t="s">
        <v>60622</v>
      </c>
      <c r="G15043" s="3" t="s">
        <v>60623</v>
      </c>
      <c r="H15043" s="3" t="s">
        <v>60624</v>
      </c>
    </row>
    <row r="15044" spans="1:8" ht="43.5" x14ac:dyDescent="0.35">
      <c r="A15044" s="4">
        <v>33168</v>
      </c>
      <c r="B15044" s="1">
        <v>45303</v>
      </c>
      <c r="C15044" s="2">
        <v>0.39054398148148151</v>
      </c>
      <c r="D15044" s="3" t="s">
        <v>10285</v>
      </c>
      <c r="E15044" s="3" t="s">
        <v>60629</v>
      </c>
      <c r="F15044" s="3" t="s">
        <v>60626</v>
      </c>
      <c r="G15044" s="3" t="s">
        <v>60627</v>
      </c>
      <c r="H15044" s="3" t="s">
        <v>60628</v>
      </c>
    </row>
    <row r="15045" spans="1:8" ht="43.5" x14ac:dyDescent="0.35">
      <c r="A15045" s="4">
        <v>114415</v>
      </c>
      <c r="B15045" s="1">
        <v>45303</v>
      </c>
      <c r="C15045" s="2">
        <v>0.39054398148148151</v>
      </c>
      <c r="D15045" s="3" t="s">
        <v>60616</v>
      </c>
      <c r="E15045" s="3" t="s">
        <v>60620</v>
      </c>
      <c r="F15045" s="3" t="s">
        <v>60617</v>
      </c>
      <c r="G15045" s="3" t="s">
        <v>60618</v>
      </c>
      <c r="H15045" s="3" t="s">
        <v>60630</v>
      </c>
    </row>
    <row r="15046" spans="1:8" x14ac:dyDescent="0.35">
      <c r="A15046" s="4">
        <v>207224</v>
      </c>
      <c r="B15046" s="1">
        <v>45303</v>
      </c>
      <c r="C15046" s="2">
        <v>0.39231481481481478</v>
      </c>
      <c r="D15046" s="3" t="s">
        <v>233</v>
      </c>
      <c r="E15046" s="3" t="s">
        <v>60632</v>
      </c>
      <c r="F15046" s="3" t="s">
        <v>60631</v>
      </c>
      <c r="G15046" s="3" t="s">
        <v>1253</v>
      </c>
      <c r="H15046" s="3" t="s">
        <v>12531</v>
      </c>
    </row>
    <row r="15047" spans="1:8" ht="43.5" x14ac:dyDescent="0.35">
      <c r="A15047" s="4">
        <v>38133</v>
      </c>
      <c r="B15047" s="1">
        <v>45303</v>
      </c>
      <c r="C15047" s="2">
        <v>0.39322916666666669</v>
      </c>
      <c r="D15047" s="3" t="s">
        <v>60633</v>
      </c>
      <c r="E15047" s="3" t="s">
        <v>60637</v>
      </c>
      <c r="F15047" s="3" t="s">
        <v>60634</v>
      </c>
      <c r="G15047" s="3" t="s">
        <v>60635</v>
      </c>
      <c r="H15047" s="3" t="s">
        <v>60636</v>
      </c>
    </row>
    <row r="15048" spans="1:8" x14ac:dyDescent="0.35">
      <c r="A15048" s="4">
        <v>194709</v>
      </c>
      <c r="B15048" s="1">
        <v>45303</v>
      </c>
      <c r="C15048" s="2">
        <v>0.39554398148148145</v>
      </c>
      <c r="D15048" s="3" t="s">
        <v>60638</v>
      </c>
      <c r="E15048" s="3" t="s">
        <v>60638</v>
      </c>
      <c r="F15048" s="3" t="s">
        <v>10539</v>
      </c>
      <c r="G15048" s="3" t="s">
        <v>60638</v>
      </c>
      <c r="H15048" s="3" t="s">
        <v>12091</v>
      </c>
    </row>
    <row r="15049" spans="1:8" x14ac:dyDescent="0.35">
      <c r="A15049" s="4">
        <v>37347</v>
      </c>
      <c r="B15049" s="1">
        <v>45303</v>
      </c>
      <c r="C15049" s="2">
        <v>0.39796296296296302</v>
      </c>
      <c r="D15049" s="3" t="s">
        <v>985</v>
      </c>
      <c r="E15049" s="3" t="s">
        <v>545</v>
      </c>
      <c r="F15049" s="3" t="s">
        <v>60605</v>
      </c>
      <c r="G15049" s="3" t="s">
        <v>545</v>
      </c>
      <c r="H15049" s="3" t="s">
        <v>55187</v>
      </c>
    </row>
    <row r="15050" spans="1:8" ht="72.5" x14ac:dyDescent="0.35">
      <c r="A15050" s="4">
        <v>49300</v>
      </c>
      <c r="B15050" s="1">
        <v>45303</v>
      </c>
      <c r="C15050" s="2">
        <v>0.39825231481481477</v>
      </c>
      <c r="D15050" s="3" t="s">
        <v>985</v>
      </c>
      <c r="E15050" s="3" t="s">
        <v>60641</v>
      </c>
      <c r="F15050" s="3" t="s">
        <v>60639</v>
      </c>
      <c r="G15050" s="3" t="s">
        <v>60640</v>
      </c>
      <c r="H15050" s="3" t="s">
        <v>1325</v>
      </c>
    </row>
    <row r="15051" spans="1:8" x14ac:dyDescent="0.35">
      <c r="A15051" s="4">
        <v>40422</v>
      </c>
      <c r="B15051" s="1">
        <v>45303</v>
      </c>
      <c r="C15051" s="2">
        <v>0.39836805555555554</v>
      </c>
      <c r="D15051" s="3" t="s">
        <v>13883</v>
      </c>
      <c r="E15051" s="3" t="s">
        <v>60644</v>
      </c>
      <c r="F15051" s="3" t="s">
        <v>60642</v>
      </c>
      <c r="G15051" s="3" t="s">
        <v>60643</v>
      </c>
      <c r="H15051" s="3" t="s">
        <v>10284</v>
      </c>
    </row>
    <row r="15052" spans="1:8" ht="58" x14ac:dyDescent="0.35">
      <c r="A15052" s="4">
        <v>51563</v>
      </c>
      <c r="B15052" s="1">
        <v>45303</v>
      </c>
      <c r="C15052" s="2">
        <v>0.3984375</v>
      </c>
      <c r="D15052" s="3" t="s">
        <v>11085</v>
      </c>
      <c r="E15052" s="3" t="s">
        <v>60576</v>
      </c>
      <c r="F15052" s="3" t="s">
        <v>60645</v>
      </c>
      <c r="G15052" s="3" t="s">
        <v>13705</v>
      </c>
      <c r="H15052" s="3" t="s">
        <v>60646</v>
      </c>
    </row>
    <row r="15053" spans="1:8" ht="72.5" x14ac:dyDescent="0.35">
      <c r="A15053" s="4">
        <v>49300</v>
      </c>
      <c r="B15053" s="1">
        <v>45303</v>
      </c>
      <c r="C15053" s="2">
        <v>0.40016203703703707</v>
      </c>
      <c r="D15053" s="3" t="s">
        <v>60647</v>
      </c>
      <c r="E15053" s="3" t="s">
        <v>60641</v>
      </c>
      <c r="F15053" s="3" t="s">
        <v>60639</v>
      </c>
      <c r="G15053" s="3" t="s">
        <v>60640</v>
      </c>
      <c r="H15053" s="3" t="s">
        <v>60648</v>
      </c>
    </row>
    <row r="15054" spans="1:8" ht="29" x14ac:dyDescent="0.35">
      <c r="A15054" s="4">
        <v>33265</v>
      </c>
      <c r="B15054" s="1">
        <v>45303</v>
      </c>
      <c r="C15054" s="2">
        <v>0.40204861111111106</v>
      </c>
      <c r="D15054" s="3" t="s">
        <v>60649</v>
      </c>
      <c r="E15054" s="3" t="s">
        <v>10655</v>
      </c>
      <c r="F15054" s="3" t="s">
        <v>60650</v>
      </c>
      <c r="G15054" s="3" t="s">
        <v>25654</v>
      </c>
      <c r="H15054" s="3" t="s">
        <v>60651</v>
      </c>
    </row>
    <row r="15055" spans="1:8" ht="29" x14ac:dyDescent="0.35">
      <c r="A15055" s="4">
        <v>203078</v>
      </c>
      <c r="B15055" s="1">
        <v>45303</v>
      </c>
      <c r="C15055" s="2">
        <v>0.40237268518518521</v>
      </c>
      <c r="D15055" s="3" t="s">
        <v>10285</v>
      </c>
      <c r="E15055" s="3" t="s">
        <v>60653</v>
      </c>
      <c r="F15055" s="3" t="s">
        <v>60652</v>
      </c>
      <c r="G15055" s="3" t="s">
        <v>36431</v>
      </c>
      <c r="H15055" s="3" t="s">
        <v>10707</v>
      </c>
    </row>
    <row r="15056" spans="1:8" ht="58" x14ac:dyDescent="0.35">
      <c r="A15056" s="4">
        <v>209000</v>
      </c>
      <c r="B15056" s="1">
        <v>45303</v>
      </c>
      <c r="C15056" s="2">
        <v>0.40274305555555556</v>
      </c>
      <c r="D15056" s="3" t="s">
        <v>60654</v>
      </c>
      <c r="E15056" s="3" t="s">
        <v>60657</v>
      </c>
      <c r="F15056" s="3" t="s">
        <v>60655</v>
      </c>
      <c r="G15056" s="3" t="s">
        <v>34268</v>
      </c>
      <c r="H15056" s="3" t="s">
        <v>60656</v>
      </c>
    </row>
    <row r="15057" spans="1:8" ht="29" x14ac:dyDescent="0.35">
      <c r="A15057" s="4">
        <v>35115</v>
      </c>
      <c r="B15057" s="1">
        <v>45303</v>
      </c>
      <c r="C15057" s="2">
        <v>0.40297453703703701</v>
      </c>
      <c r="D15057" s="3" t="s">
        <v>13077</v>
      </c>
      <c r="E15057" s="3" t="s">
        <v>13077</v>
      </c>
      <c r="F15057" s="3" t="s">
        <v>60658</v>
      </c>
      <c r="G15057" s="3" t="s">
        <v>13077</v>
      </c>
      <c r="H15057" s="3" t="s">
        <v>12032</v>
      </c>
    </row>
    <row r="15058" spans="1:8" x14ac:dyDescent="0.35">
      <c r="A15058" s="4">
        <v>42549</v>
      </c>
      <c r="B15058" s="1">
        <v>45303</v>
      </c>
      <c r="C15058" s="2">
        <v>0.40431712962962968</v>
      </c>
      <c r="D15058" s="3" t="s">
        <v>60659</v>
      </c>
      <c r="E15058" s="3" t="s">
        <v>60662</v>
      </c>
      <c r="F15058" s="3" t="s">
        <v>60660</v>
      </c>
      <c r="G15058" s="3" t="s">
        <v>13086</v>
      </c>
      <c r="H15058" s="3" t="s">
        <v>60661</v>
      </c>
    </row>
    <row r="15059" spans="1:8" ht="159.5" x14ac:dyDescent="0.35">
      <c r="A15059" s="4">
        <v>34688</v>
      </c>
      <c r="B15059" s="1">
        <v>45303</v>
      </c>
      <c r="C15059" s="2">
        <v>0.40561342592592592</v>
      </c>
      <c r="D15059" s="3" t="s">
        <v>60663</v>
      </c>
      <c r="E15059" s="3" t="s">
        <v>60667</v>
      </c>
      <c r="F15059" s="3" t="s">
        <v>60664</v>
      </c>
      <c r="G15059" s="3" t="s">
        <v>60665</v>
      </c>
      <c r="H15059" s="3" t="s">
        <v>60666</v>
      </c>
    </row>
    <row r="15060" spans="1:8" x14ac:dyDescent="0.35">
      <c r="A15060" s="4">
        <v>111575</v>
      </c>
      <c r="B15060" s="1">
        <v>45303</v>
      </c>
      <c r="C15060" s="2">
        <v>0.40658564814814818</v>
      </c>
      <c r="D15060" s="3" t="s">
        <v>10339</v>
      </c>
      <c r="E15060" s="3" t="s">
        <v>60669</v>
      </c>
      <c r="F15060" s="3" t="s">
        <v>60668</v>
      </c>
      <c r="G15060" s="3" t="s">
        <v>60669</v>
      </c>
      <c r="H15060" s="3" t="s">
        <v>1325</v>
      </c>
    </row>
    <row r="15061" spans="1:8" ht="72.5" x14ac:dyDescent="0.35">
      <c r="A15061" s="4">
        <v>201184</v>
      </c>
      <c r="B15061" s="1">
        <v>45303</v>
      </c>
      <c r="C15061" s="2">
        <v>0.40697916666666667</v>
      </c>
      <c r="D15061" s="3" t="s">
        <v>60670</v>
      </c>
      <c r="E15061" s="3" t="s">
        <v>60674</v>
      </c>
      <c r="F15061" s="3" t="s">
        <v>60671</v>
      </c>
      <c r="G15061" s="3" t="s">
        <v>60672</v>
      </c>
      <c r="H15061" s="3" t="s">
        <v>60673</v>
      </c>
    </row>
    <row r="15062" spans="1:8" ht="43.5" x14ac:dyDescent="0.35">
      <c r="A15062" s="4">
        <v>42354</v>
      </c>
      <c r="B15062" s="1">
        <v>45303</v>
      </c>
      <c r="C15062" s="2">
        <v>0.40767361111111106</v>
      </c>
      <c r="D15062" s="3" t="s">
        <v>60675</v>
      </c>
      <c r="E15062" s="3" t="s">
        <v>60679</v>
      </c>
      <c r="F15062" s="3" t="s">
        <v>60676</v>
      </c>
      <c r="G15062" s="3" t="s">
        <v>60677</v>
      </c>
      <c r="H15062" s="3" t="s">
        <v>60678</v>
      </c>
    </row>
    <row r="15063" spans="1:8" ht="72.5" x14ac:dyDescent="0.35">
      <c r="A15063" s="4">
        <v>33599</v>
      </c>
      <c r="B15063" s="1">
        <v>45303</v>
      </c>
      <c r="C15063" s="2">
        <v>0.40854166666666664</v>
      </c>
      <c r="D15063" s="3" t="s">
        <v>233</v>
      </c>
      <c r="E15063" s="3" t="s">
        <v>60681</v>
      </c>
      <c r="F15063" s="3" t="s">
        <v>60680</v>
      </c>
      <c r="G15063" s="3" t="s">
        <v>1268</v>
      </c>
      <c r="H15063" s="3" t="s">
        <v>12490</v>
      </c>
    </row>
    <row r="15064" spans="1:8" ht="145" x14ac:dyDescent="0.35">
      <c r="A15064" s="4">
        <v>26273</v>
      </c>
      <c r="B15064" s="1">
        <v>45303</v>
      </c>
      <c r="C15064" s="2">
        <v>0.41138888888888886</v>
      </c>
      <c r="D15064" s="3" t="s">
        <v>10741</v>
      </c>
      <c r="E15064" s="3" t="s">
        <v>60682</v>
      </c>
      <c r="F15064" s="3" t="s">
        <v>1854</v>
      </c>
      <c r="G15064" s="3" t="s">
        <v>60333</v>
      </c>
      <c r="H15064" s="3" t="e">
        <f>-refill medication - bring ECHO ANDTFT for next APPOINTEMNT</f>
        <v>#NAME?</v>
      </c>
    </row>
    <row r="15065" spans="1:8" ht="58" x14ac:dyDescent="0.35">
      <c r="A15065" s="4">
        <v>194817</v>
      </c>
      <c r="B15065" s="1">
        <v>45303</v>
      </c>
      <c r="C15065" s="2">
        <v>0.41199074074074077</v>
      </c>
      <c r="D15065" s="3" t="s">
        <v>985</v>
      </c>
      <c r="E15065" s="3" t="s">
        <v>60685</v>
      </c>
      <c r="F15065" s="3" t="s">
        <v>60683</v>
      </c>
      <c r="G15065" s="3" t="s">
        <v>60684</v>
      </c>
      <c r="H15065" s="3" t="s">
        <v>10361</v>
      </c>
    </row>
    <row r="15066" spans="1:8" ht="29" x14ac:dyDescent="0.35">
      <c r="A15066" s="4">
        <v>199534</v>
      </c>
      <c r="B15066" s="1">
        <v>45303</v>
      </c>
      <c r="C15066" s="2">
        <v>0.41265046296296298</v>
      </c>
      <c r="D15066" s="3" t="s">
        <v>11656</v>
      </c>
      <c r="E15066" s="3" t="s">
        <v>60688</v>
      </c>
      <c r="F15066" s="3" t="s">
        <v>60686</v>
      </c>
      <c r="G15066" s="3" t="s">
        <v>60687</v>
      </c>
      <c r="H15066" s="3" t="s">
        <v>12531</v>
      </c>
    </row>
    <row r="15067" spans="1:8" ht="29" x14ac:dyDescent="0.35">
      <c r="A15067" s="4">
        <v>37640</v>
      </c>
      <c r="B15067" s="1">
        <v>45303</v>
      </c>
      <c r="C15067" s="2">
        <v>0.4157986111111111</v>
      </c>
      <c r="D15067" s="3" t="s">
        <v>10285</v>
      </c>
      <c r="E15067" s="3" t="s">
        <v>60690</v>
      </c>
      <c r="F15067" s="3" t="s">
        <v>15005</v>
      </c>
      <c r="G15067" s="3" t="s">
        <v>1315</v>
      </c>
      <c r="H15067" s="3" t="s">
        <v>60689</v>
      </c>
    </row>
    <row r="15068" spans="1:8" x14ac:dyDescent="0.35">
      <c r="A15068" s="4">
        <v>164086</v>
      </c>
      <c r="B15068" s="1">
        <v>45303</v>
      </c>
      <c r="C15068" s="2">
        <v>0.41663194444444446</v>
      </c>
      <c r="D15068" s="3" t="s">
        <v>15498</v>
      </c>
      <c r="E15068" s="3" t="s">
        <v>60693</v>
      </c>
      <c r="F15068" s="3" t="s">
        <v>60691</v>
      </c>
      <c r="G15068" s="3" t="s">
        <v>12013</v>
      </c>
      <c r="H15068" s="3" t="s">
        <v>60692</v>
      </c>
    </row>
    <row r="15069" spans="1:8" ht="116" x14ac:dyDescent="0.35">
      <c r="A15069" s="4">
        <v>1337</v>
      </c>
      <c r="B15069" s="1">
        <v>45303</v>
      </c>
      <c r="C15069" s="2">
        <v>0.41674768518518518</v>
      </c>
      <c r="D15069" s="3" t="s">
        <v>60694</v>
      </c>
      <c r="E15069" s="3" t="s">
        <v>60697</v>
      </c>
      <c r="F15069" s="3" t="s">
        <v>60695</v>
      </c>
      <c r="G15069" s="3" t="s">
        <v>11732</v>
      </c>
      <c r="H15069" s="3" t="s">
        <v>60696</v>
      </c>
    </row>
    <row r="15070" spans="1:8" ht="101.5" x14ac:dyDescent="0.35">
      <c r="A15070" s="4">
        <v>198112</v>
      </c>
      <c r="B15070" s="1">
        <v>45303</v>
      </c>
      <c r="C15070" s="2">
        <v>0.41710648148148149</v>
      </c>
      <c r="D15070" s="3" t="s">
        <v>11835</v>
      </c>
      <c r="E15070" s="3" t="s">
        <v>60701</v>
      </c>
      <c r="F15070" s="3" t="s">
        <v>60698</v>
      </c>
      <c r="G15070" s="3" t="s">
        <v>60699</v>
      </c>
      <c r="H15070" s="3" t="s">
        <v>60700</v>
      </c>
    </row>
    <row r="15071" spans="1:8" ht="43.5" x14ac:dyDescent="0.35">
      <c r="A15071" s="4">
        <v>40842</v>
      </c>
      <c r="B15071" s="1">
        <v>45303</v>
      </c>
      <c r="C15071" s="2">
        <v>0.41847222222222219</v>
      </c>
      <c r="D15071" s="3" t="s">
        <v>60702</v>
      </c>
      <c r="E15071" s="3" t="s">
        <v>16437</v>
      </c>
      <c r="F15071" s="3" t="s">
        <v>60703</v>
      </c>
      <c r="G15071" s="3" t="s">
        <v>60704</v>
      </c>
      <c r="H15071" s="3" t="s">
        <v>60705</v>
      </c>
    </row>
    <row r="15072" spans="1:8" ht="29" x14ac:dyDescent="0.35">
      <c r="A15072" s="4">
        <v>202274</v>
      </c>
      <c r="B15072" s="1">
        <v>45303</v>
      </c>
      <c r="C15072" s="2">
        <v>0.41857638888888887</v>
      </c>
      <c r="D15072" s="3" t="s">
        <v>60706</v>
      </c>
      <c r="E15072" s="3" t="s">
        <v>60706</v>
      </c>
      <c r="F15072" s="3" t="s">
        <v>60707</v>
      </c>
      <c r="G15072" s="3" t="s">
        <v>60706</v>
      </c>
      <c r="H15072" s="3" t="s">
        <v>10071</v>
      </c>
    </row>
    <row r="15073" spans="1:8" ht="29" x14ac:dyDescent="0.35">
      <c r="A15073" s="4">
        <v>199048</v>
      </c>
      <c r="B15073" s="1">
        <v>45303</v>
      </c>
      <c r="C15073" s="2">
        <v>0.41884259259259254</v>
      </c>
      <c r="D15073" s="3" t="s">
        <v>60708</v>
      </c>
      <c r="E15073" s="3" t="s">
        <v>60711</v>
      </c>
      <c r="F15073" s="3" t="s">
        <v>60709</v>
      </c>
      <c r="G15073" s="3" t="s">
        <v>60710</v>
      </c>
      <c r="H15073" s="3" t="s">
        <v>10726</v>
      </c>
    </row>
    <row r="15074" spans="1:8" ht="43.5" x14ac:dyDescent="0.35">
      <c r="A15074" s="4">
        <v>33168</v>
      </c>
      <c r="B15074" s="1">
        <v>45303</v>
      </c>
      <c r="C15074" s="2">
        <v>0.41924768518518518</v>
      </c>
      <c r="D15074" s="3" t="s">
        <v>10285</v>
      </c>
      <c r="E15074" s="3" t="s">
        <v>60712</v>
      </c>
      <c r="F15074" s="3" t="s">
        <v>60626</v>
      </c>
      <c r="G15074" s="3" t="s">
        <v>60627</v>
      </c>
      <c r="H15074" s="3" t="s">
        <v>60628</v>
      </c>
    </row>
    <row r="15075" spans="1:8" ht="101.5" x14ac:dyDescent="0.35">
      <c r="A15075" s="4">
        <v>33217</v>
      </c>
      <c r="B15075" s="1">
        <v>45303</v>
      </c>
      <c r="C15075" s="2">
        <v>0.42023148148148143</v>
      </c>
      <c r="D15075" s="3" t="s">
        <v>60713</v>
      </c>
      <c r="E15075" s="3" t="s">
        <v>24048</v>
      </c>
      <c r="F15075" s="3" t="s">
        <v>60714</v>
      </c>
      <c r="G15075" s="3" t="s">
        <v>60715</v>
      </c>
      <c r="H15075" s="3" t="s">
        <v>60716</v>
      </c>
    </row>
    <row r="15076" spans="1:8" ht="43.5" x14ac:dyDescent="0.35">
      <c r="A15076" s="4">
        <v>37061</v>
      </c>
      <c r="B15076" s="1">
        <v>45303</v>
      </c>
      <c r="C15076" s="2">
        <v>0.42253472222222221</v>
      </c>
      <c r="D15076" s="3" t="s">
        <v>60717</v>
      </c>
      <c r="E15076" s="3" t="s">
        <v>60721</v>
      </c>
      <c r="F15076" s="3" t="s">
        <v>60718</v>
      </c>
      <c r="G15076" s="3" t="s">
        <v>60719</v>
      </c>
      <c r="H15076" s="3" t="s">
        <v>60720</v>
      </c>
    </row>
    <row r="15077" spans="1:8" ht="29" x14ac:dyDescent="0.35">
      <c r="A15077" s="4">
        <v>47520</v>
      </c>
      <c r="B15077" s="1">
        <v>45303</v>
      </c>
      <c r="C15077" s="2">
        <v>0.42418981481481483</v>
      </c>
      <c r="D15077" s="3" t="s">
        <v>985</v>
      </c>
      <c r="E15077" s="3" t="s">
        <v>60724</v>
      </c>
      <c r="F15077" s="3" t="s">
        <v>60722</v>
      </c>
      <c r="G15077" s="3" t="s">
        <v>60723</v>
      </c>
      <c r="H15077" s="3" t="s">
        <v>1325</v>
      </c>
    </row>
    <row r="15078" spans="1:8" ht="29" x14ac:dyDescent="0.35">
      <c r="A15078" s="4">
        <v>39051</v>
      </c>
      <c r="B15078" s="1">
        <v>45303</v>
      </c>
      <c r="C15078" s="2">
        <v>0.42515046296296299</v>
      </c>
      <c r="D15078" s="3" t="s">
        <v>985</v>
      </c>
      <c r="E15078" s="3" t="s">
        <v>60726</v>
      </c>
      <c r="F15078" s="3" t="s">
        <v>60725</v>
      </c>
      <c r="G15078" s="3" t="s">
        <v>60726</v>
      </c>
      <c r="H15078" s="3" t="s">
        <v>1325</v>
      </c>
    </row>
    <row r="15079" spans="1:8" ht="29" x14ac:dyDescent="0.35">
      <c r="A15079" s="4">
        <v>46516</v>
      </c>
      <c r="B15079" s="1">
        <v>45303</v>
      </c>
      <c r="C15079" s="2">
        <v>0.42561342592592594</v>
      </c>
      <c r="D15079" s="3" t="s">
        <v>11085</v>
      </c>
      <c r="E15079" s="3" t="s">
        <v>14711</v>
      </c>
      <c r="F15079" s="3" t="s">
        <v>60727</v>
      </c>
      <c r="G15079" s="3" t="s">
        <v>14615</v>
      </c>
      <c r="H15079" s="3" t="s">
        <v>39159</v>
      </c>
    </row>
    <row r="15080" spans="1:8" ht="29" x14ac:dyDescent="0.35">
      <c r="A15080" s="4">
        <v>122576</v>
      </c>
      <c r="B15080" s="1">
        <v>45303</v>
      </c>
      <c r="C15080" s="2">
        <v>0.42657407407407405</v>
      </c>
      <c r="D15080" s="3" t="s">
        <v>60728</v>
      </c>
      <c r="E15080" s="3" t="s">
        <v>60728</v>
      </c>
      <c r="F15080" s="3" t="s">
        <v>1676</v>
      </c>
      <c r="G15080" s="3" t="s">
        <v>60728</v>
      </c>
      <c r="H15080" s="3" t="s">
        <v>1933</v>
      </c>
    </row>
    <row r="15081" spans="1:8" ht="43.5" x14ac:dyDescent="0.35">
      <c r="A15081" s="4">
        <v>214393</v>
      </c>
      <c r="B15081" s="1">
        <v>45303</v>
      </c>
      <c r="C15081" s="2">
        <v>0.42983796296296295</v>
      </c>
      <c r="D15081" s="3" t="s">
        <v>60729</v>
      </c>
      <c r="E15081" s="3" t="s">
        <v>60731</v>
      </c>
      <c r="F15081" s="3" t="s">
        <v>60730</v>
      </c>
      <c r="G15081" s="3" t="s">
        <v>60731</v>
      </c>
      <c r="H15081" s="3" t="s">
        <v>60732</v>
      </c>
    </row>
    <row r="15082" spans="1:8" ht="87" x14ac:dyDescent="0.35">
      <c r="A15082" s="4">
        <v>204847</v>
      </c>
      <c r="B15082" s="1">
        <v>45303</v>
      </c>
      <c r="C15082" s="2">
        <v>0.4299189814814815</v>
      </c>
      <c r="D15082" s="3" t="s">
        <v>60733</v>
      </c>
      <c r="E15082" s="3" t="s">
        <v>60737</v>
      </c>
      <c r="F15082" s="3" t="s">
        <v>60734</v>
      </c>
      <c r="G15082" s="3" t="s">
        <v>60735</v>
      </c>
      <c r="H15082" s="3" t="s">
        <v>60736</v>
      </c>
    </row>
    <row r="15083" spans="1:8" ht="58" x14ac:dyDescent="0.35">
      <c r="A15083" s="4">
        <v>3425</v>
      </c>
      <c r="B15083" s="1">
        <v>45303</v>
      </c>
      <c r="C15083" s="2">
        <v>0.43087962962962961</v>
      </c>
      <c r="D15083" s="3" t="s">
        <v>60738</v>
      </c>
      <c r="E15083" s="3" t="s">
        <v>60742</v>
      </c>
      <c r="F15083" s="3" t="s">
        <v>60739</v>
      </c>
      <c r="G15083" s="3" t="s">
        <v>60740</v>
      </c>
      <c r="H15083" s="3" t="s">
        <v>60741</v>
      </c>
    </row>
    <row r="15084" spans="1:8" ht="58" x14ac:dyDescent="0.35">
      <c r="A15084" s="4">
        <v>46249</v>
      </c>
      <c r="B15084" s="1">
        <v>45303</v>
      </c>
      <c r="C15084" s="2">
        <v>0.43365740740740738</v>
      </c>
      <c r="D15084" s="3" t="s">
        <v>60743</v>
      </c>
      <c r="E15084" s="3" t="s">
        <v>60746</v>
      </c>
      <c r="F15084" s="3" t="s">
        <v>60744</v>
      </c>
      <c r="G15084" s="3" t="s">
        <v>13695</v>
      </c>
      <c r="H15084" s="3" t="s">
        <v>60745</v>
      </c>
    </row>
    <row r="15085" spans="1:8" ht="58" x14ac:dyDescent="0.35">
      <c r="A15085" s="4">
        <v>42901</v>
      </c>
      <c r="B15085" s="1">
        <v>45303</v>
      </c>
      <c r="C15085" s="2">
        <v>0.4343981481481482</v>
      </c>
      <c r="D15085" s="3" t="s">
        <v>10859</v>
      </c>
      <c r="E15085" s="3" t="s">
        <v>60748</v>
      </c>
      <c r="F15085" s="3" t="s">
        <v>60747</v>
      </c>
      <c r="G15085" s="3" t="s">
        <v>1477</v>
      </c>
      <c r="H15085" s="3" t="s">
        <v>12587</v>
      </c>
    </row>
    <row r="15086" spans="1:8" ht="72.5" x14ac:dyDescent="0.35">
      <c r="A15086" s="4">
        <v>178260</v>
      </c>
      <c r="B15086" s="1">
        <v>45303</v>
      </c>
      <c r="C15086" s="2">
        <v>0.43483796296296301</v>
      </c>
      <c r="D15086" s="3" t="s">
        <v>10339</v>
      </c>
      <c r="E15086" s="3" t="s">
        <v>60752</v>
      </c>
      <c r="F15086" s="3" t="s">
        <v>60749</v>
      </c>
      <c r="G15086" s="3" t="s">
        <v>60750</v>
      </c>
      <c r="H15086" s="3" t="s">
        <v>60751</v>
      </c>
    </row>
    <row r="15087" spans="1:8" ht="72.5" x14ac:dyDescent="0.35">
      <c r="A15087" s="4">
        <v>178260</v>
      </c>
      <c r="B15087" s="1">
        <v>45303</v>
      </c>
      <c r="C15087" s="2">
        <v>0.43562499999999998</v>
      </c>
      <c r="D15087" s="3" t="s">
        <v>10339</v>
      </c>
      <c r="E15087" s="3" t="s">
        <v>60752</v>
      </c>
      <c r="F15087" s="3" t="s">
        <v>60749</v>
      </c>
      <c r="G15087" s="3" t="s">
        <v>60750</v>
      </c>
      <c r="H15087" s="3" t="s">
        <v>60751</v>
      </c>
    </row>
    <row r="15088" spans="1:8" ht="29" x14ac:dyDescent="0.35">
      <c r="A15088" s="4">
        <v>64327</v>
      </c>
      <c r="B15088" s="1">
        <v>45303</v>
      </c>
      <c r="C15088" s="2">
        <v>0.43732638888888892</v>
      </c>
      <c r="D15088" s="3" t="s">
        <v>42540</v>
      </c>
      <c r="E15088" s="3" t="s">
        <v>42540</v>
      </c>
      <c r="F15088" s="3" t="s">
        <v>60753</v>
      </c>
      <c r="G15088" s="3" t="s">
        <v>42540</v>
      </c>
      <c r="H15088" s="3" t="s">
        <v>60754</v>
      </c>
    </row>
    <row r="15089" spans="1:8" ht="145" x14ac:dyDescent="0.35">
      <c r="A15089" s="4">
        <v>77157</v>
      </c>
      <c r="B15089" s="1">
        <v>45303</v>
      </c>
      <c r="C15089" s="2">
        <v>0.43763888888888891</v>
      </c>
      <c r="D15089" s="3" t="s">
        <v>60755</v>
      </c>
      <c r="E15089" s="3" t="s">
        <v>60759</v>
      </c>
      <c r="F15089" s="3" t="s">
        <v>60756</v>
      </c>
      <c r="G15089" s="3" t="s">
        <v>60757</v>
      </c>
      <c r="H15089" s="3" t="s">
        <v>60758</v>
      </c>
    </row>
    <row r="15090" spans="1:8" ht="87" x14ac:dyDescent="0.35">
      <c r="A15090" s="4">
        <v>188855</v>
      </c>
      <c r="B15090" s="1">
        <v>45303</v>
      </c>
      <c r="C15090" s="2">
        <v>0.43945601851851851</v>
      </c>
      <c r="D15090" s="3" t="s">
        <v>85</v>
      </c>
      <c r="E15090" s="3" t="s">
        <v>60762</v>
      </c>
      <c r="F15090" s="3" t="s">
        <v>60760</v>
      </c>
      <c r="G15090" s="3" t="s">
        <v>292</v>
      </c>
      <c r="H15090" s="3" t="s">
        <v>60761</v>
      </c>
    </row>
    <row r="15091" spans="1:8" ht="87" x14ac:dyDescent="0.35">
      <c r="A15091" s="4">
        <v>188855</v>
      </c>
      <c r="B15091" s="1">
        <v>45303</v>
      </c>
      <c r="C15091" s="2">
        <v>0.43997685185185187</v>
      </c>
      <c r="D15091" s="3" t="s">
        <v>85</v>
      </c>
      <c r="E15091" s="3" t="s">
        <v>60762</v>
      </c>
      <c r="F15091" s="3" t="s">
        <v>60760</v>
      </c>
      <c r="G15091" s="3" t="s">
        <v>292</v>
      </c>
      <c r="H15091" s="3" t="s">
        <v>60763</v>
      </c>
    </row>
    <row r="15092" spans="1:8" ht="29" x14ac:dyDescent="0.35">
      <c r="A15092" s="4">
        <v>5055</v>
      </c>
      <c r="B15092" s="1">
        <v>45303</v>
      </c>
      <c r="C15092" s="2">
        <v>0.44047453703703704</v>
      </c>
      <c r="D15092" s="3" t="s">
        <v>40021</v>
      </c>
      <c r="E15092" s="3" t="s">
        <v>14216</v>
      </c>
      <c r="F15092" s="3" t="s">
        <v>60764</v>
      </c>
      <c r="G15092" s="3" t="s">
        <v>11524</v>
      </c>
      <c r="H15092" s="3" t="s">
        <v>60765</v>
      </c>
    </row>
    <row r="15093" spans="1:8" ht="58" x14ac:dyDescent="0.35">
      <c r="A15093" s="4">
        <v>80494</v>
      </c>
      <c r="B15093" s="1">
        <v>45303</v>
      </c>
      <c r="C15093" s="2">
        <v>0.44175925925925924</v>
      </c>
      <c r="D15093" s="3" t="s">
        <v>985</v>
      </c>
      <c r="E15093" s="3" t="s">
        <v>60767</v>
      </c>
      <c r="F15093" s="3" t="s">
        <v>11953</v>
      </c>
      <c r="G15093" s="3" t="s">
        <v>60766</v>
      </c>
      <c r="H15093" s="3" t="s">
        <v>12234</v>
      </c>
    </row>
    <row r="15094" spans="1:8" ht="29" x14ac:dyDescent="0.35">
      <c r="A15094" s="4">
        <v>153520</v>
      </c>
      <c r="B15094" s="1">
        <v>45303</v>
      </c>
      <c r="C15094" s="2">
        <v>0.44314814814814812</v>
      </c>
      <c r="D15094" s="3" t="s">
        <v>60768</v>
      </c>
      <c r="E15094" s="3" t="s">
        <v>60772</v>
      </c>
      <c r="F15094" s="3" t="s">
        <v>60769</v>
      </c>
      <c r="G15094" s="3" t="s">
        <v>60770</v>
      </c>
      <c r="H15094" s="3" t="s">
        <v>60771</v>
      </c>
    </row>
    <row r="15095" spans="1:8" x14ac:dyDescent="0.35">
      <c r="A15095" s="4">
        <v>209177</v>
      </c>
      <c r="B15095" s="1">
        <v>45303</v>
      </c>
      <c r="C15095" s="2">
        <v>0.4455439814814815</v>
      </c>
      <c r="D15095" s="3" t="s">
        <v>985</v>
      </c>
      <c r="E15095" s="3" t="s">
        <v>913</v>
      </c>
      <c r="F15095" s="3" t="s">
        <v>11953</v>
      </c>
      <c r="G15095" s="3" t="s">
        <v>913</v>
      </c>
      <c r="H15095" s="3" t="s">
        <v>13081</v>
      </c>
    </row>
    <row r="15096" spans="1:8" ht="43.5" x14ac:dyDescent="0.35">
      <c r="A15096" s="4">
        <v>89498</v>
      </c>
      <c r="B15096" s="1">
        <v>45303</v>
      </c>
      <c r="C15096" s="2">
        <v>0.44662037037037039</v>
      </c>
      <c r="D15096" s="3" t="s">
        <v>60773</v>
      </c>
      <c r="E15096" s="3" t="s">
        <v>60775</v>
      </c>
      <c r="F15096" s="3" t="s">
        <v>60774</v>
      </c>
      <c r="G15096" s="3" t="s">
        <v>60775</v>
      </c>
      <c r="H15096" s="3" t="s">
        <v>60776</v>
      </c>
    </row>
    <row r="15097" spans="1:8" ht="29" x14ac:dyDescent="0.35">
      <c r="A15097" s="4">
        <v>214403</v>
      </c>
      <c r="B15097" s="1">
        <v>45303</v>
      </c>
      <c r="C15097" s="2">
        <v>0.44743055555555555</v>
      </c>
      <c r="D15097" s="3" t="s">
        <v>60777</v>
      </c>
      <c r="E15097" s="3" t="s">
        <v>60779</v>
      </c>
      <c r="F15097" s="3" t="s">
        <v>60778</v>
      </c>
      <c r="G15097" s="3" t="s">
        <v>60779</v>
      </c>
      <c r="H15097" s="3" t="s">
        <v>10273</v>
      </c>
    </row>
    <row r="15098" spans="1:8" ht="72.5" x14ac:dyDescent="0.35">
      <c r="A15098" s="4">
        <v>145093</v>
      </c>
      <c r="B15098" s="1">
        <v>45303</v>
      </c>
      <c r="C15098" s="2">
        <v>0.44767361111111109</v>
      </c>
      <c r="D15098" s="3" t="s">
        <v>1744</v>
      </c>
      <c r="E15098" s="3" t="s">
        <v>60782</v>
      </c>
      <c r="F15098" s="3" t="s">
        <v>60780</v>
      </c>
      <c r="G15098" s="3" t="s">
        <v>622</v>
      </c>
      <c r="H15098" s="3" t="s">
        <v>60781</v>
      </c>
    </row>
    <row r="15099" spans="1:8" ht="43.5" x14ac:dyDescent="0.35">
      <c r="A15099" s="4">
        <v>46230</v>
      </c>
      <c r="B15099" s="1">
        <v>45303</v>
      </c>
      <c r="C15099" s="2">
        <v>0.44798611111111114</v>
      </c>
      <c r="D15099" s="3" t="s">
        <v>12350</v>
      </c>
      <c r="E15099" s="3" t="s">
        <v>60785</v>
      </c>
      <c r="F15099" s="3" t="s">
        <v>60783</v>
      </c>
      <c r="G15099" s="3" t="s">
        <v>1315</v>
      </c>
      <c r="H15099" s="3" t="s">
        <v>60784</v>
      </c>
    </row>
    <row r="15100" spans="1:8" ht="43.5" x14ac:dyDescent="0.35">
      <c r="A15100" s="4">
        <v>153368</v>
      </c>
      <c r="B15100" s="1">
        <v>45303</v>
      </c>
      <c r="C15100" s="2">
        <v>0.44895833333333335</v>
      </c>
      <c r="D15100" s="3" t="s">
        <v>11085</v>
      </c>
      <c r="E15100" s="3" t="s">
        <v>11459</v>
      </c>
      <c r="F15100" s="3" t="s">
        <v>60786</v>
      </c>
      <c r="G15100" s="3" t="s">
        <v>60787</v>
      </c>
      <c r="H15100" s="3" t="s">
        <v>60788</v>
      </c>
    </row>
    <row r="15101" spans="1:8" ht="72.5" x14ac:dyDescent="0.35">
      <c r="A15101" s="4">
        <v>178260</v>
      </c>
      <c r="B15101" s="1">
        <v>45303</v>
      </c>
      <c r="C15101" s="2">
        <v>0.44953703703703707</v>
      </c>
      <c r="D15101" s="3" t="s">
        <v>10339</v>
      </c>
      <c r="E15101" s="3" t="s">
        <v>60789</v>
      </c>
      <c r="F15101" s="3" t="s">
        <v>60749</v>
      </c>
      <c r="G15101" s="3" t="s">
        <v>60750</v>
      </c>
      <c r="H15101" s="3" t="s">
        <v>60751</v>
      </c>
    </row>
    <row r="15102" spans="1:8" x14ac:dyDescent="0.35">
      <c r="A15102" s="4">
        <v>186292</v>
      </c>
      <c r="B15102" s="1">
        <v>45303</v>
      </c>
      <c r="C15102" s="2">
        <v>0.45298611111111109</v>
      </c>
      <c r="D15102" s="3" t="s">
        <v>1258</v>
      </c>
      <c r="E15102" s="3" t="s">
        <v>60792</v>
      </c>
      <c r="F15102" s="3" t="s">
        <v>60790</v>
      </c>
      <c r="G15102" s="3" t="s">
        <v>11524</v>
      </c>
      <c r="H15102" s="3" t="s">
        <v>60791</v>
      </c>
    </row>
    <row r="15103" spans="1:8" ht="29" x14ac:dyDescent="0.35">
      <c r="A15103" s="4">
        <v>37158</v>
      </c>
      <c r="B15103" s="1">
        <v>45303</v>
      </c>
      <c r="C15103" s="2">
        <v>0.45340277777777777</v>
      </c>
      <c r="D15103" s="3" t="s">
        <v>60793</v>
      </c>
      <c r="E15103" s="3" t="s">
        <v>265</v>
      </c>
      <c r="F15103" s="3" t="s">
        <v>60794</v>
      </c>
      <c r="G15103" s="3" t="s">
        <v>60795</v>
      </c>
      <c r="H15103" s="3" t="s">
        <v>12471</v>
      </c>
    </row>
    <row r="15104" spans="1:8" ht="58" x14ac:dyDescent="0.35">
      <c r="A15104" s="4">
        <v>39471</v>
      </c>
      <c r="B15104" s="1">
        <v>45303</v>
      </c>
      <c r="C15104" s="2">
        <v>0.45368055555555559</v>
      </c>
      <c r="D15104" s="3" t="s">
        <v>10285</v>
      </c>
      <c r="E15104" s="3" t="s">
        <v>60797</v>
      </c>
      <c r="F15104" s="3" t="s">
        <v>60796</v>
      </c>
      <c r="G15104" s="3" t="s">
        <v>364</v>
      </c>
      <c r="H15104" s="3" t="s">
        <v>42945</v>
      </c>
    </row>
    <row r="15105" spans="1:8" ht="87" x14ac:dyDescent="0.35">
      <c r="A15105" s="4">
        <v>29553</v>
      </c>
      <c r="B15105" s="1">
        <v>45303</v>
      </c>
      <c r="C15105" s="2">
        <v>0.45583333333333331</v>
      </c>
      <c r="D15105" s="3" t="s">
        <v>60798</v>
      </c>
      <c r="E15105" s="3" t="s">
        <v>60802</v>
      </c>
      <c r="F15105" s="3" t="s">
        <v>60799</v>
      </c>
      <c r="G15105" s="3" t="s">
        <v>60800</v>
      </c>
      <c r="H15105" s="3" t="s">
        <v>60801</v>
      </c>
    </row>
    <row r="15106" spans="1:8" x14ac:dyDescent="0.35">
      <c r="A15106" s="4">
        <v>77548</v>
      </c>
      <c r="B15106" s="1">
        <v>45303</v>
      </c>
      <c r="C15106" s="2">
        <v>0.45682870370370371</v>
      </c>
      <c r="D15106" s="3" t="s">
        <v>233</v>
      </c>
      <c r="E15106" s="3" t="s">
        <v>60805</v>
      </c>
      <c r="F15106" s="3" t="s">
        <v>60803</v>
      </c>
      <c r="G15106" s="3" t="s">
        <v>1268</v>
      </c>
      <c r="H15106" s="3" t="s">
        <v>60804</v>
      </c>
    </row>
    <row r="15107" spans="1:8" ht="58" x14ac:dyDescent="0.35">
      <c r="A15107" s="4">
        <v>43128</v>
      </c>
      <c r="B15107" s="1">
        <v>45303</v>
      </c>
      <c r="C15107" s="2">
        <v>0.4568402777777778</v>
      </c>
      <c r="D15107" s="3" t="s">
        <v>1258</v>
      </c>
      <c r="E15107" s="3" t="s">
        <v>14702</v>
      </c>
      <c r="F15107" s="3" t="s">
        <v>60806</v>
      </c>
      <c r="G15107" s="3" t="s">
        <v>11928</v>
      </c>
      <c r="H15107" s="3" t="s">
        <v>60807</v>
      </c>
    </row>
    <row r="15108" spans="1:8" ht="188.5" x14ac:dyDescent="0.35">
      <c r="A15108" s="4">
        <v>56547</v>
      </c>
      <c r="B15108" s="1">
        <v>45303</v>
      </c>
      <c r="C15108" s="2">
        <v>0.45780092592592592</v>
      </c>
      <c r="D15108" s="3" t="s">
        <v>60808</v>
      </c>
      <c r="E15108" s="3" t="s">
        <v>60812</v>
      </c>
      <c r="F15108" s="3" t="s">
        <v>60809</v>
      </c>
      <c r="G15108" s="3" t="s">
        <v>60810</v>
      </c>
      <c r="H15108" s="3" t="s">
        <v>60811</v>
      </c>
    </row>
    <row r="15109" spans="1:8" ht="29" x14ac:dyDescent="0.35">
      <c r="A15109" s="4">
        <v>50586</v>
      </c>
      <c r="B15109" s="1">
        <v>45303</v>
      </c>
      <c r="C15109" s="2">
        <v>0.45894675925925926</v>
      </c>
      <c r="D15109" s="3" t="s">
        <v>60813</v>
      </c>
      <c r="E15109" s="3" t="s">
        <v>24217</v>
      </c>
      <c r="F15109" s="3" t="s">
        <v>60814</v>
      </c>
      <c r="G15109" s="3" t="s">
        <v>1268</v>
      </c>
      <c r="H15109" s="3" t="s">
        <v>60815</v>
      </c>
    </row>
    <row r="15110" spans="1:8" ht="58" x14ac:dyDescent="0.35">
      <c r="A15110" s="4">
        <v>29377</v>
      </c>
      <c r="B15110" s="1">
        <v>45303</v>
      </c>
      <c r="C15110" s="2">
        <v>0.46231481481481485</v>
      </c>
      <c r="D15110" s="3" t="s">
        <v>60816</v>
      </c>
      <c r="E15110" s="3" t="s">
        <v>60816</v>
      </c>
      <c r="F15110" s="3" t="s">
        <v>60817</v>
      </c>
      <c r="G15110" s="3" t="s">
        <v>60816</v>
      </c>
      <c r="H15110" s="3" t="s">
        <v>10659</v>
      </c>
    </row>
    <row r="15111" spans="1:8" ht="58" x14ac:dyDescent="0.35">
      <c r="A15111" s="4">
        <v>46587</v>
      </c>
      <c r="B15111" s="1">
        <v>45303</v>
      </c>
      <c r="C15111" s="2">
        <v>0.46324074074074079</v>
      </c>
      <c r="D15111" s="3" t="s">
        <v>60818</v>
      </c>
      <c r="E15111" s="3" t="s">
        <v>60821</v>
      </c>
      <c r="F15111" s="3" t="s">
        <v>60819</v>
      </c>
      <c r="G15111" s="3" t="s">
        <v>11906</v>
      </c>
      <c r="H15111" s="3" t="s">
        <v>60820</v>
      </c>
    </row>
    <row r="15112" spans="1:8" ht="130.5" x14ac:dyDescent="0.35">
      <c r="A15112" s="4">
        <v>202722</v>
      </c>
      <c r="B15112" s="1">
        <v>45303</v>
      </c>
      <c r="C15112" s="2">
        <v>0.46344907407407404</v>
      </c>
      <c r="D15112" s="3" t="s">
        <v>60822</v>
      </c>
      <c r="E15112" s="3" t="s">
        <v>60826</v>
      </c>
      <c r="F15112" s="3" t="s">
        <v>60823</v>
      </c>
      <c r="G15112" s="3" t="s">
        <v>60824</v>
      </c>
      <c r="H15112" s="3" t="s">
        <v>60825</v>
      </c>
    </row>
    <row r="15113" spans="1:8" ht="58" x14ac:dyDescent="0.35">
      <c r="A15113" s="4">
        <v>214187</v>
      </c>
      <c r="B15113" s="1">
        <v>45303</v>
      </c>
      <c r="C15113" s="2">
        <v>0.46524305555555556</v>
      </c>
      <c r="D15113" s="3" t="s">
        <v>37</v>
      </c>
      <c r="E15113" s="3" t="s">
        <v>60830</v>
      </c>
      <c r="F15113" s="3" t="s">
        <v>60827</v>
      </c>
      <c r="G15113" s="3" t="s">
        <v>60828</v>
      </c>
      <c r="H15113" s="3" t="s">
        <v>60829</v>
      </c>
    </row>
    <row r="15114" spans="1:8" ht="72.5" x14ac:dyDescent="0.35">
      <c r="A15114" s="4">
        <v>39840</v>
      </c>
      <c r="B15114" s="1">
        <v>45303</v>
      </c>
      <c r="C15114" s="2">
        <v>0.46679398148148149</v>
      </c>
      <c r="D15114" s="3" t="s">
        <v>60831</v>
      </c>
      <c r="E15114" s="3" t="s">
        <v>60835</v>
      </c>
      <c r="F15114" s="3" t="s">
        <v>60832</v>
      </c>
      <c r="G15114" s="3" t="s">
        <v>60833</v>
      </c>
      <c r="H15114" s="3" t="s">
        <v>60834</v>
      </c>
    </row>
    <row r="15115" spans="1:8" x14ac:dyDescent="0.35">
      <c r="A15115" s="4">
        <v>52949</v>
      </c>
      <c r="B15115" s="1">
        <v>45303</v>
      </c>
      <c r="C15115" s="2">
        <v>0.46923611111111113</v>
      </c>
      <c r="D15115" s="3" t="s">
        <v>233</v>
      </c>
      <c r="E15115" s="3" t="s">
        <v>14007</v>
      </c>
      <c r="F15115" s="3" t="s">
        <v>60836</v>
      </c>
      <c r="G15115" s="3" t="s">
        <v>60837</v>
      </c>
      <c r="H15115" s="3" t="s">
        <v>10273</v>
      </c>
    </row>
    <row r="15116" spans="1:8" x14ac:dyDescent="0.35">
      <c r="A15116" s="4">
        <v>213608</v>
      </c>
      <c r="B15116" s="1">
        <v>45303</v>
      </c>
      <c r="C15116" s="2">
        <v>0.46967592592592594</v>
      </c>
      <c r="D15116" s="3" t="s">
        <v>10662</v>
      </c>
      <c r="E15116" s="3" t="s">
        <v>10662</v>
      </c>
      <c r="F15116" s="3" t="s">
        <v>1381</v>
      </c>
      <c r="G15116" s="3" t="s">
        <v>10662</v>
      </c>
      <c r="H15116" s="3" t="s">
        <v>12091</v>
      </c>
    </row>
    <row r="15117" spans="1:8" ht="58" x14ac:dyDescent="0.35">
      <c r="A15117" s="4">
        <v>43856</v>
      </c>
      <c r="B15117" s="1">
        <v>45303</v>
      </c>
      <c r="C15117" s="2">
        <v>0.46975694444444444</v>
      </c>
      <c r="D15117" s="3" t="s">
        <v>12350</v>
      </c>
      <c r="E15117" s="3" t="s">
        <v>60840</v>
      </c>
      <c r="F15117" s="3" t="s">
        <v>60838</v>
      </c>
      <c r="G15117" s="3" t="s">
        <v>58166</v>
      </c>
      <c r="H15117" s="3" t="s">
        <v>60839</v>
      </c>
    </row>
    <row r="15118" spans="1:8" ht="101.5" x14ac:dyDescent="0.35">
      <c r="A15118" s="4">
        <v>124724</v>
      </c>
      <c r="B15118" s="1">
        <v>45303</v>
      </c>
      <c r="C15118" s="2">
        <v>0.47309027777777773</v>
      </c>
      <c r="D15118" s="3" t="s">
        <v>10859</v>
      </c>
      <c r="E15118" s="3" t="s">
        <v>60842</v>
      </c>
      <c r="F15118" s="3" t="s">
        <v>60841</v>
      </c>
      <c r="G15118" s="3" t="s">
        <v>1313</v>
      </c>
      <c r="H15118" s="3" t="s">
        <v>12312</v>
      </c>
    </row>
    <row r="15119" spans="1:8" ht="43.5" x14ac:dyDescent="0.35">
      <c r="A15119" s="4">
        <v>48971</v>
      </c>
      <c r="B15119" s="1">
        <v>45303</v>
      </c>
      <c r="C15119" s="2">
        <v>0.4737615740740741</v>
      </c>
      <c r="D15119" s="3" t="s">
        <v>1258</v>
      </c>
      <c r="E15119" s="3" t="s">
        <v>15536</v>
      </c>
      <c r="F15119" s="3" t="s">
        <v>60843</v>
      </c>
      <c r="G15119" s="3" t="s">
        <v>60844</v>
      </c>
      <c r="H15119" s="3" t="s">
        <v>60845</v>
      </c>
    </row>
    <row r="15120" spans="1:8" ht="159.5" x14ac:dyDescent="0.35">
      <c r="A15120" s="4">
        <v>39237</v>
      </c>
      <c r="B15120" s="1">
        <v>45303</v>
      </c>
      <c r="C15120" s="2">
        <v>0.47563657407407406</v>
      </c>
      <c r="D15120" s="3" t="s">
        <v>1744</v>
      </c>
      <c r="E15120" s="3" t="s">
        <v>60848</v>
      </c>
      <c r="F15120" s="3" t="s">
        <v>60846</v>
      </c>
      <c r="G15120" s="3" t="s">
        <v>100</v>
      </c>
      <c r="H15120" s="3" t="s">
        <v>60847</v>
      </c>
    </row>
    <row r="15121" spans="1:8" ht="29" x14ac:dyDescent="0.35">
      <c r="A15121" s="4">
        <v>48773</v>
      </c>
      <c r="B15121" s="1">
        <v>45303</v>
      </c>
      <c r="C15121" s="2">
        <v>0.47699074074074077</v>
      </c>
      <c r="D15121" s="3" t="s">
        <v>10285</v>
      </c>
      <c r="E15121" s="3" t="s">
        <v>60851</v>
      </c>
      <c r="F15121" s="3" t="s">
        <v>60849</v>
      </c>
      <c r="G15121" s="3" t="s">
        <v>60850</v>
      </c>
      <c r="H15121" s="3" t="s">
        <v>14889</v>
      </c>
    </row>
    <row r="15122" spans="1:8" ht="29" x14ac:dyDescent="0.35">
      <c r="A15122" s="4">
        <v>49390</v>
      </c>
      <c r="B15122" s="1">
        <v>45303</v>
      </c>
      <c r="C15122" s="2">
        <v>0.47942129629629626</v>
      </c>
      <c r="D15122" s="3" t="s">
        <v>60852</v>
      </c>
      <c r="E15122" s="3" t="s">
        <v>60856</v>
      </c>
      <c r="F15122" s="3" t="s">
        <v>60853</v>
      </c>
      <c r="G15122" s="3" t="s">
        <v>60854</v>
      </c>
      <c r="H15122" s="3" t="s">
        <v>60855</v>
      </c>
    </row>
    <row r="15123" spans="1:8" ht="72.5" x14ac:dyDescent="0.35">
      <c r="A15123" s="4">
        <v>46421</v>
      </c>
      <c r="B15123" s="1">
        <v>45303</v>
      </c>
      <c r="C15123" s="2">
        <v>0.48312500000000003</v>
      </c>
      <c r="D15123" s="3" t="s">
        <v>10285</v>
      </c>
      <c r="E15123" s="3" t="s">
        <v>60858</v>
      </c>
      <c r="F15123" s="3" t="s">
        <v>60857</v>
      </c>
      <c r="G15123" s="3" t="s">
        <v>10402</v>
      </c>
      <c r="H15123" s="3" t="s">
        <v>15548</v>
      </c>
    </row>
    <row r="15124" spans="1:8" ht="43.5" x14ac:dyDescent="0.35">
      <c r="A15124" s="4">
        <v>212303</v>
      </c>
      <c r="B15124" s="1">
        <v>45303</v>
      </c>
      <c r="C15124" s="2">
        <v>0.48471064814814818</v>
      </c>
      <c r="D15124" s="3" t="s">
        <v>985</v>
      </c>
      <c r="E15124" s="3" t="s">
        <v>60862</v>
      </c>
      <c r="F15124" s="3" t="s">
        <v>60859</v>
      </c>
      <c r="G15124" s="3" t="s">
        <v>60860</v>
      </c>
      <c r="H15124" s="3" t="s">
        <v>60861</v>
      </c>
    </row>
    <row r="15125" spans="1:8" ht="29" x14ac:dyDescent="0.35">
      <c r="A15125" s="4">
        <v>112645</v>
      </c>
      <c r="B15125" s="1">
        <v>45303</v>
      </c>
      <c r="C15125" s="2">
        <v>0.48569444444444443</v>
      </c>
      <c r="D15125" s="3" t="s">
        <v>12226</v>
      </c>
      <c r="E15125" s="3" t="s">
        <v>14674</v>
      </c>
      <c r="F15125" s="3" t="s">
        <v>60863</v>
      </c>
      <c r="G15125" s="3" t="s">
        <v>14259</v>
      </c>
      <c r="H15125" s="3" t="s">
        <v>60864</v>
      </c>
    </row>
    <row r="15126" spans="1:8" ht="43.5" x14ac:dyDescent="0.35">
      <c r="A15126" s="4">
        <v>212303</v>
      </c>
      <c r="B15126" s="1">
        <v>45303</v>
      </c>
      <c r="C15126" s="2">
        <v>0.48570601851851852</v>
      </c>
      <c r="D15126" s="3" t="s">
        <v>985</v>
      </c>
      <c r="E15126" s="3" t="s">
        <v>60862</v>
      </c>
      <c r="F15126" s="3" t="s">
        <v>60859</v>
      </c>
      <c r="G15126" s="3" t="s">
        <v>60860</v>
      </c>
      <c r="H15126" s="3" t="s">
        <v>60861</v>
      </c>
    </row>
    <row r="15127" spans="1:8" ht="58" x14ac:dyDescent="0.35">
      <c r="A15127" s="4">
        <v>37473</v>
      </c>
      <c r="B15127" s="1">
        <v>45303</v>
      </c>
      <c r="C15127" s="2">
        <v>0.48856481481481479</v>
      </c>
      <c r="D15127" s="3" t="s">
        <v>60865</v>
      </c>
      <c r="E15127" s="3" t="s">
        <v>60869</v>
      </c>
      <c r="F15127" s="3" t="s">
        <v>60866</v>
      </c>
      <c r="G15127" s="3" t="s">
        <v>60867</v>
      </c>
      <c r="H15127" s="3" t="s">
        <v>60868</v>
      </c>
    </row>
    <row r="15128" spans="1:8" ht="58" x14ac:dyDescent="0.35">
      <c r="A15128" s="4">
        <v>131810</v>
      </c>
      <c r="B15128" s="1">
        <v>45303</v>
      </c>
      <c r="C15128" s="2">
        <v>0.48931712962962964</v>
      </c>
      <c r="D15128" s="3" t="s">
        <v>60870</v>
      </c>
      <c r="E15128" s="3" t="s">
        <v>60874</v>
      </c>
      <c r="F15128" s="3" t="s">
        <v>60871</v>
      </c>
      <c r="G15128" s="3" t="s">
        <v>60872</v>
      </c>
      <c r="H15128" s="3" t="s">
        <v>60873</v>
      </c>
    </row>
    <row r="15129" spans="1:8" ht="43.5" x14ac:dyDescent="0.35">
      <c r="A15129" s="4">
        <v>85516</v>
      </c>
      <c r="B15129" s="1">
        <v>45303</v>
      </c>
      <c r="C15129" s="2">
        <v>0.49223379629629632</v>
      </c>
      <c r="D15129" s="3" t="s">
        <v>60875</v>
      </c>
      <c r="E15129" s="3" t="s">
        <v>24126</v>
      </c>
      <c r="F15129" s="3" t="s">
        <v>60876</v>
      </c>
      <c r="G15129" s="3" t="s">
        <v>11928</v>
      </c>
      <c r="H15129" s="3" t="s">
        <v>60877</v>
      </c>
    </row>
    <row r="15130" spans="1:8" ht="43.5" x14ac:dyDescent="0.35">
      <c r="A15130" s="4">
        <v>130382</v>
      </c>
      <c r="B15130" s="1">
        <v>45303</v>
      </c>
      <c r="C15130" s="2">
        <v>0.49410879629629628</v>
      </c>
      <c r="D15130" s="3" t="s">
        <v>708</v>
      </c>
      <c r="E15130" s="3" t="s">
        <v>60880</v>
      </c>
      <c r="F15130" s="3" t="s">
        <v>60878</v>
      </c>
      <c r="G15130" s="3" t="s">
        <v>12724</v>
      </c>
      <c r="H15130" s="3" t="s">
        <v>60879</v>
      </c>
    </row>
    <row r="15131" spans="1:8" ht="43.5" x14ac:dyDescent="0.35">
      <c r="A15131" s="4">
        <v>4791</v>
      </c>
      <c r="B15131" s="1">
        <v>45303</v>
      </c>
      <c r="C15131" s="2">
        <v>0.49657407407407406</v>
      </c>
      <c r="D15131" s="3" t="s">
        <v>985</v>
      </c>
      <c r="E15131" s="3" t="s">
        <v>60884</v>
      </c>
      <c r="F15131" s="3" t="s">
        <v>60881</v>
      </c>
      <c r="G15131" s="3" t="s">
        <v>60882</v>
      </c>
      <c r="H15131" s="3" t="s">
        <v>60883</v>
      </c>
    </row>
    <row r="15132" spans="1:8" ht="43.5" x14ac:dyDescent="0.35">
      <c r="A15132" s="4">
        <v>78384</v>
      </c>
      <c r="B15132" s="1">
        <v>45303</v>
      </c>
      <c r="C15132" s="2">
        <v>0.50089120370370377</v>
      </c>
      <c r="D15132" s="3" t="s">
        <v>554</v>
      </c>
      <c r="E15132" s="3" t="s">
        <v>60887</v>
      </c>
      <c r="F15132" s="3" t="s">
        <v>60885</v>
      </c>
      <c r="G15132" s="3" t="s">
        <v>58572</v>
      </c>
      <c r="H15132" s="3" t="s">
        <v>60886</v>
      </c>
    </row>
    <row r="15133" spans="1:8" ht="58" x14ac:dyDescent="0.35">
      <c r="A15133" s="4">
        <v>42244</v>
      </c>
      <c r="B15133" s="1">
        <v>45303</v>
      </c>
      <c r="C15133" s="2">
        <v>0.50331018518518522</v>
      </c>
      <c r="D15133" s="3" t="s">
        <v>1258</v>
      </c>
      <c r="E15133" s="3" t="s">
        <v>60890</v>
      </c>
      <c r="F15133" s="3" t="s">
        <v>60888</v>
      </c>
      <c r="G15133" s="3" t="s">
        <v>14206</v>
      </c>
      <c r="H15133" s="3" t="s">
        <v>60889</v>
      </c>
    </row>
    <row r="15134" spans="1:8" ht="116" x14ac:dyDescent="0.35">
      <c r="A15134" s="4">
        <v>38081</v>
      </c>
      <c r="B15134" s="1">
        <v>45303</v>
      </c>
      <c r="C15134" s="2">
        <v>0.50403935185185189</v>
      </c>
      <c r="D15134" s="3" t="s">
        <v>60891</v>
      </c>
      <c r="E15134" s="3" t="s">
        <v>26858</v>
      </c>
      <c r="F15134" s="3" t="s">
        <v>60892</v>
      </c>
      <c r="G15134" s="3" t="s">
        <v>60893</v>
      </c>
      <c r="H15134" s="3" t="s">
        <v>60894</v>
      </c>
    </row>
    <row r="15135" spans="1:8" x14ac:dyDescent="0.35">
      <c r="A15135" s="4">
        <v>36713</v>
      </c>
      <c r="B15135" s="1">
        <v>45303</v>
      </c>
      <c r="C15135" s="2">
        <v>0.50491898148148151</v>
      </c>
      <c r="D15135" s="3" t="s">
        <v>985</v>
      </c>
      <c r="E15135" s="3" t="s">
        <v>58567</v>
      </c>
      <c r="F15135" s="3" t="s">
        <v>13088</v>
      </c>
      <c r="G15135" s="3" t="s">
        <v>58567</v>
      </c>
      <c r="H15135" s="3" t="s">
        <v>12234</v>
      </c>
    </row>
    <row r="15136" spans="1:8" x14ac:dyDescent="0.35">
      <c r="A15136" s="4">
        <v>45985</v>
      </c>
      <c r="B15136" s="1">
        <v>45303</v>
      </c>
      <c r="C15136" s="2">
        <v>0.50645833333333334</v>
      </c>
      <c r="D15136" s="3" t="s">
        <v>1258</v>
      </c>
      <c r="E15136" s="3" t="s">
        <v>25270</v>
      </c>
      <c r="F15136" s="3" t="s">
        <v>60895</v>
      </c>
      <c r="G15136" s="3" t="s">
        <v>60896</v>
      </c>
      <c r="H15136" s="3" t="s">
        <v>60897</v>
      </c>
    </row>
    <row r="15137" spans="1:8" ht="58" x14ac:dyDescent="0.35">
      <c r="A15137" s="4">
        <v>9540</v>
      </c>
      <c r="B15137" s="1">
        <v>45303</v>
      </c>
      <c r="C15137" s="2">
        <v>0.50805555555555559</v>
      </c>
      <c r="D15137" s="3" t="s">
        <v>985</v>
      </c>
      <c r="E15137" s="3" t="s">
        <v>60901</v>
      </c>
      <c r="F15137" s="3" t="s">
        <v>60898</v>
      </c>
      <c r="G15137" s="3" t="s">
        <v>60899</v>
      </c>
      <c r="H15137" s="3" t="s">
        <v>60900</v>
      </c>
    </row>
    <row r="15138" spans="1:8" ht="72.5" x14ac:dyDescent="0.35">
      <c r="A15138" s="4">
        <v>9540</v>
      </c>
      <c r="B15138" s="1">
        <v>45303</v>
      </c>
      <c r="C15138" s="2">
        <v>0.5093981481481481</v>
      </c>
      <c r="D15138" s="3" t="s">
        <v>985</v>
      </c>
      <c r="E15138" s="3" t="s">
        <v>60902</v>
      </c>
      <c r="F15138" s="3" t="s">
        <v>60898</v>
      </c>
      <c r="G15138" s="3" t="s">
        <v>60899</v>
      </c>
      <c r="H15138" s="3" t="s">
        <v>60900</v>
      </c>
    </row>
    <row r="15139" spans="1:8" ht="29" x14ac:dyDescent="0.35">
      <c r="A15139" s="4">
        <v>45113</v>
      </c>
      <c r="B15139" s="1">
        <v>45303</v>
      </c>
      <c r="C15139" s="2">
        <v>0.51013888888888892</v>
      </c>
      <c r="D15139" s="3" t="s">
        <v>60903</v>
      </c>
      <c r="E15139" s="3" t="s">
        <v>60905</v>
      </c>
      <c r="F15139" s="3" t="s">
        <v>60904</v>
      </c>
      <c r="G15139" s="3" t="s">
        <v>14460</v>
      </c>
      <c r="H15139" s="3" t="s">
        <v>40568</v>
      </c>
    </row>
    <row r="15140" spans="1:8" ht="101.5" x14ac:dyDescent="0.35">
      <c r="A15140" s="4">
        <v>89182</v>
      </c>
      <c r="B15140" s="1">
        <v>45303</v>
      </c>
      <c r="C15140" s="2">
        <v>0.51018518518518519</v>
      </c>
      <c r="D15140" s="3" t="s">
        <v>60906</v>
      </c>
      <c r="E15140" s="3" t="s">
        <v>60909</v>
      </c>
      <c r="F15140" s="3" t="s">
        <v>60907</v>
      </c>
      <c r="G15140" s="3" t="s">
        <v>10759</v>
      </c>
      <c r="H15140" s="3" t="s">
        <v>60908</v>
      </c>
    </row>
    <row r="15141" spans="1:8" ht="116" x14ac:dyDescent="0.35">
      <c r="A15141" s="4">
        <v>209588</v>
      </c>
      <c r="B15141" s="1">
        <v>45303</v>
      </c>
      <c r="C15141" s="2">
        <v>0.51115740740740734</v>
      </c>
      <c r="D15141" s="3" t="s">
        <v>60910</v>
      </c>
      <c r="E15141" s="3" t="s">
        <v>60914</v>
      </c>
      <c r="F15141" s="3" t="s">
        <v>60911</v>
      </c>
      <c r="G15141" s="3" t="s">
        <v>60912</v>
      </c>
      <c r="H15141" s="3" t="s">
        <v>60913</v>
      </c>
    </row>
    <row r="15142" spans="1:8" ht="43.5" x14ac:dyDescent="0.35">
      <c r="A15142" s="4">
        <v>76789</v>
      </c>
      <c r="B15142" s="1">
        <v>45303</v>
      </c>
      <c r="C15142" s="2">
        <v>0.51282407407407404</v>
      </c>
      <c r="D15142" s="3" t="s">
        <v>985</v>
      </c>
      <c r="E15142" s="3" t="s">
        <v>60918</v>
      </c>
      <c r="F15142" s="3" t="s">
        <v>60915</v>
      </c>
      <c r="G15142" s="3" t="s">
        <v>60916</v>
      </c>
      <c r="H15142" s="3" t="s">
        <v>60917</v>
      </c>
    </row>
    <row r="15143" spans="1:8" ht="58" x14ac:dyDescent="0.35">
      <c r="A15143" s="4">
        <v>78802</v>
      </c>
      <c r="B15143" s="1">
        <v>45303</v>
      </c>
      <c r="C15143" s="2">
        <v>0.51678240740740744</v>
      </c>
      <c r="D15143" s="3" t="s">
        <v>60919</v>
      </c>
      <c r="E15143" s="3" t="s">
        <v>60922</v>
      </c>
      <c r="F15143" s="3" t="s">
        <v>60920</v>
      </c>
      <c r="G15143" s="3" t="s">
        <v>1315</v>
      </c>
      <c r="H15143" s="3" t="s">
        <v>60921</v>
      </c>
    </row>
    <row r="15144" spans="1:8" ht="101.5" x14ac:dyDescent="0.35">
      <c r="A15144" s="4">
        <v>214233</v>
      </c>
      <c r="B15144" s="1">
        <v>45303</v>
      </c>
      <c r="C15144" s="2">
        <v>0.52113425925925927</v>
      </c>
      <c r="D15144" s="3" t="s">
        <v>985</v>
      </c>
      <c r="E15144" s="3" t="s">
        <v>60924</v>
      </c>
      <c r="F15144" s="3" t="s">
        <v>60923</v>
      </c>
      <c r="G15144" s="3" t="s">
        <v>60924</v>
      </c>
      <c r="H15144" s="3" t="s">
        <v>60925</v>
      </c>
    </row>
    <row r="15145" spans="1:8" ht="101.5" x14ac:dyDescent="0.35">
      <c r="A15145" s="4">
        <v>214233</v>
      </c>
      <c r="B15145" s="1">
        <v>45303</v>
      </c>
      <c r="C15145" s="2">
        <v>0.52173611111111107</v>
      </c>
      <c r="D15145" s="3" t="s">
        <v>985</v>
      </c>
      <c r="E15145" s="3" t="s">
        <v>60924</v>
      </c>
      <c r="F15145" s="3" t="s">
        <v>60926</v>
      </c>
      <c r="G15145" s="3" t="s">
        <v>60924</v>
      </c>
      <c r="H15145" s="3" t="s">
        <v>60925</v>
      </c>
    </row>
    <row r="15146" spans="1:8" ht="101.5" x14ac:dyDescent="0.35">
      <c r="A15146" s="4">
        <v>194353</v>
      </c>
      <c r="B15146" s="1">
        <v>45303</v>
      </c>
      <c r="C15146" s="2">
        <v>0.52372685185185186</v>
      </c>
      <c r="D15146" s="3" t="s">
        <v>60927</v>
      </c>
      <c r="E15146" s="3" t="s">
        <v>60931</v>
      </c>
      <c r="F15146" s="3" t="s">
        <v>60928</v>
      </c>
      <c r="G15146" s="3" t="s">
        <v>60929</v>
      </c>
      <c r="H15146" s="3" t="s">
        <v>60930</v>
      </c>
    </row>
    <row r="15147" spans="1:8" ht="58" x14ac:dyDescent="0.35">
      <c r="A15147" s="4">
        <v>37342</v>
      </c>
      <c r="B15147" s="1">
        <v>45303</v>
      </c>
      <c r="C15147" s="2">
        <v>0.52574074074074073</v>
      </c>
      <c r="D15147" s="3" t="s">
        <v>10285</v>
      </c>
      <c r="E15147" s="3" t="s">
        <v>60933</v>
      </c>
      <c r="F15147" s="3" t="s">
        <v>60932</v>
      </c>
      <c r="G15147" s="3" t="s">
        <v>1315</v>
      </c>
      <c r="H15147" s="3" t="s">
        <v>15548</v>
      </c>
    </row>
    <row r="15148" spans="1:8" ht="58" x14ac:dyDescent="0.35">
      <c r="A15148" s="4">
        <v>131679</v>
      </c>
      <c r="B15148" s="1">
        <v>45303</v>
      </c>
      <c r="C15148" s="2">
        <v>0.52603009259259259</v>
      </c>
      <c r="D15148" s="3" t="s">
        <v>985</v>
      </c>
      <c r="E15148" s="3" t="s">
        <v>60937</v>
      </c>
      <c r="F15148" s="3" t="s">
        <v>60934</v>
      </c>
      <c r="G15148" s="3" t="s">
        <v>60935</v>
      </c>
      <c r="H15148" s="3" t="s">
        <v>60936</v>
      </c>
    </row>
    <row r="15149" spans="1:8" ht="43.5" x14ac:dyDescent="0.35">
      <c r="A15149" s="4">
        <v>71898</v>
      </c>
      <c r="B15149" s="1">
        <v>45303</v>
      </c>
      <c r="C15149" s="2">
        <v>0.53373842592592591</v>
      </c>
      <c r="D15149" s="3" t="s">
        <v>10285</v>
      </c>
      <c r="E15149" s="3" t="s">
        <v>60940</v>
      </c>
      <c r="F15149" s="3" t="s">
        <v>60938</v>
      </c>
      <c r="G15149" s="3" t="s">
        <v>10849</v>
      </c>
      <c r="H15149" s="3" t="s">
        <v>60939</v>
      </c>
    </row>
    <row r="15150" spans="1:8" ht="72.5" x14ac:dyDescent="0.35">
      <c r="A15150" s="4">
        <v>127766</v>
      </c>
      <c r="B15150" s="1">
        <v>45303</v>
      </c>
      <c r="C15150" s="2">
        <v>0.53858796296296296</v>
      </c>
      <c r="D15150" s="3" t="s">
        <v>985</v>
      </c>
      <c r="E15150" s="3" t="s">
        <v>60944</v>
      </c>
      <c r="F15150" s="3" t="s">
        <v>60941</v>
      </c>
      <c r="G15150" s="3" t="s">
        <v>60942</v>
      </c>
      <c r="H15150" s="3" t="s">
        <v>60943</v>
      </c>
    </row>
    <row r="15151" spans="1:8" ht="29" x14ac:dyDescent="0.35">
      <c r="A15151" s="4">
        <v>46363</v>
      </c>
      <c r="B15151" s="1">
        <v>45303</v>
      </c>
      <c r="C15151" s="2">
        <v>0.54170138888888886</v>
      </c>
      <c r="D15151" s="3" t="s">
        <v>255</v>
      </c>
      <c r="E15151" s="3" t="s">
        <v>60947</v>
      </c>
      <c r="F15151" s="3" t="s">
        <v>60945</v>
      </c>
      <c r="G15151" s="3" t="s">
        <v>40169</v>
      </c>
      <c r="H15151" s="3" t="s">
        <v>60946</v>
      </c>
    </row>
    <row r="15152" spans="1:8" ht="72.5" x14ac:dyDescent="0.35">
      <c r="A15152" s="4">
        <v>114640</v>
      </c>
      <c r="B15152" s="1">
        <v>45303</v>
      </c>
      <c r="C15152" s="2">
        <v>0.55049768518518516</v>
      </c>
      <c r="D15152" s="3" t="s">
        <v>12350</v>
      </c>
      <c r="E15152" s="3" t="s">
        <v>60949</v>
      </c>
      <c r="F15152" s="3" t="s">
        <v>60948</v>
      </c>
      <c r="G15152" s="3" t="s">
        <v>11972</v>
      </c>
      <c r="H15152" s="3" t="s">
        <v>13232</v>
      </c>
    </row>
    <row r="15153" spans="1:8" ht="72.5" x14ac:dyDescent="0.35">
      <c r="A15153" s="4">
        <v>35865</v>
      </c>
      <c r="B15153" s="1">
        <v>45303</v>
      </c>
      <c r="C15153" s="2">
        <v>0.55516203703703704</v>
      </c>
      <c r="D15153" s="3" t="s">
        <v>490</v>
      </c>
      <c r="E15153" s="3" t="s">
        <v>60951</v>
      </c>
      <c r="F15153" s="3" t="s">
        <v>60950</v>
      </c>
      <c r="G15153" s="3" t="s">
        <v>11981</v>
      </c>
      <c r="H15153" s="3" t="s">
        <v>10332</v>
      </c>
    </row>
    <row r="15154" spans="1:8" ht="29" x14ac:dyDescent="0.35">
      <c r="A15154" s="4">
        <v>185409</v>
      </c>
      <c r="B15154" s="1">
        <v>45303</v>
      </c>
      <c r="C15154" s="2">
        <v>0.55821759259259263</v>
      </c>
      <c r="D15154" s="3" t="s">
        <v>11388</v>
      </c>
      <c r="E15154" s="3" t="s">
        <v>11388</v>
      </c>
      <c r="F15154" s="3" t="s">
        <v>60952</v>
      </c>
      <c r="G15154" s="3" t="s">
        <v>11388</v>
      </c>
      <c r="H15154" s="3" t="s">
        <v>60953</v>
      </c>
    </row>
    <row r="15155" spans="1:8" ht="72.5" x14ac:dyDescent="0.35">
      <c r="A15155" s="4">
        <v>127766</v>
      </c>
      <c r="B15155" s="1">
        <v>45303</v>
      </c>
      <c r="C15155" s="2">
        <v>0.56327546296296294</v>
      </c>
      <c r="D15155" s="3" t="s">
        <v>985</v>
      </c>
      <c r="E15155" s="3" t="s">
        <v>60944</v>
      </c>
      <c r="F15155" s="3" t="s">
        <v>60941</v>
      </c>
      <c r="G15155" s="3" t="s">
        <v>60942</v>
      </c>
      <c r="H15155" s="3" t="s">
        <v>60943</v>
      </c>
    </row>
    <row r="15156" spans="1:8" ht="43.5" x14ac:dyDescent="0.35">
      <c r="A15156" s="4">
        <v>212303</v>
      </c>
      <c r="B15156" s="1">
        <v>45303</v>
      </c>
      <c r="C15156" s="2">
        <v>0.56429398148148147</v>
      </c>
      <c r="D15156" s="3" t="s">
        <v>985</v>
      </c>
      <c r="E15156" s="3" t="s">
        <v>60862</v>
      </c>
      <c r="F15156" s="3" t="s">
        <v>60859</v>
      </c>
      <c r="G15156" s="3" t="s">
        <v>60860</v>
      </c>
      <c r="H15156" s="3" t="s">
        <v>60861</v>
      </c>
    </row>
    <row r="15157" spans="1:8" ht="43.5" x14ac:dyDescent="0.35">
      <c r="A15157" s="4">
        <v>212303</v>
      </c>
      <c r="B15157" s="1">
        <v>45303</v>
      </c>
      <c r="C15157" s="2">
        <v>0.56511574074074067</v>
      </c>
      <c r="D15157" s="3" t="s">
        <v>985</v>
      </c>
      <c r="E15157" s="3" t="s">
        <v>60862</v>
      </c>
      <c r="F15157" s="3" t="s">
        <v>60859</v>
      </c>
      <c r="G15157" s="3" t="s">
        <v>60860</v>
      </c>
      <c r="H15157" s="3" t="s">
        <v>60954</v>
      </c>
    </row>
    <row r="15158" spans="1:8" ht="72.5" x14ac:dyDescent="0.35">
      <c r="A15158" s="4">
        <v>37214</v>
      </c>
      <c r="B15158" s="1">
        <v>45303</v>
      </c>
      <c r="C15158" s="2">
        <v>0.56813657407407414</v>
      </c>
      <c r="D15158" s="3" t="e">
        <f>- HE visited the HEALTH center AFTER the last appointment and Discontinued salbutamol</f>
        <v>#NAME?</v>
      </c>
      <c r="E15158" s="3" t="s">
        <v>60956</v>
      </c>
      <c r="F15158" s="3" t="s">
        <v>60955</v>
      </c>
      <c r="G15158" s="3" t="s">
        <v>24306</v>
      </c>
      <c r="H15158" s="3" t="e">
        <f>- refill medication</f>
        <v>#NAME?</v>
      </c>
    </row>
    <row r="15159" spans="1:8" ht="116" x14ac:dyDescent="0.35">
      <c r="A15159" s="4">
        <v>81409</v>
      </c>
      <c r="B15159" s="1">
        <v>45303</v>
      </c>
      <c r="C15159" s="2">
        <v>0.57377314814814817</v>
      </c>
      <c r="D15159" s="3" t="s">
        <v>60957</v>
      </c>
      <c r="E15159" s="3" t="s">
        <v>60961</v>
      </c>
      <c r="F15159" s="3" t="s">
        <v>60958</v>
      </c>
      <c r="G15159" s="3" t="s">
        <v>60959</v>
      </c>
      <c r="H15159" s="3" t="s">
        <v>60960</v>
      </c>
    </row>
    <row r="15160" spans="1:8" ht="43.5" x14ac:dyDescent="0.35">
      <c r="A15160" s="4">
        <v>36713</v>
      </c>
      <c r="B15160" s="1">
        <v>45303</v>
      </c>
      <c r="C15160" s="2">
        <v>0.5773611111111111</v>
      </c>
      <c r="D15160" s="3" t="s">
        <v>1933</v>
      </c>
      <c r="E15160" s="3" t="s">
        <v>813</v>
      </c>
      <c r="F15160" s="3" t="s">
        <v>1776</v>
      </c>
      <c r="G15160" s="3" t="s">
        <v>11013</v>
      </c>
      <c r="H15160" s="3" t="s">
        <v>60962</v>
      </c>
    </row>
    <row r="15161" spans="1:8" ht="29" x14ac:dyDescent="0.35">
      <c r="A15161" s="4">
        <v>92539</v>
      </c>
      <c r="B15161" s="1">
        <v>45303</v>
      </c>
      <c r="C15161" s="2">
        <v>0.58049768518518519</v>
      </c>
      <c r="D15161" s="3" t="s">
        <v>1288</v>
      </c>
      <c r="E15161" s="3" t="s">
        <v>60963</v>
      </c>
      <c r="F15161" s="3" t="s">
        <v>13378</v>
      </c>
      <c r="G15161" s="3" t="s">
        <v>60963</v>
      </c>
      <c r="H15161" s="3" t="s">
        <v>1325</v>
      </c>
    </row>
    <row r="15162" spans="1:8" x14ac:dyDescent="0.35">
      <c r="A15162" s="4">
        <v>200745</v>
      </c>
      <c r="B15162" s="1">
        <v>45303</v>
      </c>
      <c r="C15162" s="2">
        <v>0.58576388888888886</v>
      </c>
      <c r="D15162" s="3" t="s">
        <v>985</v>
      </c>
      <c r="E15162" s="3" t="s">
        <v>60964</v>
      </c>
      <c r="F15162" s="3" t="s">
        <v>11953</v>
      </c>
      <c r="G15162" s="3" t="s">
        <v>60964</v>
      </c>
      <c r="H15162" s="3" t="s">
        <v>12234</v>
      </c>
    </row>
    <row r="15163" spans="1:8" ht="43.5" x14ac:dyDescent="0.35">
      <c r="A15163" s="4">
        <v>160764</v>
      </c>
      <c r="B15163" s="1">
        <v>45303</v>
      </c>
      <c r="C15163" s="2">
        <v>0.58903935185185186</v>
      </c>
      <c r="D15163" s="3" t="s">
        <v>60965</v>
      </c>
      <c r="E15163" s="3" t="s">
        <v>60969</v>
      </c>
      <c r="F15163" s="3" t="s">
        <v>60966</v>
      </c>
      <c r="G15163" s="3" t="s">
        <v>60967</v>
      </c>
      <c r="H15163" s="3" t="s">
        <v>60968</v>
      </c>
    </row>
    <row r="15164" spans="1:8" x14ac:dyDescent="0.35">
      <c r="A15164" s="4">
        <v>45130</v>
      </c>
      <c r="B15164" s="1">
        <v>45303</v>
      </c>
      <c r="C15164" s="2">
        <v>0.58915509259259258</v>
      </c>
      <c r="D15164" s="3" t="s">
        <v>12833</v>
      </c>
      <c r="E15164" s="3" t="s">
        <v>13074</v>
      </c>
      <c r="F15164" s="3" t="s">
        <v>60970</v>
      </c>
      <c r="G15164" s="3" t="s">
        <v>13074</v>
      </c>
      <c r="H15164" s="3" t="s">
        <v>10659</v>
      </c>
    </row>
    <row r="15165" spans="1:8" ht="101.5" x14ac:dyDescent="0.35">
      <c r="A15165" s="4">
        <v>37762</v>
      </c>
      <c r="B15165" s="1">
        <v>45303</v>
      </c>
      <c r="C15165" s="2">
        <v>0.59008101851851846</v>
      </c>
      <c r="D15165" s="3" t="s">
        <v>60971</v>
      </c>
      <c r="E15165" s="3" t="s">
        <v>44638</v>
      </c>
      <c r="F15165" s="3" t="s">
        <v>60972</v>
      </c>
      <c r="G15165" s="3" t="s">
        <v>44638</v>
      </c>
      <c r="H15165" s="3" t="s">
        <v>60973</v>
      </c>
    </row>
    <row r="15166" spans="1:8" ht="29" x14ac:dyDescent="0.35">
      <c r="A15166" s="4">
        <v>43675</v>
      </c>
      <c r="B15166" s="1">
        <v>45303</v>
      </c>
      <c r="C15166" s="2">
        <v>0.59027777777777779</v>
      </c>
      <c r="D15166" s="3" t="s">
        <v>10713</v>
      </c>
      <c r="E15166" s="3" t="s">
        <v>13841</v>
      </c>
      <c r="F15166" s="3" t="s">
        <v>60974</v>
      </c>
      <c r="G15166" s="3" t="s">
        <v>60975</v>
      </c>
      <c r="H15166" s="3" t="s">
        <v>60976</v>
      </c>
    </row>
    <row r="15167" spans="1:8" ht="29" x14ac:dyDescent="0.35">
      <c r="A15167" s="4">
        <v>157046</v>
      </c>
      <c r="B15167" s="1">
        <v>45303</v>
      </c>
      <c r="C15167" s="2">
        <v>0.59067129629629633</v>
      </c>
      <c r="D15167" s="3" t="s">
        <v>60977</v>
      </c>
      <c r="E15167" s="3" t="s">
        <v>60977</v>
      </c>
      <c r="F15167" s="3" t="s">
        <v>60978</v>
      </c>
      <c r="G15167" s="3" t="s">
        <v>60977</v>
      </c>
      <c r="H15167" s="3" t="s">
        <v>60979</v>
      </c>
    </row>
    <row r="15168" spans="1:8" x14ac:dyDescent="0.35">
      <c r="A15168" s="4">
        <v>210317</v>
      </c>
      <c r="B15168" s="1">
        <v>45303</v>
      </c>
      <c r="C15168" s="2">
        <v>0.59498842592592593</v>
      </c>
      <c r="D15168" s="3" t="s">
        <v>12833</v>
      </c>
      <c r="E15168" s="3" t="s">
        <v>60980</v>
      </c>
      <c r="F15168" s="3" t="s">
        <v>12830</v>
      </c>
      <c r="G15168" s="3" t="s">
        <v>60980</v>
      </c>
      <c r="H15168" s="3" t="s">
        <v>60981</v>
      </c>
    </row>
    <row r="15169" spans="1:8" ht="43.5" x14ac:dyDescent="0.35">
      <c r="A15169" s="4">
        <v>39514</v>
      </c>
      <c r="B15169" s="1">
        <v>45303</v>
      </c>
      <c r="C15169" s="2">
        <v>0.59552083333333339</v>
      </c>
      <c r="D15169" s="3" t="s">
        <v>10599</v>
      </c>
      <c r="E15169" s="3" t="s">
        <v>13840</v>
      </c>
      <c r="F15169" s="3" t="s">
        <v>60982</v>
      </c>
      <c r="G15169" s="3" t="s">
        <v>13840</v>
      </c>
      <c r="H15169" s="3" t="s">
        <v>60983</v>
      </c>
    </row>
    <row r="15170" spans="1:8" ht="72.5" x14ac:dyDescent="0.35">
      <c r="A15170" s="4">
        <v>52078</v>
      </c>
      <c r="B15170" s="1">
        <v>45303</v>
      </c>
      <c r="C15170" s="2">
        <v>0.59745370370370365</v>
      </c>
      <c r="D15170" s="3" t="s">
        <v>1403</v>
      </c>
      <c r="E15170" s="3" t="s">
        <v>60987</v>
      </c>
      <c r="F15170" s="3" t="s">
        <v>60984</v>
      </c>
      <c r="G15170" s="3" t="s">
        <v>60985</v>
      </c>
      <c r="H15170" s="3" t="s">
        <v>60986</v>
      </c>
    </row>
    <row r="15171" spans="1:8" ht="58" x14ac:dyDescent="0.35">
      <c r="A15171" s="4">
        <v>34473</v>
      </c>
      <c r="B15171" s="1">
        <v>45303</v>
      </c>
      <c r="C15171" s="2">
        <v>0.60011574074074081</v>
      </c>
      <c r="D15171" s="3" t="s">
        <v>60988</v>
      </c>
      <c r="E15171" s="3" t="s">
        <v>60991</v>
      </c>
      <c r="F15171" s="3" t="s">
        <v>60989</v>
      </c>
      <c r="G15171" s="3" t="s">
        <v>60990</v>
      </c>
      <c r="H15171" s="3" t="e">
        <f>- refill medication</f>
        <v>#NAME?</v>
      </c>
    </row>
    <row r="15172" spans="1:8" ht="58" x14ac:dyDescent="0.35">
      <c r="A15172" s="4">
        <v>74655</v>
      </c>
      <c r="B15172" s="1">
        <v>45303</v>
      </c>
      <c r="C15172" s="2">
        <v>0.6042939814814815</v>
      </c>
      <c r="D15172" s="3" t="s">
        <v>60992</v>
      </c>
      <c r="E15172" s="3" t="s">
        <v>60996</v>
      </c>
      <c r="F15172" s="3" t="s">
        <v>60993</v>
      </c>
      <c r="G15172" s="3" t="s">
        <v>60994</v>
      </c>
      <c r="H15172" s="3" t="s">
        <v>60995</v>
      </c>
    </row>
    <row r="15173" spans="1:8" ht="43.5" x14ac:dyDescent="0.35">
      <c r="A15173" s="4">
        <v>206013</v>
      </c>
      <c r="B15173" s="1">
        <v>45303</v>
      </c>
      <c r="C15173" s="2">
        <v>0.60512731481481474</v>
      </c>
      <c r="D15173" s="3" t="s">
        <v>60997</v>
      </c>
      <c r="E15173" s="3" t="s">
        <v>61000</v>
      </c>
      <c r="F15173" s="3" t="s">
        <v>11647</v>
      </c>
      <c r="G15173" s="3" t="s">
        <v>60998</v>
      </c>
      <c r="H15173" s="3" t="s">
        <v>60999</v>
      </c>
    </row>
    <row r="15174" spans="1:8" ht="116" x14ac:dyDescent="0.35">
      <c r="A15174" s="4">
        <v>213684</v>
      </c>
      <c r="B15174" s="1">
        <v>45303</v>
      </c>
      <c r="C15174" s="2">
        <v>0.60599537037037032</v>
      </c>
      <c r="D15174" s="3" t="s">
        <v>10713</v>
      </c>
      <c r="E15174" s="3" t="s">
        <v>61002</v>
      </c>
      <c r="F15174" s="3" t="s">
        <v>61001</v>
      </c>
      <c r="G15174" s="3" t="s">
        <v>61002</v>
      </c>
      <c r="H15174" s="3" t="s">
        <v>61003</v>
      </c>
    </row>
    <row r="15175" spans="1:8" x14ac:dyDescent="0.35">
      <c r="A15175" s="4">
        <v>52407</v>
      </c>
      <c r="B15175" s="1">
        <v>45303</v>
      </c>
      <c r="C15175" s="2">
        <v>0.61039351851851853</v>
      </c>
      <c r="D15175" s="3" t="s">
        <v>12833</v>
      </c>
      <c r="E15175" s="3" t="s">
        <v>61004</v>
      </c>
      <c r="F15175" s="3" t="s">
        <v>12785</v>
      </c>
      <c r="G15175" s="3" t="s">
        <v>61004</v>
      </c>
      <c r="H15175" s="3" t="s">
        <v>10659</v>
      </c>
    </row>
    <row r="15176" spans="1:8" ht="116" x14ac:dyDescent="0.35">
      <c r="A15176" s="4">
        <v>213684</v>
      </c>
      <c r="B15176" s="1">
        <v>45303</v>
      </c>
      <c r="C15176" s="2">
        <v>0.61120370370370369</v>
      </c>
      <c r="D15176" s="3" t="s">
        <v>10713</v>
      </c>
      <c r="E15176" s="3" t="s">
        <v>61002</v>
      </c>
      <c r="F15176" s="3" t="s">
        <v>61001</v>
      </c>
      <c r="G15176" s="3" t="s">
        <v>61002</v>
      </c>
      <c r="H15176" s="3" t="s">
        <v>61003</v>
      </c>
    </row>
    <row r="15177" spans="1:8" ht="43.5" x14ac:dyDescent="0.35">
      <c r="A15177" s="4">
        <v>58286</v>
      </c>
      <c r="B15177" s="1">
        <v>45303</v>
      </c>
      <c r="C15177" s="2">
        <v>0.61335648148148147</v>
      </c>
      <c r="D15177" s="3" t="s">
        <v>61005</v>
      </c>
      <c r="E15177" s="3" t="s">
        <v>61009</v>
      </c>
      <c r="F15177" s="3" t="s">
        <v>61006</v>
      </c>
      <c r="G15177" s="3" t="s">
        <v>61007</v>
      </c>
      <c r="H15177" s="3" t="s">
        <v>61008</v>
      </c>
    </row>
    <row r="15178" spans="1:8" x14ac:dyDescent="0.35">
      <c r="A15178" s="4">
        <v>148242</v>
      </c>
      <c r="B15178" s="1">
        <v>45303</v>
      </c>
      <c r="C15178" s="2">
        <v>0.61446759259259254</v>
      </c>
      <c r="D15178" s="3" t="s">
        <v>61010</v>
      </c>
      <c r="E15178" s="3" t="s">
        <v>61010</v>
      </c>
      <c r="F15178" s="3" t="s">
        <v>1797</v>
      </c>
      <c r="G15178" s="3" t="s">
        <v>61010</v>
      </c>
      <c r="H15178" s="3" t="s">
        <v>61011</v>
      </c>
    </row>
    <row r="15179" spans="1:8" ht="29" x14ac:dyDescent="0.35">
      <c r="A15179" s="4">
        <v>40828</v>
      </c>
      <c r="B15179" s="1">
        <v>45303</v>
      </c>
      <c r="C15179" s="2">
        <v>0.61490740740740735</v>
      </c>
      <c r="D15179" s="3" t="s">
        <v>10352</v>
      </c>
      <c r="E15179" s="3" t="s">
        <v>11088</v>
      </c>
      <c r="F15179" s="3" t="s">
        <v>61012</v>
      </c>
      <c r="G15179" s="3" t="s">
        <v>10537</v>
      </c>
      <c r="H15179" s="3" t="s">
        <v>61013</v>
      </c>
    </row>
    <row r="15180" spans="1:8" ht="130.5" x14ac:dyDescent="0.35">
      <c r="A15180" s="4">
        <v>201091</v>
      </c>
      <c r="B15180" s="1">
        <v>45303</v>
      </c>
      <c r="C15180" s="2">
        <v>0.61790509259259252</v>
      </c>
      <c r="D15180" s="3" t="s">
        <v>61014</v>
      </c>
      <c r="E15180" s="3" t="s">
        <v>61018</v>
      </c>
      <c r="F15180" s="3" t="s">
        <v>61015</v>
      </c>
      <c r="G15180" s="3" t="s">
        <v>61016</v>
      </c>
      <c r="H15180" s="3" t="s">
        <v>61017</v>
      </c>
    </row>
    <row r="15181" spans="1:8" ht="87" x14ac:dyDescent="0.35">
      <c r="A15181" s="4">
        <v>54600</v>
      </c>
      <c r="B15181" s="1">
        <v>45303</v>
      </c>
      <c r="C15181" s="2">
        <v>0.61851851851851858</v>
      </c>
      <c r="D15181" s="3" t="s">
        <v>61019</v>
      </c>
      <c r="E15181" s="3" t="s">
        <v>61022</v>
      </c>
      <c r="F15181" s="3" t="s">
        <v>61020</v>
      </c>
      <c r="G15181" s="3" t="s">
        <v>61021</v>
      </c>
      <c r="H15181" s="3" t="s">
        <v>11639</v>
      </c>
    </row>
    <row r="15182" spans="1:8" ht="87" x14ac:dyDescent="0.35">
      <c r="A15182" s="4">
        <v>153462</v>
      </c>
      <c r="B15182" s="1">
        <v>45303</v>
      </c>
      <c r="C15182" s="2">
        <v>0.61929398148148151</v>
      </c>
      <c r="D15182" s="3" t="s">
        <v>61023</v>
      </c>
      <c r="E15182" s="3" t="s">
        <v>15419</v>
      </c>
      <c r="F15182" s="3" t="s">
        <v>1776</v>
      </c>
      <c r="G15182" s="3" t="s">
        <v>61024</v>
      </c>
      <c r="H15182" s="3" t="s">
        <v>61025</v>
      </c>
    </row>
    <row r="15183" spans="1:8" x14ac:dyDescent="0.35">
      <c r="A15183" s="4">
        <v>34461</v>
      </c>
      <c r="B15183" s="1">
        <v>45303</v>
      </c>
      <c r="C15183" s="2">
        <v>0.62160879629629628</v>
      </c>
      <c r="D15183" s="3" t="s">
        <v>11699</v>
      </c>
      <c r="E15183" s="3" t="s">
        <v>11699</v>
      </c>
      <c r="F15183" s="3" t="s">
        <v>61026</v>
      </c>
      <c r="G15183" s="3" t="s">
        <v>11699</v>
      </c>
      <c r="H15183" s="3" t="s">
        <v>12091</v>
      </c>
    </row>
    <row r="15184" spans="1:8" x14ac:dyDescent="0.35">
      <c r="A15184" s="4">
        <v>36713</v>
      </c>
      <c r="B15184" s="1">
        <v>45303</v>
      </c>
      <c r="C15184" s="2">
        <v>0.62202546296296302</v>
      </c>
      <c r="D15184" s="3" t="s">
        <v>985</v>
      </c>
      <c r="E15184" s="3" t="s">
        <v>58567</v>
      </c>
      <c r="F15184" s="3" t="s">
        <v>13088</v>
      </c>
      <c r="G15184" s="3" t="s">
        <v>58567</v>
      </c>
      <c r="H15184" s="3" t="s">
        <v>12234</v>
      </c>
    </row>
    <row r="15185" spans="1:8" ht="29" x14ac:dyDescent="0.35">
      <c r="A15185" s="4">
        <v>154175</v>
      </c>
      <c r="B15185" s="1">
        <v>45303</v>
      </c>
      <c r="C15185" s="2">
        <v>0.62454861111111104</v>
      </c>
      <c r="D15185" s="3" t="s">
        <v>10412</v>
      </c>
      <c r="E15185" s="3" t="s">
        <v>61028</v>
      </c>
      <c r="F15185" s="3" t="s">
        <v>11647</v>
      </c>
      <c r="G15185" s="3" t="s">
        <v>11335</v>
      </c>
      <c r="H15185" s="3" t="s">
        <v>61027</v>
      </c>
    </row>
    <row r="15186" spans="1:8" ht="29" x14ac:dyDescent="0.35">
      <c r="A15186" s="4">
        <v>80634</v>
      </c>
      <c r="B15186" s="1">
        <v>45303</v>
      </c>
      <c r="C15186" s="2">
        <v>0.62502314814814819</v>
      </c>
      <c r="D15186" s="3" t="s">
        <v>985</v>
      </c>
      <c r="E15186" s="3" t="s">
        <v>61032</v>
      </c>
      <c r="F15186" s="3" t="s">
        <v>61029</v>
      </c>
      <c r="G15186" s="3" t="s">
        <v>61030</v>
      </c>
      <c r="H15186" s="3" t="s">
        <v>61031</v>
      </c>
    </row>
    <row r="15187" spans="1:8" ht="72.5" x14ac:dyDescent="0.35">
      <c r="A15187" s="4">
        <v>7984</v>
      </c>
      <c r="B15187" s="1">
        <v>45303</v>
      </c>
      <c r="C15187" s="2">
        <v>0.62532407407407409</v>
      </c>
      <c r="D15187" s="3" t="s">
        <v>10713</v>
      </c>
      <c r="E15187" s="3" t="s">
        <v>61034</v>
      </c>
      <c r="F15187" s="3" t="s">
        <v>61033</v>
      </c>
      <c r="G15187" s="3" t="s">
        <v>61034</v>
      </c>
      <c r="H15187" s="3" t="s">
        <v>61035</v>
      </c>
    </row>
    <row r="15188" spans="1:8" ht="29" x14ac:dyDescent="0.35">
      <c r="A15188" s="4">
        <v>153237</v>
      </c>
      <c r="B15188" s="1">
        <v>45303</v>
      </c>
      <c r="C15188" s="2">
        <v>0.62741898148148145</v>
      </c>
      <c r="D15188" s="3" t="s">
        <v>1583</v>
      </c>
      <c r="E15188" s="3" t="s">
        <v>1583</v>
      </c>
      <c r="F15188" s="3" t="s">
        <v>61036</v>
      </c>
      <c r="G15188" s="3" t="s">
        <v>1583</v>
      </c>
      <c r="H15188" s="3" t="s">
        <v>12091</v>
      </c>
    </row>
    <row r="15189" spans="1:8" x14ac:dyDescent="0.35">
      <c r="A15189" s="4">
        <v>42300</v>
      </c>
      <c r="B15189" s="1">
        <v>45303</v>
      </c>
      <c r="C15189" s="2">
        <v>0.6333333333333333</v>
      </c>
      <c r="D15189" s="3" t="s">
        <v>10870</v>
      </c>
      <c r="E15189" s="3" t="s">
        <v>49509</v>
      </c>
      <c r="F15189" s="3" t="s">
        <v>61037</v>
      </c>
      <c r="G15189" s="3" t="s">
        <v>59515</v>
      </c>
      <c r="H15189" s="3" t="s">
        <v>61038</v>
      </c>
    </row>
    <row r="15190" spans="1:8" x14ac:dyDescent="0.35">
      <c r="A15190" s="4">
        <v>39532</v>
      </c>
      <c r="B15190" s="1">
        <v>45303</v>
      </c>
      <c r="C15190" s="2">
        <v>0.63479166666666664</v>
      </c>
      <c r="D15190" s="3" t="s">
        <v>101</v>
      </c>
      <c r="E15190" s="3" t="s">
        <v>101</v>
      </c>
      <c r="F15190" s="3" t="s">
        <v>61039</v>
      </c>
      <c r="G15190" s="3" t="s">
        <v>101</v>
      </c>
      <c r="H15190" s="3" t="s">
        <v>12091</v>
      </c>
    </row>
    <row r="15191" spans="1:8" ht="58" x14ac:dyDescent="0.35">
      <c r="A15191" s="4">
        <v>199416</v>
      </c>
      <c r="B15191" s="1">
        <v>45303</v>
      </c>
      <c r="C15191" s="2">
        <v>0.63506944444444446</v>
      </c>
      <c r="D15191" s="3" t="s">
        <v>61040</v>
      </c>
      <c r="E15191" s="3" t="s">
        <v>61044</v>
      </c>
      <c r="F15191" s="3" t="s">
        <v>61041</v>
      </c>
      <c r="G15191" s="3" t="s">
        <v>61042</v>
      </c>
      <c r="H15191" s="3" t="s">
        <v>61043</v>
      </c>
    </row>
    <row r="15192" spans="1:8" x14ac:dyDescent="0.35">
      <c r="A15192" s="4">
        <v>46470</v>
      </c>
      <c r="B15192" s="1">
        <v>45303</v>
      </c>
      <c r="C15192" s="2">
        <v>0.64184027777777775</v>
      </c>
      <c r="D15192" s="3" t="s">
        <v>985</v>
      </c>
      <c r="E15192" s="3" t="s">
        <v>13068</v>
      </c>
      <c r="F15192" s="3" t="s">
        <v>61045</v>
      </c>
      <c r="G15192" s="3" t="s">
        <v>13068</v>
      </c>
      <c r="H15192" s="3" t="s">
        <v>1123</v>
      </c>
    </row>
    <row r="15193" spans="1:8" x14ac:dyDescent="0.35">
      <c r="A15193" s="4">
        <v>44475</v>
      </c>
      <c r="B15193" s="1">
        <v>45303</v>
      </c>
      <c r="C15193" s="2">
        <v>0.64725694444444437</v>
      </c>
      <c r="D15193" s="3" t="s">
        <v>10412</v>
      </c>
      <c r="E15193" s="3" t="s">
        <v>61049</v>
      </c>
      <c r="F15193" s="3" t="s">
        <v>61046</v>
      </c>
      <c r="G15193" s="3" t="s">
        <v>61047</v>
      </c>
      <c r="H15193" s="3" t="s">
        <v>61048</v>
      </c>
    </row>
    <row r="15194" spans="1:8" ht="58" x14ac:dyDescent="0.35">
      <c r="A15194" s="4">
        <v>203641</v>
      </c>
      <c r="B15194" s="1">
        <v>45303</v>
      </c>
      <c r="C15194" s="2">
        <v>0.64832175925925928</v>
      </c>
      <c r="D15194" s="3" t="s">
        <v>985</v>
      </c>
      <c r="E15194" s="3" t="s">
        <v>61052</v>
      </c>
      <c r="F15194" s="3" t="s">
        <v>61050</v>
      </c>
      <c r="G15194" s="3" t="s">
        <v>61051</v>
      </c>
      <c r="H15194" s="3" t="s">
        <v>1325</v>
      </c>
    </row>
    <row r="15195" spans="1:8" ht="72.5" x14ac:dyDescent="0.35">
      <c r="A15195" s="4">
        <v>201616</v>
      </c>
      <c r="B15195" s="1">
        <v>45303</v>
      </c>
      <c r="C15195" s="2">
        <v>0.65682870370370372</v>
      </c>
      <c r="D15195" s="3" t="s">
        <v>61053</v>
      </c>
      <c r="E15195" s="3" t="s">
        <v>61057</v>
      </c>
      <c r="F15195" s="3" t="s">
        <v>61054</v>
      </c>
      <c r="G15195" s="3" t="s">
        <v>61055</v>
      </c>
      <c r="H15195" s="3" t="s">
        <v>61056</v>
      </c>
    </row>
    <row r="15196" spans="1:8" x14ac:dyDescent="0.35">
      <c r="A15196" s="4">
        <v>93469</v>
      </c>
      <c r="B15196" s="1">
        <v>45303</v>
      </c>
      <c r="C15196" s="2">
        <v>0.66268518518518515</v>
      </c>
      <c r="D15196" s="3" t="s">
        <v>61058</v>
      </c>
      <c r="E15196" s="3" t="s">
        <v>10754</v>
      </c>
      <c r="F15196" s="3" t="s">
        <v>2012</v>
      </c>
      <c r="G15196" s="3" t="s">
        <v>10754</v>
      </c>
      <c r="H15196" s="3" t="s">
        <v>61059</v>
      </c>
    </row>
    <row r="15197" spans="1:8" ht="116" x14ac:dyDescent="0.35">
      <c r="A15197" s="4">
        <v>209588</v>
      </c>
      <c r="B15197" s="1">
        <v>45303</v>
      </c>
      <c r="C15197" s="2">
        <v>0.6690625</v>
      </c>
      <c r="D15197" s="3" t="s">
        <v>60910</v>
      </c>
      <c r="E15197" s="3" t="s">
        <v>61061</v>
      </c>
      <c r="F15197" s="3" t="s">
        <v>60911</v>
      </c>
      <c r="G15197" s="3" t="s">
        <v>60912</v>
      </c>
      <c r="H15197" s="3" t="s">
        <v>61060</v>
      </c>
    </row>
    <row r="15198" spans="1:8" ht="29" x14ac:dyDescent="0.35">
      <c r="A15198" s="4">
        <v>38182</v>
      </c>
      <c r="B15198" s="1">
        <v>45303</v>
      </c>
      <c r="C15198" s="2">
        <v>0.67156249999999995</v>
      </c>
      <c r="D15198" s="3" t="s">
        <v>61062</v>
      </c>
      <c r="E15198" s="3" t="s">
        <v>61065</v>
      </c>
      <c r="F15198" s="3" t="s">
        <v>61063</v>
      </c>
      <c r="G15198" s="3" t="s">
        <v>10534</v>
      </c>
      <c r="H15198" s="3" t="s">
        <v>61064</v>
      </c>
    </row>
    <row r="15199" spans="1:8" x14ac:dyDescent="0.35">
      <c r="A15199" s="4">
        <v>186119</v>
      </c>
      <c r="B15199" s="1">
        <v>45303</v>
      </c>
      <c r="C15199" s="2">
        <v>0.68355324074074064</v>
      </c>
      <c r="D15199" s="3" t="s">
        <v>61066</v>
      </c>
      <c r="E15199" s="3" t="s">
        <v>11905</v>
      </c>
      <c r="F15199" s="3" t="s">
        <v>12054</v>
      </c>
      <c r="G15199" s="3" t="s">
        <v>11951</v>
      </c>
      <c r="H15199" s="3" t="s">
        <v>10659</v>
      </c>
    </row>
    <row r="15200" spans="1:8" ht="130.5" x14ac:dyDescent="0.35">
      <c r="A15200" s="4">
        <v>202474</v>
      </c>
      <c r="B15200" s="1">
        <v>45303</v>
      </c>
      <c r="C15200" s="2">
        <v>0.68372685185185178</v>
      </c>
      <c r="D15200" s="3" t="s">
        <v>61067</v>
      </c>
      <c r="E15200" s="3" t="s">
        <v>61071</v>
      </c>
      <c r="F15200" s="3" t="s">
        <v>61068</v>
      </c>
      <c r="G15200" s="3" t="s">
        <v>61069</v>
      </c>
      <c r="H15200" s="3" t="s">
        <v>61070</v>
      </c>
    </row>
    <row r="15201" spans="1:8" x14ac:dyDescent="0.35">
      <c r="A15201" s="4">
        <v>190528</v>
      </c>
      <c r="B15201" s="1">
        <v>45303</v>
      </c>
      <c r="C15201" s="2">
        <v>0.68961805555555555</v>
      </c>
      <c r="D15201" s="3" t="s">
        <v>10599</v>
      </c>
      <c r="E15201" s="3" t="s">
        <v>61073</v>
      </c>
      <c r="F15201" s="3" t="s">
        <v>61072</v>
      </c>
      <c r="G15201" s="3" t="s">
        <v>61073</v>
      </c>
      <c r="H15201" s="3" t="s">
        <v>10660</v>
      </c>
    </row>
    <row r="15202" spans="1:8" x14ac:dyDescent="0.35">
      <c r="A15202" s="4">
        <v>172741</v>
      </c>
      <c r="B15202" s="1">
        <v>45303</v>
      </c>
      <c r="C15202" s="2">
        <v>0.69115740740740739</v>
      </c>
      <c r="D15202" s="3" t="s">
        <v>14514</v>
      </c>
      <c r="E15202" s="3" t="s">
        <v>11799</v>
      </c>
      <c r="F15202" s="3" t="s">
        <v>12751</v>
      </c>
      <c r="G15202" s="3" t="s">
        <v>11799</v>
      </c>
      <c r="H15202" s="3" t="s">
        <v>593</v>
      </c>
    </row>
    <row r="15203" spans="1:8" ht="159.5" x14ac:dyDescent="0.35">
      <c r="A15203" s="4">
        <v>214477</v>
      </c>
      <c r="B15203" s="1">
        <v>45303</v>
      </c>
      <c r="C15203" s="2">
        <v>0.77508101851851852</v>
      </c>
      <c r="D15203" s="3" t="s">
        <v>61074</v>
      </c>
      <c r="E15203" s="3" t="s">
        <v>61078</v>
      </c>
      <c r="F15203" s="3" t="s">
        <v>61075</v>
      </c>
      <c r="G15203" s="3" t="s">
        <v>61076</v>
      </c>
      <c r="H15203" s="3" t="s">
        <v>61077</v>
      </c>
    </row>
    <row r="15204" spans="1:8" ht="72.5" x14ac:dyDescent="0.35">
      <c r="A15204" s="4">
        <v>52751</v>
      </c>
      <c r="B15204" s="1">
        <v>45303</v>
      </c>
      <c r="C15204" s="2">
        <v>0.78079861111111104</v>
      </c>
      <c r="D15204" s="3" t="s">
        <v>61079</v>
      </c>
      <c r="E15204" s="3" t="s">
        <v>61083</v>
      </c>
      <c r="F15204" s="3" t="s">
        <v>61080</v>
      </c>
      <c r="G15204" s="3" t="s">
        <v>61081</v>
      </c>
      <c r="H15204" s="3" t="s">
        <v>61082</v>
      </c>
    </row>
    <row r="15205" spans="1:8" ht="58" x14ac:dyDescent="0.35">
      <c r="A15205" s="4">
        <v>46547</v>
      </c>
      <c r="B15205" s="1">
        <v>45306</v>
      </c>
      <c r="C15205" s="2">
        <v>0.33126157407407408</v>
      </c>
      <c r="D15205" s="3" t="s">
        <v>61084</v>
      </c>
      <c r="E15205" s="3" t="s">
        <v>61087</v>
      </c>
      <c r="F15205" s="3" t="s">
        <v>61085</v>
      </c>
      <c r="G15205" s="3" t="s">
        <v>12762</v>
      </c>
      <c r="H15205" s="3" t="s">
        <v>61086</v>
      </c>
    </row>
    <row r="15206" spans="1:8" ht="58" x14ac:dyDescent="0.35">
      <c r="A15206" s="4">
        <v>40800</v>
      </c>
      <c r="B15206" s="1">
        <v>45306</v>
      </c>
      <c r="C15206" s="2">
        <v>0.33931712962962962</v>
      </c>
      <c r="D15206" s="3" t="s">
        <v>12186</v>
      </c>
      <c r="E15206" s="3" t="s">
        <v>61090</v>
      </c>
      <c r="F15206" s="3" t="s">
        <v>61088</v>
      </c>
      <c r="G15206" s="3" t="s">
        <v>13422</v>
      </c>
      <c r="H15206" s="3" t="s">
        <v>61089</v>
      </c>
    </row>
    <row r="15207" spans="1:8" ht="58" x14ac:dyDescent="0.35">
      <c r="A15207" s="4">
        <v>42898</v>
      </c>
      <c r="B15207" s="1">
        <v>45306</v>
      </c>
      <c r="C15207" s="2">
        <v>0.34259259259259256</v>
      </c>
      <c r="D15207" s="3" t="s">
        <v>1288</v>
      </c>
      <c r="E15207" s="3" t="s">
        <v>61092</v>
      </c>
      <c r="F15207" s="3" t="s">
        <v>61091</v>
      </c>
      <c r="G15207" s="3" t="s">
        <v>11924</v>
      </c>
      <c r="H15207" s="3" t="s">
        <v>11764</v>
      </c>
    </row>
    <row r="15208" spans="1:8" ht="72.5" x14ac:dyDescent="0.35">
      <c r="A15208" s="4">
        <v>24036</v>
      </c>
      <c r="B15208" s="1">
        <v>45306</v>
      </c>
      <c r="C15208" s="2">
        <v>0.34778935185185184</v>
      </c>
      <c r="D15208" s="3" t="s">
        <v>1436</v>
      </c>
      <c r="E15208" s="3" t="s">
        <v>61096</v>
      </c>
      <c r="F15208" s="3" t="s">
        <v>61093</v>
      </c>
      <c r="G15208" s="3" t="s">
        <v>61094</v>
      </c>
      <c r="H15208" s="3" t="s">
        <v>61095</v>
      </c>
    </row>
    <row r="15209" spans="1:8" ht="72.5" x14ac:dyDescent="0.35">
      <c r="A15209" s="4">
        <v>33529</v>
      </c>
      <c r="B15209" s="1">
        <v>45306</v>
      </c>
      <c r="C15209" s="2">
        <v>0.35271990740740744</v>
      </c>
      <c r="D15209" s="3" t="s">
        <v>12833</v>
      </c>
      <c r="E15209" s="3" t="s">
        <v>61100</v>
      </c>
      <c r="F15209" s="3" t="s">
        <v>61097</v>
      </c>
      <c r="G15209" s="3" t="s">
        <v>61098</v>
      </c>
      <c r="H15209" s="3" t="s">
        <v>61099</v>
      </c>
    </row>
    <row r="15210" spans="1:8" ht="58" x14ac:dyDescent="0.35">
      <c r="A15210" s="4">
        <v>65430</v>
      </c>
      <c r="B15210" s="1">
        <v>45306</v>
      </c>
      <c r="C15210" s="2">
        <v>0.35422453703703699</v>
      </c>
      <c r="D15210" s="3" t="s">
        <v>10916</v>
      </c>
      <c r="E15210" s="3" t="s">
        <v>14677</v>
      </c>
      <c r="F15210" s="3" t="s">
        <v>61101</v>
      </c>
      <c r="G15210" s="3" t="e">
        <f>-fair Glycemic control</f>
        <v>#NAME?</v>
      </c>
      <c r="H15210" s="3" t="e">
        <f>-continue medications WITH life style modifications.</f>
        <v>#NAME?</v>
      </c>
    </row>
    <row r="15211" spans="1:8" ht="29" x14ac:dyDescent="0.35">
      <c r="A15211" s="4">
        <v>79540</v>
      </c>
      <c r="B15211" s="1">
        <v>45306</v>
      </c>
      <c r="C15211" s="2">
        <v>0.35628472222222224</v>
      </c>
      <c r="D15211" s="3" t="s">
        <v>985</v>
      </c>
      <c r="E15211" s="3" t="s">
        <v>61104</v>
      </c>
      <c r="F15211" s="3" t="s">
        <v>61102</v>
      </c>
      <c r="G15211" s="3" t="s">
        <v>61103</v>
      </c>
      <c r="H15211" s="3" t="s">
        <v>10361</v>
      </c>
    </row>
    <row r="15212" spans="1:8" ht="58" x14ac:dyDescent="0.35">
      <c r="A15212" s="4">
        <v>188491</v>
      </c>
      <c r="B15212" s="1">
        <v>45306</v>
      </c>
      <c r="C15212" s="2">
        <v>0.35719907407407409</v>
      </c>
      <c r="D15212" s="3" t="s">
        <v>1436</v>
      </c>
      <c r="E15212" s="3" t="s">
        <v>61108</v>
      </c>
      <c r="F15212" s="3" t="s">
        <v>61105</v>
      </c>
      <c r="G15212" s="3" t="s">
        <v>61106</v>
      </c>
      <c r="H15212" s="3" t="s">
        <v>61107</v>
      </c>
    </row>
    <row r="15213" spans="1:8" ht="101.5" x14ac:dyDescent="0.35">
      <c r="A15213" s="4">
        <v>38895</v>
      </c>
      <c r="B15213" s="1">
        <v>45306</v>
      </c>
      <c r="C15213" s="2">
        <v>0.36320601851851847</v>
      </c>
      <c r="D15213" s="3" t="e">
        <f>-urgency and frequency OF urine</f>
        <v>#NAME?</v>
      </c>
      <c r="E15213" s="3" t="s">
        <v>14681</v>
      </c>
      <c r="F15213" s="3" t="s">
        <v>61109</v>
      </c>
      <c r="G15213" s="3" t="e">
        <f>-fair Glycemic control +UTI</f>
        <v>#NAME?</v>
      </c>
      <c r="H15213" s="3" t="s">
        <v>61110</v>
      </c>
    </row>
    <row r="15214" spans="1:8" ht="29" x14ac:dyDescent="0.35">
      <c r="A15214" s="4">
        <v>39878</v>
      </c>
      <c r="B15214" s="1">
        <v>45306</v>
      </c>
      <c r="C15214" s="2">
        <v>0.36399305555555556</v>
      </c>
      <c r="D15214" s="3" t="s">
        <v>61111</v>
      </c>
      <c r="E15214" s="3" t="s">
        <v>61115</v>
      </c>
      <c r="F15214" s="3" t="s">
        <v>61112</v>
      </c>
      <c r="G15214" s="3" t="s">
        <v>61113</v>
      </c>
      <c r="H15214" s="3" t="s">
        <v>61114</v>
      </c>
    </row>
    <row r="15215" spans="1:8" ht="145" x14ac:dyDescent="0.35">
      <c r="A15215" s="4">
        <v>114006</v>
      </c>
      <c r="B15215" s="1">
        <v>45306</v>
      </c>
      <c r="C15215" s="2">
        <v>0.36453703703703705</v>
      </c>
      <c r="D15215" s="3" t="s">
        <v>1436</v>
      </c>
      <c r="E15215" s="3" t="s">
        <v>61119</v>
      </c>
      <c r="F15215" s="3" t="s">
        <v>61116</v>
      </c>
      <c r="G15215" s="3" t="s">
        <v>61117</v>
      </c>
      <c r="H15215" s="3" t="s">
        <v>61118</v>
      </c>
    </row>
    <row r="15216" spans="1:8" ht="29" x14ac:dyDescent="0.35">
      <c r="A15216" s="4">
        <v>4742</v>
      </c>
      <c r="B15216" s="1">
        <v>45306</v>
      </c>
      <c r="C15216" s="2">
        <v>0.3649189814814815</v>
      </c>
      <c r="D15216" s="3" t="s">
        <v>12217</v>
      </c>
      <c r="E15216" s="3" t="s">
        <v>61122</v>
      </c>
      <c r="F15216" s="3" t="s">
        <v>61120</v>
      </c>
      <c r="G15216" s="3" t="s">
        <v>11859</v>
      </c>
      <c r="H15216" s="3" t="s">
        <v>61121</v>
      </c>
    </row>
    <row r="15217" spans="1:8" ht="43.5" x14ac:dyDescent="0.35">
      <c r="A15217" s="4">
        <v>36572</v>
      </c>
      <c r="B15217" s="1">
        <v>45306</v>
      </c>
      <c r="C15217" s="2">
        <v>0.36535879629629631</v>
      </c>
      <c r="D15217" s="3" t="s">
        <v>985</v>
      </c>
      <c r="E15217" s="3" t="s">
        <v>61126</v>
      </c>
      <c r="F15217" s="3" t="s">
        <v>61123</v>
      </c>
      <c r="G15217" s="3" t="s">
        <v>61124</v>
      </c>
      <c r="H15217" s="3" t="s">
        <v>61125</v>
      </c>
    </row>
    <row r="15218" spans="1:8" ht="58" x14ac:dyDescent="0.35">
      <c r="A15218" s="4">
        <v>139362</v>
      </c>
      <c r="B15218" s="1">
        <v>45306</v>
      </c>
      <c r="C15218" s="2">
        <v>0.36756944444444445</v>
      </c>
      <c r="D15218" s="3" t="s">
        <v>985</v>
      </c>
      <c r="E15218" s="3" t="s">
        <v>61129</v>
      </c>
      <c r="F15218" s="3" t="s">
        <v>61127</v>
      </c>
      <c r="G15218" s="3" t="s">
        <v>61128</v>
      </c>
      <c r="H15218" s="3" t="s">
        <v>10361</v>
      </c>
    </row>
    <row r="15219" spans="1:8" ht="43.5" x14ac:dyDescent="0.35">
      <c r="A15219" s="4">
        <v>44152</v>
      </c>
      <c r="B15219" s="1">
        <v>45306</v>
      </c>
      <c r="C15219" s="2">
        <v>0.36803240740740745</v>
      </c>
      <c r="D15219" s="3" t="s">
        <v>61130</v>
      </c>
      <c r="E15219" s="3" t="s">
        <v>61134</v>
      </c>
      <c r="F15219" s="3" t="s">
        <v>61131</v>
      </c>
      <c r="G15219" s="3" t="s">
        <v>61132</v>
      </c>
      <c r="H15219" s="3" t="s">
        <v>61133</v>
      </c>
    </row>
    <row r="15220" spans="1:8" x14ac:dyDescent="0.35">
      <c r="A15220" s="4">
        <v>46755</v>
      </c>
      <c r="B15220" s="1">
        <v>45306</v>
      </c>
      <c r="C15220" s="2">
        <v>0.36914351851851851</v>
      </c>
      <c r="D15220" s="3" t="s">
        <v>10563</v>
      </c>
      <c r="E15220" s="3" t="s">
        <v>12760</v>
      </c>
      <c r="F15220" s="3" t="s">
        <v>61135</v>
      </c>
      <c r="G15220" s="3" t="s">
        <v>61136</v>
      </c>
      <c r="H15220" s="3" t="s">
        <v>12342</v>
      </c>
    </row>
    <row r="15221" spans="1:8" ht="43.5" x14ac:dyDescent="0.35">
      <c r="A15221" s="4">
        <v>47985</v>
      </c>
      <c r="B15221" s="1">
        <v>45306</v>
      </c>
      <c r="C15221" s="2">
        <v>0.36936342592592591</v>
      </c>
      <c r="D15221" s="3" t="s">
        <v>985</v>
      </c>
      <c r="E15221" s="3" t="s">
        <v>61139</v>
      </c>
      <c r="F15221" s="3" t="s">
        <v>61137</v>
      </c>
      <c r="G15221" s="3" t="s">
        <v>61138</v>
      </c>
      <c r="H15221" s="3" t="s">
        <v>10361</v>
      </c>
    </row>
    <row r="15222" spans="1:8" ht="58" x14ac:dyDescent="0.35">
      <c r="A15222" s="4">
        <v>55845</v>
      </c>
      <c r="B15222" s="1">
        <v>45306</v>
      </c>
      <c r="C15222" s="2">
        <v>0.37038194444444444</v>
      </c>
      <c r="D15222" s="3" t="s">
        <v>1702</v>
      </c>
      <c r="E15222" s="3" t="s">
        <v>61142</v>
      </c>
      <c r="F15222" s="3" t="s">
        <v>61140</v>
      </c>
      <c r="G15222" s="3" t="s">
        <v>12536</v>
      </c>
      <c r="H15222" s="3" t="s">
        <v>61141</v>
      </c>
    </row>
    <row r="15223" spans="1:8" ht="29" x14ac:dyDescent="0.35">
      <c r="A15223" s="4">
        <v>65548</v>
      </c>
      <c r="B15223" s="1">
        <v>45306</v>
      </c>
      <c r="C15223" s="2">
        <v>0.37048611111111113</v>
      </c>
      <c r="D15223" s="3" t="s">
        <v>1460</v>
      </c>
      <c r="E15223" s="3" t="s">
        <v>55275</v>
      </c>
      <c r="F15223" s="3" t="s">
        <v>1359</v>
      </c>
      <c r="G15223" s="3" t="s">
        <v>55275</v>
      </c>
      <c r="H15223" s="3" t="s">
        <v>51422</v>
      </c>
    </row>
    <row r="15224" spans="1:8" ht="43.5" x14ac:dyDescent="0.35">
      <c r="A15224" s="4">
        <v>51392</v>
      </c>
      <c r="B15224" s="1">
        <v>45306</v>
      </c>
      <c r="C15224" s="2">
        <v>0.37049768518518517</v>
      </c>
      <c r="D15224" s="3" t="s">
        <v>61143</v>
      </c>
      <c r="E15224" s="3" t="s">
        <v>14678</v>
      </c>
      <c r="F15224" s="3" t="s">
        <v>61144</v>
      </c>
      <c r="G15224" s="3" t="e">
        <f>-controlled asthma</f>
        <v>#NAME?</v>
      </c>
      <c r="H15224" s="3" t="e">
        <f>-prevent triggering FACTORS and continue medications.</f>
        <v>#NAME?</v>
      </c>
    </row>
    <row r="15225" spans="1:8" ht="72.5" x14ac:dyDescent="0.35">
      <c r="A15225" s="4">
        <v>36572</v>
      </c>
      <c r="B15225" s="1">
        <v>45306</v>
      </c>
      <c r="C15225" s="2">
        <v>0.37184027777777778</v>
      </c>
      <c r="D15225" s="3" t="s">
        <v>61145</v>
      </c>
      <c r="E15225" s="3" t="s">
        <v>61149</v>
      </c>
      <c r="F15225" s="3" t="s">
        <v>61146</v>
      </c>
      <c r="G15225" s="3" t="s">
        <v>61147</v>
      </c>
      <c r="H15225" s="3" t="s">
        <v>61148</v>
      </c>
    </row>
    <row r="15226" spans="1:8" ht="87" x14ac:dyDescent="0.35">
      <c r="A15226" s="4">
        <v>202719</v>
      </c>
      <c r="B15226" s="1">
        <v>45306</v>
      </c>
      <c r="C15226" s="2">
        <v>0.37503472222222217</v>
      </c>
      <c r="D15226" s="3" t="s">
        <v>11680</v>
      </c>
      <c r="E15226" s="3" t="s">
        <v>61153</v>
      </c>
      <c r="F15226" s="3" t="s">
        <v>61150</v>
      </c>
      <c r="G15226" s="3" t="s">
        <v>61151</v>
      </c>
      <c r="H15226" s="3" t="s">
        <v>61152</v>
      </c>
    </row>
    <row r="15227" spans="1:8" ht="43.5" x14ac:dyDescent="0.35">
      <c r="A15227" s="4">
        <v>46437</v>
      </c>
      <c r="B15227" s="1">
        <v>45306</v>
      </c>
      <c r="C15227" s="2">
        <v>0.37637731481481485</v>
      </c>
      <c r="D15227" s="3" t="s">
        <v>12833</v>
      </c>
      <c r="E15227" s="3" t="s">
        <v>61156</v>
      </c>
      <c r="F15227" s="3" t="s">
        <v>61154</v>
      </c>
      <c r="G15227" s="3" t="s">
        <v>353</v>
      </c>
      <c r="H15227" s="3" t="s">
        <v>61155</v>
      </c>
    </row>
    <row r="15228" spans="1:8" ht="43.5" x14ac:dyDescent="0.35">
      <c r="A15228" s="4">
        <v>135227</v>
      </c>
      <c r="B15228" s="1">
        <v>45306</v>
      </c>
      <c r="C15228" s="2">
        <v>0.37702546296296297</v>
      </c>
      <c r="D15228" s="3" t="s">
        <v>1460</v>
      </c>
      <c r="E15228" s="3" t="s">
        <v>61157</v>
      </c>
      <c r="F15228" s="3" t="s">
        <v>1359</v>
      </c>
      <c r="G15228" s="3" t="s">
        <v>61157</v>
      </c>
      <c r="H15228" s="3" t="s">
        <v>51422</v>
      </c>
    </row>
    <row r="15229" spans="1:8" ht="58" x14ac:dyDescent="0.35">
      <c r="A15229" s="4">
        <v>37198</v>
      </c>
      <c r="B15229" s="1">
        <v>45306</v>
      </c>
      <c r="C15229" s="2">
        <v>0.3778819444444444</v>
      </c>
      <c r="D15229" s="3" t="s">
        <v>1436</v>
      </c>
      <c r="E15229" s="3" t="s">
        <v>61161</v>
      </c>
      <c r="F15229" s="3" t="s">
        <v>61158</v>
      </c>
      <c r="G15229" s="3" t="s">
        <v>61159</v>
      </c>
      <c r="H15229" s="3" t="s">
        <v>61160</v>
      </c>
    </row>
    <row r="15230" spans="1:8" ht="72.5" x14ac:dyDescent="0.35">
      <c r="A15230" s="4">
        <v>139362</v>
      </c>
      <c r="B15230" s="1">
        <v>45306</v>
      </c>
      <c r="C15230" s="2">
        <v>0.37809027777777776</v>
      </c>
      <c r="D15230" s="3" t="s">
        <v>10543</v>
      </c>
      <c r="E15230" s="3" t="s">
        <v>61165</v>
      </c>
      <c r="F15230" s="3" t="s">
        <v>61162</v>
      </c>
      <c r="G15230" s="3" t="s">
        <v>61163</v>
      </c>
      <c r="H15230" s="3" t="s">
        <v>61164</v>
      </c>
    </row>
    <row r="15231" spans="1:8" ht="43.5" x14ac:dyDescent="0.35">
      <c r="A15231" s="4">
        <v>49172</v>
      </c>
      <c r="B15231" s="1">
        <v>45306</v>
      </c>
      <c r="C15231" s="2">
        <v>0.37994212962962964</v>
      </c>
      <c r="D15231" s="3" t="s">
        <v>61166</v>
      </c>
      <c r="E15231" s="3" t="s">
        <v>14706</v>
      </c>
      <c r="F15231" s="3" t="s">
        <v>61167</v>
      </c>
      <c r="G15231" s="3" t="s">
        <v>61168</v>
      </c>
      <c r="H15231" s="3" t="s">
        <v>61169</v>
      </c>
    </row>
    <row r="15232" spans="1:8" ht="43.5" x14ac:dyDescent="0.35">
      <c r="A15232" s="4">
        <v>29363</v>
      </c>
      <c r="B15232" s="1">
        <v>45306</v>
      </c>
      <c r="C15232" s="2">
        <v>0.38144675925925925</v>
      </c>
      <c r="D15232" s="3" t="s">
        <v>11843</v>
      </c>
      <c r="E15232" s="3" t="s">
        <v>61172</v>
      </c>
      <c r="F15232" s="3" t="s">
        <v>61170</v>
      </c>
      <c r="G15232" s="3" t="s">
        <v>12252</v>
      </c>
      <c r="H15232" s="3" t="s">
        <v>61171</v>
      </c>
    </row>
    <row r="15233" spans="1:8" ht="72.5" x14ac:dyDescent="0.35">
      <c r="A15233" s="4">
        <v>20098</v>
      </c>
      <c r="B15233" s="1">
        <v>45306</v>
      </c>
      <c r="C15233" s="2">
        <v>0.38180555555555556</v>
      </c>
      <c r="D15233" s="3" t="s">
        <v>10916</v>
      </c>
      <c r="E15233" s="3" t="s">
        <v>61175</v>
      </c>
      <c r="F15233" s="3" t="s">
        <v>61173</v>
      </c>
      <c r="G15233" s="3" t="e">
        <f>-uncontrolled HTN</f>
        <v>#NAME?</v>
      </c>
      <c r="H15233" s="3" t="s">
        <v>61174</v>
      </c>
    </row>
    <row r="15234" spans="1:8" ht="43.5" x14ac:dyDescent="0.35">
      <c r="A15234" s="4">
        <v>39542</v>
      </c>
      <c r="B15234" s="1">
        <v>45306</v>
      </c>
      <c r="C15234" s="2">
        <v>0.38512731481481483</v>
      </c>
      <c r="D15234" s="3" t="s">
        <v>61176</v>
      </c>
      <c r="E15234" s="3" t="s">
        <v>61177</v>
      </c>
      <c r="F15234" s="3" t="s">
        <v>1359</v>
      </c>
      <c r="G15234" s="3" t="s">
        <v>61177</v>
      </c>
      <c r="H15234" s="3" t="s">
        <v>6717</v>
      </c>
    </row>
    <row r="15235" spans="1:8" ht="43.5" x14ac:dyDescent="0.35">
      <c r="A15235" s="4">
        <v>56579</v>
      </c>
      <c r="B15235" s="1">
        <v>45306</v>
      </c>
      <c r="C15235" s="2">
        <v>0.38715277777777773</v>
      </c>
      <c r="D15235" s="3" t="s">
        <v>61178</v>
      </c>
      <c r="E15235" s="3" t="s">
        <v>61182</v>
      </c>
      <c r="F15235" s="3" t="s">
        <v>61179</v>
      </c>
      <c r="G15235" s="3" t="s">
        <v>61180</v>
      </c>
      <c r="H15235" s="3" t="s">
        <v>61181</v>
      </c>
    </row>
    <row r="15236" spans="1:8" ht="29" x14ac:dyDescent="0.35">
      <c r="A15236" s="4">
        <v>36444</v>
      </c>
      <c r="B15236" s="1">
        <v>45306</v>
      </c>
      <c r="C15236" s="2">
        <v>0.3880439814814815</v>
      </c>
      <c r="D15236" s="3" t="s">
        <v>61183</v>
      </c>
      <c r="E15236" s="3" t="s">
        <v>61187</v>
      </c>
      <c r="F15236" s="3" t="s">
        <v>61184</v>
      </c>
      <c r="G15236" s="3" t="s">
        <v>61185</v>
      </c>
      <c r="H15236" s="3" t="s">
        <v>61186</v>
      </c>
    </row>
    <row r="15237" spans="1:8" ht="58" x14ac:dyDescent="0.35">
      <c r="A15237" s="4">
        <v>44727</v>
      </c>
      <c r="B15237" s="1">
        <v>45306</v>
      </c>
      <c r="C15237" s="2">
        <v>0.38931712962962961</v>
      </c>
      <c r="D15237" s="3" t="s">
        <v>10916</v>
      </c>
      <c r="E15237" s="3" t="s">
        <v>24509</v>
      </c>
      <c r="F15237" s="3" t="s">
        <v>61188</v>
      </c>
      <c r="G15237" s="3" t="e">
        <f>-good BP control.</f>
        <v>#NAME?</v>
      </c>
      <c r="H15237" s="3" t="e">
        <f>-continue medications and LSM.</f>
        <v>#NAME?</v>
      </c>
    </row>
    <row r="15238" spans="1:8" ht="145" x14ac:dyDescent="0.35">
      <c r="A15238" s="4">
        <v>78918</v>
      </c>
      <c r="B15238" s="1">
        <v>45306</v>
      </c>
      <c r="C15238" s="2">
        <v>0.38947916666666665</v>
      </c>
      <c r="D15238" s="3" t="s">
        <v>61189</v>
      </c>
      <c r="E15238" s="3" t="s">
        <v>61193</v>
      </c>
      <c r="F15238" s="3" t="s">
        <v>61190</v>
      </c>
      <c r="G15238" s="3" t="s">
        <v>61191</v>
      </c>
      <c r="H15238" s="3" t="s">
        <v>61192</v>
      </c>
    </row>
    <row r="15239" spans="1:8" ht="87" x14ac:dyDescent="0.35">
      <c r="A15239" s="4">
        <v>56227</v>
      </c>
      <c r="B15239" s="1">
        <v>45306</v>
      </c>
      <c r="C15239" s="2">
        <v>0.39398148148148149</v>
      </c>
      <c r="D15239" s="3" t="s">
        <v>1460</v>
      </c>
      <c r="E15239" s="3" t="s">
        <v>56596</v>
      </c>
      <c r="F15239" s="3" t="s">
        <v>61194</v>
      </c>
      <c r="G15239" s="3" t="s">
        <v>56596</v>
      </c>
      <c r="H15239" s="3" t="s">
        <v>11731</v>
      </c>
    </row>
    <row r="15240" spans="1:8" ht="72.5" x14ac:dyDescent="0.35">
      <c r="A15240" s="4">
        <v>115953</v>
      </c>
      <c r="B15240" s="1">
        <v>45306</v>
      </c>
      <c r="C15240" s="2">
        <v>0.39513888888888887</v>
      </c>
      <c r="D15240" s="3" t="s">
        <v>61195</v>
      </c>
      <c r="E15240" s="3" t="s">
        <v>25656</v>
      </c>
      <c r="F15240" s="3" t="s">
        <v>61196</v>
      </c>
      <c r="G15240" s="3" t="s">
        <v>61197</v>
      </c>
      <c r="H15240" s="3" t="s">
        <v>61198</v>
      </c>
    </row>
    <row r="15241" spans="1:8" ht="29" x14ac:dyDescent="0.35">
      <c r="A15241" s="4">
        <v>2372</v>
      </c>
      <c r="B15241" s="1">
        <v>45306</v>
      </c>
      <c r="C15241" s="2">
        <v>0.39587962962962964</v>
      </c>
      <c r="D15241" s="3" t="s">
        <v>1702</v>
      </c>
      <c r="E15241" s="3" t="s">
        <v>61201</v>
      </c>
      <c r="F15241" s="3" t="s">
        <v>61199</v>
      </c>
      <c r="G15241" s="3" t="s">
        <v>1731</v>
      </c>
      <c r="H15241" s="3" t="s">
        <v>61200</v>
      </c>
    </row>
    <row r="15242" spans="1:8" ht="43.5" x14ac:dyDescent="0.35">
      <c r="A15242" s="4">
        <v>45477</v>
      </c>
      <c r="B15242" s="1">
        <v>45306</v>
      </c>
      <c r="C15242" s="2">
        <v>0.39627314814814812</v>
      </c>
      <c r="D15242" s="3" t="s">
        <v>61202</v>
      </c>
      <c r="E15242" s="3" t="s">
        <v>14786</v>
      </c>
      <c r="F15242" s="3" t="s">
        <v>61203</v>
      </c>
      <c r="G15242" s="3" t="s">
        <v>61204</v>
      </c>
      <c r="H15242" s="3" t="s">
        <v>61205</v>
      </c>
    </row>
    <row r="15243" spans="1:8" ht="58" x14ac:dyDescent="0.35">
      <c r="A15243" s="4">
        <v>105555</v>
      </c>
      <c r="B15243" s="1">
        <v>45306</v>
      </c>
      <c r="C15243" s="2">
        <v>0.40031250000000002</v>
      </c>
      <c r="D15243" s="3" t="s">
        <v>61206</v>
      </c>
      <c r="E15243" s="3" t="s">
        <v>61209</v>
      </c>
      <c r="F15243" s="3" t="s">
        <v>61207</v>
      </c>
      <c r="G15243" s="3" t="s">
        <v>61208</v>
      </c>
      <c r="H15243" s="3" t="s">
        <v>1325</v>
      </c>
    </row>
    <row r="15244" spans="1:8" ht="116" x14ac:dyDescent="0.35">
      <c r="A15244" s="4">
        <v>182371</v>
      </c>
      <c r="B15244" s="1">
        <v>45306</v>
      </c>
      <c r="C15244" s="2">
        <v>0.40033564814814815</v>
      </c>
      <c r="D15244" s="3" t="s">
        <v>61210</v>
      </c>
      <c r="E15244" s="3" t="s">
        <v>61214</v>
      </c>
      <c r="F15244" s="3" t="s">
        <v>61211</v>
      </c>
      <c r="G15244" s="3" t="s">
        <v>61212</v>
      </c>
      <c r="H15244" s="3" t="s">
        <v>61213</v>
      </c>
    </row>
    <row r="15245" spans="1:8" ht="101.5" x14ac:dyDescent="0.35">
      <c r="A15245" s="4">
        <v>48469</v>
      </c>
      <c r="B15245" s="1">
        <v>45306</v>
      </c>
      <c r="C15245" s="2">
        <v>0.40056712962962965</v>
      </c>
      <c r="D15245" s="3" t="s">
        <v>61215</v>
      </c>
      <c r="E15245" s="3" t="s">
        <v>61219</v>
      </c>
      <c r="F15245" s="3" t="s">
        <v>61216</v>
      </c>
      <c r="G15245" s="3" t="s">
        <v>61217</v>
      </c>
      <c r="H15245" s="3" t="s">
        <v>61218</v>
      </c>
    </row>
    <row r="15246" spans="1:8" ht="58" x14ac:dyDescent="0.35">
      <c r="A15246" s="4">
        <v>105555</v>
      </c>
      <c r="B15246" s="1">
        <v>45306</v>
      </c>
      <c r="C15246" s="2">
        <v>0.40097222222222223</v>
      </c>
      <c r="D15246" s="3" t="s">
        <v>61206</v>
      </c>
      <c r="E15246" s="3" t="s">
        <v>61209</v>
      </c>
      <c r="F15246" s="3" t="s">
        <v>61207</v>
      </c>
      <c r="G15246" s="3" t="s">
        <v>61208</v>
      </c>
      <c r="H15246" s="3" t="s">
        <v>61220</v>
      </c>
    </row>
    <row r="15247" spans="1:8" ht="29" x14ac:dyDescent="0.35">
      <c r="A15247" s="4">
        <v>168837</v>
      </c>
      <c r="B15247" s="1">
        <v>45306</v>
      </c>
      <c r="C15247" s="2">
        <v>0.40149305555555559</v>
      </c>
      <c r="D15247" s="3" t="s">
        <v>61221</v>
      </c>
      <c r="E15247" s="3" t="s">
        <v>61224</v>
      </c>
      <c r="F15247" s="3" t="s">
        <v>61222</v>
      </c>
      <c r="G15247" s="3" t="s">
        <v>12009</v>
      </c>
      <c r="H15247" s="3" t="s">
        <v>61223</v>
      </c>
    </row>
    <row r="15248" spans="1:8" ht="43.5" x14ac:dyDescent="0.35">
      <c r="A15248" s="4">
        <v>49172</v>
      </c>
      <c r="B15248" s="1">
        <v>45306</v>
      </c>
      <c r="C15248" s="2">
        <v>0.40204861111111106</v>
      </c>
      <c r="D15248" s="3" t="s">
        <v>61225</v>
      </c>
      <c r="E15248" s="3" t="s">
        <v>14706</v>
      </c>
      <c r="F15248" s="3" t="s">
        <v>61226</v>
      </c>
      <c r="G15248" s="3" t="s">
        <v>61227</v>
      </c>
      <c r="H15248" s="3" t="s">
        <v>61228</v>
      </c>
    </row>
    <row r="15249" spans="1:8" ht="43.5" x14ac:dyDescent="0.35">
      <c r="A15249" s="4">
        <v>42474</v>
      </c>
      <c r="B15249" s="1">
        <v>45306</v>
      </c>
      <c r="C15249" s="2">
        <v>0.40254629629629629</v>
      </c>
      <c r="D15249" s="3" t="s">
        <v>10599</v>
      </c>
      <c r="E15249" s="3" t="s">
        <v>38556</v>
      </c>
      <c r="F15249" s="3" t="s">
        <v>61229</v>
      </c>
      <c r="G15249" s="3" t="s">
        <v>61230</v>
      </c>
      <c r="H15249" s="3" t="s">
        <v>61231</v>
      </c>
    </row>
    <row r="15250" spans="1:8" ht="43.5" x14ac:dyDescent="0.35">
      <c r="A15250" s="4">
        <v>40834</v>
      </c>
      <c r="B15250" s="1">
        <v>45306</v>
      </c>
      <c r="C15250" s="2">
        <v>0.40422453703703703</v>
      </c>
      <c r="D15250" s="3" t="s">
        <v>12413</v>
      </c>
      <c r="E15250" s="3" t="s">
        <v>61235</v>
      </c>
      <c r="F15250" s="3" t="s">
        <v>61232</v>
      </c>
      <c r="G15250" s="3" t="s">
        <v>61233</v>
      </c>
      <c r="H15250" s="3" t="s">
        <v>61234</v>
      </c>
    </row>
    <row r="15251" spans="1:8" ht="72.5" x14ac:dyDescent="0.35">
      <c r="A15251" s="4">
        <v>42635</v>
      </c>
      <c r="B15251" s="1">
        <v>45306</v>
      </c>
      <c r="C15251" s="2">
        <v>0.40452546296296293</v>
      </c>
      <c r="D15251" s="3" t="s">
        <v>11689</v>
      </c>
      <c r="E15251" s="3" t="s">
        <v>61238</v>
      </c>
      <c r="F15251" s="3" t="s">
        <v>61236</v>
      </c>
      <c r="G15251" s="3" t="e">
        <f>-good control BP.</f>
        <v>#NAME?</v>
      </c>
      <c r="H15251" s="3" t="s">
        <v>61237</v>
      </c>
    </row>
    <row r="15252" spans="1:8" ht="43.5" x14ac:dyDescent="0.35">
      <c r="A15252" s="4">
        <v>47985</v>
      </c>
      <c r="B15252" s="1">
        <v>45306</v>
      </c>
      <c r="C15252" s="2">
        <v>0.40559027777777779</v>
      </c>
      <c r="D15252" s="3" t="s">
        <v>985</v>
      </c>
      <c r="E15252" s="3" t="s">
        <v>61240</v>
      </c>
      <c r="F15252" s="3" t="s">
        <v>61239</v>
      </c>
      <c r="G15252" s="3" t="s">
        <v>58572</v>
      </c>
      <c r="H15252" s="3" t="s">
        <v>10361</v>
      </c>
    </row>
    <row r="15253" spans="1:8" ht="29" x14ac:dyDescent="0.35">
      <c r="A15253" s="4">
        <v>186144</v>
      </c>
      <c r="B15253" s="1">
        <v>45306</v>
      </c>
      <c r="C15253" s="2">
        <v>0.40732638888888889</v>
      </c>
      <c r="D15253" s="3" t="s">
        <v>61241</v>
      </c>
      <c r="E15253" s="3" t="s">
        <v>61244</v>
      </c>
      <c r="F15253" s="3" t="s">
        <v>61242</v>
      </c>
      <c r="G15253" s="3" t="s">
        <v>11825</v>
      </c>
      <c r="H15253" s="3" t="s">
        <v>61243</v>
      </c>
    </row>
    <row r="15254" spans="1:8" ht="29" x14ac:dyDescent="0.35">
      <c r="A15254" s="4">
        <v>34151</v>
      </c>
      <c r="B15254" s="1">
        <v>45306</v>
      </c>
      <c r="C15254" s="2">
        <v>0.40917824074074072</v>
      </c>
      <c r="D15254" s="3" t="s">
        <v>985</v>
      </c>
      <c r="E15254" s="3" t="s">
        <v>61247</v>
      </c>
      <c r="F15254" s="3" t="s">
        <v>61245</v>
      </c>
      <c r="G15254" s="3" t="s">
        <v>61246</v>
      </c>
      <c r="H15254" s="3" t="s">
        <v>1325</v>
      </c>
    </row>
    <row r="15255" spans="1:8" ht="29" x14ac:dyDescent="0.35">
      <c r="A15255" s="4">
        <v>36876</v>
      </c>
      <c r="B15255" s="1">
        <v>45306</v>
      </c>
      <c r="C15255" s="2">
        <v>0.40991898148148148</v>
      </c>
      <c r="D15255" s="3" t="s">
        <v>61248</v>
      </c>
      <c r="E15255" s="3" t="s">
        <v>61252</v>
      </c>
      <c r="F15255" s="3" t="s">
        <v>61249</v>
      </c>
      <c r="G15255" s="3" t="s">
        <v>61250</v>
      </c>
      <c r="H15255" s="3" t="s">
        <v>61251</v>
      </c>
    </row>
    <row r="15256" spans="1:8" x14ac:dyDescent="0.35">
      <c r="A15256" s="4">
        <v>100353</v>
      </c>
      <c r="B15256" s="1">
        <v>45306</v>
      </c>
      <c r="C15256" s="2">
        <v>0.41042824074074075</v>
      </c>
      <c r="D15256" s="3" t="s">
        <v>1527</v>
      </c>
      <c r="E15256" s="3" t="s">
        <v>61253</v>
      </c>
      <c r="F15256" s="3" t="s">
        <v>1359</v>
      </c>
      <c r="G15256" s="3" t="s">
        <v>61253</v>
      </c>
      <c r="H15256" s="3" t="s">
        <v>51422</v>
      </c>
    </row>
    <row r="15257" spans="1:8" ht="174" x14ac:dyDescent="0.35">
      <c r="A15257" s="4">
        <v>8816</v>
      </c>
      <c r="B15257" s="1">
        <v>45306</v>
      </c>
      <c r="C15257" s="2">
        <v>0.41101851851851851</v>
      </c>
      <c r="D15257" s="3" t="s">
        <v>61254</v>
      </c>
      <c r="E15257" s="3" t="s">
        <v>61258</v>
      </c>
      <c r="F15257" s="3" t="s">
        <v>61255</v>
      </c>
      <c r="G15257" s="3" t="s">
        <v>61256</v>
      </c>
      <c r="H15257" s="3" t="s">
        <v>61257</v>
      </c>
    </row>
    <row r="15258" spans="1:8" ht="43.5" x14ac:dyDescent="0.35">
      <c r="A15258" s="4">
        <v>199861</v>
      </c>
      <c r="B15258" s="1">
        <v>45306</v>
      </c>
      <c r="C15258" s="2">
        <v>0.41350694444444441</v>
      </c>
      <c r="D15258" s="3" t="s">
        <v>1702</v>
      </c>
      <c r="E15258" s="3" t="s">
        <v>61260</v>
      </c>
      <c r="F15258" s="3" t="s">
        <v>14210</v>
      </c>
      <c r="G15258" s="3" t="s">
        <v>11859</v>
      </c>
      <c r="H15258" s="3" t="s">
        <v>61259</v>
      </c>
    </row>
    <row r="15259" spans="1:8" ht="29" x14ac:dyDescent="0.35">
      <c r="A15259" s="4">
        <v>37402</v>
      </c>
      <c r="B15259" s="1">
        <v>45306</v>
      </c>
      <c r="C15259" s="2">
        <v>0.41418981481481482</v>
      </c>
      <c r="D15259" s="3" t="s">
        <v>12113</v>
      </c>
      <c r="E15259" s="3" t="s">
        <v>61264</v>
      </c>
      <c r="F15259" s="3" t="s">
        <v>61261</v>
      </c>
      <c r="G15259" s="3" t="s">
        <v>61262</v>
      </c>
      <c r="H15259" s="3" t="s">
        <v>61263</v>
      </c>
    </row>
    <row r="15260" spans="1:8" ht="101.5" x14ac:dyDescent="0.35">
      <c r="A15260" s="4">
        <v>50447</v>
      </c>
      <c r="B15260" s="1">
        <v>45306</v>
      </c>
      <c r="C15260" s="2">
        <v>0.41431712962962958</v>
      </c>
      <c r="D15260" s="3" t="s">
        <v>985</v>
      </c>
      <c r="E15260" s="3" t="s">
        <v>61266</v>
      </c>
      <c r="F15260" s="3" t="s">
        <v>61265</v>
      </c>
      <c r="G15260" s="3" t="s">
        <v>12527</v>
      </c>
      <c r="H15260" s="3" t="s">
        <v>14475</v>
      </c>
    </row>
    <row r="15261" spans="1:8" ht="174" x14ac:dyDescent="0.35">
      <c r="A15261" s="4">
        <v>8816</v>
      </c>
      <c r="B15261" s="1">
        <v>45306</v>
      </c>
      <c r="C15261" s="2">
        <v>0.41491898148148149</v>
      </c>
      <c r="D15261" s="3" t="s">
        <v>61254</v>
      </c>
      <c r="E15261" s="3" t="s">
        <v>61267</v>
      </c>
      <c r="F15261" s="3" t="s">
        <v>61255</v>
      </c>
      <c r="G15261" s="3" t="s">
        <v>61256</v>
      </c>
      <c r="H15261" s="3" t="s">
        <v>61257</v>
      </c>
    </row>
    <row r="15262" spans="1:8" ht="43.5" x14ac:dyDescent="0.35">
      <c r="A15262" s="4">
        <v>34475</v>
      </c>
      <c r="B15262" s="1">
        <v>45306</v>
      </c>
      <c r="C15262" s="2">
        <v>0.41574074074074074</v>
      </c>
      <c r="D15262" s="3" t="s">
        <v>1436</v>
      </c>
      <c r="E15262" s="3" t="s">
        <v>61271</v>
      </c>
      <c r="F15262" s="3" t="s">
        <v>61268</v>
      </c>
      <c r="G15262" s="3" t="s">
        <v>61269</v>
      </c>
      <c r="H15262" s="3" t="s">
        <v>61270</v>
      </c>
    </row>
    <row r="15263" spans="1:8" ht="72.5" x14ac:dyDescent="0.35">
      <c r="A15263" s="4">
        <v>208506</v>
      </c>
      <c r="B15263" s="1">
        <v>45306</v>
      </c>
      <c r="C15263" s="2">
        <v>0.41771990740740739</v>
      </c>
      <c r="D15263" s="3" t="s">
        <v>61272</v>
      </c>
      <c r="E15263" s="3" t="s">
        <v>61275</v>
      </c>
      <c r="F15263" s="3" t="s">
        <v>61273</v>
      </c>
      <c r="G15263" s="3" t="s">
        <v>61274</v>
      </c>
      <c r="H15263" s="3" t="s">
        <v>10361</v>
      </c>
    </row>
    <row r="15264" spans="1:8" ht="58" x14ac:dyDescent="0.35">
      <c r="A15264" s="4">
        <v>37664</v>
      </c>
      <c r="B15264" s="1">
        <v>45306</v>
      </c>
      <c r="C15264" s="2">
        <v>0.41840277777777773</v>
      </c>
      <c r="D15264" s="3" t="s">
        <v>10916</v>
      </c>
      <c r="E15264" s="3" t="s">
        <v>49934</v>
      </c>
      <c r="F15264" s="3" t="s">
        <v>61276</v>
      </c>
      <c r="G15264" s="3" t="e">
        <f>-fair BP  control.</f>
        <v>#NAME?</v>
      </c>
      <c r="H15264" s="3" t="e">
        <f>-to discontinue the anticoagulation AFTER clarifying the initial cause OF DVT ON the next session.</f>
        <v>#NAME?</v>
      </c>
    </row>
    <row r="15265" spans="1:8" ht="43.5" x14ac:dyDescent="0.35">
      <c r="A15265" s="4">
        <v>4811</v>
      </c>
      <c r="B15265" s="1">
        <v>45306</v>
      </c>
      <c r="C15265" s="2">
        <v>0.42143518518518519</v>
      </c>
      <c r="D15265" s="3" t="s">
        <v>1702</v>
      </c>
      <c r="E15265" s="3" t="s">
        <v>61279</v>
      </c>
      <c r="F15265" s="3" t="s">
        <v>61277</v>
      </c>
      <c r="G15265" s="3" t="s">
        <v>12195</v>
      </c>
      <c r="H15265" s="3" t="s">
        <v>61278</v>
      </c>
    </row>
    <row r="15266" spans="1:8" ht="29" x14ac:dyDescent="0.35">
      <c r="A15266" s="4">
        <v>78384</v>
      </c>
      <c r="B15266" s="1">
        <v>45306</v>
      </c>
      <c r="C15266" s="2">
        <v>0.42174768518518518</v>
      </c>
      <c r="D15266" s="3" t="s">
        <v>1436</v>
      </c>
      <c r="E15266" s="3" t="s">
        <v>61283</v>
      </c>
      <c r="F15266" s="3" t="s">
        <v>61280</v>
      </c>
      <c r="G15266" s="3" t="s">
        <v>61281</v>
      </c>
      <c r="H15266" s="3" t="s">
        <v>61282</v>
      </c>
    </row>
    <row r="15267" spans="1:8" x14ac:dyDescent="0.35">
      <c r="A15267" s="4">
        <v>214612</v>
      </c>
      <c r="B15267" s="1">
        <v>45306</v>
      </c>
      <c r="C15267" s="2">
        <v>0.42197916666666663</v>
      </c>
      <c r="D15267" s="3" t="s">
        <v>61284</v>
      </c>
      <c r="E15267" s="3" t="s">
        <v>61287</v>
      </c>
      <c r="F15267" s="3" t="s">
        <v>1805</v>
      </c>
      <c r="G15267" s="3" t="s">
        <v>61285</v>
      </c>
      <c r="H15267" s="3" t="s">
        <v>61286</v>
      </c>
    </row>
    <row r="15268" spans="1:8" ht="43.5" x14ac:dyDescent="0.35">
      <c r="A15268" s="4">
        <v>24663</v>
      </c>
      <c r="B15268" s="1">
        <v>45306</v>
      </c>
      <c r="C15268" s="2">
        <v>0.42243055555555559</v>
      </c>
      <c r="D15268" s="3" t="s">
        <v>61288</v>
      </c>
      <c r="E15268" s="3" t="s">
        <v>61292</v>
      </c>
      <c r="F15268" s="3" t="s">
        <v>61289</v>
      </c>
      <c r="G15268" s="3" t="s">
        <v>61290</v>
      </c>
      <c r="H15268" s="3" t="s">
        <v>61291</v>
      </c>
    </row>
    <row r="15269" spans="1:8" ht="43.5" x14ac:dyDescent="0.35">
      <c r="A15269" s="4">
        <v>37336</v>
      </c>
      <c r="B15269" s="1">
        <v>45306</v>
      </c>
      <c r="C15269" s="2">
        <v>0.4225694444444445</v>
      </c>
      <c r="D15269" s="3" t="s">
        <v>61293</v>
      </c>
      <c r="E15269" s="3" t="s">
        <v>61297</v>
      </c>
      <c r="F15269" s="3" t="s">
        <v>61294</v>
      </c>
      <c r="G15269" s="3" t="s">
        <v>61295</v>
      </c>
      <c r="H15269" s="3" t="s">
        <v>61296</v>
      </c>
    </row>
    <row r="15270" spans="1:8" ht="58" x14ac:dyDescent="0.35">
      <c r="A15270" s="4">
        <v>36164</v>
      </c>
      <c r="B15270" s="1">
        <v>45306</v>
      </c>
      <c r="C15270" s="2">
        <v>0.42444444444444446</v>
      </c>
      <c r="D15270" s="3" t="s">
        <v>61298</v>
      </c>
      <c r="E15270" s="3" t="s">
        <v>14689</v>
      </c>
      <c r="F15270" s="3" t="s">
        <v>61299</v>
      </c>
      <c r="G15270" s="3" t="e">
        <f>-good Glycemic control.</f>
        <v>#NAME?</v>
      </c>
      <c r="H15270" s="3" t="e">
        <f>-do S/e and H.pylori Stool Ag  ,A1C.</f>
        <v>#NAME?</v>
      </c>
    </row>
    <row r="15271" spans="1:8" ht="43.5" x14ac:dyDescent="0.35">
      <c r="A15271" s="4">
        <v>176059</v>
      </c>
      <c r="B15271" s="1">
        <v>45306</v>
      </c>
      <c r="C15271" s="2">
        <v>0.42974537037037036</v>
      </c>
      <c r="D15271" s="3" t="s">
        <v>12563</v>
      </c>
      <c r="E15271" s="3" t="s">
        <v>61303</v>
      </c>
      <c r="F15271" s="3" t="s">
        <v>61300</v>
      </c>
      <c r="G15271" s="3" t="s">
        <v>61301</v>
      </c>
      <c r="H15271" s="3" t="s">
        <v>61302</v>
      </c>
    </row>
    <row r="15272" spans="1:8" ht="58" x14ac:dyDescent="0.35">
      <c r="A15272" s="4">
        <v>40352</v>
      </c>
      <c r="B15272" s="1">
        <v>45306</v>
      </c>
      <c r="C15272" s="2">
        <v>0.43127314814814816</v>
      </c>
      <c r="D15272" s="3" t="s">
        <v>1407</v>
      </c>
      <c r="E15272" s="3" t="s">
        <v>61307</v>
      </c>
      <c r="F15272" s="3" t="s">
        <v>61304</v>
      </c>
      <c r="G15272" s="3" t="s">
        <v>61305</v>
      </c>
      <c r="H15272" s="3" t="s">
        <v>61306</v>
      </c>
    </row>
    <row r="15273" spans="1:8" ht="43.5" x14ac:dyDescent="0.35">
      <c r="A15273" s="4">
        <v>211509</v>
      </c>
      <c r="B15273" s="1">
        <v>45306</v>
      </c>
      <c r="C15273" s="2">
        <v>0.43129629629629629</v>
      </c>
      <c r="D15273" s="3" t="s">
        <v>61308</v>
      </c>
      <c r="E15273" s="3" t="s">
        <v>61311</v>
      </c>
      <c r="F15273" s="3" t="s">
        <v>61309</v>
      </c>
      <c r="G15273" s="3" t="s">
        <v>11286</v>
      </c>
      <c r="H15273" s="3" t="s">
        <v>61310</v>
      </c>
    </row>
    <row r="15274" spans="1:8" ht="29" x14ac:dyDescent="0.35">
      <c r="A15274" s="4">
        <v>41028</v>
      </c>
      <c r="B15274" s="1">
        <v>45306</v>
      </c>
      <c r="C15274" s="2">
        <v>0.43171296296296297</v>
      </c>
      <c r="D15274" s="3" t="s">
        <v>1933</v>
      </c>
      <c r="E15274" s="3" t="s">
        <v>14333</v>
      </c>
      <c r="F15274" s="3" t="s">
        <v>61312</v>
      </c>
      <c r="G15274" s="3" t="s">
        <v>61313</v>
      </c>
      <c r="H15274" s="3" t="s">
        <v>61314</v>
      </c>
    </row>
    <row r="15275" spans="1:8" ht="58" x14ac:dyDescent="0.35">
      <c r="A15275" s="4">
        <v>107230</v>
      </c>
      <c r="B15275" s="1">
        <v>45306</v>
      </c>
      <c r="C15275" s="2">
        <v>0.43372685185185184</v>
      </c>
      <c r="D15275" s="3" t="e">
        <f>-complains OF productive cough.</f>
        <v>#NAME?</v>
      </c>
      <c r="E15275" s="3" t="s">
        <v>15537</v>
      </c>
      <c r="F15275" s="3" t="s">
        <v>61315</v>
      </c>
      <c r="G15275" s="3" t="e">
        <f>-impaired fasting and Post COVID fibrosis.</f>
        <v>#NAME?</v>
      </c>
      <c r="H15275" s="3" t="s">
        <v>61316</v>
      </c>
    </row>
    <row r="15276" spans="1:8" ht="43.5" x14ac:dyDescent="0.35">
      <c r="A15276" s="4">
        <v>45477</v>
      </c>
      <c r="B15276" s="1">
        <v>45306</v>
      </c>
      <c r="C15276" s="2">
        <v>0.43438657407407405</v>
      </c>
      <c r="D15276" s="3" t="s">
        <v>985</v>
      </c>
      <c r="E15276" s="3" t="s">
        <v>14786</v>
      </c>
      <c r="F15276" s="3" t="s">
        <v>61317</v>
      </c>
      <c r="G15276" s="3" t="s">
        <v>11961</v>
      </c>
      <c r="H15276" s="3" t="s">
        <v>12610</v>
      </c>
    </row>
    <row r="15277" spans="1:8" ht="43.5" x14ac:dyDescent="0.35">
      <c r="A15277" s="4">
        <v>159266</v>
      </c>
      <c r="B15277" s="1">
        <v>45306</v>
      </c>
      <c r="C15277" s="2">
        <v>0.43512731481481487</v>
      </c>
      <c r="D15277" s="3" t="s">
        <v>985</v>
      </c>
      <c r="E15277" s="3" t="s">
        <v>61320</v>
      </c>
      <c r="F15277" s="3" t="s">
        <v>61318</v>
      </c>
      <c r="G15277" s="3" t="s">
        <v>61319</v>
      </c>
      <c r="H15277" s="3" t="s">
        <v>13877</v>
      </c>
    </row>
    <row r="15278" spans="1:8" ht="29" x14ac:dyDescent="0.35">
      <c r="A15278" s="4">
        <v>163468</v>
      </c>
      <c r="B15278" s="1">
        <v>45306</v>
      </c>
      <c r="C15278" s="2">
        <v>0.43759259259259259</v>
      </c>
      <c r="D15278" s="3" t="s">
        <v>1436</v>
      </c>
      <c r="E15278" s="3" t="s">
        <v>25000</v>
      </c>
      <c r="F15278" s="3" t="s">
        <v>61321</v>
      </c>
      <c r="G15278" s="3" t="s">
        <v>61322</v>
      </c>
      <c r="H15278" s="3" t="s">
        <v>61323</v>
      </c>
    </row>
    <row r="15279" spans="1:8" x14ac:dyDescent="0.35">
      <c r="A15279" s="4">
        <v>56077</v>
      </c>
      <c r="B15279" s="1">
        <v>45306</v>
      </c>
      <c r="C15279" s="2">
        <v>0.4384143518518519</v>
      </c>
      <c r="D15279" s="3" t="s">
        <v>10870</v>
      </c>
      <c r="E15279" s="3" t="s">
        <v>13008</v>
      </c>
      <c r="F15279" s="3" t="s">
        <v>61324</v>
      </c>
      <c r="G15279" s="3" t="s">
        <v>14002</v>
      </c>
      <c r="H15279" s="3" t="s">
        <v>12342</v>
      </c>
    </row>
    <row r="15280" spans="1:8" ht="58" x14ac:dyDescent="0.35">
      <c r="A15280" s="4">
        <v>39246</v>
      </c>
      <c r="B15280" s="1">
        <v>45306</v>
      </c>
      <c r="C15280" s="2">
        <v>0.43898148148148147</v>
      </c>
      <c r="D15280" s="3" t="s">
        <v>10339</v>
      </c>
      <c r="E15280" s="3" t="s">
        <v>61327</v>
      </c>
      <c r="F15280" s="3" t="s">
        <v>61325</v>
      </c>
      <c r="G15280" s="3" t="s">
        <v>34433</v>
      </c>
      <c r="H15280" s="3" t="s">
        <v>61326</v>
      </c>
    </row>
    <row r="15281" spans="1:8" ht="101.5" x14ac:dyDescent="0.35">
      <c r="A15281" s="4">
        <v>5094</v>
      </c>
      <c r="B15281" s="1">
        <v>45306</v>
      </c>
      <c r="C15281" s="2">
        <v>0.44056712962962963</v>
      </c>
      <c r="D15281" s="3" t="s">
        <v>1403</v>
      </c>
      <c r="E15281" s="3" t="s">
        <v>61330</v>
      </c>
      <c r="F15281" s="3" t="s">
        <v>61328</v>
      </c>
      <c r="G15281" s="3" t="s">
        <v>61329</v>
      </c>
      <c r="H15281" s="3" t="s">
        <v>61213</v>
      </c>
    </row>
    <row r="15282" spans="1:8" ht="101.5" x14ac:dyDescent="0.35">
      <c r="A15282" s="4">
        <v>5094</v>
      </c>
      <c r="B15282" s="1">
        <v>45306</v>
      </c>
      <c r="C15282" s="2">
        <v>0.44094907407407408</v>
      </c>
      <c r="D15282" s="3" t="s">
        <v>1403</v>
      </c>
      <c r="E15282" s="3" t="s">
        <v>61330</v>
      </c>
      <c r="F15282" s="3" t="s">
        <v>61331</v>
      </c>
      <c r="G15282" s="3" t="s">
        <v>61329</v>
      </c>
      <c r="H15282" s="3" t="s">
        <v>61213</v>
      </c>
    </row>
    <row r="15283" spans="1:8" ht="116" x14ac:dyDescent="0.35">
      <c r="A15283" s="4">
        <v>185390</v>
      </c>
      <c r="B15283" s="1">
        <v>45306</v>
      </c>
      <c r="C15283" s="2">
        <v>0.44152777777777774</v>
      </c>
      <c r="D15283" s="3" t="s">
        <v>61332</v>
      </c>
      <c r="E15283" s="3" t="s">
        <v>55904</v>
      </c>
      <c r="F15283" s="3" t="s">
        <v>61333</v>
      </c>
      <c r="G15283" s="3" t="s">
        <v>61334</v>
      </c>
      <c r="H15283" s="3" t="s">
        <v>61335</v>
      </c>
    </row>
    <row r="15284" spans="1:8" ht="72.5" x14ac:dyDescent="0.35">
      <c r="A15284" s="4">
        <v>164860</v>
      </c>
      <c r="B15284" s="1">
        <v>45306</v>
      </c>
      <c r="C15284" s="2">
        <v>0.44392361111111112</v>
      </c>
      <c r="D15284" s="3" t="s">
        <v>10916</v>
      </c>
      <c r="E15284" s="3" t="s">
        <v>37679</v>
      </c>
      <c r="F15284" s="3" t="s">
        <v>61336</v>
      </c>
      <c r="G15284" s="3" t="e">
        <f>-Subtherapeutic INR</f>
        <v>#NAME?</v>
      </c>
      <c r="H15284" s="3" t="s">
        <v>61337</v>
      </c>
    </row>
    <row r="15285" spans="1:8" ht="29" x14ac:dyDescent="0.35">
      <c r="A15285" s="4">
        <v>208775</v>
      </c>
      <c r="B15285" s="1">
        <v>45306</v>
      </c>
      <c r="C15285" s="2">
        <v>0.44442129629629629</v>
      </c>
      <c r="D15285" s="3" t="s">
        <v>1436</v>
      </c>
      <c r="E15285" s="3" t="s">
        <v>61341</v>
      </c>
      <c r="F15285" s="3" t="s">
        <v>61338</v>
      </c>
      <c r="G15285" s="3" t="s">
        <v>61339</v>
      </c>
      <c r="H15285" s="3" t="s">
        <v>61340</v>
      </c>
    </row>
    <row r="15286" spans="1:8" ht="29" x14ac:dyDescent="0.35">
      <c r="A15286" s="4">
        <v>71226</v>
      </c>
      <c r="B15286" s="1">
        <v>45306</v>
      </c>
      <c r="C15286" s="2">
        <v>0.44471064814814815</v>
      </c>
      <c r="D15286" s="3" t="s">
        <v>61342</v>
      </c>
      <c r="E15286" s="3" t="s">
        <v>61345</v>
      </c>
      <c r="F15286" s="3" t="s">
        <v>11469</v>
      </c>
      <c r="G15286" s="3" t="s">
        <v>61343</v>
      </c>
      <c r="H15286" s="3" t="s">
        <v>61344</v>
      </c>
    </row>
    <row r="15287" spans="1:8" ht="29" x14ac:dyDescent="0.35">
      <c r="A15287" s="4">
        <v>208775</v>
      </c>
      <c r="B15287" s="1">
        <v>45306</v>
      </c>
      <c r="C15287" s="2">
        <v>0.44506944444444446</v>
      </c>
      <c r="D15287" s="3" t="s">
        <v>1436</v>
      </c>
      <c r="E15287" s="3" t="s">
        <v>61346</v>
      </c>
      <c r="F15287" s="3" t="s">
        <v>61338</v>
      </c>
      <c r="G15287" s="3" t="s">
        <v>61339</v>
      </c>
      <c r="H15287" s="3" t="s">
        <v>61340</v>
      </c>
    </row>
    <row r="15288" spans="1:8" ht="116" x14ac:dyDescent="0.35">
      <c r="A15288" s="4">
        <v>32436</v>
      </c>
      <c r="B15288" s="1">
        <v>45306</v>
      </c>
      <c r="C15288" s="2">
        <v>0.44695601851851857</v>
      </c>
      <c r="D15288" s="3" t="s">
        <v>61347</v>
      </c>
      <c r="E15288" s="3" t="s">
        <v>61351</v>
      </c>
      <c r="F15288" s="3" t="s">
        <v>61348</v>
      </c>
      <c r="G15288" s="3" t="s">
        <v>61349</v>
      </c>
      <c r="H15288" s="3" t="s">
        <v>61350</v>
      </c>
    </row>
    <row r="15289" spans="1:8" ht="29" x14ac:dyDescent="0.35">
      <c r="A15289" s="4">
        <v>76522</v>
      </c>
      <c r="B15289" s="1">
        <v>45306</v>
      </c>
      <c r="C15289" s="2">
        <v>0.44783564814814819</v>
      </c>
      <c r="D15289" s="3" t="s">
        <v>61352</v>
      </c>
      <c r="E15289" s="3" t="s">
        <v>14693</v>
      </c>
      <c r="F15289" s="3" t="s">
        <v>1776</v>
      </c>
      <c r="G15289" s="3" t="s">
        <v>61353</v>
      </c>
      <c r="H15289" s="3" t="s">
        <v>61354</v>
      </c>
    </row>
    <row r="15290" spans="1:8" x14ac:dyDescent="0.35">
      <c r="A15290" s="4">
        <v>198801</v>
      </c>
      <c r="B15290" s="1">
        <v>45306</v>
      </c>
      <c r="C15290" s="2">
        <v>0.44814814814814818</v>
      </c>
      <c r="D15290" s="3" t="s">
        <v>1436</v>
      </c>
      <c r="E15290" s="3" t="s">
        <v>61358</v>
      </c>
      <c r="F15290" s="3" t="s">
        <v>61355</v>
      </c>
      <c r="G15290" s="3" t="s">
        <v>61356</v>
      </c>
      <c r="H15290" s="3" t="s">
        <v>61357</v>
      </c>
    </row>
    <row r="15291" spans="1:8" ht="29" x14ac:dyDescent="0.35">
      <c r="A15291" s="4">
        <v>207213</v>
      </c>
      <c r="B15291" s="1">
        <v>45306</v>
      </c>
      <c r="C15291" s="2">
        <v>0.45052083333333331</v>
      </c>
      <c r="D15291" s="3" t="s">
        <v>1436</v>
      </c>
      <c r="E15291" s="3" t="s">
        <v>61362</v>
      </c>
      <c r="F15291" s="3" t="s">
        <v>61359</v>
      </c>
      <c r="G15291" s="3" t="s">
        <v>61360</v>
      </c>
      <c r="H15291" s="3" t="s">
        <v>61361</v>
      </c>
    </row>
    <row r="15292" spans="1:8" ht="43.5" x14ac:dyDescent="0.35">
      <c r="A15292" s="4">
        <v>166914</v>
      </c>
      <c r="B15292" s="1">
        <v>45306</v>
      </c>
      <c r="C15292" s="2">
        <v>0.45188657407407407</v>
      </c>
      <c r="D15292" s="3" t="s">
        <v>1702</v>
      </c>
      <c r="E15292" s="3" t="s">
        <v>61364</v>
      </c>
      <c r="F15292" s="3" t="s">
        <v>61363</v>
      </c>
      <c r="G15292" s="3" t="s">
        <v>12011</v>
      </c>
      <c r="H15292" s="3" t="s">
        <v>22846</v>
      </c>
    </row>
    <row r="15293" spans="1:8" ht="29" x14ac:dyDescent="0.35">
      <c r="A15293" s="4">
        <v>43239</v>
      </c>
      <c r="B15293" s="1">
        <v>45306</v>
      </c>
      <c r="C15293" s="2">
        <v>0.45202546296296298</v>
      </c>
      <c r="D15293" s="3" t="s">
        <v>61365</v>
      </c>
      <c r="E15293" s="3" t="s">
        <v>14727</v>
      </c>
      <c r="F15293" s="3" t="s">
        <v>61366</v>
      </c>
      <c r="G15293" s="3" t="s">
        <v>11586</v>
      </c>
      <c r="H15293" s="3" t="s">
        <v>61367</v>
      </c>
    </row>
    <row r="15294" spans="1:8" ht="43.5" x14ac:dyDescent="0.35">
      <c r="A15294" s="4">
        <v>166669</v>
      </c>
      <c r="B15294" s="1">
        <v>45306</v>
      </c>
      <c r="C15294" s="2">
        <v>0.45215277777777779</v>
      </c>
      <c r="D15294" s="3" t="s">
        <v>10599</v>
      </c>
      <c r="E15294" s="3" t="s">
        <v>55747</v>
      </c>
      <c r="F15294" s="3" t="s">
        <v>61368</v>
      </c>
      <c r="G15294" s="3" t="s">
        <v>61369</v>
      </c>
      <c r="H15294" s="3" t="s">
        <v>14475</v>
      </c>
    </row>
    <row r="15295" spans="1:8" ht="87" x14ac:dyDescent="0.35">
      <c r="A15295" s="4">
        <v>211151</v>
      </c>
      <c r="B15295" s="1">
        <v>45306</v>
      </c>
      <c r="C15295" s="2">
        <v>0.45392361111111112</v>
      </c>
      <c r="D15295" s="3" t="s">
        <v>61370</v>
      </c>
      <c r="E15295" s="3" t="s">
        <v>61373</v>
      </c>
      <c r="F15295" s="3" t="s">
        <v>61371</v>
      </c>
      <c r="G15295" s="3" t="s">
        <v>61372</v>
      </c>
      <c r="H15295" s="3" t="s">
        <v>10361</v>
      </c>
    </row>
    <row r="15296" spans="1:8" ht="29" x14ac:dyDescent="0.35">
      <c r="A15296" s="4">
        <v>159629</v>
      </c>
      <c r="B15296" s="1">
        <v>45306</v>
      </c>
      <c r="C15296" s="2">
        <v>0.45418981481481485</v>
      </c>
      <c r="D15296" s="3" t="s">
        <v>24594</v>
      </c>
      <c r="E15296" s="3" t="s">
        <v>24598</v>
      </c>
      <c r="F15296" s="3" t="s">
        <v>61374</v>
      </c>
      <c r="G15296" s="3" t="s">
        <v>61375</v>
      </c>
      <c r="H15296" s="3" t="s">
        <v>61376</v>
      </c>
    </row>
    <row r="15297" spans="1:8" ht="87" x14ac:dyDescent="0.35">
      <c r="A15297" s="4">
        <v>211151</v>
      </c>
      <c r="B15297" s="1">
        <v>45306</v>
      </c>
      <c r="C15297" s="2">
        <v>0.4560069444444444</v>
      </c>
      <c r="D15297" s="3" t="s">
        <v>61370</v>
      </c>
      <c r="E15297" s="3" t="s">
        <v>61373</v>
      </c>
      <c r="F15297" s="3" t="s">
        <v>61371</v>
      </c>
      <c r="G15297" s="3" t="s">
        <v>61372</v>
      </c>
      <c r="H15297" s="3" t="s">
        <v>61377</v>
      </c>
    </row>
    <row r="15298" spans="1:8" x14ac:dyDescent="0.35">
      <c r="A15298" s="4">
        <v>114868</v>
      </c>
      <c r="B15298" s="1">
        <v>45306</v>
      </c>
      <c r="C15298" s="2">
        <v>0.45734953703703707</v>
      </c>
      <c r="D15298" s="3" t="s">
        <v>61378</v>
      </c>
      <c r="E15298" s="3" t="s">
        <v>61381</v>
      </c>
      <c r="F15298" s="3" t="s">
        <v>1520</v>
      </c>
      <c r="G15298" s="3" t="s">
        <v>61379</v>
      </c>
      <c r="H15298" s="3" t="s">
        <v>61380</v>
      </c>
    </row>
    <row r="15299" spans="1:8" ht="145" x14ac:dyDescent="0.35">
      <c r="A15299" s="4">
        <v>162004</v>
      </c>
      <c r="B15299" s="1">
        <v>45306</v>
      </c>
      <c r="C15299" s="2">
        <v>0.45774305555555556</v>
      </c>
      <c r="D15299" s="3" t="s">
        <v>61382</v>
      </c>
      <c r="E15299" s="3" t="s">
        <v>61386</v>
      </c>
      <c r="F15299" s="3" t="s">
        <v>61383</v>
      </c>
      <c r="G15299" s="3" t="s">
        <v>61384</v>
      </c>
      <c r="H15299" s="3" t="s">
        <v>61385</v>
      </c>
    </row>
    <row r="15300" spans="1:8" ht="29" x14ac:dyDescent="0.35">
      <c r="A15300" s="4">
        <v>182288</v>
      </c>
      <c r="B15300" s="1">
        <v>45306</v>
      </c>
      <c r="C15300" s="2">
        <v>0.45856481481481487</v>
      </c>
      <c r="D15300" s="3" t="s">
        <v>61387</v>
      </c>
      <c r="E15300" s="3" t="s">
        <v>61390</v>
      </c>
      <c r="F15300" s="3" t="s">
        <v>61388</v>
      </c>
      <c r="G15300" s="3" t="s">
        <v>12346</v>
      </c>
      <c r="H15300" s="3" t="s">
        <v>61389</v>
      </c>
    </row>
    <row r="15301" spans="1:8" ht="101.5" x14ac:dyDescent="0.35">
      <c r="A15301" s="4">
        <v>87939</v>
      </c>
      <c r="B15301" s="1">
        <v>45306</v>
      </c>
      <c r="C15301" s="2">
        <v>0.45957175925925925</v>
      </c>
      <c r="D15301" s="3" t="s">
        <v>1436</v>
      </c>
      <c r="E15301" s="3" t="s">
        <v>61394</v>
      </c>
      <c r="F15301" s="3" t="s">
        <v>61391</v>
      </c>
      <c r="G15301" s="3" t="s">
        <v>61392</v>
      </c>
      <c r="H15301" s="3" t="s">
        <v>61393</v>
      </c>
    </row>
    <row r="15302" spans="1:8" ht="87" x14ac:dyDescent="0.35">
      <c r="A15302" s="4">
        <v>173866</v>
      </c>
      <c r="B15302" s="1">
        <v>45306</v>
      </c>
      <c r="C15302" s="2">
        <v>0.45983796296296298</v>
      </c>
      <c r="D15302" s="3" t="s">
        <v>985</v>
      </c>
      <c r="E15302" s="3" t="s">
        <v>61397</v>
      </c>
      <c r="F15302" s="3" t="s">
        <v>61395</v>
      </c>
      <c r="G15302" s="3" t="s">
        <v>61396</v>
      </c>
      <c r="H15302" s="3" t="s">
        <v>10361</v>
      </c>
    </row>
    <row r="15303" spans="1:8" ht="145" x14ac:dyDescent="0.35">
      <c r="A15303" s="4">
        <v>162004</v>
      </c>
      <c r="B15303" s="1">
        <v>45306</v>
      </c>
      <c r="C15303" s="2">
        <v>0.46069444444444446</v>
      </c>
      <c r="D15303" s="3" t="s">
        <v>61382</v>
      </c>
      <c r="E15303" s="3" t="s">
        <v>61386</v>
      </c>
      <c r="F15303" s="3" t="s">
        <v>61383</v>
      </c>
      <c r="G15303" s="3" t="s">
        <v>61398</v>
      </c>
      <c r="H15303" s="3" t="s">
        <v>61385</v>
      </c>
    </row>
    <row r="15304" spans="1:8" ht="101.5" x14ac:dyDescent="0.35">
      <c r="A15304" s="4">
        <v>173866</v>
      </c>
      <c r="B15304" s="1">
        <v>45306</v>
      </c>
      <c r="C15304" s="2">
        <v>0.46230324074074075</v>
      </c>
      <c r="D15304" s="3" t="s">
        <v>985</v>
      </c>
      <c r="E15304" s="3" t="s">
        <v>61399</v>
      </c>
      <c r="F15304" s="3" t="s">
        <v>61395</v>
      </c>
      <c r="G15304" s="3" t="s">
        <v>61396</v>
      </c>
      <c r="H15304" s="3" t="s">
        <v>10361</v>
      </c>
    </row>
    <row r="15305" spans="1:8" ht="101.5" x14ac:dyDescent="0.35">
      <c r="A15305" s="4">
        <v>45835</v>
      </c>
      <c r="B15305" s="1">
        <v>45306</v>
      </c>
      <c r="C15305" s="2">
        <v>0.46233796296296298</v>
      </c>
      <c r="D15305" s="3" t="s">
        <v>61400</v>
      </c>
      <c r="E15305" s="3" t="s">
        <v>61404</v>
      </c>
      <c r="F15305" s="3" t="s">
        <v>61401</v>
      </c>
      <c r="G15305" s="3" t="s">
        <v>61402</v>
      </c>
      <c r="H15305" s="3" t="s">
        <v>61403</v>
      </c>
    </row>
    <row r="15306" spans="1:8" ht="72.5" x14ac:dyDescent="0.35">
      <c r="A15306" s="4">
        <v>212717</v>
      </c>
      <c r="B15306" s="1">
        <v>45306</v>
      </c>
      <c r="C15306" s="2">
        <v>0.46399305555555559</v>
      </c>
      <c r="D15306" s="3" t="s">
        <v>1702</v>
      </c>
      <c r="E15306" s="3" t="s">
        <v>61407</v>
      </c>
      <c r="F15306" s="3" t="s">
        <v>61405</v>
      </c>
      <c r="G15306" s="3" t="s">
        <v>12544</v>
      </c>
      <c r="H15306" s="3" t="s">
        <v>61406</v>
      </c>
    </row>
    <row r="15307" spans="1:8" ht="72.5" x14ac:dyDescent="0.35">
      <c r="A15307" s="4">
        <v>173878</v>
      </c>
      <c r="B15307" s="1">
        <v>45306</v>
      </c>
      <c r="C15307" s="2">
        <v>0.4646527777777778</v>
      </c>
      <c r="D15307" s="3" t="s">
        <v>1460</v>
      </c>
      <c r="E15307" s="3" t="s">
        <v>61409</v>
      </c>
      <c r="F15307" s="3" t="s">
        <v>61408</v>
      </c>
      <c r="G15307" s="3" t="s">
        <v>61409</v>
      </c>
      <c r="H15307" s="3" t="s">
        <v>11731</v>
      </c>
    </row>
    <row r="15308" spans="1:8" ht="43.5" x14ac:dyDescent="0.35">
      <c r="A15308" s="4">
        <v>46761</v>
      </c>
      <c r="B15308" s="1">
        <v>45306</v>
      </c>
      <c r="C15308" s="2">
        <v>0.46792824074074074</v>
      </c>
      <c r="D15308" s="3" t="s">
        <v>1627</v>
      </c>
      <c r="E15308" s="3" t="s">
        <v>61412</v>
      </c>
      <c r="F15308" s="3" t="s">
        <v>61410</v>
      </c>
      <c r="G15308" s="3" t="s">
        <v>1628</v>
      </c>
      <c r="H15308" s="3" t="s">
        <v>61411</v>
      </c>
    </row>
    <row r="15309" spans="1:8" ht="29" x14ac:dyDescent="0.35">
      <c r="A15309" s="4">
        <v>170412</v>
      </c>
      <c r="B15309" s="1">
        <v>45306</v>
      </c>
      <c r="C15309" s="2">
        <v>0.47187499999999999</v>
      </c>
      <c r="D15309" s="3" t="s">
        <v>661</v>
      </c>
      <c r="E15309" s="3" t="s">
        <v>61414</v>
      </c>
      <c r="F15309" s="3" t="s">
        <v>61413</v>
      </c>
      <c r="G15309" s="3" t="s">
        <v>48660</v>
      </c>
      <c r="H15309" s="3" t="s">
        <v>1325</v>
      </c>
    </row>
    <row r="15310" spans="1:8" ht="29" x14ac:dyDescent="0.35">
      <c r="A15310" s="4">
        <v>170412</v>
      </c>
      <c r="B15310" s="1">
        <v>45306</v>
      </c>
      <c r="C15310" s="2">
        <v>0.47206018518518517</v>
      </c>
      <c r="D15310" s="3" t="s">
        <v>661</v>
      </c>
      <c r="E15310" s="3" t="s">
        <v>61414</v>
      </c>
      <c r="F15310" s="3" t="s">
        <v>61413</v>
      </c>
      <c r="G15310" s="3" t="s">
        <v>48660</v>
      </c>
      <c r="H15310" s="3" t="s">
        <v>1325</v>
      </c>
    </row>
    <row r="15311" spans="1:8" ht="58" x14ac:dyDescent="0.35">
      <c r="A15311" s="4">
        <v>107239</v>
      </c>
      <c r="B15311" s="1">
        <v>45306</v>
      </c>
      <c r="C15311" s="2">
        <v>0.47706018518518517</v>
      </c>
      <c r="D15311" s="3" t="s">
        <v>61415</v>
      </c>
      <c r="E15311" s="3" t="s">
        <v>13473</v>
      </c>
      <c r="F15311" s="3" t="s">
        <v>61416</v>
      </c>
      <c r="G15311" s="3" t="s">
        <v>61417</v>
      </c>
      <c r="H15311" s="3" t="s">
        <v>61418</v>
      </c>
    </row>
    <row r="15312" spans="1:8" ht="72.5" x14ac:dyDescent="0.35">
      <c r="A15312" s="4">
        <v>33258</v>
      </c>
      <c r="B15312" s="1">
        <v>45306</v>
      </c>
      <c r="C15312" s="2">
        <v>0.47902777777777777</v>
      </c>
      <c r="D15312" s="3" t="s">
        <v>61419</v>
      </c>
      <c r="E15312" s="3" t="s">
        <v>61422</v>
      </c>
      <c r="F15312" s="3" t="s">
        <v>61420</v>
      </c>
      <c r="G15312" s="3" t="s">
        <v>61421</v>
      </c>
      <c r="H15312" s="3" t="s">
        <v>1325</v>
      </c>
    </row>
    <row r="15313" spans="1:8" x14ac:dyDescent="0.35">
      <c r="A15313" s="4">
        <v>109009</v>
      </c>
      <c r="B15313" s="1">
        <v>45306</v>
      </c>
      <c r="C15313" s="2">
        <v>0.47951388888888885</v>
      </c>
      <c r="D15313" s="3" t="e">
        <f>-no new complaint.</f>
        <v>#NAME?</v>
      </c>
      <c r="E15313" s="3" t="s">
        <v>13112</v>
      </c>
      <c r="F15313" s="3" t="s">
        <v>61423</v>
      </c>
      <c r="G15313" s="3" t="e">
        <f>-uncontrolled HTN.</f>
        <v>#NAME?</v>
      </c>
      <c r="H15313" s="3" t="s">
        <v>61424</v>
      </c>
    </row>
    <row r="15314" spans="1:8" ht="43.5" x14ac:dyDescent="0.35">
      <c r="A15314" s="4">
        <v>207843</v>
      </c>
      <c r="B15314" s="1">
        <v>45306</v>
      </c>
      <c r="C15314" s="2">
        <v>0.4803587962962963</v>
      </c>
      <c r="D15314" s="3" t="s">
        <v>1702</v>
      </c>
      <c r="E15314" s="3" t="s">
        <v>61427</v>
      </c>
      <c r="F15314" s="3" t="s">
        <v>61425</v>
      </c>
      <c r="G15314" s="3" t="s">
        <v>12252</v>
      </c>
      <c r="H15314" s="3" t="s">
        <v>61426</v>
      </c>
    </row>
    <row r="15315" spans="1:8" ht="58" x14ac:dyDescent="0.35">
      <c r="A15315" s="4">
        <v>25106</v>
      </c>
      <c r="B15315" s="1">
        <v>45306</v>
      </c>
      <c r="C15315" s="2">
        <v>0.48056712962962966</v>
      </c>
      <c r="D15315" s="3" t="s">
        <v>12833</v>
      </c>
      <c r="E15315" s="3" t="s">
        <v>61431</v>
      </c>
      <c r="F15315" s="3" t="s">
        <v>61428</v>
      </c>
      <c r="G15315" s="3" t="s">
        <v>61429</v>
      </c>
      <c r="H15315" s="3" t="s">
        <v>61430</v>
      </c>
    </row>
    <row r="15316" spans="1:8" x14ac:dyDescent="0.35">
      <c r="A15316" s="4">
        <v>48147</v>
      </c>
      <c r="B15316" s="1">
        <v>45306</v>
      </c>
      <c r="C15316" s="2">
        <v>0.48123842592592592</v>
      </c>
      <c r="D15316" s="3" t="s">
        <v>61432</v>
      </c>
      <c r="E15316" s="3" t="s">
        <v>25714</v>
      </c>
      <c r="F15316" s="3" t="s">
        <v>61433</v>
      </c>
      <c r="G15316" s="3" t="s">
        <v>10919</v>
      </c>
      <c r="H15316" s="3" t="s">
        <v>12474</v>
      </c>
    </row>
    <row r="15317" spans="1:8" ht="58" x14ac:dyDescent="0.35">
      <c r="A15317" s="4">
        <v>124925</v>
      </c>
      <c r="B15317" s="1">
        <v>45306</v>
      </c>
      <c r="C15317" s="2">
        <v>0.48515046296296299</v>
      </c>
      <c r="D15317" s="3" t="s">
        <v>985</v>
      </c>
      <c r="E15317" s="3" t="s">
        <v>61436</v>
      </c>
      <c r="F15317" s="3" t="s">
        <v>61434</v>
      </c>
      <c r="G15317" s="3" t="s">
        <v>61435</v>
      </c>
      <c r="H15317" s="3" t="s">
        <v>1325</v>
      </c>
    </row>
    <row r="15318" spans="1:8" ht="58" x14ac:dyDescent="0.35">
      <c r="A15318" s="4">
        <v>124925</v>
      </c>
      <c r="B15318" s="1">
        <v>45306</v>
      </c>
      <c r="C15318" s="2">
        <v>0.48521990740740745</v>
      </c>
      <c r="D15318" s="3" t="s">
        <v>985</v>
      </c>
      <c r="E15318" s="3" t="s">
        <v>61436</v>
      </c>
      <c r="F15318" s="3" t="s">
        <v>61434</v>
      </c>
      <c r="G15318" s="3" t="s">
        <v>61435</v>
      </c>
      <c r="H15318" s="3" t="s">
        <v>1325</v>
      </c>
    </row>
    <row r="15319" spans="1:8" ht="58" x14ac:dyDescent="0.35">
      <c r="A15319" s="4">
        <v>124925</v>
      </c>
      <c r="B15319" s="1">
        <v>45306</v>
      </c>
      <c r="C15319" s="2">
        <v>0.48550925925925931</v>
      </c>
      <c r="D15319" s="3" t="s">
        <v>985</v>
      </c>
      <c r="E15319" s="3" t="s">
        <v>61438</v>
      </c>
      <c r="F15319" s="3" t="s">
        <v>61434</v>
      </c>
      <c r="G15319" s="3" t="s">
        <v>61437</v>
      </c>
      <c r="H15319" s="3" t="s">
        <v>1325</v>
      </c>
    </row>
    <row r="15320" spans="1:8" ht="72.5" x14ac:dyDescent="0.35">
      <c r="A15320" s="4">
        <v>45843</v>
      </c>
      <c r="B15320" s="1">
        <v>45306</v>
      </c>
      <c r="C15320" s="2">
        <v>0.48552083333333335</v>
      </c>
      <c r="D15320" s="3" t="s">
        <v>1702</v>
      </c>
      <c r="E15320" s="3" t="s">
        <v>61440</v>
      </c>
      <c r="F15320" s="3" t="s">
        <v>61439</v>
      </c>
      <c r="G15320" s="3" t="s">
        <v>12515</v>
      </c>
      <c r="H15320" s="3" t="s">
        <v>11750</v>
      </c>
    </row>
    <row r="15321" spans="1:8" ht="58" x14ac:dyDescent="0.35">
      <c r="A15321" s="4">
        <v>65896</v>
      </c>
      <c r="B15321" s="1">
        <v>45306</v>
      </c>
      <c r="C15321" s="2">
        <v>0.49141203703703701</v>
      </c>
      <c r="D15321" s="3" t="s">
        <v>1460</v>
      </c>
      <c r="E15321" s="3" t="s">
        <v>19451</v>
      </c>
      <c r="F15321" s="3" t="s">
        <v>61441</v>
      </c>
      <c r="G15321" s="3" t="s">
        <v>19451</v>
      </c>
      <c r="H15321" s="3" t="s">
        <v>10992</v>
      </c>
    </row>
    <row r="15322" spans="1:8" ht="29" x14ac:dyDescent="0.35">
      <c r="A15322" s="4">
        <v>198929</v>
      </c>
      <c r="B15322" s="1">
        <v>45306</v>
      </c>
      <c r="C15322" s="2">
        <v>0.4919560185185185</v>
      </c>
      <c r="D15322" s="3" t="s">
        <v>61442</v>
      </c>
      <c r="E15322" s="3" t="s">
        <v>40555</v>
      </c>
      <c r="F15322" s="3" t="s">
        <v>61443</v>
      </c>
      <c r="G15322" s="3" t="s">
        <v>61444</v>
      </c>
      <c r="H15322" s="3" t="s">
        <v>61445</v>
      </c>
    </row>
    <row r="15323" spans="1:8" ht="43.5" x14ac:dyDescent="0.35">
      <c r="A15323" s="4">
        <v>46073</v>
      </c>
      <c r="B15323" s="1">
        <v>45306</v>
      </c>
      <c r="C15323" s="2">
        <v>0.49417824074074074</v>
      </c>
      <c r="D15323" s="3" t="s">
        <v>61446</v>
      </c>
      <c r="E15323" s="3" t="s">
        <v>61449</v>
      </c>
      <c r="F15323" s="3" t="s">
        <v>61447</v>
      </c>
      <c r="G15323" s="3" t="s">
        <v>61448</v>
      </c>
      <c r="H15323" s="3" t="s">
        <v>10496</v>
      </c>
    </row>
    <row r="15324" spans="1:8" ht="130.5" x14ac:dyDescent="0.35">
      <c r="A15324" s="4">
        <v>35602</v>
      </c>
      <c r="B15324" s="1">
        <v>45306</v>
      </c>
      <c r="C15324" s="2">
        <v>0.4947685185185185</v>
      </c>
      <c r="D15324" s="3" t="s">
        <v>1702</v>
      </c>
      <c r="E15324" s="3" t="s">
        <v>61453</v>
      </c>
      <c r="F15324" s="3" t="s">
        <v>61450</v>
      </c>
      <c r="G15324" s="3" t="s">
        <v>61451</v>
      </c>
      <c r="H15324" s="3" t="s">
        <v>61452</v>
      </c>
    </row>
    <row r="15325" spans="1:8" ht="43.5" x14ac:dyDescent="0.35">
      <c r="A15325" s="4">
        <v>46073</v>
      </c>
      <c r="B15325" s="1">
        <v>45306</v>
      </c>
      <c r="C15325" s="2">
        <v>0.49501157407407409</v>
      </c>
      <c r="D15325" s="3" t="s">
        <v>61446</v>
      </c>
      <c r="E15325" s="3" t="s">
        <v>61449</v>
      </c>
      <c r="F15325" s="3" t="s">
        <v>61447</v>
      </c>
      <c r="G15325" s="3" t="s">
        <v>61454</v>
      </c>
      <c r="H15325" s="3" t="s">
        <v>10496</v>
      </c>
    </row>
    <row r="15326" spans="1:8" ht="58" x14ac:dyDescent="0.35">
      <c r="A15326" s="4">
        <v>214408</v>
      </c>
      <c r="B15326" s="1">
        <v>45306</v>
      </c>
      <c r="C15326" s="2">
        <v>0.49740740740740735</v>
      </c>
      <c r="D15326" s="3" t="s">
        <v>61455</v>
      </c>
      <c r="E15326" s="3" t="s">
        <v>61459</v>
      </c>
      <c r="F15326" s="3" t="s">
        <v>61456</v>
      </c>
      <c r="G15326" s="3" t="s">
        <v>61457</v>
      </c>
      <c r="H15326" s="3" t="s">
        <v>61458</v>
      </c>
    </row>
    <row r="15327" spans="1:8" ht="101.5" x14ac:dyDescent="0.35">
      <c r="A15327" s="4">
        <v>209466</v>
      </c>
      <c r="B15327" s="1">
        <v>45306</v>
      </c>
      <c r="C15327" s="2">
        <v>0.49744212962962964</v>
      </c>
      <c r="D15327" s="3" t="s">
        <v>10916</v>
      </c>
      <c r="E15327" s="3" t="s">
        <v>61461</v>
      </c>
      <c r="F15327" s="3" t="s">
        <v>61460</v>
      </c>
      <c r="G15327" s="3" t="e">
        <f>-Improving.</f>
        <v>#NAME?</v>
      </c>
      <c r="H15327" s="3" t="e">
        <f>-do ECG, RFT, Serum electrolyte and bring ECHOCARDIOGRAPHY result.</f>
        <v>#NAME?</v>
      </c>
    </row>
    <row r="15328" spans="1:8" ht="29" x14ac:dyDescent="0.35">
      <c r="A15328" s="4">
        <v>3878</v>
      </c>
      <c r="B15328" s="1">
        <v>45306</v>
      </c>
      <c r="C15328" s="2">
        <v>0.49789351851851849</v>
      </c>
      <c r="D15328" s="3" t="s">
        <v>61462</v>
      </c>
      <c r="E15328" s="3" t="s">
        <v>15246</v>
      </c>
      <c r="F15328" s="3" t="s">
        <v>1805</v>
      </c>
      <c r="G15328" s="3" t="s">
        <v>11292</v>
      </c>
      <c r="H15328" s="3" t="s">
        <v>56635</v>
      </c>
    </row>
    <row r="15329" spans="1:8" ht="43.5" x14ac:dyDescent="0.35">
      <c r="A15329" s="4">
        <v>36154</v>
      </c>
      <c r="B15329" s="1">
        <v>45306</v>
      </c>
      <c r="C15329" s="2">
        <v>0.49839120370370371</v>
      </c>
      <c r="D15329" s="3" t="s">
        <v>1460</v>
      </c>
      <c r="E15329" s="3" t="s">
        <v>42032</v>
      </c>
      <c r="F15329" s="3" t="s">
        <v>1359</v>
      </c>
      <c r="G15329" s="3" t="s">
        <v>42032</v>
      </c>
      <c r="H15329" s="3" t="s">
        <v>10992</v>
      </c>
    </row>
    <row r="15330" spans="1:8" ht="72.5" x14ac:dyDescent="0.35">
      <c r="A15330" s="4">
        <v>37214</v>
      </c>
      <c r="B15330" s="1">
        <v>45306</v>
      </c>
      <c r="C15330" s="2">
        <v>0.50134259259259262</v>
      </c>
      <c r="D15330" s="3" t="s">
        <v>1460</v>
      </c>
      <c r="E15330" s="3" t="s">
        <v>60956</v>
      </c>
      <c r="F15330" s="3" t="s">
        <v>1359</v>
      </c>
      <c r="G15330" s="3" t="s">
        <v>60956</v>
      </c>
      <c r="H15330" s="3" t="s">
        <v>10992</v>
      </c>
    </row>
    <row r="15331" spans="1:8" ht="58" x14ac:dyDescent="0.35">
      <c r="A15331" s="4">
        <v>83521</v>
      </c>
      <c r="B15331" s="1">
        <v>45306</v>
      </c>
      <c r="C15331" s="2">
        <v>0.50231481481481477</v>
      </c>
      <c r="D15331" s="3" t="s">
        <v>61463</v>
      </c>
      <c r="E15331" s="3" t="s">
        <v>61466</v>
      </c>
      <c r="F15331" s="3" t="s">
        <v>61464</v>
      </c>
      <c r="G15331" s="3" t="s">
        <v>61465</v>
      </c>
      <c r="H15331" s="3" t="s">
        <v>10361</v>
      </c>
    </row>
    <row r="15332" spans="1:8" ht="43.5" x14ac:dyDescent="0.35">
      <c r="A15332" s="4">
        <v>206239</v>
      </c>
      <c r="B15332" s="1">
        <v>45306</v>
      </c>
      <c r="C15332" s="2">
        <v>0.50471064814814814</v>
      </c>
      <c r="D15332" s="3" t="s">
        <v>1436</v>
      </c>
      <c r="E15332" s="3" t="s">
        <v>168</v>
      </c>
      <c r="F15332" s="3" t="s">
        <v>61467</v>
      </c>
      <c r="G15332" s="3" t="s">
        <v>168</v>
      </c>
      <c r="H15332" s="3" t="s">
        <v>61468</v>
      </c>
    </row>
    <row r="15333" spans="1:8" ht="58" x14ac:dyDescent="0.35">
      <c r="A15333" s="4">
        <v>83521</v>
      </c>
      <c r="B15333" s="1">
        <v>45306</v>
      </c>
      <c r="C15333" s="2">
        <v>0.50564814814814818</v>
      </c>
      <c r="D15333" s="3" t="s">
        <v>61463</v>
      </c>
      <c r="E15333" s="3" t="s">
        <v>61466</v>
      </c>
      <c r="F15333" s="3" t="s">
        <v>61464</v>
      </c>
      <c r="G15333" s="3" t="s">
        <v>61469</v>
      </c>
      <c r="H15333" s="3" t="s">
        <v>61470</v>
      </c>
    </row>
    <row r="15334" spans="1:8" ht="29" x14ac:dyDescent="0.35">
      <c r="A15334" s="4">
        <v>45164</v>
      </c>
      <c r="B15334" s="1">
        <v>45306</v>
      </c>
      <c r="C15334" s="2">
        <v>0.50755787037037037</v>
      </c>
      <c r="D15334" s="3" t="s">
        <v>61471</v>
      </c>
      <c r="E15334" s="3" t="s">
        <v>61475</v>
      </c>
      <c r="F15334" s="3" t="s">
        <v>61472</v>
      </c>
      <c r="G15334" s="3" t="s">
        <v>61473</v>
      </c>
      <c r="H15334" s="3" t="s">
        <v>61474</v>
      </c>
    </row>
    <row r="15335" spans="1:8" ht="43.5" x14ac:dyDescent="0.35">
      <c r="A15335" s="4">
        <v>58031</v>
      </c>
      <c r="B15335" s="1">
        <v>45306</v>
      </c>
      <c r="C15335" s="2">
        <v>0.51162037037037034</v>
      </c>
      <c r="D15335" s="3" t="e">
        <f>-DIZZINESS and easy fatigability.</f>
        <v>#NAME?</v>
      </c>
      <c r="E15335" s="3" t="s">
        <v>61478</v>
      </c>
      <c r="F15335" s="3" t="s">
        <v>61476</v>
      </c>
      <c r="G15335" s="3" t="s">
        <v>61477</v>
      </c>
      <c r="H15335" s="3" t="e">
        <f>-do CBC,U/A ,RBS,RFT</f>
        <v>#NAME?</v>
      </c>
    </row>
    <row r="15336" spans="1:8" ht="58" x14ac:dyDescent="0.35">
      <c r="A15336" s="4">
        <v>184450</v>
      </c>
      <c r="B15336" s="1">
        <v>45306</v>
      </c>
      <c r="C15336" s="2">
        <v>0.51973379629629635</v>
      </c>
      <c r="D15336" s="3" t="s">
        <v>61479</v>
      </c>
      <c r="E15336" s="3" t="s">
        <v>61483</v>
      </c>
      <c r="F15336" s="3" t="s">
        <v>61480</v>
      </c>
      <c r="G15336" s="3" t="s">
        <v>61481</v>
      </c>
      <c r="H15336" s="3" t="s">
        <v>61482</v>
      </c>
    </row>
    <row r="15337" spans="1:8" ht="72.5" x14ac:dyDescent="0.35">
      <c r="A15337" s="4">
        <v>34157</v>
      </c>
      <c r="B15337" s="1">
        <v>45306</v>
      </c>
      <c r="C15337" s="2">
        <v>0.52068287037037042</v>
      </c>
      <c r="D15337" s="3" t="s">
        <v>10872</v>
      </c>
      <c r="E15337" s="3" t="s">
        <v>25889</v>
      </c>
      <c r="F15337" s="3" t="s">
        <v>61484</v>
      </c>
      <c r="G15337" s="3" t="s">
        <v>61485</v>
      </c>
      <c r="H15337" s="3" t="s">
        <v>61486</v>
      </c>
    </row>
    <row r="15338" spans="1:8" ht="101.5" x14ac:dyDescent="0.35">
      <c r="A15338" s="4">
        <v>10604</v>
      </c>
      <c r="B15338" s="1">
        <v>45306</v>
      </c>
      <c r="C15338" s="2">
        <v>0.5237384259259259</v>
      </c>
      <c r="D15338" s="3" t="s">
        <v>61487</v>
      </c>
      <c r="E15338" s="3" t="s">
        <v>61491</v>
      </c>
      <c r="F15338" s="3" t="s">
        <v>61488</v>
      </c>
      <c r="G15338" s="3" t="s">
        <v>61489</v>
      </c>
      <c r="H15338" s="3" t="s">
        <v>61490</v>
      </c>
    </row>
    <row r="15339" spans="1:8" ht="43.5" x14ac:dyDescent="0.35">
      <c r="A15339" s="4">
        <v>35896</v>
      </c>
      <c r="B15339" s="1">
        <v>45306</v>
      </c>
      <c r="C15339" s="2">
        <v>0.5259490740740741</v>
      </c>
      <c r="D15339" s="3" t="s">
        <v>61492</v>
      </c>
      <c r="E15339" s="3" t="s">
        <v>61496</v>
      </c>
      <c r="F15339" s="3" t="s">
        <v>61493</v>
      </c>
      <c r="G15339" s="3" t="s">
        <v>61494</v>
      </c>
      <c r="H15339" s="3" t="s">
        <v>61495</v>
      </c>
    </row>
    <row r="15340" spans="1:8" ht="72.5" x14ac:dyDescent="0.35">
      <c r="A15340" s="4">
        <v>40982</v>
      </c>
      <c r="B15340" s="1">
        <v>45306</v>
      </c>
      <c r="C15340" s="2">
        <v>0.52615740740740746</v>
      </c>
      <c r="D15340" s="3" t="s">
        <v>61497</v>
      </c>
      <c r="E15340" s="3" t="s">
        <v>61500</v>
      </c>
      <c r="F15340" s="3" t="s">
        <v>1800</v>
      </c>
      <c r="G15340" s="3" t="s">
        <v>61498</v>
      </c>
      <c r="H15340" s="3" t="s">
        <v>61499</v>
      </c>
    </row>
    <row r="15341" spans="1:8" ht="29" x14ac:dyDescent="0.35">
      <c r="A15341" s="4">
        <v>32945</v>
      </c>
      <c r="B15341" s="1">
        <v>45306</v>
      </c>
      <c r="C15341" s="2">
        <v>0.5307291666666667</v>
      </c>
      <c r="D15341" s="3" t="s">
        <v>10919</v>
      </c>
      <c r="E15341" s="3" t="s">
        <v>13866</v>
      </c>
      <c r="F15341" s="3" t="s">
        <v>61501</v>
      </c>
      <c r="G15341" s="3" t="s">
        <v>14170</v>
      </c>
      <c r="H15341" s="3" t="s">
        <v>61502</v>
      </c>
    </row>
    <row r="15342" spans="1:8" ht="29" x14ac:dyDescent="0.35">
      <c r="A15342" s="4">
        <v>61609</v>
      </c>
      <c r="B15342" s="1">
        <v>45306</v>
      </c>
      <c r="C15342" s="2">
        <v>0.53130787037037031</v>
      </c>
      <c r="D15342" s="3" t="s">
        <v>11754</v>
      </c>
      <c r="E15342" s="3" t="s">
        <v>61504</v>
      </c>
      <c r="F15342" s="3" t="s">
        <v>61503</v>
      </c>
      <c r="G15342" s="3" t="s">
        <v>353</v>
      </c>
      <c r="H15342" s="3" t="s">
        <v>12348</v>
      </c>
    </row>
    <row r="15343" spans="1:8" ht="43.5" x14ac:dyDescent="0.35">
      <c r="A15343" s="4">
        <v>46576</v>
      </c>
      <c r="B15343" s="1">
        <v>45306</v>
      </c>
      <c r="C15343" s="2">
        <v>0.54047453703703707</v>
      </c>
      <c r="D15343" s="3" t="s">
        <v>61505</v>
      </c>
      <c r="E15343" s="3" t="s">
        <v>25154</v>
      </c>
      <c r="F15343" s="3" t="s">
        <v>61506</v>
      </c>
      <c r="G15343" s="3" t="s">
        <v>61507</v>
      </c>
      <c r="H15343" s="3" t="s">
        <v>61508</v>
      </c>
    </row>
    <row r="15344" spans="1:8" ht="87" x14ac:dyDescent="0.35">
      <c r="A15344" s="4">
        <v>5074</v>
      </c>
      <c r="B15344" s="1">
        <v>45306</v>
      </c>
      <c r="C15344" s="2">
        <v>0.5486805555555555</v>
      </c>
      <c r="D15344" s="3" t="s">
        <v>1436</v>
      </c>
      <c r="E15344" s="3" t="s">
        <v>61512</v>
      </c>
      <c r="F15344" s="3" t="s">
        <v>61509</v>
      </c>
      <c r="G15344" s="3" t="s">
        <v>61510</v>
      </c>
      <c r="H15344" s="3" t="s">
        <v>61511</v>
      </c>
    </row>
    <row r="15345" spans="1:8" ht="130.5" x14ac:dyDescent="0.35">
      <c r="A15345" s="4">
        <v>5074</v>
      </c>
      <c r="B15345" s="1">
        <v>45306</v>
      </c>
      <c r="C15345" s="2">
        <v>0.5505092592592592</v>
      </c>
      <c r="D15345" s="3" t="s">
        <v>1436</v>
      </c>
      <c r="E15345" s="3" t="s">
        <v>61513</v>
      </c>
      <c r="F15345" s="3" t="s">
        <v>61509</v>
      </c>
      <c r="G15345" s="3" t="s">
        <v>61510</v>
      </c>
      <c r="H15345" s="3" t="s">
        <v>61511</v>
      </c>
    </row>
    <row r="15346" spans="1:8" ht="87" x14ac:dyDescent="0.35">
      <c r="A15346" s="4">
        <v>49763</v>
      </c>
      <c r="B15346" s="1">
        <v>45306</v>
      </c>
      <c r="C15346" s="2">
        <v>0.55587962962962967</v>
      </c>
      <c r="D15346" s="3" t="s">
        <v>1933</v>
      </c>
      <c r="E15346" s="3" t="s">
        <v>61515</v>
      </c>
      <c r="F15346" s="3" t="s">
        <v>61514</v>
      </c>
      <c r="G15346" s="3" t="s">
        <v>12549</v>
      </c>
      <c r="H15346" s="3" t="s">
        <v>39871</v>
      </c>
    </row>
    <row r="15347" spans="1:8" ht="43.5" x14ac:dyDescent="0.35">
      <c r="A15347" s="4">
        <v>46073</v>
      </c>
      <c r="B15347" s="1">
        <v>45306</v>
      </c>
      <c r="C15347" s="2">
        <v>0.56991898148148146</v>
      </c>
      <c r="D15347" s="3" t="s">
        <v>61446</v>
      </c>
      <c r="E15347" s="3" t="s">
        <v>61449</v>
      </c>
      <c r="F15347" s="3" t="s">
        <v>61447</v>
      </c>
      <c r="G15347" s="3" t="s">
        <v>61448</v>
      </c>
      <c r="H15347" s="3" t="s">
        <v>10496</v>
      </c>
    </row>
    <row r="15348" spans="1:8" ht="116" x14ac:dyDescent="0.35">
      <c r="A15348" s="4">
        <v>212621</v>
      </c>
      <c r="B15348" s="1">
        <v>45306</v>
      </c>
      <c r="C15348" s="2">
        <v>0.57207175925925924</v>
      </c>
      <c r="D15348" s="3" t="s">
        <v>61516</v>
      </c>
      <c r="E15348" s="3" t="s">
        <v>61519</v>
      </c>
      <c r="F15348" s="3" t="s">
        <v>61517</v>
      </c>
      <c r="G15348" s="3" t="s">
        <v>61518</v>
      </c>
      <c r="H15348" s="3" t="s">
        <v>10358</v>
      </c>
    </row>
    <row r="15349" spans="1:8" ht="58" x14ac:dyDescent="0.35">
      <c r="A15349" s="4">
        <v>184570</v>
      </c>
      <c r="B15349" s="1">
        <v>45306</v>
      </c>
      <c r="C15349" s="2">
        <v>0.57320601851851849</v>
      </c>
      <c r="D15349" s="3" t="s">
        <v>61520</v>
      </c>
      <c r="E15349" s="3" t="s">
        <v>61524</v>
      </c>
      <c r="F15349" s="3" t="s">
        <v>61521</v>
      </c>
      <c r="G15349" s="3" t="s">
        <v>61522</v>
      </c>
      <c r="H15349" s="3" t="s">
        <v>61523</v>
      </c>
    </row>
    <row r="15350" spans="1:8" ht="116" x14ac:dyDescent="0.35">
      <c r="A15350" s="4">
        <v>212621</v>
      </c>
      <c r="B15350" s="1">
        <v>45306</v>
      </c>
      <c r="C15350" s="2">
        <v>0.57348379629629631</v>
      </c>
      <c r="D15350" s="3" t="s">
        <v>61516</v>
      </c>
      <c r="E15350" s="3" t="s">
        <v>61519</v>
      </c>
      <c r="F15350" s="3" t="s">
        <v>61517</v>
      </c>
      <c r="G15350" s="3" t="s">
        <v>61518</v>
      </c>
      <c r="H15350" s="3" t="s">
        <v>61525</v>
      </c>
    </row>
    <row r="15351" spans="1:8" ht="87" x14ac:dyDescent="0.35">
      <c r="A15351" s="4">
        <v>199756</v>
      </c>
      <c r="B15351" s="1">
        <v>45306</v>
      </c>
      <c r="C15351" s="2">
        <v>0.57937499999999997</v>
      </c>
      <c r="D15351" s="3" t="s">
        <v>61526</v>
      </c>
      <c r="E15351" s="3" t="s">
        <v>61530</v>
      </c>
      <c r="F15351" s="3" t="s">
        <v>61527</v>
      </c>
      <c r="G15351" s="3" t="s">
        <v>61528</v>
      </c>
      <c r="H15351" s="3" t="s">
        <v>61529</v>
      </c>
    </row>
    <row r="15352" spans="1:8" ht="72.5" x14ac:dyDescent="0.35">
      <c r="A15352" s="4">
        <v>202719</v>
      </c>
      <c r="B15352" s="1">
        <v>45306</v>
      </c>
      <c r="C15352" s="2">
        <v>0.57939814814814816</v>
      </c>
      <c r="D15352" s="3" t="s">
        <v>11680</v>
      </c>
      <c r="E15352" s="3" t="s">
        <v>61534</v>
      </c>
      <c r="F15352" s="3" t="s">
        <v>61531</v>
      </c>
      <c r="G15352" s="3" t="s">
        <v>61532</v>
      </c>
      <c r="H15352" s="3" t="s">
        <v>61533</v>
      </c>
    </row>
    <row r="15353" spans="1:8" ht="43.5" x14ac:dyDescent="0.35">
      <c r="A15353" s="4">
        <v>213069</v>
      </c>
      <c r="B15353" s="1">
        <v>45306</v>
      </c>
      <c r="C15353" s="2">
        <v>0.58657407407407403</v>
      </c>
      <c r="D15353" s="3" t="s">
        <v>61535</v>
      </c>
      <c r="E15353" s="3" t="s">
        <v>61538</v>
      </c>
      <c r="F15353" s="3" t="s">
        <v>61536</v>
      </c>
      <c r="G15353" s="3" t="s">
        <v>1268</v>
      </c>
      <c r="H15353" s="3" t="s">
        <v>61537</v>
      </c>
    </row>
    <row r="15354" spans="1:8" ht="43.5" x14ac:dyDescent="0.35">
      <c r="A15354" s="4">
        <v>195925</v>
      </c>
      <c r="B15354" s="1">
        <v>45306</v>
      </c>
      <c r="C15354" s="2">
        <v>0.58715277777777775</v>
      </c>
      <c r="D15354" s="3" t="s">
        <v>61539</v>
      </c>
      <c r="E15354" s="3" t="s">
        <v>61543</v>
      </c>
      <c r="F15354" s="3" t="s">
        <v>61540</v>
      </c>
      <c r="G15354" s="3" t="s">
        <v>61541</v>
      </c>
      <c r="H15354" s="3" t="s">
        <v>61542</v>
      </c>
    </row>
    <row r="15355" spans="1:8" ht="43.5" x14ac:dyDescent="0.35">
      <c r="A15355" s="4">
        <v>210607</v>
      </c>
      <c r="B15355" s="1">
        <v>45306</v>
      </c>
      <c r="C15355" s="2">
        <v>0.58934027777777775</v>
      </c>
      <c r="D15355" s="3" t="s">
        <v>1389</v>
      </c>
      <c r="E15355" s="3" t="s">
        <v>61547</v>
      </c>
      <c r="F15355" s="3" t="s">
        <v>61544</v>
      </c>
      <c r="G15355" s="3" t="s">
        <v>61545</v>
      </c>
      <c r="H15355" s="3" t="s">
        <v>61546</v>
      </c>
    </row>
    <row r="15356" spans="1:8" ht="29" x14ac:dyDescent="0.35">
      <c r="A15356" s="4">
        <v>42157</v>
      </c>
      <c r="B15356" s="1">
        <v>45306</v>
      </c>
      <c r="C15356" s="2">
        <v>0.59226851851851847</v>
      </c>
      <c r="D15356" s="3" t="s">
        <v>61548</v>
      </c>
      <c r="E15356" s="3" t="s">
        <v>61551</v>
      </c>
      <c r="F15356" s="3" t="s">
        <v>61549</v>
      </c>
      <c r="G15356" s="3" t="s">
        <v>61550</v>
      </c>
      <c r="H15356" s="3" t="s">
        <v>11384</v>
      </c>
    </row>
    <row r="15357" spans="1:8" ht="43.5" x14ac:dyDescent="0.35">
      <c r="A15357" s="4">
        <v>210617</v>
      </c>
      <c r="B15357" s="1">
        <v>45306</v>
      </c>
      <c r="C15357" s="2">
        <v>0.59372685185185181</v>
      </c>
      <c r="D15357" s="3" t="s">
        <v>61552</v>
      </c>
      <c r="E15357" s="3" t="s">
        <v>61554</v>
      </c>
      <c r="F15357" s="3" t="s">
        <v>61553</v>
      </c>
      <c r="G15357" s="3" t="s">
        <v>61554</v>
      </c>
      <c r="H15357" s="3" t="s">
        <v>61555</v>
      </c>
    </row>
    <row r="15358" spans="1:8" ht="43.5" x14ac:dyDescent="0.35">
      <c r="A15358" s="4">
        <v>122294</v>
      </c>
      <c r="B15358" s="1">
        <v>45306</v>
      </c>
      <c r="C15358" s="2">
        <v>0.59393518518518518</v>
      </c>
      <c r="D15358" s="3" t="s">
        <v>61556</v>
      </c>
      <c r="E15358" s="3" t="s">
        <v>11575</v>
      </c>
      <c r="F15358" s="3" t="s">
        <v>61557</v>
      </c>
      <c r="G15358" s="3" t="s">
        <v>61558</v>
      </c>
      <c r="H15358" s="3" t="s">
        <v>61559</v>
      </c>
    </row>
    <row r="15359" spans="1:8" ht="58" x14ac:dyDescent="0.35">
      <c r="A15359" s="4">
        <v>64710</v>
      </c>
      <c r="B15359" s="1">
        <v>45306</v>
      </c>
      <c r="C15359" s="2">
        <v>0.59406250000000005</v>
      </c>
      <c r="D15359" s="3" t="s">
        <v>61560</v>
      </c>
      <c r="E15359" s="3" t="s">
        <v>61563</v>
      </c>
      <c r="F15359" s="3" t="s">
        <v>14102</v>
      </c>
      <c r="G15359" s="3" t="s">
        <v>61561</v>
      </c>
      <c r="H15359" s="3" t="s">
        <v>61562</v>
      </c>
    </row>
    <row r="15360" spans="1:8" ht="29" x14ac:dyDescent="0.35">
      <c r="A15360" s="4">
        <v>34731</v>
      </c>
      <c r="B15360" s="1">
        <v>45306</v>
      </c>
      <c r="C15360" s="2">
        <v>0.59545138888888893</v>
      </c>
      <c r="D15360" s="3" t="s">
        <v>61564</v>
      </c>
      <c r="E15360" s="3" t="s">
        <v>13951</v>
      </c>
      <c r="F15360" s="3" t="s">
        <v>61565</v>
      </c>
      <c r="G15360" s="3" t="e">
        <f>-controlled seizure</f>
        <v>#NAME?</v>
      </c>
      <c r="H15360" s="3" t="e">
        <f>-link to psychiatry for evaluation.</f>
        <v>#NAME?</v>
      </c>
    </row>
    <row r="15361" spans="1:8" x14ac:dyDescent="0.35">
      <c r="A15361" s="4">
        <v>77215</v>
      </c>
      <c r="B15361" s="1">
        <v>45306</v>
      </c>
      <c r="C15361" s="2">
        <v>0.59548611111111105</v>
      </c>
      <c r="D15361" s="3" t="s">
        <v>985</v>
      </c>
      <c r="E15361" s="3" t="s">
        <v>14260</v>
      </c>
      <c r="F15361" s="3" t="s">
        <v>61566</v>
      </c>
      <c r="G15361" s="3" t="s">
        <v>14260</v>
      </c>
      <c r="H15361" s="3" t="s">
        <v>61567</v>
      </c>
    </row>
    <row r="15362" spans="1:8" ht="43.5" x14ac:dyDescent="0.35">
      <c r="A15362" s="4">
        <v>173048</v>
      </c>
      <c r="B15362" s="1">
        <v>45306</v>
      </c>
      <c r="C15362" s="2">
        <v>0.59773148148148147</v>
      </c>
      <c r="D15362" s="3" t="s">
        <v>61568</v>
      </c>
      <c r="E15362" s="3" t="s">
        <v>1737</v>
      </c>
      <c r="F15362" s="3" t="s">
        <v>61569</v>
      </c>
      <c r="G15362" s="3" t="s">
        <v>61570</v>
      </c>
      <c r="H15362" s="3" t="s">
        <v>61571</v>
      </c>
    </row>
    <row r="15363" spans="1:8" ht="58" x14ac:dyDescent="0.35">
      <c r="A15363" s="4">
        <v>207022</v>
      </c>
      <c r="B15363" s="1">
        <v>45306</v>
      </c>
      <c r="C15363" s="2">
        <v>0.60038194444444448</v>
      </c>
      <c r="D15363" s="3" t="s">
        <v>61572</v>
      </c>
      <c r="E15363" s="3" t="s">
        <v>50131</v>
      </c>
      <c r="F15363" s="3" t="s">
        <v>61573</v>
      </c>
      <c r="G15363" s="3" t="s">
        <v>61574</v>
      </c>
      <c r="H15363" s="3" t="s">
        <v>61575</v>
      </c>
    </row>
    <row r="15364" spans="1:8" ht="58" x14ac:dyDescent="0.35">
      <c r="A15364" s="4">
        <v>207022</v>
      </c>
      <c r="B15364" s="1">
        <v>45306</v>
      </c>
      <c r="C15364" s="2">
        <v>0.60355324074074079</v>
      </c>
      <c r="D15364" s="3" t="s">
        <v>61576</v>
      </c>
      <c r="E15364" s="3" t="s">
        <v>50131</v>
      </c>
      <c r="F15364" s="3" t="s">
        <v>61577</v>
      </c>
      <c r="G15364" s="3" t="s">
        <v>61578</v>
      </c>
      <c r="H15364" s="3" t="s">
        <v>61579</v>
      </c>
    </row>
    <row r="15365" spans="1:8" ht="29" x14ac:dyDescent="0.35">
      <c r="A15365" s="4">
        <v>157102</v>
      </c>
      <c r="B15365" s="1">
        <v>45306</v>
      </c>
      <c r="C15365" s="2">
        <v>0.60380787037037031</v>
      </c>
      <c r="D15365" s="3" t="s">
        <v>1288</v>
      </c>
      <c r="E15365" s="3" t="s">
        <v>61581</v>
      </c>
      <c r="F15365" s="3" t="s">
        <v>61580</v>
      </c>
      <c r="G15365" s="3" t="s">
        <v>61581</v>
      </c>
      <c r="H15365" s="3" t="s">
        <v>61582</v>
      </c>
    </row>
    <row r="15366" spans="1:8" ht="29" x14ac:dyDescent="0.35">
      <c r="A15366" s="4">
        <v>206877</v>
      </c>
      <c r="B15366" s="1">
        <v>45306</v>
      </c>
      <c r="C15366" s="2">
        <v>0.60690972222222228</v>
      </c>
      <c r="D15366" s="3" t="s">
        <v>61583</v>
      </c>
      <c r="E15366" s="3" t="s">
        <v>47982</v>
      </c>
      <c r="F15366" s="3" t="s">
        <v>61584</v>
      </c>
      <c r="G15366" s="3" t="s">
        <v>11812</v>
      </c>
      <c r="H15366" s="3" t="s">
        <v>12612</v>
      </c>
    </row>
    <row r="15367" spans="1:8" ht="72.5" x14ac:dyDescent="0.35">
      <c r="A15367" s="4">
        <v>175027</v>
      </c>
      <c r="B15367" s="1">
        <v>45306</v>
      </c>
      <c r="C15367" s="2">
        <v>0.60743055555555558</v>
      </c>
      <c r="D15367" s="3" t="s">
        <v>61585</v>
      </c>
      <c r="E15367" s="3" t="s">
        <v>61589</v>
      </c>
      <c r="F15367" s="3" t="s">
        <v>61586</v>
      </c>
      <c r="G15367" s="3" t="s">
        <v>61587</v>
      </c>
      <c r="H15367" s="3" t="s">
        <v>61588</v>
      </c>
    </row>
    <row r="15368" spans="1:8" ht="43.5" x14ac:dyDescent="0.35">
      <c r="A15368" s="4">
        <v>209893</v>
      </c>
      <c r="B15368" s="1">
        <v>45306</v>
      </c>
      <c r="C15368" s="2">
        <v>0.60840277777777774</v>
      </c>
      <c r="D15368" s="3" t="s">
        <v>61590</v>
      </c>
      <c r="E15368" s="3" t="s">
        <v>56213</v>
      </c>
      <c r="F15368" s="3" t="s">
        <v>61591</v>
      </c>
      <c r="G15368" s="3" t="s">
        <v>56213</v>
      </c>
      <c r="H15368" s="3" t="s">
        <v>61592</v>
      </c>
    </row>
    <row r="15369" spans="1:8" x14ac:dyDescent="0.35">
      <c r="A15369" s="4">
        <v>151118</v>
      </c>
      <c r="B15369" s="1">
        <v>45306</v>
      </c>
      <c r="C15369" s="2">
        <v>0.6096759259259259</v>
      </c>
      <c r="D15369" s="3" t="s">
        <v>1288</v>
      </c>
      <c r="E15369" s="3" t="s">
        <v>61594</v>
      </c>
      <c r="F15369" s="3" t="s">
        <v>61593</v>
      </c>
      <c r="G15369" s="3" t="s">
        <v>61594</v>
      </c>
      <c r="H15369" s="3" t="s">
        <v>15105</v>
      </c>
    </row>
    <row r="15370" spans="1:8" ht="43.5" x14ac:dyDescent="0.35">
      <c r="A15370" s="4">
        <v>214590</v>
      </c>
      <c r="B15370" s="1">
        <v>45306</v>
      </c>
      <c r="C15370" s="2">
        <v>0.61236111111111113</v>
      </c>
      <c r="D15370" s="3" t="s">
        <v>61595</v>
      </c>
      <c r="E15370" s="3" t="s">
        <v>61597</v>
      </c>
      <c r="F15370" s="3" t="s">
        <v>61596</v>
      </c>
      <c r="G15370" s="3" t="s">
        <v>61597</v>
      </c>
      <c r="H15370" s="3" t="s">
        <v>12471</v>
      </c>
    </row>
    <row r="15371" spans="1:8" x14ac:dyDescent="0.35">
      <c r="A15371" s="4">
        <v>82627</v>
      </c>
      <c r="B15371" s="1">
        <v>45306</v>
      </c>
      <c r="C15371" s="2">
        <v>0.61243055555555559</v>
      </c>
      <c r="D15371" s="3" t="s">
        <v>1702</v>
      </c>
      <c r="E15371" s="3" t="s">
        <v>61598</v>
      </c>
      <c r="F15371" s="3" t="s">
        <v>59755</v>
      </c>
      <c r="G15371" s="3" t="s">
        <v>61598</v>
      </c>
      <c r="H15371" s="3" t="s">
        <v>11048</v>
      </c>
    </row>
    <row r="15372" spans="1:8" x14ac:dyDescent="0.35">
      <c r="A15372" s="4">
        <v>1357</v>
      </c>
      <c r="B15372" s="1">
        <v>45306</v>
      </c>
      <c r="C15372" s="2">
        <v>0.61325231481481479</v>
      </c>
      <c r="D15372" s="3" t="s">
        <v>11060</v>
      </c>
      <c r="E15372" s="3" t="s">
        <v>11060</v>
      </c>
      <c r="F15372" s="3" t="s">
        <v>1381</v>
      </c>
      <c r="G15372" s="3" t="s">
        <v>11060</v>
      </c>
      <c r="H15372" s="3" t="s">
        <v>12032</v>
      </c>
    </row>
    <row r="15373" spans="1:8" x14ac:dyDescent="0.35">
      <c r="A15373" s="4">
        <v>82627</v>
      </c>
      <c r="B15373" s="1">
        <v>45306</v>
      </c>
      <c r="C15373" s="2">
        <v>0.61460648148148145</v>
      </c>
      <c r="D15373" s="3" t="s">
        <v>1702</v>
      </c>
      <c r="E15373" s="3" t="s">
        <v>61598</v>
      </c>
      <c r="F15373" s="3" t="s">
        <v>59755</v>
      </c>
      <c r="G15373" s="3" t="s">
        <v>61598</v>
      </c>
      <c r="H15373" s="3" t="s">
        <v>11048</v>
      </c>
    </row>
    <row r="15374" spans="1:8" ht="43.5" x14ac:dyDescent="0.35">
      <c r="A15374" s="4">
        <v>188912</v>
      </c>
      <c r="B15374" s="1">
        <v>45306</v>
      </c>
      <c r="C15374" s="2">
        <v>0.61520833333333336</v>
      </c>
      <c r="D15374" s="3" t="s">
        <v>61599</v>
      </c>
      <c r="E15374" s="3" t="s">
        <v>61603</v>
      </c>
      <c r="F15374" s="3" t="s">
        <v>61600</v>
      </c>
      <c r="G15374" s="3" t="s">
        <v>61601</v>
      </c>
      <c r="H15374" s="3" t="s">
        <v>61602</v>
      </c>
    </row>
    <row r="15375" spans="1:8" ht="58" x14ac:dyDescent="0.35">
      <c r="A15375" s="4">
        <v>209280</v>
      </c>
      <c r="B15375" s="1">
        <v>45306</v>
      </c>
      <c r="C15375" s="2">
        <v>0.61611111111111116</v>
      </c>
      <c r="D15375" s="3" t="s">
        <v>11453</v>
      </c>
      <c r="E15375" s="3" t="s">
        <v>61605</v>
      </c>
      <c r="F15375" s="3" t="s">
        <v>61604</v>
      </c>
      <c r="G15375" s="3" t="s">
        <v>61605</v>
      </c>
      <c r="H15375" s="3" t="s">
        <v>61606</v>
      </c>
    </row>
    <row r="15376" spans="1:8" ht="43.5" x14ac:dyDescent="0.35">
      <c r="A15376" s="4">
        <v>212495</v>
      </c>
      <c r="B15376" s="1">
        <v>45306</v>
      </c>
      <c r="C15376" s="2">
        <v>0.61758101851851854</v>
      </c>
      <c r="D15376" s="3" t="s">
        <v>1933</v>
      </c>
      <c r="E15376" s="3" t="s">
        <v>61609</v>
      </c>
      <c r="F15376" s="3" t="s">
        <v>61607</v>
      </c>
      <c r="G15376" s="3" t="s">
        <v>11013</v>
      </c>
      <c r="H15376" s="3" t="s">
        <v>61608</v>
      </c>
    </row>
    <row r="15377" spans="1:8" ht="43.5" x14ac:dyDescent="0.35">
      <c r="A15377" s="4">
        <v>62937</v>
      </c>
      <c r="B15377" s="1">
        <v>45306</v>
      </c>
      <c r="C15377" s="2">
        <v>0.62056712962962968</v>
      </c>
      <c r="D15377" s="3" t="s">
        <v>1228</v>
      </c>
      <c r="E15377" s="3" t="s">
        <v>61613</v>
      </c>
      <c r="F15377" s="3" t="s">
        <v>61610</v>
      </c>
      <c r="G15377" s="3" t="s">
        <v>61611</v>
      </c>
      <c r="H15377" s="3" t="s">
        <v>61612</v>
      </c>
    </row>
    <row r="15378" spans="1:8" x14ac:dyDescent="0.35">
      <c r="A15378" s="4">
        <v>199416</v>
      </c>
      <c r="B15378" s="1">
        <v>45306</v>
      </c>
      <c r="C15378" s="2">
        <v>0.62236111111111114</v>
      </c>
      <c r="D15378" s="3" t="s">
        <v>1288</v>
      </c>
      <c r="E15378" s="3" t="s">
        <v>10754</v>
      </c>
      <c r="F15378" s="3" t="s">
        <v>13378</v>
      </c>
      <c r="G15378" s="3" t="s">
        <v>10754</v>
      </c>
      <c r="H15378" s="3" t="s">
        <v>61614</v>
      </c>
    </row>
    <row r="15379" spans="1:8" x14ac:dyDescent="0.35">
      <c r="A15379" s="4">
        <v>42159</v>
      </c>
      <c r="B15379" s="1">
        <v>45306</v>
      </c>
      <c r="C15379" s="2">
        <v>0.62267361111111108</v>
      </c>
      <c r="D15379" s="3" t="s">
        <v>1288</v>
      </c>
      <c r="E15379" s="3" t="s">
        <v>61616</v>
      </c>
      <c r="F15379" s="3" t="s">
        <v>61615</v>
      </c>
      <c r="G15379" s="3" t="s">
        <v>61616</v>
      </c>
      <c r="H15379" s="3" t="s">
        <v>61617</v>
      </c>
    </row>
    <row r="15380" spans="1:8" ht="29" x14ac:dyDescent="0.35">
      <c r="A15380" s="4">
        <v>210722</v>
      </c>
      <c r="B15380" s="1">
        <v>45306</v>
      </c>
      <c r="C15380" s="2">
        <v>0.62297453703703709</v>
      </c>
      <c r="D15380" s="3" t="s">
        <v>12835</v>
      </c>
      <c r="E15380" s="3" t="s">
        <v>13528</v>
      </c>
      <c r="F15380" s="3" t="s">
        <v>61618</v>
      </c>
      <c r="G15380" s="3" t="s">
        <v>61619</v>
      </c>
      <c r="H15380" s="3" t="s">
        <v>61620</v>
      </c>
    </row>
    <row r="15381" spans="1:8" ht="29" x14ac:dyDescent="0.35">
      <c r="A15381" s="4">
        <v>34495</v>
      </c>
      <c r="B15381" s="1">
        <v>45306</v>
      </c>
      <c r="C15381" s="2">
        <v>0.62795138888888891</v>
      </c>
      <c r="D15381" s="3" t="s">
        <v>1933</v>
      </c>
      <c r="E15381" s="3" t="s">
        <v>25652</v>
      </c>
      <c r="F15381" s="3" t="s">
        <v>61621</v>
      </c>
      <c r="G15381" s="3" t="s">
        <v>40882</v>
      </c>
      <c r="H15381" s="3" t="s">
        <v>61622</v>
      </c>
    </row>
    <row r="15382" spans="1:8" x14ac:dyDescent="0.35">
      <c r="A15382" s="4">
        <v>94324</v>
      </c>
      <c r="B15382" s="1">
        <v>45306</v>
      </c>
      <c r="C15382" s="2">
        <v>0.62834490740740734</v>
      </c>
      <c r="D15382" s="3" t="s">
        <v>61623</v>
      </c>
      <c r="E15382" s="3" t="s">
        <v>61625</v>
      </c>
      <c r="F15382" s="3" t="s">
        <v>61624</v>
      </c>
      <c r="G15382" s="3" t="s">
        <v>11786</v>
      </c>
      <c r="H15382" s="3" t="s">
        <v>10295</v>
      </c>
    </row>
    <row r="15383" spans="1:8" ht="43.5" x14ac:dyDescent="0.35">
      <c r="A15383" s="4">
        <v>59248</v>
      </c>
      <c r="B15383" s="1">
        <v>45306</v>
      </c>
      <c r="C15383" s="2">
        <v>0.62841435185185179</v>
      </c>
      <c r="D15383" s="3" t="s">
        <v>1436</v>
      </c>
      <c r="E15383" s="3" t="s">
        <v>61628</v>
      </c>
      <c r="F15383" s="3" t="s">
        <v>61626</v>
      </c>
      <c r="G15383" s="3" t="s">
        <v>61627</v>
      </c>
      <c r="H15383" s="3" t="s">
        <v>37304</v>
      </c>
    </row>
    <row r="15384" spans="1:8" ht="145" x14ac:dyDescent="0.35">
      <c r="A15384" s="4">
        <v>214225</v>
      </c>
      <c r="B15384" s="1">
        <v>45306</v>
      </c>
      <c r="C15384" s="2">
        <v>0.63009259259259254</v>
      </c>
      <c r="D15384" s="3" t="s">
        <v>61629</v>
      </c>
      <c r="E15384" s="3" t="s">
        <v>61633</v>
      </c>
      <c r="F15384" s="3" t="s">
        <v>61630</v>
      </c>
      <c r="G15384" s="3" t="s">
        <v>61631</v>
      </c>
      <c r="H15384" s="3" t="s">
        <v>61632</v>
      </c>
    </row>
    <row r="15385" spans="1:8" x14ac:dyDescent="0.35">
      <c r="A15385" s="4">
        <v>180951</v>
      </c>
      <c r="B15385" s="1">
        <v>45306</v>
      </c>
      <c r="C15385" s="2">
        <v>0.6315277777777778</v>
      </c>
      <c r="D15385" s="3" t="s">
        <v>1288</v>
      </c>
      <c r="E15385" s="3" t="s">
        <v>61634</v>
      </c>
      <c r="F15385" s="3" t="s">
        <v>11240</v>
      </c>
      <c r="G15385" s="3" t="s">
        <v>61634</v>
      </c>
      <c r="H15385" s="3" t="s">
        <v>155</v>
      </c>
    </row>
    <row r="15386" spans="1:8" ht="43.5" x14ac:dyDescent="0.35">
      <c r="A15386" s="4">
        <v>202675</v>
      </c>
      <c r="B15386" s="1">
        <v>45306</v>
      </c>
      <c r="C15386" s="2">
        <v>0.63162037037037033</v>
      </c>
      <c r="D15386" s="3" t="s">
        <v>61635</v>
      </c>
      <c r="E15386" s="3" t="s">
        <v>61639</v>
      </c>
      <c r="F15386" s="3" t="s">
        <v>61636</v>
      </c>
      <c r="G15386" s="3" t="s">
        <v>61637</v>
      </c>
      <c r="H15386" s="3" t="s">
        <v>61638</v>
      </c>
    </row>
    <row r="15387" spans="1:8" ht="101.5" x14ac:dyDescent="0.35">
      <c r="A15387" s="4">
        <v>43153</v>
      </c>
      <c r="B15387" s="1">
        <v>45306</v>
      </c>
      <c r="C15387" s="2">
        <v>0.63490740740740736</v>
      </c>
      <c r="D15387" s="3" t="s">
        <v>233</v>
      </c>
      <c r="E15387" s="3" t="s">
        <v>14243</v>
      </c>
      <c r="F15387" s="3" t="s">
        <v>61640</v>
      </c>
      <c r="G15387" s="3" t="s">
        <v>11856</v>
      </c>
      <c r="H15387" s="3" t="s">
        <v>11840</v>
      </c>
    </row>
    <row r="15388" spans="1:8" ht="43.5" x14ac:dyDescent="0.35">
      <c r="A15388" s="4">
        <v>208958</v>
      </c>
      <c r="B15388" s="1">
        <v>45306</v>
      </c>
      <c r="C15388" s="2">
        <v>0.6350231481481482</v>
      </c>
      <c r="D15388" s="3" t="s">
        <v>61641</v>
      </c>
      <c r="E15388" s="3" t="s">
        <v>61645</v>
      </c>
      <c r="F15388" s="3" t="s">
        <v>61642</v>
      </c>
      <c r="G15388" s="3" t="s">
        <v>61643</v>
      </c>
      <c r="H15388" s="3" t="s">
        <v>61644</v>
      </c>
    </row>
    <row r="15389" spans="1:8" ht="58" x14ac:dyDescent="0.35">
      <c r="A15389" s="4">
        <v>113667</v>
      </c>
      <c r="B15389" s="1">
        <v>45306</v>
      </c>
      <c r="C15389" s="2">
        <v>0.63527777777777772</v>
      </c>
      <c r="D15389" s="3" t="s">
        <v>61646</v>
      </c>
      <c r="E15389" s="3" t="s">
        <v>61650</v>
      </c>
      <c r="F15389" s="3" t="s">
        <v>61647</v>
      </c>
      <c r="G15389" s="3" t="s">
        <v>61648</v>
      </c>
      <c r="H15389" s="3" t="s">
        <v>61649</v>
      </c>
    </row>
    <row r="15390" spans="1:8" ht="29" x14ac:dyDescent="0.35">
      <c r="A15390" s="4">
        <v>13471</v>
      </c>
      <c r="B15390" s="1">
        <v>45306</v>
      </c>
      <c r="C15390" s="2">
        <v>0.63721064814814821</v>
      </c>
      <c r="D15390" s="3" t="s">
        <v>61651</v>
      </c>
      <c r="E15390" s="3" t="s">
        <v>61655</v>
      </c>
      <c r="F15390" s="3" t="s">
        <v>61652</v>
      </c>
      <c r="G15390" s="3" t="s">
        <v>61653</v>
      </c>
      <c r="H15390" s="3" t="s">
        <v>61654</v>
      </c>
    </row>
    <row r="15391" spans="1:8" ht="58" x14ac:dyDescent="0.35">
      <c r="A15391" s="4">
        <v>18909</v>
      </c>
      <c r="B15391" s="1">
        <v>45306</v>
      </c>
      <c r="C15391" s="2">
        <v>0.63755787037037037</v>
      </c>
      <c r="D15391" s="3" t="s">
        <v>10339</v>
      </c>
      <c r="E15391" s="3" t="s">
        <v>61659</v>
      </c>
      <c r="F15391" s="3" t="s">
        <v>61656</v>
      </c>
      <c r="G15391" s="3" t="s">
        <v>61657</v>
      </c>
      <c r="H15391" s="3" t="s">
        <v>61658</v>
      </c>
    </row>
    <row r="15392" spans="1:8" ht="58" x14ac:dyDescent="0.35">
      <c r="A15392" s="4">
        <v>18909</v>
      </c>
      <c r="B15392" s="1">
        <v>45306</v>
      </c>
      <c r="C15392" s="2">
        <v>0.63783564814814808</v>
      </c>
      <c r="D15392" s="3" t="s">
        <v>10339</v>
      </c>
      <c r="E15392" s="3" t="s">
        <v>61659</v>
      </c>
      <c r="F15392" s="3" t="s">
        <v>61656</v>
      </c>
      <c r="G15392" s="3" t="s">
        <v>61660</v>
      </c>
      <c r="H15392" s="3" t="s">
        <v>61658</v>
      </c>
    </row>
    <row r="15393" spans="1:8" ht="29" x14ac:dyDescent="0.35">
      <c r="A15393" s="4">
        <v>214392</v>
      </c>
      <c r="B15393" s="1">
        <v>45306</v>
      </c>
      <c r="C15393" s="2">
        <v>0.63917824074074081</v>
      </c>
      <c r="D15393" s="3" t="s">
        <v>10412</v>
      </c>
      <c r="E15393" s="3" t="s">
        <v>61663</v>
      </c>
      <c r="F15393" s="3" t="s">
        <v>61661</v>
      </c>
      <c r="G15393" s="3" t="s">
        <v>11292</v>
      </c>
      <c r="H15393" s="3" t="s">
        <v>61662</v>
      </c>
    </row>
    <row r="15394" spans="1:8" ht="43.5" x14ac:dyDescent="0.35">
      <c r="A15394" s="4">
        <v>209374</v>
      </c>
      <c r="B15394" s="1">
        <v>45306</v>
      </c>
      <c r="C15394" s="2">
        <v>0.63928240740740738</v>
      </c>
      <c r="D15394" s="3" t="s">
        <v>1288</v>
      </c>
      <c r="E15394" s="3" t="s">
        <v>61664</v>
      </c>
      <c r="F15394" s="3" t="s">
        <v>11645</v>
      </c>
      <c r="G15394" s="3" t="s">
        <v>61664</v>
      </c>
      <c r="H15394" s="3" t="s">
        <v>61665</v>
      </c>
    </row>
    <row r="15395" spans="1:8" ht="43.5" x14ac:dyDescent="0.35">
      <c r="A15395" s="4">
        <v>43188</v>
      </c>
      <c r="B15395" s="1">
        <v>45306</v>
      </c>
      <c r="C15395" s="2">
        <v>0.64003472222222224</v>
      </c>
      <c r="D15395" s="3" t="s">
        <v>1933</v>
      </c>
      <c r="E15395" s="3" t="s">
        <v>61668</v>
      </c>
      <c r="F15395" s="3" t="s">
        <v>61666</v>
      </c>
      <c r="G15395" s="3" t="s">
        <v>61667</v>
      </c>
      <c r="H15395" s="3" t="s">
        <v>10685</v>
      </c>
    </row>
    <row r="15396" spans="1:8" ht="43.5" x14ac:dyDescent="0.35">
      <c r="A15396" s="4">
        <v>96535</v>
      </c>
      <c r="B15396" s="1">
        <v>45306</v>
      </c>
      <c r="C15396" s="2">
        <v>0.6408449074074074</v>
      </c>
      <c r="D15396" s="3" t="s">
        <v>233</v>
      </c>
      <c r="E15396" s="3" t="s">
        <v>61670</v>
      </c>
      <c r="F15396" s="3" t="s">
        <v>61669</v>
      </c>
      <c r="G15396" s="3" t="s">
        <v>1090</v>
      </c>
      <c r="H15396" s="3" t="s">
        <v>12617</v>
      </c>
    </row>
    <row r="15397" spans="1:8" ht="43.5" x14ac:dyDescent="0.35">
      <c r="A15397" s="4">
        <v>197224</v>
      </c>
      <c r="B15397" s="1">
        <v>45306</v>
      </c>
      <c r="C15397" s="2">
        <v>0.64150462962962962</v>
      </c>
      <c r="D15397" s="3" t="s">
        <v>1438</v>
      </c>
      <c r="E15397" s="3" t="s">
        <v>61672</v>
      </c>
      <c r="F15397" s="3" t="s">
        <v>61671</v>
      </c>
      <c r="G15397" s="3" t="s">
        <v>61672</v>
      </c>
      <c r="H15397" s="3" t="s">
        <v>61673</v>
      </c>
    </row>
    <row r="15398" spans="1:8" x14ac:dyDescent="0.35">
      <c r="A15398" s="4">
        <v>188912</v>
      </c>
      <c r="B15398" s="1">
        <v>45306</v>
      </c>
      <c r="C15398" s="2">
        <v>0.64355324074074072</v>
      </c>
      <c r="D15398" s="3" t="s">
        <v>10765</v>
      </c>
      <c r="E15398" s="3" t="s">
        <v>61675</v>
      </c>
      <c r="F15398" s="3" t="s">
        <v>10765</v>
      </c>
      <c r="G15398" s="3" t="s">
        <v>10765</v>
      </c>
      <c r="H15398" s="3" t="s">
        <v>61674</v>
      </c>
    </row>
    <row r="15399" spans="1:8" ht="87" x14ac:dyDescent="0.35">
      <c r="A15399" s="4">
        <v>22081</v>
      </c>
      <c r="B15399" s="1">
        <v>45306</v>
      </c>
      <c r="C15399" s="2">
        <v>0.64457175925925925</v>
      </c>
      <c r="D15399" s="3" t="s">
        <v>1933</v>
      </c>
      <c r="E15399" s="3" t="s">
        <v>61677</v>
      </c>
      <c r="F15399" s="3" t="s">
        <v>61676</v>
      </c>
      <c r="G15399" s="3" t="s">
        <v>1371</v>
      </c>
      <c r="H15399" s="3" t="s">
        <v>10660</v>
      </c>
    </row>
    <row r="15400" spans="1:8" ht="43.5" x14ac:dyDescent="0.35">
      <c r="A15400" s="4">
        <v>203887</v>
      </c>
      <c r="B15400" s="1">
        <v>45306</v>
      </c>
      <c r="C15400" s="2">
        <v>0.64619212962962969</v>
      </c>
      <c r="D15400" s="3" t="s">
        <v>1436</v>
      </c>
      <c r="E15400" s="3" t="s">
        <v>61681</v>
      </c>
      <c r="F15400" s="3" t="s">
        <v>61678</v>
      </c>
      <c r="G15400" s="3" t="s">
        <v>61679</v>
      </c>
      <c r="H15400" s="3" t="s">
        <v>61680</v>
      </c>
    </row>
    <row r="15401" spans="1:8" ht="43.5" x14ac:dyDescent="0.35">
      <c r="A15401" s="4">
        <v>213189</v>
      </c>
      <c r="B15401" s="1">
        <v>45306</v>
      </c>
      <c r="C15401" s="2">
        <v>0.64699074074074081</v>
      </c>
      <c r="D15401" s="3" t="s">
        <v>61682</v>
      </c>
      <c r="E15401" s="3" t="s">
        <v>61686</v>
      </c>
      <c r="F15401" s="3" t="s">
        <v>61683</v>
      </c>
      <c r="G15401" s="3" t="s">
        <v>61684</v>
      </c>
      <c r="H15401" s="3" t="s">
        <v>61685</v>
      </c>
    </row>
    <row r="15402" spans="1:8" ht="29" x14ac:dyDescent="0.35">
      <c r="A15402" s="4">
        <v>213026</v>
      </c>
      <c r="B15402" s="1">
        <v>45306</v>
      </c>
      <c r="C15402" s="2">
        <v>0.6491203703703704</v>
      </c>
      <c r="D15402" s="3" t="s">
        <v>10870</v>
      </c>
      <c r="E15402" s="3" t="s">
        <v>61689</v>
      </c>
      <c r="F15402" s="3" t="s">
        <v>61687</v>
      </c>
      <c r="G15402" s="3" t="s">
        <v>14592</v>
      </c>
      <c r="H15402" s="3" t="s">
        <v>61688</v>
      </c>
    </row>
    <row r="15403" spans="1:8" ht="29" x14ac:dyDescent="0.35">
      <c r="A15403" s="4">
        <v>200094</v>
      </c>
      <c r="B15403" s="1">
        <v>45306</v>
      </c>
      <c r="C15403" s="2">
        <v>0.65167824074074077</v>
      </c>
      <c r="D15403" s="3" t="s">
        <v>61690</v>
      </c>
      <c r="E15403" s="3" t="s">
        <v>56172</v>
      </c>
      <c r="F15403" s="3" t="s">
        <v>61691</v>
      </c>
      <c r="G15403" s="3" t="s">
        <v>10811</v>
      </c>
      <c r="H15403" s="3" t="s">
        <v>61692</v>
      </c>
    </row>
    <row r="15404" spans="1:8" x14ac:dyDescent="0.35">
      <c r="A15404" s="4">
        <v>210907</v>
      </c>
      <c r="B15404" s="1">
        <v>45306</v>
      </c>
      <c r="C15404" s="2">
        <v>0.65217592592592599</v>
      </c>
      <c r="D15404" s="3" t="s">
        <v>1288</v>
      </c>
      <c r="E15404" s="3" t="s">
        <v>59674</v>
      </c>
      <c r="F15404" s="3" t="s">
        <v>61693</v>
      </c>
      <c r="G15404" s="3" t="s">
        <v>59674</v>
      </c>
      <c r="H15404" s="3" t="s">
        <v>1325</v>
      </c>
    </row>
    <row r="15405" spans="1:8" ht="58" x14ac:dyDescent="0.35">
      <c r="A15405" s="4">
        <v>184697</v>
      </c>
      <c r="B15405" s="1">
        <v>45306</v>
      </c>
      <c r="C15405" s="2">
        <v>0.65314814814814814</v>
      </c>
      <c r="D15405" s="3" t="s">
        <v>61694</v>
      </c>
      <c r="E15405" s="3" t="s">
        <v>61696</v>
      </c>
      <c r="F15405" s="3" t="s">
        <v>61695</v>
      </c>
      <c r="G15405" s="3" t="s">
        <v>61696</v>
      </c>
      <c r="H15405" s="3" t="s">
        <v>61697</v>
      </c>
    </row>
    <row r="15406" spans="1:8" x14ac:dyDescent="0.35">
      <c r="A15406" s="4">
        <v>210532</v>
      </c>
      <c r="B15406" s="1">
        <v>45306</v>
      </c>
      <c r="C15406" s="2">
        <v>0.65413194444444445</v>
      </c>
      <c r="D15406" s="3" t="s">
        <v>233</v>
      </c>
      <c r="E15406" s="3" t="s">
        <v>61700</v>
      </c>
      <c r="F15406" s="3" t="s">
        <v>61698</v>
      </c>
      <c r="G15406" s="3" t="s">
        <v>61699</v>
      </c>
      <c r="H15406" s="3" t="s">
        <v>13756</v>
      </c>
    </row>
    <row r="15407" spans="1:8" ht="29" x14ac:dyDescent="0.35">
      <c r="A15407" s="4">
        <v>32967</v>
      </c>
      <c r="B15407" s="1">
        <v>45306</v>
      </c>
      <c r="C15407" s="2">
        <v>0.65438657407407408</v>
      </c>
      <c r="D15407" s="3" t="s">
        <v>10412</v>
      </c>
      <c r="E15407" s="3" t="s">
        <v>23904</v>
      </c>
      <c r="F15407" s="3" t="s">
        <v>61701</v>
      </c>
      <c r="G15407" s="3" t="s">
        <v>14247</v>
      </c>
      <c r="H15407" s="3" t="s">
        <v>61702</v>
      </c>
    </row>
    <row r="15408" spans="1:8" ht="72.5" x14ac:dyDescent="0.35">
      <c r="A15408" s="4">
        <v>195560</v>
      </c>
      <c r="B15408" s="1">
        <v>45306</v>
      </c>
      <c r="C15408" s="2">
        <v>0.65459490740740744</v>
      </c>
      <c r="D15408" s="3" t="s">
        <v>1436</v>
      </c>
      <c r="E15408" s="3" t="s">
        <v>61706</v>
      </c>
      <c r="F15408" s="3" t="s">
        <v>61703</v>
      </c>
      <c r="G15408" s="3" t="s">
        <v>61704</v>
      </c>
      <c r="H15408" s="3" t="s">
        <v>61705</v>
      </c>
    </row>
    <row r="15409" spans="1:8" ht="116" x14ac:dyDescent="0.35">
      <c r="A15409" s="4">
        <v>142348</v>
      </c>
      <c r="B15409" s="1">
        <v>45306</v>
      </c>
      <c r="C15409" s="2">
        <v>0.65769675925925919</v>
      </c>
      <c r="D15409" s="3" t="s">
        <v>61707</v>
      </c>
      <c r="E15409" s="3" t="s">
        <v>61710</v>
      </c>
      <c r="F15409" s="3" t="s">
        <v>61708</v>
      </c>
      <c r="G15409" s="3" t="s">
        <v>61709</v>
      </c>
      <c r="H15409" s="3" t="s">
        <v>10496</v>
      </c>
    </row>
    <row r="15410" spans="1:8" ht="29" x14ac:dyDescent="0.35">
      <c r="A15410" s="4">
        <v>206808</v>
      </c>
      <c r="B15410" s="1">
        <v>45306</v>
      </c>
      <c r="C15410" s="2">
        <v>0.65895833333333331</v>
      </c>
      <c r="D15410" s="3" t="s">
        <v>233</v>
      </c>
      <c r="E15410" s="3" t="s">
        <v>54152</v>
      </c>
      <c r="F15410" s="3" t="s">
        <v>61711</v>
      </c>
      <c r="G15410" s="3" t="s">
        <v>1268</v>
      </c>
      <c r="H15410" s="3" t="s">
        <v>10316</v>
      </c>
    </row>
    <row r="15411" spans="1:8" ht="29" x14ac:dyDescent="0.35">
      <c r="A15411" s="4">
        <v>190235</v>
      </c>
      <c r="B15411" s="1">
        <v>45306</v>
      </c>
      <c r="C15411" s="2">
        <v>0.65954861111111118</v>
      </c>
      <c r="D15411" s="3" t="s">
        <v>61712</v>
      </c>
      <c r="E15411" s="3" t="s">
        <v>61716</v>
      </c>
      <c r="F15411" s="3" t="s">
        <v>61713</v>
      </c>
      <c r="G15411" s="3" t="s">
        <v>61714</v>
      </c>
      <c r="H15411" s="3" t="s">
        <v>61715</v>
      </c>
    </row>
    <row r="15412" spans="1:8" ht="43.5" x14ac:dyDescent="0.35">
      <c r="A15412" s="4">
        <v>25375</v>
      </c>
      <c r="B15412" s="1">
        <v>45306</v>
      </c>
      <c r="C15412" s="2">
        <v>0.65967592592592594</v>
      </c>
      <c r="D15412" s="3" t="e">
        <f>-no ABM for the last one year.</f>
        <v>#NAME?</v>
      </c>
      <c r="E15412" s="3" t="s">
        <v>35810</v>
      </c>
      <c r="F15412" s="3" t="s">
        <v>61717</v>
      </c>
      <c r="G15412" s="3" t="e">
        <f>-Improving.</f>
        <v>#NAME?</v>
      </c>
      <c r="H15412" s="3" t="e">
        <f>-continue medications.</f>
        <v>#NAME?</v>
      </c>
    </row>
    <row r="15413" spans="1:8" ht="43.5" x14ac:dyDescent="0.35">
      <c r="A15413" s="4">
        <v>78383</v>
      </c>
      <c r="B15413" s="1">
        <v>45306</v>
      </c>
      <c r="C15413" s="2">
        <v>0.66143518518518518</v>
      </c>
      <c r="D15413" s="3" t="s">
        <v>61718</v>
      </c>
      <c r="E15413" s="3" t="s">
        <v>61721</v>
      </c>
      <c r="F15413" s="3" t="s">
        <v>61719</v>
      </c>
      <c r="G15413" s="3" t="s">
        <v>14503</v>
      </c>
      <c r="H15413" s="3" t="s">
        <v>61720</v>
      </c>
    </row>
    <row r="15414" spans="1:8" x14ac:dyDescent="0.35">
      <c r="A15414" s="4">
        <v>127766</v>
      </c>
      <c r="B15414" s="1">
        <v>45306</v>
      </c>
      <c r="C15414" s="2">
        <v>0.66473379629629636</v>
      </c>
      <c r="D15414" s="3" t="s">
        <v>61722</v>
      </c>
      <c r="E15414" s="3" t="s">
        <v>61722</v>
      </c>
      <c r="F15414" s="3" t="s">
        <v>61723</v>
      </c>
      <c r="G15414" s="3" t="s">
        <v>61722</v>
      </c>
      <c r="H15414" s="3" t="s">
        <v>61724</v>
      </c>
    </row>
    <row r="15415" spans="1:8" ht="72.5" x14ac:dyDescent="0.35">
      <c r="A15415" s="4">
        <v>40475</v>
      </c>
      <c r="B15415" s="1">
        <v>45306</v>
      </c>
      <c r="C15415" s="2">
        <v>0.66701388888888891</v>
      </c>
      <c r="D15415" s="3" t="s">
        <v>61725</v>
      </c>
      <c r="E15415" s="3" t="s">
        <v>61729</v>
      </c>
      <c r="F15415" s="3" t="s">
        <v>61726</v>
      </c>
      <c r="G15415" s="3" t="s">
        <v>61727</v>
      </c>
      <c r="H15415" s="3" t="s">
        <v>61728</v>
      </c>
    </row>
    <row r="15416" spans="1:8" ht="72.5" x14ac:dyDescent="0.35">
      <c r="A15416" s="4">
        <v>126900</v>
      </c>
      <c r="B15416" s="1">
        <v>45306</v>
      </c>
      <c r="C15416" s="2">
        <v>0.66787037037037045</v>
      </c>
      <c r="D15416" s="3" t="s">
        <v>1436</v>
      </c>
      <c r="E15416" s="3" t="s">
        <v>61732</v>
      </c>
      <c r="F15416" s="3" t="s">
        <v>10924</v>
      </c>
      <c r="G15416" s="3" t="s">
        <v>61730</v>
      </c>
      <c r="H15416" s="3" t="s">
        <v>61731</v>
      </c>
    </row>
    <row r="15417" spans="1:8" ht="43.5" x14ac:dyDescent="0.35">
      <c r="A15417" s="4">
        <v>213867</v>
      </c>
      <c r="B15417" s="1">
        <v>45306</v>
      </c>
      <c r="C15417" s="2">
        <v>0.66790509259259256</v>
      </c>
      <c r="D15417" s="3" t="s">
        <v>61733</v>
      </c>
      <c r="E15417" s="3" t="s">
        <v>61736</v>
      </c>
      <c r="F15417" s="3" t="s">
        <v>1519</v>
      </c>
      <c r="G15417" s="3" t="s">
        <v>61734</v>
      </c>
      <c r="H15417" s="3" t="s">
        <v>61735</v>
      </c>
    </row>
    <row r="15418" spans="1:8" ht="29" x14ac:dyDescent="0.35">
      <c r="A15418" s="4">
        <v>209262</v>
      </c>
      <c r="B15418" s="1">
        <v>45306</v>
      </c>
      <c r="C15418" s="2">
        <v>0.66839120370370375</v>
      </c>
      <c r="D15418" s="3" t="s">
        <v>11515</v>
      </c>
      <c r="E15418" s="3" t="s">
        <v>61739</v>
      </c>
      <c r="F15418" s="3" t="s">
        <v>61737</v>
      </c>
      <c r="G15418" s="3" t="s">
        <v>14886</v>
      </c>
      <c r="H15418" s="3" t="s">
        <v>61738</v>
      </c>
    </row>
    <row r="15419" spans="1:8" x14ac:dyDescent="0.35">
      <c r="A15419" s="4">
        <v>46363</v>
      </c>
      <c r="B15419" s="1">
        <v>45306</v>
      </c>
      <c r="C15419" s="2">
        <v>0.66894675925925917</v>
      </c>
      <c r="D15419" s="3" t="s">
        <v>61740</v>
      </c>
      <c r="E15419" s="3" t="s">
        <v>61740</v>
      </c>
      <c r="F15419" s="3" t="s">
        <v>61741</v>
      </c>
      <c r="G15419" s="3" t="s">
        <v>61740</v>
      </c>
      <c r="H15419" s="3" t="s">
        <v>11190</v>
      </c>
    </row>
    <row r="15420" spans="1:8" ht="87" x14ac:dyDescent="0.35">
      <c r="A15420" s="4">
        <v>49651</v>
      </c>
      <c r="B15420" s="1">
        <v>45306</v>
      </c>
      <c r="C15420" s="2">
        <v>0.67060185185185184</v>
      </c>
      <c r="D15420" s="3" t="s">
        <v>61742</v>
      </c>
      <c r="E15420" s="3" t="s">
        <v>61745</v>
      </c>
      <c r="F15420" s="3" t="s">
        <v>61743</v>
      </c>
      <c r="G15420" s="3" t="s">
        <v>49989</v>
      </c>
      <c r="H15420" s="3" t="s">
        <v>61744</v>
      </c>
    </row>
    <row r="15421" spans="1:8" x14ac:dyDescent="0.35">
      <c r="A15421" s="4">
        <v>42159</v>
      </c>
      <c r="B15421" s="1">
        <v>45306</v>
      </c>
      <c r="C15421" s="2">
        <v>0.6711921296296296</v>
      </c>
      <c r="D15421" s="3" t="s">
        <v>985</v>
      </c>
      <c r="E15421" s="3" t="s">
        <v>61748</v>
      </c>
      <c r="F15421" s="3" t="s">
        <v>61746</v>
      </c>
      <c r="G15421" s="3" t="s">
        <v>61616</v>
      </c>
      <c r="H15421" s="3" t="s">
        <v>61747</v>
      </c>
    </row>
    <row r="15422" spans="1:8" ht="87" x14ac:dyDescent="0.35">
      <c r="A15422" s="4">
        <v>49651</v>
      </c>
      <c r="B15422" s="1">
        <v>45306</v>
      </c>
      <c r="C15422" s="2">
        <v>0.6713541666666667</v>
      </c>
      <c r="D15422" s="3" t="s">
        <v>61742</v>
      </c>
      <c r="E15422" s="3" t="s">
        <v>61745</v>
      </c>
      <c r="F15422" s="3" t="s">
        <v>61749</v>
      </c>
      <c r="G15422" s="3" t="s">
        <v>61750</v>
      </c>
      <c r="H15422" s="3" t="s">
        <v>61744</v>
      </c>
    </row>
    <row r="15423" spans="1:8" ht="43.5" x14ac:dyDescent="0.35">
      <c r="A15423" s="4">
        <v>210612</v>
      </c>
      <c r="B15423" s="1">
        <v>45306</v>
      </c>
      <c r="C15423" s="2">
        <v>0.67222222222222217</v>
      </c>
      <c r="D15423" s="3" t="s">
        <v>11620</v>
      </c>
      <c r="E15423" s="3" t="s">
        <v>28758</v>
      </c>
      <c r="F15423" s="3" t="s">
        <v>61751</v>
      </c>
      <c r="G15423" s="3" t="s">
        <v>61752</v>
      </c>
      <c r="H15423" s="3" t="s">
        <v>61753</v>
      </c>
    </row>
    <row r="15424" spans="1:8" ht="29" x14ac:dyDescent="0.35">
      <c r="A15424" s="4">
        <v>64812</v>
      </c>
      <c r="B15424" s="1">
        <v>45306</v>
      </c>
      <c r="C15424" s="2">
        <v>0.67236111111111108</v>
      </c>
      <c r="D15424" s="3" t="s">
        <v>10870</v>
      </c>
      <c r="E15424" s="3" t="s">
        <v>61757</v>
      </c>
      <c r="F15424" s="3" t="s">
        <v>61754</v>
      </c>
      <c r="G15424" s="3" t="s">
        <v>61755</v>
      </c>
      <c r="H15424" s="3" t="s">
        <v>61756</v>
      </c>
    </row>
    <row r="15425" spans="1:8" ht="58" x14ac:dyDescent="0.35">
      <c r="A15425" s="4">
        <v>50191</v>
      </c>
      <c r="B15425" s="1">
        <v>45306</v>
      </c>
      <c r="C15425" s="2">
        <v>0.67310185185185178</v>
      </c>
      <c r="D15425" s="3" t="s">
        <v>233</v>
      </c>
      <c r="E15425" s="3" t="s">
        <v>61760</v>
      </c>
      <c r="F15425" s="3" t="s">
        <v>61758</v>
      </c>
      <c r="G15425" s="3" t="s">
        <v>61759</v>
      </c>
      <c r="H15425" s="3" t="s">
        <v>12311</v>
      </c>
    </row>
    <row r="15426" spans="1:8" x14ac:dyDescent="0.35">
      <c r="A15426" s="4">
        <v>48600</v>
      </c>
      <c r="B15426" s="1">
        <v>45306</v>
      </c>
      <c r="C15426" s="2">
        <v>0.67341435185185183</v>
      </c>
      <c r="D15426" s="3" t="s">
        <v>11699</v>
      </c>
      <c r="E15426" s="3" t="s">
        <v>11699</v>
      </c>
      <c r="F15426" s="3" t="s">
        <v>10738</v>
      </c>
      <c r="G15426" s="3" t="s">
        <v>11699</v>
      </c>
      <c r="H15426" s="3" t="s">
        <v>12032</v>
      </c>
    </row>
    <row r="15427" spans="1:8" ht="87" x14ac:dyDescent="0.35">
      <c r="A15427" s="4">
        <v>49651</v>
      </c>
      <c r="B15427" s="1">
        <v>45306</v>
      </c>
      <c r="C15427" s="2">
        <v>0.67373842592592592</v>
      </c>
      <c r="D15427" s="3" t="s">
        <v>61742</v>
      </c>
      <c r="E15427" s="3" t="s">
        <v>61745</v>
      </c>
      <c r="F15427" s="3" t="s">
        <v>61743</v>
      </c>
      <c r="G15427" s="3" t="s">
        <v>49989</v>
      </c>
      <c r="H15427" s="3" t="s">
        <v>61761</v>
      </c>
    </row>
    <row r="15428" spans="1:8" x14ac:dyDescent="0.35">
      <c r="A15428" s="4">
        <v>53215</v>
      </c>
      <c r="B15428" s="1">
        <v>45306</v>
      </c>
      <c r="C15428" s="2">
        <v>0.67761574074074071</v>
      </c>
      <c r="D15428" s="3" t="s">
        <v>10754</v>
      </c>
      <c r="E15428" s="3" t="s">
        <v>10754</v>
      </c>
      <c r="F15428" s="3" t="s">
        <v>61762</v>
      </c>
      <c r="G15428" s="3" t="s">
        <v>10754</v>
      </c>
      <c r="H15428" s="3" t="s">
        <v>61763</v>
      </c>
    </row>
    <row r="15429" spans="1:8" ht="87" x14ac:dyDescent="0.35">
      <c r="A15429" s="4">
        <v>194459</v>
      </c>
      <c r="B15429" s="1">
        <v>45306</v>
      </c>
      <c r="C15429" s="2">
        <v>0.67828703703703708</v>
      </c>
      <c r="D15429" s="3" t="s">
        <v>61764</v>
      </c>
      <c r="E15429" s="3" t="s">
        <v>61768</v>
      </c>
      <c r="F15429" s="3" t="s">
        <v>61765</v>
      </c>
      <c r="G15429" s="3" t="s">
        <v>61766</v>
      </c>
      <c r="H15429" s="3" t="s">
        <v>61767</v>
      </c>
    </row>
    <row r="15430" spans="1:8" x14ac:dyDescent="0.35">
      <c r="A15430" s="4">
        <v>175640</v>
      </c>
      <c r="B15430" s="1">
        <v>45306</v>
      </c>
      <c r="C15430" s="2">
        <v>0.67831018518518515</v>
      </c>
      <c r="D15430" s="3" t="s">
        <v>61769</v>
      </c>
      <c r="E15430" s="3" t="s">
        <v>61773</v>
      </c>
      <c r="F15430" s="3" t="s">
        <v>61770</v>
      </c>
      <c r="G15430" s="3" t="s">
        <v>61771</v>
      </c>
      <c r="H15430" s="3" t="s">
        <v>61772</v>
      </c>
    </row>
    <row r="15431" spans="1:8" x14ac:dyDescent="0.35">
      <c r="A15431" s="4">
        <v>98353</v>
      </c>
      <c r="B15431" s="1">
        <v>45306</v>
      </c>
      <c r="C15431" s="2">
        <v>0.68003472222222217</v>
      </c>
      <c r="D15431" s="3" t="s">
        <v>233</v>
      </c>
      <c r="E15431" s="3" t="s">
        <v>14069</v>
      </c>
      <c r="F15431" s="3" t="s">
        <v>61774</v>
      </c>
      <c r="G15431" s="3" t="s">
        <v>1498</v>
      </c>
      <c r="H15431" s="3" t="s">
        <v>12617</v>
      </c>
    </row>
    <row r="15432" spans="1:8" ht="43.5" x14ac:dyDescent="0.35">
      <c r="A15432" s="4">
        <v>156534</v>
      </c>
      <c r="B15432" s="1">
        <v>45306</v>
      </c>
      <c r="C15432" s="2">
        <v>0.68593749999999998</v>
      </c>
      <c r="D15432" s="3" t="s">
        <v>1933</v>
      </c>
      <c r="E15432" s="3" t="s">
        <v>24935</v>
      </c>
      <c r="F15432" s="3" t="s">
        <v>61775</v>
      </c>
      <c r="G15432" s="3" t="s">
        <v>11905</v>
      </c>
      <c r="H15432" s="3" t="s">
        <v>14467</v>
      </c>
    </row>
    <row r="15433" spans="1:8" ht="29" x14ac:dyDescent="0.35">
      <c r="A15433" s="4">
        <v>212428</v>
      </c>
      <c r="B15433" s="1">
        <v>45306</v>
      </c>
      <c r="C15433" s="2">
        <v>0.68648148148148147</v>
      </c>
      <c r="D15433" s="3" t="s">
        <v>61776</v>
      </c>
      <c r="E15433" s="3" t="s">
        <v>61778</v>
      </c>
      <c r="F15433" s="3" t="s">
        <v>61777</v>
      </c>
      <c r="G15433" s="3" t="s">
        <v>61778</v>
      </c>
      <c r="H15433" s="3" t="s">
        <v>61779</v>
      </c>
    </row>
    <row r="15434" spans="1:8" ht="29" x14ac:dyDescent="0.35">
      <c r="A15434" s="4">
        <v>170396</v>
      </c>
      <c r="B15434" s="1">
        <v>45306</v>
      </c>
      <c r="C15434" s="2">
        <v>0.68783564814814813</v>
      </c>
      <c r="D15434" s="3" t="s">
        <v>61780</v>
      </c>
      <c r="E15434" s="3" t="s">
        <v>61782</v>
      </c>
      <c r="F15434" s="3" t="s">
        <v>61781</v>
      </c>
      <c r="G15434" s="3" t="s">
        <v>11786</v>
      </c>
      <c r="H15434" s="3" t="s">
        <v>12471</v>
      </c>
    </row>
    <row r="15435" spans="1:8" ht="58" x14ac:dyDescent="0.35">
      <c r="A15435" s="4">
        <v>206957</v>
      </c>
      <c r="B15435" s="1">
        <v>45306</v>
      </c>
      <c r="C15435" s="2">
        <v>0.69076388888888884</v>
      </c>
      <c r="D15435" s="3" t="s">
        <v>61783</v>
      </c>
      <c r="E15435" s="3" t="s">
        <v>61787</v>
      </c>
      <c r="F15435" s="3" t="s">
        <v>61784</v>
      </c>
      <c r="G15435" s="3" t="s">
        <v>61785</v>
      </c>
      <c r="H15435" s="3" t="s">
        <v>61786</v>
      </c>
    </row>
    <row r="15436" spans="1:8" ht="43.5" x14ac:dyDescent="0.35">
      <c r="A15436" s="4">
        <v>143118</v>
      </c>
      <c r="B15436" s="1">
        <v>45306</v>
      </c>
      <c r="C15436" s="2">
        <v>0.69123842592592588</v>
      </c>
      <c r="D15436" s="3" t="s">
        <v>1933</v>
      </c>
      <c r="E15436" s="3" t="s">
        <v>61790</v>
      </c>
      <c r="F15436" s="3" t="s">
        <v>61788</v>
      </c>
      <c r="G15436" s="3" t="s">
        <v>15590</v>
      </c>
      <c r="H15436" s="3" t="s">
        <v>61789</v>
      </c>
    </row>
    <row r="15437" spans="1:8" ht="29" x14ac:dyDescent="0.35">
      <c r="A15437" s="4">
        <v>204932</v>
      </c>
      <c r="B15437" s="1">
        <v>45306</v>
      </c>
      <c r="C15437" s="2">
        <v>0.69180555555555545</v>
      </c>
      <c r="D15437" s="3" t="s">
        <v>61791</v>
      </c>
      <c r="E15437" s="3" t="s">
        <v>61795</v>
      </c>
      <c r="F15437" s="3" t="s">
        <v>61792</v>
      </c>
      <c r="G15437" s="3" t="s">
        <v>61793</v>
      </c>
      <c r="H15437" s="3" t="s">
        <v>61794</v>
      </c>
    </row>
    <row r="15438" spans="1:8" ht="29" x14ac:dyDescent="0.35">
      <c r="A15438" s="4">
        <v>209662</v>
      </c>
      <c r="B15438" s="1">
        <v>45306</v>
      </c>
      <c r="C15438" s="2">
        <v>0.69412037037037033</v>
      </c>
      <c r="D15438" s="3" t="s">
        <v>12213</v>
      </c>
      <c r="E15438" s="3" t="s">
        <v>61798</v>
      </c>
      <c r="F15438" s="3" t="s">
        <v>61796</v>
      </c>
      <c r="G15438" s="3" t="s">
        <v>61797</v>
      </c>
      <c r="H15438" s="3" t="s">
        <v>1123</v>
      </c>
    </row>
    <row r="15439" spans="1:8" ht="43.5" x14ac:dyDescent="0.35">
      <c r="A15439" s="4">
        <v>183572</v>
      </c>
      <c r="B15439" s="1">
        <v>45306</v>
      </c>
      <c r="C15439" s="2">
        <v>0.69456018518518514</v>
      </c>
      <c r="D15439" s="3" t="s">
        <v>1933</v>
      </c>
      <c r="E15439" s="3" t="s">
        <v>61800</v>
      </c>
      <c r="F15439" s="3" t="s">
        <v>61799</v>
      </c>
      <c r="G15439" s="3" t="s">
        <v>11889</v>
      </c>
      <c r="H15439" s="3" t="s">
        <v>10685</v>
      </c>
    </row>
    <row r="15440" spans="1:8" x14ac:dyDescent="0.35">
      <c r="A15440" s="4">
        <v>133309</v>
      </c>
      <c r="B15440" s="1">
        <v>45306</v>
      </c>
      <c r="C15440" s="2">
        <v>0.69593749999999999</v>
      </c>
      <c r="D15440" s="3" t="s">
        <v>12627</v>
      </c>
      <c r="E15440" s="3" t="s">
        <v>12627</v>
      </c>
      <c r="F15440" s="3" t="s">
        <v>1381</v>
      </c>
      <c r="G15440" s="3" t="s">
        <v>12627</v>
      </c>
      <c r="H15440" s="3" t="s">
        <v>12032</v>
      </c>
    </row>
    <row r="15441" spans="1:8" ht="29" x14ac:dyDescent="0.35">
      <c r="A15441" s="4">
        <v>212161</v>
      </c>
      <c r="B15441" s="1">
        <v>45306</v>
      </c>
      <c r="C15441" s="2">
        <v>0.69646990740740744</v>
      </c>
      <c r="D15441" s="3" t="s">
        <v>61801</v>
      </c>
      <c r="E15441" s="3" t="s">
        <v>61805</v>
      </c>
      <c r="F15441" s="3" t="s">
        <v>61802</v>
      </c>
      <c r="G15441" s="3" t="s">
        <v>61803</v>
      </c>
      <c r="H15441" s="3" t="s">
        <v>61804</v>
      </c>
    </row>
    <row r="15442" spans="1:8" ht="58" x14ac:dyDescent="0.35">
      <c r="A15442" s="4">
        <v>183685</v>
      </c>
      <c r="B15442" s="1">
        <v>45306</v>
      </c>
      <c r="C15442" s="2">
        <v>0.69690972222222225</v>
      </c>
      <c r="D15442" s="3" t="s">
        <v>985</v>
      </c>
      <c r="E15442" s="3" t="s">
        <v>61808</v>
      </c>
      <c r="F15442" s="3" t="s">
        <v>61806</v>
      </c>
      <c r="G15442" s="3" t="s">
        <v>61807</v>
      </c>
      <c r="H15442" s="3" t="s">
        <v>1325</v>
      </c>
    </row>
    <row r="15443" spans="1:8" ht="58" x14ac:dyDescent="0.35">
      <c r="A15443" s="4">
        <v>183685</v>
      </c>
      <c r="B15443" s="1">
        <v>45306</v>
      </c>
      <c r="C15443" s="2">
        <v>0.69729166666666664</v>
      </c>
      <c r="D15443" s="3" t="s">
        <v>985</v>
      </c>
      <c r="E15443" s="3" t="s">
        <v>61808</v>
      </c>
      <c r="F15443" s="3" t="s">
        <v>61809</v>
      </c>
      <c r="G15443" s="3" t="s">
        <v>61807</v>
      </c>
      <c r="H15443" s="3" t="s">
        <v>1325</v>
      </c>
    </row>
    <row r="15444" spans="1:8" ht="29" x14ac:dyDescent="0.35">
      <c r="A15444" s="4">
        <v>203551</v>
      </c>
      <c r="B15444" s="1">
        <v>45306</v>
      </c>
      <c r="C15444" s="2">
        <v>0.69859953703703714</v>
      </c>
      <c r="D15444" s="3" t="s">
        <v>15002</v>
      </c>
      <c r="E15444" s="3" t="s">
        <v>61813</v>
      </c>
      <c r="F15444" s="3" t="s">
        <v>61810</v>
      </c>
      <c r="G15444" s="3" t="s">
        <v>61811</v>
      </c>
      <c r="H15444" s="3" t="s">
        <v>61812</v>
      </c>
    </row>
    <row r="15445" spans="1:8" x14ac:dyDescent="0.35">
      <c r="A15445" s="4">
        <v>46552</v>
      </c>
      <c r="B15445" s="1">
        <v>45306</v>
      </c>
      <c r="C15445" s="2">
        <v>0.69944444444444442</v>
      </c>
      <c r="D15445" s="3" t="s">
        <v>11261</v>
      </c>
      <c r="E15445" s="3" t="s">
        <v>11261</v>
      </c>
      <c r="F15445" s="3" t="s">
        <v>89</v>
      </c>
      <c r="G15445" s="3" t="s">
        <v>11261</v>
      </c>
      <c r="H15445" s="3" t="s">
        <v>12032</v>
      </c>
    </row>
    <row r="15446" spans="1:8" ht="29" x14ac:dyDescent="0.35">
      <c r="A15446" s="4">
        <v>212075</v>
      </c>
      <c r="B15446" s="1">
        <v>45306</v>
      </c>
      <c r="C15446" s="2">
        <v>0.69972222222222225</v>
      </c>
      <c r="D15446" s="3" t="s">
        <v>1933</v>
      </c>
      <c r="E15446" s="3" t="s">
        <v>61816</v>
      </c>
      <c r="F15446" s="3" t="s">
        <v>61814</v>
      </c>
      <c r="G15446" s="3" t="s">
        <v>11905</v>
      </c>
      <c r="H15446" s="3" t="s">
        <v>61815</v>
      </c>
    </row>
    <row r="15447" spans="1:8" ht="29" x14ac:dyDescent="0.35">
      <c r="A15447" s="4">
        <v>80801</v>
      </c>
      <c r="B15447" s="1">
        <v>45306</v>
      </c>
      <c r="C15447" s="2">
        <v>0.69994212962962965</v>
      </c>
      <c r="D15447" s="3" t="s">
        <v>1389</v>
      </c>
      <c r="E15447" s="3" t="s">
        <v>61820</v>
      </c>
      <c r="F15447" s="3" t="s">
        <v>61817</v>
      </c>
      <c r="G15447" s="3" t="s">
        <v>61818</v>
      </c>
      <c r="H15447" s="3" t="s">
        <v>61819</v>
      </c>
    </row>
    <row r="15448" spans="1:8" ht="87" x14ac:dyDescent="0.35">
      <c r="A15448" s="4">
        <v>194459</v>
      </c>
      <c r="B15448" s="1">
        <v>45306</v>
      </c>
      <c r="C15448" s="2">
        <v>0.70124999999999993</v>
      </c>
      <c r="D15448" s="3" t="s">
        <v>61764</v>
      </c>
      <c r="E15448" s="3" t="s">
        <v>61768</v>
      </c>
      <c r="F15448" s="3" t="s">
        <v>61765</v>
      </c>
      <c r="G15448" s="3" t="s">
        <v>61766</v>
      </c>
      <c r="H15448" s="3" t="s">
        <v>61821</v>
      </c>
    </row>
    <row r="15449" spans="1:8" ht="29" x14ac:dyDescent="0.35">
      <c r="A15449" s="4">
        <v>192476</v>
      </c>
      <c r="B15449" s="1">
        <v>45306</v>
      </c>
      <c r="C15449" s="2">
        <v>0.7034259259259259</v>
      </c>
      <c r="D15449" s="3" t="s">
        <v>61822</v>
      </c>
      <c r="E15449" s="3" t="s">
        <v>61826</v>
      </c>
      <c r="F15449" s="3" t="s">
        <v>61823</v>
      </c>
      <c r="G15449" s="3" t="s">
        <v>61824</v>
      </c>
      <c r="H15449" s="3" t="s">
        <v>61825</v>
      </c>
    </row>
    <row r="15450" spans="1:8" ht="43.5" x14ac:dyDescent="0.35">
      <c r="A15450" s="4">
        <v>192476</v>
      </c>
      <c r="B15450" s="1">
        <v>45306</v>
      </c>
      <c r="C15450" s="2">
        <v>0.7058564814814815</v>
      </c>
      <c r="D15450" s="3" t="s">
        <v>61822</v>
      </c>
      <c r="E15450" s="3" t="s">
        <v>61826</v>
      </c>
      <c r="F15450" s="3" t="s">
        <v>61823</v>
      </c>
      <c r="G15450" s="3" t="s">
        <v>61827</v>
      </c>
      <c r="H15450" s="3" t="s">
        <v>61828</v>
      </c>
    </row>
    <row r="15451" spans="1:8" ht="29" x14ac:dyDescent="0.35">
      <c r="A15451" s="4">
        <v>151582</v>
      </c>
      <c r="B15451" s="1">
        <v>45306</v>
      </c>
      <c r="C15451" s="2">
        <v>0.7085300925925927</v>
      </c>
      <c r="D15451" s="3" t="s">
        <v>61829</v>
      </c>
      <c r="E15451" s="3" t="s">
        <v>61829</v>
      </c>
      <c r="F15451" s="3" t="s">
        <v>61830</v>
      </c>
      <c r="G15451" s="3" t="s">
        <v>61829</v>
      </c>
      <c r="H15451" s="3" t="s">
        <v>12091</v>
      </c>
    </row>
    <row r="15452" spans="1:8" ht="72.5" x14ac:dyDescent="0.35">
      <c r="A15452" s="4">
        <v>15545</v>
      </c>
      <c r="B15452" s="1">
        <v>45306</v>
      </c>
      <c r="C15452" s="2">
        <v>0.71042824074074085</v>
      </c>
      <c r="D15452" s="3" t="s">
        <v>985</v>
      </c>
      <c r="E15452" s="3" t="s">
        <v>61834</v>
      </c>
      <c r="F15452" s="3" t="s">
        <v>61831</v>
      </c>
      <c r="G15452" s="3" t="s">
        <v>61832</v>
      </c>
      <c r="H15452" s="3" t="s">
        <v>61833</v>
      </c>
    </row>
    <row r="15453" spans="1:8" ht="29" x14ac:dyDescent="0.35">
      <c r="A15453" s="4">
        <v>210531</v>
      </c>
      <c r="B15453" s="1">
        <v>45306</v>
      </c>
      <c r="C15453" s="2">
        <v>0.71187500000000004</v>
      </c>
      <c r="D15453" s="3" t="s">
        <v>61835</v>
      </c>
      <c r="E15453" s="3" t="s">
        <v>61837</v>
      </c>
      <c r="F15453" s="3" t="s">
        <v>61836</v>
      </c>
      <c r="G15453" s="3" t="s">
        <v>61837</v>
      </c>
      <c r="H15453" s="3" t="s">
        <v>61838</v>
      </c>
    </row>
    <row r="15454" spans="1:8" x14ac:dyDescent="0.35">
      <c r="A15454" s="4">
        <v>213700</v>
      </c>
      <c r="B15454" s="1">
        <v>45306</v>
      </c>
      <c r="C15454" s="2">
        <v>0.71978009259259268</v>
      </c>
      <c r="D15454" s="3" t="s">
        <v>61839</v>
      </c>
      <c r="E15454" s="3" t="s">
        <v>61839</v>
      </c>
      <c r="F15454" s="3" t="s">
        <v>689</v>
      </c>
      <c r="G15454" s="3" t="s">
        <v>61839</v>
      </c>
      <c r="H15454" s="3" t="s">
        <v>11849</v>
      </c>
    </row>
    <row r="15455" spans="1:8" ht="58" x14ac:dyDescent="0.35">
      <c r="A15455" s="4">
        <v>135747</v>
      </c>
      <c r="B15455" s="1">
        <v>45306</v>
      </c>
      <c r="C15455" s="2">
        <v>0.76799768518518519</v>
      </c>
      <c r="D15455" s="3" t="s">
        <v>12018</v>
      </c>
      <c r="E15455" s="3" t="s">
        <v>61842</v>
      </c>
      <c r="F15455" s="3" t="s">
        <v>61840</v>
      </c>
      <c r="G15455" s="3" t="s">
        <v>58059</v>
      </c>
      <c r="H15455" s="3" t="s">
        <v>61841</v>
      </c>
    </row>
    <row r="15456" spans="1:8" ht="58" x14ac:dyDescent="0.35">
      <c r="A15456" s="4">
        <v>214721</v>
      </c>
      <c r="B15456" s="1">
        <v>45306</v>
      </c>
      <c r="C15456" s="2">
        <v>0.77549768518518514</v>
      </c>
      <c r="D15456" s="3" t="s">
        <v>11912</v>
      </c>
      <c r="E15456" s="3" t="s">
        <v>61845</v>
      </c>
      <c r="F15456" s="3" t="s">
        <v>61843</v>
      </c>
      <c r="G15456" s="3" t="s">
        <v>11905</v>
      </c>
      <c r="H15456" s="3" t="s">
        <v>61844</v>
      </c>
    </row>
    <row r="15457" spans="1:8" ht="29" x14ac:dyDescent="0.35">
      <c r="A15457" s="4">
        <v>214723</v>
      </c>
      <c r="B15457" s="1">
        <v>45306</v>
      </c>
      <c r="C15457" s="2">
        <v>0.77937499999999993</v>
      </c>
      <c r="D15457" s="3" t="s">
        <v>11789</v>
      </c>
      <c r="E15457" s="3" t="s">
        <v>61849</v>
      </c>
      <c r="F15457" s="3" t="s">
        <v>61846</v>
      </c>
      <c r="G15457" s="3" t="s">
        <v>61847</v>
      </c>
      <c r="H15457" s="3" t="s">
        <v>61848</v>
      </c>
    </row>
    <row r="15458" spans="1:8" ht="43.5" x14ac:dyDescent="0.35">
      <c r="A15458" s="4">
        <v>214725</v>
      </c>
      <c r="B15458" s="1">
        <v>45306</v>
      </c>
      <c r="C15458" s="2">
        <v>0.7836574074074073</v>
      </c>
      <c r="D15458" s="3" t="s">
        <v>11850</v>
      </c>
      <c r="E15458" s="3" t="s">
        <v>61853</v>
      </c>
      <c r="F15458" s="3" t="s">
        <v>61850</v>
      </c>
      <c r="G15458" s="3" t="s">
        <v>61851</v>
      </c>
      <c r="H15458" s="3" t="s">
        <v>61852</v>
      </c>
    </row>
    <row r="15459" spans="1:8" ht="29" x14ac:dyDescent="0.35">
      <c r="A15459" s="4">
        <v>214732</v>
      </c>
      <c r="B15459" s="1">
        <v>45306</v>
      </c>
      <c r="C15459" s="2">
        <v>0.78758101851851858</v>
      </c>
      <c r="D15459" s="3" t="s">
        <v>11951</v>
      </c>
      <c r="E15459" s="3" t="s">
        <v>61857</v>
      </c>
      <c r="F15459" s="3" t="s">
        <v>61854</v>
      </c>
      <c r="G15459" s="3" t="s">
        <v>61855</v>
      </c>
      <c r="H15459" s="3" t="s">
        <v>61856</v>
      </c>
    </row>
    <row r="15460" spans="1:8" ht="58" x14ac:dyDescent="0.35">
      <c r="A15460" s="4">
        <v>214729</v>
      </c>
      <c r="B15460" s="1">
        <v>45306</v>
      </c>
      <c r="C15460" s="2">
        <v>0.79329861111111111</v>
      </c>
      <c r="D15460" s="3" t="s">
        <v>11905</v>
      </c>
      <c r="E15460" s="3" t="s">
        <v>61861</v>
      </c>
      <c r="F15460" s="3" t="s">
        <v>61858</v>
      </c>
      <c r="G15460" s="3" t="s">
        <v>61859</v>
      </c>
      <c r="H15460" s="3" t="s">
        <v>61860</v>
      </c>
    </row>
    <row r="15461" spans="1:8" ht="58" x14ac:dyDescent="0.35">
      <c r="A15461" s="4">
        <v>131384</v>
      </c>
      <c r="B15461" s="1">
        <v>45307</v>
      </c>
      <c r="C15461" s="2">
        <v>0.3432175925925926</v>
      </c>
      <c r="D15461" s="3" t="s">
        <v>1473</v>
      </c>
      <c r="E15461" s="3" t="s">
        <v>61864</v>
      </c>
      <c r="F15461" s="3" t="s">
        <v>61862</v>
      </c>
      <c r="G15461" s="3" t="s">
        <v>61863</v>
      </c>
      <c r="H15461" s="3" t="s">
        <v>12464</v>
      </c>
    </row>
    <row r="15462" spans="1:8" ht="29" x14ac:dyDescent="0.35">
      <c r="A15462" s="4">
        <v>76625</v>
      </c>
      <c r="B15462" s="1">
        <v>45307</v>
      </c>
      <c r="C15462" s="2">
        <v>0.35122685185185182</v>
      </c>
      <c r="D15462" s="3" t="s">
        <v>233</v>
      </c>
      <c r="E15462" s="3" t="s">
        <v>61866</v>
      </c>
      <c r="F15462" s="3" t="s">
        <v>61865</v>
      </c>
      <c r="G15462" s="3" t="s">
        <v>12315</v>
      </c>
      <c r="H15462" s="3" t="s">
        <v>10316</v>
      </c>
    </row>
    <row r="15463" spans="1:8" x14ac:dyDescent="0.35">
      <c r="A15463" s="4">
        <v>119685</v>
      </c>
      <c r="B15463" s="1">
        <v>45307</v>
      </c>
      <c r="C15463" s="2">
        <v>0.35195601851851849</v>
      </c>
      <c r="D15463" s="3" t="s">
        <v>61867</v>
      </c>
      <c r="E15463" s="3" t="s">
        <v>61868</v>
      </c>
      <c r="F15463" s="3" t="s">
        <v>27459</v>
      </c>
      <c r="G15463" s="3" t="s">
        <v>61868</v>
      </c>
      <c r="H15463" s="3" t="s">
        <v>13626</v>
      </c>
    </row>
    <row r="15464" spans="1:8" x14ac:dyDescent="0.35">
      <c r="A15464" s="4">
        <v>22007</v>
      </c>
      <c r="B15464" s="1">
        <v>45307</v>
      </c>
      <c r="C15464" s="2">
        <v>0.35483796296296299</v>
      </c>
      <c r="D15464" s="3" t="s">
        <v>233</v>
      </c>
      <c r="E15464" s="3" t="s">
        <v>261</v>
      </c>
      <c r="F15464" s="3" t="s">
        <v>61869</v>
      </c>
      <c r="G15464" s="3" t="s">
        <v>1268</v>
      </c>
      <c r="H15464" s="3" t="s">
        <v>12617</v>
      </c>
    </row>
    <row r="15465" spans="1:8" ht="29" x14ac:dyDescent="0.35">
      <c r="A15465" s="4">
        <v>135329</v>
      </c>
      <c r="B15465" s="1">
        <v>45307</v>
      </c>
      <c r="C15465" s="2">
        <v>0.35724537037037035</v>
      </c>
      <c r="D15465" s="3" t="s">
        <v>61870</v>
      </c>
      <c r="E15465" s="3" t="s">
        <v>12554</v>
      </c>
      <c r="F15465" s="3" t="s">
        <v>61871</v>
      </c>
      <c r="G15465" s="3" t="s">
        <v>61872</v>
      </c>
      <c r="H15465" s="3" t="s">
        <v>13626</v>
      </c>
    </row>
    <row r="15466" spans="1:8" ht="43.5" x14ac:dyDescent="0.35">
      <c r="A15466" s="4">
        <v>13679</v>
      </c>
      <c r="B15466" s="1">
        <v>45307</v>
      </c>
      <c r="C15466" s="2">
        <v>0.35761574074074076</v>
      </c>
      <c r="D15466" s="3" t="s">
        <v>233</v>
      </c>
      <c r="E15466" s="3" t="s">
        <v>53364</v>
      </c>
      <c r="F15466" s="3" t="s">
        <v>61873</v>
      </c>
      <c r="G15466" s="3" t="s">
        <v>61874</v>
      </c>
      <c r="H15466" s="3" t="s">
        <v>10316</v>
      </c>
    </row>
    <row r="15467" spans="1:8" ht="29" x14ac:dyDescent="0.35">
      <c r="A15467" s="4">
        <v>5943</v>
      </c>
      <c r="B15467" s="1">
        <v>45307</v>
      </c>
      <c r="C15467" s="2">
        <v>0.36218750000000005</v>
      </c>
      <c r="D15467" s="3" t="s">
        <v>233</v>
      </c>
      <c r="E15467" s="3" t="s">
        <v>61876</v>
      </c>
      <c r="F15467" s="3" t="s">
        <v>61875</v>
      </c>
      <c r="G15467" s="3" t="s">
        <v>1477</v>
      </c>
      <c r="H15467" s="3" t="s">
        <v>12490</v>
      </c>
    </row>
    <row r="15468" spans="1:8" x14ac:dyDescent="0.35">
      <c r="A15468" s="4">
        <v>138685</v>
      </c>
      <c r="B15468" s="1">
        <v>45307</v>
      </c>
      <c r="C15468" s="2">
        <v>0.36520833333333336</v>
      </c>
      <c r="D15468" s="3" t="s">
        <v>61877</v>
      </c>
      <c r="E15468" s="3" t="s">
        <v>61878</v>
      </c>
      <c r="F15468" s="3" t="s">
        <v>12751</v>
      </c>
      <c r="G15468" s="3" t="s">
        <v>61878</v>
      </c>
      <c r="H15468" s="3" t="s">
        <v>61879</v>
      </c>
    </row>
    <row r="15469" spans="1:8" x14ac:dyDescent="0.35">
      <c r="A15469" s="4">
        <v>34184</v>
      </c>
      <c r="B15469" s="1">
        <v>45307</v>
      </c>
      <c r="C15469" s="2">
        <v>0.36533564814814817</v>
      </c>
      <c r="D15469" s="3" t="s">
        <v>11085</v>
      </c>
      <c r="E15469" s="3" t="s">
        <v>61881</v>
      </c>
      <c r="F15469" s="3" t="s">
        <v>61880</v>
      </c>
      <c r="G15469" s="3" t="s">
        <v>11524</v>
      </c>
      <c r="H15469" s="3" t="s">
        <v>11172</v>
      </c>
    </row>
    <row r="15470" spans="1:8" x14ac:dyDescent="0.35">
      <c r="A15470" s="4">
        <v>10020</v>
      </c>
      <c r="B15470" s="1">
        <v>45307</v>
      </c>
      <c r="C15470" s="2">
        <v>0.36565972222222221</v>
      </c>
      <c r="D15470" s="3" t="s">
        <v>61882</v>
      </c>
      <c r="E15470" s="3" t="s">
        <v>61885</v>
      </c>
      <c r="F15470" s="3" t="s">
        <v>61883</v>
      </c>
      <c r="G15470" s="3" t="s">
        <v>61884</v>
      </c>
      <c r="H15470" s="3" t="s">
        <v>13777</v>
      </c>
    </row>
    <row r="15471" spans="1:8" ht="43.5" x14ac:dyDescent="0.35">
      <c r="A15471" s="4">
        <v>18543</v>
      </c>
      <c r="B15471" s="1">
        <v>45307</v>
      </c>
      <c r="C15471" s="2">
        <v>0.36863425925925924</v>
      </c>
      <c r="D15471" s="3" t="s">
        <v>1436</v>
      </c>
      <c r="E15471" s="3" t="s">
        <v>61887</v>
      </c>
      <c r="F15471" s="3" t="s">
        <v>61886</v>
      </c>
      <c r="G15471" s="3" t="s">
        <v>228</v>
      </c>
      <c r="H15471" s="3" t="s">
        <v>38032</v>
      </c>
    </row>
    <row r="15472" spans="1:8" ht="72.5" x14ac:dyDescent="0.35">
      <c r="A15472" s="4">
        <v>167159</v>
      </c>
      <c r="B15472" s="1">
        <v>45307</v>
      </c>
      <c r="C15472" s="2">
        <v>0.36960648148148145</v>
      </c>
      <c r="D15472" s="3" t="s">
        <v>10916</v>
      </c>
      <c r="E15472" s="3" t="s">
        <v>61889</v>
      </c>
      <c r="F15472" s="3" t="s">
        <v>61888</v>
      </c>
      <c r="G15472" s="3" t="e">
        <f>-Improving.</f>
        <v>#NAME?</v>
      </c>
      <c r="H15472" s="3" t="e">
        <f>-continue medications.</f>
        <v>#NAME?</v>
      </c>
    </row>
    <row r="15473" spans="1:8" x14ac:dyDescent="0.35">
      <c r="A15473" s="4">
        <v>80423</v>
      </c>
      <c r="B15473" s="1">
        <v>45307</v>
      </c>
      <c r="C15473" s="2">
        <v>0.37016203703703704</v>
      </c>
      <c r="D15473" s="3" t="s">
        <v>233</v>
      </c>
      <c r="E15473" s="3" t="s">
        <v>10940</v>
      </c>
      <c r="F15473" s="3" t="s">
        <v>61890</v>
      </c>
      <c r="G15473" s="3" t="s">
        <v>1268</v>
      </c>
      <c r="H15473" s="3" t="s">
        <v>10293</v>
      </c>
    </row>
    <row r="15474" spans="1:8" ht="101.5" x14ac:dyDescent="0.35">
      <c r="A15474" s="4">
        <v>181705</v>
      </c>
      <c r="B15474" s="1">
        <v>45307</v>
      </c>
      <c r="C15474" s="2">
        <v>0.37253472222222223</v>
      </c>
      <c r="D15474" s="3" t="s">
        <v>1436</v>
      </c>
      <c r="E15474" s="3" t="s">
        <v>50339</v>
      </c>
      <c r="F15474" s="3" t="s">
        <v>61891</v>
      </c>
      <c r="G15474" s="3" t="s">
        <v>61892</v>
      </c>
      <c r="H15474" s="3" t="s">
        <v>61893</v>
      </c>
    </row>
    <row r="15475" spans="1:8" ht="72.5" x14ac:dyDescent="0.35">
      <c r="A15475" s="4">
        <v>46475</v>
      </c>
      <c r="B15475" s="1">
        <v>45307</v>
      </c>
      <c r="C15475" s="2">
        <v>0.37261574074074072</v>
      </c>
      <c r="D15475" s="3" t="s">
        <v>11431</v>
      </c>
      <c r="E15475" s="3" t="s">
        <v>39076</v>
      </c>
      <c r="F15475" s="3" t="s">
        <v>61894</v>
      </c>
      <c r="G15475" s="3" t="s">
        <v>61895</v>
      </c>
      <c r="H15475" s="3" t="s">
        <v>12612</v>
      </c>
    </row>
    <row r="15476" spans="1:8" ht="29" x14ac:dyDescent="0.35">
      <c r="A15476" s="4">
        <v>118020</v>
      </c>
      <c r="B15476" s="1">
        <v>45307</v>
      </c>
      <c r="C15476" s="2">
        <v>0.37589120370370371</v>
      </c>
      <c r="D15476" s="3" t="s">
        <v>61896</v>
      </c>
      <c r="E15476" s="3" t="s">
        <v>61899</v>
      </c>
      <c r="F15476" s="3" t="s">
        <v>61897</v>
      </c>
      <c r="G15476" s="3" t="s">
        <v>61898</v>
      </c>
      <c r="H15476" s="3" t="s">
        <v>29</v>
      </c>
    </row>
    <row r="15477" spans="1:8" x14ac:dyDescent="0.35">
      <c r="A15477" s="4">
        <v>94954</v>
      </c>
      <c r="B15477" s="1">
        <v>45307</v>
      </c>
      <c r="C15477" s="2">
        <v>0.37624999999999997</v>
      </c>
      <c r="D15477" s="3" t="s">
        <v>10329</v>
      </c>
      <c r="E15477" s="3" t="s">
        <v>13556</v>
      </c>
      <c r="F15477" s="3" t="s">
        <v>2012</v>
      </c>
      <c r="G15477" s="3" t="s">
        <v>13556</v>
      </c>
      <c r="H15477" s="3" t="s">
        <v>29288</v>
      </c>
    </row>
    <row r="15478" spans="1:8" ht="101.5" x14ac:dyDescent="0.35">
      <c r="A15478" s="4">
        <v>49564</v>
      </c>
      <c r="B15478" s="1">
        <v>45307</v>
      </c>
      <c r="C15478" s="2">
        <v>0.37747685185185187</v>
      </c>
      <c r="D15478" s="3" t="s">
        <v>985</v>
      </c>
      <c r="E15478" s="3" t="s">
        <v>61902</v>
      </c>
      <c r="F15478" s="3" t="s">
        <v>61900</v>
      </c>
      <c r="G15478" s="3" t="s">
        <v>61901</v>
      </c>
      <c r="H15478" s="3" t="s">
        <v>50294</v>
      </c>
    </row>
    <row r="15479" spans="1:8" x14ac:dyDescent="0.35">
      <c r="A15479" s="4">
        <v>154831</v>
      </c>
      <c r="B15479" s="1">
        <v>45307</v>
      </c>
      <c r="C15479" s="2">
        <v>0.37918981481481479</v>
      </c>
      <c r="D15479" s="3" t="s">
        <v>233</v>
      </c>
      <c r="E15479" s="3" t="s">
        <v>11448</v>
      </c>
      <c r="F15479" s="3" t="s">
        <v>61903</v>
      </c>
      <c r="G15479" s="3" t="s">
        <v>1268</v>
      </c>
      <c r="H15479" s="3" t="s">
        <v>10316</v>
      </c>
    </row>
    <row r="15480" spans="1:8" ht="58" x14ac:dyDescent="0.35">
      <c r="A15480" s="4">
        <v>206825</v>
      </c>
      <c r="B15480" s="1">
        <v>45307</v>
      </c>
      <c r="C15480" s="2">
        <v>0.38319444444444445</v>
      </c>
      <c r="D15480" s="3" t="s">
        <v>61904</v>
      </c>
      <c r="E15480" s="3" t="s">
        <v>61907</v>
      </c>
      <c r="F15480" s="3" t="s">
        <v>61905</v>
      </c>
      <c r="G15480" s="3" t="s">
        <v>61906</v>
      </c>
      <c r="H15480" s="3" t="s">
        <v>37304</v>
      </c>
    </row>
    <row r="15481" spans="1:8" ht="43.5" x14ac:dyDescent="0.35">
      <c r="A15481" s="4">
        <v>200897</v>
      </c>
      <c r="B15481" s="1">
        <v>45307</v>
      </c>
      <c r="C15481" s="2">
        <v>0.38399305555555552</v>
      </c>
      <c r="D15481" s="3" t="s">
        <v>11085</v>
      </c>
      <c r="E15481" s="3" t="s">
        <v>61910</v>
      </c>
      <c r="F15481" s="3" t="s">
        <v>61908</v>
      </c>
      <c r="G15481" s="3" t="s">
        <v>11524</v>
      </c>
      <c r="H15481" s="3" t="s">
        <v>61909</v>
      </c>
    </row>
    <row r="15482" spans="1:8" ht="72.5" x14ac:dyDescent="0.35">
      <c r="A15482" s="4">
        <v>213401</v>
      </c>
      <c r="B15482" s="1">
        <v>45307</v>
      </c>
      <c r="C15482" s="2">
        <v>0.38421296296296298</v>
      </c>
      <c r="D15482" s="3" t="e">
        <f>-no new complaint.</f>
        <v>#NAME?</v>
      </c>
      <c r="E15482" s="3" t="s">
        <v>61913</v>
      </c>
      <c r="F15482" s="3" t="s">
        <v>61911</v>
      </c>
      <c r="G15482" s="3" t="e">
        <f>-Newly diagnosed T2DM WITH High A1C.</f>
        <v>#NAME?</v>
      </c>
      <c r="H15482" s="3" t="s">
        <v>61912</v>
      </c>
    </row>
    <row r="15483" spans="1:8" ht="72.5" x14ac:dyDescent="0.35">
      <c r="A15483" s="4">
        <v>161822</v>
      </c>
      <c r="B15483" s="1">
        <v>45307</v>
      </c>
      <c r="C15483" s="2">
        <v>0.38464120370370369</v>
      </c>
      <c r="D15483" s="3" t="s">
        <v>1473</v>
      </c>
      <c r="E15483" s="3" t="s">
        <v>53664</v>
      </c>
      <c r="F15483" s="3" t="s">
        <v>10524</v>
      </c>
      <c r="G15483" s="3" t="s">
        <v>53664</v>
      </c>
      <c r="H15483" s="3" t="s">
        <v>1325</v>
      </c>
    </row>
    <row r="15484" spans="1:8" ht="43.5" x14ac:dyDescent="0.35">
      <c r="A15484" s="4">
        <v>33277</v>
      </c>
      <c r="B15484" s="1">
        <v>45307</v>
      </c>
      <c r="C15484" s="2">
        <v>0.3856944444444444</v>
      </c>
      <c r="D15484" s="3" t="s">
        <v>985</v>
      </c>
      <c r="E15484" s="3" t="s">
        <v>61916</v>
      </c>
      <c r="F15484" s="3" t="s">
        <v>61914</v>
      </c>
      <c r="G15484" s="3" t="s">
        <v>61915</v>
      </c>
      <c r="H15484" s="3" t="s">
        <v>39103</v>
      </c>
    </row>
    <row r="15485" spans="1:8" ht="43.5" x14ac:dyDescent="0.35">
      <c r="A15485" s="4">
        <v>70796</v>
      </c>
      <c r="B15485" s="1">
        <v>45307</v>
      </c>
      <c r="C15485" s="2">
        <v>0.38733796296296297</v>
      </c>
      <c r="D15485" s="3" t="s">
        <v>233</v>
      </c>
      <c r="E15485" s="3" t="s">
        <v>61918</v>
      </c>
      <c r="F15485" s="3" t="s">
        <v>61917</v>
      </c>
      <c r="G15485" s="3" t="s">
        <v>1477</v>
      </c>
      <c r="H15485" s="3" t="s">
        <v>12612</v>
      </c>
    </row>
    <row r="15486" spans="1:8" ht="43.5" x14ac:dyDescent="0.35">
      <c r="A15486" s="4">
        <v>212141</v>
      </c>
      <c r="B15486" s="1">
        <v>45307</v>
      </c>
      <c r="C15486" s="2">
        <v>0.38781249999999995</v>
      </c>
      <c r="D15486" s="3" t="s">
        <v>61919</v>
      </c>
      <c r="E15486" s="3" t="s">
        <v>61923</v>
      </c>
      <c r="F15486" s="3" t="s">
        <v>61920</v>
      </c>
      <c r="G15486" s="3" t="s">
        <v>61921</v>
      </c>
      <c r="H15486" s="3" t="s">
        <v>61922</v>
      </c>
    </row>
    <row r="15487" spans="1:8" ht="58" x14ac:dyDescent="0.35">
      <c r="A15487" s="4">
        <v>17997</v>
      </c>
      <c r="B15487" s="1">
        <v>45307</v>
      </c>
      <c r="C15487" s="2">
        <v>0.39252314814814815</v>
      </c>
      <c r="D15487" s="3" t="s">
        <v>1436</v>
      </c>
      <c r="E15487" s="3" t="s">
        <v>61926</v>
      </c>
      <c r="F15487" s="3" t="s">
        <v>61924</v>
      </c>
      <c r="G15487" s="3" t="s">
        <v>21108</v>
      </c>
      <c r="H15487" s="3" t="s">
        <v>61925</v>
      </c>
    </row>
    <row r="15488" spans="1:8" ht="43.5" x14ac:dyDescent="0.35">
      <c r="A15488" s="4">
        <v>48730</v>
      </c>
      <c r="B15488" s="1">
        <v>45307</v>
      </c>
      <c r="C15488" s="2">
        <v>0.39452546296296293</v>
      </c>
      <c r="D15488" s="3" t="s">
        <v>233</v>
      </c>
      <c r="E15488" s="3" t="s">
        <v>14710</v>
      </c>
      <c r="F15488" s="3" t="s">
        <v>61927</v>
      </c>
      <c r="G15488" s="3" t="s">
        <v>1219</v>
      </c>
      <c r="H15488" s="3" t="s">
        <v>12531</v>
      </c>
    </row>
    <row r="15489" spans="1:8" ht="101.5" x14ac:dyDescent="0.35">
      <c r="A15489" s="4">
        <v>152610</v>
      </c>
      <c r="B15489" s="1">
        <v>45307</v>
      </c>
      <c r="C15489" s="2">
        <v>0.39629629629629631</v>
      </c>
      <c r="D15489" s="3" t="s">
        <v>61928</v>
      </c>
      <c r="E15489" s="3" t="s">
        <v>50403</v>
      </c>
      <c r="F15489" s="3" t="s">
        <v>61929</v>
      </c>
      <c r="G15489" s="3" t="s">
        <v>61930</v>
      </c>
      <c r="H15489" s="3" t="s">
        <v>61931</v>
      </c>
    </row>
    <row r="15490" spans="1:8" x14ac:dyDescent="0.35">
      <c r="A15490" s="4">
        <v>45740</v>
      </c>
      <c r="B15490" s="1">
        <v>45307</v>
      </c>
      <c r="C15490" s="2">
        <v>0.39743055555555556</v>
      </c>
      <c r="D15490" s="3" t="s">
        <v>61932</v>
      </c>
      <c r="E15490" s="3" t="s">
        <v>61934</v>
      </c>
      <c r="F15490" s="3" t="s">
        <v>61933</v>
      </c>
      <c r="G15490" s="3" t="s">
        <v>61934</v>
      </c>
      <c r="H15490" s="3" t="s">
        <v>61935</v>
      </c>
    </row>
    <row r="15491" spans="1:8" ht="72.5" x14ac:dyDescent="0.35">
      <c r="A15491" s="4">
        <v>201184</v>
      </c>
      <c r="B15491" s="1">
        <v>45307</v>
      </c>
      <c r="C15491" s="2">
        <v>0.39966435185185184</v>
      </c>
      <c r="D15491" s="3" t="s">
        <v>61936</v>
      </c>
      <c r="E15491" s="3" t="s">
        <v>61939</v>
      </c>
      <c r="F15491" s="3" t="s">
        <v>61937</v>
      </c>
      <c r="G15491" s="3" t="s">
        <v>25079</v>
      </c>
      <c r="H15491" s="3" t="s">
        <v>61938</v>
      </c>
    </row>
    <row r="15492" spans="1:8" ht="29" x14ac:dyDescent="0.35">
      <c r="A15492" s="4">
        <v>50968</v>
      </c>
      <c r="B15492" s="1">
        <v>45307</v>
      </c>
      <c r="C15492" s="2">
        <v>0.40232638888888889</v>
      </c>
      <c r="D15492" s="3" t="s">
        <v>11063</v>
      </c>
      <c r="E15492" s="3" t="s">
        <v>11668</v>
      </c>
      <c r="F15492" s="3" t="s">
        <v>61940</v>
      </c>
      <c r="G15492" s="3" t="s">
        <v>11788</v>
      </c>
      <c r="H15492" s="3" t="s">
        <v>61941</v>
      </c>
    </row>
    <row r="15493" spans="1:8" ht="116" x14ac:dyDescent="0.35">
      <c r="A15493" s="4">
        <v>35613</v>
      </c>
      <c r="B15493" s="1">
        <v>45307</v>
      </c>
      <c r="C15493" s="2">
        <v>0.40288194444444447</v>
      </c>
      <c r="D15493" s="3" t="s">
        <v>14934</v>
      </c>
      <c r="E15493" s="3" t="s">
        <v>61944</v>
      </c>
      <c r="F15493" s="3" t="s">
        <v>61942</v>
      </c>
      <c r="G15493" s="3" t="s">
        <v>21108</v>
      </c>
      <c r="H15493" s="3" t="s">
        <v>61943</v>
      </c>
    </row>
    <row r="15494" spans="1:8" ht="58" x14ac:dyDescent="0.35">
      <c r="A15494" s="4">
        <v>115120</v>
      </c>
      <c r="B15494" s="1">
        <v>45307</v>
      </c>
      <c r="C15494" s="2">
        <v>0.40349537037037037</v>
      </c>
      <c r="D15494" s="3" t="s">
        <v>233</v>
      </c>
      <c r="E15494" s="3" t="s">
        <v>61946</v>
      </c>
      <c r="F15494" s="3" t="s">
        <v>61945</v>
      </c>
      <c r="G15494" s="3" t="s">
        <v>1313</v>
      </c>
      <c r="H15494" s="3" t="s">
        <v>10316</v>
      </c>
    </row>
    <row r="15495" spans="1:8" ht="43.5" x14ac:dyDescent="0.35">
      <c r="A15495" s="4">
        <v>27474</v>
      </c>
      <c r="B15495" s="1">
        <v>45307</v>
      </c>
      <c r="C15495" s="2">
        <v>0.40424768518518522</v>
      </c>
      <c r="D15495" s="3" t="s">
        <v>1473</v>
      </c>
      <c r="E15495" s="3" t="s">
        <v>39483</v>
      </c>
      <c r="F15495" s="3" t="s">
        <v>10524</v>
      </c>
      <c r="G15495" s="3" t="s">
        <v>39483</v>
      </c>
      <c r="H15495" s="3" t="s">
        <v>1325</v>
      </c>
    </row>
    <row r="15496" spans="1:8" ht="29" x14ac:dyDescent="0.35">
      <c r="A15496" s="4">
        <v>65427</v>
      </c>
      <c r="B15496" s="1">
        <v>45307</v>
      </c>
      <c r="C15496" s="2">
        <v>0.40457175925925926</v>
      </c>
      <c r="D15496" s="3" t="s">
        <v>61947</v>
      </c>
      <c r="E15496" s="3" t="s">
        <v>61950</v>
      </c>
      <c r="F15496" s="3" t="s">
        <v>10549</v>
      </c>
      <c r="G15496" s="3" t="s">
        <v>61948</v>
      </c>
      <c r="H15496" s="3" t="s">
        <v>61949</v>
      </c>
    </row>
    <row r="15497" spans="1:8" x14ac:dyDescent="0.35">
      <c r="A15497" s="4">
        <v>3046</v>
      </c>
      <c r="B15497" s="1">
        <v>45307</v>
      </c>
      <c r="C15497" s="2">
        <v>0.40502314814814816</v>
      </c>
      <c r="D15497" s="3" t="s">
        <v>61951</v>
      </c>
      <c r="E15497" s="3" t="s">
        <v>61954</v>
      </c>
      <c r="F15497" s="3" t="s">
        <v>61951</v>
      </c>
      <c r="G15497" s="3" t="s">
        <v>61952</v>
      </c>
      <c r="H15497" s="3" t="s">
        <v>61953</v>
      </c>
    </row>
    <row r="15498" spans="1:8" ht="29" x14ac:dyDescent="0.35">
      <c r="A15498" s="4">
        <v>210696</v>
      </c>
      <c r="B15498" s="1">
        <v>45307</v>
      </c>
      <c r="C15498" s="2">
        <v>0.40614583333333337</v>
      </c>
      <c r="D15498" s="3" t="s">
        <v>985</v>
      </c>
      <c r="E15498" s="3" t="s">
        <v>913</v>
      </c>
      <c r="F15498" s="3" t="s">
        <v>61955</v>
      </c>
      <c r="G15498" s="3" t="s">
        <v>913</v>
      </c>
      <c r="H15498" s="3" t="s">
        <v>1325</v>
      </c>
    </row>
    <row r="15499" spans="1:8" ht="29" x14ac:dyDescent="0.35">
      <c r="A15499" s="4">
        <v>8020</v>
      </c>
      <c r="B15499" s="1">
        <v>45307</v>
      </c>
      <c r="C15499" s="2">
        <v>0.40928240740740746</v>
      </c>
      <c r="D15499" s="3" t="s">
        <v>61956</v>
      </c>
      <c r="E15499" s="3" t="s">
        <v>61959</v>
      </c>
      <c r="F15499" s="3" t="s">
        <v>61957</v>
      </c>
      <c r="G15499" s="3" t="s">
        <v>61958</v>
      </c>
      <c r="H15499" s="3" t="s">
        <v>10316</v>
      </c>
    </row>
    <row r="15500" spans="1:8" ht="29" x14ac:dyDescent="0.35">
      <c r="A15500" s="4">
        <v>51064</v>
      </c>
      <c r="B15500" s="1">
        <v>45307</v>
      </c>
      <c r="C15500" s="2">
        <v>0.41141203703703705</v>
      </c>
      <c r="D15500" s="3" t="s">
        <v>11063</v>
      </c>
      <c r="E15500" s="3" t="s">
        <v>19313</v>
      </c>
      <c r="F15500" s="3" t="s">
        <v>61960</v>
      </c>
      <c r="G15500" s="3" t="s">
        <v>61961</v>
      </c>
      <c r="H15500" s="3" t="s">
        <v>61962</v>
      </c>
    </row>
    <row r="15501" spans="1:8" x14ac:dyDescent="0.35">
      <c r="A15501" s="4">
        <v>204701</v>
      </c>
      <c r="B15501" s="1">
        <v>45307</v>
      </c>
      <c r="C15501" s="2">
        <v>0.41172453703703704</v>
      </c>
      <c r="D15501" s="3" t="s">
        <v>61963</v>
      </c>
      <c r="E15501" s="3" t="s">
        <v>13183</v>
      </c>
      <c r="F15501" s="3" t="s">
        <v>12054</v>
      </c>
      <c r="G15501" s="3" t="s">
        <v>13183</v>
      </c>
      <c r="H15501" s="3" t="s">
        <v>61964</v>
      </c>
    </row>
    <row r="15502" spans="1:8" ht="29" x14ac:dyDescent="0.35">
      <c r="A15502" s="4">
        <v>132802</v>
      </c>
      <c r="B15502" s="1">
        <v>45307</v>
      </c>
      <c r="C15502" s="2">
        <v>0.41212962962962968</v>
      </c>
      <c r="D15502" s="3" t="s">
        <v>61965</v>
      </c>
      <c r="E15502" s="3" t="s">
        <v>61969</v>
      </c>
      <c r="F15502" s="3" t="s">
        <v>61966</v>
      </c>
      <c r="G15502" s="3" t="s">
        <v>61967</v>
      </c>
      <c r="H15502" s="3" t="s">
        <v>61968</v>
      </c>
    </row>
    <row r="15503" spans="1:8" ht="43.5" x14ac:dyDescent="0.35">
      <c r="A15503" s="4">
        <v>46590</v>
      </c>
      <c r="B15503" s="1">
        <v>45307</v>
      </c>
      <c r="C15503" s="2">
        <v>0.41363425925925923</v>
      </c>
      <c r="D15503" s="3" t="s">
        <v>985</v>
      </c>
      <c r="E15503" s="3" t="s">
        <v>61972</v>
      </c>
      <c r="F15503" s="3" t="s">
        <v>61970</v>
      </c>
      <c r="G15503" s="3" t="s">
        <v>102</v>
      </c>
      <c r="H15503" s="3" t="s">
        <v>61971</v>
      </c>
    </row>
    <row r="15504" spans="1:8" x14ac:dyDescent="0.35">
      <c r="A15504" s="4">
        <v>34748</v>
      </c>
      <c r="B15504" s="1">
        <v>45307</v>
      </c>
      <c r="C15504" s="2">
        <v>0.41414351851851849</v>
      </c>
      <c r="D15504" s="3" t="s">
        <v>61973</v>
      </c>
      <c r="E15504" s="3" t="s">
        <v>61974</v>
      </c>
      <c r="F15504" s="3" t="s">
        <v>10588</v>
      </c>
      <c r="G15504" s="3" t="s">
        <v>61974</v>
      </c>
      <c r="H15504" s="3" t="s">
        <v>61975</v>
      </c>
    </row>
    <row r="15505" spans="1:8" ht="43.5" x14ac:dyDescent="0.35">
      <c r="A15505" s="4">
        <v>49131</v>
      </c>
      <c r="B15505" s="1">
        <v>45307</v>
      </c>
      <c r="C15505" s="2">
        <v>0.41586805555555556</v>
      </c>
      <c r="D15505" s="3" t="s">
        <v>233</v>
      </c>
      <c r="E15505" s="3" t="s">
        <v>61977</v>
      </c>
      <c r="F15505" s="3" t="s">
        <v>61976</v>
      </c>
      <c r="G15505" s="3" t="s">
        <v>1313</v>
      </c>
      <c r="H15505" s="3" t="s">
        <v>12311</v>
      </c>
    </row>
    <row r="15506" spans="1:8" ht="29" x14ac:dyDescent="0.35">
      <c r="A15506" s="4">
        <v>212808</v>
      </c>
      <c r="B15506" s="1">
        <v>45307</v>
      </c>
      <c r="C15506" s="2">
        <v>0.41592592592592598</v>
      </c>
      <c r="D15506" s="3" t="s">
        <v>61978</v>
      </c>
      <c r="E15506" s="3" t="s">
        <v>61980</v>
      </c>
      <c r="F15506" s="3" t="s">
        <v>61979</v>
      </c>
      <c r="G15506" s="3" t="s">
        <v>61980</v>
      </c>
      <c r="H15506" s="3" t="s">
        <v>61981</v>
      </c>
    </row>
    <row r="15507" spans="1:8" ht="43.5" x14ac:dyDescent="0.35">
      <c r="A15507" s="4">
        <v>50972</v>
      </c>
      <c r="B15507" s="1">
        <v>45307</v>
      </c>
      <c r="C15507" s="2">
        <v>0.41701388888888885</v>
      </c>
      <c r="D15507" s="3" t="s">
        <v>61982</v>
      </c>
      <c r="E15507" s="3" t="s">
        <v>13257</v>
      </c>
      <c r="F15507" s="3" t="s">
        <v>61983</v>
      </c>
      <c r="G15507" s="3" t="s">
        <v>10718</v>
      </c>
      <c r="H15507" s="3" t="s">
        <v>11525</v>
      </c>
    </row>
    <row r="15508" spans="1:8" ht="29" x14ac:dyDescent="0.35">
      <c r="A15508" s="4">
        <v>23496</v>
      </c>
      <c r="B15508" s="1">
        <v>45307</v>
      </c>
      <c r="C15508" s="2">
        <v>0.4213541666666667</v>
      </c>
      <c r="D15508" s="3" t="s">
        <v>167</v>
      </c>
      <c r="E15508" s="3" t="s">
        <v>61985</v>
      </c>
      <c r="F15508" s="3" t="s">
        <v>61984</v>
      </c>
      <c r="G15508" s="3" t="s">
        <v>61985</v>
      </c>
      <c r="H15508" s="3" t="s">
        <v>61986</v>
      </c>
    </row>
    <row r="15509" spans="1:8" ht="58" x14ac:dyDescent="0.35">
      <c r="A15509" s="4">
        <v>210696</v>
      </c>
      <c r="B15509" s="1">
        <v>45307</v>
      </c>
      <c r="C15509" s="2">
        <v>0.42243055555555559</v>
      </c>
      <c r="D15509" s="3" t="s">
        <v>985</v>
      </c>
      <c r="E15509" s="3" t="s">
        <v>913</v>
      </c>
      <c r="F15509" s="3" t="s">
        <v>61987</v>
      </c>
      <c r="G15509" s="3" t="s">
        <v>61988</v>
      </c>
      <c r="H15509" s="3" t="s">
        <v>61989</v>
      </c>
    </row>
    <row r="15510" spans="1:8" ht="29" x14ac:dyDescent="0.35">
      <c r="A15510" s="4">
        <v>68074</v>
      </c>
      <c r="B15510" s="1">
        <v>45307</v>
      </c>
      <c r="C15510" s="2">
        <v>0.42432870370370374</v>
      </c>
      <c r="D15510" s="3" t="s">
        <v>11085</v>
      </c>
      <c r="E15510" s="3" t="s">
        <v>61991</v>
      </c>
      <c r="F15510" s="3" t="s">
        <v>61990</v>
      </c>
      <c r="G15510" s="3" t="s">
        <v>11524</v>
      </c>
      <c r="H15510" s="3" t="s">
        <v>39159</v>
      </c>
    </row>
    <row r="15511" spans="1:8" x14ac:dyDescent="0.35">
      <c r="A15511" s="4">
        <v>77806</v>
      </c>
      <c r="B15511" s="1">
        <v>45307</v>
      </c>
      <c r="C15511" s="2">
        <v>0.42593750000000002</v>
      </c>
      <c r="D15511" s="3" t="s">
        <v>12112</v>
      </c>
      <c r="E15511" s="3" t="s">
        <v>14177</v>
      </c>
      <c r="F15511" s="3" t="s">
        <v>12785</v>
      </c>
      <c r="G15511" s="3" t="s">
        <v>14177</v>
      </c>
      <c r="H15511" s="3" t="s">
        <v>13626</v>
      </c>
    </row>
    <row r="15512" spans="1:8" ht="29" x14ac:dyDescent="0.35">
      <c r="A15512" s="4">
        <v>49910</v>
      </c>
      <c r="B15512" s="1">
        <v>45307</v>
      </c>
      <c r="C15512" s="2">
        <v>0.42858796296296298</v>
      </c>
      <c r="D15512" s="3" t="s">
        <v>233</v>
      </c>
      <c r="E15512" s="3" t="s">
        <v>26507</v>
      </c>
      <c r="F15512" s="3" t="s">
        <v>61992</v>
      </c>
      <c r="G15512" s="3" t="s">
        <v>1090</v>
      </c>
      <c r="H15512" s="3" t="s">
        <v>12490</v>
      </c>
    </row>
    <row r="15513" spans="1:8" x14ac:dyDescent="0.35">
      <c r="A15513" s="4">
        <v>210589</v>
      </c>
      <c r="B15513" s="1">
        <v>45307</v>
      </c>
      <c r="C15513" s="2">
        <v>0.43171296296296297</v>
      </c>
      <c r="D15513" s="3" t="s">
        <v>61993</v>
      </c>
      <c r="E15513" s="3" t="s">
        <v>61995</v>
      </c>
      <c r="F15513" s="3" t="s">
        <v>61994</v>
      </c>
      <c r="G15513" s="3" t="s">
        <v>61995</v>
      </c>
      <c r="H15513" s="3" t="s">
        <v>56555</v>
      </c>
    </row>
    <row r="15514" spans="1:8" ht="58" x14ac:dyDescent="0.35">
      <c r="A15514" s="4">
        <v>42965</v>
      </c>
      <c r="B15514" s="1">
        <v>45307</v>
      </c>
      <c r="C15514" s="2">
        <v>0.43255787037037036</v>
      </c>
      <c r="D15514" s="3" t="s">
        <v>233</v>
      </c>
      <c r="E15514" s="3" t="s">
        <v>61997</v>
      </c>
      <c r="F15514" s="3" t="s">
        <v>61996</v>
      </c>
      <c r="G15514" s="3" t="s">
        <v>15539</v>
      </c>
      <c r="H15514" s="3" t="s">
        <v>12612</v>
      </c>
    </row>
    <row r="15515" spans="1:8" ht="58" x14ac:dyDescent="0.35">
      <c r="A15515" s="4">
        <v>38438</v>
      </c>
      <c r="B15515" s="1">
        <v>45307</v>
      </c>
      <c r="C15515" s="2">
        <v>0.4340046296296296</v>
      </c>
      <c r="D15515" s="3" t="s">
        <v>61998</v>
      </c>
      <c r="E15515" s="3" t="s">
        <v>14662</v>
      </c>
      <c r="F15515" s="3" t="s">
        <v>61999</v>
      </c>
      <c r="G15515" s="3" t="s">
        <v>62000</v>
      </c>
      <c r="H15515" s="3" t="s">
        <v>62001</v>
      </c>
    </row>
    <row r="15516" spans="1:8" ht="29" x14ac:dyDescent="0.35">
      <c r="A15516" s="4">
        <v>49784</v>
      </c>
      <c r="B15516" s="1">
        <v>45307</v>
      </c>
      <c r="C15516" s="2">
        <v>0.43406250000000002</v>
      </c>
      <c r="D15516" s="3" t="s">
        <v>62002</v>
      </c>
      <c r="E15516" s="3" t="s">
        <v>11711</v>
      </c>
      <c r="F15516" s="3" t="s">
        <v>62003</v>
      </c>
      <c r="G15516" s="3" t="s">
        <v>10533</v>
      </c>
      <c r="H15516" s="3" t="s">
        <v>62004</v>
      </c>
    </row>
    <row r="15517" spans="1:8" ht="43.5" x14ac:dyDescent="0.35">
      <c r="A15517" s="4">
        <v>50313</v>
      </c>
      <c r="B15517" s="1">
        <v>45307</v>
      </c>
      <c r="C15517" s="2">
        <v>0.4366666666666667</v>
      </c>
      <c r="D15517" s="3" t="s">
        <v>233</v>
      </c>
      <c r="E15517" s="3" t="s">
        <v>15136</v>
      </c>
      <c r="F15517" s="3" t="s">
        <v>62005</v>
      </c>
      <c r="G15517" s="3" t="s">
        <v>1268</v>
      </c>
      <c r="H15517" s="3" t="s">
        <v>10316</v>
      </c>
    </row>
    <row r="15518" spans="1:8" ht="43.5" x14ac:dyDescent="0.35">
      <c r="A15518" s="4">
        <v>2685</v>
      </c>
      <c r="B15518" s="1">
        <v>45307</v>
      </c>
      <c r="C15518" s="2">
        <v>0.43769675925925927</v>
      </c>
      <c r="D15518" s="3" t="s">
        <v>62006</v>
      </c>
      <c r="E15518" s="3" t="s">
        <v>13856</v>
      </c>
      <c r="F15518" s="3" t="s">
        <v>62007</v>
      </c>
      <c r="G15518" s="3" t="s">
        <v>1300</v>
      </c>
      <c r="H15518" s="3" t="s">
        <v>10267</v>
      </c>
    </row>
    <row r="15519" spans="1:8" ht="43.5" x14ac:dyDescent="0.35">
      <c r="A15519" s="4">
        <v>33048</v>
      </c>
      <c r="B15519" s="1">
        <v>45307</v>
      </c>
      <c r="C15519" s="2">
        <v>0.43856481481481485</v>
      </c>
      <c r="D15519" s="3" t="s">
        <v>1436</v>
      </c>
      <c r="E15519" s="3" t="s">
        <v>62010</v>
      </c>
      <c r="F15519" s="3" t="s">
        <v>62008</v>
      </c>
      <c r="G15519" s="3" t="s">
        <v>1542</v>
      </c>
      <c r="H15519" s="3" t="s">
        <v>62009</v>
      </c>
    </row>
    <row r="15520" spans="1:8" ht="43.5" x14ac:dyDescent="0.35">
      <c r="A15520" s="4">
        <v>33048</v>
      </c>
      <c r="B15520" s="1">
        <v>45307</v>
      </c>
      <c r="C15520" s="2">
        <v>0.43885416666666671</v>
      </c>
      <c r="D15520" s="3" t="s">
        <v>1436</v>
      </c>
      <c r="E15520" s="3" t="s">
        <v>62011</v>
      </c>
      <c r="F15520" s="3" t="s">
        <v>62008</v>
      </c>
      <c r="G15520" s="3" t="s">
        <v>1542</v>
      </c>
      <c r="H15520" s="3" t="s">
        <v>62009</v>
      </c>
    </row>
    <row r="15521" spans="1:8" x14ac:dyDescent="0.35">
      <c r="A15521" s="4">
        <v>213015</v>
      </c>
      <c r="B15521" s="1">
        <v>45307</v>
      </c>
      <c r="C15521" s="2">
        <v>0.43936342592592598</v>
      </c>
      <c r="D15521" s="3" t="s">
        <v>12281</v>
      </c>
      <c r="E15521" s="3" t="s">
        <v>13453</v>
      </c>
      <c r="F15521" s="3" t="s">
        <v>12484</v>
      </c>
      <c r="G15521" s="3" t="s">
        <v>13453</v>
      </c>
      <c r="H15521" s="3" t="s">
        <v>62012</v>
      </c>
    </row>
    <row r="15522" spans="1:8" ht="116" x14ac:dyDescent="0.35">
      <c r="A15522" s="4">
        <v>56375</v>
      </c>
      <c r="B15522" s="1">
        <v>45307</v>
      </c>
      <c r="C15522" s="2">
        <v>0.44164351851851852</v>
      </c>
      <c r="D15522" s="3" t="s">
        <v>10916</v>
      </c>
      <c r="E15522" s="3" t="s">
        <v>10882</v>
      </c>
      <c r="F15522" s="3" t="s">
        <v>62013</v>
      </c>
      <c r="G15522" s="3" t="e">
        <f>-good BP control</f>
        <v>#NAME?</v>
      </c>
      <c r="H15522" s="3" t="s">
        <v>62014</v>
      </c>
    </row>
    <row r="15523" spans="1:8" ht="58" x14ac:dyDescent="0.35">
      <c r="A15523" s="4">
        <v>211527</v>
      </c>
      <c r="B15523" s="1">
        <v>45307</v>
      </c>
      <c r="C15523" s="2">
        <v>0.44280092592592596</v>
      </c>
      <c r="D15523" s="3" t="s">
        <v>985</v>
      </c>
      <c r="E15523" s="3" t="s">
        <v>62018</v>
      </c>
      <c r="F15523" s="3" t="s">
        <v>62015</v>
      </c>
      <c r="G15523" s="3" t="s">
        <v>62016</v>
      </c>
      <c r="H15523" s="3" t="s">
        <v>62017</v>
      </c>
    </row>
    <row r="15524" spans="1:8" ht="29" x14ac:dyDescent="0.35">
      <c r="A15524" s="4">
        <v>99596</v>
      </c>
      <c r="B15524" s="1">
        <v>45307</v>
      </c>
      <c r="C15524" s="2">
        <v>0.44339120370370372</v>
      </c>
      <c r="D15524" s="3" t="s">
        <v>11063</v>
      </c>
      <c r="E15524" s="3" t="s">
        <v>62021</v>
      </c>
      <c r="F15524" s="3" t="s">
        <v>62019</v>
      </c>
      <c r="G15524" s="3" t="s">
        <v>12972</v>
      </c>
      <c r="H15524" s="3" t="s">
        <v>62020</v>
      </c>
    </row>
    <row r="15525" spans="1:8" ht="58" x14ac:dyDescent="0.35">
      <c r="A15525" s="4">
        <v>68863</v>
      </c>
      <c r="B15525" s="1">
        <v>45307</v>
      </c>
      <c r="C15525" s="2">
        <v>0.44372685185185184</v>
      </c>
      <c r="D15525" s="3" t="s">
        <v>233</v>
      </c>
      <c r="E15525" s="3" t="s">
        <v>62023</v>
      </c>
      <c r="F15525" s="3" t="s">
        <v>62022</v>
      </c>
      <c r="G15525" s="3" t="s">
        <v>1477</v>
      </c>
      <c r="H15525" s="3" t="s">
        <v>12464</v>
      </c>
    </row>
    <row r="15526" spans="1:8" ht="58" x14ac:dyDescent="0.35">
      <c r="A15526" s="4">
        <v>43177</v>
      </c>
      <c r="B15526" s="1">
        <v>45307</v>
      </c>
      <c r="C15526" s="2">
        <v>0.44414351851851852</v>
      </c>
      <c r="D15526" s="3" t="s">
        <v>985</v>
      </c>
      <c r="E15526" s="3" t="s">
        <v>62026</v>
      </c>
      <c r="F15526" s="3" t="s">
        <v>62024</v>
      </c>
      <c r="G15526" s="3" t="s">
        <v>10589</v>
      </c>
      <c r="H15526" s="3" t="s">
        <v>62025</v>
      </c>
    </row>
    <row r="15527" spans="1:8" x14ac:dyDescent="0.35">
      <c r="A15527" s="4">
        <v>199520</v>
      </c>
      <c r="B15527" s="1">
        <v>45307</v>
      </c>
      <c r="C15527" s="2">
        <v>0.44900462962962967</v>
      </c>
      <c r="D15527" s="3" t="s">
        <v>12260</v>
      </c>
      <c r="E15527" s="3" t="s">
        <v>12789</v>
      </c>
      <c r="F15527" s="3" t="s">
        <v>12751</v>
      </c>
      <c r="G15527" s="3" t="s">
        <v>12789</v>
      </c>
      <c r="H15527" s="3" t="s">
        <v>62027</v>
      </c>
    </row>
    <row r="15528" spans="1:8" ht="43.5" x14ac:dyDescent="0.35">
      <c r="A15528" s="4">
        <v>50305</v>
      </c>
      <c r="B15528" s="1">
        <v>45307</v>
      </c>
      <c r="C15528" s="2">
        <v>0.44966435185185188</v>
      </c>
      <c r="D15528" s="3" t="s">
        <v>1436</v>
      </c>
      <c r="E15528" s="3" t="s">
        <v>62029</v>
      </c>
      <c r="F15528" s="3" t="s">
        <v>62028</v>
      </c>
      <c r="G15528" s="3" t="s">
        <v>10541</v>
      </c>
      <c r="H15528" s="3" t="s">
        <v>38032</v>
      </c>
    </row>
    <row r="15529" spans="1:8" ht="29" x14ac:dyDescent="0.35">
      <c r="A15529" s="4">
        <v>199950</v>
      </c>
      <c r="B15529" s="1">
        <v>45307</v>
      </c>
      <c r="C15529" s="2">
        <v>0.44998842592592592</v>
      </c>
      <c r="D15529" s="3" t="s">
        <v>1460</v>
      </c>
      <c r="E15529" s="3" t="s">
        <v>62030</v>
      </c>
      <c r="F15529" s="3" t="s">
        <v>1359</v>
      </c>
      <c r="G15529" s="3" t="s">
        <v>62030</v>
      </c>
      <c r="H15529" s="3" t="s">
        <v>10992</v>
      </c>
    </row>
    <row r="15530" spans="1:8" ht="43.5" x14ac:dyDescent="0.35">
      <c r="A15530" s="4">
        <v>101571</v>
      </c>
      <c r="B15530" s="1">
        <v>45307</v>
      </c>
      <c r="C15530" s="2">
        <v>0.4500231481481482</v>
      </c>
      <c r="D15530" s="3" t="s">
        <v>233</v>
      </c>
      <c r="E15530" s="3" t="s">
        <v>62032</v>
      </c>
      <c r="F15530" s="3" t="s">
        <v>62031</v>
      </c>
      <c r="G15530" s="3" t="s">
        <v>1477</v>
      </c>
      <c r="H15530" s="3" t="s">
        <v>13919</v>
      </c>
    </row>
    <row r="15531" spans="1:8" ht="29" x14ac:dyDescent="0.35">
      <c r="A15531" s="4">
        <v>3877</v>
      </c>
      <c r="B15531" s="1">
        <v>45307</v>
      </c>
      <c r="C15531" s="2">
        <v>0.45346064814814818</v>
      </c>
      <c r="D15531" s="3" t="s">
        <v>62033</v>
      </c>
      <c r="E15531" s="3" t="s">
        <v>62037</v>
      </c>
      <c r="F15531" s="3" t="s">
        <v>62034</v>
      </c>
      <c r="G15531" s="3" t="s">
        <v>62035</v>
      </c>
      <c r="H15531" s="3" t="s">
        <v>62036</v>
      </c>
    </row>
    <row r="15532" spans="1:8" ht="29" x14ac:dyDescent="0.35">
      <c r="A15532" s="4">
        <v>214819</v>
      </c>
      <c r="B15532" s="1">
        <v>45307</v>
      </c>
      <c r="C15532" s="2">
        <v>0.45465277777777779</v>
      </c>
      <c r="D15532" s="3" t="s">
        <v>10916</v>
      </c>
      <c r="E15532" s="3" t="s">
        <v>62039</v>
      </c>
      <c r="F15532" s="3" t="s">
        <v>62038</v>
      </c>
      <c r="G15532" s="3" t="e">
        <f>-stage II HTN Newly Dxed</f>
        <v>#NAME?</v>
      </c>
      <c r="H15532" s="3" t="e">
        <f>-ADVISED ON LFM and do Echocardiography.</f>
        <v>#NAME?</v>
      </c>
    </row>
    <row r="15533" spans="1:8" ht="43.5" x14ac:dyDescent="0.35">
      <c r="A15533" s="4">
        <v>207391</v>
      </c>
      <c r="B15533" s="1">
        <v>45307</v>
      </c>
      <c r="C15533" s="2">
        <v>0.45616898148148149</v>
      </c>
      <c r="D15533" s="3" t="s">
        <v>62040</v>
      </c>
      <c r="E15533" s="3" t="s">
        <v>53861</v>
      </c>
      <c r="F15533" s="3" t="s">
        <v>62041</v>
      </c>
      <c r="G15533" s="3" t="s">
        <v>62042</v>
      </c>
      <c r="H15533" s="3" t="s">
        <v>397</v>
      </c>
    </row>
    <row r="15534" spans="1:8" ht="43.5" x14ac:dyDescent="0.35">
      <c r="A15534" s="4">
        <v>207391</v>
      </c>
      <c r="B15534" s="1">
        <v>45307</v>
      </c>
      <c r="C15534" s="2">
        <v>0.45640046296296299</v>
      </c>
      <c r="D15534" s="3" t="s">
        <v>62040</v>
      </c>
      <c r="E15534" s="3" t="s">
        <v>53861</v>
      </c>
      <c r="F15534" s="3" t="s">
        <v>62041</v>
      </c>
      <c r="G15534" s="3" t="s">
        <v>62042</v>
      </c>
      <c r="H15534" s="3" t="s">
        <v>11192</v>
      </c>
    </row>
    <row r="15535" spans="1:8" ht="43.5" x14ac:dyDescent="0.35">
      <c r="A15535" s="4">
        <v>32836</v>
      </c>
      <c r="B15535" s="1">
        <v>45307</v>
      </c>
      <c r="C15535" s="2">
        <v>0.45704861111111111</v>
      </c>
      <c r="D15535" s="3" t="s">
        <v>985</v>
      </c>
      <c r="E15535" s="3" t="s">
        <v>62044</v>
      </c>
      <c r="F15535" s="3" t="s">
        <v>62043</v>
      </c>
      <c r="G15535" s="3" t="s">
        <v>10431</v>
      </c>
      <c r="H15535" s="3" t="s">
        <v>47598</v>
      </c>
    </row>
    <row r="15536" spans="1:8" x14ac:dyDescent="0.35">
      <c r="A15536" s="4">
        <v>32949</v>
      </c>
      <c r="B15536" s="1">
        <v>45307</v>
      </c>
      <c r="C15536" s="2">
        <v>0.45774305555555556</v>
      </c>
      <c r="D15536" s="3" t="s">
        <v>167</v>
      </c>
      <c r="E15536" s="3" t="s">
        <v>62045</v>
      </c>
      <c r="F15536" s="3" t="s">
        <v>752</v>
      </c>
      <c r="G15536" s="3" t="s">
        <v>62045</v>
      </c>
      <c r="H15536" s="3" t="s">
        <v>62046</v>
      </c>
    </row>
    <row r="15537" spans="1:8" ht="43.5" x14ac:dyDescent="0.35">
      <c r="A15537" s="4">
        <v>32836</v>
      </c>
      <c r="B15537" s="1">
        <v>45307</v>
      </c>
      <c r="C15537" s="2">
        <v>0.4588888888888889</v>
      </c>
      <c r="D15537" s="3" t="s">
        <v>985</v>
      </c>
      <c r="E15537" s="3" t="s">
        <v>62047</v>
      </c>
      <c r="F15537" s="3" t="s">
        <v>62043</v>
      </c>
      <c r="G15537" s="3" t="s">
        <v>10431</v>
      </c>
      <c r="H15537" s="3" t="s">
        <v>47598</v>
      </c>
    </row>
    <row r="15538" spans="1:8" ht="43.5" x14ac:dyDescent="0.35">
      <c r="A15538" s="4">
        <v>32902</v>
      </c>
      <c r="B15538" s="1">
        <v>45307</v>
      </c>
      <c r="C15538" s="2">
        <v>0.46361111111111114</v>
      </c>
      <c r="D15538" s="3" t="s">
        <v>985</v>
      </c>
      <c r="E15538" s="3" t="s">
        <v>62049</v>
      </c>
      <c r="F15538" s="3" t="s">
        <v>62048</v>
      </c>
      <c r="G15538" s="3" t="s">
        <v>228</v>
      </c>
      <c r="H15538" s="3" t="s">
        <v>38032</v>
      </c>
    </row>
    <row r="15539" spans="1:8" ht="29" x14ac:dyDescent="0.35">
      <c r="A15539" s="4">
        <v>188116</v>
      </c>
      <c r="B15539" s="1">
        <v>45307</v>
      </c>
      <c r="C15539" s="2">
        <v>0.46417824074074071</v>
      </c>
      <c r="D15539" s="3" t="s">
        <v>1436</v>
      </c>
      <c r="E15539" s="3" t="s">
        <v>62053</v>
      </c>
      <c r="F15539" s="3" t="s">
        <v>62050</v>
      </c>
      <c r="G15539" s="3" t="s">
        <v>62051</v>
      </c>
      <c r="H15539" s="3" t="s">
        <v>62052</v>
      </c>
    </row>
    <row r="15540" spans="1:8" ht="72.5" x14ac:dyDescent="0.35">
      <c r="A15540" s="4">
        <v>163089</v>
      </c>
      <c r="B15540" s="1">
        <v>45307</v>
      </c>
      <c r="C15540" s="2">
        <v>0.46447916666666672</v>
      </c>
      <c r="D15540" s="3" t="e">
        <f>-the patient did not appear due to transportation issues, but the ATTENDANT claims hat HE HAS improvement and no new developments.</f>
        <v>#NAME?</v>
      </c>
      <c r="E15540" s="3" t="s">
        <v>13875</v>
      </c>
      <c r="F15540" s="3" t="e">
        <f>-the patient did not appear.</f>
        <v>#NAME?</v>
      </c>
      <c r="G15540" s="3" t="e">
        <f>-Improving.</f>
        <v>#NAME?</v>
      </c>
      <c r="H15540" s="3" t="e">
        <f>-do COAGULATION profile.</f>
        <v>#NAME?</v>
      </c>
    </row>
    <row r="15541" spans="1:8" ht="29" x14ac:dyDescent="0.35">
      <c r="A15541" s="4">
        <v>120453</v>
      </c>
      <c r="B15541" s="1">
        <v>45307</v>
      </c>
      <c r="C15541" s="2">
        <v>0.46480324074074075</v>
      </c>
      <c r="D15541" s="3" t="s">
        <v>62054</v>
      </c>
      <c r="E15541" s="3" t="s">
        <v>12586</v>
      </c>
      <c r="F15541" s="3" t="s">
        <v>62055</v>
      </c>
      <c r="G15541" s="3" t="s">
        <v>12374</v>
      </c>
      <c r="H15541" s="3" t="s">
        <v>62056</v>
      </c>
    </row>
    <row r="15542" spans="1:8" x14ac:dyDescent="0.35">
      <c r="A15542" s="4">
        <v>148259</v>
      </c>
      <c r="B15542" s="1">
        <v>45307</v>
      </c>
      <c r="C15542" s="2">
        <v>0.46505787037037033</v>
      </c>
      <c r="D15542" s="3" t="s">
        <v>11085</v>
      </c>
      <c r="E15542" s="3" t="s">
        <v>62058</v>
      </c>
      <c r="F15542" s="3" t="s">
        <v>62057</v>
      </c>
      <c r="G15542" s="3" t="s">
        <v>11524</v>
      </c>
      <c r="H15542" s="3" t="s">
        <v>39159</v>
      </c>
    </row>
    <row r="15543" spans="1:8" ht="29" x14ac:dyDescent="0.35">
      <c r="A15543" s="4">
        <v>12332</v>
      </c>
      <c r="B15543" s="1">
        <v>45307</v>
      </c>
      <c r="C15543" s="2">
        <v>0.46571759259259254</v>
      </c>
      <c r="D15543" s="3" t="e">
        <f>- productive cough  and epigastric BURNING PAIN</f>
        <v>#NAME?</v>
      </c>
      <c r="E15543" s="3" t="s">
        <v>62061</v>
      </c>
      <c r="F15543" s="3" t="s">
        <v>62059</v>
      </c>
      <c r="G15543" s="3" t="s">
        <v>11785</v>
      </c>
      <c r="H15543" s="3" t="s">
        <v>62060</v>
      </c>
    </row>
    <row r="15544" spans="1:8" ht="43.5" x14ac:dyDescent="0.35">
      <c r="A15544" s="4">
        <v>37653</v>
      </c>
      <c r="B15544" s="1">
        <v>45307</v>
      </c>
      <c r="C15544" s="2">
        <v>0.46812499999999996</v>
      </c>
      <c r="D15544" s="3" t="s">
        <v>985</v>
      </c>
      <c r="E15544" s="3" t="s">
        <v>62063</v>
      </c>
      <c r="F15544" s="3" t="s">
        <v>62062</v>
      </c>
      <c r="G15544" s="3" t="s">
        <v>228</v>
      </c>
      <c r="H15544" s="3" t="s">
        <v>38032</v>
      </c>
    </row>
    <row r="15545" spans="1:8" ht="29" x14ac:dyDescent="0.35">
      <c r="A15545" s="4">
        <v>213659</v>
      </c>
      <c r="B15545" s="1">
        <v>45307</v>
      </c>
      <c r="C15545" s="2">
        <v>0.47082175925925923</v>
      </c>
      <c r="D15545" s="3" t="s">
        <v>985</v>
      </c>
      <c r="E15545" s="3" t="s">
        <v>62065</v>
      </c>
      <c r="F15545" s="3" t="s">
        <v>62064</v>
      </c>
      <c r="G15545" s="3" t="s">
        <v>62065</v>
      </c>
      <c r="H15545" s="3" t="s">
        <v>62066</v>
      </c>
    </row>
    <row r="15546" spans="1:8" ht="58" x14ac:dyDescent="0.35">
      <c r="A15546" s="4">
        <v>120181</v>
      </c>
      <c r="B15546" s="1">
        <v>45307</v>
      </c>
      <c r="C15546" s="2">
        <v>0.4724652777777778</v>
      </c>
      <c r="D15546" s="3" t="s">
        <v>62067</v>
      </c>
      <c r="E15546" s="3" t="s">
        <v>38239</v>
      </c>
      <c r="F15546" s="3" t="s">
        <v>62068</v>
      </c>
      <c r="G15546" s="3" t="s">
        <v>62069</v>
      </c>
      <c r="H15546" s="3" t="s">
        <v>62070</v>
      </c>
    </row>
    <row r="15547" spans="1:8" ht="72.5" x14ac:dyDescent="0.35">
      <c r="A15547" s="4">
        <v>203475</v>
      </c>
      <c r="B15547" s="1">
        <v>45307</v>
      </c>
      <c r="C15547" s="2">
        <v>0.4724652777777778</v>
      </c>
      <c r="D15547" s="3" t="s">
        <v>1258</v>
      </c>
      <c r="E15547" s="3" t="s">
        <v>62073</v>
      </c>
      <c r="F15547" s="3" t="s">
        <v>62071</v>
      </c>
      <c r="G15547" s="3" t="s">
        <v>25848</v>
      </c>
      <c r="H15547" s="3" t="s">
        <v>62072</v>
      </c>
    </row>
    <row r="15548" spans="1:8" ht="43.5" x14ac:dyDescent="0.35">
      <c r="A15548" s="4">
        <v>13747</v>
      </c>
      <c r="B15548" s="1">
        <v>45307</v>
      </c>
      <c r="C15548" s="2">
        <v>0.47335648148148146</v>
      </c>
      <c r="D15548" s="3" t="s">
        <v>1436</v>
      </c>
      <c r="E15548" s="3" t="s">
        <v>62075</v>
      </c>
      <c r="F15548" s="3" t="s">
        <v>62074</v>
      </c>
      <c r="G15548" s="3" t="s">
        <v>100</v>
      </c>
      <c r="H15548" s="3" t="s">
        <v>39329</v>
      </c>
    </row>
    <row r="15549" spans="1:8" ht="29" x14ac:dyDescent="0.35">
      <c r="A15549" s="4">
        <v>201134</v>
      </c>
      <c r="B15549" s="1">
        <v>45307</v>
      </c>
      <c r="C15549" s="2">
        <v>0.47645833333333337</v>
      </c>
      <c r="D15549" s="3" t="s">
        <v>1556</v>
      </c>
      <c r="E15549" s="3" t="s">
        <v>62078</v>
      </c>
      <c r="F15549" s="3" t="s">
        <v>62076</v>
      </c>
      <c r="G15549" s="3" t="s">
        <v>62077</v>
      </c>
      <c r="H15549" s="3" t="s">
        <v>37304</v>
      </c>
    </row>
    <row r="15550" spans="1:8" ht="43.5" x14ac:dyDescent="0.35">
      <c r="A15550" s="4">
        <v>43738</v>
      </c>
      <c r="B15550" s="1">
        <v>45307</v>
      </c>
      <c r="C15550" s="2">
        <v>0.47834490740740737</v>
      </c>
      <c r="D15550" s="3" t="s">
        <v>62079</v>
      </c>
      <c r="E15550" s="3" t="s">
        <v>62082</v>
      </c>
      <c r="F15550" s="3" t="s">
        <v>62080</v>
      </c>
      <c r="G15550" s="3" t="e">
        <f>-Improving.</f>
        <v>#NAME?</v>
      </c>
      <c r="H15550" s="3" t="s">
        <v>62081</v>
      </c>
    </row>
    <row r="15551" spans="1:8" ht="58" x14ac:dyDescent="0.35">
      <c r="A15551" s="4">
        <v>52418</v>
      </c>
      <c r="B15551" s="1">
        <v>45307</v>
      </c>
      <c r="C15551" s="2">
        <v>0.47917824074074072</v>
      </c>
      <c r="D15551" s="3" t="s">
        <v>62083</v>
      </c>
      <c r="E15551" s="3" t="s">
        <v>62086</v>
      </c>
      <c r="F15551" s="3" t="s">
        <v>62084</v>
      </c>
      <c r="G15551" s="3" t="s">
        <v>11524</v>
      </c>
      <c r="H15551" s="3" t="s">
        <v>62085</v>
      </c>
    </row>
    <row r="15552" spans="1:8" ht="43.5" x14ac:dyDescent="0.35">
      <c r="A15552" s="4">
        <v>43152</v>
      </c>
      <c r="B15552" s="1">
        <v>45307</v>
      </c>
      <c r="C15552" s="2">
        <v>0.479525462962963</v>
      </c>
      <c r="D15552" s="3" t="s">
        <v>985</v>
      </c>
      <c r="E15552" s="3" t="s">
        <v>62089</v>
      </c>
      <c r="F15552" s="3" t="s">
        <v>62087</v>
      </c>
      <c r="G15552" s="3" t="s">
        <v>102</v>
      </c>
      <c r="H15552" s="3" t="s">
        <v>62088</v>
      </c>
    </row>
    <row r="15553" spans="1:8" ht="29" x14ac:dyDescent="0.35">
      <c r="A15553" s="4">
        <v>211364</v>
      </c>
      <c r="B15553" s="1">
        <v>45307</v>
      </c>
      <c r="C15553" s="2">
        <v>0.47993055555555553</v>
      </c>
      <c r="D15553" s="3" t="s">
        <v>62090</v>
      </c>
      <c r="E15553" s="3" t="s">
        <v>1301</v>
      </c>
      <c r="F15553" s="3" t="s">
        <v>62091</v>
      </c>
      <c r="G15553" s="3" t="s">
        <v>62092</v>
      </c>
      <c r="H15553" s="3" t="s">
        <v>62093</v>
      </c>
    </row>
    <row r="15554" spans="1:8" ht="43.5" x14ac:dyDescent="0.35">
      <c r="A15554" s="4">
        <v>30528</v>
      </c>
      <c r="B15554" s="1">
        <v>45307</v>
      </c>
      <c r="C15554" s="2">
        <v>0.48002314814814812</v>
      </c>
      <c r="D15554" s="3" t="s">
        <v>13415</v>
      </c>
      <c r="E15554" s="3" t="s">
        <v>15010</v>
      </c>
      <c r="F15554" s="3" t="s">
        <v>62094</v>
      </c>
      <c r="G15554" s="3" t="s">
        <v>62095</v>
      </c>
      <c r="H15554" s="3" t="s">
        <v>62096</v>
      </c>
    </row>
    <row r="15555" spans="1:8" ht="58" x14ac:dyDescent="0.35">
      <c r="A15555" s="4">
        <v>52418</v>
      </c>
      <c r="B15555" s="1">
        <v>45307</v>
      </c>
      <c r="C15555" s="2">
        <v>0.48159722222222223</v>
      </c>
      <c r="D15555" s="3" t="s">
        <v>62083</v>
      </c>
      <c r="E15555" s="3" t="s">
        <v>62086</v>
      </c>
      <c r="F15555" s="3" t="s">
        <v>62084</v>
      </c>
      <c r="G15555" s="3" t="s">
        <v>11524</v>
      </c>
      <c r="H15555" s="3" t="s">
        <v>62085</v>
      </c>
    </row>
    <row r="15556" spans="1:8" ht="43.5" x14ac:dyDescent="0.35">
      <c r="A15556" s="4">
        <v>46428</v>
      </c>
      <c r="B15556" s="1">
        <v>45307</v>
      </c>
      <c r="C15556" s="2">
        <v>0.48517361111111112</v>
      </c>
      <c r="D15556" s="3" t="s">
        <v>10435</v>
      </c>
      <c r="E15556" s="3" t="s">
        <v>62099</v>
      </c>
      <c r="F15556" s="3" t="s">
        <v>62097</v>
      </c>
      <c r="G15556" s="3" t="s">
        <v>100</v>
      </c>
      <c r="H15556" s="3" t="s">
        <v>62098</v>
      </c>
    </row>
    <row r="15557" spans="1:8" ht="43.5" x14ac:dyDescent="0.35">
      <c r="A15557" s="4">
        <v>44898</v>
      </c>
      <c r="B15557" s="1">
        <v>45307</v>
      </c>
      <c r="C15557" s="2">
        <v>0.49074074074074076</v>
      </c>
      <c r="D15557" s="3" t="s">
        <v>62100</v>
      </c>
      <c r="E15557" s="3" t="s">
        <v>62104</v>
      </c>
      <c r="F15557" s="3" t="s">
        <v>62101</v>
      </c>
      <c r="G15557" s="3" t="s">
        <v>62102</v>
      </c>
      <c r="H15557" s="3" t="s">
        <v>62103</v>
      </c>
    </row>
    <row r="15558" spans="1:8" ht="43.5" x14ac:dyDescent="0.35">
      <c r="A15558" s="4">
        <v>44898</v>
      </c>
      <c r="B15558" s="1">
        <v>45307</v>
      </c>
      <c r="C15558" s="2">
        <v>0.49137731481481484</v>
      </c>
      <c r="D15558" s="3" t="s">
        <v>62100</v>
      </c>
      <c r="E15558" s="3" t="s">
        <v>62104</v>
      </c>
      <c r="F15558" s="3" t="s">
        <v>62105</v>
      </c>
      <c r="G15558" s="3" t="s">
        <v>62102</v>
      </c>
      <c r="H15558" s="3" t="s">
        <v>62103</v>
      </c>
    </row>
    <row r="15559" spans="1:8" ht="29" x14ac:dyDescent="0.35">
      <c r="A15559" s="4">
        <v>120453</v>
      </c>
      <c r="B15559" s="1">
        <v>45307</v>
      </c>
      <c r="C15559" s="2">
        <v>0.49273148148148144</v>
      </c>
      <c r="D15559" s="3" t="s">
        <v>12181</v>
      </c>
      <c r="E15559" s="3" t="s">
        <v>12586</v>
      </c>
      <c r="F15559" s="3" t="s">
        <v>62106</v>
      </c>
      <c r="G15559" s="3" t="s">
        <v>12181</v>
      </c>
      <c r="H15559" s="3" t="s">
        <v>62107</v>
      </c>
    </row>
    <row r="15560" spans="1:8" ht="29" x14ac:dyDescent="0.35">
      <c r="A15560" s="4">
        <v>182514</v>
      </c>
      <c r="B15560" s="1">
        <v>45307</v>
      </c>
      <c r="C15560" s="2">
        <v>0.4942361111111111</v>
      </c>
      <c r="D15560" s="3" t="s">
        <v>11085</v>
      </c>
      <c r="E15560" s="3" t="s">
        <v>62110</v>
      </c>
      <c r="F15560" s="3" t="s">
        <v>62108</v>
      </c>
      <c r="G15560" s="3" t="s">
        <v>11524</v>
      </c>
      <c r="H15560" s="3" t="s">
        <v>62109</v>
      </c>
    </row>
    <row r="15561" spans="1:8" ht="43.5" x14ac:dyDescent="0.35">
      <c r="A15561" s="4">
        <v>86726</v>
      </c>
      <c r="B15561" s="1">
        <v>45307</v>
      </c>
      <c r="C15561" s="2">
        <v>0.49841435185185184</v>
      </c>
      <c r="D15561" s="3" t="s">
        <v>985</v>
      </c>
      <c r="E15561" s="3" t="s">
        <v>62113</v>
      </c>
      <c r="F15561" s="3" t="s">
        <v>62111</v>
      </c>
      <c r="G15561" s="3" t="s">
        <v>62112</v>
      </c>
      <c r="H15561" s="3" t="s">
        <v>10361</v>
      </c>
    </row>
    <row r="15562" spans="1:8" ht="29" x14ac:dyDescent="0.35">
      <c r="A15562" s="4">
        <v>211083</v>
      </c>
      <c r="B15562" s="1">
        <v>45307</v>
      </c>
      <c r="C15562" s="2">
        <v>0.50189814814814815</v>
      </c>
      <c r="D15562" s="3" t="s">
        <v>62114</v>
      </c>
      <c r="E15562" s="3" t="s">
        <v>62117</v>
      </c>
      <c r="F15562" s="3" t="s">
        <v>62115</v>
      </c>
      <c r="G15562" s="3" t="s">
        <v>11524</v>
      </c>
      <c r="H15562" s="3" t="s">
        <v>62116</v>
      </c>
    </row>
    <row r="15563" spans="1:8" x14ac:dyDescent="0.35">
      <c r="A15563" s="4">
        <v>46498</v>
      </c>
      <c r="B15563" s="1">
        <v>45307</v>
      </c>
      <c r="C15563" s="2">
        <v>0.50209490740740736</v>
      </c>
      <c r="D15563" s="3" t="s">
        <v>10317</v>
      </c>
      <c r="E15563" s="3" t="s">
        <v>12789</v>
      </c>
      <c r="F15563" s="3" t="s">
        <v>12780</v>
      </c>
      <c r="G15563" s="3" t="s">
        <v>12789</v>
      </c>
      <c r="H15563" s="3" t="s">
        <v>62118</v>
      </c>
    </row>
    <row r="15564" spans="1:8" ht="72.5" x14ac:dyDescent="0.35">
      <c r="A15564" s="4">
        <v>187498</v>
      </c>
      <c r="B15564" s="1">
        <v>45307</v>
      </c>
      <c r="C15564" s="2">
        <v>0.50287037037037041</v>
      </c>
      <c r="D15564" s="3" t="s">
        <v>985</v>
      </c>
      <c r="E15564" s="3" t="s">
        <v>25274</v>
      </c>
      <c r="F15564" s="3" t="s">
        <v>62119</v>
      </c>
      <c r="G15564" s="3" t="s">
        <v>62120</v>
      </c>
      <c r="H15564" s="3" t="s">
        <v>10489</v>
      </c>
    </row>
    <row r="15565" spans="1:8" ht="72.5" x14ac:dyDescent="0.35">
      <c r="A15565" s="4">
        <v>187498</v>
      </c>
      <c r="B15565" s="1">
        <v>45307</v>
      </c>
      <c r="C15565" s="2">
        <v>0.5034953703703704</v>
      </c>
      <c r="D15565" s="3" t="s">
        <v>985</v>
      </c>
      <c r="E15565" s="3" t="s">
        <v>25274</v>
      </c>
      <c r="F15565" s="3" t="s">
        <v>62119</v>
      </c>
      <c r="G15565" s="3" t="s">
        <v>62120</v>
      </c>
      <c r="H15565" s="3" t="s">
        <v>10489</v>
      </c>
    </row>
    <row r="15566" spans="1:8" ht="29" x14ac:dyDescent="0.35">
      <c r="A15566" s="4">
        <v>212754</v>
      </c>
      <c r="B15566" s="1">
        <v>45307</v>
      </c>
      <c r="C15566" s="2">
        <v>0.50534722222222228</v>
      </c>
      <c r="D15566" s="3" t="s">
        <v>62121</v>
      </c>
      <c r="E15566" s="3" t="s">
        <v>62124</v>
      </c>
      <c r="F15566" s="3" t="s">
        <v>62122</v>
      </c>
      <c r="G15566" s="3" t="s">
        <v>11524</v>
      </c>
      <c r="H15566" s="3" t="s">
        <v>62123</v>
      </c>
    </row>
    <row r="15567" spans="1:8" ht="72.5" x14ac:dyDescent="0.35">
      <c r="A15567" s="4">
        <v>120601</v>
      </c>
      <c r="B15567" s="1">
        <v>45307</v>
      </c>
      <c r="C15567" s="2">
        <v>0.50832175925925926</v>
      </c>
      <c r="D15567" s="3" t="s">
        <v>11085</v>
      </c>
      <c r="E15567" s="3" t="s">
        <v>62127</v>
      </c>
      <c r="F15567" s="3" t="s">
        <v>62125</v>
      </c>
      <c r="G15567" s="3" t="s">
        <v>62126</v>
      </c>
      <c r="H15567" s="3" t="s">
        <v>13374</v>
      </c>
    </row>
    <row r="15568" spans="1:8" x14ac:dyDescent="0.35">
      <c r="A15568" s="4">
        <v>110298</v>
      </c>
      <c r="B15568" s="1">
        <v>45307</v>
      </c>
      <c r="C15568" s="2">
        <v>0.50861111111111112</v>
      </c>
      <c r="D15568" s="3" t="s">
        <v>12868</v>
      </c>
      <c r="E15568" s="3" t="s">
        <v>10564</v>
      </c>
      <c r="F15568" s="3" t="s">
        <v>12830</v>
      </c>
      <c r="G15568" s="3" t="s">
        <v>10564</v>
      </c>
      <c r="H15568" s="3" t="s">
        <v>13626</v>
      </c>
    </row>
    <row r="15569" spans="1:8" ht="72.5" x14ac:dyDescent="0.35">
      <c r="A15569" s="4">
        <v>180039</v>
      </c>
      <c r="B15569" s="1">
        <v>45307</v>
      </c>
      <c r="C15569" s="2">
        <v>0.5095601851851852</v>
      </c>
      <c r="D15569" s="3" t="s">
        <v>62128</v>
      </c>
      <c r="E15569" s="3" t="s">
        <v>15468</v>
      </c>
      <c r="F15569" s="3" t="s">
        <v>62129</v>
      </c>
      <c r="G15569" s="3" t="s">
        <v>62130</v>
      </c>
      <c r="H15569" s="3" t="s">
        <v>62131</v>
      </c>
    </row>
    <row r="15570" spans="1:8" ht="29" x14ac:dyDescent="0.35">
      <c r="A15570" s="4">
        <v>41311</v>
      </c>
      <c r="B15570" s="1">
        <v>45307</v>
      </c>
      <c r="C15570" s="2">
        <v>0.51332175925925927</v>
      </c>
      <c r="D15570" s="3" t="s">
        <v>11085</v>
      </c>
      <c r="E15570" s="3" t="s">
        <v>62133</v>
      </c>
      <c r="F15570" s="3" t="s">
        <v>10549</v>
      </c>
      <c r="G15570" s="3" t="s">
        <v>11524</v>
      </c>
      <c r="H15570" s="3" t="s">
        <v>62132</v>
      </c>
    </row>
    <row r="15571" spans="1:8" ht="43.5" x14ac:dyDescent="0.35">
      <c r="A15571" s="4">
        <v>41071</v>
      </c>
      <c r="B15571" s="1">
        <v>45307</v>
      </c>
      <c r="C15571" s="2">
        <v>0.51337962962962969</v>
      </c>
      <c r="D15571" s="3" t="s">
        <v>985</v>
      </c>
      <c r="E15571" s="3" t="s">
        <v>62135</v>
      </c>
      <c r="F15571" s="3" t="s">
        <v>59498</v>
      </c>
      <c r="G15571" s="3" t="s">
        <v>528</v>
      </c>
      <c r="H15571" s="3" t="s">
        <v>62134</v>
      </c>
    </row>
    <row r="15572" spans="1:8" x14ac:dyDescent="0.35">
      <c r="A15572" s="4">
        <v>40844</v>
      </c>
      <c r="B15572" s="1">
        <v>45307</v>
      </c>
      <c r="C15572" s="2">
        <v>0.51498842592592597</v>
      </c>
      <c r="D15572" s="3" t="s">
        <v>12868</v>
      </c>
      <c r="E15572" s="3" t="s">
        <v>62137</v>
      </c>
      <c r="F15572" s="3" t="s">
        <v>2012</v>
      </c>
      <c r="G15572" s="3" t="s">
        <v>62136</v>
      </c>
      <c r="H15572" s="3" t="s">
        <v>13566</v>
      </c>
    </row>
    <row r="15573" spans="1:8" ht="72.5" x14ac:dyDescent="0.35">
      <c r="A15573" s="4">
        <v>203475</v>
      </c>
      <c r="B15573" s="1">
        <v>45307</v>
      </c>
      <c r="C15573" s="2">
        <v>0.52077546296296295</v>
      </c>
      <c r="D15573" s="3" t="s">
        <v>1258</v>
      </c>
      <c r="E15573" s="3" t="s">
        <v>62073</v>
      </c>
      <c r="F15573" s="3" t="s">
        <v>62138</v>
      </c>
      <c r="G15573" s="3" t="s">
        <v>25848</v>
      </c>
      <c r="H15573" s="3" t="s">
        <v>62072</v>
      </c>
    </row>
    <row r="15574" spans="1:8" x14ac:dyDescent="0.35">
      <c r="A15574" s="4">
        <v>134535</v>
      </c>
      <c r="B15574" s="1">
        <v>45307</v>
      </c>
      <c r="C15574" s="2">
        <v>0.52184027777777775</v>
      </c>
      <c r="D15574" s="3" t="s">
        <v>62139</v>
      </c>
      <c r="E15574" s="3" t="s">
        <v>62140</v>
      </c>
      <c r="F15574" s="3" t="s">
        <v>12484</v>
      </c>
      <c r="G15574" s="3" t="s">
        <v>62140</v>
      </c>
      <c r="H15574" s="3" t="s">
        <v>62141</v>
      </c>
    </row>
    <row r="15575" spans="1:8" ht="72.5" x14ac:dyDescent="0.35">
      <c r="A15575" s="4">
        <v>203475</v>
      </c>
      <c r="B15575" s="1">
        <v>45307</v>
      </c>
      <c r="C15575" s="2">
        <v>0.52212962962962961</v>
      </c>
      <c r="D15575" s="3" t="s">
        <v>1258</v>
      </c>
      <c r="E15575" s="3" t="s">
        <v>62073</v>
      </c>
      <c r="F15575" s="3" t="s">
        <v>62138</v>
      </c>
      <c r="G15575" s="3" t="s">
        <v>25848</v>
      </c>
      <c r="H15575" s="3" t="s">
        <v>62072</v>
      </c>
    </row>
    <row r="15576" spans="1:8" x14ac:dyDescent="0.35">
      <c r="A15576" s="4">
        <v>45742</v>
      </c>
      <c r="B15576" s="1">
        <v>45307</v>
      </c>
      <c r="C15576" s="2">
        <v>0.52481481481481485</v>
      </c>
      <c r="D15576" s="3" t="s">
        <v>10317</v>
      </c>
      <c r="E15576" s="3" t="s">
        <v>13024</v>
      </c>
      <c r="F15576" s="3" t="s">
        <v>62142</v>
      </c>
      <c r="G15576" s="3" t="s">
        <v>13024</v>
      </c>
      <c r="H15576" s="3" t="s">
        <v>12453</v>
      </c>
    </row>
    <row r="15577" spans="1:8" ht="43.5" x14ac:dyDescent="0.35">
      <c r="A15577" s="4">
        <v>66806</v>
      </c>
      <c r="B15577" s="1">
        <v>45307</v>
      </c>
      <c r="C15577" s="2">
        <v>0.52537037037037038</v>
      </c>
      <c r="D15577" s="3" t="s">
        <v>62143</v>
      </c>
      <c r="E15577" s="3" t="s">
        <v>14573</v>
      </c>
      <c r="F15577" s="3" t="s">
        <v>62144</v>
      </c>
      <c r="G15577" s="3" t="s">
        <v>62145</v>
      </c>
      <c r="H15577" s="3" t="s">
        <v>62146</v>
      </c>
    </row>
    <row r="15578" spans="1:8" ht="43.5" x14ac:dyDescent="0.35">
      <c r="A15578" s="4">
        <v>41311</v>
      </c>
      <c r="B15578" s="1">
        <v>45307</v>
      </c>
      <c r="C15578" s="2">
        <v>0.52923611111111113</v>
      </c>
      <c r="D15578" s="3" t="s">
        <v>11085</v>
      </c>
      <c r="E15578" s="3" t="s">
        <v>62147</v>
      </c>
      <c r="F15578" s="3" t="s">
        <v>10549</v>
      </c>
      <c r="G15578" s="3" t="s">
        <v>11524</v>
      </c>
      <c r="H15578" s="3" t="s">
        <v>62132</v>
      </c>
    </row>
    <row r="15579" spans="1:8" ht="29" x14ac:dyDescent="0.35">
      <c r="A15579" s="4">
        <v>213251</v>
      </c>
      <c r="B15579" s="1">
        <v>45307</v>
      </c>
      <c r="C15579" s="2">
        <v>0.53123842592592596</v>
      </c>
      <c r="D15579" s="3" t="s">
        <v>62148</v>
      </c>
      <c r="E15579" s="3" t="s">
        <v>62151</v>
      </c>
      <c r="F15579" s="3" t="s">
        <v>62149</v>
      </c>
      <c r="G15579" s="3" t="s">
        <v>62150</v>
      </c>
      <c r="H15579" s="3" t="s">
        <v>13626</v>
      </c>
    </row>
    <row r="15580" spans="1:8" ht="43.5" x14ac:dyDescent="0.35">
      <c r="A15580" s="4">
        <v>155614</v>
      </c>
      <c r="B15580" s="1">
        <v>45307</v>
      </c>
      <c r="C15580" s="2">
        <v>0.53423611111111113</v>
      </c>
      <c r="D15580" s="3" t="s">
        <v>62152</v>
      </c>
      <c r="E15580" s="3" t="s">
        <v>62156</v>
      </c>
      <c r="F15580" s="3" t="s">
        <v>62153</v>
      </c>
      <c r="G15580" s="3" t="s">
        <v>62154</v>
      </c>
      <c r="H15580" s="3" t="s">
        <v>62155</v>
      </c>
    </row>
    <row r="15581" spans="1:8" ht="58" x14ac:dyDescent="0.35">
      <c r="A15581" s="4">
        <v>167265</v>
      </c>
      <c r="B15581" s="1">
        <v>45307</v>
      </c>
      <c r="C15581" s="2">
        <v>0.5473958333333333</v>
      </c>
      <c r="D15581" s="3" t="s">
        <v>691</v>
      </c>
      <c r="E15581" s="3" t="s">
        <v>13972</v>
      </c>
      <c r="F15581" s="3" t="s">
        <v>62157</v>
      </c>
      <c r="G15581" s="3" t="s">
        <v>62158</v>
      </c>
      <c r="H15581" s="3" t="s">
        <v>62159</v>
      </c>
    </row>
    <row r="15582" spans="1:8" ht="43.5" x14ac:dyDescent="0.35">
      <c r="A15582" s="4">
        <v>188849</v>
      </c>
      <c r="B15582" s="1">
        <v>45307</v>
      </c>
      <c r="C15582" s="2">
        <v>0.55209490740740741</v>
      </c>
      <c r="D15582" s="3" t="s">
        <v>62160</v>
      </c>
      <c r="E15582" s="3" t="s">
        <v>62163</v>
      </c>
      <c r="F15582" s="3" t="s">
        <v>62161</v>
      </c>
      <c r="G15582" s="3" t="s">
        <v>62162</v>
      </c>
      <c r="H15582" s="3" t="s">
        <v>10267</v>
      </c>
    </row>
    <row r="15583" spans="1:8" x14ac:dyDescent="0.35">
      <c r="A15583" s="4">
        <v>111698</v>
      </c>
      <c r="B15583" s="1">
        <v>45307</v>
      </c>
      <c r="C15583" s="2">
        <v>0.55384259259259261</v>
      </c>
      <c r="D15583" s="3" t="s">
        <v>62164</v>
      </c>
      <c r="E15583" s="3" t="s">
        <v>62165</v>
      </c>
      <c r="F15583" s="3" t="s">
        <v>12785</v>
      </c>
      <c r="G15583" s="3" t="s">
        <v>62165</v>
      </c>
      <c r="H15583" s="3" t="s">
        <v>13626</v>
      </c>
    </row>
    <row r="15584" spans="1:8" ht="58" x14ac:dyDescent="0.35">
      <c r="A15584" s="4">
        <v>211364</v>
      </c>
      <c r="B15584" s="1">
        <v>45307</v>
      </c>
      <c r="C15584" s="2">
        <v>0.55667824074074079</v>
      </c>
      <c r="D15584" s="3" t="s">
        <v>62090</v>
      </c>
      <c r="E15584" s="3" t="s">
        <v>1301</v>
      </c>
      <c r="F15584" s="3" t="s">
        <v>62166</v>
      </c>
      <c r="G15584" s="3" t="s">
        <v>62092</v>
      </c>
      <c r="H15584" s="3" t="s">
        <v>62167</v>
      </c>
    </row>
    <row r="15585" spans="1:8" x14ac:dyDescent="0.35">
      <c r="A15585" s="4">
        <v>189531</v>
      </c>
      <c r="B15585" s="1">
        <v>45307</v>
      </c>
      <c r="C15585" s="2">
        <v>0.55862268518518521</v>
      </c>
      <c r="D15585" s="3" t="s">
        <v>62168</v>
      </c>
      <c r="E15585" s="3" t="s">
        <v>13978</v>
      </c>
      <c r="F15585" s="3" t="s">
        <v>12751</v>
      </c>
      <c r="G15585" s="3" t="s">
        <v>13978</v>
      </c>
      <c r="H15585" s="3" t="s">
        <v>62169</v>
      </c>
    </row>
    <row r="15586" spans="1:8" x14ac:dyDescent="0.35">
      <c r="A15586" s="4">
        <v>193794</v>
      </c>
      <c r="B15586" s="1">
        <v>45307</v>
      </c>
      <c r="C15586" s="2">
        <v>0.56192129629629628</v>
      </c>
      <c r="D15586" s="3" t="s">
        <v>10317</v>
      </c>
      <c r="E15586" s="3" t="s">
        <v>10359</v>
      </c>
      <c r="F15586" s="3" t="s">
        <v>62170</v>
      </c>
      <c r="G15586" s="3" t="s">
        <v>10359</v>
      </c>
      <c r="H15586" s="3" t="s">
        <v>12453</v>
      </c>
    </row>
    <row r="15587" spans="1:8" ht="43.5" x14ac:dyDescent="0.35">
      <c r="A15587" s="4">
        <v>78837</v>
      </c>
      <c r="B15587" s="1">
        <v>45307</v>
      </c>
      <c r="C15587" s="2">
        <v>0.56320601851851848</v>
      </c>
      <c r="D15587" s="3" t="s">
        <v>10498</v>
      </c>
      <c r="E15587" s="3" t="s">
        <v>62173</v>
      </c>
      <c r="F15587" s="3" t="s">
        <v>62171</v>
      </c>
      <c r="G15587" s="3" t="s">
        <v>11842</v>
      </c>
      <c r="H15587" s="3" t="s">
        <v>62172</v>
      </c>
    </row>
    <row r="15588" spans="1:8" ht="87" x14ac:dyDescent="0.35">
      <c r="A15588" s="4">
        <v>73758</v>
      </c>
      <c r="B15588" s="1">
        <v>45307</v>
      </c>
      <c r="C15588" s="2">
        <v>0.56541666666666668</v>
      </c>
      <c r="D15588" s="3" t="s">
        <v>62174</v>
      </c>
      <c r="E15588" s="3" t="s">
        <v>62177</v>
      </c>
      <c r="F15588" s="3" t="s">
        <v>62175</v>
      </c>
      <c r="G15588" s="3" t="s">
        <v>10541</v>
      </c>
      <c r="H15588" s="3" t="s">
        <v>62176</v>
      </c>
    </row>
    <row r="15589" spans="1:8" x14ac:dyDescent="0.35">
      <c r="A15589" s="4">
        <v>183802</v>
      </c>
      <c r="B15589" s="1">
        <v>45307</v>
      </c>
      <c r="C15589" s="2">
        <v>0.56550925925925932</v>
      </c>
      <c r="D15589" s="3" t="s">
        <v>12868</v>
      </c>
      <c r="E15589" s="3" t="s">
        <v>62178</v>
      </c>
      <c r="F15589" s="3" t="s">
        <v>12785</v>
      </c>
      <c r="G15589" s="3" t="s">
        <v>62178</v>
      </c>
      <c r="H15589" s="3" t="s">
        <v>13626</v>
      </c>
    </row>
    <row r="15590" spans="1:8" ht="43.5" x14ac:dyDescent="0.35">
      <c r="A15590" s="4">
        <v>59181</v>
      </c>
      <c r="B15590" s="1">
        <v>45307</v>
      </c>
      <c r="C15590" s="2">
        <v>0.57241898148148151</v>
      </c>
      <c r="D15590" s="3" t="s">
        <v>62179</v>
      </c>
      <c r="E15590" s="3" t="s">
        <v>62182</v>
      </c>
      <c r="F15590" s="3" t="s">
        <v>62180</v>
      </c>
      <c r="G15590" s="3" t="s">
        <v>10477</v>
      </c>
      <c r="H15590" s="3" t="s">
        <v>62181</v>
      </c>
    </row>
    <row r="15591" spans="1:8" ht="203" x14ac:dyDescent="0.35">
      <c r="A15591" s="4">
        <v>44695</v>
      </c>
      <c r="B15591" s="1">
        <v>45307</v>
      </c>
      <c r="C15591" s="2">
        <v>0.57636574074074076</v>
      </c>
      <c r="D15591" s="3" t="s">
        <v>62183</v>
      </c>
      <c r="E15591" s="3" t="s">
        <v>10956</v>
      </c>
      <c r="F15591" s="3" t="s">
        <v>62184</v>
      </c>
      <c r="G15591" s="3" t="s">
        <v>11524</v>
      </c>
      <c r="H15591" s="3" t="s">
        <v>62185</v>
      </c>
    </row>
    <row r="15592" spans="1:8" ht="43.5" x14ac:dyDescent="0.35">
      <c r="A15592" s="4">
        <v>44734</v>
      </c>
      <c r="B15592" s="1">
        <v>45307</v>
      </c>
      <c r="C15592" s="2">
        <v>0.57756944444444447</v>
      </c>
      <c r="D15592" s="3" t="s">
        <v>1933</v>
      </c>
      <c r="E15592" s="3" t="s">
        <v>62188</v>
      </c>
      <c r="F15592" s="3" t="s">
        <v>62186</v>
      </c>
      <c r="G15592" s="3" t="s">
        <v>62187</v>
      </c>
      <c r="H15592" s="3" t="s">
        <v>11774</v>
      </c>
    </row>
    <row r="15593" spans="1:8" ht="43.5" x14ac:dyDescent="0.35">
      <c r="A15593" s="4">
        <v>87938</v>
      </c>
      <c r="B15593" s="1">
        <v>45307</v>
      </c>
      <c r="C15593" s="2">
        <v>0.57956018518518515</v>
      </c>
      <c r="D15593" s="3" t="s">
        <v>10866</v>
      </c>
      <c r="E15593" s="3" t="s">
        <v>62191</v>
      </c>
      <c r="F15593" s="3" t="s">
        <v>62189</v>
      </c>
      <c r="G15593" s="3" t="s">
        <v>32769</v>
      </c>
      <c r="H15593" s="3" t="s">
        <v>62190</v>
      </c>
    </row>
    <row r="15594" spans="1:8" x14ac:dyDescent="0.35">
      <c r="A15594" s="4">
        <v>190759</v>
      </c>
      <c r="B15594" s="1">
        <v>45307</v>
      </c>
      <c r="C15594" s="2">
        <v>0.58263888888888882</v>
      </c>
      <c r="D15594" s="3" t="s">
        <v>12295</v>
      </c>
      <c r="E15594" s="3" t="s">
        <v>14177</v>
      </c>
      <c r="F15594" s="3" t="s">
        <v>12751</v>
      </c>
      <c r="G15594" s="3" t="s">
        <v>14177</v>
      </c>
      <c r="H15594" s="3" t="s">
        <v>13626</v>
      </c>
    </row>
    <row r="15595" spans="1:8" ht="87" x14ac:dyDescent="0.35">
      <c r="A15595" s="4">
        <v>90049</v>
      </c>
      <c r="B15595" s="1">
        <v>45307</v>
      </c>
      <c r="C15595" s="2">
        <v>0.58291666666666664</v>
      </c>
      <c r="D15595" s="3" t="s">
        <v>62192</v>
      </c>
      <c r="E15595" s="3" t="s">
        <v>62194</v>
      </c>
      <c r="F15595" s="3" t="s">
        <v>62193</v>
      </c>
      <c r="G15595" s="3" t="s">
        <v>62194</v>
      </c>
      <c r="H15595" s="3" t="s">
        <v>62195</v>
      </c>
    </row>
    <row r="15596" spans="1:8" ht="43.5" x14ac:dyDescent="0.35">
      <c r="A15596" s="4">
        <v>163964</v>
      </c>
      <c r="B15596" s="1">
        <v>45307</v>
      </c>
      <c r="C15596" s="2">
        <v>0.58399305555555558</v>
      </c>
      <c r="D15596" s="3" t="s">
        <v>10542</v>
      </c>
      <c r="E15596" s="3" t="s">
        <v>25215</v>
      </c>
      <c r="F15596" s="3" t="s">
        <v>62196</v>
      </c>
      <c r="G15596" s="3" t="s">
        <v>62197</v>
      </c>
      <c r="H15596" s="3" t="s">
        <v>62198</v>
      </c>
    </row>
    <row r="15597" spans="1:8" ht="116" x14ac:dyDescent="0.35">
      <c r="A15597" s="4">
        <v>44418</v>
      </c>
      <c r="B15597" s="1">
        <v>45307</v>
      </c>
      <c r="C15597" s="2">
        <v>0.58659722222222221</v>
      </c>
      <c r="D15597" s="3" t="s">
        <v>62199</v>
      </c>
      <c r="E15597" s="3" t="s">
        <v>62203</v>
      </c>
      <c r="F15597" s="3" t="s">
        <v>62200</v>
      </c>
      <c r="G15597" s="3" t="s">
        <v>62201</v>
      </c>
      <c r="H15597" s="3" t="s">
        <v>62202</v>
      </c>
    </row>
    <row r="15598" spans="1:8" ht="87" x14ac:dyDescent="0.35">
      <c r="A15598" s="4">
        <v>89405</v>
      </c>
      <c r="B15598" s="1">
        <v>45307</v>
      </c>
      <c r="C15598" s="2">
        <v>0.58693287037037034</v>
      </c>
      <c r="D15598" s="3" t="s">
        <v>1403</v>
      </c>
      <c r="E15598" s="3" t="s">
        <v>62207</v>
      </c>
      <c r="F15598" s="3" t="s">
        <v>62204</v>
      </c>
      <c r="G15598" s="3" t="s">
        <v>62205</v>
      </c>
      <c r="H15598" s="3" t="s">
        <v>62206</v>
      </c>
    </row>
    <row r="15599" spans="1:8" ht="87" x14ac:dyDescent="0.35">
      <c r="A15599" s="4">
        <v>206797</v>
      </c>
      <c r="B15599" s="1">
        <v>45307</v>
      </c>
      <c r="C15599" s="2">
        <v>0.58729166666666666</v>
      </c>
      <c r="D15599" s="3" t="s">
        <v>1933</v>
      </c>
      <c r="E15599" s="3" t="s">
        <v>62211</v>
      </c>
      <c r="F15599" s="3" t="s">
        <v>62208</v>
      </c>
      <c r="G15599" s="3" t="s">
        <v>62209</v>
      </c>
      <c r="H15599" s="3" t="s">
        <v>62210</v>
      </c>
    </row>
    <row r="15600" spans="1:8" ht="43.5" x14ac:dyDescent="0.35">
      <c r="A15600" s="4">
        <v>163121</v>
      </c>
      <c r="B15600" s="1">
        <v>45307</v>
      </c>
      <c r="C15600" s="2">
        <v>0.58936342592592594</v>
      </c>
      <c r="D15600" s="3" t="s">
        <v>11387</v>
      </c>
      <c r="E15600" s="3" t="s">
        <v>26095</v>
      </c>
      <c r="F15600" s="3" t="s">
        <v>62212</v>
      </c>
      <c r="G15600" s="3" t="s">
        <v>11891</v>
      </c>
      <c r="H15600" s="3" t="e">
        <f>- refill OTHERS - Advice ON diet   and medication ADHRENCE</f>
        <v>#NAME?</v>
      </c>
    </row>
    <row r="15601" spans="1:8" ht="58" x14ac:dyDescent="0.35">
      <c r="A15601" s="4">
        <v>193646</v>
      </c>
      <c r="B15601" s="1">
        <v>45307</v>
      </c>
      <c r="C15601" s="2">
        <v>0.59136574074074078</v>
      </c>
      <c r="D15601" s="3" t="s">
        <v>10916</v>
      </c>
      <c r="E15601" s="3" t="s">
        <v>38371</v>
      </c>
      <c r="F15601" s="3" t="s">
        <v>62213</v>
      </c>
      <c r="G15601" s="3" t="s">
        <v>62214</v>
      </c>
      <c r="H15601" s="3" t="s">
        <v>62215</v>
      </c>
    </row>
    <row r="15602" spans="1:8" x14ac:dyDescent="0.35">
      <c r="A15602" s="4">
        <v>2052</v>
      </c>
      <c r="B15602" s="1">
        <v>45307</v>
      </c>
      <c r="C15602" s="2">
        <v>0.59210648148148148</v>
      </c>
      <c r="D15602" s="3" t="s">
        <v>62216</v>
      </c>
      <c r="E15602" s="3" t="s">
        <v>62217</v>
      </c>
      <c r="F15602" s="3" t="s">
        <v>12780</v>
      </c>
      <c r="G15602" s="3" t="s">
        <v>62217</v>
      </c>
      <c r="H15602" s="3" t="s">
        <v>62218</v>
      </c>
    </row>
    <row r="15603" spans="1:8" ht="87" x14ac:dyDescent="0.35">
      <c r="A15603" s="4">
        <v>137271</v>
      </c>
      <c r="B15603" s="1">
        <v>45307</v>
      </c>
      <c r="C15603" s="2">
        <v>0.59537037037037044</v>
      </c>
      <c r="D15603" s="3" t="s">
        <v>62219</v>
      </c>
      <c r="E15603" s="3" t="s">
        <v>62223</v>
      </c>
      <c r="F15603" s="3" t="s">
        <v>62220</v>
      </c>
      <c r="G15603" s="3" t="s">
        <v>62221</v>
      </c>
      <c r="H15603" s="3" t="s">
        <v>62222</v>
      </c>
    </row>
    <row r="15604" spans="1:8" ht="72.5" x14ac:dyDescent="0.35">
      <c r="A15604" s="4">
        <v>45858</v>
      </c>
      <c r="B15604" s="1">
        <v>45307</v>
      </c>
      <c r="C15604" s="2">
        <v>0.59652777777777777</v>
      </c>
      <c r="D15604" s="3" t="s">
        <v>167</v>
      </c>
      <c r="E15604" s="3" t="s">
        <v>62225</v>
      </c>
      <c r="F15604" s="3" t="s">
        <v>62224</v>
      </c>
      <c r="G15604" s="3" t="s">
        <v>62225</v>
      </c>
      <c r="H15604" s="3" t="s">
        <v>10989</v>
      </c>
    </row>
    <row r="15605" spans="1:8" x14ac:dyDescent="0.35">
      <c r="A15605" s="4">
        <v>211435</v>
      </c>
      <c r="B15605" s="1">
        <v>45307</v>
      </c>
      <c r="C15605" s="2">
        <v>0.59662037037037041</v>
      </c>
      <c r="D15605" s="3" t="s">
        <v>62226</v>
      </c>
      <c r="E15605" s="3" t="s">
        <v>62228</v>
      </c>
      <c r="F15605" s="3" t="s">
        <v>62227</v>
      </c>
      <c r="G15605" s="3" t="s">
        <v>13683</v>
      </c>
      <c r="H15605" s="3" t="s">
        <v>46687</v>
      </c>
    </row>
    <row r="15606" spans="1:8" ht="29" x14ac:dyDescent="0.35">
      <c r="A15606" s="4">
        <v>206207</v>
      </c>
      <c r="B15606" s="1">
        <v>45307</v>
      </c>
      <c r="C15606" s="2">
        <v>0.59865740740740747</v>
      </c>
      <c r="D15606" s="3" t="s">
        <v>1702</v>
      </c>
      <c r="E15606" s="3" t="s">
        <v>62231</v>
      </c>
      <c r="F15606" s="3" t="s">
        <v>62229</v>
      </c>
      <c r="G15606" s="3" t="s">
        <v>12252</v>
      </c>
      <c r="H15606" s="3" t="s">
        <v>62230</v>
      </c>
    </row>
    <row r="15607" spans="1:8" ht="72.5" x14ac:dyDescent="0.35">
      <c r="A15607" s="4">
        <v>149256</v>
      </c>
      <c r="B15607" s="1">
        <v>45307</v>
      </c>
      <c r="C15607" s="2">
        <v>0.60111111111111104</v>
      </c>
      <c r="D15607" s="3" t="s">
        <v>62232</v>
      </c>
      <c r="E15607" s="3" t="s">
        <v>62236</v>
      </c>
      <c r="F15607" s="3" t="s">
        <v>62233</v>
      </c>
      <c r="G15607" s="3" t="s">
        <v>62234</v>
      </c>
      <c r="H15607" s="3" t="s">
        <v>62235</v>
      </c>
    </row>
    <row r="15608" spans="1:8" ht="72.5" x14ac:dyDescent="0.35">
      <c r="A15608" s="4">
        <v>48407</v>
      </c>
      <c r="B15608" s="1">
        <v>45307</v>
      </c>
      <c r="C15608" s="2">
        <v>0.60222222222222221</v>
      </c>
      <c r="D15608" s="3" t="s">
        <v>579</v>
      </c>
      <c r="E15608" s="3" t="s">
        <v>62240</v>
      </c>
      <c r="F15608" s="3" t="s">
        <v>62237</v>
      </c>
      <c r="G15608" s="3" t="s">
        <v>62238</v>
      </c>
      <c r="H15608" s="3" t="s">
        <v>62239</v>
      </c>
    </row>
    <row r="15609" spans="1:8" ht="58" x14ac:dyDescent="0.35">
      <c r="A15609" s="4">
        <v>193682</v>
      </c>
      <c r="B15609" s="1">
        <v>45307</v>
      </c>
      <c r="C15609" s="2">
        <v>0.60304398148148153</v>
      </c>
      <c r="D15609" s="3" t="s">
        <v>10603</v>
      </c>
      <c r="E15609" s="3" t="s">
        <v>62243</v>
      </c>
      <c r="F15609" s="3" t="s">
        <v>62241</v>
      </c>
      <c r="G15609" s="3" t="s">
        <v>53383</v>
      </c>
      <c r="H15609" s="3" t="s">
        <v>62242</v>
      </c>
    </row>
    <row r="15610" spans="1:8" ht="58" x14ac:dyDescent="0.35">
      <c r="A15610" s="4">
        <v>99009</v>
      </c>
      <c r="B15610" s="1">
        <v>45307</v>
      </c>
      <c r="C15610" s="2">
        <v>0.6033680555555555</v>
      </c>
      <c r="D15610" s="3" t="s">
        <v>10916</v>
      </c>
      <c r="E15610" s="3" t="s">
        <v>62245</v>
      </c>
      <c r="F15610" s="3" t="s">
        <v>62244</v>
      </c>
      <c r="G15610" s="3" t="e">
        <f>-Improving.</f>
        <v>#NAME?</v>
      </c>
      <c r="H15610" s="3" t="e">
        <f>-continue WITH the same mgt.</f>
        <v>#NAME?</v>
      </c>
    </row>
    <row r="15611" spans="1:8" ht="87" x14ac:dyDescent="0.35">
      <c r="A15611" s="4">
        <v>90049</v>
      </c>
      <c r="B15611" s="1">
        <v>45307</v>
      </c>
      <c r="C15611" s="2">
        <v>0.60703703703703704</v>
      </c>
      <c r="D15611" s="3" t="s">
        <v>62246</v>
      </c>
      <c r="E15611" s="3" t="s">
        <v>62194</v>
      </c>
      <c r="F15611" s="3" t="s">
        <v>62247</v>
      </c>
      <c r="G15611" s="3" t="s">
        <v>62194</v>
      </c>
      <c r="H15611" s="3" t="s">
        <v>14362</v>
      </c>
    </row>
    <row r="15612" spans="1:8" ht="58" x14ac:dyDescent="0.35">
      <c r="A15612" s="4">
        <v>105868</v>
      </c>
      <c r="B15612" s="1">
        <v>45307</v>
      </c>
      <c r="C15612" s="2">
        <v>0.61202546296296301</v>
      </c>
      <c r="D15612" s="3" t="s">
        <v>10615</v>
      </c>
      <c r="E15612" s="3" t="s">
        <v>50780</v>
      </c>
      <c r="F15612" s="3" t="s">
        <v>62248</v>
      </c>
      <c r="G15612" s="3" t="s">
        <v>50780</v>
      </c>
      <c r="H15612" s="3" t="s">
        <v>14362</v>
      </c>
    </row>
    <row r="15613" spans="1:8" ht="87" x14ac:dyDescent="0.35">
      <c r="A15613" s="4">
        <v>62155</v>
      </c>
      <c r="B15613" s="1">
        <v>45307</v>
      </c>
      <c r="C15613" s="2">
        <v>0.61215277777777777</v>
      </c>
      <c r="D15613" s="3" t="s">
        <v>10916</v>
      </c>
      <c r="E15613" s="3" t="s">
        <v>62250</v>
      </c>
      <c r="F15613" s="3" t="s">
        <v>62249</v>
      </c>
      <c r="G15613" s="3" t="e">
        <f>-Improving.</f>
        <v>#NAME?</v>
      </c>
      <c r="H15613" s="3" t="e">
        <f>-refill  medications</f>
        <v>#NAME?</v>
      </c>
    </row>
    <row r="15614" spans="1:8" ht="58" x14ac:dyDescent="0.35">
      <c r="A15614" s="4">
        <v>202675</v>
      </c>
      <c r="B15614" s="1">
        <v>45307</v>
      </c>
      <c r="C15614" s="2">
        <v>0.61299768518518516</v>
      </c>
      <c r="D15614" s="3" t="s">
        <v>62251</v>
      </c>
      <c r="E15614" s="3" t="s">
        <v>62255</v>
      </c>
      <c r="F15614" s="3" t="s">
        <v>62252</v>
      </c>
      <c r="G15614" s="3" t="s">
        <v>62253</v>
      </c>
      <c r="H15614" s="3" t="s">
        <v>62254</v>
      </c>
    </row>
    <row r="15615" spans="1:8" ht="43.5" x14ac:dyDescent="0.35">
      <c r="A15615" s="4">
        <v>200849</v>
      </c>
      <c r="B15615" s="1">
        <v>45307</v>
      </c>
      <c r="C15615" s="2">
        <v>0.6132291666666666</v>
      </c>
      <c r="D15615" s="3" t="s">
        <v>62256</v>
      </c>
      <c r="E15615" s="3" t="s">
        <v>62260</v>
      </c>
      <c r="F15615" s="3" t="s">
        <v>62257</v>
      </c>
      <c r="G15615" s="3" t="s">
        <v>62258</v>
      </c>
      <c r="H15615" s="3" t="s">
        <v>62259</v>
      </c>
    </row>
    <row r="15616" spans="1:8" ht="29" x14ac:dyDescent="0.35">
      <c r="A15616" s="4">
        <v>127566</v>
      </c>
      <c r="B15616" s="1">
        <v>45307</v>
      </c>
      <c r="C15616" s="2">
        <v>0.61805555555555558</v>
      </c>
      <c r="D15616" s="3" t="s">
        <v>10737</v>
      </c>
      <c r="E15616" s="3" t="s">
        <v>62262</v>
      </c>
      <c r="F15616" s="3" t="s">
        <v>62261</v>
      </c>
      <c r="G15616" s="3" t="s">
        <v>10487</v>
      </c>
      <c r="H15616" s="3" t="s">
        <v>11065</v>
      </c>
    </row>
    <row r="15617" spans="1:8" ht="43.5" x14ac:dyDescent="0.35">
      <c r="A15617" s="4">
        <v>193964</v>
      </c>
      <c r="B15617" s="1">
        <v>45307</v>
      </c>
      <c r="C15617" s="2">
        <v>0.61865740740740738</v>
      </c>
      <c r="D15617" s="3" t="s">
        <v>1288</v>
      </c>
      <c r="E15617" s="3" t="s">
        <v>62265</v>
      </c>
      <c r="F15617" s="3" t="s">
        <v>62263</v>
      </c>
      <c r="G15617" s="3" t="s">
        <v>11856</v>
      </c>
      <c r="H15617" s="3" t="s">
        <v>62264</v>
      </c>
    </row>
    <row r="15618" spans="1:8" ht="58" x14ac:dyDescent="0.35">
      <c r="A15618" s="4">
        <v>173770</v>
      </c>
      <c r="B15618" s="1">
        <v>45307</v>
      </c>
      <c r="C15618" s="2">
        <v>0.6209027777777778</v>
      </c>
      <c r="D15618" s="3" t="s">
        <v>62266</v>
      </c>
      <c r="E15618" s="3" t="s">
        <v>25417</v>
      </c>
      <c r="F15618" s="3" t="s">
        <v>62267</v>
      </c>
      <c r="G15618" s="3" t="s">
        <v>25417</v>
      </c>
      <c r="H15618" s="3" t="s">
        <v>14362</v>
      </c>
    </row>
    <row r="15619" spans="1:8" ht="43.5" x14ac:dyDescent="0.35">
      <c r="A15619" s="4">
        <v>200362</v>
      </c>
      <c r="B15619" s="1">
        <v>45307</v>
      </c>
      <c r="C15619" s="2">
        <v>0.62173611111111116</v>
      </c>
      <c r="D15619" s="3" t="s">
        <v>62268</v>
      </c>
      <c r="E15619" s="3" t="s">
        <v>62271</v>
      </c>
      <c r="F15619" s="3" t="s">
        <v>62269</v>
      </c>
      <c r="G15619" s="3" t="s">
        <v>25299</v>
      </c>
      <c r="H15619" s="3" t="s">
        <v>62270</v>
      </c>
    </row>
    <row r="15620" spans="1:8" ht="58" x14ac:dyDescent="0.35">
      <c r="A15620" s="4">
        <v>194356</v>
      </c>
      <c r="B15620" s="1">
        <v>45307</v>
      </c>
      <c r="C15620" s="2">
        <v>0.62184027777777773</v>
      </c>
      <c r="D15620" s="3" t="s">
        <v>10916</v>
      </c>
      <c r="E15620" s="3" t="s">
        <v>62273</v>
      </c>
      <c r="F15620" s="3" t="s">
        <v>62272</v>
      </c>
      <c r="G15620" s="3" t="e">
        <f>-Improving.</f>
        <v>#NAME?</v>
      </c>
      <c r="H15620" s="3" t="e">
        <f>-continue FOLLOW up at TASH.</f>
        <v>#NAME?</v>
      </c>
    </row>
    <row r="15621" spans="1:8" ht="43.5" x14ac:dyDescent="0.35">
      <c r="A15621" s="4">
        <v>133801</v>
      </c>
      <c r="B15621" s="1">
        <v>45307</v>
      </c>
      <c r="C15621" s="2">
        <v>0.62222222222222223</v>
      </c>
      <c r="D15621" s="3" t="s">
        <v>1288</v>
      </c>
      <c r="E15621" s="3" t="s">
        <v>62276</v>
      </c>
      <c r="F15621" s="3" t="s">
        <v>62274</v>
      </c>
      <c r="G15621" s="3" t="s">
        <v>11812</v>
      </c>
      <c r="H15621" s="3" t="s">
        <v>62275</v>
      </c>
    </row>
    <row r="15622" spans="1:8" x14ac:dyDescent="0.35">
      <c r="A15622" s="4">
        <v>173498</v>
      </c>
      <c r="B15622" s="1">
        <v>45307</v>
      </c>
      <c r="C15622" s="2">
        <v>0.62462962962962965</v>
      </c>
      <c r="D15622" s="3" t="s">
        <v>62277</v>
      </c>
      <c r="E15622" s="3" t="s">
        <v>62279</v>
      </c>
      <c r="F15622" s="3" t="s">
        <v>62278</v>
      </c>
      <c r="G15622" s="3" t="s">
        <v>62279</v>
      </c>
      <c r="H15622" s="3" t="s">
        <v>62280</v>
      </c>
    </row>
    <row r="15623" spans="1:8" ht="29" x14ac:dyDescent="0.35">
      <c r="A15623" s="4">
        <v>169334</v>
      </c>
      <c r="B15623" s="1">
        <v>45307</v>
      </c>
      <c r="C15623" s="2">
        <v>0.62642361111111111</v>
      </c>
      <c r="D15623" s="3" t="s">
        <v>62281</v>
      </c>
      <c r="E15623" s="3" t="s">
        <v>62282</v>
      </c>
      <c r="F15623" s="3" t="s">
        <v>14353</v>
      </c>
      <c r="G15623" s="3" t="s">
        <v>62282</v>
      </c>
      <c r="H15623" s="3" t="s">
        <v>14362</v>
      </c>
    </row>
    <row r="15624" spans="1:8" ht="29" x14ac:dyDescent="0.35">
      <c r="A15624" s="4">
        <v>175021</v>
      </c>
      <c r="B15624" s="1">
        <v>45307</v>
      </c>
      <c r="C15624" s="2">
        <v>0.62770833333333331</v>
      </c>
      <c r="D15624" s="3" t="s">
        <v>1556</v>
      </c>
      <c r="E15624" s="3" t="s">
        <v>62286</v>
      </c>
      <c r="F15624" s="3" t="s">
        <v>62283</v>
      </c>
      <c r="G15624" s="3" t="s">
        <v>62284</v>
      </c>
      <c r="H15624" s="3" t="s">
        <v>62285</v>
      </c>
    </row>
    <row r="15625" spans="1:8" ht="130.5" x14ac:dyDescent="0.35">
      <c r="A15625" s="4">
        <v>71319</v>
      </c>
      <c r="B15625" s="1">
        <v>45307</v>
      </c>
      <c r="C15625" s="2">
        <v>0.62797453703703698</v>
      </c>
      <c r="D15625" s="3" t="s">
        <v>62287</v>
      </c>
      <c r="E15625" s="3" t="s">
        <v>62291</v>
      </c>
      <c r="F15625" s="3" t="s">
        <v>62288</v>
      </c>
      <c r="G15625" s="3" t="s">
        <v>62289</v>
      </c>
      <c r="H15625" s="3" t="s">
        <v>62290</v>
      </c>
    </row>
    <row r="15626" spans="1:8" ht="29" x14ac:dyDescent="0.35">
      <c r="A15626" s="4">
        <v>190125</v>
      </c>
      <c r="B15626" s="1">
        <v>45307</v>
      </c>
      <c r="C15626" s="2">
        <v>0.62891203703703702</v>
      </c>
      <c r="D15626" s="3" t="s">
        <v>62292</v>
      </c>
      <c r="E15626" s="3" t="s">
        <v>62296</v>
      </c>
      <c r="F15626" s="3" t="s">
        <v>62293</v>
      </c>
      <c r="G15626" s="3" t="s">
        <v>62294</v>
      </c>
      <c r="H15626" s="3" t="s">
        <v>62295</v>
      </c>
    </row>
    <row r="15627" spans="1:8" ht="130.5" x14ac:dyDescent="0.35">
      <c r="A15627" s="4">
        <v>71319</v>
      </c>
      <c r="B15627" s="1">
        <v>45307</v>
      </c>
      <c r="C15627" s="2">
        <v>0.63074074074074071</v>
      </c>
      <c r="D15627" s="3" t="s">
        <v>62287</v>
      </c>
      <c r="E15627" s="3" t="s">
        <v>62291</v>
      </c>
      <c r="F15627" s="3" t="s">
        <v>62288</v>
      </c>
      <c r="G15627" s="3" t="s">
        <v>62297</v>
      </c>
      <c r="H15627" s="3" t="s">
        <v>62290</v>
      </c>
    </row>
    <row r="15628" spans="1:8" ht="58" x14ac:dyDescent="0.35">
      <c r="A15628" s="4">
        <v>24586</v>
      </c>
      <c r="B15628" s="1">
        <v>45307</v>
      </c>
      <c r="C15628" s="2">
        <v>0.63238425925925923</v>
      </c>
      <c r="D15628" s="3" t="s">
        <v>10603</v>
      </c>
      <c r="E15628" s="3" t="s">
        <v>62301</v>
      </c>
      <c r="F15628" s="3" t="s">
        <v>62298</v>
      </c>
      <c r="G15628" s="3" t="s">
        <v>62299</v>
      </c>
      <c r="H15628" s="3" t="s">
        <v>62300</v>
      </c>
    </row>
    <row r="15629" spans="1:8" ht="58" x14ac:dyDescent="0.35">
      <c r="A15629" s="4">
        <v>1808</v>
      </c>
      <c r="B15629" s="1">
        <v>45307</v>
      </c>
      <c r="C15629" s="2">
        <v>0.63277777777777777</v>
      </c>
      <c r="D15629" s="3" t="s">
        <v>62302</v>
      </c>
      <c r="E15629" s="3" t="s">
        <v>24824</v>
      </c>
      <c r="F15629" s="3" t="s">
        <v>62303</v>
      </c>
      <c r="G15629" s="3" t="s">
        <v>11785</v>
      </c>
      <c r="H15629" s="3" t="s">
        <v>12779</v>
      </c>
    </row>
    <row r="15630" spans="1:8" ht="58" x14ac:dyDescent="0.35">
      <c r="A15630" s="4">
        <v>48431</v>
      </c>
      <c r="B15630" s="1">
        <v>45307</v>
      </c>
      <c r="C15630" s="2">
        <v>0.63358796296296294</v>
      </c>
      <c r="D15630" s="3" t="s">
        <v>10916</v>
      </c>
      <c r="E15630" s="3" t="s">
        <v>62305</v>
      </c>
      <c r="F15630" s="3" t="s">
        <v>62304</v>
      </c>
      <c r="G15630" s="3" t="e">
        <f>-Improving.</f>
        <v>#NAME?</v>
      </c>
      <c r="H15630" s="3" t="e">
        <f>-continue medications and LFM</f>
        <v>#NAME?</v>
      </c>
    </row>
    <row r="15631" spans="1:8" ht="29" x14ac:dyDescent="0.35">
      <c r="A15631" s="4">
        <v>184701</v>
      </c>
      <c r="B15631" s="1">
        <v>45307</v>
      </c>
      <c r="C15631" s="2">
        <v>0.63399305555555552</v>
      </c>
      <c r="D15631" s="3" t="s">
        <v>1556</v>
      </c>
      <c r="E15631" s="3" t="s">
        <v>62309</v>
      </c>
      <c r="F15631" s="3" t="s">
        <v>62306</v>
      </c>
      <c r="G15631" s="3" t="s">
        <v>62307</v>
      </c>
      <c r="H15631" s="3" t="s">
        <v>62308</v>
      </c>
    </row>
    <row r="15632" spans="1:8" ht="58" x14ac:dyDescent="0.35">
      <c r="A15632" s="4">
        <v>192166</v>
      </c>
      <c r="B15632" s="1">
        <v>45307</v>
      </c>
      <c r="C15632" s="2">
        <v>0.63600694444444439</v>
      </c>
      <c r="D15632" s="3" t="s">
        <v>62310</v>
      </c>
      <c r="E15632" s="3" t="s">
        <v>62312</v>
      </c>
      <c r="F15632" s="3" t="s">
        <v>62311</v>
      </c>
      <c r="G15632" s="3" t="s">
        <v>62312</v>
      </c>
      <c r="H15632" s="3" t="s">
        <v>62313</v>
      </c>
    </row>
    <row r="15633" spans="1:8" ht="43.5" x14ac:dyDescent="0.35">
      <c r="A15633" s="4">
        <v>170372</v>
      </c>
      <c r="B15633" s="1">
        <v>45307</v>
      </c>
      <c r="C15633" s="2">
        <v>0.63907407407407402</v>
      </c>
      <c r="D15633" s="3" t="s">
        <v>62314</v>
      </c>
      <c r="E15633" s="3" t="s">
        <v>53412</v>
      </c>
      <c r="F15633" s="3" t="s">
        <v>62315</v>
      </c>
      <c r="G15633" s="3" t="s">
        <v>1592</v>
      </c>
      <c r="H15633" s="3" t="s">
        <v>62316</v>
      </c>
    </row>
    <row r="15634" spans="1:8" ht="43.5" x14ac:dyDescent="0.35">
      <c r="A15634" s="4">
        <v>91884</v>
      </c>
      <c r="B15634" s="1">
        <v>45307</v>
      </c>
      <c r="C15634" s="2">
        <v>0.63927083333333334</v>
      </c>
      <c r="D15634" s="3" t="s">
        <v>62317</v>
      </c>
      <c r="E15634" s="3" t="s">
        <v>62320</v>
      </c>
      <c r="F15634" s="3" t="s">
        <v>62318</v>
      </c>
      <c r="G15634" s="3" t="s">
        <v>11933</v>
      </c>
      <c r="H15634" s="3" t="s">
        <v>62319</v>
      </c>
    </row>
    <row r="15635" spans="1:8" ht="43.5" x14ac:dyDescent="0.35">
      <c r="A15635" s="4">
        <v>200336</v>
      </c>
      <c r="B15635" s="1">
        <v>45307</v>
      </c>
      <c r="C15635" s="2">
        <v>0.64065972222222223</v>
      </c>
      <c r="D15635" s="3" t="s">
        <v>1556</v>
      </c>
      <c r="E15635" s="3" t="s">
        <v>62324</v>
      </c>
      <c r="F15635" s="3" t="s">
        <v>62321</v>
      </c>
      <c r="G15635" s="3" t="s">
        <v>62322</v>
      </c>
      <c r="H15635" s="3" t="s">
        <v>62323</v>
      </c>
    </row>
    <row r="15636" spans="1:8" ht="58" x14ac:dyDescent="0.35">
      <c r="A15636" s="4">
        <v>212917</v>
      </c>
      <c r="B15636" s="1">
        <v>45307</v>
      </c>
      <c r="C15636" s="2">
        <v>0.64792824074074074</v>
      </c>
      <c r="D15636" s="3" t="s">
        <v>62325</v>
      </c>
      <c r="E15636" s="3" t="s">
        <v>62329</v>
      </c>
      <c r="F15636" s="3" t="s">
        <v>62326</v>
      </c>
      <c r="G15636" s="3" t="s">
        <v>62327</v>
      </c>
      <c r="H15636" s="3" t="s">
        <v>62328</v>
      </c>
    </row>
    <row r="15637" spans="1:8" ht="87" x14ac:dyDescent="0.35">
      <c r="A15637" s="4">
        <v>178839</v>
      </c>
      <c r="B15637" s="1">
        <v>45307</v>
      </c>
      <c r="C15637" s="2">
        <v>0.65100694444444451</v>
      </c>
      <c r="D15637" s="3" t="s">
        <v>62330</v>
      </c>
      <c r="E15637" s="3" t="s">
        <v>62333</v>
      </c>
      <c r="F15637" s="3" t="s">
        <v>62331</v>
      </c>
      <c r="G15637" s="3" t="s">
        <v>62332</v>
      </c>
      <c r="H15637" s="3" t="s">
        <v>37304</v>
      </c>
    </row>
    <row r="15638" spans="1:8" ht="43.5" x14ac:dyDescent="0.35">
      <c r="A15638" s="4">
        <v>60548</v>
      </c>
      <c r="B15638" s="1">
        <v>45307</v>
      </c>
      <c r="C15638" s="2">
        <v>0.65408564814814818</v>
      </c>
      <c r="D15638" s="3" t="s">
        <v>10285</v>
      </c>
      <c r="E15638" s="3" t="s">
        <v>62337</v>
      </c>
      <c r="F15638" s="3" t="s">
        <v>62334</v>
      </c>
      <c r="G15638" s="3" t="s">
        <v>62335</v>
      </c>
      <c r="H15638" s="3" t="s">
        <v>62336</v>
      </c>
    </row>
    <row r="15639" spans="1:8" ht="29" x14ac:dyDescent="0.35">
      <c r="A15639" s="4">
        <v>203047</v>
      </c>
      <c r="B15639" s="1">
        <v>45307</v>
      </c>
      <c r="C15639" s="2">
        <v>0.65619212962962969</v>
      </c>
      <c r="D15639" s="3" t="s">
        <v>10438</v>
      </c>
      <c r="E15639" s="3" t="s">
        <v>62339</v>
      </c>
      <c r="F15639" s="3" t="s">
        <v>62338</v>
      </c>
      <c r="G15639" s="3" t="s">
        <v>11850</v>
      </c>
      <c r="H15639" s="3" t="s">
        <v>10660</v>
      </c>
    </row>
    <row r="15640" spans="1:8" ht="58" x14ac:dyDescent="0.35">
      <c r="A15640" s="4">
        <v>114739</v>
      </c>
      <c r="B15640" s="1">
        <v>45307</v>
      </c>
      <c r="C15640" s="2">
        <v>0.66089120370370369</v>
      </c>
      <c r="D15640" s="3" t="s">
        <v>62340</v>
      </c>
      <c r="E15640" s="3" t="s">
        <v>62344</v>
      </c>
      <c r="F15640" s="3" t="s">
        <v>62341</v>
      </c>
      <c r="G15640" s="3" t="s">
        <v>62342</v>
      </c>
      <c r="H15640" s="3" t="s">
        <v>62343</v>
      </c>
    </row>
    <row r="15641" spans="1:8" ht="29" x14ac:dyDescent="0.35">
      <c r="A15641" s="4">
        <v>47918</v>
      </c>
      <c r="B15641" s="1">
        <v>45307</v>
      </c>
      <c r="C15641" s="2">
        <v>0.66322916666666665</v>
      </c>
      <c r="D15641" s="3" t="s">
        <v>1288</v>
      </c>
      <c r="E15641" s="3" t="s">
        <v>56976</v>
      </c>
      <c r="F15641" s="3" t="s">
        <v>62345</v>
      </c>
      <c r="G15641" s="3" t="s">
        <v>11785</v>
      </c>
      <c r="H15641" s="3" t="s">
        <v>62346</v>
      </c>
    </row>
    <row r="15642" spans="1:8" ht="43.5" x14ac:dyDescent="0.35">
      <c r="A15642" s="4">
        <v>18193</v>
      </c>
      <c r="B15642" s="1">
        <v>45307</v>
      </c>
      <c r="C15642" s="2">
        <v>0.66702546296296295</v>
      </c>
      <c r="D15642" s="3" t="s">
        <v>1436</v>
      </c>
      <c r="E15642" s="3" t="s">
        <v>62350</v>
      </c>
      <c r="F15642" s="3" t="s">
        <v>62347</v>
      </c>
      <c r="G15642" s="3" t="s">
        <v>62348</v>
      </c>
      <c r="H15642" s="3" t="s">
        <v>62349</v>
      </c>
    </row>
    <row r="15643" spans="1:8" ht="29" x14ac:dyDescent="0.35">
      <c r="A15643" s="4">
        <v>159408</v>
      </c>
      <c r="B15643" s="1">
        <v>45307</v>
      </c>
      <c r="C15643" s="2">
        <v>0.6752083333333333</v>
      </c>
      <c r="D15643" s="3" t="s">
        <v>1288</v>
      </c>
      <c r="E15643" s="3" t="s">
        <v>62353</v>
      </c>
      <c r="F15643" s="3" t="s">
        <v>62351</v>
      </c>
      <c r="G15643" s="3" t="s">
        <v>11812</v>
      </c>
      <c r="H15643" s="3" t="s">
        <v>62352</v>
      </c>
    </row>
    <row r="15644" spans="1:8" ht="72.5" x14ac:dyDescent="0.35">
      <c r="A15644" s="4">
        <v>39677</v>
      </c>
      <c r="B15644" s="1">
        <v>45307</v>
      </c>
      <c r="C15644" s="2">
        <v>0.67744212962962969</v>
      </c>
      <c r="D15644" s="3" t="s">
        <v>10438</v>
      </c>
      <c r="E15644" s="3" t="s">
        <v>14902</v>
      </c>
      <c r="F15644" s="3" t="s">
        <v>62354</v>
      </c>
      <c r="G15644" s="3" t="s">
        <v>11875</v>
      </c>
      <c r="H15644" s="3" t="s">
        <v>10660</v>
      </c>
    </row>
    <row r="15645" spans="1:8" ht="116" x14ac:dyDescent="0.35">
      <c r="A15645" s="4">
        <v>214871</v>
      </c>
      <c r="B15645" s="1">
        <v>45307</v>
      </c>
      <c r="C15645" s="2">
        <v>0.74478009259259259</v>
      </c>
      <c r="D15645" s="3" t="s">
        <v>62355</v>
      </c>
      <c r="E15645" s="3" t="s">
        <v>62358</v>
      </c>
      <c r="F15645" s="3" t="s">
        <v>62356</v>
      </c>
      <c r="G15645" s="3" t="s">
        <v>12524</v>
      </c>
      <c r="H15645" s="3" t="s">
        <v>62357</v>
      </c>
    </row>
    <row r="15646" spans="1:8" ht="101.5" x14ac:dyDescent="0.35">
      <c r="A15646" s="4">
        <v>149301</v>
      </c>
      <c r="B15646" s="1">
        <v>45307</v>
      </c>
      <c r="C15646" s="2">
        <v>0.7535532407407407</v>
      </c>
      <c r="D15646" s="3" t="s">
        <v>62359</v>
      </c>
      <c r="E15646" s="3" t="s">
        <v>62361</v>
      </c>
      <c r="F15646" s="3" t="s">
        <v>62360</v>
      </c>
      <c r="G15646" s="3" t="s">
        <v>62361</v>
      </c>
      <c r="H15646" s="3" t="s">
        <v>62362</v>
      </c>
    </row>
    <row r="15647" spans="1:8" ht="87" x14ac:dyDescent="0.35">
      <c r="A15647" s="4">
        <v>214878</v>
      </c>
      <c r="B15647" s="1">
        <v>45307</v>
      </c>
      <c r="C15647" s="2">
        <v>0.8105902777777777</v>
      </c>
      <c r="D15647" s="3" t="s">
        <v>62363</v>
      </c>
      <c r="E15647" s="3" t="s">
        <v>62367</v>
      </c>
      <c r="F15647" s="3" t="s">
        <v>62364</v>
      </c>
      <c r="G15647" s="3" t="s">
        <v>62365</v>
      </c>
      <c r="H15647" s="3" t="s">
        <v>62366</v>
      </c>
    </row>
    <row r="15648" spans="1:8" ht="72.5" x14ac:dyDescent="0.35">
      <c r="A15648" s="4">
        <v>214879</v>
      </c>
      <c r="B15648" s="1">
        <v>45307</v>
      </c>
      <c r="C15648" s="2">
        <v>0.81633101851851853</v>
      </c>
      <c r="D15648" s="3" t="s">
        <v>62368</v>
      </c>
      <c r="E15648" s="3" t="s">
        <v>62372</v>
      </c>
      <c r="F15648" s="3" t="s">
        <v>62369</v>
      </c>
      <c r="G15648" s="3" t="s">
        <v>62370</v>
      </c>
      <c r="H15648" s="3" t="s">
        <v>62371</v>
      </c>
    </row>
    <row r="15649" spans="1:8" ht="101.5" x14ac:dyDescent="0.35">
      <c r="A15649" s="4">
        <v>52751</v>
      </c>
      <c r="B15649" s="1">
        <v>45307</v>
      </c>
      <c r="C15649" s="2">
        <v>0.82376157407407413</v>
      </c>
      <c r="D15649" s="3" t="e">
        <f>- bilateral leg SWELLING - exertional shortness OF breath - no headache, blurring OF vision - no URINARY COMPLAINT - bilateral KNEE PAIN WITH no SWELLING</f>
        <v>#NAME?</v>
      </c>
      <c r="E15649" s="3" t="s">
        <v>62376</v>
      </c>
      <c r="F15649" s="3" t="s">
        <v>62373</v>
      </c>
      <c r="G15649" s="3" t="s">
        <v>62374</v>
      </c>
      <c r="H15649" s="3" t="s">
        <v>62375</v>
      </c>
    </row>
    <row r="15650" spans="1:8" x14ac:dyDescent="0.35">
      <c r="A15650" s="4">
        <v>37737</v>
      </c>
      <c r="B15650" s="1">
        <v>45308</v>
      </c>
      <c r="C15650" s="2">
        <v>0.32317129629629632</v>
      </c>
      <c r="D15650" s="3" t="s">
        <v>10982</v>
      </c>
      <c r="E15650" s="3" t="s">
        <v>13850</v>
      </c>
      <c r="F15650" s="3" t="s">
        <v>10524</v>
      </c>
      <c r="G15650" s="3" t="s">
        <v>13850</v>
      </c>
      <c r="H15650" s="3" t="s">
        <v>1325</v>
      </c>
    </row>
    <row r="15651" spans="1:8" ht="43.5" x14ac:dyDescent="0.35">
      <c r="A15651" s="4">
        <v>43156</v>
      </c>
      <c r="B15651" s="1">
        <v>45308</v>
      </c>
      <c r="C15651" s="2">
        <v>0.33059027777777777</v>
      </c>
      <c r="D15651" s="3" t="s">
        <v>892</v>
      </c>
      <c r="E15651" s="3" t="s">
        <v>62379</v>
      </c>
      <c r="F15651" s="3" t="s">
        <v>62377</v>
      </c>
      <c r="G15651" s="3" t="s">
        <v>62378</v>
      </c>
      <c r="H15651" s="3" t="s">
        <v>12391</v>
      </c>
    </row>
    <row r="15652" spans="1:8" ht="72.5" x14ac:dyDescent="0.35">
      <c r="A15652" s="4">
        <v>34443</v>
      </c>
      <c r="B15652" s="1">
        <v>45308</v>
      </c>
      <c r="C15652" s="2">
        <v>0.33467592592592593</v>
      </c>
      <c r="D15652" s="3" t="s">
        <v>892</v>
      </c>
      <c r="E15652" s="3" t="s">
        <v>62381</v>
      </c>
      <c r="F15652" s="3" t="s">
        <v>62380</v>
      </c>
      <c r="G15652" s="3" t="s">
        <v>12036</v>
      </c>
      <c r="H15652" s="3" t="s">
        <v>15569</v>
      </c>
    </row>
    <row r="15653" spans="1:8" ht="130.5" x14ac:dyDescent="0.35">
      <c r="A15653" s="4">
        <v>69693</v>
      </c>
      <c r="B15653" s="1">
        <v>45308</v>
      </c>
      <c r="C15653" s="2">
        <v>0.33982638888888889</v>
      </c>
      <c r="D15653" s="3" t="s">
        <v>10867</v>
      </c>
      <c r="E15653" s="3" t="s">
        <v>62383</v>
      </c>
      <c r="F15653" s="3" t="s">
        <v>62382</v>
      </c>
      <c r="G15653" s="3" t="s">
        <v>62383</v>
      </c>
      <c r="H15653" s="3" t="s">
        <v>10992</v>
      </c>
    </row>
    <row r="15654" spans="1:8" ht="43.5" x14ac:dyDescent="0.35">
      <c r="A15654" s="4">
        <v>196444</v>
      </c>
      <c r="B15654" s="1">
        <v>45308</v>
      </c>
      <c r="C15654" s="2">
        <v>0.34017361111111111</v>
      </c>
      <c r="D15654" s="3" t="s">
        <v>1288</v>
      </c>
      <c r="E15654" s="3" t="s">
        <v>62386</v>
      </c>
      <c r="F15654" s="3" t="s">
        <v>62384</v>
      </c>
      <c r="G15654" s="3" t="s">
        <v>11886</v>
      </c>
      <c r="H15654" s="3" t="s">
        <v>62385</v>
      </c>
    </row>
    <row r="15655" spans="1:8" ht="29" x14ac:dyDescent="0.35">
      <c r="A15655" s="4">
        <v>196785</v>
      </c>
      <c r="B15655" s="1">
        <v>45308</v>
      </c>
      <c r="C15655" s="2">
        <v>0.34232638888888883</v>
      </c>
      <c r="D15655" s="3" t="s">
        <v>10328</v>
      </c>
      <c r="E15655" s="3" t="s">
        <v>62388</v>
      </c>
      <c r="F15655" s="3" t="s">
        <v>62387</v>
      </c>
      <c r="G15655" s="3" t="s">
        <v>62388</v>
      </c>
      <c r="H15655" s="3" t="s">
        <v>13626</v>
      </c>
    </row>
    <row r="15656" spans="1:8" ht="43.5" x14ac:dyDescent="0.35">
      <c r="A15656" s="4">
        <v>112843</v>
      </c>
      <c r="B15656" s="1">
        <v>45308</v>
      </c>
      <c r="C15656" s="2">
        <v>0.34380787037037036</v>
      </c>
      <c r="D15656" s="3" t="s">
        <v>1288</v>
      </c>
      <c r="E15656" s="3" t="s">
        <v>62390</v>
      </c>
      <c r="F15656" s="3" t="s">
        <v>62389</v>
      </c>
      <c r="G15656" s="3" t="s">
        <v>11857</v>
      </c>
      <c r="H15656" s="3" t="s">
        <v>14591</v>
      </c>
    </row>
    <row r="15657" spans="1:8" ht="29" x14ac:dyDescent="0.35">
      <c r="A15657" s="4">
        <v>163539</v>
      </c>
      <c r="B15657" s="1">
        <v>45308</v>
      </c>
      <c r="C15657" s="2">
        <v>0.34689814814814812</v>
      </c>
      <c r="D15657" s="3" t="s">
        <v>1288</v>
      </c>
      <c r="E15657" s="3" t="s">
        <v>26967</v>
      </c>
      <c r="F15657" s="3" t="s">
        <v>62391</v>
      </c>
      <c r="G15657" s="3" t="s">
        <v>12368</v>
      </c>
      <c r="H15657" s="3" t="s">
        <v>25705</v>
      </c>
    </row>
    <row r="15658" spans="1:8" ht="43.5" x14ac:dyDescent="0.35">
      <c r="A15658" s="4">
        <v>24587</v>
      </c>
      <c r="B15658" s="1">
        <v>45308</v>
      </c>
      <c r="C15658" s="2">
        <v>0.34694444444444444</v>
      </c>
      <c r="D15658" s="3" t="s">
        <v>11985</v>
      </c>
      <c r="E15658" s="3" t="s">
        <v>50913</v>
      </c>
      <c r="F15658" s="3" t="s">
        <v>62392</v>
      </c>
      <c r="G15658" s="3" t="s">
        <v>11106</v>
      </c>
      <c r="H15658" s="3" t="s">
        <v>62393</v>
      </c>
    </row>
    <row r="15659" spans="1:8" x14ac:dyDescent="0.35">
      <c r="A15659" s="4">
        <v>124925</v>
      </c>
      <c r="B15659" s="1">
        <v>45308</v>
      </c>
      <c r="C15659" s="2">
        <v>0.34709490740740739</v>
      </c>
      <c r="D15659" s="3" t="s">
        <v>1460</v>
      </c>
      <c r="E15659" s="3" t="s">
        <v>62394</v>
      </c>
      <c r="F15659" s="3" t="s">
        <v>1359</v>
      </c>
      <c r="G15659" s="3" t="s">
        <v>62394</v>
      </c>
      <c r="H15659" s="3" t="s">
        <v>10992</v>
      </c>
    </row>
    <row r="15660" spans="1:8" x14ac:dyDescent="0.35">
      <c r="A15660" s="4">
        <v>56766</v>
      </c>
      <c r="B15660" s="1">
        <v>45308</v>
      </c>
      <c r="C15660" s="2">
        <v>0.35031250000000003</v>
      </c>
      <c r="D15660" s="3" t="s">
        <v>409</v>
      </c>
      <c r="E15660" s="3" t="s">
        <v>62397</v>
      </c>
      <c r="F15660" s="3" t="s">
        <v>62395</v>
      </c>
      <c r="G15660" s="3" t="s">
        <v>11812</v>
      </c>
      <c r="H15660" s="3" t="s">
        <v>62396</v>
      </c>
    </row>
    <row r="15661" spans="1:8" ht="29" x14ac:dyDescent="0.35">
      <c r="A15661" s="4">
        <v>51222</v>
      </c>
      <c r="B15661" s="1">
        <v>45308</v>
      </c>
      <c r="C15661" s="2">
        <v>0.35143518518518518</v>
      </c>
      <c r="D15661" s="3" t="s">
        <v>10317</v>
      </c>
      <c r="E15661" s="3" t="s">
        <v>32408</v>
      </c>
      <c r="F15661" s="3" t="s">
        <v>13901</v>
      </c>
      <c r="G15661" s="3" t="s">
        <v>32408</v>
      </c>
      <c r="H15661" s="3" t="s">
        <v>13626</v>
      </c>
    </row>
    <row r="15662" spans="1:8" ht="29" x14ac:dyDescent="0.35">
      <c r="A15662" s="4">
        <v>6432</v>
      </c>
      <c r="B15662" s="1">
        <v>45308</v>
      </c>
      <c r="C15662" s="2">
        <v>0.3555787037037037</v>
      </c>
      <c r="D15662" s="3" t="s">
        <v>62398</v>
      </c>
      <c r="E15662" s="3" t="s">
        <v>26831</v>
      </c>
      <c r="F15662" s="3" t="s">
        <v>62399</v>
      </c>
      <c r="G15662" s="3" t="s">
        <v>11753</v>
      </c>
      <c r="H15662" s="3" t="s">
        <v>62400</v>
      </c>
    </row>
    <row r="15663" spans="1:8" ht="58" x14ac:dyDescent="0.35">
      <c r="A15663" s="4">
        <v>35594</v>
      </c>
      <c r="B15663" s="1">
        <v>45308</v>
      </c>
      <c r="C15663" s="2">
        <v>0.35596064814814815</v>
      </c>
      <c r="D15663" s="3" t="s">
        <v>985</v>
      </c>
      <c r="E15663" s="3" t="s">
        <v>62403</v>
      </c>
      <c r="F15663" s="3" t="s">
        <v>62401</v>
      </c>
      <c r="G15663" s="3" t="s">
        <v>11707</v>
      </c>
      <c r="H15663" s="3" t="s">
        <v>62402</v>
      </c>
    </row>
    <row r="15664" spans="1:8" ht="58" x14ac:dyDescent="0.35">
      <c r="A15664" s="4">
        <v>90789</v>
      </c>
      <c r="B15664" s="1">
        <v>45308</v>
      </c>
      <c r="C15664" s="2">
        <v>0.35701388888888891</v>
      </c>
      <c r="D15664" s="3" t="s">
        <v>310</v>
      </c>
      <c r="E15664" s="3" t="s">
        <v>62407</v>
      </c>
      <c r="F15664" s="3" t="s">
        <v>62404</v>
      </c>
      <c r="G15664" s="3" t="s">
        <v>62405</v>
      </c>
      <c r="H15664" s="3" t="s">
        <v>62406</v>
      </c>
    </row>
    <row r="15665" spans="1:8" x14ac:dyDescent="0.35">
      <c r="A15665" s="4">
        <v>154650</v>
      </c>
      <c r="B15665" s="1">
        <v>45308</v>
      </c>
      <c r="C15665" s="2">
        <v>0.35925925925925922</v>
      </c>
      <c r="D15665" s="3" t="s">
        <v>12295</v>
      </c>
      <c r="E15665" s="3" t="s">
        <v>12560</v>
      </c>
      <c r="F15665" s="3" t="s">
        <v>12785</v>
      </c>
      <c r="G15665" s="3" t="s">
        <v>12560</v>
      </c>
      <c r="H15665" s="3" t="s">
        <v>62408</v>
      </c>
    </row>
    <row r="15666" spans="1:8" ht="58" x14ac:dyDescent="0.35">
      <c r="A15666" s="4">
        <v>46978</v>
      </c>
      <c r="B15666" s="1">
        <v>45308</v>
      </c>
      <c r="C15666" s="2">
        <v>0.36344907407407406</v>
      </c>
      <c r="D15666" s="3" t="s">
        <v>62409</v>
      </c>
      <c r="E15666" s="3" t="s">
        <v>62413</v>
      </c>
      <c r="F15666" s="3" t="s">
        <v>62410</v>
      </c>
      <c r="G15666" s="3" t="s">
        <v>62411</v>
      </c>
      <c r="H15666" s="3" t="s">
        <v>62412</v>
      </c>
    </row>
    <row r="15667" spans="1:8" x14ac:dyDescent="0.35">
      <c r="A15667" s="4">
        <v>44161</v>
      </c>
      <c r="B15667" s="1">
        <v>45308</v>
      </c>
      <c r="C15667" s="2">
        <v>0.36562500000000003</v>
      </c>
      <c r="D15667" s="3" t="s">
        <v>62414</v>
      </c>
      <c r="E15667" s="3" t="s">
        <v>62415</v>
      </c>
      <c r="F15667" s="3" t="s">
        <v>12480</v>
      </c>
      <c r="G15667" s="3" t="s">
        <v>62415</v>
      </c>
      <c r="H15667" s="3" t="s">
        <v>13626</v>
      </c>
    </row>
    <row r="15668" spans="1:8" ht="29" x14ac:dyDescent="0.35">
      <c r="A15668" s="4">
        <v>34187</v>
      </c>
      <c r="B15668" s="1">
        <v>45308</v>
      </c>
      <c r="C15668" s="2">
        <v>0.36578703703703702</v>
      </c>
      <c r="D15668" s="3" t="s">
        <v>985</v>
      </c>
      <c r="E15668" s="3" t="s">
        <v>26879</v>
      </c>
      <c r="F15668" s="3" t="s">
        <v>62416</v>
      </c>
      <c r="G15668" s="3" t="s">
        <v>12861</v>
      </c>
      <c r="H15668" s="3" t="s">
        <v>62417</v>
      </c>
    </row>
    <row r="15669" spans="1:8" x14ac:dyDescent="0.35">
      <c r="A15669" s="4">
        <v>49959</v>
      </c>
      <c r="B15669" s="1">
        <v>45308</v>
      </c>
      <c r="C15669" s="2">
        <v>0.36960648148148145</v>
      </c>
      <c r="D15669" s="3" t="s">
        <v>985</v>
      </c>
      <c r="E15669" s="3" t="s">
        <v>62419</v>
      </c>
      <c r="F15669" s="3" t="s">
        <v>62418</v>
      </c>
      <c r="G15669" s="3" t="s">
        <v>11491</v>
      </c>
      <c r="H15669" s="3" t="s">
        <v>10489</v>
      </c>
    </row>
    <row r="15670" spans="1:8" x14ac:dyDescent="0.35">
      <c r="A15670" s="4">
        <v>70229</v>
      </c>
      <c r="B15670" s="1">
        <v>45308</v>
      </c>
      <c r="C15670" s="2">
        <v>0.37077546296296293</v>
      </c>
      <c r="D15670" s="3" t="s">
        <v>167</v>
      </c>
      <c r="E15670" s="3" t="s">
        <v>62423</v>
      </c>
      <c r="F15670" s="3" t="s">
        <v>62420</v>
      </c>
      <c r="G15670" s="3" t="s">
        <v>62421</v>
      </c>
      <c r="H15670" s="3" t="s">
        <v>62422</v>
      </c>
    </row>
    <row r="15671" spans="1:8" ht="43.5" x14ac:dyDescent="0.35">
      <c r="A15671" s="4">
        <v>172916</v>
      </c>
      <c r="B15671" s="1">
        <v>45308</v>
      </c>
      <c r="C15671" s="2">
        <v>0.3714351851851852</v>
      </c>
      <c r="D15671" s="3" t="s">
        <v>62424</v>
      </c>
      <c r="E15671" s="3" t="s">
        <v>62428</v>
      </c>
      <c r="F15671" s="3" t="s">
        <v>62425</v>
      </c>
      <c r="G15671" s="3" t="s">
        <v>62426</v>
      </c>
      <c r="H15671" s="3" t="s">
        <v>62427</v>
      </c>
    </row>
    <row r="15672" spans="1:8" x14ac:dyDescent="0.35">
      <c r="A15672" s="4">
        <v>201100</v>
      </c>
      <c r="B15672" s="1">
        <v>45308</v>
      </c>
      <c r="C15672" s="2">
        <v>0.37236111111111114</v>
      </c>
      <c r="D15672" s="3" t="s">
        <v>10328</v>
      </c>
      <c r="E15672" s="3" t="s">
        <v>10359</v>
      </c>
      <c r="F15672" s="3" t="s">
        <v>10507</v>
      </c>
      <c r="G15672" s="3" t="s">
        <v>10359</v>
      </c>
      <c r="H15672" s="3" t="s">
        <v>12231</v>
      </c>
    </row>
    <row r="15673" spans="1:8" ht="58" x14ac:dyDescent="0.35">
      <c r="A15673" s="4">
        <v>172916</v>
      </c>
      <c r="B15673" s="1">
        <v>45308</v>
      </c>
      <c r="C15673" s="2">
        <v>0.37252314814814813</v>
      </c>
      <c r="D15673" s="3" t="s">
        <v>62424</v>
      </c>
      <c r="E15673" s="3" t="s">
        <v>62428</v>
      </c>
      <c r="F15673" s="3" t="s">
        <v>62425</v>
      </c>
      <c r="G15673" s="3" t="s">
        <v>62426</v>
      </c>
      <c r="H15673" s="3" t="s">
        <v>62429</v>
      </c>
    </row>
    <row r="15674" spans="1:8" ht="72.5" x14ac:dyDescent="0.35">
      <c r="A15674" s="4">
        <v>17692</v>
      </c>
      <c r="B15674" s="1">
        <v>45308</v>
      </c>
      <c r="C15674" s="2">
        <v>0.37275462962962963</v>
      </c>
      <c r="D15674" s="3" t="s">
        <v>1460</v>
      </c>
      <c r="E15674" s="3" t="s">
        <v>56833</v>
      </c>
      <c r="F15674" s="3" t="s">
        <v>1359</v>
      </c>
      <c r="G15674" s="3" t="s">
        <v>56833</v>
      </c>
      <c r="H15674" s="3" t="s">
        <v>10992</v>
      </c>
    </row>
    <row r="15675" spans="1:8" ht="58" x14ac:dyDescent="0.35">
      <c r="A15675" s="4">
        <v>40158</v>
      </c>
      <c r="B15675" s="1">
        <v>45308</v>
      </c>
      <c r="C15675" s="2">
        <v>0.37317129629629631</v>
      </c>
      <c r="D15675" s="3" t="s">
        <v>1288</v>
      </c>
      <c r="E15675" s="3" t="s">
        <v>62432</v>
      </c>
      <c r="F15675" s="3" t="s">
        <v>62430</v>
      </c>
      <c r="G15675" s="3" t="s">
        <v>11786</v>
      </c>
      <c r="H15675" s="3" t="s">
        <v>62431</v>
      </c>
    </row>
    <row r="15676" spans="1:8" ht="29" x14ac:dyDescent="0.35">
      <c r="A15676" s="4">
        <v>43183</v>
      </c>
      <c r="B15676" s="1">
        <v>45308</v>
      </c>
      <c r="C15676" s="2">
        <v>0.37409722222222225</v>
      </c>
      <c r="D15676" s="3" t="s">
        <v>985</v>
      </c>
      <c r="E15676" s="3" t="s">
        <v>62434</v>
      </c>
      <c r="F15676" s="3" t="s">
        <v>62433</v>
      </c>
      <c r="G15676" s="3" t="s">
        <v>10402</v>
      </c>
      <c r="H15676" s="3" t="s">
        <v>47885</v>
      </c>
    </row>
    <row r="15677" spans="1:8" ht="58" x14ac:dyDescent="0.35">
      <c r="A15677" s="4">
        <v>212717</v>
      </c>
      <c r="B15677" s="1">
        <v>45308</v>
      </c>
      <c r="C15677" s="2">
        <v>0.375</v>
      </c>
      <c r="D15677" s="3" t="s">
        <v>1436</v>
      </c>
      <c r="E15677" s="3" t="s">
        <v>62438</v>
      </c>
      <c r="F15677" s="3" t="s">
        <v>62435</v>
      </c>
      <c r="G15677" s="3" t="s">
        <v>62436</v>
      </c>
      <c r="H15677" s="3" t="s">
        <v>62437</v>
      </c>
    </row>
    <row r="15678" spans="1:8" ht="29" x14ac:dyDescent="0.35">
      <c r="A15678" s="4">
        <v>52438</v>
      </c>
      <c r="B15678" s="1">
        <v>45308</v>
      </c>
      <c r="C15678" s="2">
        <v>0.37640046296296298</v>
      </c>
      <c r="D15678" s="3" t="s">
        <v>54</v>
      </c>
      <c r="E15678" s="3" t="s">
        <v>600</v>
      </c>
      <c r="F15678" s="3" t="s">
        <v>62439</v>
      </c>
      <c r="G15678" s="3" t="s">
        <v>600</v>
      </c>
      <c r="H15678" s="3" t="s">
        <v>600</v>
      </c>
    </row>
    <row r="15679" spans="1:8" ht="29" x14ac:dyDescent="0.35">
      <c r="A15679" s="4">
        <v>13865</v>
      </c>
      <c r="B15679" s="1">
        <v>45308</v>
      </c>
      <c r="C15679" s="2">
        <v>0.37748842592592591</v>
      </c>
      <c r="D15679" s="3" t="s">
        <v>1288</v>
      </c>
      <c r="E15679" s="3" t="s">
        <v>62443</v>
      </c>
      <c r="F15679" s="3" t="s">
        <v>62440</v>
      </c>
      <c r="G15679" s="3" t="s">
        <v>62441</v>
      </c>
      <c r="H15679" s="3" t="s">
        <v>62442</v>
      </c>
    </row>
    <row r="15680" spans="1:8" ht="29" x14ac:dyDescent="0.35">
      <c r="A15680" s="4">
        <v>32955</v>
      </c>
      <c r="B15680" s="1">
        <v>45308</v>
      </c>
      <c r="C15680" s="2">
        <v>0.37812499999999999</v>
      </c>
      <c r="D15680" s="3" t="s">
        <v>985</v>
      </c>
      <c r="E15680" s="3" t="s">
        <v>27017</v>
      </c>
      <c r="F15680" s="3" t="s">
        <v>62444</v>
      </c>
      <c r="G15680" s="3" t="s">
        <v>12556</v>
      </c>
      <c r="H15680" s="3" t="s">
        <v>59348</v>
      </c>
    </row>
    <row r="15681" spans="1:8" x14ac:dyDescent="0.35">
      <c r="A15681" s="4">
        <v>137125</v>
      </c>
      <c r="B15681" s="1">
        <v>45308</v>
      </c>
      <c r="C15681" s="2">
        <v>0.37912037037037033</v>
      </c>
      <c r="D15681" s="3" t="s">
        <v>62445</v>
      </c>
      <c r="E15681" s="3" t="s">
        <v>12814</v>
      </c>
      <c r="F15681" s="3" t="s">
        <v>12785</v>
      </c>
      <c r="G15681" s="3" t="s">
        <v>12814</v>
      </c>
      <c r="H15681" s="3" t="s">
        <v>12244</v>
      </c>
    </row>
    <row r="15682" spans="1:8" ht="29" x14ac:dyDescent="0.35">
      <c r="A15682" s="4">
        <v>214919</v>
      </c>
      <c r="B15682" s="1">
        <v>45308</v>
      </c>
      <c r="C15682" s="2">
        <v>0.37946759259259261</v>
      </c>
      <c r="D15682" s="3" t="s">
        <v>10916</v>
      </c>
      <c r="E15682" s="3" t="s">
        <v>62448</v>
      </c>
      <c r="F15682" s="3" t="s">
        <v>62446</v>
      </c>
      <c r="G15682" s="3" t="s">
        <v>62447</v>
      </c>
      <c r="H15682" s="3" t="e">
        <f>-do physiotherapy.</f>
        <v>#NAME?</v>
      </c>
    </row>
    <row r="15683" spans="1:8" ht="58" x14ac:dyDescent="0.35">
      <c r="A15683" s="4">
        <v>33776</v>
      </c>
      <c r="B15683" s="1">
        <v>45308</v>
      </c>
      <c r="C15683" s="2">
        <v>0.38262731481481477</v>
      </c>
      <c r="D15683" s="3" t="s">
        <v>710</v>
      </c>
      <c r="E15683" s="3" t="s">
        <v>62451</v>
      </c>
      <c r="F15683" s="3" t="s">
        <v>62449</v>
      </c>
      <c r="G15683" s="3" t="s">
        <v>11857</v>
      </c>
      <c r="H15683" s="3" t="s">
        <v>62450</v>
      </c>
    </row>
    <row r="15684" spans="1:8" x14ac:dyDescent="0.35">
      <c r="A15684" s="4">
        <v>187455</v>
      </c>
      <c r="B15684" s="1">
        <v>45308</v>
      </c>
      <c r="C15684" s="2">
        <v>0.38473379629629628</v>
      </c>
      <c r="D15684" s="3" t="s">
        <v>985</v>
      </c>
      <c r="E15684" s="3" t="s">
        <v>62453</v>
      </c>
      <c r="F15684" s="3" t="s">
        <v>62452</v>
      </c>
      <c r="G15684" s="3" t="s">
        <v>284</v>
      </c>
      <c r="H15684" s="3" t="s">
        <v>10489</v>
      </c>
    </row>
    <row r="15685" spans="1:8" ht="43.5" x14ac:dyDescent="0.35">
      <c r="A15685" s="4">
        <v>39839</v>
      </c>
      <c r="B15685" s="1">
        <v>45308</v>
      </c>
      <c r="C15685" s="2">
        <v>0.38528935185185187</v>
      </c>
      <c r="D15685" s="3" t="s">
        <v>12912</v>
      </c>
      <c r="E15685" s="3" t="s">
        <v>62455</v>
      </c>
      <c r="F15685" s="3" t="s">
        <v>62454</v>
      </c>
      <c r="G15685" s="3" t="s">
        <v>11106</v>
      </c>
      <c r="H15685" s="3" t="s">
        <v>45190</v>
      </c>
    </row>
    <row r="15686" spans="1:8" ht="43.5" x14ac:dyDescent="0.35">
      <c r="A15686" s="4">
        <v>179944</v>
      </c>
      <c r="B15686" s="1">
        <v>45308</v>
      </c>
      <c r="C15686" s="2">
        <v>0.38546296296296295</v>
      </c>
      <c r="D15686" s="3" t="s">
        <v>62456</v>
      </c>
      <c r="E15686" s="3" t="s">
        <v>62045</v>
      </c>
      <c r="F15686" s="3" t="s">
        <v>62457</v>
      </c>
      <c r="G15686" s="3" t="s">
        <v>62458</v>
      </c>
      <c r="H15686" s="3" t="s">
        <v>62459</v>
      </c>
    </row>
    <row r="15687" spans="1:8" ht="29" x14ac:dyDescent="0.35">
      <c r="A15687" s="4">
        <v>51316</v>
      </c>
      <c r="B15687" s="1">
        <v>45308</v>
      </c>
      <c r="C15687" s="2">
        <v>0.38613425925925932</v>
      </c>
      <c r="D15687" s="3" t="s">
        <v>1288</v>
      </c>
      <c r="E15687" s="3" t="s">
        <v>11374</v>
      </c>
      <c r="F15687" s="3" t="s">
        <v>62460</v>
      </c>
      <c r="G15687" s="3" t="s">
        <v>11781</v>
      </c>
      <c r="H15687" s="3" t="s">
        <v>25705</v>
      </c>
    </row>
    <row r="15688" spans="1:8" ht="101.5" x14ac:dyDescent="0.35">
      <c r="A15688" s="4">
        <v>175967</v>
      </c>
      <c r="B15688" s="1">
        <v>45308</v>
      </c>
      <c r="C15688" s="2">
        <v>0.38635416666666672</v>
      </c>
      <c r="D15688" s="3" t="s">
        <v>62461</v>
      </c>
      <c r="E15688" s="3" t="s">
        <v>17146</v>
      </c>
      <c r="F15688" s="3" t="s">
        <v>62462</v>
      </c>
      <c r="G15688" s="3" t="s">
        <v>62463</v>
      </c>
      <c r="H15688" s="3" t="s">
        <v>62464</v>
      </c>
    </row>
    <row r="15689" spans="1:8" ht="29" x14ac:dyDescent="0.35">
      <c r="A15689" s="4">
        <v>81981</v>
      </c>
      <c r="B15689" s="1">
        <v>45308</v>
      </c>
      <c r="C15689" s="2">
        <v>0.38931712962962961</v>
      </c>
      <c r="D15689" s="3" t="s">
        <v>13239</v>
      </c>
      <c r="E15689" s="3" t="s">
        <v>62467</v>
      </c>
      <c r="F15689" s="3" t="s">
        <v>62465</v>
      </c>
      <c r="G15689" s="3" t="s">
        <v>11904</v>
      </c>
      <c r="H15689" s="3" t="s">
        <v>62466</v>
      </c>
    </row>
    <row r="15690" spans="1:8" ht="29" x14ac:dyDescent="0.35">
      <c r="A15690" s="4">
        <v>40851</v>
      </c>
      <c r="B15690" s="1">
        <v>45308</v>
      </c>
      <c r="C15690" s="2">
        <v>0.38976851851851851</v>
      </c>
      <c r="D15690" s="3" t="s">
        <v>985</v>
      </c>
      <c r="E15690" s="3" t="s">
        <v>27077</v>
      </c>
      <c r="F15690" s="3" t="s">
        <v>62468</v>
      </c>
      <c r="G15690" s="3" t="s">
        <v>62469</v>
      </c>
      <c r="H15690" s="3" t="s">
        <v>62470</v>
      </c>
    </row>
    <row r="15691" spans="1:8" ht="58" x14ac:dyDescent="0.35">
      <c r="A15691" s="4">
        <v>214908</v>
      </c>
      <c r="B15691" s="1">
        <v>45308</v>
      </c>
      <c r="C15691" s="2">
        <v>0.39023148148148151</v>
      </c>
      <c r="D15691" s="3" t="s">
        <v>62471</v>
      </c>
      <c r="E15691" s="3" t="s">
        <v>62473</v>
      </c>
      <c r="F15691" s="3" t="s">
        <v>62472</v>
      </c>
      <c r="G15691" s="3" t="s">
        <v>62473</v>
      </c>
      <c r="H15691" s="3" t="s">
        <v>62474</v>
      </c>
    </row>
    <row r="15692" spans="1:8" ht="29" x14ac:dyDescent="0.35">
      <c r="A15692" s="4">
        <v>128140</v>
      </c>
      <c r="B15692" s="1">
        <v>45308</v>
      </c>
      <c r="C15692" s="2">
        <v>0.39027777777777778</v>
      </c>
      <c r="D15692" s="3" t="s">
        <v>10329</v>
      </c>
      <c r="E15692" s="3" t="s">
        <v>62476</v>
      </c>
      <c r="F15692" s="3" t="s">
        <v>2012</v>
      </c>
      <c r="G15692" s="3" t="s">
        <v>62475</v>
      </c>
      <c r="H15692" s="3" t="s">
        <v>10753</v>
      </c>
    </row>
    <row r="15693" spans="1:8" ht="29" x14ac:dyDescent="0.35">
      <c r="A15693" s="4">
        <v>49816</v>
      </c>
      <c r="B15693" s="1">
        <v>45308</v>
      </c>
      <c r="C15693" s="2">
        <v>0.39188657407407407</v>
      </c>
      <c r="D15693" s="3" t="s">
        <v>62477</v>
      </c>
      <c r="E15693" s="3" t="s">
        <v>27030</v>
      </c>
      <c r="F15693" s="3" t="s">
        <v>62478</v>
      </c>
      <c r="G15693" s="3" t="s">
        <v>11547</v>
      </c>
      <c r="H15693" s="3" t="s">
        <v>62479</v>
      </c>
    </row>
    <row r="15694" spans="1:8" ht="58" x14ac:dyDescent="0.35">
      <c r="A15694" s="4">
        <v>169019</v>
      </c>
      <c r="B15694" s="1">
        <v>45308</v>
      </c>
      <c r="C15694" s="2">
        <v>0.39392361111111113</v>
      </c>
      <c r="D15694" s="3" t="s">
        <v>13251</v>
      </c>
      <c r="E15694" s="3" t="s">
        <v>62483</v>
      </c>
      <c r="F15694" s="3" t="s">
        <v>62480</v>
      </c>
      <c r="G15694" s="3" t="s">
        <v>62481</v>
      </c>
      <c r="H15694" s="3" t="s">
        <v>62482</v>
      </c>
    </row>
    <row r="15695" spans="1:8" ht="29" x14ac:dyDescent="0.35">
      <c r="A15695" s="4">
        <v>47607</v>
      </c>
      <c r="B15695" s="1">
        <v>45308</v>
      </c>
      <c r="C15695" s="2">
        <v>0.39396990740740739</v>
      </c>
      <c r="D15695" s="3" t="s">
        <v>62484</v>
      </c>
      <c r="E15695" s="3" t="s">
        <v>62486</v>
      </c>
      <c r="F15695" s="3" t="s">
        <v>62485</v>
      </c>
      <c r="G15695" s="3" t="s">
        <v>62486</v>
      </c>
      <c r="H15695" s="3" t="s">
        <v>62487</v>
      </c>
    </row>
    <row r="15696" spans="1:8" ht="58" x14ac:dyDescent="0.35">
      <c r="A15696" s="4">
        <v>197090</v>
      </c>
      <c r="B15696" s="1">
        <v>45308</v>
      </c>
      <c r="C15696" s="2">
        <v>0.3941203703703704</v>
      </c>
      <c r="D15696" s="3" t="s">
        <v>1473</v>
      </c>
      <c r="E15696" s="3" t="s">
        <v>56266</v>
      </c>
      <c r="F15696" s="3" t="s">
        <v>10524</v>
      </c>
      <c r="G15696" s="3" t="s">
        <v>56266</v>
      </c>
      <c r="H15696" s="3" t="s">
        <v>1325</v>
      </c>
    </row>
    <row r="15697" spans="1:8" ht="29" x14ac:dyDescent="0.35">
      <c r="A15697" s="4">
        <v>115944</v>
      </c>
      <c r="B15697" s="1">
        <v>45308</v>
      </c>
      <c r="C15697" s="2">
        <v>0.39546296296296296</v>
      </c>
      <c r="D15697" s="3" t="s">
        <v>11985</v>
      </c>
      <c r="E15697" s="3" t="s">
        <v>23021</v>
      </c>
      <c r="F15697" s="3" t="s">
        <v>62488</v>
      </c>
      <c r="G15697" s="3" t="s">
        <v>104</v>
      </c>
      <c r="H15697" s="3" t="s">
        <v>43804</v>
      </c>
    </row>
    <row r="15698" spans="1:8" ht="203" x14ac:dyDescent="0.35">
      <c r="A15698" s="4">
        <v>214062</v>
      </c>
      <c r="B15698" s="1">
        <v>45308</v>
      </c>
      <c r="C15698" s="2">
        <v>0.39855324074074078</v>
      </c>
      <c r="D15698" s="3" t="s">
        <v>62489</v>
      </c>
      <c r="E15698" s="3" t="s">
        <v>62493</v>
      </c>
      <c r="F15698" s="3" t="s">
        <v>62490</v>
      </c>
      <c r="G15698" s="3" t="s">
        <v>62491</v>
      </c>
      <c r="H15698" s="3" t="s">
        <v>62492</v>
      </c>
    </row>
    <row r="15699" spans="1:8" ht="58" x14ac:dyDescent="0.35">
      <c r="A15699" s="4">
        <v>32925</v>
      </c>
      <c r="B15699" s="1">
        <v>45308</v>
      </c>
      <c r="C15699" s="2">
        <v>0.39906250000000004</v>
      </c>
      <c r="D15699" s="3" t="s">
        <v>62494</v>
      </c>
      <c r="E15699" s="3" t="s">
        <v>62498</v>
      </c>
      <c r="F15699" s="3" t="s">
        <v>62495</v>
      </c>
      <c r="G15699" s="3" t="s">
        <v>62496</v>
      </c>
      <c r="H15699" s="3" t="s">
        <v>62497</v>
      </c>
    </row>
    <row r="15700" spans="1:8" ht="145" x14ac:dyDescent="0.35">
      <c r="A15700" s="4">
        <v>40383</v>
      </c>
      <c r="B15700" s="1">
        <v>45308</v>
      </c>
      <c r="C15700" s="2">
        <v>0.39990740740740738</v>
      </c>
      <c r="D15700" s="3" t="s">
        <v>62499</v>
      </c>
      <c r="E15700" s="3" t="s">
        <v>62503</v>
      </c>
      <c r="F15700" s="3" t="s">
        <v>62500</v>
      </c>
      <c r="G15700" s="3" t="s">
        <v>62501</v>
      </c>
      <c r="H15700" s="3" t="s">
        <v>62502</v>
      </c>
    </row>
    <row r="15701" spans="1:8" ht="203" x14ac:dyDescent="0.35">
      <c r="A15701" s="4">
        <v>214062</v>
      </c>
      <c r="B15701" s="1">
        <v>45308</v>
      </c>
      <c r="C15701" s="2">
        <v>0.40030092592592598</v>
      </c>
      <c r="D15701" s="3" t="s">
        <v>62489</v>
      </c>
      <c r="E15701" s="3" t="s">
        <v>62493</v>
      </c>
      <c r="F15701" s="3" t="s">
        <v>62490</v>
      </c>
      <c r="G15701" s="3" t="s">
        <v>62491</v>
      </c>
      <c r="H15701" s="3" t="s">
        <v>62492</v>
      </c>
    </row>
    <row r="15702" spans="1:8" ht="43.5" x14ac:dyDescent="0.35">
      <c r="A15702" s="4">
        <v>43356</v>
      </c>
      <c r="B15702" s="1">
        <v>45308</v>
      </c>
      <c r="C15702" s="2">
        <v>0.40034722222222219</v>
      </c>
      <c r="D15702" s="3" t="s">
        <v>338</v>
      </c>
      <c r="E15702" s="3" t="s">
        <v>62506</v>
      </c>
      <c r="F15702" s="3" t="s">
        <v>62504</v>
      </c>
      <c r="G15702" s="3" t="s">
        <v>11890</v>
      </c>
      <c r="H15702" s="3" t="s">
        <v>62505</v>
      </c>
    </row>
    <row r="15703" spans="1:8" ht="29" x14ac:dyDescent="0.35">
      <c r="A15703" s="4">
        <v>75753</v>
      </c>
      <c r="B15703" s="1">
        <v>45308</v>
      </c>
      <c r="C15703" s="2">
        <v>0.4019212962962963</v>
      </c>
      <c r="D15703" s="3" t="s">
        <v>62507</v>
      </c>
      <c r="E15703" s="3" t="s">
        <v>14108</v>
      </c>
      <c r="F15703" s="3" t="s">
        <v>2012</v>
      </c>
      <c r="G15703" s="3" t="s">
        <v>42196</v>
      </c>
      <c r="H15703" s="3" t="s">
        <v>13531</v>
      </c>
    </row>
    <row r="15704" spans="1:8" x14ac:dyDescent="0.35">
      <c r="A15704" s="4">
        <v>50787</v>
      </c>
      <c r="B15704" s="1">
        <v>45308</v>
      </c>
      <c r="C15704" s="2">
        <v>0.40291666666666665</v>
      </c>
      <c r="D15704" s="3" t="s">
        <v>67</v>
      </c>
      <c r="E15704" s="3" t="s">
        <v>62509</v>
      </c>
      <c r="F15704" s="3" t="s">
        <v>62508</v>
      </c>
      <c r="G15704" s="3" t="s">
        <v>62509</v>
      </c>
      <c r="H15704" s="3" t="s">
        <v>62510</v>
      </c>
    </row>
    <row r="15705" spans="1:8" ht="29" x14ac:dyDescent="0.35">
      <c r="A15705" s="4">
        <v>48919</v>
      </c>
      <c r="B15705" s="1">
        <v>45308</v>
      </c>
      <c r="C15705" s="2">
        <v>0.40467592592592588</v>
      </c>
      <c r="D15705" s="3" t="s">
        <v>1702</v>
      </c>
      <c r="E15705" s="3" t="s">
        <v>62512</v>
      </c>
      <c r="F15705" s="3" t="s">
        <v>62511</v>
      </c>
      <c r="G15705" s="3" t="s">
        <v>11804</v>
      </c>
      <c r="H15705" s="3" t="s">
        <v>13770</v>
      </c>
    </row>
    <row r="15706" spans="1:8" ht="43.5" x14ac:dyDescent="0.35">
      <c r="A15706" s="4">
        <v>32922</v>
      </c>
      <c r="B15706" s="1">
        <v>45308</v>
      </c>
      <c r="C15706" s="2">
        <v>0.40511574074074069</v>
      </c>
      <c r="D15706" s="3" t="s">
        <v>985</v>
      </c>
      <c r="E15706" s="3" t="s">
        <v>27084</v>
      </c>
      <c r="F15706" s="3" t="s">
        <v>62513</v>
      </c>
      <c r="G15706" s="3" t="s">
        <v>53248</v>
      </c>
      <c r="H15706" s="3" t="s">
        <v>47885</v>
      </c>
    </row>
    <row r="15707" spans="1:8" ht="58" x14ac:dyDescent="0.35">
      <c r="A15707" s="4">
        <v>33776</v>
      </c>
      <c r="B15707" s="1">
        <v>45308</v>
      </c>
      <c r="C15707" s="2">
        <v>0.40656249999999999</v>
      </c>
      <c r="D15707" s="3" t="s">
        <v>710</v>
      </c>
      <c r="E15707" s="3" t="s">
        <v>62514</v>
      </c>
      <c r="F15707" s="3" t="s">
        <v>62449</v>
      </c>
      <c r="G15707" s="3" t="s">
        <v>11857</v>
      </c>
      <c r="H15707" s="3" t="s">
        <v>62450</v>
      </c>
    </row>
    <row r="15708" spans="1:8" ht="116" x14ac:dyDescent="0.35">
      <c r="A15708" s="4">
        <v>118032</v>
      </c>
      <c r="B15708" s="1">
        <v>45308</v>
      </c>
      <c r="C15708" s="2">
        <v>0.40918981481481481</v>
      </c>
      <c r="D15708" s="3" t="s">
        <v>62515</v>
      </c>
      <c r="E15708" s="3" t="s">
        <v>62519</v>
      </c>
      <c r="F15708" s="3" t="s">
        <v>62516</v>
      </c>
      <c r="G15708" s="3" t="s">
        <v>62517</v>
      </c>
      <c r="H15708" s="3" t="s">
        <v>62518</v>
      </c>
    </row>
    <row r="15709" spans="1:8" x14ac:dyDescent="0.35">
      <c r="A15709" s="4">
        <v>35280</v>
      </c>
      <c r="B15709" s="1">
        <v>45308</v>
      </c>
      <c r="C15709" s="2">
        <v>0.41144675925925928</v>
      </c>
      <c r="D15709" s="3" t="s">
        <v>914</v>
      </c>
      <c r="E15709" s="3" t="s">
        <v>62521</v>
      </c>
      <c r="F15709" s="3" t="s">
        <v>62520</v>
      </c>
      <c r="G15709" s="3" t="s">
        <v>62521</v>
      </c>
      <c r="H15709" s="3" t="s">
        <v>62522</v>
      </c>
    </row>
    <row r="15710" spans="1:8" ht="72.5" x14ac:dyDescent="0.35">
      <c r="A15710" s="4">
        <v>37318</v>
      </c>
      <c r="B15710" s="1">
        <v>45308</v>
      </c>
      <c r="C15710" s="2">
        <v>0.41180555555555554</v>
      </c>
      <c r="D15710" s="3" t="s">
        <v>7017</v>
      </c>
      <c r="E15710" s="3" t="s">
        <v>62526</v>
      </c>
      <c r="F15710" s="3" t="s">
        <v>62523</v>
      </c>
      <c r="G15710" s="3" t="s">
        <v>62524</v>
      </c>
      <c r="H15710" s="3" t="s">
        <v>62525</v>
      </c>
    </row>
    <row r="15711" spans="1:8" ht="72.5" x14ac:dyDescent="0.35">
      <c r="A15711" s="4">
        <v>214917</v>
      </c>
      <c r="B15711" s="1">
        <v>45308</v>
      </c>
      <c r="C15711" s="2">
        <v>0.41305555555555556</v>
      </c>
      <c r="D15711" s="3" t="s">
        <v>62527</v>
      </c>
      <c r="E15711" s="3" t="s">
        <v>62531</v>
      </c>
      <c r="F15711" s="3" t="s">
        <v>62528</v>
      </c>
      <c r="G15711" s="3" t="s">
        <v>62529</v>
      </c>
      <c r="H15711" s="3" t="s">
        <v>62530</v>
      </c>
    </row>
    <row r="15712" spans="1:8" ht="87" x14ac:dyDescent="0.35">
      <c r="A15712" s="4">
        <v>43302</v>
      </c>
      <c r="B15712" s="1">
        <v>45308</v>
      </c>
      <c r="C15712" s="2">
        <v>0.41364583333333332</v>
      </c>
      <c r="D15712" s="3" t="s">
        <v>985</v>
      </c>
      <c r="E15712" s="3" t="s">
        <v>62533</v>
      </c>
      <c r="F15712" s="3" t="s">
        <v>62532</v>
      </c>
      <c r="G15712" s="3" t="s">
        <v>60235</v>
      </c>
      <c r="H15712" s="3" t="s">
        <v>58418</v>
      </c>
    </row>
    <row r="15713" spans="1:8" x14ac:dyDescent="0.35">
      <c r="A15713" s="4">
        <v>177563</v>
      </c>
      <c r="B15713" s="1">
        <v>45308</v>
      </c>
      <c r="C15713" s="2">
        <v>0.4152777777777778</v>
      </c>
      <c r="D15713" s="3" t="s">
        <v>12281</v>
      </c>
      <c r="E15713" s="3" t="s">
        <v>62534</v>
      </c>
      <c r="F15713" s="3" t="s">
        <v>12780</v>
      </c>
      <c r="G15713" s="3" t="s">
        <v>62534</v>
      </c>
      <c r="H15713" s="3" t="s">
        <v>12590</v>
      </c>
    </row>
    <row r="15714" spans="1:8" ht="29" x14ac:dyDescent="0.35">
      <c r="A15714" s="4">
        <v>24000</v>
      </c>
      <c r="B15714" s="1">
        <v>45308</v>
      </c>
      <c r="C15714" s="2">
        <v>0.41547453703703702</v>
      </c>
      <c r="D15714" s="3" t="s">
        <v>62535</v>
      </c>
      <c r="E15714" s="3" t="s">
        <v>62538</v>
      </c>
      <c r="F15714" s="3" t="s">
        <v>62536</v>
      </c>
      <c r="G15714" s="3" t="s">
        <v>12041</v>
      </c>
      <c r="H15714" s="3" t="s">
        <v>62537</v>
      </c>
    </row>
    <row r="15715" spans="1:8" x14ac:dyDescent="0.35">
      <c r="A15715" s="4">
        <v>166426</v>
      </c>
      <c r="B15715" s="1">
        <v>45308</v>
      </c>
      <c r="C15715" s="2">
        <v>0.41827546296296297</v>
      </c>
      <c r="D15715" s="3" t="s">
        <v>167</v>
      </c>
      <c r="E15715" s="3" t="s">
        <v>11887</v>
      </c>
      <c r="F15715" s="3" t="s">
        <v>62539</v>
      </c>
      <c r="G15715" s="3" t="s">
        <v>11887</v>
      </c>
      <c r="H15715" s="3" t="s">
        <v>62540</v>
      </c>
    </row>
    <row r="15716" spans="1:8" ht="116" x14ac:dyDescent="0.35">
      <c r="A15716" s="4">
        <v>191333</v>
      </c>
      <c r="B15716" s="1">
        <v>45308</v>
      </c>
      <c r="C15716" s="2">
        <v>0.42005787037037035</v>
      </c>
      <c r="D15716" s="3" t="s">
        <v>1473</v>
      </c>
      <c r="E15716" s="3" t="s">
        <v>62542</v>
      </c>
      <c r="F15716" s="3" t="s">
        <v>62541</v>
      </c>
      <c r="G15716" s="3" t="s">
        <v>62542</v>
      </c>
      <c r="H15716" s="3" t="s">
        <v>1325</v>
      </c>
    </row>
    <row r="15717" spans="1:8" x14ac:dyDescent="0.35">
      <c r="A15717" s="4">
        <v>206682</v>
      </c>
      <c r="B15717" s="1">
        <v>45308</v>
      </c>
      <c r="C15717" s="2">
        <v>0.42222222222222222</v>
      </c>
      <c r="D15717" s="3" t="s">
        <v>62543</v>
      </c>
      <c r="E15717" s="3" t="s">
        <v>62545</v>
      </c>
      <c r="F15717" s="3" t="s">
        <v>12597</v>
      </c>
      <c r="G15717" s="3" t="s">
        <v>62544</v>
      </c>
      <c r="H15717" s="3" t="s">
        <v>11059</v>
      </c>
    </row>
    <row r="15718" spans="1:8" ht="29" x14ac:dyDescent="0.35">
      <c r="A15718" s="4">
        <v>192189</v>
      </c>
      <c r="B15718" s="1">
        <v>45308</v>
      </c>
      <c r="C15718" s="2">
        <v>0.4225694444444445</v>
      </c>
      <c r="D15718" s="3" t="s">
        <v>985</v>
      </c>
      <c r="E15718" s="3" t="s">
        <v>62548</v>
      </c>
      <c r="F15718" s="3" t="s">
        <v>62546</v>
      </c>
      <c r="G15718" s="3" t="s">
        <v>11829</v>
      </c>
      <c r="H15718" s="3" t="s">
        <v>62547</v>
      </c>
    </row>
    <row r="15719" spans="1:8" ht="29" x14ac:dyDescent="0.35">
      <c r="A15719" s="4">
        <v>33542</v>
      </c>
      <c r="B15719" s="1">
        <v>45308</v>
      </c>
      <c r="C15719" s="2">
        <v>0.42268518518518516</v>
      </c>
      <c r="D15719" s="3" t="s">
        <v>62549</v>
      </c>
      <c r="E15719" s="3" t="s">
        <v>62551</v>
      </c>
      <c r="F15719" s="3" t="s">
        <v>62550</v>
      </c>
      <c r="G15719" s="3" t="s">
        <v>62551</v>
      </c>
      <c r="H15719" s="3" t="s">
        <v>62552</v>
      </c>
    </row>
    <row r="15720" spans="1:8" ht="29" x14ac:dyDescent="0.35">
      <c r="A15720" s="4">
        <v>43306</v>
      </c>
      <c r="B15720" s="1">
        <v>45308</v>
      </c>
      <c r="C15720" s="2">
        <v>0.42307870370370365</v>
      </c>
      <c r="D15720" s="3" t="s">
        <v>985</v>
      </c>
      <c r="E15720" s="3" t="s">
        <v>62556</v>
      </c>
      <c r="F15720" s="3" t="s">
        <v>62553</v>
      </c>
      <c r="G15720" s="3" t="s">
        <v>62554</v>
      </c>
      <c r="H15720" s="3" t="s">
        <v>62555</v>
      </c>
    </row>
    <row r="15721" spans="1:8" ht="72.5" x14ac:dyDescent="0.35">
      <c r="A15721" s="4">
        <v>212693</v>
      </c>
      <c r="B15721" s="1">
        <v>45308</v>
      </c>
      <c r="C15721" s="2">
        <v>0.42721064814814813</v>
      </c>
      <c r="D15721" s="3" t="s">
        <v>1288</v>
      </c>
      <c r="E15721" s="3" t="s">
        <v>62560</v>
      </c>
      <c r="F15721" s="3" t="s">
        <v>62557</v>
      </c>
      <c r="G15721" s="3" t="s">
        <v>62558</v>
      </c>
      <c r="H15721" s="3" t="s">
        <v>62559</v>
      </c>
    </row>
    <row r="15722" spans="1:8" ht="43.5" x14ac:dyDescent="0.35">
      <c r="A15722" s="4">
        <v>205429</v>
      </c>
      <c r="B15722" s="1">
        <v>45308</v>
      </c>
      <c r="C15722" s="2">
        <v>0.42736111111111108</v>
      </c>
      <c r="D15722" s="3" t="s">
        <v>1702</v>
      </c>
      <c r="E15722" s="3" t="s">
        <v>62563</v>
      </c>
      <c r="F15722" s="3" t="s">
        <v>62561</v>
      </c>
      <c r="G15722" s="3" t="s">
        <v>11772</v>
      </c>
      <c r="H15722" s="3" t="s">
        <v>62562</v>
      </c>
    </row>
    <row r="15723" spans="1:8" ht="72.5" x14ac:dyDescent="0.35">
      <c r="A15723" s="4">
        <v>41765</v>
      </c>
      <c r="B15723" s="1">
        <v>45308</v>
      </c>
      <c r="C15723" s="2">
        <v>0.43096064814814811</v>
      </c>
      <c r="D15723" s="3" t="s">
        <v>1460</v>
      </c>
      <c r="E15723" s="3" t="s">
        <v>62564</v>
      </c>
      <c r="F15723" s="3" t="s">
        <v>1359</v>
      </c>
      <c r="G15723" s="3" t="s">
        <v>62564</v>
      </c>
      <c r="H15723" s="3" t="s">
        <v>10992</v>
      </c>
    </row>
    <row r="15724" spans="1:8" x14ac:dyDescent="0.35">
      <c r="A15724" s="4">
        <v>85505</v>
      </c>
      <c r="B15724" s="1">
        <v>45308</v>
      </c>
      <c r="C15724" s="2">
        <v>0.43108796296296298</v>
      </c>
      <c r="D15724" s="3" t="s">
        <v>10317</v>
      </c>
      <c r="E15724" s="3" t="s">
        <v>62565</v>
      </c>
      <c r="F15724" s="3" t="s">
        <v>12780</v>
      </c>
      <c r="G15724" s="3" t="s">
        <v>62565</v>
      </c>
      <c r="H15724" s="3" t="s">
        <v>56555</v>
      </c>
    </row>
    <row r="15725" spans="1:8" ht="29" x14ac:dyDescent="0.35">
      <c r="A15725" s="4">
        <v>54461</v>
      </c>
      <c r="B15725" s="1">
        <v>45308</v>
      </c>
      <c r="C15725" s="2">
        <v>0.43121527777777779</v>
      </c>
      <c r="D15725" s="3" t="s">
        <v>928</v>
      </c>
      <c r="E15725" s="3" t="s">
        <v>62567</v>
      </c>
      <c r="F15725" s="3" t="s">
        <v>62566</v>
      </c>
      <c r="G15725" s="3" t="s">
        <v>62567</v>
      </c>
      <c r="H15725" s="3" t="s">
        <v>62568</v>
      </c>
    </row>
    <row r="15726" spans="1:8" ht="101.5" x14ac:dyDescent="0.35">
      <c r="A15726" s="4">
        <v>91362</v>
      </c>
      <c r="B15726" s="1">
        <v>45308</v>
      </c>
      <c r="C15726" s="2">
        <v>0.43225694444444446</v>
      </c>
      <c r="D15726" s="3" t="s">
        <v>167</v>
      </c>
      <c r="E15726" s="3" t="s">
        <v>62571</v>
      </c>
      <c r="F15726" s="3" t="s">
        <v>62569</v>
      </c>
      <c r="G15726" s="3" t="s">
        <v>62570</v>
      </c>
      <c r="H15726" s="3" t="s">
        <v>10454</v>
      </c>
    </row>
    <row r="15727" spans="1:8" ht="145" x14ac:dyDescent="0.35">
      <c r="A15727" s="4">
        <v>180889</v>
      </c>
      <c r="B15727" s="1">
        <v>45308</v>
      </c>
      <c r="C15727" s="2">
        <v>0.43229166666666669</v>
      </c>
      <c r="D15727" s="3" t="s">
        <v>62572</v>
      </c>
      <c r="E15727" s="3" t="s">
        <v>62576</v>
      </c>
      <c r="F15727" s="3" t="s">
        <v>62573</v>
      </c>
      <c r="G15727" s="3" t="s">
        <v>62574</v>
      </c>
      <c r="H15727" s="3" t="s">
        <v>62575</v>
      </c>
    </row>
    <row r="15728" spans="1:8" ht="58" x14ac:dyDescent="0.35">
      <c r="A15728" s="4">
        <v>25614</v>
      </c>
      <c r="B15728" s="1">
        <v>45308</v>
      </c>
      <c r="C15728" s="2">
        <v>0.43333333333333335</v>
      </c>
      <c r="D15728" s="3" t="s">
        <v>985</v>
      </c>
      <c r="E15728" s="3" t="s">
        <v>50995</v>
      </c>
      <c r="F15728" s="3" t="s">
        <v>62577</v>
      </c>
      <c r="G15728" s="3" t="s">
        <v>62578</v>
      </c>
      <c r="H15728" s="3" t="s">
        <v>62579</v>
      </c>
    </row>
    <row r="15729" spans="1:8" ht="72.5" x14ac:dyDescent="0.35">
      <c r="A15729" s="4">
        <v>49940</v>
      </c>
      <c r="B15729" s="1">
        <v>45308</v>
      </c>
      <c r="C15729" s="2">
        <v>0.43494212962962964</v>
      </c>
      <c r="D15729" s="3" t="s">
        <v>62580</v>
      </c>
      <c r="E15729" s="3" t="s">
        <v>62584</v>
      </c>
      <c r="F15729" s="3" t="s">
        <v>62581</v>
      </c>
      <c r="G15729" s="3" t="s">
        <v>62582</v>
      </c>
      <c r="H15729" s="3" t="s">
        <v>62583</v>
      </c>
    </row>
    <row r="15730" spans="1:8" ht="29" x14ac:dyDescent="0.35">
      <c r="A15730" s="4">
        <v>21527</v>
      </c>
      <c r="B15730" s="1">
        <v>45308</v>
      </c>
      <c r="C15730" s="2">
        <v>0.43583333333333335</v>
      </c>
      <c r="D15730" s="3" t="s">
        <v>1460</v>
      </c>
      <c r="E15730" s="3" t="s">
        <v>62586</v>
      </c>
      <c r="F15730" s="3" t="s">
        <v>62585</v>
      </c>
      <c r="G15730" s="3" t="s">
        <v>62586</v>
      </c>
      <c r="H15730" s="3" t="s">
        <v>10992</v>
      </c>
    </row>
    <row r="15731" spans="1:8" ht="29" x14ac:dyDescent="0.35">
      <c r="A15731" s="4">
        <v>5152</v>
      </c>
      <c r="B15731" s="1">
        <v>45308</v>
      </c>
      <c r="C15731" s="2">
        <v>0.43807870370370372</v>
      </c>
      <c r="D15731" s="3" t="s">
        <v>62587</v>
      </c>
      <c r="E15731" s="3" t="s">
        <v>62590</v>
      </c>
      <c r="F15731" s="3" t="s">
        <v>62588</v>
      </c>
      <c r="G15731" s="3" t="s">
        <v>12009</v>
      </c>
      <c r="H15731" s="3" t="s">
        <v>62589</v>
      </c>
    </row>
    <row r="15732" spans="1:8" ht="87" x14ac:dyDescent="0.35">
      <c r="A15732" s="4">
        <v>57507</v>
      </c>
      <c r="B15732" s="1">
        <v>45308</v>
      </c>
      <c r="C15732" s="2">
        <v>0.43883101851851852</v>
      </c>
      <c r="D15732" s="3" t="s">
        <v>27068</v>
      </c>
      <c r="E15732" s="3" t="s">
        <v>62593</v>
      </c>
      <c r="F15732" s="3" t="s">
        <v>62591</v>
      </c>
      <c r="G15732" s="3" t="s">
        <v>10887</v>
      </c>
      <c r="H15732" s="3" t="s">
        <v>62592</v>
      </c>
    </row>
    <row r="15733" spans="1:8" ht="116" x14ac:dyDescent="0.35">
      <c r="A15733" s="4">
        <v>185390</v>
      </c>
      <c r="B15733" s="1">
        <v>45308</v>
      </c>
      <c r="C15733" s="2">
        <v>0.43916666666666665</v>
      </c>
      <c r="D15733" s="3" t="s">
        <v>62594</v>
      </c>
      <c r="E15733" s="3" t="s">
        <v>55904</v>
      </c>
      <c r="F15733" s="3" t="s">
        <v>62595</v>
      </c>
      <c r="G15733" s="3" t="s">
        <v>62596</v>
      </c>
      <c r="H15733" s="3" t="s">
        <v>62597</v>
      </c>
    </row>
    <row r="15734" spans="1:8" ht="29" x14ac:dyDescent="0.35">
      <c r="A15734" s="4">
        <v>48936</v>
      </c>
      <c r="B15734" s="1">
        <v>45308</v>
      </c>
      <c r="C15734" s="2">
        <v>0.43944444444444447</v>
      </c>
      <c r="D15734" s="3" t="s">
        <v>985</v>
      </c>
      <c r="E15734" s="3" t="s">
        <v>12110</v>
      </c>
      <c r="F15734" s="3" t="s">
        <v>62598</v>
      </c>
      <c r="G15734" s="3" t="s">
        <v>13633</v>
      </c>
      <c r="H15734" s="3" t="s">
        <v>10489</v>
      </c>
    </row>
    <row r="15735" spans="1:8" ht="58" x14ac:dyDescent="0.35">
      <c r="A15735" s="4">
        <v>192545</v>
      </c>
      <c r="B15735" s="1">
        <v>45308</v>
      </c>
      <c r="C15735" s="2">
        <v>0.44245370370370374</v>
      </c>
      <c r="D15735" s="3" t="s">
        <v>62599</v>
      </c>
      <c r="E15735" s="3" t="s">
        <v>62603</v>
      </c>
      <c r="F15735" s="3" t="s">
        <v>62600</v>
      </c>
      <c r="G15735" s="3" t="s">
        <v>62601</v>
      </c>
      <c r="H15735" s="3" t="s">
        <v>62602</v>
      </c>
    </row>
    <row r="15736" spans="1:8" ht="43.5" x14ac:dyDescent="0.35">
      <c r="A15736" s="4">
        <v>49781</v>
      </c>
      <c r="B15736" s="1">
        <v>45308</v>
      </c>
      <c r="C15736" s="2">
        <v>0.44248842592592591</v>
      </c>
      <c r="D15736" s="3" t="s">
        <v>11387</v>
      </c>
      <c r="E15736" s="3" t="s">
        <v>62606</v>
      </c>
      <c r="F15736" s="3" t="s">
        <v>62604</v>
      </c>
      <c r="G15736" s="3" t="s">
        <v>11891</v>
      </c>
      <c r="H15736" s="3" t="s">
        <v>62605</v>
      </c>
    </row>
    <row r="15737" spans="1:8" ht="43.5" x14ac:dyDescent="0.35">
      <c r="A15737" s="4">
        <v>5475</v>
      </c>
      <c r="B15737" s="1">
        <v>45308</v>
      </c>
      <c r="C15737" s="2">
        <v>0.44306712962962963</v>
      </c>
      <c r="D15737" s="3" t="s">
        <v>985</v>
      </c>
      <c r="E15737" s="3" t="s">
        <v>62609</v>
      </c>
      <c r="F15737" s="3" t="s">
        <v>62607</v>
      </c>
      <c r="G15737" s="3" t="s">
        <v>11875</v>
      </c>
      <c r="H15737" s="3" t="s">
        <v>62608</v>
      </c>
    </row>
    <row r="15738" spans="1:8" ht="116" x14ac:dyDescent="0.35">
      <c r="A15738" s="4">
        <v>47812</v>
      </c>
      <c r="B15738" s="1">
        <v>45308</v>
      </c>
      <c r="C15738" s="2">
        <v>0.44381944444444449</v>
      </c>
      <c r="D15738" s="3" t="s">
        <v>167</v>
      </c>
      <c r="E15738" s="3" t="s">
        <v>62612</v>
      </c>
      <c r="F15738" s="3" t="s">
        <v>62610</v>
      </c>
      <c r="G15738" s="3" t="s">
        <v>62611</v>
      </c>
      <c r="H15738" s="3" t="s">
        <v>10660</v>
      </c>
    </row>
    <row r="15739" spans="1:8" ht="43.5" x14ac:dyDescent="0.35">
      <c r="A15739" s="4">
        <v>213504</v>
      </c>
      <c r="B15739" s="1">
        <v>45308</v>
      </c>
      <c r="C15739" s="2">
        <v>0.44562499999999999</v>
      </c>
      <c r="D15739" s="3" t="s">
        <v>62613</v>
      </c>
      <c r="E15739" s="3" t="s">
        <v>62616</v>
      </c>
      <c r="F15739" s="3" t="s">
        <v>62614</v>
      </c>
      <c r="G15739" s="3" t="s">
        <v>62615</v>
      </c>
      <c r="H15739" s="3" t="s">
        <v>13218</v>
      </c>
    </row>
    <row r="15740" spans="1:8" ht="72.5" x14ac:dyDescent="0.35">
      <c r="A15740" s="4">
        <v>74655</v>
      </c>
      <c r="B15740" s="1">
        <v>45308</v>
      </c>
      <c r="C15740" s="2">
        <v>0.44908564814814816</v>
      </c>
      <c r="D15740" s="3" t="e">
        <f>-no new complaint.</f>
        <v>#NAME?</v>
      </c>
      <c r="E15740" s="3" t="s">
        <v>62619</v>
      </c>
      <c r="F15740" s="3" t="s">
        <v>62617</v>
      </c>
      <c r="G15740" s="3" t="e">
        <f>-Newly Dxed T2DM</f>
        <v>#NAME?</v>
      </c>
      <c r="H15740" s="3" t="s">
        <v>62618</v>
      </c>
    </row>
    <row r="15741" spans="1:8" ht="43.5" x14ac:dyDescent="0.35">
      <c r="A15741" s="4">
        <v>50868</v>
      </c>
      <c r="B15741" s="1">
        <v>45308</v>
      </c>
      <c r="C15741" s="2">
        <v>0.45116898148148149</v>
      </c>
      <c r="D15741" s="3" t="s">
        <v>11541</v>
      </c>
      <c r="E15741" s="3" t="s">
        <v>12860</v>
      </c>
      <c r="F15741" s="3" t="s">
        <v>62620</v>
      </c>
      <c r="G15741" s="3" t="s">
        <v>62621</v>
      </c>
      <c r="H15741" s="3" t="s">
        <v>62622</v>
      </c>
    </row>
    <row r="15742" spans="1:8" ht="29" x14ac:dyDescent="0.35">
      <c r="A15742" s="4">
        <v>40173</v>
      </c>
      <c r="B15742" s="1">
        <v>45308</v>
      </c>
      <c r="C15742" s="2">
        <v>0.45214120370370375</v>
      </c>
      <c r="D15742" s="3" t="s">
        <v>62623</v>
      </c>
      <c r="E15742" s="3" t="s">
        <v>62627</v>
      </c>
      <c r="F15742" s="3" t="s">
        <v>62624</v>
      </c>
      <c r="G15742" s="3" t="s">
        <v>62625</v>
      </c>
      <c r="H15742" s="3" t="s">
        <v>62626</v>
      </c>
    </row>
    <row r="15743" spans="1:8" ht="58" x14ac:dyDescent="0.35">
      <c r="A15743" s="4">
        <v>122890</v>
      </c>
      <c r="B15743" s="1">
        <v>45308</v>
      </c>
      <c r="C15743" s="2">
        <v>0.4526736111111111</v>
      </c>
      <c r="D15743" s="3" t="s">
        <v>1436</v>
      </c>
      <c r="E15743" s="3" t="s">
        <v>25810</v>
      </c>
      <c r="F15743" s="3" t="s">
        <v>62628</v>
      </c>
      <c r="G15743" s="3" t="s">
        <v>62629</v>
      </c>
      <c r="H15743" s="3" t="s">
        <v>35492</v>
      </c>
    </row>
    <row r="15744" spans="1:8" ht="72.5" x14ac:dyDescent="0.35">
      <c r="A15744" s="4">
        <v>138978</v>
      </c>
      <c r="B15744" s="1">
        <v>45308</v>
      </c>
      <c r="C15744" s="2">
        <v>0.45391203703703703</v>
      </c>
      <c r="D15744" s="3" t="s">
        <v>167</v>
      </c>
      <c r="E15744" s="3" t="s">
        <v>62632</v>
      </c>
      <c r="F15744" s="3" t="s">
        <v>62630</v>
      </c>
      <c r="G15744" s="3" t="s">
        <v>62631</v>
      </c>
      <c r="H15744" s="3" t="s">
        <v>10660</v>
      </c>
    </row>
    <row r="15745" spans="1:8" x14ac:dyDescent="0.35">
      <c r="A15745" s="4">
        <v>42449</v>
      </c>
      <c r="B15745" s="1">
        <v>45308</v>
      </c>
      <c r="C15745" s="2">
        <v>0.45401620370370371</v>
      </c>
      <c r="D15745" s="3" t="s">
        <v>10339</v>
      </c>
      <c r="E15745" s="3" t="s">
        <v>59511</v>
      </c>
      <c r="F15745" s="3" t="s">
        <v>11759</v>
      </c>
      <c r="G15745" s="3" t="s">
        <v>52568</v>
      </c>
      <c r="H15745" s="3" t="s">
        <v>10489</v>
      </c>
    </row>
    <row r="15746" spans="1:8" ht="43.5" x14ac:dyDescent="0.35">
      <c r="A15746" s="4">
        <v>119453</v>
      </c>
      <c r="B15746" s="1">
        <v>45308</v>
      </c>
      <c r="C15746" s="2">
        <v>0.4546412037037037</v>
      </c>
      <c r="D15746" s="3" t="s">
        <v>985</v>
      </c>
      <c r="E15746" s="3" t="s">
        <v>40528</v>
      </c>
      <c r="F15746" s="3" t="s">
        <v>62633</v>
      </c>
      <c r="G15746" s="3" t="s">
        <v>11799</v>
      </c>
      <c r="H15746" s="3" t="s">
        <v>45190</v>
      </c>
    </row>
    <row r="15747" spans="1:8" ht="87" x14ac:dyDescent="0.35">
      <c r="A15747" s="4">
        <v>50999</v>
      </c>
      <c r="B15747" s="1">
        <v>45308</v>
      </c>
      <c r="C15747" s="2">
        <v>0.45550925925925928</v>
      </c>
      <c r="D15747" s="3" t="s">
        <v>62634</v>
      </c>
      <c r="E15747" s="3" t="s">
        <v>62638</v>
      </c>
      <c r="F15747" s="3" t="s">
        <v>62635</v>
      </c>
      <c r="G15747" s="3" t="s">
        <v>62636</v>
      </c>
      <c r="H15747" s="3" t="s">
        <v>62637</v>
      </c>
    </row>
    <row r="15748" spans="1:8" ht="43.5" x14ac:dyDescent="0.35">
      <c r="A15748" s="4">
        <v>153061</v>
      </c>
      <c r="B15748" s="1">
        <v>45308</v>
      </c>
      <c r="C15748" s="2">
        <v>0.45657407407407408</v>
      </c>
      <c r="D15748" s="3" t="s">
        <v>62639</v>
      </c>
      <c r="E15748" s="3" t="s">
        <v>12182</v>
      </c>
      <c r="F15748" s="3" t="s">
        <v>62640</v>
      </c>
      <c r="G15748" s="3" t="s">
        <v>62641</v>
      </c>
      <c r="H15748" s="3" t="s">
        <v>62642</v>
      </c>
    </row>
    <row r="15749" spans="1:8" ht="43.5" x14ac:dyDescent="0.35">
      <c r="A15749" s="4">
        <v>185443</v>
      </c>
      <c r="B15749" s="1">
        <v>45308</v>
      </c>
      <c r="C15749" s="2">
        <v>0.45909722222222221</v>
      </c>
      <c r="D15749" s="3" t="s">
        <v>985</v>
      </c>
      <c r="E15749" s="3" t="s">
        <v>48237</v>
      </c>
      <c r="F15749" s="3" t="s">
        <v>62643</v>
      </c>
      <c r="G15749" s="3" t="s">
        <v>11829</v>
      </c>
      <c r="H15749" s="3" t="s">
        <v>62547</v>
      </c>
    </row>
    <row r="15750" spans="1:8" ht="43.5" x14ac:dyDescent="0.35">
      <c r="A15750" s="4">
        <v>183443</v>
      </c>
      <c r="B15750" s="1">
        <v>45308</v>
      </c>
      <c r="C15750" s="2">
        <v>0.45989583333333334</v>
      </c>
      <c r="D15750" s="3" t="s">
        <v>985</v>
      </c>
      <c r="E15750" s="3" t="s">
        <v>27081</v>
      </c>
      <c r="F15750" s="3" t="s">
        <v>62644</v>
      </c>
      <c r="G15750" s="3" t="s">
        <v>62645</v>
      </c>
      <c r="H15750" s="3" t="s">
        <v>62646</v>
      </c>
    </row>
    <row r="15751" spans="1:8" ht="130.5" x14ac:dyDescent="0.35">
      <c r="A15751" s="4">
        <v>142219</v>
      </c>
      <c r="B15751" s="1">
        <v>45308</v>
      </c>
      <c r="C15751" s="2">
        <v>0.46107638888888891</v>
      </c>
      <c r="D15751" s="3" t="s">
        <v>1436</v>
      </c>
      <c r="E15751" s="3" t="s">
        <v>62650</v>
      </c>
      <c r="F15751" s="3" t="s">
        <v>62647</v>
      </c>
      <c r="G15751" s="3" t="s">
        <v>62648</v>
      </c>
      <c r="H15751" s="3" t="s">
        <v>62649</v>
      </c>
    </row>
    <row r="15752" spans="1:8" ht="87" x14ac:dyDescent="0.35">
      <c r="A15752" s="4">
        <v>159573</v>
      </c>
      <c r="B15752" s="1">
        <v>45308</v>
      </c>
      <c r="C15752" s="2">
        <v>0.46204861111111112</v>
      </c>
      <c r="D15752" s="3" t="s">
        <v>38247</v>
      </c>
      <c r="E15752" s="3" t="s">
        <v>62653</v>
      </c>
      <c r="F15752" s="3" t="s">
        <v>62651</v>
      </c>
      <c r="G15752" s="3" t="s">
        <v>38249</v>
      </c>
      <c r="H15752" s="3" t="s">
        <v>62652</v>
      </c>
    </row>
    <row r="15753" spans="1:8" ht="43.5" x14ac:dyDescent="0.35">
      <c r="A15753" s="4">
        <v>182821</v>
      </c>
      <c r="B15753" s="1">
        <v>45308</v>
      </c>
      <c r="C15753" s="2">
        <v>0.4664814814814815</v>
      </c>
      <c r="D15753" s="3" t="s">
        <v>985</v>
      </c>
      <c r="E15753" s="3" t="s">
        <v>25335</v>
      </c>
      <c r="F15753" s="3" t="s">
        <v>62654</v>
      </c>
      <c r="G15753" s="3" t="s">
        <v>12651</v>
      </c>
      <c r="H15753" s="3" t="s">
        <v>54397</v>
      </c>
    </row>
    <row r="15754" spans="1:8" ht="72.5" x14ac:dyDescent="0.35">
      <c r="A15754" s="4">
        <v>56227</v>
      </c>
      <c r="B15754" s="1">
        <v>45308</v>
      </c>
      <c r="C15754" s="2">
        <v>0.46653935185185186</v>
      </c>
      <c r="D15754" s="3" t="s">
        <v>233</v>
      </c>
      <c r="E15754" s="3" t="s">
        <v>56596</v>
      </c>
      <c r="F15754" s="3" t="s">
        <v>62655</v>
      </c>
      <c r="G15754" s="3" t="s">
        <v>56594</v>
      </c>
      <c r="H15754" s="3" t="s">
        <v>12490</v>
      </c>
    </row>
    <row r="15755" spans="1:8" ht="72.5" x14ac:dyDescent="0.35">
      <c r="A15755" s="4">
        <v>192727</v>
      </c>
      <c r="B15755" s="1">
        <v>45308</v>
      </c>
      <c r="C15755" s="2">
        <v>0.46747685185185189</v>
      </c>
      <c r="D15755" s="3" t="s">
        <v>62656</v>
      </c>
      <c r="E15755" s="3" t="s">
        <v>62660</v>
      </c>
      <c r="F15755" s="3" t="s">
        <v>62657</v>
      </c>
      <c r="G15755" s="3" t="s">
        <v>62658</v>
      </c>
      <c r="H15755" s="3" t="s">
        <v>62659</v>
      </c>
    </row>
    <row r="15756" spans="1:8" ht="116" x14ac:dyDescent="0.35">
      <c r="A15756" s="4">
        <v>38336</v>
      </c>
      <c r="B15756" s="1">
        <v>45308</v>
      </c>
      <c r="C15756" s="2">
        <v>0.46888888888888891</v>
      </c>
      <c r="D15756" s="3" t="s">
        <v>167</v>
      </c>
      <c r="E15756" s="3" t="s">
        <v>62663</v>
      </c>
      <c r="F15756" s="3" t="s">
        <v>62661</v>
      </c>
      <c r="G15756" s="3" t="s">
        <v>62662</v>
      </c>
      <c r="H15756" s="3" t="s">
        <v>10660</v>
      </c>
    </row>
    <row r="15757" spans="1:8" ht="58" x14ac:dyDescent="0.35">
      <c r="A15757" s="4">
        <v>62657</v>
      </c>
      <c r="B15757" s="1">
        <v>45308</v>
      </c>
      <c r="C15757" s="2">
        <v>0.46925925925925926</v>
      </c>
      <c r="D15757" s="3" t="s">
        <v>62664</v>
      </c>
      <c r="E15757" s="3" t="s">
        <v>62667</v>
      </c>
      <c r="F15757" s="3" t="s">
        <v>62665</v>
      </c>
      <c r="G15757" s="3" t="s">
        <v>62666</v>
      </c>
      <c r="H15757" s="3" t="e">
        <f>-FOLLOW up WITH RFT and RFT.</f>
        <v>#NAME?</v>
      </c>
    </row>
    <row r="15758" spans="1:8" ht="72.5" x14ac:dyDescent="0.35">
      <c r="A15758" s="4">
        <v>111434</v>
      </c>
      <c r="B15758" s="1">
        <v>45308</v>
      </c>
      <c r="C15758" s="2">
        <v>0.4699652777777778</v>
      </c>
      <c r="D15758" s="3" t="s">
        <v>62668</v>
      </c>
      <c r="E15758" s="3" t="s">
        <v>48114</v>
      </c>
      <c r="F15758" s="3" t="s">
        <v>62669</v>
      </c>
      <c r="G15758" s="3" t="s">
        <v>62670</v>
      </c>
      <c r="H15758" s="3" t="s">
        <v>62671</v>
      </c>
    </row>
    <row r="15759" spans="1:8" ht="43.5" x14ac:dyDescent="0.35">
      <c r="A15759" s="4">
        <v>84655</v>
      </c>
      <c r="B15759" s="1">
        <v>45308</v>
      </c>
      <c r="C15759" s="2">
        <v>0.47072916666666664</v>
      </c>
      <c r="D15759" s="3" t="s">
        <v>62672</v>
      </c>
      <c r="E15759" s="3" t="s">
        <v>27074</v>
      </c>
      <c r="F15759" s="3" t="s">
        <v>62673</v>
      </c>
      <c r="G15759" s="3" t="s">
        <v>62674</v>
      </c>
      <c r="H15759" s="3" t="s">
        <v>62675</v>
      </c>
    </row>
    <row r="15760" spans="1:8" ht="58" x14ac:dyDescent="0.35">
      <c r="A15760" s="4">
        <v>44298</v>
      </c>
      <c r="B15760" s="1">
        <v>45308</v>
      </c>
      <c r="C15760" s="2">
        <v>0.47465277777777781</v>
      </c>
      <c r="D15760" s="3" t="s">
        <v>1702</v>
      </c>
      <c r="E15760" s="3" t="s">
        <v>62677</v>
      </c>
      <c r="F15760" s="3" t="s">
        <v>62676</v>
      </c>
      <c r="G15760" s="3" t="s">
        <v>11772</v>
      </c>
      <c r="H15760" s="3" t="s">
        <v>11750</v>
      </c>
    </row>
    <row r="15761" spans="1:8" ht="29" x14ac:dyDescent="0.35">
      <c r="A15761" s="4">
        <v>48935</v>
      </c>
      <c r="B15761" s="1">
        <v>45308</v>
      </c>
      <c r="C15761" s="2">
        <v>0.47718750000000004</v>
      </c>
      <c r="D15761" s="3" t="s">
        <v>1702</v>
      </c>
      <c r="E15761" s="3" t="s">
        <v>62680</v>
      </c>
      <c r="F15761" s="3" t="s">
        <v>62678</v>
      </c>
      <c r="G15761" s="3" t="s">
        <v>11825</v>
      </c>
      <c r="H15761" s="3" t="s">
        <v>62679</v>
      </c>
    </row>
    <row r="15762" spans="1:8" x14ac:dyDescent="0.35">
      <c r="A15762" s="4">
        <v>195753</v>
      </c>
      <c r="B15762" s="1">
        <v>45308</v>
      </c>
      <c r="C15762" s="2">
        <v>0.47885416666666664</v>
      </c>
      <c r="D15762" s="3" t="s">
        <v>10328</v>
      </c>
      <c r="E15762" s="3" t="s">
        <v>12789</v>
      </c>
      <c r="F15762" s="3" t="s">
        <v>62681</v>
      </c>
      <c r="G15762" s="3" t="s">
        <v>12789</v>
      </c>
      <c r="H15762" s="3" t="s">
        <v>13626</v>
      </c>
    </row>
    <row r="15763" spans="1:8" ht="29" x14ac:dyDescent="0.35">
      <c r="A15763" s="4">
        <v>35583</v>
      </c>
      <c r="B15763" s="1">
        <v>45308</v>
      </c>
      <c r="C15763" s="2">
        <v>0.48018518518518521</v>
      </c>
      <c r="D15763" s="3" t="s">
        <v>1460</v>
      </c>
      <c r="E15763" s="3" t="s">
        <v>62682</v>
      </c>
      <c r="F15763" s="3" t="s">
        <v>1359</v>
      </c>
      <c r="G15763" s="3" t="s">
        <v>62682</v>
      </c>
      <c r="H15763" s="3" t="s">
        <v>10992</v>
      </c>
    </row>
    <row r="15764" spans="1:8" ht="87" x14ac:dyDescent="0.35">
      <c r="A15764" s="4">
        <v>61362</v>
      </c>
      <c r="B15764" s="1">
        <v>45308</v>
      </c>
      <c r="C15764" s="2">
        <v>0.48201388888888891</v>
      </c>
      <c r="D15764" s="3" t="s">
        <v>1556</v>
      </c>
      <c r="E15764" s="3" t="s">
        <v>38642</v>
      </c>
      <c r="F15764" s="3" t="s">
        <v>62683</v>
      </c>
      <c r="G15764" s="3" t="s">
        <v>62684</v>
      </c>
      <c r="H15764" s="3" t="s">
        <v>62685</v>
      </c>
    </row>
    <row r="15765" spans="1:8" ht="87" x14ac:dyDescent="0.35">
      <c r="A15765" s="4">
        <v>80407</v>
      </c>
      <c r="B15765" s="1">
        <v>45308</v>
      </c>
      <c r="C15765" s="2">
        <v>0.48276620370370371</v>
      </c>
      <c r="D15765" s="3" t="s">
        <v>62686</v>
      </c>
      <c r="E15765" s="3" t="s">
        <v>62688</v>
      </c>
      <c r="F15765" s="3" t="s">
        <v>62687</v>
      </c>
      <c r="G15765" s="3" t="s">
        <v>32301</v>
      </c>
      <c r="H15765" s="3" t="s">
        <v>11385</v>
      </c>
    </row>
    <row r="15766" spans="1:8" ht="87" x14ac:dyDescent="0.35">
      <c r="A15766" s="4">
        <v>205567</v>
      </c>
      <c r="B15766" s="1">
        <v>45308</v>
      </c>
      <c r="C15766" s="2">
        <v>0.48710648148148145</v>
      </c>
      <c r="D15766" s="3" t="s">
        <v>167</v>
      </c>
      <c r="E15766" s="3" t="s">
        <v>62692</v>
      </c>
      <c r="F15766" s="3" t="s">
        <v>62689</v>
      </c>
      <c r="G15766" s="3" t="s">
        <v>62690</v>
      </c>
      <c r="H15766" s="3" t="s">
        <v>62691</v>
      </c>
    </row>
    <row r="15767" spans="1:8" ht="29" x14ac:dyDescent="0.35">
      <c r="A15767" s="4">
        <v>44123</v>
      </c>
      <c r="B15767" s="1">
        <v>45308</v>
      </c>
      <c r="C15767" s="2">
        <v>0.49104166666666665</v>
      </c>
      <c r="D15767" s="3" t="s">
        <v>62693</v>
      </c>
      <c r="E15767" s="3" t="s">
        <v>49985</v>
      </c>
      <c r="F15767" s="3" t="s">
        <v>62694</v>
      </c>
      <c r="G15767" s="3" t="s">
        <v>62695</v>
      </c>
      <c r="H15767" s="3" t="s">
        <v>62696</v>
      </c>
    </row>
    <row r="15768" spans="1:8" x14ac:dyDescent="0.35">
      <c r="A15768" s="4">
        <v>199570</v>
      </c>
      <c r="B15768" s="1">
        <v>45308</v>
      </c>
      <c r="C15768" s="2">
        <v>0.4950694444444444</v>
      </c>
      <c r="D15768" s="3" t="s">
        <v>12295</v>
      </c>
      <c r="E15768" s="3" t="s">
        <v>13715</v>
      </c>
      <c r="F15768" s="3" t="s">
        <v>12751</v>
      </c>
      <c r="G15768" s="3" t="s">
        <v>13715</v>
      </c>
      <c r="H15768" s="3" t="s">
        <v>593</v>
      </c>
    </row>
    <row r="15769" spans="1:8" ht="29" x14ac:dyDescent="0.35">
      <c r="A15769" s="4">
        <v>210739</v>
      </c>
      <c r="B15769" s="1">
        <v>45308</v>
      </c>
      <c r="C15769" s="2">
        <v>0.49869212962962961</v>
      </c>
      <c r="D15769" s="3" t="s">
        <v>11985</v>
      </c>
      <c r="E15769" s="3" t="s">
        <v>62699</v>
      </c>
      <c r="F15769" s="3" t="s">
        <v>62697</v>
      </c>
      <c r="G15769" s="3" t="s">
        <v>11829</v>
      </c>
      <c r="H15769" s="3" t="s">
        <v>62698</v>
      </c>
    </row>
    <row r="15770" spans="1:8" x14ac:dyDescent="0.35">
      <c r="A15770" s="4">
        <v>170183</v>
      </c>
      <c r="B15770" s="1">
        <v>45308</v>
      </c>
      <c r="C15770" s="2">
        <v>0.5017476851851852</v>
      </c>
      <c r="D15770" s="3" t="s">
        <v>12833</v>
      </c>
      <c r="E15770" s="3" t="s">
        <v>62700</v>
      </c>
      <c r="F15770" s="3" t="s">
        <v>12751</v>
      </c>
      <c r="G15770" s="3" t="s">
        <v>62700</v>
      </c>
      <c r="H15770" s="3" t="s">
        <v>10659</v>
      </c>
    </row>
    <row r="15771" spans="1:8" ht="29" x14ac:dyDescent="0.35">
      <c r="A15771" s="4">
        <v>1339</v>
      </c>
      <c r="B15771" s="1">
        <v>45308</v>
      </c>
      <c r="C15771" s="2">
        <v>0.50319444444444439</v>
      </c>
      <c r="D15771" s="3" t="s">
        <v>985</v>
      </c>
      <c r="E15771" s="3" t="s">
        <v>62703</v>
      </c>
      <c r="F15771" s="3" t="s">
        <v>62701</v>
      </c>
      <c r="G15771" s="3" t="s">
        <v>62702</v>
      </c>
      <c r="H15771" s="3" t="s">
        <v>47885</v>
      </c>
    </row>
    <row r="15772" spans="1:8" ht="29" x14ac:dyDescent="0.35">
      <c r="A15772" s="4">
        <v>42962</v>
      </c>
      <c r="B15772" s="1">
        <v>45308</v>
      </c>
      <c r="C15772" s="2">
        <v>0.50497685185185182</v>
      </c>
      <c r="D15772" s="3" t="s">
        <v>62704</v>
      </c>
      <c r="E15772" s="3" t="s">
        <v>15500</v>
      </c>
      <c r="F15772" s="3" t="s">
        <v>62705</v>
      </c>
      <c r="G15772" s="3" t="s">
        <v>62706</v>
      </c>
      <c r="H15772" s="3" t="s">
        <v>62707</v>
      </c>
    </row>
    <row r="15773" spans="1:8" x14ac:dyDescent="0.35">
      <c r="A15773" s="4">
        <v>44060</v>
      </c>
      <c r="B15773" s="1">
        <v>45308</v>
      </c>
      <c r="C15773" s="2">
        <v>0.50768518518518524</v>
      </c>
      <c r="D15773" s="3" t="s">
        <v>10317</v>
      </c>
      <c r="E15773" s="3" t="s">
        <v>62708</v>
      </c>
      <c r="F15773" s="3" t="s">
        <v>12780</v>
      </c>
      <c r="G15773" s="3" t="s">
        <v>62708</v>
      </c>
      <c r="H15773" s="3" t="s">
        <v>13626</v>
      </c>
    </row>
    <row r="15774" spans="1:8" ht="87" x14ac:dyDescent="0.35">
      <c r="A15774" s="4">
        <v>156167</v>
      </c>
      <c r="B15774" s="1">
        <v>45308</v>
      </c>
      <c r="C15774" s="2">
        <v>0.51</v>
      </c>
      <c r="D15774" s="3" t="s">
        <v>10900</v>
      </c>
      <c r="E15774" s="3" t="s">
        <v>62709</v>
      </c>
      <c r="F15774" s="3" t="s">
        <v>10842</v>
      </c>
      <c r="G15774" s="3" t="s">
        <v>10397</v>
      </c>
      <c r="H15774" s="3" t="s">
        <v>12238</v>
      </c>
    </row>
    <row r="15775" spans="1:8" ht="29" x14ac:dyDescent="0.35">
      <c r="A15775" s="4">
        <v>44072</v>
      </c>
      <c r="B15775" s="1">
        <v>45308</v>
      </c>
      <c r="C15775" s="2">
        <v>0.51015046296296296</v>
      </c>
      <c r="D15775" s="3" t="s">
        <v>1288</v>
      </c>
      <c r="E15775" s="3" t="s">
        <v>53977</v>
      </c>
      <c r="F15775" s="3" t="s">
        <v>62710</v>
      </c>
      <c r="G15775" s="3" t="s">
        <v>58166</v>
      </c>
      <c r="H15775" s="3" t="s">
        <v>62711</v>
      </c>
    </row>
    <row r="15776" spans="1:8" ht="87" x14ac:dyDescent="0.35">
      <c r="A15776" s="4">
        <v>11179</v>
      </c>
      <c r="B15776" s="1">
        <v>45308</v>
      </c>
      <c r="C15776" s="2">
        <v>0.51572916666666668</v>
      </c>
      <c r="D15776" s="3" t="s">
        <v>62712</v>
      </c>
      <c r="E15776" s="3" t="s">
        <v>62715</v>
      </c>
      <c r="F15776" s="3" t="s">
        <v>62713</v>
      </c>
      <c r="G15776" s="3" t="s">
        <v>24794</v>
      </c>
      <c r="H15776" s="3" t="s">
        <v>62714</v>
      </c>
    </row>
    <row r="15777" spans="1:8" ht="29" x14ac:dyDescent="0.35">
      <c r="A15777" s="4">
        <v>48933</v>
      </c>
      <c r="B15777" s="1">
        <v>45308</v>
      </c>
      <c r="C15777" s="2">
        <v>0.5176736111111111</v>
      </c>
      <c r="D15777" s="3" t="s">
        <v>985</v>
      </c>
      <c r="E15777" s="3" t="s">
        <v>12384</v>
      </c>
      <c r="F15777" s="3" t="s">
        <v>62716</v>
      </c>
      <c r="G15777" s="3" t="s">
        <v>21848</v>
      </c>
      <c r="H15777" s="3" t="s">
        <v>1325</v>
      </c>
    </row>
    <row r="15778" spans="1:8" ht="43.5" x14ac:dyDescent="0.35">
      <c r="A15778" s="4">
        <v>150032</v>
      </c>
      <c r="B15778" s="1">
        <v>45308</v>
      </c>
      <c r="C15778" s="2">
        <v>0.51842592592592596</v>
      </c>
      <c r="D15778" s="3" t="e">
        <f>-no new complaint.</f>
        <v>#NAME?</v>
      </c>
      <c r="E15778" s="3" t="s">
        <v>62718</v>
      </c>
      <c r="F15778" s="3" t="s">
        <v>62717</v>
      </c>
      <c r="G15778" s="3" t="e">
        <f>-poorly controlled HTN.</f>
        <v>#NAME?</v>
      </c>
      <c r="H15778" s="3" t="e">
        <f>-continue medications.</f>
        <v>#NAME?</v>
      </c>
    </row>
    <row r="15779" spans="1:8" ht="58" x14ac:dyDescent="0.35">
      <c r="A15779" s="4">
        <v>107839</v>
      </c>
      <c r="B15779" s="1">
        <v>45308</v>
      </c>
      <c r="C15779" s="2">
        <v>0.52172453703703703</v>
      </c>
      <c r="D15779" s="3" t="s">
        <v>1702</v>
      </c>
      <c r="E15779" s="3" t="s">
        <v>62721</v>
      </c>
      <c r="F15779" s="3" t="s">
        <v>62719</v>
      </c>
      <c r="G15779" s="3" t="s">
        <v>12544</v>
      </c>
      <c r="H15779" s="3" t="s">
        <v>62720</v>
      </c>
    </row>
    <row r="15780" spans="1:8" x14ac:dyDescent="0.35">
      <c r="A15780" s="4">
        <v>133958</v>
      </c>
      <c r="B15780" s="1">
        <v>45308</v>
      </c>
      <c r="C15780" s="2">
        <v>0.52247685185185189</v>
      </c>
      <c r="D15780" s="3" t="s">
        <v>12833</v>
      </c>
      <c r="E15780" s="3" t="s">
        <v>15238</v>
      </c>
      <c r="F15780" s="3" t="s">
        <v>12751</v>
      </c>
      <c r="G15780" s="3" t="s">
        <v>15238</v>
      </c>
      <c r="H15780" s="3" t="s">
        <v>13121</v>
      </c>
    </row>
    <row r="15781" spans="1:8" ht="43.5" x14ac:dyDescent="0.35">
      <c r="A15781" s="4">
        <v>114665</v>
      </c>
      <c r="B15781" s="1">
        <v>45308</v>
      </c>
      <c r="C15781" s="2">
        <v>0.5235995370370371</v>
      </c>
      <c r="D15781" s="3" t="s">
        <v>985</v>
      </c>
      <c r="E15781" s="3" t="s">
        <v>25943</v>
      </c>
      <c r="F15781" s="3" t="s">
        <v>62722</v>
      </c>
      <c r="G15781" s="3" t="s">
        <v>62723</v>
      </c>
      <c r="H15781" s="3" t="s">
        <v>10310</v>
      </c>
    </row>
    <row r="15782" spans="1:8" x14ac:dyDescent="0.35">
      <c r="A15782" s="4">
        <v>117086</v>
      </c>
      <c r="B15782" s="1">
        <v>45308</v>
      </c>
      <c r="C15782" s="2">
        <v>0.52711805555555558</v>
      </c>
      <c r="D15782" s="3" t="s">
        <v>12868</v>
      </c>
      <c r="E15782" s="3" t="s">
        <v>62724</v>
      </c>
      <c r="F15782" s="3" t="s">
        <v>12484</v>
      </c>
      <c r="G15782" s="3" t="s">
        <v>62724</v>
      </c>
      <c r="H15782" s="3" t="s">
        <v>62725</v>
      </c>
    </row>
    <row r="15783" spans="1:8" ht="29" x14ac:dyDescent="0.35">
      <c r="A15783" s="4">
        <v>31325</v>
      </c>
      <c r="B15783" s="1">
        <v>45308</v>
      </c>
      <c r="C15783" s="2">
        <v>0.52935185185185185</v>
      </c>
      <c r="D15783" s="3" t="s">
        <v>62726</v>
      </c>
      <c r="E15783" s="3" t="s">
        <v>11306</v>
      </c>
      <c r="F15783" s="3" t="s">
        <v>62727</v>
      </c>
      <c r="G15783" s="3" t="s">
        <v>10402</v>
      </c>
      <c r="H15783" s="3" t="s">
        <v>10310</v>
      </c>
    </row>
    <row r="15784" spans="1:8" ht="29" x14ac:dyDescent="0.35">
      <c r="A15784" s="4">
        <v>51777</v>
      </c>
      <c r="B15784" s="1">
        <v>45308</v>
      </c>
      <c r="C15784" s="2">
        <v>0.55560185185185185</v>
      </c>
      <c r="D15784" s="3" t="s">
        <v>62728</v>
      </c>
      <c r="E15784" s="3" t="s">
        <v>62731</v>
      </c>
      <c r="F15784" s="3" t="s">
        <v>62729</v>
      </c>
      <c r="G15784" s="3" t="s">
        <v>1004</v>
      </c>
      <c r="H15784" s="3" t="s">
        <v>62730</v>
      </c>
    </row>
    <row r="15785" spans="1:8" ht="43.5" x14ac:dyDescent="0.35">
      <c r="A15785" s="4">
        <v>163215</v>
      </c>
      <c r="B15785" s="1">
        <v>45308</v>
      </c>
      <c r="C15785" s="2">
        <v>0.56105324074074081</v>
      </c>
      <c r="D15785" s="3" t="s">
        <v>985</v>
      </c>
      <c r="E15785" s="3" t="s">
        <v>25949</v>
      </c>
      <c r="F15785" s="3" t="s">
        <v>62732</v>
      </c>
      <c r="G15785" s="3" t="s">
        <v>62733</v>
      </c>
      <c r="H15785" s="3" t="s">
        <v>62734</v>
      </c>
    </row>
    <row r="15786" spans="1:8" ht="58" x14ac:dyDescent="0.35">
      <c r="A15786" s="4">
        <v>173371</v>
      </c>
      <c r="B15786" s="1">
        <v>45308</v>
      </c>
      <c r="C15786" s="2">
        <v>0.56929398148148147</v>
      </c>
      <c r="D15786" s="3" t="s">
        <v>985</v>
      </c>
      <c r="E15786" s="3" t="s">
        <v>26594</v>
      </c>
      <c r="F15786" s="3" t="s">
        <v>62735</v>
      </c>
      <c r="G15786" s="3" t="s">
        <v>104</v>
      </c>
      <c r="H15786" s="3" t="s">
        <v>62736</v>
      </c>
    </row>
    <row r="15787" spans="1:8" x14ac:dyDescent="0.35">
      <c r="A15787" s="4">
        <v>137194</v>
      </c>
      <c r="B15787" s="1">
        <v>45308</v>
      </c>
      <c r="C15787" s="2">
        <v>0.57017361111111109</v>
      </c>
      <c r="D15787" s="3" t="s">
        <v>62737</v>
      </c>
      <c r="E15787" s="3" t="s">
        <v>12984</v>
      </c>
      <c r="F15787" s="3" t="s">
        <v>62738</v>
      </c>
      <c r="G15787" s="3" t="s">
        <v>12703</v>
      </c>
      <c r="H15787" s="3" t="s">
        <v>15292</v>
      </c>
    </row>
    <row r="15788" spans="1:8" ht="29" x14ac:dyDescent="0.35">
      <c r="A15788" s="4">
        <v>40144</v>
      </c>
      <c r="B15788" s="1">
        <v>45308</v>
      </c>
      <c r="C15788" s="2">
        <v>0.57846064814814813</v>
      </c>
      <c r="D15788" s="3" t="s">
        <v>1436</v>
      </c>
      <c r="E15788" s="3" t="s">
        <v>62741</v>
      </c>
      <c r="F15788" s="3" t="s">
        <v>62739</v>
      </c>
      <c r="G15788" s="3" t="s">
        <v>14306</v>
      </c>
      <c r="H15788" s="3" t="s">
        <v>62740</v>
      </c>
    </row>
    <row r="15789" spans="1:8" ht="58" x14ac:dyDescent="0.35">
      <c r="A15789" s="4">
        <v>35881</v>
      </c>
      <c r="B15789" s="1">
        <v>45308</v>
      </c>
      <c r="C15789" s="2">
        <v>0.57994212962962965</v>
      </c>
      <c r="D15789" s="3" t="s">
        <v>62742</v>
      </c>
      <c r="E15789" s="3" t="s">
        <v>62746</v>
      </c>
      <c r="F15789" s="3" t="s">
        <v>62743</v>
      </c>
      <c r="G15789" s="3" t="s">
        <v>62744</v>
      </c>
      <c r="H15789" s="3" t="s">
        <v>62745</v>
      </c>
    </row>
    <row r="15790" spans="1:8" ht="87" x14ac:dyDescent="0.35">
      <c r="A15790" s="4">
        <v>82722</v>
      </c>
      <c r="B15790" s="1">
        <v>45308</v>
      </c>
      <c r="C15790" s="2">
        <v>0.58207175925925925</v>
      </c>
      <c r="D15790" s="3" t="s">
        <v>10916</v>
      </c>
      <c r="E15790" s="3" t="s">
        <v>26053</v>
      </c>
      <c r="F15790" s="3" t="s">
        <v>62747</v>
      </c>
      <c r="G15790" s="3" t="e">
        <f>-fair BP and Glycemic control.</f>
        <v>#NAME?</v>
      </c>
      <c r="H15790" s="3" t="s">
        <v>62748</v>
      </c>
    </row>
    <row r="15791" spans="1:8" ht="72.5" x14ac:dyDescent="0.35">
      <c r="A15791" s="4">
        <v>39174</v>
      </c>
      <c r="B15791" s="1">
        <v>45308</v>
      </c>
      <c r="C15791" s="2">
        <v>0.58232638888888888</v>
      </c>
      <c r="D15791" s="3" t="s">
        <v>10615</v>
      </c>
      <c r="E15791" s="3" t="s">
        <v>62752</v>
      </c>
      <c r="F15791" s="3" t="s">
        <v>62749</v>
      </c>
      <c r="G15791" s="3" t="s">
        <v>62750</v>
      </c>
      <c r="H15791" s="3" t="s">
        <v>62751</v>
      </c>
    </row>
    <row r="15792" spans="1:8" ht="101.5" x14ac:dyDescent="0.35">
      <c r="A15792" s="4">
        <v>211333</v>
      </c>
      <c r="B15792" s="1">
        <v>45308</v>
      </c>
      <c r="C15792" s="2">
        <v>0.58813657407407405</v>
      </c>
      <c r="D15792" s="3" t="s">
        <v>1702</v>
      </c>
      <c r="E15792" s="3" t="s">
        <v>62755</v>
      </c>
      <c r="F15792" s="3" t="s">
        <v>62753</v>
      </c>
      <c r="G15792" s="3" t="s">
        <v>62754</v>
      </c>
      <c r="H15792" s="3" t="s">
        <v>35514</v>
      </c>
    </row>
    <row r="15793" spans="1:8" ht="87" x14ac:dyDescent="0.35">
      <c r="A15793" s="4">
        <v>7181</v>
      </c>
      <c r="B15793" s="1">
        <v>45308</v>
      </c>
      <c r="C15793" s="2">
        <v>0.58815972222222224</v>
      </c>
      <c r="D15793" s="3" t="s">
        <v>755</v>
      </c>
      <c r="E15793" s="3" t="s">
        <v>62756</v>
      </c>
      <c r="F15793" s="3" t="s">
        <v>1635</v>
      </c>
      <c r="G15793" s="3" t="s">
        <v>12338</v>
      </c>
      <c r="H15793" s="3" t="s">
        <v>10918</v>
      </c>
    </row>
    <row r="15794" spans="1:8" x14ac:dyDescent="0.35">
      <c r="A15794" s="4">
        <v>16166</v>
      </c>
      <c r="B15794" s="1">
        <v>45308</v>
      </c>
      <c r="C15794" s="2">
        <v>0.58907407407407408</v>
      </c>
      <c r="D15794" s="3" t="s">
        <v>1460</v>
      </c>
      <c r="E15794" s="3" t="s">
        <v>10461</v>
      </c>
      <c r="F15794" s="3" t="s">
        <v>1359</v>
      </c>
      <c r="G15794" s="3" t="s">
        <v>10461</v>
      </c>
      <c r="H15794" s="3" t="s">
        <v>62757</v>
      </c>
    </row>
    <row r="15795" spans="1:8" ht="29" x14ac:dyDescent="0.35">
      <c r="A15795" s="4">
        <v>189930</v>
      </c>
      <c r="B15795" s="1">
        <v>45308</v>
      </c>
      <c r="C15795" s="2">
        <v>0.59342592592592591</v>
      </c>
      <c r="D15795" s="3" t="s">
        <v>62758</v>
      </c>
      <c r="E15795" s="3" t="s">
        <v>62761</v>
      </c>
      <c r="F15795" s="3" t="s">
        <v>62759</v>
      </c>
      <c r="G15795" s="3" t="s">
        <v>62760</v>
      </c>
      <c r="H15795" s="3" t="s">
        <v>10634</v>
      </c>
    </row>
    <row r="15796" spans="1:8" ht="159.5" x14ac:dyDescent="0.35">
      <c r="A15796" s="4">
        <v>192299</v>
      </c>
      <c r="B15796" s="1">
        <v>45308</v>
      </c>
      <c r="C15796" s="2">
        <v>0.59660879629629626</v>
      </c>
      <c r="D15796" s="3" t="s">
        <v>62762</v>
      </c>
      <c r="E15796" s="3" t="s">
        <v>62766</v>
      </c>
      <c r="F15796" s="3" t="s">
        <v>62763</v>
      </c>
      <c r="G15796" s="3" t="s">
        <v>62764</v>
      </c>
      <c r="H15796" s="3" t="s">
        <v>62765</v>
      </c>
    </row>
    <row r="15797" spans="1:8" ht="58" x14ac:dyDescent="0.35">
      <c r="A15797" s="4">
        <v>156970</v>
      </c>
      <c r="B15797" s="1">
        <v>45308</v>
      </c>
      <c r="C15797" s="2">
        <v>0.59663194444444445</v>
      </c>
      <c r="D15797" s="3" t="s">
        <v>497</v>
      </c>
      <c r="E15797" s="3" t="s">
        <v>51197</v>
      </c>
      <c r="F15797" s="3" t="s">
        <v>62767</v>
      </c>
      <c r="G15797" s="3" t="s">
        <v>62768</v>
      </c>
      <c r="H15797" s="3" t="s">
        <v>62769</v>
      </c>
    </row>
    <row r="15798" spans="1:8" ht="58" x14ac:dyDescent="0.35">
      <c r="A15798" s="4">
        <v>152206</v>
      </c>
      <c r="B15798" s="1">
        <v>45308</v>
      </c>
      <c r="C15798" s="2">
        <v>0.59681712962962963</v>
      </c>
      <c r="D15798" s="3" t="s">
        <v>62770</v>
      </c>
      <c r="E15798" s="3" t="s">
        <v>62773</v>
      </c>
      <c r="F15798" s="3" t="s">
        <v>62771</v>
      </c>
      <c r="G15798" s="3" t="s">
        <v>62772</v>
      </c>
      <c r="H15798" s="3" t="s">
        <v>397</v>
      </c>
    </row>
    <row r="15799" spans="1:8" ht="58" x14ac:dyDescent="0.35">
      <c r="A15799" s="4">
        <v>150423</v>
      </c>
      <c r="B15799" s="1">
        <v>45308</v>
      </c>
      <c r="C15799" s="2">
        <v>0.59774305555555551</v>
      </c>
      <c r="D15799" s="3" t="s">
        <v>10916</v>
      </c>
      <c r="E15799" s="3" t="s">
        <v>62775</v>
      </c>
      <c r="F15799" s="3" t="s">
        <v>62774</v>
      </c>
      <c r="G15799" s="3" t="e">
        <f>-good BP control</f>
        <v>#NAME?</v>
      </c>
      <c r="H15799" s="3" t="e">
        <f>-do A1C and COAGULATION profile.</f>
        <v>#NAME?</v>
      </c>
    </row>
    <row r="15800" spans="1:8" x14ac:dyDescent="0.35">
      <c r="A15800" s="4">
        <v>213886</v>
      </c>
      <c r="B15800" s="1">
        <v>45308</v>
      </c>
      <c r="C15800" s="2">
        <v>0.60056712962962966</v>
      </c>
      <c r="D15800" s="3" t="s">
        <v>13540</v>
      </c>
      <c r="E15800" s="3" t="s">
        <v>62777</v>
      </c>
      <c r="F15800" s="3" t="s">
        <v>62776</v>
      </c>
      <c r="G15800" s="3" t="s">
        <v>11825</v>
      </c>
      <c r="H15800" s="3" t="s">
        <v>36565</v>
      </c>
    </row>
    <row r="15801" spans="1:8" x14ac:dyDescent="0.35">
      <c r="A15801" s="4">
        <v>213886</v>
      </c>
      <c r="B15801" s="1">
        <v>45308</v>
      </c>
      <c r="C15801" s="2">
        <v>0.60362268518518525</v>
      </c>
      <c r="D15801" s="3" t="s">
        <v>13540</v>
      </c>
      <c r="E15801" s="3" t="s">
        <v>62777</v>
      </c>
      <c r="F15801" s="3" t="s">
        <v>62776</v>
      </c>
      <c r="G15801" s="3" t="s">
        <v>11825</v>
      </c>
      <c r="H15801" s="3" t="s">
        <v>62778</v>
      </c>
    </row>
    <row r="15802" spans="1:8" ht="87" x14ac:dyDescent="0.35">
      <c r="A15802" s="4">
        <v>164392</v>
      </c>
      <c r="B15802" s="1">
        <v>45308</v>
      </c>
      <c r="C15802" s="2">
        <v>0.60364583333333333</v>
      </c>
      <c r="D15802" s="3" t="s">
        <v>62779</v>
      </c>
      <c r="E15802" s="3" t="s">
        <v>62781</v>
      </c>
      <c r="F15802" s="3" t="s">
        <v>1635</v>
      </c>
      <c r="G15802" s="3" t="s">
        <v>12250</v>
      </c>
      <c r="H15802" s="3" t="s">
        <v>62780</v>
      </c>
    </row>
    <row r="15803" spans="1:8" ht="58" x14ac:dyDescent="0.35">
      <c r="A15803" s="4">
        <v>45552</v>
      </c>
      <c r="B15803" s="1">
        <v>45308</v>
      </c>
      <c r="C15803" s="2">
        <v>0.61165509259259265</v>
      </c>
      <c r="D15803" s="3" t="s">
        <v>62782</v>
      </c>
      <c r="E15803" s="3" t="s">
        <v>14743</v>
      </c>
      <c r="F15803" s="3" t="s">
        <v>62783</v>
      </c>
      <c r="G15803" s="3" t="s">
        <v>62784</v>
      </c>
      <c r="H15803" s="3" t="s">
        <v>62785</v>
      </c>
    </row>
    <row r="15804" spans="1:8" ht="101.5" x14ac:dyDescent="0.35">
      <c r="A15804" s="4">
        <v>158205</v>
      </c>
      <c r="B15804" s="1">
        <v>45308</v>
      </c>
      <c r="C15804" s="2">
        <v>0.61230324074074072</v>
      </c>
      <c r="D15804" s="3" t="s">
        <v>62786</v>
      </c>
      <c r="E15804" s="3" t="s">
        <v>62790</v>
      </c>
      <c r="F15804" s="3" t="s">
        <v>62787</v>
      </c>
      <c r="G15804" s="3" t="s">
        <v>62788</v>
      </c>
      <c r="H15804" s="3" t="s">
        <v>62789</v>
      </c>
    </row>
    <row r="15805" spans="1:8" ht="72.5" x14ac:dyDescent="0.35">
      <c r="A15805" s="4">
        <v>122636</v>
      </c>
      <c r="B15805" s="1">
        <v>45308</v>
      </c>
      <c r="C15805" s="2">
        <v>0.61325231481481479</v>
      </c>
      <c r="D15805" s="3" t="s">
        <v>10916</v>
      </c>
      <c r="E15805" s="3" t="s">
        <v>62792</v>
      </c>
      <c r="F15805" s="3" t="s">
        <v>62791</v>
      </c>
      <c r="G15805" s="3" t="e">
        <f>-good control OF HTN.</f>
        <v>#NAME?</v>
      </c>
      <c r="H15805" s="3" t="e">
        <f>-continue medications.</f>
        <v>#NAME?</v>
      </c>
    </row>
    <row r="15806" spans="1:8" ht="29" x14ac:dyDescent="0.35">
      <c r="A15806" s="4">
        <v>40081</v>
      </c>
      <c r="B15806" s="1">
        <v>45308</v>
      </c>
      <c r="C15806" s="2">
        <v>0.61336805555555551</v>
      </c>
      <c r="D15806" s="3" t="s">
        <v>1258</v>
      </c>
      <c r="E15806" s="3" t="s">
        <v>62794</v>
      </c>
      <c r="F15806" s="3" t="s">
        <v>62793</v>
      </c>
      <c r="G15806" s="3" t="s">
        <v>14451</v>
      </c>
      <c r="H15806" s="3" t="s">
        <v>40568</v>
      </c>
    </row>
    <row r="15807" spans="1:8" ht="29" x14ac:dyDescent="0.35">
      <c r="A15807" s="4">
        <v>182816</v>
      </c>
      <c r="B15807" s="1">
        <v>45308</v>
      </c>
      <c r="C15807" s="2">
        <v>0.62042824074074077</v>
      </c>
      <c r="D15807" s="3" t="s">
        <v>12856</v>
      </c>
      <c r="E15807" s="3" t="s">
        <v>51235</v>
      </c>
      <c r="F15807" s="3" t="s">
        <v>62795</v>
      </c>
      <c r="G15807" s="3" t="s">
        <v>11772</v>
      </c>
      <c r="H15807" s="3" t="s">
        <v>38923</v>
      </c>
    </row>
    <row r="15808" spans="1:8" ht="29" x14ac:dyDescent="0.35">
      <c r="A15808" s="4">
        <v>168024</v>
      </c>
      <c r="B15808" s="1">
        <v>45308</v>
      </c>
      <c r="C15808" s="2">
        <v>0.6215046296296296</v>
      </c>
      <c r="D15808" s="3" t="s">
        <v>62796</v>
      </c>
      <c r="E15808" s="3" t="s">
        <v>62800</v>
      </c>
      <c r="F15808" s="3" t="s">
        <v>62797</v>
      </c>
      <c r="G15808" s="3" t="s">
        <v>62798</v>
      </c>
      <c r="H15808" s="3" t="s">
        <v>62799</v>
      </c>
    </row>
    <row r="15809" spans="1:8" ht="58" x14ac:dyDescent="0.35">
      <c r="A15809" s="4">
        <v>44985</v>
      </c>
      <c r="B15809" s="1">
        <v>45308</v>
      </c>
      <c r="C15809" s="2">
        <v>0.62457175925925923</v>
      </c>
      <c r="D15809" s="3" t="s">
        <v>10916</v>
      </c>
      <c r="E15809" s="3" t="s">
        <v>62803</v>
      </c>
      <c r="F15809" s="3" t="s">
        <v>62801</v>
      </c>
      <c r="G15809" s="3" t="e">
        <f>-Subtherapeutic INR.</f>
        <v>#NAME?</v>
      </c>
      <c r="H15809" s="3" t="s">
        <v>62802</v>
      </c>
    </row>
    <row r="15810" spans="1:8" x14ac:dyDescent="0.35">
      <c r="A15810" s="4">
        <v>179326</v>
      </c>
      <c r="B15810" s="1">
        <v>45308</v>
      </c>
      <c r="C15810" s="2">
        <v>0.62664351851851852</v>
      </c>
      <c r="D15810" s="3" t="s">
        <v>12469</v>
      </c>
      <c r="E15810" s="3" t="s">
        <v>41382</v>
      </c>
      <c r="F15810" s="3" t="s">
        <v>62804</v>
      </c>
      <c r="G15810" s="3" t="s">
        <v>12250</v>
      </c>
      <c r="H15810" s="3" t="s">
        <v>62805</v>
      </c>
    </row>
    <row r="15811" spans="1:8" ht="43.5" x14ac:dyDescent="0.35">
      <c r="A15811" s="4">
        <v>37725</v>
      </c>
      <c r="B15811" s="1">
        <v>45308</v>
      </c>
      <c r="C15811" s="2">
        <v>0.6287962962962963</v>
      </c>
      <c r="D15811" s="3" t="s">
        <v>15051</v>
      </c>
      <c r="E15811" s="3" t="s">
        <v>27171</v>
      </c>
      <c r="F15811" s="3" t="s">
        <v>62806</v>
      </c>
      <c r="G15811" s="3" t="s">
        <v>11826</v>
      </c>
      <c r="H15811" s="3" t="s">
        <v>15294</v>
      </c>
    </row>
    <row r="15812" spans="1:8" ht="101.5" x14ac:dyDescent="0.35">
      <c r="A15812" s="4">
        <v>5084</v>
      </c>
      <c r="B15812" s="1">
        <v>45308</v>
      </c>
      <c r="C15812" s="2">
        <v>0.62939814814814821</v>
      </c>
      <c r="D15812" s="3" t="s">
        <v>62807</v>
      </c>
      <c r="E15812" s="3" t="s">
        <v>62811</v>
      </c>
      <c r="F15812" s="3" t="s">
        <v>62808</v>
      </c>
      <c r="G15812" s="3" t="s">
        <v>62809</v>
      </c>
      <c r="H15812" s="3" t="s">
        <v>62810</v>
      </c>
    </row>
    <row r="15813" spans="1:8" ht="58" x14ac:dyDescent="0.35">
      <c r="A15813" s="4">
        <v>164970</v>
      </c>
      <c r="B15813" s="1">
        <v>45308</v>
      </c>
      <c r="C15813" s="2">
        <v>0.62975694444444441</v>
      </c>
      <c r="D15813" s="3" t="s">
        <v>1436</v>
      </c>
      <c r="E15813" s="3" t="s">
        <v>62815</v>
      </c>
      <c r="F15813" s="3" t="s">
        <v>62812</v>
      </c>
      <c r="G15813" s="3" t="s">
        <v>62813</v>
      </c>
      <c r="H15813" s="3" t="s">
        <v>62814</v>
      </c>
    </row>
    <row r="15814" spans="1:8" ht="43.5" x14ac:dyDescent="0.35">
      <c r="A15814" s="4">
        <v>45572</v>
      </c>
      <c r="B15814" s="1">
        <v>45308</v>
      </c>
      <c r="C15814" s="2">
        <v>0.63062499999999999</v>
      </c>
      <c r="D15814" s="3" t="s">
        <v>62816</v>
      </c>
      <c r="E15814" s="3" t="s">
        <v>62820</v>
      </c>
      <c r="F15814" s="3" t="s">
        <v>62817</v>
      </c>
      <c r="G15814" s="3" t="s">
        <v>62818</v>
      </c>
      <c r="H15814" s="3" t="s">
        <v>62819</v>
      </c>
    </row>
    <row r="15815" spans="1:8" ht="29" x14ac:dyDescent="0.35">
      <c r="A15815" s="4">
        <v>51064</v>
      </c>
      <c r="B15815" s="1">
        <v>45308</v>
      </c>
      <c r="C15815" s="2">
        <v>0.63130787037037039</v>
      </c>
      <c r="D15815" s="3" t="s">
        <v>1460</v>
      </c>
      <c r="E15815" s="3" t="s">
        <v>19313</v>
      </c>
      <c r="F15815" s="3" t="s">
        <v>1359</v>
      </c>
      <c r="G15815" s="3" t="s">
        <v>19313</v>
      </c>
      <c r="H15815" s="3" t="s">
        <v>10992</v>
      </c>
    </row>
    <row r="15816" spans="1:8" ht="43.5" x14ac:dyDescent="0.35">
      <c r="A15816" s="4">
        <v>7834</v>
      </c>
      <c r="B15816" s="1">
        <v>45308</v>
      </c>
      <c r="C15816" s="2">
        <v>0.63168981481481479</v>
      </c>
      <c r="D15816" s="3" t="s">
        <v>10916</v>
      </c>
      <c r="E15816" s="3" t="s">
        <v>26105</v>
      </c>
      <c r="F15816" s="3" t="s">
        <v>62821</v>
      </c>
      <c r="G15816" s="3" t="e">
        <f>-good BP control.</f>
        <v>#NAME?</v>
      </c>
      <c r="H15816" s="3" t="s">
        <v>62822</v>
      </c>
    </row>
    <row r="15817" spans="1:8" ht="72.5" x14ac:dyDescent="0.35">
      <c r="A15817" s="4">
        <v>131151</v>
      </c>
      <c r="B15817" s="1">
        <v>45308</v>
      </c>
      <c r="C15817" s="2">
        <v>0.63302083333333337</v>
      </c>
      <c r="D15817" s="3" t="s">
        <v>62823</v>
      </c>
      <c r="E15817" s="3" t="s">
        <v>33431</v>
      </c>
      <c r="F15817" s="3" t="s">
        <v>62824</v>
      </c>
      <c r="G15817" s="3" t="s">
        <v>62825</v>
      </c>
      <c r="H15817" s="3" t="s">
        <v>29</v>
      </c>
    </row>
    <row r="15818" spans="1:8" ht="43.5" x14ac:dyDescent="0.35">
      <c r="A15818" s="4">
        <v>201527</v>
      </c>
      <c r="B15818" s="1">
        <v>45308</v>
      </c>
      <c r="C15818" s="2">
        <v>0.63871527777777781</v>
      </c>
      <c r="D15818" s="3" t="s">
        <v>62826</v>
      </c>
      <c r="E15818" s="3" t="s">
        <v>62830</v>
      </c>
      <c r="F15818" s="3" t="s">
        <v>62827</v>
      </c>
      <c r="G15818" s="3" t="s">
        <v>62828</v>
      </c>
      <c r="H15818" s="3" t="s">
        <v>62829</v>
      </c>
    </row>
    <row r="15819" spans="1:8" ht="72.5" x14ac:dyDescent="0.35">
      <c r="A15819" s="4">
        <v>55986</v>
      </c>
      <c r="B15819" s="1">
        <v>45308</v>
      </c>
      <c r="C15819" s="2">
        <v>0.65068287037037031</v>
      </c>
      <c r="D15819" s="3" t="s">
        <v>11985</v>
      </c>
      <c r="E15819" s="3" t="s">
        <v>62834</v>
      </c>
      <c r="F15819" s="3" t="s">
        <v>62831</v>
      </c>
      <c r="G15819" s="3" t="s">
        <v>62832</v>
      </c>
      <c r="H15819" s="3" t="s">
        <v>62833</v>
      </c>
    </row>
    <row r="15820" spans="1:8" ht="29" x14ac:dyDescent="0.35">
      <c r="A15820" s="4">
        <v>176786</v>
      </c>
      <c r="B15820" s="1">
        <v>45308</v>
      </c>
      <c r="C15820" s="2">
        <v>0.65630787037037031</v>
      </c>
      <c r="D15820" s="3" t="s">
        <v>1258</v>
      </c>
      <c r="E15820" s="3" t="s">
        <v>26001</v>
      </c>
      <c r="F15820" s="3" t="s">
        <v>62835</v>
      </c>
      <c r="G15820" s="3" t="s">
        <v>62836</v>
      </c>
      <c r="H15820" s="3" t="s">
        <v>45794</v>
      </c>
    </row>
    <row r="15821" spans="1:8" ht="29" x14ac:dyDescent="0.35">
      <c r="A15821" s="4">
        <v>192476</v>
      </c>
      <c r="B15821" s="1">
        <v>45308</v>
      </c>
      <c r="C15821" s="2">
        <v>0.65673611111111108</v>
      </c>
      <c r="D15821" s="3" t="s">
        <v>13852</v>
      </c>
      <c r="E15821" s="3" t="s">
        <v>62839</v>
      </c>
      <c r="F15821" s="3" t="s">
        <v>62837</v>
      </c>
      <c r="G15821" s="3" t="s">
        <v>11826</v>
      </c>
      <c r="H15821" s="3" t="s">
        <v>62838</v>
      </c>
    </row>
    <row r="15822" spans="1:8" ht="29" x14ac:dyDescent="0.35">
      <c r="A15822" s="4">
        <v>213562</v>
      </c>
      <c r="B15822" s="1">
        <v>45308</v>
      </c>
      <c r="C15822" s="2">
        <v>0.65900462962962958</v>
      </c>
      <c r="D15822" s="3" t="s">
        <v>1436</v>
      </c>
      <c r="E15822" s="3" t="s">
        <v>62843</v>
      </c>
      <c r="F15822" s="3" t="s">
        <v>62840</v>
      </c>
      <c r="G15822" s="3" t="s">
        <v>62841</v>
      </c>
      <c r="H15822" s="3" t="s">
        <v>62842</v>
      </c>
    </row>
    <row r="15823" spans="1:8" x14ac:dyDescent="0.35">
      <c r="A15823" s="4">
        <v>46532</v>
      </c>
      <c r="B15823" s="1">
        <v>45308</v>
      </c>
      <c r="C15823" s="2">
        <v>0.66599537037037038</v>
      </c>
      <c r="D15823" s="3" t="s">
        <v>14894</v>
      </c>
      <c r="E15823" s="3" t="s">
        <v>62845</v>
      </c>
      <c r="F15823" s="3" t="s">
        <v>51289</v>
      </c>
      <c r="G15823" s="3" t="s">
        <v>12527</v>
      </c>
      <c r="H15823" s="3" t="s">
        <v>62844</v>
      </c>
    </row>
    <row r="15824" spans="1:8" ht="29" x14ac:dyDescent="0.35">
      <c r="A15824" s="4">
        <v>36154</v>
      </c>
      <c r="B15824" s="1">
        <v>45308</v>
      </c>
      <c r="C15824" s="2">
        <v>0.66979166666666667</v>
      </c>
      <c r="D15824" s="3" t="s">
        <v>12370</v>
      </c>
      <c r="E15824" s="3" t="s">
        <v>42032</v>
      </c>
      <c r="F15824" s="3" t="s">
        <v>62846</v>
      </c>
      <c r="G15824" s="3" t="s">
        <v>62847</v>
      </c>
      <c r="H15824" s="3" t="s">
        <v>15576</v>
      </c>
    </row>
    <row r="15825" spans="1:8" ht="29" x14ac:dyDescent="0.35">
      <c r="A15825" s="4">
        <v>197507</v>
      </c>
      <c r="B15825" s="1">
        <v>45308</v>
      </c>
      <c r="C15825" s="2">
        <v>0.68824074074074071</v>
      </c>
      <c r="D15825" s="3" t="s">
        <v>1436</v>
      </c>
      <c r="E15825" s="3" t="s">
        <v>62851</v>
      </c>
      <c r="F15825" s="3" t="s">
        <v>62848</v>
      </c>
      <c r="G15825" s="3" t="s">
        <v>62849</v>
      </c>
      <c r="H15825" s="3" t="s">
        <v>62850</v>
      </c>
    </row>
    <row r="15826" spans="1:8" ht="29" x14ac:dyDescent="0.35">
      <c r="A15826" s="4">
        <v>115600</v>
      </c>
      <c r="B15826" s="1">
        <v>45308</v>
      </c>
      <c r="C15826" s="2">
        <v>0.68903935185185183</v>
      </c>
      <c r="D15826" s="3" t="s">
        <v>62852</v>
      </c>
      <c r="E15826" s="3" t="s">
        <v>62855</v>
      </c>
      <c r="F15826" s="3" t="s">
        <v>62853</v>
      </c>
      <c r="G15826" s="3" t="s">
        <v>62854</v>
      </c>
      <c r="H15826" s="3" t="s">
        <v>272</v>
      </c>
    </row>
    <row r="15827" spans="1:8" x14ac:dyDescent="0.35">
      <c r="A15827" s="4">
        <v>201442</v>
      </c>
      <c r="B15827" s="1">
        <v>45308</v>
      </c>
      <c r="C15827" s="2">
        <v>0.71265046296296297</v>
      </c>
      <c r="D15827" s="3" t="s">
        <v>1436</v>
      </c>
      <c r="E15827" s="3" t="s">
        <v>62858</v>
      </c>
      <c r="F15827" s="3" t="s">
        <v>62856</v>
      </c>
      <c r="G15827" s="3" t="s">
        <v>62857</v>
      </c>
      <c r="H15827" s="3" t="s">
        <v>10336</v>
      </c>
    </row>
    <row r="15828" spans="1:8" ht="87" x14ac:dyDescent="0.35">
      <c r="A15828" s="4">
        <v>203755</v>
      </c>
      <c r="B15828" s="1">
        <v>45308</v>
      </c>
      <c r="C15828" s="2">
        <v>0.76365740740740751</v>
      </c>
      <c r="D15828" s="3" t="s">
        <v>62859</v>
      </c>
      <c r="E15828" s="3" t="s">
        <v>62863</v>
      </c>
      <c r="F15828" s="3" t="s">
        <v>62860</v>
      </c>
      <c r="G15828" s="3" t="s">
        <v>62861</v>
      </c>
      <c r="H15828" s="3" t="s">
        <v>62862</v>
      </c>
    </row>
    <row r="15829" spans="1:8" ht="87" x14ac:dyDescent="0.35">
      <c r="A15829" s="4">
        <v>203755</v>
      </c>
      <c r="B15829" s="1">
        <v>45308</v>
      </c>
      <c r="C15829" s="2">
        <v>0.7680324074074073</v>
      </c>
      <c r="D15829" s="3" t="s">
        <v>62864</v>
      </c>
      <c r="E15829" s="3" t="s">
        <v>62863</v>
      </c>
      <c r="F15829" s="3" t="s">
        <v>62860</v>
      </c>
      <c r="G15829" s="3" t="s">
        <v>62861</v>
      </c>
      <c r="H15829" s="3" t="s">
        <v>62862</v>
      </c>
    </row>
    <row r="15830" spans="1:8" ht="58" x14ac:dyDescent="0.35">
      <c r="A15830" s="4">
        <v>150029</v>
      </c>
      <c r="B15830" s="1">
        <v>45308</v>
      </c>
      <c r="C15830" s="2">
        <v>0.77888888888888896</v>
      </c>
      <c r="D15830" s="3" t="s">
        <v>62865</v>
      </c>
      <c r="E15830" s="3" t="s">
        <v>62869</v>
      </c>
      <c r="F15830" s="3" t="s">
        <v>62866</v>
      </c>
      <c r="G15830" s="3" t="s">
        <v>62867</v>
      </c>
      <c r="H15830" s="3" t="s">
        <v>62868</v>
      </c>
    </row>
    <row r="15831" spans="1:8" ht="72.5" x14ac:dyDescent="0.35">
      <c r="A15831" s="4">
        <v>35879</v>
      </c>
      <c r="B15831" s="1">
        <v>45309</v>
      </c>
      <c r="C15831" s="2">
        <v>0.33951388888888889</v>
      </c>
      <c r="D15831" s="3" t="s">
        <v>62870</v>
      </c>
      <c r="E15831" s="3" t="s">
        <v>27496</v>
      </c>
      <c r="F15831" s="3" t="s">
        <v>62871</v>
      </c>
      <c r="G15831" s="3" t="s">
        <v>62872</v>
      </c>
      <c r="H15831" s="3" t="s">
        <v>62873</v>
      </c>
    </row>
    <row r="15832" spans="1:8" ht="101.5" x14ac:dyDescent="0.35">
      <c r="A15832" s="4">
        <v>42309</v>
      </c>
      <c r="B15832" s="1">
        <v>45309</v>
      </c>
      <c r="C15832" s="2">
        <v>0.35940972222222217</v>
      </c>
      <c r="D15832" s="3" t="s">
        <v>167</v>
      </c>
      <c r="E15832" s="3" t="s">
        <v>62877</v>
      </c>
      <c r="F15832" s="3" t="s">
        <v>62874</v>
      </c>
      <c r="G15832" s="3" t="s">
        <v>62875</v>
      </c>
      <c r="H15832" s="3" t="s">
        <v>62876</v>
      </c>
    </row>
    <row r="15833" spans="1:8" ht="29" x14ac:dyDescent="0.35">
      <c r="A15833" s="4">
        <v>29783</v>
      </c>
      <c r="B15833" s="1">
        <v>45309</v>
      </c>
      <c r="C15833" s="2">
        <v>0.36015046296296299</v>
      </c>
      <c r="D15833" s="3" t="s">
        <v>985</v>
      </c>
      <c r="E15833" s="3" t="s">
        <v>15382</v>
      </c>
      <c r="F15833" s="3" t="s">
        <v>62878</v>
      </c>
      <c r="G15833" s="3" t="s">
        <v>11024</v>
      </c>
      <c r="H15833" s="3" t="s">
        <v>10489</v>
      </c>
    </row>
    <row r="15834" spans="1:8" ht="29" x14ac:dyDescent="0.35">
      <c r="A15834" s="4">
        <v>208914</v>
      </c>
      <c r="B15834" s="1">
        <v>45309</v>
      </c>
      <c r="C15834" s="2">
        <v>0.36251157407407408</v>
      </c>
      <c r="D15834" s="3" t="s">
        <v>1436</v>
      </c>
      <c r="E15834" s="3" t="s">
        <v>62882</v>
      </c>
      <c r="F15834" s="3" t="s">
        <v>62879</v>
      </c>
      <c r="G15834" s="3" t="s">
        <v>62880</v>
      </c>
      <c r="H15834" s="3" t="s">
        <v>62881</v>
      </c>
    </row>
    <row r="15835" spans="1:8" ht="43.5" x14ac:dyDescent="0.35">
      <c r="A15835" s="4">
        <v>43172</v>
      </c>
      <c r="B15835" s="1">
        <v>45309</v>
      </c>
      <c r="C15835" s="2">
        <v>0.36346064814814816</v>
      </c>
      <c r="D15835" s="3" t="s">
        <v>11085</v>
      </c>
      <c r="E15835" s="3" t="s">
        <v>62885</v>
      </c>
      <c r="F15835" s="3" t="s">
        <v>62883</v>
      </c>
      <c r="G15835" s="3" t="s">
        <v>45586</v>
      </c>
      <c r="H15835" s="3" t="s">
        <v>62884</v>
      </c>
    </row>
    <row r="15836" spans="1:8" ht="72.5" x14ac:dyDescent="0.35">
      <c r="A15836" s="4">
        <v>48172</v>
      </c>
      <c r="B15836" s="1">
        <v>45309</v>
      </c>
      <c r="C15836" s="2">
        <v>0.3677083333333333</v>
      </c>
      <c r="D15836" s="3" t="s">
        <v>1436</v>
      </c>
      <c r="E15836" s="3" t="s">
        <v>62887</v>
      </c>
      <c r="F15836" s="3" t="s">
        <v>62886</v>
      </c>
      <c r="G15836" s="3" t="s">
        <v>10812</v>
      </c>
      <c r="H15836" s="3" t="s">
        <v>38032</v>
      </c>
    </row>
    <row r="15837" spans="1:8" ht="72.5" x14ac:dyDescent="0.35">
      <c r="A15837" s="4">
        <v>35879</v>
      </c>
      <c r="B15837" s="1">
        <v>45309</v>
      </c>
      <c r="C15837" s="2">
        <v>0.36843749999999997</v>
      </c>
      <c r="D15837" s="3" t="s">
        <v>62870</v>
      </c>
      <c r="E15837" s="3" t="s">
        <v>27496</v>
      </c>
      <c r="F15837" s="3" t="s">
        <v>62871</v>
      </c>
      <c r="G15837" s="3" t="s">
        <v>62872</v>
      </c>
      <c r="H15837" s="3" t="s">
        <v>62888</v>
      </c>
    </row>
    <row r="15838" spans="1:8" ht="29" x14ac:dyDescent="0.35">
      <c r="A15838" s="4">
        <v>183509</v>
      </c>
      <c r="B15838" s="1">
        <v>45309</v>
      </c>
      <c r="C15838" s="2">
        <v>0.36944444444444446</v>
      </c>
      <c r="D15838" s="3" t="s">
        <v>167</v>
      </c>
      <c r="E15838" s="3" t="s">
        <v>62892</v>
      </c>
      <c r="F15838" s="3" t="s">
        <v>62889</v>
      </c>
      <c r="G15838" s="3" t="s">
        <v>62890</v>
      </c>
      <c r="H15838" s="3" t="s">
        <v>62891</v>
      </c>
    </row>
    <row r="15839" spans="1:8" ht="72.5" x14ac:dyDescent="0.35">
      <c r="A15839" s="4">
        <v>42037</v>
      </c>
      <c r="B15839" s="1">
        <v>45309</v>
      </c>
      <c r="C15839" s="2">
        <v>0.36983796296296295</v>
      </c>
      <c r="D15839" s="3" t="s">
        <v>62893</v>
      </c>
      <c r="E15839" s="3" t="s">
        <v>62896</v>
      </c>
      <c r="F15839" s="3" t="s">
        <v>62894</v>
      </c>
      <c r="G15839" s="3" t="s">
        <v>62895</v>
      </c>
      <c r="H15839" s="3" t="s">
        <v>14863</v>
      </c>
    </row>
    <row r="15840" spans="1:8" ht="130.5" x14ac:dyDescent="0.35">
      <c r="A15840" s="4">
        <v>27486</v>
      </c>
      <c r="B15840" s="1">
        <v>45309</v>
      </c>
      <c r="C15840" s="2">
        <v>0.37033564814814812</v>
      </c>
      <c r="D15840" s="3" t="e">
        <f>-Still complains frequent Hypoglycemia</f>
        <v>#NAME?</v>
      </c>
      <c r="E15840" s="3" t="s">
        <v>62900</v>
      </c>
      <c r="F15840" s="3" t="s">
        <v>62897</v>
      </c>
      <c r="G15840" s="3" t="s">
        <v>62898</v>
      </c>
      <c r="H15840" s="3" t="s">
        <v>62899</v>
      </c>
    </row>
    <row r="15841" spans="1:8" ht="145" x14ac:dyDescent="0.35">
      <c r="A15841" s="4">
        <v>211662</v>
      </c>
      <c r="B15841" s="1">
        <v>45309</v>
      </c>
      <c r="C15841" s="2">
        <v>0.37182870370370374</v>
      </c>
      <c r="D15841" s="3" t="s">
        <v>62901</v>
      </c>
      <c r="E15841" s="3" t="s">
        <v>62904</v>
      </c>
      <c r="F15841" s="3" t="s">
        <v>62902</v>
      </c>
      <c r="G15841" s="3" t="s">
        <v>156</v>
      </c>
      <c r="H15841" s="3" t="s">
        <v>62903</v>
      </c>
    </row>
    <row r="15842" spans="1:8" ht="145" x14ac:dyDescent="0.35">
      <c r="A15842" s="4">
        <v>180115</v>
      </c>
      <c r="B15842" s="1">
        <v>45309</v>
      </c>
      <c r="C15842" s="2">
        <v>0.37200231481481483</v>
      </c>
      <c r="D15842" s="3" t="s">
        <v>1436</v>
      </c>
      <c r="E15842" s="3" t="s">
        <v>51553</v>
      </c>
      <c r="F15842" s="3" t="s">
        <v>62905</v>
      </c>
      <c r="G15842" s="3" t="s">
        <v>62906</v>
      </c>
      <c r="H15842" s="3" t="s">
        <v>62907</v>
      </c>
    </row>
    <row r="15843" spans="1:8" ht="43.5" x14ac:dyDescent="0.35">
      <c r="A15843" s="4">
        <v>26834</v>
      </c>
      <c r="B15843" s="1">
        <v>45309</v>
      </c>
      <c r="C15843" s="2">
        <v>0.37664351851851857</v>
      </c>
      <c r="D15843" s="3" t="s">
        <v>62908</v>
      </c>
      <c r="E15843" s="3" t="s">
        <v>62912</v>
      </c>
      <c r="F15843" s="3" t="s">
        <v>62909</v>
      </c>
      <c r="G15843" s="3" t="s">
        <v>62910</v>
      </c>
      <c r="H15843" s="3" t="s">
        <v>62911</v>
      </c>
    </row>
    <row r="15844" spans="1:8" ht="29" x14ac:dyDescent="0.35">
      <c r="A15844" s="4">
        <v>41034</v>
      </c>
      <c r="B15844" s="1">
        <v>45309</v>
      </c>
      <c r="C15844" s="2">
        <v>0.37701388888888893</v>
      </c>
      <c r="D15844" s="3" t="s">
        <v>167</v>
      </c>
      <c r="E15844" s="3" t="s">
        <v>49</v>
      </c>
      <c r="F15844" s="3" t="s">
        <v>62913</v>
      </c>
      <c r="G15844" s="3" t="s">
        <v>49</v>
      </c>
      <c r="H15844" s="3" t="s">
        <v>62914</v>
      </c>
    </row>
    <row r="15845" spans="1:8" ht="43.5" x14ac:dyDescent="0.35">
      <c r="A15845" s="4">
        <v>50835</v>
      </c>
      <c r="B15845" s="1">
        <v>45309</v>
      </c>
      <c r="C15845" s="2">
        <v>0.37790509259259258</v>
      </c>
      <c r="D15845" s="3" t="s">
        <v>1436</v>
      </c>
      <c r="E15845" s="3" t="s">
        <v>62916</v>
      </c>
      <c r="F15845" s="3" t="s">
        <v>62915</v>
      </c>
      <c r="G15845" s="3" t="s">
        <v>100</v>
      </c>
      <c r="H15845" s="3" t="s">
        <v>39106</v>
      </c>
    </row>
    <row r="15846" spans="1:8" ht="72.5" x14ac:dyDescent="0.35">
      <c r="A15846" s="4">
        <v>138763</v>
      </c>
      <c r="B15846" s="1">
        <v>45309</v>
      </c>
      <c r="C15846" s="2">
        <v>0.38108796296296293</v>
      </c>
      <c r="D15846" s="3" t="s">
        <v>10916</v>
      </c>
      <c r="E15846" s="3" t="s">
        <v>26311</v>
      </c>
      <c r="F15846" s="3" t="s">
        <v>62917</v>
      </c>
      <c r="G15846" s="3" t="e">
        <f>-good Glycemic and BP control.</f>
        <v>#NAME?</v>
      </c>
      <c r="H15846" s="3" t="e">
        <f>-do RFT and counselled ON LFM.</f>
        <v>#NAME?</v>
      </c>
    </row>
    <row r="15847" spans="1:8" ht="29" x14ac:dyDescent="0.35">
      <c r="A15847" s="4">
        <v>124518</v>
      </c>
      <c r="B15847" s="1">
        <v>45309</v>
      </c>
      <c r="C15847" s="2">
        <v>0.38260416666666663</v>
      </c>
      <c r="D15847" s="3" t="s">
        <v>1238</v>
      </c>
      <c r="E15847" s="3" t="s">
        <v>62920</v>
      </c>
      <c r="F15847" s="3" t="s">
        <v>62918</v>
      </c>
      <c r="G15847" s="3" t="s">
        <v>49</v>
      </c>
      <c r="H15847" s="3" t="s">
        <v>62919</v>
      </c>
    </row>
    <row r="15848" spans="1:8" ht="29" x14ac:dyDescent="0.35">
      <c r="A15848" s="4">
        <v>158861</v>
      </c>
      <c r="B15848" s="1">
        <v>45309</v>
      </c>
      <c r="C15848" s="2">
        <v>0.3833449074074074</v>
      </c>
      <c r="D15848" s="3" t="s">
        <v>10412</v>
      </c>
      <c r="E15848" s="3" t="s">
        <v>62924</v>
      </c>
      <c r="F15848" s="3" t="s">
        <v>62921</v>
      </c>
      <c r="G15848" s="3" t="s">
        <v>62922</v>
      </c>
      <c r="H15848" s="3" t="s">
        <v>62923</v>
      </c>
    </row>
    <row r="15849" spans="1:8" ht="101.5" x14ac:dyDescent="0.35">
      <c r="A15849" s="4">
        <v>45401</v>
      </c>
      <c r="B15849" s="1">
        <v>45309</v>
      </c>
      <c r="C15849" s="2">
        <v>0.38689814814814816</v>
      </c>
      <c r="D15849" s="3" t="s">
        <v>62925</v>
      </c>
      <c r="E15849" s="3" t="s">
        <v>62929</v>
      </c>
      <c r="F15849" s="3" t="s">
        <v>62926</v>
      </c>
      <c r="G15849" s="3" t="s">
        <v>62927</v>
      </c>
      <c r="H15849" s="3" t="s">
        <v>62928</v>
      </c>
    </row>
    <row r="15850" spans="1:8" ht="87" x14ac:dyDescent="0.35">
      <c r="A15850" s="4">
        <v>37358</v>
      </c>
      <c r="B15850" s="1">
        <v>45309</v>
      </c>
      <c r="C15850" s="2">
        <v>0.38787037037037037</v>
      </c>
      <c r="D15850" s="3" t="s">
        <v>10435</v>
      </c>
      <c r="E15850" s="3" t="s">
        <v>62931</v>
      </c>
      <c r="F15850" s="3" t="s">
        <v>62930</v>
      </c>
      <c r="G15850" s="3" t="s">
        <v>11947</v>
      </c>
      <c r="H15850" s="3" t="s">
        <v>36455</v>
      </c>
    </row>
    <row r="15851" spans="1:8" ht="58" x14ac:dyDescent="0.35">
      <c r="A15851" s="4">
        <v>206930</v>
      </c>
      <c r="B15851" s="1">
        <v>45309</v>
      </c>
      <c r="C15851" s="2">
        <v>0.3903935185185185</v>
      </c>
      <c r="D15851" s="3" t="s">
        <v>10339</v>
      </c>
      <c r="E15851" s="3" t="s">
        <v>62933</v>
      </c>
      <c r="F15851" s="3" t="s">
        <v>62932</v>
      </c>
      <c r="G15851" s="3" t="e">
        <f>-Improving</f>
        <v>#NAME?</v>
      </c>
      <c r="H15851" s="3" t="s">
        <v>13676</v>
      </c>
    </row>
    <row r="15852" spans="1:8" ht="43.5" x14ac:dyDescent="0.35">
      <c r="A15852" s="4">
        <v>42433</v>
      </c>
      <c r="B15852" s="1">
        <v>45309</v>
      </c>
      <c r="C15852" s="2">
        <v>0.39250000000000002</v>
      </c>
      <c r="D15852" s="3" t="s">
        <v>62934</v>
      </c>
      <c r="E15852" s="3" t="s">
        <v>24008</v>
      </c>
      <c r="F15852" s="3" t="s">
        <v>62935</v>
      </c>
      <c r="G15852" s="3" t="s">
        <v>62936</v>
      </c>
      <c r="H15852" s="3" t="s">
        <v>62937</v>
      </c>
    </row>
    <row r="15853" spans="1:8" ht="29" x14ac:dyDescent="0.35">
      <c r="A15853" s="4">
        <v>101187</v>
      </c>
      <c r="B15853" s="1">
        <v>45309</v>
      </c>
      <c r="C15853" s="2">
        <v>0.39396990740740739</v>
      </c>
      <c r="D15853" s="3" t="s">
        <v>167</v>
      </c>
      <c r="E15853" s="3" t="s">
        <v>62939</v>
      </c>
      <c r="F15853" s="3" t="s">
        <v>62938</v>
      </c>
      <c r="G15853" s="3" t="s">
        <v>49</v>
      </c>
      <c r="H15853" s="3" t="s">
        <v>451</v>
      </c>
    </row>
    <row r="15854" spans="1:8" ht="87" x14ac:dyDescent="0.35">
      <c r="A15854" s="4">
        <v>138685</v>
      </c>
      <c r="B15854" s="1">
        <v>45309</v>
      </c>
      <c r="C15854" s="2">
        <v>0.39530092592592592</v>
      </c>
      <c r="D15854" s="3" t="s">
        <v>62940</v>
      </c>
      <c r="E15854" s="3" t="s">
        <v>62943</v>
      </c>
      <c r="F15854" s="3" t="s">
        <v>62941</v>
      </c>
      <c r="G15854" s="3" t="s">
        <v>62942</v>
      </c>
      <c r="H15854" s="3" t="s">
        <v>12276</v>
      </c>
    </row>
    <row r="15855" spans="1:8" ht="87" x14ac:dyDescent="0.35">
      <c r="A15855" s="4">
        <v>138685</v>
      </c>
      <c r="B15855" s="1">
        <v>45309</v>
      </c>
      <c r="C15855" s="2">
        <v>0.39549768518518519</v>
      </c>
      <c r="D15855" s="3" t="s">
        <v>62940</v>
      </c>
      <c r="E15855" s="3" t="s">
        <v>62943</v>
      </c>
      <c r="F15855" s="3" t="s">
        <v>62941</v>
      </c>
      <c r="G15855" s="3" t="s">
        <v>62942</v>
      </c>
      <c r="H15855" s="3" t="s">
        <v>62944</v>
      </c>
    </row>
    <row r="15856" spans="1:8" ht="116" x14ac:dyDescent="0.35">
      <c r="A15856" s="4">
        <v>34041</v>
      </c>
      <c r="B15856" s="1">
        <v>45309</v>
      </c>
      <c r="C15856" s="2">
        <v>0.39690972222222221</v>
      </c>
      <c r="D15856" s="3" t="s">
        <v>11117</v>
      </c>
      <c r="E15856" s="3" t="s">
        <v>48565</v>
      </c>
      <c r="F15856" s="3" t="s">
        <v>62945</v>
      </c>
      <c r="G15856" s="3" t="s">
        <v>62946</v>
      </c>
      <c r="H15856" s="3" t="s">
        <v>62947</v>
      </c>
    </row>
    <row r="15857" spans="1:8" ht="87" x14ac:dyDescent="0.35">
      <c r="A15857" s="4">
        <v>138685</v>
      </c>
      <c r="B15857" s="1">
        <v>45309</v>
      </c>
      <c r="C15857" s="2">
        <v>0.39878472222222222</v>
      </c>
      <c r="D15857" s="3" t="s">
        <v>62940</v>
      </c>
      <c r="E15857" s="3" t="s">
        <v>62943</v>
      </c>
      <c r="F15857" s="3" t="s">
        <v>62941</v>
      </c>
      <c r="G15857" s="3" t="s">
        <v>62948</v>
      </c>
      <c r="H15857" s="3" t="s">
        <v>62949</v>
      </c>
    </row>
    <row r="15858" spans="1:8" ht="72.5" x14ac:dyDescent="0.35">
      <c r="A15858" s="4">
        <v>19928</v>
      </c>
      <c r="B15858" s="1">
        <v>45309</v>
      </c>
      <c r="C15858" s="2">
        <v>0.39890046296296294</v>
      </c>
      <c r="D15858" s="3" t="s">
        <v>10916</v>
      </c>
      <c r="E15858" s="3" t="s">
        <v>62952</v>
      </c>
      <c r="F15858" s="3" t="s">
        <v>62950</v>
      </c>
      <c r="G15858" s="3" t="e">
        <f>-fair Glycemic control.</f>
        <v>#NAME?</v>
      </c>
      <c r="H15858" s="3" t="s">
        <v>62951</v>
      </c>
    </row>
    <row r="15859" spans="1:8" ht="43.5" x14ac:dyDescent="0.35">
      <c r="A15859" s="4">
        <v>64187</v>
      </c>
      <c r="B15859" s="1">
        <v>45309</v>
      </c>
      <c r="C15859" s="2">
        <v>0.40004629629629629</v>
      </c>
      <c r="D15859" s="3" t="s">
        <v>985</v>
      </c>
      <c r="E15859" s="3" t="s">
        <v>62954</v>
      </c>
      <c r="F15859" s="3" t="s">
        <v>62953</v>
      </c>
      <c r="G15859" s="3" t="s">
        <v>11947</v>
      </c>
      <c r="H15859" s="3" t="s">
        <v>53217</v>
      </c>
    </row>
    <row r="15860" spans="1:8" ht="43.5" x14ac:dyDescent="0.35">
      <c r="A15860" s="4">
        <v>64187</v>
      </c>
      <c r="B15860" s="1">
        <v>45309</v>
      </c>
      <c r="C15860" s="2">
        <v>0.40112268518518518</v>
      </c>
      <c r="D15860" s="3" t="s">
        <v>985</v>
      </c>
      <c r="E15860" s="3" t="s">
        <v>62956</v>
      </c>
      <c r="F15860" s="3" t="s">
        <v>62955</v>
      </c>
      <c r="G15860" s="3" t="s">
        <v>11947</v>
      </c>
      <c r="H15860" s="3" t="s">
        <v>53217</v>
      </c>
    </row>
    <row r="15861" spans="1:8" ht="29" x14ac:dyDescent="0.35">
      <c r="A15861" s="4">
        <v>41502</v>
      </c>
      <c r="B15861" s="1">
        <v>45309</v>
      </c>
      <c r="C15861" s="2">
        <v>0.40165509259259258</v>
      </c>
      <c r="D15861" s="3" t="s">
        <v>12930</v>
      </c>
      <c r="E15861" s="3" t="s">
        <v>62959</v>
      </c>
      <c r="F15861" s="3" t="s">
        <v>62957</v>
      </c>
      <c r="G15861" s="3" t="s">
        <v>11887</v>
      </c>
      <c r="H15861" s="3" t="s">
        <v>62958</v>
      </c>
    </row>
    <row r="15862" spans="1:8" ht="29" x14ac:dyDescent="0.35">
      <c r="A15862" s="4">
        <v>200285</v>
      </c>
      <c r="B15862" s="1">
        <v>45309</v>
      </c>
      <c r="C15862" s="2">
        <v>0.40303240740740742</v>
      </c>
      <c r="D15862" s="3" t="s">
        <v>1436</v>
      </c>
      <c r="E15862" s="3" t="s">
        <v>62961</v>
      </c>
      <c r="F15862" s="3" t="s">
        <v>62960</v>
      </c>
      <c r="G15862" s="3" t="s">
        <v>62961</v>
      </c>
      <c r="H15862" s="3" t="s">
        <v>10726</v>
      </c>
    </row>
    <row r="15863" spans="1:8" ht="43.5" x14ac:dyDescent="0.35">
      <c r="A15863" s="4">
        <v>38198</v>
      </c>
      <c r="B15863" s="1">
        <v>45309</v>
      </c>
      <c r="C15863" s="2">
        <v>0.40545138888888888</v>
      </c>
      <c r="D15863" s="3" t="s">
        <v>1258</v>
      </c>
      <c r="E15863" s="3" t="s">
        <v>13902</v>
      </c>
      <c r="F15863" s="3" t="s">
        <v>10510</v>
      </c>
      <c r="G15863" s="3" t="s">
        <v>14259</v>
      </c>
      <c r="H15863" s="3" t="s">
        <v>62962</v>
      </c>
    </row>
    <row r="15864" spans="1:8" ht="58" x14ac:dyDescent="0.35">
      <c r="A15864" s="4">
        <v>199451</v>
      </c>
      <c r="B15864" s="1">
        <v>45309</v>
      </c>
      <c r="C15864" s="2">
        <v>0.40562499999999996</v>
      </c>
      <c r="D15864" s="3" t="s">
        <v>10974</v>
      </c>
      <c r="E15864" s="3" t="s">
        <v>62964</v>
      </c>
      <c r="F15864" s="3" t="s">
        <v>62963</v>
      </c>
      <c r="G15864" s="3" t="s">
        <v>62964</v>
      </c>
      <c r="H15864" s="3" t="s">
        <v>1325</v>
      </c>
    </row>
    <row r="15865" spans="1:8" ht="101.5" x14ac:dyDescent="0.35">
      <c r="A15865" s="4">
        <v>43228</v>
      </c>
      <c r="B15865" s="1">
        <v>45309</v>
      </c>
      <c r="C15865" s="2">
        <v>0.40584490740740736</v>
      </c>
      <c r="D15865" s="3" t="s">
        <v>10916</v>
      </c>
      <c r="E15865" s="3" t="s">
        <v>62966</v>
      </c>
      <c r="F15865" s="3" t="s">
        <v>62965</v>
      </c>
      <c r="G15865" s="3" t="e">
        <f>-good BP control</f>
        <v>#NAME?</v>
      </c>
      <c r="H15865" s="3" t="e">
        <f>-continue medications.</f>
        <v>#NAME?</v>
      </c>
    </row>
    <row r="15866" spans="1:8" ht="43.5" x14ac:dyDescent="0.35">
      <c r="A15866" s="4">
        <v>49542</v>
      </c>
      <c r="B15866" s="1">
        <v>45309</v>
      </c>
      <c r="C15866" s="2">
        <v>0.4064814814814815</v>
      </c>
      <c r="D15866" s="3" t="s">
        <v>62967</v>
      </c>
      <c r="E15866" s="3" t="s">
        <v>62970</v>
      </c>
      <c r="F15866" s="3" t="s">
        <v>62968</v>
      </c>
      <c r="G15866" s="3" t="s">
        <v>62969</v>
      </c>
      <c r="H15866" s="3" t="s">
        <v>451</v>
      </c>
    </row>
    <row r="15867" spans="1:8" ht="29" x14ac:dyDescent="0.35">
      <c r="A15867" s="4">
        <v>214200</v>
      </c>
      <c r="B15867" s="1">
        <v>45309</v>
      </c>
      <c r="C15867" s="2">
        <v>0.40763888888888888</v>
      </c>
      <c r="D15867" s="3" t="s">
        <v>62971</v>
      </c>
      <c r="E15867" s="3" t="s">
        <v>62975</v>
      </c>
      <c r="F15867" s="3" t="s">
        <v>62972</v>
      </c>
      <c r="G15867" s="3" t="s">
        <v>62973</v>
      </c>
      <c r="H15867" s="3" t="s">
        <v>62974</v>
      </c>
    </row>
    <row r="15868" spans="1:8" ht="29" x14ac:dyDescent="0.35">
      <c r="A15868" s="4">
        <v>158861</v>
      </c>
      <c r="B15868" s="1">
        <v>45309</v>
      </c>
      <c r="C15868" s="2">
        <v>0.40909722222222222</v>
      </c>
      <c r="D15868" s="3" t="s">
        <v>1933</v>
      </c>
      <c r="E15868" s="3" t="s">
        <v>62977</v>
      </c>
      <c r="F15868" s="3" t="s">
        <v>1780</v>
      </c>
      <c r="G15868" s="3" t="s">
        <v>14551</v>
      </c>
      <c r="H15868" s="3" t="s">
        <v>62976</v>
      </c>
    </row>
    <row r="15869" spans="1:8" ht="101.5" x14ac:dyDescent="0.35">
      <c r="A15869" s="4">
        <v>199451</v>
      </c>
      <c r="B15869" s="1">
        <v>45309</v>
      </c>
      <c r="C15869" s="2">
        <v>0.40960648148148149</v>
      </c>
      <c r="D15869" s="3" t="s">
        <v>10974</v>
      </c>
      <c r="E15869" s="3" t="s">
        <v>62979</v>
      </c>
      <c r="F15869" s="3" t="s">
        <v>62963</v>
      </c>
      <c r="G15869" s="3" t="s">
        <v>62964</v>
      </c>
      <c r="H15869" s="3" t="s">
        <v>62978</v>
      </c>
    </row>
    <row r="15870" spans="1:8" ht="43.5" x14ac:dyDescent="0.35">
      <c r="A15870" s="4">
        <v>22768</v>
      </c>
      <c r="B15870" s="1">
        <v>45309</v>
      </c>
      <c r="C15870" s="2">
        <v>0.40965277777777781</v>
      </c>
      <c r="D15870" s="3" t="s">
        <v>10435</v>
      </c>
      <c r="E15870" s="3" t="s">
        <v>62982</v>
      </c>
      <c r="F15870" s="3" t="s">
        <v>62980</v>
      </c>
      <c r="G15870" s="3" t="s">
        <v>228</v>
      </c>
      <c r="H15870" s="3" t="s">
        <v>62981</v>
      </c>
    </row>
    <row r="15871" spans="1:8" ht="87" x14ac:dyDescent="0.35">
      <c r="A15871" s="4">
        <v>41819</v>
      </c>
      <c r="B15871" s="1">
        <v>45309</v>
      </c>
      <c r="C15871" s="2">
        <v>0.40989583333333335</v>
      </c>
      <c r="D15871" s="3" t="s">
        <v>10627</v>
      </c>
      <c r="E15871" s="3" t="s">
        <v>14144</v>
      </c>
      <c r="F15871" s="3" t="s">
        <v>62983</v>
      </c>
      <c r="G15871" s="3" t="s">
        <v>60139</v>
      </c>
      <c r="H15871" s="3" t="e">
        <f>-refill medication</f>
        <v>#NAME?</v>
      </c>
    </row>
    <row r="15872" spans="1:8" ht="72.5" x14ac:dyDescent="0.35">
      <c r="A15872" s="4">
        <v>199451</v>
      </c>
      <c r="B15872" s="1">
        <v>45309</v>
      </c>
      <c r="C15872" s="2">
        <v>0.41247685185185184</v>
      </c>
      <c r="D15872" s="3" t="s">
        <v>10974</v>
      </c>
      <c r="E15872" s="3" t="s">
        <v>62985</v>
      </c>
      <c r="F15872" s="3" t="s">
        <v>62963</v>
      </c>
      <c r="G15872" s="3" t="s">
        <v>62964</v>
      </c>
      <c r="H15872" s="3" t="s">
        <v>62984</v>
      </c>
    </row>
    <row r="15873" spans="1:8" x14ac:dyDescent="0.35">
      <c r="A15873" s="4">
        <v>195308</v>
      </c>
      <c r="B15873" s="1">
        <v>45309</v>
      </c>
      <c r="C15873" s="2">
        <v>0.41266203703703702</v>
      </c>
      <c r="D15873" s="3" t="s">
        <v>62986</v>
      </c>
      <c r="E15873" s="3" t="s">
        <v>62987</v>
      </c>
      <c r="F15873" s="3" t="s">
        <v>13088</v>
      </c>
      <c r="G15873" s="3" t="s">
        <v>62987</v>
      </c>
      <c r="H15873" s="3" t="s">
        <v>10322</v>
      </c>
    </row>
    <row r="15874" spans="1:8" ht="101.5" x14ac:dyDescent="0.35">
      <c r="A15874" s="4">
        <v>199451</v>
      </c>
      <c r="B15874" s="1">
        <v>45309</v>
      </c>
      <c r="C15874" s="2">
        <v>0.41440972222222222</v>
      </c>
      <c r="D15874" s="3" t="s">
        <v>10974</v>
      </c>
      <c r="E15874" s="3" t="s">
        <v>62988</v>
      </c>
      <c r="F15874" s="3" t="s">
        <v>62963</v>
      </c>
      <c r="G15874" s="3" t="s">
        <v>62964</v>
      </c>
      <c r="H15874" s="3" t="s">
        <v>1325</v>
      </c>
    </row>
    <row r="15875" spans="1:8" ht="58" x14ac:dyDescent="0.35">
      <c r="A15875" s="4">
        <v>8307</v>
      </c>
      <c r="B15875" s="1">
        <v>45309</v>
      </c>
      <c r="C15875" s="2">
        <v>0.4161111111111111</v>
      </c>
      <c r="D15875" s="3" t="s">
        <v>1258</v>
      </c>
      <c r="E15875" s="3" t="s">
        <v>27535</v>
      </c>
      <c r="F15875" s="3" t="s">
        <v>62989</v>
      </c>
      <c r="G15875" s="3" t="s">
        <v>62990</v>
      </c>
      <c r="H15875" s="3" t="s">
        <v>62991</v>
      </c>
    </row>
    <row r="15876" spans="1:8" ht="72.5" x14ac:dyDescent="0.35">
      <c r="A15876" s="4">
        <v>209666</v>
      </c>
      <c r="B15876" s="1">
        <v>45309</v>
      </c>
      <c r="C15876" s="2">
        <v>0.41704861111111113</v>
      </c>
      <c r="D15876" s="3" t="s">
        <v>62992</v>
      </c>
      <c r="E15876" s="3" t="s">
        <v>62996</v>
      </c>
      <c r="F15876" s="3" t="s">
        <v>62993</v>
      </c>
      <c r="G15876" s="3" t="s">
        <v>62994</v>
      </c>
      <c r="H15876" s="3" t="s">
        <v>62995</v>
      </c>
    </row>
    <row r="15877" spans="1:8" ht="43.5" x14ac:dyDescent="0.35">
      <c r="A15877" s="4">
        <v>39542</v>
      </c>
      <c r="B15877" s="1">
        <v>45309</v>
      </c>
      <c r="C15877" s="2">
        <v>0.41737268518518517</v>
      </c>
      <c r="D15877" s="3" t="s">
        <v>62997</v>
      </c>
      <c r="E15877" s="3" t="s">
        <v>63001</v>
      </c>
      <c r="F15877" s="3" t="s">
        <v>62998</v>
      </c>
      <c r="G15877" s="3" t="s">
        <v>62999</v>
      </c>
      <c r="H15877" s="3" t="s">
        <v>63000</v>
      </c>
    </row>
    <row r="15878" spans="1:8" ht="43.5" x14ac:dyDescent="0.35">
      <c r="A15878" s="4">
        <v>211863</v>
      </c>
      <c r="B15878" s="1">
        <v>45309</v>
      </c>
      <c r="C15878" s="2">
        <v>0.41769675925925925</v>
      </c>
      <c r="D15878" s="3" t="s">
        <v>985</v>
      </c>
      <c r="E15878" s="3" t="s">
        <v>63004</v>
      </c>
      <c r="F15878" s="3" t="s">
        <v>63002</v>
      </c>
      <c r="G15878" s="3" t="s">
        <v>63003</v>
      </c>
      <c r="H15878" s="3" t="s">
        <v>1325</v>
      </c>
    </row>
    <row r="15879" spans="1:8" x14ac:dyDescent="0.35">
      <c r="A15879" s="4">
        <v>47467</v>
      </c>
      <c r="B15879" s="1">
        <v>45309</v>
      </c>
      <c r="C15879" s="2">
        <v>0.41802083333333334</v>
      </c>
      <c r="D15879" s="3" t="s">
        <v>985</v>
      </c>
      <c r="E15879" s="3" t="s">
        <v>63005</v>
      </c>
      <c r="F15879" s="3" t="s">
        <v>11953</v>
      </c>
      <c r="G15879" s="3" t="s">
        <v>63005</v>
      </c>
      <c r="H15879" s="3" t="s">
        <v>12234</v>
      </c>
    </row>
    <row r="15880" spans="1:8" ht="29" x14ac:dyDescent="0.35">
      <c r="A15880" s="4">
        <v>178651</v>
      </c>
      <c r="B15880" s="1">
        <v>45309</v>
      </c>
      <c r="C15880" s="2">
        <v>0.41965277777777782</v>
      </c>
      <c r="D15880" s="3" t="s">
        <v>167</v>
      </c>
      <c r="E15880" s="3" t="s">
        <v>63009</v>
      </c>
      <c r="F15880" s="3" t="s">
        <v>63006</v>
      </c>
      <c r="G15880" s="3" t="s">
        <v>63007</v>
      </c>
      <c r="H15880" s="3" t="s">
        <v>63008</v>
      </c>
    </row>
    <row r="15881" spans="1:8" ht="87" x14ac:dyDescent="0.35">
      <c r="A15881" s="4">
        <v>211863</v>
      </c>
      <c r="B15881" s="1">
        <v>45309</v>
      </c>
      <c r="C15881" s="2">
        <v>0.41968749999999999</v>
      </c>
      <c r="D15881" s="3" t="s">
        <v>985</v>
      </c>
      <c r="E15881" s="3" t="s">
        <v>63011</v>
      </c>
      <c r="F15881" s="3" t="s">
        <v>63002</v>
      </c>
      <c r="G15881" s="3" t="s">
        <v>63003</v>
      </c>
      <c r="H15881" s="3" t="s">
        <v>63010</v>
      </c>
    </row>
    <row r="15882" spans="1:8" ht="29" x14ac:dyDescent="0.35">
      <c r="A15882" s="4">
        <v>70595</v>
      </c>
      <c r="B15882" s="1">
        <v>45309</v>
      </c>
      <c r="C15882" s="2">
        <v>0.41995370370370372</v>
      </c>
      <c r="D15882" s="3" t="s">
        <v>1436</v>
      </c>
      <c r="E15882" s="3" t="s">
        <v>11684</v>
      </c>
      <c r="F15882" s="3" t="s">
        <v>63012</v>
      </c>
      <c r="G15882" s="3" t="s">
        <v>50477</v>
      </c>
      <c r="H15882" s="3" t="s">
        <v>48177</v>
      </c>
    </row>
    <row r="15883" spans="1:8" ht="72.5" x14ac:dyDescent="0.35">
      <c r="A15883" s="4">
        <v>176043</v>
      </c>
      <c r="B15883" s="1">
        <v>45309</v>
      </c>
      <c r="C15883" s="2">
        <v>0.42009259259259263</v>
      </c>
      <c r="D15883" s="3" t="s">
        <v>63013</v>
      </c>
      <c r="E15883" s="3" t="s">
        <v>63017</v>
      </c>
      <c r="F15883" s="3" t="s">
        <v>63014</v>
      </c>
      <c r="G15883" s="3" t="s">
        <v>63015</v>
      </c>
      <c r="H15883" s="3" t="s">
        <v>63016</v>
      </c>
    </row>
    <row r="15884" spans="1:8" x14ac:dyDescent="0.35">
      <c r="A15884" s="4">
        <v>33823</v>
      </c>
      <c r="B15884" s="1">
        <v>45309</v>
      </c>
      <c r="C15884" s="2">
        <v>0.42033564814814817</v>
      </c>
      <c r="D15884" s="3" t="s">
        <v>985</v>
      </c>
      <c r="E15884" s="3" t="s">
        <v>63018</v>
      </c>
      <c r="F15884" s="3" t="s">
        <v>11953</v>
      </c>
      <c r="G15884" s="3" t="s">
        <v>52304</v>
      </c>
      <c r="H15884" s="3" t="s">
        <v>1436</v>
      </c>
    </row>
    <row r="15885" spans="1:8" ht="72.5" x14ac:dyDescent="0.35">
      <c r="A15885" s="4">
        <v>176043</v>
      </c>
      <c r="B15885" s="1">
        <v>45309</v>
      </c>
      <c r="C15885" s="2">
        <v>0.42049768518518515</v>
      </c>
      <c r="D15885" s="3" t="s">
        <v>63013</v>
      </c>
      <c r="E15885" s="3" t="s">
        <v>63017</v>
      </c>
      <c r="F15885" s="3" t="s">
        <v>63014</v>
      </c>
      <c r="G15885" s="3" t="s">
        <v>63015</v>
      </c>
      <c r="H15885" s="3" t="s">
        <v>63016</v>
      </c>
    </row>
    <row r="15886" spans="1:8" ht="58" x14ac:dyDescent="0.35">
      <c r="A15886" s="4">
        <v>24445</v>
      </c>
      <c r="B15886" s="1">
        <v>45309</v>
      </c>
      <c r="C15886" s="2">
        <v>0.42236111111111113</v>
      </c>
      <c r="D15886" s="3" t="s">
        <v>1436</v>
      </c>
      <c r="E15886" s="3" t="s">
        <v>63022</v>
      </c>
      <c r="F15886" s="3" t="s">
        <v>63019</v>
      </c>
      <c r="G15886" s="3" t="s">
        <v>63020</v>
      </c>
      <c r="H15886" s="3" t="s">
        <v>63021</v>
      </c>
    </row>
    <row r="15887" spans="1:8" ht="58" x14ac:dyDescent="0.35">
      <c r="A15887" s="4">
        <v>42232</v>
      </c>
      <c r="B15887" s="1">
        <v>45309</v>
      </c>
      <c r="C15887" s="2">
        <v>0.42252314814814818</v>
      </c>
      <c r="D15887" s="3" t="s">
        <v>985</v>
      </c>
      <c r="E15887" s="3" t="s">
        <v>63025</v>
      </c>
      <c r="F15887" s="3" t="s">
        <v>63023</v>
      </c>
      <c r="G15887" s="3" t="s">
        <v>100</v>
      </c>
      <c r="H15887" s="3" t="s">
        <v>63024</v>
      </c>
    </row>
    <row r="15888" spans="1:8" ht="29" x14ac:dyDescent="0.35">
      <c r="A15888" s="4">
        <v>66070</v>
      </c>
      <c r="B15888" s="1">
        <v>45309</v>
      </c>
      <c r="C15888" s="2">
        <v>0.42277777777777775</v>
      </c>
      <c r="D15888" s="3" t="s">
        <v>985</v>
      </c>
      <c r="E15888" s="3" t="s">
        <v>63029</v>
      </c>
      <c r="F15888" s="3" t="s">
        <v>63026</v>
      </c>
      <c r="G15888" s="3" t="s">
        <v>63027</v>
      </c>
      <c r="H15888" s="3" t="s">
        <v>63028</v>
      </c>
    </row>
    <row r="15889" spans="1:8" ht="43.5" x14ac:dyDescent="0.35">
      <c r="A15889" s="4">
        <v>50362</v>
      </c>
      <c r="B15889" s="1">
        <v>45309</v>
      </c>
      <c r="C15889" s="2">
        <v>0.42401620370370369</v>
      </c>
      <c r="D15889" s="3" t="s">
        <v>1436</v>
      </c>
      <c r="E15889" s="3" t="s">
        <v>39735</v>
      </c>
      <c r="F15889" s="3" t="s">
        <v>63030</v>
      </c>
      <c r="G15889" s="3" t="s">
        <v>10779</v>
      </c>
      <c r="H15889" s="3" t="s">
        <v>48177</v>
      </c>
    </row>
    <row r="15890" spans="1:8" ht="58" x14ac:dyDescent="0.35">
      <c r="A15890" s="4">
        <v>28500</v>
      </c>
      <c r="B15890" s="1">
        <v>45309</v>
      </c>
      <c r="C15890" s="2">
        <v>0.42491898148148149</v>
      </c>
      <c r="D15890" s="3" t="s">
        <v>63031</v>
      </c>
      <c r="E15890" s="3" t="s">
        <v>63034</v>
      </c>
      <c r="F15890" s="3" t="s">
        <v>63032</v>
      </c>
      <c r="G15890" s="3" t="s">
        <v>63033</v>
      </c>
      <c r="H15890" s="3" t="s">
        <v>10361</v>
      </c>
    </row>
    <row r="15891" spans="1:8" ht="58" x14ac:dyDescent="0.35">
      <c r="A15891" s="4">
        <v>161113</v>
      </c>
      <c r="B15891" s="1">
        <v>45309</v>
      </c>
      <c r="C15891" s="2">
        <v>0.42518518518518517</v>
      </c>
      <c r="D15891" s="3" t="s">
        <v>10916</v>
      </c>
      <c r="E15891" s="3" t="s">
        <v>63036</v>
      </c>
      <c r="F15891" s="3" t="s">
        <v>63035</v>
      </c>
      <c r="G15891" s="3" t="e">
        <f>-poorly controlled Asthma.</f>
        <v>#NAME?</v>
      </c>
      <c r="H15891" s="3" t="e">
        <f>-ADVISED ON avoidance OF triggers.</f>
        <v>#NAME?</v>
      </c>
    </row>
    <row r="15892" spans="1:8" ht="29" x14ac:dyDescent="0.35">
      <c r="A15892" s="4">
        <v>42482</v>
      </c>
      <c r="B15892" s="1">
        <v>45309</v>
      </c>
      <c r="C15892" s="2">
        <v>0.42753472222222227</v>
      </c>
      <c r="D15892" s="3" t="s">
        <v>63037</v>
      </c>
      <c r="E15892" s="3" t="s">
        <v>32</v>
      </c>
      <c r="F15892" s="3" t="s">
        <v>63038</v>
      </c>
      <c r="G15892" s="3" t="s">
        <v>63039</v>
      </c>
      <c r="H15892" s="3" t="s">
        <v>63040</v>
      </c>
    </row>
    <row r="15893" spans="1:8" ht="43.5" x14ac:dyDescent="0.35">
      <c r="A15893" s="4">
        <v>32853</v>
      </c>
      <c r="B15893" s="1">
        <v>45309</v>
      </c>
      <c r="C15893" s="2">
        <v>0.42768518518518522</v>
      </c>
      <c r="D15893" s="3" t="s">
        <v>11085</v>
      </c>
      <c r="E15893" s="3" t="s">
        <v>63042</v>
      </c>
      <c r="F15893" s="3" t="s">
        <v>63041</v>
      </c>
      <c r="G15893" s="3" t="s">
        <v>11524</v>
      </c>
      <c r="H15893" s="3" t="s">
        <v>40568</v>
      </c>
    </row>
    <row r="15894" spans="1:8" ht="43.5" x14ac:dyDescent="0.35">
      <c r="A15894" s="4">
        <v>50810</v>
      </c>
      <c r="B15894" s="1">
        <v>45309</v>
      </c>
      <c r="C15894" s="2">
        <v>0.4277199074074074</v>
      </c>
      <c r="D15894" s="3" t="s">
        <v>985</v>
      </c>
      <c r="E15894" s="3" t="s">
        <v>45742</v>
      </c>
      <c r="F15894" s="3" t="s">
        <v>63043</v>
      </c>
      <c r="G15894" s="3" t="s">
        <v>21108</v>
      </c>
      <c r="H15894" s="3" t="s">
        <v>32933</v>
      </c>
    </row>
    <row r="15895" spans="1:8" ht="43.5" x14ac:dyDescent="0.35">
      <c r="A15895" s="4">
        <v>169399</v>
      </c>
      <c r="B15895" s="1">
        <v>45309</v>
      </c>
      <c r="C15895" s="2">
        <v>0.43055555555555558</v>
      </c>
      <c r="D15895" s="3" t="s">
        <v>1436</v>
      </c>
      <c r="E15895" s="3" t="s">
        <v>51527</v>
      </c>
      <c r="F15895" s="3" t="s">
        <v>63044</v>
      </c>
      <c r="G15895" s="3" t="s">
        <v>63045</v>
      </c>
      <c r="H15895" s="3" t="s">
        <v>63046</v>
      </c>
    </row>
    <row r="15896" spans="1:8" ht="43.5" x14ac:dyDescent="0.35">
      <c r="A15896" s="4">
        <v>5113</v>
      </c>
      <c r="B15896" s="1">
        <v>45309</v>
      </c>
      <c r="C15896" s="2">
        <v>0.43091435185185184</v>
      </c>
      <c r="D15896" s="3" t="s">
        <v>63047</v>
      </c>
      <c r="E15896" s="3" t="s">
        <v>52039</v>
      </c>
      <c r="F15896" s="3" t="s">
        <v>63048</v>
      </c>
      <c r="G15896" s="3" t="s">
        <v>63049</v>
      </c>
      <c r="H15896" s="3" t="s">
        <v>63050</v>
      </c>
    </row>
    <row r="15897" spans="1:8" ht="29" x14ac:dyDescent="0.35">
      <c r="A15897" s="4">
        <v>40482</v>
      </c>
      <c r="B15897" s="1">
        <v>45309</v>
      </c>
      <c r="C15897" s="2">
        <v>0.43260416666666668</v>
      </c>
      <c r="D15897" s="3" t="s">
        <v>167</v>
      </c>
      <c r="E15897" s="3" t="s">
        <v>63052</v>
      </c>
      <c r="F15897" s="3" t="s">
        <v>63051</v>
      </c>
      <c r="G15897" s="3" t="s">
        <v>63052</v>
      </c>
      <c r="H15897" s="3" t="s">
        <v>63053</v>
      </c>
    </row>
    <row r="15898" spans="1:8" ht="87" x14ac:dyDescent="0.35">
      <c r="A15898" s="4">
        <v>27797</v>
      </c>
      <c r="B15898" s="1">
        <v>45309</v>
      </c>
      <c r="C15898" s="2">
        <v>0.43274305555555559</v>
      </c>
      <c r="D15898" s="3" t="s">
        <v>63054</v>
      </c>
      <c r="E15898" s="3" t="s">
        <v>63058</v>
      </c>
      <c r="F15898" s="3" t="s">
        <v>63055</v>
      </c>
      <c r="G15898" s="3" t="s">
        <v>63056</v>
      </c>
      <c r="H15898" s="3" t="s">
        <v>63057</v>
      </c>
    </row>
    <row r="15899" spans="1:8" x14ac:dyDescent="0.35">
      <c r="A15899" s="4">
        <v>43676</v>
      </c>
      <c r="B15899" s="1">
        <v>45309</v>
      </c>
      <c r="C15899" s="2">
        <v>0.43298611111111113</v>
      </c>
      <c r="D15899" s="3" t="s">
        <v>1436</v>
      </c>
      <c r="E15899" s="3" t="s">
        <v>13008</v>
      </c>
      <c r="F15899" s="3" t="s">
        <v>63059</v>
      </c>
      <c r="G15899" s="3" t="s">
        <v>13008</v>
      </c>
      <c r="H15899" s="3" t="s">
        <v>63060</v>
      </c>
    </row>
    <row r="15900" spans="1:8" ht="29" x14ac:dyDescent="0.35">
      <c r="A15900" s="4">
        <v>117379</v>
      </c>
      <c r="B15900" s="1">
        <v>45309</v>
      </c>
      <c r="C15900" s="2">
        <v>0.43410879629629634</v>
      </c>
      <c r="D15900" s="3" t="s">
        <v>63061</v>
      </c>
      <c r="E15900" s="3" t="s">
        <v>63064</v>
      </c>
      <c r="F15900" s="3" t="s">
        <v>63062</v>
      </c>
      <c r="G15900" s="3" t="s">
        <v>63063</v>
      </c>
      <c r="H15900" s="3" t="s">
        <v>397</v>
      </c>
    </row>
    <row r="15901" spans="1:8" ht="87" x14ac:dyDescent="0.35">
      <c r="A15901" s="4">
        <v>51233</v>
      </c>
      <c r="B15901" s="1">
        <v>45309</v>
      </c>
      <c r="C15901" s="2">
        <v>0.43495370370370368</v>
      </c>
      <c r="D15901" s="3" t="s">
        <v>63065</v>
      </c>
      <c r="E15901" s="3" t="s">
        <v>63068</v>
      </c>
      <c r="F15901" s="3" t="s">
        <v>11469</v>
      </c>
      <c r="G15901" s="3" t="s">
        <v>63066</v>
      </c>
      <c r="H15901" s="3" t="s">
        <v>63067</v>
      </c>
    </row>
    <row r="15902" spans="1:8" x14ac:dyDescent="0.35">
      <c r="A15902" s="4">
        <v>129746</v>
      </c>
      <c r="B15902" s="1">
        <v>45309</v>
      </c>
      <c r="C15902" s="2">
        <v>0.43539351851851849</v>
      </c>
      <c r="D15902" s="3" t="s">
        <v>985</v>
      </c>
      <c r="E15902" s="3" t="s">
        <v>15646</v>
      </c>
      <c r="F15902" s="3" t="s">
        <v>11953</v>
      </c>
      <c r="G15902" s="3" t="s">
        <v>15646</v>
      </c>
      <c r="H15902" s="3" t="s">
        <v>12234</v>
      </c>
    </row>
    <row r="15903" spans="1:8" ht="43.5" x14ac:dyDescent="0.35">
      <c r="A15903" s="4">
        <v>213594</v>
      </c>
      <c r="B15903" s="1">
        <v>45309</v>
      </c>
      <c r="C15903" s="2">
        <v>0.43721064814814814</v>
      </c>
      <c r="D15903" s="3" t="s">
        <v>63069</v>
      </c>
      <c r="E15903" s="3" t="s">
        <v>63072</v>
      </c>
      <c r="F15903" s="3" t="s">
        <v>63070</v>
      </c>
      <c r="G15903" s="3" t="s">
        <v>63071</v>
      </c>
      <c r="H15903" s="3" t="e">
        <f>-do HRCT and come WITH result AFTER A week.</f>
        <v>#NAME?</v>
      </c>
    </row>
    <row r="15904" spans="1:8" x14ac:dyDescent="0.35">
      <c r="A15904" s="4">
        <v>145695</v>
      </c>
      <c r="B15904" s="1">
        <v>45309</v>
      </c>
      <c r="C15904" s="2">
        <v>0.43797453703703698</v>
      </c>
      <c r="D15904" s="3" t="s">
        <v>985</v>
      </c>
      <c r="E15904" s="3" t="s">
        <v>846</v>
      </c>
      <c r="F15904" s="3" t="s">
        <v>11953</v>
      </c>
      <c r="G15904" s="3" t="s">
        <v>846</v>
      </c>
      <c r="H15904" s="3" t="s">
        <v>10726</v>
      </c>
    </row>
    <row r="15905" spans="1:8" ht="43.5" x14ac:dyDescent="0.35">
      <c r="A15905" s="4">
        <v>39590</v>
      </c>
      <c r="B15905" s="1">
        <v>45309</v>
      </c>
      <c r="C15905" s="2">
        <v>0.44020833333333331</v>
      </c>
      <c r="D15905" s="3" t="s">
        <v>63073</v>
      </c>
      <c r="E15905" s="3" t="s">
        <v>63075</v>
      </c>
      <c r="F15905" s="3" t="s">
        <v>63074</v>
      </c>
      <c r="G15905" s="3" t="s">
        <v>63075</v>
      </c>
      <c r="H15905" s="3" t="s">
        <v>63076</v>
      </c>
    </row>
    <row r="15906" spans="1:8" ht="101.5" x14ac:dyDescent="0.35">
      <c r="A15906" s="4">
        <v>158205</v>
      </c>
      <c r="B15906" s="1">
        <v>45309</v>
      </c>
      <c r="C15906" s="2">
        <v>0.44240740740740742</v>
      </c>
      <c r="D15906" s="3" t="s">
        <v>63077</v>
      </c>
      <c r="E15906" s="3" t="s">
        <v>63079</v>
      </c>
      <c r="F15906" s="3" t="s">
        <v>62787</v>
      </c>
      <c r="G15906" s="3" t="s">
        <v>62788</v>
      </c>
      <c r="H15906" s="3" t="s">
        <v>63078</v>
      </c>
    </row>
    <row r="15907" spans="1:8" ht="188.5" x14ac:dyDescent="0.35">
      <c r="A15907" s="4">
        <v>195706</v>
      </c>
      <c r="B15907" s="1">
        <v>45309</v>
      </c>
      <c r="C15907" s="2">
        <v>0.44263888888888886</v>
      </c>
      <c r="D15907" s="3" t="s">
        <v>1436</v>
      </c>
      <c r="E15907" s="3" t="s">
        <v>63083</v>
      </c>
      <c r="F15907" s="3" t="s">
        <v>63080</v>
      </c>
      <c r="G15907" s="3" t="s">
        <v>63081</v>
      </c>
      <c r="H15907" s="3" t="s">
        <v>63082</v>
      </c>
    </row>
    <row r="15908" spans="1:8" ht="29" x14ac:dyDescent="0.35">
      <c r="A15908" s="4">
        <v>93073</v>
      </c>
      <c r="B15908" s="1">
        <v>45309</v>
      </c>
      <c r="C15908" s="2">
        <v>0.44280092592592596</v>
      </c>
      <c r="D15908" s="3" t="s">
        <v>63084</v>
      </c>
      <c r="E15908" s="3" t="s">
        <v>63087</v>
      </c>
      <c r="F15908" s="3" t="s">
        <v>1509</v>
      </c>
      <c r="G15908" s="3" t="s">
        <v>63085</v>
      </c>
      <c r="H15908" s="3" t="s">
        <v>63086</v>
      </c>
    </row>
    <row r="15909" spans="1:8" ht="72.5" x14ac:dyDescent="0.35">
      <c r="A15909" s="4">
        <v>36580</v>
      </c>
      <c r="B15909" s="1">
        <v>45309</v>
      </c>
      <c r="C15909" s="2">
        <v>0.44369212962962962</v>
      </c>
      <c r="D15909" s="3" t="s">
        <v>11085</v>
      </c>
      <c r="E15909" s="3" t="s">
        <v>63090</v>
      </c>
      <c r="F15909" s="3" t="s">
        <v>63088</v>
      </c>
      <c r="G15909" s="3" t="s">
        <v>12680</v>
      </c>
      <c r="H15909" s="3" t="s">
        <v>63089</v>
      </c>
    </row>
    <row r="15910" spans="1:8" ht="43.5" x14ac:dyDescent="0.35">
      <c r="A15910" s="4">
        <v>201819</v>
      </c>
      <c r="B15910" s="1">
        <v>45309</v>
      </c>
      <c r="C15910" s="2">
        <v>0.44498842592592597</v>
      </c>
      <c r="D15910" s="3" t="s">
        <v>1702</v>
      </c>
      <c r="E15910" s="3" t="s">
        <v>50442</v>
      </c>
      <c r="F15910" s="3" t="s">
        <v>63091</v>
      </c>
      <c r="G15910" s="3" t="s">
        <v>63092</v>
      </c>
      <c r="H15910" s="3" t="s">
        <v>63093</v>
      </c>
    </row>
    <row r="15911" spans="1:8" ht="101.5" x14ac:dyDescent="0.35">
      <c r="A15911" s="4">
        <v>172313</v>
      </c>
      <c r="B15911" s="1">
        <v>45309</v>
      </c>
      <c r="C15911" s="2">
        <v>0.44629629629629625</v>
      </c>
      <c r="D15911" s="3" t="s">
        <v>63094</v>
      </c>
      <c r="E15911" s="3" t="s">
        <v>63097</v>
      </c>
      <c r="F15911" s="3" t="s">
        <v>63095</v>
      </c>
      <c r="G15911" s="3" t="s">
        <v>12500</v>
      </c>
      <c r="H15911" s="3" t="s">
        <v>63096</v>
      </c>
    </row>
    <row r="15912" spans="1:8" ht="87" x14ac:dyDescent="0.35">
      <c r="A15912" s="4">
        <v>42456</v>
      </c>
      <c r="B15912" s="1">
        <v>45309</v>
      </c>
      <c r="C15912" s="2">
        <v>0.44834490740740746</v>
      </c>
      <c r="D15912" s="3" t="s">
        <v>985</v>
      </c>
      <c r="E15912" s="3" t="s">
        <v>63100</v>
      </c>
      <c r="F15912" s="3" t="s">
        <v>63098</v>
      </c>
      <c r="G15912" s="3" t="s">
        <v>63099</v>
      </c>
      <c r="H15912" s="3" t="s">
        <v>10361</v>
      </c>
    </row>
    <row r="15913" spans="1:8" ht="29" x14ac:dyDescent="0.35">
      <c r="A15913" s="4">
        <v>22974</v>
      </c>
      <c r="B15913" s="1">
        <v>45309</v>
      </c>
      <c r="C15913" s="2">
        <v>0.4503819444444444</v>
      </c>
      <c r="D15913" s="3" t="s">
        <v>167</v>
      </c>
      <c r="E15913" s="3" t="s">
        <v>63102</v>
      </c>
      <c r="F15913" s="3" t="s">
        <v>63101</v>
      </c>
      <c r="G15913" s="3" t="s">
        <v>63102</v>
      </c>
      <c r="H15913" s="3" t="s">
        <v>63103</v>
      </c>
    </row>
    <row r="15914" spans="1:8" ht="29" x14ac:dyDescent="0.35">
      <c r="A15914" s="4">
        <v>208031</v>
      </c>
      <c r="B15914" s="1">
        <v>45309</v>
      </c>
      <c r="C15914" s="2">
        <v>0.4516087962962963</v>
      </c>
      <c r="D15914" s="3" t="s">
        <v>63104</v>
      </c>
      <c r="E15914" s="3" t="s">
        <v>63107</v>
      </c>
      <c r="F15914" s="3" t="s">
        <v>1520</v>
      </c>
      <c r="G15914" s="3" t="s">
        <v>63105</v>
      </c>
      <c r="H15914" s="3" t="s">
        <v>63106</v>
      </c>
    </row>
    <row r="15915" spans="1:8" ht="29" x14ac:dyDescent="0.35">
      <c r="A15915" s="4">
        <v>172571</v>
      </c>
      <c r="B15915" s="1">
        <v>45309</v>
      </c>
      <c r="C15915" s="2">
        <v>0.45193287037037039</v>
      </c>
      <c r="D15915" s="3" t="s">
        <v>1258</v>
      </c>
      <c r="E15915" s="3" t="s">
        <v>63109</v>
      </c>
      <c r="F15915" s="3" t="s">
        <v>63108</v>
      </c>
      <c r="G15915" s="3" t="s">
        <v>14334</v>
      </c>
      <c r="H15915" s="3" t="s">
        <v>45794</v>
      </c>
    </row>
    <row r="15916" spans="1:8" x14ac:dyDescent="0.35">
      <c r="A15916" s="4">
        <v>64145</v>
      </c>
      <c r="B15916" s="1">
        <v>45309</v>
      </c>
      <c r="C15916" s="2">
        <v>0.45432870370370365</v>
      </c>
      <c r="D15916" s="3" t="s">
        <v>14456</v>
      </c>
      <c r="E15916" s="3" t="s">
        <v>625</v>
      </c>
      <c r="F15916" s="3" t="s">
        <v>63110</v>
      </c>
      <c r="G15916" s="3" t="s">
        <v>63111</v>
      </c>
      <c r="H15916" s="3" t="s">
        <v>12753</v>
      </c>
    </row>
    <row r="15917" spans="1:8" ht="43.5" x14ac:dyDescent="0.35">
      <c r="A15917" s="4">
        <v>38830</v>
      </c>
      <c r="B15917" s="1">
        <v>45309</v>
      </c>
      <c r="C15917" s="2">
        <v>0.4562268518518518</v>
      </c>
      <c r="D15917" s="3" t="s">
        <v>985</v>
      </c>
      <c r="E15917" s="3" t="s">
        <v>63113</v>
      </c>
      <c r="F15917" s="3" t="s">
        <v>63112</v>
      </c>
      <c r="G15917" s="3" t="s">
        <v>10431</v>
      </c>
      <c r="H15917" s="3" t="s">
        <v>39103</v>
      </c>
    </row>
    <row r="15918" spans="1:8" ht="29" x14ac:dyDescent="0.35">
      <c r="A15918" s="4">
        <v>199632</v>
      </c>
      <c r="B15918" s="1">
        <v>45309</v>
      </c>
      <c r="C15918" s="2">
        <v>0.4611574074074074</v>
      </c>
      <c r="D15918" s="3" t="s">
        <v>1702</v>
      </c>
      <c r="E15918" s="3" t="s">
        <v>63117</v>
      </c>
      <c r="F15918" s="3" t="s">
        <v>63114</v>
      </c>
      <c r="G15918" s="3" t="s">
        <v>63115</v>
      </c>
      <c r="H15918" s="3" t="s">
        <v>63116</v>
      </c>
    </row>
    <row r="15919" spans="1:8" ht="72.5" x14ac:dyDescent="0.35">
      <c r="A15919" s="4">
        <v>106596</v>
      </c>
      <c r="B15919" s="1">
        <v>45309</v>
      </c>
      <c r="C15919" s="2">
        <v>0.46331018518518513</v>
      </c>
      <c r="D15919" s="3" t="s">
        <v>1258</v>
      </c>
      <c r="E15919" s="3" t="s">
        <v>63121</v>
      </c>
      <c r="F15919" s="3" t="s">
        <v>63118</v>
      </c>
      <c r="G15919" s="3" t="s">
        <v>63119</v>
      </c>
      <c r="H15919" s="3" t="s">
        <v>63120</v>
      </c>
    </row>
    <row r="15920" spans="1:8" ht="87" x14ac:dyDescent="0.35">
      <c r="A15920" s="4">
        <v>198566</v>
      </c>
      <c r="B15920" s="1">
        <v>45309</v>
      </c>
      <c r="C15920" s="2">
        <v>0.46591435185185182</v>
      </c>
      <c r="D15920" s="3" t="s">
        <v>63122</v>
      </c>
      <c r="E15920" s="3" t="s">
        <v>63126</v>
      </c>
      <c r="F15920" s="3" t="s">
        <v>63123</v>
      </c>
      <c r="G15920" s="3" t="s">
        <v>63124</v>
      </c>
      <c r="H15920" s="3" t="s">
        <v>63125</v>
      </c>
    </row>
    <row r="15921" spans="1:8" ht="87" x14ac:dyDescent="0.35">
      <c r="A15921" s="4">
        <v>49619</v>
      </c>
      <c r="B15921" s="1">
        <v>45309</v>
      </c>
      <c r="C15921" s="2">
        <v>0.46849537037037042</v>
      </c>
      <c r="D15921" s="3" t="s">
        <v>985</v>
      </c>
      <c r="E15921" s="3" t="s">
        <v>63129</v>
      </c>
      <c r="F15921" s="3" t="s">
        <v>63127</v>
      </c>
      <c r="G15921" s="3" t="s">
        <v>63128</v>
      </c>
      <c r="H15921" s="3" t="s">
        <v>39103</v>
      </c>
    </row>
    <row r="15922" spans="1:8" ht="72.5" x14ac:dyDescent="0.35">
      <c r="A15922" s="4">
        <v>32329</v>
      </c>
      <c r="B15922" s="1">
        <v>45309</v>
      </c>
      <c r="C15922" s="2">
        <v>0.47803240740740738</v>
      </c>
      <c r="D15922" s="3" t="s">
        <v>985</v>
      </c>
      <c r="E15922" s="3" t="s">
        <v>63132</v>
      </c>
      <c r="F15922" s="3" t="s">
        <v>63130</v>
      </c>
      <c r="G15922" s="3" t="s">
        <v>284</v>
      </c>
      <c r="H15922" s="3" t="s">
        <v>63131</v>
      </c>
    </row>
    <row r="15923" spans="1:8" ht="29" x14ac:dyDescent="0.35">
      <c r="A15923" s="4">
        <v>166714</v>
      </c>
      <c r="B15923" s="1">
        <v>45309</v>
      </c>
      <c r="C15923" s="2">
        <v>0.47804398148148147</v>
      </c>
      <c r="D15923" s="3" t="s">
        <v>1933</v>
      </c>
      <c r="E15923" s="3" t="s">
        <v>26544</v>
      </c>
      <c r="F15923" s="3" t="s">
        <v>1776</v>
      </c>
      <c r="G15923" s="3" t="s">
        <v>14452</v>
      </c>
      <c r="H15923" s="3" t="s">
        <v>15387</v>
      </c>
    </row>
    <row r="15924" spans="1:8" ht="43.5" x14ac:dyDescent="0.35">
      <c r="A15924" s="4">
        <v>93600</v>
      </c>
      <c r="B15924" s="1">
        <v>45309</v>
      </c>
      <c r="C15924" s="2">
        <v>0.47835648148148152</v>
      </c>
      <c r="D15924" s="3" t="s">
        <v>63133</v>
      </c>
      <c r="E15924" s="3" t="s">
        <v>13539</v>
      </c>
      <c r="F15924" s="3" t="s">
        <v>63134</v>
      </c>
      <c r="G15924" s="3" t="s">
        <v>11798</v>
      </c>
      <c r="H15924" s="3" t="s">
        <v>63135</v>
      </c>
    </row>
    <row r="15925" spans="1:8" ht="72.5" x14ac:dyDescent="0.35">
      <c r="A15925" s="4">
        <v>192727</v>
      </c>
      <c r="B15925" s="1">
        <v>45309</v>
      </c>
      <c r="C15925" s="2">
        <v>0.48062500000000002</v>
      </c>
      <c r="D15925" s="3" t="s">
        <v>63136</v>
      </c>
      <c r="E15925" s="3" t="s">
        <v>62660</v>
      </c>
      <c r="F15925" s="3" t="s">
        <v>63137</v>
      </c>
      <c r="G15925" s="3" t="s">
        <v>63138</v>
      </c>
      <c r="H15925" s="3" t="s">
        <v>63139</v>
      </c>
    </row>
    <row r="15926" spans="1:8" ht="29" x14ac:dyDescent="0.35">
      <c r="A15926" s="4">
        <v>49656</v>
      </c>
      <c r="B15926" s="1">
        <v>45309</v>
      </c>
      <c r="C15926" s="2">
        <v>0.48670138888888892</v>
      </c>
      <c r="D15926" s="3" t="s">
        <v>12377</v>
      </c>
      <c r="E15926" s="3" t="s">
        <v>63141</v>
      </c>
      <c r="F15926" s="3" t="s">
        <v>63140</v>
      </c>
      <c r="G15926" s="3" t="s">
        <v>13878</v>
      </c>
      <c r="H15926" s="3" t="s">
        <v>47802</v>
      </c>
    </row>
    <row r="15927" spans="1:8" x14ac:dyDescent="0.35">
      <c r="A15927" s="4">
        <v>103656</v>
      </c>
      <c r="B15927" s="1">
        <v>45309</v>
      </c>
      <c r="C15927" s="2">
        <v>0.48688657407407404</v>
      </c>
      <c r="D15927" s="3" t="s">
        <v>63142</v>
      </c>
      <c r="E15927" s="3" t="s">
        <v>63143</v>
      </c>
      <c r="F15927" s="3" t="s">
        <v>11953</v>
      </c>
      <c r="G15927" s="3" t="s">
        <v>63143</v>
      </c>
      <c r="H15927" s="3" t="s">
        <v>49968</v>
      </c>
    </row>
    <row r="15928" spans="1:8" ht="43.5" x14ac:dyDescent="0.35">
      <c r="A15928" s="4">
        <v>41254</v>
      </c>
      <c r="B15928" s="1">
        <v>45309</v>
      </c>
      <c r="C15928" s="2">
        <v>0.48895833333333333</v>
      </c>
      <c r="D15928" s="3" t="s">
        <v>12967</v>
      </c>
      <c r="E15928" s="3" t="s">
        <v>63146</v>
      </c>
      <c r="F15928" s="3" t="s">
        <v>63144</v>
      </c>
      <c r="G15928" s="3" t="s">
        <v>10431</v>
      </c>
      <c r="H15928" s="3" t="s">
        <v>63145</v>
      </c>
    </row>
    <row r="15929" spans="1:8" x14ac:dyDescent="0.35">
      <c r="A15929" s="4">
        <v>6211</v>
      </c>
      <c r="B15929" s="1">
        <v>45309</v>
      </c>
      <c r="C15929" s="2">
        <v>0.48928240740740742</v>
      </c>
      <c r="D15929" s="3" t="s">
        <v>63147</v>
      </c>
      <c r="E15929" s="3" t="s">
        <v>63150</v>
      </c>
      <c r="F15929" s="3" t="s">
        <v>63148</v>
      </c>
      <c r="G15929" s="3" t="s">
        <v>63149</v>
      </c>
      <c r="H15929" s="3" t="s">
        <v>54462</v>
      </c>
    </row>
    <row r="15930" spans="1:8" ht="29" x14ac:dyDescent="0.35">
      <c r="A15930" s="4">
        <v>71226</v>
      </c>
      <c r="B15930" s="1">
        <v>45309</v>
      </c>
      <c r="C15930" s="2">
        <v>0.4911342592592593</v>
      </c>
      <c r="D15930" s="3" t="s">
        <v>63151</v>
      </c>
      <c r="E15930" s="3" t="s">
        <v>61345</v>
      </c>
      <c r="F15930" s="3" t="s">
        <v>63152</v>
      </c>
      <c r="G15930" s="3" t="s">
        <v>63153</v>
      </c>
      <c r="H15930" s="3" t="s">
        <v>63154</v>
      </c>
    </row>
    <row r="15931" spans="1:8" ht="72.5" x14ac:dyDescent="0.35">
      <c r="A15931" s="4">
        <v>72865</v>
      </c>
      <c r="B15931" s="1">
        <v>45309</v>
      </c>
      <c r="C15931" s="2">
        <v>0.49193287037037042</v>
      </c>
      <c r="D15931" s="3" t="s">
        <v>1258</v>
      </c>
      <c r="E15931" s="3" t="s">
        <v>13896</v>
      </c>
      <c r="F15931" s="3" t="s">
        <v>63155</v>
      </c>
      <c r="G15931" s="3" t="s">
        <v>30348</v>
      </c>
      <c r="H15931" s="3" t="s">
        <v>63156</v>
      </c>
    </row>
    <row r="15932" spans="1:8" ht="58" x14ac:dyDescent="0.35">
      <c r="A15932" s="4">
        <v>41955</v>
      </c>
      <c r="B15932" s="1">
        <v>45309</v>
      </c>
      <c r="C15932" s="2">
        <v>0.49546296296296299</v>
      </c>
      <c r="D15932" s="3" t="s">
        <v>10870</v>
      </c>
      <c r="E15932" s="3" t="s">
        <v>63160</v>
      </c>
      <c r="F15932" s="3" t="s">
        <v>63157</v>
      </c>
      <c r="G15932" s="3" t="s">
        <v>63158</v>
      </c>
      <c r="H15932" s="3" t="s">
        <v>63159</v>
      </c>
    </row>
    <row r="15933" spans="1:8" ht="87" x14ac:dyDescent="0.35">
      <c r="A15933" s="4">
        <v>34153</v>
      </c>
      <c r="B15933" s="1">
        <v>45309</v>
      </c>
      <c r="C15933" s="2">
        <v>0.49601851851851847</v>
      </c>
      <c r="D15933" s="3" t="s">
        <v>1436</v>
      </c>
      <c r="E15933" s="3" t="s">
        <v>63162</v>
      </c>
      <c r="F15933" s="3" t="s">
        <v>63161</v>
      </c>
      <c r="G15933" s="3" t="s">
        <v>11073</v>
      </c>
      <c r="H15933" s="3" t="s">
        <v>39103</v>
      </c>
    </row>
    <row r="15934" spans="1:8" ht="43.5" x14ac:dyDescent="0.35">
      <c r="A15934" s="4">
        <v>38501</v>
      </c>
      <c r="B15934" s="1">
        <v>45309</v>
      </c>
      <c r="C15934" s="2">
        <v>0.49731481481481482</v>
      </c>
      <c r="D15934" s="3" t="s">
        <v>63163</v>
      </c>
      <c r="E15934" s="3" t="s">
        <v>12745</v>
      </c>
      <c r="F15934" s="3" t="s">
        <v>63164</v>
      </c>
      <c r="G15934" s="3" t="s">
        <v>13558</v>
      </c>
      <c r="H15934" s="3" t="s">
        <v>63165</v>
      </c>
    </row>
    <row r="15935" spans="1:8" ht="29" x14ac:dyDescent="0.35">
      <c r="A15935" s="4">
        <v>206402</v>
      </c>
      <c r="B15935" s="1">
        <v>45309</v>
      </c>
      <c r="C15935" s="2">
        <v>0.49988425925925922</v>
      </c>
      <c r="D15935" s="3" t="s">
        <v>63166</v>
      </c>
      <c r="E15935" s="3" t="s">
        <v>63169</v>
      </c>
      <c r="F15935" s="3" t="s">
        <v>1805</v>
      </c>
      <c r="G15935" s="3" t="s">
        <v>63167</v>
      </c>
      <c r="H15935" s="3" t="s">
        <v>63168</v>
      </c>
    </row>
    <row r="15936" spans="1:8" ht="87" x14ac:dyDescent="0.35">
      <c r="A15936" s="4">
        <v>43215</v>
      </c>
      <c r="B15936" s="1">
        <v>45309</v>
      </c>
      <c r="C15936" s="2">
        <v>0.50107638888888884</v>
      </c>
      <c r="D15936" s="3" t="s">
        <v>985</v>
      </c>
      <c r="E15936" s="3" t="s">
        <v>63170</v>
      </c>
      <c r="F15936" s="3" t="s">
        <v>13088</v>
      </c>
      <c r="G15936" s="3" t="s">
        <v>63170</v>
      </c>
      <c r="H15936" s="3" t="s">
        <v>12234</v>
      </c>
    </row>
    <row r="15937" spans="1:8" ht="43.5" x14ac:dyDescent="0.35">
      <c r="A15937" s="4">
        <v>147399</v>
      </c>
      <c r="B15937" s="1">
        <v>45309</v>
      </c>
      <c r="C15937" s="2">
        <v>0.50464120370370369</v>
      </c>
      <c r="D15937" s="3" t="s">
        <v>985</v>
      </c>
      <c r="E15937" s="3" t="s">
        <v>63173</v>
      </c>
      <c r="F15937" s="3" t="s">
        <v>63171</v>
      </c>
      <c r="G15937" s="3" t="s">
        <v>63172</v>
      </c>
      <c r="H15937" s="3" t="s">
        <v>10361</v>
      </c>
    </row>
    <row r="15938" spans="1:8" x14ac:dyDescent="0.35">
      <c r="A15938" s="4">
        <v>6211</v>
      </c>
      <c r="B15938" s="1">
        <v>45309</v>
      </c>
      <c r="C15938" s="2">
        <v>0.50619212962962956</v>
      </c>
      <c r="D15938" s="3" t="s">
        <v>63174</v>
      </c>
      <c r="E15938" s="3" t="s">
        <v>63176</v>
      </c>
      <c r="F15938" s="3" t="s">
        <v>1805</v>
      </c>
      <c r="G15938" s="3" t="s">
        <v>14478</v>
      </c>
      <c r="H15938" s="3" t="s">
        <v>63175</v>
      </c>
    </row>
    <row r="15939" spans="1:8" x14ac:dyDescent="0.35">
      <c r="A15939" s="4">
        <v>136336</v>
      </c>
      <c r="B15939" s="1">
        <v>45309</v>
      </c>
      <c r="C15939" s="2">
        <v>0.50725694444444447</v>
      </c>
      <c r="D15939" s="3" t="e">
        <f>-no new complaint.</f>
        <v>#NAME?</v>
      </c>
      <c r="E15939" s="3" t="s">
        <v>63178</v>
      </c>
      <c r="F15939" s="3" t="s">
        <v>63177</v>
      </c>
      <c r="G15939" s="3" t="s">
        <v>63178</v>
      </c>
      <c r="H15939" s="3" t="s">
        <v>63179</v>
      </c>
    </row>
    <row r="15940" spans="1:8" ht="58" x14ac:dyDescent="0.35">
      <c r="A15940" s="4">
        <v>7252</v>
      </c>
      <c r="B15940" s="1">
        <v>45309</v>
      </c>
      <c r="C15940" s="2">
        <v>0.50863425925925931</v>
      </c>
      <c r="D15940" s="3" t="s">
        <v>985</v>
      </c>
      <c r="E15940" s="3" t="s">
        <v>63182</v>
      </c>
      <c r="F15940" s="3" t="s">
        <v>63180</v>
      </c>
      <c r="G15940" s="3" t="s">
        <v>100</v>
      </c>
      <c r="H15940" s="3" t="s">
        <v>63181</v>
      </c>
    </row>
    <row r="15941" spans="1:8" x14ac:dyDescent="0.35">
      <c r="A15941" s="4">
        <v>189910</v>
      </c>
      <c r="B15941" s="1">
        <v>45309</v>
      </c>
      <c r="C15941" s="2">
        <v>0.50915509259259262</v>
      </c>
      <c r="D15941" s="3" t="s">
        <v>10563</v>
      </c>
      <c r="E15941" s="3" t="s">
        <v>11043</v>
      </c>
      <c r="F15941" s="3" t="s">
        <v>63183</v>
      </c>
      <c r="G15941" s="3" t="s">
        <v>11335</v>
      </c>
      <c r="H15941" s="3" t="s">
        <v>12474</v>
      </c>
    </row>
    <row r="15942" spans="1:8" ht="87" x14ac:dyDescent="0.35">
      <c r="A15942" s="4">
        <v>69752</v>
      </c>
      <c r="B15942" s="1">
        <v>45309</v>
      </c>
      <c r="C15942" s="2">
        <v>0.51017361111111115</v>
      </c>
      <c r="D15942" s="3" t="s">
        <v>985</v>
      </c>
      <c r="E15942" s="3" t="s">
        <v>63187</v>
      </c>
      <c r="F15942" s="3" t="s">
        <v>63184</v>
      </c>
      <c r="G15942" s="3" t="s">
        <v>63185</v>
      </c>
      <c r="H15942" s="3" t="s">
        <v>63186</v>
      </c>
    </row>
    <row r="15943" spans="1:8" ht="29" x14ac:dyDescent="0.35">
      <c r="A15943" s="4">
        <v>215119</v>
      </c>
      <c r="B15943" s="1">
        <v>45309</v>
      </c>
      <c r="C15943" s="2">
        <v>0.51228009259259266</v>
      </c>
      <c r="D15943" s="3" t="s">
        <v>63188</v>
      </c>
      <c r="E15943" s="3" t="s">
        <v>63191</v>
      </c>
      <c r="F15943" s="3" t="s">
        <v>63189</v>
      </c>
      <c r="G15943" s="3" t="s">
        <v>63190</v>
      </c>
      <c r="H15943" s="3" t="s">
        <v>10687</v>
      </c>
    </row>
    <row r="15944" spans="1:8" ht="43.5" x14ac:dyDescent="0.35">
      <c r="A15944" s="4">
        <v>47725</v>
      </c>
      <c r="B15944" s="1">
        <v>45309</v>
      </c>
      <c r="C15944" s="2">
        <v>0.51334490740740735</v>
      </c>
      <c r="D15944" s="3" t="s">
        <v>63192</v>
      </c>
      <c r="E15944" s="3" t="s">
        <v>63196</v>
      </c>
      <c r="F15944" s="3" t="s">
        <v>63193</v>
      </c>
      <c r="G15944" s="3" t="s">
        <v>63194</v>
      </c>
      <c r="H15944" s="3" t="s">
        <v>63195</v>
      </c>
    </row>
    <row r="15945" spans="1:8" ht="72.5" x14ac:dyDescent="0.35">
      <c r="A15945" s="4">
        <v>211812</v>
      </c>
      <c r="B15945" s="1">
        <v>45309</v>
      </c>
      <c r="C15945" s="2">
        <v>0.51549768518518524</v>
      </c>
      <c r="D15945" s="3" t="s">
        <v>985</v>
      </c>
      <c r="E15945" s="3" t="s">
        <v>63200</v>
      </c>
      <c r="F15945" s="3" t="s">
        <v>63197</v>
      </c>
      <c r="G15945" s="3" t="s">
        <v>63198</v>
      </c>
      <c r="H15945" s="3" t="s">
        <v>63199</v>
      </c>
    </row>
    <row r="15946" spans="1:8" ht="72.5" x14ac:dyDescent="0.35">
      <c r="A15946" s="4">
        <v>113556</v>
      </c>
      <c r="B15946" s="1">
        <v>45309</v>
      </c>
      <c r="C15946" s="2">
        <v>0.51762731481481483</v>
      </c>
      <c r="D15946" s="3" t="s">
        <v>63201</v>
      </c>
      <c r="E15946" s="3" t="s">
        <v>63205</v>
      </c>
      <c r="F15946" s="3" t="s">
        <v>63202</v>
      </c>
      <c r="G15946" s="3" t="s">
        <v>63203</v>
      </c>
      <c r="H15946" s="3" t="s">
        <v>63204</v>
      </c>
    </row>
    <row r="15947" spans="1:8" ht="43.5" x14ac:dyDescent="0.35">
      <c r="A15947" s="4">
        <v>23252</v>
      </c>
      <c r="B15947" s="1">
        <v>45309</v>
      </c>
      <c r="C15947" s="2">
        <v>0.51870370370370367</v>
      </c>
      <c r="D15947" s="3" t="s">
        <v>1436</v>
      </c>
      <c r="E15947" s="3" t="s">
        <v>63208</v>
      </c>
      <c r="F15947" s="3" t="s">
        <v>63206</v>
      </c>
      <c r="G15947" s="3" t="s">
        <v>10431</v>
      </c>
      <c r="H15947" s="3" t="s">
        <v>63207</v>
      </c>
    </row>
    <row r="15948" spans="1:8" ht="29" x14ac:dyDescent="0.35">
      <c r="A15948" s="4">
        <v>35878</v>
      </c>
      <c r="B15948" s="1">
        <v>45309</v>
      </c>
      <c r="C15948" s="2">
        <v>0.52015046296296297</v>
      </c>
      <c r="D15948" s="3" t="s">
        <v>11085</v>
      </c>
      <c r="E15948" s="3" t="s">
        <v>63211</v>
      </c>
      <c r="F15948" s="3" t="s">
        <v>63209</v>
      </c>
      <c r="G15948" s="3" t="s">
        <v>13516</v>
      </c>
      <c r="H15948" s="3" t="s">
        <v>63210</v>
      </c>
    </row>
    <row r="15949" spans="1:8" ht="29" x14ac:dyDescent="0.35">
      <c r="A15949" s="4">
        <v>59758</v>
      </c>
      <c r="B15949" s="1">
        <v>45309</v>
      </c>
      <c r="C15949" s="2">
        <v>0.52038194444444441</v>
      </c>
      <c r="D15949" s="3" t="s">
        <v>985</v>
      </c>
      <c r="E15949" s="3" t="s">
        <v>11869</v>
      </c>
      <c r="F15949" s="3" t="s">
        <v>63212</v>
      </c>
      <c r="G15949" s="3" t="s">
        <v>850</v>
      </c>
      <c r="H15949" s="3" t="s">
        <v>63213</v>
      </c>
    </row>
    <row r="15950" spans="1:8" ht="29" x14ac:dyDescent="0.35">
      <c r="A15950" s="4">
        <v>35878</v>
      </c>
      <c r="B15950" s="1">
        <v>45309</v>
      </c>
      <c r="C15950" s="2">
        <v>0.52084490740740741</v>
      </c>
      <c r="D15950" s="3" t="s">
        <v>11085</v>
      </c>
      <c r="E15950" s="3" t="s">
        <v>63211</v>
      </c>
      <c r="F15950" s="3" t="s">
        <v>63214</v>
      </c>
      <c r="G15950" s="3" t="s">
        <v>13516</v>
      </c>
      <c r="H15950" s="3" t="s">
        <v>63210</v>
      </c>
    </row>
    <row r="15951" spans="1:8" ht="29" x14ac:dyDescent="0.35">
      <c r="A15951" s="4">
        <v>194141</v>
      </c>
      <c r="B15951" s="1">
        <v>45309</v>
      </c>
      <c r="C15951" s="2">
        <v>0.52086805555555549</v>
      </c>
      <c r="D15951" s="3" t="s">
        <v>1933</v>
      </c>
      <c r="E15951" s="3" t="s">
        <v>15244</v>
      </c>
      <c r="F15951" s="3" t="s">
        <v>1520</v>
      </c>
      <c r="G15951" s="3" t="s">
        <v>12404</v>
      </c>
      <c r="H15951" s="3" t="s">
        <v>14203</v>
      </c>
    </row>
    <row r="15952" spans="1:8" ht="29" x14ac:dyDescent="0.35">
      <c r="A15952" s="4">
        <v>177102</v>
      </c>
      <c r="B15952" s="1">
        <v>45309</v>
      </c>
      <c r="C15952" s="2">
        <v>0.52754629629629635</v>
      </c>
      <c r="D15952" s="3" t="s">
        <v>63215</v>
      </c>
      <c r="E15952" s="3" t="s">
        <v>13996</v>
      </c>
      <c r="F15952" s="3" t="s">
        <v>63216</v>
      </c>
      <c r="G15952" s="3" t="s">
        <v>14452</v>
      </c>
      <c r="H15952" s="3" t="s">
        <v>63217</v>
      </c>
    </row>
    <row r="15953" spans="1:8" ht="58" x14ac:dyDescent="0.35">
      <c r="A15953" s="4">
        <v>157704</v>
      </c>
      <c r="B15953" s="1">
        <v>45309</v>
      </c>
      <c r="C15953" s="2">
        <v>0.53258101851851858</v>
      </c>
      <c r="D15953" s="3" t="s">
        <v>63218</v>
      </c>
      <c r="E15953" s="3" t="s">
        <v>63221</v>
      </c>
      <c r="F15953" s="3" t="s">
        <v>11647</v>
      </c>
      <c r="G15953" s="3" t="s">
        <v>63219</v>
      </c>
      <c r="H15953" s="3" t="s">
        <v>63220</v>
      </c>
    </row>
    <row r="15954" spans="1:8" ht="43.5" x14ac:dyDescent="0.35">
      <c r="A15954" s="4">
        <v>38501</v>
      </c>
      <c r="B15954" s="1">
        <v>45309</v>
      </c>
      <c r="C15954" s="2">
        <v>0.53387731481481482</v>
      </c>
      <c r="D15954" s="3" t="s">
        <v>63163</v>
      </c>
      <c r="E15954" s="3" t="s">
        <v>12745</v>
      </c>
      <c r="F15954" s="3" t="s">
        <v>63222</v>
      </c>
      <c r="G15954" s="3" t="s">
        <v>13558</v>
      </c>
      <c r="H15954" s="3" t="s">
        <v>63165</v>
      </c>
    </row>
    <row r="15955" spans="1:8" ht="72.5" x14ac:dyDescent="0.35">
      <c r="A15955" s="4">
        <v>137474</v>
      </c>
      <c r="B15955" s="1">
        <v>45309</v>
      </c>
      <c r="C15955" s="2">
        <v>0.53459490740740734</v>
      </c>
      <c r="D15955" s="3" t="s">
        <v>406</v>
      </c>
      <c r="E15955" s="3" t="s">
        <v>63226</v>
      </c>
      <c r="F15955" s="3" t="s">
        <v>63223</v>
      </c>
      <c r="G15955" s="3" t="s">
        <v>63224</v>
      </c>
      <c r="H15955" s="3" t="s">
        <v>63225</v>
      </c>
    </row>
    <row r="15956" spans="1:8" ht="72.5" x14ac:dyDescent="0.35">
      <c r="A15956" s="4">
        <v>6706</v>
      </c>
      <c r="B15956" s="1">
        <v>45309</v>
      </c>
      <c r="C15956" s="2">
        <v>0.54662037037037037</v>
      </c>
      <c r="D15956" s="3" t="s">
        <v>985</v>
      </c>
      <c r="E15956" s="3" t="s">
        <v>63229</v>
      </c>
      <c r="F15956" s="3" t="s">
        <v>63227</v>
      </c>
      <c r="G15956" s="3" t="s">
        <v>63228</v>
      </c>
      <c r="H15956" s="3" t="s">
        <v>10361</v>
      </c>
    </row>
    <row r="15957" spans="1:8" ht="29" x14ac:dyDescent="0.35">
      <c r="A15957" s="4">
        <v>148062</v>
      </c>
      <c r="B15957" s="1">
        <v>45309</v>
      </c>
      <c r="C15957" s="2">
        <v>0.55159722222222218</v>
      </c>
      <c r="D15957" s="3" t="s">
        <v>11754</v>
      </c>
      <c r="E15957" s="3" t="s">
        <v>63232</v>
      </c>
      <c r="F15957" s="3" t="s">
        <v>63230</v>
      </c>
      <c r="G15957" s="3" t="s">
        <v>50479</v>
      </c>
      <c r="H15957" s="3" t="s">
        <v>63231</v>
      </c>
    </row>
    <row r="15958" spans="1:8" ht="43.5" x14ac:dyDescent="0.35">
      <c r="A15958" s="4">
        <v>96024</v>
      </c>
      <c r="B15958" s="1">
        <v>45309</v>
      </c>
      <c r="C15958" s="2">
        <v>0.5668171296296296</v>
      </c>
      <c r="D15958" s="3" t="s">
        <v>63233</v>
      </c>
      <c r="E15958" s="3" t="s">
        <v>63237</v>
      </c>
      <c r="F15958" s="3" t="s">
        <v>63234</v>
      </c>
      <c r="G15958" s="3" t="s">
        <v>63235</v>
      </c>
      <c r="H15958" s="3" t="s">
        <v>63236</v>
      </c>
    </row>
    <row r="15959" spans="1:8" ht="87" x14ac:dyDescent="0.35">
      <c r="A15959" s="4">
        <v>119984</v>
      </c>
      <c r="B15959" s="1">
        <v>45309</v>
      </c>
      <c r="C15959" s="2">
        <v>0.56685185185185183</v>
      </c>
      <c r="D15959" s="3" t="s">
        <v>63238</v>
      </c>
      <c r="E15959" s="3" t="s">
        <v>63241</v>
      </c>
      <c r="F15959" s="3" t="s">
        <v>63239</v>
      </c>
      <c r="G15959" s="3" t="s">
        <v>63240</v>
      </c>
      <c r="H15959" s="3" t="s">
        <v>12173</v>
      </c>
    </row>
    <row r="15960" spans="1:8" ht="87" x14ac:dyDescent="0.35">
      <c r="A15960" s="4">
        <v>119984</v>
      </c>
      <c r="B15960" s="1">
        <v>45309</v>
      </c>
      <c r="C15960" s="2">
        <v>0.56719907407407411</v>
      </c>
      <c r="D15960" s="3" t="s">
        <v>63238</v>
      </c>
      <c r="E15960" s="3" t="s">
        <v>63241</v>
      </c>
      <c r="F15960" s="3" t="s">
        <v>63239</v>
      </c>
      <c r="G15960" s="3" t="s">
        <v>63240</v>
      </c>
      <c r="H15960" s="3" t="s">
        <v>63242</v>
      </c>
    </row>
    <row r="15961" spans="1:8" ht="87" x14ac:dyDescent="0.35">
      <c r="A15961" s="4">
        <v>119984</v>
      </c>
      <c r="B15961" s="1">
        <v>45309</v>
      </c>
      <c r="C15961" s="2">
        <v>0.56917824074074075</v>
      </c>
      <c r="D15961" s="3" t="s">
        <v>63238</v>
      </c>
      <c r="E15961" s="3" t="s">
        <v>63243</v>
      </c>
      <c r="F15961" s="3" t="s">
        <v>63239</v>
      </c>
      <c r="G15961" s="3" t="s">
        <v>63240</v>
      </c>
      <c r="H15961" s="3" t="s">
        <v>12173</v>
      </c>
    </row>
    <row r="15962" spans="1:8" ht="101.5" x14ac:dyDescent="0.35">
      <c r="A15962" s="4">
        <v>119984</v>
      </c>
      <c r="B15962" s="1">
        <v>45309</v>
      </c>
      <c r="C15962" s="2">
        <v>0.56982638888888892</v>
      </c>
      <c r="D15962" s="3" t="s">
        <v>63238</v>
      </c>
      <c r="E15962" s="3" t="s">
        <v>63244</v>
      </c>
      <c r="F15962" s="3" t="s">
        <v>63239</v>
      </c>
      <c r="G15962" s="3" t="s">
        <v>63240</v>
      </c>
      <c r="H15962" s="3" t="s">
        <v>12173</v>
      </c>
    </row>
    <row r="15963" spans="1:8" x14ac:dyDescent="0.35">
      <c r="A15963" s="4">
        <v>87922</v>
      </c>
      <c r="B15963" s="1">
        <v>45309</v>
      </c>
      <c r="C15963" s="2">
        <v>0.57365740740740734</v>
      </c>
      <c r="D15963" s="3" t="s">
        <v>12281</v>
      </c>
      <c r="E15963" s="3" t="s">
        <v>14798</v>
      </c>
      <c r="F15963" s="3" t="s">
        <v>12830</v>
      </c>
      <c r="G15963" s="3" t="s">
        <v>14798</v>
      </c>
      <c r="H15963" s="3" t="s">
        <v>63245</v>
      </c>
    </row>
    <row r="15964" spans="1:8" x14ac:dyDescent="0.35">
      <c r="A15964" s="4">
        <v>130203</v>
      </c>
      <c r="B15964" s="1">
        <v>45309</v>
      </c>
      <c r="C15964" s="2">
        <v>0.58096064814814818</v>
      </c>
      <c r="D15964" s="3" t="s">
        <v>11851</v>
      </c>
      <c r="E15964" s="3" t="s">
        <v>12789</v>
      </c>
      <c r="F15964" s="3" t="s">
        <v>63246</v>
      </c>
      <c r="G15964" s="3" t="s">
        <v>63247</v>
      </c>
      <c r="H15964" s="3" t="s">
        <v>14025</v>
      </c>
    </row>
    <row r="15965" spans="1:8" ht="29" x14ac:dyDescent="0.35">
      <c r="A15965" s="4">
        <v>214202</v>
      </c>
      <c r="B15965" s="1">
        <v>45309</v>
      </c>
      <c r="C15965" s="2">
        <v>0.58098379629629626</v>
      </c>
      <c r="D15965" s="3" t="s">
        <v>63248</v>
      </c>
      <c r="E15965" s="3" t="s">
        <v>63252</v>
      </c>
      <c r="F15965" s="3" t="s">
        <v>63249</v>
      </c>
      <c r="G15965" s="3" t="s">
        <v>63250</v>
      </c>
      <c r="H15965" s="3" t="s">
        <v>63251</v>
      </c>
    </row>
    <row r="15966" spans="1:8" x14ac:dyDescent="0.35">
      <c r="A15966" s="4">
        <v>69162</v>
      </c>
      <c r="B15966" s="1">
        <v>45309</v>
      </c>
      <c r="C15966" s="2">
        <v>0.58126157407407408</v>
      </c>
      <c r="D15966" s="3" t="s">
        <v>11142</v>
      </c>
      <c r="E15966" s="3" t="s">
        <v>63253</v>
      </c>
      <c r="F15966" s="3" t="s">
        <v>11953</v>
      </c>
      <c r="G15966" s="3" t="s">
        <v>63253</v>
      </c>
      <c r="H15966" s="3" t="s">
        <v>10294</v>
      </c>
    </row>
    <row r="15967" spans="1:8" x14ac:dyDescent="0.35">
      <c r="A15967" s="4">
        <v>99659</v>
      </c>
      <c r="B15967" s="1">
        <v>45309</v>
      </c>
      <c r="C15967" s="2">
        <v>0.5837268518518518</v>
      </c>
      <c r="D15967" s="3" t="s">
        <v>13852</v>
      </c>
      <c r="E15967" s="3" t="s">
        <v>27105</v>
      </c>
      <c r="F15967" s="3" t="s">
        <v>63254</v>
      </c>
      <c r="G15967" s="3" t="s">
        <v>12294</v>
      </c>
      <c r="H15967" s="3" t="s">
        <v>52855</v>
      </c>
    </row>
    <row r="15968" spans="1:8" ht="43.5" x14ac:dyDescent="0.35">
      <c r="A15968" s="4">
        <v>212478</v>
      </c>
      <c r="B15968" s="1">
        <v>45309</v>
      </c>
      <c r="C15968" s="2">
        <v>0.58383101851851849</v>
      </c>
      <c r="D15968" s="3" t="s">
        <v>63255</v>
      </c>
      <c r="E15968" s="3" t="s">
        <v>63258</v>
      </c>
      <c r="F15968" s="3" t="s">
        <v>63256</v>
      </c>
      <c r="G15968" s="3" t="s">
        <v>63257</v>
      </c>
      <c r="H15968" s="3" t="e">
        <f>-link to urology</f>
        <v>#NAME?</v>
      </c>
    </row>
    <row r="15969" spans="1:8" ht="72.5" x14ac:dyDescent="0.35">
      <c r="A15969" s="4">
        <v>149928</v>
      </c>
      <c r="B15969" s="1">
        <v>45309</v>
      </c>
      <c r="C15969" s="2">
        <v>0.58622685185185186</v>
      </c>
      <c r="D15969" s="3" t="s">
        <v>1744</v>
      </c>
      <c r="E15969" s="3" t="s">
        <v>63261</v>
      </c>
      <c r="F15969" s="3" t="s">
        <v>63259</v>
      </c>
      <c r="G15969" s="3" t="s">
        <v>104</v>
      </c>
      <c r="H15969" s="3" t="s">
        <v>63260</v>
      </c>
    </row>
    <row r="15970" spans="1:8" ht="29" x14ac:dyDescent="0.35">
      <c r="A15970" s="4">
        <v>185129</v>
      </c>
      <c r="B15970" s="1">
        <v>45309</v>
      </c>
      <c r="C15970" s="2">
        <v>0.5879861111111111</v>
      </c>
      <c r="D15970" s="3" t="s">
        <v>1933</v>
      </c>
      <c r="E15970" s="3" t="s">
        <v>50149</v>
      </c>
      <c r="F15970" s="3" t="s">
        <v>63262</v>
      </c>
      <c r="G15970" s="3" t="s">
        <v>29686</v>
      </c>
      <c r="H15970" s="3" t="s">
        <v>63263</v>
      </c>
    </row>
    <row r="15971" spans="1:8" ht="43.5" x14ac:dyDescent="0.35">
      <c r="A15971" s="4">
        <v>200542</v>
      </c>
      <c r="B15971" s="1">
        <v>45309</v>
      </c>
      <c r="C15971" s="2">
        <v>0.58862268518518512</v>
      </c>
      <c r="D15971" s="3" t="s">
        <v>985</v>
      </c>
      <c r="E15971" s="3" t="s">
        <v>44121</v>
      </c>
      <c r="F15971" s="3" t="s">
        <v>11953</v>
      </c>
      <c r="G15971" s="3" t="s">
        <v>44121</v>
      </c>
      <c r="H15971" s="3" t="s">
        <v>10726</v>
      </c>
    </row>
    <row r="15972" spans="1:8" ht="58" x14ac:dyDescent="0.35">
      <c r="A15972" s="4">
        <v>213525</v>
      </c>
      <c r="B15972" s="1">
        <v>45309</v>
      </c>
      <c r="C15972" s="2">
        <v>0.58894675925925932</v>
      </c>
      <c r="D15972" s="3" t="s">
        <v>63264</v>
      </c>
      <c r="E15972" s="3" t="s">
        <v>63267</v>
      </c>
      <c r="F15972" s="3" t="s">
        <v>63265</v>
      </c>
      <c r="G15972" s="3" t="s">
        <v>63266</v>
      </c>
      <c r="H15972" s="3" t="s">
        <v>1325</v>
      </c>
    </row>
    <row r="15973" spans="1:8" x14ac:dyDescent="0.35">
      <c r="A15973" s="4">
        <v>62692</v>
      </c>
      <c r="B15973" s="1">
        <v>45309</v>
      </c>
      <c r="C15973" s="2">
        <v>0.58951388888888889</v>
      </c>
      <c r="D15973" s="3" t="s">
        <v>10317</v>
      </c>
      <c r="E15973" s="3" t="s">
        <v>63269</v>
      </c>
      <c r="F15973" s="3" t="s">
        <v>63268</v>
      </c>
      <c r="G15973" s="3" t="s">
        <v>63269</v>
      </c>
      <c r="H15973" s="3" t="s">
        <v>13960</v>
      </c>
    </row>
    <row r="15974" spans="1:8" ht="58" x14ac:dyDescent="0.35">
      <c r="A15974" s="4">
        <v>213525</v>
      </c>
      <c r="B15974" s="1">
        <v>45309</v>
      </c>
      <c r="C15974" s="2">
        <v>0.59015046296296292</v>
      </c>
      <c r="D15974" s="3" t="s">
        <v>63264</v>
      </c>
      <c r="E15974" s="3" t="s">
        <v>63270</v>
      </c>
      <c r="F15974" s="3" t="s">
        <v>63265</v>
      </c>
      <c r="G15974" s="3" t="s">
        <v>63266</v>
      </c>
      <c r="H15974" s="3" t="s">
        <v>1325</v>
      </c>
    </row>
    <row r="15975" spans="1:8" x14ac:dyDescent="0.35">
      <c r="A15975" s="4">
        <v>39859</v>
      </c>
      <c r="B15975" s="1">
        <v>45309</v>
      </c>
      <c r="C15975" s="2">
        <v>0.59016203703703707</v>
      </c>
      <c r="D15975" s="3" t="s">
        <v>13021</v>
      </c>
      <c r="E15975" s="3" t="s">
        <v>13780</v>
      </c>
      <c r="F15975" s="3" t="s">
        <v>63271</v>
      </c>
      <c r="G15975" s="3" t="s">
        <v>12331</v>
      </c>
      <c r="H15975" s="3" t="s">
        <v>15610</v>
      </c>
    </row>
    <row r="15976" spans="1:8" ht="58" x14ac:dyDescent="0.35">
      <c r="A15976" s="4">
        <v>213525</v>
      </c>
      <c r="B15976" s="1">
        <v>45309</v>
      </c>
      <c r="C15976" s="2">
        <v>0.59142361111111108</v>
      </c>
      <c r="D15976" s="3" t="s">
        <v>63264</v>
      </c>
      <c r="E15976" s="3" t="s">
        <v>63273</v>
      </c>
      <c r="F15976" s="3" t="s">
        <v>63265</v>
      </c>
      <c r="G15976" s="3" t="s">
        <v>63266</v>
      </c>
      <c r="H15976" s="3" t="s">
        <v>63272</v>
      </c>
    </row>
    <row r="15977" spans="1:8" ht="87" x14ac:dyDescent="0.35">
      <c r="A15977" s="4">
        <v>213525</v>
      </c>
      <c r="B15977" s="1">
        <v>45309</v>
      </c>
      <c r="C15977" s="2">
        <v>0.59250000000000003</v>
      </c>
      <c r="D15977" s="3" t="s">
        <v>63264</v>
      </c>
      <c r="E15977" s="3" t="s">
        <v>63275</v>
      </c>
      <c r="F15977" s="3" t="s">
        <v>63265</v>
      </c>
      <c r="G15977" s="3" t="s">
        <v>63274</v>
      </c>
      <c r="H15977" s="3" t="s">
        <v>1325</v>
      </c>
    </row>
    <row r="15978" spans="1:8" ht="58" x14ac:dyDescent="0.35">
      <c r="A15978" s="4">
        <v>213525</v>
      </c>
      <c r="B15978" s="1">
        <v>45309</v>
      </c>
      <c r="C15978" s="2">
        <v>0.59334490740740742</v>
      </c>
      <c r="D15978" s="3" t="s">
        <v>63264</v>
      </c>
      <c r="E15978" s="3" t="s">
        <v>63277</v>
      </c>
      <c r="F15978" s="3" t="s">
        <v>63265</v>
      </c>
      <c r="G15978" s="3" t="s">
        <v>63266</v>
      </c>
      <c r="H15978" s="3" t="s">
        <v>63276</v>
      </c>
    </row>
    <row r="15979" spans="1:8" ht="217.5" x14ac:dyDescent="0.35">
      <c r="A15979" s="4">
        <v>78400</v>
      </c>
      <c r="B15979" s="1">
        <v>45309</v>
      </c>
      <c r="C15979" s="2">
        <v>0.59651620370370373</v>
      </c>
      <c r="D15979" s="3" t="s">
        <v>63278</v>
      </c>
      <c r="E15979" s="3" t="s">
        <v>63281</v>
      </c>
      <c r="F15979" s="3" t="s">
        <v>63279</v>
      </c>
      <c r="G15979" s="3" t="s">
        <v>11465</v>
      </c>
      <c r="H15979" s="3" t="s">
        <v>63280</v>
      </c>
    </row>
    <row r="15980" spans="1:8" ht="217.5" x14ac:dyDescent="0.35">
      <c r="A15980" s="4">
        <v>78400</v>
      </c>
      <c r="B15980" s="1">
        <v>45309</v>
      </c>
      <c r="C15980" s="2">
        <v>0.59699074074074077</v>
      </c>
      <c r="D15980" s="3" t="s">
        <v>63278</v>
      </c>
      <c r="E15980" s="3" t="s">
        <v>63282</v>
      </c>
      <c r="F15980" s="3" t="s">
        <v>63279</v>
      </c>
      <c r="G15980" s="3" t="s">
        <v>11465</v>
      </c>
      <c r="H15980" s="3" t="s">
        <v>63280</v>
      </c>
    </row>
    <row r="15981" spans="1:8" ht="43.5" x14ac:dyDescent="0.35">
      <c r="A15981" s="4">
        <v>42433</v>
      </c>
      <c r="B15981" s="1">
        <v>45309</v>
      </c>
      <c r="C15981" s="2">
        <v>0.59751157407407407</v>
      </c>
      <c r="D15981" s="3" t="s">
        <v>12670</v>
      </c>
      <c r="E15981" s="3" t="s">
        <v>24008</v>
      </c>
      <c r="F15981" s="3" t="s">
        <v>63283</v>
      </c>
      <c r="G15981" s="3" t="s">
        <v>12515</v>
      </c>
      <c r="H15981" s="3" t="s">
        <v>10278</v>
      </c>
    </row>
    <row r="15982" spans="1:8" ht="217.5" x14ac:dyDescent="0.35">
      <c r="A15982" s="4">
        <v>78400</v>
      </c>
      <c r="B15982" s="1">
        <v>45309</v>
      </c>
      <c r="C15982" s="2">
        <v>0.59903935185185186</v>
      </c>
      <c r="D15982" s="3" t="s">
        <v>63284</v>
      </c>
      <c r="E15982" s="3" t="s">
        <v>63281</v>
      </c>
      <c r="F15982" s="3" t="s">
        <v>63279</v>
      </c>
      <c r="G15982" s="3" t="s">
        <v>63285</v>
      </c>
      <c r="H15982" s="3" t="s">
        <v>63280</v>
      </c>
    </row>
    <row r="15983" spans="1:8" ht="217.5" x14ac:dyDescent="0.35">
      <c r="A15983" s="4">
        <v>78400</v>
      </c>
      <c r="B15983" s="1">
        <v>45309</v>
      </c>
      <c r="C15983" s="2">
        <v>0.59931712962962969</v>
      </c>
      <c r="D15983" s="3" t="s">
        <v>63278</v>
      </c>
      <c r="E15983" s="3" t="s">
        <v>63281</v>
      </c>
      <c r="F15983" s="3" t="s">
        <v>63279</v>
      </c>
      <c r="G15983" s="3" t="s">
        <v>11465</v>
      </c>
      <c r="H15983" s="3" t="s">
        <v>63286</v>
      </c>
    </row>
    <row r="15984" spans="1:8" ht="72.5" x14ac:dyDescent="0.35">
      <c r="A15984" s="4">
        <v>85881</v>
      </c>
      <c r="B15984" s="1">
        <v>45309</v>
      </c>
      <c r="C15984" s="2">
        <v>0.60040509259259256</v>
      </c>
      <c r="D15984" s="3" t="s">
        <v>10916</v>
      </c>
      <c r="E15984" s="3" t="s">
        <v>63289</v>
      </c>
      <c r="F15984" s="3" t="s">
        <v>63287</v>
      </c>
      <c r="G15984" s="3" t="s">
        <v>63288</v>
      </c>
      <c r="H15984" s="3" t="e">
        <f>-do PELVIC x-ray ,H.pylori Stool Ag and Serum vit D level.</f>
        <v>#NAME?</v>
      </c>
    </row>
    <row r="15985" spans="1:8" ht="116" x14ac:dyDescent="0.35">
      <c r="A15985" s="4">
        <v>64703</v>
      </c>
      <c r="B15985" s="1">
        <v>45309</v>
      </c>
      <c r="C15985" s="2">
        <v>0.60260416666666672</v>
      </c>
      <c r="D15985" s="3" t="s">
        <v>13798</v>
      </c>
      <c r="E15985" s="3" t="s">
        <v>45897</v>
      </c>
      <c r="F15985" s="3" t="s">
        <v>63290</v>
      </c>
      <c r="G15985" s="3" t="s">
        <v>63291</v>
      </c>
      <c r="H15985" s="3" t="s">
        <v>10685</v>
      </c>
    </row>
    <row r="15986" spans="1:8" ht="159.5" x14ac:dyDescent="0.35">
      <c r="A15986" s="4">
        <v>44382</v>
      </c>
      <c r="B15986" s="1">
        <v>45309</v>
      </c>
      <c r="C15986" s="2">
        <v>0.60296296296296303</v>
      </c>
      <c r="D15986" s="3" t="s">
        <v>13130</v>
      </c>
      <c r="E15986" s="3" t="s">
        <v>63293</v>
      </c>
      <c r="F15986" s="3" t="s">
        <v>63292</v>
      </c>
      <c r="G15986" s="3" t="s">
        <v>12011</v>
      </c>
      <c r="H15986" s="3" t="s">
        <v>42075</v>
      </c>
    </row>
    <row r="15987" spans="1:8" ht="217.5" x14ac:dyDescent="0.35">
      <c r="A15987" s="4">
        <v>78400</v>
      </c>
      <c r="B15987" s="1">
        <v>45309</v>
      </c>
      <c r="C15987" s="2">
        <v>0.60341435185185188</v>
      </c>
      <c r="D15987" s="3" t="s">
        <v>63278</v>
      </c>
      <c r="E15987" s="3" t="s">
        <v>63281</v>
      </c>
      <c r="F15987" s="3" t="s">
        <v>63279</v>
      </c>
      <c r="G15987" s="3" t="s">
        <v>11465</v>
      </c>
      <c r="H15987" s="3" t="s">
        <v>63294</v>
      </c>
    </row>
    <row r="15988" spans="1:8" ht="58" x14ac:dyDescent="0.35">
      <c r="A15988" s="4">
        <v>40356</v>
      </c>
      <c r="B15988" s="1">
        <v>45309</v>
      </c>
      <c r="C15988" s="2">
        <v>0.60748842592592589</v>
      </c>
      <c r="D15988" s="3" t="s">
        <v>12856</v>
      </c>
      <c r="E15988" s="3" t="s">
        <v>45543</v>
      </c>
      <c r="F15988" s="3" t="s">
        <v>63295</v>
      </c>
      <c r="G15988" s="3" t="s">
        <v>12546</v>
      </c>
      <c r="H15988" s="3" t="s">
        <v>63296</v>
      </c>
    </row>
    <row r="15989" spans="1:8" ht="72.5" x14ac:dyDescent="0.35">
      <c r="A15989" s="4">
        <v>210125</v>
      </c>
      <c r="B15989" s="1">
        <v>45309</v>
      </c>
      <c r="C15989" s="2">
        <v>0.61122685185185188</v>
      </c>
      <c r="D15989" s="3" t="s">
        <v>11681</v>
      </c>
      <c r="E15989" s="3" t="s">
        <v>63300</v>
      </c>
      <c r="F15989" s="3" t="s">
        <v>63297</v>
      </c>
      <c r="G15989" s="3" t="s">
        <v>63298</v>
      </c>
      <c r="H15989" s="3" t="s">
        <v>63299</v>
      </c>
    </row>
    <row r="15990" spans="1:8" ht="174" x14ac:dyDescent="0.35">
      <c r="A15990" s="4">
        <v>155187</v>
      </c>
      <c r="B15990" s="1">
        <v>45309</v>
      </c>
      <c r="C15990" s="2">
        <v>0.61137731481481483</v>
      </c>
      <c r="D15990" s="3" t="s">
        <v>63301</v>
      </c>
      <c r="E15990" s="3" t="s">
        <v>63305</v>
      </c>
      <c r="F15990" s="3" t="s">
        <v>63302</v>
      </c>
      <c r="G15990" s="3" t="s">
        <v>63303</v>
      </c>
      <c r="H15990" s="3" t="s">
        <v>63304</v>
      </c>
    </row>
    <row r="15991" spans="1:8" ht="188.5" x14ac:dyDescent="0.35">
      <c r="A15991" s="4">
        <v>155187</v>
      </c>
      <c r="B15991" s="1">
        <v>45309</v>
      </c>
      <c r="C15991" s="2">
        <v>0.61243055555555559</v>
      </c>
      <c r="D15991" s="3" t="s">
        <v>63301</v>
      </c>
      <c r="E15991" s="3" t="s">
        <v>63306</v>
      </c>
      <c r="F15991" s="3" t="s">
        <v>63302</v>
      </c>
      <c r="G15991" s="3" t="s">
        <v>63303</v>
      </c>
      <c r="H15991" s="3" t="s">
        <v>63304</v>
      </c>
    </row>
    <row r="15992" spans="1:8" x14ac:dyDescent="0.35">
      <c r="A15992" s="4">
        <v>195156</v>
      </c>
      <c r="B15992" s="1">
        <v>45309</v>
      </c>
      <c r="C15992" s="2">
        <v>0.61583333333333334</v>
      </c>
      <c r="D15992" s="3" t="s">
        <v>63307</v>
      </c>
      <c r="E15992" s="3" t="s">
        <v>11368</v>
      </c>
      <c r="F15992" s="3" t="s">
        <v>12478</v>
      </c>
      <c r="G15992" s="3" t="s">
        <v>63308</v>
      </c>
      <c r="H15992" s="3" t="s">
        <v>11368</v>
      </c>
    </row>
    <row r="15993" spans="1:8" ht="43.5" x14ac:dyDescent="0.35">
      <c r="A15993" s="4">
        <v>20193</v>
      </c>
      <c r="B15993" s="1">
        <v>45309</v>
      </c>
      <c r="C15993" s="2">
        <v>0.61653935185185182</v>
      </c>
      <c r="D15993" s="3" t="s">
        <v>1744</v>
      </c>
      <c r="E15993" s="3" t="s">
        <v>63312</v>
      </c>
      <c r="F15993" s="3" t="s">
        <v>63309</v>
      </c>
      <c r="G15993" s="3" t="s">
        <v>63310</v>
      </c>
      <c r="H15993" s="3" t="s">
        <v>63311</v>
      </c>
    </row>
    <row r="15994" spans="1:8" ht="58" x14ac:dyDescent="0.35">
      <c r="A15994" s="4">
        <v>105854</v>
      </c>
      <c r="B15994" s="1">
        <v>45309</v>
      </c>
      <c r="C15994" s="2">
        <v>0.61723379629629627</v>
      </c>
      <c r="D15994" s="3" t="s">
        <v>985</v>
      </c>
      <c r="E15994" s="3" t="s">
        <v>51758</v>
      </c>
      <c r="F15994" s="3" t="s">
        <v>63313</v>
      </c>
      <c r="G15994" s="3" t="s">
        <v>10774</v>
      </c>
      <c r="H15994" s="3" t="s">
        <v>63314</v>
      </c>
    </row>
    <row r="15995" spans="1:8" ht="29" x14ac:dyDescent="0.35">
      <c r="A15995" s="4">
        <v>199046</v>
      </c>
      <c r="B15995" s="1">
        <v>45309</v>
      </c>
      <c r="C15995" s="2">
        <v>0.61890046296296297</v>
      </c>
      <c r="D15995" s="3" t="s">
        <v>63315</v>
      </c>
      <c r="E15995" s="3" t="s">
        <v>63319</v>
      </c>
      <c r="F15995" s="3" t="s">
        <v>63316</v>
      </c>
      <c r="G15995" s="3" t="s">
        <v>63317</v>
      </c>
      <c r="H15995" s="3" t="s">
        <v>63318</v>
      </c>
    </row>
    <row r="15996" spans="1:8" ht="87" x14ac:dyDescent="0.35">
      <c r="A15996" s="4">
        <v>42835</v>
      </c>
      <c r="B15996" s="1">
        <v>45309</v>
      </c>
      <c r="C15996" s="2">
        <v>0.62342592592592594</v>
      </c>
      <c r="D15996" s="3" t="s">
        <v>56489</v>
      </c>
      <c r="E15996" s="3" t="s">
        <v>63322</v>
      </c>
      <c r="F15996" s="3" t="s">
        <v>63320</v>
      </c>
      <c r="G15996" s="3" t="s">
        <v>11942</v>
      </c>
      <c r="H15996" s="3" t="s">
        <v>63321</v>
      </c>
    </row>
    <row r="15997" spans="1:8" ht="43.5" x14ac:dyDescent="0.35">
      <c r="A15997" s="4">
        <v>58031</v>
      </c>
      <c r="B15997" s="1">
        <v>45309</v>
      </c>
      <c r="C15997" s="2">
        <v>0.6236342592592593</v>
      </c>
      <c r="D15997" s="3" t="s">
        <v>26145</v>
      </c>
      <c r="E15997" s="3" t="s">
        <v>37919</v>
      </c>
      <c r="F15997" s="3" t="s">
        <v>63323</v>
      </c>
      <c r="G15997" s="3" t="e">
        <f>-fair Glycemic control.</f>
        <v>#NAME?</v>
      </c>
      <c r="H15997" s="3" t="e">
        <f>-refill medications.</f>
        <v>#NAME?</v>
      </c>
    </row>
    <row r="15998" spans="1:8" ht="130.5" x14ac:dyDescent="0.35">
      <c r="A15998" s="4">
        <v>11023</v>
      </c>
      <c r="B15998" s="1">
        <v>45309</v>
      </c>
      <c r="C15998" s="2">
        <v>0.62633101851851858</v>
      </c>
      <c r="D15998" s="3" t="s">
        <v>63324</v>
      </c>
      <c r="E15998" s="3" t="s">
        <v>63328</v>
      </c>
      <c r="F15998" s="3" t="s">
        <v>63325</v>
      </c>
      <c r="G15998" s="3" t="s">
        <v>63326</v>
      </c>
      <c r="H15998" s="3" t="s">
        <v>63327</v>
      </c>
    </row>
    <row r="15999" spans="1:8" ht="130.5" x14ac:dyDescent="0.35">
      <c r="A15999" s="4">
        <v>11023</v>
      </c>
      <c r="B15999" s="1">
        <v>45309</v>
      </c>
      <c r="C15999" s="2">
        <v>0.62671296296296297</v>
      </c>
      <c r="D15999" s="3" t="s">
        <v>63324</v>
      </c>
      <c r="E15999" s="3" t="s">
        <v>63328</v>
      </c>
      <c r="F15999" s="3" t="s">
        <v>63329</v>
      </c>
      <c r="G15999" s="3" t="s">
        <v>63326</v>
      </c>
      <c r="H15999" s="3" t="s">
        <v>63327</v>
      </c>
    </row>
    <row r="16000" spans="1:8" ht="43.5" x14ac:dyDescent="0.35">
      <c r="A16000" s="4">
        <v>212023</v>
      </c>
      <c r="B16000" s="1">
        <v>45309</v>
      </c>
      <c r="C16000" s="2">
        <v>0.62836805555555553</v>
      </c>
      <c r="D16000" s="3" t="s">
        <v>1933</v>
      </c>
      <c r="E16000" s="3" t="s">
        <v>10468</v>
      </c>
      <c r="F16000" s="3" t="s">
        <v>63330</v>
      </c>
      <c r="G16000" s="3" t="s">
        <v>63331</v>
      </c>
      <c r="H16000" s="3" t="s">
        <v>63332</v>
      </c>
    </row>
    <row r="16001" spans="1:8" ht="101.5" x14ac:dyDescent="0.35">
      <c r="A16001" s="4">
        <v>33359</v>
      </c>
      <c r="B16001" s="1">
        <v>45309</v>
      </c>
      <c r="C16001" s="2">
        <v>0.62910879629629635</v>
      </c>
      <c r="D16001" s="3" t="s">
        <v>985</v>
      </c>
      <c r="E16001" s="3" t="s">
        <v>63336</v>
      </c>
      <c r="F16001" s="3" t="s">
        <v>63333</v>
      </c>
      <c r="G16001" s="3" t="s">
        <v>63334</v>
      </c>
      <c r="H16001" s="3" t="s">
        <v>63335</v>
      </c>
    </row>
    <row r="16002" spans="1:8" ht="29" x14ac:dyDescent="0.35">
      <c r="A16002" s="4">
        <v>5609</v>
      </c>
      <c r="B16002" s="1">
        <v>45309</v>
      </c>
      <c r="C16002" s="2">
        <v>0.6292592592592593</v>
      </c>
      <c r="D16002" s="3" t="s">
        <v>63337</v>
      </c>
      <c r="E16002" s="3" t="s">
        <v>15076</v>
      </c>
      <c r="F16002" s="3" t="s">
        <v>63338</v>
      </c>
      <c r="G16002" s="3" t="s">
        <v>618</v>
      </c>
      <c r="H16002" s="3" t="s">
        <v>26717</v>
      </c>
    </row>
    <row r="16003" spans="1:8" x14ac:dyDescent="0.35">
      <c r="A16003" s="4">
        <v>147427</v>
      </c>
      <c r="B16003" s="1">
        <v>45309</v>
      </c>
      <c r="C16003" s="2">
        <v>0.63067129629629626</v>
      </c>
      <c r="D16003" s="3" t="s">
        <v>11160</v>
      </c>
      <c r="E16003" s="3" t="s">
        <v>63340</v>
      </c>
      <c r="F16003" s="3" t="s">
        <v>63339</v>
      </c>
      <c r="G16003" s="3" t="s">
        <v>63340</v>
      </c>
      <c r="H16003" s="3" t="s">
        <v>12602</v>
      </c>
    </row>
    <row r="16004" spans="1:8" ht="72.5" x14ac:dyDescent="0.35">
      <c r="A16004" s="4">
        <v>166543</v>
      </c>
      <c r="B16004" s="1">
        <v>45309</v>
      </c>
      <c r="C16004" s="2">
        <v>0.63228009259259255</v>
      </c>
      <c r="D16004" s="3" t="s">
        <v>63341</v>
      </c>
      <c r="E16004" s="3" t="s">
        <v>63345</v>
      </c>
      <c r="F16004" s="3" t="s">
        <v>63342</v>
      </c>
      <c r="G16004" s="3" t="s">
        <v>63343</v>
      </c>
      <c r="H16004" s="3" t="s">
        <v>63344</v>
      </c>
    </row>
    <row r="16005" spans="1:8" ht="174" x14ac:dyDescent="0.35">
      <c r="A16005" s="4">
        <v>96677</v>
      </c>
      <c r="B16005" s="1">
        <v>45309</v>
      </c>
      <c r="C16005" s="2">
        <v>0.63571759259259253</v>
      </c>
      <c r="D16005" s="3" t="s">
        <v>63346</v>
      </c>
      <c r="E16005" s="3" t="s">
        <v>63349</v>
      </c>
      <c r="F16005" s="3" t="s">
        <v>63347</v>
      </c>
      <c r="G16005" s="3" t="s">
        <v>11538</v>
      </c>
      <c r="H16005" s="3" t="s">
        <v>63348</v>
      </c>
    </row>
    <row r="16006" spans="1:8" ht="58" x14ac:dyDescent="0.35">
      <c r="A16006" s="4">
        <v>34945</v>
      </c>
      <c r="B16006" s="1">
        <v>45309</v>
      </c>
      <c r="C16006" s="2">
        <v>0.63685185185185189</v>
      </c>
      <c r="D16006" s="3" t="s">
        <v>14233</v>
      </c>
      <c r="E16006" s="3" t="s">
        <v>52594</v>
      </c>
      <c r="F16006" s="3" t="s">
        <v>63350</v>
      </c>
      <c r="G16006" s="3" t="s">
        <v>11825</v>
      </c>
      <c r="H16006" s="3" t="s">
        <v>15292</v>
      </c>
    </row>
    <row r="16007" spans="1:8" ht="145" x14ac:dyDescent="0.35">
      <c r="A16007" s="4">
        <v>81938</v>
      </c>
      <c r="B16007" s="1">
        <v>45309</v>
      </c>
      <c r="C16007" s="2">
        <v>0.63907407407407402</v>
      </c>
      <c r="D16007" s="3" t="s">
        <v>1744</v>
      </c>
      <c r="E16007" s="3" t="s">
        <v>63353</v>
      </c>
      <c r="F16007" s="3" t="s">
        <v>63351</v>
      </c>
      <c r="G16007" s="3" t="s">
        <v>10485</v>
      </c>
      <c r="H16007" s="3" t="s">
        <v>63352</v>
      </c>
    </row>
    <row r="16008" spans="1:8" ht="43.5" x14ac:dyDescent="0.35">
      <c r="A16008" s="4">
        <v>160320</v>
      </c>
      <c r="B16008" s="1">
        <v>45309</v>
      </c>
      <c r="C16008" s="2">
        <v>0.63954861111111116</v>
      </c>
      <c r="D16008" s="3" t="s">
        <v>63354</v>
      </c>
      <c r="E16008" s="3" t="s">
        <v>63358</v>
      </c>
      <c r="F16008" s="3" t="s">
        <v>63355</v>
      </c>
      <c r="G16008" s="3" t="s">
        <v>63356</v>
      </c>
      <c r="H16008" s="3" t="s">
        <v>63357</v>
      </c>
    </row>
    <row r="16009" spans="1:8" ht="58" x14ac:dyDescent="0.35">
      <c r="A16009" s="4">
        <v>183600</v>
      </c>
      <c r="B16009" s="1">
        <v>45309</v>
      </c>
      <c r="C16009" s="2">
        <v>0.6411458333333333</v>
      </c>
      <c r="D16009" s="3" t="s">
        <v>63359</v>
      </c>
      <c r="E16009" s="3" t="s">
        <v>63362</v>
      </c>
      <c r="F16009" s="3" t="s">
        <v>63360</v>
      </c>
      <c r="G16009" s="3" t="s">
        <v>12886</v>
      </c>
      <c r="H16009" s="3" t="s">
        <v>63361</v>
      </c>
    </row>
    <row r="16010" spans="1:8" ht="58" x14ac:dyDescent="0.35">
      <c r="A16010" s="4">
        <v>198864</v>
      </c>
      <c r="B16010" s="1">
        <v>45309</v>
      </c>
      <c r="C16010" s="2">
        <v>0.64185185185185178</v>
      </c>
      <c r="D16010" s="3" t="s">
        <v>63363</v>
      </c>
      <c r="E16010" s="3" t="s">
        <v>63367</v>
      </c>
      <c r="F16010" s="3" t="s">
        <v>63364</v>
      </c>
      <c r="G16010" s="3" t="s">
        <v>63365</v>
      </c>
      <c r="H16010" s="3" t="s">
        <v>63366</v>
      </c>
    </row>
    <row r="16011" spans="1:8" x14ac:dyDescent="0.35">
      <c r="A16011" s="4">
        <v>161853</v>
      </c>
      <c r="B16011" s="1">
        <v>45309</v>
      </c>
      <c r="C16011" s="2">
        <v>0.64196759259259262</v>
      </c>
      <c r="D16011" s="3" t="s">
        <v>10328</v>
      </c>
      <c r="E16011" s="3" t="s">
        <v>12560</v>
      </c>
      <c r="F16011" s="3" t="s">
        <v>12054</v>
      </c>
      <c r="G16011" s="3" t="s">
        <v>12560</v>
      </c>
      <c r="H16011" s="3" t="s">
        <v>13626</v>
      </c>
    </row>
    <row r="16012" spans="1:8" ht="29" x14ac:dyDescent="0.35">
      <c r="A16012" s="4">
        <v>211175</v>
      </c>
      <c r="B16012" s="1">
        <v>45309</v>
      </c>
      <c r="C16012" s="2">
        <v>0.6444791666666666</v>
      </c>
      <c r="D16012" s="3" t="s">
        <v>13469</v>
      </c>
      <c r="E16012" s="3" t="s">
        <v>63369</v>
      </c>
      <c r="F16012" s="3" t="s">
        <v>63368</v>
      </c>
      <c r="G16012" s="3" t="s">
        <v>11891</v>
      </c>
      <c r="H16012" s="3" t="s">
        <v>15576</v>
      </c>
    </row>
    <row r="16013" spans="1:8" ht="43.5" x14ac:dyDescent="0.35">
      <c r="A16013" s="4">
        <v>191918</v>
      </c>
      <c r="B16013" s="1">
        <v>45309</v>
      </c>
      <c r="C16013" s="2">
        <v>0.64530092592592592</v>
      </c>
      <c r="D16013" s="3" t="s">
        <v>63370</v>
      </c>
      <c r="E16013" s="3" t="s">
        <v>63372</v>
      </c>
      <c r="F16013" s="3" t="s">
        <v>63371</v>
      </c>
      <c r="G16013" s="3" t="s">
        <v>26694</v>
      </c>
      <c r="H16013" s="3" t="s">
        <v>26695</v>
      </c>
    </row>
    <row r="16014" spans="1:8" ht="29" x14ac:dyDescent="0.35">
      <c r="A16014" s="4">
        <v>30842</v>
      </c>
      <c r="B16014" s="1">
        <v>45309</v>
      </c>
      <c r="C16014" s="2">
        <v>0.64596064814814813</v>
      </c>
      <c r="D16014" s="3" t="s">
        <v>985</v>
      </c>
      <c r="E16014" s="3" t="s">
        <v>63375</v>
      </c>
      <c r="F16014" s="3" t="s">
        <v>63373</v>
      </c>
      <c r="G16014" s="3" t="s">
        <v>48660</v>
      </c>
      <c r="H16014" s="3" t="s">
        <v>63374</v>
      </c>
    </row>
    <row r="16015" spans="1:8" x14ac:dyDescent="0.35">
      <c r="A16015" s="4">
        <v>78289</v>
      </c>
      <c r="B16015" s="1">
        <v>45309</v>
      </c>
      <c r="C16015" s="2">
        <v>0.64609953703703704</v>
      </c>
      <c r="D16015" s="3" t="s">
        <v>10601</v>
      </c>
      <c r="E16015" s="3" t="s">
        <v>63379</v>
      </c>
      <c r="F16015" s="3" t="s">
        <v>63376</v>
      </c>
      <c r="G16015" s="3" t="s">
        <v>63377</v>
      </c>
      <c r="H16015" s="3" t="s">
        <v>63378</v>
      </c>
    </row>
    <row r="16016" spans="1:8" ht="29" x14ac:dyDescent="0.35">
      <c r="A16016" s="4">
        <v>189558</v>
      </c>
      <c r="B16016" s="1">
        <v>45309</v>
      </c>
      <c r="C16016" s="2">
        <v>0.64635416666666667</v>
      </c>
      <c r="D16016" s="3" t="s">
        <v>63380</v>
      </c>
      <c r="E16016" s="3" t="s">
        <v>63381</v>
      </c>
      <c r="F16016" s="3" t="s">
        <v>12478</v>
      </c>
      <c r="G16016" s="3" t="s">
        <v>63381</v>
      </c>
      <c r="H16016" s="3" t="s">
        <v>13626</v>
      </c>
    </row>
    <row r="16017" spans="1:8" ht="29" x14ac:dyDescent="0.35">
      <c r="A16017" s="4">
        <v>211175</v>
      </c>
      <c r="B16017" s="1">
        <v>45309</v>
      </c>
      <c r="C16017" s="2">
        <v>0.646550925925926</v>
      </c>
      <c r="D16017" s="3" t="s">
        <v>13469</v>
      </c>
      <c r="E16017" s="3" t="s">
        <v>63369</v>
      </c>
      <c r="F16017" s="3" t="s">
        <v>63368</v>
      </c>
      <c r="G16017" s="3" t="s">
        <v>11891</v>
      </c>
      <c r="H16017" s="3" t="s">
        <v>15576</v>
      </c>
    </row>
    <row r="16018" spans="1:8" ht="43.5" x14ac:dyDescent="0.35">
      <c r="A16018" s="4">
        <v>204698</v>
      </c>
      <c r="B16018" s="1">
        <v>45309</v>
      </c>
      <c r="C16018" s="2">
        <v>0.64712962962962961</v>
      </c>
      <c r="D16018" s="3" t="s">
        <v>10916</v>
      </c>
      <c r="E16018" s="3" t="s">
        <v>42762</v>
      </c>
      <c r="F16018" s="3" t="s">
        <v>63382</v>
      </c>
      <c r="G16018" s="3" t="e">
        <f>-PROXIMIAL PROVOKED Acute DVT</f>
        <v>#NAME?</v>
      </c>
      <c r="H16018" s="3" t="s">
        <v>63383</v>
      </c>
    </row>
    <row r="16019" spans="1:8" ht="116" x14ac:dyDescent="0.35">
      <c r="A16019" s="4">
        <v>17547</v>
      </c>
      <c r="B16019" s="1">
        <v>45309</v>
      </c>
      <c r="C16019" s="2">
        <v>0.64776620370370364</v>
      </c>
      <c r="D16019" s="3" t="s">
        <v>63384</v>
      </c>
      <c r="E16019" s="3" t="s">
        <v>63388</v>
      </c>
      <c r="F16019" s="3" t="s">
        <v>63385</v>
      </c>
      <c r="G16019" s="3" t="s">
        <v>63386</v>
      </c>
      <c r="H16019" s="3" t="s">
        <v>63387</v>
      </c>
    </row>
    <row r="16020" spans="1:8" ht="29" x14ac:dyDescent="0.35">
      <c r="A16020" s="4">
        <v>56454</v>
      </c>
      <c r="B16020" s="1">
        <v>45309</v>
      </c>
      <c r="C16020" s="2">
        <v>0.6526157407407408</v>
      </c>
      <c r="D16020" s="3" t="s">
        <v>985</v>
      </c>
      <c r="E16020" s="3" t="s">
        <v>63389</v>
      </c>
      <c r="F16020" s="3" t="s">
        <v>12899</v>
      </c>
      <c r="G16020" s="3" t="s">
        <v>63389</v>
      </c>
      <c r="H16020" s="3" t="s">
        <v>11630</v>
      </c>
    </row>
    <row r="16021" spans="1:8" ht="72.5" x14ac:dyDescent="0.35">
      <c r="A16021" s="4">
        <v>202302</v>
      </c>
      <c r="B16021" s="1">
        <v>45309</v>
      </c>
      <c r="C16021" s="2">
        <v>0.65471064814814817</v>
      </c>
      <c r="D16021" s="3" t="s">
        <v>10339</v>
      </c>
      <c r="E16021" s="3" t="s">
        <v>63392</v>
      </c>
      <c r="F16021" s="3" t="s">
        <v>63390</v>
      </c>
      <c r="G16021" s="3" t="s">
        <v>11910</v>
      </c>
      <c r="H16021" s="3" t="s">
        <v>63391</v>
      </c>
    </row>
    <row r="16022" spans="1:8" ht="43.5" x14ac:dyDescent="0.35">
      <c r="A16022" s="4">
        <v>35437</v>
      </c>
      <c r="B16022" s="1">
        <v>45309</v>
      </c>
      <c r="C16022" s="2">
        <v>0.65489583333333334</v>
      </c>
      <c r="D16022" s="3" t="s">
        <v>63393</v>
      </c>
      <c r="E16022" s="3" t="s">
        <v>63397</v>
      </c>
      <c r="F16022" s="3" t="s">
        <v>63394</v>
      </c>
      <c r="G16022" s="3" t="s">
        <v>63395</v>
      </c>
      <c r="H16022" s="3" t="s">
        <v>63396</v>
      </c>
    </row>
    <row r="16023" spans="1:8" ht="72.5" x14ac:dyDescent="0.35">
      <c r="A16023" s="4">
        <v>27474</v>
      </c>
      <c r="B16023" s="1">
        <v>45309</v>
      </c>
      <c r="C16023" s="2">
        <v>0.6558680555555555</v>
      </c>
      <c r="D16023" s="3" t="e">
        <f>-HAS A COMPLAIN OF easy fatigability.</f>
        <v>#NAME?</v>
      </c>
      <c r="E16023" s="3" t="s">
        <v>63401</v>
      </c>
      <c r="F16023" s="3" t="s">
        <v>63398</v>
      </c>
      <c r="G16023" s="3" t="s">
        <v>63399</v>
      </c>
      <c r="H16023" s="3" t="s">
        <v>63400</v>
      </c>
    </row>
    <row r="16024" spans="1:8" ht="43.5" x14ac:dyDescent="0.35">
      <c r="A16024" s="4">
        <v>35437</v>
      </c>
      <c r="B16024" s="1">
        <v>45309</v>
      </c>
      <c r="C16024" s="2">
        <v>0.6566319444444445</v>
      </c>
      <c r="D16024" s="3" t="s">
        <v>63393</v>
      </c>
      <c r="E16024" s="3" t="s">
        <v>63397</v>
      </c>
      <c r="F16024" s="3" t="s">
        <v>63394</v>
      </c>
      <c r="G16024" s="3" t="s">
        <v>63395</v>
      </c>
      <c r="H16024" s="3" t="s">
        <v>63396</v>
      </c>
    </row>
    <row r="16025" spans="1:8" ht="159.5" x14ac:dyDescent="0.35">
      <c r="A16025" s="4">
        <v>158690</v>
      </c>
      <c r="B16025" s="1">
        <v>45309</v>
      </c>
      <c r="C16025" s="2">
        <v>0.65760416666666666</v>
      </c>
      <c r="D16025" s="3" t="s">
        <v>985</v>
      </c>
      <c r="E16025" s="3" t="s">
        <v>63405</v>
      </c>
      <c r="F16025" s="3" t="s">
        <v>63402</v>
      </c>
      <c r="G16025" s="3" t="s">
        <v>63403</v>
      </c>
      <c r="H16025" s="3" t="s">
        <v>63404</v>
      </c>
    </row>
    <row r="16026" spans="1:8" ht="159.5" x14ac:dyDescent="0.35">
      <c r="A16026" s="4">
        <v>158690</v>
      </c>
      <c r="B16026" s="1">
        <v>45309</v>
      </c>
      <c r="C16026" s="2">
        <v>0.6586805555555556</v>
      </c>
      <c r="D16026" s="3" t="s">
        <v>985</v>
      </c>
      <c r="E16026" s="3" t="s">
        <v>63405</v>
      </c>
      <c r="F16026" s="3" t="s">
        <v>63402</v>
      </c>
      <c r="G16026" s="3" t="s">
        <v>63403</v>
      </c>
      <c r="H16026" s="3" t="s">
        <v>63406</v>
      </c>
    </row>
    <row r="16027" spans="1:8" x14ac:dyDescent="0.35">
      <c r="A16027" s="4">
        <v>65024</v>
      </c>
      <c r="B16027" s="1">
        <v>45309</v>
      </c>
      <c r="C16027" s="2">
        <v>0.65872685185185187</v>
      </c>
      <c r="D16027" s="3" t="s">
        <v>1436</v>
      </c>
      <c r="E16027" s="3" t="s">
        <v>27420</v>
      </c>
      <c r="F16027" s="3" t="s">
        <v>11143</v>
      </c>
      <c r="G16027" s="3" t="s">
        <v>27420</v>
      </c>
      <c r="H16027" s="3" t="s">
        <v>12215</v>
      </c>
    </row>
    <row r="16028" spans="1:8" ht="29" x14ac:dyDescent="0.35">
      <c r="A16028" s="4">
        <v>206622</v>
      </c>
      <c r="B16028" s="1">
        <v>45309</v>
      </c>
      <c r="C16028" s="2">
        <v>0.65890046296296301</v>
      </c>
      <c r="D16028" s="3" t="s">
        <v>10317</v>
      </c>
      <c r="E16028" s="3" t="s">
        <v>12790</v>
      </c>
      <c r="F16028" s="3" t="s">
        <v>42972</v>
      </c>
      <c r="G16028" s="3" t="s">
        <v>63407</v>
      </c>
      <c r="H16028" s="3" t="s">
        <v>13626</v>
      </c>
    </row>
    <row r="16029" spans="1:8" ht="29" x14ac:dyDescent="0.35">
      <c r="A16029" s="4">
        <v>47554</v>
      </c>
      <c r="B16029" s="1">
        <v>45309</v>
      </c>
      <c r="C16029" s="2">
        <v>0.65967592592592594</v>
      </c>
      <c r="D16029" s="3" t="s">
        <v>10339</v>
      </c>
      <c r="E16029" s="3" t="s">
        <v>63410</v>
      </c>
      <c r="F16029" s="3" t="s">
        <v>63408</v>
      </c>
      <c r="G16029" s="3" t="s">
        <v>63409</v>
      </c>
      <c r="H16029" s="3" t="s">
        <v>1325</v>
      </c>
    </row>
    <row r="16030" spans="1:8" ht="159.5" x14ac:dyDescent="0.35">
      <c r="A16030" s="4">
        <v>158690</v>
      </c>
      <c r="B16030" s="1">
        <v>45309</v>
      </c>
      <c r="C16030" s="2">
        <v>0.6597453703703704</v>
      </c>
      <c r="D16030" s="3" t="s">
        <v>985</v>
      </c>
      <c r="E16030" s="3" t="s">
        <v>63405</v>
      </c>
      <c r="F16030" s="3" t="s">
        <v>63402</v>
      </c>
      <c r="G16030" s="3" t="s">
        <v>63403</v>
      </c>
      <c r="H16030" s="3" t="s">
        <v>63404</v>
      </c>
    </row>
    <row r="16031" spans="1:8" x14ac:dyDescent="0.35">
      <c r="A16031" s="4">
        <v>41001</v>
      </c>
      <c r="B16031" s="1">
        <v>45309</v>
      </c>
      <c r="C16031" s="2">
        <v>0.66032407407407401</v>
      </c>
      <c r="D16031" s="3" t="s">
        <v>63411</v>
      </c>
      <c r="E16031" s="3" t="s">
        <v>63414</v>
      </c>
      <c r="F16031" s="3" t="s">
        <v>63412</v>
      </c>
      <c r="G16031" s="3" t="s">
        <v>14478</v>
      </c>
      <c r="H16031" s="3" t="s">
        <v>63413</v>
      </c>
    </row>
    <row r="16032" spans="1:8" ht="43.5" x14ac:dyDescent="0.35">
      <c r="A16032" s="4">
        <v>35896</v>
      </c>
      <c r="B16032" s="1">
        <v>45309</v>
      </c>
      <c r="C16032" s="2">
        <v>0.66071759259259266</v>
      </c>
      <c r="D16032" s="3" t="s">
        <v>12856</v>
      </c>
      <c r="E16032" s="3" t="s">
        <v>61496</v>
      </c>
      <c r="F16032" s="3" t="s">
        <v>63415</v>
      </c>
      <c r="G16032" s="3" t="s">
        <v>12195</v>
      </c>
      <c r="H16032" s="3" t="s">
        <v>36074</v>
      </c>
    </row>
    <row r="16033" spans="1:8" ht="29" x14ac:dyDescent="0.35">
      <c r="A16033" s="4">
        <v>214594</v>
      </c>
      <c r="B16033" s="1">
        <v>45309</v>
      </c>
      <c r="C16033" s="2">
        <v>0.66309027777777774</v>
      </c>
      <c r="D16033" s="3" t="s">
        <v>63416</v>
      </c>
      <c r="E16033" s="3" t="s">
        <v>63419</v>
      </c>
      <c r="F16033" s="3" t="s">
        <v>1780</v>
      </c>
      <c r="G16033" s="3" t="s">
        <v>63417</v>
      </c>
      <c r="H16033" s="3" t="s">
        <v>63418</v>
      </c>
    </row>
    <row r="16034" spans="1:8" ht="43.5" x14ac:dyDescent="0.35">
      <c r="A16034" s="4">
        <v>6722</v>
      </c>
      <c r="B16034" s="1">
        <v>45309</v>
      </c>
      <c r="C16034" s="2">
        <v>0.6633796296296296</v>
      </c>
      <c r="D16034" s="3" t="s">
        <v>985</v>
      </c>
      <c r="E16034" s="3" t="s">
        <v>63422</v>
      </c>
      <c r="F16034" s="3" t="s">
        <v>63420</v>
      </c>
      <c r="G16034" s="3" t="s">
        <v>60899</v>
      </c>
      <c r="H16034" s="3" t="s">
        <v>63421</v>
      </c>
    </row>
    <row r="16035" spans="1:8" ht="116" x14ac:dyDescent="0.35">
      <c r="A16035" s="4">
        <v>212138</v>
      </c>
      <c r="B16035" s="1">
        <v>45309</v>
      </c>
      <c r="C16035" s="2">
        <v>0.66495370370370377</v>
      </c>
      <c r="D16035" s="3" t="s">
        <v>63423</v>
      </c>
      <c r="E16035" s="3" t="s">
        <v>63427</v>
      </c>
      <c r="F16035" s="3" t="s">
        <v>63424</v>
      </c>
      <c r="G16035" s="3" t="s">
        <v>63425</v>
      </c>
      <c r="H16035" s="3" t="s">
        <v>63426</v>
      </c>
    </row>
    <row r="16036" spans="1:8" ht="43.5" x14ac:dyDescent="0.35">
      <c r="A16036" s="4">
        <v>6722</v>
      </c>
      <c r="B16036" s="1">
        <v>45309</v>
      </c>
      <c r="C16036" s="2">
        <v>0.6660300925925926</v>
      </c>
      <c r="D16036" s="3" t="s">
        <v>63428</v>
      </c>
      <c r="E16036" s="3" t="s">
        <v>63422</v>
      </c>
      <c r="F16036" s="3" t="s">
        <v>63420</v>
      </c>
      <c r="G16036" s="3" t="s">
        <v>60899</v>
      </c>
      <c r="H16036" s="3" t="s">
        <v>63421</v>
      </c>
    </row>
    <row r="16037" spans="1:8" ht="43.5" x14ac:dyDescent="0.35">
      <c r="A16037" s="4">
        <v>97517</v>
      </c>
      <c r="B16037" s="1">
        <v>45309</v>
      </c>
      <c r="C16037" s="2">
        <v>0.66625000000000001</v>
      </c>
      <c r="D16037" s="3" t="s">
        <v>10916</v>
      </c>
      <c r="E16037" s="3" t="s">
        <v>15485</v>
      </c>
      <c r="F16037" s="3" t="s">
        <v>63429</v>
      </c>
      <c r="G16037" s="3" t="s">
        <v>63430</v>
      </c>
      <c r="H16037" s="3" t="e">
        <f>-do H.pylori Stool Ag</f>
        <v>#NAME?</v>
      </c>
    </row>
    <row r="16038" spans="1:8" ht="58" x14ac:dyDescent="0.35">
      <c r="A16038" s="4">
        <v>89489</v>
      </c>
      <c r="B16038" s="1">
        <v>45309</v>
      </c>
      <c r="C16038" s="2">
        <v>0.66677083333333342</v>
      </c>
      <c r="D16038" s="3" t="s">
        <v>10486</v>
      </c>
      <c r="E16038" s="3" t="s">
        <v>63434</v>
      </c>
      <c r="F16038" s="3" t="s">
        <v>63431</v>
      </c>
      <c r="G16038" s="3" t="s">
        <v>63432</v>
      </c>
      <c r="H16038" s="3" t="s">
        <v>63433</v>
      </c>
    </row>
    <row r="16039" spans="1:8" ht="29" x14ac:dyDescent="0.35">
      <c r="A16039" s="4">
        <v>213521</v>
      </c>
      <c r="B16039" s="1">
        <v>45309</v>
      </c>
      <c r="C16039" s="2">
        <v>0.66776620370370365</v>
      </c>
      <c r="D16039" s="3" t="s">
        <v>14992</v>
      </c>
      <c r="E16039" s="3" t="s">
        <v>63438</v>
      </c>
      <c r="F16039" s="3" t="s">
        <v>63435</v>
      </c>
      <c r="G16039" s="3" t="s">
        <v>63436</v>
      </c>
      <c r="H16039" s="3" t="s">
        <v>63437</v>
      </c>
    </row>
    <row r="16040" spans="1:8" ht="43.5" x14ac:dyDescent="0.35">
      <c r="A16040" s="4">
        <v>205533</v>
      </c>
      <c r="B16040" s="1">
        <v>45309</v>
      </c>
      <c r="C16040" s="2">
        <v>0.67091435185185189</v>
      </c>
      <c r="D16040" s="3" t="s">
        <v>985</v>
      </c>
      <c r="E16040" s="3" t="s">
        <v>63440</v>
      </c>
      <c r="F16040" s="3" t="s">
        <v>63439</v>
      </c>
      <c r="G16040" s="3" t="s">
        <v>63440</v>
      </c>
      <c r="H16040" s="3" t="s">
        <v>12234</v>
      </c>
    </row>
    <row r="16041" spans="1:8" ht="43.5" x14ac:dyDescent="0.35">
      <c r="A16041" s="4">
        <v>52237</v>
      </c>
      <c r="B16041" s="1">
        <v>45309</v>
      </c>
      <c r="C16041" s="2">
        <v>0.67230324074074066</v>
      </c>
      <c r="D16041" s="3" t="s">
        <v>63441</v>
      </c>
      <c r="E16041" s="3" t="s">
        <v>63445</v>
      </c>
      <c r="F16041" s="3" t="s">
        <v>63442</v>
      </c>
      <c r="G16041" s="3" t="s">
        <v>63443</v>
      </c>
      <c r="H16041" s="3" t="s">
        <v>63444</v>
      </c>
    </row>
    <row r="16042" spans="1:8" ht="58" x14ac:dyDescent="0.35">
      <c r="A16042" s="4">
        <v>214273</v>
      </c>
      <c r="B16042" s="1">
        <v>45309</v>
      </c>
      <c r="C16042" s="2">
        <v>0.6729398148148148</v>
      </c>
      <c r="D16042" s="3" t="s">
        <v>63446</v>
      </c>
      <c r="E16042" s="3" t="s">
        <v>63450</v>
      </c>
      <c r="F16042" s="3" t="s">
        <v>63447</v>
      </c>
      <c r="G16042" s="3" t="s">
        <v>63448</v>
      </c>
      <c r="H16042" s="3" t="s">
        <v>63449</v>
      </c>
    </row>
    <row r="16043" spans="1:8" ht="43.5" x14ac:dyDescent="0.35">
      <c r="A16043" s="4">
        <v>206957</v>
      </c>
      <c r="B16043" s="1">
        <v>45309</v>
      </c>
      <c r="C16043" s="2">
        <v>0.67353009259259267</v>
      </c>
      <c r="D16043" s="3" t="s">
        <v>985</v>
      </c>
      <c r="E16043" s="3" t="s">
        <v>63451</v>
      </c>
      <c r="F16043" s="3" t="s">
        <v>13088</v>
      </c>
      <c r="G16043" s="3" t="s">
        <v>63451</v>
      </c>
      <c r="H16043" s="3" t="s">
        <v>11630</v>
      </c>
    </row>
    <row r="16044" spans="1:8" x14ac:dyDescent="0.35">
      <c r="A16044" s="4">
        <v>208795</v>
      </c>
      <c r="B16044" s="1">
        <v>45309</v>
      </c>
      <c r="C16044" s="2">
        <v>0.6742824074074073</v>
      </c>
      <c r="D16044" s="3" t="s">
        <v>10412</v>
      </c>
      <c r="E16044" s="3" t="s">
        <v>389</v>
      </c>
      <c r="F16044" s="3" t="s">
        <v>63452</v>
      </c>
      <c r="G16044" s="3" t="s">
        <v>15164</v>
      </c>
      <c r="H16044" s="3" t="s">
        <v>63453</v>
      </c>
    </row>
    <row r="16045" spans="1:8" ht="58" x14ac:dyDescent="0.35">
      <c r="A16045" s="4">
        <v>201988</v>
      </c>
      <c r="B16045" s="1">
        <v>45309</v>
      </c>
      <c r="C16045" s="2">
        <v>0.67611111111111111</v>
      </c>
      <c r="D16045" s="3" t="s">
        <v>63454</v>
      </c>
      <c r="E16045" s="3" t="s">
        <v>63458</v>
      </c>
      <c r="F16045" s="3" t="s">
        <v>63455</v>
      </c>
      <c r="G16045" s="3" t="s">
        <v>63456</v>
      </c>
      <c r="H16045" s="3" t="s">
        <v>63457</v>
      </c>
    </row>
    <row r="16046" spans="1:8" ht="43.5" x14ac:dyDescent="0.35">
      <c r="A16046" s="4">
        <v>45023</v>
      </c>
      <c r="B16046" s="1">
        <v>45309</v>
      </c>
      <c r="C16046" s="2">
        <v>0.67894675925925929</v>
      </c>
      <c r="D16046" s="3" t="s">
        <v>63459</v>
      </c>
      <c r="E16046" s="3" t="s">
        <v>63462</v>
      </c>
      <c r="F16046" s="3" t="s">
        <v>63460</v>
      </c>
      <c r="G16046" s="3" t="s">
        <v>10774</v>
      </c>
      <c r="H16046" s="3" t="s">
        <v>63461</v>
      </c>
    </row>
    <row r="16047" spans="1:8" ht="58" x14ac:dyDescent="0.35">
      <c r="A16047" s="4">
        <v>214756</v>
      </c>
      <c r="B16047" s="1">
        <v>45309</v>
      </c>
      <c r="C16047" s="2">
        <v>0.67931712962962953</v>
      </c>
      <c r="D16047" s="3" t="s">
        <v>63463</v>
      </c>
      <c r="E16047" s="3" t="s">
        <v>63467</v>
      </c>
      <c r="F16047" s="3" t="s">
        <v>63464</v>
      </c>
      <c r="G16047" s="3" t="s">
        <v>63465</v>
      </c>
      <c r="H16047" s="3" t="s">
        <v>63466</v>
      </c>
    </row>
    <row r="16048" spans="1:8" ht="101.5" x14ac:dyDescent="0.35">
      <c r="A16048" s="4">
        <v>207260</v>
      </c>
      <c r="B16048" s="1">
        <v>45309</v>
      </c>
      <c r="C16048" s="2">
        <v>0.67937499999999995</v>
      </c>
      <c r="D16048" s="3" t="s">
        <v>63468</v>
      </c>
      <c r="E16048" s="3" t="s">
        <v>63471</v>
      </c>
      <c r="F16048" s="3" t="s">
        <v>63469</v>
      </c>
      <c r="G16048" s="3" t="s">
        <v>12564</v>
      </c>
      <c r="H16048" s="3" t="s">
        <v>63470</v>
      </c>
    </row>
    <row r="16049" spans="1:8" ht="101.5" x14ac:dyDescent="0.35">
      <c r="A16049" s="4">
        <v>204827</v>
      </c>
      <c r="B16049" s="1">
        <v>45309</v>
      </c>
      <c r="C16049" s="2">
        <v>0.67965277777777777</v>
      </c>
      <c r="D16049" s="3" t="s">
        <v>10916</v>
      </c>
      <c r="E16049" s="3" t="s">
        <v>63474</v>
      </c>
      <c r="F16049" s="3" t="s">
        <v>63472</v>
      </c>
      <c r="G16049" s="3" t="s">
        <v>11416</v>
      </c>
      <c r="H16049" s="3" t="s">
        <v>63473</v>
      </c>
    </row>
    <row r="16050" spans="1:8" ht="58" x14ac:dyDescent="0.35">
      <c r="A16050" s="4">
        <v>187476</v>
      </c>
      <c r="B16050" s="1">
        <v>45309</v>
      </c>
      <c r="C16050" s="2">
        <v>0.68197916666666669</v>
      </c>
      <c r="D16050" s="3" t="s">
        <v>63475</v>
      </c>
      <c r="E16050" s="3" t="s">
        <v>63478</v>
      </c>
      <c r="F16050" s="3" t="s">
        <v>63476</v>
      </c>
      <c r="G16050" s="3" t="s">
        <v>63477</v>
      </c>
      <c r="H16050" s="3" t="s">
        <v>1325</v>
      </c>
    </row>
    <row r="16051" spans="1:8" ht="58" x14ac:dyDescent="0.35">
      <c r="A16051" s="4">
        <v>147895</v>
      </c>
      <c r="B16051" s="1">
        <v>45309</v>
      </c>
      <c r="C16051" s="2">
        <v>0.68216435185185187</v>
      </c>
      <c r="D16051" s="3" t="s">
        <v>63479</v>
      </c>
      <c r="E16051" s="3" t="s">
        <v>63482</v>
      </c>
      <c r="F16051" s="3" t="s">
        <v>63480</v>
      </c>
      <c r="G16051" s="3" t="s">
        <v>11291</v>
      </c>
      <c r="H16051" s="3" t="s">
        <v>63481</v>
      </c>
    </row>
    <row r="16052" spans="1:8" ht="58" x14ac:dyDescent="0.35">
      <c r="A16052" s="4">
        <v>187476</v>
      </c>
      <c r="B16052" s="1">
        <v>45309</v>
      </c>
      <c r="C16052" s="2">
        <v>0.68275462962962974</v>
      </c>
      <c r="D16052" s="3" t="s">
        <v>63475</v>
      </c>
      <c r="E16052" s="3" t="s">
        <v>63483</v>
      </c>
      <c r="F16052" s="3" t="s">
        <v>63476</v>
      </c>
      <c r="G16052" s="3" t="s">
        <v>63477</v>
      </c>
      <c r="H16052" s="3" t="s">
        <v>1325</v>
      </c>
    </row>
    <row r="16053" spans="1:8" ht="130.5" x14ac:dyDescent="0.35">
      <c r="A16053" s="4">
        <v>197887</v>
      </c>
      <c r="B16053" s="1">
        <v>45309</v>
      </c>
      <c r="C16053" s="2">
        <v>0.68824074074074071</v>
      </c>
      <c r="D16053" s="3" t="s">
        <v>10339</v>
      </c>
      <c r="E16053" s="3" t="s">
        <v>63486</v>
      </c>
      <c r="F16053" s="3" t="s">
        <v>63484</v>
      </c>
      <c r="G16053" s="3" t="s">
        <v>14839</v>
      </c>
      <c r="H16053" s="3" t="s">
        <v>63485</v>
      </c>
    </row>
    <row r="16054" spans="1:8" ht="72.5" x14ac:dyDescent="0.35">
      <c r="A16054" s="4">
        <v>56454</v>
      </c>
      <c r="B16054" s="1">
        <v>45309</v>
      </c>
      <c r="C16054" s="2">
        <v>0.68827546296296294</v>
      </c>
      <c r="D16054" s="3" t="s">
        <v>63487</v>
      </c>
      <c r="E16054" s="3" t="s">
        <v>63489</v>
      </c>
      <c r="F16054" s="3" t="s">
        <v>63488</v>
      </c>
      <c r="G16054" s="3" t="s">
        <v>10902</v>
      </c>
      <c r="H16054" s="3" t="s">
        <v>12421</v>
      </c>
    </row>
    <row r="16055" spans="1:8" ht="87" x14ac:dyDescent="0.35">
      <c r="A16055" s="4">
        <v>47174</v>
      </c>
      <c r="B16055" s="1">
        <v>45309</v>
      </c>
      <c r="C16055" s="2">
        <v>0.68950231481481483</v>
      </c>
      <c r="D16055" s="3" t="s">
        <v>63490</v>
      </c>
      <c r="E16055" s="3" t="s">
        <v>63494</v>
      </c>
      <c r="F16055" s="3" t="s">
        <v>63491</v>
      </c>
      <c r="G16055" s="3" t="s">
        <v>63492</v>
      </c>
      <c r="H16055" s="3" t="s">
        <v>63493</v>
      </c>
    </row>
    <row r="16056" spans="1:8" ht="101.5" x14ac:dyDescent="0.35">
      <c r="A16056" s="4">
        <v>158690</v>
      </c>
      <c r="B16056" s="1">
        <v>45309</v>
      </c>
      <c r="C16056" s="2">
        <v>0.69259259259259265</v>
      </c>
      <c r="D16056" s="3" t="s">
        <v>985</v>
      </c>
      <c r="E16056" s="3" t="s">
        <v>63496</v>
      </c>
      <c r="F16056" s="3" t="s">
        <v>63403</v>
      </c>
      <c r="G16056" s="3" t="s">
        <v>63403</v>
      </c>
      <c r="H16056" s="3" t="s">
        <v>63495</v>
      </c>
    </row>
    <row r="16057" spans="1:8" x14ac:dyDescent="0.35">
      <c r="A16057" s="4">
        <v>172392</v>
      </c>
      <c r="B16057" s="1">
        <v>45309</v>
      </c>
      <c r="C16057" s="2">
        <v>0.69283564814814813</v>
      </c>
      <c r="D16057" s="3" t="s">
        <v>12112</v>
      </c>
      <c r="E16057" s="3" t="s">
        <v>63498</v>
      </c>
      <c r="F16057" s="3" t="s">
        <v>12480</v>
      </c>
      <c r="G16057" s="3" t="s">
        <v>63497</v>
      </c>
      <c r="H16057" s="3" t="s">
        <v>10659</v>
      </c>
    </row>
    <row r="16058" spans="1:8" x14ac:dyDescent="0.35">
      <c r="A16058" s="4">
        <v>214808</v>
      </c>
      <c r="B16058" s="1">
        <v>45309</v>
      </c>
      <c r="C16058" s="2">
        <v>0.70097222222222222</v>
      </c>
      <c r="D16058" s="3" t="s">
        <v>63499</v>
      </c>
      <c r="E16058" s="3" t="s">
        <v>63501</v>
      </c>
      <c r="F16058" s="3" t="s">
        <v>63500</v>
      </c>
      <c r="G16058" s="3" t="s">
        <v>12527</v>
      </c>
      <c r="H16058" s="3" t="s">
        <v>26733</v>
      </c>
    </row>
    <row r="16059" spans="1:8" x14ac:dyDescent="0.35">
      <c r="A16059" s="4">
        <v>2569</v>
      </c>
      <c r="B16059" s="1">
        <v>45309</v>
      </c>
      <c r="C16059" s="2">
        <v>0.70173611111111101</v>
      </c>
      <c r="D16059" s="3" t="s">
        <v>63502</v>
      </c>
      <c r="E16059" s="3" t="s">
        <v>13350</v>
      </c>
      <c r="F16059" s="3" t="s">
        <v>2012</v>
      </c>
      <c r="G16059" s="3" t="s">
        <v>13350</v>
      </c>
      <c r="H16059" s="3" t="s">
        <v>13825</v>
      </c>
    </row>
    <row r="16060" spans="1:8" x14ac:dyDescent="0.35">
      <c r="A16060" s="4">
        <v>210694</v>
      </c>
      <c r="B16060" s="1">
        <v>45309</v>
      </c>
      <c r="C16060" s="2">
        <v>0.70446759259259262</v>
      </c>
      <c r="D16060" s="3" t="s">
        <v>12281</v>
      </c>
      <c r="E16060" s="3" t="s">
        <v>12958</v>
      </c>
      <c r="F16060" s="3" t="s">
        <v>63503</v>
      </c>
      <c r="G16060" s="3" t="s">
        <v>12958</v>
      </c>
      <c r="H16060" s="3" t="s">
        <v>63504</v>
      </c>
    </row>
    <row r="16061" spans="1:8" ht="72.5" x14ac:dyDescent="0.35">
      <c r="A16061" s="4">
        <v>95838</v>
      </c>
      <c r="B16061" s="1">
        <v>45309</v>
      </c>
      <c r="C16061" s="2">
        <v>0.70520833333333333</v>
      </c>
      <c r="D16061" s="3" t="s">
        <v>63505</v>
      </c>
      <c r="E16061" s="3" t="s">
        <v>63509</v>
      </c>
      <c r="F16061" s="3" t="s">
        <v>63506</v>
      </c>
      <c r="G16061" s="3" t="s">
        <v>63507</v>
      </c>
      <c r="H16061" s="3" t="s">
        <v>63508</v>
      </c>
    </row>
    <row r="16062" spans="1:8" ht="29" x14ac:dyDescent="0.35">
      <c r="A16062" s="4">
        <v>163964</v>
      </c>
      <c r="B16062" s="1">
        <v>45309</v>
      </c>
      <c r="C16062" s="2">
        <v>0.70854166666666663</v>
      </c>
      <c r="D16062" s="3" t="s">
        <v>14042</v>
      </c>
      <c r="E16062" s="3" t="s">
        <v>63512</v>
      </c>
      <c r="F16062" s="3" t="s">
        <v>63510</v>
      </c>
      <c r="G16062" s="3" t="s">
        <v>15041</v>
      </c>
      <c r="H16062" s="3" t="s">
        <v>63511</v>
      </c>
    </row>
    <row r="16063" spans="1:8" x14ac:dyDescent="0.35">
      <c r="A16063" s="4">
        <v>39234</v>
      </c>
      <c r="B16063" s="1">
        <v>45309</v>
      </c>
      <c r="C16063" s="2">
        <v>0.71034722222222213</v>
      </c>
      <c r="D16063" s="3" t="s">
        <v>12670</v>
      </c>
      <c r="E16063" s="3" t="s">
        <v>21525</v>
      </c>
      <c r="F16063" s="3" t="s">
        <v>63513</v>
      </c>
      <c r="G16063" s="3" t="s">
        <v>12536</v>
      </c>
      <c r="H16063" s="3" t="s">
        <v>13537</v>
      </c>
    </row>
    <row r="16064" spans="1:8" ht="29" x14ac:dyDescent="0.35">
      <c r="A16064" s="4">
        <v>200575</v>
      </c>
      <c r="B16064" s="1">
        <v>45309</v>
      </c>
      <c r="C16064" s="2">
        <v>0.71820601851851851</v>
      </c>
      <c r="D16064" s="3" t="s">
        <v>985</v>
      </c>
      <c r="E16064" s="3" t="s">
        <v>63517</v>
      </c>
      <c r="F16064" s="3" t="s">
        <v>63514</v>
      </c>
      <c r="G16064" s="3" t="s">
        <v>63515</v>
      </c>
      <c r="H16064" s="3" t="s">
        <v>63516</v>
      </c>
    </row>
    <row r="16065" spans="1:8" x14ac:dyDescent="0.35">
      <c r="A16065" s="4">
        <v>36862</v>
      </c>
      <c r="B16065" s="1">
        <v>45309</v>
      </c>
      <c r="C16065" s="2">
        <v>0.72004629629629635</v>
      </c>
      <c r="D16065" s="3" t="s">
        <v>1933</v>
      </c>
      <c r="E16065" s="3" t="s">
        <v>43181</v>
      </c>
      <c r="F16065" s="3" t="s">
        <v>12550</v>
      </c>
      <c r="G16065" s="3" t="s">
        <v>63518</v>
      </c>
      <c r="H16065" s="3" t="s">
        <v>63519</v>
      </c>
    </row>
    <row r="16066" spans="1:8" ht="72.5" x14ac:dyDescent="0.35">
      <c r="A16066" s="4">
        <v>210154</v>
      </c>
      <c r="B16066" s="1">
        <v>45309</v>
      </c>
      <c r="C16066" s="2">
        <v>0.7283912037037038</v>
      </c>
      <c r="D16066" s="3" t="s">
        <v>63520</v>
      </c>
      <c r="E16066" s="3" t="s">
        <v>63524</v>
      </c>
      <c r="F16066" s="3" t="s">
        <v>63521</v>
      </c>
      <c r="G16066" s="3" t="s">
        <v>63522</v>
      </c>
      <c r="H16066" s="3" t="s">
        <v>63523</v>
      </c>
    </row>
    <row r="16067" spans="1:8" ht="72.5" x14ac:dyDescent="0.35">
      <c r="A16067" s="4">
        <v>215157</v>
      </c>
      <c r="B16067" s="1">
        <v>45309</v>
      </c>
      <c r="C16067" s="2">
        <v>0.74792824074074071</v>
      </c>
      <c r="D16067" s="3" t="s">
        <v>63525</v>
      </c>
      <c r="E16067" s="3" t="s">
        <v>63528</v>
      </c>
      <c r="F16067" s="3" t="s">
        <v>63526</v>
      </c>
      <c r="G16067" s="3" t="s">
        <v>750</v>
      </c>
      <c r="H16067" s="3" t="s">
        <v>63527</v>
      </c>
    </row>
    <row r="16068" spans="1:8" ht="130.5" x14ac:dyDescent="0.35">
      <c r="A16068" s="4">
        <v>215157</v>
      </c>
      <c r="B16068" s="1">
        <v>45309</v>
      </c>
      <c r="C16068" s="2">
        <v>0.75236111111111115</v>
      </c>
      <c r="D16068" s="3" t="s">
        <v>63529</v>
      </c>
      <c r="E16068" s="3" t="s">
        <v>63528</v>
      </c>
      <c r="F16068" s="3" t="s">
        <v>63526</v>
      </c>
      <c r="G16068" s="3" t="s">
        <v>63530</v>
      </c>
      <c r="H16068" s="3" t="s">
        <v>63527</v>
      </c>
    </row>
    <row r="16069" spans="1:8" ht="101.5" x14ac:dyDescent="0.35">
      <c r="A16069" s="4">
        <v>215158</v>
      </c>
      <c r="B16069" s="1">
        <v>45309</v>
      </c>
      <c r="C16069" s="2">
        <v>0.75990740740740748</v>
      </c>
      <c r="D16069" s="3" t="s">
        <v>63531</v>
      </c>
      <c r="E16069" s="3" t="s">
        <v>63535</v>
      </c>
      <c r="F16069" s="3" t="s">
        <v>63532</v>
      </c>
      <c r="G16069" s="3" t="s">
        <v>63533</v>
      </c>
      <c r="H16069" s="3" t="s">
        <v>63534</v>
      </c>
    </row>
    <row r="16070" spans="1:8" ht="72.5" x14ac:dyDescent="0.35">
      <c r="A16070" s="4">
        <v>215163</v>
      </c>
      <c r="B16070" s="1">
        <v>45309</v>
      </c>
      <c r="C16070" s="2">
        <v>0.76967592592592593</v>
      </c>
      <c r="D16070" s="3" t="s">
        <v>63536</v>
      </c>
      <c r="E16070" s="3" t="s">
        <v>63539</v>
      </c>
      <c r="F16070" s="3" t="s">
        <v>63537</v>
      </c>
      <c r="G16070" s="3" t="s">
        <v>12345</v>
      </c>
      <c r="H16070" s="3" t="s">
        <v>63538</v>
      </c>
    </row>
    <row r="16071" spans="1:8" ht="87" x14ac:dyDescent="0.35">
      <c r="A16071" s="4">
        <v>215159</v>
      </c>
      <c r="B16071" s="1">
        <v>45309</v>
      </c>
      <c r="C16071" s="2">
        <v>0.77398148148148149</v>
      </c>
      <c r="D16071" s="3" t="s">
        <v>63540</v>
      </c>
      <c r="E16071" s="3" t="s">
        <v>63542</v>
      </c>
      <c r="F16071" s="3" t="s">
        <v>63541</v>
      </c>
      <c r="G16071" s="3" t="s">
        <v>63542</v>
      </c>
      <c r="H16071" s="3" t="s">
        <v>63543</v>
      </c>
    </row>
    <row r="16072" spans="1:8" ht="116" x14ac:dyDescent="0.35">
      <c r="A16072" s="4">
        <v>215160</v>
      </c>
      <c r="B16072" s="1">
        <v>45309</v>
      </c>
      <c r="C16072" s="2">
        <v>0.78188657407407414</v>
      </c>
      <c r="D16072" s="3" t="s">
        <v>63544</v>
      </c>
      <c r="E16072" s="3" t="s">
        <v>63548</v>
      </c>
      <c r="F16072" s="3" t="s">
        <v>63545</v>
      </c>
      <c r="G16072" s="3" t="s">
        <v>63546</v>
      </c>
      <c r="H16072" s="3" t="s">
        <v>63547</v>
      </c>
    </row>
    <row r="16073" spans="1:8" ht="43.5" x14ac:dyDescent="0.35">
      <c r="A16073" s="4">
        <v>215164</v>
      </c>
      <c r="B16073" s="1">
        <v>45309</v>
      </c>
      <c r="C16073" s="2">
        <v>0.79425925925925922</v>
      </c>
      <c r="D16073" s="3" t="s">
        <v>63549</v>
      </c>
      <c r="E16073" s="3" t="s">
        <v>63552</v>
      </c>
      <c r="F16073" s="3" t="s">
        <v>63550</v>
      </c>
      <c r="G16073" s="3" t="s">
        <v>1216</v>
      </c>
      <c r="H16073" s="3" t="s">
        <v>63551</v>
      </c>
    </row>
    <row r="16074" spans="1:8" ht="72.5" x14ac:dyDescent="0.35">
      <c r="A16074" s="4">
        <v>41059</v>
      </c>
      <c r="B16074" s="1">
        <v>45310</v>
      </c>
      <c r="C16074" s="2">
        <v>0.33202546296296293</v>
      </c>
      <c r="D16074" s="3" t="s">
        <v>1288</v>
      </c>
      <c r="E16074" s="3" t="s">
        <v>63555</v>
      </c>
      <c r="F16074" s="3" t="s">
        <v>63553</v>
      </c>
      <c r="G16074" s="3" t="s">
        <v>11785</v>
      </c>
      <c r="H16074" s="3" t="s">
        <v>63554</v>
      </c>
    </row>
    <row r="16075" spans="1:8" ht="43.5" x14ac:dyDescent="0.35">
      <c r="A16075" s="4">
        <v>81071</v>
      </c>
      <c r="B16075" s="1">
        <v>45310</v>
      </c>
      <c r="C16075" s="2">
        <v>0.33718749999999997</v>
      </c>
      <c r="D16075" s="3" t="s">
        <v>63556</v>
      </c>
      <c r="E16075" s="3" t="s">
        <v>63560</v>
      </c>
      <c r="F16075" s="3" t="s">
        <v>63557</v>
      </c>
      <c r="G16075" s="3" t="s">
        <v>63558</v>
      </c>
      <c r="H16075" s="3" t="s">
        <v>63559</v>
      </c>
    </row>
    <row r="16076" spans="1:8" ht="58" x14ac:dyDescent="0.35">
      <c r="A16076" s="4">
        <v>26359</v>
      </c>
      <c r="B16076" s="1">
        <v>45310</v>
      </c>
      <c r="C16076" s="2">
        <v>0.33862268518518518</v>
      </c>
      <c r="D16076" s="3" t="s">
        <v>63561</v>
      </c>
      <c r="E16076" s="3" t="s">
        <v>63565</v>
      </c>
      <c r="F16076" s="3" t="s">
        <v>63562</v>
      </c>
      <c r="G16076" s="3" t="s">
        <v>63563</v>
      </c>
      <c r="H16076" s="3" t="s">
        <v>63564</v>
      </c>
    </row>
    <row r="16077" spans="1:8" ht="43.5" x14ac:dyDescent="0.35">
      <c r="A16077" s="4">
        <v>208006</v>
      </c>
      <c r="B16077" s="1">
        <v>45310</v>
      </c>
      <c r="C16077" s="2">
        <v>0.34497685185185184</v>
      </c>
      <c r="D16077" s="3" t="s">
        <v>1288</v>
      </c>
      <c r="E16077" s="3" t="s">
        <v>63567</v>
      </c>
      <c r="F16077" s="3" t="s">
        <v>63566</v>
      </c>
      <c r="G16077" s="3" t="s">
        <v>11920</v>
      </c>
      <c r="H16077" s="3" t="s">
        <v>11750</v>
      </c>
    </row>
    <row r="16078" spans="1:8" ht="116" x14ac:dyDescent="0.35">
      <c r="A16078" s="4">
        <v>167048</v>
      </c>
      <c r="B16078" s="1">
        <v>45310</v>
      </c>
      <c r="C16078" s="2">
        <v>0.34562500000000002</v>
      </c>
      <c r="D16078" s="3" t="s">
        <v>63568</v>
      </c>
      <c r="E16078" s="3" t="s">
        <v>63572</v>
      </c>
      <c r="F16078" s="3" t="s">
        <v>63569</v>
      </c>
      <c r="G16078" s="3" t="s">
        <v>63570</v>
      </c>
      <c r="H16078" s="3" t="s">
        <v>63571</v>
      </c>
    </row>
    <row r="16079" spans="1:8" ht="43.5" x14ac:dyDescent="0.35">
      <c r="A16079" s="4">
        <v>573</v>
      </c>
      <c r="B16079" s="1">
        <v>45310</v>
      </c>
      <c r="C16079" s="2">
        <v>0.34787037037037033</v>
      </c>
      <c r="D16079" s="3" t="s">
        <v>985</v>
      </c>
      <c r="E16079" s="3" t="s">
        <v>15993</v>
      </c>
      <c r="F16079" s="3" t="s">
        <v>63573</v>
      </c>
      <c r="G16079" s="3" t="s">
        <v>12935</v>
      </c>
      <c r="H16079" s="3" t="s">
        <v>43804</v>
      </c>
    </row>
    <row r="16080" spans="1:8" ht="29" x14ac:dyDescent="0.35">
      <c r="A16080" s="4">
        <v>45278</v>
      </c>
      <c r="B16080" s="1">
        <v>45310</v>
      </c>
      <c r="C16080" s="2">
        <v>0.34946759259259258</v>
      </c>
      <c r="D16080" s="3" t="s">
        <v>63574</v>
      </c>
      <c r="E16080" s="3" t="s">
        <v>63578</v>
      </c>
      <c r="F16080" s="3" t="s">
        <v>63575</v>
      </c>
      <c r="G16080" s="3" t="s">
        <v>63576</v>
      </c>
      <c r="H16080" s="3" t="s">
        <v>63577</v>
      </c>
    </row>
    <row r="16081" spans="1:8" ht="29" x14ac:dyDescent="0.35">
      <c r="A16081" s="4">
        <v>204236</v>
      </c>
      <c r="B16081" s="1">
        <v>45310</v>
      </c>
      <c r="C16081" s="2">
        <v>0.35265046296296299</v>
      </c>
      <c r="D16081" s="3" t="s">
        <v>985</v>
      </c>
      <c r="E16081" s="3" t="s">
        <v>51827</v>
      </c>
      <c r="F16081" s="3" t="s">
        <v>63579</v>
      </c>
      <c r="G16081" s="3" t="s">
        <v>63580</v>
      </c>
      <c r="H16081" s="3" t="s">
        <v>63581</v>
      </c>
    </row>
    <row r="16082" spans="1:8" ht="58" x14ac:dyDescent="0.35">
      <c r="A16082" s="4">
        <v>80897</v>
      </c>
      <c r="B16082" s="1">
        <v>45310</v>
      </c>
      <c r="C16082" s="2">
        <v>0.35347222222222219</v>
      </c>
      <c r="D16082" s="3" t="s">
        <v>1933</v>
      </c>
      <c r="E16082" s="3" t="s">
        <v>63585</v>
      </c>
      <c r="F16082" s="3" t="s">
        <v>63582</v>
      </c>
      <c r="G16082" s="3" t="s">
        <v>63583</v>
      </c>
      <c r="H16082" s="3" t="s">
        <v>63584</v>
      </c>
    </row>
    <row r="16083" spans="1:8" ht="43.5" x14ac:dyDescent="0.35">
      <c r="A16083" s="4">
        <v>49633</v>
      </c>
      <c r="B16083" s="1">
        <v>45310</v>
      </c>
      <c r="C16083" s="2">
        <v>0.35412037037037036</v>
      </c>
      <c r="D16083" s="3" t="s">
        <v>63586</v>
      </c>
      <c r="E16083" s="3" t="s">
        <v>41951</v>
      </c>
      <c r="F16083" s="3" t="s">
        <v>63587</v>
      </c>
      <c r="G16083" s="3" t="s">
        <v>12433</v>
      </c>
      <c r="H16083" s="3" t="s">
        <v>63588</v>
      </c>
    </row>
    <row r="16084" spans="1:8" x14ac:dyDescent="0.35">
      <c r="A16084" s="4">
        <v>191897</v>
      </c>
      <c r="B16084" s="1">
        <v>45310</v>
      </c>
      <c r="C16084" s="2">
        <v>0.35559027777777774</v>
      </c>
      <c r="D16084" s="3" t="s">
        <v>1933</v>
      </c>
      <c r="E16084" s="3" t="s">
        <v>63591</v>
      </c>
      <c r="F16084" s="3" t="s">
        <v>63589</v>
      </c>
      <c r="G16084" s="3" t="s">
        <v>11889</v>
      </c>
      <c r="H16084" s="3" t="s">
        <v>63590</v>
      </c>
    </row>
    <row r="16085" spans="1:8" ht="29" x14ac:dyDescent="0.35">
      <c r="A16085" s="4">
        <v>66814</v>
      </c>
      <c r="B16085" s="1">
        <v>45310</v>
      </c>
      <c r="C16085" s="2">
        <v>0.35711805555555554</v>
      </c>
      <c r="D16085" s="3" t="s">
        <v>985</v>
      </c>
      <c r="E16085" s="3" t="s">
        <v>63594</v>
      </c>
      <c r="F16085" s="3" t="s">
        <v>63592</v>
      </c>
      <c r="G16085" s="3" t="s">
        <v>104</v>
      </c>
      <c r="H16085" s="3" t="s">
        <v>63593</v>
      </c>
    </row>
    <row r="16086" spans="1:8" x14ac:dyDescent="0.35">
      <c r="A16086" s="4">
        <v>51152</v>
      </c>
      <c r="B16086" s="1">
        <v>45310</v>
      </c>
      <c r="C16086" s="2">
        <v>0.35840277777777779</v>
      </c>
      <c r="D16086" s="3" t="s">
        <v>985</v>
      </c>
      <c r="E16086" s="3" t="s">
        <v>49</v>
      </c>
      <c r="F16086" s="3" t="s">
        <v>11953</v>
      </c>
      <c r="G16086" s="3" t="s">
        <v>49</v>
      </c>
      <c r="H16086" s="3" t="s">
        <v>13811</v>
      </c>
    </row>
    <row r="16087" spans="1:8" ht="43.5" x14ac:dyDescent="0.35">
      <c r="A16087" s="4">
        <v>213800</v>
      </c>
      <c r="B16087" s="1">
        <v>45310</v>
      </c>
      <c r="C16087" s="2">
        <v>0.36009259259259258</v>
      </c>
      <c r="D16087" s="3" t="s">
        <v>1702</v>
      </c>
      <c r="E16087" s="3" t="s">
        <v>63597</v>
      </c>
      <c r="F16087" s="3" t="s">
        <v>63595</v>
      </c>
      <c r="G16087" s="3" t="s">
        <v>12515</v>
      </c>
      <c r="H16087" s="3" t="s">
        <v>63596</v>
      </c>
    </row>
    <row r="16088" spans="1:8" ht="58" x14ac:dyDescent="0.35">
      <c r="A16088" s="4">
        <v>41438</v>
      </c>
      <c r="B16088" s="1">
        <v>45310</v>
      </c>
      <c r="C16088" s="2">
        <v>0.36065972222222226</v>
      </c>
      <c r="D16088" s="3" t="s">
        <v>985</v>
      </c>
      <c r="E16088" s="3" t="s">
        <v>11446</v>
      </c>
      <c r="F16088" s="3" t="s">
        <v>63598</v>
      </c>
      <c r="G16088" s="3" t="s">
        <v>11707</v>
      </c>
      <c r="H16088" s="3" t="s">
        <v>63599</v>
      </c>
    </row>
    <row r="16089" spans="1:8" ht="29" x14ac:dyDescent="0.35">
      <c r="A16089" s="4">
        <v>45073</v>
      </c>
      <c r="B16089" s="1">
        <v>45310</v>
      </c>
      <c r="C16089" s="2">
        <v>0.36245370370370367</v>
      </c>
      <c r="D16089" s="3" t="s">
        <v>63600</v>
      </c>
      <c r="E16089" s="3" t="s">
        <v>63603</v>
      </c>
      <c r="F16089" s="3" t="s">
        <v>63601</v>
      </c>
      <c r="G16089" s="3" t="s">
        <v>63602</v>
      </c>
      <c r="H16089" s="3" t="s">
        <v>10489</v>
      </c>
    </row>
    <row r="16090" spans="1:8" ht="29" x14ac:dyDescent="0.35">
      <c r="A16090" s="4">
        <v>48221</v>
      </c>
      <c r="B16090" s="1">
        <v>45310</v>
      </c>
      <c r="C16090" s="2">
        <v>0.36329861111111111</v>
      </c>
      <c r="D16090" s="3" t="s">
        <v>167</v>
      </c>
      <c r="E16090" s="3" t="s">
        <v>63605</v>
      </c>
      <c r="F16090" s="3" t="s">
        <v>63604</v>
      </c>
      <c r="G16090" s="3" t="s">
        <v>63605</v>
      </c>
      <c r="H16090" s="3" t="s">
        <v>63606</v>
      </c>
    </row>
    <row r="16091" spans="1:8" ht="43.5" x14ac:dyDescent="0.35">
      <c r="A16091" s="4">
        <v>5152</v>
      </c>
      <c r="B16091" s="1">
        <v>45310</v>
      </c>
      <c r="C16091" s="2">
        <v>0.37269675925925921</v>
      </c>
      <c r="D16091" s="3" t="s">
        <v>985</v>
      </c>
      <c r="E16091" s="3" t="s">
        <v>63607</v>
      </c>
      <c r="F16091" s="3" t="s">
        <v>11759</v>
      </c>
      <c r="G16091" s="3" t="s">
        <v>12866</v>
      </c>
      <c r="H16091" s="3" t="s">
        <v>10489</v>
      </c>
    </row>
    <row r="16092" spans="1:8" ht="58" x14ac:dyDescent="0.35">
      <c r="A16092" s="4">
        <v>44400</v>
      </c>
      <c r="B16092" s="1">
        <v>45310</v>
      </c>
      <c r="C16092" s="2">
        <v>0.37417824074074074</v>
      </c>
      <c r="D16092" s="3" t="s">
        <v>63608</v>
      </c>
      <c r="E16092" s="3" t="s">
        <v>63610</v>
      </c>
      <c r="F16092" s="3" t="s">
        <v>63609</v>
      </c>
      <c r="G16092" s="3" t="s">
        <v>63610</v>
      </c>
      <c r="H16092" s="3" t="s">
        <v>63611</v>
      </c>
    </row>
    <row r="16093" spans="1:8" ht="58" x14ac:dyDescent="0.35">
      <c r="A16093" s="4">
        <v>60671</v>
      </c>
      <c r="B16093" s="1">
        <v>45310</v>
      </c>
      <c r="C16093" s="2">
        <v>0.37899305555555557</v>
      </c>
      <c r="D16093" s="3" t="s">
        <v>63612</v>
      </c>
      <c r="E16093" s="3" t="s">
        <v>63614</v>
      </c>
      <c r="F16093" s="3" t="s">
        <v>63613</v>
      </c>
      <c r="G16093" s="3" t="s">
        <v>63614</v>
      </c>
      <c r="H16093" s="3" t="s">
        <v>63615</v>
      </c>
    </row>
    <row r="16094" spans="1:8" ht="29" x14ac:dyDescent="0.35">
      <c r="A16094" s="4">
        <v>33757</v>
      </c>
      <c r="B16094" s="1">
        <v>45310</v>
      </c>
      <c r="C16094" s="2">
        <v>0.38530092592592591</v>
      </c>
      <c r="D16094" s="3" t="s">
        <v>985</v>
      </c>
      <c r="E16094" s="3" t="s">
        <v>27095</v>
      </c>
      <c r="F16094" s="3" t="s">
        <v>63616</v>
      </c>
      <c r="G16094" s="3" t="s">
        <v>63617</v>
      </c>
      <c r="H16094" s="3" t="s">
        <v>63618</v>
      </c>
    </row>
    <row r="16095" spans="1:8" ht="43.5" x14ac:dyDescent="0.35">
      <c r="A16095" s="4">
        <v>105387</v>
      </c>
      <c r="B16095" s="1">
        <v>45310</v>
      </c>
      <c r="C16095" s="2">
        <v>0.38811342592592596</v>
      </c>
      <c r="D16095" s="3" t="s">
        <v>63619</v>
      </c>
      <c r="E16095" s="3" t="s">
        <v>63619</v>
      </c>
      <c r="F16095" s="3" t="s">
        <v>1784</v>
      </c>
      <c r="G16095" s="3" t="s">
        <v>63619</v>
      </c>
      <c r="H16095" s="3" t="s">
        <v>12032</v>
      </c>
    </row>
    <row r="16096" spans="1:8" ht="29" x14ac:dyDescent="0.35">
      <c r="A16096" s="4">
        <v>151406</v>
      </c>
      <c r="B16096" s="1">
        <v>45310</v>
      </c>
      <c r="C16096" s="2">
        <v>0.38872685185185185</v>
      </c>
      <c r="D16096" s="3" t="s">
        <v>63620</v>
      </c>
      <c r="E16096" s="3" t="s">
        <v>63621</v>
      </c>
      <c r="F16096" s="3" t="s">
        <v>12828</v>
      </c>
      <c r="G16096" s="3" t="s">
        <v>11804</v>
      </c>
      <c r="H16096" s="3" t="s">
        <v>11750</v>
      </c>
    </row>
    <row r="16097" spans="1:8" ht="29" x14ac:dyDescent="0.35">
      <c r="A16097" s="4">
        <v>75979</v>
      </c>
      <c r="B16097" s="1">
        <v>45310</v>
      </c>
      <c r="C16097" s="2">
        <v>0.39001157407407411</v>
      </c>
      <c r="D16097" s="3" t="s">
        <v>167</v>
      </c>
      <c r="E16097" s="3" t="s">
        <v>49</v>
      </c>
      <c r="F16097" s="3" t="s">
        <v>63622</v>
      </c>
      <c r="G16097" s="3" t="s">
        <v>49</v>
      </c>
      <c r="H16097" s="3" t="s">
        <v>63623</v>
      </c>
    </row>
    <row r="16098" spans="1:8" ht="29" x14ac:dyDescent="0.35">
      <c r="A16098" s="4">
        <v>45278</v>
      </c>
      <c r="B16098" s="1">
        <v>45310</v>
      </c>
      <c r="C16098" s="2">
        <v>0.40609953703703705</v>
      </c>
      <c r="D16098" s="3" t="s">
        <v>63624</v>
      </c>
      <c r="E16098" s="3" t="s">
        <v>63578</v>
      </c>
      <c r="F16098" s="3" t="s">
        <v>63625</v>
      </c>
      <c r="G16098" s="3" t="s">
        <v>63626</v>
      </c>
      <c r="H16098" s="3" t="s">
        <v>63627</v>
      </c>
    </row>
    <row r="16099" spans="1:8" x14ac:dyDescent="0.35">
      <c r="A16099" s="4">
        <v>33190</v>
      </c>
      <c r="B16099" s="1">
        <v>45310</v>
      </c>
      <c r="C16099" s="2">
        <v>0.41106481481481483</v>
      </c>
      <c r="D16099" s="3" t="s">
        <v>63628</v>
      </c>
      <c r="E16099" s="3" t="s">
        <v>63628</v>
      </c>
      <c r="F16099" s="3" t="s">
        <v>1784</v>
      </c>
      <c r="G16099" s="3" t="s">
        <v>63628</v>
      </c>
      <c r="H16099" s="3" t="s">
        <v>10265</v>
      </c>
    </row>
    <row r="16100" spans="1:8" ht="29" x14ac:dyDescent="0.35">
      <c r="A16100" s="4">
        <v>213669</v>
      </c>
      <c r="B16100" s="1">
        <v>45310</v>
      </c>
      <c r="C16100" s="2">
        <v>0.41547453703703702</v>
      </c>
      <c r="D16100" s="3" t="s">
        <v>985</v>
      </c>
      <c r="E16100" s="3" t="s">
        <v>63631</v>
      </c>
      <c r="F16100" s="3" t="s">
        <v>63629</v>
      </c>
      <c r="G16100" s="3" t="s">
        <v>11968</v>
      </c>
      <c r="H16100" s="3" t="s">
        <v>63630</v>
      </c>
    </row>
    <row r="16101" spans="1:8" ht="29" x14ac:dyDescent="0.35">
      <c r="A16101" s="4">
        <v>179589</v>
      </c>
      <c r="B16101" s="1">
        <v>45310</v>
      </c>
      <c r="C16101" s="2">
        <v>0.41915509259259259</v>
      </c>
      <c r="D16101" s="3" t="s">
        <v>985</v>
      </c>
      <c r="E16101" s="3" t="s">
        <v>13698</v>
      </c>
      <c r="F16101" s="3" t="s">
        <v>11953</v>
      </c>
      <c r="G16101" s="3" t="s">
        <v>13698</v>
      </c>
      <c r="H16101" s="3" t="s">
        <v>12234</v>
      </c>
    </row>
    <row r="16102" spans="1:8" ht="43.5" x14ac:dyDescent="0.35">
      <c r="A16102" s="4">
        <v>85516</v>
      </c>
      <c r="B16102" s="1">
        <v>45310</v>
      </c>
      <c r="C16102" s="2">
        <v>0.44128472222222226</v>
      </c>
      <c r="D16102" s="3" t="s">
        <v>985</v>
      </c>
      <c r="E16102" s="3" t="s">
        <v>24126</v>
      </c>
      <c r="F16102" s="3" t="s">
        <v>11759</v>
      </c>
      <c r="G16102" s="3" t="s">
        <v>63632</v>
      </c>
      <c r="H16102" s="3" t="s">
        <v>10489</v>
      </c>
    </row>
    <row r="16103" spans="1:8" ht="116" x14ac:dyDescent="0.35">
      <c r="A16103" s="4">
        <v>40077</v>
      </c>
      <c r="B16103" s="1">
        <v>45310</v>
      </c>
      <c r="C16103" s="2">
        <v>0.44884259259259257</v>
      </c>
      <c r="D16103" s="3" t="s">
        <v>63633</v>
      </c>
      <c r="E16103" s="3" t="s">
        <v>63637</v>
      </c>
      <c r="F16103" s="3" t="s">
        <v>63634</v>
      </c>
      <c r="G16103" s="3" t="s">
        <v>63635</v>
      </c>
      <c r="H16103" s="3" t="s">
        <v>63636</v>
      </c>
    </row>
    <row r="16104" spans="1:8" ht="29" x14ac:dyDescent="0.35">
      <c r="A16104" s="4">
        <v>32909</v>
      </c>
      <c r="B16104" s="1">
        <v>45310</v>
      </c>
      <c r="C16104" s="2">
        <v>0.45321759259259259</v>
      </c>
      <c r="D16104" s="3" t="s">
        <v>985</v>
      </c>
      <c r="E16104" s="3" t="s">
        <v>21070</v>
      </c>
      <c r="F16104" s="3" t="s">
        <v>37081</v>
      </c>
      <c r="G16104" s="3" t="e">
        <f>-suboptimal treatment</f>
        <v>#NAME?</v>
      </c>
      <c r="H16104" s="3" t="s">
        <v>1325</v>
      </c>
    </row>
    <row r="16105" spans="1:8" ht="43.5" x14ac:dyDescent="0.35">
      <c r="A16105" s="4">
        <v>46978</v>
      </c>
      <c r="B16105" s="1">
        <v>45310</v>
      </c>
      <c r="C16105" s="2">
        <v>0.45996527777777779</v>
      </c>
      <c r="D16105" s="3" t="s">
        <v>63638</v>
      </c>
      <c r="E16105" s="3" t="s">
        <v>63641</v>
      </c>
      <c r="F16105" s="3" t="s">
        <v>63639</v>
      </c>
      <c r="G16105" s="3" t="s">
        <v>62411</v>
      </c>
      <c r="H16105" s="3" t="s">
        <v>63640</v>
      </c>
    </row>
    <row r="16106" spans="1:8" ht="29" x14ac:dyDescent="0.35">
      <c r="A16106" s="4">
        <v>63523</v>
      </c>
      <c r="B16106" s="1">
        <v>45310</v>
      </c>
      <c r="C16106" s="2">
        <v>0.48265046296296293</v>
      </c>
      <c r="D16106" s="3" t="s">
        <v>15582</v>
      </c>
      <c r="E16106" s="3" t="s">
        <v>52229</v>
      </c>
      <c r="F16106" s="3" t="s">
        <v>62546</v>
      </c>
      <c r="G16106" s="3" t="s">
        <v>11829</v>
      </c>
      <c r="H16106" s="3" t="s">
        <v>4190</v>
      </c>
    </row>
    <row r="16107" spans="1:8" ht="29" x14ac:dyDescent="0.35">
      <c r="A16107" s="4">
        <v>84041</v>
      </c>
      <c r="B16107" s="1">
        <v>45310</v>
      </c>
      <c r="C16107" s="2">
        <v>0.48355324074074074</v>
      </c>
      <c r="D16107" s="3" t="e">
        <f>-  epigastric PAIN</f>
        <v>#NAME?</v>
      </c>
      <c r="E16107" s="3" t="s">
        <v>63643</v>
      </c>
      <c r="F16107" s="3" t="s">
        <v>63642</v>
      </c>
      <c r="G16107" s="3" t="s">
        <v>12412</v>
      </c>
      <c r="H16107" s="3" t="s">
        <v>15413</v>
      </c>
    </row>
    <row r="16108" spans="1:8" ht="43.5" x14ac:dyDescent="0.35">
      <c r="A16108" s="4">
        <v>177991</v>
      </c>
      <c r="B16108" s="1">
        <v>45310</v>
      </c>
      <c r="C16108" s="2">
        <v>0.55307870370370371</v>
      </c>
      <c r="D16108" s="3" t="s">
        <v>63644</v>
      </c>
      <c r="E16108" s="3" t="s">
        <v>63648</v>
      </c>
      <c r="F16108" s="3" t="s">
        <v>63645</v>
      </c>
      <c r="G16108" s="3" t="s">
        <v>63646</v>
      </c>
      <c r="H16108" s="3" t="s">
        <v>63647</v>
      </c>
    </row>
    <row r="16109" spans="1:8" ht="29" x14ac:dyDescent="0.35">
      <c r="A16109" s="4">
        <v>208671</v>
      </c>
      <c r="B16109" s="1">
        <v>45310</v>
      </c>
      <c r="C16109" s="2">
        <v>0.62459490740740742</v>
      </c>
      <c r="D16109" s="3" t="e">
        <f>- no new COMPLAINT</f>
        <v>#NAME?</v>
      </c>
      <c r="E16109" s="3" t="s">
        <v>63650</v>
      </c>
      <c r="F16109" s="3" t="s">
        <v>15521</v>
      </c>
      <c r="G16109" s="3" t="s">
        <v>12380</v>
      </c>
      <c r="H16109" s="3" t="s">
        <v>63649</v>
      </c>
    </row>
    <row r="16110" spans="1:8" x14ac:dyDescent="0.35">
      <c r="A16110" s="4">
        <v>215229</v>
      </c>
      <c r="B16110" s="1">
        <v>45310</v>
      </c>
      <c r="C16110" s="2">
        <v>0.65184027777777775</v>
      </c>
      <c r="D16110" s="3" t="s">
        <v>89</v>
      </c>
      <c r="E16110" s="3" t="s">
        <v>63652</v>
      </c>
      <c r="F16110" s="3" t="s">
        <v>12478</v>
      </c>
      <c r="G16110" s="3" t="s">
        <v>11917</v>
      </c>
      <c r="H16110" s="3" t="s">
        <v>63651</v>
      </c>
    </row>
    <row r="16111" spans="1:8" ht="29" x14ac:dyDescent="0.35">
      <c r="A16111" s="4">
        <v>125999</v>
      </c>
      <c r="B16111" s="1">
        <v>45313</v>
      </c>
      <c r="C16111" s="2">
        <v>0.3488194444444444</v>
      </c>
      <c r="D16111" s="3" t="s">
        <v>63653</v>
      </c>
      <c r="E16111" s="3" t="s">
        <v>63654</v>
      </c>
      <c r="F16111" s="3" t="s">
        <v>12830</v>
      </c>
      <c r="G16111" s="3" t="s">
        <v>63654</v>
      </c>
      <c r="H16111" s="3" t="s">
        <v>63655</v>
      </c>
    </row>
    <row r="16112" spans="1:8" ht="43.5" x14ac:dyDescent="0.35">
      <c r="A16112" s="4">
        <v>22708</v>
      </c>
      <c r="B16112" s="1">
        <v>45313</v>
      </c>
      <c r="C16112" s="2">
        <v>0.35495370370370366</v>
      </c>
      <c r="D16112" s="3" t="s">
        <v>233</v>
      </c>
      <c r="E16112" s="3" t="s">
        <v>63658</v>
      </c>
      <c r="F16112" s="3" t="s">
        <v>63656</v>
      </c>
      <c r="G16112" s="3" t="s">
        <v>12082</v>
      </c>
      <c r="H16112" s="3" t="s">
        <v>63657</v>
      </c>
    </row>
    <row r="16113" spans="1:8" ht="43.5" x14ac:dyDescent="0.35">
      <c r="A16113" s="4">
        <v>47956</v>
      </c>
      <c r="B16113" s="1">
        <v>45313</v>
      </c>
      <c r="C16113" s="2">
        <v>0.35733796296296294</v>
      </c>
      <c r="D16113" s="3" t="s">
        <v>11717</v>
      </c>
      <c r="E16113" s="3" t="s">
        <v>11672</v>
      </c>
      <c r="F16113" s="3" t="s">
        <v>63659</v>
      </c>
      <c r="G16113" s="3" t="s">
        <v>1219</v>
      </c>
      <c r="H16113" s="3" t="s">
        <v>12617</v>
      </c>
    </row>
    <row r="16114" spans="1:8" ht="43.5" x14ac:dyDescent="0.35">
      <c r="A16114" s="4">
        <v>69807</v>
      </c>
      <c r="B16114" s="1">
        <v>45313</v>
      </c>
      <c r="C16114" s="2">
        <v>0.35753472222222221</v>
      </c>
      <c r="D16114" s="3" t="s">
        <v>985</v>
      </c>
      <c r="E16114" s="3" t="s">
        <v>63662</v>
      </c>
      <c r="F16114" s="3" t="s">
        <v>63660</v>
      </c>
      <c r="G16114" s="3" t="s">
        <v>63661</v>
      </c>
      <c r="H16114" s="3" t="s">
        <v>10489</v>
      </c>
    </row>
    <row r="16115" spans="1:8" x14ac:dyDescent="0.35">
      <c r="A16115" s="4">
        <v>38091</v>
      </c>
      <c r="B16115" s="1">
        <v>45313</v>
      </c>
      <c r="C16115" s="2">
        <v>0.36582175925925925</v>
      </c>
      <c r="D16115" s="3" t="s">
        <v>233</v>
      </c>
      <c r="E16115" s="3" t="s">
        <v>63665</v>
      </c>
      <c r="F16115" s="3" t="s">
        <v>63663</v>
      </c>
      <c r="G16115" s="3" t="s">
        <v>63664</v>
      </c>
      <c r="H16115" s="3" t="s">
        <v>13375</v>
      </c>
    </row>
    <row r="16116" spans="1:8" ht="101.5" x14ac:dyDescent="0.35">
      <c r="A16116" s="4">
        <v>208122</v>
      </c>
      <c r="B16116" s="1">
        <v>45313</v>
      </c>
      <c r="C16116" s="2">
        <v>0.36668981481481483</v>
      </c>
      <c r="D16116" s="3" t="s">
        <v>985</v>
      </c>
      <c r="E16116" s="3" t="s">
        <v>63669</v>
      </c>
      <c r="F16116" s="3" t="s">
        <v>63666</v>
      </c>
      <c r="G16116" s="3" t="s">
        <v>63667</v>
      </c>
      <c r="H16116" s="3" t="s">
        <v>63668</v>
      </c>
    </row>
    <row r="16117" spans="1:8" ht="87" x14ac:dyDescent="0.35">
      <c r="A16117" s="4">
        <v>39272</v>
      </c>
      <c r="B16117" s="1">
        <v>45313</v>
      </c>
      <c r="C16117" s="2">
        <v>0.36753472222222222</v>
      </c>
      <c r="D16117" s="3" t="s">
        <v>985</v>
      </c>
      <c r="E16117" s="3" t="s">
        <v>63672</v>
      </c>
      <c r="F16117" s="3" t="s">
        <v>63670</v>
      </c>
      <c r="G16117" s="3" t="s">
        <v>63671</v>
      </c>
      <c r="H16117" s="3" t="s">
        <v>36475</v>
      </c>
    </row>
    <row r="16118" spans="1:8" x14ac:dyDescent="0.35">
      <c r="A16118" s="4">
        <v>94703</v>
      </c>
      <c r="B16118" s="1">
        <v>45313</v>
      </c>
      <c r="C16118" s="2">
        <v>0.36811342592592594</v>
      </c>
      <c r="D16118" s="3" t="s">
        <v>10317</v>
      </c>
      <c r="E16118" s="3" t="s">
        <v>47175</v>
      </c>
      <c r="F16118" s="3" t="s">
        <v>12830</v>
      </c>
      <c r="G16118" s="3" t="s">
        <v>47175</v>
      </c>
      <c r="H16118" s="3" t="s">
        <v>12454</v>
      </c>
    </row>
    <row r="16119" spans="1:8" ht="58" x14ac:dyDescent="0.35">
      <c r="A16119" s="4">
        <v>188163</v>
      </c>
      <c r="B16119" s="1">
        <v>45313</v>
      </c>
      <c r="C16119" s="2">
        <v>0.36884259259259261</v>
      </c>
      <c r="D16119" s="3" t="s">
        <v>63673</v>
      </c>
      <c r="E16119" s="3" t="s">
        <v>63677</v>
      </c>
      <c r="F16119" s="3" t="s">
        <v>63674</v>
      </c>
      <c r="G16119" s="3" t="s">
        <v>63675</v>
      </c>
      <c r="H16119" s="3" t="s">
        <v>63676</v>
      </c>
    </row>
    <row r="16120" spans="1:8" ht="29" x14ac:dyDescent="0.35">
      <c r="A16120" s="4">
        <v>50174</v>
      </c>
      <c r="B16120" s="1">
        <v>45313</v>
      </c>
      <c r="C16120" s="2">
        <v>0.37053240740740739</v>
      </c>
      <c r="D16120" s="3" t="s">
        <v>63678</v>
      </c>
      <c r="E16120" s="3" t="s">
        <v>63679</v>
      </c>
      <c r="F16120" s="3" t="s">
        <v>12673</v>
      </c>
      <c r="G16120" s="3" t="s">
        <v>63679</v>
      </c>
      <c r="H16120" s="3" t="s">
        <v>12778</v>
      </c>
    </row>
    <row r="16121" spans="1:8" ht="43.5" x14ac:dyDescent="0.35">
      <c r="A16121" s="4">
        <v>136033</v>
      </c>
      <c r="B16121" s="1">
        <v>45313</v>
      </c>
      <c r="C16121" s="2">
        <v>0.37306712962962968</v>
      </c>
      <c r="D16121" s="3" t="s">
        <v>985</v>
      </c>
      <c r="E16121" s="3" t="s">
        <v>40540</v>
      </c>
      <c r="F16121" s="3" t="s">
        <v>63680</v>
      </c>
      <c r="G16121" s="3" t="s">
        <v>104</v>
      </c>
      <c r="H16121" s="3" t="s">
        <v>38589</v>
      </c>
    </row>
    <row r="16122" spans="1:8" x14ac:dyDescent="0.35">
      <c r="A16122" s="4">
        <v>205447</v>
      </c>
      <c r="B16122" s="1">
        <v>45313</v>
      </c>
      <c r="C16122" s="2">
        <v>0.37608796296296299</v>
      </c>
      <c r="D16122" s="3" t="s">
        <v>233</v>
      </c>
      <c r="E16122" s="3" t="s">
        <v>214</v>
      </c>
      <c r="F16122" s="3" t="s">
        <v>63681</v>
      </c>
      <c r="G16122" s="3" t="s">
        <v>1253</v>
      </c>
      <c r="H16122" s="3" t="s">
        <v>63682</v>
      </c>
    </row>
    <row r="16123" spans="1:8" ht="130.5" x14ac:dyDescent="0.35">
      <c r="A16123" s="4">
        <v>184704</v>
      </c>
      <c r="B16123" s="1">
        <v>45313</v>
      </c>
      <c r="C16123" s="2">
        <v>0.37627314814814811</v>
      </c>
      <c r="D16123" s="3" t="s">
        <v>63683</v>
      </c>
      <c r="E16123" s="3" t="s">
        <v>63687</v>
      </c>
      <c r="F16123" s="3" t="s">
        <v>63684</v>
      </c>
      <c r="G16123" s="3" t="s">
        <v>63685</v>
      </c>
      <c r="H16123" s="3" t="s">
        <v>63686</v>
      </c>
    </row>
    <row r="16124" spans="1:8" ht="43.5" x14ac:dyDescent="0.35">
      <c r="A16124" s="4">
        <v>56549</v>
      </c>
      <c r="B16124" s="1">
        <v>45313</v>
      </c>
      <c r="C16124" s="2">
        <v>0.37717592592592591</v>
      </c>
      <c r="D16124" s="3" t="s">
        <v>63688</v>
      </c>
      <c r="E16124" s="3" t="s">
        <v>63692</v>
      </c>
      <c r="F16124" s="3" t="s">
        <v>63689</v>
      </c>
      <c r="G16124" s="3" t="s">
        <v>63690</v>
      </c>
      <c r="H16124" s="3" t="s">
        <v>63691</v>
      </c>
    </row>
    <row r="16125" spans="1:8" ht="29" x14ac:dyDescent="0.35">
      <c r="A16125" s="4">
        <v>119183</v>
      </c>
      <c r="B16125" s="1">
        <v>45313</v>
      </c>
      <c r="C16125" s="2">
        <v>0.37719907407407405</v>
      </c>
      <c r="D16125" s="3" t="s">
        <v>985</v>
      </c>
      <c r="E16125" s="3" t="s">
        <v>63695</v>
      </c>
      <c r="F16125" s="3" t="s">
        <v>63693</v>
      </c>
      <c r="G16125" s="3" t="s">
        <v>11644</v>
      </c>
      <c r="H16125" s="3" t="s">
        <v>63694</v>
      </c>
    </row>
    <row r="16126" spans="1:8" x14ac:dyDescent="0.35">
      <c r="A16126" s="4">
        <v>52623</v>
      </c>
      <c r="B16126" s="1">
        <v>45313</v>
      </c>
      <c r="C16126" s="2">
        <v>0.37806712962962963</v>
      </c>
      <c r="D16126" s="3" t="s">
        <v>10317</v>
      </c>
      <c r="E16126" s="3" t="s">
        <v>13453</v>
      </c>
      <c r="F16126" s="3" t="s">
        <v>63696</v>
      </c>
      <c r="G16126" s="3" t="s">
        <v>13453</v>
      </c>
      <c r="H16126" s="3" t="s">
        <v>10753</v>
      </c>
    </row>
    <row r="16127" spans="1:8" ht="203" x14ac:dyDescent="0.35">
      <c r="A16127" s="4">
        <v>74667</v>
      </c>
      <c r="B16127" s="1">
        <v>45313</v>
      </c>
      <c r="C16127" s="2">
        <v>0.37828703703703703</v>
      </c>
      <c r="D16127" s="3" t="s">
        <v>167</v>
      </c>
      <c r="E16127" s="3" t="s">
        <v>63700</v>
      </c>
      <c r="F16127" s="3" t="s">
        <v>63697</v>
      </c>
      <c r="G16127" s="3" t="s">
        <v>63698</v>
      </c>
      <c r="H16127" s="3" t="s">
        <v>63699</v>
      </c>
    </row>
    <row r="16128" spans="1:8" ht="58" x14ac:dyDescent="0.35">
      <c r="A16128" s="4">
        <v>214150</v>
      </c>
      <c r="B16128" s="1">
        <v>45313</v>
      </c>
      <c r="C16128" s="2">
        <v>0.37929398148148147</v>
      </c>
      <c r="D16128" s="3" t="s">
        <v>1436</v>
      </c>
      <c r="E16128" s="3" t="s">
        <v>63703</v>
      </c>
      <c r="F16128" s="3" t="s">
        <v>63701</v>
      </c>
      <c r="G16128" s="3" t="s">
        <v>11388</v>
      </c>
      <c r="H16128" s="3" t="s">
        <v>63702</v>
      </c>
    </row>
    <row r="16129" spans="1:8" ht="58" x14ac:dyDescent="0.35">
      <c r="A16129" s="4">
        <v>39266</v>
      </c>
      <c r="B16129" s="1">
        <v>45313</v>
      </c>
      <c r="C16129" s="2">
        <v>0.38260416666666663</v>
      </c>
      <c r="D16129" s="3" t="s">
        <v>63704</v>
      </c>
      <c r="E16129" s="3" t="s">
        <v>63707</v>
      </c>
      <c r="F16129" s="3" t="s">
        <v>63705</v>
      </c>
      <c r="G16129" s="3" t="s">
        <v>10583</v>
      </c>
      <c r="H16129" s="3" t="s">
        <v>63706</v>
      </c>
    </row>
    <row r="16130" spans="1:8" ht="188.5" x14ac:dyDescent="0.35">
      <c r="A16130" s="4">
        <v>74667</v>
      </c>
      <c r="B16130" s="1">
        <v>45313</v>
      </c>
      <c r="C16130" s="2">
        <v>0.38263888888888892</v>
      </c>
      <c r="D16130" s="3" t="s">
        <v>167</v>
      </c>
      <c r="E16130" s="3" t="s">
        <v>63708</v>
      </c>
      <c r="F16130" s="3" t="s">
        <v>63697</v>
      </c>
      <c r="G16130" s="3" t="s">
        <v>63698</v>
      </c>
      <c r="H16130" s="3" t="s">
        <v>63699</v>
      </c>
    </row>
    <row r="16131" spans="1:8" x14ac:dyDescent="0.35">
      <c r="A16131" s="4">
        <v>160706</v>
      </c>
      <c r="B16131" s="1">
        <v>45313</v>
      </c>
      <c r="C16131" s="2">
        <v>0.3843287037037037</v>
      </c>
      <c r="D16131" s="3" t="s">
        <v>12833</v>
      </c>
      <c r="E16131" s="3" t="s">
        <v>63709</v>
      </c>
      <c r="F16131" s="3" t="s">
        <v>12780</v>
      </c>
      <c r="G16131" s="3" t="s">
        <v>63709</v>
      </c>
      <c r="H16131" s="3" t="s">
        <v>63710</v>
      </c>
    </row>
    <row r="16132" spans="1:8" ht="58" x14ac:dyDescent="0.35">
      <c r="A16132" s="4">
        <v>80575</v>
      </c>
      <c r="B16132" s="1">
        <v>45313</v>
      </c>
      <c r="C16132" s="2">
        <v>0.38484953703703706</v>
      </c>
      <c r="D16132" s="3" t="s">
        <v>63711</v>
      </c>
      <c r="E16132" s="3" t="s">
        <v>63714</v>
      </c>
      <c r="F16132" s="3" t="s">
        <v>63712</v>
      </c>
      <c r="G16132" s="3" t="s">
        <v>63713</v>
      </c>
      <c r="H16132" s="3" t="s">
        <v>12652</v>
      </c>
    </row>
    <row r="16133" spans="1:8" ht="29" x14ac:dyDescent="0.35">
      <c r="A16133" s="4">
        <v>214006</v>
      </c>
      <c r="B16133" s="1">
        <v>45313</v>
      </c>
      <c r="C16133" s="2">
        <v>0.38511574074074079</v>
      </c>
      <c r="D16133" s="3" t="s">
        <v>63715</v>
      </c>
      <c r="E16133" s="3" t="s">
        <v>63719</v>
      </c>
      <c r="F16133" s="3" t="s">
        <v>63716</v>
      </c>
      <c r="G16133" s="3" t="s">
        <v>63717</v>
      </c>
      <c r="H16133" s="3" t="s">
        <v>63718</v>
      </c>
    </row>
    <row r="16134" spans="1:8" ht="43.5" x14ac:dyDescent="0.35">
      <c r="A16134" s="4">
        <v>38407</v>
      </c>
      <c r="B16134" s="1">
        <v>45313</v>
      </c>
      <c r="C16134" s="2">
        <v>0.38547453703703699</v>
      </c>
      <c r="D16134" s="3" t="s">
        <v>167</v>
      </c>
      <c r="E16134" s="3" t="s">
        <v>13281</v>
      </c>
      <c r="F16134" s="3" t="s">
        <v>63720</v>
      </c>
      <c r="G16134" s="3" t="s">
        <v>63721</v>
      </c>
      <c r="H16134" s="3" t="s">
        <v>63722</v>
      </c>
    </row>
    <row r="16135" spans="1:8" ht="29" x14ac:dyDescent="0.35">
      <c r="A16135" s="4">
        <v>181712</v>
      </c>
      <c r="B16135" s="1">
        <v>45313</v>
      </c>
      <c r="C16135" s="2">
        <v>0.38668981481481479</v>
      </c>
      <c r="D16135" s="3" t="s">
        <v>985</v>
      </c>
      <c r="E16135" s="3" t="s">
        <v>1822</v>
      </c>
      <c r="F16135" s="3" t="s">
        <v>63723</v>
      </c>
      <c r="G16135" s="3" t="s">
        <v>63724</v>
      </c>
      <c r="H16135" s="3" t="s">
        <v>63725</v>
      </c>
    </row>
    <row r="16136" spans="1:8" ht="29" x14ac:dyDescent="0.35">
      <c r="A16136" s="4">
        <v>149866</v>
      </c>
      <c r="B16136" s="1">
        <v>45313</v>
      </c>
      <c r="C16136" s="2">
        <v>0.38855324074074077</v>
      </c>
      <c r="D16136" s="3" t="s">
        <v>10599</v>
      </c>
      <c r="E16136" s="3" t="s">
        <v>63727</v>
      </c>
      <c r="F16136" s="3" t="s">
        <v>63726</v>
      </c>
      <c r="G16136" s="3" t="s">
        <v>13231</v>
      </c>
      <c r="H16136" s="3" t="s">
        <v>12882</v>
      </c>
    </row>
    <row r="16137" spans="1:8" ht="43.5" x14ac:dyDescent="0.35">
      <c r="A16137" s="4">
        <v>207260</v>
      </c>
      <c r="B16137" s="1">
        <v>45313</v>
      </c>
      <c r="C16137" s="2">
        <v>0.39086805555555554</v>
      </c>
      <c r="D16137" s="3" t="s">
        <v>63728</v>
      </c>
      <c r="E16137" s="3" t="s">
        <v>63731</v>
      </c>
      <c r="F16137" s="3" t="s">
        <v>63729</v>
      </c>
      <c r="G16137" s="3" t="s">
        <v>12564</v>
      </c>
      <c r="H16137" s="3" t="s">
        <v>63730</v>
      </c>
    </row>
    <row r="16138" spans="1:8" ht="188.5" x14ac:dyDescent="0.35">
      <c r="A16138" s="4">
        <v>39268</v>
      </c>
      <c r="B16138" s="1">
        <v>45313</v>
      </c>
      <c r="C16138" s="2">
        <v>0.39238425925925924</v>
      </c>
      <c r="D16138" s="3" t="s">
        <v>1556</v>
      </c>
      <c r="E16138" s="3" t="s">
        <v>63735</v>
      </c>
      <c r="F16138" s="3" t="s">
        <v>63732</v>
      </c>
      <c r="G16138" s="3" t="s">
        <v>63733</v>
      </c>
      <c r="H16138" s="3" t="s">
        <v>63734</v>
      </c>
    </row>
    <row r="16139" spans="1:8" ht="116" x14ac:dyDescent="0.35">
      <c r="A16139" s="4">
        <v>90664</v>
      </c>
      <c r="B16139" s="1">
        <v>45313</v>
      </c>
      <c r="C16139" s="2">
        <v>0.39385416666666667</v>
      </c>
      <c r="D16139" s="3" t="s">
        <v>167</v>
      </c>
      <c r="E16139" s="3" t="s">
        <v>63739</v>
      </c>
      <c r="F16139" s="3" t="s">
        <v>63736</v>
      </c>
      <c r="G16139" s="3" t="s">
        <v>63737</v>
      </c>
      <c r="H16139" s="3" t="s">
        <v>63738</v>
      </c>
    </row>
    <row r="16140" spans="1:8" ht="43.5" x14ac:dyDescent="0.35">
      <c r="A16140" s="4">
        <v>55004</v>
      </c>
      <c r="B16140" s="1">
        <v>45313</v>
      </c>
      <c r="C16140" s="2">
        <v>0.39457175925925925</v>
      </c>
      <c r="D16140" s="3" t="s">
        <v>63740</v>
      </c>
      <c r="E16140" s="3" t="s">
        <v>21784</v>
      </c>
      <c r="F16140" s="3" t="s">
        <v>63741</v>
      </c>
      <c r="G16140" s="3" t="s">
        <v>49901</v>
      </c>
      <c r="H16140" s="3" t="s">
        <v>12610</v>
      </c>
    </row>
    <row r="16141" spans="1:8" x14ac:dyDescent="0.35">
      <c r="A16141" s="4">
        <v>49378</v>
      </c>
      <c r="B16141" s="1">
        <v>45313</v>
      </c>
      <c r="C16141" s="2">
        <v>0.39559027777777778</v>
      </c>
      <c r="D16141" s="3" t="s">
        <v>12295</v>
      </c>
      <c r="E16141" s="3" t="s">
        <v>63743</v>
      </c>
      <c r="F16141" s="3" t="s">
        <v>63742</v>
      </c>
      <c r="G16141" s="3" t="s">
        <v>63743</v>
      </c>
      <c r="H16141" s="3" t="s">
        <v>13215</v>
      </c>
    </row>
    <row r="16142" spans="1:8" x14ac:dyDescent="0.35">
      <c r="A16142" s="4">
        <v>45017</v>
      </c>
      <c r="B16142" s="1">
        <v>45313</v>
      </c>
      <c r="C16142" s="2">
        <v>0.39967592592592593</v>
      </c>
      <c r="D16142" s="3" t="s">
        <v>1460</v>
      </c>
      <c r="E16142" s="3" t="s">
        <v>24323</v>
      </c>
      <c r="F16142" s="3" t="s">
        <v>63744</v>
      </c>
      <c r="G16142" s="3" t="s">
        <v>24323</v>
      </c>
      <c r="H16142" s="3" t="s">
        <v>62757</v>
      </c>
    </row>
    <row r="16143" spans="1:8" ht="43.5" x14ac:dyDescent="0.35">
      <c r="A16143" s="4">
        <v>39516</v>
      </c>
      <c r="B16143" s="1">
        <v>45313</v>
      </c>
      <c r="C16143" s="2">
        <v>0.40075231481481483</v>
      </c>
      <c r="D16143" s="3" t="s">
        <v>63746</v>
      </c>
      <c r="E16143" s="3" t="s">
        <v>63750</v>
      </c>
      <c r="F16143" s="3" t="s">
        <v>63747</v>
      </c>
      <c r="G16143" s="3" t="s">
        <v>63748</v>
      </c>
      <c r="H16143" s="3" t="s">
        <v>63749</v>
      </c>
    </row>
    <row r="16144" spans="1:8" ht="72.5" x14ac:dyDescent="0.35">
      <c r="A16144" s="4">
        <v>120834</v>
      </c>
      <c r="B16144" s="1">
        <v>45313</v>
      </c>
      <c r="C16144" s="2">
        <v>0.40125000000000005</v>
      </c>
      <c r="D16144" s="3" t="s">
        <v>63751</v>
      </c>
      <c r="E16144" s="3" t="s">
        <v>63755</v>
      </c>
      <c r="F16144" s="3" t="s">
        <v>63752</v>
      </c>
      <c r="G16144" s="3" t="s">
        <v>63753</v>
      </c>
      <c r="H16144" s="3" t="s">
        <v>63754</v>
      </c>
    </row>
    <row r="16145" spans="1:8" ht="58" x14ac:dyDescent="0.35">
      <c r="A16145" s="4">
        <v>53222</v>
      </c>
      <c r="B16145" s="1">
        <v>45313</v>
      </c>
      <c r="C16145" s="2">
        <v>0.40246527777777774</v>
      </c>
      <c r="D16145" s="3" t="s">
        <v>63756</v>
      </c>
      <c r="E16145" s="3" t="s">
        <v>63759</v>
      </c>
      <c r="F16145" s="3" t="s">
        <v>63757</v>
      </c>
      <c r="G16145" s="3" t="s">
        <v>11056</v>
      </c>
      <c r="H16145" s="3" t="s">
        <v>63758</v>
      </c>
    </row>
    <row r="16146" spans="1:8" ht="188.5" x14ac:dyDescent="0.35">
      <c r="A16146" s="4">
        <v>33556</v>
      </c>
      <c r="B16146" s="1">
        <v>45313</v>
      </c>
      <c r="C16146" s="2">
        <v>0.40287037037037038</v>
      </c>
      <c r="D16146" s="3" t="s">
        <v>63760</v>
      </c>
      <c r="E16146" s="3" t="s">
        <v>13131</v>
      </c>
      <c r="F16146" s="3" t="s">
        <v>63761</v>
      </c>
      <c r="G16146" s="3" t="s">
        <v>13542</v>
      </c>
      <c r="H16146" s="3" t="s">
        <v>63762</v>
      </c>
    </row>
    <row r="16147" spans="1:8" ht="58" x14ac:dyDescent="0.35">
      <c r="A16147" s="4">
        <v>53222</v>
      </c>
      <c r="B16147" s="1">
        <v>45313</v>
      </c>
      <c r="C16147" s="2">
        <v>0.40493055555555557</v>
      </c>
      <c r="D16147" s="3" t="s">
        <v>63756</v>
      </c>
      <c r="E16147" s="3" t="s">
        <v>63759</v>
      </c>
      <c r="F16147" s="3" t="s">
        <v>63757</v>
      </c>
      <c r="G16147" s="3" t="s">
        <v>11056</v>
      </c>
      <c r="H16147" s="3" t="s">
        <v>63763</v>
      </c>
    </row>
    <row r="16148" spans="1:8" ht="145" x14ac:dyDescent="0.35">
      <c r="A16148" s="4">
        <v>175281</v>
      </c>
      <c r="B16148" s="1">
        <v>45313</v>
      </c>
      <c r="C16148" s="2">
        <v>0.40712962962962962</v>
      </c>
      <c r="D16148" s="3" t="s">
        <v>63764</v>
      </c>
      <c r="E16148" s="3" t="s">
        <v>63768</v>
      </c>
      <c r="F16148" s="3" t="s">
        <v>63765</v>
      </c>
      <c r="G16148" s="3" t="s">
        <v>63766</v>
      </c>
      <c r="H16148" s="3" t="s">
        <v>63767</v>
      </c>
    </row>
    <row r="16149" spans="1:8" ht="29" x14ac:dyDescent="0.35">
      <c r="A16149" s="4">
        <v>155117</v>
      </c>
      <c r="B16149" s="1">
        <v>45313</v>
      </c>
      <c r="C16149" s="2">
        <v>0.4085300925925926</v>
      </c>
      <c r="D16149" s="3" t="s">
        <v>63769</v>
      </c>
      <c r="E16149" s="3" t="s">
        <v>63773</v>
      </c>
      <c r="F16149" s="3" t="s">
        <v>63770</v>
      </c>
      <c r="G16149" s="3" t="s">
        <v>63771</v>
      </c>
      <c r="H16149" s="3" t="s">
        <v>63772</v>
      </c>
    </row>
    <row r="16150" spans="1:8" ht="72.5" x14ac:dyDescent="0.35">
      <c r="A16150" s="4">
        <v>39249</v>
      </c>
      <c r="B16150" s="1">
        <v>45313</v>
      </c>
      <c r="C16150" s="2">
        <v>0.40959490740740739</v>
      </c>
      <c r="D16150" s="3" t="s">
        <v>1436</v>
      </c>
      <c r="E16150" s="3" t="s">
        <v>63777</v>
      </c>
      <c r="F16150" s="3" t="s">
        <v>63774</v>
      </c>
      <c r="G16150" s="3" t="s">
        <v>63775</v>
      </c>
      <c r="H16150" s="3" t="s">
        <v>63776</v>
      </c>
    </row>
    <row r="16151" spans="1:8" ht="58" x14ac:dyDescent="0.35">
      <c r="A16151" s="4">
        <v>154701</v>
      </c>
      <c r="B16151" s="1">
        <v>45313</v>
      </c>
      <c r="C16151" s="2">
        <v>0.41260416666666666</v>
      </c>
      <c r="D16151" s="3" t="s">
        <v>14309</v>
      </c>
      <c r="E16151" s="3" t="s">
        <v>14685</v>
      </c>
      <c r="F16151" s="3" t="s">
        <v>63778</v>
      </c>
      <c r="G16151" s="3" t="s">
        <v>12668</v>
      </c>
      <c r="H16151" s="3" t="s">
        <v>63779</v>
      </c>
    </row>
    <row r="16152" spans="1:8" ht="87" x14ac:dyDescent="0.35">
      <c r="A16152" s="4">
        <v>207377</v>
      </c>
      <c r="B16152" s="1">
        <v>45313</v>
      </c>
      <c r="C16152" s="2">
        <v>0.41347222222222224</v>
      </c>
      <c r="D16152" s="3" t="s">
        <v>167</v>
      </c>
      <c r="E16152" s="3" t="s">
        <v>63783</v>
      </c>
      <c r="F16152" s="3" t="s">
        <v>63780</v>
      </c>
      <c r="G16152" s="3" t="s">
        <v>63781</v>
      </c>
      <c r="H16152" s="3" t="s">
        <v>63782</v>
      </c>
    </row>
    <row r="16153" spans="1:8" ht="145" x14ac:dyDescent="0.35">
      <c r="A16153" s="4">
        <v>34657</v>
      </c>
      <c r="B16153" s="1">
        <v>45313</v>
      </c>
      <c r="C16153" s="2">
        <v>0.4135300925925926</v>
      </c>
      <c r="D16153" s="3" t="s">
        <v>63784</v>
      </c>
      <c r="E16153" s="3" t="s">
        <v>63788</v>
      </c>
      <c r="F16153" s="3" t="s">
        <v>63785</v>
      </c>
      <c r="G16153" s="3" t="s">
        <v>63786</v>
      </c>
      <c r="H16153" s="3" t="s">
        <v>63787</v>
      </c>
    </row>
    <row r="16154" spans="1:8" ht="43.5" x14ac:dyDescent="0.35">
      <c r="A16154" s="4">
        <v>46106</v>
      </c>
      <c r="B16154" s="1">
        <v>45313</v>
      </c>
      <c r="C16154" s="2">
        <v>0.41386574074074073</v>
      </c>
      <c r="D16154" s="3" t="s">
        <v>233</v>
      </c>
      <c r="E16154" s="3" t="s">
        <v>63790</v>
      </c>
      <c r="F16154" s="3" t="s">
        <v>63789</v>
      </c>
      <c r="G16154" s="3" t="s">
        <v>11061</v>
      </c>
      <c r="H16154" s="3" t="s">
        <v>10975</v>
      </c>
    </row>
    <row r="16155" spans="1:8" x14ac:dyDescent="0.35">
      <c r="A16155" s="4">
        <v>170552</v>
      </c>
      <c r="B16155" s="1">
        <v>45313</v>
      </c>
      <c r="C16155" s="2">
        <v>0.41636574074074079</v>
      </c>
      <c r="D16155" s="3" t="s">
        <v>63791</v>
      </c>
      <c r="E16155" s="3" t="s">
        <v>63792</v>
      </c>
      <c r="F16155" s="3" t="s">
        <v>12484</v>
      </c>
      <c r="G16155" s="3" t="s">
        <v>63792</v>
      </c>
      <c r="H16155" s="3" t="s">
        <v>11368</v>
      </c>
    </row>
    <row r="16156" spans="1:8" ht="58" x14ac:dyDescent="0.35">
      <c r="A16156" s="4">
        <v>33047</v>
      </c>
      <c r="B16156" s="1">
        <v>45313</v>
      </c>
      <c r="C16156" s="2">
        <v>0.41995370370370372</v>
      </c>
      <c r="D16156" s="3" t="s">
        <v>985</v>
      </c>
      <c r="E16156" s="3" t="s">
        <v>63796</v>
      </c>
      <c r="F16156" s="3" t="s">
        <v>63793</v>
      </c>
      <c r="G16156" s="3" t="s">
        <v>63794</v>
      </c>
      <c r="H16156" s="3" t="s">
        <v>63795</v>
      </c>
    </row>
    <row r="16157" spans="1:8" ht="29" x14ac:dyDescent="0.35">
      <c r="A16157" s="4">
        <v>153078</v>
      </c>
      <c r="B16157" s="1">
        <v>45313</v>
      </c>
      <c r="C16157" s="2">
        <v>0.4201273148148148</v>
      </c>
      <c r="D16157" s="3" t="s">
        <v>63797</v>
      </c>
      <c r="E16157" s="3" t="e">
        <f>-Tb Pericarditis (treated) -Dyspepsia</f>
        <v>#NAME?</v>
      </c>
      <c r="F16157" s="3" t="s">
        <v>63798</v>
      </c>
      <c r="G16157" s="3" t="s">
        <v>15648</v>
      </c>
      <c r="H16157" s="3" t="s">
        <v>63799</v>
      </c>
    </row>
    <row r="16158" spans="1:8" ht="58" x14ac:dyDescent="0.35">
      <c r="A16158" s="4">
        <v>195156</v>
      </c>
      <c r="B16158" s="1">
        <v>45313</v>
      </c>
      <c r="C16158" s="2">
        <v>0.42040509259259262</v>
      </c>
      <c r="D16158" s="3" t="s">
        <v>63800</v>
      </c>
      <c r="E16158" s="3" t="s">
        <v>63803</v>
      </c>
      <c r="F16158" s="3" t="s">
        <v>63801</v>
      </c>
      <c r="G16158" s="3" t="s">
        <v>11808</v>
      </c>
      <c r="H16158" s="3" t="s">
        <v>63802</v>
      </c>
    </row>
    <row r="16159" spans="1:8" ht="87" x14ac:dyDescent="0.35">
      <c r="A16159" s="4">
        <v>51479</v>
      </c>
      <c r="B16159" s="1">
        <v>45313</v>
      </c>
      <c r="C16159" s="2">
        <v>0.42141203703703706</v>
      </c>
      <c r="D16159" s="3" t="s">
        <v>1556</v>
      </c>
      <c r="E16159" s="3" t="s">
        <v>63807</v>
      </c>
      <c r="F16159" s="3" t="s">
        <v>63804</v>
      </c>
      <c r="G16159" s="3" t="s">
        <v>63805</v>
      </c>
      <c r="H16159" s="3" t="s">
        <v>63806</v>
      </c>
    </row>
    <row r="16160" spans="1:8" ht="43.5" x14ac:dyDescent="0.35">
      <c r="A16160" s="4">
        <v>56048</v>
      </c>
      <c r="B16160" s="1">
        <v>45313</v>
      </c>
      <c r="C16160" s="2">
        <v>0.42417824074074079</v>
      </c>
      <c r="D16160" s="3" t="s">
        <v>63808</v>
      </c>
      <c r="E16160" s="3" t="s">
        <v>14095</v>
      </c>
      <c r="F16160" s="3" t="s">
        <v>63809</v>
      </c>
      <c r="G16160" s="3" t="s">
        <v>63810</v>
      </c>
      <c r="H16160" s="3" t="s">
        <v>12610</v>
      </c>
    </row>
    <row r="16161" spans="1:8" ht="29" x14ac:dyDescent="0.35">
      <c r="A16161" s="4">
        <v>94244</v>
      </c>
      <c r="B16161" s="1">
        <v>45313</v>
      </c>
      <c r="C16161" s="2">
        <v>0.42534722222222227</v>
      </c>
      <c r="D16161" s="3" t="s">
        <v>10328</v>
      </c>
      <c r="E16161" s="3" t="s">
        <v>63812</v>
      </c>
      <c r="F16161" s="3" t="s">
        <v>63811</v>
      </c>
      <c r="G16161" s="3" t="s">
        <v>10592</v>
      </c>
      <c r="H16161" s="3" t="s">
        <v>12098</v>
      </c>
    </row>
    <row r="16162" spans="1:8" ht="29" x14ac:dyDescent="0.35">
      <c r="A16162" s="4">
        <v>209730</v>
      </c>
      <c r="B16162" s="1">
        <v>45313</v>
      </c>
      <c r="C16162" s="2">
        <v>0.42605324074074075</v>
      </c>
      <c r="D16162" s="3" t="s">
        <v>233</v>
      </c>
      <c r="E16162" s="3" t="s">
        <v>63815</v>
      </c>
      <c r="F16162" s="3" t="s">
        <v>63813</v>
      </c>
      <c r="G16162" s="3" t="s">
        <v>1253</v>
      </c>
      <c r="H16162" s="3" t="s">
        <v>63814</v>
      </c>
    </row>
    <row r="16163" spans="1:8" ht="29" x14ac:dyDescent="0.35">
      <c r="A16163" s="4">
        <v>128268</v>
      </c>
      <c r="B16163" s="1">
        <v>45313</v>
      </c>
      <c r="C16163" s="2">
        <v>0.4279513888888889</v>
      </c>
      <c r="D16163" s="3" t="s">
        <v>11985</v>
      </c>
      <c r="E16163" s="3" t="s">
        <v>63818</v>
      </c>
      <c r="F16163" s="3" t="s">
        <v>63816</v>
      </c>
      <c r="G16163" s="3" t="s">
        <v>104</v>
      </c>
      <c r="H16163" s="3" t="s">
        <v>63817</v>
      </c>
    </row>
    <row r="16164" spans="1:8" ht="43.5" x14ac:dyDescent="0.35">
      <c r="A16164" s="4">
        <v>77536</v>
      </c>
      <c r="B16164" s="1">
        <v>45313</v>
      </c>
      <c r="C16164" s="2">
        <v>0.43091435185185184</v>
      </c>
      <c r="D16164" s="3" t="s">
        <v>63819</v>
      </c>
      <c r="E16164" s="3" t="s">
        <v>63822</v>
      </c>
      <c r="F16164" s="3" t="s">
        <v>63820</v>
      </c>
      <c r="G16164" s="3" t="s">
        <v>104</v>
      </c>
      <c r="H16164" s="3" t="s">
        <v>63821</v>
      </c>
    </row>
    <row r="16165" spans="1:8" ht="43.5" x14ac:dyDescent="0.35">
      <c r="A16165" s="4">
        <v>12930</v>
      </c>
      <c r="B16165" s="1">
        <v>45313</v>
      </c>
      <c r="C16165" s="2">
        <v>0.43148148148148152</v>
      </c>
      <c r="D16165" s="3" t="s">
        <v>10599</v>
      </c>
      <c r="E16165" s="3" t="s">
        <v>63825</v>
      </c>
      <c r="F16165" s="3" t="s">
        <v>63823</v>
      </c>
      <c r="G16165" s="3" t="s">
        <v>63824</v>
      </c>
      <c r="H16165" s="3" t="s">
        <v>12610</v>
      </c>
    </row>
    <row r="16166" spans="1:8" x14ac:dyDescent="0.35">
      <c r="A16166" s="4">
        <v>152909</v>
      </c>
      <c r="B16166" s="1">
        <v>45313</v>
      </c>
      <c r="C16166" s="2">
        <v>0.43150462962962965</v>
      </c>
      <c r="D16166" s="3" t="s">
        <v>210</v>
      </c>
      <c r="E16166" s="3" t="s">
        <v>63829</v>
      </c>
      <c r="F16166" s="3" t="s">
        <v>63826</v>
      </c>
      <c r="G16166" s="3" t="s">
        <v>63827</v>
      </c>
      <c r="H16166" s="3" t="s">
        <v>63828</v>
      </c>
    </row>
    <row r="16167" spans="1:8" ht="29" x14ac:dyDescent="0.35">
      <c r="A16167" s="4">
        <v>207714</v>
      </c>
      <c r="B16167" s="1">
        <v>45313</v>
      </c>
      <c r="C16167" s="2">
        <v>0.43355324074074075</v>
      </c>
      <c r="D16167" s="3" t="s">
        <v>1460</v>
      </c>
      <c r="E16167" s="3" t="s">
        <v>63831</v>
      </c>
      <c r="F16167" s="3" t="s">
        <v>63830</v>
      </c>
      <c r="G16167" s="3" t="s">
        <v>63831</v>
      </c>
      <c r="H16167" s="3" t="s">
        <v>62757</v>
      </c>
    </row>
    <row r="16168" spans="1:8" x14ac:dyDescent="0.35">
      <c r="A16168" s="4">
        <v>42349</v>
      </c>
      <c r="B16168" s="1">
        <v>45313</v>
      </c>
      <c r="C16168" s="2">
        <v>0.4352314814814815</v>
      </c>
      <c r="D16168" s="3" t="s">
        <v>10317</v>
      </c>
      <c r="E16168" s="3" t="s">
        <v>63833</v>
      </c>
      <c r="F16168" s="3" t="s">
        <v>63832</v>
      </c>
      <c r="G16168" s="3" t="s">
        <v>63833</v>
      </c>
      <c r="H16168" s="3" t="s">
        <v>10659</v>
      </c>
    </row>
    <row r="16169" spans="1:8" ht="43.5" x14ac:dyDescent="0.35">
      <c r="A16169" s="4">
        <v>153061</v>
      </c>
      <c r="B16169" s="1">
        <v>45313</v>
      </c>
      <c r="C16169" s="2">
        <v>0.43668981481481484</v>
      </c>
      <c r="D16169" s="3" t="s">
        <v>63834</v>
      </c>
      <c r="E16169" s="3" t="s">
        <v>10984</v>
      </c>
      <c r="F16169" s="3" t="s">
        <v>62640</v>
      </c>
      <c r="G16169" s="3" t="s">
        <v>63835</v>
      </c>
      <c r="H16169" s="3" t="s">
        <v>10295</v>
      </c>
    </row>
    <row r="16170" spans="1:8" ht="72.5" x14ac:dyDescent="0.35">
      <c r="A16170" s="4">
        <v>43161</v>
      </c>
      <c r="B16170" s="1">
        <v>45313</v>
      </c>
      <c r="C16170" s="2">
        <v>0.43671296296296297</v>
      </c>
      <c r="D16170" s="3" t="s">
        <v>63836</v>
      </c>
      <c r="E16170" s="3" t="s">
        <v>52844</v>
      </c>
      <c r="F16170" s="3" t="s">
        <v>63837</v>
      </c>
      <c r="G16170" s="3" t="s">
        <v>63838</v>
      </c>
      <c r="H16170" s="3" t="s">
        <v>63839</v>
      </c>
    </row>
    <row r="16171" spans="1:8" ht="43.5" x14ac:dyDescent="0.35">
      <c r="A16171" s="4">
        <v>207260</v>
      </c>
      <c r="B16171" s="1">
        <v>45313</v>
      </c>
      <c r="C16171" s="2">
        <v>0.43800925925925926</v>
      </c>
      <c r="D16171" s="3" t="s">
        <v>63728</v>
      </c>
      <c r="E16171" s="3" t="s">
        <v>63840</v>
      </c>
      <c r="F16171" s="3" t="s">
        <v>63729</v>
      </c>
      <c r="G16171" s="3" t="s">
        <v>12564</v>
      </c>
      <c r="H16171" s="3" t="s">
        <v>63730</v>
      </c>
    </row>
    <row r="16172" spans="1:8" ht="29" x14ac:dyDescent="0.35">
      <c r="A16172" s="4">
        <v>51482</v>
      </c>
      <c r="B16172" s="1">
        <v>45313</v>
      </c>
      <c r="C16172" s="2">
        <v>0.43898148148148147</v>
      </c>
      <c r="D16172" s="3" t="s">
        <v>1436</v>
      </c>
      <c r="E16172" s="3" t="s">
        <v>27725</v>
      </c>
      <c r="F16172" s="3" t="s">
        <v>63841</v>
      </c>
      <c r="G16172" s="3" t="s">
        <v>10789</v>
      </c>
      <c r="H16172" s="3" t="s">
        <v>63842</v>
      </c>
    </row>
    <row r="16173" spans="1:8" ht="29" x14ac:dyDescent="0.35">
      <c r="A16173" s="4">
        <v>215385</v>
      </c>
      <c r="B16173" s="1">
        <v>45313</v>
      </c>
      <c r="C16173" s="2">
        <v>0.44216435185185188</v>
      </c>
      <c r="D16173" s="3" t="s">
        <v>63843</v>
      </c>
      <c r="E16173" s="3" t="s">
        <v>63846</v>
      </c>
      <c r="F16173" s="3" t="s">
        <v>63844</v>
      </c>
      <c r="G16173" s="3" t="s">
        <v>63845</v>
      </c>
      <c r="H16173" s="3" t="s">
        <v>10293</v>
      </c>
    </row>
    <row r="16174" spans="1:8" ht="29" x14ac:dyDescent="0.35">
      <c r="A16174" s="4">
        <v>214149</v>
      </c>
      <c r="B16174" s="1">
        <v>45313</v>
      </c>
      <c r="C16174" s="2">
        <v>0.44314814814814812</v>
      </c>
      <c r="D16174" s="3" t="s">
        <v>10339</v>
      </c>
      <c r="E16174" s="3" t="s">
        <v>63850</v>
      </c>
      <c r="F16174" s="3" t="s">
        <v>63847</v>
      </c>
      <c r="G16174" s="3" t="s">
        <v>63848</v>
      </c>
      <c r="H16174" s="3" t="s">
        <v>63849</v>
      </c>
    </row>
    <row r="16175" spans="1:8" ht="72.5" x14ac:dyDescent="0.35">
      <c r="A16175" s="4">
        <v>113916</v>
      </c>
      <c r="B16175" s="1">
        <v>45313</v>
      </c>
      <c r="C16175" s="2">
        <v>0.44353009259259263</v>
      </c>
      <c r="D16175" s="3" t="s">
        <v>985</v>
      </c>
      <c r="E16175" s="3" t="s">
        <v>63853</v>
      </c>
      <c r="F16175" s="3" t="s">
        <v>63851</v>
      </c>
      <c r="G16175" s="3" t="s">
        <v>58739</v>
      </c>
      <c r="H16175" s="3" t="s">
        <v>63852</v>
      </c>
    </row>
    <row r="16176" spans="1:8" ht="58" x14ac:dyDescent="0.35">
      <c r="A16176" s="4">
        <v>194038</v>
      </c>
      <c r="B16176" s="1">
        <v>45313</v>
      </c>
      <c r="C16176" s="2">
        <v>0.44460648148148146</v>
      </c>
      <c r="D16176" s="3" t="s">
        <v>985</v>
      </c>
      <c r="E16176" s="3" t="s">
        <v>63855</v>
      </c>
      <c r="F16176" s="3" t="s">
        <v>63854</v>
      </c>
      <c r="G16176" s="3" t="s">
        <v>10433</v>
      </c>
      <c r="H16176" s="3" t="s">
        <v>45190</v>
      </c>
    </row>
    <row r="16177" spans="1:8" ht="72.5" x14ac:dyDescent="0.35">
      <c r="A16177" s="4">
        <v>150082</v>
      </c>
      <c r="B16177" s="1">
        <v>45313</v>
      </c>
      <c r="C16177" s="2">
        <v>0.44723379629629628</v>
      </c>
      <c r="D16177" s="3" t="s">
        <v>10317</v>
      </c>
      <c r="E16177" s="3" t="s">
        <v>63859</v>
      </c>
      <c r="F16177" s="3" t="s">
        <v>63856</v>
      </c>
      <c r="G16177" s="3" t="s">
        <v>63857</v>
      </c>
      <c r="H16177" s="3" t="s">
        <v>63858</v>
      </c>
    </row>
    <row r="16178" spans="1:8" ht="101.5" x14ac:dyDescent="0.35">
      <c r="A16178" s="4">
        <v>38895</v>
      </c>
      <c r="B16178" s="1">
        <v>45313</v>
      </c>
      <c r="C16178" s="2">
        <v>0.44741898148148151</v>
      </c>
      <c r="D16178" s="3" t="e">
        <f>-urgency , DYSUREA and frequency OF urine</f>
        <v>#NAME?</v>
      </c>
      <c r="E16178" s="3" t="s">
        <v>14681</v>
      </c>
      <c r="F16178" s="3" t="s">
        <v>63860</v>
      </c>
      <c r="G16178" s="3" t="s">
        <v>63861</v>
      </c>
      <c r="H16178" s="3" t="s">
        <v>63862</v>
      </c>
    </row>
    <row r="16179" spans="1:8" ht="72.5" x14ac:dyDescent="0.35">
      <c r="A16179" s="4">
        <v>24445</v>
      </c>
      <c r="B16179" s="1">
        <v>45313</v>
      </c>
      <c r="C16179" s="2">
        <v>0.44787037037037036</v>
      </c>
      <c r="D16179" s="3" t="s">
        <v>1460</v>
      </c>
      <c r="E16179" s="3" t="s">
        <v>63022</v>
      </c>
      <c r="F16179" s="3" t="s">
        <v>1359</v>
      </c>
      <c r="G16179" s="3" t="s">
        <v>63022</v>
      </c>
      <c r="H16179" s="3" t="s">
        <v>10992</v>
      </c>
    </row>
    <row r="16180" spans="1:8" ht="43.5" x14ac:dyDescent="0.35">
      <c r="A16180" s="4">
        <v>38790</v>
      </c>
      <c r="B16180" s="1">
        <v>45313</v>
      </c>
      <c r="C16180" s="2">
        <v>0.44790509259259265</v>
      </c>
      <c r="D16180" s="3" t="s">
        <v>1436</v>
      </c>
      <c r="E16180" s="3" t="s">
        <v>63866</v>
      </c>
      <c r="F16180" s="3" t="s">
        <v>63863</v>
      </c>
      <c r="G16180" s="3" t="s">
        <v>63864</v>
      </c>
      <c r="H16180" s="3" t="s">
        <v>63865</v>
      </c>
    </row>
    <row r="16181" spans="1:8" x14ac:dyDescent="0.35">
      <c r="A16181" s="4">
        <v>208795</v>
      </c>
      <c r="B16181" s="1">
        <v>45313</v>
      </c>
      <c r="C16181" s="2">
        <v>0.44923611111111111</v>
      </c>
      <c r="D16181" s="3" t="s">
        <v>10328</v>
      </c>
      <c r="E16181" s="3" t="s">
        <v>12560</v>
      </c>
      <c r="F16181" s="3" t="s">
        <v>2012</v>
      </c>
      <c r="G16181" s="3" t="s">
        <v>12560</v>
      </c>
      <c r="H16181" s="3" t="s">
        <v>11368</v>
      </c>
    </row>
    <row r="16182" spans="1:8" ht="58" x14ac:dyDescent="0.35">
      <c r="A16182" s="4">
        <v>42572</v>
      </c>
      <c r="B16182" s="1">
        <v>45313</v>
      </c>
      <c r="C16182" s="2">
        <v>0.4508564814814815</v>
      </c>
      <c r="D16182" s="3" t="s">
        <v>1436</v>
      </c>
      <c r="E16182" s="3" t="s">
        <v>63870</v>
      </c>
      <c r="F16182" s="3" t="s">
        <v>63867</v>
      </c>
      <c r="G16182" s="3" t="s">
        <v>63868</v>
      </c>
      <c r="H16182" s="3" t="s">
        <v>63869</v>
      </c>
    </row>
    <row r="16183" spans="1:8" ht="72.5" x14ac:dyDescent="0.35">
      <c r="A16183" s="4">
        <v>210468</v>
      </c>
      <c r="B16183" s="1">
        <v>45313</v>
      </c>
      <c r="C16183" s="2">
        <v>0.45253472222222224</v>
      </c>
      <c r="D16183" s="3" t="s">
        <v>63871</v>
      </c>
      <c r="E16183" s="3" t="s">
        <v>63875</v>
      </c>
      <c r="F16183" s="3" t="s">
        <v>63872</v>
      </c>
      <c r="G16183" s="3" t="s">
        <v>63873</v>
      </c>
      <c r="H16183" s="3" t="s">
        <v>63874</v>
      </c>
    </row>
    <row r="16184" spans="1:8" ht="29" x14ac:dyDescent="0.35">
      <c r="A16184" s="4">
        <v>212120</v>
      </c>
      <c r="B16184" s="1">
        <v>45313</v>
      </c>
      <c r="C16184" s="2">
        <v>0.45280092592592597</v>
      </c>
      <c r="D16184" s="3" t="s">
        <v>63876</v>
      </c>
      <c r="E16184" s="3" t="s">
        <v>63878</v>
      </c>
      <c r="F16184" s="3" t="s">
        <v>63877</v>
      </c>
      <c r="G16184" s="3" t="s">
        <v>11829</v>
      </c>
      <c r="H16184" s="3" t="s">
        <v>12471</v>
      </c>
    </row>
    <row r="16185" spans="1:8" ht="116" x14ac:dyDescent="0.35">
      <c r="A16185" s="4">
        <v>30033</v>
      </c>
      <c r="B16185" s="1">
        <v>45313</v>
      </c>
      <c r="C16185" s="2">
        <v>0.45393518518518516</v>
      </c>
      <c r="D16185" s="3" t="s">
        <v>63879</v>
      </c>
      <c r="E16185" s="3" t="s">
        <v>12040</v>
      </c>
      <c r="F16185" s="3" t="s">
        <v>63880</v>
      </c>
      <c r="G16185" s="3" t="s">
        <v>12006</v>
      </c>
      <c r="H16185" s="3" t="s">
        <v>63881</v>
      </c>
    </row>
    <row r="16186" spans="1:8" ht="72.5" x14ac:dyDescent="0.35">
      <c r="A16186" s="4">
        <v>210468</v>
      </c>
      <c r="B16186" s="1">
        <v>45313</v>
      </c>
      <c r="C16186" s="2">
        <v>0.45396990740740745</v>
      </c>
      <c r="D16186" s="3" t="s">
        <v>63871</v>
      </c>
      <c r="E16186" s="3" t="s">
        <v>63875</v>
      </c>
      <c r="F16186" s="3" t="s">
        <v>63872</v>
      </c>
      <c r="G16186" s="3" t="s">
        <v>63873</v>
      </c>
      <c r="H16186" s="3" t="s">
        <v>63882</v>
      </c>
    </row>
    <row r="16187" spans="1:8" ht="43.5" x14ac:dyDescent="0.35">
      <c r="A16187" s="4">
        <v>48489</v>
      </c>
      <c r="B16187" s="1">
        <v>45313</v>
      </c>
      <c r="C16187" s="2">
        <v>0.45559027777777777</v>
      </c>
      <c r="D16187" s="3" t="s">
        <v>985</v>
      </c>
      <c r="E16187" s="3" t="s">
        <v>15789</v>
      </c>
      <c r="F16187" s="3" t="s">
        <v>63883</v>
      </c>
      <c r="G16187" s="3" t="s">
        <v>63884</v>
      </c>
      <c r="H16187" s="3" t="s">
        <v>11212</v>
      </c>
    </row>
    <row r="16188" spans="1:8" ht="29" x14ac:dyDescent="0.35">
      <c r="A16188" s="4">
        <v>101229</v>
      </c>
      <c r="B16188" s="1">
        <v>45313</v>
      </c>
      <c r="C16188" s="2">
        <v>0.45594907407407409</v>
      </c>
      <c r="D16188" s="3" t="s">
        <v>63885</v>
      </c>
      <c r="E16188" s="3" t="s">
        <v>63886</v>
      </c>
      <c r="F16188" s="3" t="s">
        <v>12751</v>
      </c>
      <c r="G16188" s="3" t="s">
        <v>63886</v>
      </c>
      <c r="H16188" s="3" t="s">
        <v>13269</v>
      </c>
    </row>
    <row r="16189" spans="1:8" ht="29" x14ac:dyDescent="0.35">
      <c r="A16189" s="4">
        <v>215339</v>
      </c>
      <c r="B16189" s="1">
        <v>45313</v>
      </c>
      <c r="C16189" s="2">
        <v>0.45604166666666668</v>
      </c>
      <c r="D16189" s="3" t="s">
        <v>63887</v>
      </c>
      <c r="E16189" s="3" t="s">
        <v>63890</v>
      </c>
      <c r="F16189" s="3" t="s">
        <v>63888</v>
      </c>
      <c r="G16189" s="3" t="s">
        <v>63889</v>
      </c>
      <c r="H16189" s="3" t="s">
        <v>10363</v>
      </c>
    </row>
    <row r="16190" spans="1:8" ht="58" x14ac:dyDescent="0.35">
      <c r="A16190" s="4">
        <v>80575</v>
      </c>
      <c r="B16190" s="1">
        <v>45313</v>
      </c>
      <c r="C16190" s="2">
        <v>0.45771990740740742</v>
      </c>
      <c r="D16190" s="3" t="s">
        <v>63891</v>
      </c>
      <c r="E16190" s="3" t="s">
        <v>63714</v>
      </c>
      <c r="F16190" s="3" t="s">
        <v>63892</v>
      </c>
      <c r="G16190" s="3" t="s">
        <v>63713</v>
      </c>
      <c r="H16190" s="3" t="s">
        <v>12652</v>
      </c>
    </row>
    <row r="16191" spans="1:8" ht="58" x14ac:dyDescent="0.35">
      <c r="A16191" s="4">
        <v>49041</v>
      </c>
      <c r="B16191" s="1">
        <v>45313</v>
      </c>
      <c r="C16191" s="2">
        <v>0.4578356481481482</v>
      </c>
      <c r="D16191" s="3" t="s">
        <v>63893</v>
      </c>
      <c r="E16191" s="3" t="s">
        <v>63896</v>
      </c>
      <c r="F16191" s="3" t="s">
        <v>63894</v>
      </c>
      <c r="G16191" s="3" t="s">
        <v>11732</v>
      </c>
      <c r="H16191" s="3" t="s">
        <v>63895</v>
      </c>
    </row>
    <row r="16192" spans="1:8" ht="43.5" x14ac:dyDescent="0.35">
      <c r="A16192" s="4">
        <v>48489</v>
      </c>
      <c r="B16192" s="1">
        <v>45313</v>
      </c>
      <c r="C16192" s="2">
        <v>0.45859953703703704</v>
      </c>
      <c r="D16192" s="3" t="s">
        <v>985</v>
      </c>
      <c r="E16192" s="3" t="s">
        <v>15789</v>
      </c>
      <c r="F16192" s="3" t="s">
        <v>63883</v>
      </c>
      <c r="G16192" s="3" t="s">
        <v>63884</v>
      </c>
      <c r="H16192" s="3" t="s">
        <v>11212</v>
      </c>
    </row>
    <row r="16193" spans="1:8" ht="58" x14ac:dyDescent="0.35">
      <c r="A16193" s="4">
        <v>45530</v>
      </c>
      <c r="B16193" s="1">
        <v>45313</v>
      </c>
      <c r="C16193" s="2">
        <v>0.45898148148148149</v>
      </c>
      <c r="D16193" s="3" t="s">
        <v>30827</v>
      </c>
      <c r="E16193" s="3" t="s">
        <v>63900</v>
      </c>
      <c r="F16193" s="3" t="s">
        <v>63897</v>
      </c>
      <c r="G16193" s="3" t="s">
        <v>63898</v>
      </c>
      <c r="H16193" s="3" t="s">
        <v>63899</v>
      </c>
    </row>
    <row r="16194" spans="1:8" ht="72.5" x14ac:dyDescent="0.35">
      <c r="A16194" s="4">
        <v>206237</v>
      </c>
      <c r="B16194" s="1">
        <v>45313</v>
      </c>
      <c r="C16194" s="2">
        <v>0.46127314814814818</v>
      </c>
      <c r="D16194" s="3" t="s">
        <v>63901</v>
      </c>
      <c r="E16194" s="3" t="s">
        <v>63905</v>
      </c>
      <c r="F16194" s="3" t="s">
        <v>63902</v>
      </c>
      <c r="G16194" s="3" t="s">
        <v>63903</v>
      </c>
      <c r="H16194" s="3" t="s">
        <v>63904</v>
      </c>
    </row>
    <row r="16195" spans="1:8" x14ac:dyDescent="0.35">
      <c r="A16195" s="4">
        <v>27570</v>
      </c>
      <c r="B16195" s="1">
        <v>45313</v>
      </c>
      <c r="C16195" s="2">
        <v>0.46217592592592593</v>
      </c>
      <c r="D16195" s="3" t="s">
        <v>11851</v>
      </c>
      <c r="E16195" s="3" t="s">
        <v>12560</v>
      </c>
      <c r="F16195" s="3" t="s">
        <v>12780</v>
      </c>
      <c r="G16195" s="3" t="s">
        <v>12560</v>
      </c>
      <c r="H16195" s="3" t="s">
        <v>10659</v>
      </c>
    </row>
    <row r="16196" spans="1:8" ht="29" x14ac:dyDescent="0.35">
      <c r="A16196" s="4">
        <v>56041</v>
      </c>
      <c r="B16196" s="1">
        <v>45313</v>
      </c>
      <c r="C16196" s="2">
        <v>0.46246527777777779</v>
      </c>
      <c r="D16196" s="3" t="s">
        <v>985</v>
      </c>
      <c r="E16196" s="3" t="s">
        <v>42062</v>
      </c>
      <c r="F16196" s="3" t="s">
        <v>63906</v>
      </c>
      <c r="G16196" s="3" t="s">
        <v>104</v>
      </c>
      <c r="H16196" s="3" t="s">
        <v>43804</v>
      </c>
    </row>
    <row r="16197" spans="1:8" ht="29" x14ac:dyDescent="0.35">
      <c r="A16197" s="4">
        <v>177361</v>
      </c>
      <c r="B16197" s="1">
        <v>45313</v>
      </c>
      <c r="C16197" s="2">
        <v>0.46335648148148145</v>
      </c>
      <c r="D16197" s="3" t="s">
        <v>985</v>
      </c>
      <c r="E16197" s="3" t="s">
        <v>63907</v>
      </c>
      <c r="F16197" s="3" t="s">
        <v>1519</v>
      </c>
      <c r="G16197" s="3" t="s">
        <v>63907</v>
      </c>
      <c r="H16197" s="3" t="s">
        <v>63908</v>
      </c>
    </row>
    <row r="16198" spans="1:8" ht="130.5" x14ac:dyDescent="0.35">
      <c r="A16198" s="4">
        <v>40788</v>
      </c>
      <c r="B16198" s="1">
        <v>45313</v>
      </c>
      <c r="C16198" s="2">
        <v>0.46371527777777777</v>
      </c>
      <c r="D16198" s="3" t="s">
        <v>63909</v>
      </c>
      <c r="E16198" s="3" t="s">
        <v>63912</v>
      </c>
      <c r="F16198" s="3" t="s">
        <v>63910</v>
      </c>
      <c r="G16198" s="3" t="s">
        <v>11732</v>
      </c>
      <c r="H16198" s="3" t="s">
        <v>63911</v>
      </c>
    </row>
    <row r="16199" spans="1:8" ht="58" x14ac:dyDescent="0.35">
      <c r="A16199" s="4">
        <v>213273</v>
      </c>
      <c r="B16199" s="1">
        <v>45313</v>
      </c>
      <c r="C16199" s="2">
        <v>0.46528935185185188</v>
      </c>
      <c r="D16199" s="3" t="s">
        <v>167</v>
      </c>
      <c r="E16199" s="3" t="s">
        <v>63916</v>
      </c>
      <c r="F16199" s="3" t="s">
        <v>63913</v>
      </c>
      <c r="G16199" s="3" t="s">
        <v>63914</v>
      </c>
      <c r="H16199" s="3" t="s">
        <v>63915</v>
      </c>
    </row>
    <row r="16200" spans="1:8" x14ac:dyDescent="0.35">
      <c r="A16200" s="4">
        <v>88778</v>
      </c>
      <c r="B16200" s="1">
        <v>45313</v>
      </c>
      <c r="C16200" s="2">
        <v>0.46638888888888891</v>
      </c>
      <c r="D16200" s="3" t="s">
        <v>63917</v>
      </c>
      <c r="E16200" s="3" t="s">
        <v>1063</v>
      </c>
      <c r="F16200" s="3" t="s">
        <v>2012</v>
      </c>
      <c r="G16200" s="3" t="s">
        <v>1063</v>
      </c>
      <c r="H16200" s="3" t="s">
        <v>63918</v>
      </c>
    </row>
    <row r="16201" spans="1:8" ht="58" x14ac:dyDescent="0.35">
      <c r="A16201" s="4">
        <v>114180</v>
      </c>
      <c r="B16201" s="1">
        <v>45313</v>
      </c>
      <c r="C16201" s="2">
        <v>0.46784722222222225</v>
      </c>
      <c r="D16201" s="3" t="s">
        <v>985</v>
      </c>
      <c r="E16201" s="3" t="s">
        <v>63921</v>
      </c>
      <c r="F16201" s="3" t="s">
        <v>63919</v>
      </c>
      <c r="G16201" s="3" t="s">
        <v>100</v>
      </c>
      <c r="H16201" s="3" t="s">
        <v>63920</v>
      </c>
    </row>
    <row r="16202" spans="1:8" ht="43.5" x14ac:dyDescent="0.35">
      <c r="A16202" s="4">
        <v>86929</v>
      </c>
      <c r="B16202" s="1">
        <v>45313</v>
      </c>
      <c r="C16202" s="2">
        <v>0.4707175925925926</v>
      </c>
      <c r="D16202" s="3" t="s">
        <v>1288</v>
      </c>
      <c r="E16202" s="3" t="s">
        <v>63925</v>
      </c>
      <c r="F16202" s="3" t="s">
        <v>63922</v>
      </c>
      <c r="G16202" s="3" t="s">
        <v>63923</v>
      </c>
      <c r="H16202" s="3" t="s">
        <v>63924</v>
      </c>
    </row>
    <row r="16203" spans="1:8" ht="29" x14ac:dyDescent="0.35">
      <c r="A16203" s="4">
        <v>95111</v>
      </c>
      <c r="B16203" s="1">
        <v>45313</v>
      </c>
      <c r="C16203" s="2">
        <v>0.47098379629629633</v>
      </c>
      <c r="D16203" s="3" t="s">
        <v>63926</v>
      </c>
      <c r="E16203" s="3" t="s">
        <v>63930</v>
      </c>
      <c r="F16203" s="3" t="s">
        <v>63927</v>
      </c>
      <c r="G16203" s="3" t="s">
        <v>63928</v>
      </c>
      <c r="H16203" s="3" t="s">
        <v>63929</v>
      </c>
    </row>
    <row r="16204" spans="1:8" ht="29" x14ac:dyDescent="0.35">
      <c r="A16204" s="4">
        <v>40475</v>
      </c>
      <c r="B16204" s="1">
        <v>45313</v>
      </c>
      <c r="C16204" s="2">
        <v>0.47113425925925928</v>
      </c>
      <c r="D16204" s="3" t="s">
        <v>63931</v>
      </c>
      <c r="E16204" s="3" t="s">
        <v>63935</v>
      </c>
      <c r="F16204" s="3" t="s">
        <v>63932</v>
      </c>
      <c r="G16204" s="3" t="s">
        <v>63933</v>
      </c>
      <c r="H16204" s="3" t="s">
        <v>63934</v>
      </c>
    </row>
    <row r="16205" spans="1:8" ht="43.5" x14ac:dyDescent="0.35">
      <c r="A16205" s="4">
        <v>118575</v>
      </c>
      <c r="B16205" s="1">
        <v>45313</v>
      </c>
      <c r="C16205" s="2">
        <v>0.47454861111111107</v>
      </c>
      <c r="D16205" s="3" t="s">
        <v>63936</v>
      </c>
      <c r="E16205" s="3" t="s">
        <v>63939</v>
      </c>
      <c r="F16205" s="3" t="s">
        <v>63937</v>
      </c>
      <c r="G16205" s="3" t="s">
        <v>19130</v>
      </c>
      <c r="H16205" s="3" t="s">
        <v>63938</v>
      </c>
    </row>
    <row r="16206" spans="1:8" x14ac:dyDescent="0.35">
      <c r="A16206" s="4">
        <v>133330</v>
      </c>
      <c r="B16206" s="1">
        <v>45313</v>
      </c>
      <c r="C16206" s="2">
        <v>0.47563657407407406</v>
      </c>
      <c r="D16206" s="3" t="s">
        <v>63940</v>
      </c>
      <c r="E16206" s="3" t="s">
        <v>63941</v>
      </c>
      <c r="F16206" s="3" t="s">
        <v>2012</v>
      </c>
      <c r="G16206" s="3" t="s">
        <v>63941</v>
      </c>
      <c r="H16206" s="3" t="s">
        <v>10753</v>
      </c>
    </row>
    <row r="16207" spans="1:8" ht="145" x14ac:dyDescent="0.35">
      <c r="A16207" s="4">
        <v>38791</v>
      </c>
      <c r="B16207" s="1">
        <v>45313</v>
      </c>
      <c r="C16207" s="2">
        <v>0.47663194444444446</v>
      </c>
      <c r="D16207" s="3" t="s">
        <v>167</v>
      </c>
      <c r="E16207" s="3" t="s">
        <v>63945</v>
      </c>
      <c r="F16207" s="3" t="s">
        <v>63942</v>
      </c>
      <c r="G16207" s="3" t="s">
        <v>63943</v>
      </c>
      <c r="H16207" s="3" t="s">
        <v>63944</v>
      </c>
    </row>
    <row r="16208" spans="1:8" ht="43.5" x14ac:dyDescent="0.35">
      <c r="A16208" s="4">
        <v>48971</v>
      </c>
      <c r="B16208" s="1">
        <v>45313</v>
      </c>
      <c r="C16208" s="2">
        <v>0.47795138888888888</v>
      </c>
      <c r="D16208" s="3" t="s">
        <v>1258</v>
      </c>
      <c r="E16208" s="3" t="s">
        <v>15536</v>
      </c>
      <c r="F16208" s="3" t="s">
        <v>63946</v>
      </c>
      <c r="G16208" s="3" t="s">
        <v>63947</v>
      </c>
      <c r="H16208" s="3" t="s">
        <v>63948</v>
      </c>
    </row>
    <row r="16209" spans="1:8" ht="101.5" x14ac:dyDescent="0.35">
      <c r="A16209" s="4">
        <v>15212</v>
      </c>
      <c r="B16209" s="1">
        <v>45313</v>
      </c>
      <c r="C16209" s="2">
        <v>0.47965277777777776</v>
      </c>
      <c r="D16209" s="3" t="s">
        <v>63949</v>
      </c>
      <c r="E16209" s="3" t="s">
        <v>63952</v>
      </c>
      <c r="F16209" s="3" t="s">
        <v>63950</v>
      </c>
      <c r="G16209" s="3" t="s">
        <v>11736</v>
      </c>
      <c r="H16209" s="3" t="s">
        <v>63951</v>
      </c>
    </row>
    <row r="16210" spans="1:8" ht="72.5" x14ac:dyDescent="0.35">
      <c r="A16210" s="4">
        <v>43340</v>
      </c>
      <c r="B16210" s="1">
        <v>45313</v>
      </c>
      <c r="C16210" s="2">
        <v>0.48093750000000002</v>
      </c>
      <c r="D16210" s="3" t="s">
        <v>63953</v>
      </c>
      <c r="E16210" s="3" t="s">
        <v>63957</v>
      </c>
      <c r="F16210" s="3" t="s">
        <v>63954</v>
      </c>
      <c r="G16210" s="3" t="s">
        <v>63955</v>
      </c>
      <c r="H16210" s="3" t="s">
        <v>63956</v>
      </c>
    </row>
    <row r="16211" spans="1:8" ht="58" x14ac:dyDescent="0.35">
      <c r="A16211" s="4">
        <v>185144</v>
      </c>
      <c r="B16211" s="1">
        <v>45313</v>
      </c>
      <c r="C16211" s="2">
        <v>0.48358796296296297</v>
      </c>
      <c r="D16211" s="3" t="s">
        <v>12186</v>
      </c>
      <c r="E16211" s="3" t="s">
        <v>63960</v>
      </c>
      <c r="F16211" s="3" t="s">
        <v>63958</v>
      </c>
      <c r="G16211" s="3" t="s">
        <v>15652</v>
      </c>
      <c r="H16211" s="3" t="s">
        <v>63959</v>
      </c>
    </row>
    <row r="16212" spans="1:8" ht="72.5" x14ac:dyDescent="0.35">
      <c r="A16212" s="4">
        <v>35949</v>
      </c>
      <c r="B16212" s="1">
        <v>45313</v>
      </c>
      <c r="C16212" s="2">
        <v>0.4866435185185185</v>
      </c>
      <c r="D16212" s="3" t="s">
        <v>10944</v>
      </c>
      <c r="E16212" s="3" t="s">
        <v>63964</v>
      </c>
      <c r="F16212" s="3" t="s">
        <v>63961</v>
      </c>
      <c r="G16212" s="3" t="s">
        <v>63962</v>
      </c>
      <c r="H16212" s="3" t="s">
        <v>63963</v>
      </c>
    </row>
    <row r="16213" spans="1:8" ht="101.5" x14ac:dyDescent="0.35">
      <c r="A16213" s="4">
        <v>202095</v>
      </c>
      <c r="B16213" s="1">
        <v>45313</v>
      </c>
      <c r="C16213" s="2">
        <v>0.486875</v>
      </c>
      <c r="D16213" s="3" t="s">
        <v>63965</v>
      </c>
      <c r="E16213" s="3" t="s">
        <v>63969</v>
      </c>
      <c r="F16213" s="3" t="s">
        <v>63966</v>
      </c>
      <c r="G16213" s="3" t="s">
        <v>63967</v>
      </c>
      <c r="H16213" s="3" t="s">
        <v>63968</v>
      </c>
    </row>
    <row r="16214" spans="1:8" ht="72.5" x14ac:dyDescent="0.35">
      <c r="A16214" s="4">
        <v>35949</v>
      </c>
      <c r="B16214" s="1">
        <v>45313</v>
      </c>
      <c r="C16214" s="2">
        <v>0.48737268518518517</v>
      </c>
      <c r="D16214" s="3" t="s">
        <v>10944</v>
      </c>
      <c r="E16214" s="3" t="s">
        <v>63964</v>
      </c>
      <c r="F16214" s="3" t="s">
        <v>63961</v>
      </c>
      <c r="G16214" s="3" t="s">
        <v>63962</v>
      </c>
      <c r="H16214" s="3" t="s">
        <v>63963</v>
      </c>
    </row>
    <row r="16215" spans="1:8" ht="43.5" x14ac:dyDescent="0.35">
      <c r="A16215" s="4">
        <v>39724</v>
      </c>
      <c r="B16215" s="1">
        <v>45313</v>
      </c>
      <c r="C16215" s="2">
        <v>0.48756944444444444</v>
      </c>
      <c r="D16215" s="3" t="s">
        <v>11985</v>
      </c>
      <c r="E16215" s="3" t="s">
        <v>40893</v>
      </c>
      <c r="F16215" s="3" t="s">
        <v>63970</v>
      </c>
      <c r="G16215" s="3" t="s">
        <v>14009</v>
      </c>
      <c r="H16215" s="3" t="s">
        <v>63971</v>
      </c>
    </row>
    <row r="16216" spans="1:8" ht="29" x14ac:dyDescent="0.35">
      <c r="A16216" s="4">
        <v>97808</v>
      </c>
      <c r="B16216" s="1">
        <v>45313</v>
      </c>
      <c r="C16216" s="2">
        <v>0.48825231481481479</v>
      </c>
      <c r="D16216" s="3" t="s">
        <v>63972</v>
      </c>
      <c r="E16216" s="3" t="s">
        <v>63975</v>
      </c>
      <c r="F16216" s="3" t="s">
        <v>63973</v>
      </c>
      <c r="G16216" s="3" t="s">
        <v>63974</v>
      </c>
      <c r="H16216" s="3" t="s">
        <v>13323</v>
      </c>
    </row>
    <row r="16217" spans="1:8" ht="43.5" x14ac:dyDescent="0.35">
      <c r="A16217" s="4">
        <v>32940</v>
      </c>
      <c r="B16217" s="1">
        <v>45313</v>
      </c>
      <c r="C16217" s="2">
        <v>0.48876157407407406</v>
      </c>
      <c r="D16217" s="3" t="s">
        <v>1288</v>
      </c>
      <c r="E16217" s="3" t="s">
        <v>63978</v>
      </c>
      <c r="F16217" s="3" t="s">
        <v>63976</v>
      </c>
      <c r="G16217" s="3" t="s">
        <v>63977</v>
      </c>
      <c r="H16217" s="3" t="s">
        <v>11212</v>
      </c>
    </row>
    <row r="16218" spans="1:8" ht="87" x14ac:dyDescent="0.35">
      <c r="A16218" s="4">
        <v>37712</v>
      </c>
      <c r="B16218" s="1">
        <v>45313</v>
      </c>
      <c r="C16218" s="2">
        <v>0.49378472222222225</v>
      </c>
      <c r="D16218" s="3" t="s">
        <v>63979</v>
      </c>
      <c r="E16218" s="3" t="s">
        <v>21744</v>
      </c>
      <c r="F16218" s="3" t="s">
        <v>63980</v>
      </c>
      <c r="G16218" s="3" t="s">
        <v>63981</v>
      </c>
      <c r="H16218" s="3" t="s">
        <v>29</v>
      </c>
    </row>
    <row r="16219" spans="1:8" ht="43.5" x14ac:dyDescent="0.35">
      <c r="A16219" s="4">
        <v>42482</v>
      </c>
      <c r="B16219" s="1">
        <v>45313</v>
      </c>
      <c r="C16219" s="2">
        <v>0.49648148148148147</v>
      </c>
      <c r="D16219" s="3" t="s">
        <v>63982</v>
      </c>
      <c r="E16219" s="3" t="s">
        <v>421</v>
      </c>
      <c r="F16219" s="3" t="s">
        <v>63983</v>
      </c>
      <c r="G16219" s="3" t="s">
        <v>160</v>
      </c>
      <c r="H16219" s="3" t="s">
        <v>11560</v>
      </c>
    </row>
    <row r="16220" spans="1:8" ht="58" x14ac:dyDescent="0.35">
      <c r="A16220" s="4">
        <v>215400</v>
      </c>
      <c r="B16220" s="1">
        <v>45313</v>
      </c>
      <c r="C16220" s="2">
        <v>0.49715277777777778</v>
      </c>
      <c r="D16220" s="3" t="s">
        <v>11874</v>
      </c>
      <c r="E16220" s="3" t="s">
        <v>63986</v>
      </c>
      <c r="F16220" s="3" t="s">
        <v>63984</v>
      </c>
      <c r="G16220" s="3" t="s">
        <v>63985</v>
      </c>
      <c r="H16220" s="3" t="s">
        <v>29</v>
      </c>
    </row>
    <row r="16221" spans="1:8" ht="43.5" x14ac:dyDescent="0.35">
      <c r="A16221" s="4">
        <v>44782</v>
      </c>
      <c r="B16221" s="1">
        <v>45313</v>
      </c>
      <c r="C16221" s="2">
        <v>0.49859953703703702</v>
      </c>
      <c r="D16221" s="3" t="s">
        <v>63987</v>
      </c>
      <c r="E16221" s="3" t="s">
        <v>63989</v>
      </c>
      <c r="F16221" s="3" t="s">
        <v>1520</v>
      </c>
      <c r="G16221" s="3" t="s">
        <v>63988</v>
      </c>
      <c r="H16221" s="3" t="s">
        <v>125</v>
      </c>
    </row>
    <row r="16222" spans="1:8" ht="29" x14ac:dyDescent="0.35">
      <c r="A16222" s="4">
        <v>33757</v>
      </c>
      <c r="B16222" s="1">
        <v>45313</v>
      </c>
      <c r="C16222" s="2">
        <v>0.4994675925925926</v>
      </c>
      <c r="D16222" s="3" t="s">
        <v>63990</v>
      </c>
      <c r="E16222" s="3" t="s">
        <v>27095</v>
      </c>
      <c r="F16222" s="3" t="s">
        <v>63991</v>
      </c>
      <c r="G16222" s="3" t="s">
        <v>63992</v>
      </c>
      <c r="H16222" s="3" t="s">
        <v>269</v>
      </c>
    </row>
    <row r="16223" spans="1:8" ht="29" x14ac:dyDescent="0.35">
      <c r="A16223" s="4">
        <v>18803</v>
      </c>
      <c r="B16223" s="1">
        <v>45313</v>
      </c>
      <c r="C16223" s="2">
        <v>0.50119212962962967</v>
      </c>
      <c r="D16223" s="3" t="s">
        <v>63993</v>
      </c>
      <c r="E16223" s="3" t="s">
        <v>63996</v>
      </c>
      <c r="F16223" s="3" t="s">
        <v>63994</v>
      </c>
      <c r="G16223" s="3" t="s">
        <v>13824</v>
      </c>
      <c r="H16223" s="3" t="s">
        <v>63995</v>
      </c>
    </row>
    <row r="16224" spans="1:8" x14ac:dyDescent="0.35">
      <c r="A16224" s="4">
        <v>14848</v>
      </c>
      <c r="B16224" s="1">
        <v>45313</v>
      </c>
      <c r="C16224" s="2">
        <v>0.50247685185185187</v>
      </c>
      <c r="D16224" s="3" t="s">
        <v>12397</v>
      </c>
      <c r="E16224" s="3" t="s">
        <v>13293</v>
      </c>
      <c r="F16224" s="3" t="s">
        <v>13529</v>
      </c>
      <c r="G16224" s="3" t="s">
        <v>13293</v>
      </c>
      <c r="H16224" s="3" t="s">
        <v>593</v>
      </c>
    </row>
    <row r="16225" spans="1:8" ht="72.5" x14ac:dyDescent="0.35">
      <c r="A16225" s="4">
        <v>33788</v>
      </c>
      <c r="B16225" s="1">
        <v>45313</v>
      </c>
      <c r="C16225" s="2">
        <v>0.50250000000000006</v>
      </c>
      <c r="D16225" s="3" t="s">
        <v>63997</v>
      </c>
      <c r="E16225" s="3" t="s">
        <v>64000</v>
      </c>
      <c r="F16225" s="3" t="s">
        <v>63998</v>
      </c>
      <c r="G16225" s="3" t="s">
        <v>63999</v>
      </c>
      <c r="H16225" s="3" t="s">
        <v>29</v>
      </c>
    </row>
    <row r="16226" spans="1:8" ht="43.5" x14ac:dyDescent="0.35">
      <c r="A16226" s="4">
        <v>211654</v>
      </c>
      <c r="B16226" s="1">
        <v>45313</v>
      </c>
      <c r="C16226" s="2">
        <v>0.50402777777777774</v>
      </c>
      <c r="D16226" s="3" t="s">
        <v>985</v>
      </c>
      <c r="E16226" s="3" t="s">
        <v>64004</v>
      </c>
      <c r="F16226" s="3" t="s">
        <v>64001</v>
      </c>
      <c r="G16226" s="3" t="s">
        <v>64002</v>
      </c>
      <c r="H16226" s="3" t="s">
        <v>64003</v>
      </c>
    </row>
    <row r="16227" spans="1:8" ht="87" x14ac:dyDescent="0.35">
      <c r="A16227" s="4">
        <v>42635</v>
      </c>
      <c r="B16227" s="1">
        <v>45313</v>
      </c>
      <c r="C16227" s="2">
        <v>0.5169907407407407</v>
      </c>
      <c r="D16227" s="3" t="s">
        <v>12306</v>
      </c>
      <c r="E16227" s="3" t="s">
        <v>64005</v>
      </c>
      <c r="F16227" s="3" t="s">
        <v>1359</v>
      </c>
      <c r="G16227" s="3" t="s">
        <v>64005</v>
      </c>
      <c r="H16227" s="3" t="s">
        <v>10992</v>
      </c>
    </row>
    <row r="16228" spans="1:8" ht="43.5" x14ac:dyDescent="0.35">
      <c r="A16228" s="4">
        <v>215053</v>
      </c>
      <c r="B16228" s="1">
        <v>45313</v>
      </c>
      <c r="C16228" s="2">
        <v>0.53849537037037043</v>
      </c>
      <c r="D16228" s="3" t="s">
        <v>1288</v>
      </c>
      <c r="E16228" s="3" t="s">
        <v>64009</v>
      </c>
      <c r="F16228" s="3" t="s">
        <v>64006</v>
      </c>
      <c r="G16228" s="3" t="s">
        <v>64007</v>
      </c>
      <c r="H16228" s="3" t="s">
        <v>64008</v>
      </c>
    </row>
    <row r="16229" spans="1:8" ht="58" x14ac:dyDescent="0.35">
      <c r="A16229" s="4">
        <v>170677</v>
      </c>
      <c r="B16229" s="1">
        <v>45313</v>
      </c>
      <c r="C16229" s="2">
        <v>0.56929398148148147</v>
      </c>
      <c r="D16229" s="3" t="s">
        <v>971</v>
      </c>
      <c r="E16229" s="3" t="s">
        <v>64011</v>
      </c>
      <c r="F16229" s="3" t="s">
        <v>64010</v>
      </c>
      <c r="G16229" s="3" t="s">
        <v>64011</v>
      </c>
      <c r="H16229" s="3" t="s">
        <v>64012</v>
      </c>
    </row>
    <row r="16230" spans="1:8" ht="43.5" x14ac:dyDescent="0.35">
      <c r="A16230" s="4">
        <v>190270</v>
      </c>
      <c r="B16230" s="1">
        <v>45313</v>
      </c>
      <c r="C16230" s="2">
        <v>0.56971064814814809</v>
      </c>
      <c r="D16230" s="3" t="s">
        <v>64013</v>
      </c>
      <c r="E16230" s="3" t="s">
        <v>64017</v>
      </c>
      <c r="F16230" s="3" t="s">
        <v>64014</v>
      </c>
      <c r="G16230" s="3" t="s">
        <v>64015</v>
      </c>
      <c r="H16230" s="3" t="s">
        <v>64016</v>
      </c>
    </row>
    <row r="16231" spans="1:8" ht="116" x14ac:dyDescent="0.35">
      <c r="A16231" s="4">
        <v>118678</v>
      </c>
      <c r="B16231" s="1">
        <v>45313</v>
      </c>
      <c r="C16231" s="2">
        <v>0.57111111111111112</v>
      </c>
      <c r="D16231" s="3" t="s">
        <v>1288</v>
      </c>
      <c r="E16231" s="3" t="s">
        <v>64021</v>
      </c>
      <c r="F16231" s="3" t="s">
        <v>64018</v>
      </c>
      <c r="G16231" s="3" t="s">
        <v>64019</v>
      </c>
      <c r="H16231" s="3" t="s">
        <v>64020</v>
      </c>
    </row>
    <row r="16232" spans="1:8" ht="43.5" x14ac:dyDescent="0.35">
      <c r="A16232" s="4">
        <v>9323</v>
      </c>
      <c r="B16232" s="1">
        <v>45313</v>
      </c>
      <c r="C16232" s="2">
        <v>0.57494212962962965</v>
      </c>
      <c r="D16232" s="3" t="s">
        <v>985</v>
      </c>
      <c r="E16232" s="3" t="s">
        <v>28222</v>
      </c>
      <c r="F16232" s="3" t="s">
        <v>64022</v>
      </c>
      <c r="G16232" s="3" t="s">
        <v>100</v>
      </c>
      <c r="H16232" s="3" t="s">
        <v>64023</v>
      </c>
    </row>
    <row r="16233" spans="1:8" x14ac:dyDescent="0.35">
      <c r="A16233" s="4">
        <v>94966</v>
      </c>
      <c r="B16233" s="1">
        <v>45313</v>
      </c>
      <c r="C16233" s="2">
        <v>0.57565972222222228</v>
      </c>
      <c r="D16233" s="3" t="s">
        <v>1288</v>
      </c>
      <c r="E16233" s="3" t="s">
        <v>64027</v>
      </c>
      <c r="F16233" s="3" t="s">
        <v>64024</v>
      </c>
      <c r="G16233" s="3" t="s">
        <v>64025</v>
      </c>
      <c r="H16233" s="3" t="s">
        <v>64026</v>
      </c>
    </row>
    <row r="16234" spans="1:8" x14ac:dyDescent="0.35">
      <c r="A16234" s="4">
        <v>175204</v>
      </c>
      <c r="B16234" s="1">
        <v>45313</v>
      </c>
      <c r="C16234" s="2">
        <v>0.57633101851851853</v>
      </c>
      <c r="D16234" s="3" t="s">
        <v>985</v>
      </c>
      <c r="E16234" s="3" t="s">
        <v>11272</v>
      </c>
      <c r="F16234" s="3" t="s">
        <v>64028</v>
      </c>
      <c r="G16234" s="3" t="s">
        <v>64029</v>
      </c>
      <c r="H16234" s="3" t="s">
        <v>11369</v>
      </c>
    </row>
    <row r="16235" spans="1:8" ht="43.5" x14ac:dyDescent="0.35">
      <c r="A16235" s="4">
        <v>53640</v>
      </c>
      <c r="B16235" s="1">
        <v>45313</v>
      </c>
      <c r="C16235" s="2">
        <v>0.57968750000000002</v>
      </c>
      <c r="D16235" s="3" t="s">
        <v>64030</v>
      </c>
      <c r="E16235" s="3" t="s">
        <v>64034</v>
      </c>
      <c r="F16235" s="3" t="s">
        <v>64031</v>
      </c>
      <c r="G16235" s="3" t="s">
        <v>64032</v>
      </c>
      <c r="H16235" s="3" t="s">
        <v>64033</v>
      </c>
    </row>
    <row r="16236" spans="1:8" ht="58" x14ac:dyDescent="0.35">
      <c r="A16236" s="4">
        <v>211169</v>
      </c>
      <c r="B16236" s="1">
        <v>45313</v>
      </c>
      <c r="C16236" s="2">
        <v>0.57983796296296297</v>
      </c>
      <c r="D16236" s="3" t="s">
        <v>64035</v>
      </c>
      <c r="E16236" s="3" t="s">
        <v>64039</v>
      </c>
      <c r="F16236" s="3" t="s">
        <v>64036</v>
      </c>
      <c r="G16236" s="3" t="s">
        <v>64037</v>
      </c>
      <c r="H16236" s="3" t="s">
        <v>64038</v>
      </c>
    </row>
    <row r="16237" spans="1:8" ht="87" x14ac:dyDescent="0.35">
      <c r="A16237" s="4">
        <v>68789</v>
      </c>
      <c r="B16237" s="1">
        <v>45313</v>
      </c>
      <c r="C16237" s="2">
        <v>0.58091435185185192</v>
      </c>
      <c r="D16237" s="3" t="s">
        <v>11515</v>
      </c>
      <c r="E16237" s="3" t="s">
        <v>33400</v>
      </c>
      <c r="F16237" s="3" t="s">
        <v>64040</v>
      </c>
      <c r="G16237" s="3" t="s">
        <v>33400</v>
      </c>
      <c r="H16237" s="3" t="s">
        <v>64041</v>
      </c>
    </row>
    <row r="16238" spans="1:8" ht="58" x14ac:dyDescent="0.35">
      <c r="A16238" s="4">
        <v>53176</v>
      </c>
      <c r="B16238" s="1">
        <v>45313</v>
      </c>
      <c r="C16238" s="2">
        <v>0.58442129629629636</v>
      </c>
      <c r="D16238" s="3" t="s">
        <v>985</v>
      </c>
      <c r="E16238" s="3" t="s">
        <v>27183</v>
      </c>
      <c r="F16238" s="3" t="s">
        <v>64042</v>
      </c>
      <c r="G16238" s="3" t="s">
        <v>64043</v>
      </c>
      <c r="H16238" s="3" t="s">
        <v>43804</v>
      </c>
    </row>
    <row r="16239" spans="1:8" ht="29" x14ac:dyDescent="0.35">
      <c r="A16239" s="4">
        <v>112111</v>
      </c>
      <c r="B16239" s="1">
        <v>45313</v>
      </c>
      <c r="C16239" s="2">
        <v>0.58574074074074078</v>
      </c>
      <c r="D16239" s="3" t="s">
        <v>1288</v>
      </c>
      <c r="E16239" s="3" t="s">
        <v>64045</v>
      </c>
      <c r="F16239" s="3" t="s">
        <v>64044</v>
      </c>
      <c r="G16239" s="3" t="s">
        <v>64045</v>
      </c>
      <c r="H16239" s="3" t="s">
        <v>64046</v>
      </c>
    </row>
    <row r="16240" spans="1:8" ht="43.5" x14ac:dyDescent="0.35">
      <c r="A16240" s="4">
        <v>196954</v>
      </c>
      <c r="B16240" s="1">
        <v>45313</v>
      </c>
      <c r="C16240" s="2">
        <v>0.58684027777777781</v>
      </c>
      <c r="D16240" s="3" t="s">
        <v>64047</v>
      </c>
      <c r="E16240" s="3" t="s">
        <v>64050</v>
      </c>
      <c r="F16240" s="3" t="s">
        <v>64048</v>
      </c>
      <c r="G16240" s="3" t="s">
        <v>28005</v>
      </c>
      <c r="H16240" s="3" t="s">
        <v>64049</v>
      </c>
    </row>
    <row r="16241" spans="1:8" ht="29" x14ac:dyDescent="0.35">
      <c r="A16241" s="4">
        <v>67159</v>
      </c>
      <c r="B16241" s="1">
        <v>45313</v>
      </c>
      <c r="C16241" s="2">
        <v>0.58741898148148153</v>
      </c>
      <c r="D16241" s="3" t="s">
        <v>11515</v>
      </c>
      <c r="E16241" s="3" t="s">
        <v>64052</v>
      </c>
      <c r="F16241" s="3" t="s">
        <v>64051</v>
      </c>
      <c r="G16241" s="3" t="s">
        <v>64052</v>
      </c>
      <c r="H16241" s="3" t="s">
        <v>64053</v>
      </c>
    </row>
    <row r="16242" spans="1:8" ht="43.5" x14ac:dyDescent="0.35">
      <c r="A16242" s="4">
        <v>197722</v>
      </c>
      <c r="B16242" s="1">
        <v>45313</v>
      </c>
      <c r="C16242" s="2">
        <v>0.59072916666666664</v>
      </c>
      <c r="D16242" s="3" t="s">
        <v>64054</v>
      </c>
      <c r="E16242" s="3" t="s">
        <v>64058</v>
      </c>
      <c r="F16242" s="3" t="s">
        <v>64055</v>
      </c>
      <c r="G16242" s="3" t="s">
        <v>64056</v>
      </c>
      <c r="H16242" s="3" t="s">
        <v>64057</v>
      </c>
    </row>
    <row r="16243" spans="1:8" x14ac:dyDescent="0.35">
      <c r="A16243" s="4">
        <v>210568</v>
      </c>
      <c r="B16243" s="1">
        <v>45313</v>
      </c>
      <c r="C16243" s="2">
        <v>0.59385416666666668</v>
      </c>
      <c r="D16243" s="3" t="s">
        <v>64059</v>
      </c>
      <c r="E16243" s="3" t="s">
        <v>64061</v>
      </c>
      <c r="F16243" s="3" t="s">
        <v>64060</v>
      </c>
      <c r="G16243" s="3" t="s">
        <v>64061</v>
      </c>
      <c r="H16243" s="3" t="s">
        <v>64062</v>
      </c>
    </row>
    <row r="16244" spans="1:8" x14ac:dyDescent="0.35">
      <c r="A16244" s="4">
        <v>69372</v>
      </c>
      <c r="B16244" s="1">
        <v>45313</v>
      </c>
      <c r="C16244" s="2">
        <v>0.59582175925925929</v>
      </c>
      <c r="D16244" s="3" t="s">
        <v>985</v>
      </c>
      <c r="E16244" s="3" t="s">
        <v>740</v>
      </c>
      <c r="F16244" s="3" t="s">
        <v>13378</v>
      </c>
      <c r="G16244" s="3" t="s">
        <v>740</v>
      </c>
      <c r="H16244" s="3" t="s">
        <v>1123</v>
      </c>
    </row>
    <row r="16245" spans="1:8" x14ac:dyDescent="0.35">
      <c r="A16245" s="4">
        <v>69372</v>
      </c>
      <c r="B16245" s="1">
        <v>45313</v>
      </c>
      <c r="C16245" s="2">
        <v>0.59591435185185182</v>
      </c>
      <c r="D16245" s="3" t="s">
        <v>985</v>
      </c>
      <c r="E16245" s="3" t="s">
        <v>740</v>
      </c>
      <c r="F16245" s="3" t="s">
        <v>13378</v>
      </c>
      <c r="G16245" s="3" t="s">
        <v>740</v>
      </c>
      <c r="H16245" s="3" t="s">
        <v>1123</v>
      </c>
    </row>
    <row r="16246" spans="1:8" ht="87" x14ac:dyDescent="0.35">
      <c r="A16246" s="4">
        <v>114180</v>
      </c>
      <c r="B16246" s="1">
        <v>45313</v>
      </c>
      <c r="C16246" s="2">
        <v>0.5976041666666666</v>
      </c>
      <c r="D16246" s="3" t="s">
        <v>10944</v>
      </c>
      <c r="E16246" s="3" t="s">
        <v>64066</v>
      </c>
      <c r="F16246" s="3" t="s">
        <v>64063</v>
      </c>
      <c r="G16246" s="3" t="s">
        <v>64064</v>
      </c>
      <c r="H16246" s="3" t="s">
        <v>64065</v>
      </c>
    </row>
    <row r="16247" spans="1:8" ht="145" x14ac:dyDescent="0.35">
      <c r="A16247" s="4">
        <v>206842</v>
      </c>
      <c r="B16247" s="1">
        <v>45313</v>
      </c>
      <c r="C16247" s="2">
        <v>0.5994328703703703</v>
      </c>
      <c r="D16247" s="3" t="s">
        <v>1288</v>
      </c>
      <c r="E16247" s="3" t="s">
        <v>64070</v>
      </c>
      <c r="F16247" s="3" t="s">
        <v>64067</v>
      </c>
      <c r="G16247" s="3" t="s">
        <v>64068</v>
      </c>
      <c r="H16247" s="3" t="s">
        <v>64069</v>
      </c>
    </row>
    <row r="16248" spans="1:8" ht="43.5" x14ac:dyDescent="0.35">
      <c r="A16248" s="4">
        <v>35015</v>
      </c>
      <c r="B16248" s="1">
        <v>45313</v>
      </c>
      <c r="C16248" s="2">
        <v>0.60053240740740743</v>
      </c>
      <c r="D16248" s="3" t="s">
        <v>1389</v>
      </c>
      <c r="E16248" s="3" t="s">
        <v>64072</v>
      </c>
      <c r="F16248" s="3" t="s">
        <v>64071</v>
      </c>
      <c r="G16248" s="3" t="s">
        <v>64072</v>
      </c>
      <c r="H16248" s="3" t="s">
        <v>64073</v>
      </c>
    </row>
    <row r="16249" spans="1:8" ht="29" x14ac:dyDescent="0.35">
      <c r="A16249" s="4">
        <v>119375</v>
      </c>
      <c r="B16249" s="1">
        <v>45313</v>
      </c>
      <c r="C16249" s="2">
        <v>0.60350694444444442</v>
      </c>
      <c r="D16249" s="3" t="s">
        <v>1402</v>
      </c>
      <c r="E16249" s="3" t="s">
        <v>64076</v>
      </c>
      <c r="F16249" s="3" t="s">
        <v>27944</v>
      </c>
      <c r="G16249" s="3" t="s">
        <v>64074</v>
      </c>
      <c r="H16249" s="3" t="s">
        <v>64075</v>
      </c>
    </row>
    <row r="16250" spans="1:8" x14ac:dyDescent="0.35">
      <c r="A16250" s="4">
        <v>215075</v>
      </c>
      <c r="B16250" s="1">
        <v>45313</v>
      </c>
      <c r="C16250" s="2">
        <v>0.60501157407407413</v>
      </c>
      <c r="D16250" s="3" t="s">
        <v>64077</v>
      </c>
      <c r="E16250" s="3" t="s">
        <v>13411</v>
      </c>
      <c r="F16250" s="3" t="s">
        <v>64078</v>
      </c>
      <c r="G16250" s="3" t="s">
        <v>13411</v>
      </c>
      <c r="H16250" s="3" t="s">
        <v>10283</v>
      </c>
    </row>
    <row r="16251" spans="1:8" ht="116" x14ac:dyDescent="0.35">
      <c r="A16251" s="4">
        <v>214339</v>
      </c>
      <c r="B16251" s="1">
        <v>45313</v>
      </c>
      <c r="C16251" s="2">
        <v>0.60612268518518519</v>
      </c>
      <c r="D16251" s="3" t="s">
        <v>10438</v>
      </c>
      <c r="E16251" s="3" t="s">
        <v>64081</v>
      </c>
      <c r="F16251" s="3" t="s">
        <v>64079</v>
      </c>
      <c r="G16251" s="3" t="s">
        <v>64080</v>
      </c>
      <c r="H16251" s="3" t="s">
        <v>10496</v>
      </c>
    </row>
    <row r="16252" spans="1:8" ht="43.5" x14ac:dyDescent="0.35">
      <c r="A16252" s="4">
        <v>44641</v>
      </c>
      <c r="B16252" s="1">
        <v>45313</v>
      </c>
      <c r="C16252" s="2">
        <v>0.60751157407407408</v>
      </c>
      <c r="D16252" s="3" t="s">
        <v>64082</v>
      </c>
      <c r="E16252" s="3" t="s">
        <v>64086</v>
      </c>
      <c r="F16252" s="3" t="s">
        <v>64083</v>
      </c>
      <c r="G16252" s="3" t="s">
        <v>64084</v>
      </c>
      <c r="H16252" s="3" t="s">
        <v>64085</v>
      </c>
    </row>
    <row r="16253" spans="1:8" ht="29" x14ac:dyDescent="0.35">
      <c r="A16253" s="4">
        <v>41026</v>
      </c>
      <c r="B16253" s="1">
        <v>45313</v>
      </c>
      <c r="C16253" s="2">
        <v>0.61006944444444444</v>
      </c>
      <c r="D16253" s="3" t="s">
        <v>64087</v>
      </c>
      <c r="E16253" s="3" t="s">
        <v>12385</v>
      </c>
      <c r="F16253" s="3" t="s">
        <v>64088</v>
      </c>
      <c r="G16253" s="3" t="s">
        <v>12385</v>
      </c>
      <c r="H16253" s="3" t="s">
        <v>64089</v>
      </c>
    </row>
    <row r="16254" spans="1:8" ht="72.5" x14ac:dyDescent="0.35">
      <c r="A16254" s="4">
        <v>49619</v>
      </c>
      <c r="B16254" s="1">
        <v>45313</v>
      </c>
      <c r="C16254" s="2">
        <v>0.61023148148148143</v>
      </c>
      <c r="D16254" s="3" t="s">
        <v>985</v>
      </c>
      <c r="E16254" s="3" t="s">
        <v>64091</v>
      </c>
      <c r="F16254" s="3" t="s">
        <v>63127</v>
      </c>
      <c r="G16254" s="3" t="s">
        <v>64090</v>
      </c>
      <c r="H16254" s="3" t="s">
        <v>39103</v>
      </c>
    </row>
    <row r="16255" spans="1:8" ht="43.5" x14ac:dyDescent="0.35">
      <c r="A16255" s="4">
        <v>35858</v>
      </c>
      <c r="B16255" s="1">
        <v>45313</v>
      </c>
      <c r="C16255" s="2">
        <v>0.61430555555555555</v>
      </c>
      <c r="D16255" s="3" t="s">
        <v>64092</v>
      </c>
      <c r="E16255" s="3" t="s">
        <v>64096</v>
      </c>
      <c r="F16255" s="3" t="s">
        <v>64093</v>
      </c>
      <c r="G16255" s="3" t="s">
        <v>64094</v>
      </c>
      <c r="H16255" s="3" t="s">
        <v>64095</v>
      </c>
    </row>
    <row r="16256" spans="1:8" ht="29" x14ac:dyDescent="0.35">
      <c r="A16256" s="4">
        <v>52477</v>
      </c>
      <c r="B16256" s="1">
        <v>45313</v>
      </c>
      <c r="C16256" s="2">
        <v>0.6158217592592593</v>
      </c>
      <c r="D16256" s="3" t="s">
        <v>15582</v>
      </c>
      <c r="E16256" s="3" t="s">
        <v>28195</v>
      </c>
      <c r="F16256" s="3" t="s">
        <v>64097</v>
      </c>
      <c r="G16256" s="3" t="s">
        <v>10433</v>
      </c>
      <c r="H16256" s="3" t="s">
        <v>64098</v>
      </c>
    </row>
    <row r="16257" spans="1:8" ht="29" x14ac:dyDescent="0.35">
      <c r="A16257" s="4">
        <v>197274</v>
      </c>
      <c r="B16257" s="1">
        <v>45313</v>
      </c>
      <c r="C16257" s="2">
        <v>0.6184722222222222</v>
      </c>
      <c r="D16257" s="3" t="s">
        <v>1389</v>
      </c>
      <c r="E16257" s="3" t="s">
        <v>64102</v>
      </c>
      <c r="F16257" s="3" t="s">
        <v>64099</v>
      </c>
      <c r="G16257" s="3" t="s">
        <v>64100</v>
      </c>
      <c r="H16257" s="3" t="s">
        <v>64101</v>
      </c>
    </row>
    <row r="16258" spans="1:8" ht="29" x14ac:dyDescent="0.35">
      <c r="A16258" s="4">
        <v>69372</v>
      </c>
      <c r="B16258" s="1">
        <v>45313</v>
      </c>
      <c r="C16258" s="2">
        <v>0.61913194444444442</v>
      </c>
      <c r="D16258" s="3" t="s">
        <v>985</v>
      </c>
      <c r="E16258" s="3" t="s">
        <v>64104</v>
      </c>
      <c r="F16258" s="3" t="s">
        <v>13378</v>
      </c>
      <c r="G16258" s="3" t="s">
        <v>64103</v>
      </c>
      <c r="H16258" s="3" t="s">
        <v>1123</v>
      </c>
    </row>
    <row r="16259" spans="1:8" ht="217.5" x14ac:dyDescent="0.35">
      <c r="A16259" s="4">
        <v>153629</v>
      </c>
      <c r="B16259" s="1">
        <v>45313</v>
      </c>
      <c r="C16259" s="2">
        <v>0.6199189814814815</v>
      </c>
      <c r="D16259" s="3" t="s">
        <v>64105</v>
      </c>
      <c r="E16259" s="3" t="s">
        <v>64109</v>
      </c>
      <c r="F16259" s="3" t="s">
        <v>64106</v>
      </c>
      <c r="G16259" s="3" t="s">
        <v>64107</v>
      </c>
      <c r="H16259" s="3" t="s">
        <v>64108</v>
      </c>
    </row>
    <row r="16260" spans="1:8" ht="43.5" x14ac:dyDescent="0.35">
      <c r="A16260" s="4">
        <v>19997</v>
      </c>
      <c r="B16260" s="1">
        <v>45313</v>
      </c>
      <c r="C16260" s="2">
        <v>0.62246527777777783</v>
      </c>
      <c r="D16260" s="3" t="s">
        <v>64110</v>
      </c>
      <c r="E16260" s="3" t="s">
        <v>14957</v>
      </c>
      <c r="F16260" s="3" t="s">
        <v>64111</v>
      </c>
      <c r="G16260" s="3" t="s">
        <v>64112</v>
      </c>
      <c r="H16260" s="3" t="s">
        <v>29</v>
      </c>
    </row>
    <row r="16261" spans="1:8" x14ac:dyDescent="0.35">
      <c r="A16261" s="4">
        <v>67964</v>
      </c>
      <c r="B16261" s="1">
        <v>45313</v>
      </c>
      <c r="C16261" s="2">
        <v>0.62684027777777784</v>
      </c>
      <c r="D16261" s="3" t="s">
        <v>892</v>
      </c>
      <c r="E16261" s="3" t="s">
        <v>64114</v>
      </c>
      <c r="F16261" s="3" t="s">
        <v>64113</v>
      </c>
      <c r="G16261" s="3" t="s">
        <v>64114</v>
      </c>
      <c r="H16261" s="3" t="s">
        <v>1325</v>
      </c>
    </row>
    <row r="16262" spans="1:8" x14ac:dyDescent="0.35">
      <c r="A16262" s="4">
        <v>122226</v>
      </c>
      <c r="B16262" s="1">
        <v>45313</v>
      </c>
      <c r="C16262" s="2">
        <v>0.62747685185185187</v>
      </c>
      <c r="D16262" s="3" t="s">
        <v>64115</v>
      </c>
      <c r="E16262" s="3" t="s">
        <v>64115</v>
      </c>
      <c r="F16262" s="3" t="s">
        <v>1381</v>
      </c>
      <c r="G16262" s="3" t="s">
        <v>64115</v>
      </c>
      <c r="H16262" s="3" t="s">
        <v>12032</v>
      </c>
    </row>
    <row r="16263" spans="1:8" ht="29" x14ac:dyDescent="0.35">
      <c r="A16263" s="4">
        <v>67964</v>
      </c>
      <c r="B16263" s="1">
        <v>45313</v>
      </c>
      <c r="C16263" s="2">
        <v>0.62747685185185187</v>
      </c>
      <c r="D16263" s="3" t="s">
        <v>1812</v>
      </c>
      <c r="E16263" s="3" t="s">
        <v>64114</v>
      </c>
      <c r="F16263" s="3" t="s">
        <v>64113</v>
      </c>
      <c r="G16263" s="3" t="s">
        <v>64116</v>
      </c>
      <c r="H16263" s="3" t="s">
        <v>1325</v>
      </c>
    </row>
    <row r="16264" spans="1:8" ht="43.5" x14ac:dyDescent="0.35">
      <c r="A16264" s="4">
        <v>41470</v>
      </c>
      <c r="B16264" s="1">
        <v>45313</v>
      </c>
      <c r="C16264" s="2">
        <v>0.62795138888888891</v>
      </c>
      <c r="D16264" s="3" t="s">
        <v>64117</v>
      </c>
      <c r="E16264" s="3" t="s">
        <v>64120</v>
      </c>
      <c r="F16264" s="3" t="s">
        <v>64118</v>
      </c>
      <c r="G16264" s="3" t="s">
        <v>64119</v>
      </c>
      <c r="H16264" s="3" t="s">
        <v>35249</v>
      </c>
    </row>
    <row r="16265" spans="1:8" ht="43.5" x14ac:dyDescent="0.35">
      <c r="A16265" s="4">
        <v>42338</v>
      </c>
      <c r="B16265" s="1">
        <v>45313</v>
      </c>
      <c r="C16265" s="2">
        <v>0.63267361111111109</v>
      </c>
      <c r="D16265" s="3" t="s">
        <v>1933</v>
      </c>
      <c r="E16265" s="3" t="s">
        <v>64122</v>
      </c>
      <c r="F16265" s="3" t="s">
        <v>64121</v>
      </c>
      <c r="G16265" s="3" t="s">
        <v>11678</v>
      </c>
      <c r="H16265" s="3" t="s">
        <v>14020</v>
      </c>
    </row>
    <row r="16266" spans="1:8" ht="72.5" x14ac:dyDescent="0.35">
      <c r="A16266" s="4">
        <v>42327</v>
      </c>
      <c r="B16266" s="1">
        <v>45313</v>
      </c>
      <c r="C16266" s="2">
        <v>0.63586805555555559</v>
      </c>
      <c r="D16266" s="3" t="s">
        <v>64123</v>
      </c>
      <c r="E16266" s="3" t="s">
        <v>64124</v>
      </c>
      <c r="F16266" s="3" t="s">
        <v>11647</v>
      </c>
      <c r="G16266" s="3" t="s">
        <v>11789</v>
      </c>
      <c r="H16266" s="3" t="s">
        <v>11993</v>
      </c>
    </row>
    <row r="16267" spans="1:8" x14ac:dyDescent="0.35">
      <c r="A16267" s="4">
        <v>49682</v>
      </c>
      <c r="B16267" s="1">
        <v>45313</v>
      </c>
      <c r="C16267" s="2">
        <v>0.6366087962962963</v>
      </c>
      <c r="D16267" s="3" t="s">
        <v>1100</v>
      </c>
      <c r="E16267" s="3" t="s">
        <v>1100</v>
      </c>
      <c r="F16267" s="3" t="s">
        <v>1381</v>
      </c>
      <c r="G16267" s="3" t="s">
        <v>1100</v>
      </c>
      <c r="H16267" s="3" t="s">
        <v>11849</v>
      </c>
    </row>
    <row r="16268" spans="1:8" x14ac:dyDescent="0.35">
      <c r="A16268" s="4">
        <v>32979</v>
      </c>
      <c r="B16268" s="1">
        <v>45313</v>
      </c>
      <c r="C16268" s="2">
        <v>0.63752314814814814</v>
      </c>
      <c r="D16268" s="3" t="s">
        <v>1702</v>
      </c>
      <c r="E16268" s="3" t="s">
        <v>64125</v>
      </c>
      <c r="F16268" s="3" t="s">
        <v>1702</v>
      </c>
      <c r="G16268" s="3" t="s">
        <v>64125</v>
      </c>
      <c r="H16268" s="3" t="s">
        <v>11048</v>
      </c>
    </row>
    <row r="16269" spans="1:8" ht="29" x14ac:dyDescent="0.35">
      <c r="A16269" s="4">
        <v>51539</v>
      </c>
      <c r="B16269" s="1">
        <v>45313</v>
      </c>
      <c r="C16269" s="2">
        <v>0.63938657407407407</v>
      </c>
      <c r="D16269" s="3" t="s">
        <v>64126</v>
      </c>
      <c r="E16269" s="3" t="s">
        <v>64130</v>
      </c>
      <c r="F16269" s="3" t="s">
        <v>64127</v>
      </c>
      <c r="G16269" s="3" t="s">
        <v>64128</v>
      </c>
      <c r="H16269" s="3" t="s">
        <v>64129</v>
      </c>
    </row>
    <row r="16270" spans="1:8" ht="58" x14ac:dyDescent="0.35">
      <c r="A16270" s="4">
        <v>184697</v>
      </c>
      <c r="B16270" s="1">
        <v>45313</v>
      </c>
      <c r="C16270" s="2">
        <v>0.65423611111111113</v>
      </c>
      <c r="D16270" s="3" t="s">
        <v>1436</v>
      </c>
      <c r="E16270" s="3" t="s">
        <v>64134</v>
      </c>
      <c r="F16270" s="3" t="s">
        <v>64131</v>
      </c>
      <c r="G16270" s="3" t="s">
        <v>64132</v>
      </c>
      <c r="H16270" s="3" t="s">
        <v>64133</v>
      </c>
    </row>
    <row r="16271" spans="1:8" x14ac:dyDescent="0.35">
      <c r="A16271" s="4">
        <v>200663</v>
      </c>
      <c r="B16271" s="1">
        <v>45313</v>
      </c>
      <c r="C16271" s="2">
        <v>0.65803240740740743</v>
      </c>
      <c r="D16271" s="3" t="s">
        <v>985</v>
      </c>
      <c r="E16271" s="3" t="s">
        <v>64138</v>
      </c>
      <c r="F16271" s="3" t="s">
        <v>64135</v>
      </c>
      <c r="G16271" s="3" t="s">
        <v>64136</v>
      </c>
      <c r="H16271" s="3" t="s">
        <v>64137</v>
      </c>
    </row>
    <row r="16272" spans="1:8" ht="43.5" x14ac:dyDescent="0.35">
      <c r="A16272" s="4">
        <v>215446</v>
      </c>
      <c r="B16272" s="1">
        <v>45313</v>
      </c>
      <c r="C16272" s="2">
        <v>0.66046296296296292</v>
      </c>
      <c r="D16272" s="3" t="s">
        <v>64139</v>
      </c>
      <c r="E16272" s="3" t="s">
        <v>64142</v>
      </c>
      <c r="F16272" s="3" t="s">
        <v>64140</v>
      </c>
      <c r="G16272" s="3" t="s">
        <v>12386</v>
      </c>
      <c r="H16272" s="3" t="s">
        <v>64141</v>
      </c>
    </row>
    <row r="16273" spans="1:8" ht="72.5" x14ac:dyDescent="0.35">
      <c r="A16273" s="4">
        <v>49619</v>
      </c>
      <c r="B16273" s="1">
        <v>45313</v>
      </c>
      <c r="C16273" s="2">
        <v>0.66503472222222226</v>
      </c>
      <c r="D16273" s="3" t="s">
        <v>985</v>
      </c>
      <c r="E16273" s="3" t="s">
        <v>64091</v>
      </c>
      <c r="F16273" s="3" t="s">
        <v>63127</v>
      </c>
      <c r="G16273" s="3" t="s">
        <v>64090</v>
      </c>
      <c r="H16273" s="3" t="s">
        <v>39103</v>
      </c>
    </row>
    <row r="16274" spans="1:8" ht="29" x14ac:dyDescent="0.35">
      <c r="A16274" s="4">
        <v>213571</v>
      </c>
      <c r="B16274" s="1">
        <v>45313</v>
      </c>
      <c r="C16274" s="2">
        <v>0.67158564814814825</v>
      </c>
      <c r="D16274" s="3" t="s">
        <v>1933</v>
      </c>
      <c r="E16274" s="3" t="s">
        <v>64144</v>
      </c>
      <c r="F16274" s="3" t="s">
        <v>64143</v>
      </c>
      <c r="G16274" s="3" t="s">
        <v>64144</v>
      </c>
      <c r="H16274" s="3" t="s">
        <v>64145</v>
      </c>
    </row>
    <row r="16275" spans="1:8" ht="87" x14ac:dyDescent="0.35">
      <c r="A16275" s="4">
        <v>215460</v>
      </c>
      <c r="B16275" s="1">
        <v>45313</v>
      </c>
      <c r="C16275" s="2">
        <v>0.75564814814814818</v>
      </c>
      <c r="D16275" s="3" t="s">
        <v>64146</v>
      </c>
      <c r="E16275" s="3" t="s">
        <v>64150</v>
      </c>
      <c r="F16275" s="3" t="s">
        <v>64147</v>
      </c>
      <c r="G16275" s="3" t="s">
        <v>64148</v>
      </c>
      <c r="H16275" s="3" t="s">
        <v>64149</v>
      </c>
    </row>
    <row r="16276" spans="1:8" ht="130.5" x14ac:dyDescent="0.35">
      <c r="A16276" s="4">
        <v>185698</v>
      </c>
      <c r="B16276" s="1">
        <v>45313</v>
      </c>
      <c r="C16276" s="2">
        <v>0.76469907407407411</v>
      </c>
      <c r="D16276" s="3" t="s">
        <v>64151</v>
      </c>
      <c r="E16276" s="3" t="s">
        <v>64154</v>
      </c>
      <c r="F16276" s="3" t="s">
        <v>64152</v>
      </c>
      <c r="G16276" s="3" t="s">
        <v>12564</v>
      </c>
      <c r="H16276" s="3" t="s">
        <v>64153</v>
      </c>
    </row>
    <row r="16277" spans="1:8" ht="72.5" x14ac:dyDescent="0.35">
      <c r="A16277" s="4">
        <v>215463</v>
      </c>
      <c r="B16277" s="1">
        <v>45313</v>
      </c>
      <c r="C16277" s="2">
        <v>0.77203703703703708</v>
      </c>
      <c r="D16277" s="3" t="s">
        <v>64155</v>
      </c>
      <c r="E16277" s="3" t="s">
        <v>64159</v>
      </c>
      <c r="F16277" s="3" t="s">
        <v>64156</v>
      </c>
      <c r="G16277" s="3" t="s">
        <v>64157</v>
      </c>
      <c r="H16277" s="3" t="s">
        <v>64158</v>
      </c>
    </row>
    <row r="16278" spans="1:8" ht="72.5" x14ac:dyDescent="0.35">
      <c r="A16278" s="4">
        <v>215463</v>
      </c>
      <c r="B16278" s="1">
        <v>45313</v>
      </c>
      <c r="C16278" s="2">
        <v>0.77565972222222224</v>
      </c>
      <c r="D16278" s="3" t="s">
        <v>64155</v>
      </c>
      <c r="E16278" s="3" t="s">
        <v>64159</v>
      </c>
      <c r="F16278" s="3" t="s">
        <v>64156</v>
      </c>
      <c r="G16278" s="3" t="s">
        <v>64157</v>
      </c>
      <c r="H16278" s="3" t="s">
        <v>64158</v>
      </c>
    </row>
    <row r="16279" spans="1:8" x14ac:dyDescent="0.35">
      <c r="A16279" s="4">
        <v>40897</v>
      </c>
      <c r="B16279" s="1">
        <v>45314</v>
      </c>
      <c r="C16279" s="2">
        <v>0.33392361111111107</v>
      </c>
      <c r="D16279" s="3" t="s">
        <v>233</v>
      </c>
      <c r="E16279" s="3" t="s">
        <v>64161</v>
      </c>
      <c r="F16279" s="3" t="s">
        <v>64160</v>
      </c>
      <c r="G16279" s="3" t="s">
        <v>1268</v>
      </c>
      <c r="H16279" s="3" t="s">
        <v>10975</v>
      </c>
    </row>
    <row r="16280" spans="1:8" x14ac:dyDescent="0.35">
      <c r="A16280" s="4">
        <v>9711</v>
      </c>
      <c r="B16280" s="1">
        <v>45314</v>
      </c>
      <c r="C16280" s="2">
        <v>0.33631944444444445</v>
      </c>
      <c r="D16280" s="3" t="s">
        <v>233</v>
      </c>
      <c r="E16280" s="3" t="s">
        <v>372</v>
      </c>
      <c r="F16280" s="3" t="s">
        <v>64162</v>
      </c>
      <c r="G16280" s="3" t="s">
        <v>64163</v>
      </c>
      <c r="H16280" s="3" t="s">
        <v>64164</v>
      </c>
    </row>
    <row r="16281" spans="1:8" ht="43.5" x14ac:dyDescent="0.35">
      <c r="A16281" s="4">
        <v>32873</v>
      </c>
      <c r="B16281" s="1">
        <v>45314</v>
      </c>
      <c r="C16281" s="2">
        <v>0.34284722222222225</v>
      </c>
      <c r="D16281" s="3" t="s">
        <v>233</v>
      </c>
      <c r="E16281" s="3" t="s">
        <v>28254</v>
      </c>
      <c r="F16281" s="3" t="s">
        <v>64165</v>
      </c>
      <c r="G16281" s="3" t="s">
        <v>1268</v>
      </c>
      <c r="H16281" s="3" t="s">
        <v>12587</v>
      </c>
    </row>
    <row r="16282" spans="1:8" ht="29" x14ac:dyDescent="0.35">
      <c r="A16282" s="4">
        <v>45075</v>
      </c>
      <c r="B16282" s="1">
        <v>45314</v>
      </c>
      <c r="C16282" s="2">
        <v>0.3484606481481482</v>
      </c>
      <c r="D16282" s="3" t="s">
        <v>1288</v>
      </c>
      <c r="E16282" s="3" t="s">
        <v>64167</v>
      </c>
      <c r="F16282" s="3" t="s">
        <v>64166</v>
      </c>
      <c r="G16282" s="3" t="s">
        <v>11837</v>
      </c>
      <c r="H16282" s="3" t="s">
        <v>11277</v>
      </c>
    </row>
    <row r="16283" spans="1:8" ht="29" x14ac:dyDescent="0.35">
      <c r="A16283" s="4">
        <v>207791</v>
      </c>
      <c r="B16283" s="1">
        <v>45314</v>
      </c>
      <c r="C16283" s="2">
        <v>0.35092592592592592</v>
      </c>
      <c r="D16283" s="3" t="s">
        <v>1288</v>
      </c>
      <c r="E16283" s="3" t="s">
        <v>64170</v>
      </c>
      <c r="F16283" s="3" t="s">
        <v>64168</v>
      </c>
      <c r="G16283" s="3" t="s">
        <v>11829</v>
      </c>
      <c r="H16283" s="3" t="s">
        <v>64169</v>
      </c>
    </row>
    <row r="16284" spans="1:8" ht="58" x14ac:dyDescent="0.35">
      <c r="A16284" s="4">
        <v>40432</v>
      </c>
      <c r="B16284" s="1">
        <v>45314</v>
      </c>
      <c r="C16284" s="2">
        <v>0.35170138888888891</v>
      </c>
      <c r="D16284" s="3" t="s">
        <v>233</v>
      </c>
      <c r="E16284" s="3" t="s">
        <v>27852</v>
      </c>
      <c r="F16284" s="3" t="s">
        <v>64171</v>
      </c>
      <c r="G16284" s="3" t="s">
        <v>12002</v>
      </c>
      <c r="H16284" s="3" t="s">
        <v>12614</v>
      </c>
    </row>
    <row r="16285" spans="1:8" ht="58" x14ac:dyDescent="0.35">
      <c r="A16285" s="4">
        <v>189827</v>
      </c>
      <c r="B16285" s="1">
        <v>45314</v>
      </c>
      <c r="C16285" s="2">
        <v>0.35339120370370369</v>
      </c>
      <c r="D16285" s="3" t="s">
        <v>1288</v>
      </c>
      <c r="E16285" s="3" t="s">
        <v>49994</v>
      </c>
      <c r="F16285" s="3" t="s">
        <v>64172</v>
      </c>
      <c r="G16285" s="3" t="s">
        <v>11799</v>
      </c>
      <c r="H16285" s="3" t="s">
        <v>12779</v>
      </c>
    </row>
    <row r="16286" spans="1:8" ht="58" x14ac:dyDescent="0.35">
      <c r="A16286" s="4">
        <v>26629</v>
      </c>
      <c r="B16286" s="1">
        <v>45314</v>
      </c>
      <c r="C16286" s="2">
        <v>0.35435185185185186</v>
      </c>
      <c r="D16286" s="3" t="s">
        <v>985</v>
      </c>
      <c r="E16286" s="3" t="s">
        <v>64174</v>
      </c>
      <c r="F16286" s="3" t="s">
        <v>64173</v>
      </c>
      <c r="G16286" s="3" t="s">
        <v>43235</v>
      </c>
      <c r="H16286" s="3" t="s">
        <v>1123</v>
      </c>
    </row>
    <row r="16287" spans="1:8" ht="58" x14ac:dyDescent="0.35">
      <c r="A16287" s="4">
        <v>26629</v>
      </c>
      <c r="B16287" s="1">
        <v>45314</v>
      </c>
      <c r="C16287" s="2">
        <v>0.3555787037037037</v>
      </c>
      <c r="D16287" s="3" t="s">
        <v>985</v>
      </c>
      <c r="E16287" s="3" t="s">
        <v>64174</v>
      </c>
      <c r="F16287" s="3" t="s">
        <v>64175</v>
      </c>
      <c r="G16287" s="3" t="s">
        <v>43235</v>
      </c>
      <c r="H16287" s="3" t="s">
        <v>1123</v>
      </c>
    </row>
    <row r="16288" spans="1:8" ht="43.5" x14ac:dyDescent="0.35">
      <c r="A16288" s="4">
        <v>118969</v>
      </c>
      <c r="B16288" s="1">
        <v>45314</v>
      </c>
      <c r="C16288" s="2">
        <v>0.35723379629629631</v>
      </c>
      <c r="D16288" s="3" t="s">
        <v>1288</v>
      </c>
      <c r="E16288" s="3" t="s">
        <v>64179</v>
      </c>
      <c r="F16288" s="3" t="s">
        <v>64176</v>
      </c>
      <c r="G16288" s="3" t="s">
        <v>64177</v>
      </c>
      <c r="H16288" s="3" t="s">
        <v>64178</v>
      </c>
    </row>
    <row r="16289" spans="1:8" ht="43.5" x14ac:dyDescent="0.35">
      <c r="A16289" s="4">
        <v>46418</v>
      </c>
      <c r="B16289" s="1">
        <v>45314</v>
      </c>
      <c r="C16289" s="2">
        <v>0.35921296296296296</v>
      </c>
      <c r="D16289" s="3" t="s">
        <v>10435</v>
      </c>
      <c r="E16289" s="3" t="s">
        <v>64181</v>
      </c>
      <c r="F16289" s="3" t="s">
        <v>64180</v>
      </c>
      <c r="G16289" s="3" t="s">
        <v>21108</v>
      </c>
      <c r="H16289" s="3" t="s">
        <v>38032</v>
      </c>
    </row>
    <row r="16290" spans="1:8" x14ac:dyDescent="0.35">
      <c r="A16290" s="4">
        <v>187092</v>
      </c>
      <c r="B16290" s="1">
        <v>45314</v>
      </c>
      <c r="C16290" s="2">
        <v>0.36026620370370371</v>
      </c>
      <c r="D16290" s="3" t="s">
        <v>985</v>
      </c>
      <c r="E16290" s="3" t="s">
        <v>12852</v>
      </c>
      <c r="F16290" s="3" t="s">
        <v>64182</v>
      </c>
      <c r="G16290" s="3" t="s">
        <v>11215</v>
      </c>
      <c r="H16290" s="3" t="s">
        <v>11048</v>
      </c>
    </row>
    <row r="16291" spans="1:8" x14ac:dyDescent="0.35">
      <c r="A16291" s="4">
        <v>187092</v>
      </c>
      <c r="B16291" s="1">
        <v>45314</v>
      </c>
      <c r="C16291" s="2">
        <v>0.36150462962962965</v>
      </c>
      <c r="D16291" s="3" t="s">
        <v>985</v>
      </c>
      <c r="E16291" s="3" t="s">
        <v>64183</v>
      </c>
      <c r="F16291" s="3" t="s">
        <v>64182</v>
      </c>
      <c r="G16291" s="3" t="s">
        <v>11215</v>
      </c>
      <c r="H16291" s="3" t="s">
        <v>11048</v>
      </c>
    </row>
    <row r="16292" spans="1:8" ht="29" x14ac:dyDescent="0.35">
      <c r="A16292" s="4">
        <v>159085</v>
      </c>
      <c r="B16292" s="1">
        <v>45314</v>
      </c>
      <c r="C16292" s="2">
        <v>0.36197916666666669</v>
      </c>
      <c r="D16292" s="3" t="s">
        <v>233</v>
      </c>
      <c r="E16292" s="3" t="s">
        <v>64185</v>
      </c>
      <c r="F16292" s="3" t="s">
        <v>64184</v>
      </c>
      <c r="G16292" s="3" t="s">
        <v>1313</v>
      </c>
      <c r="H16292" s="3" t="s">
        <v>13777</v>
      </c>
    </row>
    <row r="16293" spans="1:8" ht="72.5" x14ac:dyDescent="0.35">
      <c r="A16293" s="4">
        <v>45686</v>
      </c>
      <c r="B16293" s="1">
        <v>45314</v>
      </c>
      <c r="C16293" s="2">
        <v>0.36559027777777775</v>
      </c>
      <c r="D16293" s="3" t="s">
        <v>10435</v>
      </c>
      <c r="E16293" s="3" t="s">
        <v>64188</v>
      </c>
      <c r="F16293" s="3" t="s">
        <v>64186</v>
      </c>
      <c r="G16293" s="3" t="s">
        <v>49524</v>
      </c>
      <c r="H16293" s="3" t="s">
        <v>64187</v>
      </c>
    </row>
    <row r="16294" spans="1:8" ht="58" x14ac:dyDescent="0.35">
      <c r="A16294" s="4">
        <v>51346</v>
      </c>
      <c r="B16294" s="1">
        <v>45314</v>
      </c>
      <c r="C16294" s="2">
        <v>0.36623842592592593</v>
      </c>
      <c r="D16294" s="3" t="s">
        <v>1436</v>
      </c>
      <c r="E16294" s="3" t="s">
        <v>64191</v>
      </c>
      <c r="F16294" s="3" t="s">
        <v>64189</v>
      </c>
      <c r="G16294" s="3" t="s">
        <v>11215</v>
      </c>
      <c r="H16294" s="3" t="s">
        <v>64190</v>
      </c>
    </row>
    <row r="16295" spans="1:8" ht="43.5" x14ac:dyDescent="0.35">
      <c r="A16295" s="4">
        <v>38422</v>
      </c>
      <c r="B16295" s="1">
        <v>45314</v>
      </c>
      <c r="C16295" s="2">
        <v>0.36917824074074074</v>
      </c>
      <c r="D16295" s="3" t="s">
        <v>233</v>
      </c>
      <c r="E16295" s="3" t="s">
        <v>28249</v>
      </c>
      <c r="F16295" s="3" t="s">
        <v>64192</v>
      </c>
      <c r="G16295" s="3" t="s">
        <v>11168</v>
      </c>
      <c r="H16295" s="3" t="s">
        <v>12587</v>
      </c>
    </row>
    <row r="16296" spans="1:8" ht="130.5" x14ac:dyDescent="0.35">
      <c r="A16296" s="4">
        <v>34352</v>
      </c>
      <c r="B16296" s="1">
        <v>45314</v>
      </c>
      <c r="C16296" s="2">
        <v>0.36996527777777777</v>
      </c>
      <c r="D16296" s="3" t="s">
        <v>64193</v>
      </c>
      <c r="E16296" s="3" t="s">
        <v>12058</v>
      </c>
      <c r="F16296" s="3" t="s">
        <v>12068</v>
      </c>
      <c r="G16296" s="3" t="s">
        <v>11732</v>
      </c>
      <c r="H16296" s="3" t="s">
        <v>64194</v>
      </c>
    </row>
    <row r="16297" spans="1:8" x14ac:dyDescent="0.35">
      <c r="A16297" s="4">
        <v>215484</v>
      </c>
      <c r="B16297" s="1">
        <v>45314</v>
      </c>
      <c r="C16297" s="2">
        <v>0.37156250000000002</v>
      </c>
      <c r="D16297" s="3" t="s">
        <v>1436</v>
      </c>
      <c r="E16297" s="3" t="s">
        <v>64195</v>
      </c>
      <c r="F16297" s="3" t="s">
        <v>11953</v>
      </c>
      <c r="G16297" s="3" t="s">
        <v>64195</v>
      </c>
      <c r="H16297" s="3" t="s">
        <v>12417</v>
      </c>
    </row>
    <row r="16298" spans="1:8" x14ac:dyDescent="0.35">
      <c r="A16298" s="4">
        <v>215492</v>
      </c>
      <c r="B16298" s="1">
        <v>45314</v>
      </c>
      <c r="C16298" s="2">
        <v>0.37321759259259263</v>
      </c>
      <c r="D16298" s="3" t="s">
        <v>985</v>
      </c>
      <c r="E16298" s="3" t="s">
        <v>64195</v>
      </c>
      <c r="F16298" s="3" t="s">
        <v>13088</v>
      </c>
      <c r="G16298" s="3" t="s">
        <v>64195</v>
      </c>
      <c r="H16298" s="3" t="s">
        <v>10334</v>
      </c>
    </row>
    <row r="16299" spans="1:8" ht="58" x14ac:dyDescent="0.35">
      <c r="A16299" s="4">
        <v>136239</v>
      </c>
      <c r="B16299" s="1">
        <v>45314</v>
      </c>
      <c r="C16299" s="2">
        <v>0.37395833333333334</v>
      </c>
      <c r="D16299" s="3" t="s">
        <v>64196</v>
      </c>
      <c r="E16299" s="3" t="s">
        <v>64200</v>
      </c>
      <c r="F16299" s="3" t="s">
        <v>64197</v>
      </c>
      <c r="G16299" s="3" t="s">
        <v>64198</v>
      </c>
      <c r="H16299" s="3" t="s">
        <v>64199</v>
      </c>
    </row>
    <row r="16300" spans="1:8" ht="29" x14ac:dyDescent="0.35">
      <c r="A16300" s="4">
        <v>176040</v>
      </c>
      <c r="B16300" s="1">
        <v>45314</v>
      </c>
      <c r="C16300" s="2">
        <v>0.37436342592592592</v>
      </c>
      <c r="D16300" s="3" t="s">
        <v>985</v>
      </c>
      <c r="E16300" s="3" t="s">
        <v>14778</v>
      </c>
      <c r="F16300" s="3" t="s">
        <v>64201</v>
      </c>
      <c r="G16300" s="3" t="s">
        <v>64202</v>
      </c>
      <c r="H16300" s="3" t="s">
        <v>64203</v>
      </c>
    </row>
    <row r="16301" spans="1:8" ht="29" x14ac:dyDescent="0.35">
      <c r="A16301" s="4">
        <v>213659</v>
      </c>
      <c r="B16301" s="1">
        <v>45314</v>
      </c>
      <c r="C16301" s="2">
        <v>0.37656249999999997</v>
      </c>
      <c r="D16301" s="3" t="s">
        <v>1436</v>
      </c>
      <c r="E16301" s="3" t="s">
        <v>64205</v>
      </c>
      <c r="F16301" s="3" t="s">
        <v>64204</v>
      </c>
      <c r="G16301" s="3" t="s">
        <v>64205</v>
      </c>
      <c r="H16301" s="3" t="s">
        <v>64206</v>
      </c>
    </row>
    <row r="16302" spans="1:8" ht="43.5" x14ac:dyDescent="0.35">
      <c r="A16302" s="4">
        <v>44882</v>
      </c>
      <c r="B16302" s="1">
        <v>45314</v>
      </c>
      <c r="C16302" s="2">
        <v>0.38020833333333331</v>
      </c>
      <c r="D16302" s="3" t="s">
        <v>11656</v>
      </c>
      <c r="E16302" s="3" t="s">
        <v>64209</v>
      </c>
      <c r="F16302" s="3" t="s">
        <v>64207</v>
      </c>
      <c r="G16302" s="3" t="s">
        <v>1358</v>
      </c>
      <c r="H16302" s="3" t="s">
        <v>64208</v>
      </c>
    </row>
    <row r="16303" spans="1:8" ht="159.5" x14ac:dyDescent="0.35">
      <c r="A16303" s="4">
        <v>49793</v>
      </c>
      <c r="B16303" s="1">
        <v>45314</v>
      </c>
      <c r="C16303" s="2">
        <v>0.38062499999999999</v>
      </c>
      <c r="D16303" s="3" t="s">
        <v>64210</v>
      </c>
      <c r="E16303" s="3" t="s">
        <v>12058</v>
      </c>
      <c r="F16303" s="3" t="s">
        <v>64211</v>
      </c>
      <c r="G16303" s="3" t="s">
        <v>11732</v>
      </c>
      <c r="H16303" s="3" t="s">
        <v>64212</v>
      </c>
    </row>
    <row r="16304" spans="1:8" ht="29" x14ac:dyDescent="0.35">
      <c r="A16304" s="4">
        <v>174639</v>
      </c>
      <c r="B16304" s="1">
        <v>45314</v>
      </c>
      <c r="C16304" s="2">
        <v>0.38378472222222221</v>
      </c>
      <c r="D16304" s="3" t="s">
        <v>1702</v>
      </c>
      <c r="E16304" s="3" t="s">
        <v>64215</v>
      </c>
      <c r="F16304" s="3" t="s">
        <v>64213</v>
      </c>
      <c r="G16304" s="3" t="s">
        <v>50952</v>
      </c>
      <c r="H16304" s="3" t="s">
        <v>64214</v>
      </c>
    </row>
    <row r="16305" spans="1:8" ht="87" x14ac:dyDescent="0.35">
      <c r="A16305" s="4">
        <v>22592</v>
      </c>
      <c r="B16305" s="1">
        <v>45314</v>
      </c>
      <c r="C16305" s="2">
        <v>0.38423611111111117</v>
      </c>
      <c r="D16305" s="3" t="s">
        <v>64216</v>
      </c>
      <c r="E16305" s="3" t="s">
        <v>33570</v>
      </c>
      <c r="F16305" s="3" t="s">
        <v>64217</v>
      </c>
      <c r="G16305" s="3" t="s">
        <v>64218</v>
      </c>
      <c r="H16305" s="3" t="s">
        <v>64219</v>
      </c>
    </row>
    <row r="16306" spans="1:8" ht="58" x14ac:dyDescent="0.35">
      <c r="A16306" s="4">
        <v>33229</v>
      </c>
      <c r="B16306" s="1">
        <v>45314</v>
      </c>
      <c r="C16306" s="2">
        <v>0.38474537037037032</v>
      </c>
      <c r="D16306" s="3" t="s">
        <v>64220</v>
      </c>
      <c r="E16306" s="3" t="s">
        <v>64224</v>
      </c>
      <c r="F16306" s="3" t="s">
        <v>64221</v>
      </c>
      <c r="G16306" s="3" t="s">
        <v>64222</v>
      </c>
      <c r="H16306" s="3" t="s">
        <v>64223</v>
      </c>
    </row>
    <row r="16307" spans="1:8" ht="58" x14ac:dyDescent="0.35">
      <c r="A16307" s="4">
        <v>38842</v>
      </c>
      <c r="B16307" s="1">
        <v>45314</v>
      </c>
      <c r="C16307" s="2">
        <v>0.38603009259259258</v>
      </c>
      <c r="D16307" s="3" t="s">
        <v>233</v>
      </c>
      <c r="E16307" s="3" t="s">
        <v>64226</v>
      </c>
      <c r="F16307" s="3" t="s">
        <v>64225</v>
      </c>
      <c r="G16307" s="3" t="s">
        <v>12002</v>
      </c>
      <c r="H16307" s="3" t="s">
        <v>12472</v>
      </c>
    </row>
    <row r="16308" spans="1:8" ht="29" x14ac:dyDescent="0.35">
      <c r="A16308" s="4">
        <v>49632</v>
      </c>
      <c r="B16308" s="1">
        <v>45314</v>
      </c>
      <c r="C16308" s="2">
        <v>0.38744212962962959</v>
      </c>
      <c r="D16308" s="3" t="s">
        <v>985</v>
      </c>
      <c r="E16308" s="3" t="s">
        <v>10839</v>
      </c>
      <c r="F16308" s="3" t="s">
        <v>64227</v>
      </c>
      <c r="G16308" s="3" t="s">
        <v>64228</v>
      </c>
      <c r="H16308" s="3" t="s">
        <v>11731</v>
      </c>
    </row>
    <row r="16309" spans="1:8" ht="87" x14ac:dyDescent="0.35">
      <c r="A16309" s="4">
        <v>205880</v>
      </c>
      <c r="B16309" s="1">
        <v>45314</v>
      </c>
      <c r="C16309" s="2">
        <v>0.38795138888888886</v>
      </c>
      <c r="D16309" s="3" t="s">
        <v>11642</v>
      </c>
      <c r="E16309" s="3" t="s">
        <v>64232</v>
      </c>
      <c r="F16309" s="3" t="s">
        <v>64229</v>
      </c>
      <c r="G16309" s="3" t="s">
        <v>64230</v>
      </c>
      <c r="H16309" s="3" t="s">
        <v>64231</v>
      </c>
    </row>
    <row r="16310" spans="1:8" ht="72.5" x14ac:dyDescent="0.35">
      <c r="A16310" s="4">
        <v>192437</v>
      </c>
      <c r="B16310" s="1">
        <v>45314</v>
      </c>
      <c r="C16310" s="2">
        <v>0.38836805555555554</v>
      </c>
      <c r="D16310" s="3" t="s">
        <v>64233</v>
      </c>
      <c r="E16310" s="3" t="s">
        <v>64237</v>
      </c>
      <c r="F16310" s="3" t="s">
        <v>64234</v>
      </c>
      <c r="G16310" s="3" t="s">
        <v>64235</v>
      </c>
      <c r="H16310" s="3" t="s">
        <v>64236</v>
      </c>
    </row>
    <row r="16311" spans="1:8" ht="58" x14ac:dyDescent="0.35">
      <c r="A16311" s="4">
        <v>201039</v>
      </c>
      <c r="B16311" s="1">
        <v>45314</v>
      </c>
      <c r="C16311" s="2">
        <v>0.38907407407407407</v>
      </c>
      <c r="D16311" s="3" t="s">
        <v>1436</v>
      </c>
      <c r="E16311" s="3" t="s">
        <v>41247</v>
      </c>
      <c r="F16311" s="3" t="s">
        <v>64238</v>
      </c>
      <c r="G16311" s="3" t="s">
        <v>12549</v>
      </c>
      <c r="H16311" s="3" t="s">
        <v>11737</v>
      </c>
    </row>
    <row r="16312" spans="1:8" ht="130.5" x14ac:dyDescent="0.35">
      <c r="A16312" s="4">
        <v>32938</v>
      </c>
      <c r="B16312" s="1">
        <v>45314</v>
      </c>
      <c r="C16312" s="2">
        <v>0.38982638888888888</v>
      </c>
      <c r="D16312" s="3" t="s">
        <v>64239</v>
      </c>
      <c r="E16312" s="3" t="s">
        <v>64242</v>
      </c>
      <c r="F16312" s="3" t="s">
        <v>64240</v>
      </c>
      <c r="G16312" s="3" t="s">
        <v>11732</v>
      </c>
      <c r="H16312" s="3" t="s">
        <v>64241</v>
      </c>
    </row>
    <row r="16313" spans="1:8" ht="43.5" x14ac:dyDescent="0.35">
      <c r="A16313" s="4">
        <v>72601</v>
      </c>
      <c r="B16313" s="1">
        <v>45314</v>
      </c>
      <c r="C16313" s="2">
        <v>0.39099537037037035</v>
      </c>
      <c r="D16313" s="3" t="s">
        <v>64243</v>
      </c>
      <c r="E16313" s="3" t="s">
        <v>28349</v>
      </c>
      <c r="F16313" s="3" t="s">
        <v>64244</v>
      </c>
      <c r="G16313" s="3" t="s">
        <v>1268</v>
      </c>
      <c r="H16313" s="3" t="s">
        <v>10375</v>
      </c>
    </row>
    <row r="16314" spans="1:8" ht="43.5" x14ac:dyDescent="0.35">
      <c r="A16314" s="4">
        <v>78352</v>
      </c>
      <c r="B16314" s="1">
        <v>45314</v>
      </c>
      <c r="C16314" s="2">
        <v>0.39515046296296297</v>
      </c>
      <c r="D16314" s="3" t="s">
        <v>1436</v>
      </c>
      <c r="E16314" s="3" t="s">
        <v>64246</v>
      </c>
      <c r="F16314" s="3" t="s">
        <v>64245</v>
      </c>
      <c r="G16314" s="3" t="s">
        <v>21108</v>
      </c>
      <c r="H16314" s="3" t="s">
        <v>38032</v>
      </c>
    </row>
    <row r="16315" spans="1:8" ht="29" x14ac:dyDescent="0.35">
      <c r="A16315" s="4">
        <v>158961</v>
      </c>
      <c r="B16315" s="1">
        <v>45314</v>
      </c>
      <c r="C16315" s="2">
        <v>0.39644675925925926</v>
      </c>
      <c r="D16315" s="3" t="s">
        <v>233</v>
      </c>
      <c r="E16315" s="3" t="s">
        <v>13605</v>
      </c>
      <c r="F16315" s="3" t="s">
        <v>64247</v>
      </c>
      <c r="G16315" s="3" t="s">
        <v>1268</v>
      </c>
      <c r="H16315" s="3" t="s">
        <v>12614</v>
      </c>
    </row>
    <row r="16316" spans="1:8" ht="72.5" x14ac:dyDescent="0.35">
      <c r="A16316" s="4">
        <v>130753</v>
      </c>
      <c r="B16316" s="1">
        <v>45314</v>
      </c>
      <c r="C16316" s="2">
        <v>0.39761574074074074</v>
      </c>
      <c r="D16316" s="3" t="s">
        <v>64248</v>
      </c>
      <c r="E16316" s="3" t="s">
        <v>14964</v>
      </c>
      <c r="F16316" s="3" t="s">
        <v>64249</v>
      </c>
      <c r="G16316" s="3" t="s">
        <v>35806</v>
      </c>
      <c r="H16316" s="3" t="s">
        <v>51667</v>
      </c>
    </row>
    <row r="16317" spans="1:8" ht="43.5" x14ac:dyDescent="0.35">
      <c r="A16317" s="4">
        <v>124452</v>
      </c>
      <c r="B16317" s="1">
        <v>45314</v>
      </c>
      <c r="C16317" s="2">
        <v>0.39802083333333332</v>
      </c>
      <c r="D16317" s="3" t="s">
        <v>1436</v>
      </c>
      <c r="E16317" s="3" t="s">
        <v>28275</v>
      </c>
      <c r="F16317" s="3" t="s">
        <v>64250</v>
      </c>
      <c r="G16317" s="3" t="s">
        <v>64251</v>
      </c>
      <c r="H16317" s="3" t="s">
        <v>64252</v>
      </c>
    </row>
    <row r="16318" spans="1:8" ht="72.5" x14ac:dyDescent="0.35">
      <c r="A16318" s="4">
        <v>130753</v>
      </c>
      <c r="B16318" s="1">
        <v>45314</v>
      </c>
      <c r="C16318" s="2">
        <v>0.3982175925925926</v>
      </c>
      <c r="D16318" s="3" t="s">
        <v>64253</v>
      </c>
      <c r="E16318" s="3" t="s">
        <v>14964</v>
      </c>
      <c r="F16318" s="3" t="s">
        <v>64249</v>
      </c>
      <c r="G16318" s="3" t="s">
        <v>35806</v>
      </c>
      <c r="H16318" s="3" t="s">
        <v>51667</v>
      </c>
    </row>
    <row r="16319" spans="1:8" x14ac:dyDescent="0.35">
      <c r="A16319" s="4">
        <v>210291</v>
      </c>
      <c r="B16319" s="1">
        <v>45314</v>
      </c>
      <c r="C16319" s="2">
        <v>0.40516203703703701</v>
      </c>
      <c r="D16319" s="3" t="s">
        <v>1436</v>
      </c>
      <c r="E16319" s="3" t="s">
        <v>64256</v>
      </c>
      <c r="F16319" s="3" t="s">
        <v>64254</v>
      </c>
      <c r="G16319" s="3" t="s">
        <v>64255</v>
      </c>
      <c r="H16319" s="3" t="s">
        <v>22364</v>
      </c>
    </row>
    <row r="16320" spans="1:8" ht="29" x14ac:dyDescent="0.35">
      <c r="A16320" s="4">
        <v>199048</v>
      </c>
      <c r="B16320" s="1">
        <v>45314</v>
      </c>
      <c r="C16320" s="2">
        <v>0.40575231481481483</v>
      </c>
      <c r="D16320" s="3" t="s">
        <v>15112</v>
      </c>
      <c r="E16320" s="3" t="s">
        <v>60710</v>
      </c>
      <c r="F16320" s="3" t="s">
        <v>64257</v>
      </c>
      <c r="G16320" s="3" t="s">
        <v>64258</v>
      </c>
      <c r="H16320" s="3" t="s">
        <v>64259</v>
      </c>
    </row>
    <row r="16321" spans="1:8" ht="217.5" x14ac:dyDescent="0.35">
      <c r="A16321" s="4">
        <v>183480</v>
      </c>
      <c r="B16321" s="1">
        <v>45314</v>
      </c>
      <c r="C16321" s="2">
        <v>0.40576388888888887</v>
      </c>
      <c r="D16321" s="3" t="s">
        <v>1436</v>
      </c>
      <c r="E16321" s="3" t="s">
        <v>64263</v>
      </c>
      <c r="F16321" s="3" t="s">
        <v>64260</v>
      </c>
      <c r="G16321" s="3" t="s">
        <v>64261</v>
      </c>
      <c r="H16321" s="3" t="s">
        <v>64262</v>
      </c>
    </row>
    <row r="16322" spans="1:8" ht="101.5" x14ac:dyDescent="0.35">
      <c r="A16322" s="4">
        <v>161664</v>
      </c>
      <c r="B16322" s="1">
        <v>45314</v>
      </c>
      <c r="C16322" s="2">
        <v>0.40660879629629632</v>
      </c>
      <c r="D16322" s="3" t="s">
        <v>1436</v>
      </c>
      <c r="E16322" s="3" t="s">
        <v>64267</v>
      </c>
      <c r="F16322" s="3" t="s">
        <v>64264</v>
      </c>
      <c r="G16322" s="3" t="s">
        <v>64265</v>
      </c>
      <c r="H16322" s="3" t="s">
        <v>64266</v>
      </c>
    </row>
    <row r="16323" spans="1:8" ht="58" x14ac:dyDescent="0.35">
      <c r="A16323" s="4">
        <v>36967</v>
      </c>
      <c r="B16323" s="1">
        <v>45314</v>
      </c>
      <c r="C16323" s="2">
        <v>0.41270833333333329</v>
      </c>
      <c r="D16323" s="3" t="s">
        <v>64268</v>
      </c>
      <c r="E16323" s="3" t="s">
        <v>64271</v>
      </c>
      <c r="F16323" s="3" t="s">
        <v>64269</v>
      </c>
      <c r="G16323" s="3" t="s">
        <v>64270</v>
      </c>
      <c r="H16323" s="3" t="s">
        <v>397</v>
      </c>
    </row>
    <row r="16324" spans="1:8" ht="58" x14ac:dyDescent="0.35">
      <c r="A16324" s="4">
        <v>33812</v>
      </c>
      <c r="B16324" s="1">
        <v>45314</v>
      </c>
      <c r="C16324" s="2">
        <v>0.41328703703703701</v>
      </c>
      <c r="D16324" s="3" t="s">
        <v>10339</v>
      </c>
      <c r="E16324" s="3" t="s">
        <v>64275</v>
      </c>
      <c r="F16324" s="3" t="s">
        <v>64272</v>
      </c>
      <c r="G16324" s="3" t="s">
        <v>64273</v>
      </c>
      <c r="H16324" s="3" t="s">
        <v>64274</v>
      </c>
    </row>
    <row r="16325" spans="1:8" ht="43.5" x14ac:dyDescent="0.35">
      <c r="A16325" s="4">
        <v>129072</v>
      </c>
      <c r="B16325" s="1">
        <v>45314</v>
      </c>
      <c r="C16325" s="2">
        <v>0.41372685185185182</v>
      </c>
      <c r="D16325" s="3" t="s">
        <v>64276</v>
      </c>
      <c r="E16325" s="3" t="s">
        <v>64279</v>
      </c>
      <c r="F16325" s="3" t="s">
        <v>64277</v>
      </c>
      <c r="G16325" s="3" t="s">
        <v>11924</v>
      </c>
      <c r="H16325" s="3" t="s">
        <v>64278</v>
      </c>
    </row>
    <row r="16326" spans="1:8" ht="43.5" x14ac:dyDescent="0.35">
      <c r="A16326" s="4">
        <v>64165</v>
      </c>
      <c r="B16326" s="1">
        <v>45314</v>
      </c>
      <c r="C16326" s="2">
        <v>0.41474537037037035</v>
      </c>
      <c r="D16326" s="3" t="s">
        <v>64280</v>
      </c>
      <c r="E16326" s="3" t="s">
        <v>16336</v>
      </c>
      <c r="F16326" s="3" t="s">
        <v>64281</v>
      </c>
      <c r="G16326" s="3" t="s">
        <v>64282</v>
      </c>
      <c r="H16326" s="3" t="s">
        <v>64283</v>
      </c>
    </row>
    <row r="16327" spans="1:8" ht="43.5" x14ac:dyDescent="0.35">
      <c r="A16327" s="4">
        <v>7974</v>
      </c>
      <c r="B16327" s="1">
        <v>45314</v>
      </c>
      <c r="C16327" s="2">
        <v>0.41622685185185188</v>
      </c>
      <c r="D16327" s="3" t="s">
        <v>1288</v>
      </c>
      <c r="E16327" s="3" t="s">
        <v>64286</v>
      </c>
      <c r="F16327" s="3" t="s">
        <v>64284</v>
      </c>
      <c r="G16327" s="3" t="s">
        <v>64285</v>
      </c>
      <c r="H16327" s="3" t="s">
        <v>10568</v>
      </c>
    </row>
    <row r="16328" spans="1:8" x14ac:dyDescent="0.35">
      <c r="A16328" s="4">
        <v>60110</v>
      </c>
      <c r="B16328" s="1">
        <v>45314</v>
      </c>
      <c r="C16328" s="2">
        <v>0.41968749999999999</v>
      </c>
      <c r="D16328" s="3" t="s">
        <v>985</v>
      </c>
      <c r="E16328" s="3" t="s">
        <v>1997</v>
      </c>
      <c r="F16328" s="3" t="s">
        <v>12899</v>
      </c>
      <c r="G16328" s="3" t="s">
        <v>1997</v>
      </c>
      <c r="H16328" s="3" t="s">
        <v>10301</v>
      </c>
    </row>
    <row r="16329" spans="1:8" ht="145" x14ac:dyDescent="0.35">
      <c r="A16329" s="4">
        <v>54001</v>
      </c>
      <c r="B16329" s="1">
        <v>45314</v>
      </c>
      <c r="C16329" s="2">
        <v>0.42001157407407402</v>
      </c>
      <c r="D16329" s="3" t="s">
        <v>64287</v>
      </c>
      <c r="E16329" s="3" t="s">
        <v>12040</v>
      </c>
      <c r="F16329" s="3" t="s">
        <v>13185</v>
      </c>
      <c r="G16329" s="3" t="s">
        <v>11732</v>
      </c>
      <c r="H16329" s="3" t="s">
        <v>64288</v>
      </c>
    </row>
    <row r="16330" spans="1:8" ht="58" x14ac:dyDescent="0.35">
      <c r="A16330" s="4">
        <v>145044</v>
      </c>
      <c r="B16330" s="1">
        <v>45314</v>
      </c>
      <c r="C16330" s="2">
        <v>0.42133101851851856</v>
      </c>
      <c r="D16330" s="3" t="s">
        <v>12413</v>
      </c>
      <c r="E16330" s="3" t="s">
        <v>64292</v>
      </c>
      <c r="F16330" s="3" t="s">
        <v>64289</v>
      </c>
      <c r="G16330" s="3" t="s">
        <v>64290</v>
      </c>
      <c r="H16330" s="3" t="s">
        <v>64291</v>
      </c>
    </row>
    <row r="16331" spans="1:8" ht="58" x14ac:dyDescent="0.35">
      <c r="A16331" s="4">
        <v>84017</v>
      </c>
      <c r="B16331" s="1">
        <v>45314</v>
      </c>
      <c r="C16331" s="2">
        <v>0.42280092592592594</v>
      </c>
      <c r="D16331" s="3" t="s">
        <v>1436</v>
      </c>
      <c r="E16331" s="3" t="s">
        <v>64296</v>
      </c>
      <c r="F16331" s="3" t="s">
        <v>64293</v>
      </c>
      <c r="G16331" s="3" t="s">
        <v>64294</v>
      </c>
      <c r="H16331" s="3" t="s">
        <v>64295</v>
      </c>
    </row>
    <row r="16332" spans="1:8" ht="58" x14ac:dyDescent="0.35">
      <c r="A16332" s="4">
        <v>39796</v>
      </c>
      <c r="B16332" s="1">
        <v>45314</v>
      </c>
      <c r="C16332" s="2">
        <v>0.4249768518518518</v>
      </c>
      <c r="D16332" s="3" t="s">
        <v>64297</v>
      </c>
      <c r="E16332" s="3" t="s">
        <v>64300</v>
      </c>
      <c r="F16332" s="3" t="s">
        <v>64298</v>
      </c>
      <c r="G16332" s="3" t="e">
        <f>--HPN + PREVIOUS CVA ( ISCHEMIC ) + COPD + Obs + Atopic dermatitis + afb WITH FAST ventricular RESPONSE</f>
        <v>#NAME?</v>
      </c>
      <c r="H16332" s="3" t="s">
        <v>64299</v>
      </c>
    </row>
    <row r="16333" spans="1:8" ht="87" x14ac:dyDescent="0.35">
      <c r="A16333" s="4">
        <v>44887</v>
      </c>
      <c r="B16333" s="1">
        <v>45314</v>
      </c>
      <c r="C16333" s="2">
        <v>0.42792824074074076</v>
      </c>
      <c r="D16333" s="3" t="s">
        <v>985</v>
      </c>
      <c r="E16333" s="3" t="s">
        <v>64303</v>
      </c>
      <c r="F16333" s="3" t="s">
        <v>64301</v>
      </c>
      <c r="G16333" s="3" t="s">
        <v>11947</v>
      </c>
      <c r="H16333" s="3" t="s">
        <v>64302</v>
      </c>
    </row>
    <row r="16334" spans="1:8" ht="29" x14ac:dyDescent="0.35">
      <c r="A16334" s="4">
        <v>194329</v>
      </c>
      <c r="B16334" s="1">
        <v>45314</v>
      </c>
      <c r="C16334" s="2">
        <v>0.42887731481481484</v>
      </c>
      <c r="D16334" s="3" t="s">
        <v>64304</v>
      </c>
      <c r="E16334" s="3" t="s">
        <v>64306</v>
      </c>
      <c r="F16334" s="3" t="s">
        <v>64305</v>
      </c>
      <c r="G16334" s="3" t="s">
        <v>1477</v>
      </c>
      <c r="H16334" s="3" t="s">
        <v>12612</v>
      </c>
    </row>
    <row r="16335" spans="1:8" x14ac:dyDescent="0.35">
      <c r="A16335" s="4">
        <v>170642</v>
      </c>
      <c r="B16335" s="1">
        <v>45314</v>
      </c>
      <c r="C16335" s="2">
        <v>0.42964120370370368</v>
      </c>
      <c r="D16335" s="3" t="s">
        <v>1436</v>
      </c>
      <c r="E16335" s="3" t="s">
        <v>64308</v>
      </c>
      <c r="F16335" s="3" t="s">
        <v>13088</v>
      </c>
      <c r="G16335" s="3" t="s">
        <v>1532</v>
      </c>
      <c r="H16335" s="3" t="s">
        <v>64307</v>
      </c>
    </row>
    <row r="16336" spans="1:8" ht="43.5" x14ac:dyDescent="0.35">
      <c r="A16336" s="4">
        <v>120456</v>
      </c>
      <c r="B16336" s="1">
        <v>45314</v>
      </c>
      <c r="C16336" s="2">
        <v>0.42964120370370368</v>
      </c>
      <c r="D16336" s="3" t="s">
        <v>64309</v>
      </c>
      <c r="E16336" s="3" t="s">
        <v>13743</v>
      </c>
      <c r="F16336" s="3" t="s">
        <v>64310</v>
      </c>
      <c r="G16336" s="3" t="s">
        <v>64311</v>
      </c>
      <c r="H16336" s="3" t="s">
        <v>64312</v>
      </c>
    </row>
    <row r="16337" spans="1:8" ht="145" x14ac:dyDescent="0.35">
      <c r="A16337" s="4">
        <v>7781</v>
      </c>
      <c r="B16337" s="1">
        <v>45314</v>
      </c>
      <c r="C16337" s="2">
        <v>0.43025462962962963</v>
      </c>
      <c r="D16337" s="3" t="s">
        <v>64313</v>
      </c>
      <c r="E16337" s="3" t="s">
        <v>64317</v>
      </c>
      <c r="F16337" s="3" t="s">
        <v>64314</v>
      </c>
      <c r="G16337" s="3" t="s">
        <v>64315</v>
      </c>
      <c r="H16337" s="3" t="s">
        <v>64316</v>
      </c>
    </row>
    <row r="16338" spans="1:8" ht="72.5" x14ac:dyDescent="0.35">
      <c r="A16338" s="4">
        <v>37321</v>
      </c>
      <c r="B16338" s="1">
        <v>45314</v>
      </c>
      <c r="C16338" s="2">
        <v>0.43263888888888885</v>
      </c>
      <c r="D16338" s="3" t="s">
        <v>1702</v>
      </c>
      <c r="E16338" s="3" t="s">
        <v>64320</v>
      </c>
      <c r="F16338" s="3" t="s">
        <v>64318</v>
      </c>
      <c r="G16338" s="3" t="s">
        <v>12294</v>
      </c>
      <c r="H16338" s="3" t="s">
        <v>64319</v>
      </c>
    </row>
    <row r="16339" spans="1:8" ht="29" x14ac:dyDescent="0.35">
      <c r="A16339" s="4">
        <v>177126</v>
      </c>
      <c r="B16339" s="1">
        <v>45314</v>
      </c>
      <c r="C16339" s="2">
        <v>0.43516203703703704</v>
      </c>
      <c r="D16339" s="3" t="s">
        <v>1918</v>
      </c>
      <c r="E16339" s="3" t="s">
        <v>64323</v>
      </c>
      <c r="F16339" s="3" t="s">
        <v>64321</v>
      </c>
      <c r="G16339" s="3" t="s">
        <v>48370</v>
      </c>
      <c r="H16339" s="3" t="s">
        <v>64322</v>
      </c>
    </row>
    <row r="16340" spans="1:8" ht="72.5" x14ac:dyDescent="0.35">
      <c r="A16340" s="4">
        <v>213789</v>
      </c>
      <c r="B16340" s="1">
        <v>45314</v>
      </c>
      <c r="C16340" s="2">
        <v>0.43564814814814817</v>
      </c>
      <c r="D16340" s="3" t="s">
        <v>1556</v>
      </c>
      <c r="E16340" s="3" t="s">
        <v>64327</v>
      </c>
      <c r="F16340" s="3" t="s">
        <v>64324</v>
      </c>
      <c r="G16340" s="3" t="s">
        <v>64325</v>
      </c>
      <c r="H16340" s="3" t="s">
        <v>64326</v>
      </c>
    </row>
    <row r="16341" spans="1:8" ht="58" x14ac:dyDescent="0.35">
      <c r="A16341" s="4">
        <v>134683</v>
      </c>
      <c r="B16341" s="1">
        <v>45314</v>
      </c>
      <c r="C16341" s="2">
        <v>0.43619212962962961</v>
      </c>
      <c r="D16341" s="3" t="s">
        <v>1702</v>
      </c>
      <c r="E16341" s="3" t="s">
        <v>64331</v>
      </c>
      <c r="F16341" s="3" t="s">
        <v>64328</v>
      </c>
      <c r="G16341" s="3" t="s">
        <v>64329</v>
      </c>
      <c r="H16341" s="3" t="s">
        <v>64330</v>
      </c>
    </row>
    <row r="16342" spans="1:8" ht="43.5" x14ac:dyDescent="0.35">
      <c r="A16342" s="4">
        <v>110649</v>
      </c>
      <c r="B16342" s="1">
        <v>45314</v>
      </c>
      <c r="C16342" s="2">
        <v>0.4367476851851852</v>
      </c>
      <c r="D16342" s="3" t="s">
        <v>1436</v>
      </c>
      <c r="E16342" s="3" t="s">
        <v>12269</v>
      </c>
      <c r="F16342" s="3" t="s">
        <v>64332</v>
      </c>
      <c r="G16342" s="3" t="s">
        <v>11734</v>
      </c>
      <c r="H16342" s="3" t="s">
        <v>64333</v>
      </c>
    </row>
    <row r="16343" spans="1:8" ht="130.5" x14ac:dyDescent="0.35">
      <c r="A16343" s="4">
        <v>36540</v>
      </c>
      <c r="B16343" s="1">
        <v>45314</v>
      </c>
      <c r="C16343" s="2">
        <v>0.43739583333333337</v>
      </c>
      <c r="D16343" s="3" t="s">
        <v>64334</v>
      </c>
      <c r="E16343" s="3" t="s">
        <v>64337</v>
      </c>
      <c r="F16343" s="3" t="s">
        <v>64335</v>
      </c>
      <c r="G16343" s="3" t="s">
        <v>11732</v>
      </c>
      <c r="H16343" s="3" t="s">
        <v>64336</v>
      </c>
    </row>
    <row r="16344" spans="1:8" ht="43.5" x14ac:dyDescent="0.35">
      <c r="A16344" s="4">
        <v>39833</v>
      </c>
      <c r="B16344" s="1">
        <v>45314</v>
      </c>
      <c r="C16344" s="2">
        <v>0.43753472222222217</v>
      </c>
      <c r="D16344" s="3" t="s">
        <v>64338</v>
      </c>
      <c r="E16344" s="3" t="s">
        <v>64341</v>
      </c>
      <c r="F16344" s="3" t="s">
        <v>64339</v>
      </c>
      <c r="G16344" s="3" t="s">
        <v>64340</v>
      </c>
      <c r="H16344" s="3" t="s">
        <v>10316</v>
      </c>
    </row>
    <row r="16345" spans="1:8" ht="29" x14ac:dyDescent="0.35">
      <c r="A16345" s="4">
        <v>177126</v>
      </c>
      <c r="B16345" s="1">
        <v>45314</v>
      </c>
      <c r="C16345" s="2">
        <v>0.43782407407407403</v>
      </c>
      <c r="D16345" s="3" t="s">
        <v>1918</v>
      </c>
      <c r="E16345" s="3" t="s">
        <v>64323</v>
      </c>
      <c r="F16345" s="3" t="s">
        <v>64321</v>
      </c>
      <c r="G16345" s="3" t="s">
        <v>48370</v>
      </c>
      <c r="H16345" s="3" t="s">
        <v>64322</v>
      </c>
    </row>
    <row r="16346" spans="1:8" ht="72.5" x14ac:dyDescent="0.35">
      <c r="A16346" s="4">
        <v>33871</v>
      </c>
      <c r="B16346" s="1">
        <v>45314</v>
      </c>
      <c r="C16346" s="2">
        <v>0.4392361111111111</v>
      </c>
      <c r="D16346" s="3" t="s">
        <v>985</v>
      </c>
      <c r="E16346" s="3" t="s">
        <v>64342</v>
      </c>
      <c r="F16346" s="3" t="s">
        <v>13088</v>
      </c>
      <c r="G16346" s="3" t="s">
        <v>64342</v>
      </c>
      <c r="H16346" s="3" t="s">
        <v>10726</v>
      </c>
    </row>
    <row r="16347" spans="1:8" ht="29" x14ac:dyDescent="0.35">
      <c r="A16347" s="4">
        <v>176763</v>
      </c>
      <c r="B16347" s="1">
        <v>45314</v>
      </c>
      <c r="C16347" s="2">
        <v>0.44040509259259258</v>
      </c>
      <c r="D16347" s="3" t="s">
        <v>64343</v>
      </c>
      <c r="E16347" s="3" t="s">
        <v>64347</v>
      </c>
      <c r="F16347" s="3" t="s">
        <v>64344</v>
      </c>
      <c r="G16347" s="3" t="s">
        <v>64345</v>
      </c>
      <c r="H16347" s="3" t="s">
        <v>64346</v>
      </c>
    </row>
    <row r="16348" spans="1:8" ht="72.5" x14ac:dyDescent="0.35">
      <c r="A16348" s="4">
        <v>86896</v>
      </c>
      <c r="B16348" s="1">
        <v>45314</v>
      </c>
      <c r="C16348" s="2">
        <v>0.44133101851851847</v>
      </c>
      <c r="D16348" s="3" t="s">
        <v>11130</v>
      </c>
      <c r="E16348" s="3" t="s">
        <v>64349</v>
      </c>
      <c r="F16348" s="3" t="s">
        <v>64348</v>
      </c>
      <c r="G16348" s="3" t="s">
        <v>42283</v>
      </c>
      <c r="H16348" s="3" t="s">
        <v>39103</v>
      </c>
    </row>
    <row r="16349" spans="1:8" x14ac:dyDescent="0.35">
      <c r="A16349" s="4">
        <v>46427</v>
      </c>
      <c r="B16349" s="1">
        <v>45314</v>
      </c>
      <c r="C16349" s="2">
        <v>0.44325231481481481</v>
      </c>
      <c r="D16349" s="3" t="s">
        <v>233</v>
      </c>
      <c r="E16349" s="3" t="s">
        <v>64351</v>
      </c>
      <c r="F16349" s="3" t="s">
        <v>64350</v>
      </c>
      <c r="G16349" s="3" t="s">
        <v>1268</v>
      </c>
      <c r="H16349" s="3" t="s">
        <v>12587</v>
      </c>
    </row>
    <row r="16350" spans="1:8" ht="159.5" x14ac:dyDescent="0.35">
      <c r="A16350" s="4">
        <v>36561</v>
      </c>
      <c r="B16350" s="1">
        <v>45314</v>
      </c>
      <c r="C16350" s="2">
        <v>0.44420138888888888</v>
      </c>
      <c r="D16350" s="3" t="s">
        <v>64352</v>
      </c>
      <c r="E16350" s="3" t="s">
        <v>12040</v>
      </c>
      <c r="F16350" s="3" t="s">
        <v>64353</v>
      </c>
      <c r="G16350" s="3" t="s">
        <v>11732</v>
      </c>
      <c r="H16350" s="3" t="s">
        <v>64354</v>
      </c>
    </row>
    <row r="16351" spans="1:8" ht="101.5" x14ac:dyDescent="0.35">
      <c r="A16351" s="4">
        <v>193741</v>
      </c>
      <c r="B16351" s="1">
        <v>45314</v>
      </c>
      <c r="C16351" s="2">
        <v>0.44490740740740736</v>
      </c>
      <c r="D16351" s="3" t="s">
        <v>64355</v>
      </c>
      <c r="E16351" s="3" t="s">
        <v>64358</v>
      </c>
      <c r="F16351" s="3" t="s">
        <v>64356</v>
      </c>
      <c r="G16351" s="3" t="s">
        <v>41231</v>
      </c>
      <c r="H16351" s="3" t="s">
        <v>64357</v>
      </c>
    </row>
    <row r="16352" spans="1:8" ht="159.5" x14ac:dyDescent="0.35">
      <c r="A16352" s="4">
        <v>214323</v>
      </c>
      <c r="B16352" s="1">
        <v>45314</v>
      </c>
      <c r="C16352" s="2">
        <v>0.44725694444444447</v>
      </c>
      <c r="D16352" s="3" t="s">
        <v>1702</v>
      </c>
      <c r="E16352" s="3" t="s">
        <v>64362</v>
      </c>
      <c r="F16352" s="3" t="s">
        <v>64359</v>
      </c>
      <c r="G16352" s="3" t="s">
        <v>64360</v>
      </c>
      <c r="H16352" s="3" t="s">
        <v>64361</v>
      </c>
    </row>
    <row r="16353" spans="1:8" ht="29" x14ac:dyDescent="0.35">
      <c r="A16353" s="4">
        <v>46462</v>
      </c>
      <c r="B16353" s="1">
        <v>45314</v>
      </c>
      <c r="C16353" s="2">
        <v>0.44774305555555555</v>
      </c>
      <c r="D16353" s="3" t="s">
        <v>64363</v>
      </c>
      <c r="E16353" s="3" t="s">
        <v>64367</v>
      </c>
      <c r="F16353" s="3" t="s">
        <v>64364</v>
      </c>
      <c r="G16353" s="3" t="s">
        <v>64365</v>
      </c>
      <c r="H16353" s="3" t="s">
        <v>64366</v>
      </c>
    </row>
    <row r="16354" spans="1:8" ht="29" x14ac:dyDescent="0.35">
      <c r="A16354" s="4">
        <v>212410</v>
      </c>
      <c r="B16354" s="1">
        <v>45314</v>
      </c>
      <c r="C16354" s="2">
        <v>0.44796296296296295</v>
      </c>
      <c r="D16354" s="3" t="s">
        <v>985</v>
      </c>
      <c r="E16354" s="3" t="s">
        <v>64370</v>
      </c>
      <c r="F16354" s="3" t="s">
        <v>1926</v>
      </c>
      <c r="G16354" s="3" t="s">
        <v>64368</v>
      </c>
      <c r="H16354" s="3" t="s">
        <v>64369</v>
      </c>
    </row>
    <row r="16355" spans="1:8" ht="130.5" x14ac:dyDescent="0.35">
      <c r="A16355" s="4">
        <v>70042</v>
      </c>
      <c r="B16355" s="1">
        <v>45314</v>
      </c>
      <c r="C16355" s="2">
        <v>0.44947916666666665</v>
      </c>
      <c r="D16355" s="3" t="s">
        <v>64371</v>
      </c>
      <c r="E16355" s="3" t="s">
        <v>29132</v>
      </c>
      <c r="F16355" s="3" t="s">
        <v>64372</v>
      </c>
      <c r="G16355" s="3" t="s">
        <v>64373</v>
      </c>
      <c r="H16355" s="3" t="s">
        <v>64374</v>
      </c>
    </row>
    <row r="16356" spans="1:8" x14ac:dyDescent="0.35">
      <c r="A16356" s="4">
        <v>160350</v>
      </c>
      <c r="B16356" s="1">
        <v>45314</v>
      </c>
      <c r="C16356" s="2">
        <v>0.4521296296296296</v>
      </c>
      <c r="D16356" s="3" t="s">
        <v>233</v>
      </c>
      <c r="E16356" s="3" t="s">
        <v>214</v>
      </c>
      <c r="F16356" s="3" t="s">
        <v>64375</v>
      </c>
      <c r="G16356" s="3" t="s">
        <v>1477</v>
      </c>
      <c r="H16356" s="3" t="s">
        <v>13375</v>
      </c>
    </row>
    <row r="16357" spans="1:8" ht="58" x14ac:dyDescent="0.35">
      <c r="A16357" s="4">
        <v>33248</v>
      </c>
      <c r="B16357" s="1">
        <v>45314</v>
      </c>
      <c r="C16357" s="2">
        <v>0.45240740740740742</v>
      </c>
      <c r="D16357" s="3" t="s">
        <v>985</v>
      </c>
      <c r="E16357" s="3" t="s">
        <v>64378</v>
      </c>
      <c r="F16357" s="3" t="s">
        <v>64376</v>
      </c>
      <c r="G16357" s="3" t="s">
        <v>10672</v>
      </c>
      <c r="H16357" s="3" t="s">
        <v>64377</v>
      </c>
    </row>
    <row r="16358" spans="1:8" ht="116" x14ac:dyDescent="0.35">
      <c r="A16358" s="4">
        <v>185390</v>
      </c>
      <c r="B16358" s="1">
        <v>45314</v>
      </c>
      <c r="C16358" s="2">
        <v>0.45311342592592596</v>
      </c>
      <c r="D16358" s="3" t="s">
        <v>1438</v>
      </c>
      <c r="E16358" s="3" t="s">
        <v>55904</v>
      </c>
      <c r="F16358" s="3" t="s">
        <v>64379</v>
      </c>
      <c r="G16358" s="3" t="s">
        <v>64380</v>
      </c>
      <c r="H16358" s="3" t="s">
        <v>64381</v>
      </c>
    </row>
    <row r="16359" spans="1:8" ht="130.5" x14ac:dyDescent="0.35">
      <c r="A16359" s="4">
        <v>189702</v>
      </c>
      <c r="B16359" s="1">
        <v>45314</v>
      </c>
      <c r="C16359" s="2">
        <v>0.45461805555555551</v>
      </c>
      <c r="D16359" s="3" t="s">
        <v>10435</v>
      </c>
      <c r="E16359" s="3" t="s">
        <v>64385</v>
      </c>
      <c r="F16359" s="3" t="s">
        <v>64382</v>
      </c>
      <c r="G16359" s="3" t="s">
        <v>64383</v>
      </c>
      <c r="H16359" s="3" t="s">
        <v>64384</v>
      </c>
    </row>
    <row r="16360" spans="1:8" ht="29" x14ac:dyDescent="0.35">
      <c r="A16360" s="4">
        <v>4410</v>
      </c>
      <c r="B16360" s="1">
        <v>45314</v>
      </c>
      <c r="C16360" s="2">
        <v>0.45826388888888886</v>
      </c>
      <c r="D16360" s="3" t="s">
        <v>1436</v>
      </c>
      <c r="E16360" s="3" t="s">
        <v>13484</v>
      </c>
      <c r="F16360" s="3" t="s">
        <v>64386</v>
      </c>
      <c r="G16360" s="3" t="s">
        <v>14221</v>
      </c>
      <c r="H16360" s="3" t="s">
        <v>64387</v>
      </c>
    </row>
    <row r="16361" spans="1:8" ht="43.5" x14ac:dyDescent="0.35">
      <c r="A16361" s="4">
        <v>32869</v>
      </c>
      <c r="B16361" s="1">
        <v>45314</v>
      </c>
      <c r="C16361" s="2">
        <v>0.45855324074074072</v>
      </c>
      <c r="D16361" s="3" t="s">
        <v>64388</v>
      </c>
      <c r="E16361" s="3" t="s">
        <v>16552</v>
      </c>
      <c r="F16361" s="3" t="s">
        <v>64389</v>
      </c>
      <c r="G16361" s="3" t="s">
        <v>64390</v>
      </c>
      <c r="H16361" s="3" t="s">
        <v>64391</v>
      </c>
    </row>
    <row r="16362" spans="1:8" ht="58" x14ac:dyDescent="0.35">
      <c r="A16362" s="4">
        <v>41206</v>
      </c>
      <c r="B16362" s="1">
        <v>45314</v>
      </c>
      <c r="C16362" s="2">
        <v>0.46061342592592597</v>
      </c>
      <c r="D16362" s="3" t="s">
        <v>985</v>
      </c>
      <c r="E16362" s="3" t="s">
        <v>64394</v>
      </c>
      <c r="F16362" s="3" t="s">
        <v>64392</v>
      </c>
      <c r="G16362" s="3" t="s">
        <v>21108</v>
      </c>
      <c r="H16362" s="3" t="s">
        <v>64393</v>
      </c>
    </row>
    <row r="16363" spans="1:8" ht="29" x14ac:dyDescent="0.35">
      <c r="A16363" s="4">
        <v>149456</v>
      </c>
      <c r="B16363" s="1">
        <v>45314</v>
      </c>
      <c r="C16363" s="2">
        <v>0.46108796296296295</v>
      </c>
      <c r="D16363" s="3" t="s">
        <v>1436</v>
      </c>
      <c r="E16363" s="3" t="s">
        <v>29999</v>
      </c>
      <c r="F16363" s="3" t="s">
        <v>64395</v>
      </c>
      <c r="G16363" s="3" t="s">
        <v>1026</v>
      </c>
      <c r="H16363" s="3" t="s">
        <v>64396</v>
      </c>
    </row>
    <row r="16364" spans="1:8" x14ac:dyDescent="0.35">
      <c r="A16364" s="4">
        <v>51596</v>
      </c>
      <c r="B16364" s="1">
        <v>45314</v>
      </c>
      <c r="C16364" s="2">
        <v>0.46674768518518522</v>
      </c>
      <c r="D16364" s="3" t="s">
        <v>233</v>
      </c>
      <c r="E16364" s="3" t="s">
        <v>13863</v>
      </c>
      <c r="F16364" s="3" t="s">
        <v>64397</v>
      </c>
      <c r="G16364" s="3" t="s">
        <v>1253</v>
      </c>
      <c r="H16364" s="3" t="s">
        <v>12614</v>
      </c>
    </row>
    <row r="16365" spans="1:8" ht="101.5" x14ac:dyDescent="0.35">
      <c r="A16365" s="4">
        <v>86420</v>
      </c>
      <c r="B16365" s="1">
        <v>45314</v>
      </c>
      <c r="C16365" s="2">
        <v>0.46763888888888888</v>
      </c>
      <c r="D16365" s="3" t="s">
        <v>1436</v>
      </c>
      <c r="E16365" s="3" t="s">
        <v>64399</v>
      </c>
      <c r="F16365" s="3" t="s">
        <v>1926</v>
      </c>
      <c r="G16365" s="3" t="s">
        <v>64398</v>
      </c>
      <c r="H16365" s="3" t="s">
        <v>11731</v>
      </c>
    </row>
    <row r="16366" spans="1:8" ht="145" x14ac:dyDescent="0.35">
      <c r="A16366" s="4">
        <v>42509</v>
      </c>
      <c r="B16366" s="1">
        <v>45314</v>
      </c>
      <c r="C16366" s="2">
        <v>0.46943287037037035</v>
      </c>
      <c r="D16366" s="3" t="s">
        <v>64400</v>
      </c>
      <c r="E16366" s="3" t="s">
        <v>10846</v>
      </c>
      <c r="F16366" s="3" t="s">
        <v>64401</v>
      </c>
      <c r="G16366" s="3" t="s">
        <v>64402</v>
      </c>
      <c r="H16366" s="3" t="s">
        <v>64403</v>
      </c>
    </row>
    <row r="16367" spans="1:8" ht="58" x14ac:dyDescent="0.35">
      <c r="A16367" s="4">
        <v>115105</v>
      </c>
      <c r="B16367" s="1">
        <v>45314</v>
      </c>
      <c r="C16367" s="2">
        <v>0.4722453703703704</v>
      </c>
      <c r="D16367" s="3" t="s">
        <v>1702</v>
      </c>
      <c r="E16367" s="3" t="s">
        <v>36751</v>
      </c>
      <c r="F16367" s="3" t="s">
        <v>64404</v>
      </c>
      <c r="G16367" s="3" t="s">
        <v>64405</v>
      </c>
      <c r="H16367" s="3" t="s">
        <v>64406</v>
      </c>
    </row>
    <row r="16368" spans="1:8" ht="101.5" x14ac:dyDescent="0.35">
      <c r="A16368" s="4">
        <v>50981</v>
      </c>
      <c r="B16368" s="1">
        <v>45314</v>
      </c>
      <c r="C16368" s="2">
        <v>0.47321759259259261</v>
      </c>
      <c r="D16368" s="3" t="s">
        <v>64407</v>
      </c>
      <c r="E16368" s="3" t="s">
        <v>64411</v>
      </c>
      <c r="F16368" s="3" t="s">
        <v>64408</v>
      </c>
      <c r="G16368" s="3" t="s">
        <v>64409</v>
      </c>
      <c r="H16368" s="3" t="s">
        <v>64410</v>
      </c>
    </row>
    <row r="16369" spans="1:8" ht="43.5" x14ac:dyDescent="0.35">
      <c r="A16369" s="4">
        <v>206402</v>
      </c>
      <c r="B16369" s="1">
        <v>45314</v>
      </c>
      <c r="C16369" s="2">
        <v>0.47480324074074076</v>
      </c>
      <c r="D16369" s="3" t="s">
        <v>64412</v>
      </c>
      <c r="E16369" s="3" t="s">
        <v>64416</v>
      </c>
      <c r="F16369" s="3" t="s">
        <v>64413</v>
      </c>
      <c r="G16369" s="3" t="s">
        <v>64414</v>
      </c>
      <c r="H16369" s="3" t="s">
        <v>64415</v>
      </c>
    </row>
    <row r="16370" spans="1:8" ht="101.5" x14ac:dyDescent="0.35">
      <c r="A16370" s="4">
        <v>50981</v>
      </c>
      <c r="B16370" s="1">
        <v>45314</v>
      </c>
      <c r="C16370" s="2">
        <v>0.47768518518518516</v>
      </c>
      <c r="D16370" s="3" t="s">
        <v>64407</v>
      </c>
      <c r="E16370" s="3" t="s">
        <v>64411</v>
      </c>
      <c r="F16370" s="3" t="s">
        <v>64408</v>
      </c>
      <c r="G16370" s="3" t="s">
        <v>64409</v>
      </c>
      <c r="H16370" s="3" t="s">
        <v>64417</v>
      </c>
    </row>
    <row r="16371" spans="1:8" x14ac:dyDescent="0.35">
      <c r="A16371" s="4">
        <v>37737</v>
      </c>
      <c r="B16371" s="1">
        <v>45314</v>
      </c>
      <c r="C16371" s="2">
        <v>0.47866898148148151</v>
      </c>
      <c r="D16371" s="3" t="s">
        <v>1436</v>
      </c>
      <c r="E16371" s="3" t="s">
        <v>64419</v>
      </c>
      <c r="F16371" s="3" t="s">
        <v>64418</v>
      </c>
      <c r="G16371" s="3" t="s">
        <v>12720</v>
      </c>
      <c r="H16371" s="3" t="s">
        <v>48177</v>
      </c>
    </row>
    <row r="16372" spans="1:8" ht="29" x14ac:dyDescent="0.35">
      <c r="A16372" s="4">
        <v>39841</v>
      </c>
      <c r="B16372" s="1">
        <v>45314</v>
      </c>
      <c r="C16372" s="2">
        <v>0.47881944444444446</v>
      </c>
      <c r="D16372" s="3" t="s">
        <v>233</v>
      </c>
      <c r="E16372" s="3" t="s">
        <v>64422</v>
      </c>
      <c r="F16372" s="3" t="s">
        <v>64420</v>
      </c>
      <c r="G16372" s="3" t="s">
        <v>1268</v>
      </c>
      <c r="H16372" s="3" t="s">
        <v>64421</v>
      </c>
    </row>
    <row r="16373" spans="1:8" ht="29" x14ac:dyDescent="0.35">
      <c r="A16373" s="4">
        <v>77323</v>
      </c>
      <c r="B16373" s="1">
        <v>45314</v>
      </c>
      <c r="C16373" s="2">
        <v>0.4808796296296296</v>
      </c>
      <c r="D16373" s="3" t="s">
        <v>1702</v>
      </c>
      <c r="E16373" s="3" t="s">
        <v>50404</v>
      </c>
      <c r="F16373" s="3" t="s">
        <v>64423</v>
      </c>
      <c r="G16373" s="3" t="s">
        <v>64424</v>
      </c>
      <c r="H16373" s="3" t="s">
        <v>48177</v>
      </c>
    </row>
    <row r="16374" spans="1:8" ht="87" x14ac:dyDescent="0.35">
      <c r="A16374" s="4">
        <v>44898</v>
      </c>
      <c r="B16374" s="1">
        <v>45314</v>
      </c>
      <c r="C16374" s="2">
        <v>0.48125000000000001</v>
      </c>
      <c r="D16374" s="3" t="s">
        <v>64425</v>
      </c>
      <c r="E16374" s="3" t="s">
        <v>64429</v>
      </c>
      <c r="F16374" s="3" t="s">
        <v>64426</v>
      </c>
      <c r="G16374" s="3" t="s">
        <v>64427</v>
      </c>
      <c r="H16374" s="3" t="s">
        <v>64428</v>
      </c>
    </row>
    <row r="16375" spans="1:8" ht="43.5" x14ac:dyDescent="0.35">
      <c r="A16375" s="4">
        <v>1241</v>
      </c>
      <c r="B16375" s="1">
        <v>45314</v>
      </c>
      <c r="C16375" s="2">
        <v>0.4821064814814815</v>
      </c>
      <c r="D16375" s="3" t="s">
        <v>10435</v>
      </c>
      <c r="E16375" s="3" t="s">
        <v>64432</v>
      </c>
      <c r="F16375" s="3" t="s">
        <v>64430</v>
      </c>
      <c r="G16375" s="3" t="s">
        <v>100</v>
      </c>
      <c r="H16375" s="3" t="s">
        <v>64431</v>
      </c>
    </row>
    <row r="16376" spans="1:8" ht="43.5" x14ac:dyDescent="0.35">
      <c r="A16376" s="4">
        <v>50804</v>
      </c>
      <c r="B16376" s="1">
        <v>45314</v>
      </c>
      <c r="C16376" s="2">
        <v>0.48541666666666666</v>
      </c>
      <c r="D16376" s="3" t="s">
        <v>233</v>
      </c>
      <c r="E16376" s="3" t="s">
        <v>28329</v>
      </c>
      <c r="F16376" s="3" t="s">
        <v>64433</v>
      </c>
      <c r="G16376" s="3" t="s">
        <v>11939</v>
      </c>
      <c r="H16376" s="3" t="s">
        <v>12587</v>
      </c>
    </row>
    <row r="16377" spans="1:8" ht="43.5" x14ac:dyDescent="0.35">
      <c r="A16377" s="4">
        <v>8250</v>
      </c>
      <c r="B16377" s="1">
        <v>45314</v>
      </c>
      <c r="C16377" s="2">
        <v>0.48547453703703702</v>
      </c>
      <c r="D16377" s="3" t="s">
        <v>64434</v>
      </c>
      <c r="E16377" s="3" t="s">
        <v>64437</v>
      </c>
      <c r="F16377" s="3" t="s">
        <v>64435</v>
      </c>
      <c r="G16377" s="3" t="s">
        <v>11732</v>
      </c>
      <c r="H16377" s="3" t="s">
        <v>64436</v>
      </c>
    </row>
    <row r="16378" spans="1:8" x14ac:dyDescent="0.35">
      <c r="A16378" s="4">
        <v>198203</v>
      </c>
      <c r="B16378" s="1">
        <v>45314</v>
      </c>
      <c r="C16378" s="2">
        <v>0.48614583333333333</v>
      </c>
      <c r="D16378" s="3" t="s">
        <v>64438</v>
      </c>
      <c r="E16378" s="3" t="s">
        <v>10558</v>
      </c>
      <c r="F16378" s="3" t="s">
        <v>1973</v>
      </c>
      <c r="G16378" s="3" t="s">
        <v>13526</v>
      </c>
      <c r="H16378" s="3" t="s">
        <v>64439</v>
      </c>
    </row>
    <row r="16379" spans="1:8" ht="43.5" x14ac:dyDescent="0.35">
      <c r="A16379" s="4">
        <v>214595</v>
      </c>
      <c r="B16379" s="1">
        <v>45314</v>
      </c>
      <c r="C16379" s="2">
        <v>0.48663194444444446</v>
      </c>
      <c r="D16379" s="3" t="s">
        <v>1702</v>
      </c>
      <c r="E16379" s="3" t="s">
        <v>64442</v>
      </c>
      <c r="F16379" s="3" t="s">
        <v>64440</v>
      </c>
      <c r="G16379" s="3" t="s">
        <v>1419</v>
      </c>
      <c r="H16379" s="3" t="s">
        <v>64441</v>
      </c>
    </row>
    <row r="16380" spans="1:8" ht="58" x14ac:dyDescent="0.35">
      <c r="A16380" s="4">
        <v>111642</v>
      </c>
      <c r="B16380" s="1">
        <v>45314</v>
      </c>
      <c r="C16380" s="2">
        <v>0.48738425925925927</v>
      </c>
      <c r="D16380" s="3" t="s">
        <v>12372</v>
      </c>
      <c r="E16380" s="3" t="s">
        <v>64446</v>
      </c>
      <c r="F16380" s="3" t="s">
        <v>64443</v>
      </c>
      <c r="G16380" s="3" t="s">
        <v>64444</v>
      </c>
      <c r="H16380" s="3" t="s">
        <v>64445</v>
      </c>
    </row>
    <row r="16381" spans="1:8" ht="58" x14ac:dyDescent="0.35">
      <c r="A16381" s="4">
        <v>72781</v>
      </c>
      <c r="B16381" s="1">
        <v>45314</v>
      </c>
      <c r="C16381" s="2">
        <v>0.48898148148148146</v>
      </c>
      <c r="D16381" s="3" t="s">
        <v>64447</v>
      </c>
      <c r="E16381" s="3" t="s">
        <v>64451</v>
      </c>
      <c r="F16381" s="3" t="s">
        <v>64448</v>
      </c>
      <c r="G16381" s="3" t="s">
        <v>64449</v>
      </c>
      <c r="H16381" s="3" t="s">
        <v>64450</v>
      </c>
    </row>
    <row r="16382" spans="1:8" ht="72.5" x14ac:dyDescent="0.35">
      <c r="A16382" s="4">
        <v>50585</v>
      </c>
      <c r="B16382" s="1">
        <v>45314</v>
      </c>
      <c r="C16382" s="2">
        <v>0.48964120370370368</v>
      </c>
      <c r="D16382" s="3" t="s">
        <v>64452</v>
      </c>
      <c r="E16382" s="3" t="s">
        <v>12040</v>
      </c>
      <c r="F16382" s="3" t="s">
        <v>64453</v>
      </c>
      <c r="G16382" s="3" t="s">
        <v>11732</v>
      </c>
      <c r="H16382" s="3" t="s">
        <v>64454</v>
      </c>
    </row>
    <row r="16383" spans="1:8" ht="72.5" x14ac:dyDescent="0.35">
      <c r="A16383" s="4">
        <v>46464</v>
      </c>
      <c r="B16383" s="1">
        <v>45314</v>
      </c>
      <c r="C16383" s="2">
        <v>0.48974537037037041</v>
      </c>
      <c r="D16383" s="3" t="e">
        <f>--GENERALIZED BURNING sensation</f>
        <v>#NAME?</v>
      </c>
      <c r="E16383" s="3" t="s">
        <v>64458</v>
      </c>
      <c r="F16383" s="3" t="s">
        <v>64455</v>
      </c>
      <c r="G16383" s="3" t="s">
        <v>64456</v>
      </c>
      <c r="H16383" s="3" t="s">
        <v>64457</v>
      </c>
    </row>
    <row r="16384" spans="1:8" x14ac:dyDescent="0.35">
      <c r="A16384" s="4">
        <v>62785</v>
      </c>
      <c r="B16384" s="1">
        <v>45314</v>
      </c>
      <c r="C16384" s="2">
        <v>0.49106481481481484</v>
      </c>
      <c r="D16384" s="3" t="s">
        <v>64459</v>
      </c>
      <c r="E16384" s="3" t="s">
        <v>64461</v>
      </c>
      <c r="F16384" s="3" t="s">
        <v>64460</v>
      </c>
      <c r="G16384" s="3" t="s">
        <v>64461</v>
      </c>
      <c r="H16384" s="3" t="s">
        <v>64462</v>
      </c>
    </row>
    <row r="16385" spans="1:8" ht="58" x14ac:dyDescent="0.35">
      <c r="A16385" s="4">
        <v>41258</v>
      </c>
      <c r="B16385" s="1">
        <v>45314</v>
      </c>
      <c r="C16385" s="2">
        <v>0.49521990740740746</v>
      </c>
      <c r="D16385" s="3" t="s">
        <v>985</v>
      </c>
      <c r="E16385" s="3" t="s">
        <v>64465</v>
      </c>
      <c r="F16385" s="3" t="s">
        <v>64463</v>
      </c>
      <c r="G16385" s="3" t="s">
        <v>64464</v>
      </c>
      <c r="H16385" s="3" t="s">
        <v>50379</v>
      </c>
    </row>
    <row r="16386" spans="1:8" ht="72.5" x14ac:dyDescent="0.35">
      <c r="A16386" s="4">
        <v>16190</v>
      </c>
      <c r="B16386" s="1">
        <v>45314</v>
      </c>
      <c r="C16386" s="2">
        <v>0.50146990740740738</v>
      </c>
      <c r="D16386" s="3" t="s">
        <v>1460</v>
      </c>
      <c r="E16386" s="3" t="s">
        <v>64468</v>
      </c>
      <c r="F16386" s="3" t="s">
        <v>64466</v>
      </c>
      <c r="G16386" s="3" t="s">
        <v>21108</v>
      </c>
      <c r="H16386" s="3" t="s">
        <v>64467</v>
      </c>
    </row>
    <row r="16387" spans="1:8" ht="72.5" x14ac:dyDescent="0.35">
      <c r="A16387" s="4">
        <v>48075</v>
      </c>
      <c r="B16387" s="1">
        <v>45314</v>
      </c>
      <c r="C16387" s="2">
        <v>0.50785879629629627</v>
      </c>
      <c r="D16387" s="3" t="s">
        <v>10923</v>
      </c>
      <c r="E16387" s="3" t="s">
        <v>64472</v>
      </c>
      <c r="F16387" s="3" t="s">
        <v>64469</v>
      </c>
      <c r="G16387" s="3" t="s">
        <v>64470</v>
      </c>
      <c r="H16387" s="3" t="s">
        <v>64471</v>
      </c>
    </row>
    <row r="16388" spans="1:8" ht="43.5" x14ac:dyDescent="0.35">
      <c r="A16388" s="4">
        <v>211698</v>
      </c>
      <c r="B16388" s="1">
        <v>45314</v>
      </c>
      <c r="C16388" s="2">
        <v>0.50790509259259264</v>
      </c>
      <c r="D16388" s="3" t="s">
        <v>12372</v>
      </c>
      <c r="E16388" s="3" t="s">
        <v>64475</v>
      </c>
      <c r="F16388" s="3" t="s">
        <v>64473</v>
      </c>
      <c r="G16388" s="3" t="s">
        <v>64474</v>
      </c>
      <c r="H16388" s="3" t="s">
        <v>11617</v>
      </c>
    </row>
    <row r="16389" spans="1:8" ht="29" x14ac:dyDescent="0.35">
      <c r="A16389" s="4">
        <v>210724</v>
      </c>
      <c r="B16389" s="1">
        <v>45314</v>
      </c>
      <c r="C16389" s="2">
        <v>0.51520833333333338</v>
      </c>
      <c r="D16389" s="3" t="s">
        <v>1436</v>
      </c>
      <c r="E16389" s="3" t="s">
        <v>64477</v>
      </c>
      <c r="F16389" s="3" t="s">
        <v>64476</v>
      </c>
      <c r="G16389" s="3" t="s">
        <v>10901</v>
      </c>
      <c r="H16389" s="3" t="s">
        <v>11295</v>
      </c>
    </row>
    <row r="16390" spans="1:8" ht="29" x14ac:dyDescent="0.35">
      <c r="A16390" s="4">
        <v>202152</v>
      </c>
      <c r="B16390" s="1">
        <v>45314</v>
      </c>
      <c r="C16390" s="2">
        <v>0.56048611111111113</v>
      </c>
      <c r="D16390" s="3" t="s">
        <v>30523</v>
      </c>
      <c r="E16390" s="3" t="s">
        <v>64479</v>
      </c>
      <c r="F16390" s="3" t="s">
        <v>64478</v>
      </c>
      <c r="G16390" s="3" t="s">
        <v>30523</v>
      </c>
      <c r="H16390" s="3" t="s">
        <v>12032</v>
      </c>
    </row>
    <row r="16391" spans="1:8" ht="29" x14ac:dyDescent="0.35">
      <c r="A16391" s="4">
        <v>202152</v>
      </c>
      <c r="B16391" s="1">
        <v>45314</v>
      </c>
      <c r="C16391" s="2">
        <v>0.56092592592592594</v>
      </c>
      <c r="D16391" s="3" t="s">
        <v>30523</v>
      </c>
      <c r="E16391" s="3" t="s">
        <v>64479</v>
      </c>
      <c r="F16391" s="3" t="s">
        <v>64478</v>
      </c>
      <c r="G16391" s="3" t="s">
        <v>30523</v>
      </c>
      <c r="H16391" s="3" t="s">
        <v>12032</v>
      </c>
    </row>
    <row r="16392" spans="1:8" ht="29" x14ac:dyDescent="0.35">
      <c r="A16392" s="4">
        <v>118650</v>
      </c>
      <c r="B16392" s="1">
        <v>45314</v>
      </c>
      <c r="C16392" s="2">
        <v>0.56582175925925926</v>
      </c>
      <c r="D16392" s="3" t="s">
        <v>64480</v>
      </c>
      <c r="E16392" s="3" t="s">
        <v>64480</v>
      </c>
      <c r="F16392" s="3" t="s">
        <v>64481</v>
      </c>
      <c r="G16392" s="3" t="s">
        <v>64480</v>
      </c>
      <c r="H16392" s="3" t="s">
        <v>10276</v>
      </c>
    </row>
    <row r="16393" spans="1:8" ht="29" x14ac:dyDescent="0.35">
      <c r="A16393" s="4">
        <v>134704</v>
      </c>
      <c r="B16393" s="1">
        <v>45314</v>
      </c>
      <c r="C16393" s="2">
        <v>0.57851851851851854</v>
      </c>
      <c r="D16393" s="3" t="s">
        <v>64482</v>
      </c>
      <c r="E16393" s="3" t="s">
        <v>64484</v>
      </c>
      <c r="F16393" s="3" t="s">
        <v>64483</v>
      </c>
      <c r="G16393" s="3" t="s">
        <v>12251</v>
      </c>
      <c r="H16393" s="3" t="s">
        <v>11750</v>
      </c>
    </row>
    <row r="16394" spans="1:8" ht="87" x14ac:dyDescent="0.35">
      <c r="A16394" s="4">
        <v>38096</v>
      </c>
      <c r="B16394" s="1">
        <v>45314</v>
      </c>
      <c r="C16394" s="2">
        <v>0.57853009259259258</v>
      </c>
      <c r="D16394" s="3" t="s">
        <v>64485</v>
      </c>
      <c r="E16394" s="3" t="s">
        <v>64489</v>
      </c>
      <c r="F16394" s="3" t="s">
        <v>64486</v>
      </c>
      <c r="G16394" s="3" t="s">
        <v>64487</v>
      </c>
      <c r="H16394" s="3" t="s">
        <v>64488</v>
      </c>
    </row>
    <row r="16395" spans="1:8" ht="116" x14ac:dyDescent="0.35">
      <c r="A16395" s="4">
        <v>106989</v>
      </c>
      <c r="B16395" s="1">
        <v>45314</v>
      </c>
      <c r="C16395" s="2">
        <v>0.57965277777777779</v>
      </c>
      <c r="D16395" s="3" t="s">
        <v>64490</v>
      </c>
      <c r="E16395" s="3" t="s">
        <v>64494</v>
      </c>
      <c r="F16395" s="3" t="s">
        <v>64491</v>
      </c>
      <c r="G16395" s="3" t="s">
        <v>64492</v>
      </c>
      <c r="H16395" s="3" t="s">
        <v>64493</v>
      </c>
    </row>
    <row r="16396" spans="1:8" ht="72.5" x14ac:dyDescent="0.35">
      <c r="A16396" s="4">
        <v>38844</v>
      </c>
      <c r="B16396" s="1">
        <v>45314</v>
      </c>
      <c r="C16396" s="2">
        <v>0.58339120370370368</v>
      </c>
      <c r="D16396" s="3" t="s">
        <v>985</v>
      </c>
      <c r="E16396" s="3" t="s">
        <v>14115</v>
      </c>
      <c r="F16396" s="3" t="s">
        <v>64495</v>
      </c>
      <c r="G16396" s="3" t="s">
        <v>64496</v>
      </c>
      <c r="H16396" s="3" t="s">
        <v>37304</v>
      </c>
    </row>
    <row r="16397" spans="1:8" ht="101.5" x14ac:dyDescent="0.35">
      <c r="A16397" s="4">
        <v>33646</v>
      </c>
      <c r="B16397" s="1">
        <v>45314</v>
      </c>
      <c r="C16397" s="2">
        <v>0.58363425925925927</v>
      </c>
      <c r="D16397" s="3" t="s">
        <v>64497</v>
      </c>
      <c r="E16397" s="3" t="s">
        <v>64501</v>
      </c>
      <c r="F16397" s="3" t="s">
        <v>64498</v>
      </c>
      <c r="G16397" s="3" t="s">
        <v>64499</v>
      </c>
      <c r="H16397" s="3" t="s">
        <v>64500</v>
      </c>
    </row>
    <row r="16398" spans="1:8" ht="29" x14ac:dyDescent="0.35">
      <c r="A16398" s="4">
        <v>103274</v>
      </c>
      <c r="B16398" s="1">
        <v>45314</v>
      </c>
      <c r="C16398" s="2">
        <v>0.58787037037037038</v>
      </c>
      <c r="D16398" s="3" t="s">
        <v>1436</v>
      </c>
      <c r="E16398" s="3" t="s">
        <v>14808</v>
      </c>
      <c r="F16398" s="3" t="s">
        <v>64502</v>
      </c>
      <c r="G16398" s="3" t="s">
        <v>64503</v>
      </c>
      <c r="H16398" s="3" t="s">
        <v>32770</v>
      </c>
    </row>
    <row r="16399" spans="1:8" x14ac:dyDescent="0.35">
      <c r="A16399" s="4">
        <v>122627</v>
      </c>
      <c r="B16399" s="1">
        <v>45314</v>
      </c>
      <c r="C16399" s="2">
        <v>0.58824074074074073</v>
      </c>
      <c r="D16399" s="3" t="s">
        <v>892</v>
      </c>
      <c r="E16399" s="3" t="s">
        <v>64504</v>
      </c>
      <c r="F16399" s="3" t="s">
        <v>11847</v>
      </c>
      <c r="G16399" s="3" t="s">
        <v>10760</v>
      </c>
      <c r="H16399" s="3" t="s">
        <v>12085</v>
      </c>
    </row>
    <row r="16400" spans="1:8" ht="29" x14ac:dyDescent="0.35">
      <c r="A16400" s="4">
        <v>113710</v>
      </c>
      <c r="B16400" s="1">
        <v>45314</v>
      </c>
      <c r="C16400" s="2">
        <v>0.59144675925925927</v>
      </c>
      <c r="D16400" s="3" t="s">
        <v>11515</v>
      </c>
      <c r="E16400" s="3" t="s">
        <v>64508</v>
      </c>
      <c r="F16400" s="3" t="s">
        <v>64505</v>
      </c>
      <c r="G16400" s="3" t="s">
        <v>64506</v>
      </c>
      <c r="H16400" s="3" t="s">
        <v>64507</v>
      </c>
    </row>
    <row r="16401" spans="1:8" ht="116" x14ac:dyDescent="0.35">
      <c r="A16401" s="4">
        <v>44763</v>
      </c>
      <c r="B16401" s="1">
        <v>45314</v>
      </c>
      <c r="C16401" s="2">
        <v>0.59197916666666661</v>
      </c>
      <c r="D16401" s="3" t="s">
        <v>64509</v>
      </c>
      <c r="E16401" s="3" t="s">
        <v>64513</v>
      </c>
      <c r="F16401" s="3" t="s">
        <v>64510</v>
      </c>
      <c r="G16401" s="3" t="s">
        <v>64511</v>
      </c>
      <c r="H16401" s="3" t="s">
        <v>64512</v>
      </c>
    </row>
    <row r="16402" spans="1:8" ht="58" x14ac:dyDescent="0.35">
      <c r="A16402" s="4">
        <v>163084</v>
      </c>
      <c r="B16402" s="1">
        <v>45314</v>
      </c>
      <c r="C16402" s="2">
        <v>0.59415509259259258</v>
      </c>
      <c r="D16402" s="3" t="s">
        <v>64514</v>
      </c>
      <c r="E16402" s="3" t="s">
        <v>64516</v>
      </c>
      <c r="F16402" s="3" t="s">
        <v>64515</v>
      </c>
      <c r="G16402" s="3" t="s">
        <v>64516</v>
      </c>
      <c r="H16402" s="3" t="s">
        <v>64517</v>
      </c>
    </row>
    <row r="16403" spans="1:8" ht="43.5" x14ac:dyDescent="0.35">
      <c r="A16403" s="4">
        <v>148834</v>
      </c>
      <c r="B16403" s="1">
        <v>45314</v>
      </c>
      <c r="C16403" s="2">
        <v>0.59437499999999999</v>
      </c>
      <c r="D16403" s="3" t="s">
        <v>1436</v>
      </c>
      <c r="E16403" s="3" t="s">
        <v>50785</v>
      </c>
      <c r="F16403" s="3" t="s">
        <v>64518</v>
      </c>
      <c r="G16403" s="3" t="s">
        <v>64519</v>
      </c>
      <c r="H16403" s="3" t="s">
        <v>64520</v>
      </c>
    </row>
    <row r="16404" spans="1:8" ht="130.5" x14ac:dyDescent="0.35">
      <c r="A16404" s="4">
        <v>102172</v>
      </c>
      <c r="B16404" s="1">
        <v>45314</v>
      </c>
      <c r="C16404" s="2">
        <v>0.5944328703703704</v>
      </c>
      <c r="D16404" s="3" t="s">
        <v>64521</v>
      </c>
      <c r="E16404" s="3" t="s">
        <v>64525</v>
      </c>
      <c r="F16404" s="3" t="s">
        <v>64522</v>
      </c>
      <c r="G16404" s="3" t="s">
        <v>64523</v>
      </c>
      <c r="H16404" s="3" t="s">
        <v>64524</v>
      </c>
    </row>
    <row r="16405" spans="1:8" ht="72.5" x14ac:dyDescent="0.35">
      <c r="A16405" s="4">
        <v>35545</v>
      </c>
      <c r="B16405" s="1">
        <v>45314</v>
      </c>
      <c r="C16405" s="2">
        <v>0.59828703703703701</v>
      </c>
      <c r="D16405" s="3" t="s">
        <v>985</v>
      </c>
      <c r="E16405" s="3" t="s">
        <v>64529</v>
      </c>
      <c r="F16405" s="3" t="s">
        <v>64526</v>
      </c>
      <c r="G16405" s="3" t="s">
        <v>64527</v>
      </c>
      <c r="H16405" s="3" t="s">
        <v>64528</v>
      </c>
    </row>
    <row r="16406" spans="1:8" ht="116" x14ac:dyDescent="0.35">
      <c r="A16406" s="4">
        <v>215542</v>
      </c>
      <c r="B16406" s="1">
        <v>45314</v>
      </c>
      <c r="C16406" s="2">
        <v>0.60075231481481484</v>
      </c>
      <c r="D16406" s="3" t="s">
        <v>64530</v>
      </c>
      <c r="E16406" s="3" t="s">
        <v>64534</v>
      </c>
      <c r="F16406" s="3" t="s">
        <v>64531</v>
      </c>
      <c r="G16406" s="3" t="s">
        <v>64532</v>
      </c>
      <c r="H16406" s="3" t="s">
        <v>64533</v>
      </c>
    </row>
    <row r="16407" spans="1:8" ht="29" x14ac:dyDescent="0.35">
      <c r="A16407" s="4">
        <v>80289</v>
      </c>
      <c r="B16407" s="1">
        <v>45314</v>
      </c>
      <c r="C16407" s="2">
        <v>0.60282407407407412</v>
      </c>
      <c r="D16407" s="3" t="s">
        <v>1460</v>
      </c>
      <c r="E16407" s="3" t="s">
        <v>64538</v>
      </c>
      <c r="F16407" s="3" t="s">
        <v>64535</v>
      </c>
      <c r="G16407" s="3" t="s">
        <v>64536</v>
      </c>
      <c r="H16407" s="3" t="s">
        <v>64537</v>
      </c>
    </row>
    <row r="16408" spans="1:8" ht="72.5" x14ac:dyDescent="0.35">
      <c r="A16408" s="4">
        <v>99943</v>
      </c>
      <c r="B16408" s="1">
        <v>45314</v>
      </c>
      <c r="C16408" s="2">
        <v>0.60309027777777779</v>
      </c>
      <c r="D16408" s="3" t="s">
        <v>10599</v>
      </c>
      <c r="E16408" s="3" t="s">
        <v>64540</v>
      </c>
      <c r="F16408" s="3" t="s">
        <v>64539</v>
      </c>
      <c r="G16408" s="3" t="s">
        <v>10560</v>
      </c>
      <c r="H16408" s="3" t="s">
        <v>14569</v>
      </c>
    </row>
    <row r="16409" spans="1:8" ht="29" x14ac:dyDescent="0.35">
      <c r="A16409" s="4">
        <v>214254</v>
      </c>
      <c r="B16409" s="1">
        <v>45314</v>
      </c>
      <c r="C16409" s="2">
        <v>0.60333333333333339</v>
      </c>
      <c r="D16409" s="3" t="s">
        <v>64541</v>
      </c>
      <c r="E16409" s="3" t="s">
        <v>64544</v>
      </c>
      <c r="F16409" s="3" t="s">
        <v>64542</v>
      </c>
      <c r="G16409" s="3" t="s">
        <v>12036</v>
      </c>
      <c r="H16409" s="3" t="s">
        <v>64543</v>
      </c>
    </row>
    <row r="16410" spans="1:8" ht="43.5" x14ac:dyDescent="0.35">
      <c r="A16410" s="4">
        <v>174825</v>
      </c>
      <c r="B16410" s="1">
        <v>45314</v>
      </c>
      <c r="C16410" s="2">
        <v>0.60501157407407413</v>
      </c>
      <c r="D16410" s="3" t="s">
        <v>1933</v>
      </c>
      <c r="E16410" s="3" t="s">
        <v>64548</v>
      </c>
      <c r="F16410" s="3" t="s">
        <v>64545</v>
      </c>
      <c r="G16410" s="3" t="s">
        <v>64546</v>
      </c>
      <c r="H16410" s="3" t="s">
        <v>64547</v>
      </c>
    </row>
    <row r="16411" spans="1:8" ht="72.5" x14ac:dyDescent="0.35">
      <c r="A16411" s="4">
        <v>33648</v>
      </c>
      <c r="B16411" s="1">
        <v>45314</v>
      </c>
      <c r="C16411" s="2">
        <v>0.60625000000000007</v>
      </c>
      <c r="D16411" s="3" t="s">
        <v>1436</v>
      </c>
      <c r="E16411" s="3" t="s">
        <v>64551</v>
      </c>
      <c r="F16411" s="3" t="s">
        <v>64549</v>
      </c>
      <c r="G16411" s="3" t="e">
        <f>- CRVHD (SEVER MS,MR, AR) + Afib</f>
        <v>#NAME?</v>
      </c>
      <c r="H16411" s="3" t="s">
        <v>64550</v>
      </c>
    </row>
    <row r="16412" spans="1:8" ht="87" x14ac:dyDescent="0.35">
      <c r="A16412" s="4">
        <v>36129</v>
      </c>
      <c r="B16412" s="1">
        <v>45314</v>
      </c>
      <c r="C16412" s="2">
        <v>0.6072453703703703</v>
      </c>
      <c r="D16412" s="3" t="s">
        <v>30684</v>
      </c>
      <c r="E16412" s="3" t="s">
        <v>27587</v>
      </c>
      <c r="F16412" s="3" t="s">
        <v>12899</v>
      </c>
      <c r="G16412" s="3" t="s">
        <v>27587</v>
      </c>
      <c r="H16412" s="3" t="s">
        <v>10726</v>
      </c>
    </row>
    <row r="16413" spans="1:8" ht="43.5" x14ac:dyDescent="0.35">
      <c r="A16413" s="4">
        <v>45236</v>
      </c>
      <c r="B16413" s="1">
        <v>45314</v>
      </c>
      <c r="C16413" s="2">
        <v>0.60731481481481475</v>
      </c>
      <c r="D16413" s="3" t="s">
        <v>1702</v>
      </c>
      <c r="E16413" s="3" t="s">
        <v>64553</v>
      </c>
      <c r="F16413" s="3" t="s">
        <v>64552</v>
      </c>
      <c r="G16413" s="3" t="s">
        <v>12296</v>
      </c>
      <c r="H16413" s="3" t="s">
        <v>11750</v>
      </c>
    </row>
    <row r="16414" spans="1:8" x14ac:dyDescent="0.35">
      <c r="A16414" s="4">
        <v>50971</v>
      </c>
      <c r="B16414" s="1">
        <v>45314</v>
      </c>
      <c r="C16414" s="2">
        <v>0.60754629629629631</v>
      </c>
      <c r="D16414" s="3" t="s">
        <v>64554</v>
      </c>
      <c r="E16414" s="3" t="s">
        <v>11529</v>
      </c>
      <c r="F16414" s="3" t="s">
        <v>64555</v>
      </c>
      <c r="G16414" s="3" t="s">
        <v>12415</v>
      </c>
      <c r="H16414" s="3" t="s">
        <v>13810</v>
      </c>
    </row>
    <row r="16415" spans="1:8" ht="58" x14ac:dyDescent="0.35">
      <c r="A16415" s="4">
        <v>158006</v>
      </c>
      <c r="B16415" s="1">
        <v>45314</v>
      </c>
      <c r="C16415" s="2">
        <v>0.60990740740740745</v>
      </c>
      <c r="D16415" s="3" t="s">
        <v>64556</v>
      </c>
      <c r="E16415" s="3" t="s">
        <v>14410</v>
      </c>
      <c r="F16415" s="3" t="s">
        <v>64557</v>
      </c>
      <c r="G16415" s="3" t="s">
        <v>64558</v>
      </c>
      <c r="H16415" s="3" t="s">
        <v>64559</v>
      </c>
    </row>
    <row r="16416" spans="1:8" ht="72.5" x14ac:dyDescent="0.35">
      <c r="A16416" s="4">
        <v>69620</v>
      </c>
      <c r="B16416" s="1">
        <v>45314</v>
      </c>
      <c r="C16416" s="2">
        <v>0.61131944444444442</v>
      </c>
      <c r="D16416" s="3" t="s">
        <v>10599</v>
      </c>
      <c r="E16416" s="3" t="s">
        <v>64561</v>
      </c>
      <c r="F16416" s="3" t="s">
        <v>64560</v>
      </c>
      <c r="G16416" s="3" t="s">
        <v>104</v>
      </c>
      <c r="H16416" s="3" t="s">
        <v>12421</v>
      </c>
    </row>
    <row r="16417" spans="1:8" x14ac:dyDescent="0.35">
      <c r="A16417" s="4">
        <v>213749</v>
      </c>
      <c r="B16417" s="1">
        <v>45314</v>
      </c>
      <c r="C16417" s="2">
        <v>0.6113425925925926</v>
      </c>
      <c r="D16417" s="3" t="s">
        <v>64562</v>
      </c>
      <c r="E16417" s="3" t="s">
        <v>64562</v>
      </c>
      <c r="F16417" s="3" t="s">
        <v>1381</v>
      </c>
      <c r="G16417" s="3" t="s">
        <v>64562</v>
      </c>
      <c r="H16417" s="3" t="s">
        <v>45289</v>
      </c>
    </row>
    <row r="16418" spans="1:8" ht="29" x14ac:dyDescent="0.35">
      <c r="A16418" s="4">
        <v>208012</v>
      </c>
      <c r="B16418" s="1">
        <v>45314</v>
      </c>
      <c r="C16418" s="2">
        <v>0.61256944444444439</v>
      </c>
      <c r="D16418" s="3" t="s">
        <v>64563</v>
      </c>
      <c r="E16418" s="3" t="s">
        <v>64567</v>
      </c>
      <c r="F16418" s="3" t="s">
        <v>64564</v>
      </c>
      <c r="G16418" s="3" t="s">
        <v>64565</v>
      </c>
      <c r="H16418" s="3" t="s">
        <v>64566</v>
      </c>
    </row>
    <row r="16419" spans="1:8" ht="43.5" x14ac:dyDescent="0.35">
      <c r="A16419" s="4">
        <v>39893</v>
      </c>
      <c r="B16419" s="1">
        <v>45314</v>
      </c>
      <c r="C16419" s="2">
        <v>0.61769675925925926</v>
      </c>
      <c r="D16419" s="3" t="s">
        <v>1436</v>
      </c>
      <c r="E16419" s="3" t="s">
        <v>41555</v>
      </c>
      <c r="F16419" s="3" t="s">
        <v>64568</v>
      </c>
      <c r="G16419" s="3" t="s">
        <v>64569</v>
      </c>
      <c r="H16419" s="3" t="s">
        <v>64570</v>
      </c>
    </row>
    <row r="16420" spans="1:8" x14ac:dyDescent="0.35">
      <c r="A16420" s="4">
        <v>213806</v>
      </c>
      <c r="B16420" s="1">
        <v>45314</v>
      </c>
      <c r="C16420" s="2">
        <v>0.61946759259259265</v>
      </c>
      <c r="D16420" s="3" t="s">
        <v>10438</v>
      </c>
      <c r="E16420" s="3" t="s">
        <v>64572</v>
      </c>
      <c r="F16420" s="3" t="s">
        <v>64571</v>
      </c>
      <c r="G16420" s="3" t="s">
        <v>11951</v>
      </c>
      <c r="H16420" s="3" t="s">
        <v>10620</v>
      </c>
    </row>
    <row r="16421" spans="1:8" ht="29" x14ac:dyDescent="0.35">
      <c r="A16421" s="4">
        <v>113125</v>
      </c>
      <c r="B16421" s="1">
        <v>45314</v>
      </c>
      <c r="C16421" s="2">
        <v>0.61960648148148145</v>
      </c>
      <c r="D16421" s="3" t="s">
        <v>64573</v>
      </c>
      <c r="E16421" s="3" t="s">
        <v>64576</v>
      </c>
      <c r="F16421" s="3" t="s">
        <v>1486</v>
      </c>
      <c r="G16421" s="3" t="s">
        <v>64574</v>
      </c>
      <c r="H16421" s="3" t="s">
        <v>64575</v>
      </c>
    </row>
    <row r="16422" spans="1:8" ht="101.5" x14ac:dyDescent="0.35">
      <c r="A16422" s="4">
        <v>173930</v>
      </c>
      <c r="B16422" s="1">
        <v>45314</v>
      </c>
      <c r="C16422" s="2">
        <v>0.62124999999999997</v>
      </c>
      <c r="D16422" s="3" t="s">
        <v>1744</v>
      </c>
      <c r="E16422" s="3" t="s">
        <v>64579</v>
      </c>
      <c r="F16422" s="3" t="s">
        <v>64577</v>
      </c>
      <c r="G16422" s="3" t="s">
        <v>10396</v>
      </c>
      <c r="H16422" s="3" t="s">
        <v>64578</v>
      </c>
    </row>
    <row r="16423" spans="1:8" ht="43.5" x14ac:dyDescent="0.35">
      <c r="A16423" s="4">
        <v>7959</v>
      </c>
      <c r="B16423" s="1">
        <v>45314</v>
      </c>
      <c r="C16423" s="2">
        <v>0.62310185185185185</v>
      </c>
      <c r="D16423" s="3" t="s">
        <v>10438</v>
      </c>
      <c r="E16423" s="3" t="s">
        <v>64582</v>
      </c>
      <c r="F16423" s="3" t="s">
        <v>64580</v>
      </c>
      <c r="G16423" s="3" t="s">
        <v>11982</v>
      </c>
      <c r="H16423" s="3" t="s">
        <v>64581</v>
      </c>
    </row>
    <row r="16424" spans="1:8" ht="29" x14ac:dyDescent="0.35">
      <c r="A16424" s="4">
        <v>175495</v>
      </c>
      <c r="B16424" s="1">
        <v>45314</v>
      </c>
      <c r="C16424" s="2">
        <v>0.62490740740740736</v>
      </c>
      <c r="D16424" s="3" t="s">
        <v>12633</v>
      </c>
      <c r="E16424" s="3" t="s">
        <v>64585</v>
      </c>
      <c r="F16424" s="3" t="s">
        <v>64583</v>
      </c>
      <c r="G16424" s="3" t="s">
        <v>11378</v>
      </c>
      <c r="H16424" s="3" t="s">
        <v>64584</v>
      </c>
    </row>
    <row r="16425" spans="1:8" ht="101.5" x14ac:dyDescent="0.35">
      <c r="A16425" s="4">
        <v>80494</v>
      </c>
      <c r="B16425" s="1">
        <v>45314</v>
      </c>
      <c r="C16425" s="2">
        <v>0.62545138888888896</v>
      </c>
      <c r="D16425" s="3" t="s">
        <v>10438</v>
      </c>
      <c r="E16425" s="3" t="s">
        <v>64589</v>
      </c>
      <c r="F16425" s="3" t="s">
        <v>64586</v>
      </c>
      <c r="G16425" s="3" t="s">
        <v>64587</v>
      </c>
      <c r="H16425" s="3" t="s">
        <v>64588</v>
      </c>
    </row>
    <row r="16426" spans="1:8" ht="58" x14ac:dyDescent="0.35">
      <c r="A16426" s="4">
        <v>85936</v>
      </c>
      <c r="B16426" s="1">
        <v>45314</v>
      </c>
      <c r="C16426" s="2">
        <v>0.62716435185185182</v>
      </c>
      <c r="D16426" s="3" t="s">
        <v>64590</v>
      </c>
      <c r="E16426" s="3" t="s">
        <v>14841</v>
      </c>
      <c r="F16426" s="3" t="s">
        <v>64591</v>
      </c>
      <c r="G16426" s="3" t="s">
        <v>15134</v>
      </c>
      <c r="H16426" s="3" t="s">
        <v>64592</v>
      </c>
    </row>
    <row r="16427" spans="1:8" x14ac:dyDescent="0.35">
      <c r="A16427" s="4">
        <v>213571</v>
      </c>
      <c r="B16427" s="1">
        <v>45314</v>
      </c>
      <c r="C16427" s="2">
        <v>0.62738425925925922</v>
      </c>
      <c r="D16427" s="3" t="s">
        <v>64593</v>
      </c>
      <c r="E16427" s="3" t="s">
        <v>64593</v>
      </c>
      <c r="F16427" s="3" t="s">
        <v>64594</v>
      </c>
      <c r="G16427" s="3" t="s">
        <v>64593</v>
      </c>
      <c r="H16427" s="3" t="s">
        <v>10700</v>
      </c>
    </row>
    <row r="16428" spans="1:8" ht="29" x14ac:dyDescent="0.35">
      <c r="A16428" s="4">
        <v>53596</v>
      </c>
      <c r="B16428" s="1">
        <v>45314</v>
      </c>
      <c r="C16428" s="2">
        <v>0.62790509259259253</v>
      </c>
      <c r="D16428" s="3" t="s">
        <v>64595</v>
      </c>
      <c r="E16428" s="3" t="s">
        <v>64597</v>
      </c>
      <c r="F16428" s="3" t="s">
        <v>64596</v>
      </c>
      <c r="G16428" s="3" t="s">
        <v>12252</v>
      </c>
      <c r="H16428" s="3" t="s">
        <v>11750</v>
      </c>
    </row>
    <row r="16429" spans="1:8" ht="87" x14ac:dyDescent="0.35">
      <c r="A16429" s="4">
        <v>27394</v>
      </c>
      <c r="B16429" s="1">
        <v>45314</v>
      </c>
      <c r="C16429" s="2">
        <v>0.62848379629629625</v>
      </c>
      <c r="D16429" s="3" t="s">
        <v>10710</v>
      </c>
      <c r="E16429" s="3" t="s">
        <v>64601</v>
      </c>
      <c r="F16429" s="3" t="s">
        <v>64598</v>
      </c>
      <c r="G16429" s="3" t="s">
        <v>64599</v>
      </c>
      <c r="H16429" s="3" t="s">
        <v>64600</v>
      </c>
    </row>
    <row r="16430" spans="1:8" ht="101.5" x14ac:dyDescent="0.35">
      <c r="A16430" s="4">
        <v>37642</v>
      </c>
      <c r="B16430" s="1">
        <v>45314</v>
      </c>
      <c r="C16430" s="2">
        <v>0.63266203703703705</v>
      </c>
      <c r="D16430" s="3" t="s">
        <v>64602</v>
      </c>
      <c r="E16430" s="3" t="s">
        <v>64606</v>
      </c>
      <c r="F16430" s="3" t="s">
        <v>64603</v>
      </c>
      <c r="G16430" s="3" t="s">
        <v>64604</v>
      </c>
      <c r="H16430" s="3" t="s">
        <v>64605</v>
      </c>
    </row>
    <row r="16431" spans="1:8" x14ac:dyDescent="0.35">
      <c r="A16431" s="4">
        <v>38470</v>
      </c>
      <c r="B16431" s="1">
        <v>45314</v>
      </c>
      <c r="C16431" s="2">
        <v>0.63322916666666662</v>
      </c>
      <c r="D16431" s="3" t="s">
        <v>892</v>
      </c>
      <c r="E16431" s="3" t="s">
        <v>64609</v>
      </c>
      <c r="F16431" s="3" t="s">
        <v>64607</v>
      </c>
      <c r="G16431" s="3" t="s">
        <v>1117</v>
      </c>
      <c r="H16431" s="3" t="s">
        <v>64608</v>
      </c>
    </row>
    <row r="16432" spans="1:8" ht="101.5" x14ac:dyDescent="0.35">
      <c r="A16432" s="4">
        <v>147198</v>
      </c>
      <c r="B16432" s="1">
        <v>45314</v>
      </c>
      <c r="C16432" s="2">
        <v>0.63539351851851855</v>
      </c>
      <c r="D16432" s="3" t="s">
        <v>10822</v>
      </c>
      <c r="E16432" s="3" t="s">
        <v>64612</v>
      </c>
      <c r="F16432" s="3" t="s">
        <v>64610</v>
      </c>
      <c r="G16432" s="3" t="s">
        <v>64611</v>
      </c>
      <c r="H16432" s="3" t="s">
        <v>13397</v>
      </c>
    </row>
    <row r="16433" spans="1:8" ht="29" x14ac:dyDescent="0.35">
      <c r="A16433" s="4">
        <v>205357</v>
      </c>
      <c r="B16433" s="1">
        <v>45314</v>
      </c>
      <c r="C16433" s="2">
        <v>0.6355439814814815</v>
      </c>
      <c r="D16433" s="3" t="s">
        <v>33504</v>
      </c>
      <c r="E16433" s="3" t="s">
        <v>33504</v>
      </c>
      <c r="F16433" s="3" t="s">
        <v>1381</v>
      </c>
      <c r="G16433" s="3" t="s">
        <v>33504</v>
      </c>
      <c r="H16433" s="3" t="s">
        <v>12032</v>
      </c>
    </row>
    <row r="16434" spans="1:8" ht="29" x14ac:dyDescent="0.35">
      <c r="A16434" s="4">
        <v>20519</v>
      </c>
      <c r="B16434" s="1">
        <v>45314</v>
      </c>
      <c r="C16434" s="2">
        <v>0.63723379629629628</v>
      </c>
      <c r="D16434" s="3" t="s">
        <v>1436</v>
      </c>
      <c r="E16434" s="3" t="s">
        <v>53671</v>
      </c>
      <c r="F16434" s="3" t="s">
        <v>64613</v>
      </c>
      <c r="G16434" s="3" t="s">
        <v>64614</v>
      </c>
      <c r="H16434" s="3" t="s">
        <v>64615</v>
      </c>
    </row>
    <row r="16435" spans="1:8" ht="29" x14ac:dyDescent="0.35">
      <c r="A16435" s="4">
        <v>63599</v>
      </c>
      <c r="B16435" s="1">
        <v>45314</v>
      </c>
      <c r="C16435" s="2">
        <v>0.63739583333333327</v>
      </c>
      <c r="D16435" s="3" t="s">
        <v>11515</v>
      </c>
      <c r="E16435" s="3" t="s">
        <v>64617</v>
      </c>
      <c r="F16435" s="3" t="s">
        <v>64616</v>
      </c>
      <c r="G16435" s="3" t="s">
        <v>64617</v>
      </c>
      <c r="H16435" s="3" t="s">
        <v>64618</v>
      </c>
    </row>
    <row r="16436" spans="1:8" ht="72.5" x14ac:dyDescent="0.35">
      <c r="A16436" s="4">
        <v>61663</v>
      </c>
      <c r="B16436" s="1">
        <v>45314</v>
      </c>
      <c r="C16436" s="2">
        <v>0.63836805555555554</v>
      </c>
      <c r="D16436" s="3" t="s">
        <v>64619</v>
      </c>
      <c r="E16436" s="3" t="s">
        <v>64623</v>
      </c>
      <c r="F16436" s="3" t="s">
        <v>64620</v>
      </c>
      <c r="G16436" s="3" t="s">
        <v>64621</v>
      </c>
      <c r="H16436" s="3" t="s">
        <v>64622</v>
      </c>
    </row>
    <row r="16437" spans="1:8" ht="87" x14ac:dyDescent="0.35">
      <c r="A16437" s="4">
        <v>208122</v>
      </c>
      <c r="B16437" s="1">
        <v>45314</v>
      </c>
      <c r="C16437" s="2">
        <v>0.63855324074074071</v>
      </c>
      <c r="D16437" s="3" t="s">
        <v>1702</v>
      </c>
      <c r="E16437" s="3" t="s">
        <v>64626</v>
      </c>
      <c r="F16437" s="3" t="s">
        <v>64624</v>
      </c>
      <c r="G16437" s="3" t="s">
        <v>12515</v>
      </c>
      <c r="H16437" s="3" t="s">
        <v>64625</v>
      </c>
    </row>
    <row r="16438" spans="1:8" ht="87" x14ac:dyDescent="0.35">
      <c r="A16438" s="4">
        <v>213755</v>
      </c>
      <c r="B16438" s="1">
        <v>45314</v>
      </c>
      <c r="C16438" s="2">
        <v>0.63895833333333341</v>
      </c>
      <c r="D16438" s="3" t="s">
        <v>64627</v>
      </c>
      <c r="E16438" s="3" t="s">
        <v>64631</v>
      </c>
      <c r="F16438" s="3" t="s">
        <v>64628</v>
      </c>
      <c r="G16438" s="3" t="s">
        <v>64629</v>
      </c>
      <c r="H16438" s="3" t="s">
        <v>64630</v>
      </c>
    </row>
    <row r="16439" spans="1:8" ht="29" x14ac:dyDescent="0.35">
      <c r="A16439" s="4">
        <v>63472</v>
      </c>
      <c r="B16439" s="1">
        <v>45314</v>
      </c>
      <c r="C16439" s="2">
        <v>0.63967592592592593</v>
      </c>
      <c r="D16439" s="3" t="s">
        <v>1933</v>
      </c>
      <c r="E16439" s="3" t="s">
        <v>64633</v>
      </c>
      <c r="F16439" s="3" t="s">
        <v>64632</v>
      </c>
      <c r="G16439" s="3" t="s">
        <v>11850</v>
      </c>
      <c r="H16439" s="3" t="s">
        <v>14058</v>
      </c>
    </row>
    <row r="16440" spans="1:8" x14ac:dyDescent="0.35">
      <c r="A16440" s="4">
        <v>150384</v>
      </c>
      <c r="B16440" s="1">
        <v>45314</v>
      </c>
      <c r="C16440" s="2">
        <v>0.6399421296296296</v>
      </c>
      <c r="D16440" s="3" t="s">
        <v>30523</v>
      </c>
      <c r="E16440" s="3" t="s">
        <v>30523</v>
      </c>
      <c r="F16440" s="3" t="s">
        <v>985</v>
      </c>
      <c r="G16440" s="3" t="s">
        <v>30523</v>
      </c>
      <c r="H16440" s="3" t="s">
        <v>12032</v>
      </c>
    </row>
    <row r="16441" spans="1:8" ht="43.5" x14ac:dyDescent="0.35">
      <c r="A16441" s="4">
        <v>215585</v>
      </c>
      <c r="B16441" s="1">
        <v>45314</v>
      </c>
      <c r="C16441" s="2">
        <v>0.6441203703703704</v>
      </c>
      <c r="D16441" s="3" t="s">
        <v>64634</v>
      </c>
      <c r="E16441" s="3" t="s">
        <v>64638</v>
      </c>
      <c r="F16441" s="3" t="s">
        <v>64635</v>
      </c>
      <c r="G16441" s="3" t="s">
        <v>64636</v>
      </c>
      <c r="H16441" s="3" t="s">
        <v>64637</v>
      </c>
    </row>
    <row r="16442" spans="1:8" x14ac:dyDescent="0.35">
      <c r="A16442" s="4">
        <v>159961</v>
      </c>
      <c r="B16442" s="1">
        <v>45314</v>
      </c>
      <c r="C16442" s="2">
        <v>0.64465277777777785</v>
      </c>
      <c r="D16442" s="3" t="s">
        <v>64639</v>
      </c>
      <c r="E16442" s="3" t="s">
        <v>64639</v>
      </c>
      <c r="F16442" s="3" t="s">
        <v>64640</v>
      </c>
      <c r="G16442" s="3" t="s">
        <v>64639</v>
      </c>
      <c r="H16442" s="3" t="s">
        <v>11849</v>
      </c>
    </row>
    <row r="16443" spans="1:8" ht="72.5" x14ac:dyDescent="0.35">
      <c r="A16443" s="4">
        <v>32251</v>
      </c>
      <c r="B16443" s="1">
        <v>45314</v>
      </c>
      <c r="C16443" s="2">
        <v>0.64483796296296292</v>
      </c>
      <c r="D16443" s="3" t="s">
        <v>64641</v>
      </c>
      <c r="E16443" s="3" t="s">
        <v>64644</v>
      </c>
      <c r="F16443" s="3" t="s">
        <v>64642</v>
      </c>
      <c r="G16443" s="3" t="s">
        <v>64643</v>
      </c>
      <c r="H16443" s="3" t="s">
        <v>61738</v>
      </c>
    </row>
    <row r="16444" spans="1:8" ht="87" x14ac:dyDescent="0.35">
      <c r="A16444" s="4">
        <v>141802</v>
      </c>
      <c r="B16444" s="1">
        <v>45314</v>
      </c>
      <c r="C16444" s="2">
        <v>0.64615740740740735</v>
      </c>
      <c r="D16444" s="3" t="s">
        <v>1436</v>
      </c>
      <c r="E16444" s="3" t="s">
        <v>64648</v>
      </c>
      <c r="F16444" s="3" t="s">
        <v>64645</v>
      </c>
      <c r="G16444" s="3" t="s">
        <v>64646</v>
      </c>
      <c r="H16444" s="3" t="s">
        <v>64647</v>
      </c>
    </row>
    <row r="16445" spans="1:8" ht="72.5" x14ac:dyDescent="0.35">
      <c r="A16445" s="4">
        <v>167570</v>
      </c>
      <c r="B16445" s="1">
        <v>45314</v>
      </c>
      <c r="C16445" s="2">
        <v>0.65001157407407406</v>
      </c>
      <c r="D16445" s="3" t="s">
        <v>64649</v>
      </c>
      <c r="E16445" s="3" t="s">
        <v>64653</v>
      </c>
      <c r="F16445" s="3" t="s">
        <v>64650</v>
      </c>
      <c r="G16445" s="3" t="s">
        <v>64651</v>
      </c>
      <c r="H16445" s="3" t="s">
        <v>64652</v>
      </c>
    </row>
    <row r="16446" spans="1:8" ht="58" x14ac:dyDescent="0.35">
      <c r="A16446" s="4">
        <v>215580</v>
      </c>
      <c r="B16446" s="1">
        <v>45314</v>
      </c>
      <c r="C16446" s="2">
        <v>0.65390046296296289</v>
      </c>
      <c r="D16446" s="3" t="s">
        <v>64654</v>
      </c>
      <c r="E16446" s="3" t="s">
        <v>64658</v>
      </c>
      <c r="F16446" s="3" t="s">
        <v>64655</v>
      </c>
      <c r="G16446" s="3" t="s">
        <v>64656</v>
      </c>
      <c r="H16446" s="3" t="s">
        <v>64657</v>
      </c>
    </row>
    <row r="16447" spans="1:8" ht="58" x14ac:dyDescent="0.35">
      <c r="A16447" s="4">
        <v>214816</v>
      </c>
      <c r="B16447" s="1">
        <v>45314</v>
      </c>
      <c r="C16447" s="2">
        <v>0.65439814814814812</v>
      </c>
      <c r="D16447" s="3" t="s">
        <v>64659</v>
      </c>
      <c r="E16447" s="3" t="s">
        <v>64663</v>
      </c>
      <c r="F16447" s="3" t="s">
        <v>64660</v>
      </c>
      <c r="G16447" s="3" t="s">
        <v>64661</v>
      </c>
      <c r="H16447" s="3" t="s">
        <v>64662</v>
      </c>
    </row>
    <row r="16448" spans="1:8" ht="58" x14ac:dyDescent="0.35">
      <c r="A16448" s="4">
        <v>175273</v>
      </c>
      <c r="B16448" s="1">
        <v>45314</v>
      </c>
      <c r="C16448" s="2">
        <v>0.65649305555555559</v>
      </c>
      <c r="D16448" s="3" t="s">
        <v>64664</v>
      </c>
      <c r="E16448" s="3" t="s">
        <v>64668</v>
      </c>
      <c r="F16448" s="3" t="s">
        <v>64665</v>
      </c>
      <c r="G16448" s="3" t="s">
        <v>64666</v>
      </c>
      <c r="H16448" s="3" t="s">
        <v>64667</v>
      </c>
    </row>
    <row r="16449" spans="1:8" ht="72.5" x14ac:dyDescent="0.35">
      <c r="A16449" s="4">
        <v>36129</v>
      </c>
      <c r="B16449" s="1">
        <v>45314</v>
      </c>
      <c r="C16449" s="2">
        <v>0.66206018518518517</v>
      </c>
      <c r="D16449" s="3" t="s">
        <v>64669</v>
      </c>
      <c r="E16449" s="3" t="s">
        <v>27587</v>
      </c>
      <c r="F16449" s="3" t="s">
        <v>13752</v>
      </c>
      <c r="G16449" s="3" t="s">
        <v>11021</v>
      </c>
      <c r="H16449" s="3" t="s">
        <v>64670</v>
      </c>
    </row>
    <row r="16450" spans="1:8" ht="43.5" x14ac:dyDescent="0.35">
      <c r="A16450" s="4">
        <v>46535</v>
      </c>
      <c r="B16450" s="1">
        <v>45314</v>
      </c>
      <c r="C16450" s="2">
        <v>0.66480324074074071</v>
      </c>
      <c r="D16450" s="3" t="s">
        <v>64671</v>
      </c>
      <c r="E16450" s="3" t="s">
        <v>64674</v>
      </c>
      <c r="F16450" s="3" t="s">
        <v>64672</v>
      </c>
      <c r="G16450" s="3" t="s">
        <v>15590</v>
      </c>
      <c r="H16450" s="3" t="s">
        <v>64673</v>
      </c>
    </row>
    <row r="16451" spans="1:8" ht="43.5" x14ac:dyDescent="0.35">
      <c r="A16451" s="4">
        <v>47725</v>
      </c>
      <c r="B16451" s="1">
        <v>45314</v>
      </c>
      <c r="C16451" s="2">
        <v>0.66518518518518521</v>
      </c>
      <c r="D16451" s="3" t="s">
        <v>14737</v>
      </c>
      <c r="E16451" s="3" t="s">
        <v>63196</v>
      </c>
      <c r="F16451" s="3" t="s">
        <v>64675</v>
      </c>
      <c r="G16451" s="3" t="s">
        <v>12854</v>
      </c>
      <c r="H16451" s="3" t="s">
        <v>64676</v>
      </c>
    </row>
    <row r="16452" spans="1:8" ht="29" x14ac:dyDescent="0.35">
      <c r="A16452" s="4">
        <v>173571</v>
      </c>
      <c r="B16452" s="1">
        <v>45314</v>
      </c>
      <c r="C16452" s="2">
        <v>0.66527777777777775</v>
      </c>
      <c r="D16452" s="3" t="s">
        <v>985</v>
      </c>
      <c r="E16452" s="3" t="s">
        <v>64677</v>
      </c>
      <c r="F16452" s="3" t="s">
        <v>13088</v>
      </c>
      <c r="G16452" s="3" t="s">
        <v>64677</v>
      </c>
      <c r="H16452" s="3" t="s">
        <v>64678</v>
      </c>
    </row>
    <row r="16453" spans="1:8" x14ac:dyDescent="0.35">
      <c r="A16453" s="4">
        <v>215591</v>
      </c>
      <c r="B16453" s="1">
        <v>45314</v>
      </c>
      <c r="C16453" s="2">
        <v>0.66650462962962964</v>
      </c>
      <c r="D16453" s="3" t="s">
        <v>985</v>
      </c>
      <c r="E16453" s="3" t="s">
        <v>64679</v>
      </c>
      <c r="F16453" s="3" t="s">
        <v>12899</v>
      </c>
      <c r="G16453" s="3" t="s">
        <v>64679</v>
      </c>
      <c r="H16453" s="3" t="s">
        <v>13759</v>
      </c>
    </row>
    <row r="16454" spans="1:8" x14ac:dyDescent="0.35">
      <c r="A16454" s="4">
        <v>174825</v>
      </c>
      <c r="B16454" s="1">
        <v>45314</v>
      </c>
      <c r="C16454" s="2">
        <v>0.66759259259259263</v>
      </c>
      <c r="D16454" s="3" t="s">
        <v>30684</v>
      </c>
      <c r="E16454" s="3" t="s">
        <v>13124</v>
      </c>
      <c r="F16454" s="3" t="s">
        <v>13088</v>
      </c>
      <c r="G16454" s="3" t="s">
        <v>13124</v>
      </c>
      <c r="H16454" s="3" t="s">
        <v>54182</v>
      </c>
    </row>
    <row r="16455" spans="1:8" ht="58" x14ac:dyDescent="0.35">
      <c r="A16455" s="4">
        <v>210468</v>
      </c>
      <c r="B16455" s="1">
        <v>45314</v>
      </c>
      <c r="C16455" s="2">
        <v>0.66939814814814813</v>
      </c>
      <c r="D16455" s="3" t="s">
        <v>1288</v>
      </c>
      <c r="E16455" s="3" t="s">
        <v>64682</v>
      </c>
      <c r="F16455" s="3" t="s">
        <v>64680</v>
      </c>
      <c r="G16455" s="3" t="s">
        <v>12036</v>
      </c>
      <c r="H16455" s="3" t="s">
        <v>64681</v>
      </c>
    </row>
    <row r="16456" spans="1:8" ht="58" x14ac:dyDescent="0.35">
      <c r="A16456" s="4">
        <v>96920</v>
      </c>
      <c r="B16456" s="1">
        <v>45314</v>
      </c>
      <c r="C16456" s="2">
        <v>0.67034722222222232</v>
      </c>
      <c r="D16456" s="3" t="s">
        <v>1577</v>
      </c>
      <c r="E16456" s="3" t="s">
        <v>64686</v>
      </c>
      <c r="F16456" s="3" t="s">
        <v>64683</v>
      </c>
      <c r="G16456" s="3" t="s">
        <v>64684</v>
      </c>
      <c r="H16456" s="3" t="s">
        <v>64685</v>
      </c>
    </row>
    <row r="16457" spans="1:8" ht="29" x14ac:dyDescent="0.35">
      <c r="A16457" s="4">
        <v>107565</v>
      </c>
      <c r="B16457" s="1">
        <v>45314</v>
      </c>
      <c r="C16457" s="2">
        <v>0.67416666666666669</v>
      </c>
      <c r="D16457" s="3" t="s">
        <v>892</v>
      </c>
      <c r="E16457" s="3" t="s">
        <v>64688</v>
      </c>
      <c r="F16457" s="3" t="s">
        <v>64687</v>
      </c>
      <c r="G16457" s="3" t="s">
        <v>10658</v>
      </c>
      <c r="H16457" s="3" t="s">
        <v>11776</v>
      </c>
    </row>
    <row r="16458" spans="1:8" ht="87" x14ac:dyDescent="0.35">
      <c r="A16458" s="4">
        <v>90852</v>
      </c>
      <c r="B16458" s="1">
        <v>45314</v>
      </c>
      <c r="C16458" s="2">
        <v>0.68420138888888893</v>
      </c>
      <c r="D16458" s="3" t="s">
        <v>64689</v>
      </c>
      <c r="E16458" s="3" t="s">
        <v>64693</v>
      </c>
      <c r="F16458" s="3" t="s">
        <v>64690</v>
      </c>
      <c r="G16458" s="3" t="s">
        <v>64691</v>
      </c>
      <c r="H16458" s="3" t="s">
        <v>64692</v>
      </c>
    </row>
    <row r="16459" spans="1:8" ht="87" x14ac:dyDescent="0.35">
      <c r="A16459" s="4">
        <v>203444</v>
      </c>
      <c r="B16459" s="1">
        <v>45314</v>
      </c>
      <c r="C16459" s="2">
        <v>0.70717592592592593</v>
      </c>
      <c r="D16459" s="3" t="s">
        <v>1933</v>
      </c>
      <c r="E16459" s="3" t="s">
        <v>64697</v>
      </c>
      <c r="F16459" s="3" t="s">
        <v>64694</v>
      </c>
      <c r="G16459" s="3" t="s">
        <v>64695</v>
      </c>
      <c r="H16459" s="3" t="s">
        <v>64696</v>
      </c>
    </row>
    <row r="16460" spans="1:8" ht="72.5" x14ac:dyDescent="0.35">
      <c r="A16460" s="4">
        <v>167524</v>
      </c>
      <c r="B16460" s="1">
        <v>45314</v>
      </c>
      <c r="C16460" s="2">
        <v>0.74833333333333341</v>
      </c>
      <c r="D16460" s="3" t="s">
        <v>64698</v>
      </c>
      <c r="E16460" s="3" t="s">
        <v>64702</v>
      </c>
      <c r="F16460" s="3" t="s">
        <v>64699</v>
      </c>
      <c r="G16460" s="3" t="s">
        <v>64700</v>
      </c>
      <c r="H16460" s="3" t="s">
        <v>64701</v>
      </c>
    </row>
    <row r="16461" spans="1:8" ht="203" x14ac:dyDescent="0.35">
      <c r="A16461" s="4">
        <v>93212</v>
      </c>
      <c r="B16461" s="1">
        <v>45314</v>
      </c>
      <c r="C16461" s="2">
        <v>0.77460648148148137</v>
      </c>
      <c r="D16461" s="3" t="s">
        <v>64703</v>
      </c>
      <c r="E16461" s="3" t="s">
        <v>64707</v>
      </c>
      <c r="F16461" s="3" t="s">
        <v>64704</v>
      </c>
      <c r="G16461" s="3" t="s">
        <v>64705</v>
      </c>
      <c r="H16461" s="3" t="s">
        <v>64706</v>
      </c>
    </row>
    <row r="16462" spans="1:8" ht="72.5" x14ac:dyDescent="0.35">
      <c r="A16462" s="4">
        <v>215601</v>
      </c>
      <c r="B16462" s="1">
        <v>45314</v>
      </c>
      <c r="C16462" s="2">
        <v>0.78712962962962962</v>
      </c>
      <c r="D16462" s="3" t="s">
        <v>64708</v>
      </c>
      <c r="E16462" s="3" t="s">
        <v>64712</v>
      </c>
      <c r="F16462" s="3" t="s">
        <v>64709</v>
      </c>
      <c r="G16462" s="3" t="s">
        <v>64710</v>
      </c>
      <c r="H16462" s="3" t="s">
        <v>64711</v>
      </c>
    </row>
    <row r="16463" spans="1:8" ht="58" x14ac:dyDescent="0.35">
      <c r="A16463" s="4">
        <v>141167</v>
      </c>
      <c r="B16463" s="1">
        <v>45315</v>
      </c>
      <c r="C16463" s="2">
        <v>0.3361574074074074</v>
      </c>
      <c r="D16463" s="3" t="s">
        <v>892</v>
      </c>
      <c r="E16463" s="3" t="s">
        <v>64714</v>
      </c>
      <c r="F16463" s="3" t="s">
        <v>64713</v>
      </c>
      <c r="G16463" s="3" t="s">
        <v>11021</v>
      </c>
      <c r="H16463" s="3" t="s">
        <v>12391</v>
      </c>
    </row>
    <row r="16464" spans="1:8" ht="29" x14ac:dyDescent="0.35">
      <c r="A16464" s="4">
        <v>31769</v>
      </c>
      <c r="B16464" s="1">
        <v>45315</v>
      </c>
      <c r="C16464" s="2">
        <v>0.33879629629629626</v>
      </c>
      <c r="D16464" s="3" t="s">
        <v>892</v>
      </c>
      <c r="E16464" s="3" t="s">
        <v>64716</v>
      </c>
      <c r="F16464" s="3" t="s">
        <v>64715</v>
      </c>
      <c r="G16464" s="3" t="s">
        <v>11021</v>
      </c>
      <c r="H16464" s="3" t="s">
        <v>12085</v>
      </c>
    </row>
    <row r="16465" spans="1:8" ht="43.5" x14ac:dyDescent="0.35">
      <c r="A16465" s="4">
        <v>6730</v>
      </c>
      <c r="B16465" s="1">
        <v>45315</v>
      </c>
      <c r="C16465" s="2">
        <v>0.34226851851851853</v>
      </c>
      <c r="D16465" s="3" t="s">
        <v>1288</v>
      </c>
      <c r="E16465" s="3" t="s">
        <v>64719</v>
      </c>
      <c r="F16465" s="3" t="s">
        <v>64717</v>
      </c>
      <c r="G16465" s="3" t="e">
        <f>+HTN</f>
        <v>#NAME?</v>
      </c>
      <c r="H16465" s="3" t="s">
        <v>64718</v>
      </c>
    </row>
    <row r="16466" spans="1:8" ht="29" x14ac:dyDescent="0.35">
      <c r="A16466" s="4">
        <v>215615</v>
      </c>
      <c r="B16466" s="1">
        <v>45315</v>
      </c>
      <c r="C16466" s="2">
        <v>0.3434490740740741</v>
      </c>
      <c r="D16466" s="3" t="s">
        <v>64720</v>
      </c>
      <c r="E16466" s="3" t="s">
        <v>64723</v>
      </c>
      <c r="F16466" s="3" t="s">
        <v>64721</v>
      </c>
      <c r="G16466" s="3" t="s">
        <v>11889</v>
      </c>
      <c r="H16466" s="3" t="s">
        <v>64722</v>
      </c>
    </row>
    <row r="16467" spans="1:8" ht="29" x14ac:dyDescent="0.35">
      <c r="A16467" s="4">
        <v>45842</v>
      </c>
      <c r="B16467" s="1">
        <v>45315</v>
      </c>
      <c r="C16467" s="2">
        <v>0.34694444444444444</v>
      </c>
      <c r="D16467" s="3" t="s">
        <v>892</v>
      </c>
      <c r="E16467" s="3" t="s">
        <v>64725</v>
      </c>
      <c r="F16467" s="3" t="s">
        <v>64724</v>
      </c>
      <c r="G16467" s="3" t="s">
        <v>10760</v>
      </c>
      <c r="H16467" s="3" t="s">
        <v>12391</v>
      </c>
    </row>
    <row r="16468" spans="1:8" ht="72.5" x14ac:dyDescent="0.35">
      <c r="A16468" s="4">
        <v>6113</v>
      </c>
      <c r="B16468" s="1">
        <v>45315</v>
      </c>
      <c r="C16468" s="2">
        <v>0.35082175925925929</v>
      </c>
      <c r="D16468" s="3" t="s">
        <v>64726</v>
      </c>
      <c r="E16468" s="3" t="s">
        <v>64730</v>
      </c>
      <c r="F16468" s="3" t="s">
        <v>64727</v>
      </c>
      <c r="G16468" s="3" t="s">
        <v>64728</v>
      </c>
      <c r="H16468" s="3" t="s">
        <v>64729</v>
      </c>
    </row>
    <row r="16469" spans="1:8" ht="72.5" x14ac:dyDescent="0.35">
      <c r="A16469" s="4">
        <v>12127</v>
      </c>
      <c r="B16469" s="1">
        <v>45315</v>
      </c>
      <c r="C16469" s="2">
        <v>0.35106481481481483</v>
      </c>
      <c r="D16469" s="3" t="s">
        <v>985</v>
      </c>
      <c r="E16469" s="3" t="s">
        <v>64733</v>
      </c>
      <c r="F16469" s="3" t="s">
        <v>64731</v>
      </c>
      <c r="G16469" s="3" t="s">
        <v>100</v>
      </c>
      <c r="H16469" s="3" t="s">
        <v>64732</v>
      </c>
    </row>
    <row r="16470" spans="1:8" ht="29" x14ac:dyDescent="0.35">
      <c r="A16470" s="4">
        <v>97125</v>
      </c>
      <c r="B16470" s="1">
        <v>45315</v>
      </c>
      <c r="C16470" s="2">
        <v>0.35177083333333337</v>
      </c>
      <c r="D16470" s="3" t="s">
        <v>892</v>
      </c>
      <c r="E16470" s="3" t="s">
        <v>64735</v>
      </c>
      <c r="F16470" s="3" t="s">
        <v>64734</v>
      </c>
      <c r="G16470" s="3" t="s">
        <v>12706</v>
      </c>
      <c r="H16470" s="3" t="s">
        <v>12391</v>
      </c>
    </row>
    <row r="16471" spans="1:8" ht="43.5" x14ac:dyDescent="0.35">
      <c r="A16471" s="4">
        <v>42215</v>
      </c>
      <c r="B16471" s="1">
        <v>45315</v>
      </c>
      <c r="C16471" s="2">
        <v>0.3562731481481482</v>
      </c>
      <c r="D16471" s="3" t="s">
        <v>985</v>
      </c>
      <c r="E16471" s="3" t="s">
        <v>64738</v>
      </c>
      <c r="F16471" s="3" t="s">
        <v>64736</v>
      </c>
      <c r="G16471" s="3" t="s">
        <v>10433</v>
      </c>
      <c r="H16471" s="3" t="s">
        <v>64737</v>
      </c>
    </row>
    <row r="16472" spans="1:8" ht="130.5" x14ac:dyDescent="0.35">
      <c r="A16472" s="4">
        <v>170345</v>
      </c>
      <c r="B16472" s="1">
        <v>45315</v>
      </c>
      <c r="C16472" s="2">
        <v>0.36221064814814818</v>
      </c>
      <c r="D16472" s="3" t="s">
        <v>167</v>
      </c>
      <c r="E16472" s="3" t="s">
        <v>64741</v>
      </c>
      <c r="F16472" s="3" t="s">
        <v>64739</v>
      </c>
      <c r="G16472" s="3" t="s">
        <v>64740</v>
      </c>
      <c r="H16472" s="3" t="s">
        <v>40223</v>
      </c>
    </row>
    <row r="16473" spans="1:8" ht="58" x14ac:dyDescent="0.35">
      <c r="A16473" s="4">
        <v>9603</v>
      </c>
      <c r="B16473" s="1">
        <v>45315</v>
      </c>
      <c r="C16473" s="2">
        <v>0.36396990740740742</v>
      </c>
      <c r="D16473" s="3" t="s">
        <v>64742</v>
      </c>
      <c r="E16473" s="3" t="s">
        <v>64746</v>
      </c>
      <c r="F16473" s="3" t="s">
        <v>64743</v>
      </c>
      <c r="G16473" s="3" t="s">
        <v>64744</v>
      </c>
      <c r="H16473" s="3" t="s">
        <v>64745</v>
      </c>
    </row>
    <row r="16474" spans="1:8" ht="58" x14ac:dyDescent="0.35">
      <c r="A16474" s="4">
        <v>208283</v>
      </c>
      <c r="B16474" s="1">
        <v>45315</v>
      </c>
      <c r="C16474" s="2">
        <v>0.36401620370370374</v>
      </c>
      <c r="D16474" s="3" t="s">
        <v>1755</v>
      </c>
      <c r="E16474" s="3" t="s">
        <v>64749</v>
      </c>
      <c r="F16474" s="3" t="s">
        <v>64747</v>
      </c>
      <c r="G16474" s="3" t="s">
        <v>64748</v>
      </c>
      <c r="H16474" s="3" t="s">
        <v>10358</v>
      </c>
    </row>
    <row r="16475" spans="1:8" ht="43.5" x14ac:dyDescent="0.35">
      <c r="A16475" s="4">
        <v>33405</v>
      </c>
      <c r="B16475" s="1">
        <v>45315</v>
      </c>
      <c r="C16475" s="2">
        <v>0.36484953703703704</v>
      </c>
      <c r="D16475" s="3" t="s">
        <v>985</v>
      </c>
      <c r="E16475" s="3" t="s">
        <v>28885</v>
      </c>
      <c r="F16475" s="3" t="s">
        <v>64750</v>
      </c>
      <c r="G16475" s="3" t="s">
        <v>64751</v>
      </c>
      <c r="H16475" s="3" t="s">
        <v>64752</v>
      </c>
    </row>
    <row r="16476" spans="1:8" ht="87" x14ac:dyDescent="0.35">
      <c r="A16476" s="4">
        <v>200715</v>
      </c>
      <c r="B16476" s="1">
        <v>45315</v>
      </c>
      <c r="C16476" s="2">
        <v>0.36593750000000003</v>
      </c>
      <c r="D16476" s="3" t="s">
        <v>1473</v>
      </c>
      <c r="E16476" s="3" t="s">
        <v>64754</v>
      </c>
      <c r="F16476" s="3" t="s">
        <v>64753</v>
      </c>
      <c r="G16476" s="3" t="s">
        <v>64754</v>
      </c>
      <c r="H16476" s="3" t="s">
        <v>1325</v>
      </c>
    </row>
    <row r="16477" spans="1:8" ht="87" x14ac:dyDescent="0.35">
      <c r="A16477" s="4">
        <v>169960</v>
      </c>
      <c r="B16477" s="1">
        <v>45315</v>
      </c>
      <c r="C16477" s="2">
        <v>0.36679398148148151</v>
      </c>
      <c r="D16477" s="3" t="s">
        <v>1702</v>
      </c>
      <c r="E16477" s="3" t="s">
        <v>64757</v>
      </c>
      <c r="F16477" s="3" t="s">
        <v>64755</v>
      </c>
      <c r="G16477" s="3" t="s">
        <v>12011</v>
      </c>
      <c r="H16477" s="3" t="s">
        <v>64756</v>
      </c>
    </row>
    <row r="16478" spans="1:8" ht="101.5" x14ac:dyDescent="0.35">
      <c r="A16478" s="4">
        <v>187124</v>
      </c>
      <c r="B16478" s="1">
        <v>45315</v>
      </c>
      <c r="C16478" s="2">
        <v>0.36841435185185184</v>
      </c>
      <c r="D16478" s="3" t="s">
        <v>64758</v>
      </c>
      <c r="E16478" s="3" t="s">
        <v>64762</v>
      </c>
      <c r="F16478" s="3" t="s">
        <v>64759</v>
      </c>
      <c r="G16478" s="3" t="s">
        <v>64760</v>
      </c>
      <c r="H16478" s="3" t="s">
        <v>64761</v>
      </c>
    </row>
    <row r="16479" spans="1:8" ht="29" x14ac:dyDescent="0.35">
      <c r="A16479" s="4">
        <v>41507</v>
      </c>
      <c r="B16479" s="1">
        <v>45315</v>
      </c>
      <c r="C16479" s="2">
        <v>0.36987268518518518</v>
      </c>
      <c r="D16479" s="3" t="s">
        <v>1438</v>
      </c>
      <c r="E16479" s="3" t="s">
        <v>64765</v>
      </c>
      <c r="F16479" s="3" t="s">
        <v>64763</v>
      </c>
      <c r="G16479" s="3" t="s">
        <v>12664</v>
      </c>
      <c r="H16479" s="3" t="s">
        <v>64764</v>
      </c>
    </row>
    <row r="16480" spans="1:8" ht="72.5" x14ac:dyDescent="0.35">
      <c r="A16480" s="4">
        <v>17689</v>
      </c>
      <c r="B16480" s="1">
        <v>45315</v>
      </c>
      <c r="C16480" s="2">
        <v>0.37054398148148149</v>
      </c>
      <c r="D16480" s="3" t="s">
        <v>1933</v>
      </c>
      <c r="E16480" s="3" t="s">
        <v>57522</v>
      </c>
      <c r="F16480" s="3" t="s">
        <v>12432</v>
      </c>
      <c r="G16480" s="3" t="s">
        <v>57522</v>
      </c>
      <c r="H16480" s="3" t="s">
        <v>1325</v>
      </c>
    </row>
    <row r="16481" spans="1:8" ht="58" x14ac:dyDescent="0.35">
      <c r="A16481" s="4">
        <v>47763</v>
      </c>
      <c r="B16481" s="1">
        <v>45315</v>
      </c>
      <c r="C16481" s="2">
        <v>0.37063657407407408</v>
      </c>
      <c r="D16481" s="3" t="s">
        <v>985</v>
      </c>
      <c r="E16481" s="3" t="s">
        <v>51468</v>
      </c>
      <c r="F16481" s="3" t="s">
        <v>64766</v>
      </c>
      <c r="G16481" s="3" t="s">
        <v>100</v>
      </c>
      <c r="H16481" s="3" t="s">
        <v>64767</v>
      </c>
    </row>
    <row r="16482" spans="1:8" ht="29" x14ac:dyDescent="0.35">
      <c r="A16482" s="4">
        <v>82138</v>
      </c>
      <c r="B16482" s="1">
        <v>45315</v>
      </c>
      <c r="C16482" s="2">
        <v>0.37130787037037033</v>
      </c>
      <c r="D16482" s="3" t="s">
        <v>892</v>
      </c>
      <c r="E16482" s="3" t="s">
        <v>64769</v>
      </c>
      <c r="F16482" s="3" t="s">
        <v>33832</v>
      </c>
      <c r="G16482" s="3" t="s">
        <v>64768</v>
      </c>
      <c r="H16482" s="3" t="s">
        <v>11777</v>
      </c>
    </row>
    <row r="16483" spans="1:8" ht="130.5" x14ac:dyDescent="0.35">
      <c r="A16483" s="4">
        <v>43793</v>
      </c>
      <c r="B16483" s="1">
        <v>45315</v>
      </c>
      <c r="C16483" s="2">
        <v>0.37368055555555557</v>
      </c>
      <c r="D16483" s="3" t="s">
        <v>64770</v>
      </c>
      <c r="E16483" s="3" t="s">
        <v>11267</v>
      </c>
      <c r="F16483" s="3" t="s">
        <v>64771</v>
      </c>
      <c r="G16483" s="3" t="s">
        <v>12403</v>
      </c>
      <c r="H16483" s="3" t="s">
        <v>64772</v>
      </c>
    </row>
    <row r="16484" spans="1:8" ht="72.5" x14ac:dyDescent="0.35">
      <c r="A16484" s="4">
        <v>178688</v>
      </c>
      <c r="B16484" s="1">
        <v>45315</v>
      </c>
      <c r="C16484" s="2">
        <v>0.37563657407407408</v>
      </c>
      <c r="D16484" s="3" t="s">
        <v>1436</v>
      </c>
      <c r="E16484" s="3" t="s">
        <v>16885</v>
      </c>
      <c r="F16484" s="3" t="s">
        <v>64773</v>
      </c>
      <c r="G16484" s="3" t="s">
        <v>64774</v>
      </c>
      <c r="H16484" s="3" t="s">
        <v>62270</v>
      </c>
    </row>
    <row r="16485" spans="1:8" ht="43.5" x14ac:dyDescent="0.35">
      <c r="A16485" s="4">
        <v>137104</v>
      </c>
      <c r="B16485" s="1">
        <v>45315</v>
      </c>
      <c r="C16485" s="2">
        <v>0.37731481481481483</v>
      </c>
      <c r="D16485" s="3" t="s">
        <v>64775</v>
      </c>
      <c r="E16485" s="3" t="s">
        <v>29179</v>
      </c>
      <c r="F16485" s="3" t="s">
        <v>64776</v>
      </c>
      <c r="G16485" s="3" t="s">
        <v>64777</v>
      </c>
      <c r="H16485" s="3" t="s">
        <v>64778</v>
      </c>
    </row>
    <row r="16486" spans="1:8" ht="116" x14ac:dyDescent="0.35">
      <c r="A16486" s="4">
        <v>26121</v>
      </c>
      <c r="B16486" s="1">
        <v>45315</v>
      </c>
      <c r="C16486" s="2">
        <v>0.37807870370370367</v>
      </c>
      <c r="D16486" s="3" t="s">
        <v>1436</v>
      </c>
      <c r="E16486" s="3" t="s">
        <v>64782</v>
      </c>
      <c r="F16486" s="3" t="s">
        <v>64779</v>
      </c>
      <c r="G16486" s="3" t="s">
        <v>64780</v>
      </c>
      <c r="H16486" s="3" t="s">
        <v>64781</v>
      </c>
    </row>
    <row r="16487" spans="1:8" ht="72.5" x14ac:dyDescent="0.35">
      <c r="A16487" s="4">
        <v>70284</v>
      </c>
      <c r="B16487" s="1">
        <v>45315</v>
      </c>
      <c r="C16487" s="2">
        <v>0.38048611111111108</v>
      </c>
      <c r="D16487" s="3" t="s">
        <v>64783</v>
      </c>
      <c r="E16487" s="3" t="s">
        <v>64787</v>
      </c>
      <c r="F16487" s="3" t="s">
        <v>64784</v>
      </c>
      <c r="G16487" s="3" t="s">
        <v>64785</v>
      </c>
      <c r="H16487" s="3" t="s">
        <v>64786</v>
      </c>
    </row>
    <row r="16488" spans="1:8" ht="58" x14ac:dyDescent="0.35">
      <c r="A16488" s="4">
        <v>56986</v>
      </c>
      <c r="B16488" s="1">
        <v>45315</v>
      </c>
      <c r="C16488" s="2">
        <v>0.38328703703703698</v>
      </c>
      <c r="D16488" s="3" t="s">
        <v>64788</v>
      </c>
      <c r="E16488" s="3" t="s">
        <v>64792</v>
      </c>
      <c r="F16488" s="3" t="s">
        <v>64789</v>
      </c>
      <c r="G16488" s="3" t="s">
        <v>64790</v>
      </c>
      <c r="H16488" s="3" t="s">
        <v>64791</v>
      </c>
    </row>
    <row r="16489" spans="1:8" ht="174" x14ac:dyDescent="0.35">
      <c r="A16489" s="4">
        <v>95822</v>
      </c>
      <c r="B16489" s="1">
        <v>45315</v>
      </c>
      <c r="C16489" s="2">
        <v>0.38366898148148149</v>
      </c>
      <c r="D16489" s="3" t="s">
        <v>64793</v>
      </c>
      <c r="E16489" s="3" t="s">
        <v>64796</v>
      </c>
      <c r="F16489" s="3" t="s">
        <v>12068</v>
      </c>
      <c r="G16489" s="3" t="s">
        <v>64794</v>
      </c>
      <c r="H16489" s="3" t="s">
        <v>64795</v>
      </c>
    </row>
    <row r="16490" spans="1:8" ht="43.5" x14ac:dyDescent="0.35">
      <c r="A16490" s="4">
        <v>197044</v>
      </c>
      <c r="B16490" s="1">
        <v>45315</v>
      </c>
      <c r="C16490" s="2">
        <v>0.38842592592592595</v>
      </c>
      <c r="D16490" s="3" t="s">
        <v>1436</v>
      </c>
      <c r="E16490" s="3" t="s">
        <v>64800</v>
      </c>
      <c r="F16490" s="3" t="s">
        <v>64797</v>
      </c>
      <c r="G16490" s="3" t="s">
        <v>64798</v>
      </c>
      <c r="H16490" s="3" t="s">
        <v>64799</v>
      </c>
    </row>
    <row r="16491" spans="1:8" ht="87" x14ac:dyDescent="0.35">
      <c r="A16491" s="4">
        <v>44147</v>
      </c>
      <c r="B16491" s="1">
        <v>45315</v>
      </c>
      <c r="C16491" s="2">
        <v>0.38859953703703703</v>
      </c>
      <c r="D16491" s="3" t="s">
        <v>1436</v>
      </c>
      <c r="E16491" s="3" t="s">
        <v>64803</v>
      </c>
      <c r="F16491" s="3" t="s">
        <v>64801</v>
      </c>
      <c r="G16491" s="3" t="s">
        <v>64380</v>
      </c>
      <c r="H16491" s="3" t="s">
        <v>64802</v>
      </c>
    </row>
    <row r="16492" spans="1:8" x14ac:dyDescent="0.35">
      <c r="A16492" s="4">
        <v>24960</v>
      </c>
      <c r="B16492" s="1">
        <v>45315</v>
      </c>
      <c r="C16492" s="2">
        <v>0.38923611111111112</v>
      </c>
      <c r="D16492" s="3" t="s">
        <v>892</v>
      </c>
      <c r="E16492" s="3" t="s">
        <v>64807</v>
      </c>
      <c r="F16492" s="3" t="s">
        <v>64804</v>
      </c>
      <c r="G16492" s="3" t="s">
        <v>64805</v>
      </c>
      <c r="H16492" s="3" t="s">
        <v>64806</v>
      </c>
    </row>
    <row r="16493" spans="1:8" ht="29" x14ac:dyDescent="0.35">
      <c r="A16493" s="4">
        <v>73181</v>
      </c>
      <c r="B16493" s="1">
        <v>45315</v>
      </c>
      <c r="C16493" s="2">
        <v>0.38966435185185189</v>
      </c>
      <c r="D16493" s="3" t="s">
        <v>64808</v>
      </c>
      <c r="E16493" s="3" t="s">
        <v>29147</v>
      </c>
      <c r="F16493" s="3" t="s">
        <v>64809</v>
      </c>
      <c r="G16493" s="3" t="s">
        <v>13348</v>
      </c>
      <c r="H16493" s="3" t="s">
        <v>64810</v>
      </c>
    </row>
    <row r="16494" spans="1:8" ht="203" x14ac:dyDescent="0.35">
      <c r="A16494" s="4">
        <v>32293</v>
      </c>
      <c r="B16494" s="1">
        <v>45315</v>
      </c>
      <c r="C16494" s="2">
        <v>0.39061342592592596</v>
      </c>
      <c r="D16494" s="3" t="s">
        <v>64811</v>
      </c>
      <c r="E16494" s="3" t="s">
        <v>64815</v>
      </c>
      <c r="F16494" s="3" t="s">
        <v>64812</v>
      </c>
      <c r="G16494" s="3" t="s">
        <v>64813</v>
      </c>
      <c r="H16494" s="3" t="s">
        <v>64814</v>
      </c>
    </row>
    <row r="16495" spans="1:8" ht="29" x14ac:dyDescent="0.35">
      <c r="A16495" s="4">
        <v>32889</v>
      </c>
      <c r="B16495" s="1">
        <v>45315</v>
      </c>
      <c r="C16495" s="2">
        <v>0.39155092592592594</v>
      </c>
      <c r="D16495" s="3" t="s">
        <v>985</v>
      </c>
      <c r="E16495" s="3" t="s">
        <v>28987</v>
      </c>
      <c r="F16495" s="3" t="s">
        <v>64816</v>
      </c>
      <c r="G16495" s="3" t="s">
        <v>11707</v>
      </c>
      <c r="H16495" s="3" t="s">
        <v>64817</v>
      </c>
    </row>
    <row r="16496" spans="1:8" ht="29" x14ac:dyDescent="0.35">
      <c r="A16496" s="4">
        <v>43622</v>
      </c>
      <c r="B16496" s="1">
        <v>45315</v>
      </c>
      <c r="C16496" s="2">
        <v>0.39241898148148152</v>
      </c>
      <c r="D16496" s="3" t="s">
        <v>892</v>
      </c>
      <c r="E16496" s="3" t="s">
        <v>64819</v>
      </c>
      <c r="F16496" s="3" t="s">
        <v>64818</v>
      </c>
      <c r="G16496" s="3" t="s">
        <v>10760</v>
      </c>
      <c r="H16496" s="3" t="s">
        <v>12391</v>
      </c>
    </row>
    <row r="16497" spans="1:8" ht="29" x14ac:dyDescent="0.35">
      <c r="A16497" s="4">
        <v>86803</v>
      </c>
      <c r="B16497" s="1">
        <v>45315</v>
      </c>
      <c r="C16497" s="2">
        <v>0.39366898148148149</v>
      </c>
      <c r="D16497" s="3" t="s">
        <v>15582</v>
      </c>
      <c r="E16497" s="3" t="s">
        <v>13931</v>
      </c>
      <c r="F16497" s="3" t="s">
        <v>64820</v>
      </c>
      <c r="G16497" s="3" t="s">
        <v>104</v>
      </c>
      <c r="H16497" s="3" t="s">
        <v>45190</v>
      </c>
    </row>
    <row r="16498" spans="1:8" ht="188.5" x14ac:dyDescent="0.35">
      <c r="A16498" s="4">
        <v>172447</v>
      </c>
      <c r="B16498" s="1">
        <v>45315</v>
      </c>
      <c r="C16498" s="2">
        <v>0.39663194444444444</v>
      </c>
      <c r="D16498" s="3" t="s">
        <v>64821</v>
      </c>
      <c r="E16498" s="3" t="s">
        <v>64823</v>
      </c>
      <c r="F16498" s="3" t="s">
        <v>12068</v>
      </c>
      <c r="G16498" s="3" t="s">
        <v>46290</v>
      </c>
      <c r="H16498" s="3" t="s">
        <v>64822</v>
      </c>
    </row>
    <row r="16499" spans="1:8" ht="29" x14ac:dyDescent="0.35">
      <c r="A16499" s="4">
        <v>44565</v>
      </c>
      <c r="B16499" s="1">
        <v>45315</v>
      </c>
      <c r="C16499" s="2">
        <v>0.39729166666666665</v>
      </c>
      <c r="D16499" s="3" t="s">
        <v>12261</v>
      </c>
      <c r="E16499" s="3" t="s">
        <v>64824</v>
      </c>
      <c r="F16499" s="3" t="s">
        <v>11376</v>
      </c>
      <c r="G16499" s="3" t="s">
        <v>10760</v>
      </c>
      <c r="H16499" s="3" t="s">
        <v>12511</v>
      </c>
    </row>
    <row r="16500" spans="1:8" ht="58" x14ac:dyDescent="0.35">
      <c r="A16500" s="4">
        <v>46449</v>
      </c>
      <c r="B16500" s="1">
        <v>45315</v>
      </c>
      <c r="C16500" s="2">
        <v>0.3987384259259259</v>
      </c>
      <c r="D16500" s="3" t="s">
        <v>1702</v>
      </c>
      <c r="E16500" s="3" t="s">
        <v>64828</v>
      </c>
      <c r="F16500" s="3" t="s">
        <v>64825</v>
      </c>
      <c r="G16500" s="3" t="s">
        <v>64826</v>
      </c>
      <c r="H16500" s="3" t="s">
        <v>64827</v>
      </c>
    </row>
    <row r="16501" spans="1:8" ht="29" x14ac:dyDescent="0.35">
      <c r="A16501" s="4">
        <v>94244</v>
      </c>
      <c r="B16501" s="1">
        <v>45315</v>
      </c>
      <c r="C16501" s="2">
        <v>0.39967592592592593</v>
      </c>
      <c r="D16501" s="3" t="s">
        <v>892</v>
      </c>
      <c r="E16501" s="3" t="s">
        <v>63812</v>
      </c>
      <c r="F16501" s="3" t="s">
        <v>12734</v>
      </c>
      <c r="G16501" s="3" t="s">
        <v>10658</v>
      </c>
      <c r="H16501" s="3" t="s">
        <v>64829</v>
      </c>
    </row>
    <row r="16502" spans="1:8" ht="43.5" x14ac:dyDescent="0.35">
      <c r="A16502" s="4">
        <v>205198</v>
      </c>
      <c r="B16502" s="1">
        <v>45315</v>
      </c>
      <c r="C16502" s="2">
        <v>0.40004629629629629</v>
      </c>
      <c r="D16502" s="3" t="s">
        <v>11085</v>
      </c>
      <c r="E16502" s="3" t="s">
        <v>64833</v>
      </c>
      <c r="F16502" s="3" t="s">
        <v>64830</v>
      </c>
      <c r="G16502" s="3" t="s">
        <v>64831</v>
      </c>
      <c r="H16502" s="3" t="s">
        <v>64832</v>
      </c>
    </row>
    <row r="16503" spans="1:8" ht="72.5" x14ac:dyDescent="0.35">
      <c r="A16503" s="4">
        <v>33538</v>
      </c>
      <c r="B16503" s="1">
        <v>45315</v>
      </c>
      <c r="C16503" s="2">
        <v>0.40012731481481478</v>
      </c>
      <c r="D16503" s="3" t="s">
        <v>985</v>
      </c>
      <c r="E16503" s="3" t="s">
        <v>64836</v>
      </c>
      <c r="F16503" s="3" t="s">
        <v>64834</v>
      </c>
      <c r="G16503" s="3" t="s">
        <v>11707</v>
      </c>
      <c r="H16503" s="3" t="s">
        <v>64835</v>
      </c>
    </row>
    <row r="16504" spans="1:8" x14ac:dyDescent="0.35">
      <c r="A16504" s="4">
        <v>9157</v>
      </c>
      <c r="B16504" s="1">
        <v>45315</v>
      </c>
      <c r="C16504" s="2">
        <v>0.40217592592592594</v>
      </c>
      <c r="D16504" s="3" t="s">
        <v>892</v>
      </c>
      <c r="E16504" s="3" t="s">
        <v>13637</v>
      </c>
      <c r="F16504" s="3" t="s">
        <v>64837</v>
      </c>
      <c r="G16504" s="3" t="s">
        <v>10760</v>
      </c>
      <c r="H16504" s="3" t="s">
        <v>11777</v>
      </c>
    </row>
    <row r="16505" spans="1:8" ht="72.5" x14ac:dyDescent="0.35">
      <c r="A16505" s="4">
        <v>33634</v>
      </c>
      <c r="B16505" s="1">
        <v>45315</v>
      </c>
      <c r="C16505" s="2">
        <v>0.40224537037037034</v>
      </c>
      <c r="D16505" s="3" t="s">
        <v>64838</v>
      </c>
      <c r="E16505" s="3" t="s">
        <v>64842</v>
      </c>
      <c r="F16505" s="3" t="s">
        <v>64839</v>
      </c>
      <c r="G16505" s="3" t="s">
        <v>64840</v>
      </c>
      <c r="H16505" s="3" t="s">
        <v>64841</v>
      </c>
    </row>
    <row r="16506" spans="1:8" ht="43.5" x14ac:dyDescent="0.35">
      <c r="A16506" s="4">
        <v>165728</v>
      </c>
      <c r="B16506" s="1">
        <v>45315</v>
      </c>
      <c r="C16506" s="2">
        <v>0.40277777777777773</v>
      </c>
      <c r="D16506" s="3" t="s">
        <v>1438</v>
      </c>
      <c r="E16506" s="3" t="s">
        <v>64845</v>
      </c>
      <c r="F16506" s="3" t="s">
        <v>64843</v>
      </c>
      <c r="G16506" s="3" t="s">
        <v>64844</v>
      </c>
      <c r="H16506" s="3" t="s">
        <v>37304</v>
      </c>
    </row>
    <row r="16507" spans="1:8" ht="43.5" x14ac:dyDescent="0.35">
      <c r="A16507" s="4">
        <v>205198</v>
      </c>
      <c r="B16507" s="1">
        <v>45315</v>
      </c>
      <c r="C16507" s="2">
        <v>0.40290509259259261</v>
      </c>
      <c r="D16507" s="3" t="s">
        <v>11085</v>
      </c>
      <c r="E16507" s="3" t="s">
        <v>64833</v>
      </c>
      <c r="F16507" s="3" t="s">
        <v>64830</v>
      </c>
      <c r="G16507" s="3" t="s">
        <v>64831</v>
      </c>
      <c r="H16507" s="3" t="s">
        <v>64832</v>
      </c>
    </row>
    <row r="16508" spans="1:8" ht="29" x14ac:dyDescent="0.35">
      <c r="A16508" s="4">
        <v>36554</v>
      </c>
      <c r="B16508" s="1">
        <v>45315</v>
      </c>
      <c r="C16508" s="2">
        <v>0.4039814814814815</v>
      </c>
      <c r="D16508" s="3" t="s">
        <v>985</v>
      </c>
      <c r="E16508" s="3" t="s">
        <v>64848</v>
      </c>
      <c r="F16508" s="3" t="s">
        <v>64846</v>
      </c>
      <c r="G16508" s="3" t="s">
        <v>11707</v>
      </c>
      <c r="H16508" s="3" t="s">
        <v>64847</v>
      </c>
    </row>
    <row r="16509" spans="1:8" ht="58" x14ac:dyDescent="0.35">
      <c r="A16509" s="4">
        <v>82453</v>
      </c>
      <c r="B16509" s="1">
        <v>45315</v>
      </c>
      <c r="C16509" s="2">
        <v>0.40576388888888887</v>
      </c>
      <c r="D16509" s="3" t="s">
        <v>64849</v>
      </c>
      <c r="E16509" s="3" t="s">
        <v>64853</v>
      </c>
      <c r="F16509" s="3" t="s">
        <v>64850</v>
      </c>
      <c r="G16509" s="3" t="s">
        <v>64851</v>
      </c>
      <c r="H16509" s="3" t="s">
        <v>64852</v>
      </c>
    </row>
    <row r="16510" spans="1:8" ht="29" x14ac:dyDescent="0.35">
      <c r="A16510" s="4">
        <v>39057</v>
      </c>
      <c r="B16510" s="1">
        <v>45315</v>
      </c>
      <c r="C16510" s="2">
        <v>0.40630787037037036</v>
      </c>
      <c r="D16510" s="3" t="s">
        <v>985</v>
      </c>
      <c r="E16510" s="3" t="s">
        <v>11208</v>
      </c>
      <c r="F16510" s="3" t="s">
        <v>64854</v>
      </c>
      <c r="G16510" s="3" t="s">
        <v>11352</v>
      </c>
      <c r="H16510" s="3" t="s">
        <v>64855</v>
      </c>
    </row>
    <row r="16511" spans="1:8" ht="43.5" x14ac:dyDescent="0.35">
      <c r="A16511" s="4">
        <v>214987</v>
      </c>
      <c r="B16511" s="1">
        <v>45315</v>
      </c>
      <c r="C16511" s="2">
        <v>0.40731481481481485</v>
      </c>
      <c r="D16511" s="3" t="s">
        <v>64856</v>
      </c>
      <c r="E16511" s="3" t="s">
        <v>64859</v>
      </c>
      <c r="F16511" s="3" t="s">
        <v>64857</v>
      </c>
      <c r="G16511" s="3" t="s">
        <v>11755</v>
      </c>
      <c r="H16511" s="3" t="s">
        <v>64858</v>
      </c>
    </row>
    <row r="16512" spans="1:8" ht="29" x14ac:dyDescent="0.35">
      <c r="A16512" s="4">
        <v>145573</v>
      </c>
      <c r="B16512" s="1">
        <v>45315</v>
      </c>
      <c r="C16512" s="2">
        <v>0.40978009259259257</v>
      </c>
      <c r="D16512" s="3" t="s">
        <v>64860</v>
      </c>
      <c r="E16512" s="3" t="s">
        <v>64864</v>
      </c>
      <c r="F16512" s="3" t="s">
        <v>64861</v>
      </c>
      <c r="G16512" s="3" t="s">
        <v>64862</v>
      </c>
      <c r="H16512" s="3" t="s">
        <v>64863</v>
      </c>
    </row>
    <row r="16513" spans="1:8" ht="29" x14ac:dyDescent="0.35">
      <c r="A16513" s="4">
        <v>42874</v>
      </c>
      <c r="B16513" s="1">
        <v>45315</v>
      </c>
      <c r="C16513" s="2">
        <v>0.41150462962962964</v>
      </c>
      <c r="D16513" s="3" t="s">
        <v>892</v>
      </c>
      <c r="E16513" s="3" t="s">
        <v>64866</v>
      </c>
      <c r="F16513" s="3" t="s">
        <v>64865</v>
      </c>
      <c r="G16513" s="3" t="s">
        <v>12427</v>
      </c>
      <c r="H16513" s="3" t="s">
        <v>13418</v>
      </c>
    </row>
    <row r="16514" spans="1:8" ht="29" x14ac:dyDescent="0.35">
      <c r="A16514" s="4">
        <v>38072</v>
      </c>
      <c r="B16514" s="1">
        <v>45315</v>
      </c>
      <c r="C16514" s="2">
        <v>0.4117824074074074</v>
      </c>
      <c r="D16514" s="3" t="s">
        <v>10843</v>
      </c>
      <c r="E16514" s="3" t="s">
        <v>13932</v>
      </c>
      <c r="F16514" s="3" t="s">
        <v>64867</v>
      </c>
      <c r="G16514" s="3" t="s">
        <v>14085</v>
      </c>
      <c r="H16514" s="3" t="s">
        <v>64868</v>
      </c>
    </row>
    <row r="16515" spans="1:8" ht="43.5" x14ac:dyDescent="0.35">
      <c r="A16515" s="4">
        <v>152485</v>
      </c>
      <c r="B16515" s="1">
        <v>45315</v>
      </c>
      <c r="C16515" s="2">
        <v>0.4140625</v>
      </c>
      <c r="D16515" s="3" t="s">
        <v>15582</v>
      </c>
      <c r="E16515" s="3" t="s">
        <v>64870</v>
      </c>
      <c r="F16515" s="3" t="s">
        <v>64869</v>
      </c>
      <c r="G16515" s="3" t="s">
        <v>102</v>
      </c>
      <c r="H16515" s="3" t="s">
        <v>43804</v>
      </c>
    </row>
    <row r="16516" spans="1:8" ht="58" x14ac:dyDescent="0.35">
      <c r="A16516" s="4">
        <v>35598</v>
      </c>
      <c r="B16516" s="1">
        <v>45315</v>
      </c>
      <c r="C16516" s="2">
        <v>0.4155787037037037</v>
      </c>
      <c r="D16516" s="3" t="s">
        <v>64871</v>
      </c>
      <c r="E16516" s="3" t="s">
        <v>64875</v>
      </c>
      <c r="F16516" s="3" t="s">
        <v>64872</v>
      </c>
      <c r="G16516" s="3" t="s">
        <v>64873</v>
      </c>
      <c r="H16516" s="3" t="s">
        <v>64874</v>
      </c>
    </row>
    <row r="16517" spans="1:8" ht="58" x14ac:dyDescent="0.35">
      <c r="A16517" s="4">
        <v>31047</v>
      </c>
      <c r="B16517" s="1">
        <v>45315</v>
      </c>
      <c r="C16517" s="2">
        <v>0.41652777777777777</v>
      </c>
      <c r="D16517" s="3" t="s">
        <v>892</v>
      </c>
      <c r="E16517" s="3" t="s">
        <v>64877</v>
      </c>
      <c r="F16517" s="3" t="s">
        <v>64876</v>
      </c>
      <c r="G16517" s="3" t="s">
        <v>10760</v>
      </c>
      <c r="H16517" s="3" t="s">
        <v>12391</v>
      </c>
    </row>
    <row r="16518" spans="1:8" ht="43.5" x14ac:dyDescent="0.35">
      <c r="A16518" s="4">
        <v>82791</v>
      </c>
      <c r="B16518" s="1">
        <v>45315</v>
      </c>
      <c r="C16518" s="2">
        <v>0.4192939814814815</v>
      </c>
      <c r="D16518" s="3" t="s">
        <v>11085</v>
      </c>
      <c r="E16518" s="3" t="s">
        <v>64880</v>
      </c>
      <c r="F16518" s="3" t="s">
        <v>64878</v>
      </c>
      <c r="G16518" s="3" t="s">
        <v>13516</v>
      </c>
      <c r="H16518" s="3" t="s">
        <v>64879</v>
      </c>
    </row>
    <row r="16519" spans="1:8" ht="58" x14ac:dyDescent="0.35">
      <c r="A16519" s="4">
        <v>204848</v>
      </c>
      <c r="B16519" s="1">
        <v>45315</v>
      </c>
      <c r="C16519" s="2">
        <v>0.42063657407407407</v>
      </c>
      <c r="D16519" s="3" t="s">
        <v>1436</v>
      </c>
      <c r="E16519" s="3" t="s">
        <v>64884</v>
      </c>
      <c r="F16519" s="3" t="s">
        <v>64881</v>
      </c>
      <c r="G16519" s="3" t="s">
        <v>64882</v>
      </c>
      <c r="H16519" s="3" t="s">
        <v>64883</v>
      </c>
    </row>
    <row r="16520" spans="1:8" ht="203" x14ac:dyDescent="0.35">
      <c r="A16520" s="4">
        <v>58529</v>
      </c>
      <c r="B16520" s="1">
        <v>45315</v>
      </c>
      <c r="C16520" s="2">
        <v>0.42138888888888887</v>
      </c>
      <c r="D16520" s="3" t="s">
        <v>64885</v>
      </c>
      <c r="E16520" s="3" t="s">
        <v>64888</v>
      </c>
      <c r="F16520" s="3" t="s">
        <v>64886</v>
      </c>
      <c r="G16520" s="3" t="s">
        <v>14896</v>
      </c>
      <c r="H16520" s="3" t="s">
        <v>64887</v>
      </c>
    </row>
    <row r="16521" spans="1:8" ht="43.5" x14ac:dyDescent="0.35">
      <c r="A16521" s="4">
        <v>35029</v>
      </c>
      <c r="B16521" s="1">
        <v>45315</v>
      </c>
      <c r="C16521" s="2">
        <v>0.4226273148148148</v>
      </c>
      <c r="D16521" s="3" t="s">
        <v>985</v>
      </c>
      <c r="E16521" s="3" t="s">
        <v>13930</v>
      </c>
      <c r="F16521" s="3" t="s">
        <v>64889</v>
      </c>
      <c r="G16521" s="3" t="s">
        <v>104</v>
      </c>
      <c r="H16521" s="3" t="s">
        <v>43804</v>
      </c>
    </row>
    <row r="16522" spans="1:8" ht="101.5" x14ac:dyDescent="0.35">
      <c r="A16522" s="4">
        <v>15485</v>
      </c>
      <c r="B16522" s="1">
        <v>45315</v>
      </c>
      <c r="C16522" s="2">
        <v>0.4264236111111111</v>
      </c>
      <c r="D16522" s="3" t="s">
        <v>64890</v>
      </c>
      <c r="E16522" s="3" t="s">
        <v>64894</v>
      </c>
      <c r="F16522" s="3" t="s">
        <v>64891</v>
      </c>
      <c r="G16522" s="3" t="s">
        <v>64892</v>
      </c>
      <c r="H16522" s="3" t="s">
        <v>64893</v>
      </c>
    </row>
    <row r="16523" spans="1:8" ht="87" x14ac:dyDescent="0.35">
      <c r="A16523" s="4">
        <v>5977</v>
      </c>
      <c r="B16523" s="1">
        <v>45315</v>
      </c>
      <c r="C16523" s="2">
        <v>0.42881944444444442</v>
      </c>
      <c r="D16523" s="3" t="s">
        <v>64895</v>
      </c>
      <c r="E16523" s="3" t="s">
        <v>64898</v>
      </c>
      <c r="F16523" s="3" t="s">
        <v>64896</v>
      </c>
      <c r="G16523" s="3" t="s">
        <v>64897</v>
      </c>
      <c r="H16523" s="3" t="s">
        <v>806</v>
      </c>
    </row>
    <row r="16524" spans="1:8" ht="58" x14ac:dyDescent="0.35">
      <c r="A16524" s="4">
        <v>144668</v>
      </c>
      <c r="B16524" s="1">
        <v>45315</v>
      </c>
      <c r="C16524" s="2">
        <v>0.42927083333333332</v>
      </c>
      <c r="D16524" s="3" t="s">
        <v>985</v>
      </c>
      <c r="E16524" s="3" t="s">
        <v>64900</v>
      </c>
      <c r="F16524" s="3" t="s">
        <v>64899</v>
      </c>
      <c r="G16524" s="3" t="s">
        <v>228</v>
      </c>
      <c r="H16524" s="3" t="s">
        <v>43804</v>
      </c>
    </row>
    <row r="16525" spans="1:8" ht="29" x14ac:dyDescent="0.35">
      <c r="A16525" s="4">
        <v>115384</v>
      </c>
      <c r="B16525" s="1">
        <v>45315</v>
      </c>
      <c r="C16525" s="2">
        <v>0.43420138888888887</v>
      </c>
      <c r="D16525" s="3" t="s">
        <v>892</v>
      </c>
      <c r="E16525" s="3" t="s">
        <v>64902</v>
      </c>
      <c r="F16525" s="3" t="s">
        <v>15507</v>
      </c>
      <c r="G16525" s="3" t="s">
        <v>64901</v>
      </c>
      <c r="H16525" s="3" t="s">
        <v>12391</v>
      </c>
    </row>
    <row r="16526" spans="1:8" ht="43.5" x14ac:dyDescent="0.35">
      <c r="A16526" s="4">
        <v>32234</v>
      </c>
      <c r="B16526" s="1">
        <v>45315</v>
      </c>
      <c r="C16526" s="2">
        <v>0.43474537037037037</v>
      </c>
      <c r="D16526" s="3" t="s">
        <v>64903</v>
      </c>
      <c r="E16526" s="3" t="s">
        <v>64907</v>
      </c>
      <c r="F16526" s="3" t="s">
        <v>64904</v>
      </c>
      <c r="G16526" s="3" t="s">
        <v>64905</v>
      </c>
      <c r="H16526" s="3" t="s">
        <v>64906</v>
      </c>
    </row>
    <row r="16527" spans="1:8" ht="58" x14ac:dyDescent="0.35">
      <c r="A16527" s="4">
        <v>215636</v>
      </c>
      <c r="B16527" s="1">
        <v>45315</v>
      </c>
      <c r="C16527" s="2">
        <v>0.43478009259259259</v>
      </c>
      <c r="D16527" s="3" t="s">
        <v>1468</v>
      </c>
      <c r="E16527" s="3" t="s">
        <v>64911</v>
      </c>
      <c r="F16527" s="3" t="s">
        <v>64908</v>
      </c>
      <c r="G16527" s="3" t="s">
        <v>64909</v>
      </c>
      <c r="H16527" s="3" t="s">
        <v>64910</v>
      </c>
    </row>
    <row r="16528" spans="1:8" ht="87" x14ac:dyDescent="0.35">
      <c r="A16528" s="4">
        <v>48814</v>
      </c>
      <c r="B16528" s="1">
        <v>45315</v>
      </c>
      <c r="C16528" s="2">
        <v>0.43577546296296293</v>
      </c>
      <c r="D16528" s="3" t="s">
        <v>64912</v>
      </c>
      <c r="E16528" s="3" t="s">
        <v>64916</v>
      </c>
      <c r="F16528" s="3" t="s">
        <v>64913</v>
      </c>
      <c r="G16528" s="3" t="s">
        <v>64914</v>
      </c>
      <c r="H16528" s="3" t="s">
        <v>64915</v>
      </c>
    </row>
    <row r="16529" spans="1:8" ht="43.5" x14ac:dyDescent="0.35">
      <c r="A16529" s="4">
        <v>208938</v>
      </c>
      <c r="B16529" s="1">
        <v>45315</v>
      </c>
      <c r="C16529" s="2">
        <v>0.43657407407407406</v>
      </c>
      <c r="D16529" s="3" t="s">
        <v>64917</v>
      </c>
      <c r="E16529" s="3" t="s">
        <v>64920</v>
      </c>
      <c r="F16529" s="3" t="s">
        <v>64918</v>
      </c>
      <c r="G16529" s="3" t="s">
        <v>12546</v>
      </c>
      <c r="H16529" s="3" t="s">
        <v>64919</v>
      </c>
    </row>
    <row r="16530" spans="1:8" ht="58" x14ac:dyDescent="0.35">
      <c r="A16530" s="4">
        <v>10023</v>
      </c>
      <c r="B16530" s="1">
        <v>45315</v>
      </c>
      <c r="C16530" s="2">
        <v>0.43836805555555558</v>
      </c>
      <c r="D16530" s="3" t="s">
        <v>15582</v>
      </c>
      <c r="E16530" s="3" t="s">
        <v>64924</v>
      </c>
      <c r="F16530" s="3" t="s">
        <v>64921</v>
      </c>
      <c r="G16530" s="3" t="s">
        <v>64922</v>
      </c>
      <c r="H16530" s="3" t="s">
        <v>64923</v>
      </c>
    </row>
    <row r="16531" spans="1:8" ht="29" x14ac:dyDescent="0.35">
      <c r="A16531" s="4">
        <v>78781</v>
      </c>
      <c r="B16531" s="1">
        <v>45315</v>
      </c>
      <c r="C16531" s="2">
        <v>0.4384143518518519</v>
      </c>
      <c r="D16531" s="3" t="s">
        <v>1933</v>
      </c>
      <c r="E16531" s="3" t="s">
        <v>64927</v>
      </c>
      <c r="F16531" s="3" t="s">
        <v>64925</v>
      </c>
      <c r="G16531" s="3" t="s">
        <v>64926</v>
      </c>
      <c r="H16531" s="3" t="s">
        <v>10660</v>
      </c>
    </row>
    <row r="16532" spans="1:8" x14ac:dyDescent="0.35">
      <c r="A16532" s="4">
        <v>26840</v>
      </c>
      <c r="B16532" s="1">
        <v>45315</v>
      </c>
      <c r="C16532" s="2">
        <v>0.43877314814814811</v>
      </c>
      <c r="D16532" s="3" t="s">
        <v>10598</v>
      </c>
      <c r="E16532" s="3" t="s">
        <v>196</v>
      </c>
      <c r="F16532" s="3" t="s">
        <v>1359</v>
      </c>
      <c r="G16532" s="3" t="s">
        <v>64928</v>
      </c>
      <c r="H16532" s="3" t="s">
        <v>10992</v>
      </c>
    </row>
    <row r="16533" spans="1:8" ht="43.5" x14ac:dyDescent="0.35">
      <c r="A16533" s="4">
        <v>36136</v>
      </c>
      <c r="B16533" s="1">
        <v>45315</v>
      </c>
      <c r="C16533" s="2">
        <v>0.43986111111111109</v>
      </c>
      <c r="D16533" s="3" t="s">
        <v>174</v>
      </c>
      <c r="E16533" s="3" t="s">
        <v>64930</v>
      </c>
      <c r="F16533" s="3" t="s">
        <v>64929</v>
      </c>
      <c r="G16533" s="3" t="s">
        <v>14073</v>
      </c>
      <c r="H16533" s="3" t="s">
        <v>10270</v>
      </c>
    </row>
    <row r="16534" spans="1:8" ht="43.5" x14ac:dyDescent="0.35">
      <c r="A16534" s="4">
        <v>120162</v>
      </c>
      <c r="B16534" s="1">
        <v>45315</v>
      </c>
      <c r="C16534" s="2">
        <v>0.44311342592592595</v>
      </c>
      <c r="D16534" s="3" t="s">
        <v>1702</v>
      </c>
      <c r="E16534" s="3" t="s">
        <v>64933</v>
      </c>
      <c r="F16534" s="3" t="s">
        <v>64931</v>
      </c>
      <c r="G16534" s="3" t="s">
        <v>11804</v>
      </c>
      <c r="H16534" s="3" t="s">
        <v>64932</v>
      </c>
    </row>
    <row r="16535" spans="1:8" ht="43.5" x14ac:dyDescent="0.35">
      <c r="A16535" s="4">
        <v>113617</v>
      </c>
      <c r="B16535" s="1">
        <v>45315</v>
      </c>
      <c r="C16535" s="2">
        <v>0.44388888888888894</v>
      </c>
      <c r="D16535" s="3" t="s">
        <v>64934</v>
      </c>
      <c r="E16535" s="3" t="s">
        <v>64937</v>
      </c>
      <c r="F16535" s="3" t="s">
        <v>64935</v>
      </c>
      <c r="G16535" s="3" t="s">
        <v>100</v>
      </c>
      <c r="H16535" s="3" t="s">
        <v>64936</v>
      </c>
    </row>
    <row r="16536" spans="1:8" ht="43.5" x14ac:dyDescent="0.35">
      <c r="A16536" s="4">
        <v>48074</v>
      </c>
      <c r="B16536" s="1">
        <v>45315</v>
      </c>
      <c r="C16536" s="2">
        <v>0.44452546296296297</v>
      </c>
      <c r="D16536" s="3" t="s">
        <v>1933</v>
      </c>
      <c r="E16536" s="3" t="s">
        <v>64940</v>
      </c>
      <c r="F16536" s="3" t="s">
        <v>64938</v>
      </c>
      <c r="G16536" s="3" t="s">
        <v>10776</v>
      </c>
      <c r="H16536" s="3" t="s">
        <v>64939</v>
      </c>
    </row>
    <row r="16537" spans="1:8" ht="87" x14ac:dyDescent="0.35">
      <c r="A16537" s="4">
        <v>195211</v>
      </c>
      <c r="B16537" s="1">
        <v>45315</v>
      </c>
      <c r="C16537" s="2">
        <v>0.44840277777777776</v>
      </c>
      <c r="D16537" s="3" t="s">
        <v>64941</v>
      </c>
      <c r="E16537" s="3" t="s">
        <v>64945</v>
      </c>
      <c r="F16537" s="3" t="s">
        <v>64942</v>
      </c>
      <c r="G16537" s="3" t="s">
        <v>64943</v>
      </c>
      <c r="H16537" s="3" t="s">
        <v>64944</v>
      </c>
    </row>
    <row r="16538" spans="1:8" ht="43.5" x14ac:dyDescent="0.35">
      <c r="A16538" s="4">
        <v>42929</v>
      </c>
      <c r="B16538" s="1">
        <v>45315</v>
      </c>
      <c r="C16538" s="2">
        <v>0.44853009259259258</v>
      </c>
      <c r="D16538" s="3" t="s">
        <v>1933</v>
      </c>
      <c r="E16538" s="3" t="s">
        <v>64949</v>
      </c>
      <c r="F16538" s="3" t="s">
        <v>64946</v>
      </c>
      <c r="G16538" s="3" t="s">
        <v>64947</v>
      </c>
      <c r="H16538" s="3" t="s">
        <v>64948</v>
      </c>
    </row>
    <row r="16539" spans="1:8" x14ac:dyDescent="0.35">
      <c r="A16539" s="4">
        <v>35359</v>
      </c>
      <c r="B16539" s="1">
        <v>45315</v>
      </c>
      <c r="C16539" s="2">
        <v>0.44981481481481483</v>
      </c>
      <c r="D16539" s="3" t="s">
        <v>892</v>
      </c>
      <c r="E16539" s="3" t="s">
        <v>64950</v>
      </c>
      <c r="F16539" s="3" t="s">
        <v>12191</v>
      </c>
      <c r="G16539" s="3" t="s">
        <v>10649</v>
      </c>
      <c r="H16539" s="3" t="s">
        <v>11776</v>
      </c>
    </row>
    <row r="16540" spans="1:8" ht="58" x14ac:dyDescent="0.35">
      <c r="A16540" s="4">
        <v>183495</v>
      </c>
      <c r="B16540" s="1">
        <v>45315</v>
      </c>
      <c r="C16540" s="2">
        <v>0.45034722222222223</v>
      </c>
      <c r="D16540" s="3" t="s">
        <v>1436</v>
      </c>
      <c r="E16540" s="3" t="s">
        <v>40408</v>
      </c>
      <c r="F16540" s="3" t="s">
        <v>64951</v>
      </c>
      <c r="G16540" s="3" t="s">
        <v>64952</v>
      </c>
      <c r="H16540" s="3" t="s">
        <v>64953</v>
      </c>
    </row>
    <row r="16541" spans="1:8" ht="29" x14ac:dyDescent="0.35">
      <c r="A16541" s="4">
        <v>36735</v>
      </c>
      <c r="B16541" s="1">
        <v>45315</v>
      </c>
      <c r="C16541" s="2">
        <v>0.45219907407407406</v>
      </c>
      <c r="D16541" s="3" t="s">
        <v>64954</v>
      </c>
      <c r="E16541" s="3" t="s">
        <v>510</v>
      </c>
      <c r="F16541" s="3" t="s">
        <v>64955</v>
      </c>
      <c r="G16541" s="3" t="s">
        <v>14900</v>
      </c>
      <c r="H16541" s="3" t="s">
        <v>10302</v>
      </c>
    </row>
    <row r="16542" spans="1:8" ht="29" x14ac:dyDescent="0.35">
      <c r="A16542" s="4">
        <v>5951</v>
      </c>
      <c r="B16542" s="1">
        <v>45315</v>
      </c>
      <c r="C16542" s="2">
        <v>0.45244212962962965</v>
      </c>
      <c r="D16542" s="3" t="s">
        <v>892</v>
      </c>
      <c r="E16542" s="3" t="s">
        <v>28968</v>
      </c>
      <c r="F16542" s="3" t="s">
        <v>64956</v>
      </c>
      <c r="G16542" s="3" t="s">
        <v>11021</v>
      </c>
      <c r="H16542" s="3" t="s">
        <v>11776</v>
      </c>
    </row>
    <row r="16543" spans="1:8" ht="29" x14ac:dyDescent="0.35">
      <c r="A16543" s="4">
        <v>123240</v>
      </c>
      <c r="B16543" s="1">
        <v>45315</v>
      </c>
      <c r="C16543" s="2">
        <v>0.45467592592592593</v>
      </c>
      <c r="D16543" s="3" t="s">
        <v>64957</v>
      </c>
      <c r="E16543" s="3" t="s">
        <v>33254</v>
      </c>
      <c r="F16543" s="3" t="s">
        <v>64958</v>
      </c>
      <c r="G16543" s="3" t="s">
        <v>12600</v>
      </c>
      <c r="H16543" s="3" t="s">
        <v>64959</v>
      </c>
    </row>
    <row r="16544" spans="1:8" ht="29" x14ac:dyDescent="0.35">
      <c r="A16544" s="4">
        <v>44931</v>
      </c>
      <c r="B16544" s="1">
        <v>45315</v>
      </c>
      <c r="C16544" s="2">
        <v>0.45583333333333331</v>
      </c>
      <c r="D16544" s="3" t="s">
        <v>892</v>
      </c>
      <c r="E16544" s="3" t="s">
        <v>12696</v>
      </c>
      <c r="F16544" s="3" t="s">
        <v>64960</v>
      </c>
      <c r="G16544" s="3" t="s">
        <v>11378</v>
      </c>
      <c r="H16544" s="3" t="s">
        <v>64961</v>
      </c>
    </row>
    <row r="16545" spans="1:8" ht="72.5" x14ac:dyDescent="0.35">
      <c r="A16545" s="4">
        <v>136239</v>
      </c>
      <c r="B16545" s="1">
        <v>45315</v>
      </c>
      <c r="C16545" s="2">
        <v>0.45652777777777781</v>
      </c>
      <c r="D16545" s="3" t="s">
        <v>12152</v>
      </c>
      <c r="E16545" s="3" t="s">
        <v>64964</v>
      </c>
      <c r="F16545" s="3" t="s">
        <v>15355</v>
      </c>
      <c r="G16545" s="3" t="s">
        <v>64962</v>
      </c>
      <c r="H16545" s="3" t="s">
        <v>64963</v>
      </c>
    </row>
    <row r="16546" spans="1:8" ht="72.5" x14ac:dyDescent="0.35">
      <c r="A16546" s="4">
        <v>204826</v>
      </c>
      <c r="B16546" s="1">
        <v>45315</v>
      </c>
      <c r="C16546" s="2">
        <v>0.45787037037037037</v>
      </c>
      <c r="D16546" s="3" t="s">
        <v>64965</v>
      </c>
      <c r="E16546" s="3" t="s">
        <v>64969</v>
      </c>
      <c r="F16546" s="3" t="s">
        <v>64966</v>
      </c>
      <c r="G16546" s="3" t="s">
        <v>64967</v>
      </c>
      <c r="H16546" s="3" t="s">
        <v>64968</v>
      </c>
    </row>
    <row r="16547" spans="1:8" ht="29" x14ac:dyDescent="0.35">
      <c r="A16547" s="4">
        <v>52063</v>
      </c>
      <c r="B16547" s="1">
        <v>45315</v>
      </c>
      <c r="C16547" s="2">
        <v>0.45924768518518522</v>
      </c>
      <c r="D16547" s="3" t="s">
        <v>1436</v>
      </c>
      <c r="E16547" s="3" t="s">
        <v>64971</v>
      </c>
      <c r="F16547" s="3" t="s">
        <v>64970</v>
      </c>
      <c r="G16547" s="3" t="s">
        <v>11890</v>
      </c>
      <c r="H16547" s="3" t="s">
        <v>11750</v>
      </c>
    </row>
    <row r="16548" spans="1:8" ht="29" x14ac:dyDescent="0.35">
      <c r="A16548" s="4">
        <v>49097</v>
      </c>
      <c r="B16548" s="1">
        <v>45315</v>
      </c>
      <c r="C16548" s="2">
        <v>0.45968750000000003</v>
      </c>
      <c r="D16548" s="3" t="s">
        <v>892</v>
      </c>
      <c r="E16548" s="3" t="s">
        <v>64972</v>
      </c>
      <c r="F16548" s="3" t="s">
        <v>13752</v>
      </c>
      <c r="G16548" s="3" t="s">
        <v>11021</v>
      </c>
      <c r="H16548" s="3" t="s">
        <v>11777</v>
      </c>
    </row>
    <row r="16549" spans="1:8" ht="72.5" x14ac:dyDescent="0.35">
      <c r="A16549" s="4">
        <v>214035</v>
      </c>
      <c r="B16549" s="1">
        <v>45315</v>
      </c>
      <c r="C16549" s="2">
        <v>0.4600231481481481</v>
      </c>
      <c r="D16549" s="3" t="s">
        <v>64973</v>
      </c>
      <c r="E16549" s="3" t="s">
        <v>64976</v>
      </c>
      <c r="F16549" s="3" t="s">
        <v>64974</v>
      </c>
      <c r="G16549" s="3" t="s">
        <v>64975</v>
      </c>
      <c r="H16549" s="3" t="s">
        <v>10532</v>
      </c>
    </row>
    <row r="16550" spans="1:8" ht="43.5" x14ac:dyDescent="0.35">
      <c r="A16550" s="4">
        <v>38858</v>
      </c>
      <c r="B16550" s="1">
        <v>45315</v>
      </c>
      <c r="C16550" s="2">
        <v>0.46072916666666663</v>
      </c>
      <c r="D16550" s="3" t="s">
        <v>13942</v>
      </c>
      <c r="E16550" s="3" t="s">
        <v>15092</v>
      </c>
      <c r="F16550" s="3" t="s">
        <v>64977</v>
      </c>
      <c r="G16550" s="3" t="s">
        <v>11707</v>
      </c>
      <c r="H16550" s="3" t="s">
        <v>64978</v>
      </c>
    </row>
    <row r="16551" spans="1:8" ht="43.5" x14ac:dyDescent="0.35">
      <c r="A16551" s="4">
        <v>215384</v>
      </c>
      <c r="B16551" s="1">
        <v>45315</v>
      </c>
      <c r="C16551" s="2">
        <v>0.46333333333333332</v>
      </c>
      <c r="D16551" s="3" t="s">
        <v>64979</v>
      </c>
      <c r="E16551" s="3" t="s">
        <v>64982</v>
      </c>
      <c r="F16551" s="3" t="s">
        <v>64970</v>
      </c>
      <c r="G16551" s="3" t="s">
        <v>64980</v>
      </c>
      <c r="H16551" s="3" t="s">
        <v>64981</v>
      </c>
    </row>
    <row r="16552" spans="1:8" ht="43.5" x14ac:dyDescent="0.35">
      <c r="A16552" s="4">
        <v>215209</v>
      </c>
      <c r="B16552" s="1">
        <v>45315</v>
      </c>
      <c r="C16552" s="2">
        <v>0.46533564814814815</v>
      </c>
      <c r="D16552" s="3" t="s">
        <v>64983</v>
      </c>
      <c r="E16552" s="3" t="s">
        <v>64987</v>
      </c>
      <c r="F16552" s="3" t="s">
        <v>64984</v>
      </c>
      <c r="G16552" s="3" t="s">
        <v>64985</v>
      </c>
      <c r="H16552" s="3" t="s">
        <v>64986</v>
      </c>
    </row>
    <row r="16553" spans="1:8" ht="43.5" x14ac:dyDescent="0.35">
      <c r="A16553" s="4">
        <v>44929</v>
      </c>
      <c r="B16553" s="1">
        <v>45315</v>
      </c>
      <c r="C16553" s="2">
        <v>0.46563657407407405</v>
      </c>
      <c r="D16553" s="3" t="s">
        <v>985</v>
      </c>
      <c r="E16553" s="3" t="s">
        <v>28949</v>
      </c>
      <c r="F16553" s="3" t="s">
        <v>64988</v>
      </c>
      <c r="G16553" s="3" t="s">
        <v>100</v>
      </c>
      <c r="H16553" s="3" t="s">
        <v>64989</v>
      </c>
    </row>
    <row r="16554" spans="1:8" ht="29" x14ac:dyDescent="0.35">
      <c r="A16554" s="4">
        <v>65081</v>
      </c>
      <c r="B16554" s="1">
        <v>45315</v>
      </c>
      <c r="C16554" s="2">
        <v>0.46677083333333336</v>
      </c>
      <c r="D16554" s="3" t="s">
        <v>64990</v>
      </c>
      <c r="E16554" s="3" t="s">
        <v>11570</v>
      </c>
      <c r="F16554" s="3" t="s">
        <v>64991</v>
      </c>
      <c r="G16554" s="3" t="s">
        <v>64992</v>
      </c>
      <c r="H16554" s="3" t="s">
        <v>64993</v>
      </c>
    </row>
    <row r="16555" spans="1:8" ht="43.5" x14ac:dyDescent="0.35">
      <c r="A16555" s="4">
        <v>58904</v>
      </c>
      <c r="B16555" s="1">
        <v>45315</v>
      </c>
      <c r="C16555" s="2">
        <v>0.46949074074074071</v>
      </c>
      <c r="D16555" s="3" t="s">
        <v>1436</v>
      </c>
      <c r="E16555" s="3" t="s">
        <v>64996</v>
      </c>
      <c r="F16555" s="3" t="s">
        <v>64994</v>
      </c>
      <c r="G16555" s="3" t="s">
        <v>10879</v>
      </c>
      <c r="H16555" s="3" t="s">
        <v>64995</v>
      </c>
    </row>
    <row r="16556" spans="1:8" ht="72.5" x14ac:dyDescent="0.35">
      <c r="A16556" s="4">
        <v>115081</v>
      </c>
      <c r="B16556" s="1">
        <v>45315</v>
      </c>
      <c r="C16556" s="2">
        <v>0.46953703703703703</v>
      </c>
      <c r="D16556" s="3" t="s">
        <v>64997</v>
      </c>
      <c r="E16556" s="3" t="s">
        <v>65001</v>
      </c>
      <c r="F16556" s="3" t="s">
        <v>64998</v>
      </c>
      <c r="G16556" s="3" t="s">
        <v>64999</v>
      </c>
      <c r="H16556" s="3" t="s">
        <v>65000</v>
      </c>
    </row>
    <row r="16557" spans="1:8" ht="101.5" x14ac:dyDescent="0.35">
      <c r="A16557" s="4">
        <v>139349</v>
      </c>
      <c r="B16557" s="1">
        <v>45315</v>
      </c>
      <c r="C16557" s="2">
        <v>0.47012731481481485</v>
      </c>
      <c r="D16557" s="3" t="s">
        <v>1438</v>
      </c>
      <c r="E16557" s="3" t="s">
        <v>14125</v>
      </c>
      <c r="F16557" s="3" t="s">
        <v>65002</v>
      </c>
      <c r="G16557" s="3" t="s">
        <v>65003</v>
      </c>
      <c r="H16557" s="3" t="s">
        <v>65004</v>
      </c>
    </row>
    <row r="16558" spans="1:8" ht="43.5" x14ac:dyDescent="0.35">
      <c r="A16558" s="4">
        <v>75686</v>
      </c>
      <c r="B16558" s="1">
        <v>45315</v>
      </c>
      <c r="C16558" s="2">
        <v>0.47162037037037036</v>
      </c>
      <c r="D16558" s="3" t="s">
        <v>12553</v>
      </c>
      <c r="E16558" s="3" t="s">
        <v>13815</v>
      </c>
      <c r="F16558" s="3" t="s">
        <v>12118</v>
      </c>
      <c r="G16558" s="3" t="s">
        <v>12118</v>
      </c>
      <c r="H16558" s="3" t="s">
        <v>65005</v>
      </c>
    </row>
    <row r="16559" spans="1:8" ht="130.5" x14ac:dyDescent="0.35">
      <c r="A16559" s="4">
        <v>36824</v>
      </c>
      <c r="B16559" s="1">
        <v>45315</v>
      </c>
      <c r="C16559" s="2">
        <v>0.47219907407407408</v>
      </c>
      <c r="D16559" s="3" t="s">
        <v>65006</v>
      </c>
      <c r="E16559" s="3" t="s">
        <v>29138</v>
      </c>
      <c r="F16559" s="3" t="s">
        <v>65007</v>
      </c>
      <c r="G16559" s="3" t="s">
        <v>65008</v>
      </c>
      <c r="H16559" s="3" t="s">
        <v>65009</v>
      </c>
    </row>
    <row r="16560" spans="1:8" ht="29" x14ac:dyDescent="0.35">
      <c r="A16560" s="4">
        <v>214546</v>
      </c>
      <c r="B16560" s="1">
        <v>45315</v>
      </c>
      <c r="C16560" s="2">
        <v>0.47427083333333336</v>
      </c>
      <c r="D16560" s="3" t="s">
        <v>1933</v>
      </c>
      <c r="E16560" s="3" t="s">
        <v>65011</v>
      </c>
      <c r="F16560" s="3" t="s">
        <v>65010</v>
      </c>
      <c r="G16560" s="3" t="s">
        <v>12536</v>
      </c>
      <c r="H16560" s="3" t="s">
        <v>12758</v>
      </c>
    </row>
    <row r="16561" spans="1:8" ht="29" x14ac:dyDescent="0.35">
      <c r="A16561" s="4">
        <v>215658</v>
      </c>
      <c r="B16561" s="1">
        <v>45315</v>
      </c>
      <c r="C16561" s="2">
        <v>0.47643518518518518</v>
      </c>
      <c r="D16561" s="3" t="s">
        <v>65012</v>
      </c>
      <c r="E16561" s="3" t="s">
        <v>65016</v>
      </c>
      <c r="F16561" s="3" t="s">
        <v>65013</v>
      </c>
      <c r="G16561" s="3" t="s">
        <v>65014</v>
      </c>
      <c r="H16561" s="3" t="s">
        <v>65015</v>
      </c>
    </row>
    <row r="16562" spans="1:8" ht="72.5" x14ac:dyDescent="0.35">
      <c r="A16562" s="4">
        <v>215183</v>
      </c>
      <c r="B16562" s="1">
        <v>45315</v>
      </c>
      <c r="C16562" s="2">
        <v>0.47885416666666664</v>
      </c>
      <c r="D16562" s="3" t="s">
        <v>65017</v>
      </c>
      <c r="E16562" s="3" t="s">
        <v>65020</v>
      </c>
      <c r="F16562" s="3" t="s">
        <v>65018</v>
      </c>
      <c r="G16562" s="3" t="s">
        <v>11928</v>
      </c>
      <c r="H16562" s="3" t="s">
        <v>65019</v>
      </c>
    </row>
    <row r="16563" spans="1:8" ht="72.5" x14ac:dyDescent="0.35">
      <c r="A16563" s="4">
        <v>215183</v>
      </c>
      <c r="B16563" s="1">
        <v>45315</v>
      </c>
      <c r="C16563" s="2">
        <v>0.47931712962962963</v>
      </c>
      <c r="D16563" s="3" t="s">
        <v>65017</v>
      </c>
      <c r="E16563" s="3" t="s">
        <v>65020</v>
      </c>
      <c r="F16563" s="3" t="s">
        <v>65018</v>
      </c>
      <c r="G16563" s="3" t="s">
        <v>11928</v>
      </c>
      <c r="H16563" s="3" t="s">
        <v>65021</v>
      </c>
    </row>
    <row r="16564" spans="1:8" ht="101.5" x14ac:dyDescent="0.35">
      <c r="A16564" s="4">
        <v>70817</v>
      </c>
      <c r="B16564" s="1">
        <v>45315</v>
      </c>
      <c r="C16564" s="2">
        <v>0.47996527777777781</v>
      </c>
      <c r="D16564" s="3" t="s">
        <v>985</v>
      </c>
      <c r="E16564" s="3" t="s">
        <v>65024</v>
      </c>
      <c r="F16564" s="3" t="s">
        <v>65022</v>
      </c>
      <c r="G16564" s="3" t="s">
        <v>10454</v>
      </c>
      <c r="H16564" s="3" t="s">
        <v>65023</v>
      </c>
    </row>
    <row r="16565" spans="1:8" ht="130.5" x14ac:dyDescent="0.35">
      <c r="A16565" s="4">
        <v>85110</v>
      </c>
      <c r="B16565" s="1">
        <v>45315</v>
      </c>
      <c r="C16565" s="2">
        <v>0.48159722222222223</v>
      </c>
      <c r="D16565" s="3" t="s">
        <v>10339</v>
      </c>
      <c r="E16565" s="3" t="s">
        <v>65028</v>
      </c>
      <c r="F16565" s="3" t="s">
        <v>65025</v>
      </c>
      <c r="G16565" s="3" t="s">
        <v>65026</v>
      </c>
      <c r="H16565" s="3" t="s">
        <v>65027</v>
      </c>
    </row>
    <row r="16566" spans="1:8" ht="58" x14ac:dyDescent="0.35">
      <c r="A16566" s="4">
        <v>30409</v>
      </c>
      <c r="B16566" s="1">
        <v>45315</v>
      </c>
      <c r="C16566" s="2">
        <v>0.48247685185185185</v>
      </c>
      <c r="D16566" s="3" t="s">
        <v>65029</v>
      </c>
      <c r="E16566" s="3" t="s">
        <v>65033</v>
      </c>
      <c r="F16566" s="3" t="s">
        <v>65030</v>
      </c>
      <c r="G16566" s="3" t="s">
        <v>65031</v>
      </c>
      <c r="H16566" s="3" t="s">
        <v>65032</v>
      </c>
    </row>
    <row r="16567" spans="1:8" ht="43.5" x14ac:dyDescent="0.35">
      <c r="A16567" s="4">
        <v>41825</v>
      </c>
      <c r="B16567" s="1">
        <v>45315</v>
      </c>
      <c r="C16567" s="2">
        <v>0.48479166666666668</v>
      </c>
      <c r="D16567" s="3" t="s">
        <v>65034</v>
      </c>
      <c r="E16567" s="3" t="s">
        <v>65037</v>
      </c>
      <c r="F16567" s="3" t="s">
        <v>65035</v>
      </c>
      <c r="G16567" s="3" t="s">
        <v>11804</v>
      </c>
      <c r="H16567" s="3" t="s">
        <v>65036</v>
      </c>
    </row>
    <row r="16568" spans="1:8" ht="29" x14ac:dyDescent="0.35">
      <c r="A16568" s="4">
        <v>41451</v>
      </c>
      <c r="B16568" s="1">
        <v>45315</v>
      </c>
      <c r="C16568" s="2">
        <v>0.48574074074074075</v>
      </c>
      <c r="D16568" s="3" t="s">
        <v>65038</v>
      </c>
      <c r="E16568" s="3" t="s">
        <v>65040</v>
      </c>
      <c r="F16568" s="3" t="s">
        <v>65039</v>
      </c>
      <c r="G16568" s="3" t="s">
        <v>11287</v>
      </c>
      <c r="H16568" s="3" t="s">
        <v>10685</v>
      </c>
    </row>
    <row r="16569" spans="1:8" ht="130.5" x14ac:dyDescent="0.35">
      <c r="A16569" s="4">
        <v>85110</v>
      </c>
      <c r="B16569" s="1">
        <v>45315</v>
      </c>
      <c r="C16569" s="2">
        <v>0.48623842592592598</v>
      </c>
      <c r="D16569" s="3" t="s">
        <v>10339</v>
      </c>
      <c r="E16569" s="3" t="s">
        <v>65028</v>
      </c>
      <c r="F16569" s="3" t="s">
        <v>65041</v>
      </c>
      <c r="G16569" s="3" t="s">
        <v>65026</v>
      </c>
      <c r="H16569" s="3" t="s">
        <v>65027</v>
      </c>
    </row>
    <row r="16570" spans="1:8" x14ac:dyDescent="0.35">
      <c r="A16570" s="4">
        <v>9287</v>
      </c>
      <c r="B16570" s="1">
        <v>45315</v>
      </c>
      <c r="C16570" s="2">
        <v>0.48756944444444444</v>
      </c>
      <c r="D16570" s="3" t="s">
        <v>11085</v>
      </c>
      <c r="E16570" s="3" t="s">
        <v>11459</v>
      </c>
      <c r="F16570" s="3" t="s">
        <v>65042</v>
      </c>
      <c r="G16570" s="3" t="s">
        <v>11524</v>
      </c>
      <c r="H16570" s="3" t="s">
        <v>11361</v>
      </c>
    </row>
    <row r="16571" spans="1:8" ht="58" x14ac:dyDescent="0.35">
      <c r="A16571" s="4">
        <v>50837</v>
      </c>
      <c r="B16571" s="1">
        <v>45315</v>
      </c>
      <c r="C16571" s="2">
        <v>0.48872685185185188</v>
      </c>
      <c r="D16571" s="3" t="s">
        <v>1702</v>
      </c>
      <c r="E16571" s="3" t="s">
        <v>65045</v>
      </c>
      <c r="F16571" s="3" t="s">
        <v>65043</v>
      </c>
      <c r="G16571" s="3" t="s">
        <v>12544</v>
      </c>
      <c r="H16571" s="3" t="s">
        <v>65044</v>
      </c>
    </row>
    <row r="16572" spans="1:8" ht="43.5" x14ac:dyDescent="0.35">
      <c r="A16572" s="4">
        <v>80607</v>
      </c>
      <c r="B16572" s="1">
        <v>45315</v>
      </c>
      <c r="C16572" s="2">
        <v>0.49189814814814814</v>
      </c>
      <c r="D16572" s="3" t="s">
        <v>65046</v>
      </c>
      <c r="E16572" s="3" t="s">
        <v>65050</v>
      </c>
      <c r="F16572" s="3" t="s">
        <v>65047</v>
      </c>
      <c r="G16572" s="3" t="s">
        <v>65048</v>
      </c>
      <c r="H16572" s="3" t="s">
        <v>65049</v>
      </c>
    </row>
    <row r="16573" spans="1:8" ht="29" x14ac:dyDescent="0.35">
      <c r="A16573" s="4">
        <v>117135</v>
      </c>
      <c r="B16573" s="1">
        <v>45315</v>
      </c>
      <c r="C16573" s="2">
        <v>0.49259259259259264</v>
      </c>
      <c r="D16573" s="3" t="s">
        <v>13942</v>
      </c>
      <c r="E16573" s="3" t="s">
        <v>65052</v>
      </c>
      <c r="F16573" s="3" t="s">
        <v>65051</v>
      </c>
      <c r="G16573" s="3" t="s">
        <v>11786</v>
      </c>
      <c r="H16573" s="3" t="s">
        <v>4190</v>
      </c>
    </row>
    <row r="16574" spans="1:8" ht="130.5" x14ac:dyDescent="0.35">
      <c r="A16574" s="4">
        <v>150765</v>
      </c>
      <c r="B16574" s="1">
        <v>45315</v>
      </c>
      <c r="C16574" s="2">
        <v>0.49625000000000002</v>
      </c>
      <c r="D16574" s="3" t="s">
        <v>11410</v>
      </c>
      <c r="E16574" s="3" t="s">
        <v>65055</v>
      </c>
      <c r="F16574" s="3" t="s">
        <v>65053</v>
      </c>
      <c r="G16574" s="3" t="s">
        <v>65054</v>
      </c>
      <c r="H16574" s="3" t="s">
        <v>10660</v>
      </c>
    </row>
    <row r="16575" spans="1:8" ht="29" x14ac:dyDescent="0.35">
      <c r="A16575" s="4">
        <v>150475</v>
      </c>
      <c r="B16575" s="1">
        <v>45315</v>
      </c>
      <c r="C16575" s="2">
        <v>0.49726851851851855</v>
      </c>
      <c r="D16575" s="3" t="s">
        <v>1258</v>
      </c>
      <c r="E16575" s="3" t="s">
        <v>15053</v>
      </c>
      <c r="F16575" s="3" t="s">
        <v>65056</v>
      </c>
      <c r="G16575" s="3" t="s">
        <v>65057</v>
      </c>
      <c r="H16575" s="3" t="s">
        <v>65058</v>
      </c>
    </row>
    <row r="16576" spans="1:8" ht="43.5" x14ac:dyDescent="0.35">
      <c r="A16576" s="4">
        <v>7723</v>
      </c>
      <c r="B16576" s="1">
        <v>45315</v>
      </c>
      <c r="C16576" s="2">
        <v>0.49782407407407409</v>
      </c>
      <c r="D16576" s="3" t="s">
        <v>10438</v>
      </c>
      <c r="E16576" s="3" t="s">
        <v>65061</v>
      </c>
      <c r="F16576" s="3" t="s">
        <v>65059</v>
      </c>
      <c r="G16576" s="3" t="s">
        <v>15602</v>
      </c>
      <c r="H16576" s="3" t="s">
        <v>65060</v>
      </c>
    </row>
    <row r="16577" spans="1:8" ht="29" x14ac:dyDescent="0.35">
      <c r="A16577" s="4">
        <v>4365</v>
      </c>
      <c r="B16577" s="1">
        <v>45315</v>
      </c>
      <c r="C16577" s="2">
        <v>0.50171296296296297</v>
      </c>
      <c r="D16577" s="3" t="s">
        <v>11085</v>
      </c>
      <c r="E16577" s="3" t="s">
        <v>65065</v>
      </c>
      <c r="F16577" s="3" t="s">
        <v>65062</v>
      </c>
      <c r="G16577" s="3" t="s">
        <v>65063</v>
      </c>
      <c r="H16577" s="3" t="s">
        <v>65064</v>
      </c>
    </row>
    <row r="16578" spans="1:8" ht="43.5" x14ac:dyDescent="0.35">
      <c r="A16578" s="4">
        <v>70173</v>
      </c>
      <c r="B16578" s="1">
        <v>45315</v>
      </c>
      <c r="C16578" s="2">
        <v>0.50403935185185189</v>
      </c>
      <c r="D16578" s="3" t="s">
        <v>1933</v>
      </c>
      <c r="E16578" s="3" t="s">
        <v>65069</v>
      </c>
      <c r="F16578" s="3" t="s">
        <v>65066</v>
      </c>
      <c r="G16578" s="3" t="s">
        <v>65067</v>
      </c>
      <c r="H16578" s="3" t="s">
        <v>65068</v>
      </c>
    </row>
    <row r="16579" spans="1:8" ht="43.5" x14ac:dyDescent="0.35">
      <c r="A16579" s="4">
        <v>52459</v>
      </c>
      <c r="B16579" s="1">
        <v>45315</v>
      </c>
      <c r="C16579" s="2">
        <v>0.50655092592592588</v>
      </c>
      <c r="D16579" s="3" t="s">
        <v>65070</v>
      </c>
      <c r="E16579" s="3" t="s">
        <v>65072</v>
      </c>
      <c r="F16579" s="3" t="s">
        <v>11608</v>
      </c>
      <c r="G16579" s="3" t="s">
        <v>21972</v>
      </c>
      <c r="H16579" s="3" t="s">
        <v>65071</v>
      </c>
    </row>
    <row r="16580" spans="1:8" x14ac:dyDescent="0.35">
      <c r="A16580" s="4">
        <v>58529</v>
      </c>
      <c r="B16580" s="1">
        <v>45315</v>
      </c>
      <c r="C16580" s="2">
        <v>0.50832175925925926</v>
      </c>
      <c r="D16580" s="3" t="s">
        <v>64888</v>
      </c>
      <c r="E16580" s="3" t="s">
        <v>64888</v>
      </c>
      <c r="F16580" s="3" t="s">
        <v>64888</v>
      </c>
      <c r="G16580" s="3" t="s">
        <v>12150</v>
      </c>
      <c r="H16580" s="3" t="s">
        <v>14764</v>
      </c>
    </row>
    <row r="16581" spans="1:8" x14ac:dyDescent="0.35">
      <c r="A16581" s="4">
        <v>185963</v>
      </c>
      <c r="B16581" s="1">
        <v>45315</v>
      </c>
      <c r="C16581" s="2">
        <v>0.50841435185185191</v>
      </c>
      <c r="D16581" s="3" t="s">
        <v>1933</v>
      </c>
      <c r="E16581" s="3" t="s">
        <v>65074</v>
      </c>
      <c r="F16581" s="3" t="s">
        <v>65073</v>
      </c>
      <c r="G16581" s="3" t="s">
        <v>15590</v>
      </c>
      <c r="H16581" s="3" t="s">
        <v>13796</v>
      </c>
    </row>
    <row r="16582" spans="1:8" ht="58" x14ac:dyDescent="0.35">
      <c r="A16582" s="4">
        <v>215080</v>
      </c>
      <c r="B16582" s="1">
        <v>45315</v>
      </c>
      <c r="C16582" s="2">
        <v>0.51083333333333336</v>
      </c>
      <c r="D16582" s="3" t="s">
        <v>65075</v>
      </c>
      <c r="E16582" s="3" t="s">
        <v>65077</v>
      </c>
      <c r="F16582" s="3" t="s">
        <v>65076</v>
      </c>
      <c r="G16582" s="3" t="s">
        <v>65077</v>
      </c>
      <c r="H16582" s="3" t="s">
        <v>65078</v>
      </c>
    </row>
    <row r="16583" spans="1:8" ht="43.5" x14ac:dyDescent="0.35">
      <c r="A16583" s="4">
        <v>163699</v>
      </c>
      <c r="B16583" s="1">
        <v>45315</v>
      </c>
      <c r="C16583" s="2">
        <v>0.51189814814814816</v>
      </c>
      <c r="D16583" s="3" t="s">
        <v>65079</v>
      </c>
      <c r="E16583" s="3" t="s">
        <v>17318</v>
      </c>
      <c r="F16583" s="3" t="s">
        <v>65080</v>
      </c>
      <c r="G16583" s="3" t="s">
        <v>65081</v>
      </c>
      <c r="H16583" s="3" t="s">
        <v>29</v>
      </c>
    </row>
    <row r="16584" spans="1:8" ht="29" x14ac:dyDescent="0.35">
      <c r="A16584" s="4">
        <v>214301</v>
      </c>
      <c r="B16584" s="1">
        <v>45315</v>
      </c>
      <c r="C16584" s="2">
        <v>0.52093749999999994</v>
      </c>
      <c r="D16584" s="3" t="s">
        <v>65082</v>
      </c>
      <c r="E16584" s="3" t="s">
        <v>65084</v>
      </c>
      <c r="F16584" s="3" t="s">
        <v>12585</v>
      </c>
      <c r="G16584" s="3" t="s">
        <v>12565</v>
      </c>
      <c r="H16584" s="3" t="s">
        <v>65083</v>
      </c>
    </row>
    <row r="16585" spans="1:8" ht="43.5" x14ac:dyDescent="0.35">
      <c r="A16585" s="4">
        <v>43356</v>
      </c>
      <c r="B16585" s="1">
        <v>45315</v>
      </c>
      <c r="C16585" s="2">
        <v>0.52376157407407409</v>
      </c>
      <c r="D16585" s="3" t="s">
        <v>1258</v>
      </c>
      <c r="E16585" s="3" t="s">
        <v>62506</v>
      </c>
      <c r="F16585" s="3" t="s">
        <v>65085</v>
      </c>
      <c r="G16585" s="3" t="s">
        <v>65086</v>
      </c>
      <c r="H16585" s="3" t="s">
        <v>11945</v>
      </c>
    </row>
    <row r="16586" spans="1:8" ht="43.5" x14ac:dyDescent="0.35">
      <c r="A16586" s="4">
        <v>67531</v>
      </c>
      <c r="B16586" s="1">
        <v>45315</v>
      </c>
      <c r="C16586" s="2">
        <v>0.52728009259259256</v>
      </c>
      <c r="D16586" s="3" t="s">
        <v>12729</v>
      </c>
      <c r="E16586" s="3" t="s">
        <v>65089</v>
      </c>
      <c r="F16586" s="3" t="s">
        <v>65087</v>
      </c>
      <c r="G16586" s="3" t="s">
        <v>11928</v>
      </c>
      <c r="H16586" s="3" t="s">
        <v>65088</v>
      </c>
    </row>
    <row r="16587" spans="1:8" ht="29" x14ac:dyDescent="0.35">
      <c r="A16587" s="4">
        <v>212269</v>
      </c>
      <c r="B16587" s="1">
        <v>45315</v>
      </c>
      <c r="C16587" s="2">
        <v>0.5314120370370371</v>
      </c>
      <c r="D16587" s="3" t="s">
        <v>1258</v>
      </c>
      <c r="E16587" s="3" t="s">
        <v>65092</v>
      </c>
      <c r="F16587" s="3" t="s">
        <v>65090</v>
      </c>
      <c r="G16587" s="3" t="s">
        <v>11928</v>
      </c>
      <c r="H16587" s="3" t="s">
        <v>65091</v>
      </c>
    </row>
    <row r="16588" spans="1:8" ht="87" x14ac:dyDescent="0.35">
      <c r="A16588" s="4">
        <v>11604</v>
      </c>
      <c r="B16588" s="1">
        <v>45315</v>
      </c>
      <c r="C16588" s="2">
        <v>0.53741898148148148</v>
      </c>
      <c r="D16588" s="3" t="s">
        <v>11085</v>
      </c>
      <c r="E16588" s="3" t="s">
        <v>65094</v>
      </c>
      <c r="F16588" s="3" t="s">
        <v>65093</v>
      </c>
      <c r="G16588" s="3" t="s">
        <v>18977</v>
      </c>
      <c r="H16588" s="3" t="s">
        <v>11434</v>
      </c>
    </row>
    <row r="16589" spans="1:8" ht="72.5" x14ac:dyDescent="0.35">
      <c r="A16589" s="4">
        <v>59148</v>
      </c>
      <c r="B16589" s="1">
        <v>45315</v>
      </c>
      <c r="C16589" s="2">
        <v>0.54932870370370368</v>
      </c>
      <c r="D16589" s="3" t="s">
        <v>1403</v>
      </c>
      <c r="E16589" s="3" t="s">
        <v>65097</v>
      </c>
      <c r="F16589" s="3" t="s">
        <v>65095</v>
      </c>
      <c r="G16589" s="3" t="s">
        <v>12328</v>
      </c>
      <c r="H16589" s="3" t="s">
        <v>65096</v>
      </c>
    </row>
    <row r="16590" spans="1:8" ht="72.5" x14ac:dyDescent="0.35">
      <c r="A16590" s="4">
        <v>59148</v>
      </c>
      <c r="B16590" s="1">
        <v>45315</v>
      </c>
      <c r="C16590" s="2">
        <v>0.54952546296296301</v>
      </c>
      <c r="D16590" s="3" t="s">
        <v>1403</v>
      </c>
      <c r="E16590" s="3" t="s">
        <v>65097</v>
      </c>
      <c r="F16590" s="3" t="s">
        <v>65095</v>
      </c>
      <c r="G16590" s="3" t="s">
        <v>12328</v>
      </c>
      <c r="H16590" s="3" t="s">
        <v>65098</v>
      </c>
    </row>
    <row r="16591" spans="1:8" ht="29" x14ac:dyDescent="0.35">
      <c r="A16591" s="4">
        <v>210742</v>
      </c>
      <c r="B16591" s="1">
        <v>45315</v>
      </c>
      <c r="C16591" s="2">
        <v>0.55429398148148146</v>
      </c>
      <c r="D16591" s="3" t="s">
        <v>14856</v>
      </c>
      <c r="E16591" s="3" t="s">
        <v>65101</v>
      </c>
      <c r="F16591" s="3" t="s">
        <v>65099</v>
      </c>
      <c r="G16591" s="3" t="s">
        <v>12518</v>
      </c>
      <c r="H16591" s="3" t="s">
        <v>65100</v>
      </c>
    </row>
    <row r="16592" spans="1:8" ht="116" x14ac:dyDescent="0.35">
      <c r="A16592" s="4">
        <v>194353</v>
      </c>
      <c r="B16592" s="1">
        <v>45315</v>
      </c>
      <c r="C16592" s="2">
        <v>0.55692129629629628</v>
      </c>
      <c r="D16592" s="3" t="s">
        <v>985</v>
      </c>
      <c r="E16592" s="3" t="s">
        <v>65104</v>
      </c>
      <c r="F16592" s="3" t="s">
        <v>65102</v>
      </c>
      <c r="G16592" s="3" t="s">
        <v>12349</v>
      </c>
      <c r="H16592" s="3" t="s">
        <v>65103</v>
      </c>
    </row>
    <row r="16593" spans="1:8" ht="43.5" x14ac:dyDescent="0.35">
      <c r="A16593" s="4">
        <v>40441</v>
      </c>
      <c r="B16593" s="1">
        <v>45315</v>
      </c>
      <c r="C16593" s="2">
        <v>0.55740740740740746</v>
      </c>
      <c r="D16593" s="3" t="s">
        <v>65105</v>
      </c>
      <c r="E16593" s="3" t="s">
        <v>65108</v>
      </c>
      <c r="F16593" s="3" t="s">
        <v>65106</v>
      </c>
      <c r="G16593" s="3" t="s">
        <v>14452</v>
      </c>
      <c r="H16593" s="3" t="s">
        <v>65107</v>
      </c>
    </row>
    <row r="16594" spans="1:8" ht="101.5" x14ac:dyDescent="0.35">
      <c r="A16594" s="4">
        <v>214746</v>
      </c>
      <c r="B16594" s="1">
        <v>45315</v>
      </c>
      <c r="C16594" s="2">
        <v>0.55785879629629631</v>
      </c>
      <c r="D16594" s="3" t="s">
        <v>65109</v>
      </c>
      <c r="E16594" s="3" t="s">
        <v>65113</v>
      </c>
      <c r="F16594" s="3" t="s">
        <v>65110</v>
      </c>
      <c r="G16594" s="3" t="s">
        <v>65111</v>
      </c>
      <c r="H16594" s="3" t="s">
        <v>65112</v>
      </c>
    </row>
    <row r="16595" spans="1:8" ht="43.5" x14ac:dyDescent="0.35">
      <c r="A16595" s="4">
        <v>40441</v>
      </c>
      <c r="B16595" s="1">
        <v>45315</v>
      </c>
      <c r="C16595" s="2">
        <v>0.55921296296296297</v>
      </c>
      <c r="D16595" s="3" t="s">
        <v>65105</v>
      </c>
      <c r="E16595" s="3" t="s">
        <v>65108</v>
      </c>
      <c r="F16595" s="3" t="s">
        <v>65106</v>
      </c>
      <c r="G16595" s="3" t="s">
        <v>14452</v>
      </c>
      <c r="H16595" s="3" t="s">
        <v>65107</v>
      </c>
    </row>
    <row r="16596" spans="1:8" ht="58" x14ac:dyDescent="0.35">
      <c r="A16596" s="4">
        <v>213963</v>
      </c>
      <c r="B16596" s="1">
        <v>45315</v>
      </c>
      <c r="C16596" s="2">
        <v>0.56590277777777775</v>
      </c>
      <c r="D16596" s="3" t="s">
        <v>65114</v>
      </c>
      <c r="E16596" s="3" t="s">
        <v>65117</v>
      </c>
      <c r="F16596" s="3" t="s">
        <v>1517</v>
      </c>
      <c r="G16596" s="3" t="s">
        <v>65115</v>
      </c>
      <c r="H16596" s="3" t="s">
        <v>65116</v>
      </c>
    </row>
    <row r="16597" spans="1:8" ht="101.5" x14ac:dyDescent="0.35">
      <c r="A16597" s="4">
        <v>39588</v>
      </c>
      <c r="B16597" s="1">
        <v>45315</v>
      </c>
      <c r="C16597" s="2">
        <v>0.57128472222222226</v>
      </c>
      <c r="D16597" s="3" t="s">
        <v>65118</v>
      </c>
      <c r="E16597" s="3" t="s">
        <v>65122</v>
      </c>
      <c r="F16597" s="3" t="s">
        <v>65119</v>
      </c>
      <c r="G16597" s="3" t="s">
        <v>65120</v>
      </c>
      <c r="H16597" s="3" t="s">
        <v>65121</v>
      </c>
    </row>
    <row r="16598" spans="1:8" ht="29" x14ac:dyDescent="0.35">
      <c r="A16598" s="4">
        <v>211797</v>
      </c>
      <c r="B16598" s="1">
        <v>45315</v>
      </c>
      <c r="C16598" s="2">
        <v>0.57271990740740741</v>
      </c>
      <c r="D16598" s="3" t="s">
        <v>65123</v>
      </c>
      <c r="E16598" s="3" t="s">
        <v>65127</v>
      </c>
      <c r="F16598" s="3" t="s">
        <v>65124</v>
      </c>
      <c r="G16598" s="3" t="s">
        <v>65125</v>
      </c>
      <c r="H16598" s="3" t="s">
        <v>65126</v>
      </c>
    </row>
    <row r="16599" spans="1:8" ht="116" x14ac:dyDescent="0.35">
      <c r="A16599" s="4">
        <v>31113</v>
      </c>
      <c r="B16599" s="1">
        <v>45315</v>
      </c>
      <c r="C16599" s="2">
        <v>0.57388888888888889</v>
      </c>
      <c r="D16599" s="3" t="s">
        <v>65128</v>
      </c>
      <c r="E16599" s="3" t="s">
        <v>65132</v>
      </c>
      <c r="F16599" s="3" t="s">
        <v>65129</v>
      </c>
      <c r="G16599" s="3" t="s">
        <v>65130</v>
      </c>
      <c r="H16599" s="3" t="s">
        <v>65131</v>
      </c>
    </row>
    <row r="16600" spans="1:8" ht="72.5" x14ac:dyDescent="0.35">
      <c r="A16600" s="4">
        <v>53133</v>
      </c>
      <c r="B16600" s="1">
        <v>45315</v>
      </c>
      <c r="C16600" s="2">
        <v>0.57613425925925921</v>
      </c>
      <c r="D16600" s="3" t="s">
        <v>1702</v>
      </c>
      <c r="E16600" s="3" t="s">
        <v>65135</v>
      </c>
      <c r="F16600" s="3" t="s">
        <v>65133</v>
      </c>
      <c r="G16600" s="3" t="s">
        <v>12659</v>
      </c>
      <c r="H16600" s="3" t="s">
        <v>65134</v>
      </c>
    </row>
    <row r="16601" spans="1:8" ht="72.5" x14ac:dyDescent="0.35">
      <c r="A16601" s="4">
        <v>48158</v>
      </c>
      <c r="B16601" s="1">
        <v>45315</v>
      </c>
      <c r="C16601" s="2">
        <v>0.58049768518518519</v>
      </c>
      <c r="D16601" s="3" t="s">
        <v>65136</v>
      </c>
      <c r="E16601" s="3" t="s">
        <v>65139</v>
      </c>
      <c r="F16601" s="3" t="s">
        <v>65137</v>
      </c>
      <c r="G16601" s="3" t="s">
        <v>65138</v>
      </c>
      <c r="H16601" s="3" t="s">
        <v>1325</v>
      </c>
    </row>
    <row r="16602" spans="1:8" ht="101.5" x14ac:dyDescent="0.35">
      <c r="A16602" s="4">
        <v>40067</v>
      </c>
      <c r="B16602" s="1">
        <v>45315</v>
      </c>
      <c r="C16602" s="2">
        <v>0.58202546296296298</v>
      </c>
      <c r="D16602" s="3" t="s">
        <v>985</v>
      </c>
      <c r="E16602" s="3" t="s">
        <v>65142</v>
      </c>
      <c r="F16602" s="3" t="s">
        <v>65140</v>
      </c>
      <c r="G16602" s="3" t="s">
        <v>65141</v>
      </c>
      <c r="H16602" s="3" t="s">
        <v>13861</v>
      </c>
    </row>
    <row r="16603" spans="1:8" ht="72.5" x14ac:dyDescent="0.35">
      <c r="A16603" s="4">
        <v>48158</v>
      </c>
      <c r="B16603" s="1">
        <v>45315</v>
      </c>
      <c r="C16603" s="2">
        <v>0.58265046296296297</v>
      </c>
      <c r="D16603" s="3" t="s">
        <v>65136</v>
      </c>
      <c r="E16603" s="3" t="s">
        <v>65139</v>
      </c>
      <c r="F16603" s="3" t="s">
        <v>65137</v>
      </c>
      <c r="G16603" s="3" t="s">
        <v>65143</v>
      </c>
      <c r="H16603" s="3" t="s">
        <v>65144</v>
      </c>
    </row>
    <row r="16604" spans="1:8" ht="43.5" x14ac:dyDescent="0.35">
      <c r="A16604" s="4">
        <v>159487</v>
      </c>
      <c r="B16604" s="1">
        <v>45315</v>
      </c>
      <c r="C16604" s="2">
        <v>0.58295138888888887</v>
      </c>
      <c r="D16604" s="3" t="s">
        <v>12151</v>
      </c>
      <c r="E16604" s="3" t="s">
        <v>49385</v>
      </c>
      <c r="F16604" s="3" t="s">
        <v>12117</v>
      </c>
      <c r="G16604" s="3" t="s">
        <v>12118</v>
      </c>
      <c r="H16604" s="3" t="s">
        <v>65145</v>
      </c>
    </row>
    <row r="16605" spans="1:8" ht="29" x14ac:dyDescent="0.35">
      <c r="A16605" s="4">
        <v>10637</v>
      </c>
      <c r="B16605" s="1">
        <v>45315</v>
      </c>
      <c r="C16605" s="2">
        <v>0.5837268518518518</v>
      </c>
      <c r="D16605" s="3" t="s">
        <v>12252</v>
      </c>
      <c r="E16605" s="3" t="s">
        <v>65147</v>
      </c>
      <c r="F16605" s="3" t="s">
        <v>65146</v>
      </c>
      <c r="G16605" s="3" t="s">
        <v>11891</v>
      </c>
      <c r="H16605" s="3" t="s">
        <v>147</v>
      </c>
    </row>
    <row r="16606" spans="1:8" ht="116" x14ac:dyDescent="0.35">
      <c r="A16606" s="4">
        <v>154487</v>
      </c>
      <c r="B16606" s="1">
        <v>45315</v>
      </c>
      <c r="C16606" s="2">
        <v>0.58378472222222222</v>
      </c>
      <c r="D16606" s="3" t="s">
        <v>65148</v>
      </c>
      <c r="E16606" s="3" t="s">
        <v>54310</v>
      </c>
      <c r="F16606" s="3" t="s">
        <v>65149</v>
      </c>
      <c r="G16606" s="3" t="s">
        <v>54310</v>
      </c>
      <c r="H16606" s="3" t="s">
        <v>14267</v>
      </c>
    </row>
    <row r="16607" spans="1:8" ht="217.5" x14ac:dyDescent="0.35">
      <c r="A16607" s="4">
        <v>158746</v>
      </c>
      <c r="B16607" s="1">
        <v>45315</v>
      </c>
      <c r="C16607" s="2">
        <v>0.58378472222222222</v>
      </c>
      <c r="D16607" s="3" t="s">
        <v>1436</v>
      </c>
      <c r="E16607" s="3" t="s">
        <v>65153</v>
      </c>
      <c r="F16607" s="3" t="s">
        <v>65150</v>
      </c>
      <c r="G16607" s="3" t="s">
        <v>65151</v>
      </c>
      <c r="H16607" s="3" t="s">
        <v>65152</v>
      </c>
    </row>
    <row r="16608" spans="1:8" ht="116" x14ac:dyDescent="0.35">
      <c r="A16608" s="4">
        <v>154487</v>
      </c>
      <c r="B16608" s="1">
        <v>45315</v>
      </c>
      <c r="C16608" s="2">
        <v>0.58627314814814813</v>
      </c>
      <c r="D16608" s="3" t="s">
        <v>65148</v>
      </c>
      <c r="E16608" s="3" t="s">
        <v>54310</v>
      </c>
      <c r="F16608" s="3" t="s">
        <v>65154</v>
      </c>
      <c r="G16608" s="3" t="s">
        <v>54310</v>
      </c>
      <c r="H16608" s="3" t="s">
        <v>14686</v>
      </c>
    </row>
    <row r="16609" spans="1:8" ht="116" x14ac:dyDescent="0.35">
      <c r="A16609" s="4">
        <v>90414</v>
      </c>
      <c r="B16609" s="1">
        <v>45315</v>
      </c>
      <c r="C16609" s="2">
        <v>0.58658564814814818</v>
      </c>
      <c r="D16609" s="3" t="s">
        <v>65155</v>
      </c>
      <c r="E16609" s="3" t="s">
        <v>65158</v>
      </c>
      <c r="F16609" s="3" t="s">
        <v>65156</v>
      </c>
      <c r="G16609" s="3" t="s">
        <v>65157</v>
      </c>
      <c r="H16609" s="3" t="s">
        <v>12421</v>
      </c>
    </row>
    <row r="16610" spans="1:8" ht="101.5" x14ac:dyDescent="0.35">
      <c r="A16610" s="4">
        <v>40067</v>
      </c>
      <c r="B16610" s="1">
        <v>45315</v>
      </c>
      <c r="C16610" s="2">
        <v>0.5869212962962963</v>
      </c>
      <c r="D16610" s="3" t="s">
        <v>985</v>
      </c>
      <c r="E16610" s="3" t="s">
        <v>65142</v>
      </c>
      <c r="F16610" s="3" t="s">
        <v>65140</v>
      </c>
      <c r="G16610" s="3" t="s">
        <v>65141</v>
      </c>
      <c r="H16610" s="3" t="s">
        <v>13861</v>
      </c>
    </row>
    <row r="16611" spans="1:8" ht="101.5" x14ac:dyDescent="0.35">
      <c r="A16611" s="4">
        <v>40067</v>
      </c>
      <c r="B16611" s="1">
        <v>45315</v>
      </c>
      <c r="C16611" s="2">
        <v>0.58799768518518525</v>
      </c>
      <c r="D16611" s="3" t="s">
        <v>985</v>
      </c>
      <c r="E16611" s="3" t="s">
        <v>65142</v>
      </c>
      <c r="F16611" s="3" t="s">
        <v>65140</v>
      </c>
      <c r="G16611" s="3" t="s">
        <v>65141</v>
      </c>
      <c r="H16611" s="3" t="s">
        <v>65159</v>
      </c>
    </row>
    <row r="16612" spans="1:8" ht="72.5" x14ac:dyDescent="0.35">
      <c r="A16612" s="4">
        <v>10709</v>
      </c>
      <c r="B16612" s="1">
        <v>45315</v>
      </c>
      <c r="C16612" s="2">
        <v>0.58833333333333326</v>
      </c>
      <c r="D16612" s="3" t="s">
        <v>65160</v>
      </c>
      <c r="E16612" s="3" t="s">
        <v>65164</v>
      </c>
      <c r="F16612" s="3" t="s">
        <v>65161</v>
      </c>
      <c r="G16612" s="3" t="s">
        <v>65162</v>
      </c>
      <c r="H16612" s="3" t="s">
        <v>65163</v>
      </c>
    </row>
    <row r="16613" spans="1:8" ht="43.5" x14ac:dyDescent="0.35">
      <c r="A16613" s="4">
        <v>40274</v>
      </c>
      <c r="B16613" s="1">
        <v>45315</v>
      </c>
      <c r="C16613" s="2">
        <v>0.59006944444444442</v>
      </c>
      <c r="D16613" s="3" t="s">
        <v>985</v>
      </c>
      <c r="E16613" s="3" t="s">
        <v>65167</v>
      </c>
      <c r="F16613" s="3" t="s">
        <v>65165</v>
      </c>
      <c r="G16613" s="3" t="s">
        <v>65166</v>
      </c>
      <c r="H16613" s="3" t="s">
        <v>10361</v>
      </c>
    </row>
    <row r="16614" spans="1:8" ht="58" x14ac:dyDescent="0.35">
      <c r="A16614" s="4">
        <v>76153</v>
      </c>
      <c r="B16614" s="1">
        <v>45315</v>
      </c>
      <c r="C16614" s="2">
        <v>0.59180555555555558</v>
      </c>
      <c r="D16614" s="3" t="s">
        <v>1702</v>
      </c>
      <c r="E16614" s="3" t="s">
        <v>65169</v>
      </c>
      <c r="F16614" s="3" t="s">
        <v>65168</v>
      </c>
      <c r="G16614" s="3" t="s">
        <v>11890</v>
      </c>
      <c r="H16614" s="3" t="s">
        <v>12467</v>
      </c>
    </row>
    <row r="16615" spans="1:8" ht="43.5" x14ac:dyDescent="0.35">
      <c r="A16615" s="4">
        <v>134083</v>
      </c>
      <c r="B16615" s="1">
        <v>45315</v>
      </c>
      <c r="C16615" s="2">
        <v>0.59337962962962965</v>
      </c>
      <c r="D16615" s="3" t="s">
        <v>1744</v>
      </c>
      <c r="E16615" s="3" t="s">
        <v>65173</v>
      </c>
      <c r="F16615" s="3" t="s">
        <v>65170</v>
      </c>
      <c r="G16615" s="3" t="s">
        <v>65171</v>
      </c>
      <c r="H16615" s="3" t="s">
        <v>65172</v>
      </c>
    </row>
    <row r="16616" spans="1:8" ht="87" x14ac:dyDescent="0.35">
      <c r="A16616" s="4">
        <v>38928</v>
      </c>
      <c r="B16616" s="1">
        <v>45315</v>
      </c>
      <c r="C16616" s="2">
        <v>0.59357638888888886</v>
      </c>
      <c r="D16616" s="3" t="s">
        <v>65174</v>
      </c>
      <c r="E16616" s="3" t="s">
        <v>65178</v>
      </c>
      <c r="F16616" s="3" t="s">
        <v>65175</v>
      </c>
      <c r="G16616" s="3" t="s">
        <v>65176</v>
      </c>
      <c r="H16616" s="3" t="s">
        <v>65177</v>
      </c>
    </row>
    <row r="16617" spans="1:8" ht="116" x14ac:dyDescent="0.35">
      <c r="A16617" s="4">
        <v>31873</v>
      </c>
      <c r="B16617" s="1">
        <v>45315</v>
      </c>
      <c r="C16617" s="2">
        <v>0.59554398148148147</v>
      </c>
      <c r="D16617" s="3" t="s">
        <v>11160</v>
      </c>
      <c r="E16617" s="3" t="s">
        <v>65182</v>
      </c>
      <c r="F16617" s="3" t="s">
        <v>65179</v>
      </c>
      <c r="G16617" s="3" t="s">
        <v>65180</v>
      </c>
      <c r="H16617" s="3" t="s">
        <v>65181</v>
      </c>
    </row>
    <row r="16618" spans="1:8" ht="29" x14ac:dyDescent="0.35">
      <c r="A16618" s="4">
        <v>189930</v>
      </c>
      <c r="B16618" s="1">
        <v>45315</v>
      </c>
      <c r="C16618" s="2">
        <v>0.59960648148148155</v>
      </c>
      <c r="D16618" s="3" t="s">
        <v>65183</v>
      </c>
      <c r="E16618" s="3" t="s">
        <v>62761</v>
      </c>
      <c r="F16618" s="3" t="s">
        <v>65184</v>
      </c>
      <c r="G16618" s="3" t="s">
        <v>65185</v>
      </c>
      <c r="H16618" s="3" t="s">
        <v>65186</v>
      </c>
    </row>
    <row r="16619" spans="1:8" ht="29" x14ac:dyDescent="0.35">
      <c r="A16619" s="4">
        <v>45152</v>
      </c>
      <c r="B16619" s="1">
        <v>45315</v>
      </c>
      <c r="C16619" s="2">
        <v>0.60170138888888891</v>
      </c>
      <c r="D16619" s="3" t="s">
        <v>65187</v>
      </c>
      <c r="E16619" s="3" t="s">
        <v>65189</v>
      </c>
      <c r="F16619" s="3" t="s">
        <v>65188</v>
      </c>
      <c r="G16619" s="3" t="s">
        <v>65189</v>
      </c>
      <c r="H16619" s="3" t="s">
        <v>65190</v>
      </c>
    </row>
    <row r="16620" spans="1:8" ht="101.5" x14ac:dyDescent="0.35">
      <c r="A16620" s="4">
        <v>160764</v>
      </c>
      <c r="B16620" s="1">
        <v>45315</v>
      </c>
      <c r="C16620" s="2">
        <v>0.60207175925925926</v>
      </c>
      <c r="D16620" s="3" t="s">
        <v>388</v>
      </c>
      <c r="E16620" s="3" t="s">
        <v>65194</v>
      </c>
      <c r="F16620" s="3" t="s">
        <v>65191</v>
      </c>
      <c r="G16620" s="3" t="s">
        <v>65192</v>
      </c>
      <c r="H16620" s="3" t="s">
        <v>65193</v>
      </c>
    </row>
    <row r="16621" spans="1:8" ht="58" x14ac:dyDescent="0.35">
      <c r="A16621" s="4">
        <v>137502</v>
      </c>
      <c r="B16621" s="1">
        <v>45315</v>
      </c>
      <c r="C16621" s="2">
        <v>0.60209490740740745</v>
      </c>
      <c r="D16621" s="3" t="s">
        <v>65195</v>
      </c>
      <c r="E16621" s="3" t="s">
        <v>65198</v>
      </c>
      <c r="F16621" s="3" t="s">
        <v>65196</v>
      </c>
      <c r="G16621" s="3" t="s">
        <v>11831</v>
      </c>
      <c r="H16621" s="3" t="s">
        <v>65197</v>
      </c>
    </row>
    <row r="16622" spans="1:8" ht="43.5" x14ac:dyDescent="0.35">
      <c r="A16622" s="4">
        <v>76948</v>
      </c>
      <c r="B16622" s="1">
        <v>45315</v>
      </c>
      <c r="C16622" s="2">
        <v>0.60333333333333339</v>
      </c>
      <c r="D16622" s="3" t="s">
        <v>65199</v>
      </c>
      <c r="E16622" s="3" t="s">
        <v>65202</v>
      </c>
      <c r="F16622" s="3" t="s">
        <v>65200</v>
      </c>
      <c r="G16622" s="3" t="s">
        <v>10396</v>
      </c>
      <c r="H16622" s="3" t="s">
        <v>65201</v>
      </c>
    </row>
    <row r="16623" spans="1:8" ht="29" x14ac:dyDescent="0.35">
      <c r="A16623" s="4">
        <v>40837</v>
      </c>
      <c r="B16623" s="1">
        <v>45315</v>
      </c>
      <c r="C16623" s="2">
        <v>0.6057407407407408</v>
      </c>
      <c r="D16623" s="3" t="s">
        <v>12113</v>
      </c>
      <c r="E16623" s="3" t="s">
        <v>29882</v>
      </c>
      <c r="F16623" s="3" t="s">
        <v>65203</v>
      </c>
      <c r="G16623" s="3" t="s">
        <v>11838</v>
      </c>
      <c r="H16623" s="3" t="s">
        <v>65204</v>
      </c>
    </row>
    <row r="16624" spans="1:8" ht="87" x14ac:dyDescent="0.35">
      <c r="A16624" s="4">
        <v>35201</v>
      </c>
      <c r="B16624" s="1">
        <v>45315</v>
      </c>
      <c r="C16624" s="2">
        <v>0.60583333333333333</v>
      </c>
      <c r="D16624" s="3" t="s">
        <v>1556</v>
      </c>
      <c r="E16624" s="3" t="s">
        <v>29331</v>
      </c>
      <c r="F16624" s="3" t="s">
        <v>65205</v>
      </c>
      <c r="G16624" s="3" t="s">
        <v>12337</v>
      </c>
      <c r="H16624" s="3" t="s">
        <v>65206</v>
      </c>
    </row>
    <row r="16625" spans="1:8" ht="58" x14ac:dyDescent="0.35">
      <c r="A16625" s="4">
        <v>137502</v>
      </c>
      <c r="B16625" s="1">
        <v>45315</v>
      </c>
      <c r="C16625" s="2">
        <v>0.60627314814814814</v>
      </c>
      <c r="D16625" s="3" t="s">
        <v>65195</v>
      </c>
      <c r="E16625" s="3" t="s">
        <v>65198</v>
      </c>
      <c r="F16625" s="3" t="s">
        <v>65196</v>
      </c>
      <c r="G16625" s="3" t="s">
        <v>11831</v>
      </c>
      <c r="H16625" s="3" t="s">
        <v>65197</v>
      </c>
    </row>
    <row r="16626" spans="1:8" ht="116" x14ac:dyDescent="0.35">
      <c r="A16626" s="4">
        <v>36739</v>
      </c>
      <c r="B16626" s="1">
        <v>45315</v>
      </c>
      <c r="C16626" s="2">
        <v>0.60738425925925921</v>
      </c>
      <c r="D16626" s="3" t="s">
        <v>65207</v>
      </c>
      <c r="E16626" s="3" t="s">
        <v>65211</v>
      </c>
      <c r="F16626" s="3" t="s">
        <v>65208</v>
      </c>
      <c r="G16626" s="3" t="s">
        <v>65209</v>
      </c>
      <c r="H16626" s="3" t="s">
        <v>65210</v>
      </c>
    </row>
    <row r="16627" spans="1:8" ht="58" x14ac:dyDescent="0.35">
      <c r="A16627" s="4">
        <v>29105</v>
      </c>
      <c r="B16627" s="1">
        <v>45315</v>
      </c>
      <c r="C16627" s="2">
        <v>0.60950231481481476</v>
      </c>
      <c r="D16627" s="3" t="s">
        <v>1556</v>
      </c>
      <c r="E16627" s="3" t="s">
        <v>29375</v>
      </c>
      <c r="F16627" s="3" t="s">
        <v>65212</v>
      </c>
      <c r="G16627" s="3" t="s">
        <v>10420</v>
      </c>
      <c r="H16627" s="3" t="s">
        <v>65213</v>
      </c>
    </row>
    <row r="16628" spans="1:8" ht="58" x14ac:dyDescent="0.35">
      <c r="A16628" s="4">
        <v>36539</v>
      </c>
      <c r="B16628" s="1">
        <v>45315</v>
      </c>
      <c r="C16628" s="2">
        <v>0.60969907407407409</v>
      </c>
      <c r="D16628" s="3" t="s">
        <v>10339</v>
      </c>
      <c r="E16628" s="3" t="s">
        <v>65216</v>
      </c>
      <c r="F16628" s="3" t="s">
        <v>65214</v>
      </c>
      <c r="G16628" s="3" t="s">
        <v>65215</v>
      </c>
      <c r="H16628" s="3" t="s">
        <v>10361</v>
      </c>
    </row>
    <row r="16629" spans="1:8" ht="58" x14ac:dyDescent="0.35">
      <c r="A16629" s="4">
        <v>36539</v>
      </c>
      <c r="B16629" s="1">
        <v>45315</v>
      </c>
      <c r="C16629" s="2">
        <v>0.6101388888888889</v>
      </c>
      <c r="D16629" s="3" t="s">
        <v>10339</v>
      </c>
      <c r="E16629" s="3" t="s">
        <v>65217</v>
      </c>
      <c r="F16629" s="3" t="s">
        <v>65214</v>
      </c>
      <c r="G16629" s="3" t="s">
        <v>65215</v>
      </c>
      <c r="H16629" s="3" t="s">
        <v>10361</v>
      </c>
    </row>
    <row r="16630" spans="1:8" ht="72.5" x14ac:dyDescent="0.35">
      <c r="A16630" s="4">
        <v>36733</v>
      </c>
      <c r="B16630" s="1">
        <v>45315</v>
      </c>
      <c r="C16630" s="2">
        <v>0.61033564814814811</v>
      </c>
      <c r="D16630" s="3" t="s">
        <v>1436</v>
      </c>
      <c r="E16630" s="3" t="s">
        <v>65221</v>
      </c>
      <c r="F16630" s="3" t="s">
        <v>65218</v>
      </c>
      <c r="G16630" s="3" t="s">
        <v>65219</v>
      </c>
      <c r="H16630" s="3" t="s">
        <v>65220</v>
      </c>
    </row>
    <row r="16631" spans="1:8" ht="101.5" x14ac:dyDescent="0.35">
      <c r="A16631" s="4">
        <v>70715</v>
      </c>
      <c r="B16631" s="1">
        <v>45315</v>
      </c>
      <c r="C16631" s="2">
        <v>0.61137731481481483</v>
      </c>
      <c r="D16631" s="3" t="s">
        <v>65222</v>
      </c>
      <c r="E16631" s="3" t="s">
        <v>65226</v>
      </c>
      <c r="F16631" s="3" t="s">
        <v>65223</v>
      </c>
      <c r="G16631" s="3" t="s">
        <v>65224</v>
      </c>
      <c r="H16631" s="3" t="s">
        <v>65225</v>
      </c>
    </row>
    <row r="16632" spans="1:8" ht="101.5" x14ac:dyDescent="0.35">
      <c r="A16632" s="4">
        <v>99207</v>
      </c>
      <c r="B16632" s="1">
        <v>45315</v>
      </c>
      <c r="C16632" s="2">
        <v>0.61172453703703711</v>
      </c>
      <c r="D16632" s="3" t="s">
        <v>1744</v>
      </c>
      <c r="E16632" s="3" t="s">
        <v>65229</v>
      </c>
      <c r="F16632" s="3" t="s">
        <v>65227</v>
      </c>
      <c r="G16632" s="3" t="s">
        <v>10666</v>
      </c>
      <c r="H16632" s="3" t="s">
        <v>65228</v>
      </c>
    </row>
    <row r="16633" spans="1:8" ht="72.5" x14ac:dyDescent="0.35">
      <c r="A16633" s="4">
        <v>36733</v>
      </c>
      <c r="B16633" s="1">
        <v>45315</v>
      </c>
      <c r="C16633" s="2">
        <v>0.61335648148148147</v>
      </c>
      <c r="D16633" s="3" t="s">
        <v>1436</v>
      </c>
      <c r="E16633" s="3" t="s">
        <v>65231</v>
      </c>
      <c r="F16633" s="3" t="s">
        <v>65218</v>
      </c>
      <c r="G16633" s="3" t="s">
        <v>65219</v>
      </c>
      <c r="H16633" s="3" t="s">
        <v>65230</v>
      </c>
    </row>
    <row r="16634" spans="1:8" ht="58" x14ac:dyDescent="0.35">
      <c r="A16634" s="4">
        <v>33264</v>
      </c>
      <c r="B16634" s="1">
        <v>45315</v>
      </c>
      <c r="C16634" s="2">
        <v>0.61344907407407401</v>
      </c>
      <c r="D16634" s="3" t="s">
        <v>1288</v>
      </c>
      <c r="E16634" s="3" t="s">
        <v>65234</v>
      </c>
      <c r="F16634" s="3" t="s">
        <v>65232</v>
      </c>
      <c r="G16634" s="3" t="s">
        <v>11933</v>
      </c>
      <c r="H16634" s="3" t="s">
        <v>65233</v>
      </c>
    </row>
    <row r="16635" spans="1:8" ht="72.5" x14ac:dyDescent="0.35">
      <c r="A16635" s="4">
        <v>36733</v>
      </c>
      <c r="B16635" s="1">
        <v>45315</v>
      </c>
      <c r="C16635" s="2">
        <v>0.61555555555555552</v>
      </c>
      <c r="D16635" s="3" t="s">
        <v>1436</v>
      </c>
      <c r="E16635" s="3" t="s">
        <v>65237</v>
      </c>
      <c r="F16635" s="3" t="s">
        <v>65235</v>
      </c>
      <c r="G16635" s="3" t="s">
        <v>65219</v>
      </c>
      <c r="H16635" s="3" t="s">
        <v>65236</v>
      </c>
    </row>
    <row r="16636" spans="1:8" ht="58" x14ac:dyDescent="0.35">
      <c r="A16636" s="4">
        <v>35137</v>
      </c>
      <c r="B16636" s="1">
        <v>45315</v>
      </c>
      <c r="C16636" s="2">
        <v>0.61603009259259256</v>
      </c>
      <c r="D16636" s="3" t="s">
        <v>1702</v>
      </c>
      <c r="E16636" s="3" t="s">
        <v>65240</v>
      </c>
      <c r="F16636" s="3" t="s">
        <v>65238</v>
      </c>
      <c r="G16636" s="3" t="s">
        <v>12549</v>
      </c>
      <c r="H16636" s="3" t="s">
        <v>65239</v>
      </c>
    </row>
    <row r="16637" spans="1:8" ht="58" x14ac:dyDescent="0.35">
      <c r="A16637" s="4">
        <v>29686</v>
      </c>
      <c r="B16637" s="1">
        <v>45315</v>
      </c>
      <c r="C16637" s="2">
        <v>0.61643518518518514</v>
      </c>
      <c r="D16637" s="3" t="s">
        <v>1436</v>
      </c>
      <c r="E16637" s="3" t="s">
        <v>14067</v>
      </c>
      <c r="F16637" s="3" t="s">
        <v>65241</v>
      </c>
      <c r="G16637" s="3" t="s">
        <v>12132</v>
      </c>
      <c r="H16637" s="3" t="s">
        <v>65242</v>
      </c>
    </row>
    <row r="16638" spans="1:8" ht="58" x14ac:dyDescent="0.35">
      <c r="A16638" s="4">
        <v>214892</v>
      </c>
      <c r="B16638" s="1">
        <v>45315</v>
      </c>
      <c r="C16638" s="2">
        <v>0.61693287037037037</v>
      </c>
      <c r="D16638" s="3" t="s">
        <v>65243</v>
      </c>
      <c r="E16638" s="3" t="s">
        <v>65246</v>
      </c>
      <c r="F16638" s="3" t="s">
        <v>1775</v>
      </c>
      <c r="G16638" s="3" t="s">
        <v>65244</v>
      </c>
      <c r="H16638" s="3" t="s">
        <v>65245</v>
      </c>
    </row>
    <row r="16639" spans="1:8" ht="58" x14ac:dyDescent="0.35">
      <c r="A16639" s="4">
        <v>205289</v>
      </c>
      <c r="B16639" s="1">
        <v>45315</v>
      </c>
      <c r="C16639" s="2">
        <v>0.61724537037037031</v>
      </c>
      <c r="D16639" s="3" t="s">
        <v>11754</v>
      </c>
      <c r="E16639" s="3" t="s">
        <v>65250</v>
      </c>
      <c r="F16639" s="3" t="s">
        <v>65247</v>
      </c>
      <c r="G16639" s="3" t="s">
        <v>65248</v>
      </c>
      <c r="H16639" s="3" t="s">
        <v>65249</v>
      </c>
    </row>
    <row r="16640" spans="1:8" ht="87" x14ac:dyDescent="0.35">
      <c r="A16640" s="4">
        <v>177097</v>
      </c>
      <c r="B16640" s="1">
        <v>45315</v>
      </c>
      <c r="C16640" s="2">
        <v>0.62305555555555558</v>
      </c>
      <c r="D16640" s="3" t="s">
        <v>985</v>
      </c>
      <c r="E16640" s="3" t="s">
        <v>65253</v>
      </c>
      <c r="F16640" s="3" t="s">
        <v>65251</v>
      </c>
      <c r="G16640" s="3" t="s">
        <v>65252</v>
      </c>
      <c r="H16640" s="3" t="s">
        <v>10361</v>
      </c>
    </row>
    <row r="16641" spans="1:8" ht="101.5" x14ac:dyDescent="0.35">
      <c r="A16641" s="4">
        <v>177097</v>
      </c>
      <c r="B16641" s="1">
        <v>45315</v>
      </c>
      <c r="C16641" s="2">
        <v>0.62354166666666666</v>
      </c>
      <c r="D16641" s="3" t="s">
        <v>985</v>
      </c>
      <c r="E16641" s="3" t="s">
        <v>65255</v>
      </c>
      <c r="F16641" s="3" t="s">
        <v>65251</v>
      </c>
      <c r="G16641" s="3" t="s">
        <v>65252</v>
      </c>
      <c r="H16641" s="3" t="s">
        <v>65254</v>
      </c>
    </row>
    <row r="16642" spans="1:8" ht="72.5" x14ac:dyDescent="0.35">
      <c r="A16642" s="4">
        <v>38437</v>
      </c>
      <c r="B16642" s="1">
        <v>45315</v>
      </c>
      <c r="C16642" s="2">
        <v>0.62370370370370376</v>
      </c>
      <c r="D16642" s="3" t="s">
        <v>65256</v>
      </c>
      <c r="E16642" s="3" t="s">
        <v>65258</v>
      </c>
      <c r="F16642" s="3" t="s">
        <v>65257</v>
      </c>
      <c r="G16642" s="3" t="s">
        <v>1461</v>
      </c>
      <c r="H16642" s="3" t="s">
        <v>11731</v>
      </c>
    </row>
    <row r="16643" spans="1:8" ht="58" x14ac:dyDescent="0.35">
      <c r="A16643" s="4">
        <v>162085</v>
      </c>
      <c r="B16643" s="1">
        <v>45315</v>
      </c>
      <c r="C16643" s="2">
        <v>0.62412037037037038</v>
      </c>
      <c r="D16643" s="3" t="s">
        <v>65259</v>
      </c>
      <c r="E16643" s="3" t="s">
        <v>55950</v>
      </c>
      <c r="F16643" s="3" t="s">
        <v>65260</v>
      </c>
      <c r="G16643" s="3" t="s">
        <v>65261</v>
      </c>
      <c r="H16643" s="3" t="s">
        <v>65262</v>
      </c>
    </row>
    <row r="16644" spans="1:8" ht="72.5" x14ac:dyDescent="0.35">
      <c r="A16644" s="4">
        <v>202080</v>
      </c>
      <c r="B16644" s="1">
        <v>45315</v>
      </c>
      <c r="C16644" s="2">
        <v>0.62422453703703706</v>
      </c>
      <c r="D16644" s="3" t="s">
        <v>11980</v>
      </c>
      <c r="E16644" s="3" t="s">
        <v>65264</v>
      </c>
      <c r="F16644" s="3" t="s">
        <v>65263</v>
      </c>
      <c r="G16644" s="3" t="s">
        <v>11837</v>
      </c>
      <c r="H16644" s="3" t="s">
        <v>21187</v>
      </c>
    </row>
    <row r="16645" spans="1:8" ht="43.5" x14ac:dyDescent="0.35">
      <c r="A16645" s="4">
        <v>150020</v>
      </c>
      <c r="B16645" s="1">
        <v>45315</v>
      </c>
      <c r="C16645" s="2">
        <v>0.62466435185185187</v>
      </c>
      <c r="D16645" s="3" t="s">
        <v>10529</v>
      </c>
      <c r="E16645" s="3" t="s">
        <v>65268</v>
      </c>
      <c r="F16645" s="3" t="s">
        <v>65265</v>
      </c>
      <c r="G16645" s="3" t="s">
        <v>65266</v>
      </c>
      <c r="H16645" s="3" t="s">
        <v>65267</v>
      </c>
    </row>
    <row r="16646" spans="1:8" ht="72.5" x14ac:dyDescent="0.35">
      <c r="A16646" s="4">
        <v>111856</v>
      </c>
      <c r="B16646" s="1">
        <v>45315</v>
      </c>
      <c r="C16646" s="2">
        <v>0.62800925925925932</v>
      </c>
      <c r="D16646" s="3" t="s">
        <v>10615</v>
      </c>
      <c r="E16646" s="3" t="s">
        <v>51288</v>
      </c>
      <c r="F16646" s="3" t="s">
        <v>14507</v>
      </c>
      <c r="G16646" s="3" t="s">
        <v>51288</v>
      </c>
      <c r="H16646" s="3" t="s">
        <v>10989</v>
      </c>
    </row>
    <row r="16647" spans="1:8" ht="58" x14ac:dyDescent="0.35">
      <c r="A16647" s="4">
        <v>211078</v>
      </c>
      <c r="B16647" s="1">
        <v>45315</v>
      </c>
      <c r="C16647" s="2">
        <v>0.62847222222222221</v>
      </c>
      <c r="D16647" s="3" t="s">
        <v>65269</v>
      </c>
      <c r="E16647" s="3" t="s">
        <v>65273</v>
      </c>
      <c r="F16647" s="3" t="s">
        <v>65270</v>
      </c>
      <c r="G16647" s="3" t="s">
        <v>65271</v>
      </c>
      <c r="H16647" s="3" t="s">
        <v>65272</v>
      </c>
    </row>
    <row r="16648" spans="1:8" ht="29" x14ac:dyDescent="0.35">
      <c r="A16648" s="4">
        <v>40847</v>
      </c>
      <c r="B16648" s="1">
        <v>45315</v>
      </c>
      <c r="C16648" s="2">
        <v>0.62902777777777774</v>
      </c>
      <c r="D16648" s="3" t="s">
        <v>65274</v>
      </c>
      <c r="E16648" s="3" t="s">
        <v>14126</v>
      </c>
      <c r="F16648" s="3" t="s">
        <v>65188</v>
      </c>
      <c r="G16648" s="3" t="s">
        <v>65275</v>
      </c>
      <c r="H16648" s="3" t="s">
        <v>65276</v>
      </c>
    </row>
    <row r="16649" spans="1:8" x14ac:dyDescent="0.35">
      <c r="A16649" s="4">
        <v>1460</v>
      </c>
      <c r="B16649" s="1">
        <v>45315</v>
      </c>
      <c r="C16649" s="2">
        <v>0.63015046296296295</v>
      </c>
      <c r="D16649" s="3" t="s">
        <v>1288</v>
      </c>
      <c r="E16649" s="3" t="s">
        <v>65277</v>
      </c>
      <c r="F16649" s="3" t="s">
        <v>13378</v>
      </c>
      <c r="G16649" s="3" t="s">
        <v>65277</v>
      </c>
      <c r="H16649" s="3" t="s">
        <v>1325</v>
      </c>
    </row>
    <row r="16650" spans="1:8" ht="130.5" x14ac:dyDescent="0.35">
      <c r="A16650" s="4">
        <v>10239</v>
      </c>
      <c r="B16650" s="1">
        <v>45315</v>
      </c>
      <c r="C16650" s="2">
        <v>0.63027777777777783</v>
      </c>
      <c r="D16650" s="3" t="s">
        <v>65278</v>
      </c>
      <c r="E16650" s="3" t="s">
        <v>65282</v>
      </c>
      <c r="F16650" s="3" t="s">
        <v>65279</v>
      </c>
      <c r="G16650" s="3" t="s">
        <v>65280</v>
      </c>
      <c r="H16650" s="3" t="s">
        <v>65281</v>
      </c>
    </row>
    <row r="16651" spans="1:8" ht="43.5" x14ac:dyDescent="0.35">
      <c r="A16651" s="4">
        <v>38894</v>
      </c>
      <c r="B16651" s="1">
        <v>45315</v>
      </c>
      <c r="C16651" s="2">
        <v>0.63116898148148148</v>
      </c>
      <c r="D16651" s="3" t="s">
        <v>985</v>
      </c>
      <c r="E16651" s="3" t="s">
        <v>65285</v>
      </c>
      <c r="F16651" s="3" t="s">
        <v>65283</v>
      </c>
      <c r="G16651" s="3" t="s">
        <v>10756</v>
      </c>
      <c r="H16651" s="3" t="s">
        <v>65284</v>
      </c>
    </row>
    <row r="16652" spans="1:8" ht="43.5" x14ac:dyDescent="0.35">
      <c r="A16652" s="4">
        <v>130307</v>
      </c>
      <c r="B16652" s="1">
        <v>45315</v>
      </c>
      <c r="C16652" s="2">
        <v>0.63363425925925931</v>
      </c>
      <c r="D16652" s="3" t="s">
        <v>65286</v>
      </c>
      <c r="E16652" s="3" t="s">
        <v>65289</v>
      </c>
      <c r="F16652" s="3" t="s">
        <v>65287</v>
      </c>
      <c r="G16652" s="3" t="s">
        <v>11904</v>
      </c>
      <c r="H16652" s="3" t="s">
        <v>65288</v>
      </c>
    </row>
    <row r="16653" spans="1:8" ht="29" x14ac:dyDescent="0.35">
      <c r="A16653" s="4">
        <v>180879</v>
      </c>
      <c r="B16653" s="1">
        <v>45315</v>
      </c>
      <c r="C16653" s="2">
        <v>0.63425925925925919</v>
      </c>
      <c r="D16653" s="3" t="s">
        <v>65290</v>
      </c>
      <c r="E16653" s="3" t="s">
        <v>63745</v>
      </c>
      <c r="F16653" s="3" t="s">
        <v>65291</v>
      </c>
      <c r="G16653" s="3" t="s">
        <v>65292</v>
      </c>
      <c r="H16653" s="3" t="s">
        <v>65293</v>
      </c>
    </row>
    <row r="16654" spans="1:8" ht="29" x14ac:dyDescent="0.35">
      <c r="A16654" s="4">
        <v>125513</v>
      </c>
      <c r="B16654" s="1">
        <v>45315</v>
      </c>
      <c r="C16654" s="2">
        <v>0.63437500000000002</v>
      </c>
      <c r="D16654" s="3" t="s">
        <v>1288</v>
      </c>
      <c r="E16654" s="3" t="s">
        <v>15441</v>
      </c>
      <c r="F16654" s="3" t="s">
        <v>11114</v>
      </c>
      <c r="G16654" s="3" t="s">
        <v>15441</v>
      </c>
      <c r="H16654" s="3" t="s">
        <v>1123</v>
      </c>
    </row>
    <row r="16655" spans="1:8" ht="29" x14ac:dyDescent="0.35">
      <c r="A16655" s="4">
        <v>213906</v>
      </c>
      <c r="B16655" s="1">
        <v>45315</v>
      </c>
      <c r="C16655" s="2">
        <v>0.63518518518518519</v>
      </c>
      <c r="D16655" s="3" t="s">
        <v>65294</v>
      </c>
      <c r="E16655" s="3" t="s">
        <v>65296</v>
      </c>
      <c r="F16655" s="3" t="s">
        <v>65295</v>
      </c>
      <c r="G16655" s="3" t="s">
        <v>12527</v>
      </c>
      <c r="H16655" s="3" t="s">
        <v>42075</v>
      </c>
    </row>
    <row r="16656" spans="1:8" ht="29" x14ac:dyDescent="0.35">
      <c r="A16656" s="4">
        <v>211601</v>
      </c>
      <c r="B16656" s="1">
        <v>45315</v>
      </c>
      <c r="C16656" s="2">
        <v>0.63756944444444441</v>
      </c>
      <c r="D16656" s="3" t="s">
        <v>755</v>
      </c>
      <c r="E16656" s="3" t="s">
        <v>65297</v>
      </c>
      <c r="F16656" s="3" t="s">
        <v>11687</v>
      </c>
      <c r="G16656" s="3" t="s">
        <v>65297</v>
      </c>
      <c r="H16656" s="3" t="s">
        <v>65298</v>
      </c>
    </row>
    <row r="16657" spans="1:8" ht="101.5" x14ac:dyDescent="0.35">
      <c r="A16657" s="4">
        <v>153004</v>
      </c>
      <c r="B16657" s="1">
        <v>45315</v>
      </c>
      <c r="C16657" s="2">
        <v>0.63788194444444446</v>
      </c>
      <c r="D16657" s="3" t="s">
        <v>1702</v>
      </c>
      <c r="E16657" s="3" t="s">
        <v>65302</v>
      </c>
      <c r="F16657" s="3" t="s">
        <v>65299</v>
      </c>
      <c r="G16657" s="3" t="s">
        <v>65300</v>
      </c>
      <c r="H16657" s="3" t="s">
        <v>65301</v>
      </c>
    </row>
    <row r="16658" spans="1:8" ht="58" x14ac:dyDescent="0.35">
      <c r="A16658" s="4">
        <v>214006</v>
      </c>
      <c r="B16658" s="1">
        <v>45315</v>
      </c>
      <c r="C16658" s="2">
        <v>0.63912037037037039</v>
      </c>
      <c r="D16658" s="3" t="s">
        <v>65303</v>
      </c>
      <c r="E16658" s="3" t="s">
        <v>65307</v>
      </c>
      <c r="F16658" s="3" t="s">
        <v>65304</v>
      </c>
      <c r="G16658" s="3" t="s">
        <v>65305</v>
      </c>
      <c r="H16658" s="3" t="s">
        <v>65306</v>
      </c>
    </row>
    <row r="16659" spans="1:8" x14ac:dyDescent="0.35">
      <c r="A16659" s="4">
        <v>208342</v>
      </c>
      <c r="B16659" s="1">
        <v>45315</v>
      </c>
      <c r="C16659" s="2">
        <v>0.63932870370370376</v>
      </c>
      <c r="D16659" s="3" t="s">
        <v>12856</v>
      </c>
      <c r="E16659" s="3" t="s">
        <v>65309</v>
      </c>
      <c r="F16659" s="3" t="s">
        <v>65308</v>
      </c>
      <c r="G16659" s="3" t="s">
        <v>11890</v>
      </c>
      <c r="H16659" s="3" t="s">
        <v>53346</v>
      </c>
    </row>
    <row r="16660" spans="1:8" ht="29" x14ac:dyDescent="0.35">
      <c r="A16660" s="4">
        <v>52424</v>
      </c>
      <c r="B16660" s="1">
        <v>45315</v>
      </c>
      <c r="C16660" s="2">
        <v>0.64054398148148151</v>
      </c>
      <c r="D16660" s="3" t="s">
        <v>1288</v>
      </c>
      <c r="E16660" s="3" t="s">
        <v>15444</v>
      </c>
      <c r="F16660" s="3" t="s">
        <v>13378</v>
      </c>
      <c r="G16660" s="3" t="s">
        <v>15444</v>
      </c>
      <c r="H16660" s="3" t="s">
        <v>12558</v>
      </c>
    </row>
    <row r="16661" spans="1:8" ht="43.5" x14ac:dyDescent="0.35">
      <c r="A16661" s="4">
        <v>215510</v>
      </c>
      <c r="B16661" s="1">
        <v>45315</v>
      </c>
      <c r="C16661" s="2">
        <v>0.64216435185185183</v>
      </c>
      <c r="D16661" s="3" t="s">
        <v>65310</v>
      </c>
      <c r="E16661" s="3" t="s">
        <v>65314</v>
      </c>
      <c r="F16661" s="3" t="s">
        <v>65311</v>
      </c>
      <c r="G16661" s="3" t="s">
        <v>65312</v>
      </c>
      <c r="H16661" s="3" t="s">
        <v>65313</v>
      </c>
    </row>
    <row r="16662" spans="1:8" ht="29" x14ac:dyDescent="0.35">
      <c r="A16662" s="4">
        <v>85881</v>
      </c>
      <c r="B16662" s="1">
        <v>45315</v>
      </c>
      <c r="C16662" s="2">
        <v>0.64362268518518517</v>
      </c>
      <c r="D16662" s="3" t="s">
        <v>1744</v>
      </c>
      <c r="E16662" s="3" t="s">
        <v>65318</v>
      </c>
      <c r="F16662" s="3" t="s">
        <v>65315</v>
      </c>
      <c r="G16662" s="3" t="s">
        <v>65316</v>
      </c>
      <c r="H16662" s="3" t="s">
        <v>65317</v>
      </c>
    </row>
    <row r="16663" spans="1:8" ht="43.5" x14ac:dyDescent="0.35">
      <c r="A16663" s="4">
        <v>25285</v>
      </c>
      <c r="B16663" s="1">
        <v>45315</v>
      </c>
      <c r="C16663" s="2">
        <v>0.64445601851851853</v>
      </c>
      <c r="D16663" s="3" t="s">
        <v>1403</v>
      </c>
      <c r="E16663" s="3" t="s">
        <v>65319</v>
      </c>
      <c r="F16663" s="3" t="s">
        <v>11242</v>
      </c>
      <c r="G16663" s="3" t="s">
        <v>65319</v>
      </c>
      <c r="H16663" s="3" t="s">
        <v>65320</v>
      </c>
    </row>
    <row r="16664" spans="1:8" ht="43.5" x14ac:dyDescent="0.35">
      <c r="A16664" s="4">
        <v>25285</v>
      </c>
      <c r="B16664" s="1">
        <v>45315</v>
      </c>
      <c r="C16664" s="2">
        <v>0.64466435185185189</v>
      </c>
      <c r="D16664" s="3" t="s">
        <v>1403</v>
      </c>
      <c r="E16664" s="3" t="s">
        <v>65321</v>
      </c>
      <c r="F16664" s="3" t="s">
        <v>11242</v>
      </c>
      <c r="G16664" s="3" t="s">
        <v>65319</v>
      </c>
      <c r="H16664" s="3" t="s">
        <v>65320</v>
      </c>
    </row>
    <row r="16665" spans="1:8" ht="116" x14ac:dyDescent="0.35">
      <c r="A16665" s="4">
        <v>39800</v>
      </c>
      <c r="B16665" s="1">
        <v>45315</v>
      </c>
      <c r="C16665" s="2">
        <v>0.6464699074074074</v>
      </c>
      <c r="D16665" s="3" t="s">
        <v>65322</v>
      </c>
      <c r="E16665" s="3" t="s">
        <v>65325</v>
      </c>
      <c r="F16665" s="3" t="s">
        <v>65323</v>
      </c>
      <c r="G16665" s="3" t="s">
        <v>11856</v>
      </c>
      <c r="H16665" s="3" t="s">
        <v>65324</v>
      </c>
    </row>
    <row r="16666" spans="1:8" ht="43.5" x14ac:dyDescent="0.35">
      <c r="A16666" s="4">
        <v>191995</v>
      </c>
      <c r="B16666" s="1">
        <v>45315</v>
      </c>
      <c r="C16666" s="2">
        <v>0.64651620370370366</v>
      </c>
      <c r="D16666" s="3" t="s">
        <v>65326</v>
      </c>
      <c r="E16666" s="3" t="s">
        <v>65330</v>
      </c>
      <c r="F16666" s="3" t="s">
        <v>65327</v>
      </c>
      <c r="G16666" s="3" t="s">
        <v>65328</v>
      </c>
      <c r="H16666" s="3" t="s">
        <v>65329</v>
      </c>
    </row>
    <row r="16667" spans="1:8" ht="58" x14ac:dyDescent="0.35">
      <c r="A16667" s="4">
        <v>215709</v>
      </c>
      <c r="B16667" s="1">
        <v>45315</v>
      </c>
      <c r="C16667" s="2">
        <v>0.64787037037037043</v>
      </c>
      <c r="D16667" s="3" t="s">
        <v>65331</v>
      </c>
      <c r="E16667" s="3" t="s">
        <v>65334</v>
      </c>
      <c r="F16667" s="3" t="s">
        <v>1517</v>
      </c>
      <c r="G16667" s="3" t="s">
        <v>65332</v>
      </c>
      <c r="H16667" s="3" t="s">
        <v>65333</v>
      </c>
    </row>
    <row r="16668" spans="1:8" ht="87" x14ac:dyDescent="0.35">
      <c r="A16668" s="4">
        <v>215637</v>
      </c>
      <c r="B16668" s="1">
        <v>45315</v>
      </c>
      <c r="C16668" s="2">
        <v>0.64899305555555553</v>
      </c>
      <c r="D16668" s="3" t="s">
        <v>65335</v>
      </c>
      <c r="E16668" s="3" t="s">
        <v>65339</v>
      </c>
      <c r="F16668" s="3" t="s">
        <v>65336</v>
      </c>
      <c r="G16668" s="3" t="s">
        <v>65337</v>
      </c>
      <c r="H16668" s="3" t="s">
        <v>65338</v>
      </c>
    </row>
    <row r="16669" spans="1:8" ht="72.5" x14ac:dyDescent="0.35">
      <c r="A16669" s="4">
        <v>38795</v>
      </c>
      <c r="B16669" s="1">
        <v>45315</v>
      </c>
      <c r="C16669" s="2">
        <v>0.65021990740740743</v>
      </c>
      <c r="D16669" s="3" t="s">
        <v>65340</v>
      </c>
      <c r="E16669" s="3" t="s">
        <v>65344</v>
      </c>
      <c r="F16669" s="3" t="s">
        <v>65341</v>
      </c>
      <c r="G16669" s="3" t="s">
        <v>65342</v>
      </c>
      <c r="H16669" s="3" t="s">
        <v>65343</v>
      </c>
    </row>
    <row r="16670" spans="1:8" ht="43.5" x14ac:dyDescent="0.35">
      <c r="A16670" s="4">
        <v>177765</v>
      </c>
      <c r="B16670" s="1">
        <v>45315</v>
      </c>
      <c r="C16670" s="2">
        <v>0.65083333333333326</v>
      </c>
      <c r="D16670" s="3" t="s">
        <v>1403</v>
      </c>
      <c r="E16670" s="3" t="s">
        <v>65346</v>
      </c>
      <c r="F16670" s="3" t="s">
        <v>65345</v>
      </c>
      <c r="G16670" s="3" t="s">
        <v>65346</v>
      </c>
      <c r="H16670" s="3" t="s">
        <v>65347</v>
      </c>
    </row>
    <row r="16671" spans="1:8" ht="130.5" x14ac:dyDescent="0.35">
      <c r="A16671" s="4">
        <v>10239</v>
      </c>
      <c r="B16671" s="1">
        <v>45315</v>
      </c>
      <c r="C16671" s="2">
        <v>0.65180555555555553</v>
      </c>
      <c r="D16671" s="3" t="s">
        <v>65348</v>
      </c>
      <c r="E16671" s="3" t="s">
        <v>65282</v>
      </c>
      <c r="F16671" s="3" t="s">
        <v>65349</v>
      </c>
      <c r="G16671" s="3" t="s">
        <v>65280</v>
      </c>
      <c r="H16671" s="3" t="s">
        <v>65281</v>
      </c>
    </row>
    <row r="16672" spans="1:8" ht="58" x14ac:dyDescent="0.35">
      <c r="A16672" s="4">
        <v>38795</v>
      </c>
      <c r="B16672" s="1">
        <v>45315</v>
      </c>
      <c r="C16672" s="2">
        <v>0.6526967592592593</v>
      </c>
      <c r="D16672" s="3" t="s">
        <v>65340</v>
      </c>
      <c r="E16672" s="3" t="s">
        <v>65351</v>
      </c>
      <c r="F16672" s="3" t="s">
        <v>65341</v>
      </c>
      <c r="G16672" s="3" t="s">
        <v>65342</v>
      </c>
      <c r="H16672" s="3" t="s">
        <v>65350</v>
      </c>
    </row>
    <row r="16673" spans="1:8" ht="43.5" x14ac:dyDescent="0.35">
      <c r="A16673" s="4">
        <v>58513</v>
      </c>
      <c r="B16673" s="1">
        <v>45315</v>
      </c>
      <c r="C16673" s="2">
        <v>0.65429398148148155</v>
      </c>
      <c r="D16673" s="3" t="s">
        <v>65352</v>
      </c>
      <c r="E16673" s="3" t="s">
        <v>65355</v>
      </c>
      <c r="F16673" s="3" t="s">
        <v>65353</v>
      </c>
      <c r="G16673" s="3" t="s">
        <v>64380</v>
      </c>
      <c r="H16673" s="3" t="s">
        <v>65354</v>
      </c>
    </row>
    <row r="16674" spans="1:8" ht="72.5" x14ac:dyDescent="0.35">
      <c r="A16674" s="4">
        <v>17692</v>
      </c>
      <c r="B16674" s="1">
        <v>45315</v>
      </c>
      <c r="C16674" s="2">
        <v>0.65715277777777781</v>
      </c>
      <c r="D16674" s="3" t="s">
        <v>1288</v>
      </c>
      <c r="E16674" s="3" t="s">
        <v>65357</v>
      </c>
      <c r="F16674" s="3" t="s">
        <v>65356</v>
      </c>
      <c r="G16674" s="3" t="s">
        <v>65357</v>
      </c>
      <c r="H16674" s="3" t="s">
        <v>1325</v>
      </c>
    </row>
    <row r="16675" spans="1:8" ht="58" x14ac:dyDescent="0.35">
      <c r="A16675" s="4">
        <v>68984</v>
      </c>
      <c r="B16675" s="1">
        <v>45315</v>
      </c>
      <c r="C16675" s="2">
        <v>0.65884259259259259</v>
      </c>
      <c r="D16675" s="3" t="s">
        <v>65358</v>
      </c>
      <c r="E16675" s="3" t="s">
        <v>65361</v>
      </c>
      <c r="F16675" s="3" t="s">
        <v>65359</v>
      </c>
      <c r="G16675" s="3" t="s">
        <v>14944</v>
      </c>
      <c r="H16675" s="3" t="s">
        <v>65360</v>
      </c>
    </row>
    <row r="16676" spans="1:8" ht="29" x14ac:dyDescent="0.35">
      <c r="A16676" s="4">
        <v>152632</v>
      </c>
      <c r="B16676" s="1">
        <v>45315</v>
      </c>
      <c r="C16676" s="2">
        <v>0.66429398148148155</v>
      </c>
      <c r="D16676" s="3" t="s">
        <v>1436</v>
      </c>
      <c r="E16676" s="3" t="s">
        <v>65364</v>
      </c>
      <c r="F16676" s="3" t="s">
        <v>65362</v>
      </c>
      <c r="G16676" s="3" t="s">
        <v>65363</v>
      </c>
      <c r="H16676" s="3" t="s">
        <v>35415</v>
      </c>
    </row>
    <row r="16677" spans="1:8" ht="87" x14ac:dyDescent="0.35">
      <c r="A16677" s="4">
        <v>32868</v>
      </c>
      <c r="B16677" s="1">
        <v>45315</v>
      </c>
      <c r="C16677" s="2">
        <v>0.66462962962962957</v>
      </c>
      <c r="D16677" s="3" t="s">
        <v>65365</v>
      </c>
      <c r="E16677" s="3" t="s">
        <v>65367</v>
      </c>
      <c r="F16677" s="3" t="s">
        <v>65366</v>
      </c>
      <c r="G16677" s="3" t="s">
        <v>65367</v>
      </c>
      <c r="H16677" s="3" t="s">
        <v>65368</v>
      </c>
    </row>
    <row r="16678" spans="1:8" ht="72.5" x14ac:dyDescent="0.35">
      <c r="A16678" s="4">
        <v>215728</v>
      </c>
      <c r="B16678" s="1">
        <v>45315</v>
      </c>
      <c r="C16678" s="2">
        <v>0.74505787037037041</v>
      </c>
      <c r="D16678" s="3" t="s">
        <v>65369</v>
      </c>
      <c r="E16678" s="3" t="s">
        <v>65373</v>
      </c>
      <c r="F16678" s="3" t="s">
        <v>65370</v>
      </c>
      <c r="G16678" s="3" t="s">
        <v>65371</v>
      </c>
      <c r="H16678" s="3" t="s">
        <v>65372</v>
      </c>
    </row>
    <row r="16679" spans="1:8" ht="116" x14ac:dyDescent="0.35">
      <c r="A16679" s="4">
        <v>215730</v>
      </c>
      <c r="B16679" s="1">
        <v>45315</v>
      </c>
      <c r="C16679" s="2">
        <v>0.75416666666666676</v>
      </c>
      <c r="D16679" s="3" t="s">
        <v>65374</v>
      </c>
      <c r="E16679" s="3" t="s">
        <v>65378</v>
      </c>
      <c r="F16679" s="3" t="s">
        <v>65375</v>
      </c>
      <c r="G16679" s="3" t="s">
        <v>65376</v>
      </c>
      <c r="H16679" s="3" t="s">
        <v>65377</v>
      </c>
    </row>
    <row r="16680" spans="1:8" ht="72.5" x14ac:dyDescent="0.35">
      <c r="A16680" s="4">
        <v>215733</v>
      </c>
      <c r="B16680" s="1">
        <v>45315</v>
      </c>
      <c r="C16680" s="2">
        <v>0.7618287037037037</v>
      </c>
      <c r="D16680" s="3" t="s">
        <v>65379</v>
      </c>
      <c r="E16680" s="3" t="s">
        <v>65383</v>
      </c>
      <c r="F16680" s="3" t="s">
        <v>65380</v>
      </c>
      <c r="G16680" s="3" t="s">
        <v>65381</v>
      </c>
      <c r="H16680" s="3" t="s">
        <v>65382</v>
      </c>
    </row>
    <row r="16681" spans="1:8" ht="58" x14ac:dyDescent="0.35">
      <c r="A16681" s="4">
        <v>205369</v>
      </c>
      <c r="B16681" s="1">
        <v>45315</v>
      </c>
      <c r="C16681" s="2">
        <v>0.76906249999999998</v>
      </c>
      <c r="D16681" s="3" t="s">
        <v>65384</v>
      </c>
      <c r="E16681" s="3" t="s">
        <v>65387</v>
      </c>
      <c r="F16681" s="3" t="s">
        <v>65385</v>
      </c>
      <c r="G16681" s="3" t="s">
        <v>10763</v>
      </c>
      <c r="H16681" s="3" t="s">
        <v>65386</v>
      </c>
    </row>
    <row r="16682" spans="1:8" ht="87" x14ac:dyDescent="0.35">
      <c r="A16682" s="4">
        <v>21791</v>
      </c>
      <c r="B16682" s="1">
        <v>45315</v>
      </c>
      <c r="C16682" s="2">
        <v>0.78002314814814822</v>
      </c>
      <c r="D16682" s="3" t="s">
        <v>65388</v>
      </c>
      <c r="E16682" s="3" t="s">
        <v>65391</v>
      </c>
      <c r="F16682" s="3" t="s">
        <v>65389</v>
      </c>
      <c r="G16682" s="3" t="s">
        <v>10609</v>
      </c>
      <c r="H16682" s="3" t="s">
        <v>65390</v>
      </c>
    </row>
    <row r="16683" spans="1:8" ht="58" x14ac:dyDescent="0.35">
      <c r="A16683" s="4">
        <v>215737</v>
      </c>
      <c r="B16683" s="1">
        <v>45315</v>
      </c>
      <c r="C16683" s="2">
        <v>0.80168981481481483</v>
      </c>
      <c r="D16683" s="3" t="s">
        <v>65392</v>
      </c>
      <c r="E16683" s="3" t="s">
        <v>65396</v>
      </c>
      <c r="F16683" s="3" t="s">
        <v>65393</v>
      </c>
      <c r="G16683" s="3" t="s">
        <v>65394</v>
      </c>
      <c r="H16683" s="3" t="s">
        <v>65395</v>
      </c>
    </row>
    <row r="16684" spans="1:8" ht="43.5" x14ac:dyDescent="0.35">
      <c r="A16684" s="4">
        <v>41448</v>
      </c>
      <c r="B16684" s="1">
        <v>45316</v>
      </c>
      <c r="C16684" s="2">
        <v>0.3212962962962963</v>
      </c>
      <c r="D16684" s="3" t="s">
        <v>65397</v>
      </c>
      <c r="E16684" s="3" t="s">
        <v>65401</v>
      </c>
      <c r="F16684" s="3" t="s">
        <v>65398</v>
      </c>
      <c r="G16684" s="3" t="s">
        <v>65399</v>
      </c>
      <c r="H16684" s="3" t="s">
        <v>65400</v>
      </c>
    </row>
    <row r="16685" spans="1:8" ht="29" x14ac:dyDescent="0.35">
      <c r="A16685" s="4">
        <v>46648</v>
      </c>
      <c r="B16685" s="1">
        <v>45316</v>
      </c>
      <c r="C16685" s="2">
        <v>0.32991898148148152</v>
      </c>
      <c r="D16685" s="3" t="s">
        <v>1403</v>
      </c>
      <c r="E16685" s="3" t="s">
        <v>65404</v>
      </c>
      <c r="F16685" s="3" t="s">
        <v>65402</v>
      </c>
      <c r="G16685" s="3" t="s">
        <v>1494</v>
      </c>
      <c r="H16685" s="3" t="s">
        <v>65403</v>
      </c>
    </row>
    <row r="16686" spans="1:8" ht="29" x14ac:dyDescent="0.35">
      <c r="A16686" s="4">
        <v>46648</v>
      </c>
      <c r="B16686" s="1">
        <v>45316</v>
      </c>
      <c r="C16686" s="2">
        <v>0.33006944444444447</v>
      </c>
      <c r="D16686" s="3" t="s">
        <v>1403</v>
      </c>
      <c r="E16686" s="3" t="s">
        <v>65404</v>
      </c>
      <c r="F16686" s="3" t="s">
        <v>65402</v>
      </c>
      <c r="G16686" s="3" t="s">
        <v>1494</v>
      </c>
      <c r="H16686" s="3" t="s">
        <v>65403</v>
      </c>
    </row>
    <row r="16687" spans="1:8" ht="29" x14ac:dyDescent="0.35">
      <c r="A16687" s="4">
        <v>46648</v>
      </c>
      <c r="B16687" s="1">
        <v>45316</v>
      </c>
      <c r="C16687" s="2">
        <v>0.33019675925925923</v>
      </c>
      <c r="D16687" s="3" t="s">
        <v>1403</v>
      </c>
      <c r="E16687" s="3" t="s">
        <v>65404</v>
      </c>
      <c r="F16687" s="3" t="s">
        <v>65402</v>
      </c>
      <c r="G16687" s="3" t="s">
        <v>1494</v>
      </c>
      <c r="H16687" s="3" t="s">
        <v>65403</v>
      </c>
    </row>
    <row r="16688" spans="1:8" ht="29" x14ac:dyDescent="0.35">
      <c r="A16688" s="4">
        <v>33266</v>
      </c>
      <c r="B16688" s="1">
        <v>45316</v>
      </c>
      <c r="C16688" s="2">
        <v>0.33733796296296298</v>
      </c>
      <c r="D16688" s="3" t="s">
        <v>12833</v>
      </c>
      <c r="E16688" s="3" t="s">
        <v>65406</v>
      </c>
      <c r="F16688" s="3" t="s">
        <v>65405</v>
      </c>
      <c r="G16688" s="3" t="s">
        <v>11021</v>
      </c>
      <c r="H16688" s="3" t="s">
        <v>33177</v>
      </c>
    </row>
    <row r="16689" spans="1:8" ht="29" x14ac:dyDescent="0.35">
      <c r="A16689" s="4">
        <v>46648</v>
      </c>
      <c r="B16689" s="1">
        <v>45316</v>
      </c>
      <c r="C16689" s="2">
        <v>0.33927083333333335</v>
      </c>
      <c r="D16689" s="3" t="s">
        <v>1403</v>
      </c>
      <c r="E16689" s="3" t="s">
        <v>65404</v>
      </c>
      <c r="F16689" s="3" t="s">
        <v>65402</v>
      </c>
      <c r="G16689" s="3" t="s">
        <v>1494</v>
      </c>
      <c r="H16689" s="3" t="s">
        <v>65403</v>
      </c>
    </row>
    <row r="16690" spans="1:8" ht="101.5" x14ac:dyDescent="0.35">
      <c r="A16690" s="4">
        <v>49545</v>
      </c>
      <c r="B16690" s="1">
        <v>45316</v>
      </c>
      <c r="C16690" s="2">
        <v>0.3523148148148148</v>
      </c>
      <c r="D16690" s="3" t="s">
        <v>65407</v>
      </c>
      <c r="E16690" s="3" t="s">
        <v>65411</v>
      </c>
      <c r="F16690" s="3" t="s">
        <v>65408</v>
      </c>
      <c r="G16690" s="3" t="s">
        <v>65409</v>
      </c>
      <c r="H16690" s="3" t="s">
        <v>65410</v>
      </c>
    </row>
    <row r="16691" spans="1:8" ht="87" x14ac:dyDescent="0.35">
      <c r="A16691" s="4">
        <v>10327</v>
      </c>
      <c r="B16691" s="1">
        <v>45316</v>
      </c>
      <c r="C16691" s="2">
        <v>0.35274305555555552</v>
      </c>
      <c r="D16691" s="3" t="s">
        <v>11107</v>
      </c>
      <c r="E16691" s="3" t="s">
        <v>65415</v>
      </c>
      <c r="F16691" s="3" t="s">
        <v>65412</v>
      </c>
      <c r="G16691" s="3" t="s">
        <v>65413</v>
      </c>
      <c r="H16691" s="3" t="s">
        <v>65414</v>
      </c>
    </row>
    <row r="16692" spans="1:8" ht="43.5" x14ac:dyDescent="0.35">
      <c r="A16692" s="4">
        <v>35264</v>
      </c>
      <c r="B16692" s="1">
        <v>45316</v>
      </c>
      <c r="C16692" s="2">
        <v>0.35368055555555555</v>
      </c>
      <c r="D16692" s="3" t="s">
        <v>10792</v>
      </c>
      <c r="E16692" s="3" t="s">
        <v>65417</v>
      </c>
      <c r="F16692" s="3" t="s">
        <v>65416</v>
      </c>
      <c r="G16692" s="3" t="s">
        <v>228</v>
      </c>
      <c r="H16692" s="3" t="s">
        <v>38032</v>
      </c>
    </row>
    <row r="16693" spans="1:8" ht="29" x14ac:dyDescent="0.35">
      <c r="A16693" s="4">
        <v>46304</v>
      </c>
      <c r="B16693" s="1">
        <v>45316</v>
      </c>
      <c r="C16693" s="2">
        <v>0.35438657407407409</v>
      </c>
      <c r="D16693" s="3" t="s">
        <v>167</v>
      </c>
      <c r="E16693" s="3" t="s">
        <v>29713</v>
      </c>
      <c r="F16693" s="3" t="s">
        <v>65418</v>
      </c>
      <c r="G16693" s="3" t="s">
        <v>11949</v>
      </c>
      <c r="H16693" s="3" t="s">
        <v>65419</v>
      </c>
    </row>
    <row r="16694" spans="1:8" ht="29" x14ac:dyDescent="0.35">
      <c r="A16694" s="4">
        <v>40529</v>
      </c>
      <c r="B16694" s="1">
        <v>45316</v>
      </c>
      <c r="C16694" s="2">
        <v>0.35453703703703704</v>
      </c>
      <c r="D16694" s="3" t="s">
        <v>10860</v>
      </c>
      <c r="E16694" s="3" t="s">
        <v>42360</v>
      </c>
      <c r="F16694" s="3" t="s">
        <v>65420</v>
      </c>
      <c r="G16694" s="3" t="s">
        <v>65421</v>
      </c>
      <c r="H16694" s="3" t="s">
        <v>65422</v>
      </c>
    </row>
    <row r="16695" spans="1:8" ht="58" x14ac:dyDescent="0.35">
      <c r="A16695" s="4">
        <v>7109</v>
      </c>
      <c r="B16695" s="1">
        <v>45316</v>
      </c>
      <c r="C16695" s="2">
        <v>0.35856481481481484</v>
      </c>
      <c r="D16695" s="3" t="s">
        <v>167</v>
      </c>
      <c r="E16695" s="3" t="s">
        <v>65424</v>
      </c>
      <c r="F16695" s="3" t="s">
        <v>65423</v>
      </c>
      <c r="G16695" s="3" t="s">
        <v>618</v>
      </c>
      <c r="H16695" s="3" t="s">
        <v>11265</v>
      </c>
    </row>
    <row r="16696" spans="1:8" ht="43.5" x14ac:dyDescent="0.35">
      <c r="A16696" s="4">
        <v>11828</v>
      </c>
      <c r="B16696" s="1">
        <v>45316</v>
      </c>
      <c r="C16696" s="2">
        <v>0.36034722222222221</v>
      </c>
      <c r="D16696" s="3" t="s">
        <v>1403</v>
      </c>
      <c r="E16696" s="3" t="s">
        <v>65428</v>
      </c>
      <c r="F16696" s="3" t="s">
        <v>65425</v>
      </c>
      <c r="G16696" s="3" t="s">
        <v>65426</v>
      </c>
      <c r="H16696" s="3" t="s">
        <v>65427</v>
      </c>
    </row>
    <row r="16697" spans="1:8" ht="72.5" x14ac:dyDescent="0.35">
      <c r="A16697" s="4">
        <v>40643</v>
      </c>
      <c r="B16697" s="1">
        <v>45316</v>
      </c>
      <c r="C16697" s="2">
        <v>0.36879629629629629</v>
      </c>
      <c r="D16697" s="3" t="s">
        <v>65429</v>
      </c>
      <c r="E16697" s="3" t="s">
        <v>29605</v>
      </c>
      <c r="F16697" s="3" t="s">
        <v>65430</v>
      </c>
      <c r="G16697" s="3" t="s">
        <v>65431</v>
      </c>
      <c r="H16697" s="3" t="s">
        <v>65432</v>
      </c>
    </row>
    <row r="16698" spans="1:8" ht="43.5" x14ac:dyDescent="0.35">
      <c r="A16698" s="4">
        <v>46480</v>
      </c>
      <c r="B16698" s="1">
        <v>45316</v>
      </c>
      <c r="C16698" s="2">
        <v>0.36899305555555556</v>
      </c>
      <c r="D16698" s="3" t="s">
        <v>985</v>
      </c>
      <c r="E16698" s="3" t="s">
        <v>65434</v>
      </c>
      <c r="F16698" s="3" t="s">
        <v>65433</v>
      </c>
      <c r="G16698" s="3" t="s">
        <v>12935</v>
      </c>
      <c r="H16698" s="3" t="s">
        <v>36455</v>
      </c>
    </row>
    <row r="16699" spans="1:8" ht="174" x14ac:dyDescent="0.35">
      <c r="A16699" s="4">
        <v>212891</v>
      </c>
      <c r="B16699" s="1">
        <v>45316</v>
      </c>
      <c r="C16699" s="2">
        <v>0.3725</v>
      </c>
      <c r="D16699" s="3" t="s">
        <v>65435</v>
      </c>
      <c r="E16699" s="3" t="s">
        <v>65439</v>
      </c>
      <c r="F16699" s="3" t="s">
        <v>65436</v>
      </c>
      <c r="G16699" s="3" t="s">
        <v>65437</v>
      </c>
      <c r="H16699" s="3" t="s">
        <v>65438</v>
      </c>
    </row>
    <row r="16700" spans="1:8" ht="87" x14ac:dyDescent="0.35">
      <c r="A16700" s="4">
        <v>148805</v>
      </c>
      <c r="B16700" s="1">
        <v>45316</v>
      </c>
      <c r="C16700" s="2">
        <v>0.37682870370370369</v>
      </c>
      <c r="D16700" s="3" t="s">
        <v>65440</v>
      </c>
      <c r="E16700" s="3" t="s">
        <v>65444</v>
      </c>
      <c r="F16700" s="3" t="s">
        <v>65441</v>
      </c>
      <c r="G16700" s="3" t="s">
        <v>65442</v>
      </c>
      <c r="H16700" s="3" t="s">
        <v>65443</v>
      </c>
    </row>
    <row r="16701" spans="1:8" ht="72.5" x14ac:dyDescent="0.35">
      <c r="A16701" s="4">
        <v>28296</v>
      </c>
      <c r="B16701" s="1">
        <v>45316</v>
      </c>
      <c r="C16701" s="2">
        <v>0.37765046296296295</v>
      </c>
      <c r="D16701" s="3" t="s">
        <v>1702</v>
      </c>
      <c r="E16701" s="3" t="s">
        <v>65447</v>
      </c>
      <c r="F16701" s="3" t="s">
        <v>65445</v>
      </c>
      <c r="G16701" s="3" t="s">
        <v>10573</v>
      </c>
      <c r="H16701" s="3" t="s">
        <v>65446</v>
      </c>
    </row>
    <row r="16702" spans="1:8" ht="29" x14ac:dyDescent="0.35">
      <c r="A16702" s="4">
        <v>124383</v>
      </c>
      <c r="B16702" s="1">
        <v>45316</v>
      </c>
      <c r="C16702" s="2">
        <v>0.37793981481481481</v>
      </c>
      <c r="D16702" s="3" t="s">
        <v>892</v>
      </c>
      <c r="E16702" s="3" t="s">
        <v>65450</v>
      </c>
      <c r="F16702" s="3" t="s">
        <v>65448</v>
      </c>
      <c r="G16702" s="3" t="s">
        <v>1117</v>
      </c>
      <c r="H16702" s="3" t="s">
        <v>65449</v>
      </c>
    </row>
    <row r="16703" spans="1:8" x14ac:dyDescent="0.35">
      <c r="A16703" s="4">
        <v>158694</v>
      </c>
      <c r="B16703" s="1">
        <v>45316</v>
      </c>
      <c r="C16703" s="2">
        <v>0.38119212962962962</v>
      </c>
      <c r="D16703" s="3" t="s">
        <v>985</v>
      </c>
      <c r="E16703" s="3" t="s">
        <v>65451</v>
      </c>
      <c r="F16703" s="3" t="s">
        <v>13088</v>
      </c>
      <c r="G16703" s="3" t="s">
        <v>65451</v>
      </c>
      <c r="H16703" s="3" t="s">
        <v>65452</v>
      </c>
    </row>
    <row r="16704" spans="1:8" ht="58" x14ac:dyDescent="0.35">
      <c r="A16704" s="4">
        <v>115113</v>
      </c>
      <c r="B16704" s="1">
        <v>45316</v>
      </c>
      <c r="C16704" s="2">
        <v>0.38125000000000003</v>
      </c>
      <c r="D16704" s="3" t="s">
        <v>65453</v>
      </c>
      <c r="E16704" s="3" t="s">
        <v>65457</v>
      </c>
      <c r="F16704" s="3" t="s">
        <v>65454</v>
      </c>
      <c r="G16704" s="3" t="s">
        <v>65455</v>
      </c>
      <c r="H16704" s="3" t="s">
        <v>65456</v>
      </c>
    </row>
    <row r="16705" spans="1:8" ht="87" x14ac:dyDescent="0.35">
      <c r="A16705" s="4">
        <v>121341</v>
      </c>
      <c r="B16705" s="1">
        <v>45316</v>
      </c>
      <c r="C16705" s="2">
        <v>0.38193287037037038</v>
      </c>
      <c r="D16705" s="3" t="s">
        <v>65458</v>
      </c>
      <c r="E16705" s="3" t="s">
        <v>1189</v>
      </c>
      <c r="F16705" s="3" t="s">
        <v>65459</v>
      </c>
      <c r="G16705" s="3" t="s">
        <v>65460</v>
      </c>
      <c r="H16705" s="3" t="s">
        <v>65461</v>
      </c>
    </row>
    <row r="16706" spans="1:8" x14ac:dyDescent="0.35">
      <c r="A16706" s="4">
        <v>106931</v>
      </c>
      <c r="B16706" s="1">
        <v>45316</v>
      </c>
      <c r="C16706" s="2">
        <v>0.38210648148148146</v>
      </c>
      <c r="D16706" s="3" t="s">
        <v>1288</v>
      </c>
      <c r="E16706" s="3" t="s">
        <v>13137</v>
      </c>
      <c r="F16706" s="3" t="s">
        <v>65462</v>
      </c>
      <c r="G16706" s="3" t="s">
        <v>13137</v>
      </c>
      <c r="H16706" s="3" t="s">
        <v>58418</v>
      </c>
    </row>
    <row r="16707" spans="1:8" ht="87" x14ac:dyDescent="0.35">
      <c r="A16707" s="4">
        <v>6136</v>
      </c>
      <c r="B16707" s="1">
        <v>45316</v>
      </c>
      <c r="C16707" s="2">
        <v>0.3825115740740741</v>
      </c>
      <c r="D16707" s="3" t="s">
        <v>985</v>
      </c>
      <c r="E16707" s="3" t="s">
        <v>65465</v>
      </c>
      <c r="F16707" s="3" t="s">
        <v>65463</v>
      </c>
      <c r="G16707" s="3" t="s">
        <v>104</v>
      </c>
      <c r="H16707" s="3" t="s">
        <v>65464</v>
      </c>
    </row>
    <row r="16708" spans="1:8" ht="72.5" x14ac:dyDescent="0.35">
      <c r="A16708" s="4">
        <v>48395</v>
      </c>
      <c r="B16708" s="1">
        <v>45316</v>
      </c>
      <c r="C16708" s="2">
        <v>0.38407407407407407</v>
      </c>
      <c r="D16708" s="3" t="s">
        <v>10339</v>
      </c>
      <c r="E16708" s="3" t="s">
        <v>65468</v>
      </c>
      <c r="F16708" s="3" t="s">
        <v>65466</v>
      </c>
      <c r="G16708" s="3" t="s">
        <v>65467</v>
      </c>
      <c r="H16708" s="3" t="s">
        <v>13844</v>
      </c>
    </row>
    <row r="16709" spans="1:8" ht="58" x14ac:dyDescent="0.35">
      <c r="A16709" s="4">
        <v>49583</v>
      </c>
      <c r="B16709" s="1">
        <v>45316</v>
      </c>
      <c r="C16709" s="2">
        <v>0.38482638888888893</v>
      </c>
      <c r="D16709" s="3" t="s">
        <v>65469</v>
      </c>
      <c r="E16709" s="3" t="s">
        <v>65471</v>
      </c>
      <c r="F16709" s="3" t="s">
        <v>65470</v>
      </c>
      <c r="G16709" s="3" t="s">
        <v>11106</v>
      </c>
      <c r="H16709" s="3" t="s">
        <v>1325</v>
      </c>
    </row>
    <row r="16710" spans="1:8" ht="72.5" x14ac:dyDescent="0.35">
      <c r="A16710" s="4">
        <v>48395</v>
      </c>
      <c r="B16710" s="1">
        <v>45316</v>
      </c>
      <c r="C16710" s="2">
        <v>0.38622685185185185</v>
      </c>
      <c r="D16710" s="3" t="s">
        <v>65472</v>
      </c>
      <c r="E16710" s="3" t="s">
        <v>65468</v>
      </c>
      <c r="F16710" s="3" t="s">
        <v>65466</v>
      </c>
      <c r="G16710" s="3" t="s">
        <v>65473</v>
      </c>
      <c r="H16710" s="3" t="s">
        <v>13844</v>
      </c>
    </row>
    <row r="16711" spans="1:8" ht="116" x14ac:dyDescent="0.35">
      <c r="A16711" s="4">
        <v>5795</v>
      </c>
      <c r="B16711" s="1">
        <v>45316</v>
      </c>
      <c r="C16711" s="2">
        <v>0.38839120370370367</v>
      </c>
      <c r="D16711" s="3" t="s">
        <v>65474</v>
      </c>
      <c r="E16711" s="3" t="s">
        <v>65478</v>
      </c>
      <c r="F16711" s="3" t="s">
        <v>65475</v>
      </c>
      <c r="G16711" s="3" t="s">
        <v>65476</v>
      </c>
      <c r="H16711" s="3" t="s">
        <v>65477</v>
      </c>
    </row>
    <row r="16712" spans="1:8" ht="174" x14ac:dyDescent="0.35">
      <c r="A16712" s="4">
        <v>86379</v>
      </c>
      <c r="B16712" s="1">
        <v>45316</v>
      </c>
      <c r="C16712" s="2">
        <v>0.38893518518518522</v>
      </c>
      <c r="D16712" s="3" t="s">
        <v>65479</v>
      </c>
      <c r="E16712" s="3" t="s">
        <v>15585</v>
      </c>
      <c r="F16712" s="3" t="s">
        <v>65480</v>
      </c>
      <c r="G16712" s="3" t="s">
        <v>11732</v>
      </c>
      <c r="H16712" s="3" t="s">
        <v>65481</v>
      </c>
    </row>
    <row r="16713" spans="1:8" ht="43.5" x14ac:dyDescent="0.35">
      <c r="A16713" s="4">
        <v>212962</v>
      </c>
      <c r="B16713" s="1">
        <v>45316</v>
      </c>
      <c r="C16713" s="2">
        <v>0.38994212962962965</v>
      </c>
      <c r="D16713" s="3" t="s">
        <v>892</v>
      </c>
      <c r="E16713" s="3" t="s">
        <v>65484</v>
      </c>
      <c r="F16713" s="3" t="s">
        <v>65482</v>
      </c>
      <c r="G16713" s="3" t="s">
        <v>1117</v>
      </c>
      <c r="H16713" s="3" t="s">
        <v>65483</v>
      </c>
    </row>
    <row r="16714" spans="1:8" ht="58" x14ac:dyDescent="0.35">
      <c r="A16714" s="4">
        <v>94190</v>
      </c>
      <c r="B16714" s="1">
        <v>45316</v>
      </c>
      <c r="C16714" s="2">
        <v>0.3901041666666667</v>
      </c>
      <c r="D16714" s="3" t="s">
        <v>65485</v>
      </c>
      <c r="E16714" s="3" t="s">
        <v>65489</v>
      </c>
      <c r="F16714" s="3" t="s">
        <v>65486</v>
      </c>
      <c r="G16714" s="3" t="s">
        <v>65487</v>
      </c>
      <c r="H16714" s="3" t="s">
        <v>65488</v>
      </c>
    </row>
    <row r="16715" spans="1:8" ht="101.5" x14ac:dyDescent="0.35">
      <c r="A16715" s="4">
        <v>184692</v>
      </c>
      <c r="B16715" s="1">
        <v>45316</v>
      </c>
      <c r="C16715" s="2">
        <v>0.3929050925925926</v>
      </c>
      <c r="D16715" s="3" t="s">
        <v>10438</v>
      </c>
      <c r="E16715" s="3" t="s">
        <v>65493</v>
      </c>
      <c r="F16715" s="3" t="s">
        <v>65490</v>
      </c>
      <c r="G16715" s="3" t="s">
        <v>65491</v>
      </c>
      <c r="H16715" s="3" t="s">
        <v>65492</v>
      </c>
    </row>
    <row r="16716" spans="1:8" ht="29" x14ac:dyDescent="0.35">
      <c r="A16716" s="4">
        <v>152275</v>
      </c>
      <c r="B16716" s="1">
        <v>45316</v>
      </c>
      <c r="C16716" s="2">
        <v>0.39480324074074075</v>
      </c>
      <c r="D16716" s="3" t="s">
        <v>892</v>
      </c>
      <c r="E16716" s="3" t="s">
        <v>15182</v>
      </c>
      <c r="F16716" s="3" t="s">
        <v>65494</v>
      </c>
      <c r="G16716" s="3" t="s">
        <v>11989</v>
      </c>
      <c r="H16716" s="3" t="s">
        <v>65495</v>
      </c>
    </row>
    <row r="16717" spans="1:8" ht="87" x14ac:dyDescent="0.35">
      <c r="A16717" s="4">
        <v>114168</v>
      </c>
      <c r="B16717" s="1">
        <v>45316</v>
      </c>
      <c r="C16717" s="2">
        <v>0.39709490740740744</v>
      </c>
      <c r="D16717" s="3" t="s">
        <v>10435</v>
      </c>
      <c r="E16717" s="3" t="s">
        <v>65498</v>
      </c>
      <c r="F16717" s="3" t="s">
        <v>65496</v>
      </c>
      <c r="G16717" s="3" t="s">
        <v>13498</v>
      </c>
      <c r="H16717" s="3" t="s">
        <v>65497</v>
      </c>
    </row>
    <row r="16718" spans="1:8" ht="43.5" x14ac:dyDescent="0.35">
      <c r="A16718" s="4">
        <v>9435</v>
      </c>
      <c r="B16718" s="1">
        <v>45316</v>
      </c>
      <c r="C16718" s="2">
        <v>0.39800925925925923</v>
      </c>
      <c r="D16718" s="3" t="s">
        <v>48128</v>
      </c>
      <c r="E16718" s="3" t="s">
        <v>65501</v>
      </c>
      <c r="F16718" s="3" t="s">
        <v>65499</v>
      </c>
      <c r="G16718" s="3" t="s">
        <v>10579</v>
      </c>
      <c r="H16718" s="3" t="s">
        <v>65500</v>
      </c>
    </row>
    <row r="16719" spans="1:8" ht="72.5" x14ac:dyDescent="0.35">
      <c r="A16719" s="4">
        <v>33504</v>
      </c>
      <c r="B16719" s="1">
        <v>45316</v>
      </c>
      <c r="C16719" s="2">
        <v>0.39834490740740741</v>
      </c>
      <c r="D16719" s="3" t="s">
        <v>985</v>
      </c>
      <c r="E16719" s="3" t="s">
        <v>65504</v>
      </c>
      <c r="F16719" s="3" t="s">
        <v>65502</v>
      </c>
      <c r="G16719" s="3" t="s">
        <v>65503</v>
      </c>
      <c r="H16719" s="3" t="s">
        <v>10933</v>
      </c>
    </row>
    <row r="16720" spans="1:8" ht="130.5" x14ac:dyDescent="0.35">
      <c r="A16720" s="4">
        <v>27486</v>
      </c>
      <c r="B16720" s="1">
        <v>45316</v>
      </c>
      <c r="C16720" s="2">
        <v>0.40050925925925923</v>
      </c>
      <c r="D16720" s="3" t="s">
        <v>65505</v>
      </c>
      <c r="E16720" s="3" t="s">
        <v>65509</v>
      </c>
      <c r="F16720" s="3" t="s">
        <v>65506</v>
      </c>
      <c r="G16720" s="3" t="s">
        <v>65507</v>
      </c>
      <c r="H16720" s="3" t="s">
        <v>65508</v>
      </c>
    </row>
    <row r="16721" spans="1:8" ht="43.5" x14ac:dyDescent="0.35">
      <c r="A16721" s="4">
        <v>33000</v>
      </c>
      <c r="B16721" s="1">
        <v>45316</v>
      </c>
      <c r="C16721" s="2">
        <v>0.40138888888888885</v>
      </c>
      <c r="D16721" s="3" t="s">
        <v>13433</v>
      </c>
      <c r="E16721" s="3" t="s">
        <v>29702</v>
      </c>
      <c r="F16721" s="3" t="s">
        <v>65510</v>
      </c>
      <c r="G16721" s="3" t="s">
        <v>102</v>
      </c>
      <c r="H16721" s="3" t="s">
        <v>65511</v>
      </c>
    </row>
    <row r="16722" spans="1:8" ht="43.5" x14ac:dyDescent="0.35">
      <c r="A16722" s="4">
        <v>54370</v>
      </c>
      <c r="B16722" s="1">
        <v>45316</v>
      </c>
      <c r="C16722" s="2">
        <v>0.40246527777777774</v>
      </c>
      <c r="D16722" s="3" t="s">
        <v>10435</v>
      </c>
      <c r="E16722" s="3" t="s">
        <v>65514</v>
      </c>
      <c r="F16722" s="3" t="s">
        <v>65512</v>
      </c>
      <c r="G16722" s="3" t="s">
        <v>10812</v>
      </c>
      <c r="H16722" s="3" t="s">
        <v>65513</v>
      </c>
    </row>
    <row r="16723" spans="1:8" ht="58" x14ac:dyDescent="0.35">
      <c r="A16723" s="4">
        <v>163334</v>
      </c>
      <c r="B16723" s="1">
        <v>45316</v>
      </c>
      <c r="C16723" s="2">
        <v>0.40311342592592592</v>
      </c>
      <c r="D16723" s="3" t="s">
        <v>167</v>
      </c>
      <c r="E16723" s="3" t="s">
        <v>60020</v>
      </c>
      <c r="F16723" s="3" t="s">
        <v>65515</v>
      </c>
      <c r="G16723" s="3" t="s">
        <v>65516</v>
      </c>
      <c r="H16723" s="3" t="s">
        <v>65517</v>
      </c>
    </row>
    <row r="16724" spans="1:8" ht="58" x14ac:dyDescent="0.35">
      <c r="A16724" s="4">
        <v>34654</v>
      </c>
      <c r="B16724" s="1">
        <v>45316</v>
      </c>
      <c r="C16724" s="2">
        <v>0.40380787037037041</v>
      </c>
      <c r="D16724" s="3" t="s">
        <v>65518</v>
      </c>
      <c r="E16724" s="3" t="s">
        <v>65522</v>
      </c>
      <c r="F16724" s="3" t="s">
        <v>65519</v>
      </c>
      <c r="G16724" s="3" t="s">
        <v>65520</v>
      </c>
      <c r="H16724" s="3" t="s">
        <v>65521</v>
      </c>
    </row>
    <row r="16725" spans="1:8" ht="72.5" x14ac:dyDescent="0.35">
      <c r="A16725" s="4">
        <v>34062</v>
      </c>
      <c r="B16725" s="1">
        <v>45316</v>
      </c>
      <c r="C16725" s="2">
        <v>0.40552083333333333</v>
      </c>
      <c r="D16725" s="3" t="s">
        <v>65523</v>
      </c>
      <c r="E16725" s="3" t="s">
        <v>14834</v>
      </c>
      <c r="F16725" s="3" t="s">
        <v>65524</v>
      </c>
      <c r="G16725" s="3" t="s">
        <v>65525</v>
      </c>
      <c r="H16725" s="3" t="s">
        <v>65526</v>
      </c>
    </row>
    <row r="16726" spans="1:8" ht="72.5" x14ac:dyDescent="0.35">
      <c r="A16726" s="4">
        <v>40518</v>
      </c>
      <c r="B16726" s="1">
        <v>45316</v>
      </c>
      <c r="C16726" s="2">
        <v>0.40626157407407404</v>
      </c>
      <c r="D16726" s="3" t="s">
        <v>65527</v>
      </c>
      <c r="E16726" s="3" t="s">
        <v>65531</v>
      </c>
      <c r="F16726" s="3" t="s">
        <v>65528</v>
      </c>
      <c r="G16726" s="3" t="s">
        <v>65529</v>
      </c>
      <c r="H16726" s="3" t="s">
        <v>65530</v>
      </c>
    </row>
    <row r="16727" spans="1:8" ht="29" x14ac:dyDescent="0.35">
      <c r="A16727" s="4">
        <v>175475</v>
      </c>
      <c r="B16727" s="1">
        <v>45316</v>
      </c>
      <c r="C16727" s="2">
        <v>0.40638888888888891</v>
      </c>
      <c r="D16727" s="3" t="s">
        <v>193</v>
      </c>
      <c r="E16727" s="3" t="s">
        <v>29447</v>
      </c>
      <c r="F16727" s="3" t="s">
        <v>65532</v>
      </c>
      <c r="G16727" s="3" t="s">
        <v>11404</v>
      </c>
      <c r="H16727" s="3" t="s">
        <v>65533</v>
      </c>
    </row>
    <row r="16728" spans="1:8" ht="29" x14ac:dyDescent="0.35">
      <c r="A16728" s="4">
        <v>213612</v>
      </c>
      <c r="B16728" s="1">
        <v>45316</v>
      </c>
      <c r="C16728" s="2">
        <v>0.40642361111111108</v>
      </c>
      <c r="D16728" s="3" t="s">
        <v>1436</v>
      </c>
      <c r="E16728" s="3" t="s">
        <v>65537</v>
      </c>
      <c r="F16728" s="3" t="s">
        <v>65534</v>
      </c>
      <c r="G16728" s="3" t="s">
        <v>65535</v>
      </c>
      <c r="H16728" s="3" t="s">
        <v>65536</v>
      </c>
    </row>
    <row r="16729" spans="1:8" ht="43.5" x14ac:dyDescent="0.35">
      <c r="A16729" s="4">
        <v>48058</v>
      </c>
      <c r="B16729" s="1">
        <v>45316</v>
      </c>
      <c r="C16729" s="2">
        <v>0.40909722222222222</v>
      </c>
      <c r="D16729" s="3" t="s">
        <v>10435</v>
      </c>
      <c r="E16729" s="3" t="s">
        <v>65539</v>
      </c>
      <c r="F16729" s="3" t="s">
        <v>65538</v>
      </c>
      <c r="G16729" s="3" t="s">
        <v>10541</v>
      </c>
      <c r="H16729" s="3" t="s">
        <v>64467</v>
      </c>
    </row>
    <row r="16730" spans="1:8" ht="116" x14ac:dyDescent="0.35">
      <c r="A16730" s="4">
        <v>208099</v>
      </c>
      <c r="B16730" s="1">
        <v>45316</v>
      </c>
      <c r="C16730" s="2">
        <v>0.41009259259259262</v>
      </c>
      <c r="D16730" s="3" t="s">
        <v>65540</v>
      </c>
      <c r="E16730" s="3" t="s">
        <v>65542</v>
      </c>
      <c r="F16730" s="3" t="s">
        <v>13785</v>
      </c>
      <c r="G16730" s="3" t="s">
        <v>11732</v>
      </c>
      <c r="H16730" s="3" t="s">
        <v>65541</v>
      </c>
    </row>
    <row r="16731" spans="1:8" ht="43.5" x14ac:dyDescent="0.35">
      <c r="A16731" s="4">
        <v>119122</v>
      </c>
      <c r="B16731" s="1">
        <v>45316</v>
      </c>
      <c r="C16731" s="2">
        <v>0.41037037037037033</v>
      </c>
      <c r="D16731" s="3" t="s">
        <v>892</v>
      </c>
      <c r="E16731" s="3" t="s">
        <v>65545</v>
      </c>
      <c r="F16731" s="3" t="s">
        <v>65543</v>
      </c>
      <c r="G16731" s="3" t="s">
        <v>10760</v>
      </c>
      <c r="H16731" s="3" t="s">
        <v>65544</v>
      </c>
    </row>
    <row r="16732" spans="1:8" ht="72.5" x14ac:dyDescent="0.35">
      <c r="A16732" s="4">
        <v>35892</v>
      </c>
      <c r="B16732" s="1">
        <v>45316</v>
      </c>
      <c r="C16732" s="2">
        <v>0.41219907407407402</v>
      </c>
      <c r="D16732" s="3" t="s">
        <v>65546</v>
      </c>
      <c r="E16732" s="3" t="s">
        <v>11266</v>
      </c>
      <c r="F16732" s="3" t="s">
        <v>65547</v>
      </c>
      <c r="G16732" s="3" t="s">
        <v>65548</v>
      </c>
      <c r="H16732" s="3" t="s">
        <v>65549</v>
      </c>
    </row>
    <row r="16733" spans="1:8" ht="29" x14ac:dyDescent="0.35">
      <c r="A16733" s="4">
        <v>51571</v>
      </c>
      <c r="B16733" s="1">
        <v>45316</v>
      </c>
      <c r="C16733" s="2">
        <v>0.41299768518518515</v>
      </c>
      <c r="D16733" s="3" t="s">
        <v>1436</v>
      </c>
      <c r="E16733" s="3" t="s">
        <v>65552</v>
      </c>
      <c r="F16733" s="3" t="s">
        <v>65550</v>
      </c>
      <c r="G16733" s="3" t="s">
        <v>13519</v>
      </c>
      <c r="H16733" s="3" t="s">
        <v>65551</v>
      </c>
    </row>
    <row r="16734" spans="1:8" ht="29" x14ac:dyDescent="0.35">
      <c r="A16734" s="4">
        <v>72781</v>
      </c>
      <c r="B16734" s="1">
        <v>45316</v>
      </c>
      <c r="C16734" s="2">
        <v>0.41460648148148144</v>
      </c>
      <c r="D16734" s="3" t="s">
        <v>167</v>
      </c>
      <c r="E16734" s="3" t="s">
        <v>65555</v>
      </c>
      <c r="F16734" s="3" t="s">
        <v>65553</v>
      </c>
      <c r="G16734" s="3" t="s">
        <v>13115</v>
      </c>
      <c r="H16734" s="3" t="s">
        <v>65554</v>
      </c>
    </row>
    <row r="16735" spans="1:8" ht="43.5" x14ac:dyDescent="0.35">
      <c r="A16735" s="4">
        <v>31847</v>
      </c>
      <c r="B16735" s="1">
        <v>45316</v>
      </c>
      <c r="C16735" s="2">
        <v>0.41637731481481483</v>
      </c>
      <c r="D16735" s="3" t="s">
        <v>10339</v>
      </c>
      <c r="E16735" s="3" t="s">
        <v>65557</v>
      </c>
      <c r="F16735" s="3" t="s">
        <v>65556</v>
      </c>
      <c r="G16735" s="3" t="s">
        <v>21108</v>
      </c>
      <c r="H16735" s="3" t="s">
        <v>32933</v>
      </c>
    </row>
    <row r="16736" spans="1:8" x14ac:dyDescent="0.35">
      <c r="A16736" s="4">
        <v>58420</v>
      </c>
      <c r="B16736" s="1">
        <v>45316</v>
      </c>
      <c r="C16736" s="2">
        <v>0.41668981481481482</v>
      </c>
      <c r="D16736" s="3" t="s">
        <v>892</v>
      </c>
      <c r="E16736" s="3" t="s">
        <v>65558</v>
      </c>
      <c r="F16736" s="3" t="s">
        <v>12369</v>
      </c>
      <c r="G16736" s="3" t="s">
        <v>12263</v>
      </c>
      <c r="H16736" s="3" t="s">
        <v>13507</v>
      </c>
    </row>
    <row r="16737" spans="1:8" ht="43.5" x14ac:dyDescent="0.35">
      <c r="A16737" s="4">
        <v>203477</v>
      </c>
      <c r="B16737" s="1">
        <v>45316</v>
      </c>
      <c r="C16737" s="2">
        <v>0.41934027777777777</v>
      </c>
      <c r="D16737" s="3" t="s">
        <v>1436</v>
      </c>
      <c r="E16737" s="3" t="s">
        <v>65562</v>
      </c>
      <c r="F16737" s="3" t="s">
        <v>65559</v>
      </c>
      <c r="G16737" s="3" t="s">
        <v>65560</v>
      </c>
      <c r="H16737" s="3" t="s">
        <v>65561</v>
      </c>
    </row>
    <row r="16738" spans="1:8" ht="29" x14ac:dyDescent="0.35">
      <c r="A16738" s="4">
        <v>50749</v>
      </c>
      <c r="B16738" s="1">
        <v>45316</v>
      </c>
      <c r="C16738" s="2">
        <v>0.41972222222222227</v>
      </c>
      <c r="D16738" s="3" t="s">
        <v>12868</v>
      </c>
      <c r="E16738" s="3" t="s">
        <v>65565</v>
      </c>
      <c r="F16738" s="3" t="s">
        <v>65563</v>
      </c>
      <c r="G16738" s="3" t="s">
        <v>1397</v>
      </c>
      <c r="H16738" s="3" t="s">
        <v>65564</v>
      </c>
    </row>
    <row r="16739" spans="1:8" ht="43.5" x14ac:dyDescent="0.35">
      <c r="A16739" s="4">
        <v>192437</v>
      </c>
      <c r="B16739" s="1">
        <v>45316</v>
      </c>
      <c r="C16739" s="2">
        <v>0.41994212962962968</v>
      </c>
      <c r="D16739" s="3" t="s">
        <v>64233</v>
      </c>
      <c r="E16739" s="3" t="s">
        <v>65569</v>
      </c>
      <c r="F16739" s="3" t="s">
        <v>65566</v>
      </c>
      <c r="G16739" s="3" t="s">
        <v>65567</v>
      </c>
      <c r="H16739" s="3" t="s">
        <v>65568</v>
      </c>
    </row>
    <row r="16740" spans="1:8" ht="43.5" x14ac:dyDescent="0.35">
      <c r="A16740" s="4">
        <v>172169</v>
      </c>
      <c r="B16740" s="1">
        <v>45316</v>
      </c>
      <c r="C16740" s="2">
        <v>0.42069444444444443</v>
      </c>
      <c r="D16740" s="3" t="s">
        <v>65570</v>
      </c>
      <c r="E16740" s="3" t="s">
        <v>13891</v>
      </c>
      <c r="F16740" s="3" t="s">
        <v>65571</v>
      </c>
      <c r="G16740" s="3" t="s">
        <v>14522</v>
      </c>
      <c r="H16740" s="3" t="s">
        <v>65572</v>
      </c>
    </row>
    <row r="16741" spans="1:8" ht="58" x14ac:dyDescent="0.35">
      <c r="A16741" s="4">
        <v>40833</v>
      </c>
      <c r="B16741" s="1">
        <v>45316</v>
      </c>
      <c r="C16741" s="2">
        <v>0.42369212962962965</v>
      </c>
      <c r="D16741" s="3" t="s">
        <v>985</v>
      </c>
      <c r="E16741" s="3" t="s">
        <v>65575</v>
      </c>
      <c r="F16741" s="3" t="s">
        <v>65573</v>
      </c>
      <c r="G16741" s="3" t="s">
        <v>57534</v>
      </c>
      <c r="H16741" s="3" t="s">
        <v>65574</v>
      </c>
    </row>
    <row r="16742" spans="1:8" ht="58" x14ac:dyDescent="0.35">
      <c r="A16742" s="4">
        <v>45005</v>
      </c>
      <c r="B16742" s="1">
        <v>45316</v>
      </c>
      <c r="C16742" s="2">
        <v>0.42468750000000005</v>
      </c>
      <c r="D16742" s="3" t="s">
        <v>65576</v>
      </c>
      <c r="E16742" s="3" t="s">
        <v>65580</v>
      </c>
      <c r="F16742" s="3" t="s">
        <v>65577</v>
      </c>
      <c r="G16742" s="3" t="s">
        <v>65578</v>
      </c>
      <c r="H16742" s="3" t="s">
        <v>65579</v>
      </c>
    </row>
    <row r="16743" spans="1:8" ht="43.5" x14ac:dyDescent="0.35">
      <c r="A16743" s="4">
        <v>29868</v>
      </c>
      <c r="B16743" s="1">
        <v>45316</v>
      </c>
      <c r="C16743" s="2">
        <v>0.42550925925925925</v>
      </c>
      <c r="D16743" s="3" t="s">
        <v>65581</v>
      </c>
      <c r="E16743" s="3" t="s">
        <v>13913</v>
      </c>
      <c r="F16743" s="3" t="s">
        <v>65582</v>
      </c>
      <c r="G16743" s="3" t="s">
        <v>65583</v>
      </c>
      <c r="H16743" s="3" t="s">
        <v>10267</v>
      </c>
    </row>
    <row r="16744" spans="1:8" ht="43.5" x14ac:dyDescent="0.35">
      <c r="A16744" s="4">
        <v>128140</v>
      </c>
      <c r="B16744" s="1">
        <v>45316</v>
      </c>
      <c r="C16744" s="2">
        <v>0.42605324074074075</v>
      </c>
      <c r="D16744" s="3" t="s">
        <v>892</v>
      </c>
      <c r="E16744" s="3" t="s">
        <v>65585</v>
      </c>
      <c r="F16744" s="3" t="s">
        <v>65584</v>
      </c>
      <c r="G16744" s="3" t="s">
        <v>10760</v>
      </c>
      <c r="H16744" s="3" t="s">
        <v>11777</v>
      </c>
    </row>
    <row r="16745" spans="1:8" ht="29" x14ac:dyDescent="0.35">
      <c r="A16745" s="4">
        <v>149550</v>
      </c>
      <c r="B16745" s="1">
        <v>45316</v>
      </c>
      <c r="C16745" s="2">
        <v>0.42818287037037034</v>
      </c>
      <c r="D16745" s="3" t="s">
        <v>65586</v>
      </c>
      <c r="E16745" s="3" t="s">
        <v>65589</v>
      </c>
      <c r="F16745" s="3" t="s">
        <v>65587</v>
      </c>
      <c r="G16745" s="3" t="s">
        <v>1278</v>
      </c>
      <c r="H16745" s="3" t="s">
        <v>65588</v>
      </c>
    </row>
    <row r="16746" spans="1:8" ht="43.5" x14ac:dyDescent="0.35">
      <c r="A16746" s="4">
        <v>51616</v>
      </c>
      <c r="B16746" s="1">
        <v>45316</v>
      </c>
      <c r="C16746" s="2">
        <v>0.43107638888888888</v>
      </c>
      <c r="D16746" s="3" t="s">
        <v>1288</v>
      </c>
      <c r="E16746" s="3" t="s">
        <v>65592</v>
      </c>
      <c r="F16746" s="3" t="s">
        <v>65590</v>
      </c>
      <c r="G16746" s="3" t="s">
        <v>65591</v>
      </c>
      <c r="H16746" s="3" t="s">
        <v>36455</v>
      </c>
    </row>
    <row r="16747" spans="1:8" ht="43.5" x14ac:dyDescent="0.35">
      <c r="A16747" s="4">
        <v>208864</v>
      </c>
      <c r="B16747" s="1">
        <v>45316</v>
      </c>
      <c r="C16747" s="2">
        <v>0.43131944444444442</v>
      </c>
      <c r="D16747" s="3" t="s">
        <v>167</v>
      </c>
      <c r="E16747" s="3" t="s">
        <v>65596</v>
      </c>
      <c r="F16747" s="3" t="s">
        <v>65593</v>
      </c>
      <c r="G16747" s="3" t="s">
        <v>65594</v>
      </c>
      <c r="H16747" s="3" t="s">
        <v>65595</v>
      </c>
    </row>
    <row r="16748" spans="1:8" ht="43.5" x14ac:dyDescent="0.35">
      <c r="A16748" s="4">
        <v>54391</v>
      </c>
      <c r="B16748" s="1">
        <v>45316</v>
      </c>
      <c r="C16748" s="2">
        <v>0.4314351851851852</v>
      </c>
      <c r="D16748" s="3" t="s">
        <v>10792</v>
      </c>
      <c r="E16748" s="3" t="s">
        <v>65600</v>
      </c>
      <c r="F16748" s="3" t="s">
        <v>65597</v>
      </c>
      <c r="G16748" s="3" t="s">
        <v>65598</v>
      </c>
      <c r="H16748" s="3" t="s">
        <v>65599</v>
      </c>
    </row>
    <row r="16749" spans="1:8" ht="217.5" x14ac:dyDescent="0.35">
      <c r="A16749" s="4">
        <v>152343</v>
      </c>
      <c r="B16749" s="1">
        <v>45316</v>
      </c>
      <c r="C16749" s="2">
        <v>0.43237268518518518</v>
      </c>
      <c r="D16749" s="3" t="s">
        <v>65601</v>
      </c>
      <c r="E16749" s="3" t="s">
        <v>12761</v>
      </c>
      <c r="F16749" s="3" t="s">
        <v>65602</v>
      </c>
      <c r="G16749" s="3" t="s">
        <v>65603</v>
      </c>
      <c r="H16749" s="3" t="s">
        <v>26257</v>
      </c>
    </row>
    <row r="16750" spans="1:8" x14ac:dyDescent="0.35">
      <c r="A16750" s="4">
        <v>100284</v>
      </c>
      <c r="B16750" s="1">
        <v>45316</v>
      </c>
      <c r="C16750" s="2">
        <v>0.4375</v>
      </c>
      <c r="D16750" s="3" t="s">
        <v>985</v>
      </c>
      <c r="E16750" s="3" t="s">
        <v>65604</v>
      </c>
      <c r="F16750" s="3" t="s">
        <v>11953</v>
      </c>
      <c r="G16750" s="3" t="s">
        <v>65604</v>
      </c>
      <c r="H16750" s="3" t="s">
        <v>10726</v>
      </c>
    </row>
    <row r="16751" spans="1:8" ht="72.5" x14ac:dyDescent="0.35">
      <c r="A16751" s="4">
        <v>39220</v>
      </c>
      <c r="B16751" s="1">
        <v>45316</v>
      </c>
      <c r="C16751" s="2">
        <v>0.43991898148148145</v>
      </c>
      <c r="D16751" s="3" t="s">
        <v>985</v>
      </c>
      <c r="E16751" s="3" t="s">
        <v>65605</v>
      </c>
      <c r="F16751" s="3" t="s">
        <v>13088</v>
      </c>
      <c r="G16751" s="3" t="s">
        <v>65605</v>
      </c>
      <c r="H16751" s="3" t="s">
        <v>10726</v>
      </c>
    </row>
    <row r="16752" spans="1:8" ht="58" x14ac:dyDescent="0.35">
      <c r="A16752" s="4">
        <v>42101</v>
      </c>
      <c r="B16752" s="1">
        <v>45316</v>
      </c>
      <c r="C16752" s="2">
        <v>0.44013888888888886</v>
      </c>
      <c r="D16752" s="3" t="s">
        <v>985</v>
      </c>
      <c r="E16752" s="3" t="s">
        <v>65607</v>
      </c>
      <c r="F16752" s="3" t="s">
        <v>65606</v>
      </c>
      <c r="G16752" s="3" t="s">
        <v>50505</v>
      </c>
      <c r="H16752" s="3" t="s">
        <v>53144</v>
      </c>
    </row>
    <row r="16753" spans="1:8" ht="101.5" x14ac:dyDescent="0.35">
      <c r="A16753" s="4">
        <v>32805</v>
      </c>
      <c r="B16753" s="1">
        <v>45316</v>
      </c>
      <c r="C16753" s="2">
        <v>0.44093749999999998</v>
      </c>
      <c r="D16753" s="3" t="s">
        <v>65608</v>
      </c>
      <c r="E16753" s="3" t="s">
        <v>65612</v>
      </c>
      <c r="F16753" s="3" t="s">
        <v>65609</v>
      </c>
      <c r="G16753" s="3" t="s">
        <v>65610</v>
      </c>
      <c r="H16753" s="3" t="s">
        <v>65611</v>
      </c>
    </row>
    <row r="16754" spans="1:8" ht="43.5" x14ac:dyDescent="0.35">
      <c r="A16754" s="4">
        <v>215484</v>
      </c>
      <c r="B16754" s="1">
        <v>45316</v>
      </c>
      <c r="C16754" s="2">
        <v>0.44150462962962966</v>
      </c>
      <c r="D16754" s="3" t="s">
        <v>65613</v>
      </c>
      <c r="E16754" s="3" t="s">
        <v>65617</v>
      </c>
      <c r="F16754" s="3" t="s">
        <v>65614</v>
      </c>
      <c r="G16754" s="3" t="s">
        <v>65615</v>
      </c>
      <c r="H16754" s="3" t="s">
        <v>65616</v>
      </c>
    </row>
    <row r="16755" spans="1:8" ht="246.5" x14ac:dyDescent="0.35">
      <c r="A16755" s="4">
        <v>94977</v>
      </c>
      <c r="B16755" s="1">
        <v>45316</v>
      </c>
      <c r="C16755" s="2">
        <v>0.44247685185185182</v>
      </c>
      <c r="D16755" s="3" t="s">
        <v>65618</v>
      </c>
      <c r="E16755" s="3" t="s">
        <v>65621</v>
      </c>
      <c r="F16755" s="3" t="s">
        <v>65619</v>
      </c>
      <c r="G16755" s="3" t="s">
        <v>11795</v>
      </c>
      <c r="H16755" s="3" t="s">
        <v>65620</v>
      </c>
    </row>
    <row r="16756" spans="1:8" ht="174" x14ac:dyDescent="0.35">
      <c r="A16756" s="4">
        <v>192762</v>
      </c>
      <c r="B16756" s="1">
        <v>45316</v>
      </c>
      <c r="C16756" s="2">
        <v>0.44253472222222223</v>
      </c>
      <c r="D16756" s="3" t="s">
        <v>892</v>
      </c>
      <c r="E16756" s="3" t="s">
        <v>65625</v>
      </c>
      <c r="F16756" s="3" t="s">
        <v>65622</v>
      </c>
      <c r="G16756" s="3" t="s">
        <v>65623</v>
      </c>
      <c r="H16756" s="3" t="s">
        <v>65624</v>
      </c>
    </row>
    <row r="16757" spans="1:8" ht="29" x14ac:dyDescent="0.35">
      <c r="A16757" s="4">
        <v>19353</v>
      </c>
      <c r="B16757" s="1">
        <v>45316</v>
      </c>
      <c r="C16757" s="2">
        <v>0.44363425925925926</v>
      </c>
      <c r="D16757" s="3" t="s">
        <v>892</v>
      </c>
      <c r="E16757" s="3" t="s">
        <v>13286</v>
      </c>
      <c r="F16757" s="3" t="s">
        <v>14023</v>
      </c>
      <c r="G16757" s="3" t="s">
        <v>12263</v>
      </c>
      <c r="H16757" s="3" t="s">
        <v>65626</v>
      </c>
    </row>
    <row r="16758" spans="1:8" ht="29" x14ac:dyDescent="0.35">
      <c r="A16758" s="4">
        <v>27922</v>
      </c>
      <c r="B16758" s="1">
        <v>45316</v>
      </c>
      <c r="C16758" s="2">
        <v>0.44778935185185187</v>
      </c>
      <c r="D16758" s="3" t="s">
        <v>892</v>
      </c>
      <c r="E16758" s="3" t="s">
        <v>65628</v>
      </c>
      <c r="F16758" s="3" t="s">
        <v>12264</v>
      </c>
      <c r="G16758" s="3" t="s">
        <v>12427</v>
      </c>
      <c r="H16758" s="3" t="s">
        <v>65627</v>
      </c>
    </row>
    <row r="16759" spans="1:8" ht="58" x14ac:dyDescent="0.35">
      <c r="A16759" s="4">
        <v>56775</v>
      </c>
      <c r="B16759" s="1">
        <v>45316</v>
      </c>
      <c r="C16759" s="2">
        <v>0.44872685185185185</v>
      </c>
      <c r="D16759" s="3" t="s">
        <v>985</v>
      </c>
      <c r="E16759" s="3" t="s">
        <v>65631</v>
      </c>
      <c r="F16759" s="3" t="s">
        <v>65629</v>
      </c>
      <c r="G16759" s="3" t="s">
        <v>10541</v>
      </c>
      <c r="H16759" s="3" t="s">
        <v>65630</v>
      </c>
    </row>
    <row r="16760" spans="1:8" ht="72.5" x14ac:dyDescent="0.35">
      <c r="A16760" s="4">
        <v>25400</v>
      </c>
      <c r="B16760" s="1">
        <v>45316</v>
      </c>
      <c r="C16760" s="2">
        <v>0.44896990740740739</v>
      </c>
      <c r="D16760" s="3" t="s">
        <v>1436</v>
      </c>
      <c r="E16760" s="3" t="s">
        <v>42499</v>
      </c>
      <c r="F16760" s="3" t="s">
        <v>65632</v>
      </c>
      <c r="G16760" s="3" t="s">
        <v>65633</v>
      </c>
      <c r="H16760" s="3" t="s">
        <v>65634</v>
      </c>
    </row>
    <row r="16761" spans="1:8" ht="58" x14ac:dyDescent="0.35">
      <c r="A16761" s="4">
        <v>56772</v>
      </c>
      <c r="B16761" s="1">
        <v>45316</v>
      </c>
      <c r="C16761" s="2">
        <v>0.44907407407407413</v>
      </c>
      <c r="D16761" s="3" t="s">
        <v>65635</v>
      </c>
      <c r="E16761" s="3" t="s">
        <v>65639</v>
      </c>
      <c r="F16761" s="3" t="s">
        <v>65636</v>
      </c>
      <c r="G16761" s="3" t="s">
        <v>65637</v>
      </c>
      <c r="H16761" s="3" t="s">
        <v>65638</v>
      </c>
    </row>
    <row r="16762" spans="1:8" ht="72.5" x14ac:dyDescent="0.35">
      <c r="A16762" s="4">
        <v>135230</v>
      </c>
      <c r="B16762" s="1">
        <v>45316</v>
      </c>
      <c r="C16762" s="2">
        <v>0.45114583333333336</v>
      </c>
      <c r="D16762" s="3" t="s">
        <v>65640</v>
      </c>
      <c r="E16762" s="3" t="s">
        <v>65643</v>
      </c>
      <c r="F16762" s="3" t="s">
        <v>65641</v>
      </c>
      <c r="G16762" s="3" t="s">
        <v>10606</v>
      </c>
      <c r="H16762" s="3" t="s">
        <v>65642</v>
      </c>
    </row>
    <row r="16763" spans="1:8" ht="159.5" x14ac:dyDescent="0.35">
      <c r="A16763" s="4">
        <v>36601</v>
      </c>
      <c r="B16763" s="1">
        <v>45316</v>
      </c>
      <c r="C16763" s="2">
        <v>0.45445601851851852</v>
      </c>
      <c r="D16763" s="3" t="s">
        <v>65644</v>
      </c>
      <c r="E16763" s="3" t="s">
        <v>11379</v>
      </c>
      <c r="F16763" s="3" t="s">
        <v>65645</v>
      </c>
      <c r="G16763" s="3" t="s">
        <v>11732</v>
      </c>
      <c r="H16763" s="3" t="s">
        <v>65646</v>
      </c>
    </row>
    <row r="16764" spans="1:8" ht="58" x14ac:dyDescent="0.35">
      <c r="A16764" s="4">
        <v>37052</v>
      </c>
      <c r="B16764" s="1">
        <v>45316</v>
      </c>
      <c r="C16764" s="2">
        <v>0.45756944444444447</v>
      </c>
      <c r="D16764" s="3" t="s">
        <v>65647</v>
      </c>
      <c r="E16764" s="3" t="s">
        <v>65651</v>
      </c>
      <c r="F16764" s="3" t="s">
        <v>65648</v>
      </c>
      <c r="G16764" s="3" t="s">
        <v>65649</v>
      </c>
      <c r="H16764" s="3" t="s">
        <v>65650</v>
      </c>
    </row>
    <row r="16765" spans="1:8" ht="58" x14ac:dyDescent="0.35">
      <c r="A16765" s="4">
        <v>22965</v>
      </c>
      <c r="B16765" s="1">
        <v>45316</v>
      </c>
      <c r="C16765" s="2">
        <v>0.45910879629629631</v>
      </c>
      <c r="D16765" s="3" t="s">
        <v>10435</v>
      </c>
      <c r="E16765" s="3" t="s">
        <v>65654</v>
      </c>
      <c r="F16765" s="3" t="s">
        <v>65652</v>
      </c>
      <c r="G16765" s="3" t="s">
        <v>10541</v>
      </c>
      <c r="H16765" s="3" t="s">
        <v>65653</v>
      </c>
    </row>
    <row r="16766" spans="1:8" ht="72.5" x14ac:dyDescent="0.35">
      <c r="A16766" s="4">
        <v>62158</v>
      </c>
      <c r="B16766" s="1">
        <v>45316</v>
      </c>
      <c r="C16766" s="2">
        <v>0.46200231481481485</v>
      </c>
      <c r="D16766" s="3" t="s">
        <v>892</v>
      </c>
      <c r="E16766" s="3" t="s">
        <v>65657</v>
      </c>
      <c r="F16766" s="3" t="s">
        <v>65655</v>
      </c>
      <c r="G16766" s="3" t="s">
        <v>1434</v>
      </c>
      <c r="H16766" s="3" t="s">
        <v>65656</v>
      </c>
    </row>
    <row r="16767" spans="1:8" ht="43.5" x14ac:dyDescent="0.35">
      <c r="A16767" s="4">
        <v>215816</v>
      </c>
      <c r="B16767" s="1">
        <v>45316</v>
      </c>
      <c r="C16767" s="2">
        <v>0.46254629629629629</v>
      </c>
      <c r="D16767" s="3" t="s">
        <v>65658</v>
      </c>
      <c r="E16767" s="3" t="s">
        <v>65662</v>
      </c>
      <c r="F16767" s="3" t="s">
        <v>65659</v>
      </c>
      <c r="G16767" s="3" t="s">
        <v>65660</v>
      </c>
      <c r="H16767" s="3" t="s">
        <v>65661</v>
      </c>
    </row>
    <row r="16768" spans="1:8" x14ac:dyDescent="0.35">
      <c r="A16768" s="4">
        <v>186224</v>
      </c>
      <c r="B16768" s="1">
        <v>45316</v>
      </c>
      <c r="C16768" s="2">
        <v>0.46283564814814815</v>
      </c>
      <c r="D16768" s="3" t="s">
        <v>985</v>
      </c>
      <c r="E16768" s="3" t="s">
        <v>13197</v>
      </c>
      <c r="F16768" s="3" t="s">
        <v>33915</v>
      </c>
      <c r="G16768" s="3" t="s">
        <v>13197</v>
      </c>
      <c r="H16768" s="3" t="s">
        <v>65663</v>
      </c>
    </row>
    <row r="16769" spans="1:8" ht="72.5" x14ac:dyDescent="0.35">
      <c r="A16769" s="4">
        <v>26746</v>
      </c>
      <c r="B16769" s="1">
        <v>45316</v>
      </c>
      <c r="C16769" s="2">
        <v>0.46412037037037041</v>
      </c>
      <c r="D16769" s="3" t="s">
        <v>1403</v>
      </c>
      <c r="E16769" s="3" t="s">
        <v>65667</v>
      </c>
      <c r="F16769" s="3" t="s">
        <v>65664</v>
      </c>
      <c r="G16769" s="3" t="s">
        <v>65665</v>
      </c>
      <c r="H16769" s="3" t="s">
        <v>65666</v>
      </c>
    </row>
    <row r="16770" spans="1:8" ht="29" x14ac:dyDescent="0.35">
      <c r="A16770" s="4">
        <v>112683</v>
      </c>
      <c r="B16770" s="1">
        <v>45316</v>
      </c>
      <c r="C16770" s="2">
        <v>0.46584490740740742</v>
      </c>
      <c r="D16770" s="3" t="s">
        <v>904</v>
      </c>
      <c r="E16770" s="3" t="s">
        <v>65671</v>
      </c>
      <c r="F16770" s="3" t="s">
        <v>65668</v>
      </c>
      <c r="G16770" s="3" t="s">
        <v>65669</v>
      </c>
      <c r="H16770" s="3" t="s">
        <v>65670</v>
      </c>
    </row>
    <row r="16771" spans="1:8" ht="43.5" x14ac:dyDescent="0.35">
      <c r="A16771" s="4">
        <v>73417</v>
      </c>
      <c r="B16771" s="1">
        <v>45316</v>
      </c>
      <c r="C16771" s="2">
        <v>0.46611111111111114</v>
      </c>
      <c r="D16771" s="3" t="s">
        <v>985</v>
      </c>
      <c r="E16771" s="3" t="s">
        <v>65673</v>
      </c>
      <c r="F16771" s="3" t="s">
        <v>65672</v>
      </c>
      <c r="G16771" s="3" t="s">
        <v>100</v>
      </c>
      <c r="H16771" s="3" t="s">
        <v>39329</v>
      </c>
    </row>
    <row r="16772" spans="1:8" ht="72.5" x14ac:dyDescent="0.35">
      <c r="A16772" s="4">
        <v>32251</v>
      </c>
      <c r="B16772" s="1">
        <v>45316</v>
      </c>
      <c r="C16772" s="2">
        <v>0.46684027777777781</v>
      </c>
      <c r="D16772" s="3" t="s">
        <v>357</v>
      </c>
      <c r="E16772" s="3" t="s">
        <v>65677</v>
      </c>
      <c r="F16772" s="3" t="s">
        <v>65674</v>
      </c>
      <c r="G16772" s="3" t="s">
        <v>65675</v>
      </c>
      <c r="H16772" s="3" t="s">
        <v>65676</v>
      </c>
    </row>
    <row r="16773" spans="1:8" ht="58" x14ac:dyDescent="0.35">
      <c r="A16773" s="4">
        <v>213948</v>
      </c>
      <c r="B16773" s="1">
        <v>45316</v>
      </c>
      <c r="C16773" s="2">
        <v>0.46733796296296298</v>
      </c>
      <c r="D16773" s="3" t="s">
        <v>65678</v>
      </c>
      <c r="E16773" s="3" t="s">
        <v>65682</v>
      </c>
      <c r="F16773" s="3" t="s">
        <v>65679</v>
      </c>
      <c r="G16773" s="3" t="s">
        <v>65680</v>
      </c>
      <c r="H16773" s="3" t="s">
        <v>65681</v>
      </c>
    </row>
    <row r="16774" spans="1:8" ht="72.5" x14ac:dyDescent="0.35">
      <c r="A16774" s="4">
        <v>41654</v>
      </c>
      <c r="B16774" s="1">
        <v>45316</v>
      </c>
      <c r="C16774" s="2">
        <v>0.4692708333333333</v>
      </c>
      <c r="D16774" s="3" t="s">
        <v>65683</v>
      </c>
      <c r="E16774" s="3" t="s">
        <v>29903</v>
      </c>
      <c r="F16774" s="3" t="s">
        <v>65684</v>
      </c>
      <c r="G16774" s="3" t="s">
        <v>10671</v>
      </c>
      <c r="H16774" s="3" t="s">
        <v>65685</v>
      </c>
    </row>
    <row r="16775" spans="1:8" ht="43.5" x14ac:dyDescent="0.35">
      <c r="A16775" s="4">
        <v>196851</v>
      </c>
      <c r="B16775" s="1">
        <v>45316</v>
      </c>
      <c r="C16775" s="2">
        <v>0.4730671296296296</v>
      </c>
      <c r="D16775" s="3" t="s">
        <v>1288</v>
      </c>
      <c r="E16775" s="3" t="s">
        <v>65689</v>
      </c>
      <c r="F16775" s="3" t="s">
        <v>65686</v>
      </c>
      <c r="G16775" s="3" t="s">
        <v>65687</v>
      </c>
      <c r="H16775" s="3" t="s">
        <v>65688</v>
      </c>
    </row>
    <row r="16776" spans="1:8" ht="101.5" x14ac:dyDescent="0.35">
      <c r="A16776" s="4">
        <v>191809</v>
      </c>
      <c r="B16776" s="1">
        <v>45316</v>
      </c>
      <c r="C16776" s="2">
        <v>0.4737615740740741</v>
      </c>
      <c r="D16776" s="3" t="s">
        <v>65690</v>
      </c>
      <c r="E16776" s="3" t="s">
        <v>65693</v>
      </c>
      <c r="F16776" s="3" t="s">
        <v>65691</v>
      </c>
      <c r="G16776" s="3" t="s">
        <v>10584</v>
      </c>
      <c r="H16776" s="3" t="s">
        <v>65692</v>
      </c>
    </row>
    <row r="16777" spans="1:8" ht="116" x14ac:dyDescent="0.35">
      <c r="A16777" s="4">
        <v>77301</v>
      </c>
      <c r="B16777" s="1">
        <v>45316</v>
      </c>
      <c r="C16777" s="2">
        <v>0.47408564814814813</v>
      </c>
      <c r="D16777" s="3" t="s">
        <v>1933</v>
      </c>
      <c r="E16777" s="3" t="s">
        <v>65697</v>
      </c>
      <c r="F16777" s="3" t="s">
        <v>65694</v>
      </c>
      <c r="G16777" s="3" t="s">
        <v>65695</v>
      </c>
      <c r="H16777" s="3" t="s">
        <v>65696</v>
      </c>
    </row>
    <row r="16778" spans="1:8" x14ac:dyDescent="0.35">
      <c r="A16778" s="4">
        <v>158678</v>
      </c>
      <c r="B16778" s="1">
        <v>45316</v>
      </c>
      <c r="C16778" s="2">
        <v>0.47578703703703701</v>
      </c>
      <c r="D16778" s="3" t="s">
        <v>1288</v>
      </c>
      <c r="E16778" s="3" t="s">
        <v>13992</v>
      </c>
      <c r="F16778" s="3" t="s">
        <v>65698</v>
      </c>
      <c r="G16778" s="3" t="s">
        <v>10402</v>
      </c>
      <c r="H16778" s="3" t="s">
        <v>58418</v>
      </c>
    </row>
    <row r="16779" spans="1:8" ht="58" x14ac:dyDescent="0.35">
      <c r="A16779" s="4">
        <v>1453</v>
      </c>
      <c r="B16779" s="1">
        <v>45316</v>
      </c>
      <c r="C16779" s="2">
        <v>0.47596064814814815</v>
      </c>
      <c r="D16779" s="3" t="s">
        <v>65699</v>
      </c>
      <c r="E16779" s="3" t="s">
        <v>65702</v>
      </c>
      <c r="F16779" s="3" t="s">
        <v>65700</v>
      </c>
      <c r="G16779" s="3" t="s">
        <v>12328</v>
      </c>
      <c r="H16779" s="3" t="s">
        <v>65701</v>
      </c>
    </row>
    <row r="16780" spans="1:8" x14ac:dyDescent="0.35">
      <c r="A16780" s="4">
        <v>192074</v>
      </c>
      <c r="B16780" s="1">
        <v>45316</v>
      </c>
      <c r="C16780" s="2">
        <v>0.4772569444444445</v>
      </c>
      <c r="D16780" s="3" t="s">
        <v>985</v>
      </c>
      <c r="E16780" s="3" t="s">
        <v>65704</v>
      </c>
      <c r="F16780" s="3" t="s">
        <v>65703</v>
      </c>
      <c r="G16780" s="3" t="s">
        <v>65704</v>
      </c>
      <c r="H16780" s="3" t="s">
        <v>10309</v>
      </c>
    </row>
    <row r="16781" spans="1:8" ht="58" x14ac:dyDescent="0.35">
      <c r="A16781" s="4">
        <v>60939</v>
      </c>
      <c r="B16781" s="1">
        <v>45316</v>
      </c>
      <c r="C16781" s="2">
        <v>0.47863425925925923</v>
      </c>
      <c r="D16781" s="3" t="s">
        <v>65705</v>
      </c>
      <c r="E16781" s="3" t="s">
        <v>65708</v>
      </c>
      <c r="F16781" s="3" t="s">
        <v>65706</v>
      </c>
      <c r="G16781" s="3" t="s">
        <v>104</v>
      </c>
      <c r="H16781" s="3" t="s">
        <v>65707</v>
      </c>
    </row>
    <row r="16782" spans="1:8" ht="29" x14ac:dyDescent="0.35">
      <c r="A16782" s="4">
        <v>16690</v>
      </c>
      <c r="B16782" s="1">
        <v>45316</v>
      </c>
      <c r="C16782" s="2">
        <v>0.47893518518518513</v>
      </c>
      <c r="D16782" s="3" t="s">
        <v>1288</v>
      </c>
      <c r="E16782" s="3" t="s">
        <v>13331</v>
      </c>
      <c r="F16782" s="3" t="s">
        <v>65709</v>
      </c>
      <c r="G16782" s="3" t="s">
        <v>10402</v>
      </c>
      <c r="H16782" s="3" t="s">
        <v>58418</v>
      </c>
    </row>
    <row r="16783" spans="1:8" ht="58" x14ac:dyDescent="0.35">
      <c r="A16783" s="4">
        <v>60939</v>
      </c>
      <c r="B16783" s="1">
        <v>45316</v>
      </c>
      <c r="C16783" s="2">
        <v>0.47912037037037036</v>
      </c>
      <c r="D16783" s="3" t="s">
        <v>65705</v>
      </c>
      <c r="E16783" s="3" t="s">
        <v>65708</v>
      </c>
      <c r="F16783" s="3" t="s">
        <v>65706</v>
      </c>
      <c r="G16783" s="3" t="s">
        <v>65710</v>
      </c>
      <c r="H16783" s="3" t="s">
        <v>65707</v>
      </c>
    </row>
    <row r="16784" spans="1:8" ht="58" x14ac:dyDescent="0.35">
      <c r="A16784" s="4">
        <v>204826</v>
      </c>
      <c r="B16784" s="1">
        <v>45316</v>
      </c>
      <c r="C16784" s="2">
        <v>0.47972222222222222</v>
      </c>
      <c r="D16784" s="3" t="s">
        <v>65711</v>
      </c>
      <c r="E16784" s="3" t="s">
        <v>65713</v>
      </c>
      <c r="F16784" s="3" t="s">
        <v>64966</v>
      </c>
      <c r="G16784" s="3" t="s">
        <v>64967</v>
      </c>
      <c r="H16784" s="3" t="s">
        <v>65712</v>
      </c>
    </row>
    <row r="16785" spans="1:8" x14ac:dyDescent="0.35">
      <c r="A16785" s="4">
        <v>215712</v>
      </c>
      <c r="B16785" s="1">
        <v>45316</v>
      </c>
      <c r="C16785" s="2">
        <v>0.48016203703703703</v>
      </c>
      <c r="D16785" s="3" t="s">
        <v>985</v>
      </c>
      <c r="E16785" s="3" t="s">
        <v>65714</v>
      </c>
      <c r="F16785" s="3" t="s">
        <v>13088</v>
      </c>
      <c r="G16785" s="3" t="s">
        <v>65714</v>
      </c>
      <c r="H16785" s="3" t="s">
        <v>13759</v>
      </c>
    </row>
    <row r="16786" spans="1:8" ht="43.5" x14ac:dyDescent="0.35">
      <c r="A16786" s="4">
        <v>212132</v>
      </c>
      <c r="B16786" s="1">
        <v>45316</v>
      </c>
      <c r="C16786" s="2">
        <v>0.48274305555555558</v>
      </c>
      <c r="D16786" s="3" t="s">
        <v>65715</v>
      </c>
      <c r="E16786" s="3" t="s">
        <v>65718</v>
      </c>
      <c r="F16786" s="3" t="s">
        <v>65716</v>
      </c>
      <c r="G16786" s="3" t="s">
        <v>65717</v>
      </c>
      <c r="H16786" s="3" t="s">
        <v>254</v>
      </c>
    </row>
    <row r="16787" spans="1:8" ht="87" x14ac:dyDescent="0.35">
      <c r="A16787" s="4">
        <v>215147</v>
      </c>
      <c r="B16787" s="1">
        <v>45316</v>
      </c>
      <c r="C16787" s="2">
        <v>0.48553240740740744</v>
      </c>
      <c r="D16787" s="3" t="s">
        <v>65719</v>
      </c>
      <c r="E16787" s="3" t="s">
        <v>65723</v>
      </c>
      <c r="F16787" s="3" t="s">
        <v>65720</v>
      </c>
      <c r="G16787" s="3" t="s">
        <v>65721</v>
      </c>
      <c r="H16787" s="3" t="s">
        <v>65722</v>
      </c>
    </row>
    <row r="16788" spans="1:8" ht="43.5" x14ac:dyDescent="0.35">
      <c r="A16788" s="4">
        <v>6662</v>
      </c>
      <c r="B16788" s="1">
        <v>45316</v>
      </c>
      <c r="C16788" s="2">
        <v>0.48956018518518518</v>
      </c>
      <c r="D16788" s="3" t="s">
        <v>1288</v>
      </c>
      <c r="E16788" s="3" t="s">
        <v>29357</v>
      </c>
      <c r="F16788" s="3" t="s">
        <v>65724</v>
      </c>
      <c r="G16788" s="3" t="s">
        <v>12560</v>
      </c>
      <c r="H16788" s="3" t="s">
        <v>65725</v>
      </c>
    </row>
    <row r="16789" spans="1:8" ht="87" x14ac:dyDescent="0.35">
      <c r="A16789" s="4">
        <v>33515</v>
      </c>
      <c r="B16789" s="1">
        <v>45316</v>
      </c>
      <c r="C16789" s="2">
        <v>0.49024305555555553</v>
      </c>
      <c r="D16789" s="3" t="s">
        <v>65726</v>
      </c>
      <c r="E16789" s="3" t="s">
        <v>65729</v>
      </c>
      <c r="F16789" s="3" t="s">
        <v>65727</v>
      </c>
      <c r="G16789" s="3" t="s">
        <v>11099</v>
      </c>
      <c r="H16789" s="3" t="s">
        <v>65728</v>
      </c>
    </row>
    <row r="16790" spans="1:8" ht="58" x14ac:dyDescent="0.35">
      <c r="A16790" s="4">
        <v>26611</v>
      </c>
      <c r="B16790" s="1">
        <v>45316</v>
      </c>
      <c r="C16790" s="2">
        <v>0.49371527777777779</v>
      </c>
      <c r="D16790" s="3" t="s">
        <v>65730</v>
      </c>
      <c r="E16790" s="3" t="s">
        <v>65734</v>
      </c>
      <c r="F16790" s="3" t="s">
        <v>65731</v>
      </c>
      <c r="G16790" s="3" t="s">
        <v>65732</v>
      </c>
      <c r="H16790" s="3" t="s">
        <v>65733</v>
      </c>
    </row>
    <row r="16791" spans="1:8" ht="101.5" x14ac:dyDescent="0.35">
      <c r="A16791" s="4">
        <v>211662</v>
      </c>
      <c r="B16791" s="1">
        <v>45316</v>
      </c>
      <c r="C16791" s="2">
        <v>0.49460648148148145</v>
      </c>
      <c r="D16791" s="3" t="s">
        <v>985</v>
      </c>
      <c r="E16791" s="3" t="s">
        <v>65735</v>
      </c>
      <c r="F16791" s="3" t="s">
        <v>13088</v>
      </c>
      <c r="G16791" s="3" t="s">
        <v>65735</v>
      </c>
      <c r="H16791" s="3" t="s">
        <v>12234</v>
      </c>
    </row>
    <row r="16792" spans="1:8" ht="72.5" x14ac:dyDescent="0.35">
      <c r="A16792" s="4">
        <v>215101</v>
      </c>
      <c r="B16792" s="1">
        <v>45316</v>
      </c>
      <c r="C16792" s="2">
        <v>0.49542824074074071</v>
      </c>
      <c r="D16792" s="3" t="s">
        <v>1702</v>
      </c>
      <c r="E16792" s="3" t="s">
        <v>65739</v>
      </c>
      <c r="F16792" s="3" t="s">
        <v>65736</v>
      </c>
      <c r="G16792" s="3" t="s">
        <v>65737</v>
      </c>
      <c r="H16792" s="3" t="s">
        <v>65738</v>
      </c>
    </row>
    <row r="16793" spans="1:8" ht="43.5" x14ac:dyDescent="0.35">
      <c r="A16793" s="4">
        <v>41546</v>
      </c>
      <c r="B16793" s="1">
        <v>45316</v>
      </c>
      <c r="C16793" s="2">
        <v>0.50177083333333339</v>
      </c>
      <c r="D16793" s="3" t="s">
        <v>10435</v>
      </c>
      <c r="E16793" s="3" t="s">
        <v>65741</v>
      </c>
      <c r="F16793" s="3" t="s">
        <v>65740</v>
      </c>
      <c r="G16793" s="3" t="s">
        <v>21108</v>
      </c>
      <c r="H16793" s="3" t="s">
        <v>38032</v>
      </c>
    </row>
    <row r="16794" spans="1:8" ht="116" x14ac:dyDescent="0.35">
      <c r="A16794" s="4">
        <v>215288</v>
      </c>
      <c r="B16794" s="1">
        <v>45316</v>
      </c>
      <c r="C16794" s="2">
        <v>0.50240740740740741</v>
      </c>
      <c r="D16794" s="3" t="s">
        <v>65742</v>
      </c>
      <c r="E16794" s="3" t="s">
        <v>65746</v>
      </c>
      <c r="F16794" s="3" t="s">
        <v>65743</v>
      </c>
      <c r="G16794" s="3" t="s">
        <v>65744</v>
      </c>
      <c r="H16794" s="3" t="s">
        <v>65745</v>
      </c>
    </row>
    <row r="16795" spans="1:8" ht="58" x14ac:dyDescent="0.35">
      <c r="A16795" s="4">
        <v>105923</v>
      </c>
      <c r="B16795" s="1">
        <v>45316</v>
      </c>
      <c r="C16795" s="2">
        <v>0.5024305555555556</v>
      </c>
      <c r="D16795" s="3" t="s">
        <v>1403</v>
      </c>
      <c r="E16795" s="3" t="s">
        <v>29535</v>
      </c>
      <c r="F16795" s="3" t="s">
        <v>65747</v>
      </c>
      <c r="G16795" s="3" t="s">
        <v>65748</v>
      </c>
      <c r="H16795" s="3" t="s">
        <v>65749</v>
      </c>
    </row>
    <row r="16796" spans="1:8" ht="29" x14ac:dyDescent="0.35">
      <c r="A16796" s="4">
        <v>199024</v>
      </c>
      <c r="B16796" s="1">
        <v>45316</v>
      </c>
      <c r="C16796" s="2">
        <v>0.507349537037037</v>
      </c>
      <c r="D16796" s="3" t="s">
        <v>193</v>
      </c>
      <c r="E16796" s="3" t="s">
        <v>65751</v>
      </c>
      <c r="F16796" s="3" t="s">
        <v>65750</v>
      </c>
      <c r="G16796" s="3" t="s">
        <v>11021</v>
      </c>
      <c r="H16796" s="3" t="s">
        <v>12192</v>
      </c>
    </row>
    <row r="16797" spans="1:8" ht="72.5" x14ac:dyDescent="0.35">
      <c r="A16797" s="4">
        <v>43134</v>
      </c>
      <c r="B16797" s="1">
        <v>45316</v>
      </c>
      <c r="C16797" s="2">
        <v>0.50777777777777777</v>
      </c>
      <c r="D16797" s="3" t="s">
        <v>1473</v>
      </c>
      <c r="E16797" s="3" t="s">
        <v>65755</v>
      </c>
      <c r="F16797" s="3" t="s">
        <v>65752</v>
      </c>
      <c r="G16797" s="3" t="s">
        <v>65753</v>
      </c>
      <c r="H16797" s="3" t="s">
        <v>65754</v>
      </c>
    </row>
    <row r="16798" spans="1:8" x14ac:dyDescent="0.35">
      <c r="A16798" s="4">
        <v>49343</v>
      </c>
      <c r="B16798" s="1">
        <v>45316</v>
      </c>
      <c r="C16798" s="2">
        <v>0.5119907407407408</v>
      </c>
      <c r="D16798" s="3" t="s">
        <v>892</v>
      </c>
      <c r="E16798" s="3" t="s">
        <v>65757</v>
      </c>
      <c r="F16798" s="3" t="s">
        <v>12265</v>
      </c>
      <c r="G16798" s="3" t="s">
        <v>12263</v>
      </c>
      <c r="H16798" s="3" t="s">
        <v>65756</v>
      </c>
    </row>
    <row r="16799" spans="1:8" x14ac:dyDescent="0.35">
      <c r="A16799" s="4">
        <v>191847</v>
      </c>
      <c r="B16799" s="1">
        <v>45316</v>
      </c>
      <c r="C16799" s="2">
        <v>0.51541666666666663</v>
      </c>
      <c r="D16799" s="3" t="s">
        <v>985</v>
      </c>
      <c r="E16799" s="3" t="s">
        <v>10929</v>
      </c>
      <c r="F16799" s="3" t="s">
        <v>13088</v>
      </c>
      <c r="G16799" s="3" t="s">
        <v>10929</v>
      </c>
      <c r="H16799" s="3" t="s">
        <v>13126</v>
      </c>
    </row>
    <row r="16800" spans="1:8" x14ac:dyDescent="0.35">
      <c r="A16800" s="4">
        <v>111249</v>
      </c>
      <c r="B16800" s="1">
        <v>45316</v>
      </c>
      <c r="C16800" s="2">
        <v>0.51565972222222223</v>
      </c>
      <c r="D16800" s="3" t="s">
        <v>1288</v>
      </c>
      <c r="E16800" s="3" t="s">
        <v>65759</v>
      </c>
      <c r="F16800" s="3" t="s">
        <v>65758</v>
      </c>
      <c r="G16800" s="3" t="s">
        <v>12560</v>
      </c>
      <c r="H16800" s="3" t="s">
        <v>58418</v>
      </c>
    </row>
    <row r="16801" spans="1:8" ht="43.5" x14ac:dyDescent="0.35">
      <c r="A16801" s="4">
        <v>212264</v>
      </c>
      <c r="B16801" s="1">
        <v>45316</v>
      </c>
      <c r="C16801" s="2">
        <v>0.51961805555555551</v>
      </c>
      <c r="D16801" s="3" t="s">
        <v>10438</v>
      </c>
      <c r="E16801" s="3" t="s">
        <v>65763</v>
      </c>
      <c r="F16801" s="3" t="s">
        <v>65760</v>
      </c>
      <c r="G16801" s="3" t="s">
        <v>65761</v>
      </c>
      <c r="H16801" s="3" t="s">
        <v>65762</v>
      </c>
    </row>
    <row r="16802" spans="1:8" ht="43.5" x14ac:dyDescent="0.35">
      <c r="A16802" s="4">
        <v>108340</v>
      </c>
      <c r="B16802" s="1">
        <v>45316</v>
      </c>
      <c r="C16802" s="2">
        <v>0.52067129629629627</v>
      </c>
      <c r="D16802" s="3" t="s">
        <v>65764</v>
      </c>
      <c r="E16802" s="3" t="s">
        <v>13426</v>
      </c>
      <c r="F16802" s="3" t="s">
        <v>65765</v>
      </c>
      <c r="G16802" s="3" t="s">
        <v>65766</v>
      </c>
      <c r="H16802" s="3" t="s">
        <v>254</v>
      </c>
    </row>
    <row r="16803" spans="1:8" x14ac:dyDescent="0.35">
      <c r="A16803" s="4">
        <v>76306</v>
      </c>
      <c r="B16803" s="1">
        <v>45316</v>
      </c>
      <c r="C16803" s="2">
        <v>0.52380787037037035</v>
      </c>
      <c r="D16803" s="3" t="s">
        <v>65767</v>
      </c>
      <c r="E16803" s="3" t="s">
        <v>359</v>
      </c>
      <c r="F16803" s="3" t="s">
        <v>65768</v>
      </c>
      <c r="G16803" s="3" t="s">
        <v>10402</v>
      </c>
      <c r="H16803" s="3" t="s">
        <v>51667</v>
      </c>
    </row>
    <row r="16804" spans="1:8" ht="29" x14ac:dyDescent="0.35">
      <c r="A16804" s="4">
        <v>55640</v>
      </c>
      <c r="B16804" s="1">
        <v>45316</v>
      </c>
      <c r="C16804" s="2">
        <v>0.52718750000000003</v>
      </c>
      <c r="D16804" s="3" t="s">
        <v>1288</v>
      </c>
      <c r="E16804" s="3" t="s">
        <v>30000</v>
      </c>
      <c r="F16804" s="3" t="s">
        <v>65769</v>
      </c>
      <c r="G16804" s="3" t="s">
        <v>49728</v>
      </c>
      <c r="H16804" s="3" t="s">
        <v>11212</v>
      </c>
    </row>
    <row r="16805" spans="1:8" ht="58" x14ac:dyDescent="0.35">
      <c r="A16805" s="4">
        <v>56772</v>
      </c>
      <c r="B16805" s="1">
        <v>45316</v>
      </c>
      <c r="C16805" s="2">
        <v>0.53460648148148149</v>
      </c>
      <c r="D16805" s="3" t="s">
        <v>1288</v>
      </c>
      <c r="E16805" s="3" t="s">
        <v>65639</v>
      </c>
      <c r="F16805" s="3" t="s">
        <v>1805</v>
      </c>
      <c r="G16805" s="3" t="s">
        <v>11955</v>
      </c>
      <c r="H16805" s="3" t="s">
        <v>65770</v>
      </c>
    </row>
    <row r="16806" spans="1:8" ht="87" x14ac:dyDescent="0.35">
      <c r="A16806" s="4">
        <v>46248</v>
      </c>
      <c r="B16806" s="1">
        <v>45316</v>
      </c>
      <c r="C16806" s="2">
        <v>0.53644675925925933</v>
      </c>
      <c r="D16806" s="3" t="s">
        <v>1933</v>
      </c>
      <c r="E16806" s="3" t="s">
        <v>65774</v>
      </c>
      <c r="F16806" s="3" t="s">
        <v>65771</v>
      </c>
      <c r="G16806" s="3" t="s">
        <v>65772</v>
      </c>
      <c r="H16806" s="3" t="s">
        <v>65773</v>
      </c>
    </row>
    <row r="16807" spans="1:8" ht="29" x14ac:dyDescent="0.35">
      <c r="A16807" s="4">
        <v>103991</v>
      </c>
      <c r="B16807" s="1">
        <v>45316</v>
      </c>
      <c r="C16807" s="2">
        <v>0.55466435185185181</v>
      </c>
      <c r="D16807" s="3" t="s">
        <v>26681</v>
      </c>
      <c r="E16807" s="3" t="s">
        <v>14648</v>
      </c>
      <c r="F16807" s="3" t="s">
        <v>65775</v>
      </c>
      <c r="G16807" s="3" t="s">
        <v>12703</v>
      </c>
      <c r="H16807" s="3" t="s">
        <v>53394</v>
      </c>
    </row>
    <row r="16808" spans="1:8" x14ac:dyDescent="0.35">
      <c r="A16808" s="4">
        <v>50903</v>
      </c>
      <c r="B16808" s="1">
        <v>45316</v>
      </c>
      <c r="C16808" s="2">
        <v>0.55892361111111111</v>
      </c>
      <c r="D16808" s="3" t="s">
        <v>12595</v>
      </c>
      <c r="E16808" s="3" t="s">
        <v>12559</v>
      </c>
      <c r="F16808" s="3" t="s">
        <v>65776</v>
      </c>
      <c r="G16808" s="3" t="s">
        <v>65777</v>
      </c>
      <c r="H16808" s="3" t="s">
        <v>65778</v>
      </c>
    </row>
    <row r="16809" spans="1:8" ht="43.5" x14ac:dyDescent="0.35">
      <c r="A16809" s="4">
        <v>75677</v>
      </c>
      <c r="B16809" s="1">
        <v>45316</v>
      </c>
      <c r="C16809" s="2">
        <v>0.56155092592592593</v>
      </c>
      <c r="D16809" s="3" t="s">
        <v>65779</v>
      </c>
      <c r="E16809" s="3" t="s">
        <v>30619</v>
      </c>
      <c r="F16809" s="3" t="s">
        <v>65780</v>
      </c>
      <c r="G16809" s="3" t="s">
        <v>12515</v>
      </c>
      <c r="H16809" s="3" t="s">
        <v>65781</v>
      </c>
    </row>
    <row r="16810" spans="1:8" ht="29" x14ac:dyDescent="0.35">
      <c r="A16810" s="4">
        <v>105914</v>
      </c>
      <c r="B16810" s="1">
        <v>45316</v>
      </c>
      <c r="C16810" s="2">
        <v>0.57050925925925922</v>
      </c>
      <c r="D16810" s="3" t="s">
        <v>65782</v>
      </c>
      <c r="E16810" s="3" t="s">
        <v>65785</v>
      </c>
      <c r="F16810" s="3" t="s">
        <v>12484</v>
      </c>
      <c r="G16810" s="3" t="s">
        <v>65783</v>
      </c>
      <c r="H16810" s="3" t="s">
        <v>65784</v>
      </c>
    </row>
    <row r="16811" spans="1:8" ht="29" x14ac:dyDescent="0.35">
      <c r="A16811" s="4">
        <v>146987</v>
      </c>
      <c r="B16811" s="1">
        <v>45316</v>
      </c>
      <c r="C16811" s="2">
        <v>0.57168981481481485</v>
      </c>
      <c r="D16811" s="3" t="s">
        <v>210</v>
      </c>
      <c r="E16811" s="3" t="s">
        <v>65788</v>
      </c>
      <c r="F16811" s="3" t="s">
        <v>65786</v>
      </c>
      <c r="G16811" s="3" t="s">
        <v>65787</v>
      </c>
      <c r="H16811" s="3" t="s">
        <v>29475</v>
      </c>
    </row>
    <row r="16812" spans="1:8" ht="116" x14ac:dyDescent="0.35">
      <c r="A16812" s="4">
        <v>10779</v>
      </c>
      <c r="B16812" s="1">
        <v>45316</v>
      </c>
      <c r="C16812" s="2">
        <v>0.57627314814814812</v>
      </c>
      <c r="D16812" s="3" t="s">
        <v>985</v>
      </c>
      <c r="E16812" s="3" t="s">
        <v>65792</v>
      </c>
      <c r="F16812" s="3" t="s">
        <v>65789</v>
      </c>
      <c r="G16812" s="3" t="s">
        <v>65790</v>
      </c>
      <c r="H16812" s="3" t="s">
        <v>65791</v>
      </c>
    </row>
    <row r="16813" spans="1:8" ht="29" x14ac:dyDescent="0.35">
      <c r="A16813" s="4">
        <v>169654</v>
      </c>
      <c r="B16813" s="1">
        <v>45316</v>
      </c>
      <c r="C16813" s="2">
        <v>0.5784259259259259</v>
      </c>
      <c r="D16813" s="3" t="s">
        <v>329</v>
      </c>
      <c r="E16813" s="3" t="s">
        <v>65795</v>
      </c>
      <c r="F16813" s="3" t="s">
        <v>65793</v>
      </c>
      <c r="G16813" s="3" t="s">
        <v>11021</v>
      </c>
      <c r="H16813" s="3" t="s">
        <v>65794</v>
      </c>
    </row>
    <row r="16814" spans="1:8" x14ac:dyDescent="0.35">
      <c r="A16814" s="4">
        <v>129902</v>
      </c>
      <c r="B16814" s="1">
        <v>45316</v>
      </c>
      <c r="C16814" s="2">
        <v>0.5794907407407407</v>
      </c>
      <c r="D16814" s="3" t="s">
        <v>12868</v>
      </c>
      <c r="E16814" s="3" t="s">
        <v>11786</v>
      </c>
      <c r="F16814" s="3" t="s">
        <v>12830</v>
      </c>
      <c r="G16814" s="3" t="s">
        <v>11912</v>
      </c>
      <c r="H16814" s="3" t="s">
        <v>10659</v>
      </c>
    </row>
    <row r="16815" spans="1:8" ht="58" x14ac:dyDescent="0.35">
      <c r="A16815" s="4">
        <v>214037</v>
      </c>
      <c r="B16815" s="1">
        <v>45316</v>
      </c>
      <c r="C16815" s="2">
        <v>0.57976851851851852</v>
      </c>
      <c r="D16815" s="3" t="s">
        <v>65796</v>
      </c>
      <c r="E16815" s="3" t="s">
        <v>65800</v>
      </c>
      <c r="F16815" s="3" t="s">
        <v>65797</v>
      </c>
      <c r="G16815" s="3" t="s">
        <v>65798</v>
      </c>
      <c r="H16815" s="3" t="s">
        <v>65799</v>
      </c>
    </row>
    <row r="16816" spans="1:8" ht="101.5" x14ac:dyDescent="0.35">
      <c r="A16816" s="4">
        <v>50378</v>
      </c>
      <c r="B16816" s="1">
        <v>45316</v>
      </c>
      <c r="C16816" s="2">
        <v>0.5821412037037037</v>
      </c>
      <c r="D16816" s="3" t="s">
        <v>65801</v>
      </c>
      <c r="E16816" s="3" t="s">
        <v>65805</v>
      </c>
      <c r="F16816" s="3" t="s">
        <v>65802</v>
      </c>
      <c r="G16816" s="3" t="s">
        <v>65803</v>
      </c>
      <c r="H16816" s="3" t="s">
        <v>65804</v>
      </c>
    </row>
    <row r="16817" spans="1:8" ht="29" x14ac:dyDescent="0.35">
      <c r="A16817" s="4">
        <v>189827</v>
      </c>
      <c r="B16817" s="1">
        <v>45316</v>
      </c>
      <c r="C16817" s="2">
        <v>0.58231481481481484</v>
      </c>
      <c r="D16817" s="3" t="s">
        <v>10412</v>
      </c>
      <c r="E16817" s="3" t="s">
        <v>49993</v>
      </c>
      <c r="F16817" s="3" t="s">
        <v>1521</v>
      </c>
      <c r="G16817" s="3" t="s">
        <v>14497</v>
      </c>
      <c r="H16817" s="3" t="s">
        <v>65806</v>
      </c>
    </row>
    <row r="16818" spans="1:8" ht="58" x14ac:dyDescent="0.35">
      <c r="A16818" s="4">
        <v>26244</v>
      </c>
      <c r="B16818" s="1">
        <v>45316</v>
      </c>
      <c r="C16818" s="2">
        <v>0.58239583333333333</v>
      </c>
      <c r="D16818" s="3" t="s">
        <v>65429</v>
      </c>
      <c r="E16818" s="3" t="s">
        <v>65810</v>
      </c>
      <c r="F16818" s="3" t="s">
        <v>65807</v>
      </c>
      <c r="G16818" s="3" t="s">
        <v>65808</v>
      </c>
      <c r="H16818" s="3" t="s">
        <v>65809</v>
      </c>
    </row>
    <row r="16819" spans="1:8" ht="72.5" x14ac:dyDescent="0.35">
      <c r="A16819" s="4">
        <v>169581</v>
      </c>
      <c r="B16819" s="1">
        <v>45316</v>
      </c>
      <c r="C16819" s="2">
        <v>0.58368055555555554</v>
      </c>
      <c r="D16819" s="3" t="s">
        <v>985</v>
      </c>
      <c r="E16819" s="3" t="s">
        <v>14976</v>
      </c>
      <c r="F16819" s="3" t="s">
        <v>65811</v>
      </c>
      <c r="G16819" s="3" t="s">
        <v>65812</v>
      </c>
      <c r="H16819" s="3" t="s">
        <v>65813</v>
      </c>
    </row>
    <row r="16820" spans="1:8" x14ac:dyDescent="0.35">
      <c r="A16820" s="4">
        <v>204452</v>
      </c>
      <c r="B16820" s="1">
        <v>45316</v>
      </c>
      <c r="C16820" s="2">
        <v>0.58424768518518522</v>
      </c>
      <c r="D16820" s="3" t="s">
        <v>12370</v>
      </c>
      <c r="E16820" s="3" t="s">
        <v>65814</v>
      </c>
      <c r="F16820" s="3" t="s">
        <v>23306</v>
      </c>
      <c r="G16820" s="3" t="s">
        <v>12515</v>
      </c>
      <c r="H16820" s="3" t="s">
        <v>15292</v>
      </c>
    </row>
    <row r="16821" spans="1:8" ht="29" x14ac:dyDescent="0.35">
      <c r="A16821" s="4">
        <v>51385</v>
      </c>
      <c r="B16821" s="1">
        <v>45316</v>
      </c>
      <c r="C16821" s="2">
        <v>0.58425925925925926</v>
      </c>
      <c r="D16821" s="3" t="s">
        <v>65815</v>
      </c>
      <c r="E16821" s="3" t="s">
        <v>13030</v>
      </c>
      <c r="F16821" s="3" t="s">
        <v>14354</v>
      </c>
      <c r="G16821" s="3" t="s">
        <v>1117</v>
      </c>
      <c r="H16821" s="3" t="s">
        <v>14556</v>
      </c>
    </row>
    <row r="16822" spans="1:8" x14ac:dyDescent="0.35">
      <c r="A16822" s="4">
        <v>212602</v>
      </c>
      <c r="B16822" s="1">
        <v>45316</v>
      </c>
      <c r="C16822" s="2">
        <v>0.58656249999999999</v>
      </c>
      <c r="D16822" s="3" t="s">
        <v>65816</v>
      </c>
      <c r="E16822" s="3" t="s">
        <v>65819</v>
      </c>
      <c r="F16822" s="3" t="s">
        <v>65817</v>
      </c>
      <c r="G16822" s="3" t="s">
        <v>10623</v>
      </c>
      <c r="H16822" s="3" t="s">
        <v>65818</v>
      </c>
    </row>
    <row r="16823" spans="1:8" ht="130.5" x14ac:dyDescent="0.35">
      <c r="A16823" s="4">
        <v>190078</v>
      </c>
      <c r="B16823" s="1">
        <v>45316</v>
      </c>
      <c r="C16823" s="2">
        <v>0.5883680555555556</v>
      </c>
      <c r="D16823" s="3" t="s">
        <v>985</v>
      </c>
      <c r="E16823" s="3" t="s">
        <v>65823</v>
      </c>
      <c r="F16823" s="3" t="s">
        <v>65820</v>
      </c>
      <c r="G16823" s="3" t="s">
        <v>65821</v>
      </c>
      <c r="H16823" s="3" t="s">
        <v>65822</v>
      </c>
    </row>
    <row r="16824" spans="1:8" ht="87" x14ac:dyDescent="0.35">
      <c r="A16824" s="4">
        <v>169581</v>
      </c>
      <c r="B16824" s="1">
        <v>45316</v>
      </c>
      <c r="C16824" s="2">
        <v>0.58876157407407403</v>
      </c>
      <c r="D16824" s="3" t="s">
        <v>985</v>
      </c>
      <c r="E16824" s="3" t="s">
        <v>65824</v>
      </c>
      <c r="F16824" s="3" t="s">
        <v>65811</v>
      </c>
      <c r="G16824" s="3" t="s">
        <v>65812</v>
      </c>
      <c r="H16824" s="3" t="s">
        <v>65813</v>
      </c>
    </row>
    <row r="16825" spans="1:8" ht="43.5" x14ac:dyDescent="0.35">
      <c r="A16825" s="4">
        <v>27957</v>
      </c>
      <c r="B16825" s="1">
        <v>45316</v>
      </c>
      <c r="C16825" s="2">
        <v>0.5898958333333334</v>
      </c>
      <c r="D16825" s="3" t="s">
        <v>65825</v>
      </c>
      <c r="E16825" s="3" t="s">
        <v>1439</v>
      </c>
      <c r="F16825" s="3" t="s">
        <v>1775</v>
      </c>
      <c r="G16825" s="3" t="s">
        <v>65826</v>
      </c>
      <c r="H16825" s="3" t="s">
        <v>65827</v>
      </c>
    </row>
    <row r="16826" spans="1:8" ht="87" x14ac:dyDescent="0.35">
      <c r="A16826" s="4">
        <v>169581</v>
      </c>
      <c r="B16826" s="1">
        <v>45316</v>
      </c>
      <c r="C16826" s="2">
        <v>0.5902546296296296</v>
      </c>
      <c r="D16826" s="3" t="s">
        <v>985</v>
      </c>
      <c r="E16826" s="3" t="s">
        <v>65828</v>
      </c>
      <c r="F16826" s="3" t="s">
        <v>65811</v>
      </c>
      <c r="G16826" s="3" t="s">
        <v>65812</v>
      </c>
      <c r="H16826" s="3" t="s">
        <v>65813</v>
      </c>
    </row>
    <row r="16827" spans="1:8" ht="43.5" x14ac:dyDescent="0.35">
      <c r="A16827" s="4">
        <v>37134</v>
      </c>
      <c r="B16827" s="1">
        <v>45316</v>
      </c>
      <c r="C16827" s="2">
        <v>0.59180555555555558</v>
      </c>
      <c r="D16827" s="3" t="s">
        <v>65829</v>
      </c>
      <c r="E16827" s="3" t="s">
        <v>42660</v>
      </c>
      <c r="F16827" s="3" t="s">
        <v>65830</v>
      </c>
      <c r="G16827" s="3" t="s">
        <v>65831</v>
      </c>
      <c r="H16827" s="3" t="s">
        <v>65832</v>
      </c>
    </row>
    <row r="16828" spans="1:8" ht="58" x14ac:dyDescent="0.35">
      <c r="A16828" s="4">
        <v>82484</v>
      </c>
      <c r="B16828" s="1">
        <v>45316</v>
      </c>
      <c r="C16828" s="2">
        <v>0.59231481481481485</v>
      </c>
      <c r="D16828" s="3" t="s">
        <v>1436</v>
      </c>
      <c r="E16828" s="3" t="s">
        <v>65836</v>
      </c>
      <c r="F16828" s="3" t="s">
        <v>65833</v>
      </c>
      <c r="G16828" s="3" t="s">
        <v>65834</v>
      </c>
      <c r="H16828" s="3" t="s">
        <v>65835</v>
      </c>
    </row>
    <row r="16829" spans="1:8" ht="116" x14ac:dyDescent="0.35">
      <c r="A16829" s="4">
        <v>96474</v>
      </c>
      <c r="B16829" s="1">
        <v>45316</v>
      </c>
      <c r="C16829" s="2">
        <v>0.59293981481481484</v>
      </c>
      <c r="D16829" s="3" t="s">
        <v>65837</v>
      </c>
      <c r="E16829" s="3" t="s">
        <v>65841</v>
      </c>
      <c r="F16829" s="3" t="s">
        <v>65838</v>
      </c>
      <c r="G16829" s="3" t="s">
        <v>65839</v>
      </c>
      <c r="H16829" s="3" t="s">
        <v>65840</v>
      </c>
    </row>
    <row r="16830" spans="1:8" ht="29" x14ac:dyDescent="0.35">
      <c r="A16830" s="4">
        <v>7457</v>
      </c>
      <c r="B16830" s="1">
        <v>45316</v>
      </c>
      <c r="C16830" s="2">
        <v>0.59370370370370373</v>
      </c>
      <c r="D16830" s="3" t="s">
        <v>12178</v>
      </c>
      <c r="E16830" s="3" t="s">
        <v>12976</v>
      </c>
      <c r="F16830" s="3" t="s">
        <v>65842</v>
      </c>
      <c r="G16830" s="3" t="s">
        <v>46563</v>
      </c>
      <c r="H16830" s="3" t="s">
        <v>51384</v>
      </c>
    </row>
    <row r="16831" spans="1:8" ht="43.5" x14ac:dyDescent="0.35">
      <c r="A16831" s="4">
        <v>183436</v>
      </c>
      <c r="B16831" s="1">
        <v>45316</v>
      </c>
      <c r="C16831" s="2">
        <v>0.59576388888888887</v>
      </c>
      <c r="D16831" s="3" t="s">
        <v>14856</v>
      </c>
      <c r="E16831" s="3" t="s">
        <v>65844</v>
      </c>
      <c r="F16831" s="3" t="s">
        <v>65843</v>
      </c>
      <c r="G16831" s="3" t="s">
        <v>12252</v>
      </c>
      <c r="H16831" s="3" t="s">
        <v>36074</v>
      </c>
    </row>
    <row r="16832" spans="1:8" ht="130.5" x14ac:dyDescent="0.35">
      <c r="A16832" s="4">
        <v>104619</v>
      </c>
      <c r="B16832" s="1">
        <v>45316</v>
      </c>
      <c r="C16832" s="2">
        <v>0.59811342592592587</v>
      </c>
      <c r="D16832" s="3" t="s">
        <v>65845</v>
      </c>
      <c r="E16832" s="3" t="s">
        <v>65849</v>
      </c>
      <c r="F16832" s="3" t="s">
        <v>65846</v>
      </c>
      <c r="G16832" s="3" t="s">
        <v>65847</v>
      </c>
      <c r="H16832" s="3" t="s">
        <v>65848</v>
      </c>
    </row>
    <row r="16833" spans="1:8" ht="58" x14ac:dyDescent="0.35">
      <c r="A16833" s="4">
        <v>188873</v>
      </c>
      <c r="B16833" s="1">
        <v>45316</v>
      </c>
      <c r="C16833" s="2">
        <v>0.59864583333333332</v>
      </c>
      <c r="D16833" s="3" t="s">
        <v>1436</v>
      </c>
      <c r="E16833" s="3" t="s">
        <v>30050</v>
      </c>
      <c r="F16833" s="3" t="s">
        <v>65850</v>
      </c>
      <c r="G16833" s="3" t="s">
        <v>65851</v>
      </c>
      <c r="H16833" s="3" t="s">
        <v>65852</v>
      </c>
    </row>
    <row r="16834" spans="1:8" ht="29" x14ac:dyDescent="0.35">
      <c r="A16834" s="4">
        <v>203016</v>
      </c>
      <c r="B16834" s="1">
        <v>45316</v>
      </c>
      <c r="C16834" s="2">
        <v>0.59923611111111108</v>
      </c>
      <c r="D16834" s="3" t="s">
        <v>65853</v>
      </c>
      <c r="E16834" s="3" t="s">
        <v>42691</v>
      </c>
      <c r="F16834" s="3" t="s">
        <v>65854</v>
      </c>
      <c r="G16834" s="3" t="s">
        <v>65855</v>
      </c>
      <c r="H16834" s="3" t="s">
        <v>65856</v>
      </c>
    </row>
    <row r="16835" spans="1:8" x14ac:dyDescent="0.35">
      <c r="A16835" s="4">
        <v>189560</v>
      </c>
      <c r="B16835" s="1">
        <v>45316</v>
      </c>
      <c r="C16835" s="2">
        <v>0.60067129629629623</v>
      </c>
      <c r="D16835" s="3" t="s">
        <v>65857</v>
      </c>
      <c r="E16835" s="3" t="s">
        <v>65858</v>
      </c>
      <c r="F16835" s="3" t="s">
        <v>12785</v>
      </c>
      <c r="G16835" s="3" t="s">
        <v>65858</v>
      </c>
      <c r="H16835" s="3" t="s">
        <v>65859</v>
      </c>
    </row>
    <row r="16836" spans="1:8" ht="130.5" x14ac:dyDescent="0.35">
      <c r="A16836" s="4">
        <v>104619</v>
      </c>
      <c r="B16836" s="1">
        <v>45316</v>
      </c>
      <c r="C16836" s="2">
        <v>0.60112268518518519</v>
      </c>
      <c r="D16836" s="3" t="s">
        <v>65845</v>
      </c>
      <c r="E16836" s="3" t="s">
        <v>65860</v>
      </c>
      <c r="F16836" s="3" t="s">
        <v>65846</v>
      </c>
      <c r="G16836" s="3" t="s">
        <v>65847</v>
      </c>
      <c r="H16836" s="3" t="s">
        <v>65848</v>
      </c>
    </row>
    <row r="16837" spans="1:8" x14ac:dyDescent="0.35">
      <c r="A16837" s="4">
        <v>210760</v>
      </c>
      <c r="B16837" s="1">
        <v>45316</v>
      </c>
      <c r="C16837" s="2">
        <v>0.60293981481481485</v>
      </c>
      <c r="D16837" s="3" t="s">
        <v>65861</v>
      </c>
      <c r="E16837" s="3" t="s">
        <v>65864</v>
      </c>
      <c r="F16837" s="3" t="s">
        <v>65862</v>
      </c>
      <c r="G16837" s="3" t="s">
        <v>1397</v>
      </c>
      <c r="H16837" s="3" t="s">
        <v>65863</v>
      </c>
    </row>
    <row r="16838" spans="1:8" ht="87" x14ac:dyDescent="0.35">
      <c r="A16838" s="4">
        <v>84598</v>
      </c>
      <c r="B16838" s="1">
        <v>45316</v>
      </c>
      <c r="C16838" s="2">
        <v>0.60300925925925919</v>
      </c>
      <c r="D16838" s="3" t="s">
        <v>10435</v>
      </c>
      <c r="E16838" s="3" t="s">
        <v>65868</v>
      </c>
      <c r="F16838" s="3" t="s">
        <v>65865</v>
      </c>
      <c r="G16838" s="3" t="s">
        <v>65866</v>
      </c>
      <c r="H16838" s="3" t="s">
        <v>65867</v>
      </c>
    </row>
    <row r="16839" spans="1:8" ht="101.5" x14ac:dyDescent="0.35">
      <c r="A16839" s="4">
        <v>111652</v>
      </c>
      <c r="B16839" s="1">
        <v>45316</v>
      </c>
      <c r="C16839" s="2">
        <v>0.60524305555555558</v>
      </c>
      <c r="D16839" s="3" t="s">
        <v>65869</v>
      </c>
      <c r="E16839" s="3" t="s">
        <v>17988</v>
      </c>
      <c r="F16839" s="3" t="s">
        <v>65870</v>
      </c>
      <c r="G16839" s="3" t="s">
        <v>54978</v>
      </c>
      <c r="H16839" s="3" t="s">
        <v>65871</v>
      </c>
    </row>
    <row r="16840" spans="1:8" ht="29" x14ac:dyDescent="0.35">
      <c r="A16840" s="4">
        <v>197900</v>
      </c>
      <c r="B16840" s="1">
        <v>45316</v>
      </c>
      <c r="C16840" s="2">
        <v>0.60539351851851853</v>
      </c>
      <c r="D16840" s="3" t="s">
        <v>65872</v>
      </c>
      <c r="E16840" s="3" t="s">
        <v>65875</v>
      </c>
      <c r="F16840" s="3" t="s">
        <v>65873</v>
      </c>
      <c r="G16840" s="3" t="s">
        <v>65874</v>
      </c>
      <c r="H16840" s="3" t="s">
        <v>19981</v>
      </c>
    </row>
    <row r="16841" spans="1:8" ht="58" x14ac:dyDescent="0.35">
      <c r="A16841" s="4">
        <v>150271</v>
      </c>
      <c r="B16841" s="1">
        <v>45316</v>
      </c>
      <c r="C16841" s="2">
        <v>0.60737268518518517</v>
      </c>
      <c r="D16841" s="3" t="s">
        <v>1436</v>
      </c>
      <c r="E16841" s="3" t="s">
        <v>30133</v>
      </c>
      <c r="F16841" s="3" t="s">
        <v>65876</v>
      </c>
      <c r="G16841" s="3" t="s">
        <v>65877</v>
      </c>
      <c r="H16841" s="3" t="s">
        <v>37304</v>
      </c>
    </row>
    <row r="16842" spans="1:8" ht="29" x14ac:dyDescent="0.35">
      <c r="A16842" s="4">
        <v>211919</v>
      </c>
      <c r="B16842" s="1">
        <v>45316</v>
      </c>
      <c r="C16842" s="2">
        <v>0.60769675925925926</v>
      </c>
      <c r="D16842" s="3" t="s">
        <v>65878</v>
      </c>
      <c r="E16842" s="3" t="s">
        <v>10622</v>
      </c>
      <c r="F16842" s="3" t="s">
        <v>65879</v>
      </c>
      <c r="G16842" s="3" t="s">
        <v>65880</v>
      </c>
      <c r="H16842" s="3" t="s">
        <v>65881</v>
      </c>
    </row>
    <row r="16843" spans="1:8" ht="58" x14ac:dyDescent="0.35">
      <c r="A16843" s="4">
        <v>1681</v>
      </c>
      <c r="B16843" s="1">
        <v>45316</v>
      </c>
      <c r="C16843" s="2">
        <v>0.60796296296296293</v>
      </c>
      <c r="D16843" s="3" t="s">
        <v>892</v>
      </c>
      <c r="E16843" s="3" t="s">
        <v>28477</v>
      </c>
      <c r="F16843" s="3" t="s">
        <v>65882</v>
      </c>
      <c r="G16843" s="3" t="s">
        <v>10760</v>
      </c>
      <c r="H16843" s="3" t="s">
        <v>12629</v>
      </c>
    </row>
    <row r="16844" spans="1:8" ht="58" x14ac:dyDescent="0.35">
      <c r="A16844" s="4">
        <v>149282</v>
      </c>
      <c r="B16844" s="1">
        <v>45316</v>
      </c>
      <c r="C16844" s="2">
        <v>0.60853009259259261</v>
      </c>
      <c r="D16844" s="3" t="s">
        <v>12154</v>
      </c>
      <c r="E16844" s="3" t="s">
        <v>65884</v>
      </c>
      <c r="F16844" s="3" t="s">
        <v>65883</v>
      </c>
      <c r="G16844" s="3" t="s">
        <v>12011</v>
      </c>
      <c r="H16844" s="3" t="s">
        <v>10279</v>
      </c>
    </row>
    <row r="16845" spans="1:8" ht="29" x14ac:dyDescent="0.35">
      <c r="A16845" s="4">
        <v>38817</v>
      </c>
      <c r="B16845" s="1">
        <v>45316</v>
      </c>
      <c r="C16845" s="2">
        <v>0.61089120370370364</v>
      </c>
      <c r="D16845" s="3" t="s">
        <v>10329</v>
      </c>
      <c r="E16845" s="3" t="s">
        <v>65886</v>
      </c>
      <c r="F16845" s="3" t="s">
        <v>65885</v>
      </c>
      <c r="G16845" s="3" t="s">
        <v>65886</v>
      </c>
      <c r="H16845" s="3" t="s">
        <v>11368</v>
      </c>
    </row>
    <row r="16846" spans="1:8" ht="72.5" x14ac:dyDescent="0.35">
      <c r="A16846" s="4">
        <v>158988</v>
      </c>
      <c r="B16846" s="1">
        <v>45316</v>
      </c>
      <c r="C16846" s="2">
        <v>0.61197916666666663</v>
      </c>
      <c r="D16846" s="3" t="s">
        <v>1258</v>
      </c>
      <c r="E16846" s="3" t="s">
        <v>42738</v>
      </c>
      <c r="F16846" s="3" t="s">
        <v>65887</v>
      </c>
      <c r="G16846" s="3" t="s">
        <v>11928</v>
      </c>
      <c r="H16846" s="3" t="s">
        <v>51384</v>
      </c>
    </row>
    <row r="16847" spans="1:8" ht="29" x14ac:dyDescent="0.35">
      <c r="A16847" s="4">
        <v>148878</v>
      </c>
      <c r="B16847" s="1">
        <v>45316</v>
      </c>
      <c r="C16847" s="2">
        <v>0.61230324074074072</v>
      </c>
      <c r="D16847" s="3" t="s">
        <v>65888</v>
      </c>
      <c r="E16847" s="3" t="s">
        <v>65889</v>
      </c>
      <c r="F16847" s="3" t="s">
        <v>11953</v>
      </c>
      <c r="G16847" s="3" t="s">
        <v>65889</v>
      </c>
      <c r="H16847" s="3" t="s">
        <v>10661</v>
      </c>
    </row>
    <row r="16848" spans="1:8" ht="29" x14ac:dyDescent="0.35">
      <c r="A16848" s="4">
        <v>49950</v>
      </c>
      <c r="B16848" s="1">
        <v>45316</v>
      </c>
      <c r="C16848" s="2">
        <v>0.61310185185185184</v>
      </c>
      <c r="D16848" s="3" t="s">
        <v>10412</v>
      </c>
      <c r="E16848" s="3" t="s">
        <v>1397</v>
      </c>
      <c r="F16848" s="3" t="s">
        <v>65890</v>
      </c>
      <c r="G16848" s="3" t="s">
        <v>14503</v>
      </c>
      <c r="H16848" s="3" t="s">
        <v>65891</v>
      </c>
    </row>
    <row r="16849" spans="1:8" ht="87" x14ac:dyDescent="0.35">
      <c r="A16849" s="4">
        <v>211452</v>
      </c>
      <c r="B16849" s="1">
        <v>45316</v>
      </c>
      <c r="C16849" s="2">
        <v>0.61327546296296298</v>
      </c>
      <c r="D16849" s="3" t="s">
        <v>65892</v>
      </c>
      <c r="E16849" s="3" t="s">
        <v>65896</v>
      </c>
      <c r="F16849" s="3" t="s">
        <v>65893</v>
      </c>
      <c r="G16849" s="3" t="s">
        <v>65894</v>
      </c>
      <c r="H16849" s="3" t="s">
        <v>65895</v>
      </c>
    </row>
    <row r="16850" spans="1:8" ht="43.5" x14ac:dyDescent="0.35">
      <c r="A16850" s="4">
        <v>129775</v>
      </c>
      <c r="B16850" s="1">
        <v>45316</v>
      </c>
      <c r="C16850" s="2">
        <v>0.61361111111111111</v>
      </c>
      <c r="D16850" s="3" t="s">
        <v>14218</v>
      </c>
      <c r="E16850" s="3" t="s">
        <v>14209</v>
      </c>
      <c r="F16850" s="3" t="s">
        <v>65897</v>
      </c>
      <c r="G16850" s="3" t="s">
        <v>11826</v>
      </c>
      <c r="H16850" s="3" t="s">
        <v>23289</v>
      </c>
    </row>
    <row r="16851" spans="1:8" ht="87" x14ac:dyDescent="0.35">
      <c r="A16851" s="4">
        <v>161230</v>
      </c>
      <c r="B16851" s="1">
        <v>45316</v>
      </c>
      <c r="C16851" s="2">
        <v>0.61400462962962965</v>
      </c>
      <c r="D16851" s="3" t="s">
        <v>65898</v>
      </c>
      <c r="E16851" s="3" t="s">
        <v>65902</v>
      </c>
      <c r="F16851" s="3" t="s">
        <v>65899</v>
      </c>
      <c r="G16851" s="3" t="s">
        <v>65900</v>
      </c>
      <c r="H16851" s="3" t="s">
        <v>65901</v>
      </c>
    </row>
    <row r="16852" spans="1:8" ht="43.5" x14ac:dyDescent="0.35">
      <c r="A16852" s="4">
        <v>35571</v>
      </c>
      <c r="B16852" s="1">
        <v>45316</v>
      </c>
      <c r="C16852" s="2">
        <v>0.61503472222222222</v>
      </c>
      <c r="D16852" s="3" t="s">
        <v>985</v>
      </c>
      <c r="E16852" s="3" t="s">
        <v>65905</v>
      </c>
      <c r="F16852" s="3" t="s">
        <v>65903</v>
      </c>
      <c r="G16852" s="3" t="s">
        <v>12537</v>
      </c>
      <c r="H16852" s="3" t="s">
        <v>65904</v>
      </c>
    </row>
    <row r="16853" spans="1:8" ht="43.5" x14ac:dyDescent="0.35">
      <c r="A16853" s="4">
        <v>44454</v>
      </c>
      <c r="B16853" s="1">
        <v>45316</v>
      </c>
      <c r="C16853" s="2">
        <v>0.61559027777777775</v>
      </c>
      <c r="D16853" s="3" t="s">
        <v>457</v>
      </c>
      <c r="E16853" s="3" t="s">
        <v>13870</v>
      </c>
      <c r="F16853" s="3" t="s">
        <v>65906</v>
      </c>
      <c r="G16853" s="3" t="s">
        <v>12431</v>
      </c>
      <c r="H16853" s="3" t="s">
        <v>12980</v>
      </c>
    </row>
    <row r="16854" spans="1:8" ht="58" x14ac:dyDescent="0.35">
      <c r="A16854" s="4">
        <v>43047</v>
      </c>
      <c r="B16854" s="1">
        <v>45316</v>
      </c>
      <c r="C16854" s="2">
        <v>0.61797453703703698</v>
      </c>
      <c r="D16854" s="3" t="s">
        <v>1556</v>
      </c>
      <c r="E16854" s="3" t="s">
        <v>13512</v>
      </c>
      <c r="F16854" s="3" t="s">
        <v>65907</v>
      </c>
      <c r="G16854" s="3" t="s">
        <v>65908</v>
      </c>
      <c r="H16854" s="3" t="s">
        <v>65909</v>
      </c>
    </row>
    <row r="16855" spans="1:8" x14ac:dyDescent="0.35">
      <c r="A16855" s="4">
        <v>211765</v>
      </c>
      <c r="B16855" s="1">
        <v>45316</v>
      </c>
      <c r="C16855" s="2">
        <v>0.62094907407407407</v>
      </c>
      <c r="D16855" s="3" t="s">
        <v>65910</v>
      </c>
      <c r="E16855" s="3" t="s">
        <v>14120</v>
      </c>
      <c r="F16855" s="3" t="s">
        <v>12830</v>
      </c>
      <c r="G16855" s="3" t="s">
        <v>14120</v>
      </c>
      <c r="H16855" s="3" t="s">
        <v>65911</v>
      </c>
    </row>
    <row r="16856" spans="1:8" ht="174" x14ac:dyDescent="0.35">
      <c r="A16856" s="4">
        <v>168912</v>
      </c>
      <c r="B16856" s="1">
        <v>45316</v>
      </c>
      <c r="C16856" s="2">
        <v>0.62282407407407414</v>
      </c>
      <c r="D16856" s="3" t="s">
        <v>65912</v>
      </c>
      <c r="E16856" s="3" t="s">
        <v>65915</v>
      </c>
      <c r="F16856" s="3" t="s">
        <v>65913</v>
      </c>
      <c r="G16856" s="3" t="s">
        <v>12564</v>
      </c>
      <c r="H16856" s="3" t="s">
        <v>65914</v>
      </c>
    </row>
    <row r="16857" spans="1:8" ht="29" x14ac:dyDescent="0.35">
      <c r="A16857" s="4">
        <v>34262</v>
      </c>
      <c r="B16857" s="1">
        <v>45316</v>
      </c>
      <c r="C16857" s="2">
        <v>0.62337962962962956</v>
      </c>
      <c r="D16857" s="3" t="s">
        <v>65916</v>
      </c>
      <c r="E16857" s="3" t="s">
        <v>65918</v>
      </c>
      <c r="F16857" s="3" t="s">
        <v>65917</v>
      </c>
      <c r="G16857" s="3" t="s">
        <v>1117</v>
      </c>
      <c r="H16857" s="3" t="s">
        <v>11777</v>
      </c>
    </row>
    <row r="16858" spans="1:8" ht="101.5" x14ac:dyDescent="0.35">
      <c r="A16858" s="4">
        <v>125444</v>
      </c>
      <c r="B16858" s="1">
        <v>45316</v>
      </c>
      <c r="C16858" s="2">
        <v>0.62562499999999999</v>
      </c>
      <c r="D16858" s="3" t="s">
        <v>1436</v>
      </c>
      <c r="E16858" s="3" t="s">
        <v>65921</v>
      </c>
      <c r="F16858" s="3" t="s">
        <v>65919</v>
      </c>
      <c r="G16858" s="3" t="s">
        <v>65920</v>
      </c>
      <c r="H16858" s="3" t="s">
        <v>55159</v>
      </c>
    </row>
    <row r="16859" spans="1:8" ht="43.5" x14ac:dyDescent="0.35">
      <c r="A16859" s="4">
        <v>37157</v>
      </c>
      <c r="B16859" s="1">
        <v>45316</v>
      </c>
      <c r="C16859" s="2">
        <v>0.62641203703703707</v>
      </c>
      <c r="D16859" s="3" t="s">
        <v>1436</v>
      </c>
      <c r="E16859" s="3" t="s">
        <v>13354</v>
      </c>
      <c r="F16859" s="3" t="s">
        <v>65922</v>
      </c>
      <c r="G16859" s="3" t="s">
        <v>583</v>
      </c>
      <c r="H16859" s="3" t="s">
        <v>65923</v>
      </c>
    </row>
    <row r="16860" spans="1:8" x14ac:dyDescent="0.35">
      <c r="A16860" s="4">
        <v>215513</v>
      </c>
      <c r="B16860" s="1">
        <v>45316</v>
      </c>
      <c r="C16860" s="2">
        <v>0.62701388888888887</v>
      </c>
      <c r="D16860" s="3" t="s">
        <v>65924</v>
      </c>
      <c r="E16860" s="3" t="s">
        <v>65927</v>
      </c>
      <c r="F16860" s="3" t="s">
        <v>65925</v>
      </c>
      <c r="G16860" s="3" t="s">
        <v>11334</v>
      </c>
      <c r="H16860" s="3" t="s">
        <v>65926</v>
      </c>
    </row>
    <row r="16861" spans="1:8" ht="43.5" x14ac:dyDescent="0.35">
      <c r="A16861" s="4">
        <v>26827</v>
      </c>
      <c r="B16861" s="1">
        <v>45316</v>
      </c>
      <c r="C16861" s="2">
        <v>0.63025462962962964</v>
      </c>
      <c r="D16861" s="3" t="s">
        <v>1288</v>
      </c>
      <c r="E16861" s="3" t="s">
        <v>65929</v>
      </c>
      <c r="F16861" s="3" t="s">
        <v>65928</v>
      </c>
      <c r="G16861" s="3" t="s">
        <v>11378</v>
      </c>
      <c r="H16861" s="3" t="s">
        <v>11777</v>
      </c>
    </row>
    <row r="16862" spans="1:8" ht="130.5" x14ac:dyDescent="0.35">
      <c r="A16862" s="4">
        <v>162841</v>
      </c>
      <c r="B16862" s="1">
        <v>45316</v>
      </c>
      <c r="C16862" s="2">
        <v>0.6320486111111111</v>
      </c>
      <c r="D16862" s="3" t="s">
        <v>65930</v>
      </c>
      <c r="E16862" s="3" t="s">
        <v>65933</v>
      </c>
      <c r="F16862" s="3" t="s">
        <v>65931</v>
      </c>
      <c r="G16862" s="3" t="s">
        <v>12564</v>
      </c>
      <c r="H16862" s="3" t="s">
        <v>65932</v>
      </c>
    </row>
    <row r="16863" spans="1:8" ht="43.5" x14ac:dyDescent="0.35">
      <c r="A16863" s="4">
        <v>190083</v>
      </c>
      <c r="B16863" s="1">
        <v>45316</v>
      </c>
      <c r="C16863" s="2">
        <v>0.63206018518518514</v>
      </c>
      <c r="D16863" s="3" t="s">
        <v>65934</v>
      </c>
      <c r="E16863" s="3" t="s">
        <v>65938</v>
      </c>
      <c r="F16863" s="3" t="s">
        <v>65935</v>
      </c>
      <c r="G16863" s="3" t="s">
        <v>65936</v>
      </c>
      <c r="H16863" s="3" t="s">
        <v>65937</v>
      </c>
    </row>
    <row r="16864" spans="1:8" ht="58" x14ac:dyDescent="0.35">
      <c r="A16864" s="4">
        <v>39205</v>
      </c>
      <c r="B16864" s="1">
        <v>45316</v>
      </c>
      <c r="C16864" s="2">
        <v>0.63255787037037037</v>
      </c>
      <c r="D16864" s="3" t="s">
        <v>1436</v>
      </c>
      <c r="E16864" s="3" t="s">
        <v>65942</v>
      </c>
      <c r="F16864" s="3" t="s">
        <v>65939</v>
      </c>
      <c r="G16864" s="3" t="s">
        <v>65940</v>
      </c>
      <c r="H16864" s="3" t="s">
        <v>65941</v>
      </c>
    </row>
    <row r="16865" spans="1:8" x14ac:dyDescent="0.35">
      <c r="A16865" s="4">
        <v>60939</v>
      </c>
      <c r="B16865" s="1">
        <v>45316</v>
      </c>
      <c r="C16865" s="2">
        <v>0.63263888888888886</v>
      </c>
      <c r="D16865" s="3" t="s">
        <v>14894</v>
      </c>
      <c r="E16865" s="3" t="s">
        <v>65944</v>
      </c>
      <c r="F16865" s="3" t="s">
        <v>65943</v>
      </c>
      <c r="G16865" s="3" t="s">
        <v>11890</v>
      </c>
      <c r="H16865" s="3" t="s">
        <v>38959</v>
      </c>
    </row>
    <row r="16866" spans="1:8" ht="130.5" x14ac:dyDescent="0.35">
      <c r="A16866" s="4">
        <v>162841</v>
      </c>
      <c r="B16866" s="1">
        <v>45316</v>
      </c>
      <c r="C16866" s="2">
        <v>0.63269675925925928</v>
      </c>
      <c r="D16866" s="3" t="s">
        <v>65930</v>
      </c>
      <c r="E16866" s="3" t="s">
        <v>65946</v>
      </c>
      <c r="F16866" s="3" t="s">
        <v>65931</v>
      </c>
      <c r="G16866" s="3" t="s">
        <v>12564</v>
      </c>
      <c r="H16866" s="3" t="s">
        <v>65945</v>
      </c>
    </row>
    <row r="16867" spans="1:8" x14ac:dyDescent="0.35">
      <c r="A16867" s="4">
        <v>39827</v>
      </c>
      <c r="B16867" s="1">
        <v>45316</v>
      </c>
      <c r="C16867" s="2">
        <v>0.63475694444444442</v>
      </c>
      <c r="D16867" s="3" t="s">
        <v>1933</v>
      </c>
      <c r="E16867" s="3" t="s">
        <v>65948</v>
      </c>
      <c r="F16867" s="3" t="s">
        <v>1775</v>
      </c>
      <c r="G16867" s="3" t="s">
        <v>10747</v>
      </c>
      <c r="H16867" s="3" t="s">
        <v>65947</v>
      </c>
    </row>
    <row r="16868" spans="1:8" x14ac:dyDescent="0.35">
      <c r="A16868" s="4">
        <v>51359</v>
      </c>
      <c r="B16868" s="1">
        <v>45316</v>
      </c>
      <c r="C16868" s="2">
        <v>0.63490740740740736</v>
      </c>
      <c r="D16868" s="3" t="s">
        <v>12078</v>
      </c>
      <c r="E16868" s="3" t="s">
        <v>28125</v>
      </c>
      <c r="F16868" s="3" t="s">
        <v>65949</v>
      </c>
      <c r="G16868" s="3" t="s">
        <v>11920</v>
      </c>
      <c r="H16868" s="3" t="s">
        <v>12236</v>
      </c>
    </row>
    <row r="16869" spans="1:8" ht="29" x14ac:dyDescent="0.35">
      <c r="A16869" s="4">
        <v>168282</v>
      </c>
      <c r="B16869" s="1">
        <v>45316</v>
      </c>
      <c r="C16869" s="2">
        <v>0.63563657407407403</v>
      </c>
      <c r="D16869" s="3" t="s">
        <v>1556</v>
      </c>
      <c r="E16869" s="3" t="s">
        <v>30193</v>
      </c>
      <c r="F16869" s="3" t="s">
        <v>65950</v>
      </c>
      <c r="G16869" s="3" t="s">
        <v>10810</v>
      </c>
      <c r="H16869" s="3" t="s">
        <v>65951</v>
      </c>
    </row>
    <row r="16870" spans="1:8" ht="58" x14ac:dyDescent="0.35">
      <c r="A16870" s="4">
        <v>65109</v>
      </c>
      <c r="B16870" s="1">
        <v>45316</v>
      </c>
      <c r="C16870" s="2">
        <v>0.63739583333333327</v>
      </c>
      <c r="D16870" s="3" t="s">
        <v>12020</v>
      </c>
      <c r="E16870" s="3" t="s">
        <v>38412</v>
      </c>
      <c r="F16870" s="3" t="s">
        <v>65952</v>
      </c>
      <c r="G16870" s="3" t="s">
        <v>11857</v>
      </c>
      <c r="H16870" s="3" t="s">
        <v>53202</v>
      </c>
    </row>
    <row r="16871" spans="1:8" ht="116" x14ac:dyDescent="0.35">
      <c r="A16871" s="4">
        <v>39075</v>
      </c>
      <c r="B16871" s="1">
        <v>45316</v>
      </c>
      <c r="C16871" s="2">
        <v>0.63758101851851856</v>
      </c>
      <c r="D16871" s="3" t="s">
        <v>1436</v>
      </c>
      <c r="E16871" s="3" t="s">
        <v>65955</v>
      </c>
      <c r="F16871" s="3" t="s">
        <v>65953</v>
      </c>
      <c r="G16871" s="3" t="s">
        <v>65954</v>
      </c>
      <c r="H16871" s="3" t="s">
        <v>13945</v>
      </c>
    </row>
    <row r="16872" spans="1:8" x14ac:dyDescent="0.35">
      <c r="A16872" s="4">
        <v>166428</v>
      </c>
      <c r="B16872" s="1">
        <v>45316</v>
      </c>
      <c r="C16872" s="2">
        <v>0.63973379629629623</v>
      </c>
      <c r="D16872" s="3" t="s">
        <v>1436</v>
      </c>
      <c r="E16872" s="3" t="s">
        <v>13120</v>
      </c>
      <c r="F16872" s="3" t="s">
        <v>11953</v>
      </c>
      <c r="G16872" s="3" t="s">
        <v>13120</v>
      </c>
      <c r="H16872" s="3" t="s">
        <v>10726</v>
      </c>
    </row>
    <row r="16873" spans="1:8" ht="29" x14ac:dyDescent="0.35">
      <c r="A16873" s="4">
        <v>159556</v>
      </c>
      <c r="B16873" s="1">
        <v>45316</v>
      </c>
      <c r="C16873" s="2">
        <v>0.64033564814814814</v>
      </c>
      <c r="D16873" s="3" t="s">
        <v>65956</v>
      </c>
      <c r="E16873" s="3" t="s">
        <v>65959</v>
      </c>
      <c r="F16873" s="3" t="s">
        <v>1517</v>
      </c>
      <c r="G16873" s="3" t="s">
        <v>65957</v>
      </c>
      <c r="H16873" s="3" t="s">
        <v>65958</v>
      </c>
    </row>
    <row r="16874" spans="1:8" ht="246.5" x14ac:dyDescent="0.35">
      <c r="A16874" s="4">
        <v>49786</v>
      </c>
      <c r="B16874" s="1">
        <v>45316</v>
      </c>
      <c r="C16874" s="2">
        <v>0.64079861111111114</v>
      </c>
      <c r="D16874" s="3" t="s">
        <v>10816</v>
      </c>
      <c r="E16874" s="3" t="s">
        <v>65963</v>
      </c>
      <c r="F16874" s="3" t="s">
        <v>65960</v>
      </c>
      <c r="G16874" s="3" t="s">
        <v>65961</v>
      </c>
      <c r="H16874" s="3" t="s">
        <v>65962</v>
      </c>
    </row>
    <row r="16875" spans="1:8" ht="246.5" x14ac:dyDescent="0.35">
      <c r="A16875" s="4">
        <v>49786</v>
      </c>
      <c r="B16875" s="1">
        <v>45316</v>
      </c>
      <c r="C16875" s="2">
        <v>0.64124999999999999</v>
      </c>
      <c r="D16875" s="3" t="s">
        <v>65964</v>
      </c>
      <c r="E16875" s="3" t="s">
        <v>65963</v>
      </c>
      <c r="F16875" s="3" t="s">
        <v>65960</v>
      </c>
      <c r="G16875" s="3" t="s">
        <v>65961</v>
      </c>
      <c r="H16875" s="3" t="s">
        <v>65962</v>
      </c>
    </row>
    <row r="16876" spans="1:8" x14ac:dyDescent="0.35">
      <c r="A16876" s="4">
        <v>209669</v>
      </c>
      <c r="B16876" s="1">
        <v>45316</v>
      </c>
      <c r="C16876" s="2">
        <v>0.64124999999999999</v>
      </c>
      <c r="D16876" s="3" t="s">
        <v>65965</v>
      </c>
      <c r="E16876" s="3" t="s">
        <v>65968</v>
      </c>
      <c r="F16876" s="3" t="s">
        <v>65966</v>
      </c>
      <c r="G16876" s="3" t="s">
        <v>12075</v>
      </c>
      <c r="H16876" s="3" t="s">
        <v>65967</v>
      </c>
    </row>
    <row r="16877" spans="1:8" ht="72.5" x14ac:dyDescent="0.35">
      <c r="A16877" s="4">
        <v>157745</v>
      </c>
      <c r="B16877" s="1">
        <v>45316</v>
      </c>
      <c r="C16877" s="2">
        <v>0.64413194444444444</v>
      </c>
      <c r="D16877" s="3" t="s">
        <v>1436</v>
      </c>
      <c r="E16877" s="3" t="s">
        <v>65971</v>
      </c>
      <c r="F16877" s="3" t="s">
        <v>65969</v>
      </c>
      <c r="G16877" s="3" t="s">
        <v>65970</v>
      </c>
      <c r="H16877" s="3" t="s">
        <v>13397</v>
      </c>
    </row>
    <row r="16878" spans="1:8" x14ac:dyDescent="0.35">
      <c r="A16878" s="4">
        <v>52165</v>
      </c>
      <c r="B16878" s="1">
        <v>45316</v>
      </c>
      <c r="C16878" s="2">
        <v>0.6448842592592593</v>
      </c>
      <c r="D16878" s="3" t="s">
        <v>892</v>
      </c>
      <c r="E16878" s="3" t="s">
        <v>65972</v>
      </c>
      <c r="F16878" s="3" t="s">
        <v>12390</v>
      </c>
      <c r="G16878" s="3" t="s">
        <v>10658</v>
      </c>
      <c r="H16878" s="3" t="s">
        <v>11776</v>
      </c>
    </row>
    <row r="16879" spans="1:8" ht="43.5" x14ac:dyDescent="0.35">
      <c r="A16879" s="4">
        <v>27900</v>
      </c>
      <c r="B16879" s="1">
        <v>45316</v>
      </c>
      <c r="C16879" s="2">
        <v>0.64579861111111114</v>
      </c>
      <c r="D16879" s="3" t="s">
        <v>65973</v>
      </c>
      <c r="E16879" s="3" t="s">
        <v>30190</v>
      </c>
      <c r="F16879" s="3" t="s">
        <v>65974</v>
      </c>
      <c r="G16879" s="3" t="s">
        <v>10479</v>
      </c>
      <c r="H16879" s="3" t="s">
        <v>65975</v>
      </c>
    </row>
    <row r="16880" spans="1:8" ht="29" x14ac:dyDescent="0.35">
      <c r="A16880" s="4">
        <v>168282</v>
      </c>
      <c r="B16880" s="1">
        <v>45316</v>
      </c>
      <c r="C16880" s="2">
        <v>0.64796296296296296</v>
      </c>
      <c r="D16880" s="3" t="s">
        <v>1556</v>
      </c>
      <c r="E16880" s="3" t="s">
        <v>30193</v>
      </c>
      <c r="F16880" s="3" t="s">
        <v>65950</v>
      </c>
      <c r="G16880" s="3" t="s">
        <v>10810</v>
      </c>
      <c r="H16880" s="3" t="s">
        <v>65951</v>
      </c>
    </row>
    <row r="16881" spans="1:8" ht="130.5" x14ac:dyDescent="0.35">
      <c r="A16881" s="4">
        <v>184981</v>
      </c>
      <c r="B16881" s="1">
        <v>45316</v>
      </c>
      <c r="C16881" s="2">
        <v>0.6480555555555555</v>
      </c>
      <c r="D16881" s="3" t="s">
        <v>65976</v>
      </c>
      <c r="E16881" s="3" t="s">
        <v>65978</v>
      </c>
      <c r="F16881" s="3" t="s">
        <v>1780</v>
      </c>
      <c r="G16881" s="3" t="s">
        <v>15450</v>
      </c>
      <c r="H16881" s="3" t="s">
        <v>65977</v>
      </c>
    </row>
    <row r="16882" spans="1:8" ht="130.5" x14ac:dyDescent="0.35">
      <c r="A16882" s="4">
        <v>184981</v>
      </c>
      <c r="B16882" s="1">
        <v>45316</v>
      </c>
      <c r="C16882" s="2">
        <v>0.64831018518518524</v>
      </c>
      <c r="D16882" s="3" t="s">
        <v>65976</v>
      </c>
      <c r="E16882" s="3" t="s">
        <v>65978</v>
      </c>
      <c r="F16882" s="3" t="s">
        <v>1780</v>
      </c>
      <c r="G16882" s="3" t="s">
        <v>15450</v>
      </c>
      <c r="H16882" s="3" t="s">
        <v>65977</v>
      </c>
    </row>
    <row r="16883" spans="1:8" ht="130.5" x14ac:dyDescent="0.35">
      <c r="A16883" s="4">
        <v>184981</v>
      </c>
      <c r="B16883" s="1">
        <v>45316</v>
      </c>
      <c r="C16883" s="2">
        <v>0.64841435185185181</v>
      </c>
      <c r="D16883" s="3" t="s">
        <v>65976</v>
      </c>
      <c r="E16883" s="3" t="s">
        <v>65978</v>
      </c>
      <c r="F16883" s="3" t="s">
        <v>1780</v>
      </c>
      <c r="G16883" s="3" t="s">
        <v>15450</v>
      </c>
      <c r="H16883" s="3" t="s">
        <v>65977</v>
      </c>
    </row>
    <row r="16884" spans="1:8" ht="87" x14ac:dyDescent="0.35">
      <c r="A16884" s="4">
        <v>45853</v>
      </c>
      <c r="B16884" s="1">
        <v>45316</v>
      </c>
      <c r="C16884" s="2">
        <v>0.65054398148148151</v>
      </c>
      <c r="D16884" s="3" t="s">
        <v>1436</v>
      </c>
      <c r="E16884" s="3" t="s">
        <v>65982</v>
      </c>
      <c r="F16884" s="3" t="s">
        <v>65979</v>
      </c>
      <c r="G16884" s="3" t="s">
        <v>65980</v>
      </c>
      <c r="H16884" s="3" t="s">
        <v>65981</v>
      </c>
    </row>
    <row r="16885" spans="1:8" x14ac:dyDescent="0.35">
      <c r="A16885" s="4">
        <v>208380</v>
      </c>
      <c r="B16885" s="1">
        <v>45316</v>
      </c>
      <c r="C16885" s="2">
        <v>0.6507060185185185</v>
      </c>
      <c r="D16885" s="3" t="s">
        <v>28751</v>
      </c>
      <c r="E16885" s="3" t="s">
        <v>65985</v>
      </c>
      <c r="F16885" s="3" t="s">
        <v>12830</v>
      </c>
      <c r="G16885" s="3" t="s">
        <v>65983</v>
      </c>
      <c r="H16885" s="3" t="s">
        <v>65984</v>
      </c>
    </row>
    <row r="16886" spans="1:8" ht="43.5" x14ac:dyDescent="0.35">
      <c r="A16886" s="4">
        <v>118940</v>
      </c>
      <c r="B16886" s="1">
        <v>45316</v>
      </c>
      <c r="C16886" s="2">
        <v>0.65078703703703711</v>
      </c>
      <c r="D16886" s="3" t="s">
        <v>1258</v>
      </c>
      <c r="E16886" s="3" t="s">
        <v>51968</v>
      </c>
      <c r="F16886" s="3" t="s">
        <v>65986</v>
      </c>
      <c r="G16886" s="3" t="s">
        <v>12156</v>
      </c>
      <c r="H16886" s="3" t="s">
        <v>65987</v>
      </c>
    </row>
    <row r="16887" spans="1:8" ht="174" x14ac:dyDescent="0.35">
      <c r="A16887" s="4">
        <v>168912</v>
      </c>
      <c r="B16887" s="1">
        <v>45316</v>
      </c>
      <c r="C16887" s="2">
        <v>0.65212962962962961</v>
      </c>
      <c r="D16887" s="3" t="s">
        <v>65912</v>
      </c>
      <c r="E16887" s="3" t="s">
        <v>65988</v>
      </c>
      <c r="F16887" s="3" t="s">
        <v>65913</v>
      </c>
      <c r="G16887" s="3" t="s">
        <v>12564</v>
      </c>
      <c r="H16887" s="3" t="s">
        <v>65914</v>
      </c>
    </row>
    <row r="16888" spans="1:8" x14ac:dyDescent="0.35">
      <c r="A16888" s="4">
        <v>40998</v>
      </c>
      <c r="B16888" s="1">
        <v>45316</v>
      </c>
      <c r="C16888" s="2">
        <v>0.65216435185185184</v>
      </c>
      <c r="D16888" s="3" t="s">
        <v>11964</v>
      </c>
      <c r="E16888" s="3" t="s">
        <v>65990</v>
      </c>
      <c r="F16888" s="3" t="s">
        <v>65989</v>
      </c>
      <c r="G16888" s="3" t="s">
        <v>11933</v>
      </c>
      <c r="H16888" s="3" t="s">
        <v>12236</v>
      </c>
    </row>
    <row r="16889" spans="1:8" x14ac:dyDescent="0.35">
      <c r="A16889" s="4">
        <v>167468</v>
      </c>
      <c r="B16889" s="1">
        <v>45316</v>
      </c>
      <c r="C16889" s="2">
        <v>0.65266203703703707</v>
      </c>
      <c r="D16889" s="3" t="s">
        <v>892</v>
      </c>
      <c r="E16889" s="3" t="s">
        <v>65992</v>
      </c>
      <c r="F16889" s="3" t="s">
        <v>12640</v>
      </c>
      <c r="G16889" s="3" t="s">
        <v>11153</v>
      </c>
      <c r="H16889" s="3" t="s">
        <v>65991</v>
      </c>
    </row>
    <row r="16890" spans="1:8" ht="72.5" x14ac:dyDescent="0.35">
      <c r="A16890" s="4">
        <v>43862</v>
      </c>
      <c r="B16890" s="1">
        <v>45316</v>
      </c>
      <c r="C16890" s="2">
        <v>0.65436342592592589</v>
      </c>
      <c r="D16890" s="3" t="s">
        <v>985</v>
      </c>
      <c r="E16890" s="3" t="s">
        <v>65996</v>
      </c>
      <c r="F16890" s="3" t="s">
        <v>65993</v>
      </c>
      <c r="G16890" s="3" t="s">
        <v>65994</v>
      </c>
      <c r="H16890" s="3" t="s">
        <v>65995</v>
      </c>
    </row>
    <row r="16891" spans="1:8" ht="87" x14ac:dyDescent="0.35">
      <c r="A16891" s="4">
        <v>45853</v>
      </c>
      <c r="B16891" s="1">
        <v>45316</v>
      </c>
      <c r="C16891" s="2">
        <v>0.65547453703703706</v>
      </c>
      <c r="D16891" s="3" t="s">
        <v>1436</v>
      </c>
      <c r="E16891" s="3" t="s">
        <v>65982</v>
      </c>
      <c r="F16891" s="3" t="s">
        <v>65979</v>
      </c>
      <c r="G16891" s="3" t="s">
        <v>65980</v>
      </c>
      <c r="H16891" s="3" t="s">
        <v>65997</v>
      </c>
    </row>
    <row r="16892" spans="1:8" x14ac:dyDescent="0.35">
      <c r="A16892" s="4">
        <v>42395</v>
      </c>
      <c r="B16892" s="1">
        <v>45316</v>
      </c>
      <c r="C16892" s="2">
        <v>0.6569328703703704</v>
      </c>
      <c r="D16892" s="3" t="s">
        <v>65998</v>
      </c>
      <c r="E16892" s="3" t="s">
        <v>66000</v>
      </c>
      <c r="F16892" s="3" t="s">
        <v>65999</v>
      </c>
      <c r="G16892" s="3" t="s">
        <v>13452</v>
      </c>
      <c r="H16892" s="3" t="s">
        <v>13454</v>
      </c>
    </row>
    <row r="16893" spans="1:8" ht="58" x14ac:dyDescent="0.35">
      <c r="A16893" s="4">
        <v>48848</v>
      </c>
      <c r="B16893" s="1">
        <v>45316</v>
      </c>
      <c r="C16893" s="2">
        <v>0.65797453703703701</v>
      </c>
      <c r="D16893" s="3" t="s">
        <v>66001</v>
      </c>
      <c r="E16893" s="3" t="s">
        <v>66004</v>
      </c>
      <c r="F16893" s="3" t="s">
        <v>66002</v>
      </c>
      <c r="G16893" s="3" t="s">
        <v>10760</v>
      </c>
      <c r="H16893" s="3" t="s">
        <v>66003</v>
      </c>
    </row>
    <row r="16894" spans="1:8" ht="29" x14ac:dyDescent="0.35">
      <c r="A16894" s="4">
        <v>215816</v>
      </c>
      <c r="B16894" s="1">
        <v>45316</v>
      </c>
      <c r="C16894" s="2">
        <v>0.65809027777777784</v>
      </c>
      <c r="D16894" s="3" t="s">
        <v>12079</v>
      </c>
      <c r="E16894" s="3" t="s">
        <v>66005</v>
      </c>
      <c r="F16894" s="3" t="s">
        <v>21234</v>
      </c>
      <c r="G16894" s="3" t="s">
        <v>12262</v>
      </c>
      <c r="H16894" s="3" t="s">
        <v>53225</v>
      </c>
    </row>
    <row r="16895" spans="1:8" ht="43.5" x14ac:dyDescent="0.35">
      <c r="A16895" s="4">
        <v>208492</v>
      </c>
      <c r="B16895" s="1">
        <v>45316</v>
      </c>
      <c r="C16895" s="2">
        <v>0.65863425925925922</v>
      </c>
      <c r="D16895" s="3" t="s">
        <v>1258</v>
      </c>
      <c r="E16895" s="3" t="s">
        <v>66009</v>
      </c>
      <c r="F16895" s="3" t="s">
        <v>66006</v>
      </c>
      <c r="G16895" s="3" t="s">
        <v>66007</v>
      </c>
      <c r="H16895" s="3" t="s">
        <v>66008</v>
      </c>
    </row>
    <row r="16896" spans="1:8" x14ac:dyDescent="0.35">
      <c r="A16896" s="4">
        <v>211715</v>
      </c>
      <c r="B16896" s="1">
        <v>45316</v>
      </c>
      <c r="C16896" s="2">
        <v>0.65962962962962968</v>
      </c>
      <c r="D16896" s="3" t="s">
        <v>892</v>
      </c>
      <c r="E16896" s="3" t="s">
        <v>66010</v>
      </c>
      <c r="F16896" s="3" t="s">
        <v>12369</v>
      </c>
      <c r="G16896" s="3" t="s">
        <v>11131</v>
      </c>
      <c r="H16896" s="3" t="s">
        <v>11777</v>
      </c>
    </row>
    <row r="16897" spans="1:8" x14ac:dyDescent="0.35">
      <c r="A16897" s="4">
        <v>97517</v>
      </c>
      <c r="B16897" s="1">
        <v>45316</v>
      </c>
      <c r="C16897" s="2">
        <v>0.66083333333333327</v>
      </c>
      <c r="D16897" s="3" t="s">
        <v>10772</v>
      </c>
      <c r="E16897" s="3" t="s">
        <v>66011</v>
      </c>
      <c r="F16897" s="3" t="s">
        <v>13088</v>
      </c>
      <c r="G16897" s="3" t="s">
        <v>66011</v>
      </c>
      <c r="H16897" s="3" t="s">
        <v>10312</v>
      </c>
    </row>
    <row r="16898" spans="1:8" x14ac:dyDescent="0.35">
      <c r="A16898" s="4">
        <v>51527</v>
      </c>
      <c r="B16898" s="1">
        <v>45316</v>
      </c>
      <c r="C16898" s="2">
        <v>0.66097222222222218</v>
      </c>
      <c r="D16898" s="3" t="s">
        <v>14514</v>
      </c>
      <c r="E16898" s="3" t="s">
        <v>66012</v>
      </c>
      <c r="F16898" s="3" t="s">
        <v>12751</v>
      </c>
      <c r="G16898" s="3" t="s">
        <v>66012</v>
      </c>
      <c r="H16898" s="3" t="s">
        <v>66013</v>
      </c>
    </row>
    <row r="16899" spans="1:8" x14ac:dyDescent="0.35">
      <c r="A16899" s="4">
        <v>38518</v>
      </c>
      <c r="B16899" s="1">
        <v>45316</v>
      </c>
      <c r="C16899" s="2">
        <v>0.66673611111111108</v>
      </c>
      <c r="D16899" s="3" t="s">
        <v>66014</v>
      </c>
      <c r="E16899" s="3" t="s">
        <v>66015</v>
      </c>
      <c r="F16899" s="3" t="s">
        <v>12054</v>
      </c>
      <c r="G16899" s="3" t="s">
        <v>66015</v>
      </c>
      <c r="H16899" s="3" t="s">
        <v>11368</v>
      </c>
    </row>
    <row r="16900" spans="1:8" ht="43.5" x14ac:dyDescent="0.35">
      <c r="A16900" s="4">
        <v>95690</v>
      </c>
      <c r="B16900" s="1">
        <v>45316</v>
      </c>
      <c r="C16900" s="2">
        <v>0.66769675925925931</v>
      </c>
      <c r="D16900" s="3" t="s">
        <v>1436</v>
      </c>
      <c r="E16900" s="3" t="s">
        <v>13965</v>
      </c>
      <c r="F16900" s="3" t="s">
        <v>66016</v>
      </c>
      <c r="G16900" s="3" t="s">
        <v>66017</v>
      </c>
      <c r="H16900" s="3" t="s">
        <v>66018</v>
      </c>
    </row>
    <row r="16901" spans="1:8" ht="29" x14ac:dyDescent="0.35">
      <c r="A16901" s="4">
        <v>51539</v>
      </c>
      <c r="B16901" s="1">
        <v>45316</v>
      </c>
      <c r="C16901" s="2">
        <v>0.66849537037037043</v>
      </c>
      <c r="D16901" s="3" t="s">
        <v>12868</v>
      </c>
      <c r="E16901" s="3" t="s">
        <v>64130</v>
      </c>
      <c r="F16901" s="3" t="s">
        <v>66019</v>
      </c>
      <c r="G16901" s="3" t="s">
        <v>11857</v>
      </c>
      <c r="H16901" s="3" t="s">
        <v>12329</v>
      </c>
    </row>
    <row r="16902" spans="1:8" ht="29" x14ac:dyDescent="0.35">
      <c r="A16902" s="4">
        <v>51539</v>
      </c>
      <c r="B16902" s="1">
        <v>45316</v>
      </c>
      <c r="C16902" s="2">
        <v>0.66862268518518519</v>
      </c>
      <c r="D16902" s="3" t="s">
        <v>12868</v>
      </c>
      <c r="E16902" s="3" t="s">
        <v>64130</v>
      </c>
      <c r="F16902" s="3" t="s">
        <v>66019</v>
      </c>
      <c r="G16902" s="3" t="s">
        <v>11857</v>
      </c>
      <c r="H16902" s="3" t="s">
        <v>12329</v>
      </c>
    </row>
    <row r="16903" spans="1:8" ht="43.5" x14ac:dyDescent="0.35">
      <c r="A16903" s="4">
        <v>210785</v>
      </c>
      <c r="B16903" s="1">
        <v>45316</v>
      </c>
      <c r="C16903" s="2">
        <v>0.66947916666666663</v>
      </c>
      <c r="D16903" s="3" t="s">
        <v>892</v>
      </c>
      <c r="E16903" s="3" t="s">
        <v>66021</v>
      </c>
      <c r="F16903" s="3" t="s">
        <v>66020</v>
      </c>
      <c r="G16903" s="3" t="s">
        <v>1397</v>
      </c>
      <c r="H16903" s="3" t="s">
        <v>11777</v>
      </c>
    </row>
    <row r="16904" spans="1:8" ht="261" x14ac:dyDescent="0.35">
      <c r="A16904" s="4">
        <v>153066</v>
      </c>
      <c r="B16904" s="1">
        <v>45316</v>
      </c>
      <c r="C16904" s="2">
        <v>0.66978009259259252</v>
      </c>
      <c r="D16904" s="3" t="s">
        <v>985</v>
      </c>
      <c r="E16904" s="3" t="s">
        <v>53661</v>
      </c>
      <c r="F16904" s="3" t="s">
        <v>66022</v>
      </c>
      <c r="G16904" s="3" t="s">
        <v>53661</v>
      </c>
      <c r="H16904" s="3" t="s">
        <v>12234</v>
      </c>
    </row>
    <row r="16905" spans="1:8" ht="29" x14ac:dyDescent="0.35">
      <c r="A16905" s="4">
        <v>6722</v>
      </c>
      <c r="B16905" s="1">
        <v>45316</v>
      </c>
      <c r="C16905" s="2">
        <v>0.67424768518518519</v>
      </c>
      <c r="D16905" s="3" t="s">
        <v>12114</v>
      </c>
      <c r="E16905" s="3" t="s">
        <v>66024</v>
      </c>
      <c r="F16905" s="3" t="s">
        <v>66023</v>
      </c>
      <c r="G16905" s="3" t="s">
        <v>11786</v>
      </c>
      <c r="H16905" s="3" t="s">
        <v>12236</v>
      </c>
    </row>
    <row r="16906" spans="1:8" ht="58" x14ac:dyDescent="0.35">
      <c r="A16906" s="4">
        <v>133416</v>
      </c>
      <c r="B16906" s="1">
        <v>45316</v>
      </c>
      <c r="C16906" s="2">
        <v>0.6749074074074074</v>
      </c>
      <c r="D16906" s="3" t="s">
        <v>66025</v>
      </c>
      <c r="E16906" s="3" t="s">
        <v>66028</v>
      </c>
      <c r="F16906" s="3" t="s">
        <v>66026</v>
      </c>
      <c r="G16906" s="3" t="s">
        <v>66027</v>
      </c>
      <c r="H16906" s="3" t="s">
        <v>12678</v>
      </c>
    </row>
    <row r="16907" spans="1:8" ht="29" x14ac:dyDescent="0.35">
      <c r="A16907" s="4">
        <v>37179</v>
      </c>
      <c r="B16907" s="1">
        <v>45316</v>
      </c>
      <c r="C16907" s="2">
        <v>0.67574074074074064</v>
      </c>
      <c r="D16907" s="3" t="s">
        <v>985</v>
      </c>
      <c r="E16907" s="3" t="s">
        <v>29983</v>
      </c>
      <c r="F16907" s="3" t="s">
        <v>13088</v>
      </c>
      <c r="G16907" s="3" t="s">
        <v>29983</v>
      </c>
      <c r="H16907" s="3" t="s">
        <v>12234</v>
      </c>
    </row>
    <row r="16908" spans="1:8" ht="43.5" x14ac:dyDescent="0.35">
      <c r="A16908" s="4">
        <v>56894</v>
      </c>
      <c r="B16908" s="1">
        <v>45316</v>
      </c>
      <c r="C16908" s="2">
        <v>0.67813657407407402</v>
      </c>
      <c r="D16908" s="3" t="s">
        <v>66029</v>
      </c>
      <c r="E16908" s="3" t="s">
        <v>66030</v>
      </c>
      <c r="F16908" s="3" t="s">
        <v>14092</v>
      </c>
      <c r="G16908" s="3" t="s">
        <v>12427</v>
      </c>
      <c r="H16908" s="3" t="s">
        <v>592</v>
      </c>
    </row>
    <row r="16909" spans="1:8" x14ac:dyDescent="0.35">
      <c r="A16909" s="4">
        <v>215819</v>
      </c>
      <c r="B16909" s="1">
        <v>45316</v>
      </c>
      <c r="C16909" s="2">
        <v>0.67878472222222219</v>
      </c>
      <c r="D16909" s="3" t="s">
        <v>349</v>
      </c>
      <c r="E16909" s="3" t="s">
        <v>66031</v>
      </c>
      <c r="F16909" s="3" t="s">
        <v>13088</v>
      </c>
      <c r="G16909" s="3" t="s">
        <v>66031</v>
      </c>
      <c r="H16909" s="3" t="s">
        <v>12396</v>
      </c>
    </row>
    <row r="16910" spans="1:8" ht="29" x14ac:dyDescent="0.35">
      <c r="A16910" s="4">
        <v>137557</v>
      </c>
      <c r="B16910" s="1">
        <v>45316</v>
      </c>
      <c r="C16910" s="2">
        <v>0.68041666666666656</v>
      </c>
      <c r="D16910" s="3" t="s">
        <v>892</v>
      </c>
      <c r="E16910" s="3" t="s">
        <v>66032</v>
      </c>
      <c r="F16910" s="3" t="s">
        <v>14092</v>
      </c>
      <c r="G16910" s="3" t="s">
        <v>12083</v>
      </c>
      <c r="H16910" s="3" t="s">
        <v>11777</v>
      </c>
    </row>
    <row r="16911" spans="1:8" x14ac:dyDescent="0.35">
      <c r="A16911" s="4">
        <v>97517</v>
      </c>
      <c r="B16911" s="1">
        <v>45316</v>
      </c>
      <c r="C16911" s="2">
        <v>0.68388888888888888</v>
      </c>
      <c r="D16911" s="3" t="s">
        <v>11964</v>
      </c>
      <c r="E16911" s="3" t="s">
        <v>66011</v>
      </c>
      <c r="F16911" s="3" t="s">
        <v>66033</v>
      </c>
      <c r="G16911" s="3" t="s">
        <v>11839</v>
      </c>
      <c r="H16911" s="3" t="s">
        <v>66034</v>
      </c>
    </row>
    <row r="16912" spans="1:8" ht="29" x14ac:dyDescent="0.35">
      <c r="A16912" s="4">
        <v>55584</v>
      </c>
      <c r="B16912" s="1">
        <v>45316</v>
      </c>
      <c r="C16912" s="2">
        <v>0.69100694444444455</v>
      </c>
      <c r="D16912" s="3" t="s">
        <v>66035</v>
      </c>
      <c r="E16912" s="3" t="s">
        <v>66038</v>
      </c>
      <c r="F16912" s="3" t="s">
        <v>13714</v>
      </c>
      <c r="G16912" s="3" t="s">
        <v>66036</v>
      </c>
      <c r="H16912" s="3" t="s">
        <v>66037</v>
      </c>
    </row>
    <row r="16913" spans="1:8" ht="101.5" x14ac:dyDescent="0.35">
      <c r="A16913" s="4">
        <v>215871</v>
      </c>
      <c r="B16913" s="1">
        <v>45316</v>
      </c>
      <c r="C16913" s="2">
        <v>0.74445601851851861</v>
      </c>
      <c r="D16913" s="3" t="s">
        <v>66039</v>
      </c>
      <c r="E16913" s="3" t="s">
        <v>66043</v>
      </c>
      <c r="F16913" s="3" t="s">
        <v>66040</v>
      </c>
      <c r="G16913" s="3" t="s">
        <v>66041</v>
      </c>
      <c r="H16913" s="3" t="s">
        <v>66042</v>
      </c>
    </row>
    <row r="16914" spans="1:8" ht="101.5" x14ac:dyDescent="0.35">
      <c r="A16914" s="4">
        <v>215871</v>
      </c>
      <c r="B16914" s="1">
        <v>45316</v>
      </c>
      <c r="C16914" s="2">
        <v>0.74979166666666675</v>
      </c>
      <c r="D16914" s="3" t="s">
        <v>66039</v>
      </c>
      <c r="E16914" s="3" t="s">
        <v>66043</v>
      </c>
      <c r="F16914" s="3" t="s">
        <v>66040</v>
      </c>
      <c r="G16914" s="3" t="s">
        <v>66044</v>
      </c>
      <c r="H16914" s="3" t="s">
        <v>66042</v>
      </c>
    </row>
    <row r="16915" spans="1:8" ht="43.5" x14ac:dyDescent="0.35">
      <c r="A16915" s="4">
        <v>215874</v>
      </c>
      <c r="B16915" s="1">
        <v>45316</v>
      </c>
      <c r="C16915" s="2">
        <v>0.75335648148148149</v>
      </c>
      <c r="D16915" s="3" t="s">
        <v>66045</v>
      </c>
      <c r="E16915" s="3" t="s">
        <v>66049</v>
      </c>
      <c r="F16915" s="3" t="s">
        <v>66046</v>
      </c>
      <c r="G16915" s="3" t="s">
        <v>66047</v>
      </c>
      <c r="H16915" s="3" t="s">
        <v>66048</v>
      </c>
    </row>
    <row r="16916" spans="1:8" ht="43.5" x14ac:dyDescent="0.35">
      <c r="A16916" s="4">
        <v>215874</v>
      </c>
      <c r="B16916" s="1">
        <v>45316</v>
      </c>
      <c r="C16916" s="2">
        <v>0.78565972222222225</v>
      </c>
      <c r="D16916" s="3" t="s">
        <v>66045</v>
      </c>
      <c r="E16916" s="3" t="s">
        <v>66049</v>
      </c>
      <c r="F16916" s="3" t="s">
        <v>66046</v>
      </c>
      <c r="G16916" s="3" t="s">
        <v>66047</v>
      </c>
      <c r="H16916" s="3" t="s">
        <v>66048</v>
      </c>
    </row>
    <row r="16917" spans="1:8" ht="29" x14ac:dyDescent="0.35">
      <c r="A16917" s="4">
        <v>159352</v>
      </c>
      <c r="B16917" s="1">
        <v>45317</v>
      </c>
      <c r="C16917" s="2">
        <v>0.33460648148148148</v>
      </c>
      <c r="D16917" s="3" t="s">
        <v>13941</v>
      </c>
      <c r="E16917" s="3" t="s">
        <v>66053</v>
      </c>
      <c r="F16917" s="3" t="s">
        <v>66050</v>
      </c>
      <c r="G16917" s="3" t="s">
        <v>66051</v>
      </c>
      <c r="H16917" s="3" t="s">
        <v>66052</v>
      </c>
    </row>
    <row r="16918" spans="1:8" ht="43.5" x14ac:dyDescent="0.35">
      <c r="A16918" s="4">
        <v>49576</v>
      </c>
      <c r="B16918" s="1">
        <v>45317</v>
      </c>
      <c r="C16918" s="2">
        <v>0.34293981481481484</v>
      </c>
      <c r="D16918" s="3" t="s">
        <v>11085</v>
      </c>
      <c r="E16918" s="3" t="s">
        <v>66056</v>
      </c>
      <c r="F16918" s="3" t="s">
        <v>66054</v>
      </c>
      <c r="G16918" s="3" t="s">
        <v>13393</v>
      </c>
      <c r="H16918" s="3" t="s">
        <v>66055</v>
      </c>
    </row>
    <row r="16919" spans="1:8" ht="43.5" x14ac:dyDescent="0.35">
      <c r="A16919" s="4">
        <v>49576</v>
      </c>
      <c r="B16919" s="1">
        <v>45317</v>
      </c>
      <c r="C16919" s="2">
        <v>0.34341435185185182</v>
      </c>
      <c r="D16919" s="3" t="s">
        <v>11085</v>
      </c>
      <c r="E16919" s="3" t="s">
        <v>66057</v>
      </c>
      <c r="F16919" s="3" t="s">
        <v>66054</v>
      </c>
      <c r="G16919" s="3" t="s">
        <v>13393</v>
      </c>
      <c r="H16919" s="3" t="s">
        <v>66055</v>
      </c>
    </row>
    <row r="16920" spans="1:8" ht="43.5" x14ac:dyDescent="0.35">
      <c r="A16920" s="4">
        <v>118999</v>
      </c>
      <c r="B16920" s="1">
        <v>45317</v>
      </c>
      <c r="C16920" s="2">
        <v>0.35166666666666663</v>
      </c>
      <c r="D16920" s="3" t="s">
        <v>1473</v>
      </c>
      <c r="E16920" s="3" t="s">
        <v>30296</v>
      </c>
      <c r="F16920" s="3" t="s">
        <v>66058</v>
      </c>
      <c r="G16920" s="3" t="s">
        <v>12386</v>
      </c>
      <c r="H16920" s="3" t="s">
        <v>66059</v>
      </c>
    </row>
    <row r="16921" spans="1:8" ht="174" x14ac:dyDescent="0.35">
      <c r="A16921" s="4">
        <v>151980</v>
      </c>
      <c r="B16921" s="1">
        <v>45317</v>
      </c>
      <c r="C16921" s="2">
        <v>0.35177083333333337</v>
      </c>
      <c r="D16921" s="3" t="s">
        <v>11708</v>
      </c>
      <c r="E16921" s="3" t="s">
        <v>66063</v>
      </c>
      <c r="F16921" s="3" t="s">
        <v>66060</v>
      </c>
      <c r="G16921" s="3" t="s">
        <v>66061</v>
      </c>
      <c r="H16921" s="3" t="s">
        <v>66062</v>
      </c>
    </row>
    <row r="16922" spans="1:8" ht="58" x14ac:dyDescent="0.35">
      <c r="A16922" s="4">
        <v>99388</v>
      </c>
      <c r="B16922" s="1">
        <v>45317</v>
      </c>
      <c r="C16922" s="2">
        <v>0.35613425925925929</v>
      </c>
      <c r="D16922" s="3" t="s">
        <v>66064</v>
      </c>
      <c r="E16922" s="3" t="s">
        <v>66066</v>
      </c>
      <c r="F16922" s="3" t="s">
        <v>66065</v>
      </c>
      <c r="G16922" s="3" t="s">
        <v>13401</v>
      </c>
      <c r="H16922" s="3" t="s">
        <v>10536</v>
      </c>
    </row>
    <row r="16923" spans="1:8" ht="87" x14ac:dyDescent="0.35">
      <c r="A16923" s="4">
        <v>113989</v>
      </c>
      <c r="B16923" s="1">
        <v>45317</v>
      </c>
      <c r="C16923" s="2">
        <v>0.36094907407407412</v>
      </c>
      <c r="D16923" s="3" t="s">
        <v>66067</v>
      </c>
      <c r="E16923" s="3" t="s">
        <v>66070</v>
      </c>
      <c r="F16923" s="3" t="s">
        <v>66068</v>
      </c>
      <c r="G16923" s="3" t="s">
        <v>351</v>
      </c>
      <c r="H16923" s="3" t="s">
        <v>66069</v>
      </c>
    </row>
    <row r="16924" spans="1:8" x14ac:dyDescent="0.35">
      <c r="A16924" s="4">
        <v>77544</v>
      </c>
      <c r="B16924" s="1">
        <v>45317</v>
      </c>
      <c r="C16924" s="2">
        <v>0.36149305555555555</v>
      </c>
      <c r="D16924" s="3" t="s">
        <v>1473</v>
      </c>
      <c r="E16924" s="3" t="s">
        <v>66072</v>
      </c>
      <c r="F16924" s="3" t="s">
        <v>66071</v>
      </c>
      <c r="G16924" s="3" t="s">
        <v>10514</v>
      </c>
      <c r="H16924" s="3" t="s">
        <v>10685</v>
      </c>
    </row>
    <row r="16925" spans="1:8" ht="29" x14ac:dyDescent="0.35">
      <c r="A16925" s="4">
        <v>198980</v>
      </c>
      <c r="B16925" s="1">
        <v>45317</v>
      </c>
      <c r="C16925" s="2">
        <v>0.36281249999999998</v>
      </c>
      <c r="D16925" s="3" t="s">
        <v>677</v>
      </c>
      <c r="E16925" s="3" t="s">
        <v>66076</v>
      </c>
      <c r="F16925" s="3" t="s">
        <v>66073</v>
      </c>
      <c r="G16925" s="3" t="s">
        <v>66074</v>
      </c>
      <c r="H16925" s="3" t="s">
        <v>66075</v>
      </c>
    </row>
    <row r="16926" spans="1:8" ht="101.5" x14ac:dyDescent="0.35">
      <c r="A16926" s="4">
        <v>48178</v>
      </c>
      <c r="B16926" s="1">
        <v>45317</v>
      </c>
      <c r="C16926" s="2">
        <v>0.36652777777777779</v>
      </c>
      <c r="D16926" s="3" t="s">
        <v>66077</v>
      </c>
      <c r="E16926" s="3" t="s">
        <v>66081</v>
      </c>
      <c r="F16926" s="3" t="s">
        <v>66078</v>
      </c>
      <c r="G16926" s="3" t="s">
        <v>66079</v>
      </c>
      <c r="H16926" s="3" t="s">
        <v>66080</v>
      </c>
    </row>
    <row r="16927" spans="1:8" ht="43.5" x14ac:dyDescent="0.35">
      <c r="A16927" s="4">
        <v>127981</v>
      </c>
      <c r="B16927" s="1">
        <v>45317</v>
      </c>
      <c r="C16927" s="2">
        <v>0.36668981481481483</v>
      </c>
      <c r="D16927" s="3" t="s">
        <v>1933</v>
      </c>
      <c r="E16927" s="3" t="s">
        <v>66084</v>
      </c>
      <c r="F16927" s="3" t="s">
        <v>66082</v>
      </c>
      <c r="G16927" s="3" t="s">
        <v>800</v>
      </c>
      <c r="H16927" s="3" t="s">
        <v>66083</v>
      </c>
    </row>
    <row r="16928" spans="1:8" ht="43.5" x14ac:dyDescent="0.35">
      <c r="A16928" s="4">
        <v>35120</v>
      </c>
      <c r="B16928" s="1">
        <v>45317</v>
      </c>
      <c r="C16928" s="2">
        <v>0.36670138888888887</v>
      </c>
      <c r="D16928" s="3" t="s">
        <v>1258</v>
      </c>
      <c r="E16928" s="3" t="s">
        <v>66088</v>
      </c>
      <c r="F16928" s="3" t="s">
        <v>66085</v>
      </c>
      <c r="G16928" s="3" t="s">
        <v>66086</v>
      </c>
      <c r="H16928" s="3" t="s">
        <v>66087</v>
      </c>
    </row>
    <row r="16929" spans="1:8" ht="58" x14ac:dyDescent="0.35">
      <c r="A16929" s="4">
        <v>174508</v>
      </c>
      <c r="B16929" s="1">
        <v>45317</v>
      </c>
      <c r="C16929" s="2">
        <v>0.36886574074074074</v>
      </c>
      <c r="D16929" s="3" t="s">
        <v>10435</v>
      </c>
      <c r="E16929" s="3" t="s">
        <v>66091</v>
      </c>
      <c r="F16929" s="3" t="s">
        <v>66089</v>
      </c>
      <c r="G16929" s="3" t="s">
        <v>66090</v>
      </c>
      <c r="H16929" s="3" t="s">
        <v>11256</v>
      </c>
    </row>
    <row r="16930" spans="1:8" ht="29" x14ac:dyDescent="0.35">
      <c r="A16930" s="4">
        <v>73553</v>
      </c>
      <c r="B16930" s="1">
        <v>45317</v>
      </c>
      <c r="C16930" s="2">
        <v>0.36914351851851851</v>
      </c>
      <c r="D16930" s="3" t="s">
        <v>1933</v>
      </c>
      <c r="E16930" s="3" t="s">
        <v>66094</v>
      </c>
      <c r="F16930" s="3" t="s">
        <v>66092</v>
      </c>
      <c r="G16930" s="3" t="s">
        <v>11781</v>
      </c>
      <c r="H16930" s="3" t="s">
        <v>66093</v>
      </c>
    </row>
    <row r="16931" spans="1:8" ht="58" x14ac:dyDescent="0.35">
      <c r="A16931" s="4">
        <v>213608</v>
      </c>
      <c r="B16931" s="1">
        <v>45317</v>
      </c>
      <c r="C16931" s="2">
        <v>0.37084490740740739</v>
      </c>
      <c r="D16931" s="3" t="s">
        <v>66095</v>
      </c>
      <c r="E16931" s="3" t="s">
        <v>66099</v>
      </c>
      <c r="F16931" s="3" t="s">
        <v>66096</v>
      </c>
      <c r="G16931" s="3" t="s">
        <v>66097</v>
      </c>
      <c r="H16931" s="3" t="s">
        <v>66098</v>
      </c>
    </row>
    <row r="16932" spans="1:8" ht="87" x14ac:dyDescent="0.35">
      <c r="A16932" s="4">
        <v>197635</v>
      </c>
      <c r="B16932" s="1">
        <v>45317</v>
      </c>
      <c r="C16932" s="2">
        <v>0.37091435185185184</v>
      </c>
      <c r="D16932" s="3" t="s">
        <v>985</v>
      </c>
      <c r="E16932" s="3" t="s">
        <v>66102</v>
      </c>
      <c r="F16932" s="3" t="s">
        <v>66100</v>
      </c>
      <c r="G16932" s="3" t="s">
        <v>1555</v>
      </c>
      <c r="H16932" s="3" t="s">
        <v>66101</v>
      </c>
    </row>
    <row r="16933" spans="1:8" ht="101.5" x14ac:dyDescent="0.35">
      <c r="A16933" s="4">
        <v>155074</v>
      </c>
      <c r="B16933" s="1">
        <v>45317</v>
      </c>
      <c r="C16933" s="2">
        <v>0.3727199074074074</v>
      </c>
      <c r="D16933" s="3" t="s">
        <v>1556</v>
      </c>
      <c r="E16933" s="3" t="s">
        <v>66106</v>
      </c>
      <c r="F16933" s="3" t="s">
        <v>66103</v>
      </c>
      <c r="G16933" s="3" t="s">
        <v>66104</v>
      </c>
      <c r="H16933" s="3" t="s">
        <v>66105</v>
      </c>
    </row>
    <row r="16934" spans="1:8" ht="58" x14ac:dyDescent="0.35">
      <c r="A16934" s="4">
        <v>128625</v>
      </c>
      <c r="B16934" s="1">
        <v>45317</v>
      </c>
      <c r="C16934" s="2">
        <v>0.37347222222222221</v>
      </c>
      <c r="D16934" s="3" t="s">
        <v>1933</v>
      </c>
      <c r="E16934" s="3" t="s">
        <v>66109</v>
      </c>
      <c r="F16934" s="3" t="s">
        <v>66107</v>
      </c>
      <c r="G16934" s="3" t="s">
        <v>18439</v>
      </c>
      <c r="H16934" s="3" t="s">
        <v>66108</v>
      </c>
    </row>
    <row r="16935" spans="1:8" ht="29" x14ac:dyDescent="0.35">
      <c r="A16935" s="4">
        <v>45921</v>
      </c>
      <c r="B16935" s="1">
        <v>45317</v>
      </c>
      <c r="C16935" s="2">
        <v>0.3747800925925926</v>
      </c>
      <c r="D16935" s="3" t="s">
        <v>11085</v>
      </c>
      <c r="E16935" s="3" t="s">
        <v>66112</v>
      </c>
      <c r="F16935" s="3" t="s">
        <v>66110</v>
      </c>
      <c r="G16935" s="3" t="s">
        <v>11524</v>
      </c>
      <c r="H16935" s="3" t="s">
        <v>66111</v>
      </c>
    </row>
    <row r="16936" spans="1:8" ht="87" x14ac:dyDescent="0.35">
      <c r="A16936" s="4">
        <v>32630</v>
      </c>
      <c r="B16936" s="1">
        <v>45317</v>
      </c>
      <c r="C16936" s="2">
        <v>0.37711805555555555</v>
      </c>
      <c r="D16936" s="3" t="s">
        <v>66113</v>
      </c>
      <c r="E16936" s="3" t="s">
        <v>66117</v>
      </c>
      <c r="F16936" s="3" t="s">
        <v>66114</v>
      </c>
      <c r="G16936" s="3" t="s">
        <v>66115</v>
      </c>
      <c r="H16936" s="3" t="s">
        <v>66116</v>
      </c>
    </row>
    <row r="16937" spans="1:8" x14ac:dyDescent="0.35">
      <c r="A16937" s="4">
        <v>12679</v>
      </c>
      <c r="B16937" s="1">
        <v>45317</v>
      </c>
      <c r="C16937" s="2">
        <v>0.38085648148148149</v>
      </c>
      <c r="D16937" s="3" t="s">
        <v>1258</v>
      </c>
      <c r="E16937" s="3" t="s">
        <v>30617</v>
      </c>
      <c r="F16937" s="3" t="s">
        <v>66118</v>
      </c>
      <c r="G16937" s="3" t="s">
        <v>14259</v>
      </c>
      <c r="H16937" s="3" t="s">
        <v>47760</v>
      </c>
    </row>
    <row r="16938" spans="1:8" ht="72.5" x14ac:dyDescent="0.35">
      <c r="A16938" s="4">
        <v>50682</v>
      </c>
      <c r="B16938" s="1">
        <v>45317</v>
      </c>
      <c r="C16938" s="2">
        <v>0.3810648148148148</v>
      </c>
      <c r="D16938" s="3" t="s">
        <v>66119</v>
      </c>
      <c r="E16938" s="3" t="s">
        <v>66123</v>
      </c>
      <c r="F16938" s="3" t="s">
        <v>66120</v>
      </c>
      <c r="G16938" s="3" t="s">
        <v>66121</v>
      </c>
      <c r="H16938" s="3" t="s">
        <v>66122</v>
      </c>
    </row>
    <row r="16939" spans="1:8" x14ac:dyDescent="0.35">
      <c r="A16939" s="4">
        <v>12679</v>
      </c>
      <c r="B16939" s="1">
        <v>45317</v>
      </c>
      <c r="C16939" s="2">
        <v>0.38225694444444441</v>
      </c>
      <c r="D16939" s="3" t="s">
        <v>1258</v>
      </c>
      <c r="E16939" s="3" t="s">
        <v>30617</v>
      </c>
      <c r="F16939" s="3" t="s">
        <v>66118</v>
      </c>
      <c r="G16939" s="3" t="s">
        <v>14259</v>
      </c>
      <c r="H16939" s="3" t="s">
        <v>47760</v>
      </c>
    </row>
    <row r="16940" spans="1:8" ht="72.5" x14ac:dyDescent="0.35">
      <c r="A16940" s="4">
        <v>50682</v>
      </c>
      <c r="B16940" s="1">
        <v>45317</v>
      </c>
      <c r="C16940" s="2">
        <v>0.38269675925925922</v>
      </c>
      <c r="D16940" s="3" t="s">
        <v>66119</v>
      </c>
      <c r="E16940" s="3" t="s">
        <v>66123</v>
      </c>
      <c r="F16940" s="3" t="s">
        <v>66120</v>
      </c>
      <c r="G16940" s="3" t="s">
        <v>66121</v>
      </c>
      <c r="H16940" s="3" t="s">
        <v>66122</v>
      </c>
    </row>
    <row r="16941" spans="1:8" ht="29" x14ac:dyDescent="0.35">
      <c r="A16941" s="4">
        <v>9540</v>
      </c>
      <c r="B16941" s="1">
        <v>45317</v>
      </c>
      <c r="C16941" s="2">
        <v>0.38572916666666668</v>
      </c>
      <c r="D16941" s="3" t="s">
        <v>985</v>
      </c>
      <c r="E16941" s="3" t="s">
        <v>66127</v>
      </c>
      <c r="F16941" s="3" t="s">
        <v>66124</v>
      </c>
      <c r="G16941" s="3" t="s">
        <v>66125</v>
      </c>
      <c r="H16941" s="3" t="s">
        <v>66126</v>
      </c>
    </row>
    <row r="16942" spans="1:8" ht="58" x14ac:dyDescent="0.35">
      <c r="A16942" s="4">
        <v>114414</v>
      </c>
      <c r="B16942" s="1">
        <v>45317</v>
      </c>
      <c r="C16942" s="2">
        <v>0.38636574074074076</v>
      </c>
      <c r="D16942" s="3" t="s">
        <v>66128</v>
      </c>
      <c r="E16942" s="3" t="s">
        <v>66131</v>
      </c>
      <c r="F16942" s="3" t="s">
        <v>66129</v>
      </c>
      <c r="G16942" s="3" t="s">
        <v>65171</v>
      </c>
      <c r="H16942" s="3" t="s">
        <v>66130</v>
      </c>
    </row>
    <row r="16943" spans="1:8" ht="43.5" x14ac:dyDescent="0.35">
      <c r="A16943" s="4">
        <v>62447</v>
      </c>
      <c r="B16943" s="1">
        <v>45317</v>
      </c>
      <c r="C16943" s="2">
        <v>0.38670138888888889</v>
      </c>
      <c r="D16943" s="3" t="s">
        <v>1258</v>
      </c>
      <c r="E16943" s="3" t="s">
        <v>66133</v>
      </c>
      <c r="F16943" s="3" t="s">
        <v>66132</v>
      </c>
      <c r="G16943" s="3" t="s">
        <v>51585</v>
      </c>
      <c r="H16943" s="3" t="s">
        <v>47880</v>
      </c>
    </row>
    <row r="16944" spans="1:8" ht="188.5" x14ac:dyDescent="0.35">
      <c r="A16944" s="4">
        <v>44400</v>
      </c>
      <c r="B16944" s="1">
        <v>45317</v>
      </c>
      <c r="C16944" s="2">
        <v>0.38760416666666669</v>
      </c>
      <c r="D16944" s="3" t="s">
        <v>66134</v>
      </c>
      <c r="E16944" s="3" t="s">
        <v>66137</v>
      </c>
      <c r="F16944" s="3" t="s">
        <v>66135</v>
      </c>
      <c r="G16944" s="3" t="s">
        <v>11732</v>
      </c>
      <c r="H16944" s="3" t="s">
        <v>66136</v>
      </c>
    </row>
    <row r="16945" spans="1:8" ht="72.5" x14ac:dyDescent="0.35">
      <c r="A16945" s="4">
        <v>45028</v>
      </c>
      <c r="B16945" s="1">
        <v>45317</v>
      </c>
      <c r="C16945" s="2">
        <v>0.38829861111111108</v>
      </c>
      <c r="D16945" s="3" t="s">
        <v>66138</v>
      </c>
      <c r="E16945" s="3" t="s">
        <v>66142</v>
      </c>
      <c r="F16945" s="3" t="s">
        <v>66139</v>
      </c>
      <c r="G16945" s="3" t="s">
        <v>66140</v>
      </c>
      <c r="H16945" s="3" t="s">
        <v>66141</v>
      </c>
    </row>
    <row r="16946" spans="1:8" ht="174" x14ac:dyDescent="0.35">
      <c r="A16946" s="4">
        <v>210493</v>
      </c>
      <c r="B16946" s="1">
        <v>45317</v>
      </c>
      <c r="C16946" s="2">
        <v>0.38866898148148149</v>
      </c>
      <c r="D16946" s="3" t="s">
        <v>66143</v>
      </c>
      <c r="E16946" s="3" t="s">
        <v>66147</v>
      </c>
      <c r="F16946" s="3" t="s">
        <v>66144</v>
      </c>
      <c r="G16946" s="3" t="s">
        <v>66145</v>
      </c>
      <c r="H16946" s="3" t="s">
        <v>66146</v>
      </c>
    </row>
    <row r="16947" spans="1:8" ht="203" x14ac:dyDescent="0.35">
      <c r="A16947" s="4">
        <v>30256</v>
      </c>
      <c r="B16947" s="1">
        <v>45317</v>
      </c>
      <c r="C16947" s="2">
        <v>0.38896990740740739</v>
      </c>
      <c r="D16947" s="3" t="s">
        <v>66148</v>
      </c>
      <c r="E16947" s="3" t="s">
        <v>66152</v>
      </c>
      <c r="F16947" s="3" t="s">
        <v>66149</v>
      </c>
      <c r="G16947" s="3" t="s">
        <v>66150</v>
      </c>
      <c r="H16947" s="3" t="s">
        <v>66151</v>
      </c>
    </row>
    <row r="16948" spans="1:8" ht="29" x14ac:dyDescent="0.35">
      <c r="A16948" s="4">
        <v>186976</v>
      </c>
      <c r="B16948" s="1">
        <v>45317</v>
      </c>
      <c r="C16948" s="2">
        <v>0.38945601851851852</v>
      </c>
      <c r="D16948" s="3" t="s">
        <v>985</v>
      </c>
      <c r="E16948" s="3" t="s">
        <v>30383</v>
      </c>
      <c r="F16948" s="3" t="s">
        <v>66153</v>
      </c>
      <c r="G16948" s="3" t="s">
        <v>66154</v>
      </c>
      <c r="H16948" s="3" t="s">
        <v>66155</v>
      </c>
    </row>
    <row r="16949" spans="1:8" ht="58" x14ac:dyDescent="0.35">
      <c r="A16949" s="4">
        <v>13679</v>
      </c>
      <c r="B16949" s="1">
        <v>45317</v>
      </c>
      <c r="C16949" s="2">
        <v>0.39221064814814816</v>
      </c>
      <c r="D16949" s="3" t="s">
        <v>1460</v>
      </c>
      <c r="E16949" s="3" t="s">
        <v>53364</v>
      </c>
      <c r="F16949" s="3" t="s">
        <v>66156</v>
      </c>
      <c r="G16949" s="3" t="s">
        <v>53364</v>
      </c>
      <c r="H16949" s="3" t="s">
        <v>10992</v>
      </c>
    </row>
    <row r="16950" spans="1:8" ht="58" x14ac:dyDescent="0.35">
      <c r="A16950" s="4">
        <v>214075</v>
      </c>
      <c r="B16950" s="1">
        <v>45317</v>
      </c>
      <c r="C16950" s="2">
        <v>0.39377314814814812</v>
      </c>
      <c r="D16950" s="3" t="s">
        <v>66157</v>
      </c>
      <c r="E16950" s="3" t="s">
        <v>66161</v>
      </c>
      <c r="F16950" s="3" t="s">
        <v>66158</v>
      </c>
      <c r="G16950" s="3" t="s">
        <v>66159</v>
      </c>
      <c r="H16950" s="3" t="s">
        <v>66160</v>
      </c>
    </row>
    <row r="16951" spans="1:8" ht="159.5" x14ac:dyDescent="0.35">
      <c r="A16951" s="4">
        <v>98253</v>
      </c>
      <c r="B16951" s="1">
        <v>45317</v>
      </c>
      <c r="C16951" s="2">
        <v>0.39473379629629629</v>
      </c>
      <c r="D16951" s="3" t="s">
        <v>66162</v>
      </c>
      <c r="E16951" s="3" t="s">
        <v>66166</v>
      </c>
      <c r="F16951" s="3" t="s">
        <v>66163</v>
      </c>
      <c r="G16951" s="3" t="s">
        <v>66164</v>
      </c>
      <c r="H16951" s="3" t="s">
        <v>66165</v>
      </c>
    </row>
    <row r="16952" spans="1:8" ht="43.5" x14ac:dyDescent="0.35">
      <c r="A16952" s="4">
        <v>40183</v>
      </c>
      <c r="B16952" s="1">
        <v>45317</v>
      </c>
      <c r="C16952" s="2">
        <v>0.3956365740740741</v>
      </c>
      <c r="D16952" s="3" t="s">
        <v>1258</v>
      </c>
      <c r="E16952" s="3" t="s">
        <v>66168</v>
      </c>
      <c r="F16952" s="3" t="s">
        <v>66167</v>
      </c>
      <c r="G16952" s="3" t="s">
        <v>14259</v>
      </c>
      <c r="H16952" s="3" t="s">
        <v>47880</v>
      </c>
    </row>
    <row r="16953" spans="1:8" ht="58" x14ac:dyDescent="0.35">
      <c r="A16953" s="4">
        <v>45803</v>
      </c>
      <c r="B16953" s="1">
        <v>45317</v>
      </c>
      <c r="C16953" s="2">
        <v>0.39607638888888891</v>
      </c>
      <c r="D16953" s="3" t="s">
        <v>1933</v>
      </c>
      <c r="E16953" s="3" t="s">
        <v>66171</v>
      </c>
      <c r="F16953" s="3" t="s">
        <v>66169</v>
      </c>
      <c r="G16953" s="3" t="s">
        <v>11678</v>
      </c>
      <c r="H16953" s="3" t="s">
        <v>66170</v>
      </c>
    </row>
    <row r="16954" spans="1:8" ht="101.5" x14ac:dyDescent="0.35">
      <c r="A16954" s="4">
        <v>114460</v>
      </c>
      <c r="B16954" s="1">
        <v>45317</v>
      </c>
      <c r="C16954" s="2">
        <v>0.39899305555555559</v>
      </c>
      <c r="D16954" s="3" t="s">
        <v>66172</v>
      </c>
      <c r="E16954" s="3" t="s">
        <v>66175</v>
      </c>
      <c r="F16954" s="3" t="s">
        <v>66173</v>
      </c>
      <c r="G16954" s="3" t="s">
        <v>13271</v>
      </c>
      <c r="H16954" s="3" t="s">
        <v>66174</v>
      </c>
    </row>
    <row r="16955" spans="1:8" ht="101.5" x14ac:dyDescent="0.35">
      <c r="A16955" s="4">
        <v>215918</v>
      </c>
      <c r="B16955" s="1">
        <v>45317</v>
      </c>
      <c r="C16955" s="2">
        <v>0.39998842592592593</v>
      </c>
      <c r="D16955" s="3" t="s">
        <v>66176</v>
      </c>
      <c r="E16955" s="3" t="s">
        <v>66179</v>
      </c>
      <c r="F16955" s="3" t="e">
        <f>- Normal vital SIGN -Normal MOTOR and SENSORY EXAM, HAS limping</f>
        <v>#NAME?</v>
      </c>
      <c r="G16955" s="3" t="s">
        <v>66177</v>
      </c>
      <c r="H16955" s="3" t="s">
        <v>66178</v>
      </c>
    </row>
    <row r="16956" spans="1:8" x14ac:dyDescent="0.35">
      <c r="A16956" s="4">
        <v>165609</v>
      </c>
      <c r="B16956" s="1">
        <v>45317</v>
      </c>
      <c r="C16956" s="2">
        <v>0.40280092592592592</v>
      </c>
      <c r="D16956" s="3" t="s">
        <v>1460</v>
      </c>
      <c r="E16956" s="3" t="s">
        <v>40594</v>
      </c>
      <c r="F16956" s="3" t="s">
        <v>10786</v>
      </c>
      <c r="G16956" s="3" t="s">
        <v>40594</v>
      </c>
      <c r="H16956" s="3" t="s">
        <v>10992</v>
      </c>
    </row>
    <row r="16957" spans="1:8" ht="29" x14ac:dyDescent="0.35">
      <c r="A16957" s="4">
        <v>150883</v>
      </c>
      <c r="B16957" s="1">
        <v>45317</v>
      </c>
      <c r="C16957" s="2">
        <v>0.40521990740740743</v>
      </c>
      <c r="D16957" s="3" t="s">
        <v>1436</v>
      </c>
      <c r="E16957" s="3" t="s">
        <v>11188</v>
      </c>
      <c r="F16957" s="3" t="s">
        <v>66180</v>
      </c>
      <c r="G16957" s="3" t="s">
        <v>66181</v>
      </c>
      <c r="H16957" s="3" t="s">
        <v>66182</v>
      </c>
    </row>
    <row r="16958" spans="1:8" ht="29" x14ac:dyDescent="0.35">
      <c r="A16958" s="4">
        <v>123215</v>
      </c>
      <c r="B16958" s="1">
        <v>45317</v>
      </c>
      <c r="C16958" s="2">
        <v>0.40550925925925929</v>
      </c>
      <c r="D16958" s="3" t="s">
        <v>66183</v>
      </c>
      <c r="E16958" s="3" t="s">
        <v>66186</v>
      </c>
      <c r="F16958" s="3" t="s">
        <v>66184</v>
      </c>
      <c r="G16958" s="3" t="s">
        <v>66185</v>
      </c>
      <c r="H16958" s="3" t="s">
        <v>1325</v>
      </c>
    </row>
    <row r="16959" spans="1:8" ht="101.5" x14ac:dyDescent="0.35">
      <c r="A16959" s="4">
        <v>209666</v>
      </c>
      <c r="B16959" s="1">
        <v>45317</v>
      </c>
      <c r="C16959" s="2">
        <v>0.4070833333333333</v>
      </c>
      <c r="D16959" s="3" t="s">
        <v>10784</v>
      </c>
      <c r="E16959" s="3" t="s">
        <v>66190</v>
      </c>
      <c r="F16959" s="3" t="s">
        <v>66187</v>
      </c>
      <c r="G16959" s="3" t="s">
        <v>66188</v>
      </c>
      <c r="H16959" s="3" t="s">
        <v>66189</v>
      </c>
    </row>
    <row r="16960" spans="1:8" ht="58" x14ac:dyDescent="0.35">
      <c r="A16960" s="4">
        <v>39063</v>
      </c>
      <c r="B16960" s="1">
        <v>45317</v>
      </c>
      <c r="C16960" s="2">
        <v>0.40744212962962961</v>
      </c>
      <c r="D16960" s="3" t="s">
        <v>66191</v>
      </c>
      <c r="E16960" s="3" t="s">
        <v>66195</v>
      </c>
      <c r="F16960" s="3" t="s">
        <v>66192</v>
      </c>
      <c r="G16960" s="3" t="s">
        <v>66193</v>
      </c>
      <c r="H16960" s="3" t="s">
        <v>66194</v>
      </c>
    </row>
    <row r="16961" spans="1:8" ht="87" x14ac:dyDescent="0.35">
      <c r="A16961" s="4">
        <v>59037</v>
      </c>
      <c r="B16961" s="1">
        <v>45317</v>
      </c>
      <c r="C16961" s="2">
        <v>0.40753472222222226</v>
      </c>
      <c r="D16961" s="3" t="s">
        <v>1933</v>
      </c>
      <c r="E16961" s="3" t="s">
        <v>66199</v>
      </c>
      <c r="F16961" s="3" t="s">
        <v>66196</v>
      </c>
      <c r="G16961" s="3" t="s">
        <v>66197</v>
      </c>
      <c r="H16961" s="3" t="s">
        <v>66198</v>
      </c>
    </row>
    <row r="16962" spans="1:8" ht="87" x14ac:dyDescent="0.35">
      <c r="A16962" s="4">
        <v>32616</v>
      </c>
      <c r="B16962" s="1">
        <v>45317</v>
      </c>
      <c r="C16962" s="2">
        <v>0.40862268518518513</v>
      </c>
      <c r="D16962" s="3" t="s">
        <v>66200</v>
      </c>
      <c r="E16962" s="3" t="s">
        <v>66204</v>
      </c>
      <c r="F16962" s="3" t="s">
        <v>66201</v>
      </c>
      <c r="G16962" s="3" t="s">
        <v>66202</v>
      </c>
      <c r="H16962" s="3" t="s">
        <v>66203</v>
      </c>
    </row>
    <row r="16963" spans="1:8" ht="72.5" x14ac:dyDescent="0.35">
      <c r="A16963" s="4">
        <v>36101</v>
      </c>
      <c r="B16963" s="1">
        <v>45317</v>
      </c>
      <c r="C16963" s="2">
        <v>0.40885416666666669</v>
      </c>
      <c r="D16963" s="3" t="s">
        <v>66205</v>
      </c>
      <c r="E16963" s="3" t="s">
        <v>66209</v>
      </c>
      <c r="F16963" s="3" t="s">
        <v>66206</v>
      </c>
      <c r="G16963" s="3" t="s">
        <v>66207</v>
      </c>
      <c r="H16963" s="3" t="s">
        <v>66208</v>
      </c>
    </row>
    <row r="16964" spans="1:8" ht="29" x14ac:dyDescent="0.35">
      <c r="A16964" s="4">
        <v>50971</v>
      </c>
      <c r="B16964" s="1">
        <v>45317</v>
      </c>
      <c r="C16964" s="2">
        <v>0.4099652777777778</v>
      </c>
      <c r="D16964" s="3" t="s">
        <v>66210</v>
      </c>
      <c r="E16964" s="3" t="s">
        <v>66214</v>
      </c>
      <c r="F16964" s="3" t="s">
        <v>66211</v>
      </c>
      <c r="G16964" s="3" t="s">
        <v>66212</v>
      </c>
      <c r="H16964" s="3" t="s">
        <v>66213</v>
      </c>
    </row>
    <row r="16965" spans="1:8" ht="29" x14ac:dyDescent="0.35">
      <c r="A16965" s="4">
        <v>150883</v>
      </c>
      <c r="B16965" s="1">
        <v>45317</v>
      </c>
      <c r="C16965" s="2">
        <v>0.4123148148148148</v>
      </c>
      <c r="D16965" s="3" t="s">
        <v>1436</v>
      </c>
      <c r="E16965" s="3" t="s">
        <v>66216</v>
      </c>
      <c r="F16965" s="3" t="s">
        <v>66180</v>
      </c>
      <c r="G16965" s="3" t="s">
        <v>66181</v>
      </c>
      <c r="H16965" s="3" t="s">
        <v>66215</v>
      </c>
    </row>
    <row r="16966" spans="1:8" ht="58" x14ac:dyDescent="0.35">
      <c r="A16966" s="4">
        <v>197588</v>
      </c>
      <c r="B16966" s="1">
        <v>45317</v>
      </c>
      <c r="C16966" s="2">
        <v>0.41266203703703702</v>
      </c>
      <c r="D16966" s="3" t="s">
        <v>66217</v>
      </c>
      <c r="E16966" s="3" t="s">
        <v>66220</v>
      </c>
      <c r="F16966" s="3" t="s">
        <v>10766</v>
      </c>
      <c r="G16966" s="3" t="s">
        <v>66218</v>
      </c>
      <c r="H16966" s="3" t="s">
        <v>66219</v>
      </c>
    </row>
    <row r="16967" spans="1:8" ht="58" x14ac:dyDescent="0.35">
      <c r="A16967" s="4">
        <v>211797</v>
      </c>
      <c r="B16967" s="1">
        <v>45317</v>
      </c>
      <c r="C16967" s="2">
        <v>0.4133101851851852</v>
      </c>
      <c r="D16967" s="3" t="s">
        <v>985</v>
      </c>
      <c r="E16967" s="3" t="s">
        <v>66224</v>
      </c>
      <c r="F16967" s="3" t="s">
        <v>66221</v>
      </c>
      <c r="G16967" s="3" t="s">
        <v>66222</v>
      </c>
      <c r="H16967" s="3" t="s">
        <v>66223</v>
      </c>
    </row>
    <row r="16968" spans="1:8" ht="58" x14ac:dyDescent="0.35">
      <c r="A16968" s="4">
        <v>211797</v>
      </c>
      <c r="B16968" s="1">
        <v>45317</v>
      </c>
      <c r="C16968" s="2">
        <v>0.41430555555555554</v>
      </c>
      <c r="D16968" s="3" t="s">
        <v>985</v>
      </c>
      <c r="E16968" s="3" t="s">
        <v>66224</v>
      </c>
      <c r="F16968" s="3" t="s">
        <v>66221</v>
      </c>
      <c r="G16968" s="3" t="s">
        <v>66225</v>
      </c>
      <c r="H16968" s="3" t="s">
        <v>66223</v>
      </c>
    </row>
    <row r="16969" spans="1:8" ht="58" x14ac:dyDescent="0.35">
      <c r="A16969" s="4">
        <v>50302</v>
      </c>
      <c r="B16969" s="1">
        <v>45317</v>
      </c>
      <c r="C16969" s="2">
        <v>0.41516203703703702</v>
      </c>
      <c r="D16969" s="3" t="s">
        <v>463</v>
      </c>
      <c r="E16969" s="3" t="s">
        <v>66229</v>
      </c>
      <c r="F16969" s="3" t="s">
        <v>66226</v>
      </c>
      <c r="G16969" s="3" t="s">
        <v>66227</v>
      </c>
      <c r="H16969" s="3" t="s">
        <v>66228</v>
      </c>
    </row>
    <row r="16970" spans="1:8" ht="29" x14ac:dyDescent="0.35">
      <c r="A16970" s="4">
        <v>150395</v>
      </c>
      <c r="B16970" s="1">
        <v>45317</v>
      </c>
      <c r="C16970" s="2">
        <v>0.41677083333333331</v>
      </c>
      <c r="D16970" s="3" t="s">
        <v>66230</v>
      </c>
      <c r="E16970" s="3" t="s">
        <v>66232</v>
      </c>
      <c r="F16970" s="3" t="s">
        <v>66231</v>
      </c>
      <c r="G16970" s="3" t="s">
        <v>13878</v>
      </c>
      <c r="H16970" s="3" t="s">
        <v>47802</v>
      </c>
    </row>
    <row r="16971" spans="1:8" ht="29" x14ac:dyDescent="0.35">
      <c r="A16971" s="4">
        <v>35116</v>
      </c>
      <c r="B16971" s="1">
        <v>45317</v>
      </c>
      <c r="C16971" s="2">
        <v>0.4189930555555556</v>
      </c>
      <c r="D16971" s="3" t="s">
        <v>1933</v>
      </c>
      <c r="E16971" s="3" t="s">
        <v>31250</v>
      </c>
      <c r="F16971" s="3" t="s">
        <v>66233</v>
      </c>
      <c r="G16971" s="3" t="s">
        <v>12386</v>
      </c>
      <c r="H16971" s="3" t="s">
        <v>66234</v>
      </c>
    </row>
    <row r="16972" spans="1:8" ht="145" x14ac:dyDescent="0.35">
      <c r="A16972" s="4">
        <v>19801</v>
      </c>
      <c r="B16972" s="1">
        <v>45317</v>
      </c>
      <c r="C16972" s="2">
        <v>0.41930555555555554</v>
      </c>
      <c r="D16972" s="3" t="s">
        <v>66235</v>
      </c>
      <c r="E16972" s="3" t="s">
        <v>66238</v>
      </c>
      <c r="F16972" s="3" t="s">
        <v>66236</v>
      </c>
      <c r="G16972" s="3" t="s">
        <v>11732</v>
      </c>
      <c r="H16972" s="3" t="s">
        <v>66237</v>
      </c>
    </row>
    <row r="16973" spans="1:8" ht="72.5" x14ac:dyDescent="0.35">
      <c r="A16973" s="4">
        <v>204488</v>
      </c>
      <c r="B16973" s="1">
        <v>45317</v>
      </c>
      <c r="C16973" s="2">
        <v>0.42002314814814817</v>
      </c>
      <c r="D16973" s="3" t="s">
        <v>985</v>
      </c>
      <c r="E16973" s="3" t="s">
        <v>66242</v>
      </c>
      <c r="F16973" s="3" t="s">
        <v>66239</v>
      </c>
      <c r="G16973" s="3" t="s">
        <v>66240</v>
      </c>
      <c r="H16973" s="3" t="s">
        <v>66241</v>
      </c>
    </row>
    <row r="16974" spans="1:8" ht="72.5" x14ac:dyDescent="0.35">
      <c r="A16974" s="4">
        <v>85455</v>
      </c>
      <c r="B16974" s="1">
        <v>45317</v>
      </c>
      <c r="C16974" s="2">
        <v>0.42387731481481478</v>
      </c>
      <c r="D16974" s="3" t="s">
        <v>66243</v>
      </c>
      <c r="E16974" s="3" t="s">
        <v>66247</v>
      </c>
      <c r="F16974" s="3" t="s">
        <v>66244</v>
      </c>
      <c r="G16974" s="3" t="s">
        <v>66245</v>
      </c>
      <c r="H16974" s="3" t="s">
        <v>66246</v>
      </c>
    </row>
    <row r="16975" spans="1:8" ht="72.5" x14ac:dyDescent="0.35">
      <c r="A16975" s="4">
        <v>78358</v>
      </c>
      <c r="B16975" s="1">
        <v>45317</v>
      </c>
      <c r="C16975" s="2">
        <v>0.42453703703703699</v>
      </c>
      <c r="D16975" s="3" t="s">
        <v>985</v>
      </c>
      <c r="E16975" s="3" t="s">
        <v>66250</v>
      </c>
      <c r="F16975" s="3" t="s">
        <v>66248</v>
      </c>
      <c r="G16975" s="3" t="s">
        <v>66249</v>
      </c>
      <c r="H16975" s="3" t="s">
        <v>1325</v>
      </c>
    </row>
    <row r="16976" spans="1:8" ht="87" x14ac:dyDescent="0.35">
      <c r="A16976" s="4">
        <v>49543</v>
      </c>
      <c r="B16976" s="1">
        <v>45317</v>
      </c>
      <c r="C16976" s="2">
        <v>0.4253703703703704</v>
      </c>
      <c r="D16976" s="3" t="s">
        <v>66251</v>
      </c>
      <c r="E16976" s="3" t="s">
        <v>66255</v>
      </c>
      <c r="F16976" s="3" t="s">
        <v>66252</v>
      </c>
      <c r="G16976" s="3" t="s">
        <v>66253</v>
      </c>
      <c r="H16976" s="3" t="s">
        <v>66254</v>
      </c>
    </row>
    <row r="16977" spans="1:8" ht="58" x14ac:dyDescent="0.35">
      <c r="A16977" s="4">
        <v>51620</v>
      </c>
      <c r="B16977" s="1">
        <v>45317</v>
      </c>
      <c r="C16977" s="2">
        <v>0.42538194444444444</v>
      </c>
      <c r="D16977" s="3" t="s">
        <v>66256</v>
      </c>
      <c r="E16977" s="3" t="s">
        <v>66258</v>
      </c>
      <c r="F16977" s="3" t="s">
        <v>66257</v>
      </c>
      <c r="G16977" s="3" t="e">
        <f>-T2DM + HTN</f>
        <v>#NAME?</v>
      </c>
      <c r="H16977" s="3" t="s">
        <v>11256</v>
      </c>
    </row>
    <row r="16978" spans="1:8" ht="29" x14ac:dyDescent="0.35">
      <c r="A16978" s="4">
        <v>38145</v>
      </c>
      <c r="B16978" s="1">
        <v>45317</v>
      </c>
      <c r="C16978" s="2">
        <v>0.42584490740740738</v>
      </c>
      <c r="D16978" s="3" t="s">
        <v>1933</v>
      </c>
      <c r="E16978" s="3" t="s">
        <v>66260</v>
      </c>
      <c r="F16978" s="3" t="s">
        <v>66259</v>
      </c>
      <c r="G16978" s="3" t="s">
        <v>10514</v>
      </c>
      <c r="H16978" s="3" t="s">
        <v>10685</v>
      </c>
    </row>
    <row r="16979" spans="1:8" ht="43.5" x14ac:dyDescent="0.35">
      <c r="A16979" s="4">
        <v>93243</v>
      </c>
      <c r="B16979" s="1">
        <v>45317</v>
      </c>
      <c r="C16979" s="2">
        <v>0.42758101851851849</v>
      </c>
      <c r="D16979" s="3" t="s">
        <v>66261</v>
      </c>
      <c r="E16979" s="3" t="s">
        <v>66265</v>
      </c>
      <c r="F16979" s="3" t="s">
        <v>66262</v>
      </c>
      <c r="G16979" s="3" t="s">
        <v>66263</v>
      </c>
      <c r="H16979" s="3" t="s">
        <v>66264</v>
      </c>
    </row>
    <row r="16980" spans="1:8" ht="87" x14ac:dyDescent="0.35">
      <c r="A16980" s="4">
        <v>38443</v>
      </c>
      <c r="B16980" s="1">
        <v>45317</v>
      </c>
      <c r="C16980" s="2">
        <v>0.42797453703703708</v>
      </c>
      <c r="D16980" s="3" t="s">
        <v>66266</v>
      </c>
      <c r="E16980" s="3" t="s">
        <v>66270</v>
      </c>
      <c r="F16980" s="3" t="s">
        <v>66267</v>
      </c>
      <c r="G16980" s="3" t="s">
        <v>66268</v>
      </c>
      <c r="H16980" s="3" t="s">
        <v>66269</v>
      </c>
    </row>
    <row r="16981" spans="1:8" ht="58" x14ac:dyDescent="0.35">
      <c r="A16981" s="4">
        <v>111604</v>
      </c>
      <c r="B16981" s="1">
        <v>45317</v>
      </c>
      <c r="C16981" s="2">
        <v>0.42975694444444446</v>
      </c>
      <c r="D16981" s="3" t="s">
        <v>66271</v>
      </c>
      <c r="E16981" s="3" t="s">
        <v>66275</v>
      </c>
      <c r="F16981" s="3" t="s">
        <v>66272</v>
      </c>
      <c r="G16981" s="3" t="s">
        <v>66273</v>
      </c>
      <c r="H16981" s="3" t="s">
        <v>66274</v>
      </c>
    </row>
    <row r="16982" spans="1:8" ht="261" x14ac:dyDescent="0.35">
      <c r="A16982" s="4">
        <v>33217</v>
      </c>
      <c r="B16982" s="1">
        <v>45317</v>
      </c>
      <c r="C16982" s="2">
        <v>0.43041666666666667</v>
      </c>
      <c r="D16982" s="3" t="s">
        <v>66276</v>
      </c>
      <c r="E16982" s="3" t="s">
        <v>66278</v>
      </c>
      <c r="F16982" s="3" t="s">
        <v>43192</v>
      </c>
      <c r="G16982" s="3" t="s">
        <v>343</v>
      </c>
      <c r="H16982" s="3" t="s">
        <v>66277</v>
      </c>
    </row>
    <row r="16983" spans="1:8" ht="87" x14ac:dyDescent="0.35">
      <c r="A16983" s="4">
        <v>45246</v>
      </c>
      <c r="B16983" s="1">
        <v>45317</v>
      </c>
      <c r="C16983" s="2">
        <v>0.43094907407407407</v>
      </c>
      <c r="D16983" s="3" t="s">
        <v>1933</v>
      </c>
      <c r="E16983" s="3" t="s">
        <v>66281</v>
      </c>
      <c r="F16983" s="3" t="s">
        <v>12875</v>
      </c>
      <c r="G16983" s="3" t="s">
        <v>66279</v>
      </c>
      <c r="H16983" s="3" t="s">
        <v>66280</v>
      </c>
    </row>
    <row r="16984" spans="1:8" ht="72.5" x14ac:dyDescent="0.35">
      <c r="A16984" s="4">
        <v>210836</v>
      </c>
      <c r="B16984" s="1">
        <v>45317</v>
      </c>
      <c r="C16984" s="2">
        <v>0.43148148148148152</v>
      </c>
      <c r="D16984" s="3" t="s">
        <v>985</v>
      </c>
      <c r="E16984" s="3" t="s">
        <v>66285</v>
      </c>
      <c r="F16984" s="3" t="s">
        <v>66282</v>
      </c>
      <c r="G16984" s="3" t="s">
        <v>66283</v>
      </c>
      <c r="H16984" s="3" t="s">
        <v>66284</v>
      </c>
    </row>
    <row r="16985" spans="1:8" ht="29" x14ac:dyDescent="0.35">
      <c r="A16985" s="4">
        <v>45710</v>
      </c>
      <c r="B16985" s="1">
        <v>45317</v>
      </c>
      <c r="C16985" s="2">
        <v>0.43166666666666664</v>
      </c>
      <c r="D16985" s="3" t="s">
        <v>1436</v>
      </c>
      <c r="E16985" s="3" t="s">
        <v>66288</v>
      </c>
      <c r="F16985" s="3" t="s">
        <v>66286</v>
      </c>
      <c r="G16985" s="3" t="s">
        <v>22484</v>
      </c>
      <c r="H16985" s="3" t="s">
        <v>66287</v>
      </c>
    </row>
    <row r="16986" spans="1:8" ht="72.5" x14ac:dyDescent="0.35">
      <c r="A16986" s="4">
        <v>45843</v>
      </c>
      <c r="B16986" s="1">
        <v>45317</v>
      </c>
      <c r="C16986" s="2">
        <v>0.43336805555555552</v>
      </c>
      <c r="D16986" s="3" t="s">
        <v>1460</v>
      </c>
      <c r="E16986" s="3" t="s">
        <v>66289</v>
      </c>
      <c r="F16986" s="3" t="s">
        <v>10793</v>
      </c>
      <c r="G16986" s="3" t="s">
        <v>66289</v>
      </c>
      <c r="H16986" s="3" t="s">
        <v>10992</v>
      </c>
    </row>
    <row r="16987" spans="1:8" ht="72.5" x14ac:dyDescent="0.35">
      <c r="A16987" s="4">
        <v>197495</v>
      </c>
      <c r="B16987" s="1">
        <v>45317</v>
      </c>
      <c r="C16987" s="2">
        <v>0.43350694444444443</v>
      </c>
      <c r="D16987" s="3" t="s">
        <v>66290</v>
      </c>
      <c r="E16987" s="3" t="s">
        <v>66292</v>
      </c>
      <c r="F16987" s="3" t="s">
        <v>14296</v>
      </c>
      <c r="G16987" s="3" t="s">
        <v>11732</v>
      </c>
      <c r="H16987" s="3" t="s">
        <v>66291</v>
      </c>
    </row>
    <row r="16988" spans="1:8" ht="29" x14ac:dyDescent="0.35">
      <c r="A16988" s="4">
        <v>175564</v>
      </c>
      <c r="B16988" s="1">
        <v>45317</v>
      </c>
      <c r="C16988" s="2">
        <v>0.43415509259259261</v>
      </c>
      <c r="D16988" s="3" t="s">
        <v>1933</v>
      </c>
      <c r="E16988" s="3" t="s">
        <v>66295</v>
      </c>
      <c r="F16988" s="3" t="s">
        <v>66293</v>
      </c>
      <c r="G16988" s="3" t="s">
        <v>10930</v>
      </c>
      <c r="H16988" s="3" t="s">
        <v>66294</v>
      </c>
    </row>
    <row r="16989" spans="1:8" ht="72.5" x14ac:dyDescent="0.35">
      <c r="A16989" s="4">
        <v>210836</v>
      </c>
      <c r="B16989" s="1">
        <v>45317</v>
      </c>
      <c r="C16989" s="2">
        <v>0.43788194444444445</v>
      </c>
      <c r="D16989" s="3" t="s">
        <v>985</v>
      </c>
      <c r="E16989" s="3" t="s">
        <v>66285</v>
      </c>
      <c r="F16989" s="3" t="s">
        <v>66282</v>
      </c>
      <c r="G16989" s="3" t="s">
        <v>66283</v>
      </c>
      <c r="H16989" s="3" t="s">
        <v>66296</v>
      </c>
    </row>
    <row r="16990" spans="1:8" ht="43.5" x14ac:dyDescent="0.35">
      <c r="A16990" s="4">
        <v>187103</v>
      </c>
      <c r="B16990" s="1">
        <v>45317</v>
      </c>
      <c r="C16990" s="2">
        <v>0.43837962962962962</v>
      </c>
      <c r="D16990" s="3" t="s">
        <v>66297</v>
      </c>
      <c r="E16990" s="3" t="s">
        <v>66301</v>
      </c>
      <c r="F16990" s="3" t="s">
        <v>66298</v>
      </c>
      <c r="G16990" s="3" t="s">
        <v>66299</v>
      </c>
      <c r="H16990" s="3" t="s">
        <v>66300</v>
      </c>
    </row>
    <row r="16991" spans="1:8" ht="43.5" x14ac:dyDescent="0.35">
      <c r="A16991" s="4">
        <v>122852</v>
      </c>
      <c r="B16991" s="1">
        <v>45317</v>
      </c>
      <c r="C16991" s="2">
        <v>0.43922453703703707</v>
      </c>
      <c r="D16991" s="3" t="s">
        <v>10438</v>
      </c>
      <c r="E16991" s="3" t="s">
        <v>26843</v>
      </c>
      <c r="F16991" s="3" t="s">
        <v>66302</v>
      </c>
      <c r="G16991" s="3" t="s">
        <v>10931</v>
      </c>
      <c r="H16991" s="3" t="s">
        <v>66303</v>
      </c>
    </row>
    <row r="16992" spans="1:8" ht="58" x14ac:dyDescent="0.35">
      <c r="A16992" s="4">
        <v>50892</v>
      </c>
      <c r="B16992" s="1">
        <v>45317</v>
      </c>
      <c r="C16992" s="2">
        <v>0.43986111111111109</v>
      </c>
      <c r="D16992" s="3" t="s">
        <v>1933</v>
      </c>
      <c r="E16992" s="3" t="s">
        <v>66307</v>
      </c>
      <c r="F16992" s="3" t="s">
        <v>66304</v>
      </c>
      <c r="G16992" s="3" t="s">
        <v>66305</v>
      </c>
      <c r="H16992" s="3" t="s">
        <v>66306</v>
      </c>
    </row>
    <row r="16993" spans="1:8" ht="203" x14ac:dyDescent="0.35">
      <c r="A16993" s="4">
        <v>37201</v>
      </c>
      <c r="B16993" s="1">
        <v>45317</v>
      </c>
      <c r="C16993" s="2">
        <v>0.44084490740740739</v>
      </c>
      <c r="D16993" s="3" t="s">
        <v>66308</v>
      </c>
      <c r="E16993" s="3" t="s">
        <v>66312</v>
      </c>
      <c r="F16993" s="3" t="s">
        <v>66309</v>
      </c>
      <c r="G16993" s="3" t="s">
        <v>66310</v>
      </c>
      <c r="H16993" s="3" t="s">
        <v>66311</v>
      </c>
    </row>
    <row r="16994" spans="1:8" ht="130.5" x14ac:dyDescent="0.35">
      <c r="A16994" s="4">
        <v>40383</v>
      </c>
      <c r="B16994" s="1">
        <v>45317</v>
      </c>
      <c r="C16994" s="2">
        <v>0.4419907407407408</v>
      </c>
      <c r="D16994" s="3" t="s">
        <v>66313</v>
      </c>
      <c r="E16994" s="3" t="s">
        <v>66316</v>
      </c>
      <c r="F16994" s="3" t="s">
        <v>66314</v>
      </c>
      <c r="G16994" s="3" t="s">
        <v>66315</v>
      </c>
      <c r="H16994" s="3" t="s">
        <v>1123</v>
      </c>
    </row>
    <row r="16995" spans="1:8" ht="188.5" x14ac:dyDescent="0.35">
      <c r="A16995" s="4">
        <v>91225</v>
      </c>
      <c r="B16995" s="1">
        <v>45317</v>
      </c>
      <c r="C16995" s="2">
        <v>0.44282407407407409</v>
      </c>
      <c r="D16995" s="3" t="s">
        <v>66317</v>
      </c>
      <c r="E16995" s="3" t="s">
        <v>13658</v>
      </c>
      <c r="F16995" s="3" t="s">
        <v>66318</v>
      </c>
      <c r="G16995" s="3" t="s">
        <v>13542</v>
      </c>
      <c r="H16995" s="3" t="s">
        <v>66319</v>
      </c>
    </row>
    <row r="16996" spans="1:8" ht="87" x14ac:dyDescent="0.35">
      <c r="A16996" s="4">
        <v>79430</v>
      </c>
      <c r="B16996" s="1">
        <v>45317</v>
      </c>
      <c r="C16996" s="2">
        <v>0.44351851851851848</v>
      </c>
      <c r="D16996" s="3" t="s">
        <v>1473</v>
      </c>
      <c r="E16996" s="3" t="s">
        <v>66320</v>
      </c>
      <c r="F16996" s="3" t="s">
        <v>10557</v>
      </c>
      <c r="G16996" s="3" t="s">
        <v>15392</v>
      </c>
      <c r="H16996" s="3" t="s">
        <v>1325</v>
      </c>
    </row>
    <row r="16997" spans="1:8" ht="29" x14ac:dyDescent="0.35">
      <c r="A16997" s="4">
        <v>200317</v>
      </c>
      <c r="B16997" s="1">
        <v>45317</v>
      </c>
      <c r="C16997" s="2">
        <v>0.44358796296296293</v>
      </c>
      <c r="D16997" s="3" t="s">
        <v>66321</v>
      </c>
      <c r="E16997" s="3" t="s">
        <v>66324</v>
      </c>
      <c r="F16997" s="3" t="s">
        <v>66322</v>
      </c>
      <c r="G16997" s="3" t="s">
        <v>66323</v>
      </c>
      <c r="H16997" s="3" t="s">
        <v>29</v>
      </c>
    </row>
    <row r="16998" spans="1:8" ht="87" x14ac:dyDescent="0.35">
      <c r="A16998" s="4">
        <v>204470</v>
      </c>
      <c r="B16998" s="1">
        <v>45317</v>
      </c>
      <c r="C16998" s="2">
        <v>0.44400462962962961</v>
      </c>
      <c r="D16998" s="3" t="s">
        <v>1436</v>
      </c>
      <c r="E16998" s="3" t="s">
        <v>66328</v>
      </c>
      <c r="F16998" s="3" t="s">
        <v>66325</v>
      </c>
      <c r="G16998" s="3" t="s">
        <v>66326</v>
      </c>
      <c r="H16998" s="3" t="s">
        <v>66327</v>
      </c>
    </row>
    <row r="16999" spans="1:8" ht="72.5" x14ac:dyDescent="0.35">
      <c r="A16999" s="4">
        <v>33846</v>
      </c>
      <c r="B16999" s="1">
        <v>45317</v>
      </c>
      <c r="C16999" s="2">
        <v>0.44481481481481483</v>
      </c>
      <c r="D16999" s="3" t="s">
        <v>1436</v>
      </c>
      <c r="E16999" s="3" t="s">
        <v>66332</v>
      </c>
      <c r="F16999" s="3" t="s">
        <v>66329</v>
      </c>
      <c r="G16999" s="3" t="s">
        <v>66330</v>
      </c>
      <c r="H16999" s="3" t="s">
        <v>66331</v>
      </c>
    </row>
    <row r="17000" spans="1:8" ht="72.5" x14ac:dyDescent="0.35">
      <c r="A17000" s="4">
        <v>37317</v>
      </c>
      <c r="B17000" s="1">
        <v>45317</v>
      </c>
      <c r="C17000" s="2">
        <v>0.44599537037037035</v>
      </c>
      <c r="D17000" s="3" t="s">
        <v>10963</v>
      </c>
      <c r="E17000" s="3" t="s">
        <v>66336</v>
      </c>
      <c r="F17000" s="3" t="s">
        <v>66333</v>
      </c>
      <c r="G17000" s="3" t="s">
        <v>66334</v>
      </c>
      <c r="H17000" s="3" t="s">
        <v>66335</v>
      </c>
    </row>
    <row r="17001" spans="1:8" ht="43.5" x14ac:dyDescent="0.35">
      <c r="A17001" s="4">
        <v>150395</v>
      </c>
      <c r="B17001" s="1">
        <v>45317</v>
      </c>
      <c r="C17001" s="2">
        <v>0.44715277777777779</v>
      </c>
      <c r="D17001" s="3" t="s">
        <v>66337</v>
      </c>
      <c r="E17001" s="3" t="s">
        <v>66232</v>
      </c>
      <c r="F17001" s="3" t="s">
        <v>66231</v>
      </c>
      <c r="G17001" s="3" t="s">
        <v>66338</v>
      </c>
      <c r="H17001" s="3" t="s">
        <v>10532</v>
      </c>
    </row>
    <row r="17002" spans="1:8" ht="101.5" x14ac:dyDescent="0.35">
      <c r="A17002" s="4">
        <v>213788</v>
      </c>
      <c r="B17002" s="1">
        <v>45317</v>
      </c>
      <c r="C17002" s="2">
        <v>0.44767361111111109</v>
      </c>
      <c r="D17002" s="3" t="s">
        <v>66339</v>
      </c>
      <c r="E17002" s="3" t="s">
        <v>66343</v>
      </c>
      <c r="F17002" s="3" t="s">
        <v>66340</v>
      </c>
      <c r="G17002" s="3" t="s">
        <v>66341</v>
      </c>
      <c r="H17002" s="3" t="s">
        <v>66342</v>
      </c>
    </row>
    <row r="17003" spans="1:8" ht="43.5" x14ac:dyDescent="0.35">
      <c r="A17003" s="4">
        <v>58526</v>
      </c>
      <c r="B17003" s="1">
        <v>45317</v>
      </c>
      <c r="C17003" s="2">
        <v>0.44815972222222222</v>
      </c>
      <c r="D17003" s="3" t="s">
        <v>502</v>
      </c>
      <c r="E17003" s="3" t="s">
        <v>66347</v>
      </c>
      <c r="F17003" s="3" t="s">
        <v>66344</v>
      </c>
      <c r="G17003" s="3" t="s">
        <v>66345</v>
      </c>
      <c r="H17003" s="3" t="s">
        <v>66346</v>
      </c>
    </row>
    <row r="17004" spans="1:8" ht="101.5" x14ac:dyDescent="0.35">
      <c r="A17004" s="4">
        <v>43331</v>
      </c>
      <c r="B17004" s="1">
        <v>45317</v>
      </c>
      <c r="C17004" s="2">
        <v>0.44967592592592592</v>
      </c>
      <c r="D17004" s="3" t="s">
        <v>66348</v>
      </c>
      <c r="E17004" s="3" t="s">
        <v>11176</v>
      </c>
      <c r="F17004" s="3" t="s">
        <v>66349</v>
      </c>
      <c r="G17004" s="3" t="s">
        <v>66350</v>
      </c>
      <c r="H17004" s="3" t="s">
        <v>66351</v>
      </c>
    </row>
    <row r="17005" spans="1:8" ht="43.5" x14ac:dyDescent="0.35">
      <c r="A17005" s="4">
        <v>134671</v>
      </c>
      <c r="B17005" s="1">
        <v>45317</v>
      </c>
      <c r="C17005" s="2">
        <v>0.45140046296296293</v>
      </c>
      <c r="D17005" s="3" t="s">
        <v>1436</v>
      </c>
      <c r="E17005" s="3" t="s">
        <v>66355</v>
      </c>
      <c r="F17005" s="3" t="s">
        <v>66352</v>
      </c>
      <c r="G17005" s="3" t="s">
        <v>66353</v>
      </c>
      <c r="H17005" s="3" t="s">
        <v>66354</v>
      </c>
    </row>
    <row r="17006" spans="1:8" ht="29" x14ac:dyDescent="0.35">
      <c r="A17006" s="4">
        <v>208752</v>
      </c>
      <c r="B17006" s="1">
        <v>45317</v>
      </c>
      <c r="C17006" s="2">
        <v>0.45156250000000003</v>
      </c>
      <c r="D17006" s="3" t="s">
        <v>1933</v>
      </c>
      <c r="E17006" s="3" t="s">
        <v>66358</v>
      </c>
      <c r="F17006" s="3" t="s">
        <v>66356</v>
      </c>
      <c r="G17006" s="3" t="s">
        <v>12600</v>
      </c>
      <c r="H17006" s="3" t="s">
        <v>66357</v>
      </c>
    </row>
    <row r="17007" spans="1:8" ht="43.5" x14ac:dyDescent="0.35">
      <c r="A17007" s="4">
        <v>26805</v>
      </c>
      <c r="B17007" s="1">
        <v>45317</v>
      </c>
      <c r="C17007" s="2">
        <v>0.45319444444444446</v>
      </c>
      <c r="D17007" s="3" t="s">
        <v>11085</v>
      </c>
      <c r="E17007" s="3" t="s">
        <v>30526</v>
      </c>
      <c r="F17007" s="3" t="s">
        <v>66359</v>
      </c>
      <c r="G17007" s="3" t="s">
        <v>21972</v>
      </c>
      <c r="H17007" s="3" t="s">
        <v>66360</v>
      </c>
    </row>
    <row r="17008" spans="1:8" ht="87" x14ac:dyDescent="0.35">
      <c r="A17008" s="4">
        <v>39063</v>
      </c>
      <c r="B17008" s="1">
        <v>45317</v>
      </c>
      <c r="C17008" s="2">
        <v>0.45320601851851849</v>
      </c>
      <c r="D17008" s="3" t="s">
        <v>66361</v>
      </c>
      <c r="E17008" s="3" t="s">
        <v>66365</v>
      </c>
      <c r="F17008" s="3" t="s">
        <v>66362</v>
      </c>
      <c r="G17008" s="3" t="s">
        <v>66363</v>
      </c>
      <c r="H17008" s="3" t="s">
        <v>66364</v>
      </c>
    </row>
    <row r="17009" spans="1:8" ht="29" x14ac:dyDescent="0.35">
      <c r="A17009" s="4">
        <v>208380</v>
      </c>
      <c r="B17009" s="1">
        <v>45317</v>
      </c>
      <c r="C17009" s="2">
        <v>0.45449074074074075</v>
      </c>
      <c r="D17009" s="3" t="s">
        <v>985</v>
      </c>
      <c r="E17009" s="3" t="s">
        <v>66367</v>
      </c>
      <c r="F17009" s="3" t="s">
        <v>66366</v>
      </c>
      <c r="G17009" s="3" t="s">
        <v>66367</v>
      </c>
      <c r="H17009" s="3" t="s">
        <v>66368</v>
      </c>
    </row>
    <row r="17010" spans="1:8" ht="145" x14ac:dyDescent="0.35">
      <c r="A17010" s="4">
        <v>33217</v>
      </c>
      <c r="B17010" s="1">
        <v>45317</v>
      </c>
      <c r="C17010" s="2">
        <v>0.45458333333333334</v>
      </c>
      <c r="D17010" s="3" t="s">
        <v>66369</v>
      </c>
      <c r="E17010" s="3" t="s">
        <v>66372</v>
      </c>
      <c r="F17010" s="3" t="s">
        <v>66370</v>
      </c>
      <c r="G17010" s="3" t="s">
        <v>343</v>
      </c>
      <c r="H17010" s="3" t="s">
        <v>66371</v>
      </c>
    </row>
    <row r="17011" spans="1:8" ht="101.5" x14ac:dyDescent="0.35">
      <c r="A17011" s="4">
        <v>46426</v>
      </c>
      <c r="B17011" s="1">
        <v>45317</v>
      </c>
      <c r="C17011" s="2">
        <v>0.45515046296296297</v>
      </c>
      <c r="D17011" s="3" t="s">
        <v>66373</v>
      </c>
      <c r="E17011" s="3" t="s">
        <v>12040</v>
      </c>
      <c r="F17011" s="3" t="s">
        <v>66374</v>
      </c>
      <c r="G17011" s="3" t="s">
        <v>11732</v>
      </c>
      <c r="H17011" s="3" t="s">
        <v>66375</v>
      </c>
    </row>
    <row r="17012" spans="1:8" ht="43.5" x14ac:dyDescent="0.35">
      <c r="A17012" s="4">
        <v>33506</v>
      </c>
      <c r="B17012" s="1">
        <v>45317</v>
      </c>
      <c r="C17012" s="2">
        <v>0.4553935185185185</v>
      </c>
      <c r="D17012" s="3" t="s">
        <v>1473</v>
      </c>
      <c r="E17012" s="3" t="s">
        <v>66378</v>
      </c>
      <c r="F17012" s="3" t="s">
        <v>66376</v>
      </c>
      <c r="G17012" s="3" t="s">
        <v>11678</v>
      </c>
      <c r="H17012" s="3" t="s">
        <v>66377</v>
      </c>
    </row>
    <row r="17013" spans="1:8" ht="43.5" x14ac:dyDescent="0.35">
      <c r="A17013" s="4">
        <v>26805</v>
      </c>
      <c r="B17013" s="1">
        <v>45317</v>
      </c>
      <c r="C17013" s="2">
        <v>0.45574074074074072</v>
      </c>
      <c r="D17013" s="3" t="s">
        <v>11085</v>
      </c>
      <c r="E17013" s="3" t="s">
        <v>30526</v>
      </c>
      <c r="F17013" s="3" t="s">
        <v>66359</v>
      </c>
      <c r="G17013" s="3" t="s">
        <v>21972</v>
      </c>
      <c r="H17013" s="3" t="s">
        <v>66360</v>
      </c>
    </row>
    <row r="17014" spans="1:8" ht="101.5" x14ac:dyDescent="0.35">
      <c r="A17014" s="4">
        <v>154238</v>
      </c>
      <c r="B17014" s="1">
        <v>45317</v>
      </c>
      <c r="C17014" s="2">
        <v>0.45701388888888889</v>
      </c>
      <c r="D17014" s="3" t="s">
        <v>1436</v>
      </c>
      <c r="E17014" s="3" t="s">
        <v>66382</v>
      </c>
      <c r="F17014" s="3" t="s">
        <v>66379</v>
      </c>
      <c r="G17014" s="3" t="s">
        <v>66380</v>
      </c>
      <c r="H17014" s="3" t="s">
        <v>66381</v>
      </c>
    </row>
    <row r="17015" spans="1:8" x14ac:dyDescent="0.35">
      <c r="A17015" s="4">
        <v>119340</v>
      </c>
      <c r="B17015" s="1">
        <v>45317</v>
      </c>
      <c r="C17015" s="2">
        <v>0.45719907407407406</v>
      </c>
      <c r="D17015" s="3" t="s">
        <v>1460</v>
      </c>
      <c r="E17015" s="3" t="s">
        <v>37568</v>
      </c>
      <c r="F17015" s="3" t="s">
        <v>66383</v>
      </c>
      <c r="G17015" s="3" t="s">
        <v>37568</v>
      </c>
      <c r="H17015" s="3" t="s">
        <v>10992</v>
      </c>
    </row>
    <row r="17016" spans="1:8" ht="101.5" x14ac:dyDescent="0.35">
      <c r="A17016" s="4">
        <v>45102</v>
      </c>
      <c r="B17016" s="1">
        <v>45317</v>
      </c>
      <c r="C17016" s="2">
        <v>0.45969907407407407</v>
      </c>
      <c r="D17016" s="3" t="s">
        <v>1258</v>
      </c>
      <c r="E17016" s="3" t="s">
        <v>66386</v>
      </c>
      <c r="F17016" s="3" t="s">
        <v>66384</v>
      </c>
      <c r="G17016" s="3" t="s">
        <v>11928</v>
      </c>
      <c r="H17016" s="3" t="s">
        <v>66385</v>
      </c>
    </row>
    <row r="17017" spans="1:8" ht="29" x14ac:dyDescent="0.35">
      <c r="A17017" s="4">
        <v>40499</v>
      </c>
      <c r="B17017" s="1">
        <v>45317</v>
      </c>
      <c r="C17017" s="2">
        <v>0.46012731481481484</v>
      </c>
      <c r="D17017" s="3" t="s">
        <v>1357</v>
      </c>
      <c r="E17017" s="3" t="s">
        <v>66389</v>
      </c>
      <c r="F17017" s="3" t="s">
        <v>14162</v>
      </c>
      <c r="G17017" s="3" t="s">
        <v>66387</v>
      </c>
      <c r="H17017" s="3" t="s">
        <v>66388</v>
      </c>
    </row>
    <row r="17018" spans="1:8" ht="43.5" x14ac:dyDescent="0.35">
      <c r="A17018" s="4">
        <v>215503</v>
      </c>
      <c r="B17018" s="1">
        <v>45317</v>
      </c>
      <c r="C17018" s="2">
        <v>0.46152777777777776</v>
      </c>
      <c r="D17018" s="3" t="s">
        <v>66390</v>
      </c>
      <c r="E17018" s="3" t="s">
        <v>66394</v>
      </c>
      <c r="F17018" s="3" t="s">
        <v>66391</v>
      </c>
      <c r="G17018" s="3" t="s">
        <v>66392</v>
      </c>
      <c r="H17018" s="3" t="s">
        <v>66393</v>
      </c>
    </row>
    <row r="17019" spans="1:8" ht="43.5" x14ac:dyDescent="0.35">
      <c r="A17019" s="4">
        <v>161332</v>
      </c>
      <c r="B17019" s="1">
        <v>45317</v>
      </c>
      <c r="C17019" s="2">
        <v>0.46200231481481485</v>
      </c>
      <c r="D17019" s="3" t="s">
        <v>66395</v>
      </c>
      <c r="E17019" s="3" t="s">
        <v>66399</v>
      </c>
      <c r="F17019" s="3" t="s">
        <v>66396</v>
      </c>
      <c r="G17019" s="3" t="s">
        <v>66397</v>
      </c>
      <c r="H17019" s="3" t="s">
        <v>66398</v>
      </c>
    </row>
    <row r="17020" spans="1:8" ht="43.5" x14ac:dyDescent="0.35">
      <c r="A17020" s="4">
        <v>44504</v>
      </c>
      <c r="B17020" s="1">
        <v>45317</v>
      </c>
      <c r="C17020" s="2">
        <v>0.46598379629629627</v>
      </c>
      <c r="D17020" s="3" t="s">
        <v>66400</v>
      </c>
      <c r="E17020" s="3" t="s">
        <v>54169</v>
      </c>
      <c r="F17020" s="3" t="s">
        <v>14079</v>
      </c>
      <c r="G17020" s="3" t="s">
        <v>54169</v>
      </c>
      <c r="H17020" s="3" t="s">
        <v>66401</v>
      </c>
    </row>
    <row r="17021" spans="1:8" ht="43.5" x14ac:dyDescent="0.35">
      <c r="A17021" s="4">
        <v>94408</v>
      </c>
      <c r="B17021" s="1">
        <v>45317</v>
      </c>
      <c r="C17021" s="2">
        <v>0.46768518518518515</v>
      </c>
      <c r="D17021" s="3" t="s">
        <v>66402</v>
      </c>
      <c r="E17021" s="3" t="s">
        <v>66404</v>
      </c>
      <c r="F17021" s="3" t="s">
        <v>66403</v>
      </c>
      <c r="G17021" s="3" t="s">
        <v>13535</v>
      </c>
      <c r="H17021" s="3" t="s">
        <v>47729</v>
      </c>
    </row>
    <row r="17022" spans="1:8" ht="58" x14ac:dyDescent="0.35">
      <c r="A17022" s="4">
        <v>19147</v>
      </c>
      <c r="B17022" s="1">
        <v>45317</v>
      </c>
      <c r="C17022" s="2">
        <v>0.4682986111111111</v>
      </c>
      <c r="D17022" s="3" t="s">
        <v>66405</v>
      </c>
      <c r="E17022" s="3" t="s">
        <v>66409</v>
      </c>
      <c r="F17022" s="3" t="s">
        <v>66406</v>
      </c>
      <c r="G17022" s="3" t="s">
        <v>66407</v>
      </c>
      <c r="H17022" s="3" t="s">
        <v>66408</v>
      </c>
    </row>
    <row r="17023" spans="1:8" ht="72.5" x14ac:dyDescent="0.35">
      <c r="A17023" s="4">
        <v>43376</v>
      </c>
      <c r="B17023" s="1">
        <v>45317</v>
      </c>
      <c r="C17023" s="2">
        <v>0.47114583333333332</v>
      </c>
      <c r="D17023" s="3" t="s">
        <v>1933</v>
      </c>
      <c r="E17023" s="3" t="s">
        <v>66411</v>
      </c>
      <c r="F17023" s="3" t="s">
        <v>66410</v>
      </c>
      <c r="G17023" s="3" t="s">
        <v>57614</v>
      </c>
      <c r="H17023" s="3" t="s">
        <v>10685</v>
      </c>
    </row>
    <row r="17024" spans="1:8" ht="72.5" x14ac:dyDescent="0.35">
      <c r="A17024" s="4">
        <v>56547</v>
      </c>
      <c r="B17024" s="1">
        <v>45317</v>
      </c>
      <c r="C17024" s="2">
        <v>0.47151620370370373</v>
      </c>
      <c r="D17024" s="3" t="s">
        <v>409</v>
      </c>
      <c r="E17024" s="3" t="s">
        <v>66415</v>
      </c>
      <c r="F17024" s="3" t="s">
        <v>66412</v>
      </c>
      <c r="G17024" s="3" t="s">
        <v>66413</v>
      </c>
      <c r="H17024" s="3" t="s">
        <v>66414</v>
      </c>
    </row>
    <row r="17025" spans="1:8" ht="145" x14ac:dyDescent="0.35">
      <c r="A17025" s="4">
        <v>145378</v>
      </c>
      <c r="B17025" s="1">
        <v>45317</v>
      </c>
      <c r="C17025" s="2">
        <v>0.47334490740740742</v>
      </c>
      <c r="D17025" s="3" t="s">
        <v>1436</v>
      </c>
      <c r="E17025" s="3" t="s">
        <v>66419</v>
      </c>
      <c r="F17025" s="3" t="s">
        <v>66416</v>
      </c>
      <c r="G17025" s="3" t="s">
        <v>66417</v>
      </c>
      <c r="H17025" s="3" t="s">
        <v>66418</v>
      </c>
    </row>
    <row r="17026" spans="1:8" ht="29" x14ac:dyDescent="0.35">
      <c r="A17026" s="4">
        <v>102998</v>
      </c>
      <c r="B17026" s="1">
        <v>45317</v>
      </c>
      <c r="C17026" s="2">
        <v>0.47541666666666665</v>
      </c>
      <c r="D17026" s="3" t="s">
        <v>66420</v>
      </c>
      <c r="E17026" s="3" t="s">
        <v>66423</v>
      </c>
      <c r="F17026" s="3" t="s">
        <v>66421</v>
      </c>
      <c r="G17026" s="3" t="s">
        <v>66422</v>
      </c>
      <c r="H17026" s="3" t="s">
        <v>10496</v>
      </c>
    </row>
    <row r="17027" spans="1:8" ht="43.5" x14ac:dyDescent="0.35">
      <c r="A17027" s="4">
        <v>47974</v>
      </c>
      <c r="B17027" s="1">
        <v>45317</v>
      </c>
      <c r="C17027" s="2">
        <v>0.47619212962962965</v>
      </c>
      <c r="D17027" s="3" t="s">
        <v>66424</v>
      </c>
      <c r="E17027" s="3" t="s">
        <v>13920</v>
      </c>
      <c r="F17027" s="3" t="s">
        <v>66425</v>
      </c>
      <c r="G17027" s="3" t="s">
        <v>66426</v>
      </c>
      <c r="H17027" s="3" t="s">
        <v>66427</v>
      </c>
    </row>
    <row r="17028" spans="1:8" ht="87" x14ac:dyDescent="0.35">
      <c r="A17028" s="4">
        <v>65424</v>
      </c>
      <c r="B17028" s="1">
        <v>45317</v>
      </c>
      <c r="C17028" s="2">
        <v>0.47765046296296299</v>
      </c>
      <c r="D17028" s="3" t="s">
        <v>66428</v>
      </c>
      <c r="E17028" s="3" t="s">
        <v>66431</v>
      </c>
      <c r="F17028" s="3" t="s">
        <v>66429</v>
      </c>
      <c r="G17028" s="3" t="s">
        <v>12012</v>
      </c>
      <c r="H17028" s="3" t="s">
        <v>66430</v>
      </c>
    </row>
    <row r="17029" spans="1:8" ht="116" x14ac:dyDescent="0.35">
      <c r="A17029" s="4">
        <v>145378</v>
      </c>
      <c r="B17029" s="1">
        <v>45317</v>
      </c>
      <c r="C17029" s="2">
        <v>0.47805555555555551</v>
      </c>
      <c r="D17029" s="3" t="s">
        <v>66432</v>
      </c>
      <c r="E17029" s="3" t="s">
        <v>66435</v>
      </c>
      <c r="F17029" s="3" t="s">
        <v>66433</v>
      </c>
      <c r="G17029" s="3" t="s">
        <v>66417</v>
      </c>
      <c r="H17029" s="3" t="s">
        <v>66434</v>
      </c>
    </row>
    <row r="17030" spans="1:8" ht="58" x14ac:dyDescent="0.35">
      <c r="A17030" s="4">
        <v>170930</v>
      </c>
      <c r="B17030" s="1">
        <v>45317</v>
      </c>
      <c r="C17030" s="2">
        <v>0.47894675925925928</v>
      </c>
      <c r="D17030" s="3" t="s">
        <v>66436</v>
      </c>
      <c r="E17030" s="3" t="s">
        <v>66439</v>
      </c>
      <c r="F17030" s="3" t="s">
        <v>66437</v>
      </c>
      <c r="G17030" s="3" t="s">
        <v>66438</v>
      </c>
      <c r="H17030" s="3" t="s">
        <v>13397</v>
      </c>
    </row>
    <row r="17031" spans="1:8" ht="58" x14ac:dyDescent="0.35">
      <c r="A17031" s="4">
        <v>51573</v>
      </c>
      <c r="B17031" s="1">
        <v>45317</v>
      </c>
      <c r="C17031" s="2">
        <v>0.48037037037037034</v>
      </c>
      <c r="D17031" s="3" t="s">
        <v>66440</v>
      </c>
      <c r="E17031" s="3" t="s">
        <v>66443</v>
      </c>
      <c r="F17031" s="3" t="s">
        <v>66441</v>
      </c>
      <c r="G17031" s="3" t="s">
        <v>66442</v>
      </c>
      <c r="H17031" s="3" t="s">
        <v>522</v>
      </c>
    </row>
    <row r="17032" spans="1:8" ht="58" x14ac:dyDescent="0.35">
      <c r="A17032" s="4">
        <v>204574</v>
      </c>
      <c r="B17032" s="1">
        <v>45317</v>
      </c>
      <c r="C17032" s="2">
        <v>0.4816319444444444</v>
      </c>
      <c r="D17032" s="3" t="s">
        <v>1436</v>
      </c>
      <c r="E17032" s="3" t="s">
        <v>66446</v>
      </c>
      <c r="F17032" s="3" t="s">
        <v>66444</v>
      </c>
      <c r="G17032" s="3" t="s">
        <v>14094</v>
      </c>
      <c r="H17032" s="3" t="s">
        <v>66445</v>
      </c>
    </row>
    <row r="17033" spans="1:8" ht="72.5" x14ac:dyDescent="0.35">
      <c r="A17033" s="4">
        <v>211899</v>
      </c>
      <c r="B17033" s="1">
        <v>45317</v>
      </c>
      <c r="C17033" s="2">
        <v>0.48363425925925929</v>
      </c>
      <c r="D17033" s="3" t="s">
        <v>1473</v>
      </c>
      <c r="E17033" s="3" t="s">
        <v>66450</v>
      </c>
      <c r="F17033" s="3" t="s">
        <v>66447</v>
      </c>
      <c r="G17033" s="3" t="s">
        <v>66448</v>
      </c>
      <c r="H17033" s="3" t="s">
        <v>66449</v>
      </c>
    </row>
    <row r="17034" spans="1:8" ht="29" x14ac:dyDescent="0.35">
      <c r="A17034" s="4">
        <v>36574</v>
      </c>
      <c r="B17034" s="1">
        <v>45317</v>
      </c>
      <c r="C17034" s="2">
        <v>0.48450231481481482</v>
      </c>
      <c r="D17034" s="3" t="s">
        <v>66451</v>
      </c>
      <c r="E17034" s="3" t="s">
        <v>66455</v>
      </c>
      <c r="F17034" s="3" t="s">
        <v>66452</v>
      </c>
      <c r="G17034" s="3" t="s">
        <v>66453</v>
      </c>
      <c r="H17034" s="3" t="s">
        <v>66454</v>
      </c>
    </row>
    <row r="17035" spans="1:8" x14ac:dyDescent="0.35">
      <c r="A17035" s="4">
        <v>91225</v>
      </c>
      <c r="B17035" s="1">
        <v>45317</v>
      </c>
      <c r="C17035" s="2">
        <v>0.48457175925925927</v>
      </c>
      <c r="D17035" s="3" t="s">
        <v>66456</v>
      </c>
      <c r="E17035" s="3" t="s">
        <v>66459</v>
      </c>
      <c r="F17035" s="3" t="s">
        <v>66457</v>
      </c>
      <c r="G17035" s="3" t="s">
        <v>11798</v>
      </c>
      <c r="H17035" s="3" t="s">
        <v>66458</v>
      </c>
    </row>
    <row r="17036" spans="1:8" ht="43.5" x14ac:dyDescent="0.35">
      <c r="A17036" s="4">
        <v>43530</v>
      </c>
      <c r="B17036" s="1">
        <v>45317</v>
      </c>
      <c r="C17036" s="2">
        <v>0.48718750000000005</v>
      </c>
      <c r="D17036" s="3" t="s">
        <v>66460</v>
      </c>
      <c r="E17036" s="3" t="s">
        <v>66463</v>
      </c>
      <c r="F17036" s="3" t="s">
        <v>12406</v>
      </c>
      <c r="G17036" s="3" t="s">
        <v>66461</v>
      </c>
      <c r="H17036" s="3" t="s">
        <v>66462</v>
      </c>
    </row>
    <row r="17037" spans="1:8" ht="29" x14ac:dyDescent="0.35">
      <c r="A17037" s="4">
        <v>51612</v>
      </c>
      <c r="B17037" s="1">
        <v>45317</v>
      </c>
      <c r="C17037" s="2">
        <v>0.4876967592592592</v>
      </c>
      <c r="D17037" s="3" t="s">
        <v>1933</v>
      </c>
      <c r="E17037" s="3" t="s">
        <v>66465</v>
      </c>
      <c r="F17037" s="3" t="s">
        <v>66464</v>
      </c>
      <c r="G17037" s="3" t="s">
        <v>10492</v>
      </c>
      <c r="H17037" s="3" t="s">
        <v>10685</v>
      </c>
    </row>
    <row r="17038" spans="1:8" ht="29" x14ac:dyDescent="0.35">
      <c r="A17038" s="4">
        <v>34401</v>
      </c>
      <c r="B17038" s="1">
        <v>45317</v>
      </c>
      <c r="C17038" s="2">
        <v>0.48981481481481487</v>
      </c>
      <c r="D17038" s="3" t="s">
        <v>1933</v>
      </c>
      <c r="E17038" s="3" t="s">
        <v>66467</v>
      </c>
      <c r="F17038" s="3" t="s">
        <v>66466</v>
      </c>
      <c r="G17038" s="3" t="s">
        <v>618</v>
      </c>
      <c r="H17038" s="3" t="s">
        <v>10685</v>
      </c>
    </row>
    <row r="17039" spans="1:8" ht="58" x14ac:dyDescent="0.35">
      <c r="A17039" s="4">
        <v>42871</v>
      </c>
      <c r="B17039" s="1">
        <v>45317</v>
      </c>
      <c r="C17039" s="2">
        <v>0.49004629629629631</v>
      </c>
      <c r="D17039" s="3" t="s">
        <v>10438</v>
      </c>
      <c r="E17039" s="3" t="s">
        <v>66471</v>
      </c>
      <c r="F17039" s="3" t="s">
        <v>66468</v>
      </c>
      <c r="G17039" s="3" t="s">
        <v>66469</v>
      </c>
      <c r="H17039" s="3" t="s">
        <v>66470</v>
      </c>
    </row>
    <row r="17040" spans="1:8" ht="43.5" x14ac:dyDescent="0.35">
      <c r="A17040" s="4">
        <v>17951</v>
      </c>
      <c r="B17040" s="1">
        <v>45317</v>
      </c>
      <c r="C17040" s="2">
        <v>0.49006944444444445</v>
      </c>
      <c r="D17040" s="3" t="s">
        <v>66472</v>
      </c>
      <c r="E17040" s="3" t="s">
        <v>29528</v>
      </c>
      <c r="F17040" s="3" t="s">
        <v>66473</v>
      </c>
      <c r="G17040" s="3" t="s">
        <v>66474</v>
      </c>
      <c r="H17040" s="3" t="s">
        <v>66475</v>
      </c>
    </row>
    <row r="17041" spans="1:8" ht="43.5" x14ac:dyDescent="0.35">
      <c r="A17041" s="4">
        <v>17951</v>
      </c>
      <c r="B17041" s="1">
        <v>45317</v>
      </c>
      <c r="C17041" s="2">
        <v>0.49041666666666667</v>
      </c>
      <c r="D17041" s="3" t="s">
        <v>66472</v>
      </c>
      <c r="E17041" s="3" t="s">
        <v>29528</v>
      </c>
      <c r="F17041" s="3" t="s">
        <v>66476</v>
      </c>
      <c r="G17041" s="3" t="s">
        <v>66474</v>
      </c>
      <c r="H17041" s="3" t="s">
        <v>66475</v>
      </c>
    </row>
    <row r="17042" spans="1:8" ht="101.5" x14ac:dyDescent="0.35">
      <c r="A17042" s="4">
        <v>122585</v>
      </c>
      <c r="B17042" s="1">
        <v>45317</v>
      </c>
      <c r="C17042" s="2">
        <v>0.49212962962962964</v>
      </c>
      <c r="D17042" s="3" t="s">
        <v>66477</v>
      </c>
      <c r="E17042" s="3" t="s">
        <v>66481</v>
      </c>
      <c r="F17042" s="3" t="s">
        <v>66478</v>
      </c>
      <c r="G17042" s="3" t="s">
        <v>66479</v>
      </c>
      <c r="H17042" s="3" t="s">
        <v>66480</v>
      </c>
    </row>
    <row r="17043" spans="1:8" ht="72.5" x14ac:dyDescent="0.35">
      <c r="A17043" s="4">
        <v>159843</v>
      </c>
      <c r="B17043" s="1">
        <v>45317</v>
      </c>
      <c r="C17043" s="2">
        <v>0.49343749999999997</v>
      </c>
      <c r="D17043" s="3" t="s">
        <v>1436</v>
      </c>
      <c r="E17043" s="3" t="s">
        <v>32692</v>
      </c>
      <c r="F17043" s="3" t="s">
        <v>66482</v>
      </c>
      <c r="G17043" s="3" t="s">
        <v>11343</v>
      </c>
      <c r="H17043" s="3" t="s">
        <v>66483</v>
      </c>
    </row>
    <row r="17044" spans="1:8" ht="58" x14ac:dyDescent="0.35">
      <c r="A17044" s="4">
        <v>213608</v>
      </c>
      <c r="B17044" s="1">
        <v>45317</v>
      </c>
      <c r="C17044" s="2">
        <v>0.49432870370370369</v>
      </c>
      <c r="D17044" s="3" t="s">
        <v>66484</v>
      </c>
      <c r="E17044" s="3" t="s">
        <v>66099</v>
      </c>
      <c r="F17044" s="3" t="s">
        <v>66096</v>
      </c>
      <c r="G17044" s="3" t="s">
        <v>66097</v>
      </c>
      <c r="H17044" s="3" t="s">
        <v>66485</v>
      </c>
    </row>
    <row r="17045" spans="1:8" ht="29" x14ac:dyDescent="0.35">
      <c r="A17045" s="4">
        <v>25689</v>
      </c>
      <c r="B17045" s="1">
        <v>45317</v>
      </c>
      <c r="C17045" s="2">
        <v>0.49489583333333331</v>
      </c>
      <c r="D17045" s="3" t="s">
        <v>1933</v>
      </c>
      <c r="E17045" s="3" t="s">
        <v>66489</v>
      </c>
      <c r="F17045" s="3" t="s">
        <v>66486</v>
      </c>
      <c r="G17045" s="3" t="s">
        <v>66487</v>
      </c>
      <c r="H17045" s="3" t="s">
        <v>66488</v>
      </c>
    </row>
    <row r="17046" spans="1:8" ht="29" x14ac:dyDescent="0.35">
      <c r="A17046" s="4">
        <v>35382</v>
      </c>
      <c r="B17046" s="1">
        <v>45317</v>
      </c>
      <c r="C17046" s="2">
        <v>0.49527777777777776</v>
      </c>
      <c r="D17046" s="3" t="s">
        <v>1460</v>
      </c>
      <c r="E17046" s="3" t="s">
        <v>66490</v>
      </c>
      <c r="F17046" s="3" t="s">
        <v>13684</v>
      </c>
      <c r="G17046" s="3" t="s">
        <v>66490</v>
      </c>
      <c r="H17046" s="3" t="s">
        <v>10992</v>
      </c>
    </row>
    <row r="17047" spans="1:8" x14ac:dyDescent="0.35">
      <c r="A17047" s="4">
        <v>46288</v>
      </c>
      <c r="B17047" s="1">
        <v>45317</v>
      </c>
      <c r="C17047" s="2">
        <v>0.49709490740740742</v>
      </c>
      <c r="D17047" s="3" t="s">
        <v>66491</v>
      </c>
      <c r="E17047" s="3" t="s">
        <v>12129</v>
      </c>
      <c r="F17047" s="3" t="s">
        <v>66492</v>
      </c>
      <c r="G17047" s="3" t="s">
        <v>66493</v>
      </c>
      <c r="H17047" s="3" t="s">
        <v>66494</v>
      </c>
    </row>
    <row r="17048" spans="1:8" ht="87" x14ac:dyDescent="0.35">
      <c r="A17048" s="4">
        <v>31113</v>
      </c>
      <c r="B17048" s="1">
        <v>45317</v>
      </c>
      <c r="C17048" s="2">
        <v>0.4979513888888889</v>
      </c>
      <c r="D17048" s="3" t="s">
        <v>66495</v>
      </c>
      <c r="E17048" s="3" t="s">
        <v>66499</v>
      </c>
      <c r="F17048" s="3" t="s">
        <v>66496</v>
      </c>
      <c r="G17048" s="3" t="s">
        <v>66497</v>
      </c>
      <c r="H17048" s="3" t="s">
        <v>66498</v>
      </c>
    </row>
    <row r="17049" spans="1:8" ht="43.5" x14ac:dyDescent="0.35">
      <c r="A17049" s="4">
        <v>209414</v>
      </c>
      <c r="B17049" s="1">
        <v>45317</v>
      </c>
      <c r="C17049" s="2">
        <v>0.49836805555555558</v>
      </c>
      <c r="D17049" s="3" t="s">
        <v>66500</v>
      </c>
      <c r="E17049" s="3" t="s">
        <v>66504</v>
      </c>
      <c r="F17049" s="3" t="s">
        <v>66501</v>
      </c>
      <c r="G17049" s="3" t="s">
        <v>66502</v>
      </c>
      <c r="H17049" s="3" t="s">
        <v>66503</v>
      </c>
    </row>
    <row r="17050" spans="1:8" ht="72.5" x14ac:dyDescent="0.35">
      <c r="A17050" s="4">
        <v>102975</v>
      </c>
      <c r="B17050" s="1">
        <v>45317</v>
      </c>
      <c r="C17050" s="2">
        <v>0.49868055555555557</v>
      </c>
      <c r="D17050" s="3" t="s">
        <v>66505</v>
      </c>
      <c r="E17050" s="3" t="s">
        <v>66509</v>
      </c>
      <c r="F17050" s="3" t="s">
        <v>66506</v>
      </c>
      <c r="G17050" s="3" t="s">
        <v>66507</v>
      </c>
      <c r="H17050" s="3" t="s">
        <v>66508</v>
      </c>
    </row>
    <row r="17051" spans="1:8" ht="72.5" x14ac:dyDescent="0.35">
      <c r="A17051" s="4">
        <v>102975</v>
      </c>
      <c r="B17051" s="1">
        <v>45317</v>
      </c>
      <c r="C17051" s="2">
        <v>0.4990046296296296</v>
      </c>
      <c r="D17051" s="3" t="s">
        <v>66505</v>
      </c>
      <c r="E17051" s="3" t="s">
        <v>66509</v>
      </c>
      <c r="F17051" s="3" t="s">
        <v>66506</v>
      </c>
      <c r="G17051" s="3" t="s">
        <v>66507</v>
      </c>
      <c r="H17051" s="3" t="s">
        <v>66508</v>
      </c>
    </row>
    <row r="17052" spans="1:8" x14ac:dyDescent="0.35">
      <c r="A17052" s="4">
        <v>134463</v>
      </c>
      <c r="B17052" s="1">
        <v>45317</v>
      </c>
      <c r="C17052" s="2">
        <v>0.50040509259259258</v>
      </c>
      <c r="D17052" s="3" t="s">
        <v>66510</v>
      </c>
      <c r="E17052" s="3" t="s">
        <v>1526</v>
      </c>
      <c r="F17052" s="3" t="s">
        <v>66511</v>
      </c>
      <c r="G17052" s="3" t="s">
        <v>66512</v>
      </c>
      <c r="H17052" s="3" t="s">
        <v>66513</v>
      </c>
    </row>
    <row r="17053" spans="1:8" ht="58" x14ac:dyDescent="0.35">
      <c r="A17053" s="4">
        <v>44046</v>
      </c>
      <c r="B17053" s="1">
        <v>45317</v>
      </c>
      <c r="C17053" s="2">
        <v>0.50081018518518516</v>
      </c>
      <c r="D17053" s="3" t="s">
        <v>66514</v>
      </c>
      <c r="E17053" s="3" t="s">
        <v>28504</v>
      </c>
      <c r="F17053" s="3" t="s">
        <v>66515</v>
      </c>
      <c r="G17053" s="3" t="s">
        <v>66516</v>
      </c>
      <c r="H17053" s="3" t="s">
        <v>66517</v>
      </c>
    </row>
    <row r="17054" spans="1:8" ht="43.5" x14ac:dyDescent="0.35">
      <c r="A17054" s="4">
        <v>165460</v>
      </c>
      <c r="B17054" s="1">
        <v>45317</v>
      </c>
      <c r="C17054" s="2">
        <v>0.50091435185185185</v>
      </c>
      <c r="D17054" s="3" t="s">
        <v>1702</v>
      </c>
      <c r="E17054" s="3" t="s">
        <v>66518</v>
      </c>
      <c r="F17054" s="3" t="s">
        <v>59784</v>
      </c>
      <c r="G17054" s="3" t="s">
        <v>66518</v>
      </c>
      <c r="H17054" s="3" t="s">
        <v>10992</v>
      </c>
    </row>
    <row r="17055" spans="1:8" ht="101.5" x14ac:dyDescent="0.35">
      <c r="A17055" s="4">
        <v>122585</v>
      </c>
      <c r="B17055" s="1">
        <v>45317</v>
      </c>
      <c r="C17055" s="2">
        <v>0.5028125</v>
      </c>
      <c r="D17055" s="3" t="s">
        <v>66477</v>
      </c>
      <c r="E17055" s="3" t="s">
        <v>66481</v>
      </c>
      <c r="F17055" s="3" t="s">
        <v>66478</v>
      </c>
      <c r="G17055" s="3" t="s">
        <v>66479</v>
      </c>
      <c r="H17055" s="3" t="s">
        <v>66480</v>
      </c>
    </row>
    <row r="17056" spans="1:8" ht="130.5" x14ac:dyDescent="0.35">
      <c r="A17056" s="4">
        <v>64190</v>
      </c>
      <c r="B17056" s="1">
        <v>45317</v>
      </c>
      <c r="C17056" s="2">
        <v>0.50481481481481483</v>
      </c>
      <c r="D17056" s="3" t="s">
        <v>1933</v>
      </c>
      <c r="E17056" s="3" t="s">
        <v>66521</v>
      </c>
      <c r="F17056" s="3" t="s">
        <v>66519</v>
      </c>
      <c r="G17056" s="3" t="s">
        <v>66520</v>
      </c>
      <c r="H17056" s="3" t="s">
        <v>1123</v>
      </c>
    </row>
    <row r="17057" spans="1:8" ht="72.5" x14ac:dyDescent="0.35">
      <c r="A17057" s="4">
        <v>48589</v>
      </c>
      <c r="B17057" s="1">
        <v>45317</v>
      </c>
      <c r="C17057" s="2">
        <v>0.50634259259259262</v>
      </c>
      <c r="D17057" s="3" t="s">
        <v>66522</v>
      </c>
      <c r="E17057" s="3" t="s">
        <v>66524</v>
      </c>
      <c r="F17057" s="3" t="s">
        <v>66523</v>
      </c>
      <c r="G17057" s="3" t="s">
        <v>11798</v>
      </c>
      <c r="H17057" s="3" t="s">
        <v>45794</v>
      </c>
    </row>
    <row r="17058" spans="1:8" ht="116" x14ac:dyDescent="0.35">
      <c r="A17058" s="4">
        <v>122585</v>
      </c>
      <c r="B17058" s="1">
        <v>45317</v>
      </c>
      <c r="C17058" s="2">
        <v>0.50657407407407407</v>
      </c>
      <c r="D17058" s="3" t="s">
        <v>66477</v>
      </c>
      <c r="E17058" s="3" t="s">
        <v>66526</v>
      </c>
      <c r="F17058" s="3" t="s">
        <v>66478</v>
      </c>
      <c r="G17058" s="3" t="s">
        <v>66525</v>
      </c>
      <c r="H17058" s="3" t="s">
        <v>66480</v>
      </c>
    </row>
    <row r="17059" spans="1:8" ht="72.5" x14ac:dyDescent="0.35">
      <c r="A17059" s="4">
        <v>139193</v>
      </c>
      <c r="B17059" s="1">
        <v>45317</v>
      </c>
      <c r="C17059" s="2">
        <v>0.50658564814814822</v>
      </c>
      <c r="D17059" s="3" t="s">
        <v>66527</v>
      </c>
      <c r="E17059" s="3" t="s">
        <v>30748</v>
      </c>
      <c r="F17059" s="3" t="s">
        <v>66528</v>
      </c>
      <c r="G17059" s="3" t="s">
        <v>66529</v>
      </c>
      <c r="H17059" s="3" t="s">
        <v>66530</v>
      </c>
    </row>
    <row r="17060" spans="1:8" ht="72.5" x14ac:dyDescent="0.35">
      <c r="A17060" s="4">
        <v>48589</v>
      </c>
      <c r="B17060" s="1">
        <v>45317</v>
      </c>
      <c r="C17060" s="2">
        <v>0.50775462962962969</v>
      </c>
      <c r="D17060" s="3" t="s">
        <v>66522</v>
      </c>
      <c r="E17060" s="3" t="s">
        <v>66524</v>
      </c>
      <c r="F17060" s="3" t="s">
        <v>66523</v>
      </c>
      <c r="G17060" s="3" t="s">
        <v>11798</v>
      </c>
      <c r="H17060" s="3" t="s">
        <v>45794</v>
      </c>
    </row>
    <row r="17061" spans="1:8" ht="43.5" x14ac:dyDescent="0.35">
      <c r="A17061" s="4">
        <v>42240</v>
      </c>
      <c r="B17061" s="1">
        <v>45317</v>
      </c>
      <c r="C17061" s="2">
        <v>0.51232638888888882</v>
      </c>
      <c r="D17061" s="3" t="s">
        <v>66531</v>
      </c>
      <c r="E17061" s="3" t="s">
        <v>30537</v>
      </c>
      <c r="F17061" s="3" t="s">
        <v>66532</v>
      </c>
      <c r="G17061" s="3" t="s">
        <v>11524</v>
      </c>
      <c r="H17061" s="3" t="s">
        <v>66533</v>
      </c>
    </row>
    <row r="17062" spans="1:8" ht="145" x14ac:dyDescent="0.35">
      <c r="A17062" s="4">
        <v>123834</v>
      </c>
      <c r="B17062" s="1">
        <v>45317</v>
      </c>
      <c r="C17062" s="2">
        <v>0.51504629629629628</v>
      </c>
      <c r="D17062" s="3" t="s">
        <v>1436</v>
      </c>
      <c r="E17062" s="3" t="s">
        <v>66536</v>
      </c>
      <c r="F17062" s="3" t="s">
        <v>66534</v>
      </c>
      <c r="G17062" s="3" t="s">
        <v>641</v>
      </c>
      <c r="H17062" s="3" t="s">
        <v>66535</v>
      </c>
    </row>
    <row r="17063" spans="1:8" ht="29" x14ac:dyDescent="0.35">
      <c r="A17063" s="4">
        <v>48589</v>
      </c>
      <c r="B17063" s="1">
        <v>45317</v>
      </c>
      <c r="C17063" s="2">
        <v>0.51692129629629624</v>
      </c>
      <c r="D17063" s="3" t="s">
        <v>11085</v>
      </c>
      <c r="E17063" s="3" t="s">
        <v>66539</v>
      </c>
      <c r="F17063" s="3" t="s">
        <v>66537</v>
      </c>
      <c r="G17063" s="3" t="s">
        <v>11798</v>
      </c>
      <c r="H17063" s="3" t="s">
        <v>66538</v>
      </c>
    </row>
    <row r="17064" spans="1:8" ht="58" x14ac:dyDescent="0.35">
      <c r="A17064" s="4">
        <v>69891</v>
      </c>
      <c r="B17064" s="1">
        <v>45317</v>
      </c>
      <c r="C17064" s="2">
        <v>0.51725694444444448</v>
      </c>
      <c r="D17064" s="3" t="s">
        <v>66540</v>
      </c>
      <c r="E17064" s="3" t="s">
        <v>66543</v>
      </c>
      <c r="F17064" s="3" t="s">
        <v>66541</v>
      </c>
      <c r="G17064" s="3" t="s">
        <v>66542</v>
      </c>
      <c r="H17064" s="3" t="s">
        <v>10265</v>
      </c>
    </row>
    <row r="17065" spans="1:8" ht="43.5" x14ac:dyDescent="0.35">
      <c r="A17065" s="4">
        <v>48940</v>
      </c>
      <c r="B17065" s="1">
        <v>45317</v>
      </c>
      <c r="C17065" s="2">
        <v>0.52046296296296302</v>
      </c>
      <c r="D17065" s="3" t="s">
        <v>1258</v>
      </c>
      <c r="E17065" s="3" t="s">
        <v>66546</v>
      </c>
      <c r="F17065" s="3" t="s">
        <v>66544</v>
      </c>
      <c r="G17065" s="3" t="s">
        <v>14292</v>
      </c>
      <c r="H17065" s="3" t="s">
        <v>66545</v>
      </c>
    </row>
    <row r="17066" spans="1:8" x14ac:dyDescent="0.35">
      <c r="A17066" s="4">
        <v>43034</v>
      </c>
      <c r="B17066" s="1">
        <v>45317</v>
      </c>
      <c r="C17066" s="2">
        <v>0.52072916666666669</v>
      </c>
      <c r="D17066" s="3" t="s">
        <v>66547</v>
      </c>
      <c r="E17066" s="3" t="s">
        <v>14064</v>
      </c>
      <c r="F17066" s="3" t="s">
        <v>66548</v>
      </c>
      <c r="G17066" s="3" t="s">
        <v>66549</v>
      </c>
      <c r="H17066" s="3" t="s">
        <v>66550</v>
      </c>
    </row>
    <row r="17067" spans="1:8" ht="43.5" x14ac:dyDescent="0.35">
      <c r="A17067" s="4">
        <v>36096</v>
      </c>
      <c r="B17067" s="1">
        <v>45317</v>
      </c>
      <c r="C17067" s="2">
        <v>0.5223726851851852</v>
      </c>
      <c r="D17067" s="3" t="s">
        <v>1933</v>
      </c>
      <c r="E17067" s="3" t="s">
        <v>13701</v>
      </c>
      <c r="F17067" s="3" t="s">
        <v>66551</v>
      </c>
      <c r="G17067" s="3" t="s">
        <v>66552</v>
      </c>
      <c r="H17067" s="3" t="s">
        <v>66553</v>
      </c>
    </row>
    <row r="17068" spans="1:8" ht="43.5" x14ac:dyDescent="0.35">
      <c r="A17068" s="4">
        <v>180630</v>
      </c>
      <c r="B17068" s="1">
        <v>45317</v>
      </c>
      <c r="C17068" s="2">
        <v>0.52262731481481484</v>
      </c>
      <c r="D17068" s="3" t="s">
        <v>66554</v>
      </c>
      <c r="E17068" s="3" t="s">
        <v>66558</v>
      </c>
      <c r="F17068" s="3" t="s">
        <v>66555</v>
      </c>
      <c r="G17068" s="3" t="s">
        <v>66556</v>
      </c>
      <c r="H17068" s="3" t="s">
        <v>66557</v>
      </c>
    </row>
    <row r="17069" spans="1:8" ht="43.5" x14ac:dyDescent="0.35">
      <c r="A17069" s="4">
        <v>48940</v>
      </c>
      <c r="B17069" s="1">
        <v>45317</v>
      </c>
      <c r="C17069" s="2">
        <v>0.52281250000000001</v>
      </c>
      <c r="D17069" s="3" t="s">
        <v>1258</v>
      </c>
      <c r="E17069" s="3" t="s">
        <v>66546</v>
      </c>
      <c r="F17069" s="3" t="s">
        <v>66544</v>
      </c>
      <c r="G17069" s="3" t="s">
        <v>14292</v>
      </c>
      <c r="H17069" s="3" t="s">
        <v>66545</v>
      </c>
    </row>
    <row r="17070" spans="1:8" ht="29" x14ac:dyDescent="0.35">
      <c r="A17070" s="4">
        <v>96065</v>
      </c>
      <c r="B17070" s="1">
        <v>45317</v>
      </c>
      <c r="C17070" s="2">
        <v>0.52521990740740743</v>
      </c>
      <c r="D17070" s="3" t="s">
        <v>1258</v>
      </c>
      <c r="E17070" s="3" t="s">
        <v>14699</v>
      </c>
      <c r="F17070" s="3" t="s">
        <v>66559</v>
      </c>
      <c r="G17070" s="3" t="s">
        <v>14206</v>
      </c>
      <c r="H17070" s="3" t="s">
        <v>62962</v>
      </c>
    </row>
    <row r="17071" spans="1:8" ht="29" x14ac:dyDescent="0.35">
      <c r="A17071" s="4">
        <v>46512</v>
      </c>
      <c r="B17071" s="1">
        <v>45317</v>
      </c>
      <c r="C17071" s="2">
        <v>0.5276967592592593</v>
      </c>
      <c r="D17071" s="3" t="s">
        <v>66560</v>
      </c>
      <c r="E17071" s="3" t="s">
        <v>66563</v>
      </c>
      <c r="F17071" s="3" t="s">
        <v>13378</v>
      </c>
      <c r="G17071" s="3" t="s">
        <v>66561</v>
      </c>
      <c r="H17071" s="3" t="s">
        <v>66562</v>
      </c>
    </row>
    <row r="17072" spans="1:8" ht="29" x14ac:dyDescent="0.35">
      <c r="A17072" s="4">
        <v>46286</v>
      </c>
      <c r="B17072" s="1">
        <v>45317</v>
      </c>
      <c r="C17072" s="2">
        <v>0.52981481481481485</v>
      </c>
      <c r="D17072" s="3" t="s">
        <v>1258</v>
      </c>
      <c r="E17072" s="3" t="s">
        <v>66566</v>
      </c>
      <c r="F17072" s="3" t="s">
        <v>66564</v>
      </c>
      <c r="G17072" s="3" t="s">
        <v>54922</v>
      </c>
      <c r="H17072" s="3" t="s">
        <v>66565</v>
      </c>
    </row>
    <row r="17073" spans="1:8" ht="58" x14ac:dyDescent="0.35">
      <c r="A17073" s="4">
        <v>163035</v>
      </c>
      <c r="B17073" s="1">
        <v>45317</v>
      </c>
      <c r="C17073" s="2">
        <v>0.53068287037037043</v>
      </c>
      <c r="D17073" s="3" t="s">
        <v>1933</v>
      </c>
      <c r="E17073" s="3" t="s">
        <v>66570</v>
      </c>
      <c r="F17073" s="3" t="s">
        <v>66567</v>
      </c>
      <c r="G17073" s="3" t="s">
        <v>66568</v>
      </c>
      <c r="H17073" s="3" t="s">
        <v>66569</v>
      </c>
    </row>
    <row r="17074" spans="1:8" ht="29" x14ac:dyDescent="0.35">
      <c r="A17074" s="4">
        <v>52421</v>
      </c>
      <c r="B17074" s="1">
        <v>45317</v>
      </c>
      <c r="C17074" s="2">
        <v>0.53126157407407404</v>
      </c>
      <c r="D17074" s="3" t="s">
        <v>1460</v>
      </c>
      <c r="E17074" s="3" t="s">
        <v>30579</v>
      </c>
      <c r="F17074" s="3" t="s">
        <v>11103</v>
      </c>
      <c r="G17074" s="3" t="s">
        <v>30579</v>
      </c>
      <c r="H17074" s="3" t="s">
        <v>10992</v>
      </c>
    </row>
    <row r="17075" spans="1:8" ht="43.5" x14ac:dyDescent="0.35">
      <c r="A17075" s="4">
        <v>46512</v>
      </c>
      <c r="B17075" s="1">
        <v>45317</v>
      </c>
      <c r="C17075" s="2">
        <v>0.53130787037037031</v>
      </c>
      <c r="D17075" s="3" t="s">
        <v>66571</v>
      </c>
      <c r="E17075" s="3" t="s">
        <v>66563</v>
      </c>
      <c r="F17075" s="3" t="s">
        <v>13378</v>
      </c>
      <c r="G17075" s="3" t="s">
        <v>66561</v>
      </c>
      <c r="H17075" s="3" t="s">
        <v>66572</v>
      </c>
    </row>
    <row r="17076" spans="1:8" ht="43.5" x14ac:dyDescent="0.35">
      <c r="A17076" s="4">
        <v>2793</v>
      </c>
      <c r="B17076" s="1">
        <v>45317</v>
      </c>
      <c r="C17076" s="2">
        <v>0.53300925925925924</v>
      </c>
      <c r="D17076" s="3" t="s">
        <v>1288</v>
      </c>
      <c r="E17076" s="3" t="s">
        <v>66573</v>
      </c>
      <c r="F17076" s="3" t="s">
        <v>1288</v>
      </c>
      <c r="G17076" s="3" t="s">
        <v>66573</v>
      </c>
      <c r="H17076" s="3" t="s">
        <v>66574</v>
      </c>
    </row>
    <row r="17077" spans="1:8" ht="29" x14ac:dyDescent="0.35">
      <c r="A17077" s="4">
        <v>202566</v>
      </c>
      <c r="B17077" s="1">
        <v>45317</v>
      </c>
      <c r="C17077" s="2">
        <v>0.53565972222222225</v>
      </c>
      <c r="D17077" s="3" t="s">
        <v>66575</v>
      </c>
      <c r="E17077" s="3" t="s">
        <v>66579</v>
      </c>
      <c r="F17077" s="3" t="s">
        <v>66576</v>
      </c>
      <c r="G17077" s="3" t="s">
        <v>66577</v>
      </c>
      <c r="H17077" s="3" t="s">
        <v>66578</v>
      </c>
    </row>
    <row r="17078" spans="1:8" ht="87" x14ac:dyDescent="0.35">
      <c r="A17078" s="4">
        <v>71697</v>
      </c>
      <c r="B17078" s="1">
        <v>45317</v>
      </c>
      <c r="C17078" s="2">
        <v>0.5403472222222222</v>
      </c>
      <c r="D17078" s="3" t="s">
        <v>1460</v>
      </c>
      <c r="E17078" s="3" t="s">
        <v>16541</v>
      </c>
      <c r="F17078" s="3" t="s">
        <v>66580</v>
      </c>
      <c r="G17078" s="3" t="s">
        <v>16541</v>
      </c>
      <c r="H17078" s="3" t="s">
        <v>10992</v>
      </c>
    </row>
    <row r="17079" spans="1:8" ht="87" x14ac:dyDescent="0.35">
      <c r="A17079" s="4">
        <v>176342</v>
      </c>
      <c r="B17079" s="1">
        <v>45317</v>
      </c>
      <c r="C17079" s="2">
        <v>0.5417939814814815</v>
      </c>
      <c r="D17079" s="3" t="s">
        <v>985</v>
      </c>
      <c r="E17079" s="3" t="s">
        <v>66584</v>
      </c>
      <c r="F17079" s="3" t="s">
        <v>66581</v>
      </c>
      <c r="G17079" s="3" t="s">
        <v>66582</v>
      </c>
      <c r="H17079" s="3" t="s">
        <v>66583</v>
      </c>
    </row>
    <row r="17080" spans="1:8" ht="58" x14ac:dyDescent="0.35">
      <c r="A17080" s="4">
        <v>34478</v>
      </c>
      <c r="B17080" s="1">
        <v>45317</v>
      </c>
      <c r="C17080" s="2">
        <v>0.54312499999999997</v>
      </c>
      <c r="D17080" s="3" t="s">
        <v>12903</v>
      </c>
      <c r="E17080" s="3" t="s">
        <v>66588</v>
      </c>
      <c r="F17080" s="3" t="s">
        <v>66585</v>
      </c>
      <c r="G17080" s="3" t="s">
        <v>66586</v>
      </c>
      <c r="H17080" s="3" t="s">
        <v>66587</v>
      </c>
    </row>
    <row r="17081" spans="1:8" ht="58" x14ac:dyDescent="0.35">
      <c r="A17081" s="4">
        <v>40823</v>
      </c>
      <c r="B17081" s="1">
        <v>45317</v>
      </c>
      <c r="C17081" s="2">
        <v>0.54342592592592587</v>
      </c>
      <c r="D17081" s="3" t="s">
        <v>66589</v>
      </c>
      <c r="E17081" s="3" t="s">
        <v>66592</v>
      </c>
      <c r="F17081" s="3" t="s">
        <v>66590</v>
      </c>
      <c r="G17081" s="3" t="s">
        <v>11102</v>
      </c>
      <c r="H17081" s="3" t="s">
        <v>66591</v>
      </c>
    </row>
    <row r="17082" spans="1:8" ht="43.5" x14ac:dyDescent="0.35">
      <c r="A17082" s="4">
        <v>36122</v>
      </c>
      <c r="B17082" s="1">
        <v>45317</v>
      </c>
      <c r="C17082" s="2">
        <v>0.54874999999999996</v>
      </c>
      <c r="D17082" s="3" t="s">
        <v>66593</v>
      </c>
      <c r="E17082" s="3" t="s">
        <v>66597</v>
      </c>
      <c r="F17082" s="3" t="s">
        <v>66594</v>
      </c>
      <c r="G17082" s="3" t="s">
        <v>66595</v>
      </c>
      <c r="H17082" s="3" t="s">
        <v>66596</v>
      </c>
    </row>
    <row r="17083" spans="1:8" ht="43.5" x14ac:dyDescent="0.35">
      <c r="A17083" s="4">
        <v>36122</v>
      </c>
      <c r="B17083" s="1">
        <v>45317</v>
      </c>
      <c r="C17083" s="2">
        <v>0.54949074074074067</v>
      </c>
      <c r="D17083" s="3" t="s">
        <v>66593</v>
      </c>
      <c r="E17083" s="3" t="s">
        <v>66597</v>
      </c>
      <c r="F17083" s="3" t="s">
        <v>66594</v>
      </c>
      <c r="G17083" s="3" t="s">
        <v>66598</v>
      </c>
      <c r="H17083" s="3" t="s">
        <v>66599</v>
      </c>
    </row>
    <row r="17084" spans="1:8" ht="87" x14ac:dyDescent="0.35">
      <c r="A17084" s="4">
        <v>35827</v>
      </c>
      <c r="B17084" s="1">
        <v>45317</v>
      </c>
      <c r="C17084" s="2">
        <v>0.54956018518518512</v>
      </c>
      <c r="D17084" s="3" t="s">
        <v>66600</v>
      </c>
      <c r="E17084" s="3" t="s">
        <v>66603</v>
      </c>
      <c r="F17084" s="3" t="s">
        <v>66601</v>
      </c>
      <c r="G17084" s="3" t="s">
        <v>66602</v>
      </c>
      <c r="H17084" s="3" t="s">
        <v>13877</v>
      </c>
    </row>
    <row r="17085" spans="1:8" ht="145" x14ac:dyDescent="0.35">
      <c r="A17085" s="4">
        <v>48818</v>
      </c>
      <c r="B17085" s="1">
        <v>45317</v>
      </c>
      <c r="C17085" s="2">
        <v>0.55230324074074078</v>
      </c>
      <c r="D17085" s="3" t="s">
        <v>1436</v>
      </c>
      <c r="E17085" s="3" t="s">
        <v>66605</v>
      </c>
      <c r="F17085" s="3" t="s">
        <v>33097</v>
      </c>
      <c r="G17085" s="3" t="s">
        <v>11437</v>
      </c>
      <c r="H17085" s="3" t="s">
        <v>66604</v>
      </c>
    </row>
    <row r="17086" spans="1:8" x14ac:dyDescent="0.35">
      <c r="A17086" s="4">
        <v>169615</v>
      </c>
      <c r="B17086" s="1">
        <v>45317</v>
      </c>
      <c r="C17086" s="2">
        <v>0.55260416666666667</v>
      </c>
      <c r="D17086" s="3" t="s">
        <v>66606</v>
      </c>
      <c r="E17086" s="3" t="s">
        <v>14120</v>
      </c>
      <c r="F17086" s="3" t="s">
        <v>12144</v>
      </c>
      <c r="G17086" s="3" t="s">
        <v>14120</v>
      </c>
      <c r="H17086" s="3" t="s">
        <v>66607</v>
      </c>
    </row>
    <row r="17087" spans="1:8" ht="29" x14ac:dyDescent="0.35">
      <c r="A17087" s="4">
        <v>32484</v>
      </c>
      <c r="B17087" s="1">
        <v>45317</v>
      </c>
      <c r="C17087" s="2">
        <v>0.55541666666666667</v>
      </c>
      <c r="D17087" s="3" t="s">
        <v>985</v>
      </c>
      <c r="E17087" s="3" t="s">
        <v>66610</v>
      </c>
      <c r="F17087" s="3" t="s">
        <v>66608</v>
      </c>
      <c r="G17087" s="3" t="s">
        <v>66609</v>
      </c>
      <c r="H17087" s="3" t="s">
        <v>10361</v>
      </c>
    </row>
    <row r="17088" spans="1:8" ht="43.5" x14ac:dyDescent="0.35">
      <c r="A17088" s="4">
        <v>36122</v>
      </c>
      <c r="B17088" s="1">
        <v>45317</v>
      </c>
      <c r="C17088" s="2">
        <v>0.556574074074074</v>
      </c>
      <c r="D17088" s="3" t="s">
        <v>66593</v>
      </c>
      <c r="E17088" s="3" t="s">
        <v>66613</v>
      </c>
      <c r="F17088" s="3" t="s">
        <v>66594</v>
      </c>
      <c r="G17088" s="3" t="s">
        <v>66611</v>
      </c>
      <c r="H17088" s="3" t="s">
        <v>66612</v>
      </c>
    </row>
    <row r="17089" spans="1:8" ht="87" x14ac:dyDescent="0.35">
      <c r="A17089" s="4">
        <v>66512</v>
      </c>
      <c r="B17089" s="1">
        <v>45317</v>
      </c>
      <c r="C17089" s="2">
        <v>0.55814814814814817</v>
      </c>
      <c r="D17089" s="3" t="s">
        <v>985</v>
      </c>
      <c r="E17089" s="3" t="s">
        <v>43171</v>
      </c>
      <c r="F17089" s="3" t="s">
        <v>66614</v>
      </c>
      <c r="G17089" s="3" t="s">
        <v>66615</v>
      </c>
      <c r="H17089" s="3" t="s">
        <v>10361</v>
      </c>
    </row>
    <row r="17090" spans="1:8" ht="87" x14ac:dyDescent="0.35">
      <c r="A17090" s="4">
        <v>66512</v>
      </c>
      <c r="B17090" s="1">
        <v>45317</v>
      </c>
      <c r="C17090" s="2">
        <v>0.55937500000000007</v>
      </c>
      <c r="D17090" s="3" t="s">
        <v>985</v>
      </c>
      <c r="E17090" s="3" t="s">
        <v>43171</v>
      </c>
      <c r="F17090" s="3" t="s">
        <v>66614</v>
      </c>
      <c r="G17090" s="3" t="s">
        <v>66616</v>
      </c>
      <c r="H17090" s="3" t="s">
        <v>66617</v>
      </c>
    </row>
    <row r="17091" spans="1:8" ht="29" x14ac:dyDescent="0.35">
      <c r="A17091" s="4">
        <v>197569</v>
      </c>
      <c r="B17091" s="1">
        <v>45317</v>
      </c>
      <c r="C17091" s="2">
        <v>0.56809027777777776</v>
      </c>
      <c r="D17091" s="3" t="s">
        <v>66618</v>
      </c>
      <c r="E17091" s="3" t="s">
        <v>66621</v>
      </c>
      <c r="F17091" s="3" t="s">
        <v>11647</v>
      </c>
      <c r="G17091" s="3" t="s">
        <v>66619</v>
      </c>
      <c r="H17091" s="3" t="s">
        <v>66620</v>
      </c>
    </row>
    <row r="17092" spans="1:8" ht="72.5" x14ac:dyDescent="0.35">
      <c r="A17092" s="4">
        <v>202474</v>
      </c>
      <c r="B17092" s="1">
        <v>45317</v>
      </c>
      <c r="C17092" s="2">
        <v>0.56841435185185185</v>
      </c>
      <c r="D17092" s="3" t="s">
        <v>1438</v>
      </c>
      <c r="E17092" s="3" t="s">
        <v>66625</v>
      </c>
      <c r="F17092" s="3" t="s">
        <v>66622</v>
      </c>
      <c r="G17092" s="3" t="s">
        <v>66623</v>
      </c>
      <c r="H17092" s="3" t="s">
        <v>66624</v>
      </c>
    </row>
    <row r="17093" spans="1:8" ht="72.5" x14ac:dyDescent="0.35">
      <c r="A17093" s="4">
        <v>59530</v>
      </c>
      <c r="B17093" s="1">
        <v>45317</v>
      </c>
      <c r="C17093" s="2">
        <v>0.57756944444444447</v>
      </c>
      <c r="D17093" s="3" t="s">
        <v>10412</v>
      </c>
      <c r="E17093" s="3" t="s">
        <v>66629</v>
      </c>
      <c r="F17093" s="3" t="s">
        <v>66626</v>
      </c>
      <c r="G17093" s="3" t="s">
        <v>66627</v>
      </c>
      <c r="H17093" s="3" t="s">
        <v>66628</v>
      </c>
    </row>
    <row r="17094" spans="1:8" ht="29" x14ac:dyDescent="0.35">
      <c r="A17094" s="4">
        <v>32880</v>
      </c>
      <c r="B17094" s="1">
        <v>45317</v>
      </c>
      <c r="C17094" s="2">
        <v>0.57958333333333334</v>
      </c>
      <c r="D17094" s="3" t="s">
        <v>1556</v>
      </c>
      <c r="E17094" s="3" t="s">
        <v>66633</v>
      </c>
      <c r="F17094" s="3" t="s">
        <v>66630</v>
      </c>
      <c r="G17094" s="3" t="s">
        <v>66631</v>
      </c>
      <c r="H17094" s="3" t="s">
        <v>66632</v>
      </c>
    </row>
    <row r="17095" spans="1:8" x14ac:dyDescent="0.35">
      <c r="A17095" s="4">
        <v>40203</v>
      </c>
      <c r="B17095" s="1">
        <v>45317</v>
      </c>
      <c r="C17095" s="2">
        <v>0.58298611111111109</v>
      </c>
      <c r="D17095" s="3" t="s">
        <v>10317</v>
      </c>
      <c r="E17095" s="3" t="s">
        <v>13258</v>
      </c>
      <c r="F17095" s="3" t="s">
        <v>12484</v>
      </c>
      <c r="G17095" s="3" t="s">
        <v>13258</v>
      </c>
      <c r="H17095" s="3" t="s">
        <v>11368</v>
      </c>
    </row>
    <row r="17096" spans="1:8" ht="87" x14ac:dyDescent="0.35">
      <c r="A17096" s="4">
        <v>131160</v>
      </c>
      <c r="B17096" s="1">
        <v>45317</v>
      </c>
      <c r="C17096" s="2">
        <v>0.58693287037037034</v>
      </c>
      <c r="D17096" s="3" t="s">
        <v>1436</v>
      </c>
      <c r="E17096" s="3" t="s">
        <v>66637</v>
      </c>
      <c r="F17096" s="3" t="s">
        <v>66634</v>
      </c>
      <c r="G17096" s="3" t="s">
        <v>66635</v>
      </c>
      <c r="H17096" s="3" t="s">
        <v>66636</v>
      </c>
    </row>
    <row r="17097" spans="1:8" ht="58" x14ac:dyDescent="0.35">
      <c r="A17097" s="4">
        <v>214369</v>
      </c>
      <c r="B17097" s="1">
        <v>45317</v>
      </c>
      <c r="C17097" s="2">
        <v>0.58699074074074076</v>
      </c>
      <c r="D17097" s="3" t="s">
        <v>66638</v>
      </c>
      <c r="E17097" s="3" t="s">
        <v>66642</v>
      </c>
      <c r="F17097" s="3" t="s">
        <v>66639</v>
      </c>
      <c r="G17097" s="3" t="s">
        <v>66640</v>
      </c>
      <c r="H17097" s="3" t="s">
        <v>66641</v>
      </c>
    </row>
    <row r="17098" spans="1:8" x14ac:dyDescent="0.35">
      <c r="A17098" s="4">
        <v>188640</v>
      </c>
      <c r="B17098" s="1">
        <v>45317</v>
      </c>
      <c r="C17098" s="2">
        <v>0.58832175925925922</v>
      </c>
      <c r="D17098" s="3" t="s">
        <v>66643</v>
      </c>
      <c r="E17098" s="3" t="s">
        <v>66644</v>
      </c>
      <c r="F17098" s="3" t="s">
        <v>12830</v>
      </c>
      <c r="G17098" s="3" t="s">
        <v>66644</v>
      </c>
      <c r="H17098" s="3" t="s">
        <v>66645</v>
      </c>
    </row>
    <row r="17099" spans="1:8" x14ac:dyDescent="0.35">
      <c r="A17099" s="4">
        <v>187880</v>
      </c>
      <c r="B17099" s="1">
        <v>45317</v>
      </c>
      <c r="C17099" s="2">
        <v>0.59263888888888883</v>
      </c>
      <c r="D17099" s="3" t="s">
        <v>1933</v>
      </c>
      <c r="E17099" s="3" t="s">
        <v>11154</v>
      </c>
      <c r="F17099" s="3" t="s">
        <v>66646</v>
      </c>
      <c r="G17099" s="3" t="s">
        <v>353</v>
      </c>
      <c r="H17099" s="3" t="s">
        <v>66647</v>
      </c>
    </row>
    <row r="17100" spans="1:8" ht="58" x14ac:dyDescent="0.35">
      <c r="A17100" s="4">
        <v>170325</v>
      </c>
      <c r="B17100" s="1">
        <v>45317</v>
      </c>
      <c r="C17100" s="2">
        <v>0.59564814814814815</v>
      </c>
      <c r="D17100" s="3" t="s">
        <v>66648</v>
      </c>
      <c r="E17100" s="3" t="s">
        <v>66652</v>
      </c>
      <c r="F17100" s="3" t="s">
        <v>66649</v>
      </c>
      <c r="G17100" s="3" t="s">
        <v>66650</v>
      </c>
      <c r="H17100" s="3" t="s">
        <v>66651</v>
      </c>
    </row>
    <row r="17101" spans="1:8" ht="58" x14ac:dyDescent="0.35">
      <c r="A17101" s="4">
        <v>206911</v>
      </c>
      <c r="B17101" s="1">
        <v>45317</v>
      </c>
      <c r="C17101" s="2">
        <v>0.59570601851851845</v>
      </c>
      <c r="D17101" s="3" t="s">
        <v>1436</v>
      </c>
      <c r="E17101" s="3" t="s">
        <v>66656</v>
      </c>
      <c r="F17101" s="3" t="s">
        <v>66653</v>
      </c>
      <c r="G17101" s="3" t="s">
        <v>66654</v>
      </c>
      <c r="H17101" s="3" t="s">
        <v>66655</v>
      </c>
    </row>
    <row r="17102" spans="1:8" ht="58" x14ac:dyDescent="0.35">
      <c r="A17102" s="4">
        <v>209692</v>
      </c>
      <c r="B17102" s="1">
        <v>45317</v>
      </c>
      <c r="C17102" s="2">
        <v>0.60165509259259264</v>
      </c>
      <c r="D17102" s="3" t="s">
        <v>10870</v>
      </c>
      <c r="E17102" s="3" t="s">
        <v>66660</v>
      </c>
      <c r="F17102" s="3" t="s">
        <v>66657</v>
      </c>
      <c r="G17102" s="3" t="s">
        <v>66658</v>
      </c>
      <c r="H17102" s="3" t="s">
        <v>66659</v>
      </c>
    </row>
    <row r="17103" spans="1:8" ht="116" x14ac:dyDescent="0.35">
      <c r="A17103" s="4">
        <v>99856</v>
      </c>
      <c r="B17103" s="1">
        <v>45317</v>
      </c>
      <c r="C17103" s="2">
        <v>0.60247685185185185</v>
      </c>
      <c r="D17103" s="3" t="s">
        <v>985</v>
      </c>
      <c r="E17103" s="3" t="s">
        <v>66663</v>
      </c>
      <c r="F17103" s="3" t="s">
        <v>66661</v>
      </c>
      <c r="G17103" s="3" t="s">
        <v>66662</v>
      </c>
      <c r="H17103" s="3" t="s">
        <v>10361</v>
      </c>
    </row>
    <row r="17104" spans="1:8" ht="29" x14ac:dyDescent="0.35">
      <c r="A17104" s="4">
        <v>88649</v>
      </c>
      <c r="B17104" s="1">
        <v>45317</v>
      </c>
      <c r="C17104" s="2">
        <v>0.60319444444444448</v>
      </c>
      <c r="D17104" s="3" t="s">
        <v>10644</v>
      </c>
      <c r="E17104" s="3" t="s">
        <v>66667</v>
      </c>
      <c r="F17104" s="3" t="s">
        <v>66664</v>
      </c>
      <c r="G17104" s="3" t="s">
        <v>66665</v>
      </c>
      <c r="H17104" s="3" t="s">
        <v>66666</v>
      </c>
    </row>
    <row r="17105" spans="1:8" ht="116" x14ac:dyDescent="0.35">
      <c r="A17105" s="4">
        <v>99856</v>
      </c>
      <c r="B17105" s="1">
        <v>45317</v>
      </c>
      <c r="C17105" s="2">
        <v>0.60475694444444439</v>
      </c>
      <c r="D17105" s="3" t="s">
        <v>985</v>
      </c>
      <c r="E17105" s="3" t="s">
        <v>66668</v>
      </c>
      <c r="F17105" s="3" t="s">
        <v>66661</v>
      </c>
      <c r="G17105" s="3" t="s">
        <v>66662</v>
      </c>
      <c r="H17105" s="3" t="s">
        <v>10361</v>
      </c>
    </row>
    <row r="17106" spans="1:8" ht="29" x14ac:dyDescent="0.35">
      <c r="A17106" s="4">
        <v>49148</v>
      </c>
      <c r="B17106" s="1">
        <v>45317</v>
      </c>
      <c r="C17106" s="2">
        <v>0.6080092592592593</v>
      </c>
      <c r="D17106" s="3" t="s">
        <v>66669</v>
      </c>
      <c r="E17106" s="3" t="s">
        <v>66673</v>
      </c>
      <c r="F17106" s="3" t="s">
        <v>66670</v>
      </c>
      <c r="G17106" s="3" t="s">
        <v>66671</v>
      </c>
      <c r="H17106" s="3" t="s">
        <v>66672</v>
      </c>
    </row>
    <row r="17107" spans="1:8" ht="58" x14ac:dyDescent="0.35">
      <c r="A17107" s="4">
        <v>185133</v>
      </c>
      <c r="B17107" s="1">
        <v>45317</v>
      </c>
      <c r="C17107" s="2">
        <v>0.60842592592592593</v>
      </c>
      <c r="D17107" s="3" t="s">
        <v>10847</v>
      </c>
      <c r="E17107" s="3" t="s">
        <v>30788</v>
      </c>
      <c r="F17107" s="3" t="s">
        <v>66674</v>
      </c>
      <c r="G17107" s="3" t="s">
        <v>66675</v>
      </c>
      <c r="H17107" s="3" t="s">
        <v>10795</v>
      </c>
    </row>
    <row r="17108" spans="1:8" ht="101.5" x14ac:dyDescent="0.35">
      <c r="A17108" s="4">
        <v>10604</v>
      </c>
      <c r="B17108" s="1">
        <v>45317</v>
      </c>
      <c r="C17108" s="2">
        <v>0.60912037037037037</v>
      </c>
      <c r="D17108" s="3" t="s">
        <v>1473</v>
      </c>
      <c r="E17108" s="3" t="s">
        <v>66677</v>
      </c>
      <c r="F17108" s="3" t="s">
        <v>66676</v>
      </c>
      <c r="G17108" s="3" t="s">
        <v>66677</v>
      </c>
      <c r="H17108" s="3" t="s">
        <v>1325</v>
      </c>
    </row>
    <row r="17109" spans="1:8" ht="58" x14ac:dyDescent="0.35">
      <c r="A17109" s="4">
        <v>212944</v>
      </c>
      <c r="B17109" s="1">
        <v>45317</v>
      </c>
      <c r="C17109" s="2">
        <v>0.61076388888888888</v>
      </c>
      <c r="D17109" s="3" t="s">
        <v>10412</v>
      </c>
      <c r="E17109" s="3" t="s">
        <v>66681</v>
      </c>
      <c r="F17109" s="3" t="s">
        <v>66678</v>
      </c>
      <c r="G17109" s="3" t="s">
        <v>66679</v>
      </c>
      <c r="H17109" s="3" t="s">
        <v>66680</v>
      </c>
    </row>
    <row r="17110" spans="1:8" ht="116" x14ac:dyDescent="0.35">
      <c r="A17110" s="4">
        <v>55781</v>
      </c>
      <c r="B17110" s="1">
        <v>45317</v>
      </c>
      <c r="C17110" s="2">
        <v>0.61151620370370374</v>
      </c>
      <c r="D17110" s="3" t="s">
        <v>66682</v>
      </c>
      <c r="E17110" s="3" t="s">
        <v>66684</v>
      </c>
      <c r="F17110" s="3" t="s">
        <v>66683</v>
      </c>
      <c r="G17110" s="3" t="s">
        <v>66684</v>
      </c>
      <c r="H17110" s="3" t="s">
        <v>66685</v>
      </c>
    </row>
    <row r="17111" spans="1:8" ht="29" x14ac:dyDescent="0.35">
      <c r="A17111" s="4">
        <v>29573</v>
      </c>
      <c r="B17111" s="1">
        <v>45317</v>
      </c>
      <c r="C17111" s="2">
        <v>0.61371527777777779</v>
      </c>
      <c r="D17111" s="3" t="s">
        <v>1436</v>
      </c>
      <c r="E17111" s="3" t="s">
        <v>66689</v>
      </c>
      <c r="F17111" s="3" t="s">
        <v>66686</v>
      </c>
      <c r="G17111" s="3" t="s">
        <v>66687</v>
      </c>
      <c r="H17111" s="3" t="s">
        <v>66688</v>
      </c>
    </row>
    <row r="17112" spans="1:8" ht="101.5" x14ac:dyDescent="0.35">
      <c r="A17112" s="4">
        <v>39112</v>
      </c>
      <c r="B17112" s="1">
        <v>45317</v>
      </c>
      <c r="C17112" s="2">
        <v>0.62009259259259253</v>
      </c>
      <c r="D17112" s="3" t="s">
        <v>1436</v>
      </c>
      <c r="E17112" s="3" t="s">
        <v>66693</v>
      </c>
      <c r="F17112" s="3" t="s">
        <v>66690</v>
      </c>
      <c r="G17112" s="3" t="s">
        <v>66691</v>
      </c>
      <c r="H17112" s="3" t="s">
        <v>66692</v>
      </c>
    </row>
    <row r="17113" spans="1:8" ht="29" x14ac:dyDescent="0.35">
      <c r="A17113" s="4">
        <v>215940</v>
      </c>
      <c r="B17113" s="1">
        <v>45317</v>
      </c>
      <c r="C17113" s="2">
        <v>0.6206828703703704</v>
      </c>
      <c r="D17113" s="3" t="s">
        <v>66694</v>
      </c>
      <c r="E17113" s="3" t="s">
        <v>66697</v>
      </c>
      <c r="F17113" s="3" t="s">
        <v>66695</v>
      </c>
      <c r="G17113" s="3" t="s">
        <v>66696</v>
      </c>
      <c r="H17113" s="3" t="s">
        <v>397</v>
      </c>
    </row>
    <row r="17114" spans="1:8" ht="87" x14ac:dyDescent="0.35">
      <c r="A17114" s="4">
        <v>210225</v>
      </c>
      <c r="B17114" s="1">
        <v>45317</v>
      </c>
      <c r="C17114" s="2">
        <v>0.62079861111111112</v>
      </c>
      <c r="D17114" s="3" t="s">
        <v>66698</v>
      </c>
      <c r="E17114" s="3" t="s">
        <v>66702</v>
      </c>
      <c r="F17114" s="3" t="s">
        <v>66699</v>
      </c>
      <c r="G17114" s="3" t="s">
        <v>66700</v>
      </c>
      <c r="H17114" s="3" t="s">
        <v>66701</v>
      </c>
    </row>
    <row r="17115" spans="1:8" ht="87" x14ac:dyDescent="0.35">
      <c r="A17115" s="4">
        <v>66867</v>
      </c>
      <c r="B17115" s="1">
        <v>45317</v>
      </c>
      <c r="C17115" s="2">
        <v>0.62364583333333334</v>
      </c>
      <c r="D17115" s="3" t="s">
        <v>10352</v>
      </c>
      <c r="E17115" s="3" t="s">
        <v>66706</v>
      </c>
      <c r="F17115" s="3" t="s">
        <v>66703</v>
      </c>
      <c r="G17115" s="3" t="s">
        <v>66704</v>
      </c>
      <c r="H17115" s="3" t="s">
        <v>66705</v>
      </c>
    </row>
    <row r="17116" spans="1:8" ht="29" x14ac:dyDescent="0.35">
      <c r="A17116" s="4">
        <v>62727</v>
      </c>
      <c r="B17116" s="1">
        <v>45317</v>
      </c>
      <c r="C17116" s="2">
        <v>0.62998842592592597</v>
      </c>
      <c r="D17116" s="3" t="s">
        <v>1436</v>
      </c>
      <c r="E17116" s="3" t="s">
        <v>66710</v>
      </c>
      <c r="F17116" s="3" t="s">
        <v>66707</v>
      </c>
      <c r="G17116" s="3" t="s">
        <v>66708</v>
      </c>
      <c r="H17116" s="3" t="s">
        <v>66709</v>
      </c>
    </row>
    <row r="17117" spans="1:8" ht="43.5" x14ac:dyDescent="0.35">
      <c r="A17117" s="4">
        <v>45658</v>
      </c>
      <c r="B17117" s="1">
        <v>45317</v>
      </c>
      <c r="C17117" s="2">
        <v>0.6314467592592593</v>
      </c>
      <c r="D17117" s="3" t="s">
        <v>66711</v>
      </c>
      <c r="E17117" s="3" t="s">
        <v>30794</v>
      </c>
      <c r="F17117" s="3" t="s">
        <v>66712</v>
      </c>
      <c r="G17117" s="3" t="s">
        <v>30794</v>
      </c>
      <c r="H17117" s="3" t="s">
        <v>66713</v>
      </c>
    </row>
    <row r="17118" spans="1:8" ht="43.5" x14ac:dyDescent="0.35">
      <c r="A17118" s="4">
        <v>190051</v>
      </c>
      <c r="B17118" s="1">
        <v>45317</v>
      </c>
      <c r="C17118" s="2">
        <v>0.63493055555555555</v>
      </c>
      <c r="D17118" s="3" t="s">
        <v>985</v>
      </c>
      <c r="E17118" s="3" t="s">
        <v>66716</v>
      </c>
      <c r="F17118" s="3" t="s">
        <v>66714</v>
      </c>
      <c r="G17118" s="3" t="s">
        <v>66715</v>
      </c>
      <c r="H17118" s="3" t="s">
        <v>10361</v>
      </c>
    </row>
    <row r="17119" spans="1:8" ht="43.5" x14ac:dyDescent="0.35">
      <c r="A17119" s="4">
        <v>39588</v>
      </c>
      <c r="B17119" s="1">
        <v>45317</v>
      </c>
      <c r="C17119" s="2">
        <v>0.63505787037037031</v>
      </c>
      <c r="D17119" s="3" t="s">
        <v>66717</v>
      </c>
      <c r="E17119" s="3" t="s">
        <v>66721</v>
      </c>
      <c r="F17119" s="3" t="s">
        <v>66718</v>
      </c>
      <c r="G17119" s="3" t="s">
        <v>66719</v>
      </c>
      <c r="H17119" s="3" t="s">
        <v>66720</v>
      </c>
    </row>
    <row r="17120" spans="1:8" ht="43.5" x14ac:dyDescent="0.35">
      <c r="A17120" s="4">
        <v>34464</v>
      </c>
      <c r="B17120" s="1">
        <v>45317</v>
      </c>
      <c r="C17120" s="2">
        <v>0.63578703703703698</v>
      </c>
      <c r="D17120" s="3" t="s">
        <v>1288</v>
      </c>
      <c r="E17120" s="3" t="s">
        <v>26940</v>
      </c>
      <c r="F17120" s="3" t="s">
        <v>66722</v>
      </c>
      <c r="G17120" s="3" t="s">
        <v>26940</v>
      </c>
      <c r="H17120" s="3" t="s">
        <v>18374</v>
      </c>
    </row>
    <row r="17121" spans="1:8" ht="29" x14ac:dyDescent="0.35">
      <c r="A17121" s="4">
        <v>208504</v>
      </c>
      <c r="B17121" s="1">
        <v>45317</v>
      </c>
      <c r="C17121" s="2">
        <v>0.64086805555555559</v>
      </c>
      <c r="D17121" s="3" t="s">
        <v>66723</v>
      </c>
      <c r="E17121" s="3" t="s">
        <v>66724</v>
      </c>
      <c r="F17121" s="3" t="s">
        <v>12751</v>
      </c>
      <c r="G17121" s="3" t="s">
        <v>66724</v>
      </c>
      <c r="H17121" s="3" t="s">
        <v>66725</v>
      </c>
    </row>
    <row r="17122" spans="1:8" ht="101.5" x14ac:dyDescent="0.35">
      <c r="A17122" s="4">
        <v>140468</v>
      </c>
      <c r="B17122" s="1">
        <v>45317</v>
      </c>
      <c r="C17122" s="2">
        <v>0.64115740740740745</v>
      </c>
      <c r="D17122" s="3" t="s">
        <v>66726</v>
      </c>
      <c r="E17122" s="3" t="s">
        <v>66728</v>
      </c>
      <c r="F17122" s="3" t="s">
        <v>66727</v>
      </c>
      <c r="G17122" s="3" t="s">
        <v>66728</v>
      </c>
      <c r="H17122" s="3" t="s">
        <v>66729</v>
      </c>
    </row>
    <row r="17123" spans="1:8" ht="72.5" x14ac:dyDescent="0.35">
      <c r="A17123" s="4">
        <v>5054</v>
      </c>
      <c r="B17123" s="1">
        <v>45317</v>
      </c>
      <c r="C17123" s="2">
        <v>0.6422106481481481</v>
      </c>
      <c r="D17123" s="3" t="s">
        <v>1258</v>
      </c>
      <c r="E17123" s="3" t="s">
        <v>66732</v>
      </c>
      <c r="F17123" s="3" t="s">
        <v>66730</v>
      </c>
      <c r="G17123" s="3" t="s">
        <v>11928</v>
      </c>
      <c r="H17123" s="3" t="s">
        <v>66731</v>
      </c>
    </row>
    <row r="17124" spans="1:8" ht="43.5" x14ac:dyDescent="0.35">
      <c r="A17124" s="4">
        <v>54626</v>
      </c>
      <c r="B17124" s="1">
        <v>45317</v>
      </c>
      <c r="C17124" s="2">
        <v>0.64269675925925929</v>
      </c>
      <c r="D17124" s="3" t="s">
        <v>66733</v>
      </c>
      <c r="E17124" s="3" t="s">
        <v>66737</v>
      </c>
      <c r="F17124" s="3" t="s">
        <v>66734</v>
      </c>
      <c r="G17124" s="3" t="s">
        <v>66735</v>
      </c>
      <c r="H17124" s="3" t="s">
        <v>66736</v>
      </c>
    </row>
    <row r="17125" spans="1:8" x14ac:dyDescent="0.35">
      <c r="A17125" s="4">
        <v>127689</v>
      </c>
      <c r="B17125" s="1">
        <v>45317</v>
      </c>
      <c r="C17125" s="2">
        <v>0.64452546296296298</v>
      </c>
      <c r="D17125" s="3" t="s">
        <v>15616</v>
      </c>
      <c r="E17125" s="3" t="s">
        <v>11951</v>
      </c>
      <c r="F17125" s="3" t="s">
        <v>12780</v>
      </c>
      <c r="G17125" s="3" t="s">
        <v>11889</v>
      </c>
      <c r="H17125" s="3" t="s">
        <v>66738</v>
      </c>
    </row>
    <row r="17126" spans="1:8" ht="29" x14ac:dyDescent="0.35">
      <c r="A17126" s="4">
        <v>80643</v>
      </c>
      <c r="B17126" s="1">
        <v>45317</v>
      </c>
      <c r="C17126" s="2">
        <v>0.64469907407407401</v>
      </c>
      <c r="D17126" s="3" t="s">
        <v>66739</v>
      </c>
      <c r="E17126" s="3" t="s">
        <v>66743</v>
      </c>
      <c r="F17126" s="3" t="s">
        <v>66740</v>
      </c>
      <c r="G17126" s="3" t="s">
        <v>66741</v>
      </c>
      <c r="H17126" s="3" t="s">
        <v>66742</v>
      </c>
    </row>
    <row r="17127" spans="1:8" x14ac:dyDescent="0.35">
      <c r="A17127" s="4">
        <v>127689</v>
      </c>
      <c r="B17127" s="1">
        <v>45317</v>
      </c>
      <c r="C17127" s="2">
        <v>0.64799768518518519</v>
      </c>
      <c r="D17127" s="3" t="s">
        <v>15616</v>
      </c>
      <c r="E17127" s="3" t="s">
        <v>11951</v>
      </c>
      <c r="F17127" s="3" t="s">
        <v>12780</v>
      </c>
      <c r="G17127" s="3" t="s">
        <v>11889</v>
      </c>
      <c r="H17127" s="3" t="s">
        <v>66744</v>
      </c>
    </row>
    <row r="17128" spans="1:8" ht="29" x14ac:dyDescent="0.35">
      <c r="A17128" s="4">
        <v>12727</v>
      </c>
      <c r="B17128" s="1">
        <v>45317</v>
      </c>
      <c r="C17128" s="2">
        <v>0.6485995370370371</v>
      </c>
      <c r="D17128" s="3" t="s">
        <v>1460</v>
      </c>
      <c r="E17128" s="3" t="s">
        <v>1190</v>
      </c>
      <c r="F17128" s="3" t="s">
        <v>66745</v>
      </c>
      <c r="G17128" s="3" t="s">
        <v>1190</v>
      </c>
      <c r="H17128" s="3" t="s">
        <v>10992</v>
      </c>
    </row>
    <row r="17129" spans="1:8" x14ac:dyDescent="0.35">
      <c r="A17129" s="4">
        <v>67612</v>
      </c>
      <c r="B17129" s="1">
        <v>45317</v>
      </c>
      <c r="C17129" s="2">
        <v>0.65122685185185192</v>
      </c>
      <c r="D17129" s="3" t="s">
        <v>1473</v>
      </c>
      <c r="E17129" s="3" t="s">
        <v>49</v>
      </c>
      <c r="F17129" s="3" t="s">
        <v>66746</v>
      </c>
      <c r="G17129" s="3" t="s">
        <v>49</v>
      </c>
      <c r="H17129" s="3" t="s">
        <v>1325</v>
      </c>
    </row>
    <row r="17130" spans="1:8" x14ac:dyDescent="0.35">
      <c r="A17130" s="4">
        <v>21256</v>
      </c>
      <c r="B17130" s="1">
        <v>45317</v>
      </c>
      <c r="C17130" s="2">
        <v>0.65535879629629623</v>
      </c>
      <c r="D17130" s="3" t="s">
        <v>1473</v>
      </c>
      <c r="E17130" s="3" t="s">
        <v>13284</v>
      </c>
      <c r="F17130" s="3" t="s">
        <v>66747</v>
      </c>
      <c r="G17130" s="3" t="s">
        <v>13284</v>
      </c>
      <c r="H17130" s="3" t="s">
        <v>1325</v>
      </c>
    </row>
    <row r="17131" spans="1:8" ht="87" x14ac:dyDescent="0.35">
      <c r="A17131" s="4">
        <v>215955</v>
      </c>
      <c r="B17131" s="1">
        <v>45317</v>
      </c>
      <c r="C17131" s="2">
        <v>0.65601851851851845</v>
      </c>
      <c r="D17131" s="3" t="s">
        <v>66748</v>
      </c>
      <c r="E17131" s="3" t="s">
        <v>66752</v>
      </c>
      <c r="F17131" s="3" t="s">
        <v>66749</v>
      </c>
      <c r="G17131" s="3" t="s">
        <v>66750</v>
      </c>
      <c r="H17131" s="3" t="s">
        <v>66751</v>
      </c>
    </row>
    <row r="17132" spans="1:8" ht="58" x14ac:dyDescent="0.35">
      <c r="A17132" s="4">
        <v>50737</v>
      </c>
      <c r="B17132" s="1">
        <v>45317</v>
      </c>
      <c r="C17132" s="2">
        <v>0.65787037037037044</v>
      </c>
      <c r="D17132" s="3" t="s">
        <v>66753</v>
      </c>
      <c r="E17132" s="3" t="s">
        <v>66757</v>
      </c>
      <c r="F17132" s="3" t="s">
        <v>66754</v>
      </c>
      <c r="G17132" s="3" t="s">
        <v>66755</v>
      </c>
      <c r="H17132" s="3" t="s">
        <v>66756</v>
      </c>
    </row>
    <row r="17133" spans="1:8" ht="43.5" x14ac:dyDescent="0.35">
      <c r="A17133" s="4">
        <v>46238</v>
      </c>
      <c r="B17133" s="1">
        <v>45317</v>
      </c>
      <c r="C17133" s="2">
        <v>0.66126157407407404</v>
      </c>
      <c r="D17133" s="3" t="s">
        <v>1258</v>
      </c>
      <c r="E17133" s="3" t="s">
        <v>66761</v>
      </c>
      <c r="F17133" s="3" t="s">
        <v>66758</v>
      </c>
      <c r="G17133" s="3" t="s">
        <v>66759</v>
      </c>
      <c r="H17133" s="3" t="s">
        <v>66760</v>
      </c>
    </row>
    <row r="17134" spans="1:8" ht="29" x14ac:dyDescent="0.35">
      <c r="A17134" s="4">
        <v>102998</v>
      </c>
      <c r="B17134" s="1">
        <v>45317</v>
      </c>
      <c r="C17134" s="2">
        <v>0.66202546296296294</v>
      </c>
      <c r="D17134" s="3" t="s">
        <v>66762</v>
      </c>
      <c r="E17134" s="3" t="s">
        <v>66765</v>
      </c>
      <c r="F17134" s="3" t="s">
        <v>11647</v>
      </c>
      <c r="G17134" s="3" t="s">
        <v>66763</v>
      </c>
      <c r="H17134" s="3" t="s">
        <v>66764</v>
      </c>
    </row>
    <row r="17135" spans="1:8" x14ac:dyDescent="0.35">
      <c r="A17135" s="4">
        <v>36378</v>
      </c>
      <c r="B17135" s="1">
        <v>45317</v>
      </c>
      <c r="C17135" s="2">
        <v>0.6640625</v>
      </c>
      <c r="D17135" s="3" t="s">
        <v>12295</v>
      </c>
      <c r="E17135" s="3" t="s">
        <v>12560</v>
      </c>
      <c r="F17135" s="3" t="s">
        <v>12751</v>
      </c>
      <c r="G17135" s="3" t="s">
        <v>12560</v>
      </c>
      <c r="H17135" s="3" t="s">
        <v>10659</v>
      </c>
    </row>
    <row r="17136" spans="1:8" ht="29" x14ac:dyDescent="0.35">
      <c r="A17136" s="4">
        <v>154794</v>
      </c>
      <c r="B17136" s="1">
        <v>45317</v>
      </c>
      <c r="C17136" s="2">
        <v>0.66540509259259262</v>
      </c>
      <c r="D17136" s="3" t="s">
        <v>1473</v>
      </c>
      <c r="E17136" s="3" t="s">
        <v>43468</v>
      </c>
      <c r="F17136" s="3" t="s">
        <v>66766</v>
      </c>
      <c r="G17136" s="3" t="s">
        <v>43468</v>
      </c>
      <c r="H17136" s="3" t="s">
        <v>1325</v>
      </c>
    </row>
    <row r="17137" spans="1:8" ht="72.5" x14ac:dyDescent="0.35">
      <c r="A17137" s="4">
        <v>151349</v>
      </c>
      <c r="B17137" s="1">
        <v>45317</v>
      </c>
      <c r="C17137" s="2">
        <v>0.66554398148148153</v>
      </c>
      <c r="D17137" s="3" t="s">
        <v>66767</v>
      </c>
      <c r="E17137" s="3" t="s">
        <v>66769</v>
      </c>
      <c r="F17137" s="3" t="s">
        <v>66768</v>
      </c>
      <c r="G17137" s="3" t="s">
        <v>66769</v>
      </c>
      <c r="H17137" s="3" t="s">
        <v>66770</v>
      </c>
    </row>
    <row r="17138" spans="1:8" ht="43.5" x14ac:dyDescent="0.35">
      <c r="A17138" s="4">
        <v>199841</v>
      </c>
      <c r="B17138" s="1">
        <v>45317</v>
      </c>
      <c r="C17138" s="2">
        <v>0.66569444444444448</v>
      </c>
      <c r="D17138" s="3" t="s">
        <v>1702</v>
      </c>
      <c r="E17138" s="3" t="s">
        <v>66773</v>
      </c>
      <c r="F17138" s="3" t="s">
        <v>66771</v>
      </c>
      <c r="G17138" s="3" t="s">
        <v>64380</v>
      </c>
      <c r="H17138" s="3" t="s">
        <v>66772</v>
      </c>
    </row>
    <row r="17139" spans="1:8" x14ac:dyDescent="0.35">
      <c r="A17139" s="4">
        <v>214052</v>
      </c>
      <c r="B17139" s="1">
        <v>45317</v>
      </c>
      <c r="C17139" s="2">
        <v>0.66576388888888893</v>
      </c>
      <c r="D17139" s="3" t="s">
        <v>1288</v>
      </c>
      <c r="E17139" s="3" t="s">
        <v>66774</v>
      </c>
      <c r="F17139" s="3" t="s">
        <v>13378</v>
      </c>
      <c r="G17139" s="3" t="s">
        <v>66774</v>
      </c>
      <c r="H17139" s="3" t="s">
        <v>66775</v>
      </c>
    </row>
    <row r="17140" spans="1:8" ht="101.5" x14ac:dyDescent="0.35">
      <c r="A17140" s="4">
        <v>44874</v>
      </c>
      <c r="B17140" s="1">
        <v>45317</v>
      </c>
      <c r="C17140" s="2">
        <v>0.66601851851851845</v>
      </c>
      <c r="D17140" s="3" t="s">
        <v>66776</v>
      </c>
      <c r="E17140" s="3" t="s">
        <v>66780</v>
      </c>
      <c r="F17140" s="3" t="s">
        <v>66777</v>
      </c>
      <c r="G17140" s="3" t="s">
        <v>66778</v>
      </c>
      <c r="H17140" s="3" t="s">
        <v>66779</v>
      </c>
    </row>
    <row r="17141" spans="1:8" ht="29" x14ac:dyDescent="0.35">
      <c r="A17141" s="4">
        <v>214052</v>
      </c>
      <c r="B17141" s="1">
        <v>45317</v>
      </c>
      <c r="C17141" s="2">
        <v>0.66885416666666664</v>
      </c>
      <c r="D17141" s="3" t="s">
        <v>12304</v>
      </c>
      <c r="E17141" s="3" t="s">
        <v>66781</v>
      </c>
      <c r="F17141" s="3" t="s">
        <v>13378</v>
      </c>
      <c r="G17141" s="3" t="s">
        <v>66781</v>
      </c>
      <c r="H17141" s="3" t="s">
        <v>66782</v>
      </c>
    </row>
    <row r="17142" spans="1:8" ht="43.5" x14ac:dyDescent="0.35">
      <c r="A17142" s="4">
        <v>113808</v>
      </c>
      <c r="B17142" s="1">
        <v>45317</v>
      </c>
      <c r="C17142" s="2">
        <v>0.6702893518518519</v>
      </c>
      <c r="D17142" s="3" t="s">
        <v>10713</v>
      </c>
      <c r="E17142" s="3" t="s">
        <v>66784</v>
      </c>
      <c r="F17142" s="3" t="s">
        <v>66783</v>
      </c>
      <c r="G17142" s="3" t="s">
        <v>66784</v>
      </c>
      <c r="H17142" s="3" t="s">
        <v>66785</v>
      </c>
    </row>
    <row r="17143" spans="1:8" ht="29" x14ac:dyDescent="0.35">
      <c r="A17143" s="4">
        <v>215088</v>
      </c>
      <c r="B17143" s="1">
        <v>45317</v>
      </c>
      <c r="C17143" s="2">
        <v>0.67172453703703694</v>
      </c>
      <c r="D17143" s="3" t="s">
        <v>10870</v>
      </c>
      <c r="E17143" s="3" t="s">
        <v>66789</v>
      </c>
      <c r="F17143" s="3" t="s">
        <v>66786</v>
      </c>
      <c r="G17143" s="3" t="s">
        <v>66787</v>
      </c>
      <c r="H17143" s="3" t="s">
        <v>66788</v>
      </c>
    </row>
    <row r="17144" spans="1:8" x14ac:dyDescent="0.35">
      <c r="A17144" s="4">
        <v>159435</v>
      </c>
      <c r="B17144" s="1">
        <v>45317</v>
      </c>
      <c r="C17144" s="2">
        <v>0.67449074074074078</v>
      </c>
      <c r="D17144" s="3" t="s">
        <v>1627</v>
      </c>
      <c r="E17144" s="3" t="s">
        <v>10564</v>
      </c>
      <c r="F17144" s="3" t="s">
        <v>12828</v>
      </c>
      <c r="G17144" s="3" t="s">
        <v>10564</v>
      </c>
      <c r="H17144" s="3" t="s">
        <v>10659</v>
      </c>
    </row>
    <row r="17145" spans="1:8" ht="58" x14ac:dyDescent="0.35">
      <c r="A17145" s="4">
        <v>211934</v>
      </c>
      <c r="B17145" s="1">
        <v>45317</v>
      </c>
      <c r="C17145" s="2">
        <v>0.67464120370370362</v>
      </c>
      <c r="D17145" s="3" t="s">
        <v>66790</v>
      </c>
      <c r="E17145" s="3" t="s">
        <v>66794</v>
      </c>
      <c r="F17145" s="3" t="s">
        <v>66791</v>
      </c>
      <c r="G17145" s="3" t="s">
        <v>66792</v>
      </c>
      <c r="H17145" s="3" t="s">
        <v>66793</v>
      </c>
    </row>
    <row r="17146" spans="1:8" ht="130.5" x14ac:dyDescent="0.35">
      <c r="A17146" s="4">
        <v>207639</v>
      </c>
      <c r="B17146" s="1">
        <v>45317</v>
      </c>
      <c r="C17146" s="2">
        <v>0.67636574074074074</v>
      </c>
      <c r="D17146" s="3" t="s">
        <v>66795</v>
      </c>
      <c r="E17146" s="3" t="s">
        <v>66798</v>
      </c>
      <c r="F17146" s="3" t="s">
        <v>66796</v>
      </c>
      <c r="G17146" s="3" t="s">
        <v>66797</v>
      </c>
      <c r="H17146" s="3" t="s">
        <v>11054</v>
      </c>
    </row>
    <row r="17147" spans="1:8" ht="43.5" x14ac:dyDescent="0.35">
      <c r="A17147" s="4">
        <v>122201</v>
      </c>
      <c r="B17147" s="1">
        <v>45317</v>
      </c>
      <c r="C17147" s="2">
        <v>0.67738425925925927</v>
      </c>
      <c r="D17147" s="3" t="s">
        <v>66799</v>
      </c>
      <c r="E17147" s="3" t="s">
        <v>1448</v>
      </c>
      <c r="F17147" s="3" t="s">
        <v>66800</v>
      </c>
      <c r="G17147" s="3" t="s">
        <v>1448</v>
      </c>
      <c r="H17147" s="3" t="s">
        <v>66801</v>
      </c>
    </row>
    <row r="17148" spans="1:8" ht="58" x14ac:dyDescent="0.35">
      <c r="A17148" s="4">
        <v>119585</v>
      </c>
      <c r="B17148" s="1">
        <v>45317</v>
      </c>
      <c r="C17148" s="2">
        <v>0.67850694444444448</v>
      </c>
      <c r="D17148" s="3" t="s">
        <v>10412</v>
      </c>
      <c r="E17148" s="3" t="s">
        <v>66805</v>
      </c>
      <c r="F17148" s="3" t="s">
        <v>66802</v>
      </c>
      <c r="G17148" s="3" t="s">
        <v>66803</v>
      </c>
      <c r="H17148" s="3" t="s">
        <v>66804</v>
      </c>
    </row>
    <row r="17149" spans="1:8" ht="29" x14ac:dyDescent="0.35">
      <c r="A17149" s="4">
        <v>93735</v>
      </c>
      <c r="B17149" s="1">
        <v>45317</v>
      </c>
      <c r="C17149" s="2">
        <v>0.67934027777777783</v>
      </c>
      <c r="D17149" s="3" t="s">
        <v>66806</v>
      </c>
      <c r="E17149" s="3" t="s">
        <v>66810</v>
      </c>
      <c r="F17149" s="3" t="s">
        <v>66807</v>
      </c>
      <c r="G17149" s="3" t="s">
        <v>66808</v>
      </c>
      <c r="H17149" s="3" t="s">
        <v>66809</v>
      </c>
    </row>
    <row r="17150" spans="1:8" ht="130.5" x14ac:dyDescent="0.35">
      <c r="A17150" s="4">
        <v>207639</v>
      </c>
      <c r="B17150" s="1">
        <v>45317</v>
      </c>
      <c r="C17150" s="2">
        <v>0.68054398148148154</v>
      </c>
      <c r="D17150" s="3" t="s">
        <v>66795</v>
      </c>
      <c r="E17150" s="3" t="s">
        <v>66798</v>
      </c>
      <c r="F17150" s="3" t="s">
        <v>66796</v>
      </c>
      <c r="G17150" s="3" t="s">
        <v>66797</v>
      </c>
      <c r="H17150" s="3" t="s">
        <v>66811</v>
      </c>
    </row>
    <row r="17151" spans="1:8" ht="29" x14ac:dyDescent="0.35">
      <c r="A17151" s="4">
        <v>34461</v>
      </c>
      <c r="B17151" s="1">
        <v>45317</v>
      </c>
      <c r="C17151" s="2">
        <v>0.68208333333333337</v>
      </c>
      <c r="D17151" s="3" t="s">
        <v>66812</v>
      </c>
      <c r="E17151" s="3" t="s">
        <v>66813</v>
      </c>
      <c r="F17151" s="3" t="s">
        <v>2012</v>
      </c>
      <c r="G17151" s="3" t="s">
        <v>66813</v>
      </c>
      <c r="H17151" s="3" t="s">
        <v>593</v>
      </c>
    </row>
    <row r="17152" spans="1:8" ht="29" x14ac:dyDescent="0.35">
      <c r="A17152" s="4">
        <v>38939</v>
      </c>
      <c r="B17152" s="1">
        <v>45317</v>
      </c>
      <c r="C17152" s="2">
        <v>0.68500000000000005</v>
      </c>
      <c r="D17152" s="3" t="s">
        <v>66814</v>
      </c>
      <c r="E17152" s="3" t="s">
        <v>66818</v>
      </c>
      <c r="F17152" s="3" t="s">
        <v>66815</v>
      </c>
      <c r="G17152" s="3" t="s">
        <v>66816</v>
      </c>
      <c r="H17152" s="3" t="s">
        <v>66817</v>
      </c>
    </row>
    <row r="17153" spans="1:8" ht="58" x14ac:dyDescent="0.35">
      <c r="A17153" s="4">
        <v>70266</v>
      </c>
      <c r="B17153" s="1">
        <v>45317</v>
      </c>
      <c r="C17153" s="2">
        <v>0.69034722222222233</v>
      </c>
      <c r="D17153" s="3" t="s">
        <v>66819</v>
      </c>
      <c r="E17153" s="3" t="s">
        <v>66823</v>
      </c>
      <c r="F17153" s="3" t="s">
        <v>66820</v>
      </c>
      <c r="G17153" s="3" t="s">
        <v>66821</v>
      </c>
      <c r="H17153" s="3" t="s">
        <v>66822</v>
      </c>
    </row>
    <row r="17154" spans="1:8" ht="72.5" x14ac:dyDescent="0.35">
      <c r="A17154" s="4">
        <v>49070</v>
      </c>
      <c r="B17154" s="1">
        <v>45317</v>
      </c>
      <c r="C17154" s="2">
        <v>0.69440972222222219</v>
      </c>
      <c r="D17154" s="3" t="s">
        <v>12026</v>
      </c>
      <c r="E17154" s="3" t="s">
        <v>66825</v>
      </c>
      <c r="F17154" s="3" t="s">
        <v>66824</v>
      </c>
      <c r="G17154" s="3" t="s">
        <v>18177</v>
      </c>
      <c r="H17154" s="3" t="s">
        <v>51384</v>
      </c>
    </row>
    <row r="17155" spans="1:8" x14ac:dyDescent="0.35">
      <c r="A17155" s="4">
        <v>134868</v>
      </c>
      <c r="B17155" s="1">
        <v>45317</v>
      </c>
      <c r="C17155" s="2">
        <v>0.70158564814814817</v>
      </c>
      <c r="D17155" s="3" t="s">
        <v>1258</v>
      </c>
      <c r="E17155" s="3" t="s">
        <v>14171</v>
      </c>
      <c r="F17155" s="3" t="s">
        <v>66826</v>
      </c>
      <c r="G17155" s="3" t="s">
        <v>11524</v>
      </c>
      <c r="H17155" s="3" t="s">
        <v>66827</v>
      </c>
    </row>
    <row r="17156" spans="1:8" ht="87" x14ac:dyDescent="0.35">
      <c r="A17156" s="4">
        <v>212718</v>
      </c>
      <c r="B17156" s="1">
        <v>45317</v>
      </c>
      <c r="C17156" s="2">
        <v>0.70505787037037038</v>
      </c>
      <c r="D17156" s="3" t="s">
        <v>1258</v>
      </c>
      <c r="E17156" s="3" t="s">
        <v>66829</v>
      </c>
      <c r="F17156" s="3" t="s">
        <v>66828</v>
      </c>
      <c r="G17156" s="3" t="s">
        <v>11524</v>
      </c>
      <c r="H17156" s="3" t="s">
        <v>48608</v>
      </c>
    </row>
    <row r="17157" spans="1:8" ht="29" x14ac:dyDescent="0.35">
      <c r="A17157" s="4">
        <v>60698</v>
      </c>
      <c r="B17157" s="1">
        <v>45317</v>
      </c>
      <c r="C17157" s="2">
        <v>0.70750000000000002</v>
      </c>
      <c r="D17157" s="3" t="s">
        <v>1258</v>
      </c>
      <c r="E17157" s="3" t="s">
        <v>66831</v>
      </c>
      <c r="F17157" s="3" t="s">
        <v>66830</v>
      </c>
      <c r="G17157" s="3" t="s">
        <v>18177</v>
      </c>
      <c r="H17157" s="3" t="s">
        <v>51384</v>
      </c>
    </row>
    <row r="17158" spans="1:8" x14ac:dyDescent="0.35">
      <c r="A17158" s="4">
        <v>213026</v>
      </c>
      <c r="B17158" s="1">
        <v>45317</v>
      </c>
      <c r="C17158" s="2">
        <v>0.70805555555555555</v>
      </c>
      <c r="D17158" s="3" t="s">
        <v>66832</v>
      </c>
      <c r="E17158" s="3" t="s">
        <v>14793</v>
      </c>
      <c r="F17158" s="3" t="s">
        <v>1521</v>
      </c>
      <c r="G17158" s="3" t="s">
        <v>14592</v>
      </c>
      <c r="H17158" s="3" t="s">
        <v>66833</v>
      </c>
    </row>
    <row r="17159" spans="1:8" ht="58" x14ac:dyDescent="0.35">
      <c r="A17159" s="4">
        <v>154701</v>
      </c>
      <c r="B17159" s="1">
        <v>45317</v>
      </c>
      <c r="C17159" s="2">
        <v>0.71307870370370363</v>
      </c>
      <c r="D17159" s="3" t="s">
        <v>66834</v>
      </c>
      <c r="E17159" s="3" t="s">
        <v>14685</v>
      </c>
      <c r="F17159" s="3" t="s">
        <v>66835</v>
      </c>
      <c r="G17159" s="3" t="s">
        <v>11524</v>
      </c>
      <c r="H17159" s="3" t="s">
        <v>66836</v>
      </c>
    </row>
    <row r="17160" spans="1:8" x14ac:dyDescent="0.35">
      <c r="A17160" s="4">
        <v>214160</v>
      </c>
      <c r="B17160" s="1">
        <v>45317</v>
      </c>
      <c r="C17160" s="2">
        <v>0.75785879629629627</v>
      </c>
      <c r="D17160" s="3" t="s">
        <v>193</v>
      </c>
      <c r="E17160" s="3" t="s">
        <v>64045</v>
      </c>
      <c r="F17160" s="3" t="s">
        <v>66837</v>
      </c>
      <c r="G17160" s="3" t="s">
        <v>64045</v>
      </c>
      <c r="H17160" s="3" t="s">
        <v>66838</v>
      </c>
    </row>
    <row r="17161" spans="1:8" x14ac:dyDescent="0.35">
      <c r="A17161" s="4">
        <v>89637</v>
      </c>
      <c r="B17161" s="1">
        <v>45317</v>
      </c>
      <c r="C17161" s="2">
        <v>0.76497685185185194</v>
      </c>
      <c r="D17161" s="3" t="s">
        <v>66839</v>
      </c>
      <c r="E17161" s="3" t="s">
        <v>66843</v>
      </c>
      <c r="F17161" s="3" t="s">
        <v>66840</v>
      </c>
      <c r="G17161" s="3" t="s">
        <v>66841</v>
      </c>
      <c r="H17161" s="3" t="s">
        <v>66842</v>
      </c>
    </row>
    <row r="17162" spans="1:8" x14ac:dyDescent="0.35">
      <c r="A17162" s="4">
        <v>216001</v>
      </c>
      <c r="B17162" s="1">
        <v>45317</v>
      </c>
      <c r="C17162" s="2">
        <v>0.78189814814814806</v>
      </c>
      <c r="D17162" s="3" t="s">
        <v>971</v>
      </c>
      <c r="E17162" s="3" t="s">
        <v>66846</v>
      </c>
      <c r="F17162" s="3" t="s">
        <v>11240</v>
      </c>
      <c r="G17162" s="3" t="s">
        <v>66844</v>
      </c>
      <c r="H17162" s="3" t="s">
        <v>66845</v>
      </c>
    </row>
    <row r="17163" spans="1:8" ht="43.5" x14ac:dyDescent="0.35">
      <c r="A17163" s="4">
        <v>216002</v>
      </c>
      <c r="B17163" s="1">
        <v>45317</v>
      </c>
      <c r="C17163" s="2">
        <v>0.79046296296296292</v>
      </c>
      <c r="D17163" s="3" t="s">
        <v>66847</v>
      </c>
      <c r="E17163" s="3" t="s">
        <v>66848</v>
      </c>
      <c r="F17163" s="3" t="s">
        <v>13986</v>
      </c>
      <c r="G17163" s="3" t="s">
        <v>66848</v>
      </c>
      <c r="H17163" s="3" t="s">
        <v>66849</v>
      </c>
    </row>
    <row r="17164" spans="1:8" x14ac:dyDescent="0.35">
      <c r="A17164" s="4">
        <v>216004</v>
      </c>
      <c r="B17164" s="1">
        <v>45317</v>
      </c>
      <c r="C17164" s="2">
        <v>0.79390046296296291</v>
      </c>
      <c r="D17164" s="3" t="s">
        <v>1288</v>
      </c>
      <c r="E17164" s="3" t="s">
        <v>36003</v>
      </c>
      <c r="F17164" s="3" t="s">
        <v>66850</v>
      </c>
      <c r="G17164" s="3" t="s">
        <v>36003</v>
      </c>
      <c r="H17164" s="3" t="s">
        <v>66851</v>
      </c>
    </row>
    <row r="17165" spans="1:8" ht="29" x14ac:dyDescent="0.35">
      <c r="A17165" s="4">
        <v>99045</v>
      </c>
      <c r="B17165" s="1">
        <v>45317</v>
      </c>
      <c r="C17165" s="2">
        <v>0.79932870370370368</v>
      </c>
      <c r="D17165" s="3" t="s">
        <v>66852</v>
      </c>
      <c r="E17165" s="3" t="s">
        <v>66853</v>
      </c>
      <c r="F17165" s="3" t="s">
        <v>11240</v>
      </c>
      <c r="G17165" s="3" t="s">
        <v>66853</v>
      </c>
      <c r="H17165" s="3" t="s">
        <v>66854</v>
      </c>
    </row>
    <row r="17166" spans="1:8" x14ac:dyDescent="0.35">
      <c r="A17166" s="4">
        <v>216006</v>
      </c>
      <c r="B17166" s="1">
        <v>45317</v>
      </c>
      <c r="C17166" s="2">
        <v>0.80665509259259249</v>
      </c>
      <c r="D17166" s="3" t="s">
        <v>702</v>
      </c>
      <c r="E17166" s="3" t="s">
        <v>66855</v>
      </c>
      <c r="F17166" s="3" t="s">
        <v>11645</v>
      </c>
      <c r="G17166" s="3" t="s">
        <v>66855</v>
      </c>
      <c r="H17166" s="3" t="s">
        <v>66856</v>
      </c>
    </row>
    <row r="17167" spans="1:8" ht="29" x14ac:dyDescent="0.35">
      <c r="A17167" s="4">
        <v>216021</v>
      </c>
      <c r="B17167" s="1">
        <v>45318</v>
      </c>
      <c r="C17167" s="2">
        <v>0.43784722222222222</v>
      </c>
      <c r="D17167" s="3" t="s">
        <v>66857</v>
      </c>
      <c r="E17167" s="3" t="s">
        <v>66860</v>
      </c>
      <c r="F17167" s="3" t="s">
        <v>11645</v>
      </c>
      <c r="G17167" s="3" t="s">
        <v>66858</v>
      </c>
      <c r="H17167" s="3" t="s">
        <v>66859</v>
      </c>
    </row>
    <row r="17168" spans="1:8" ht="29" x14ac:dyDescent="0.35">
      <c r="A17168" s="4">
        <v>23750</v>
      </c>
      <c r="B17168" s="1">
        <v>45319</v>
      </c>
      <c r="C17168" s="2">
        <v>0.77131944444444445</v>
      </c>
      <c r="D17168" s="3" t="e">
        <f>- tenesmus, mucoid diarrhea, ABDOMINAL PAIN</f>
        <v>#NAME?</v>
      </c>
      <c r="E17168" s="3" t="s">
        <v>66863</v>
      </c>
      <c r="F17168" s="3" t="s">
        <v>66861</v>
      </c>
      <c r="G17168" s="3" t="e">
        <f>-same</f>
        <v>#NAME?</v>
      </c>
      <c r="H17168" s="3" t="s">
        <v>66862</v>
      </c>
    </row>
    <row r="17169" spans="1:8" ht="29" x14ac:dyDescent="0.35">
      <c r="A17169" s="4">
        <v>16833</v>
      </c>
      <c r="B17169" s="1">
        <v>45320</v>
      </c>
      <c r="C17169" s="2">
        <v>0.33523148148148146</v>
      </c>
      <c r="D17169" s="3" t="s">
        <v>66864</v>
      </c>
      <c r="E17169" s="3" t="s">
        <v>66868</v>
      </c>
      <c r="F17169" s="3" t="s">
        <v>66865</v>
      </c>
      <c r="G17169" s="3" t="s">
        <v>66866</v>
      </c>
      <c r="H17169" s="3" t="s">
        <v>66867</v>
      </c>
    </row>
    <row r="17170" spans="1:8" ht="29" x14ac:dyDescent="0.35">
      <c r="A17170" s="4">
        <v>96794</v>
      </c>
      <c r="B17170" s="1">
        <v>45320</v>
      </c>
      <c r="C17170" s="2">
        <v>0.3439814814814815</v>
      </c>
      <c r="D17170" s="3" t="s">
        <v>1258</v>
      </c>
      <c r="E17170" s="3" t="s">
        <v>13619</v>
      </c>
      <c r="F17170" s="3" t="s">
        <v>66869</v>
      </c>
      <c r="G17170" s="3" t="s">
        <v>66870</v>
      </c>
      <c r="H17170" s="3" t="s">
        <v>66871</v>
      </c>
    </row>
    <row r="17171" spans="1:8" x14ac:dyDescent="0.35">
      <c r="A17171" s="4">
        <v>167048</v>
      </c>
      <c r="B17171" s="1">
        <v>45320</v>
      </c>
      <c r="C17171" s="2">
        <v>0.34887731481481482</v>
      </c>
      <c r="D17171" s="3" t="s">
        <v>985</v>
      </c>
      <c r="E17171" s="3" t="s">
        <v>49</v>
      </c>
      <c r="F17171" s="3" t="s">
        <v>13314</v>
      </c>
      <c r="G17171" s="3" t="s">
        <v>49</v>
      </c>
      <c r="H17171" s="3" t="s">
        <v>12234</v>
      </c>
    </row>
    <row r="17172" spans="1:8" x14ac:dyDescent="0.35">
      <c r="A17172" s="4">
        <v>152545</v>
      </c>
      <c r="B17172" s="1">
        <v>45320</v>
      </c>
      <c r="C17172" s="2">
        <v>0.35042824074074069</v>
      </c>
      <c r="D17172" s="3" t="s">
        <v>66872</v>
      </c>
      <c r="E17172" s="3" t="s">
        <v>11951</v>
      </c>
      <c r="F17172" s="3" t="s">
        <v>12780</v>
      </c>
      <c r="G17172" s="3" t="s">
        <v>11850</v>
      </c>
      <c r="H17172" s="3" t="s">
        <v>593</v>
      </c>
    </row>
    <row r="17173" spans="1:8" ht="29" x14ac:dyDescent="0.35">
      <c r="A17173" s="4">
        <v>183435</v>
      </c>
      <c r="B17173" s="1">
        <v>45320</v>
      </c>
      <c r="C17173" s="2">
        <v>0.35099537037037037</v>
      </c>
      <c r="D17173" s="3" t="s">
        <v>985</v>
      </c>
      <c r="E17173" s="3" t="s">
        <v>40487</v>
      </c>
      <c r="F17173" s="3" t="s">
        <v>13088</v>
      </c>
      <c r="G17173" s="3" t="s">
        <v>40487</v>
      </c>
      <c r="H17173" s="3" t="s">
        <v>12234</v>
      </c>
    </row>
    <row r="17174" spans="1:8" ht="29" x14ac:dyDescent="0.35">
      <c r="A17174" s="4">
        <v>69946</v>
      </c>
      <c r="B17174" s="1">
        <v>45320</v>
      </c>
      <c r="C17174" s="2">
        <v>0.35262731481481485</v>
      </c>
      <c r="D17174" s="3" t="s">
        <v>66873</v>
      </c>
      <c r="E17174" s="3" t="s">
        <v>66877</v>
      </c>
      <c r="F17174" s="3" t="s">
        <v>66874</v>
      </c>
      <c r="G17174" s="3" t="s">
        <v>66875</v>
      </c>
      <c r="H17174" s="3" t="s">
        <v>66876</v>
      </c>
    </row>
    <row r="17175" spans="1:8" ht="58" x14ac:dyDescent="0.35">
      <c r="A17175" s="4">
        <v>50723</v>
      </c>
      <c r="B17175" s="1">
        <v>45320</v>
      </c>
      <c r="C17175" s="2">
        <v>0.35429398148148145</v>
      </c>
      <c r="D17175" s="3" t="s">
        <v>233</v>
      </c>
      <c r="E17175" s="3" t="s">
        <v>66879</v>
      </c>
      <c r="F17175" s="3" t="s">
        <v>66878</v>
      </c>
      <c r="G17175" s="3" t="s">
        <v>1268</v>
      </c>
      <c r="H17175" s="3" t="s">
        <v>12617</v>
      </c>
    </row>
    <row r="17176" spans="1:8" x14ac:dyDescent="0.35">
      <c r="A17176" s="4">
        <v>40578</v>
      </c>
      <c r="B17176" s="1">
        <v>45320</v>
      </c>
      <c r="C17176" s="2">
        <v>0.35445601851851855</v>
      </c>
      <c r="D17176" s="3" t="s">
        <v>66880</v>
      </c>
      <c r="E17176" s="3" t="s">
        <v>66881</v>
      </c>
      <c r="F17176" s="3" t="s">
        <v>2012</v>
      </c>
      <c r="G17176" s="3" t="s">
        <v>66881</v>
      </c>
      <c r="H17176" s="3" t="s">
        <v>13626</v>
      </c>
    </row>
    <row r="17177" spans="1:8" x14ac:dyDescent="0.35">
      <c r="A17177" s="4">
        <v>45695</v>
      </c>
      <c r="B17177" s="1">
        <v>45320</v>
      </c>
      <c r="C17177" s="2">
        <v>0.35531249999999998</v>
      </c>
      <c r="D17177" s="3" t="s">
        <v>985</v>
      </c>
      <c r="E17177" s="3" t="s">
        <v>49</v>
      </c>
      <c r="F17177" s="3" t="s">
        <v>13088</v>
      </c>
      <c r="G17177" s="3" t="s">
        <v>49</v>
      </c>
      <c r="H17177" s="3" t="s">
        <v>12234</v>
      </c>
    </row>
    <row r="17178" spans="1:8" ht="87" x14ac:dyDescent="0.35">
      <c r="A17178" s="4">
        <v>33783</v>
      </c>
      <c r="B17178" s="1">
        <v>45320</v>
      </c>
      <c r="C17178" s="2">
        <v>0.35865740740740742</v>
      </c>
      <c r="D17178" s="3" t="s">
        <v>10285</v>
      </c>
      <c r="E17178" s="3" t="s">
        <v>66885</v>
      </c>
      <c r="F17178" s="3" t="s">
        <v>66882</v>
      </c>
      <c r="G17178" s="3" t="s">
        <v>66883</v>
      </c>
      <c r="H17178" s="3" t="s">
        <v>66884</v>
      </c>
    </row>
    <row r="17179" spans="1:8" ht="43.5" x14ac:dyDescent="0.35">
      <c r="A17179" s="4">
        <v>106460</v>
      </c>
      <c r="B17179" s="1">
        <v>45320</v>
      </c>
      <c r="C17179" s="2">
        <v>0.35935185185185187</v>
      </c>
      <c r="D17179" s="3" t="s">
        <v>233</v>
      </c>
      <c r="E17179" s="3" t="s">
        <v>66888</v>
      </c>
      <c r="F17179" s="3" t="s">
        <v>66886</v>
      </c>
      <c r="G17179" s="3" t="s">
        <v>66887</v>
      </c>
      <c r="H17179" s="3" t="s">
        <v>12652</v>
      </c>
    </row>
    <row r="17180" spans="1:8" ht="87" x14ac:dyDescent="0.35">
      <c r="A17180" s="4">
        <v>33783</v>
      </c>
      <c r="B17180" s="1">
        <v>45320</v>
      </c>
      <c r="C17180" s="2">
        <v>0.36010416666666667</v>
      </c>
      <c r="D17180" s="3" t="s">
        <v>10285</v>
      </c>
      <c r="E17180" s="3" t="s">
        <v>66889</v>
      </c>
      <c r="F17180" s="3" t="s">
        <v>66882</v>
      </c>
      <c r="G17180" s="3" t="s">
        <v>66883</v>
      </c>
      <c r="H17180" s="3" t="s">
        <v>66884</v>
      </c>
    </row>
    <row r="17181" spans="1:8" x14ac:dyDescent="0.35">
      <c r="A17181" s="4">
        <v>48074</v>
      </c>
      <c r="B17181" s="1">
        <v>45320</v>
      </c>
      <c r="C17181" s="2">
        <v>0.36133101851851851</v>
      </c>
      <c r="D17181" s="3" t="s">
        <v>985</v>
      </c>
      <c r="E17181" s="3" t="s">
        <v>1997</v>
      </c>
      <c r="F17181" s="3" t="s">
        <v>12899</v>
      </c>
      <c r="G17181" s="3" t="s">
        <v>1997</v>
      </c>
      <c r="H17181" s="3" t="s">
        <v>11630</v>
      </c>
    </row>
    <row r="17182" spans="1:8" ht="43.5" x14ac:dyDescent="0.35">
      <c r="A17182" s="4">
        <v>52480</v>
      </c>
      <c r="B17182" s="1">
        <v>45320</v>
      </c>
      <c r="C17182" s="2">
        <v>0.3613425925925926</v>
      </c>
      <c r="D17182" s="3" t="s">
        <v>1258</v>
      </c>
      <c r="E17182" s="3" t="s">
        <v>66892</v>
      </c>
      <c r="F17182" s="3" t="s">
        <v>66890</v>
      </c>
      <c r="G17182" s="3" t="s">
        <v>11928</v>
      </c>
      <c r="H17182" s="3" t="s">
        <v>66891</v>
      </c>
    </row>
    <row r="17183" spans="1:8" ht="43.5" x14ac:dyDescent="0.35">
      <c r="A17183" s="4">
        <v>123743</v>
      </c>
      <c r="B17183" s="1">
        <v>45320</v>
      </c>
      <c r="C17183" s="2">
        <v>0.3643865740740741</v>
      </c>
      <c r="D17183" s="3" t="s">
        <v>233</v>
      </c>
      <c r="E17183" s="3" t="s">
        <v>66894</v>
      </c>
      <c r="F17183" s="3" t="s">
        <v>66893</v>
      </c>
      <c r="G17183" s="3" t="s">
        <v>1268</v>
      </c>
      <c r="H17183" s="3" t="s">
        <v>12612</v>
      </c>
    </row>
    <row r="17184" spans="1:8" ht="43.5" x14ac:dyDescent="0.35">
      <c r="A17184" s="4">
        <v>36595</v>
      </c>
      <c r="B17184" s="1">
        <v>45320</v>
      </c>
      <c r="C17184" s="2">
        <v>0.36775462962962963</v>
      </c>
      <c r="D17184" s="3" t="s">
        <v>1258</v>
      </c>
      <c r="E17184" s="3" t="s">
        <v>30913</v>
      </c>
      <c r="F17184" s="3" t="s">
        <v>66895</v>
      </c>
      <c r="G17184" s="3" t="s">
        <v>13695</v>
      </c>
      <c r="H17184" s="3" t="s">
        <v>66896</v>
      </c>
    </row>
    <row r="17185" spans="1:8" ht="43.5" x14ac:dyDescent="0.35">
      <c r="A17185" s="4">
        <v>145067</v>
      </c>
      <c r="B17185" s="1">
        <v>45320</v>
      </c>
      <c r="C17185" s="2">
        <v>0.36843749999999997</v>
      </c>
      <c r="D17185" s="3" t="s">
        <v>1702</v>
      </c>
      <c r="E17185" s="3" t="s">
        <v>66900</v>
      </c>
      <c r="F17185" s="3" t="s">
        <v>66897</v>
      </c>
      <c r="G17185" s="3" t="s">
        <v>66898</v>
      </c>
      <c r="H17185" s="3" t="s">
        <v>66899</v>
      </c>
    </row>
    <row r="17186" spans="1:8" x14ac:dyDescent="0.35">
      <c r="A17186" s="4">
        <v>193040</v>
      </c>
      <c r="B17186" s="1">
        <v>45320</v>
      </c>
      <c r="C17186" s="2">
        <v>0.36929398148148151</v>
      </c>
      <c r="D17186" s="3" t="s">
        <v>1403</v>
      </c>
      <c r="E17186" s="3" t="s">
        <v>12560</v>
      </c>
      <c r="F17186" s="3" t="s">
        <v>2012</v>
      </c>
      <c r="G17186" s="3" t="s">
        <v>66901</v>
      </c>
      <c r="H17186" s="3" t="s">
        <v>593</v>
      </c>
    </row>
    <row r="17187" spans="1:8" ht="43.5" x14ac:dyDescent="0.35">
      <c r="A17187" s="4">
        <v>36595</v>
      </c>
      <c r="B17187" s="1">
        <v>45320</v>
      </c>
      <c r="C17187" s="2">
        <v>0.37020833333333331</v>
      </c>
      <c r="D17187" s="3" t="s">
        <v>1258</v>
      </c>
      <c r="E17187" s="3" t="s">
        <v>30913</v>
      </c>
      <c r="F17187" s="3" t="s">
        <v>66895</v>
      </c>
      <c r="G17187" s="3" t="s">
        <v>13695</v>
      </c>
      <c r="H17187" s="3" t="s">
        <v>66896</v>
      </c>
    </row>
    <row r="17188" spans="1:8" ht="29" x14ac:dyDescent="0.35">
      <c r="A17188" s="4">
        <v>213763</v>
      </c>
      <c r="B17188" s="1">
        <v>45320</v>
      </c>
      <c r="C17188" s="2">
        <v>0.37125000000000002</v>
      </c>
      <c r="D17188" s="3" t="s">
        <v>985</v>
      </c>
      <c r="E17188" s="3" t="s">
        <v>66905</v>
      </c>
      <c r="F17188" s="3" t="s">
        <v>66902</v>
      </c>
      <c r="G17188" s="3" t="s">
        <v>66903</v>
      </c>
      <c r="H17188" s="3" t="s">
        <v>66904</v>
      </c>
    </row>
    <row r="17189" spans="1:8" ht="43.5" x14ac:dyDescent="0.35">
      <c r="A17189" s="4">
        <v>213763</v>
      </c>
      <c r="B17189" s="1">
        <v>45320</v>
      </c>
      <c r="C17189" s="2">
        <v>0.37221064814814814</v>
      </c>
      <c r="D17189" s="3" t="s">
        <v>985</v>
      </c>
      <c r="E17189" s="3" t="s">
        <v>66905</v>
      </c>
      <c r="F17189" s="3" t="s">
        <v>66906</v>
      </c>
      <c r="G17189" s="3" t="s">
        <v>66903</v>
      </c>
      <c r="H17189" s="3" t="s">
        <v>66904</v>
      </c>
    </row>
    <row r="17190" spans="1:8" x14ac:dyDescent="0.35">
      <c r="A17190" s="4">
        <v>50856</v>
      </c>
      <c r="B17190" s="1">
        <v>45320</v>
      </c>
      <c r="C17190" s="2">
        <v>0.37238425925925928</v>
      </c>
      <c r="D17190" s="3" t="s">
        <v>233</v>
      </c>
      <c r="E17190" s="3" t="s">
        <v>66908</v>
      </c>
      <c r="F17190" s="3" t="s">
        <v>66907</v>
      </c>
      <c r="G17190" s="3" t="s">
        <v>1253</v>
      </c>
      <c r="H17190" s="3" t="s">
        <v>12614</v>
      </c>
    </row>
    <row r="17191" spans="1:8" ht="174" x14ac:dyDescent="0.35">
      <c r="A17191" s="4">
        <v>64592</v>
      </c>
      <c r="B17191" s="1">
        <v>45320</v>
      </c>
      <c r="C17191" s="2">
        <v>0.37388888888888888</v>
      </c>
      <c r="D17191" s="3" t="s">
        <v>66909</v>
      </c>
      <c r="E17191" s="3" t="s">
        <v>66913</v>
      </c>
      <c r="F17191" s="3" t="s">
        <v>66910</v>
      </c>
      <c r="G17191" s="3" t="s">
        <v>66911</v>
      </c>
      <c r="H17191" s="3" t="s">
        <v>66912</v>
      </c>
    </row>
    <row r="17192" spans="1:8" ht="43.5" x14ac:dyDescent="0.35">
      <c r="A17192" s="4">
        <v>159457</v>
      </c>
      <c r="B17192" s="1">
        <v>45320</v>
      </c>
      <c r="C17192" s="2">
        <v>0.37565972222222221</v>
      </c>
      <c r="D17192" s="3" t="s">
        <v>985</v>
      </c>
      <c r="E17192" s="3" t="s">
        <v>40511</v>
      </c>
      <c r="F17192" s="3" t="s">
        <v>66914</v>
      </c>
      <c r="G17192" s="3" t="s">
        <v>66915</v>
      </c>
      <c r="H17192" s="3" t="s">
        <v>66916</v>
      </c>
    </row>
    <row r="17193" spans="1:8" ht="43.5" x14ac:dyDescent="0.35">
      <c r="A17193" s="4">
        <v>105947</v>
      </c>
      <c r="B17193" s="1">
        <v>45320</v>
      </c>
      <c r="C17193" s="2">
        <v>0.37668981481481478</v>
      </c>
      <c r="D17193" s="3" t="s">
        <v>691</v>
      </c>
      <c r="E17193" s="3" t="s">
        <v>14854</v>
      </c>
      <c r="F17193" s="3" t="s">
        <v>66917</v>
      </c>
      <c r="G17193" s="3" t="s">
        <v>11928</v>
      </c>
      <c r="H17193" s="3" t="s">
        <v>54882</v>
      </c>
    </row>
    <row r="17194" spans="1:8" x14ac:dyDescent="0.35">
      <c r="A17194" s="4">
        <v>129952</v>
      </c>
      <c r="B17194" s="1">
        <v>45320</v>
      </c>
      <c r="C17194" s="2">
        <v>0.37773148148148145</v>
      </c>
      <c r="D17194" s="3" t="s">
        <v>66918</v>
      </c>
      <c r="E17194" s="3" t="s">
        <v>13138</v>
      </c>
      <c r="F17194" s="3" t="s">
        <v>13315</v>
      </c>
      <c r="G17194" s="3" t="s">
        <v>13138</v>
      </c>
      <c r="H17194" s="3" t="s">
        <v>66919</v>
      </c>
    </row>
    <row r="17195" spans="1:8" ht="43.5" x14ac:dyDescent="0.35">
      <c r="A17195" s="4">
        <v>105947</v>
      </c>
      <c r="B17195" s="1">
        <v>45320</v>
      </c>
      <c r="C17195" s="2">
        <v>0.37795138888888885</v>
      </c>
      <c r="D17195" s="3" t="s">
        <v>66920</v>
      </c>
      <c r="E17195" s="3" t="s">
        <v>14854</v>
      </c>
      <c r="F17195" s="3" t="s">
        <v>66917</v>
      </c>
      <c r="G17195" s="3" t="s">
        <v>66921</v>
      </c>
      <c r="H17195" s="3" t="s">
        <v>66922</v>
      </c>
    </row>
    <row r="17196" spans="1:8" ht="159.5" x14ac:dyDescent="0.35">
      <c r="A17196" s="4">
        <v>49095</v>
      </c>
      <c r="B17196" s="1">
        <v>45320</v>
      </c>
      <c r="C17196" s="2">
        <v>0.37812499999999999</v>
      </c>
      <c r="D17196" s="3" t="s">
        <v>66923</v>
      </c>
      <c r="E17196" s="3" t="s">
        <v>11267</v>
      </c>
      <c r="F17196" s="3" t="s">
        <v>66924</v>
      </c>
      <c r="G17196" s="3" t="s">
        <v>11732</v>
      </c>
      <c r="H17196" s="3" t="s">
        <v>66925</v>
      </c>
    </row>
    <row r="17197" spans="1:8" ht="43.5" x14ac:dyDescent="0.35">
      <c r="A17197" s="4">
        <v>137123</v>
      </c>
      <c r="B17197" s="1">
        <v>45320</v>
      </c>
      <c r="C17197" s="2">
        <v>0.37833333333333335</v>
      </c>
      <c r="D17197" s="3" t="s">
        <v>99</v>
      </c>
      <c r="E17197" s="3" t="s">
        <v>66927</v>
      </c>
      <c r="F17197" s="3" t="s">
        <v>66926</v>
      </c>
      <c r="G17197" s="3" t="s">
        <v>1268</v>
      </c>
      <c r="H17197" s="3" t="s">
        <v>12471</v>
      </c>
    </row>
    <row r="17198" spans="1:8" ht="29" x14ac:dyDescent="0.35">
      <c r="A17198" s="4">
        <v>208727</v>
      </c>
      <c r="B17198" s="1">
        <v>45320</v>
      </c>
      <c r="C17198" s="2">
        <v>0.37895833333333334</v>
      </c>
      <c r="D17198" s="3" t="s">
        <v>892</v>
      </c>
      <c r="E17198" s="3" t="s">
        <v>66930</v>
      </c>
      <c r="F17198" s="3" t="s">
        <v>66928</v>
      </c>
      <c r="G17198" s="3" t="s">
        <v>10807</v>
      </c>
      <c r="H17198" s="3" t="s">
        <v>66929</v>
      </c>
    </row>
    <row r="17199" spans="1:8" ht="29" x14ac:dyDescent="0.35">
      <c r="A17199" s="4">
        <v>208727</v>
      </c>
      <c r="B17199" s="1">
        <v>45320</v>
      </c>
      <c r="C17199" s="2">
        <v>0.38045138888888891</v>
      </c>
      <c r="D17199" s="3" t="s">
        <v>892</v>
      </c>
      <c r="E17199" s="3" t="s">
        <v>66930</v>
      </c>
      <c r="F17199" s="3" t="s">
        <v>66931</v>
      </c>
      <c r="G17199" s="3" t="s">
        <v>10807</v>
      </c>
      <c r="H17199" s="3" t="s">
        <v>66929</v>
      </c>
    </row>
    <row r="17200" spans="1:8" ht="43.5" x14ac:dyDescent="0.35">
      <c r="A17200" s="4">
        <v>215473</v>
      </c>
      <c r="B17200" s="1">
        <v>45320</v>
      </c>
      <c r="C17200" s="2">
        <v>0.3810648148148148</v>
      </c>
      <c r="D17200" s="3" t="s">
        <v>66932</v>
      </c>
      <c r="E17200" s="3" t="s">
        <v>66936</v>
      </c>
      <c r="F17200" s="3" t="s">
        <v>66933</v>
      </c>
      <c r="G17200" s="3" t="s">
        <v>66934</v>
      </c>
      <c r="H17200" s="3" t="s">
        <v>66935</v>
      </c>
    </row>
    <row r="17201" spans="1:8" ht="43.5" x14ac:dyDescent="0.35">
      <c r="A17201" s="4">
        <v>106460</v>
      </c>
      <c r="B17201" s="1">
        <v>45320</v>
      </c>
      <c r="C17201" s="2">
        <v>0.38390046296296299</v>
      </c>
      <c r="D17201" s="3" t="s">
        <v>233</v>
      </c>
      <c r="E17201" s="3" t="s">
        <v>66888</v>
      </c>
      <c r="F17201" s="3" t="s">
        <v>66886</v>
      </c>
      <c r="G17201" s="3" t="s">
        <v>66937</v>
      </c>
      <c r="H17201" s="3" t="s">
        <v>11756</v>
      </c>
    </row>
    <row r="17202" spans="1:8" ht="101.5" x14ac:dyDescent="0.35">
      <c r="A17202" s="4">
        <v>169560</v>
      </c>
      <c r="B17202" s="1">
        <v>45320</v>
      </c>
      <c r="C17202" s="2">
        <v>0.38422453703703702</v>
      </c>
      <c r="D17202" s="3" t="s">
        <v>167</v>
      </c>
      <c r="E17202" s="3" t="s">
        <v>66941</v>
      </c>
      <c r="F17202" s="3" t="s">
        <v>66938</v>
      </c>
      <c r="G17202" s="3" t="s">
        <v>66939</v>
      </c>
      <c r="H17202" s="3" t="s">
        <v>66940</v>
      </c>
    </row>
    <row r="17203" spans="1:8" ht="29" x14ac:dyDescent="0.35">
      <c r="A17203" s="4">
        <v>124278</v>
      </c>
      <c r="B17203" s="1">
        <v>45320</v>
      </c>
      <c r="C17203" s="2">
        <v>0.38431712962962966</v>
      </c>
      <c r="D17203" s="3" t="s">
        <v>1258</v>
      </c>
      <c r="E17203" s="3" t="s">
        <v>14855</v>
      </c>
      <c r="F17203" s="3" t="s">
        <v>66942</v>
      </c>
      <c r="G17203" s="3" t="s">
        <v>14121</v>
      </c>
      <c r="H17203" s="3" t="s">
        <v>66943</v>
      </c>
    </row>
    <row r="17204" spans="1:8" ht="43.5" x14ac:dyDescent="0.35">
      <c r="A17204" s="4">
        <v>36585</v>
      </c>
      <c r="B17204" s="1">
        <v>45320</v>
      </c>
      <c r="C17204" s="2">
        <v>0.38474537037037032</v>
      </c>
      <c r="D17204" s="3" t="s">
        <v>66944</v>
      </c>
      <c r="E17204" s="3" t="s">
        <v>66948</v>
      </c>
      <c r="F17204" s="3" t="s">
        <v>66945</v>
      </c>
      <c r="G17204" s="3" t="s">
        <v>66946</v>
      </c>
      <c r="H17204" s="3" t="s">
        <v>66947</v>
      </c>
    </row>
    <row r="17205" spans="1:8" ht="43.5" x14ac:dyDescent="0.35">
      <c r="A17205" s="4">
        <v>3166</v>
      </c>
      <c r="B17205" s="1">
        <v>45320</v>
      </c>
      <c r="C17205" s="2">
        <v>0.38622685185185185</v>
      </c>
      <c r="D17205" s="3" t="s">
        <v>14758</v>
      </c>
      <c r="E17205" s="3" t="s">
        <v>66950</v>
      </c>
      <c r="F17205" s="3" t="s">
        <v>66949</v>
      </c>
      <c r="G17205" s="3" t="s">
        <v>12075</v>
      </c>
      <c r="H17205" s="3" t="s">
        <v>42617</v>
      </c>
    </row>
    <row r="17206" spans="1:8" ht="29" x14ac:dyDescent="0.35">
      <c r="A17206" s="4">
        <v>39947</v>
      </c>
      <c r="B17206" s="1">
        <v>45320</v>
      </c>
      <c r="C17206" s="2">
        <v>0.38770833333333332</v>
      </c>
      <c r="D17206" s="3" t="s">
        <v>985</v>
      </c>
      <c r="E17206" s="3" t="s">
        <v>31109</v>
      </c>
      <c r="F17206" s="3" t="s">
        <v>66951</v>
      </c>
      <c r="G17206" s="3" t="s">
        <v>66952</v>
      </c>
      <c r="H17206" s="3" t="s">
        <v>13397</v>
      </c>
    </row>
    <row r="17207" spans="1:8" x14ac:dyDescent="0.35">
      <c r="A17207" s="4">
        <v>195797</v>
      </c>
      <c r="B17207" s="1">
        <v>45320</v>
      </c>
      <c r="C17207" s="2">
        <v>0.38917824074074076</v>
      </c>
      <c r="D17207" s="3" t="s">
        <v>66953</v>
      </c>
      <c r="E17207" s="3" t="s">
        <v>66954</v>
      </c>
      <c r="F17207" s="3" t="s">
        <v>12785</v>
      </c>
      <c r="G17207" s="3" t="s">
        <v>66954</v>
      </c>
      <c r="H17207" s="3" t="s">
        <v>12855</v>
      </c>
    </row>
    <row r="17208" spans="1:8" ht="203" x14ac:dyDescent="0.35">
      <c r="A17208" s="4">
        <v>46909</v>
      </c>
      <c r="B17208" s="1">
        <v>45320</v>
      </c>
      <c r="C17208" s="2">
        <v>0.38951388888888888</v>
      </c>
      <c r="D17208" s="3" t="s">
        <v>66955</v>
      </c>
      <c r="E17208" s="3" t="s">
        <v>11443</v>
      </c>
      <c r="F17208" s="3" t="s">
        <v>66956</v>
      </c>
      <c r="G17208" s="3" t="s">
        <v>66957</v>
      </c>
      <c r="H17208" s="3" t="s">
        <v>66958</v>
      </c>
    </row>
    <row r="17209" spans="1:8" ht="72.5" x14ac:dyDescent="0.35">
      <c r="A17209" s="4">
        <v>45183</v>
      </c>
      <c r="B17209" s="1">
        <v>45320</v>
      </c>
      <c r="C17209" s="2">
        <v>0.39123842592592589</v>
      </c>
      <c r="D17209" s="3" t="s">
        <v>13883</v>
      </c>
      <c r="E17209" s="3" t="s">
        <v>66960</v>
      </c>
      <c r="F17209" s="3" t="s">
        <v>66959</v>
      </c>
      <c r="G17209" s="3" t="s">
        <v>1219</v>
      </c>
      <c r="H17209" s="3" t="s">
        <v>10295</v>
      </c>
    </row>
    <row r="17210" spans="1:8" ht="43.5" x14ac:dyDescent="0.35">
      <c r="A17210" s="4">
        <v>60133</v>
      </c>
      <c r="B17210" s="1">
        <v>45320</v>
      </c>
      <c r="C17210" s="2">
        <v>0.3938888888888889</v>
      </c>
      <c r="D17210" s="3" t="s">
        <v>66961</v>
      </c>
      <c r="E17210" s="3" t="s">
        <v>66965</v>
      </c>
      <c r="F17210" s="3" t="s">
        <v>66962</v>
      </c>
      <c r="G17210" s="3" t="s">
        <v>66963</v>
      </c>
      <c r="H17210" s="3" t="s">
        <v>66964</v>
      </c>
    </row>
    <row r="17211" spans="1:8" x14ac:dyDescent="0.35">
      <c r="A17211" s="4">
        <v>54052</v>
      </c>
      <c r="B17211" s="1">
        <v>45320</v>
      </c>
      <c r="C17211" s="2">
        <v>0.39581018518518518</v>
      </c>
      <c r="D17211" s="3" t="s">
        <v>14514</v>
      </c>
      <c r="E17211" s="3" t="s">
        <v>43627</v>
      </c>
      <c r="F17211" s="3" t="s">
        <v>12483</v>
      </c>
      <c r="G17211" s="3" t="s">
        <v>66966</v>
      </c>
      <c r="H17211" s="3" t="s">
        <v>66967</v>
      </c>
    </row>
    <row r="17212" spans="1:8" ht="58" x14ac:dyDescent="0.35">
      <c r="A17212" s="4">
        <v>194407</v>
      </c>
      <c r="B17212" s="1">
        <v>45320</v>
      </c>
      <c r="C17212" s="2">
        <v>0.39605324074074072</v>
      </c>
      <c r="D17212" s="3" t="s">
        <v>66968</v>
      </c>
      <c r="E17212" s="3" t="s">
        <v>66972</v>
      </c>
      <c r="F17212" s="3" t="s">
        <v>66969</v>
      </c>
      <c r="G17212" s="3" t="s">
        <v>66970</v>
      </c>
      <c r="H17212" s="3" t="s">
        <v>66971</v>
      </c>
    </row>
    <row r="17213" spans="1:8" ht="72.5" x14ac:dyDescent="0.35">
      <c r="A17213" s="4">
        <v>157942</v>
      </c>
      <c r="B17213" s="1">
        <v>45320</v>
      </c>
      <c r="C17213" s="2">
        <v>0.39658564814814817</v>
      </c>
      <c r="D17213" s="3" t="s">
        <v>66973</v>
      </c>
      <c r="E17213" s="3" t="s">
        <v>66977</v>
      </c>
      <c r="F17213" s="3" t="s">
        <v>66974</v>
      </c>
      <c r="G17213" s="3" t="s">
        <v>66975</v>
      </c>
      <c r="H17213" s="3" t="s">
        <v>66976</v>
      </c>
    </row>
    <row r="17214" spans="1:8" ht="43.5" x14ac:dyDescent="0.35">
      <c r="A17214" s="4">
        <v>124735</v>
      </c>
      <c r="B17214" s="1">
        <v>45320</v>
      </c>
      <c r="C17214" s="2">
        <v>0.39775462962962965</v>
      </c>
      <c r="D17214" s="3" t="s">
        <v>233</v>
      </c>
      <c r="E17214" s="3" t="s">
        <v>66979</v>
      </c>
      <c r="F17214" s="3" t="s">
        <v>66978</v>
      </c>
      <c r="G17214" s="3" t="s">
        <v>11939</v>
      </c>
      <c r="H17214" s="3" t="s">
        <v>10295</v>
      </c>
    </row>
    <row r="17215" spans="1:8" ht="58" x14ac:dyDescent="0.35">
      <c r="A17215" s="4">
        <v>94533</v>
      </c>
      <c r="B17215" s="1">
        <v>45320</v>
      </c>
      <c r="C17215" s="2">
        <v>0.39818287037037042</v>
      </c>
      <c r="D17215" s="3" t="s">
        <v>10944</v>
      </c>
      <c r="E17215" s="3" t="s">
        <v>66983</v>
      </c>
      <c r="F17215" s="3" t="s">
        <v>66980</v>
      </c>
      <c r="G17215" s="3" t="s">
        <v>66981</v>
      </c>
      <c r="H17215" s="3" t="s">
        <v>66982</v>
      </c>
    </row>
    <row r="17216" spans="1:8" ht="72.5" x14ac:dyDescent="0.35">
      <c r="A17216" s="4">
        <v>213633</v>
      </c>
      <c r="B17216" s="1">
        <v>45320</v>
      </c>
      <c r="C17216" s="2">
        <v>0.39887731481481481</v>
      </c>
      <c r="D17216" s="3" t="s">
        <v>66984</v>
      </c>
      <c r="E17216" s="3" t="s">
        <v>66988</v>
      </c>
      <c r="F17216" s="3" t="s">
        <v>66985</v>
      </c>
      <c r="G17216" s="3" t="s">
        <v>66986</v>
      </c>
      <c r="H17216" s="3" t="s">
        <v>66987</v>
      </c>
    </row>
    <row r="17217" spans="1:8" ht="29" x14ac:dyDescent="0.35">
      <c r="A17217" s="4">
        <v>42233</v>
      </c>
      <c r="B17217" s="1">
        <v>45320</v>
      </c>
      <c r="C17217" s="2">
        <v>0.39961805555555557</v>
      </c>
      <c r="D17217" s="3" t="s">
        <v>892</v>
      </c>
      <c r="E17217" s="3" t="s">
        <v>66991</v>
      </c>
      <c r="F17217" s="3" t="s">
        <v>66989</v>
      </c>
      <c r="G17217" s="3" t="s">
        <v>10658</v>
      </c>
      <c r="H17217" s="3" t="s">
        <v>66990</v>
      </c>
    </row>
    <row r="17218" spans="1:8" ht="87" x14ac:dyDescent="0.35">
      <c r="A17218" s="4">
        <v>157942</v>
      </c>
      <c r="B17218" s="1">
        <v>45320</v>
      </c>
      <c r="C17218" s="2">
        <v>0.40250000000000002</v>
      </c>
      <c r="D17218" s="3" t="s">
        <v>66973</v>
      </c>
      <c r="E17218" s="3" t="s">
        <v>66992</v>
      </c>
      <c r="F17218" s="3" t="s">
        <v>66974</v>
      </c>
      <c r="G17218" s="3" t="s">
        <v>66975</v>
      </c>
      <c r="H17218" s="3" t="s">
        <v>66976</v>
      </c>
    </row>
    <row r="17219" spans="1:8" x14ac:dyDescent="0.35">
      <c r="A17219" s="4">
        <v>6127</v>
      </c>
      <c r="B17219" s="1">
        <v>45320</v>
      </c>
      <c r="C17219" s="2">
        <v>0.40355324074074073</v>
      </c>
      <c r="D17219" s="3" t="s">
        <v>66993</v>
      </c>
      <c r="E17219" s="3" t="s">
        <v>456</v>
      </c>
      <c r="F17219" s="3" t="s">
        <v>66994</v>
      </c>
      <c r="G17219" s="3" t="s">
        <v>66995</v>
      </c>
      <c r="H17219" s="3" t="s">
        <v>66996</v>
      </c>
    </row>
    <row r="17220" spans="1:8" ht="29" x14ac:dyDescent="0.35">
      <c r="A17220" s="4">
        <v>38643</v>
      </c>
      <c r="B17220" s="1">
        <v>45320</v>
      </c>
      <c r="C17220" s="2">
        <v>0.40373842592592596</v>
      </c>
      <c r="D17220" s="3" t="s">
        <v>233</v>
      </c>
      <c r="E17220" s="3" t="s">
        <v>66998</v>
      </c>
      <c r="F17220" s="3" t="s">
        <v>66997</v>
      </c>
      <c r="G17220" s="3" t="s">
        <v>11061</v>
      </c>
      <c r="H17220" s="3" t="s">
        <v>12612</v>
      </c>
    </row>
    <row r="17221" spans="1:8" ht="101.5" x14ac:dyDescent="0.35">
      <c r="A17221" s="4">
        <v>50378</v>
      </c>
      <c r="B17221" s="1">
        <v>45320</v>
      </c>
      <c r="C17221" s="2">
        <v>0.40405092592592595</v>
      </c>
      <c r="D17221" s="3" t="s">
        <v>66999</v>
      </c>
      <c r="E17221" s="3" t="s">
        <v>65805</v>
      </c>
      <c r="F17221" s="3" t="s">
        <v>67000</v>
      </c>
      <c r="G17221" s="3" t="s">
        <v>12036</v>
      </c>
      <c r="H17221" s="3" t="s">
        <v>67001</v>
      </c>
    </row>
    <row r="17222" spans="1:8" ht="58" x14ac:dyDescent="0.35">
      <c r="A17222" s="4">
        <v>32278</v>
      </c>
      <c r="B17222" s="1">
        <v>45320</v>
      </c>
      <c r="C17222" s="2">
        <v>0.40659722222222222</v>
      </c>
      <c r="D17222" s="3" t="s">
        <v>67002</v>
      </c>
      <c r="E17222" s="3" t="s">
        <v>67006</v>
      </c>
      <c r="F17222" s="3" t="s">
        <v>67003</v>
      </c>
      <c r="G17222" s="3" t="s">
        <v>67004</v>
      </c>
      <c r="H17222" s="3" t="s">
        <v>67005</v>
      </c>
    </row>
    <row r="17223" spans="1:8" ht="29" x14ac:dyDescent="0.35">
      <c r="A17223" s="4">
        <v>128814</v>
      </c>
      <c r="B17223" s="1">
        <v>45320</v>
      </c>
      <c r="C17223" s="2">
        <v>0.40893518518518518</v>
      </c>
      <c r="D17223" s="3" t="s">
        <v>67007</v>
      </c>
      <c r="E17223" s="3" t="s">
        <v>67010</v>
      </c>
      <c r="F17223" s="3" t="s">
        <v>67008</v>
      </c>
      <c r="G17223" s="3" t="s">
        <v>11648</v>
      </c>
      <c r="H17223" s="3" t="s">
        <v>67009</v>
      </c>
    </row>
    <row r="17224" spans="1:8" ht="58" x14ac:dyDescent="0.35">
      <c r="A17224" s="4">
        <v>43696</v>
      </c>
      <c r="B17224" s="1">
        <v>45320</v>
      </c>
      <c r="C17224" s="2">
        <v>0.4095138888888889</v>
      </c>
      <c r="D17224" s="3" t="s">
        <v>67011</v>
      </c>
      <c r="E17224" s="3" t="s">
        <v>67015</v>
      </c>
      <c r="F17224" s="3" t="s">
        <v>67012</v>
      </c>
      <c r="G17224" s="3" t="s">
        <v>67013</v>
      </c>
      <c r="H17224" s="3" t="s">
        <v>67014</v>
      </c>
    </row>
    <row r="17225" spans="1:8" ht="29" x14ac:dyDescent="0.35">
      <c r="A17225" s="4">
        <v>45672</v>
      </c>
      <c r="B17225" s="1">
        <v>45320</v>
      </c>
      <c r="C17225" s="2">
        <v>0.4095138888888889</v>
      </c>
      <c r="D17225" s="3" t="s">
        <v>67016</v>
      </c>
      <c r="E17225" s="3" t="s">
        <v>13402</v>
      </c>
      <c r="F17225" s="3" t="s">
        <v>67017</v>
      </c>
      <c r="G17225" s="3" t="s">
        <v>12036</v>
      </c>
      <c r="H17225" s="3" t="s">
        <v>592</v>
      </c>
    </row>
    <row r="17226" spans="1:8" ht="29" x14ac:dyDescent="0.35">
      <c r="A17226" s="4">
        <v>201454</v>
      </c>
      <c r="B17226" s="1">
        <v>45320</v>
      </c>
      <c r="C17226" s="2">
        <v>0.41190972222222227</v>
      </c>
      <c r="D17226" s="3" t="s">
        <v>67018</v>
      </c>
      <c r="E17226" s="3" t="s">
        <v>67022</v>
      </c>
      <c r="F17226" s="3" t="s">
        <v>67019</v>
      </c>
      <c r="G17226" s="3" t="s">
        <v>67020</v>
      </c>
      <c r="H17226" s="3" t="s">
        <v>67021</v>
      </c>
    </row>
    <row r="17227" spans="1:8" ht="130.5" x14ac:dyDescent="0.35">
      <c r="A17227" s="4">
        <v>40502</v>
      </c>
      <c r="B17227" s="1">
        <v>45320</v>
      </c>
      <c r="C17227" s="2">
        <v>0.41245370370370371</v>
      </c>
      <c r="D17227" s="3" t="s">
        <v>67023</v>
      </c>
      <c r="E17227" s="3" t="s">
        <v>12058</v>
      </c>
      <c r="F17227" s="3" t="s">
        <v>67024</v>
      </c>
      <c r="G17227" s="3" t="s">
        <v>11732</v>
      </c>
      <c r="H17227" s="3" t="s">
        <v>67025</v>
      </c>
    </row>
    <row r="17228" spans="1:8" ht="58" x14ac:dyDescent="0.35">
      <c r="A17228" s="4">
        <v>48395</v>
      </c>
      <c r="B17228" s="1">
        <v>45320</v>
      </c>
      <c r="C17228" s="2">
        <v>0.41262731481481479</v>
      </c>
      <c r="D17228" s="3" t="s">
        <v>10339</v>
      </c>
      <c r="E17228" s="3" t="s">
        <v>67029</v>
      </c>
      <c r="F17228" s="3" t="s">
        <v>67026</v>
      </c>
      <c r="G17228" s="3" t="s">
        <v>67027</v>
      </c>
      <c r="H17228" s="3" t="s">
        <v>67028</v>
      </c>
    </row>
    <row r="17229" spans="1:8" ht="29" x14ac:dyDescent="0.35">
      <c r="A17229" s="4">
        <v>212434</v>
      </c>
      <c r="B17229" s="1">
        <v>45320</v>
      </c>
      <c r="C17229" s="2">
        <v>0.41405092592592596</v>
      </c>
      <c r="D17229" s="3" t="s">
        <v>67030</v>
      </c>
      <c r="E17229" s="3" t="s">
        <v>56074</v>
      </c>
      <c r="F17229" s="3" t="s">
        <v>67031</v>
      </c>
      <c r="G17229" s="3" t="s">
        <v>67032</v>
      </c>
      <c r="H17229" s="3" t="s">
        <v>67033</v>
      </c>
    </row>
    <row r="17230" spans="1:8" x14ac:dyDescent="0.35">
      <c r="A17230" s="4">
        <v>72381</v>
      </c>
      <c r="B17230" s="1">
        <v>45320</v>
      </c>
      <c r="C17230" s="2">
        <v>0.41615740740740742</v>
      </c>
      <c r="D17230" s="3" t="s">
        <v>67034</v>
      </c>
      <c r="E17230" s="3" t="s">
        <v>31205</v>
      </c>
      <c r="F17230" s="3" t="s">
        <v>67035</v>
      </c>
      <c r="G17230" s="3" t="s">
        <v>67036</v>
      </c>
      <c r="H17230" s="3" t="s">
        <v>592</v>
      </c>
    </row>
    <row r="17231" spans="1:8" x14ac:dyDescent="0.35">
      <c r="A17231" s="4">
        <v>173519</v>
      </c>
      <c r="B17231" s="1">
        <v>45320</v>
      </c>
      <c r="C17231" s="2">
        <v>0.41701388888888885</v>
      </c>
      <c r="D17231" s="3" t="s">
        <v>14514</v>
      </c>
      <c r="E17231" s="3" t="s">
        <v>67037</v>
      </c>
      <c r="F17231" s="3" t="s">
        <v>2012</v>
      </c>
      <c r="G17231" s="3" t="s">
        <v>67037</v>
      </c>
      <c r="H17231" s="3" t="s">
        <v>10659</v>
      </c>
    </row>
    <row r="17232" spans="1:8" ht="43.5" x14ac:dyDescent="0.35">
      <c r="A17232" s="4">
        <v>36170</v>
      </c>
      <c r="B17232" s="1">
        <v>45320</v>
      </c>
      <c r="C17232" s="2">
        <v>0.41719907407407408</v>
      </c>
      <c r="D17232" s="3" t="s">
        <v>67038</v>
      </c>
      <c r="E17232" s="3" t="s">
        <v>67042</v>
      </c>
      <c r="F17232" s="3" t="s">
        <v>67039</v>
      </c>
      <c r="G17232" s="3" t="s">
        <v>67040</v>
      </c>
      <c r="H17232" s="3" t="s">
        <v>67041</v>
      </c>
    </row>
    <row r="17233" spans="1:8" x14ac:dyDescent="0.35">
      <c r="A17233" s="4">
        <v>193715</v>
      </c>
      <c r="B17233" s="1">
        <v>45320</v>
      </c>
      <c r="C17233" s="2">
        <v>0.41883101851851851</v>
      </c>
      <c r="D17233" s="3" t="s">
        <v>892</v>
      </c>
      <c r="E17233" s="3" t="s">
        <v>67044</v>
      </c>
      <c r="F17233" s="3" t="s">
        <v>67043</v>
      </c>
      <c r="G17233" s="3" t="s">
        <v>476</v>
      </c>
      <c r="H17233" s="3" t="s">
        <v>12439</v>
      </c>
    </row>
    <row r="17234" spans="1:8" ht="43.5" x14ac:dyDescent="0.35">
      <c r="A17234" s="4">
        <v>55297</v>
      </c>
      <c r="B17234" s="1">
        <v>45320</v>
      </c>
      <c r="C17234" s="2">
        <v>0.4201273148148148</v>
      </c>
      <c r="D17234" s="3" t="s">
        <v>1702</v>
      </c>
      <c r="E17234" s="3" t="s">
        <v>15591</v>
      </c>
      <c r="F17234" s="3" t="s">
        <v>67045</v>
      </c>
      <c r="G17234" s="3" t="s">
        <v>10674</v>
      </c>
      <c r="H17234" s="3" t="s">
        <v>58243</v>
      </c>
    </row>
    <row r="17235" spans="1:8" ht="203" x14ac:dyDescent="0.35">
      <c r="A17235" s="4">
        <v>35899</v>
      </c>
      <c r="B17235" s="1">
        <v>45320</v>
      </c>
      <c r="C17235" s="2">
        <v>0.42038194444444449</v>
      </c>
      <c r="D17235" s="3" t="s">
        <v>67046</v>
      </c>
      <c r="E17235" s="3" t="s">
        <v>67049</v>
      </c>
      <c r="F17235" s="3" t="s">
        <v>67047</v>
      </c>
      <c r="G17235" s="3" t="s">
        <v>67048</v>
      </c>
      <c r="H17235" s="3" t="s">
        <v>66912</v>
      </c>
    </row>
    <row r="17236" spans="1:8" ht="130.5" x14ac:dyDescent="0.35">
      <c r="A17236" s="4">
        <v>26837</v>
      </c>
      <c r="B17236" s="1">
        <v>45320</v>
      </c>
      <c r="C17236" s="2">
        <v>0.42107638888888888</v>
      </c>
      <c r="D17236" s="3" t="s">
        <v>1702</v>
      </c>
      <c r="E17236" s="3" t="s">
        <v>67052</v>
      </c>
      <c r="F17236" s="3" t="s">
        <v>67050</v>
      </c>
      <c r="G17236" s="3" t="e">
        <f>-HHD #REF!-hypertension #REF!-Known T2DM #REF!-Massive bilateral PTE  + Subtherapeutic INR</f>
        <v>#NAME?</v>
      </c>
      <c r="H17236" s="3" t="s">
        <v>67051</v>
      </c>
    </row>
    <row r="17237" spans="1:8" ht="159.5" x14ac:dyDescent="0.35">
      <c r="A17237" s="4">
        <v>5600</v>
      </c>
      <c r="B17237" s="1">
        <v>45320</v>
      </c>
      <c r="C17237" s="2">
        <v>0.42143518518518519</v>
      </c>
      <c r="D17237" s="3" t="s">
        <v>67053</v>
      </c>
      <c r="E17237" s="3" t="s">
        <v>67055</v>
      </c>
      <c r="F17237" s="3" t="s">
        <v>13028</v>
      </c>
      <c r="G17237" s="3" t="s">
        <v>11732</v>
      </c>
      <c r="H17237" s="3" t="s">
        <v>67054</v>
      </c>
    </row>
    <row r="17238" spans="1:8" x14ac:dyDescent="0.35">
      <c r="A17238" s="4">
        <v>215350</v>
      </c>
      <c r="B17238" s="1">
        <v>45320</v>
      </c>
      <c r="C17238" s="2">
        <v>0.42168981481481477</v>
      </c>
      <c r="D17238" s="3" t="s">
        <v>67056</v>
      </c>
      <c r="E17238" s="3" t="s">
        <v>67058</v>
      </c>
      <c r="F17238" s="3" t="s">
        <v>67057</v>
      </c>
      <c r="G17238" s="3" t="s">
        <v>67058</v>
      </c>
      <c r="H17238" s="3" t="s">
        <v>67059</v>
      </c>
    </row>
    <row r="17239" spans="1:8" ht="29" x14ac:dyDescent="0.35">
      <c r="A17239" s="4">
        <v>7795</v>
      </c>
      <c r="B17239" s="1">
        <v>45320</v>
      </c>
      <c r="C17239" s="2">
        <v>0.4223958333333333</v>
      </c>
      <c r="D17239" s="3" t="s">
        <v>892</v>
      </c>
      <c r="E17239" s="3" t="s">
        <v>67061</v>
      </c>
      <c r="F17239" s="3" t="s">
        <v>67060</v>
      </c>
      <c r="G17239" s="3" t="s">
        <v>12431</v>
      </c>
      <c r="H17239" s="3" t="s">
        <v>11777</v>
      </c>
    </row>
    <row r="17240" spans="1:8" ht="58" x14ac:dyDescent="0.35">
      <c r="A17240" s="4">
        <v>155552</v>
      </c>
      <c r="B17240" s="1">
        <v>45320</v>
      </c>
      <c r="C17240" s="2">
        <v>0.4233912037037037</v>
      </c>
      <c r="D17240" s="3" t="s">
        <v>67062</v>
      </c>
      <c r="E17240" s="3" t="s">
        <v>18808</v>
      </c>
      <c r="F17240" s="3" t="s">
        <v>67063</v>
      </c>
      <c r="G17240" s="3" t="s">
        <v>21768</v>
      </c>
      <c r="H17240" s="3" t="s">
        <v>67064</v>
      </c>
    </row>
    <row r="17241" spans="1:8" x14ac:dyDescent="0.35">
      <c r="A17241" s="4">
        <v>214682</v>
      </c>
      <c r="B17241" s="1">
        <v>45320</v>
      </c>
      <c r="C17241" s="2">
        <v>0.42444444444444446</v>
      </c>
      <c r="D17241" s="3" t="s">
        <v>67065</v>
      </c>
      <c r="E17241" s="3" t="s">
        <v>261</v>
      </c>
      <c r="F17241" s="3" t="s">
        <v>67066</v>
      </c>
      <c r="G17241" s="3" t="s">
        <v>448</v>
      </c>
      <c r="H17241" s="3" t="s">
        <v>10295</v>
      </c>
    </row>
    <row r="17242" spans="1:8" ht="43.5" x14ac:dyDescent="0.35">
      <c r="A17242" s="4">
        <v>74243</v>
      </c>
      <c r="B17242" s="1">
        <v>45320</v>
      </c>
      <c r="C17242" s="2">
        <v>0.42644675925925929</v>
      </c>
      <c r="D17242" s="3" t="s">
        <v>67067</v>
      </c>
      <c r="E17242" s="3" t="s">
        <v>31037</v>
      </c>
      <c r="F17242" s="3" t="s">
        <v>67068</v>
      </c>
      <c r="G17242" s="3" t="s">
        <v>67069</v>
      </c>
      <c r="H17242" s="3" t="s">
        <v>67070</v>
      </c>
    </row>
    <row r="17243" spans="1:8" ht="43.5" x14ac:dyDescent="0.35">
      <c r="A17243" s="4">
        <v>163092</v>
      </c>
      <c r="B17243" s="1">
        <v>45320</v>
      </c>
      <c r="C17243" s="2">
        <v>0.42813657407407407</v>
      </c>
      <c r="D17243" s="3" t="s">
        <v>233</v>
      </c>
      <c r="E17243" s="3" t="s">
        <v>67072</v>
      </c>
      <c r="F17243" s="3" t="s">
        <v>67071</v>
      </c>
      <c r="G17243" s="3" t="s">
        <v>1477</v>
      </c>
      <c r="H17243" s="3" t="s">
        <v>12652</v>
      </c>
    </row>
    <row r="17244" spans="1:8" ht="101.5" x14ac:dyDescent="0.35">
      <c r="A17244" s="4">
        <v>57474</v>
      </c>
      <c r="B17244" s="1">
        <v>45320</v>
      </c>
      <c r="C17244" s="2">
        <v>0.4288541666666667</v>
      </c>
      <c r="D17244" s="3" t="s">
        <v>67073</v>
      </c>
      <c r="E17244" s="3" t="s">
        <v>11443</v>
      </c>
      <c r="F17244" s="3" t="s">
        <v>67074</v>
      </c>
      <c r="G17244" s="3" t="s">
        <v>11732</v>
      </c>
      <c r="H17244" s="3" t="s">
        <v>67075</v>
      </c>
    </row>
    <row r="17245" spans="1:8" ht="58" x14ac:dyDescent="0.35">
      <c r="A17245" s="4">
        <v>31515</v>
      </c>
      <c r="B17245" s="1">
        <v>45320</v>
      </c>
      <c r="C17245" s="2">
        <v>0.42997685185185186</v>
      </c>
      <c r="D17245" s="3" t="s">
        <v>1436</v>
      </c>
      <c r="E17245" s="3" t="s">
        <v>31244</v>
      </c>
      <c r="F17245" s="3" t="s">
        <v>67076</v>
      </c>
      <c r="G17245" s="3" t="s">
        <v>67077</v>
      </c>
      <c r="H17245" s="3" t="s">
        <v>67078</v>
      </c>
    </row>
    <row r="17246" spans="1:8" ht="58" x14ac:dyDescent="0.35">
      <c r="A17246" s="4">
        <v>50982</v>
      </c>
      <c r="B17246" s="1">
        <v>45320</v>
      </c>
      <c r="C17246" s="2">
        <v>0.43071759259259257</v>
      </c>
      <c r="D17246" s="3" t="s">
        <v>1288</v>
      </c>
      <c r="E17246" s="3" t="s">
        <v>27699</v>
      </c>
      <c r="F17246" s="3" t="s">
        <v>67079</v>
      </c>
      <c r="G17246" s="3" t="s">
        <v>67080</v>
      </c>
      <c r="H17246" s="3" t="s">
        <v>58418</v>
      </c>
    </row>
    <row r="17247" spans="1:8" ht="72.5" x14ac:dyDescent="0.35">
      <c r="A17247" s="4">
        <v>43327</v>
      </c>
      <c r="B17247" s="1">
        <v>45320</v>
      </c>
      <c r="C17247" s="2">
        <v>0.43194444444444446</v>
      </c>
      <c r="D17247" s="3" t="s">
        <v>233</v>
      </c>
      <c r="E17247" s="3" t="s">
        <v>67082</v>
      </c>
      <c r="F17247" s="3" t="s">
        <v>67081</v>
      </c>
      <c r="G17247" s="3" t="s">
        <v>1268</v>
      </c>
      <c r="H17247" s="3" t="s">
        <v>12614</v>
      </c>
    </row>
    <row r="17248" spans="1:8" ht="29" x14ac:dyDescent="0.35">
      <c r="A17248" s="4">
        <v>105273</v>
      </c>
      <c r="B17248" s="1">
        <v>45320</v>
      </c>
      <c r="C17248" s="2">
        <v>0.43260416666666668</v>
      </c>
      <c r="D17248" s="3" t="s">
        <v>67083</v>
      </c>
      <c r="E17248" s="3" t="s">
        <v>67085</v>
      </c>
      <c r="F17248" s="3" t="s">
        <v>67084</v>
      </c>
      <c r="G17248" s="3" t="s">
        <v>11864</v>
      </c>
      <c r="H17248" s="3" t="s">
        <v>1147</v>
      </c>
    </row>
    <row r="17249" spans="1:8" ht="58" x14ac:dyDescent="0.35">
      <c r="A17249" s="4">
        <v>50982</v>
      </c>
      <c r="B17249" s="1">
        <v>45320</v>
      </c>
      <c r="C17249" s="2">
        <v>0.43306712962962962</v>
      </c>
      <c r="D17249" s="3" t="s">
        <v>1288</v>
      </c>
      <c r="E17249" s="3" t="s">
        <v>67086</v>
      </c>
      <c r="F17249" s="3" t="s">
        <v>67079</v>
      </c>
      <c r="G17249" s="3" t="s">
        <v>67080</v>
      </c>
      <c r="H17249" s="3" t="s">
        <v>47885</v>
      </c>
    </row>
    <row r="17250" spans="1:8" ht="72.5" x14ac:dyDescent="0.35">
      <c r="A17250" s="4">
        <v>154507</v>
      </c>
      <c r="B17250" s="1">
        <v>45320</v>
      </c>
      <c r="C17250" s="2">
        <v>0.43413194444444447</v>
      </c>
      <c r="D17250" s="3" t="s">
        <v>67087</v>
      </c>
      <c r="E17250" s="3" t="s">
        <v>67090</v>
      </c>
      <c r="F17250" s="3" t="s">
        <v>67088</v>
      </c>
      <c r="G17250" s="3" t="s">
        <v>11969</v>
      </c>
      <c r="H17250" s="3" t="s">
        <v>67089</v>
      </c>
    </row>
    <row r="17251" spans="1:8" ht="58" x14ac:dyDescent="0.35">
      <c r="A17251" s="4">
        <v>47539</v>
      </c>
      <c r="B17251" s="1">
        <v>45320</v>
      </c>
      <c r="C17251" s="2">
        <v>0.43651620370370375</v>
      </c>
      <c r="D17251" s="3" t="s">
        <v>67091</v>
      </c>
      <c r="E17251" s="3" t="s">
        <v>67095</v>
      </c>
      <c r="F17251" s="3" t="s">
        <v>67092</v>
      </c>
      <c r="G17251" s="3" t="s">
        <v>67093</v>
      </c>
      <c r="H17251" s="3" t="s">
        <v>67094</v>
      </c>
    </row>
    <row r="17252" spans="1:8" ht="101.5" x14ac:dyDescent="0.35">
      <c r="A17252" s="4">
        <v>163645</v>
      </c>
      <c r="B17252" s="1">
        <v>45320</v>
      </c>
      <c r="C17252" s="2">
        <v>0.43725694444444446</v>
      </c>
      <c r="D17252" s="3" t="s">
        <v>67096</v>
      </c>
      <c r="E17252" s="3" t="s">
        <v>67099</v>
      </c>
      <c r="F17252" s="3" t="s">
        <v>67097</v>
      </c>
      <c r="G17252" s="3" t="s">
        <v>11732</v>
      </c>
      <c r="H17252" s="3" t="s">
        <v>67098</v>
      </c>
    </row>
    <row r="17253" spans="1:8" ht="116" x14ac:dyDescent="0.35">
      <c r="A17253" s="4">
        <v>34434</v>
      </c>
      <c r="B17253" s="1">
        <v>45320</v>
      </c>
      <c r="C17253" s="2">
        <v>0.43783564814814818</v>
      </c>
      <c r="D17253" s="3" t="s">
        <v>67100</v>
      </c>
      <c r="E17253" s="3" t="s">
        <v>56735</v>
      </c>
      <c r="F17253" s="3" t="s">
        <v>67101</v>
      </c>
      <c r="G17253" s="3" t="s">
        <v>12344</v>
      </c>
      <c r="H17253" s="3" t="s">
        <v>14475</v>
      </c>
    </row>
    <row r="17254" spans="1:8" ht="87" x14ac:dyDescent="0.35">
      <c r="A17254" s="4">
        <v>34734</v>
      </c>
      <c r="B17254" s="1">
        <v>45320</v>
      </c>
      <c r="C17254" s="2">
        <v>0.43809027777777776</v>
      </c>
      <c r="D17254" s="3" t="s">
        <v>1702</v>
      </c>
      <c r="E17254" s="3" t="s">
        <v>67104</v>
      </c>
      <c r="F17254" s="3" t="s">
        <v>67102</v>
      </c>
      <c r="G17254" s="3" t="s">
        <v>31277</v>
      </c>
      <c r="H17254" s="3" t="s">
        <v>67103</v>
      </c>
    </row>
    <row r="17255" spans="1:8" ht="43.5" x14ac:dyDescent="0.35">
      <c r="A17255" s="4">
        <v>49877</v>
      </c>
      <c r="B17255" s="1">
        <v>45320</v>
      </c>
      <c r="C17255" s="2">
        <v>0.43813657407407408</v>
      </c>
      <c r="D17255" s="3" t="s">
        <v>67105</v>
      </c>
      <c r="E17255" s="3" t="s">
        <v>13952</v>
      </c>
      <c r="F17255" s="3" t="s">
        <v>67106</v>
      </c>
      <c r="G17255" s="3" t="s">
        <v>67107</v>
      </c>
      <c r="H17255" s="3" t="s">
        <v>67108</v>
      </c>
    </row>
    <row r="17256" spans="1:8" x14ac:dyDescent="0.35">
      <c r="A17256" s="4">
        <v>41842</v>
      </c>
      <c r="B17256" s="1">
        <v>45320</v>
      </c>
      <c r="C17256" s="2">
        <v>0.44003472222222223</v>
      </c>
      <c r="D17256" s="3" t="s">
        <v>1436</v>
      </c>
      <c r="E17256" s="3" t="s">
        <v>13008</v>
      </c>
      <c r="F17256" s="3" t="s">
        <v>13088</v>
      </c>
      <c r="G17256" s="3" t="s">
        <v>13008</v>
      </c>
      <c r="H17256" s="3" t="s">
        <v>67109</v>
      </c>
    </row>
    <row r="17257" spans="1:8" ht="43.5" x14ac:dyDescent="0.35">
      <c r="A17257" s="4">
        <v>88757</v>
      </c>
      <c r="B17257" s="1">
        <v>45320</v>
      </c>
      <c r="C17257" s="2">
        <v>0.44416666666666665</v>
      </c>
      <c r="D17257" s="3" t="s">
        <v>13369</v>
      </c>
      <c r="E17257" s="3" t="s">
        <v>31230</v>
      </c>
      <c r="F17257" s="3" t="s">
        <v>67110</v>
      </c>
      <c r="G17257" s="3" t="s">
        <v>1583</v>
      </c>
      <c r="H17257" s="3" t="s">
        <v>12665</v>
      </c>
    </row>
    <row r="17258" spans="1:8" x14ac:dyDescent="0.35">
      <c r="A17258" s="4">
        <v>46569</v>
      </c>
      <c r="B17258" s="1">
        <v>45320</v>
      </c>
      <c r="C17258" s="2">
        <v>0.44459490740740742</v>
      </c>
      <c r="D17258" s="3" t="s">
        <v>67111</v>
      </c>
      <c r="E17258" s="3" t="s">
        <v>67115</v>
      </c>
      <c r="F17258" s="3" t="s">
        <v>67112</v>
      </c>
      <c r="G17258" s="3" t="s">
        <v>67113</v>
      </c>
      <c r="H17258" s="3" t="s">
        <v>67114</v>
      </c>
    </row>
    <row r="17259" spans="1:8" ht="29" x14ac:dyDescent="0.35">
      <c r="A17259" s="4">
        <v>46569</v>
      </c>
      <c r="B17259" s="1">
        <v>45320</v>
      </c>
      <c r="C17259" s="2">
        <v>0.44655092592592593</v>
      </c>
      <c r="D17259" s="3" t="s">
        <v>67111</v>
      </c>
      <c r="E17259" s="3" t="s">
        <v>67116</v>
      </c>
      <c r="F17259" s="3" t="s">
        <v>67112</v>
      </c>
      <c r="G17259" s="3" t="s">
        <v>67113</v>
      </c>
      <c r="H17259" s="3" t="s">
        <v>67114</v>
      </c>
    </row>
    <row r="17260" spans="1:8" ht="43.5" x14ac:dyDescent="0.35">
      <c r="A17260" s="4">
        <v>104886</v>
      </c>
      <c r="B17260" s="1">
        <v>45320</v>
      </c>
      <c r="C17260" s="2">
        <v>0.44684027777777779</v>
      </c>
      <c r="D17260" s="3" t="s">
        <v>67117</v>
      </c>
      <c r="E17260" s="3" t="s">
        <v>67121</v>
      </c>
      <c r="F17260" s="3" t="s">
        <v>67118</v>
      </c>
      <c r="G17260" s="3" t="s">
        <v>67119</v>
      </c>
      <c r="H17260" s="3" t="s">
        <v>67120</v>
      </c>
    </row>
    <row r="17261" spans="1:8" x14ac:dyDescent="0.35">
      <c r="A17261" s="4">
        <v>35394</v>
      </c>
      <c r="B17261" s="1">
        <v>45320</v>
      </c>
      <c r="C17261" s="2">
        <v>0.4478935185185185</v>
      </c>
      <c r="D17261" s="3" t="s">
        <v>233</v>
      </c>
      <c r="E17261" s="3" t="s">
        <v>67123</v>
      </c>
      <c r="F17261" s="3" t="s">
        <v>67122</v>
      </c>
      <c r="G17261" s="3" t="s">
        <v>1313</v>
      </c>
      <c r="H17261" s="3" t="s">
        <v>10295</v>
      </c>
    </row>
    <row r="17262" spans="1:8" ht="43.5" x14ac:dyDescent="0.35">
      <c r="A17262" s="4">
        <v>58526</v>
      </c>
      <c r="B17262" s="1">
        <v>45320</v>
      </c>
      <c r="C17262" s="2">
        <v>0.44795138888888886</v>
      </c>
      <c r="D17262" s="3" t="s">
        <v>322</v>
      </c>
      <c r="E17262" s="3" t="s">
        <v>67126</v>
      </c>
      <c r="F17262" s="3" t="s">
        <v>67124</v>
      </c>
      <c r="G17262" s="3" t="s">
        <v>67125</v>
      </c>
      <c r="H17262" s="3" t="s">
        <v>14996</v>
      </c>
    </row>
    <row r="17263" spans="1:8" x14ac:dyDescent="0.35">
      <c r="A17263" s="4">
        <v>178463</v>
      </c>
      <c r="B17263" s="1">
        <v>45320</v>
      </c>
      <c r="C17263" s="2">
        <v>0.45239583333333333</v>
      </c>
      <c r="D17263" s="3" t="s">
        <v>67127</v>
      </c>
      <c r="E17263" s="3" t="s">
        <v>67129</v>
      </c>
      <c r="F17263" s="3" t="s">
        <v>67128</v>
      </c>
      <c r="G17263" s="3" t="s">
        <v>1558</v>
      </c>
      <c r="H17263" s="3" t="s">
        <v>12311</v>
      </c>
    </row>
    <row r="17264" spans="1:8" ht="58" x14ac:dyDescent="0.35">
      <c r="A17264" s="4">
        <v>216170</v>
      </c>
      <c r="B17264" s="1">
        <v>45320</v>
      </c>
      <c r="C17264" s="2">
        <v>0.4541782407407407</v>
      </c>
      <c r="D17264" s="3" t="s">
        <v>67130</v>
      </c>
      <c r="E17264" s="3" t="s">
        <v>10742</v>
      </c>
      <c r="F17264" s="3" t="s">
        <v>67131</v>
      </c>
      <c r="G17264" s="3" t="s">
        <v>10742</v>
      </c>
      <c r="H17264" s="3" t="s">
        <v>67132</v>
      </c>
    </row>
    <row r="17265" spans="1:8" ht="87" x14ac:dyDescent="0.35">
      <c r="A17265" s="4">
        <v>194217</v>
      </c>
      <c r="B17265" s="1">
        <v>45320</v>
      </c>
      <c r="C17265" s="2">
        <v>0.45708333333333334</v>
      </c>
      <c r="D17265" s="3" t="s">
        <v>67133</v>
      </c>
      <c r="E17265" s="3" t="s">
        <v>67136</v>
      </c>
      <c r="F17265" s="3" t="s">
        <v>67134</v>
      </c>
      <c r="G17265" s="3" t="s">
        <v>11732</v>
      </c>
      <c r="H17265" s="3" t="s">
        <v>67135</v>
      </c>
    </row>
    <row r="17266" spans="1:8" ht="58" x14ac:dyDescent="0.35">
      <c r="A17266" s="4">
        <v>35360</v>
      </c>
      <c r="B17266" s="1">
        <v>45320</v>
      </c>
      <c r="C17266" s="2">
        <v>0.45721064814814816</v>
      </c>
      <c r="D17266" s="3" t="s">
        <v>12375</v>
      </c>
      <c r="E17266" s="3" t="s">
        <v>30946</v>
      </c>
      <c r="F17266" s="3" t="s">
        <v>67137</v>
      </c>
      <c r="G17266" s="3" t="s">
        <v>25848</v>
      </c>
      <c r="H17266" s="3" t="s">
        <v>67138</v>
      </c>
    </row>
    <row r="17267" spans="1:8" ht="43.5" x14ac:dyDescent="0.35">
      <c r="A17267" s="4">
        <v>36172</v>
      </c>
      <c r="B17267" s="1">
        <v>45320</v>
      </c>
      <c r="C17267" s="2">
        <v>0.45798611111111115</v>
      </c>
      <c r="D17267" s="3" t="s">
        <v>43887</v>
      </c>
      <c r="E17267" s="3" t="s">
        <v>67140</v>
      </c>
      <c r="F17267" s="3" t="s">
        <v>67139</v>
      </c>
      <c r="G17267" s="3" t="s">
        <v>12380</v>
      </c>
      <c r="H17267" s="3" t="s">
        <v>12610</v>
      </c>
    </row>
    <row r="17268" spans="1:8" ht="43.5" x14ac:dyDescent="0.35">
      <c r="A17268" s="4">
        <v>73390</v>
      </c>
      <c r="B17268" s="1">
        <v>45320</v>
      </c>
      <c r="C17268" s="2">
        <v>0.45826388888888886</v>
      </c>
      <c r="D17268" s="3" t="s">
        <v>67141</v>
      </c>
      <c r="E17268" s="3" t="s">
        <v>67144</v>
      </c>
      <c r="F17268" s="3" t="s">
        <v>67142</v>
      </c>
      <c r="G17268" s="3" t="s">
        <v>67143</v>
      </c>
      <c r="H17268" s="3" t="s">
        <v>12612</v>
      </c>
    </row>
    <row r="17269" spans="1:8" x14ac:dyDescent="0.35">
      <c r="A17269" s="4">
        <v>208507</v>
      </c>
      <c r="B17269" s="1">
        <v>45320</v>
      </c>
      <c r="C17269" s="2">
        <v>0.45945601851851853</v>
      </c>
      <c r="D17269" s="3" t="s">
        <v>12190</v>
      </c>
      <c r="E17269" s="3" t="s">
        <v>12560</v>
      </c>
      <c r="F17269" s="3" t="s">
        <v>12830</v>
      </c>
      <c r="G17269" s="3" t="s">
        <v>12560</v>
      </c>
      <c r="H17269" s="3" t="s">
        <v>10659</v>
      </c>
    </row>
    <row r="17270" spans="1:8" ht="43.5" x14ac:dyDescent="0.35">
      <c r="A17270" s="4">
        <v>150292</v>
      </c>
      <c r="B17270" s="1">
        <v>45320</v>
      </c>
      <c r="C17270" s="2">
        <v>0.46039351851851856</v>
      </c>
      <c r="D17270" s="3" t="s">
        <v>871</v>
      </c>
      <c r="E17270" s="3" t="s">
        <v>67148</v>
      </c>
      <c r="F17270" s="3" t="s">
        <v>67145</v>
      </c>
      <c r="G17270" s="3" t="s">
        <v>67146</v>
      </c>
      <c r="H17270" s="3" t="s">
        <v>67147</v>
      </c>
    </row>
    <row r="17271" spans="1:8" ht="101.5" x14ac:dyDescent="0.35">
      <c r="A17271" s="4">
        <v>199027</v>
      </c>
      <c r="B17271" s="1">
        <v>45320</v>
      </c>
      <c r="C17271" s="2">
        <v>0.46359953703703699</v>
      </c>
      <c r="D17271" s="3" t="s">
        <v>67149</v>
      </c>
      <c r="E17271" s="3" t="s">
        <v>67152</v>
      </c>
      <c r="F17271" s="3" t="s">
        <v>67150</v>
      </c>
      <c r="G17271" s="3" t="s">
        <v>11732</v>
      </c>
      <c r="H17271" s="3" t="s">
        <v>67151</v>
      </c>
    </row>
    <row r="17272" spans="1:8" ht="58" x14ac:dyDescent="0.35">
      <c r="A17272" s="4">
        <v>214285</v>
      </c>
      <c r="B17272" s="1">
        <v>45320</v>
      </c>
      <c r="C17272" s="2">
        <v>0.46445601851851853</v>
      </c>
      <c r="D17272" s="3" t="s">
        <v>985</v>
      </c>
      <c r="E17272" s="3" t="s">
        <v>67156</v>
      </c>
      <c r="F17272" s="3" t="s">
        <v>67153</v>
      </c>
      <c r="G17272" s="3" t="s">
        <v>67154</v>
      </c>
      <c r="H17272" s="3" t="s">
        <v>67155</v>
      </c>
    </row>
    <row r="17273" spans="1:8" ht="29" x14ac:dyDescent="0.35">
      <c r="A17273" s="4">
        <v>49929</v>
      </c>
      <c r="B17273" s="1">
        <v>45320</v>
      </c>
      <c r="C17273" s="2">
        <v>0.46550925925925929</v>
      </c>
      <c r="D17273" s="3" t="s">
        <v>233</v>
      </c>
      <c r="E17273" s="3" t="s">
        <v>360</v>
      </c>
      <c r="F17273" s="3" t="s">
        <v>67157</v>
      </c>
      <c r="G17273" s="3" t="s">
        <v>11932</v>
      </c>
      <c r="H17273" s="3" t="s">
        <v>14597</v>
      </c>
    </row>
    <row r="17274" spans="1:8" ht="58" x14ac:dyDescent="0.35">
      <c r="A17274" s="4">
        <v>46572</v>
      </c>
      <c r="B17274" s="1">
        <v>45320</v>
      </c>
      <c r="C17274" s="2">
        <v>0.46603009259259259</v>
      </c>
      <c r="D17274" s="3" t="s">
        <v>10448</v>
      </c>
      <c r="E17274" s="3" t="s">
        <v>67160</v>
      </c>
      <c r="F17274" s="3" t="s">
        <v>67158</v>
      </c>
      <c r="G17274" s="3" t="s">
        <v>47914</v>
      </c>
      <c r="H17274" s="3" t="s">
        <v>67159</v>
      </c>
    </row>
    <row r="17275" spans="1:8" ht="29" x14ac:dyDescent="0.35">
      <c r="A17275" s="4">
        <v>82418</v>
      </c>
      <c r="B17275" s="1">
        <v>45320</v>
      </c>
      <c r="C17275" s="2">
        <v>0.46815972222222224</v>
      </c>
      <c r="D17275" s="3" t="s">
        <v>10339</v>
      </c>
      <c r="E17275" s="3" t="s">
        <v>13188</v>
      </c>
      <c r="F17275" s="3" t="s">
        <v>1764</v>
      </c>
      <c r="G17275" s="3" t="s">
        <v>11966</v>
      </c>
      <c r="H17275" s="3" t="s">
        <v>67161</v>
      </c>
    </row>
    <row r="17276" spans="1:8" ht="188.5" x14ac:dyDescent="0.35">
      <c r="A17276" s="4">
        <v>186138</v>
      </c>
      <c r="B17276" s="1">
        <v>45320</v>
      </c>
      <c r="C17276" s="2">
        <v>0.47</v>
      </c>
      <c r="D17276" s="3" t="s">
        <v>67162</v>
      </c>
      <c r="E17276" s="3" t="s">
        <v>67166</v>
      </c>
      <c r="F17276" s="3" t="s">
        <v>67163</v>
      </c>
      <c r="G17276" s="3" t="s">
        <v>67164</v>
      </c>
      <c r="H17276" s="3" t="s">
        <v>67165</v>
      </c>
    </row>
    <row r="17277" spans="1:8" ht="29" x14ac:dyDescent="0.35">
      <c r="A17277" s="4">
        <v>38474</v>
      </c>
      <c r="B17277" s="1">
        <v>45320</v>
      </c>
      <c r="C17277" s="2">
        <v>0.47114583333333332</v>
      </c>
      <c r="D17277" s="3" t="s">
        <v>67167</v>
      </c>
      <c r="E17277" s="3" t="s">
        <v>67171</v>
      </c>
      <c r="F17277" s="3" t="s">
        <v>67168</v>
      </c>
      <c r="G17277" s="3" t="s">
        <v>67169</v>
      </c>
      <c r="H17277" s="3" t="s">
        <v>67170</v>
      </c>
    </row>
    <row r="17278" spans="1:8" x14ac:dyDescent="0.35">
      <c r="A17278" s="4">
        <v>156221</v>
      </c>
      <c r="B17278" s="1">
        <v>45320</v>
      </c>
      <c r="C17278" s="2">
        <v>0.47144675925925927</v>
      </c>
      <c r="D17278" s="3" t="s">
        <v>1258</v>
      </c>
      <c r="E17278" s="3" t="s">
        <v>11214</v>
      </c>
      <c r="F17278" s="3" t="s">
        <v>67172</v>
      </c>
      <c r="G17278" s="3" t="s">
        <v>14334</v>
      </c>
      <c r="H17278" s="3" t="s">
        <v>54882</v>
      </c>
    </row>
    <row r="17279" spans="1:8" ht="58" x14ac:dyDescent="0.35">
      <c r="A17279" s="4">
        <v>198472</v>
      </c>
      <c r="B17279" s="1">
        <v>45320</v>
      </c>
      <c r="C17279" s="2">
        <v>0.47337962962962959</v>
      </c>
      <c r="D17279" s="3" t="s">
        <v>985</v>
      </c>
      <c r="E17279" s="3" t="s">
        <v>67176</v>
      </c>
      <c r="F17279" s="3" t="s">
        <v>67173</v>
      </c>
      <c r="G17279" s="3" t="s">
        <v>67174</v>
      </c>
      <c r="H17279" s="3" t="s">
        <v>67175</v>
      </c>
    </row>
    <row r="17280" spans="1:8" ht="43.5" x14ac:dyDescent="0.35">
      <c r="A17280" s="4">
        <v>90543</v>
      </c>
      <c r="B17280" s="1">
        <v>45320</v>
      </c>
      <c r="C17280" s="2">
        <v>0.473599537037037</v>
      </c>
      <c r="D17280" s="3" t="s">
        <v>233</v>
      </c>
      <c r="E17280" s="3" t="s">
        <v>67178</v>
      </c>
      <c r="F17280" s="3" t="s">
        <v>67177</v>
      </c>
      <c r="G17280" s="3" t="s">
        <v>1268</v>
      </c>
      <c r="H17280" s="3" t="s">
        <v>12311</v>
      </c>
    </row>
    <row r="17281" spans="1:8" ht="174" x14ac:dyDescent="0.35">
      <c r="A17281" s="4">
        <v>14545</v>
      </c>
      <c r="B17281" s="1">
        <v>45320</v>
      </c>
      <c r="C17281" s="2">
        <v>0.47521990740740744</v>
      </c>
      <c r="D17281" s="3" t="s">
        <v>67179</v>
      </c>
      <c r="E17281" s="3" t="s">
        <v>67181</v>
      </c>
      <c r="F17281" s="3" t="s">
        <v>14176</v>
      </c>
      <c r="G17281" s="3" t="s">
        <v>11732</v>
      </c>
      <c r="H17281" s="3" t="s">
        <v>67180</v>
      </c>
    </row>
    <row r="17282" spans="1:8" ht="29" x14ac:dyDescent="0.35">
      <c r="A17282" s="4">
        <v>136182</v>
      </c>
      <c r="B17282" s="1">
        <v>45320</v>
      </c>
      <c r="C17282" s="2">
        <v>0.47596064814814815</v>
      </c>
      <c r="D17282" s="3" t="s">
        <v>12190</v>
      </c>
      <c r="E17282" s="3" t="s">
        <v>67182</v>
      </c>
      <c r="F17282" s="3" t="s">
        <v>12830</v>
      </c>
      <c r="G17282" s="3" t="s">
        <v>67182</v>
      </c>
      <c r="H17282" s="3" t="s">
        <v>11368</v>
      </c>
    </row>
    <row r="17283" spans="1:8" ht="43.5" x14ac:dyDescent="0.35">
      <c r="A17283" s="4">
        <v>52909</v>
      </c>
      <c r="B17283" s="1">
        <v>45320</v>
      </c>
      <c r="C17283" s="2">
        <v>0.47680555555555554</v>
      </c>
      <c r="D17283" s="3" t="s">
        <v>13369</v>
      </c>
      <c r="E17283" s="3" t="s">
        <v>67184</v>
      </c>
      <c r="F17283" s="3" t="s">
        <v>67183</v>
      </c>
      <c r="G17283" s="3" t="s">
        <v>1268</v>
      </c>
      <c r="H17283" s="3" t="s">
        <v>12311</v>
      </c>
    </row>
    <row r="17284" spans="1:8" ht="43.5" x14ac:dyDescent="0.35">
      <c r="A17284" s="4">
        <v>28538</v>
      </c>
      <c r="B17284" s="1">
        <v>45320</v>
      </c>
      <c r="C17284" s="2">
        <v>0.47872685185185188</v>
      </c>
      <c r="D17284" s="3" t="s">
        <v>1258</v>
      </c>
      <c r="E17284" s="3" t="s">
        <v>14871</v>
      </c>
      <c r="F17284" s="3" t="s">
        <v>67185</v>
      </c>
      <c r="G17284" s="3" t="s">
        <v>21768</v>
      </c>
      <c r="H17284" s="3" t="s">
        <v>67186</v>
      </c>
    </row>
    <row r="17285" spans="1:8" ht="58" x14ac:dyDescent="0.35">
      <c r="A17285" s="4">
        <v>202580</v>
      </c>
      <c r="B17285" s="1">
        <v>45320</v>
      </c>
      <c r="C17285" s="2">
        <v>0.4790625</v>
      </c>
      <c r="D17285" s="3" t="s">
        <v>10285</v>
      </c>
      <c r="E17285" s="3" t="s">
        <v>67190</v>
      </c>
      <c r="F17285" s="3" t="s">
        <v>67187</v>
      </c>
      <c r="G17285" s="3" t="s">
        <v>67188</v>
      </c>
      <c r="H17285" s="3" t="s">
        <v>67189</v>
      </c>
    </row>
    <row r="17286" spans="1:8" ht="101.5" x14ac:dyDescent="0.35">
      <c r="A17286" s="4">
        <v>212145</v>
      </c>
      <c r="B17286" s="1">
        <v>45320</v>
      </c>
      <c r="C17286" s="2">
        <v>0.48170138888888886</v>
      </c>
      <c r="D17286" s="3" t="s">
        <v>985</v>
      </c>
      <c r="E17286" s="3" t="s">
        <v>67194</v>
      </c>
      <c r="F17286" s="3" t="s">
        <v>67191</v>
      </c>
      <c r="G17286" s="3" t="s">
        <v>67192</v>
      </c>
      <c r="H17286" s="3" t="s">
        <v>67193</v>
      </c>
    </row>
    <row r="17287" spans="1:8" ht="43.5" x14ac:dyDescent="0.35">
      <c r="A17287" s="4">
        <v>45674</v>
      </c>
      <c r="B17287" s="1">
        <v>45320</v>
      </c>
      <c r="C17287" s="2">
        <v>0.48302083333333329</v>
      </c>
      <c r="D17287" s="3" t="s">
        <v>892</v>
      </c>
      <c r="E17287" s="3" t="s">
        <v>67196</v>
      </c>
      <c r="F17287" s="3" t="s">
        <v>67195</v>
      </c>
      <c r="G17287" s="3" t="s">
        <v>1397</v>
      </c>
      <c r="H17287" s="3" t="s">
        <v>11777</v>
      </c>
    </row>
    <row r="17288" spans="1:8" x14ac:dyDescent="0.35">
      <c r="A17288" s="4">
        <v>171925</v>
      </c>
      <c r="B17288" s="1">
        <v>45320</v>
      </c>
      <c r="C17288" s="2">
        <v>0.48465277777777777</v>
      </c>
      <c r="D17288" s="3" t="s">
        <v>67197</v>
      </c>
      <c r="E17288" s="3" t="s">
        <v>11189</v>
      </c>
      <c r="F17288" s="3" t="s">
        <v>67198</v>
      </c>
      <c r="G17288" s="3" t="s">
        <v>67199</v>
      </c>
      <c r="H17288" s="3" t="s">
        <v>399</v>
      </c>
    </row>
    <row r="17289" spans="1:8" ht="116" x14ac:dyDescent="0.35">
      <c r="A17289" s="4">
        <v>47160</v>
      </c>
      <c r="B17289" s="1">
        <v>45320</v>
      </c>
      <c r="C17289" s="2">
        <v>0.48604166666666665</v>
      </c>
      <c r="D17289" s="3" t="s">
        <v>67200</v>
      </c>
      <c r="E17289" s="3" t="s">
        <v>67203</v>
      </c>
      <c r="F17289" s="3" t="s">
        <v>67201</v>
      </c>
      <c r="G17289" s="3" t="s">
        <v>11732</v>
      </c>
      <c r="H17289" s="3" t="s">
        <v>67202</v>
      </c>
    </row>
    <row r="17290" spans="1:8" ht="29" x14ac:dyDescent="0.35">
      <c r="A17290" s="4">
        <v>8761</v>
      </c>
      <c r="B17290" s="1">
        <v>45320</v>
      </c>
      <c r="C17290" s="2">
        <v>0.48893518518518514</v>
      </c>
      <c r="D17290" s="3" t="s">
        <v>1288</v>
      </c>
      <c r="E17290" s="3" t="s">
        <v>67207</v>
      </c>
      <c r="F17290" s="3" t="s">
        <v>67204</v>
      </c>
      <c r="G17290" s="3" t="s">
        <v>67205</v>
      </c>
      <c r="H17290" s="3" t="s">
        <v>67206</v>
      </c>
    </row>
    <row r="17291" spans="1:8" x14ac:dyDescent="0.35">
      <c r="A17291" s="4">
        <v>106197</v>
      </c>
      <c r="B17291" s="1">
        <v>45320</v>
      </c>
      <c r="C17291" s="2">
        <v>0.49232638888888891</v>
      </c>
      <c r="D17291" s="3" t="s">
        <v>67208</v>
      </c>
      <c r="E17291" s="3" t="s">
        <v>67211</v>
      </c>
      <c r="F17291" s="3" t="s">
        <v>67209</v>
      </c>
      <c r="G17291" s="3" t="s">
        <v>67210</v>
      </c>
      <c r="H17291" s="3" t="s">
        <v>10113</v>
      </c>
    </row>
    <row r="17292" spans="1:8" ht="174" x14ac:dyDescent="0.35">
      <c r="A17292" s="4">
        <v>168111</v>
      </c>
      <c r="B17292" s="1">
        <v>45320</v>
      </c>
      <c r="C17292" s="2">
        <v>0.49402777777777779</v>
      </c>
      <c r="D17292" s="3" t="s">
        <v>67212</v>
      </c>
      <c r="E17292" s="3" t="s">
        <v>67215</v>
      </c>
      <c r="F17292" s="3" t="s">
        <v>67213</v>
      </c>
      <c r="G17292" s="3" t="s">
        <v>46290</v>
      </c>
      <c r="H17292" s="3" t="s">
        <v>67214</v>
      </c>
    </row>
    <row r="17293" spans="1:8" ht="29" x14ac:dyDescent="0.35">
      <c r="A17293" s="4">
        <v>49589</v>
      </c>
      <c r="B17293" s="1">
        <v>45320</v>
      </c>
      <c r="C17293" s="2">
        <v>0.49561342592592594</v>
      </c>
      <c r="D17293" s="3" t="s">
        <v>1288</v>
      </c>
      <c r="E17293" s="3" t="s">
        <v>1377</v>
      </c>
      <c r="F17293" s="3" t="s">
        <v>67216</v>
      </c>
      <c r="G17293" s="3" t="s">
        <v>951</v>
      </c>
      <c r="H17293" s="3" t="s">
        <v>67217</v>
      </c>
    </row>
    <row r="17294" spans="1:8" ht="43.5" x14ac:dyDescent="0.35">
      <c r="A17294" s="4">
        <v>4807</v>
      </c>
      <c r="B17294" s="1">
        <v>45320</v>
      </c>
      <c r="C17294" s="2">
        <v>0.49693287037037037</v>
      </c>
      <c r="D17294" s="3" t="s">
        <v>193</v>
      </c>
      <c r="E17294" s="3" t="s">
        <v>67219</v>
      </c>
      <c r="F17294" s="3" t="s">
        <v>67218</v>
      </c>
      <c r="G17294" s="3" t="s">
        <v>11378</v>
      </c>
      <c r="H17294" s="3" t="s">
        <v>592</v>
      </c>
    </row>
    <row r="17295" spans="1:8" ht="29" x14ac:dyDescent="0.35">
      <c r="A17295" s="4">
        <v>212494</v>
      </c>
      <c r="B17295" s="1">
        <v>45320</v>
      </c>
      <c r="C17295" s="2">
        <v>0.49724537037037037</v>
      </c>
      <c r="D17295" s="3" t="s">
        <v>67220</v>
      </c>
      <c r="E17295" s="3" t="s">
        <v>67222</v>
      </c>
      <c r="F17295" s="3" t="s">
        <v>10549</v>
      </c>
      <c r="G17295" s="3" t="s">
        <v>59804</v>
      </c>
      <c r="H17295" s="3" t="s">
        <v>67221</v>
      </c>
    </row>
    <row r="17296" spans="1:8" ht="29" x14ac:dyDescent="0.35">
      <c r="A17296" s="4">
        <v>212494</v>
      </c>
      <c r="B17296" s="1">
        <v>45320</v>
      </c>
      <c r="C17296" s="2">
        <v>0.4987037037037037</v>
      </c>
      <c r="D17296" s="3" t="s">
        <v>67220</v>
      </c>
      <c r="E17296" s="3" t="s">
        <v>67222</v>
      </c>
      <c r="F17296" s="3" t="s">
        <v>10549</v>
      </c>
      <c r="G17296" s="3" t="s">
        <v>59804</v>
      </c>
      <c r="H17296" s="3" t="s">
        <v>67223</v>
      </c>
    </row>
    <row r="17297" spans="1:8" ht="116" x14ac:dyDescent="0.35">
      <c r="A17297" s="4">
        <v>155050</v>
      </c>
      <c r="B17297" s="1">
        <v>45320</v>
      </c>
      <c r="C17297" s="2">
        <v>0.5003009259259259</v>
      </c>
      <c r="D17297" s="3" t="s">
        <v>1288</v>
      </c>
      <c r="E17297" s="3" t="s">
        <v>67226</v>
      </c>
      <c r="F17297" s="3" t="s">
        <v>67224</v>
      </c>
      <c r="G17297" s="3" t="s">
        <v>67225</v>
      </c>
      <c r="H17297" s="3" t="s">
        <v>11212</v>
      </c>
    </row>
    <row r="17298" spans="1:8" ht="72.5" x14ac:dyDescent="0.35">
      <c r="A17298" s="4">
        <v>46572</v>
      </c>
      <c r="B17298" s="1">
        <v>45320</v>
      </c>
      <c r="C17298" s="2">
        <v>0.50087962962962962</v>
      </c>
      <c r="D17298" s="3" t="s">
        <v>67227</v>
      </c>
      <c r="E17298" s="3" t="s">
        <v>67230</v>
      </c>
      <c r="F17298" s="3" t="s">
        <v>67228</v>
      </c>
      <c r="G17298" s="3" t="s">
        <v>11798</v>
      </c>
      <c r="H17298" s="3" t="s">
        <v>67229</v>
      </c>
    </row>
    <row r="17299" spans="1:8" ht="87" x14ac:dyDescent="0.35">
      <c r="A17299" s="4">
        <v>161230</v>
      </c>
      <c r="B17299" s="1">
        <v>45320</v>
      </c>
      <c r="C17299" s="2">
        <v>0.50155092592592598</v>
      </c>
      <c r="D17299" s="3" t="s">
        <v>65898</v>
      </c>
      <c r="E17299" s="3" t="s">
        <v>67234</v>
      </c>
      <c r="F17299" s="3" t="s">
        <v>67231</v>
      </c>
      <c r="G17299" s="3" t="s">
        <v>67232</v>
      </c>
      <c r="H17299" s="3" t="s">
        <v>67233</v>
      </c>
    </row>
    <row r="17300" spans="1:8" ht="72.5" x14ac:dyDescent="0.35">
      <c r="A17300" s="4">
        <v>46572</v>
      </c>
      <c r="B17300" s="1">
        <v>45320</v>
      </c>
      <c r="C17300" s="2">
        <v>0.50199074074074079</v>
      </c>
      <c r="D17300" s="3" t="s">
        <v>67227</v>
      </c>
      <c r="E17300" s="3" t="s">
        <v>67230</v>
      </c>
      <c r="F17300" s="3" t="s">
        <v>67228</v>
      </c>
      <c r="G17300" s="3" t="s">
        <v>11798</v>
      </c>
      <c r="H17300" s="3" t="s">
        <v>67229</v>
      </c>
    </row>
    <row r="17301" spans="1:8" ht="116" x14ac:dyDescent="0.35">
      <c r="A17301" s="4">
        <v>155050</v>
      </c>
      <c r="B17301" s="1">
        <v>45320</v>
      </c>
      <c r="C17301" s="2">
        <v>0.50239583333333326</v>
      </c>
      <c r="D17301" s="3" t="s">
        <v>1288</v>
      </c>
      <c r="E17301" s="3" t="s">
        <v>67226</v>
      </c>
      <c r="F17301" s="3" t="s">
        <v>67224</v>
      </c>
      <c r="G17301" s="3" t="s">
        <v>67225</v>
      </c>
      <c r="H17301" s="3" t="s">
        <v>10489</v>
      </c>
    </row>
    <row r="17302" spans="1:8" ht="29" x14ac:dyDescent="0.35">
      <c r="A17302" s="4">
        <v>203921</v>
      </c>
      <c r="B17302" s="1">
        <v>45320</v>
      </c>
      <c r="C17302" s="2">
        <v>0.50241898148148145</v>
      </c>
      <c r="D17302" s="3" t="s">
        <v>892</v>
      </c>
      <c r="E17302" s="3" t="s">
        <v>67235</v>
      </c>
      <c r="F17302" s="3" t="s">
        <v>14435</v>
      </c>
      <c r="G17302" s="3" t="s">
        <v>1396</v>
      </c>
      <c r="H17302" s="3" t="s">
        <v>11777</v>
      </c>
    </row>
    <row r="17303" spans="1:8" x14ac:dyDescent="0.35">
      <c r="A17303" s="4">
        <v>213241</v>
      </c>
      <c r="B17303" s="1">
        <v>45320</v>
      </c>
      <c r="C17303" s="2">
        <v>0.50258101851851855</v>
      </c>
      <c r="D17303" s="3" t="s">
        <v>12295</v>
      </c>
      <c r="E17303" s="3" t="s">
        <v>13024</v>
      </c>
      <c r="F17303" s="3" t="s">
        <v>67236</v>
      </c>
      <c r="G17303" s="3" t="s">
        <v>13024</v>
      </c>
      <c r="H17303" s="3" t="s">
        <v>12231</v>
      </c>
    </row>
    <row r="17304" spans="1:8" ht="29" x14ac:dyDescent="0.35">
      <c r="A17304" s="4">
        <v>45082</v>
      </c>
      <c r="B17304" s="1">
        <v>45320</v>
      </c>
      <c r="C17304" s="2">
        <v>0.50583333333333336</v>
      </c>
      <c r="D17304" s="3" t="s">
        <v>11085</v>
      </c>
      <c r="E17304" s="3" t="s">
        <v>67239</v>
      </c>
      <c r="F17304" s="3" t="s">
        <v>67237</v>
      </c>
      <c r="G17304" s="3" t="s">
        <v>11524</v>
      </c>
      <c r="H17304" s="3" t="s">
        <v>67238</v>
      </c>
    </row>
    <row r="17305" spans="1:8" ht="43.5" x14ac:dyDescent="0.35">
      <c r="A17305" s="4">
        <v>32301</v>
      </c>
      <c r="B17305" s="1">
        <v>45320</v>
      </c>
      <c r="C17305" s="2">
        <v>0.50638888888888889</v>
      </c>
      <c r="D17305" s="3" t="s">
        <v>892</v>
      </c>
      <c r="E17305" s="3" t="s">
        <v>15319</v>
      </c>
      <c r="F17305" s="3" t="s">
        <v>67240</v>
      </c>
      <c r="G17305" s="3" t="s">
        <v>11538</v>
      </c>
      <c r="H17305" s="3" t="s">
        <v>67241</v>
      </c>
    </row>
    <row r="17306" spans="1:8" ht="29" x14ac:dyDescent="0.35">
      <c r="A17306" s="4">
        <v>202816</v>
      </c>
      <c r="B17306" s="1">
        <v>45320</v>
      </c>
      <c r="C17306" s="2">
        <v>0.50792824074074072</v>
      </c>
      <c r="D17306" s="3" t="s">
        <v>1288</v>
      </c>
      <c r="E17306" s="3" t="s">
        <v>59645</v>
      </c>
      <c r="F17306" s="3" t="s">
        <v>67242</v>
      </c>
      <c r="G17306" s="3" t="s">
        <v>11328</v>
      </c>
      <c r="H17306" s="3" t="s">
        <v>11212</v>
      </c>
    </row>
    <row r="17307" spans="1:8" ht="43.5" x14ac:dyDescent="0.35">
      <c r="A17307" s="4">
        <v>24393</v>
      </c>
      <c r="B17307" s="1">
        <v>45320</v>
      </c>
      <c r="C17307" s="2">
        <v>0.51055555555555554</v>
      </c>
      <c r="D17307" s="3" t="s">
        <v>1258</v>
      </c>
      <c r="E17307" s="3" t="s">
        <v>67245</v>
      </c>
      <c r="F17307" s="3" t="s">
        <v>67243</v>
      </c>
      <c r="G17307" s="3" t="s">
        <v>67244</v>
      </c>
      <c r="H17307" s="3" t="s">
        <v>25655</v>
      </c>
    </row>
    <row r="17308" spans="1:8" x14ac:dyDescent="0.35">
      <c r="A17308" s="4">
        <v>216160</v>
      </c>
      <c r="B17308" s="1">
        <v>45320</v>
      </c>
      <c r="C17308" s="2">
        <v>0.51287037037037042</v>
      </c>
      <c r="D17308" s="3" t="s">
        <v>67246</v>
      </c>
      <c r="E17308" s="3" t="s">
        <v>67248</v>
      </c>
      <c r="F17308" s="3" t="s">
        <v>67247</v>
      </c>
      <c r="G17308" s="3" t="s">
        <v>67248</v>
      </c>
      <c r="H17308" s="3" t="s">
        <v>67249</v>
      </c>
    </row>
    <row r="17309" spans="1:8" ht="43.5" x14ac:dyDescent="0.35">
      <c r="A17309" s="4">
        <v>87243</v>
      </c>
      <c r="B17309" s="1">
        <v>45320</v>
      </c>
      <c r="C17309" s="2">
        <v>0.51739583333333339</v>
      </c>
      <c r="D17309" s="3" t="s">
        <v>1258</v>
      </c>
      <c r="E17309" s="3" t="s">
        <v>67253</v>
      </c>
      <c r="F17309" s="3" t="s">
        <v>67250</v>
      </c>
      <c r="G17309" s="3" t="s">
        <v>67251</v>
      </c>
      <c r="H17309" s="3" t="s">
        <v>67252</v>
      </c>
    </row>
    <row r="17310" spans="1:8" ht="87" x14ac:dyDescent="0.35">
      <c r="A17310" s="4">
        <v>103154</v>
      </c>
      <c r="B17310" s="1">
        <v>45320</v>
      </c>
      <c r="C17310" s="2">
        <v>0.5183564814814815</v>
      </c>
      <c r="D17310" s="3" t="s">
        <v>67254</v>
      </c>
      <c r="E17310" s="3" t="s">
        <v>48884</v>
      </c>
      <c r="F17310" s="3" t="s">
        <v>67255</v>
      </c>
      <c r="G17310" s="3" t="s">
        <v>67256</v>
      </c>
      <c r="H17310" s="3" t="s">
        <v>67257</v>
      </c>
    </row>
    <row r="17311" spans="1:8" ht="43.5" x14ac:dyDescent="0.35">
      <c r="A17311" s="4">
        <v>190270</v>
      </c>
      <c r="B17311" s="1">
        <v>45320</v>
      </c>
      <c r="C17311" s="2">
        <v>0.51979166666666665</v>
      </c>
      <c r="D17311" s="3" t="s">
        <v>985</v>
      </c>
      <c r="E17311" s="3" t="s">
        <v>67258</v>
      </c>
      <c r="F17311" s="3" t="s">
        <v>13088</v>
      </c>
      <c r="G17311" s="3" t="s">
        <v>67258</v>
      </c>
      <c r="H17311" s="3" t="s">
        <v>10959</v>
      </c>
    </row>
    <row r="17312" spans="1:8" ht="29" x14ac:dyDescent="0.35">
      <c r="A17312" s="4">
        <v>38643</v>
      </c>
      <c r="B17312" s="1">
        <v>45320</v>
      </c>
      <c r="C17312" s="2">
        <v>0.52200231481481485</v>
      </c>
      <c r="D17312" s="3" t="s">
        <v>67259</v>
      </c>
      <c r="E17312" s="3" t="s">
        <v>67262</v>
      </c>
      <c r="F17312" s="3" t="s">
        <v>67260</v>
      </c>
      <c r="G17312" s="3" t="s">
        <v>11928</v>
      </c>
      <c r="H17312" s="3" t="s">
        <v>67261</v>
      </c>
    </row>
    <row r="17313" spans="1:8" x14ac:dyDescent="0.35">
      <c r="A17313" s="4">
        <v>44325</v>
      </c>
      <c r="B17313" s="1">
        <v>45320</v>
      </c>
      <c r="C17313" s="2">
        <v>0.52439814814814811</v>
      </c>
      <c r="D17313" s="3" t="s">
        <v>1288</v>
      </c>
      <c r="E17313" s="3" t="s">
        <v>29959</v>
      </c>
      <c r="F17313" s="3" t="s">
        <v>67263</v>
      </c>
      <c r="G17313" s="3" t="s">
        <v>13927</v>
      </c>
      <c r="H17313" s="3" t="s">
        <v>11212</v>
      </c>
    </row>
    <row r="17314" spans="1:8" ht="87" x14ac:dyDescent="0.35">
      <c r="A17314" s="4">
        <v>165869</v>
      </c>
      <c r="B17314" s="1">
        <v>45320</v>
      </c>
      <c r="C17314" s="2">
        <v>0.52833333333333332</v>
      </c>
      <c r="D17314" s="3" t="s">
        <v>1288</v>
      </c>
      <c r="E17314" s="3" t="s">
        <v>67265</v>
      </c>
      <c r="F17314" s="3" t="s">
        <v>1517</v>
      </c>
      <c r="G17314" s="3" t="s">
        <v>12549</v>
      </c>
      <c r="H17314" s="3" t="s">
        <v>67264</v>
      </c>
    </row>
    <row r="17315" spans="1:8" ht="72.5" x14ac:dyDescent="0.35">
      <c r="A17315" s="4">
        <v>49822</v>
      </c>
      <c r="B17315" s="1">
        <v>45320</v>
      </c>
      <c r="C17315" s="2">
        <v>0.52936342592592589</v>
      </c>
      <c r="D17315" s="3" t="s">
        <v>1258</v>
      </c>
      <c r="E17315" s="3" t="s">
        <v>209</v>
      </c>
      <c r="F17315" s="3" t="s">
        <v>67266</v>
      </c>
      <c r="G17315" s="3" t="s">
        <v>67244</v>
      </c>
      <c r="H17315" s="3" t="s">
        <v>25655</v>
      </c>
    </row>
    <row r="17316" spans="1:8" x14ac:dyDescent="0.35">
      <c r="A17316" s="4">
        <v>167432</v>
      </c>
      <c r="B17316" s="1">
        <v>45320</v>
      </c>
      <c r="C17316" s="2">
        <v>0.53909722222222223</v>
      </c>
      <c r="D17316" s="3" t="s">
        <v>14514</v>
      </c>
      <c r="E17316" s="3" t="s">
        <v>67267</v>
      </c>
      <c r="F17316" s="3" t="s">
        <v>12780</v>
      </c>
      <c r="G17316" s="3" t="s">
        <v>67267</v>
      </c>
      <c r="H17316" s="3" t="s">
        <v>10659</v>
      </c>
    </row>
    <row r="17317" spans="1:8" ht="43.5" x14ac:dyDescent="0.35">
      <c r="A17317" s="4">
        <v>34709</v>
      </c>
      <c r="B17317" s="1">
        <v>45320</v>
      </c>
      <c r="C17317" s="2">
        <v>0.56355324074074076</v>
      </c>
      <c r="D17317" s="3" t="s">
        <v>1933</v>
      </c>
      <c r="E17317" s="3" t="s">
        <v>67270</v>
      </c>
      <c r="F17317" s="3" t="s">
        <v>67268</v>
      </c>
      <c r="G17317" s="3" t="s">
        <v>67269</v>
      </c>
      <c r="H17317" s="3" t="s">
        <v>15063</v>
      </c>
    </row>
    <row r="17318" spans="1:8" ht="43.5" x14ac:dyDescent="0.35">
      <c r="A17318" s="4">
        <v>36563</v>
      </c>
      <c r="B17318" s="1">
        <v>45320</v>
      </c>
      <c r="C17318" s="2">
        <v>0.56625000000000003</v>
      </c>
      <c r="D17318" s="3" t="s">
        <v>67271</v>
      </c>
      <c r="E17318" s="3" t="s">
        <v>67275</v>
      </c>
      <c r="F17318" s="3" t="s">
        <v>67272</v>
      </c>
      <c r="G17318" s="3" t="s">
        <v>67273</v>
      </c>
      <c r="H17318" s="3" t="s">
        <v>67274</v>
      </c>
    </row>
    <row r="17319" spans="1:8" ht="43.5" x14ac:dyDescent="0.35">
      <c r="A17319" s="4">
        <v>118666</v>
      </c>
      <c r="B17319" s="1">
        <v>45320</v>
      </c>
      <c r="C17319" s="2">
        <v>0.57230324074074079</v>
      </c>
      <c r="D17319" s="3" t="s">
        <v>985</v>
      </c>
      <c r="E17319" s="3" t="s">
        <v>67279</v>
      </c>
      <c r="F17319" s="3" t="s">
        <v>67276</v>
      </c>
      <c r="G17319" s="3" t="s">
        <v>67277</v>
      </c>
      <c r="H17319" s="3" t="s">
        <v>67278</v>
      </c>
    </row>
    <row r="17320" spans="1:8" ht="87" x14ac:dyDescent="0.35">
      <c r="A17320" s="4">
        <v>214710</v>
      </c>
      <c r="B17320" s="1">
        <v>45320</v>
      </c>
      <c r="C17320" s="2">
        <v>0.57376157407407413</v>
      </c>
      <c r="D17320" s="3" t="s">
        <v>67280</v>
      </c>
      <c r="E17320" s="3" t="s">
        <v>67284</v>
      </c>
      <c r="F17320" s="3" t="s">
        <v>67281</v>
      </c>
      <c r="G17320" s="3" t="s">
        <v>67282</v>
      </c>
      <c r="H17320" s="3" t="s">
        <v>67283</v>
      </c>
    </row>
    <row r="17321" spans="1:8" ht="29" x14ac:dyDescent="0.35">
      <c r="A17321" s="4">
        <v>214509</v>
      </c>
      <c r="B17321" s="1">
        <v>45320</v>
      </c>
      <c r="C17321" s="2">
        <v>0.57645833333333341</v>
      </c>
      <c r="D17321" s="3" t="s">
        <v>1288</v>
      </c>
      <c r="E17321" s="3" t="s">
        <v>67286</v>
      </c>
      <c r="F17321" s="3" t="s">
        <v>67285</v>
      </c>
      <c r="G17321" s="3" t="s">
        <v>67286</v>
      </c>
      <c r="H17321" s="3" t="s">
        <v>67287</v>
      </c>
    </row>
    <row r="17322" spans="1:8" ht="29" x14ac:dyDescent="0.35">
      <c r="A17322" s="4">
        <v>38431</v>
      </c>
      <c r="B17322" s="1">
        <v>45320</v>
      </c>
      <c r="C17322" s="2">
        <v>0.57839120370370367</v>
      </c>
      <c r="D17322" s="3" t="s">
        <v>892</v>
      </c>
      <c r="E17322" s="3" t="s">
        <v>67289</v>
      </c>
      <c r="F17322" s="3" t="s">
        <v>67288</v>
      </c>
      <c r="G17322" s="3" t="s">
        <v>10760</v>
      </c>
      <c r="H17322" s="3" t="s">
        <v>12391</v>
      </c>
    </row>
    <row r="17323" spans="1:8" ht="29" x14ac:dyDescent="0.35">
      <c r="A17323" s="4">
        <v>134669</v>
      </c>
      <c r="B17323" s="1">
        <v>45320</v>
      </c>
      <c r="C17323" s="2">
        <v>0.58016203703703706</v>
      </c>
      <c r="D17323" s="3" t="s">
        <v>13011</v>
      </c>
      <c r="E17323" s="3" t="s">
        <v>67290</v>
      </c>
      <c r="F17323" s="3" t="s">
        <v>13088</v>
      </c>
      <c r="G17323" s="3" t="s">
        <v>67290</v>
      </c>
      <c r="H17323" s="3" t="s">
        <v>10726</v>
      </c>
    </row>
    <row r="17324" spans="1:8" ht="58" x14ac:dyDescent="0.35">
      <c r="A17324" s="4">
        <v>185282</v>
      </c>
      <c r="B17324" s="1">
        <v>45320</v>
      </c>
      <c r="C17324" s="2">
        <v>0.58303240740740747</v>
      </c>
      <c r="D17324" s="3" t="s">
        <v>67291</v>
      </c>
      <c r="E17324" s="3" t="s">
        <v>67295</v>
      </c>
      <c r="F17324" s="3" t="s">
        <v>67292</v>
      </c>
      <c r="G17324" s="3" t="s">
        <v>67293</v>
      </c>
      <c r="H17324" s="3" t="s">
        <v>67294</v>
      </c>
    </row>
    <row r="17325" spans="1:8" ht="58" x14ac:dyDescent="0.35">
      <c r="A17325" s="4">
        <v>4289</v>
      </c>
      <c r="B17325" s="1">
        <v>45320</v>
      </c>
      <c r="C17325" s="2">
        <v>0.58328703703703699</v>
      </c>
      <c r="D17325" s="3" t="s">
        <v>892</v>
      </c>
      <c r="E17325" s="3" t="s">
        <v>67297</v>
      </c>
      <c r="F17325" s="3" t="s">
        <v>67296</v>
      </c>
      <c r="G17325" s="3" t="s">
        <v>11404</v>
      </c>
      <c r="H17325" s="3" t="s">
        <v>12391</v>
      </c>
    </row>
    <row r="17326" spans="1:8" ht="130.5" x14ac:dyDescent="0.35">
      <c r="A17326" s="4">
        <v>210192</v>
      </c>
      <c r="B17326" s="1">
        <v>45320</v>
      </c>
      <c r="C17326" s="2">
        <v>0.58503472222222219</v>
      </c>
      <c r="D17326" s="3" t="s">
        <v>67298</v>
      </c>
      <c r="E17326" s="3" t="s">
        <v>67302</v>
      </c>
      <c r="F17326" s="3" t="s">
        <v>67299</v>
      </c>
      <c r="G17326" s="3" t="s">
        <v>67300</v>
      </c>
      <c r="H17326" s="3" t="s">
        <v>67301</v>
      </c>
    </row>
    <row r="17327" spans="1:8" ht="43.5" x14ac:dyDescent="0.35">
      <c r="A17327" s="4">
        <v>160827</v>
      </c>
      <c r="B17327" s="1">
        <v>45320</v>
      </c>
      <c r="C17327" s="2">
        <v>0.58587962962962969</v>
      </c>
      <c r="D17327" s="3" t="s">
        <v>1288</v>
      </c>
      <c r="E17327" s="3" t="s">
        <v>67304</v>
      </c>
      <c r="F17327" s="3" t="s">
        <v>67303</v>
      </c>
      <c r="G17327" s="3" t="s">
        <v>67304</v>
      </c>
      <c r="H17327" s="3" t="s">
        <v>67305</v>
      </c>
    </row>
    <row r="17328" spans="1:8" ht="43.5" x14ac:dyDescent="0.35">
      <c r="A17328" s="4">
        <v>160827</v>
      </c>
      <c r="B17328" s="1">
        <v>45320</v>
      </c>
      <c r="C17328" s="2">
        <v>0.58598379629629627</v>
      </c>
      <c r="D17328" s="3" t="s">
        <v>1288</v>
      </c>
      <c r="E17328" s="3" t="s">
        <v>67304</v>
      </c>
      <c r="F17328" s="3" t="s">
        <v>67303</v>
      </c>
      <c r="G17328" s="3" t="s">
        <v>67304</v>
      </c>
      <c r="H17328" s="3" t="s">
        <v>14863</v>
      </c>
    </row>
    <row r="17329" spans="1:8" ht="43.5" x14ac:dyDescent="0.35">
      <c r="A17329" s="4">
        <v>123466</v>
      </c>
      <c r="B17329" s="1">
        <v>45320</v>
      </c>
      <c r="C17329" s="2">
        <v>0.58800925925925929</v>
      </c>
      <c r="D17329" s="3" t="s">
        <v>67306</v>
      </c>
      <c r="E17329" s="3" t="s">
        <v>67309</v>
      </c>
      <c r="F17329" s="3" t="s">
        <v>13407</v>
      </c>
      <c r="G17329" s="3" t="s">
        <v>67307</v>
      </c>
      <c r="H17329" s="3" t="s">
        <v>67308</v>
      </c>
    </row>
    <row r="17330" spans="1:8" ht="43.5" x14ac:dyDescent="0.35">
      <c r="A17330" s="4">
        <v>51126</v>
      </c>
      <c r="B17330" s="1">
        <v>45320</v>
      </c>
      <c r="C17330" s="2">
        <v>0.59047453703703701</v>
      </c>
      <c r="D17330" s="3" t="s">
        <v>167</v>
      </c>
      <c r="E17330" s="3" t="s">
        <v>67311</v>
      </c>
      <c r="F17330" s="3" t="s">
        <v>67310</v>
      </c>
      <c r="G17330" s="3" t="s">
        <v>67311</v>
      </c>
      <c r="H17330" s="3" t="s">
        <v>67312</v>
      </c>
    </row>
    <row r="17331" spans="1:8" ht="29" x14ac:dyDescent="0.35">
      <c r="A17331" s="4">
        <v>76721</v>
      </c>
      <c r="B17331" s="1">
        <v>45320</v>
      </c>
      <c r="C17331" s="2">
        <v>0.59078703703703705</v>
      </c>
      <c r="D17331" s="3" t="s">
        <v>67313</v>
      </c>
      <c r="E17331" s="3" t="s">
        <v>67315</v>
      </c>
      <c r="F17331" s="3" t="s">
        <v>67314</v>
      </c>
      <c r="G17331" s="3" t="s">
        <v>67315</v>
      </c>
      <c r="H17331" s="3" t="s">
        <v>67316</v>
      </c>
    </row>
    <row r="17332" spans="1:8" ht="58" x14ac:dyDescent="0.35">
      <c r="A17332" s="4">
        <v>205193</v>
      </c>
      <c r="B17332" s="1">
        <v>45320</v>
      </c>
      <c r="C17332" s="2">
        <v>0.59145833333333331</v>
      </c>
      <c r="D17332" s="3" t="s">
        <v>67317</v>
      </c>
      <c r="E17332" s="3" t="s">
        <v>67321</v>
      </c>
      <c r="F17332" s="3" t="s">
        <v>67318</v>
      </c>
      <c r="G17332" s="3" t="s">
        <v>67319</v>
      </c>
      <c r="H17332" s="3" t="s">
        <v>67320</v>
      </c>
    </row>
    <row r="17333" spans="1:8" x14ac:dyDescent="0.35">
      <c r="A17333" s="4">
        <v>213334</v>
      </c>
      <c r="B17333" s="1">
        <v>45320</v>
      </c>
      <c r="C17333" s="2">
        <v>0.59366898148148151</v>
      </c>
      <c r="D17333" s="3" t="s">
        <v>67322</v>
      </c>
      <c r="E17333" s="3" t="s">
        <v>67323</v>
      </c>
      <c r="F17333" s="3" t="s">
        <v>13714</v>
      </c>
      <c r="G17333" s="3" t="s">
        <v>12427</v>
      </c>
      <c r="H17333" s="3" t="s">
        <v>11312</v>
      </c>
    </row>
    <row r="17334" spans="1:8" ht="29" x14ac:dyDescent="0.35">
      <c r="A17334" s="4">
        <v>37659</v>
      </c>
      <c r="B17334" s="1">
        <v>45320</v>
      </c>
      <c r="C17334" s="2">
        <v>0.59371527777777777</v>
      </c>
      <c r="D17334" s="3" t="s">
        <v>67324</v>
      </c>
      <c r="E17334" s="3" t="s">
        <v>12001</v>
      </c>
      <c r="F17334" s="3" t="s">
        <v>67325</v>
      </c>
      <c r="G17334" s="3" t="s">
        <v>67326</v>
      </c>
      <c r="H17334" s="3" t="s">
        <v>67327</v>
      </c>
    </row>
    <row r="17335" spans="1:8" ht="43.5" x14ac:dyDescent="0.35">
      <c r="A17335" s="4">
        <v>29868</v>
      </c>
      <c r="B17335" s="1">
        <v>45320</v>
      </c>
      <c r="C17335" s="2">
        <v>0.59564814814814815</v>
      </c>
      <c r="D17335" s="3" t="s">
        <v>892</v>
      </c>
      <c r="E17335" s="3" t="s">
        <v>13913</v>
      </c>
      <c r="F17335" s="3" t="s">
        <v>11647</v>
      </c>
      <c r="G17335" s="3" t="s">
        <v>12075</v>
      </c>
      <c r="H17335" s="3" t="s">
        <v>67328</v>
      </c>
    </row>
    <row r="17336" spans="1:8" ht="43.5" x14ac:dyDescent="0.35">
      <c r="A17336" s="4">
        <v>209374</v>
      </c>
      <c r="B17336" s="1">
        <v>45320</v>
      </c>
      <c r="C17336" s="2">
        <v>0.59671296296296295</v>
      </c>
      <c r="D17336" s="3" t="s">
        <v>1288</v>
      </c>
      <c r="E17336" s="3" t="s">
        <v>61664</v>
      </c>
      <c r="F17336" s="3" t="s">
        <v>67329</v>
      </c>
      <c r="G17336" s="3" t="s">
        <v>61664</v>
      </c>
      <c r="H17336" s="3" t="s">
        <v>67330</v>
      </c>
    </row>
    <row r="17337" spans="1:8" ht="29" x14ac:dyDescent="0.35">
      <c r="A17337" s="4">
        <v>210598</v>
      </c>
      <c r="B17337" s="1">
        <v>45320</v>
      </c>
      <c r="C17337" s="2">
        <v>0.59747685185185184</v>
      </c>
      <c r="D17337" s="3" t="s">
        <v>67331</v>
      </c>
      <c r="E17337" s="3" t="s">
        <v>67335</v>
      </c>
      <c r="F17337" s="3" t="s">
        <v>67332</v>
      </c>
      <c r="G17337" s="3" t="s">
        <v>67333</v>
      </c>
      <c r="H17337" s="3" t="s">
        <v>67334</v>
      </c>
    </row>
    <row r="17338" spans="1:8" ht="43.5" x14ac:dyDescent="0.35">
      <c r="A17338" s="4">
        <v>44926</v>
      </c>
      <c r="B17338" s="1">
        <v>45320</v>
      </c>
      <c r="C17338" s="2">
        <v>0.59828703703703701</v>
      </c>
      <c r="D17338" s="3" t="s">
        <v>167</v>
      </c>
      <c r="E17338" s="3" t="s">
        <v>67339</v>
      </c>
      <c r="F17338" s="3" t="s">
        <v>67336</v>
      </c>
      <c r="G17338" s="3" t="s">
        <v>67337</v>
      </c>
      <c r="H17338" s="3" t="s">
        <v>67338</v>
      </c>
    </row>
    <row r="17339" spans="1:8" ht="43.5" x14ac:dyDescent="0.35">
      <c r="A17339" s="4">
        <v>111306</v>
      </c>
      <c r="B17339" s="1">
        <v>45320</v>
      </c>
      <c r="C17339" s="2">
        <v>0.59844907407407411</v>
      </c>
      <c r="D17339" s="3" t="s">
        <v>67340</v>
      </c>
      <c r="E17339" s="3" t="s">
        <v>67343</v>
      </c>
      <c r="F17339" s="3" t="s">
        <v>14102</v>
      </c>
      <c r="G17339" s="3" t="s">
        <v>67341</v>
      </c>
      <c r="H17339" s="3" t="s">
        <v>67342</v>
      </c>
    </row>
    <row r="17340" spans="1:8" ht="87" x14ac:dyDescent="0.35">
      <c r="A17340" s="4">
        <v>40191</v>
      </c>
      <c r="B17340" s="1">
        <v>45320</v>
      </c>
      <c r="C17340" s="2">
        <v>0.59991898148148148</v>
      </c>
      <c r="D17340" s="3" t="s">
        <v>985</v>
      </c>
      <c r="E17340" s="3" t="s">
        <v>67346</v>
      </c>
      <c r="F17340" s="3" t="s">
        <v>67344</v>
      </c>
      <c r="G17340" s="3" t="s">
        <v>13092</v>
      </c>
      <c r="H17340" s="3" t="s">
        <v>67345</v>
      </c>
    </row>
    <row r="17341" spans="1:8" x14ac:dyDescent="0.35">
      <c r="A17341" s="4">
        <v>30255</v>
      </c>
      <c r="B17341" s="1">
        <v>45320</v>
      </c>
      <c r="C17341" s="2">
        <v>0.60258101851851853</v>
      </c>
      <c r="D17341" s="3" t="s">
        <v>67347</v>
      </c>
      <c r="E17341" s="3" t="s">
        <v>67347</v>
      </c>
      <c r="F17341" s="3" t="s">
        <v>67348</v>
      </c>
      <c r="G17341" s="3" t="s">
        <v>67347</v>
      </c>
      <c r="H17341" s="3" t="s">
        <v>12091</v>
      </c>
    </row>
    <row r="17342" spans="1:8" x14ac:dyDescent="0.35">
      <c r="A17342" s="4">
        <v>29214</v>
      </c>
      <c r="B17342" s="1">
        <v>45320</v>
      </c>
      <c r="C17342" s="2">
        <v>0.6039930555555556</v>
      </c>
      <c r="D17342" s="3" t="s">
        <v>1288</v>
      </c>
      <c r="E17342" s="3" t="s">
        <v>67350</v>
      </c>
      <c r="F17342" s="3" t="s">
        <v>67349</v>
      </c>
      <c r="G17342" s="3" t="s">
        <v>67350</v>
      </c>
      <c r="H17342" s="3" t="s">
        <v>67351</v>
      </c>
    </row>
    <row r="17343" spans="1:8" ht="43.5" x14ac:dyDescent="0.35">
      <c r="A17343" s="4">
        <v>33247</v>
      </c>
      <c r="B17343" s="1">
        <v>45320</v>
      </c>
      <c r="C17343" s="2">
        <v>0.60481481481481481</v>
      </c>
      <c r="D17343" s="3" t="s">
        <v>67352</v>
      </c>
      <c r="E17343" s="3" t="s">
        <v>67354</v>
      </c>
      <c r="F17343" s="3" t="s">
        <v>67353</v>
      </c>
      <c r="G17343" s="3" t="s">
        <v>11021</v>
      </c>
      <c r="H17343" s="3" t="s">
        <v>11406</v>
      </c>
    </row>
    <row r="17344" spans="1:8" ht="130.5" x14ac:dyDescent="0.35">
      <c r="A17344" s="4">
        <v>73111</v>
      </c>
      <c r="B17344" s="1">
        <v>45320</v>
      </c>
      <c r="C17344" s="2">
        <v>0.60979166666666662</v>
      </c>
      <c r="D17344" s="3" t="s">
        <v>222</v>
      </c>
      <c r="E17344" s="3" t="s">
        <v>67358</v>
      </c>
      <c r="F17344" s="3" t="s">
        <v>67355</v>
      </c>
      <c r="G17344" s="3" t="s">
        <v>67356</v>
      </c>
      <c r="H17344" s="3" t="s">
        <v>67357</v>
      </c>
    </row>
    <row r="17345" spans="1:8" ht="43.5" x14ac:dyDescent="0.35">
      <c r="A17345" s="4">
        <v>212580</v>
      </c>
      <c r="B17345" s="1">
        <v>45320</v>
      </c>
      <c r="C17345" s="2">
        <v>0.61071759259259262</v>
      </c>
      <c r="D17345" s="3" t="s">
        <v>167</v>
      </c>
      <c r="E17345" s="3" t="s">
        <v>67360</v>
      </c>
      <c r="F17345" s="3" t="s">
        <v>67359</v>
      </c>
      <c r="G17345" s="3" t="s">
        <v>67360</v>
      </c>
      <c r="H17345" s="3" t="s">
        <v>67361</v>
      </c>
    </row>
    <row r="17346" spans="1:8" ht="87" x14ac:dyDescent="0.35">
      <c r="A17346" s="4">
        <v>214987</v>
      </c>
      <c r="B17346" s="1">
        <v>45320</v>
      </c>
      <c r="C17346" s="2">
        <v>0.61140046296296291</v>
      </c>
      <c r="D17346" s="3" t="s">
        <v>1933</v>
      </c>
      <c r="E17346" s="3" t="s">
        <v>67365</v>
      </c>
      <c r="F17346" s="3" t="s">
        <v>67362</v>
      </c>
      <c r="G17346" s="3" t="s">
        <v>67363</v>
      </c>
      <c r="H17346" s="3" t="s">
        <v>67364</v>
      </c>
    </row>
    <row r="17347" spans="1:8" ht="29" x14ac:dyDescent="0.35">
      <c r="A17347" s="4">
        <v>42894</v>
      </c>
      <c r="B17347" s="1">
        <v>45320</v>
      </c>
      <c r="C17347" s="2">
        <v>0.6114236111111111</v>
      </c>
      <c r="D17347" s="3" t="s">
        <v>892</v>
      </c>
      <c r="E17347" s="3" t="s">
        <v>67367</v>
      </c>
      <c r="F17347" s="3" t="s">
        <v>12390</v>
      </c>
      <c r="G17347" s="3" t="s">
        <v>10658</v>
      </c>
      <c r="H17347" s="3" t="s">
        <v>67366</v>
      </c>
    </row>
    <row r="17348" spans="1:8" ht="43.5" x14ac:dyDescent="0.35">
      <c r="A17348" s="4">
        <v>184477</v>
      </c>
      <c r="B17348" s="1">
        <v>45320</v>
      </c>
      <c r="C17348" s="2">
        <v>0.61442129629629627</v>
      </c>
      <c r="D17348" s="3" t="s">
        <v>67368</v>
      </c>
      <c r="E17348" s="3" t="s">
        <v>43938</v>
      </c>
      <c r="F17348" s="3" t="s">
        <v>11645</v>
      </c>
      <c r="G17348" s="3" t="s">
        <v>67369</v>
      </c>
      <c r="H17348" s="3" t="s">
        <v>67370</v>
      </c>
    </row>
    <row r="17349" spans="1:8" ht="72.5" x14ac:dyDescent="0.35">
      <c r="A17349" s="4">
        <v>213334</v>
      </c>
      <c r="B17349" s="1">
        <v>45320</v>
      </c>
      <c r="C17349" s="2">
        <v>0.61506944444444445</v>
      </c>
      <c r="D17349" s="3" t="s">
        <v>67371</v>
      </c>
      <c r="E17349" s="3" t="s">
        <v>67375</v>
      </c>
      <c r="F17349" s="3" t="s">
        <v>67372</v>
      </c>
      <c r="G17349" s="3" t="s">
        <v>67373</v>
      </c>
      <c r="H17349" s="3" t="s">
        <v>67374</v>
      </c>
    </row>
    <row r="17350" spans="1:8" ht="87" x14ac:dyDescent="0.35">
      <c r="A17350" s="4">
        <v>50279</v>
      </c>
      <c r="B17350" s="1">
        <v>45320</v>
      </c>
      <c r="C17350" s="2">
        <v>0.61575231481481485</v>
      </c>
      <c r="D17350" s="3" t="s">
        <v>67376</v>
      </c>
      <c r="E17350" s="3" t="s">
        <v>67380</v>
      </c>
      <c r="F17350" s="3" t="s">
        <v>67377</v>
      </c>
      <c r="G17350" s="3" t="s">
        <v>67378</v>
      </c>
      <c r="H17350" s="3" t="s">
        <v>67379</v>
      </c>
    </row>
    <row r="17351" spans="1:8" ht="29" x14ac:dyDescent="0.35">
      <c r="A17351" s="4">
        <v>205792</v>
      </c>
      <c r="B17351" s="1">
        <v>45320</v>
      </c>
      <c r="C17351" s="2">
        <v>0.6159027777777778</v>
      </c>
      <c r="D17351" s="3" t="s">
        <v>167</v>
      </c>
      <c r="E17351" s="3" t="s">
        <v>67382</v>
      </c>
      <c r="F17351" s="3" t="s">
        <v>67381</v>
      </c>
      <c r="G17351" s="3" t="s">
        <v>67382</v>
      </c>
      <c r="H17351" s="3" t="s">
        <v>13733</v>
      </c>
    </row>
    <row r="17352" spans="1:8" ht="29" x14ac:dyDescent="0.35">
      <c r="A17352" s="4">
        <v>159089</v>
      </c>
      <c r="B17352" s="1">
        <v>45320</v>
      </c>
      <c r="C17352" s="2">
        <v>0.62040509259259258</v>
      </c>
      <c r="D17352" s="3" t="s">
        <v>985</v>
      </c>
      <c r="E17352" s="3" t="s">
        <v>67386</v>
      </c>
      <c r="F17352" s="3" t="s">
        <v>67383</v>
      </c>
      <c r="G17352" s="3" t="s">
        <v>67384</v>
      </c>
      <c r="H17352" s="3" t="s">
        <v>67385</v>
      </c>
    </row>
    <row r="17353" spans="1:8" ht="29" x14ac:dyDescent="0.35">
      <c r="A17353" s="4">
        <v>129409</v>
      </c>
      <c r="B17353" s="1">
        <v>45320</v>
      </c>
      <c r="C17353" s="2">
        <v>0.62158564814814821</v>
      </c>
      <c r="D17353" s="3" t="s">
        <v>167</v>
      </c>
      <c r="E17353" s="3" t="s">
        <v>67388</v>
      </c>
      <c r="F17353" s="3" t="s">
        <v>67387</v>
      </c>
      <c r="G17353" s="3" t="s">
        <v>62969</v>
      </c>
      <c r="H17353" s="3" t="s">
        <v>13733</v>
      </c>
    </row>
    <row r="17354" spans="1:8" ht="43.5" x14ac:dyDescent="0.35">
      <c r="A17354" s="4">
        <v>202799</v>
      </c>
      <c r="B17354" s="1">
        <v>45320</v>
      </c>
      <c r="C17354" s="2">
        <v>0.6231944444444445</v>
      </c>
      <c r="D17354" s="3" t="s">
        <v>1288</v>
      </c>
      <c r="E17354" s="3" t="s">
        <v>47024</v>
      </c>
      <c r="F17354" s="3" t="s">
        <v>67389</v>
      </c>
      <c r="G17354" s="3" t="s">
        <v>67390</v>
      </c>
      <c r="H17354" s="3" t="s">
        <v>67391</v>
      </c>
    </row>
    <row r="17355" spans="1:8" ht="58" x14ac:dyDescent="0.35">
      <c r="A17355" s="4">
        <v>71498</v>
      </c>
      <c r="B17355" s="1">
        <v>45320</v>
      </c>
      <c r="C17355" s="2">
        <v>0.62400462962962966</v>
      </c>
      <c r="D17355" s="3" t="s">
        <v>1460</v>
      </c>
      <c r="E17355" s="3" t="s">
        <v>13292</v>
      </c>
      <c r="F17355" s="3" t="s">
        <v>67392</v>
      </c>
      <c r="G17355" s="3" t="s">
        <v>67393</v>
      </c>
      <c r="H17355" s="3" t="s">
        <v>67394</v>
      </c>
    </row>
    <row r="17356" spans="1:8" ht="58" x14ac:dyDescent="0.35">
      <c r="A17356" s="4">
        <v>193773</v>
      </c>
      <c r="B17356" s="1">
        <v>45320</v>
      </c>
      <c r="C17356" s="2">
        <v>0.62554398148148149</v>
      </c>
      <c r="D17356" s="3" t="s">
        <v>1288</v>
      </c>
      <c r="E17356" s="3" t="s">
        <v>67398</v>
      </c>
      <c r="F17356" s="3" t="s">
        <v>67395</v>
      </c>
      <c r="G17356" s="3" t="s">
        <v>67396</v>
      </c>
      <c r="H17356" s="3" t="s">
        <v>67397</v>
      </c>
    </row>
    <row r="17357" spans="1:8" x14ac:dyDescent="0.35">
      <c r="A17357" s="4">
        <v>176845</v>
      </c>
      <c r="B17357" s="1">
        <v>45320</v>
      </c>
      <c r="C17357" s="2">
        <v>0.62890046296296298</v>
      </c>
      <c r="D17357" s="3" t="s">
        <v>30523</v>
      </c>
      <c r="E17357" s="3" t="s">
        <v>30523</v>
      </c>
      <c r="F17357" s="3" t="s">
        <v>1933</v>
      </c>
      <c r="G17357" s="3" t="s">
        <v>30523</v>
      </c>
      <c r="H17357" s="3" t="s">
        <v>12032</v>
      </c>
    </row>
    <row r="17358" spans="1:8" ht="58" x14ac:dyDescent="0.35">
      <c r="A17358" s="4">
        <v>71924</v>
      </c>
      <c r="B17358" s="1">
        <v>45320</v>
      </c>
      <c r="C17358" s="2">
        <v>0.62988425925925928</v>
      </c>
      <c r="D17358" s="3" t="s">
        <v>167</v>
      </c>
      <c r="E17358" s="3" t="s">
        <v>67401</v>
      </c>
      <c r="F17358" s="3" t="s">
        <v>67399</v>
      </c>
      <c r="G17358" s="3" t="s">
        <v>67400</v>
      </c>
      <c r="H17358" s="3" t="s">
        <v>62891</v>
      </c>
    </row>
    <row r="17359" spans="1:8" ht="43.5" x14ac:dyDescent="0.35">
      <c r="A17359" s="4">
        <v>171004</v>
      </c>
      <c r="B17359" s="1">
        <v>45320</v>
      </c>
      <c r="C17359" s="2">
        <v>0.63317129629629632</v>
      </c>
      <c r="D17359" s="3" t="s">
        <v>67402</v>
      </c>
      <c r="E17359" s="3" t="s">
        <v>67404</v>
      </c>
      <c r="F17359" s="3" t="s">
        <v>67403</v>
      </c>
      <c r="G17359" s="3" t="s">
        <v>67404</v>
      </c>
      <c r="H17359" s="3" t="s">
        <v>67405</v>
      </c>
    </row>
    <row r="17360" spans="1:8" ht="29" x14ac:dyDescent="0.35">
      <c r="A17360" s="4">
        <v>37158</v>
      </c>
      <c r="B17360" s="1">
        <v>45320</v>
      </c>
      <c r="C17360" s="2">
        <v>0.63346064814814818</v>
      </c>
      <c r="D17360" s="3" t="s">
        <v>67406</v>
      </c>
      <c r="E17360" s="3" t="s">
        <v>67406</v>
      </c>
      <c r="F17360" s="3" t="s">
        <v>67407</v>
      </c>
      <c r="G17360" s="3" t="s">
        <v>67406</v>
      </c>
      <c r="H17360" s="3" t="s">
        <v>11445</v>
      </c>
    </row>
    <row r="17361" spans="1:8" ht="29" x14ac:dyDescent="0.35">
      <c r="A17361" s="4">
        <v>37672</v>
      </c>
      <c r="B17361" s="1">
        <v>45320</v>
      </c>
      <c r="C17361" s="2">
        <v>0.63563657407407403</v>
      </c>
      <c r="D17361" s="3" t="s">
        <v>167</v>
      </c>
      <c r="E17361" s="3" t="s">
        <v>67409</v>
      </c>
      <c r="F17361" s="3" t="s">
        <v>67408</v>
      </c>
      <c r="G17361" s="3" t="s">
        <v>67409</v>
      </c>
      <c r="H17361" s="3" t="s">
        <v>67410</v>
      </c>
    </row>
    <row r="17362" spans="1:8" ht="72.5" x14ac:dyDescent="0.35">
      <c r="A17362" s="4">
        <v>39181</v>
      </c>
      <c r="B17362" s="1">
        <v>45320</v>
      </c>
      <c r="C17362" s="2">
        <v>0.63671296296296298</v>
      </c>
      <c r="D17362" s="3" t="s">
        <v>67411</v>
      </c>
      <c r="E17362" s="3" t="s">
        <v>67414</v>
      </c>
      <c r="F17362" s="3" t="s">
        <v>12224</v>
      </c>
      <c r="G17362" s="3" t="s">
        <v>67412</v>
      </c>
      <c r="H17362" s="3" t="s">
        <v>67413</v>
      </c>
    </row>
    <row r="17363" spans="1:8" ht="43.5" x14ac:dyDescent="0.35">
      <c r="A17363" s="4">
        <v>191760</v>
      </c>
      <c r="B17363" s="1">
        <v>45320</v>
      </c>
      <c r="C17363" s="2">
        <v>0.63761574074074068</v>
      </c>
      <c r="D17363" s="3" t="s">
        <v>1288</v>
      </c>
      <c r="E17363" s="3" t="s">
        <v>67415</v>
      </c>
      <c r="F17363" s="3" t="s">
        <v>11645</v>
      </c>
      <c r="G17363" s="3" t="s">
        <v>67415</v>
      </c>
      <c r="H17363" s="3" t="s">
        <v>67416</v>
      </c>
    </row>
    <row r="17364" spans="1:8" ht="87" x14ac:dyDescent="0.35">
      <c r="A17364" s="4">
        <v>126900</v>
      </c>
      <c r="B17364" s="1">
        <v>45320</v>
      </c>
      <c r="C17364" s="2">
        <v>0.63906249999999998</v>
      </c>
      <c r="D17364" s="3" t="s">
        <v>67417</v>
      </c>
      <c r="E17364" s="3" t="s">
        <v>67420</v>
      </c>
      <c r="F17364" s="3" t="s">
        <v>67417</v>
      </c>
      <c r="G17364" s="3" t="s">
        <v>67418</v>
      </c>
      <c r="H17364" s="3" t="s">
        <v>67419</v>
      </c>
    </row>
    <row r="17365" spans="1:8" ht="29" x14ac:dyDescent="0.35">
      <c r="A17365" s="4">
        <v>209344</v>
      </c>
      <c r="B17365" s="1">
        <v>45320</v>
      </c>
      <c r="C17365" s="2">
        <v>0.63954861111111116</v>
      </c>
      <c r="D17365" s="3" t="s">
        <v>67421</v>
      </c>
      <c r="E17365" s="3" t="s">
        <v>67423</v>
      </c>
      <c r="F17365" s="3" t="s">
        <v>67422</v>
      </c>
      <c r="G17365" s="3" t="s">
        <v>67423</v>
      </c>
      <c r="H17365" s="3" t="s">
        <v>67424</v>
      </c>
    </row>
    <row r="17366" spans="1:8" ht="29" x14ac:dyDescent="0.35">
      <c r="A17366" s="4">
        <v>210568</v>
      </c>
      <c r="B17366" s="1">
        <v>45320</v>
      </c>
      <c r="C17366" s="2">
        <v>0.64553240740740747</v>
      </c>
      <c r="D17366" s="3" t="s">
        <v>985</v>
      </c>
      <c r="E17366" s="3" t="s">
        <v>67428</v>
      </c>
      <c r="F17366" s="3" t="s">
        <v>67425</v>
      </c>
      <c r="G17366" s="3" t="s">
        <v>67426</v>
      </c>
      <c r="H17366" s="3" t="s">
        <v>67427</v>
      </c>
    </row>
    <row r="17367" spans="1:8" ht="72.5" x14ac:dyDescent="0.35">
      <c r="A17367" s="4">
        <v>148613</v>
      </c>
      <c r="B17367" s="1">
        <v>45320</v>
      </c>
      <c r="C17367" s="2">
        <v>0.64679398148148148</v>
      </c>
      <c r="D17367" s="3" t="s">
        <v>892</v>
      </c>
      <c r="E17367" s="3" t="s">
        <v>67430</v>
      </c>
      <c r="F17367" s="3" t="s">
        <v>67429</v>
      </c>
      <c r="G17367" s="3" t="s">
        <v>12427</v>
      </c>
      <c r="H17367" s="3" t="s">
        <v>14959</v>
      </c>
    </row>
    <row r="17368" spans="1:8" x14ac:dyDescent="0.35">
      <c r="A17368" s="4">
        <v>49795</v>
      </c>
      <c r="B17368" s="1">
        <v>45320</v>
      </c>
      <c r="C17368" s="2">
        <v>0.64730324074074075</v>
      </c>
      <c r="D17368" s="3" t="s">
        <v>985</v>
      </c>
      <c r="E17368" s="3" t="s">
        <v>67431</v>
      </c>
      <c r="F17368" s="3" t="s">
        <v>13088</v>
      </c>
      <c r="G17368" s="3" t="s">
        <v>67431</v>
      </c>
      <c r="H17368" s="3" t="s">
        <v>10301</v>
      </c>
    </row>
    <row r="17369" spans="1:8" ht="87" x14ac:dyDescent="0.35">
      <c r="A17369" s="4">
        <v>191052</v>
      </c>
      <c r="B17369" s="1">
        <v>45320</v>
      </c>
      <c r="C17369" s="2">
        <v>0.6489583333333333</v>
      </c>
      <c r="D17369" s="3" t="s">
        <v>1389</v>
      </c>
      <c r="E17369" s="3" t="s">
        <v>67435</v>
      </c>
      <c r="F17369" s="3" t="s">
        <v>67432</v>
      </c>
      <c r="G17369" s="3" t="s">
        <v>67433</v>
      </c>
      <c r="H17369" s="3" t="s">
        <v>67434</v>
      </c>
    </row>
    <row r="17370" spans="1:8" ht="43.5" x14ac:dyDescent="0.35">
      <c r="A17370" s="4">
        <v>203637</v>
      </c>
      <c r="B17370" s="1">
        <v>45320</v>
      </c>
      <c r="C17370" s="2">
        <v>0.64914351851851848</v>
      </c>
      <c r="D17370" s="3" t="s">
        <v>67436</v>
      </c>
      <c r="E17370" s="3" t="s">
        <v>44041</v>
      </c>
      <c r="F17370" s="3" t="s">
        <v>11645</v>
      </c>
      <c r="G17370" s="3" t="s">
        <v>67437</v>
      </c>
      <c r="H17370" s="3" t="s">
        <v>67438</v>
      </c>
    </row>
    <row r="17371" spans="1:8" x14ac:dyDescent="0.35">
      <c r="A17371" s="4">
        <v>209478</v>
      </c>
      <c r="B17371" s="1">
        <v>45320</v>
      </c>
      <c r="C17371" s="2">
        <v>0.64938657407407407</v>
      </c>
      <c r="D17371" s="3" t="s">
        <v>167</v>
      </c>
      <c r="E17371" s="3" t="s">
        <v>67440</v>
      </c>
      <c r="F17371" s="3" t="s">
        <v>67439</v>
      </c>
      <c r="G17371" s="3" t="s">
        <v>67440</v>
      </c>
      <c r="H17371" s="3" t="s">
        <v>18605</v>
      </c>
    </row>
    <row r="17372" spans="1:8" ht="43.5" x14ac:dyDescent="0.35">
      <c r="A17372" s="4">
        <v>37925</v>
      </c>
      <c r="B17372" s="1">
        <v>45320</v>
      </c>
      <c r="C17372" s="2">
        <v>0.65065972222222224</v>
      </c>
      <c r="D17372" s="3" t="s">
        <v>67441</v>
      </c>
      <c r="E17372" s="3" t="s">
        <v>67444</v>
      </c>
      <c r="F17372" s="3" t="s">
        <v>67441</v>
      </c>
      <c r="G17372" s="3" t="s">
        <v>67442</v>
      </c>
      <c r="H17372" s="3" t="s">
        <v>67443</v>
      </c>
    </row>
    <row r="17373" spans="1:8" x14ac:dyDescent="0.35">
      <c r="A17373" s="4">
        <v>211591</v>
      </c>
      <c r="B17373" s="1">
        <v>45320</v>
      </c>
      <c r="C17373" s="2">
        <v>0.65273148148148141</v>
      </c>
      <c r="D17373" s="3" t="s">
        <v>689</v>
      </c>
      <c r="E17373" s="3" t="s">
        <v>67447</v>
      </c>
      <c r="F17373" s="3" t="s">
        <v>67445</v>
      </c>
      <c r="G17373" s="3" t="s">
        <v>12431</v>
      </c>
      <c r="H17373" s="3" t="s">
        <v>67446</v>
      </c>
    </row>
    <row r="17374" spans="1:8" ht="29" x14ac:dyDescent="0.35">
      <c r="A17374" s="4">
        <v>187443</v>
      </c>
      <c r="B17374" s="1">
        <v>45320</v>
      </c>
      <c r="C17374" s="2">
        <v>0.65437500000000004</v>
      </c>
      <c r="D17374" s="3" t="s">
        <v>67448</v>
      </c>
      <c r="E17374" s="3" t="s">
        <v>67452</v>
      </c>
      <c r="F17374" s="3" t="s">
        <v>67449</v>
      </c>
      <c r="G17374" s="3" t="s">
        <v>67450</v>
      </c>
      <c r="H17374" s="3" t="s">
        <v>67451</v>
      </c>
    </row>
    <row r="17375" spans="1:8" ht="29" x14ac:dyDescent="0.35">
      <c r="A17375" s="4">
        <v>39838</v>
      </c>
      <c r="B17375" s="1">
        <v>45320</v>
      </c>
      <c r="C17375" s="2">
        <v>0.65483796296296293</v>
      </c>
      <c r="D17375" s="3" t="s">
        <v>67453</v>
      </c>
      <c r="E17375" s="3" t="s">
        <v>67453</v>
      </c>
      <c r="F17375" s="3" t="s">
        <v>67454</v>
      </c>
      <c r="G17375" s="3" t="s">
        <v>67453</v>
      </c>
      <c r="H17375" s="3" t="s">
        <v>10276</v>
      </c>
    </row>
    <row r="17376" spans="1:8" ht="261" x14ac:dyDescent="0.35">
      <c r="A17376" s="4">
        <v>6710</v>
      </c>
      <c r="B17376" s="1">
        <v>45320</v>
      </c>
      <c r="C17376" s="2">
        <v>0.65643518518518518</v>
      </c>
      <c r="D17376" s="3" t="s">
        <v>67455</v>
      </c>
      <c r="E17376" s="3" t="s">
        <v>67459</v>
      </c>
      <c r="F17376" s="3" t="s">
        <v>67456</v>
      </c>
      <c r="G17376" s="3" t="s">
        <v>67457</v>
      </c>
      <c r="H17376" s="3" t="s">
        <v>67458</v>
      </c>
    </row>
    <row r="17377" spans="1:8" ht="29" x14ac:dyDescent="0.35">
      <c r="A17377" s="4">
        <v>39854</v>
      </c>
      <c r="B17377" s="1">
        <v>45320</v>
      </c>
      <c r="C17377" s="2">
        <v>0.65913194444444445</v>
      </c>
      <c r="D17377" s="3" t="s">
        <v>928</v>
      </c>
      <c r="E17377" s="3" t="s">
        <v>67462</v>
      </c>
      <c r="F17377" s="3" t="s">
        <v>67460</v>
      </c>
      <c r="G17377" s="3" t="s">
        <v>67461</v>
      </c>
      <c r="H17377" s="3" t="s">
        <v>62891</v>
      </c>
    </row>
    <row r="17378" spans="1:8" ht="43.5" x14ac:dyDescent="0.35">
      <c r="A17378" s="4">
        <v>200968</v>
      </c>
      <c r="B17378" s="1">
        <v>45320</v>
      </c>
      <c r="C17378" s="2">
        <v>0.65952546296296299</v>
      </c>
      <c r="D17378" s="3" t="s">
        <v>67463</v>
      </c>
      <c r="E17378" s="3" t="s">
        <v>67465</v>
      </c>
      <c r="F17378" s="3" t="s">
        <v>12795</v>
      </c>
      <c r="G17378" s="3" t="s">
        <v>67464</v>
      </c>
      <c r="H17378" s="3" t="s">
        <v>254</v>
      </c>
    </row>
    <row r="17379" spans="1:8" ht="87" x14ac:dyDescent="0.35">
      <c r="A17379" s="4">
        <v>214225</v>
      </c>
      <c r="B17379" s="1">
        <v>45320</v>
      </c>
      <c r="C17379" s="2">
        <v>0.66015046296296298</v>
      </c>
      <c r="D17379" s="3" t="s">
        <v>67466</v>
      </c>
      <c r="E17379" s="3" t="s">
        <v>67470</v>
      </c>
      <c r="F17379" s="3" t="s">
        <v>67467</v>
      </c>
      <c r="G17379" s="3" t="s">
        <v>67468</v>
      </c>
      <c r="H17379" s="3" t="s">
        <v>67469</v>
      </c>
    </row>
    <row r="17380" spans="1:8" ht="29" x14ac:dyDescent="0.35">
      <c r="A17380" s="4">
        <v>37158</v>
      </c>
      <c r="B17380" s="1">
        <v>45320</v>
      </c>
      <c r="C17380" s="2">
        <v>0.66439814814814813</v>
      </c>
      <c r="D17380" s="3" t="s">
        <v>67406</v>
      </c>
      <c r="E17380" s="3" t="s">
        <v>67406</v>
      </c>
      <c r="F17380" s="3" t="s">
        <v>67471</v>
      </c>
      <c r="G17380" s="3" t="s">
        <v>67406</v>
      </c>
      <c r="H17380" s="3" t="s">
        <v>67472</v>
      </c>
    </row>
    <row r="17381" spans="1:8" ht="29" x14ac:dyDescent="0.35">
      <c r="A17381" s="4">
        <v>209836</v>
      </c>
      <c r="B17381" s="1">
        <v>45320</v>
      </c>
      <c r="C17381" s="2">
        <v>0.66546296296296303</v>
      </c>
      <c r="D17381" s="3" t="s">
        <v>67473</v>
      </c>
      <c r="E17381" s="3" t="s">
        <v>67474</v>
      </c>
      <c r="F17381" s="3" t="s">
        <v>13344</v>
      </c>
      <c r="G17381" s="3" t="s">
        <v>11378</v>
      </c>
      <c r="H17381" s="3" t="s">
        <v>11757</v>
      </c>
    </row>
    <row r="17382" spans="1:8" ht="72.5" x14ac:dyDescent="0.35">
      <c r="A17382" s="4">
        <v>215615</v>
      </c>
      <c r="B17382" s="1">
        <v>45320</v>
      </c>
      <c r="C17382" s="2">
        <v>0.66625000000000001</v>
      </c>
      <c r="D17382" s="3" t="s">
        <v>67475</v>
      </c>
      <c r="E17382" s="3" t="s">
        <v>67477</v>
      </c>
      <c r="F17382" s="3" t="s">
        <v>67476</v>
      </c>
      <c r="G17382" s="3" t="s">
        <v>67477</v>
      </c>
      <c r="H17382" s="3" t="s">
        <v>67478</v>
      </c>
    </row>
    <row r="17383" spans="1:8" ht="43.5" x14ac:dyDescent="0.35">
      <c r="A17383" s="4">
        <v>42953</v>
      </c>
      <c r="B17383" s="1">
        <v>45320</v>
      </c>
      <c r="C17383" s="2">
        <v>0.67129629629629628</v>
      </c>
      <c r="D17383" s="3" t="s">
        <v>892</v>
      </c>
      <c r="E17383" s="3" t="s">
        <v>67480</v>
      </c>
      <c r="F17383" s="3" t="s">
        <v>67479</v>
      </c>
      <c r="G17383" s="3" t="s">
        <v>10658</v>
      </c>
      <c r="H17383" s="3" t="s">
        <v>12666</v>
      </c>
    </row>
    <row r="17384" spans="1:8" ht="58" x14ac:dyDescent="0.35">
      <c r="A17384" s="4">
        <v>207924</v>
      </c>
      <c r="B17384" s="1">
        <v>45320</v>
      </c>
      <c r="C17384" s="2">
        <v>0.67847222222222225</v>
      </c>
      <c r="D17384" s="3" t="s">
        <v>11515</v>
      </c>
      <c r="E17384" s="3" t="s">
        <v>67484</v>
      </c>
      <c r="F17384" s="3" t="s">
        <v>67481</v>
      </c>
      <c r="G17384" s="3" t="s">
        <v>67482</v>
      </c>
      <c r="H17384" s="3" t="s">
        <v>67483</v>
      </c>
    </row>
    <row r="17385" spans="1:8" ht="29" x14ac:dyDescent="0.35">
      <c r="A17385" s="4">
        <v>116283</v>
      </c>
      <c r="B17385" s="1">
        <v>45320</v>
      </c>
      <c r="C17385" s="2">
        <v>0.68008101851851854</v>
      </c>
      <c r="D17385" s="3" t="s">
        <v>67485</v>
      </c>
      <c r="E17385" s="3" t="s">
        <v>24944</v>
      </c>
      <c r="F17385" s="3" t="s">
        <v>67486</v>
      </c>
      <c r="G17385" s="3" t="s">
        <v>67487</v>
      </c>
      <c r="H17385" s="3" t="s">
        <v>67488</v>
      </c>
    </row>
    <row r="17386" spans="1:8" ht="29" x14ac:dyDescent="0.35">
      <c r="A17386" s="4">
        <v>2624</v>
      </c>
      <c r="B17386" s="1">
        <v>45320</v>
      </c>
      <c r="C17386" s="2">
        <v>0.68454861111111109</v>
      </c>
      <c r="D17386" s="3" t="s">
        <v>755</v>
      </c>
      <c r="E17386" s="3" t="s">
        <v>948</v>
      </c>
      <c r="F17386" s="3" t="s">
        <v>67489</v>
      </c>
      <c r="G17386" s="3" t="s">
        <v>948</v>
      </c>
      <c r="H17386" s="3" t="s">
        <v>67490</v>
      </c>
    </row>
    <row r="17387" spans="1:8" ht="43.5" x14ac:dyDescent="0.35">
      <c r="A17387" s="4">
        <v>204243</v>
      </c>
      <c r="B17387" s="1">
        <v>45320</v>
      </c>
      <c r="C17387" s="2">
        <v>0.68491898148148145</v>
      </c>
      <c r="D17387" s="3" t="s">
        <v>67491</v>
      </c>
      <c r="E17387" s="3" t="s">
        <v>67495</v>
      </c>
      <c r="F17387" s="3" t="s">
        <v>67492</v>
      </c>
      <c r="G17387" s="3" t="s">
        <v>67493</v>
      </c>
      <c r="H17387" s="3" t="s">
        <v>67494</v>
      </c>
    </row>
    <row r="17388" spans="1:8" ht="29" x14ac:dyDescent="0.35">
      <c r="A17388" s="4">
        <v>195009</v>
      </c>
      <c r="B17388" s="1">
        <v>45320</v>
      </c>
      <c r="C17388" s="2">
        <v>0.68853009259259268</v>
      </c>
      <c r="D17388" s="3" t="s">
        <v>67496</v>
      </c>
      <c r="E17388" s="3" t="s">
        <v>12736</v>
      </c>
      <c r="F17388" s="3" t="s">
        <v>67497</v>
      </c>
      <c r="G17388" s="3" t="s">
        <v>12736</v>
      </c>
      <c r="H17388" s="3" t="s">
        <v>67498</v>
      </c>
    </row>
    <row r="17389" spans="1:8" ht="43.5" x14ac:dyDescent="0.35">
      <c r="A17389" s="4">
        <v>129519</v>
      </c>
      <c r="B17389" s="1">
        <v>45320</v>
      </c>
      <c r="C17389" s="2">
        <v>0.6908333333333333</v>
      </c>
      <c r="D17389" s="3" t="s">
        <v>12721</v>
      </c>
      <c r="E17389" s="3" t="s">
        <v>67500</v>
      </c>
      <c r="F17389" s="3" t="s">
        <v>67499</v>
      </c>
      <c r="G17389" s="3" t="s">
        <v>1117</v>
      </c>
      <c r="H17389" s="3" t="s">
        <v>592</v>
      </c>
    </row>
    <row r="17390" spans="1:8" ht="29" x14ac:dyDescent="0.35">
      <c r="A17390" s="4">
        <v>189962</v>
      </c>
      <c r="B17390" s="1">
        <v>45320</v>
      </c>
      <c r="C17390" s="2">
        <v>0.697199074074074</v>
      </c>
      <c r="D17390" s="3" t="s">
        <v>11515</v>
      </c>
      <c r="E17390" s="3" t="s">
        <v>67504</v>
      </c>
      <c r="F17390" s="3" t="s">
        <v>67501</v>
      </c>
      <c r="G17390" s="3" t="s">
        <v>67502</v>
      </c>
      <c r="H17390" s="3" t="s">
        <v>67503</v>
      </c>
    </row>
    <row r="17391" spans="1:8" ht="29" x14ac:dyDescent="0.35">
      <c r="A17391" s="4">
        <v>213818</v>
      </c>
      <c r="B17391" s="1">
        <v>45320</v>
      </c>
      <c r="C17391" s="2">
        <v>0.69969907407407417</v>
      </c>
      <c r="D17391" s="3" t="s">
        <v>755</v>
      </c>
      <c r="E17391" s="3" t="s">
        <v>67506</v>
      </c>
      <c r="F17391" s="3" t="s">
        <v>67505</v>
      </c>
      <c r="G17391" s="3" t="s">
        <v>67506</v>
      </c>
      <c r="H17391" s="3" t="s">
        <v>67507</v>
      </c>
    </row>
    <row r="17392" spans="1:8" ht="58" x14ac:dyDescent="0.35">
      <c r="A17392" s="4">
        <v>212956</v>
      </c>
      <c r="B17392" s="1">
        <v>45320</v>
      </c>
      <c r="C17392" s="2">
        <v>0.6997916666666667</v>
      </c>
      <c r="D17392" s="3" t="s">
        <v>67508</v>
      </c>
      <c r="E17392" s="3" t="s">
        <v>67511</v>
      </c>
      <c r="F17392" s="3" t="s">
        <v>67509</v>
      </c>
      <c r="G17392" s="3" t="s">
        <v>13979</v>
      </c>
      <c r="H17392" s="3" t="s">
        <v>67510</v>
      </c>
    </row>
    <row r="17393" spans="1:8" x14ac:dyDescent="0.35">
      <c r="A17393" s="4">
        <v>215708</v>
      </c>
      <c r="B17393" s="1">
        <v>45320</v>
      </c>
      <c r="C17393" s="2">
        <v>0.70032407407407404</v>
      </c>
      <c r="D17393" s="3" t="s">
        <v>67512</v>
      </c>
      <c r="E17393" s="3" t="s">
        <v>67512</v>
      </c>
      <c r="F17393" s="3" t="s">
        <v>67513</v>
      </c>
      <c r="G17393" s="3" t="s">
        <v>67512</v>
      </c>
      <c r="H17393" s="3" t="s">
        <v>10762</v>
      </c>
    </row>
    <row r="17394" spans="1:8" ht="58" x14ac:dyDescent="0.35">
      <c r="A17394" s="4">
        <v>206975</v>
      </c>
      <c r="B17394" s="1">
        <v>45320</v>
      </c>
      <c r="C17394" s="2">
        <v>0.70407407407407396</v>
      </c>
      <c r="D17394" s="3" t="s">
        <v>67514</v>
      </c>
      <c r="E17394" s="3" t="s">
        <v>67518</v>
      </c>
      <c r="F17394" s="3" t="s">
        <v>67515</v>
      </c>
      <c r="G17394" s="3" t="s">
        <v>67516</v>
      </c>
      <c r="H17394" s="3" t="s">
        <v>67517</v>
      </c>
    </row>
    <row r="17395" spans="1:8" x14ac:dyDescent="0.35">
      <c r="A17395" s="4">
        <v>33833</v>
      </c>
      <c r="B17395" s="1">
        <v>45320</v>
      </c>
      <c r="C17395" s="2">
        <v>0.70487268518518509</v>
      </c>
      <c r="D17395" s="3" t="s">
        <v>11699</v>
      </c>
      <c r="E17395" s="3" t="s">
        <v>11699</v>
      </c>
      <c r="F17395" s="3" t="s">
        <v>67519</v>
      </c>
      <c r="G17395" s="3" t="s">
        <v>11699</v>
      </c>
      <c r="H17395" s="3" t="s">
        <v>12032</v>
      </c>
    </row>
    <row r="17396" spans="1:8" ht="116" x14ac:dyDescent="0.35">
      <c r="A17396" s="4">
        <v>207203</v>
      </c>
      <c r="B17396" s="1">
        <v>45320</v>
      </c>
      <c r="C17396" s="2">
        <v>0.70616898148148144</v>
      </c>
      <c r="D17396" s="3" t="s">
        <v>67520</v>
      </c>
      <c r="E17396" s="3" t="s">
        <v>67524</v>
      </c>
      <c r="F17396" s="3" t="s">
        <v>67521</v>
      </c>
      <c r="G17396" s="3" t="s">
        <v>67522</v>
      </c>
      <c r="H17396" s="3" t="s">
        <v>67523</v>
      </c>
    </row>
    <row r="17397" spans="1:8" ht="72.5" x14ac:dyDescent="0.35">
      <c r="A17397" s="4">
        <v>20519</v>
      </c>
      <c r="B17397" s="1">
        <v>45320</v>
      </c>
      <c r="C17397" s="2">
        <v>0.71261574074074074</v>
      </c>
      <c r="D17397" s="3" t="s">
        <v>12893</v>
      </c>
      <c r="E17397" s="3" t="s">
        <v>53671</v>
      </c>
      <c r="F17397" s="3" t="s">
        <v>67525</v>
      </c>
      <c r="G17397" s="3" t="s">
        <v>67526</v>
      </c>
      <c r="H17397" s="3" t="s">
        <v>67527</v>
      </c>
    </row>
    <row r="17398" spans="1:8" x14ac:dyDescent="0.35">
      <c r="A17398" s="4">
        <v>63490</v>
      </c>
      <c r="B17398" s="1">
        <v>45320</v>
      </c>
      <c r="C17398" s="2">
        <v>0.71613425925925922</v>
      </c>
      <c r="D17398" s="3" t="s">
        <v>67528</v>
      </c>
      <c r="E17398" s="3" t="s">
        <v>67528</v>
      </c>
      <c r="F17398" s="3" t="s">
        <v>67529</v>
      </c>
      <c r="G17398" s="3" t="s">
        <v>67528</v>
      </c>
      <c r="H17398" s="3" t="s">
        <v>67530</v>
      </c>
    </row>
    <row r="17399" spans="1:8" ht="58" x14ac:dyDescent="0.35">
      <c r="A17399" s="4">
        <v>63221</v>
      </c>
      <c r="B17399" s="1">
        <v>45320</v>
      </c>
      <c r="C17399" s="2">
        <v>0.71710648148148148</v>
      </c>
      <c r="D17399" s="3" t="s">
        <v>67531</v>
      </c>
      <c r="E17399" s="3" t="s">
        <v>67534</v>
      </c>
      <c r="F17399" s="3" t="s">
        <v>67532</v>
      </c>
      <c r="G17399" s="3" t="s">
        <v>1437</v>
      </c>
      <c r="H17399" s="3" t="s">
        <v>67533</v>
      </c>
    </row>
    <row r="17400" spans="1:8" ht="72.5" x14ac:dyDescent="0.35">
      <c r="A17400" s="4">
        <v>33767</v>
      </c>
      <c r="B17400" s="1">
        <v>45320</v>
      </c>
      <c r="C17400" s="2">
        <v>0.71799768518518514</v>
      </c>
      <c r="D17400" s="3" t="s">
        <v>67535</v>
      </c>
      <c r="E17400" s="3" t="s">
        <v>67539</v>
      </c>
      <c r="F17400" s="3" t="s">
        <v>67536</v>
      </c>
      <c r="G17400" s="3" t="s">
        <v>67537</v>
      </c>
      <c r="H17400" s="3" t="s">
        <v>67538</v>
      </c>
    </row>
    <row r="17401" spans="1:8" x14ac:dyDescent="0.35">
      <c r="A17401" s="4">
        <v>153462</v>
      </c>
      <c r="B17401" s="1">
        <v>45320</v>
      </c>
      <c r="C17401" s="2">
        <v>0.71954861111111112</v>
      </c>
      <c r="D17401" s="3" t="s">
        <v>67540</v>
      </c>
      <c r="E17401" s="3" t="s">
        <v>67540</v>
      </c>
      <c r="F17401" s="3" t="s">
        <v>1486</v>
      </c>
      <c r="G17401" s="3" t="s">
        <v>67540</v>
      </c>
      <c r="H17401" s="3" t="s">
        <v>67541</v>
      </c>
    </row>
    <row r="17402" spans="1:8" ht="29" x14ac:dyDescent="0.35">
      <c r="A17402" s="4">
        <v>24343</v>
      </c>
      <c r="B17402" s="1">
        <v>45320</v>
      </c>
      <c r="C17402" s="2">
        <v>0.72231481481481474</v>
      </c>
      <c r="D17402" s="3" t="s">
        <v>67542</v>
      </c>
      <c r="E17402" s="3" t="s">
        <v>67542</v>
      </c>
      <c r="F17402" s="3" t="s">
        <v>67543</v>
      </c>
      <c r="G17402" s="3" t="s">
        <v>67542</v>
      </c>
      <c r="H17402" s="3" t="s">
        <v>67544</v>
      </c>
    </row>
    <row r="17403" spans="1:8" ht="87" x14ac:dyDescent="0.35">
      <c r="A17403" s="4">
        <v>15094</v>
      </c>
      <c r="B17403" s="1">
        <v>45320</v>
      </c>
      <c r="C17403" s="2">
        <v>0.72481481481481491</v>
      </c>
      <c r="D17403" s="3" t="s">
        <v>67545</v>
      </c>
      <c r="E17403" s="3" t="s">
        <v>67549</v>
      </c>
      <c r="F17403" s="3" t="s">
        <v>67546</v>
      </c>
      <c r="G17403" s="3" t="s">
        <v>67547</v>
      </c>
      <c r="H17403" s="3" t="s">
        <v>67548</v>
      </c>
    </row>
    <row r="17404" spans="1:8" ht="29" x14ac:dyDescent="0.35">
      <c r="A17404" s="4">
        <v>99048</v>
      </c>
      <c r="B17404" s="1">
        <v>45320</v>
      </c>
      <c r="C17404" s="2">
        <v>0.72584490740740737</v>
      </c>
      <c r="D17404" s="3" t="s">
        <v>67550</v>
      </c>
      <c r="E17404" s="3" t="s">
        <v>67554</v>
      </c>
      <c r="F17404" s="3" t="s">
        <v>67551</v>
      </c>
      <c r="G17404" s="3" t="s">
        <v>67552</v>
      </c>
      <c r="H17404" s="3" t="s">
        <v>67553</v>
      </c>
    </row>
    <row r="17405" spans="1:8" ht="29" x14ac:dyDescent="0.35">
      <c r="A17405" s="4">
        <v>216222</v>
      </c>
      <c r="B17405" s="1">
        <v>45320</v>
      </c>
      <c r="C17405" s="2">
        <v>0.77172453703703703</v>
      </c>
      <c r="D17405" s="3" t="s">
        <v>67555</v>
      </c>
      <c r="E17405" s="3" t="s">
        <v>67556</v>
      </c>
      <c r="F17405" s="3" t="s">
        <v>11645</v>
      </c>
      <c r="G17405" s="3" t="s">
        <v>67556</v>
      </c>
      <c r="H17405" s="3" t="s">
        <v>67557</v>
      </c>
    </row>
    <row r="17406" spans="1:8" x14ac:dyDescent="0.35">
      <c r="A17406" s="4">
        <v>202234</v>
      </c>
      <c r="B17406" s="1">
        <v>45320</v>
      </c>
      <c r="C17406" s="2">
        <v>0.77444444444444438</v>
      </c>
      <c r="D17406" s="3" t="s">
        <v>67558</v>
      </c>
      <c r="E17406" s="3" t="s">
        <v>67560</v>
      </c>
      <c r="F17406" s="3" t="s">
        <v>67559</v>
      </c>
      <c r="G17406" s="3" t="s">
        <v>67560</v>
      </c>
      <c r="H17406" s="3" t="s">
        <v>67561</v>
      </c>
    </row>
    <row r="17407" spans="1:8" x14ac:dyDescent="0.35">
      <c r="A17407" s="4">
        <v>216223</v>
      </c>
      <c r="B17407" s="1">
        <v>45320</v>
      </c>
      <c r="C17407" s="2">
        <v>0.78112268518518524</v>
      </c>
      <c r="D17407" s="3" t="s">
        <v>67562</v>
      </c>
      <c r="E17407" s="3" t="s">
        <v>67563</v>
      </c>
      <c r="F17407" s="3" t="s">
        <v>14864</v>
      </c>
      <c r="G17407" s="3" t="s">
        <v>67563</v>
      </c>
      <c r="H17407" s="3" t="s">
        <v>67563</v>
      </c>
    </row>
    <row r="17408" spans="1:8" ht="58" x14ac:dyDescent="0.35">
      <c r="A17408" s="4">
        <v>53466</v>
      </c>
      <c r="B17408" s="1">
        <v>45320</v>
      </c>
      <c r="C17408" s="2">
        <v>0.78423611111111102</v>
      </c>
      <c r="D17408" s="3" t="s">
        <v>67564</v>
      </c>
      <c r="E17408" s="3" t="s">
        <v>67566</v>
      </c>
      <c r="F17408" s="3" t="s">
        <v>67565</v>
      </c>
      <c r="G17408" s="3" t="s">
        <v>67566</v>
      </c>
      <c r="H17408" s="3" t="s">
        <v>67567</v>
      </c>
    </row>
    <row r="17409" spans="1:8" ht="29" x14ac:dyDescent="0.35">
      <c r="A17409" s="4">
        <v>216227</v>
      </c>
      <c r="B17409" s="1">
        <v>45320</v>
      </c>
      <c r="C17409" s="2">
        <v>0.7933217592592593</v>
      </c>
      <c r="D17409" s="3" t="s">
        <v>67568</v>
      </c>
      <c r="E17409" s="3" t="s">
        <v>67571</v>
      </c>
      <c r="F17409" s="3" t="s">
        <v>13986</v>
      </c>
      <c r="G17409" s="3" t="s">
        <v>67569</v>
      </c>
      <c r="H17409" s="3" t="s">
        <v>67570</v>
      </c>
    </row>
    <row r="17410" spans="1:8" x14ac:dyDescent="0.35">
      <c r="A17410" s="4">
        <v>216228</v>
      </c>
      <c r="B17410" s="1">
        <v>45320</v>
      </c>
      <c r="C17410" s="2">
        <v>0.79585648148148147</v>
      </c>
      <c r="D17410" s="3" t="s">
        <v>288</v>
      </c>
      <c r="E17410" s="3" t="s">
        <v>67573</v>
      </c>
      <c r="F17410" s="3" t="s">
        <v>67572</v>
      </c>
      <c r="G17410" s="3" t="s">
        <v>67573</v>
      </c>
      <c r="H17410" s="3" t="s">
        <v>67574</v>
      </c>
    </row>
    <row r="17411" spans="1:8" x14ac:dyDescent="0.35">
      <c r="A17411" s="4">
        <v>216231</v>
      </c>
      <c r="B17411" s="1">
        <v>45320</v>
      </c>
      <c r="C17411" s="2">
        <v>0.80428240740740742</v>
      </c>
      <c r="D17411" s="3" t="s">
        <v>67575</v>
      </c>
      <c r="E17411" s="3" t="s">
        <v>67576</v>
      </c>
      <c r="F17411" s="3" t="s">
        <v>13986</v>
      </c>
      <c r="G17411" s="3" t="s">
        <v>67576</v>
      </c>
      <c r="H17411" s="3" t="s">
        <v>67577</v>
      </c>
    </row>
    <row r="17412" spans="1:8" ht="43.5" x14ac:dyDescent="0.35">
      <c r="A17412" s="4">
        <v>170676</v>
      </c>
      <c r="B17412" s="1">
        <v>45321</v>
      </c>
      <c r="C17412" s="2">
        <v>0.34268518518518515</v>
      </c>
      <c r="D17412" s="3" t="s">
        <v>1258</v>
      </c>
      <c r="E17412" s="3" t="s">
        <v>67579</v>
      </c>
      <c r="F17412" s="3" t="s">
        <v>67578</v>
      </c>
      <c r="G17412" s="3" t="s">
        <v>11928</v>
      </c>
      <c r="H17412" s="3" t="s">
        <v>51384</v>
      </c>
    </row>
    <row r="17413" spans="1:8" x14ac:dyDescent="0.35">
      <c r="A17413" s="4">
        <v>6892</v>
      </c>
      <c r="B17413" s="1">
        <v>45321</v>
      </c>
      <c r="C17413" s="2">
        <v>0.34334490740740736</v>
      </c>
      <c r="D17413" s="3" t="s">
        <v>233</v>
      </c>
      <c r="E17413" s="3" t="s">
        <v>67581</v>
      </c>
      <c r="F17413" s="3" t="s">
        <v>67580</v>
      </c>
      <c r="G17413" s="3" t="s">
        <v>1253</v>
      </c>
      <c r="H17413" s="3" t="s">
        <v>10316</v>
      </c>
    </row>
    <row r="17414" spans="1:8" x14ac:dyDescent="0.35">
      <c r="A17414" s="4">
        <v>180245</v>
      </c>
      <c r="B17414" s="1">
        <v>45321</v>
      </c>
      <c r="C17414" s="2">
        <v>0.34517361111111117</v>
      </c>
      <c r="D17414" s="3" t="s">
        <v>233</v>
      </c>
      <c r="E17414" s="3" t="s">
        <v>11679</v>
      </c>
      <c r="F17414" s="3" t="s">
        <v>67582</v>
      </c>
      <c r="G17414" s="3" t="s">
        <v>1268</v>
      </c>
      <c r="H17414" s="3" t="s">
        <v>13796</v>
      </c>
    </row>
    <row r="17415" spans="1:8" ht="43.5" x14ac:dyDescent="0.35">
      <c r="A17415" s="4">
        <v>33844</v>
      </c>
      <c r="B17415" s="1">
        <v>45321</v>
      </c>
      <c r="C17415" s="2">
        <v>0.34813657407407406</v>
      </c>
      <c r="D17415" s="3" t="s">
        <v>11876</v>
      </c>
      <c r="E17415" s="3" t="s">
        <v>67585</v>
      </c>
      <c r="F17415" s="3" t="s">
        <v>67583</v>
      </c>
      <c r="G17415" s="3" t="s">
        <v>11837</v>
      </c>
      <c r="H17415" s="3" t="s">
        <v>67584</v>
      </c>
    </row>
    <row r="17416" spans="1:8" ht="43.5" x14ac:dyDescent="0.35">
      <c r="A17416" s="4">
        <v>35805</v>
      </c>
      <c r="B17416" s="1">
        <v>45321</v>
      </c>
      <c r="C17416" s="2">
        <v>0.35065972222222225</v>
      </c>
      <c r="D17416" s="3" t="s">
        <v>1288</v>
      </c>
      <c r="E17416" s="3" t="s">
        <v>14869</v>
      </c>
      <c r="F17416" s="3" t="s">
        <v>67586</v>
      </c>
      <c r="G17416" s="3" t="s">
        <v>11857</v>
      </c>
      <c r="H17416" s="3" t="s">
        <v>11764</v>
      </c>
    </row>
    <row r="17417" spans="1:8" ht="43.5" x14ac:dyDescent="0.35">
      <c r="A17417" s="4">
        <v>53218</v>
      </c>
      <c r="B17417" s="1">
        <v>45321</v>
      </c>
      <c r="C17417" s="2">
        <v>0.35084490740740737</v>
      </c>
      <c r="D17417" s="3" t="s">
        <v>233</v>
      </c>
      <c r="E17417" s="3" t="s">
        <v>67588</v>
      </c>
      <c r="F17417" s="3" t="s">
        <v>67587</v>
      </c>
      <c r="G17417" s="3" t="s">
        <v>1268</v>
      </c>
      <c r="H17417" s="3" t="s">
        <v>12587</v>
      </c>
    </row>
    <row r="17418" spans="1:8" ht="43.5" x14ac:dyDescent="0.35">
      <c r="A17418" s="4">
        <v>188837</v>
      </c>
      <c r="B17418" s="1">
        <v>45321</v>
      </c>
      <c r="C17418" s="2">
        <v>0.35094907407407411</v>
      </c>
      <c r="D17418" s="3" t="s">
        <v>67589</v>
      </c>
      <c r="E17418" s="3" t="s">
        <v>67593</v>
      </c>
      <c r="F17418" s="3" t="s">
        <v>67590</v>
      </c>
      <c r="G17418" s="3" t="s">
        <v>67591</v>
      </c>
      <c r="H17418" s="3" t="s">
        <v>67592</v>
      </c>
    </row>
    <row r="17419" spans="1:8" ht="58" x14ac:dyDescent="0.35">
      <c r="A17419" s="4">
        <v>166388</v>
      </c>
      <c r="B17419" s="1">
        <v>45321</v>
      </c>
      <c r="C17419" s="2">
        <v>0.35167824074074078</v>
      </c>
      <c r="D17419" s="3" t="s">
        <v>11121</v>
      </c>
      <c r="E17419" s="3" t="s">
        <v>67596</v>
      </c>
      <c r="F17419" s="3" t="s">
        <v>67594</v>
      </c>
      <c r="G17419" s="3" t="s">
        <v>11928</v>
      </c>
      <c r="H17419" s="3" t="s">
        <v>67595</v>
      </c>
    </row>
    <row r="17420" spans="1:8" ht="43.5" x14ac:dyDescent="0.35">
      <c r="A17420" s="4">
        <v>195810</v>
      </c>
      <c r="B17420" s="1">
        <v>45321</v>
      </c>
      <c r="C17420" s="2">
        <v>0.35385416666666664</v>
      </c>
      <c r="D17420" s="3" t="s">
        <v>1288</v>
      </c>
      <c r="E17420" s="3" t="s">
        <v>67599</v>
      </c>
      <c r="F17420" s="3" t="s">
        <v>67597</v>
      </c>
      <c r="G17420" s="3" t="s">
        <v>11857</v>
      </c>
      <c r="H17420" s="3" t="s">
        <v>67598</v>
      </c>
    </row>
    <row r="17421" spans="1:8" x14ac:dyDescent="0.35">
      <c r="A17421" s="4">
        <v>168852</v>
      </c>
      <c r="B17421" s="1">
        <v>45321</v>
      </c>
      <c r="C17421" s="2">
        <v>0.35556712962962966</v>
      </c>
      <c r="D17421" s="3" t="s">
        <v>15160</v>
      </c>
      <c r="E17421" s="3" t="s">
        <v>10799</v>
      </c>
      <c r="F17421" s="3" t="s">
        <v>67600</v>
      </c>
      <c r="G17421" s="3" t="s">
        <v>67601</v>
      </c>
      <c r="H17421" s="3" t="s">
        <v>67602</v>
      </c>
    </row>
    <row r="17422" spans="1:8" ht="72.5" x14ac:dyDescent="0.35">
      <c r="A17422" s="4">
        <v>165868</v>
      </c>
      <c r="B17422" s="1">
        <v>45321</v>
      </c>
      <c r="C17422" s="2">
        <v>0.35712962962962963</v>
      </c>
      <c r="D17422" s="3" t="s">
        <v>1702</v>
      </c>
      <c r="E17422" s="3" t="s">
        <v>67604</v>
      </c>
      <c r="F17422" s="3" t="s">
        <v>67603</v>
      </c>
      <c r="G17422" s="3" t="s">
        <v>11826</v>
      </c>
      <c r="H17422" s="3" t="s">
        <v>13202</v>
      </c>
    </row>
    <row r="17423" spans="1:8" x14ac:dyDescent="0.35">
      <c r="A17423" s="4">
        <v>66367</v>
      </c>
      <c r="B17423" s="1">
        <v>45321</v>
      </c>
      <c r="C17423" s="2">
        <v>0.35767361111111112</v>
      </c>
      <c r="D17423" s="3" t="s">
        <v>233</v>
      </c>
      <c r="E17423" s="3" t="s">
        <v>67606</v>
      </c>
      <c r="F17423" s="3" t="s">
        <v>67605</v>
      </c>
      <c r="G17423" s="3" t="s">
        <v>1090</v>
      </c>
      <c r="H17423" s="3" t="s">
        <v>11999</v>
      </c>
    </row>
    <row r="17424" spans="1:8" ht="29" x14ac:dyDescent="0.35">
      <c r="A17424" s="4">
        <v>39928</v>
      </c>
      <c r="B17424" s="1">
        <v>45321</v>
      </c>
      <c r="C17424" s="2">
        <v>0.35932870370370368</v>
      </c>
      <c r="D17424" s="3" t="s">
        <v>1702</v>
      </c>
      <c r="E17424" s="3" t="s">
        <v>13421</v>
      </c>
      <c r="F17424" s="3" t="s">
        <v>67607</v>
      </c>
      <c r="G17424" s="3" t="s">
        <v>12546</v>
      </c>
      <c r="H17424" s="3" t="s">
        <v>11750</v>
      </c>
    </row>
    <row r="17425" spans="1:8" ht="101.5" x14ac:dyDescent="0.35">
      <c r="A17425" s="4">
        <v>35887</v>
      </c>
      <c r="B17425" s="1">
        <v>45321</v>
      </c>
      <c r="C17425" s="2">
        <v>0.35995370370370372</v>
      </c>
      <c r="D17425" s="3" t="s">
        <v>10438</v>
      </c>
      <c r="E17425" s="3" t="s">
        <v>67611</v>
      </c>
      <c r="F17425" s="3" t="s">
        <v>67608</v>
      </c>
      <c r="G17425" s="3" t="s">
        <v>67609</v>
      </c>
      <c r="H17425" s="3" t="s">
        <v>67610</v>
      </c>
    </row>
    <row r="17426" spans="1:8" ht="29" x14ac:dyDescent="0.35">
      <c r="A17426" s="4">
        <v>35557</v>
      </c>
      <c r="B17426" s="1">
        <v>45321</v>
      </c>
      <c r="C17426" s="2">
        <v>0.3606712962962963</v>
      </c>
      <c r="D17426" s="3" t="s">
        <v>233</v>
      </c>
      <c r="E17426" s="3" t="s">
        <v>67613</v>
      </c>
      <c r="F17426" s="3" t="s">
        <v>67612</v>
      </c>
      <c r="G17426" s="3" t="s">
        <v>1253</v>
      </c>
      <c r="H17426" s="3" t="s">
        <v>10273</v>
      </c>
    </row>
    <row r="17427" spans="1:8" ht="29" x14ac:dyDescent="0.35">
      <c r="A17427" s="4">
        <v>42620</v>
      </c>
      <c r="B17427" s="1">
        <v>45321</v>
      </c>
      <c r="C17427" s="2">
        <v>0.36415509259259254</v>
      </c>
      <c r="D17427" s="3" t="s">
        <v>1702</v>
      </c>
      <c r="E17427" s="3" t="s">
        <v>67616</v>
      </c>
      <c r="F17427" s="3" t="s">
        <v>67614</v>
      </c>
      <c r="G17427" s="3" t="s">
        <v>12544</v>
      </c>
      <c r="H17427" s="3" t="s">
        <v>67615</v>
      </c>
    </row>
    <row r="17428" spans="1:8" ht="58" x14ac:dyDescent="0.35">
      <c r="A17428" s="4">
        <v>193204</v>
      </c>
      <c r="B17428" s="1">
        <v>45321</v>
      </c>
      <c r="C17428" s="2">
        <v>0.36723379629629632</v>
      </c>
      <c r="D17428" s="3" t="s">
        <v>1933</v>
      </c>
      <c r="E17428" s="3" t="s">
        <v>67619</v>
      </c>
      <c r="F17428" s="3" t="s">
        <v>67617</v>
      </c>
      <c r="G17428" s="3" t="s">
        <v>67618</v>
      </c>
      <c r="H17428" s="3" t="s">
        <v>13235</v>
      </c>
    </row>
    <row r="17429" spans="1:8" x14ac:dyDescent="0.35">
      <c r="A17429" s="4">
        <v>49153</v>
      </c>
      <c r="B17429" s="1">
        <v>45321</v>
      </c>
      <c r="C17429" s="2">
        <v>0.37182870370370374</v>
      </c>
      <c r="D17429" s="3" t="s">
        <v>1702</v>
      </c>
      <c r="E17429" s="3" t="s">
        <v>67622</v>
      </c>
      <c r="F17429" s="3" t="s">
        <v>67620</v>
      </c>
      <c r="G17429" s="3" t="s">
        <v>11825</v>
      </c>
      <c r="H17429" s="3" t="s">
        <v>67621</v>
      </c>
    </row>
    <row r="17430" spans="1:8" ht="43.5" x14ac:dyDescent="0.35">
      <c r="A17430" s="4">
        <v>28076</v>
      </c>
      <c r="B17430" s="1">
        <v>45321</v>
      </c>
      <c r="C17430" s="2">
        <v>0.37384259259259256</v>
      </c>
      <c r="D17430" s="3" t="s">
        <v>233</v>
      </c>
      <c r="E17430" s="3" t="s">
        <v>67624</v>
      </c>
      <c r="F17430" s="3" t="s">
        <v>67623</v>
      </c>
      <c r="G17430" s="3" t="s">
        <v>11333</v>
      </c>
      <c r="H17430" s="3" t="s">
        <v>12311</v>
      </c>
    </row>
    <row r="17431" spans="1:8" ht="58" x14ac:dyDescent="0.35">
      <c r="A17431" s="4">
        <v>43192</v>
      </c>
      <c r="B17431" s="1">
        <v>45321</v>
      </c>
      <c r="C17431" s="2">
        <v>0.37618055555555557</v>
      </c>
      <c r="D17431" s="3" t="s">
        <v>1702</v>
      </c>
      <c r="E17431" s="3" t="s">
        <v>67627</v>
      </c>
      <c r="F17431" s="3" t="s">
        <v>67625</v>
      </c>
      <c r="G17431" s="3" t="s">
        <v>12195</v>
      </c>
      <c r="H17431" s="3" t="s">
        <v>67626</v>
      </c>
    </row>
    <row r="17432" spans="1:8" x14ac:dyDescent="0.35">
      <c r="A17432" s="4">
        <v>103142</v>
      </c>
      <c r="B17432" s="1">
        <v>45321</v>
      </c>
      <c r="C17432" s="2">
        <v>0.37737268518518513</v>
      </c>
      <c r="D17432" s="3" t="s">
        <v>67628</v>
      </c>
      <c r="E17432" s="3" t="s">
        <v>67631</v>
      </c>
      <c r="F17432" s="3" t="s">
        <v>67629</v>
      </c>
      <c r="G17432" s="3" t="s">
        <v>67630</v>
      </c>
      <c r="H17432" s="3" t="s">
        <v>12685</v>
      </c>
    </row>
    <row r="17433" spans="1:8" ht="72.5" x14ac:dyDescent="0.35">
      <c r="A17433" s="4">
        <v>15127</v>
      </c>
      <c r="B17433" s="1">
        <v>45321</v>
      </c>
      <c r="C17433" s="2">
        <v>0.37861111111111106</v>
      </c>
      <c r="D17433" s="3" t="s">
        <v>1403</v>
      </c>
      <c r="E17433" s="3" t="s">
        <v>67635</v>
      </c>
      <c r="F17433" s="3" t="s">
        <v>67632</v>
      </c>
      <c r="G17433" s="3" t="s">
        <v>67633</v>
      </c>
      <c r="H17433" s="3" t="s">
        <v>67634</v>
      </c>
    </row>
    <row r="17434" spans="1:8" ht="43.5" x14ac:dyDescent="0.35">
      <c r="A17434" s="4">
        <v>148171</v>
      </c>
      <c r="B17434" s="1">
        <v>45321</v>
      </c>
      <c r="C17434" s="2">
        <v>0.37902777777777774</v>
      </c>
      <c r="D17434" s="3" t="s">
        <v>1403</v>
      </c>
      <c r="E17434" s="3" t="s">
        <v>14265</v>
      </c>
      <c r="F17434" s="3" t="s">
        <v>67636</v>
      </c>
      <c r="G17434" s="3" t="s">
        <v>67637</v>
      </c>
      <c r="H17434" s="3" t="s">
        <v>10659</v>
      </c>
    </row>
    <row r="17435" spans="1:8" ht="43.5" x14ac:dyDescent="0.35">
      <c r="A17435" s="4">
        <v>201403</v>
      </c>
      <c r="B17435" s="1">
        <v>45321</v>
      </c>
      <c r="C17435" s="2">
        <v>0.38057870370370367</v>
      </c>
      <c r="D17435" s="3" t="s">
        <v>1258</v>
      </c>
      <c r="E17435" s="3" t="s">
        <v>67640</v>
      </c>
      <c r="F17435" s="3" t="s">
        <v>67638</v>
      </c>
      <c r="G17435" s="3" t="s">
        <v>14259</v>
      </c>
      <c r="H17435" s="3" t="s">
        <v>67639</v>
      </c>
    </row>
    <row r="17436" spans="1:8" ht="43.5" x14ac:dyDescent="0.35">
      <c r="A17436" s="4">
        <v>38462</v>
      </c>
      <c r="B17436" s="1">
        <v>45321</v>
      </c>
      <c r="C17436" s="2">
        <v>0.38186342592592593</v>
      </c>
      <c r="D17436" s="3" t="s">
        <v>1702</v>
      </c>
      <c r="E17436" s="3" t="s">
        <v>67643</v>
      </c>
      <c r="F17436" s="3" t="s">
        <v>67641</v>
      </c>
      <c r="G17436" s="3" t="s">
        <v>12544</v>
      </c>
      <c r="H17436" s="3" t="s">
        <v>67642</v>
      </c>
    </row>
    <row r="17437" spans="1:8" ht="29" x14ac:dyDescent="0.35">
      <c r="A17437" s="4">
        <v>43354</v>
      </c>
      <c r="B17437" s="1">
        <v>45321</v>
      </c>
      <c r="C17437" s="2">
        <v>0.38226851851851856</v>
      </c>
      <c r="D17437" s="3" t="s">
        <v>233</v>
      </c>
      <c r="E17437" s="3" t="s">
        <v>67645</v>
      </c>
      <c r="F17437" s="3" t="s">
        <v>67644</v>
      </c>
      <c r="G17437" s="3" t="s">
        <v>1507</v>
      </c>
      <c r="H17437" s="3" t="s">
        <v>13375</v>
      </c>
    </row>
    <row r="17438" spans="1:8" ht="72.5" x14ac:dyDescent="0.35">
      <c r="A17438" s="4">
        <v>202294</v>
      </c>
      <c r="B17438" s="1">
        <v>45321</v>
      </c>
      <c r="C17438" s="2">
        <v>0.38502314814814814</v>
      </c>
      <c r="D17438" s="3" t="s">
        <v>67646</v>
      </c>
      <c r="E17438" s="3" t="s">
        <v>67650</v>
      </c>
      <c r="F17438" s="3" t="s">
        <v>67647</v>
      </c>
      <c r="G17438" s="3" t="s">
        <v>67648</v>
      </c>
      <c r="H17438" s="3" t="s">
        <v>67649</v>
      </c>
    </row>
    <row r="17439" spans="1:8" ht="29" x14ac:dyDescent="0.35">
      <c r="A17439" s="4">
        <v>188378</v>
      </c>
      <c r="B17439" s="1">
        <v>45321</v>
      </c>
      <c r="C17439" s="2">
        <v>0.38503472222222218</v>
      </c>
      <c r="D17439" s="3" t="e">
        <f>- rash over FORHEAD and NECK</f>
        <v>#NAME?</v>
      </c>
      <c r="E17439" s="3" t="s">
        <v>67653</v>
      </c>
      <c r="F17439" s="3" t="s">
        <v>67651</v>
      </c>
      <c r="G17439" s="3" t="s">
        <v>12517</v>
      </c>
      <c r="H17439" s="3" t="s">
        <v>67652</v>
      </c>
    </row>
    <row r="17440" spans="1:8" ht="130.5" x14ac:dyDescent="0.35">
      <c r="A17440" s="4">
        <v>159433</v>
      </c>
      <c r="B17440" s="1">
        <v>45321</v>
      </c>
      <c r="C17440" s="2">
        <v>0.38552083333333331</v>
      </c>
      <c r="D17440" s="3" t="s">
        <v>167</v>
      </c>
      <c r="E17440" s="3" t="s">
        <v>31813</v>
      </c>
      <c r="F17440" s="3" t="s">
        <v>67654</v>
      </c>
      <c r="G17440" s="3" t="s">
        <v>31813</v>
      </c>
      <c r="H17440" s="3" t="s">
        <v>14445</v>
      </c>
    </row>
    <row r="17441" spans="1:8" ht="43.5" x14ac:dyDescent="0.35">
      <c r="A17441" s="4">
        <v>30442</v>
      </c>
      <c r="B17441" s="1">
        <v>45321</v>
      </c>
      <c r="C17441" s="2">
        <v>0.38891203703703708</v>
      </c>
      <c r="D17441" s="3" t="s">
        <v>67655</v>
      </c>
      <c r="E17441" s="3" t="s">
        <v>67659</v>
      </c>
      <c r="F17441" s="3" t="s">
        <v>67656</v>
      </c>
      <c r="G17441" s="3" t="s">
        <v>67657</v>
      </c>
      <c r="H17441" s="3" t="s">
        <v>67658</v>
      </c>
    </row>
    <row r="17442" spans="1:8" ht="58" x14ac:dyDescent="0.35">
      <c r="A17442" s="4">
        <v>35683</v>
      </c>
      <c r="B17442" s="1">
        <v>45321</v>
      </c>
      <c r="C17442" s="2">
        <v>0.38891203703703708</v>
      </c>
      <c r="D17442" s="3" t="s">
        <v>11595</v>
      </c>
      <c r="E17442" s="3" t="s">
        <v>67662</v>
      </c>
      <c r="F17442" s="3" t="s">
        <v>67660</v>
      </c>
      <c r="G17442" s="3" t="s">
        <v>11890</v>
      </c>
      <c r="H17442" s="3" t="s">
        <v>67661</v>
      </c>
    </row>
    <row r="17443" spans="1:8" ht="43.5" x14ac:dyDescent="0.35">
      <c r="A17443" s="4">
        <v>65854</v>
      </c>
      <c r="B17443" s="1">
        <v>45321</v>
      </c>
      <c r="C17443" s="2">
        <v>0.38994212962962965</v>
      </c>
      <c r="D17443" s="3" t="s">
        <v>1933</v>
      </c>
      <c r="E17443" s="3" t="s">
        <v>31582</v>
      </c>
      <c r="F17443" s="3" t="s">
        <v>67663</v>
      </c>
      <c r="G17443" s="3" t="s">
        <v>11875</v>
      </c>
      <c r="H17443" s="3" t="s">
        <v>67664</v>
      </c>
    </row>
    <row r="17444" spans="1:8" x14ac:dyDescent="0.35">
      <c r="A17444" s="4">
        <v>205603</v>
      </c>
      <c r="B17444" s="1">
        <v>45321</v>
      </c>
      <c r="C17444" s="2">
        <v>0.3909259259259259</v>
      </c>
      <c r="D17444" s="3" t="s">
        <v>233</v>
      </c>
      <c r="E17444" s="3" t="s">
        <v>265</v>
      </c>
      <c r="F17444" s="3" t="s">
        <v>67665</v>
      </c>
      <c r="G17444" s="3" t="s">
        <v>67666</v>
      </c>
      <c r="H17444" s="3" t="s">
        <v>12612</v>
      </c>
    </row>
    <row r="17445" spans="1:8" ht="101.5" x14ac:dyDescent="0.35">
      <c r="A17445" s="4">
        <v>137084</v>
      </c>
      <c r="B17445" s="1">
        <v>45321</v>
      </c>
      <c r="C17445" s="2">
        <v>0.39177083333333335</v>
      </c>
      <c r="D17445" s="3" t="s">
        <v>1702</v>
      </c>
      <c r="E17445" s="3" t="s">
        <v>67670</v>
      </c>
      <c r="F17445" s="3" t="s">
        <v>67667</v>
      </c>
      <c r="G17445" s="3" t="s">
        <v>67668</v>
      </c>
      <c r="H17445" s="3" t="s">
        <v>67669</v>
      </c>
    </row>
    <row r="17446" spans="1:8" ht="43.5" x14ac:dyDescent="0.35">
      <c r="A17446" s="4">
        <v>62397</v>
      </c>
      <c r="B17446" s="1">
        <v>45321</v>
      </c>
      <c r="C17446" s="2">
        <v>0.39240740740740737</v>
      </c>
      <c r="D17446" s="3" t="s">
        <v>67671</v>
      </c>
      <c r="E17446" s="3" t="s">
        <v>67675</v>
      </c>
      <c r="F17446" s="3" t="s">
        <v>67672</v>
      </c>
      <c r="G17446" s="3" t="s">
        <v>67673</v>
      </c>
      <c r="H17446" s="3" t="s">
        <v>67674</v>
      </c>
    </row>
    <row r="17447" spans="1:8" ht="58" x14ac:dyDescent="0.35">
      <c r="A17447" s="4">
        <v>176940</v>
      </c>
      <c r="B17447" s="1">
        <v>45321</v>
      </c>
      <c r="C17447" s="2">
        <v>0.39245370370370369</v>
      </c>
      <c r="D17447" s="3" t="s">
        <v>1403</v>
      </c>
      <c r="E17447" s="3" t="s">
        <v>31745</v>
      </c>
      <c r="F17447" s="3" t="s">
        <v>67676</v>
      </c>
      <c r="G17447" s="3" t="s">
        <v>1315</v>
      </c>
      <c r="H17447" s="3" t="s">
        <v>14362</v>
      </c>
    </row>
    <row r="17448" spans="1:8" ht="159.5" x14ac:dyDescent="0.35">
      <c r="A17448" s="4">
        <v>50181</v>
      </c>
      <c r="B17448" s="1">
        <v>45321</v>
      </c>
      <c r="C17448" s="2">
        <v>0.39303240740740741</v>
      </c>
      <c r="D17448" s="3" t="s">
        <v>67677</v>
      </c>
      <c r="E17448" s="3" t="s">
        <v>11267</v>
      </c>
      <c r="F17448" s="3" t="s">
        <v>12068</v>
      </c>
      <c r="G17448" s="3" t="s">
        <v>11732</v>
      </c>
      <c r="H17448" s="3" t="s">
        <v>67678</v>
      </c>
    </row>
    <row r="17449" spans="1:8" ht="29" x14ac:dyDescent="0.35">
      <c r="A17449" s="4">
        <v>213015</v>
      </c>
      <c r="B17449" s="1">
        <v>45321</v>
      </c>
      <c r="C17449" s="2">
        <v>0.39347222222222222</v>
      </c>
      <c r="D17449" s="3" t="s">
        <v>67679</v>
      </c>
      <c r="E17449" s="3" t="s">
        <v>67683</v>
      </c>
      <c r="F17449" s="3" t="s">
        <v>67680</v>
      </c>
      <c r="G17449" s="3" t="s">
        <v>67681</v>
      </c>
      <c r="H17449" s="3" t="s">
        <v>67682</v>
      </c>
    </row>
    <row r="17450" spans="1:8" ht="87" x14ac:dyDescent="0.35">
      <c r="A17450" s="4">
        <v>43602</v>
      </c>
      <c r="B17450" s="1">
        <v>45321</v>
      </c>
      <c r="C17450" s="2">
        <v>0.39712962962962961</v>
      </c>
      <c r="D17450" s="3" t="s">
        <v>1258</v>
      </c>
      <c r="E17450" s="3" t="s">
        <v>67686</v>
      </c>
      <c r="F17450" s="3" t="s">
        <v>67684</v>
      </c>
      <c r="G17450" s="3" t="s">
        <v>11928</v>
      </c>
      <c r="H17450" s="3" t="s">
        <v>67685</v>
      </c>
    </row>
    <row r="17451" spans="1:8" ht="87" x14ac:dyDescent="0.35">
      <c r="A17451" s="4">
        <v>46585</v>
      </c>
      <c r="B17451" s="1">
        <v>45321</v>
      </c>
      <c r="C17451" s="2">
        <v>0.39815972222222223</v>
      </c>
      <c r="D17451" s="3" t="s">
        <v>67687</v>
      </c>
      <c r="E17451" s="3" t="s">
        <v>67690</v>
      </c>
      <c r="F17451" s="3" t="s">
        <v>67688</v>
      </c>
      <c r="G17451" s="3" t="s">
        <v>67689</v>
      </c>
      <c r="H17451" s="3" t="s">
        <v>10361</v>
      </c>
    </row>
    <row r="17452" spans="1:8" ht="87" x14ac:dyDescent="0.35">
      <c r="A17452" s="4">
        <v>46585</v>
      </c>
      <c r="B17452" s="1">
        <v>45321</v>
      </c>
      <c r="C17452" s="2">
        <v>0.39953703703703702</v>
      </c>
      <c r="D17452" s="3" t="s">
        <v>67691</v>
      </c>
      <c r="E17452" s="3" t="s">
        <v>67690</v>
      </c>
      <c r="F17452" s="3" t="s">
        <v>67688</v>
      </c>
      <c r="G17452" s="3" t="s">
        <v>67692</v>
      </c>
      <c r="H17452" s="3" t="s">
        <v>67693</v>
      </c>
    </row>
    <row r="17453" spans="1:8" x14ac:dyDescent="0.35">
      <c r="A17453" s="4">
        <v>158321</v>
      </c>
      <c r="B17453" s="1">
        <v>45321</v>
      </c>
      <c r="C17453" s="2">
        <v>0.40045138888888893</v>
      </c>
      <c r="D17453" s="3" t="s">
        <v>67694</v>
      </c>
      <c r="E17453" s="3" t="s">
        <v>12384</v>
      </c>
      <c r="F17453" s="3" t="s">
        <v>67695</v>
      </c>
      <c r="G17453" s="3" t="s">
        <v>67696</v>
      </c>
      <c r="H17453" s="3" t="s">
        <v>13052</v>
      </c>
    </row>
    <row r="17454" spans="1:8" ht="43.5" x14ac:dyDescent="0.35">
      <c r="A17454" s="4">
        <v>36547</v>
      </c>
      <c r="B17454" s="1">
        <v>45321</v>
      </c>
      <c r="C17454" s="2">
        <v>0.4012384259259259</v>
      </c>
      <c r="D17454" s="3" t="s">
        <v>12888</v>
      </c>
      <c r="E17454" s="3" t="s">
        <v>14197</v>
      </c>
      <c r="F17454" s="3" t="s">
        <v>67697</v>
      </c>
      <c r="G17454" s="3" t="s">
        <v>67698</v>
      </c>
      <c r="H17454" s="3" t="s">
        <v>67699</v>
      </c>
    </row>
    <row r="17455" spans="1:8" ht="43.5" x14ac:dyDescent="0.35">
      <c r="A17455" s="4">
        <v>200917</v>
      </c>
      <c r="B17455" s="1">
        <v>45321</v>
      </c>
      <c r="C17455" s="2">
        <v>0.40230324074074075</v>
      </c>
      <c r="D17455" s="3" t="s">
        <v>10615</v>
      </c>
      <c r="E17455" s="3" t="s">
        <v>31779</v>
      </c>
      <c r="F17455" s="3" t="s">
        <v>13156</v>
      </c>
      <c r="G17455" s="3" t="s">
        <v>31779</v>
      </c>
      <c r="H17455" s="3" t="s">
        <v>67700</v>
      </c>
    </row>
    <row r="17456" spans="1:8" ht="43.5" x14ac:dyDescent="0.35">
      <c r="A17456" s="4">
        <v>39034</v>
      </c>
      <c r="B17456" s="1">
        <v>45321</v>
      </c>
      <c r="C17456" s="2">
        <v>0.40254629629629629</v>
      </c>
      <c r="D17456" s="3" t="s">
        <v>11085</v>
      </c>
      <c r="E17456" s="3" t="s">
        <v>67702</v>
      </c>
      <c r="F17456" s="3" t="s">
        <v>67701</v>
      </c>
      <c r="G17456" s="3" t="s">
        <v>11524</v>
      </c>
      <c r="H17456" s="3" t="s">
        <v>11172</v>
      </c>
    </row>
    <row r="17457" spans="1:8" ht="29" x14ac:dyDescent="0.35">
      <c r="A17457" s="4">
        <v>41987</v>
      </c>
      <c r="B17457" s="1">
        <v>45321</v>
      </c>
      <c r="C17457" s="2">
        <v>0.4033680555555556</v>
      </c>
      <c r="D17457" s="3" t="s">
        <v>233</v>
      </c>
      <c r="E17457" s="3" t="s">
        <v>32058</v>
      </c>
      <c r="F17457" s="3" t="s">
        <v>67703</v>
      </c>
      <c r="G17457" s="3" t="s">
        <v>1268</v>
      </c>
      <c r="H17457" s="3" t="s">
        <v>11738</v>
      </c>
    </row>
    <row r="17458" spans="1:8" ht="43.5" x14ac:dyDescent="0.35">
      <c r="A17458" s="4">
        <v>32230</v>
      </c>
      <c r="B17458" s="1">
        <v>45321</v>
      </c>
      <c r="C17458" s="2">
        <v>0.40383101851851855</v>
      </c>
      <c r="D17458" s="3" t="s">
        <v>1702</v>
      </c>
      <c r="E17458" s="3" t="s">
        <v>67706</v>
      </c>
      <c r="F17458" s="3" t="s">
        <v>67704</v>
      </c>
      <c r="G17458" s="3" t="s">
        <v>12346</v>
      </c>
      <c r="H17458" s="3" t="s">
        <v>67705</v>
      </c>
    </row>
    <row r="17459" spans="1:8" x14ac:dyDescent="0.35">
      <c r="A17459" s="4">
        <v>103651</v>
      </c>
      <c r="B17459" s="1">
        <v>45321</v>
      </c>
      <c r="C17459" s="2">
        <v>0.40510416666666665</v>
      </c>
      <c r="D17459" s="3" t="s">
        <v>67707</v>
      </c>
      <c r="E17459" s="3" t="s">
        <v>67709</v>
      </c>
      <c r="F17459" s="3" t="s">
        <v>67708</v>
      </c>
      <c r="G17459" s="3" t="s">
        <v>10459</v>
      </c>
      <c r="H17459" s="3" t="s">
        <v>14405</v>
      </c>
    </row>
    <row r="17460" spans="1:8" ht="87" x14ac:dyDescent="0.35">
      <c r="A17460" s="4">
        <v>215592</v>
      </c>
      <c r="B17460" s="1">
        <v>45321</v>
      </c>
      <c r="C17460" s="2">
        <v>0.40622685185185187</v>
      </c>
      <c r="D17460" s="3" t="s">
        <v>67710</v>
      </c>
      <c r="E17460" s="3" t="s">
        <v>67714</v>
      </c>
      <c r="F17460" s="3" t="s">
        <v>67711</v>
      </c>
      <c r="G17460" s="3" t="s">
        <v>67712</v>
      </c>
      <c r="H17460" s="3" t="s">
        <v>67713</v>
      </c>
    </row>
    <row r="17461" spans="1:8" ht="43.5" x14ac:dyDescent="0.35">
      <c r="A17461" s="4">
        <v>154571</v>
      </c>
      <c r="B17461" s="1">
        <v>45321</v>
      </c>
      <c r="C17461" s="2">
        <v>0.40783564814814816</v>
      </c>
      <c r="D17461" s="3" t="s">
        <v>233</v>
      </c>
      <c r="E17461" s="3" t="s">
        <v>31821</v>
      </c>
      <c r="F17461" s="3" t="s">
        <v>67715</v>
      </c>
      <c r="G17461" s="3" t="s">
        <v>1253</v>
      </c>
      <c r="H17461" s="3" t="s">
        <v>13375</v>
      </c>
    </row>
    <row r="17462" spans="1:8" ht="29" x14ac:dyDescent="0.35">
      <c r="A17462" s="4">
        <v>116225</v>
      </c>
      <c r="B17462" s="1">
        <v>45321</v>
      </c>
      <c r="C17462" s="2">
        <v>0.41137731481481482</v>
      </c>
      <c r="D17462" s="3" t="s">
        <v>11085</v>
      </c>
      <c r="E17462" s="3" t="s">
        <v>31041</v>
      </c>
      <c r="F17462" s="3" t="s">
        <v>67716</v>
      </c>
      <c r="G17462" s="3" t="s">
        <v>12074</v>
      </c>
      <c r="H17462" s="3" t="s">
        <v>67717</v>
      </c>
    </row>
    <row r="17463" spans="1:8" ht="58" x14ac:dyDescent="0.35">
      <c r="A17463" s="4">
        <v>100965</v>
      </c>
      <c r="B17463" s="1">
        <v>45321</v>
      </c>
      <c r="C17463" s="2">
        <v>0.41204861111111107</v>
      </c>
      <c r="D17463" s="3" t="s">
        <v>67718</v>
      </c>
      <c r="E17463" s="3" t="s">
        <v>12704</v>
      </c>
      <c r="F17463" s="3" t="s">
        <v>67719</v>
      </c>
      <c r="G17463" s="3" t="s">
        <v>10533</v>
      </c>
      <c r="H17463" s="3" t="s">
        <v>67720</v>
      </c>
    </row>
    <row r="17464" spans="1:8" ht="43.5" x14ac:dyDescent="0.35">
      <c r="A17464" s="4">
        <v>216255</v>
      </c>
      <c r="B17464" s="1">
        <v>45321</v>
      </c>
      <c r="C17464" s="2">
        <v>0.41251157407407407</v>
      </c>
      <c r="D17464" s="3" t="s">
        <v>67721</v>
      </c>
      <c r="E17464" s="3" t="s">
        <v>67725</v>
      </c>
      <c r="F17464" s="3" t="s">
        <v>67722</v>
      </c>
      <c r="G17464" s="3" t="s">
        <v>67723</v>
      </c>
      <c r="H17464" s="3" t="s">
        <v>67724</v>
      </c>
    </row>
    <row r="17465" spans="1:8" ht="29" x14ac:dyDescent="0.35">
      <c r="A17465" s="4">
        <v>36462</v>
      </c>
      <c r="B17465" s="1">
        <v>45321</v>
      </c>
      <c r="C17465" s="2">
        <v>0.41400462962962964</v>
      </c>
      <c r="D17465" s="3" t="s">
        <v>1403</v>
      </c>
      <c r="E17465" s="3" t="s">
        <v>67728</v>
      </c>
      <c r="F17465" s="3" t="s">
        <v>67726</v>
      </c>
      <c r="G17465" s="3" t="s">
        <v>10474</v>
      </c>
      <c r="H17465" s="3" t="s">
        <v>67727</v>
      </c>
    </row>
    <row r="17466" spans="1:8" x14ac:dyDescent="0.35">
      <c r="A17466" s="4">
        <v>5794</v>
      </c>
      <c r="B17466" s="1">
        <v>45321</v>
      </c>
      <c r="C17466" s="2">
        <v>0.41868055555555556</v>
      </c>
      <c r="D17466" s="3" t="s">
        <v>1933</v>
      </c>
      <c r="E17466" s="3" t="s">
        <v>67729</v>
      </c>
      <c r="F17466" s="3" t="s">
        <v>15020</v>
      </c>
      <c r="G17466" s="3" t="s">
        <v>10516</v>
      </c>
      <c r="H17466" s="3" t="s">
        <v>10685</v>
      </c>
    </row>
    <row r="17467" spans="1:8" ht="43.5" x14ac:dyDescent="0.35">
      <c r="A17467" s="4">
        <v>34131</v>
      </c>
      <c r="B17467" s="1">
        <v>45321</v>
      </c>
      <c r="C17467" s="2">
        <v>0.42093749999999996</v>
      </c>
      <c r="D17467" s="3" t="s">
        <v>1702</v>
      </c>
      <c r="E17467" s="3" t="s">
        <v>67732</v>
      </c>
      <c r="F17467" s="3" t="s">
        <v>67730</v>
      </c>
      <c r="G17467" s="3" t="s">
        <v>10857</v>
      </c>
      <c r="H17467" s="3" t="s">
        <v>67731</v>
      </c>
    </row>
    <row r="17468" spans="1:8" ht="29" x14ac:dyDescent="0.35">
      <c r="A17468" s="4">
        <v>96452</v>
      </c>
      <c r="B17468" s="1">
        <v>45321</v>
      </c>
      <c r="C17468" s="2">
        <v>0.42129629629629628</v>
      </c>
      <c r="D17468" s="3" t="s">
        <v>67733</v>
      </c>
      <c r="E17468" s="3" t="s">
        <v>19649</v>
      </c>
      <c r="F17468" s="3" t="s">
        <v>67734</v>
      </c>
      <c r="G17468" s="3" t="s">
        <v>67735</v>
      </c>
      <c r="H17468" s="3" t="s">
        <v>67736</v>
      </c>
    </row>
    <row r="17469" spans="1:8" ht="58" x14ac:dyDescent="0.35">
      <c r="A17469" s="4">
        <v>51520</v>
      </c>
      <c r="B17469" s="1">
        <v>45321</v>
      </c>
      <c r="C17469" s="2">
        <v>0.42233796296296294</v>
      </c>
      <c r="D17469" s="3" t="s">
        <v>67737</v>
      </c>
      <c r="E17469" s="3" t="s">
        <v>67740</v>
      </c>
      <c r="F17469" s="3" t="s">
        <v>67738</v>
      </c>
      <c r="G17469" s="3" t="s">
        <v>11920</v>
      </c>
      <c r="H17469" s="3" t="s">
        <v>67739</v>
      </c>
    </row>
    <row r="17470" spans="1:8" ht="29" x14ac:dyDescent="0.35">
      <c r="A17470" s="4">
        <v>182281</v>
      </c>
      <c r="B17470" s="1">
        <v>45321</v>
      </c>
      <c r="C17470" s="2">
        <v>0.42255787037037035</v>
      </c>
      <c r="D17470" s="3" t="s">
        <v>67741</v>
      </c>
      <c r="E17470" s="3" t="s">
        <v>67745</v>
      </c>
      <c r="F17470" s="3" t="s">
        <v>67742</v>
      </c>
      <c r="G17470" s="3" t="s">
        <v>67743</v>
      </c>
      <c r="H17470" s="3" t="s">
        <v>67744</v>
      </c>
    </row>
    <row r="17471" spans="1:8" ht="43.5" x14ac:dyDescent="0.35">
      <c r="A17471" s="4">
        <v>51520</v>
      </c>
      <c r="B17471" s="1">
        <v>45321</v>
      </c>
      <c r="C17471" s="2">
        <v>0.42528935185185185</v>
      </c>
      <c r="D17471" s="3" t="s">
        <v>67737</v>
      </c>
      <c r="E17471" s="3" t="s">
        <v>67747</v>
      </c>
      <c r="F17471" s="3" t="s">
        <v>67738</v>
      </c>
      <c r="G17471" s="3" t="s">
        <v>11920</v>
      </c>
      <c r="H17471" s="3" t="s">
        <v>67746</v>
      </c>
    </row>
    <row r="17472" spans="1:8" ht="72.5" x14ac:dyDescent="0.35">
      <c r="A17472" s="4">
        <v>17997</v>
      </c>
      <c r="B17472" s="1">
        <v>45321</v>
      </c>
      <c r="C17472" s="2">
        <v>0.42546296296296293</v>
      </c>
      <c r="D17472" s="3" t="s">
        <v>67748</v>
      </c>
      <c r="E17472" s="3" t="s">
        <v>67752</v>
      </c>
      <c r="F17472" s="3" t="s">
        <v>67749</v>
      </c>
      <c r="G17472" s="3" t="s">
        <v>67750</v>
      </c>
      <c r="H17472" s="3" t="s">
        <v>67751</v>
      </c>
    </row>
    <row r="17473" spans="1:8" ht="87" x14ac:dyDescent="0.35">
      <c r="A17473" s="4">
        <v>17997</v>
      </c>
      <c r="B17473" s="1">
        <v>45321</v>
      </c>
      <c r="C17473" s="2">
        <v>0.42572916666666666</v>
      </c>
      <c r="D17473" s="3" t="s">
        <v>67748</v>
      </c>
      <c r="E17473" s="3" t="s">
        <v>67753</v>
      </c>
      <c r="F17473" s="3" t="s">
        <v>67749</v>
      </c>
      <c r="G17473" s="3" t="s">
        <v>67750</v>
      </c>
      <c r="H17473" s="3" t="s">
        <v>67751</v>
      </c>
    </row>
    <row r="17474" spans="1:8" ht="72.5" x14ac:dyDescent="0.35">
      <c r="A17474" s="4">
        <v>61354</v>
      </c>
      <c r="B17474" s="1">
        <v>45321</v>
      </c>
      <c r="C17474" s="2">
        <v>0.42844907407407407</v>
      </c>
      <c r="D17474" s="3" t="s">
        <v>1933</v>
      </c>
      <c r="E17474" s="3" t="s">
        <v>67755</v>
      </c>
      <c r="F17474" s="3" t="s">
        <v>67754</v>
      </c>
      <c r="G17474" s="3" t="s">
        <v>12018</v>
      </c>
      <c r="H17474" s="3" t="s">
        <v>12259</v>
      </c>
    </row>
    <row r="17475" spans="1:8" ht="29" x14ac:dyDescent="0.35">
      <c r="A17475" s="4">
        <v>135637</v>
      </c>
      <c r="B17475" s="1">
        <v>45321</v>
      </c>
      <c r="C17475" s="2">
        <v>0.42853009259259256</v>
      </c>
      <c r="D17475" s="3" t="s">
        <v>67756</v>
      </c>
      <c r="E17475" s="3" t="s">
        <v>14198</v>
      </c>
      <c r="F17475" s="3" t="s">
        <v>67757</v>
      </c>
      <c r="G17475" s="3" t="s">
        <v>67758</v>
      </c>
      <c r="H17475" s="3" t="s">
        <v>67759</v>
      </c>
    </row>
    <row r="17476" spans="1:8" ht="203" x14ac:dyDescent="0.35">
      <c r="A17476" s="4">
        <v>215770</v>
      </c>
      <c r="B17476" s="1">
        <v>45321</v>
      </c>
      <c r="C17476" s="2">
        <v>0.43101851851851852</v>
      </c>
      <c r="D17476" s="3" t="s">
        <v>11085</v>
      </c>
      <c r="E17476" s="3" t="s">
        <v>67763</v>
      </c>
      <c r="F17476" s="3" t="s">
        <v>67760</v>
      </c>
      <c r="G17476" s="3" t="s">
        <v>67761</v>
      </c>
      <c r="H17476" s="3" t="s">
        <v>67762</v>
      </c>
    </row>
    <row r="17477" spans="1:8" ht="58" x14ac:dyDescent="0.35">
      <c r="A17477" s="4">
        <v>182180</v>
      </c>
      <c r="B17477" s="1">
        <v>45321</v>
      </c>
      <c r="C17477" s="2">
        <v>0.43193287037037037</v>
      </c>
      <c r="D17477" s="3" t="s">
        <v>1933</v>
      </c>
      <c r="E17477" s="3" t="s">
        <v>67766</v>
      </c>
      <c r="F17477" s="3" t="s">
        <v>67764</v>
      </c>
      <c r="G17477" s="3" t="s">
        <v>11850</v>
      </c>
      <c r="H17477" s="3" t="s">
        <v>67765</v>
      </c>
    </row>
    <row r="17478" spans="1:8" ht="58" x14ac:dyDescent="0.35">
      <c r="A17478" s="4">
        <v>37996</v>
      </c>
      <c r="B17478" s="1">
        <v>45321</v>
      </c>
      <c r="C17478" s="2">
        <v>0.43386574074074075</v>
      </c>
      <c r="D17478" s="3" t="s">
        <v>67767</v>
      </c>
      <c r="E17478" s="3" t="s">
        <v>67771</v>
      </c>
      <c r="F17478" s="3" t="s">
        <v>67768</v>
      </c>
      <c r="G17478" s="3" t="s">
        <v>67769</v>
      </c>
      <c r="H17478" s="3" t="s">
        <v>67770</v>
      </c>
    </row>
    <row r="17479" spans="1:8" ht="203" x14ac:dyDescent="0.35">
      <c r="A17479" s="4">
        <v>215770</v>
      </c>
      <c r="B17479" s="1">
        <v>45321</v>
      </c>
      <c r="C17479" s="2">
        <v>0.43574074074074076</v>
      </c>
      <c r="D17479" s="3" t="s">
        <v>11085</v>
      </c>
      <c r="E17479" s="3" t="s">
        <v>67763</v>
      </c>
      <c r="F17479" s="3" t="s">
        <v>67760</v>
      </c>
      <c r="G17479" s="3" t="s">
        <v>67772</v>
      </c>
      <c r="H17479" s="3" t="s">
        <v>67773</v>
      </c>
    </row>
    <row r="17480" spans="1:8" ht="43.5" x14ac:dyDescent="0.35">
      <c r="A17480" s="4">
        <v>214595</v>
      </c>
      <c r="B17480" s="1">
        <v>45321</v>
      </c>
      <c r="C17480" s="2">
        <v>0.43939814814814815</v>
      </c>
      <c r="D17480" s="3" t="s">
        <v>1933</v>
      </c>
      <c r="E17480" s="3" t="s">
        <v>67776</v>
      </c>
      <c r="F17480" s="3" t="s">
        <v>67774</v>
      </c>
      <c r="G17480" s="3" t="s">
        <v>12386</v>
      </c>
      <c r="H17480" s="3" t="s">
        <v>67775</v>
      </c>
    </row>
    <row r="17481" spans="1:8" ht="29" x14ac:dyDescent="0.35">
      <c r="A17481" s="4">
        <v>47238</v>
      </c>
      <c r="B17481" s="1">
        <v>45321</v>
      </c>
      <c r="C17481" s="2">
        <v>0.43957175925925923</v>
      </c>
      <c r="D17481" s="3" t="s">
        <v>1258</v>
      </c>
      <c r="E17481" s="3" t="s">
        <v>56466</v>
      </c>
      <c r="F17481" s="3" t="s">
        <v>67777</v>
      </c>
      <c r="G17481" s="3" t="s">
        <v>11928</v>
      </c>
      <c r="H17481" s="3" t="s">
        <v>67778</v>
      </c>
    </row>
    <row r="17482" spans="1:8" ht="58" x14ac:dyDescent="0.35">
      <c r="A17482" s="4">
        <v>35377</v>
      </c>
      <c r="B17482" s="1">
        <v>45321</v>
      </c>
      <c r="C17482" s="2">
        <v>0.4409953703703704</v>
      </c>
      <c r="D17482" s="3" t="s">
        <v>1702</v>
      </c>
      <c r="E17482" s="3" t="s">
        <v>67781</v>
      </c>
      <c r="F17482" s="3" t="s">
        <v>67779</v>
      </c>
      <c r="G17482" s="3" t="s">
        <v>11804</v>
      </c>
      <c r="H17482" s="3" t="s">
        <v>67780</v>
      </c>
    </row>
    <row r="17483" spans="1:8" x14ac:dyDescent="0.35">
      <c r="A17483" s="4">
        <v>188315</v>
      </c>
      <c r="B17483" s="1">
        <v>45321</v>
      </c>
      <c r="C17483" s="2">
        <v>0.44155092592592587</v>
      </c>
      <c r="D17483" s="3" t="s">
        <v>15160</v>
      </c>
      <c r="E17483" s="3" t="s">
        <v>67784</v>
      </c>
      <c r="F17483" s="3" t="s">
        <v>67782</v>
      </c>
      <c r="G17483" s="3" t="s">
        <v>10459</v>
      </c>
      <c r="H17483" s="3" t="s">
        <v>67783</v>
      </c>
    </row>
    <row r="17484" spans="1:8" ht="188.5" x14ac:dyDescent="0.35">
      <c r="A17484" s="4">
        <v>34357</v>
      </c>
      <c r="B17484" s="1">
        <v>45321</v>
      </c>
      <c r="C17484" s="2">
        <v>0.44216435185185188</v>
      </c>
      <c r="D17484" s="3" t="s">
        <v>67785</v>
      </c>
      <c r="E17484" s="3" t="s">
        <v>67789</v>
      </c>
      <c r="F17484" s="3" t="s">
        <v>67786</v>
      </c>
      <c r="G17484" s="3" t="s">
        <v>67787</v>
      </c>
      <c r="H17484" s="3" t="s">
        <v>67788</v>
      </c>
    </row>
    <row r="17485" spans="1:8" ht="72.5" x14ac:dyDescent="0.35">
      <c r="A17485" s="4">
        <v>212477</v>
      </c>
      <c r="B17485" s="1">
        <v>45321</v>
      </c>
      <c r="C17485" s="2">
        <v>0.4443981481481481</v>
      </c>
      <c r="D17485" s="3" t="s">
        <v>12372</v>
      </c>
      <c r="E17485" s="3" t="s">
        <v>67793</v>
      </c>
      <c r="F17485" s="3" t="s">
        <v>67790</v>
      </c>
      <c r="G17485" s="3" t="s">
        <v>67791</v>
      </c>
      <c r="H17485" s="3" t="s">
        <v>67792</v>
      </c>
    </row>
    <row r="17486" spans="1:8" ht="29" x14ac:dyDescent="0.35">
      <c r="A17486" s="4">
        <v>38826</v>
      </c>
      <c r="B17486" s="1">
        <v>45321</v>
      </c>
      <c r="C17486" s="2">
        <v>0.44481481481481483</v>
      </c>
      <c r="D17486" s="3" t="s">
        <v>67794</v>
      </c>
      <c r="E17486" s="3" t="s">
        <v>67796</v>
      </c>
      <c r="F17486" s="3" t="s">
        <v>67795</v>
      </c>
      <c r="G17486" s="3" t="s">
        <v>11804</v>
      </c>
      <c r="H17486" s="3" t="s">
        <v>13467</v>
      </c>
    </row>
    <row r="17487" spans="1:8" ht="58" x14ac:dyDescent="0.35">
      <c r="A17487" s="4">
        <v>41308</v>
      </c>
      <c r="B17487" s="1">
        <v>45321</v>
      </c>
      <c r="C17487" s="2">
        <v>0.44570601851851849</v>
      </c>
      <c r="D17487" s="3" t="s">
        <v>167</v>
      </c>
      <c r="E17487" s="3" t="s">
        <v>67799</v>
      </c>
      <c r="F17487" s="3" t="s">
        <v>67797</v>
      </c>
      <c r="G17487" s="3" t="s">
        <v>10431</v>
      </c>
      <c r="H17487" s="3" t="s">
        <v>67798</v>
      </c>
    </row>
    <row r="17488" spans="1:8" ht="43.5" x14ac:dyDescent="0.35">
      <c r="A17488" s="4">
        <v>48154</v>
      </c>
      <c r="B17488" s="1">
        <v>45321</v>
      </c>
      <c r="C17488" s="2">
        <v>0.44899305555555552</v>
      </c>
      <c r="D17488" s="3" t="s">
        <v>1258</v>
      </c>
      <c r="E17488" s="3" t="s">
        <v>56299</v>
      </c>
      <c r="F17488" s="3" t="s">
        <v>67800</v>
      </c>
      <c r="G17488" s="3" t="s">
        <v>14121</v>
      </c>
      <c r="H17488" s="3" t="s">
        <v>48074</v>
      </c>
    </row>
    <row r="17489" spans="1:8" ht="58" x14ac:dyDescent="0.35">
      <c r="A17489" s="4">
        <v>51622</v>
      </c>
      <c r="B17489" s="1">
        <v>45321</v>
      </c>
      <c r="C17489" s="2">
        <v>0.44907407407407413</v>
      </c>
      <c r="D17489" s="3" t="s">
        <v>1702</v>
      </c>
      <c r="E17489" s="3" t="s">
        <v>67803</v>
      </c>
      <c r="F17489" s="3" t="s">
        <v>67801</v>
      </c>
      <c r="G17489" s="3" t="s">
        <v>11982</v>
      </c>
      <c r="H17489" s="3" t="s">
        <v>67802</v>
      </c>
    </row>
    <row r="17490" spans="1:8" ht="72.5" x14ac:dyDescent="0.35">
      <c r="A17490" s="4">
        <v>160427</v>
      </c>
      <c r="B17490" s="1">
        <v>45321</v>
      </c>
      <c r="C17490" s="2">
        <v>0.45089120370370367</v>
      </c>
      <c r="D17490" s="3" t="s">
        <v>1403</v>
      </c>
      <c r="E17490" s="3" t="s">
        <v>67807</v>
      </c>
      <c r="F17490" s="3" t="s">
        <v>67804</v>
      </c>
      <c r="G17490" s="3" t="s">
        <v>67805</v>
      </c>
      <c r="H17490" s="3" t="s">
        <v>67806</v>
      </c>
    </row>
    <row r="17491" spans="1:8" ht="29" x14ac:dyDescent="0.35">
      <c r="A17491" s="4">
        <v>170956</v>
      </c>
      <c r="B17491" s="1">
        <v>45321</v>
      </c>
      <c r="C17491" s="2">
        <v>0.45490740740740737</v>
      </c>
      <c r="D17491" s="3" t="s">
        <v>1702</v>
      </c>
      <c r="E17491" s="3" t="s">
        <v>67810</v>
      </c>
      <c r="F17491" s="3" t="s">
        <v>67808</v>
      </c>
      <c r="G17491" s="3" t="s">
        <v>67809</v>
      </c>
      <c r="H17491" s="3" t="s">
        <v>11750</v>
      </c>
    </row>
    <row r="17492" spans="1:8" ht="43.5" x14ac:dyDescent="0.35">
      <c r="A17492" s="4">
        <v>176763</v>
      </c>
      <c r="B17492" s="1">
        <v>45321</v>
      </c>
      <c r="C17492" s="2">
        <v>0.45533564814814814</v>
      </c>
      <c r="D17492" s="3" t="s">
        <v>14113</v>
      </c>
      <c r="E17492" s="3" t="s">
        <v>67814</v>
      </c>
      <c r="F17492" s="3" t="s">
        <v>67811</v>
      </c>
      <c r="G17492" s="3" t="s">
        <v>67812</v>
      </c>
      <c r="H17492" s="3" t="s">
        <v>67813</v>
      </c>
    </row>
    <row r="17493" spans="1:8" ht="145" x14ac:dyDescent="0.35">
      <c r="A17493" s="4">
        <v>35118</v>
      </c>
      <c r="B17493" s="1">
        <v>45321</v>
      </c>
      <c r="C17493" s="2">
        <v>0.45656249999999998</v>
      </c>
      <c r="D17493" s="3" t="s">
        <v>67815</v>
      </c>
      <c r="E17493" s="3" t="s">
        <v>11267</v>
      </c>
      <c r="F17493" s="3" t="s">
        <v>67816</v>
      </c>
      <c r="G17493" s="3" t="s">
        <v>67817</v>
      </c>
      <c r="H17493" s="3" t="s">
        <v>67818</v>
      </c>
    </row>
    <row r="17494" spans="1:8" ht="29" x14ac:dyDescent="0.35">
      <c r="A17494" s="4">
        <v>94</v>
      </c>
      <c r="B17494" s="1">
        <v>45321</v>
      </c>
      <c r="C17494" s="2">
        <v>0.45703703703703707</v>
      </c>
      <c r="D17494" s="3" t="s">
        <v>67819</v>
      </c>
      <c r="E17494" s="3" t="s">
        <v>67822</v>
      </c>
      <c r="F17494" s="3" t="s">
        <v>67820</v>
      </c>
      <c r="G17494" s="3" t="s">
        <v>11889</v>
      </c>
      <c r="H17494" s="3" t="s">
        <v>67821</v>
      </c>
    </row>
    <row r="17495" spans="1:8" ht="58" x14ac:dyDescent="0.35">
      <c r="A17495" s="4">
        <v>144667</v>
      </c>
      <c r="B17495" s="1">
        <v>45321</v>
      </c>
      <c r="C17495" s="2">
        <v>0.45817129629629627</v>
      </c>
      <c r="D17495" s="3" t="s">
        <v>1702</v>
      </c>
      <c r="E17495" s="3" t="s">
        <v>67824</v>
      </c>
      <c r="F17495" s="3" t="s">
        <v>67823</v>
      </c>
      <c r="G17495" s="3" t="s">
        <v>11859</v>
      </c>
      <c r="H17495" s="3" t="s">
        <v>11750</v>
      </c>
    </row>
    <row r="17496" spans="1:8" ht="43.5" x14ac:dyDescent="0.35">
      <c r="A17496" s="4">
        <v>206682</v>
      </c>
      <c r="B17496" s="1">
        <v>45321</v>
      </c>
      <c r="C17496" s="2">
        <v>0.45873842592592595</v>
      </c>
      <c r="D17496" s="3" t="s">
        <v>985</v>
      </c>
      <c r="E17496" s="3" t="s">
        <v>67828</v>
      </c>
      <c r="F17496" s="3" t="s">
        <v>67825</v>
      </c>
      <c r="G17496" s="3" t="s">
        <v>67826</v>
      </c>
      <c r="H17496" s="3" t="s">
        <v>67827</v>
      </c>
    </row>
    <row r="17497" spans="1:8" ht="72.5" x14ac:dyDescent="0.35">
      <c r="A17497" s="4">
        <v>198828</v>
      </c>
      <c r="B17497" s="1">
        <v>45321</v>
      </c>
      <c r="C17497" s="2">
        <v>0.45884259259259258</v>
      </c>
      <c r="D17497" s="3" t="s">
        <v>67829</v>
      </c>
      <c r="E17497" s="3" t="s">
        <v>67833</v>
      </c>
      <c r="F17497" s="3" t="s">
        <v>67830</v>
      </c>
      <c r="G17497" s="3" t="s">
        <v>67831</v>
      </c>
      <c r="H17497" s="3" t="s">
        <v>67832</v>
      </c>
    </row>
    <row r="17498" spans="1:8" ht="72.5" x14ac:dyDescent="0.35">
      <c r="A17498" s="4">
        <v>198828</v>
      </c>
      <c r="B17498" s="1">
        <v>45321</v>
      </c>
      <c r="C17498" s="2">
        <v>0.46285879629629628</v>
      </c>
      <c r="D17498" s="3" t="s">
        <v>67829</v>
      </c>
      <c r="E17498" s="3" t="s">
        <v>67833</v>
      </c>
      <c r="F17498" s="3" t="s">
        <v>67830</v>
      </c>
      <c r="G17498" s="3" t="s">
        <v>67831</v>
      </c>
      <c r="H17498" s="3" t="s">
        <v>67832</v>
      </c>
    </row>
    <row r="17499" spans="1:8" ht="58" x14ac:dyDescent="0.35">
      <c r="A17499" s="4">
        <v>108701</v>
      </c>
      <c r="B17499" s="1">
        <v>45321</v>
      </c>
      <c r="C17499" s="2">
        <v>0.4629050925925926</v>
      </c>
      <c r="D17499" s="3" t="s">
        <v>11889</v>
      </c>
      <c r="E17499" s="3" t="s">
        <v>67836</v>
      </c>
      <c r="F17499" s="3" t="s">
        <v>67834</v>
      </c>
      <c r="G17499" s="3" t="s">
        <v>67835</v>
      </c>
      <c r="H17499" s="3" t="e">
        <f>-Investigation: CBC, FBS, ECG, ECHO, H.pylori,OFT</f>
        <v>#NAME?</v>
      </c>
    </row>
    <row r="17500" spans="1:8" ht="43.5" x14ac:dyDescent="0.35">
      <c r="A17500" s="4">
        <v>33516</v>
      </c>
      <c r="B17500" s="1">
        <v>45321</v>
      </c>
      <c r="C17500" s="2">
        <v>0.46304398148148151</v>
      </c>
      <c r="D17500" s="3" t="s">
        <v>1702</v>
      </c>
      <c r="E17500" s="3" t="s">
        <v>67839</v>
      </c>
      <c r="F17500" s="3" t="s">
        <v>67837</v>
      </c>
      <c r="G17500" s="3" t="s">
        <v>12009</v>
      </c>
      <c r="H17500" s="3" t="s">
        <v>67838</v>
      </c>
    </row>
    <row r="17501" spans="1:8" ht="58" x14ac:dyDescent="0.35">
      <c r="A17501" s="4">
        <v>76157</v>
      </c>
      <c r="B17501" s="1">
        <v>45321</v>
      </c>
      <c r="C17501" s="2">
        <v>0.46370370370370373</v>
      </c>
      <c r="D17501" s="3" t="s">
        <v>1933</v>
      </c>
      <c r="E17501" s="3" t="s">
        <v>67841</v>
      </c>
      <c r="F17501" s="3" t="s">
        <v>67840</v>
      </c>
      <c r="G17501" s="3" t="s">
        <v>11678</v>
      </c>
      <c r="H17501" s="3" t="s">
        <v>11136</v>
      </c>
    </row>
    <row r="17502" spans="1:8" ht="43.5" x14ac:dyDescent="0.35">
      <c r="A17502" s="4">
        <v>135589</v>
      </c>
      <c r="B17502" s="1">
        <v>45321</v>
      </c>
      <c r="C17502" s="2">
        <v>0.46532407407407406</v>
      </c>
      <c r="D17502" s="3" t="s">
        <v>233</v>
      </c>
      <c r="E17502" s="3" t="s">
        <v>67843</v>
      </c>
      <c r="F17502" s="3" t="s">
        <v>67842</v>
      </c>
      <c r="G17502" s="3" t="s">
        <v>1253</v>
      </c>
      <c r="H17502" s="3" t="s">
        <v>12311</v>
      </c>
    </row>
    <row r="17503" spans="1:8" ht="159.5" x14ac:dyDescent="0.35">
      <c r="A17503" s="4">
        <v>49909</v>
      </c>
      <c r="B17503" s="1">
        <v>45321</v>
      </c>
      <c r="C17503" s="2">
        <v>0.4664814814814815</v>
      </c>
      <c r="D17503" s="3" t="s">
        <v>67844</v>
      </c>
      <c r="E17503" s="3" t="s">
        <v>12058</v>
      </c>
      <c r="F17503" s="3" t="s">
        <v>67845</v>
      </c>
      <c r="G17503" s="3" t="s">
        <v>11732</v>
      </c>
      <c r="H17503" s="3" t="s">
        <v>67846</v>
      </c>
    </row>
    <row r="17504" spans="1:8" x14ac:dyDescent="0.35">
      <c r="A17504" s="4">
        <v>115805</v>
      </c>
      <c r="B17504" s="1">
        <v>45321</v>
      </c>
      <c r="C17504" s="2">
        <v>0.46714120370370371</v>
      </c>
      <c r="D17504" s="3" t="s">
        <v>67847</v>
      </c>
      <c r="E17504" s="3" t="s">
        <v>67850</v>
      </c>
      <c r="F17504" s="3" t="s">
        <v>67848</v>
      </c>
      <c r="G17504" s="3" t="s">
        <v>11890</v>
      </c>
      <c r="H17504" s="3" t="s">
        <v>67849</v>
      </c>
    </row>
    <row r="17505" spans="1:8" ht="130.5" x14ac:dyDescent="0.35">
      <c r="A17505" s="4">
        <v>212096</v>
      </c>
      <c r="B17505" s="1">
        <v>45321</v>
      </c>
      <c r="C17505" s="2">
        <v>0.4676967592592593</v>
      </c>
      <c r="D17505" s="3" t="s">
        <v>67851</v>
      </c>
      <c r="E17505" s="3" t="s">
        <v>67855</v>
      </c>
      <c r="F17505" s="3" t="s">
        <v>67852</v>
      </c>
      <c r="G17505" s="3" t="s">
        <v>67853</v>
      </c>
      <c r="H17505" s="3" t="s">
        <v>67854</v>
      </c>
    </row>
    <row r="17506" spans="1:8" ht="130.5" x14ac:dyDescent="0.35">
      <c r="A17506" s="4">
        <v>212096</v>
      </c>
      <c r="B17506" s="1">
        <v>45321</v>
      </c>
      <c r="C17506" s="2">
        <v>0.46797453703703701</v>
      </c>
      <c r="D17506" s="3" t="s">
        <v>67851</v>
      </c>
      <c r="E17506" s="3" t="s">
        <v>67855</v>
      </c>
      <c r="F17506" s="3" t="s">
        <v>67852</v>
      </c>
      <c r="G17506" s="3" t="s">
        <v>67853</v>
      </c>
      <c r="H17506" s="3" t="s">
        <v>67856</v>
      </c>
    </row>
    <row r="17507" spans="1:8" x14ac:dyDescent="0.35">
      <c r="A17507" s="4">
        <v>98044</v>
      </c>
      <c r="B17507" s="1">
        <v>45321</v>
      </c>
      <c r="C17507" s="2">
        <v>0.46875</v>
      </c>
      <c r="D17507" s="3" t="s">
        <v>985</v>
      </c>
      <c r="E17507" s="3" t="s">
        <v>37</v>
      </c>
      <c r="F17507" s="3" t="s">
        <v>10488</v>
      </c>
      <c r="G17507" s="3" t="s">
        <v>67857</v>
      </c>
      <c r="H17507" s="3" t="s">
        <v>1325</v>
      </c>
    </row>
    <row r="17508" spans="1:8" ht="43.5" x14ac:dyDescent="0.35">
      <c r="A17508" s="4">
        <v>186471</v>
      </c>
      <c r="B17508" s="1">
        <v>45321</v>
      </c>
      <c r="C17508" s="2">
        <v>0.46895833333333337</v>
      </c>
      <c r="D17508" s="3" t="s">
        <v>67858</v>
      </c>
      <c r="E17508" s="3" t="s">
        <v>14875</v>
      </c>
      <c r="F17508" s="3" t="s">
        <v>67859</v>
      </c>
      <c r="G17508" s="3" t="s">
        <v>10474</v>
      </c>
      <c r="H17508" s="3" t="s">
        <v>67860</v>
      </c>
    </row>
    <row r="17509" spans="1:8" ht="116" x14ac:dyDescent="0.35">
      <c r="A17509" s="4">
        <v>213536</v>
      </c>
      <c r="B17509" s="1">
        <v>45321</v>
      </c>
      <c r="C17509" s="2">
        <v>0.47123842592592591</v>
      </c>
      <c r="D17509" s="3" t="s">
        <v>67861</v>
      </c>
      <c r="E17509" s="3" t="s">
        <v>67865</v>
      </c>
      <c r="F17509" s="3" t="s">
        <v>67862</v>
      </c>
      <c r="G17509" s="3" t="s">
        <v>67863</v>
      </c>
      <c r="H17509" s="3" t="s">
        <v>67864</v>
      </c>
    </row>
    <row r="17510" spans="1:8" ht="72.5" x14ac:dyDescent="0.35">
      <c r="A17510" s="4">
        <v>39914</v>
      </c>
      <c r="B17510" s="1">
        <v>45321</v>
      </c>
      <c r="C17510" s="2">
        <v>0.47218749999999998</v>
      </c>
      <c r="D17510" s="3" t="s">
        <v>67866</v>
      </c>
      <c r="E17510" s="3" t="s">
        <v>67870</v>
      </c>
      <c r="F17510" s="3" t="s">
        <v>67867</v>
      </c>
      <c r="G17510" s="3" t="s">
        <v>67868</v>
      </c>
      <c r="H17510" s="3" t="s">
        <v>67869</v>
      </c>
    </row>
    <row r="17511" spans="1:8" ht="72.5" x14ac:dyDescent="0.35">
      <c r="A17511" s="4">
        <v>39914</v>
      </c>
      <c r="B17511" s="1">
        <v>45321</v>
      </c>
      <c r="C17511" s="2">
        <v>0.47244212962962967</v>
      </c>
      <c r="D17511" s="3" t="s">
        <v>67866</v>
      </c>
      <c r="E17511" s="3" t="s">
        <v>67870</v>
      </c>
      <c r="F17511" s="3" t="s">
        <v>67867</v>
      </c>
      <c r="G17511" s="3" t="s">
        <v>67868</v>
      </c>
      <c r="H17511" s="3" t="s">
        <v>61164</v>
      </c>
    </row>
    <row r="17512" spans="1:8" ht="29" x14ac:dyDescent="0.35">
      <c r="A17512" s="4">
        <v>1798</v>
      </c>
      <c r="B17512" s="1">
        <v>45321</v>
      </c>
      <c r="C17512" s="2">
        <v>0.47358796296296296</v>
      </c>
      <c r="D17512" s="3" t="s">
        <v>233</v>
      </c>
      <c r="E17512" s="3" t="s">
        <v>67872</v>
      </c>
      <c r="F17512" s="3" t="s">
        <v>67871</v>
      </c>
      <c r="G17512" s="3" t="s">
        <v>1313</v>
      </c>
      <c r="H17512" s="3" t="s">
        <v>12587</v>
      </c>
    </row>
    <row r="17513" spans="1:8" ht="145" x14ac:dyDescent="0.35">
      <c r="A17513" s="4">
        <v>204946</v>
      </c>
      <c r="B17513" s="1">
        <v>45321</v>
      </c>
      <c r="C17513" s="2">
        <v>0.4745138888888889</v>
      </c>
      <c r="D17513" s="3" t="s">
        <v>67873</v>
      </c>
      <c r="E17513" s="3" t="s">
        <v>67875</v>
      </c>
      <c r="F17513" s="3" t="s">
        <v>14098</v>
      </c>
      <c r="G17513" s="3" t="s">
        <v>11732</v>
      </c>
      <c r="H17513" s="3" t="s">
        <v>67874</v>
      </c>
    </row>
    <row r="17514" spans="1:8" ht="101.5" x14ac:dyDescent="0.35">
      <c r="A17514" s="4">
        <v>86218</v>
      </c>
      <c r="B17514" s="1">
        <v>45321</v>
      </c>
      <c r="C17514" s="2">
        <v>0.4762615740740741</v>
      </c>
      <c r="D17514" s="3" t="s">
        <v>67876</v>
      </c>
      <c r="E17514" s="3" t="s">
        <v>67880</v>
      </c>
      <c r="F17514" s="3" t="s">
        <v>67877</v>
      </c>
      <c r="G17514" s="3" t="s">
        <v>67878</v>
      </c>
      <c r="H17514" s="3" t="s">
        <v>67879</v>
      </c>
    </row>
    <row r="17515" spans="1:8" ht="58" x14ac:dyDescent="0.35">
      <c r="A17515" s="4">
        <v>207595</v>
      </c>
      <c r="B17515" s="1">
        <v>45321</v>
      </c>
      <c r="C17515" s="2">
        <v>0.47792824074074075</v>
      </c>
      <c r="D17515" s="3" t="s">
        <v>11163</v>
      </c>
      <c r="E17515" s="3" t="s">
        <v>67883</v>
      </c>
      <c r="F17515" s="3" t="s">
        <v>67881</v>
      </c>
      <c r="G17515" s="3" t="s">
        <v>10611</v>
      </c>
      <c r="H17515" s="3" t="s">
        <v>67882</v>
      </c>
    </row>
    <row r="17516" spans="1:8" x14ac:dyDescent="0.35">
      <c r="A17516" s="4">
        <v>205981</v>
      </c>
      <c r="B17516" s="1">
        <v>45321</v>
      </c>
      <c r="C17516" s="2">
        <v>0.4785300925925926</v>
      </c>
      <c r="D17516" s="3" t="s">
        <v>233</v>
      </c>
      <c r="E17516" s="3" t="s">
        <v>214</v>
      </c>
      <c r="F17516" s="3" t="s">
        <v>67884</v>
      </c>
      <c r="G17516" s="3" t="s">
        <v>11789</v>
      </c>
      <c r="H17516" s="3" t="s">
        <v>67885</v>
      </c>
    </row>
    <row r="17517" spans="1:8" ht="72.5" x14ac:dyDescent="0.35">
      <c r="A17517" s="4">
        <v>11826</v>
      </c>
      <c r="B17517" s="1">
        <v>45321</v>
      </c>
      <c r="C17517" s="2">
        <v>0.48002314814814812</v>
      </c>
      <c r="D17517" s="3" t="s">
        <v>67886</v>
      </c>
      <c r="E17517" s="3" t="s">
        <v>67889</v>
      </c>
      <c r="F17517" s="3" t="s">
        <v>67887</v>
      </c>
      <c r="G17517" s="3" t="s">
        <v>67888</v>
      </c>
      <c r="H17517" s="3" t="s">
        <v>28931</v>
      </c>
    </row>
    <row r="17518" spans="1:8" ht="29" x14ac:dyDescent="0.35">
      <c r="A17518" s="4">
        <v>34156</v>
      </c>
      <c r="B17518" s="1">
        <v>45321</v>
      </c>
      <c r="C17518" s="2">
        <v>0.48168981481481482</v>
      </c>
      <c r="D17518" s="3" t="s">
        <v>233</v>
      </c>
      <c r="E17518" s="3" t="s">
        <v>67891</v>
      </c>
      <c r="F17518" s="3" t="s">
        <v>67890</v>
      </c>
      <c r="G17518" s="3" t="s">
        <v>1583</v>
      </c>
      <c r="H17518" s="3" t="s">
        <v>12312</v>
      </c>
    </row>
    <row r="17519" spans="1:8" x14ac:dyDescent="0.35">
      <c r="A17519" s="4">
        <v>50972</v>
      </c>
      <c r="B17519" s="1">
        <v>45321</v>
      </c>
      <c r="C17519" s="2">
        <v>0.48192129629629626</v>
      </c>
      <c r="D17519" s="3" t="s">
        <v>67892</v>
      </c>
      <c r="E17519" s="3" t="s">
        <v>793</v>
      </c>
      <c r="F17519" s="3" t="s">
        <v>67893</v>
      </c>
      <c r="G17519" s="3" t="s">
        <v>67894</v>
      </c>
      <c r="H17519" s="3" t="s">
        <v>67895</v>
      </c>
    </row>
    <row r="17520" spans="1:8" ht="29" x14ac:dyDescent="0.35">
      <c r="A17520" s="4">
        <v>151286</v>
      </c>
      <c r="B17520" s="1">
        <v>45321</v>
      </c>
      <c r="C17520" s="2">
        <v>0.48322916666666665</v>
      </c>
      <c r="D17520" s="3" t="s">
        <v>67896</v>
      </c>
      <c r="E17520" s="3" t="s">
        <v>67898</v>
      </c>
      <c r="F17520" s="3" t="s">
        <v>67897</v>
      </c>
      <c r="G17520" s="3" t="s">
        <v>11632</v>
      </c>
      <c r="H17520" s="3" t="s">
        <v>11336</v>
      </c>
    </row>
    <row r="17521" spans="1:8" x14ac:dyDescent="0.35">
      <c r="A17521" s="4">
        <v>35261</v>
      </c>
      <c r="B17521" s="1">
        <v>45321</v>
      </c>
      <c r="C17521" s="2">
        <v>0.48909722222222224</v>
      </c>
      <c r="D17521" s="3" t="s">
        <v>67899</v>
      </c>
      <c r="E17521" s="3" t="s">
        <v>261</v>
      </c>
      <c r="F17521" s="3" t="s">
        <v>67900</v>
      </c>
      <c r="G17521" s="3" t="s">
        <v>1358</v>
      </c>
      <c r="H17521" s="3" t="s">
        <v>12652</v>
      </c>
    </row>
    <row r="17522" spans="1:8" ht="43.5" x14ac:dyDescent="0.35">
      <c r="A17522" s="4">
        <v>216294</v>
      </c>
      <c r="B17522" s="1">
        <v>45321</v>
      </c>
      <c r="C17522" s="2">
        <v>0.48932870370370374</v>
      </c>
      <c r="D17522" s="3" t="s">
        <v>67901</v>
      </c>
      <c r="E17522" s="3" t="s">
        <v>67905</v>
      </c>
      <c r="F17522" s="3" t="s">
        <v>67902</v>
      </c>
      <c r="G17522" s="3" t="s">
        <v>67903</v>
      </c>
      <c r="H17522" s="3" t="s">
        <v>67904</v>
      </c>
    </row>
    <row r="17523" spans="1:8" ht="101.5" x14ac:dyDescent="0.35">
      <c r="A17523" s="4">
        <v>8007</v>
      </c>
      <c r="B17523" s="1">
        <v>45321</v>
      </c>
      <c r="C17523" s="2">
        <v>0.49020833333333336</v>
      </c>
      <c r="D17523" s="3" t="s">
        <v>1702</v>
      </c>
      <c r="E17523" s="3" t="s">
        <v>67908</v>
      </c>
      <c r="F17523" s="3" t="s">
        <v>67906</v>
      </c>
      <c r="G17523" s="3" t="s">
        <v>12216</v>
      </c>
      <c r="H17523" s="3" t="s">
        <v>67907</v>
      </c>
    </row>
    <row r="17524" spans="1:8" ht="29" x14ac:dyDescent="0.35">
      <c r="A17524" s="4">
        <v>196088</v>
      </c>
      <c r="B17524" s="1">
        <v>45321</v>
      </c>
      <c r="C17524" s="2">
        <v>0.49243055555555554</v>
      </c>
      <c r="D17524" s="3" t="s">
        <v>233</v>
      </c>
      <c r="E17524" s="3" t="s">
        <v>67911</v>
      </c>
      <c r="F17524" s="3" t="s">
        <v>67909</v>
      </c>
      <c r="G17524" s="3" t="s">
        <v>233</v>
      </c>
      <c r="H17524" s="3" t="s">
        <v>67910</v>
      </c>
    </row>
    <row r="17525" spans="1:8" x14ac:dyDescent="0.35">
      <c r="A17525" s="4">
        <v>46321</v>
      </c>
      <c r="B17525" s="1">
        <v>45321</v>
      </c>
      <c r="C17525" s="2">
        <v>0.49249999999999999</v>
      </c>
      <c r="D17525" s="3" t="s">
        <v>15160</v>
      </c>
      <c r="E17525" s="3" t="s">
        <v>616</v>
      </c>
      <c r="F17525" s="3" t="s">
        <v>1381</v>
      </c>
      <c r="G17525" s="3" t="s">
        <v>10538</v>
      </c>
      <c r="H17525" s="3" t="s">
        <v>67912</v>
      </c>
    </row>
    <row r="17526" spans="1:8" ht="29" x14ac:dyDescent="0.35">
      <c r="A17526" s="4">
        <v>130365</v>
      </c>
      <c r="B17526" s="1">
        <v>45321</v>
      </c>
      <c r="C17526" s="2">
        <v>0.4944560185185185</v>
      </c>
      <c r="D17526" s="3" t="s">
        <v>1702</v>
      </c>
      <c r="E17526" s="3" t="s">
        <v>67916</v>
      </c>
      <c r="F17526" s="3" t="s">
        <v>67913</v>
      </c>
      <c r="G17526" s="3" t="s">
        <v>67914</v>
      </c>
      <c r="H17526" s="3" t="s">
        <v>67915</v>
      </c>
    </row>
    <row r="17527" spans="1:8" ht="43.5" x14ac:dyDescent="0.35">
      <c r="A17527" s="4">
        <v>33762</v>
      </c>
      <c r="B17527" s="1">
        <v>45321</v>
      </c>
      <c r="C17527" s="2">
        <v>0.49542824074074071</v>
      </c>
      <c r="D17527" s="3" t="s">
        <v>233</v>
      </c>
      <c r="E17527" s="3" t="s">
        <v>31614</v>
      </c>
      <c r="F17527" s="3" t="s">
        <v>67917</v>
      </c>
      <c r="G17527" s="3" t="s">
        <v>1268</v>
      </c>
      <c r="H17527" s="3" t="s">
        <v>10295</v>
      </c>
    </row>
    <row r="17528" spans="1:8" x14ac:dyDescent="0.35">
      <c r="A17528" s="4">
        <v>38826</v>
      </c>
      <c r="B17528" s="1">
        <v>45321</v>
      </c>
      <c r="C17528" s="2">
        <v>0.49578703703703703</v>
      </c>
      <c r="D17528" s="3" t="s">
        <v>12118</v>
      </c>
      <c r="E17528" s="3" t="s">
        <v>67796</v>
      </c>
      <c r="F17528" s="3" t="s">
        <v>12115</v>
      </c>
      <c r="G17528" s="3" t="s">
        <v>12118</v>
      </c>
      <c r="H17528" s="3" t="s">
        <v>67918</v>
      </c>
    </row>
    <row r="17529" spans="1:8" ht="43.5" x14ac:dyDescent="0.35">
      <c r="A17529" s="4">
        <v>56554</v>
      </c>
      <c r="B17529" s="1">
        <v>45321</v>
      </c>
      <c r="C17529" s="2">
        <v>0.49634259259259261</v>
      </c>
      <c r="D17529" s="3" t="s">
        <v>67919</v>
      </c>
      <c r="E17529" s="3" t="s">
        <v>67923</v>
      </c>
      <c r="F17529" s="3" t="s">
        <v>67920</v>
      </c>
      <c r="G17529" s="3" t="s">
        <v>67921</v>
      </c>
      <c r="H17529" s="3" t="s">
        <v>67922</v>
      </c>
    </row>
    <row r="17530" spans="1:8" ht="43.5" x14ac:dyDescent="0.35">
      <c r="A17530" s="4">
        <v>50419</v>
      </c>
      <c r="B17530" s="1">
        <v>45321</v>
      </c>
      <c r="C17530" s="2">
        <v>0.49858796296296298</v>
      </c>
      <c r="D17530" s="3" t="s">
        <v>1702</v>
      </c>
      <c r="E17530" s="3" t="s">
        <v>67926</v>
      </c>
      <c r="F17530" s="3" t="s">
        <v>67924</v>
      </c>
      <c r="G17530" s="3" t="s">
        <v>13225</v>
      </c>
      <c r="H17530" s="3" t="s">
        <v>67925</v>
      </c>
    </row>
    <row r="17531" spans="1:8" ht="43.5" x14ac:dyDescent="0.35">
      <c r="A17531" s="4">
        <v>200898</v>
      </c>
      <c r="B17531" s="1">
        <v>45321</v>
      </c>
      <c r="C17531" s="2">
        <v>0.49890046296296298</v>
      </c>
      <c r="D17531" s="3" t="s">
        <v>67927</v>
      </c>
      <c r="E17531" s="3" t="s">
        <v>67931</v>
      </c>
      <c r="F17531" s="3" t="s">
        <v>67928</v>
      </c>
      <c r="G17531" s="3" t="s">
        <v>67929</v>
      </c>
      <c r="H17531" s="3" t="s">
        <v>67930</v>
      </c>
    </row>
    <row r="17532" spans="1:8" ht="43.5" x14ac:dyDescent="0.35">
      <c r="A17532" s="4">
        <v>185065</v>
      </c>
      <c r="B17532" s="1">
        <v>45321</v>
      </c>
      <c r="C17532" s="2">
        <v>0.50358796296296293</v>
      </c>
      <c r="D17532" s="3" t="s">
        <v>1258</v>
      </c>
      <c r="E17532" s="3" t="s">
        <v>67935</v>
      </c>
      <c r="F17532" s="3" t="s">
        <v>67932</v>
      </c>
      <c r="G17532" s="3" t="s">
        <v>67933</v>
      </c>
      <c r="H17532" s="3" t="s">
        <v>67934</v>
      </c>
    </row>
    <row r="17533" spans="1:8" ht="29" x14ac:dyDescent="0.35">
      <c r="A17533" s="4">
        <v>133309</v>
      </c>
      <c r="B17533" s="1">
        <v>45321</v>
      </c>
      <c r="C17533" s="2">
        <v>0.50804398148148155</v>
      </c>
      <c r="D17533" s="3" t="s">
        <v>1933</v>
      </c>
      <c r="E17533" s="3" t="s">
        <v>67937</v>
      </c>
      <c r="F17533" s="3" t="s">
        <v>67936</v>
      </c>
      <c r="G17533" s="3" t="s">
        <v>32787</v>
      </c>
      <c r="H17533" s="3" t="s">
        <v>10701</v>
      </c>
    </row>
    <row r="17534" spans="1:8" ht="43.5" x14ac:dyDescent="0.35">
      <c r="A17534" s="4">
        <v>56894</v>
      </c>
      <c r="B17534" s="1">
        <v>45321</v>
      </c>
      <c r="C17534" s="2">
        <v>0.50853009259259252</v>
      </c>
      <c r="D17534" s="3" t="s">
        <v>67938</v>
      </c>
      <c r="E17534" s="3" t="s">
        <v>66030</v>
      </c>
      <c r="F17534" s="3" t="s">
        <v>67939</v>
      </c>
      <c r="G17534" s="3" t="s">
        <v>11928</v>
      </c>
      <c r="H17534" s="3" t="s">
        <v>11945</v>
      </c>
    </row>
    <row r="17535" spans="1:8" ht="43.5" x14ac:dyDescent="0.35">
      <c r="A17535" s="4">
        <v>170319</v>
      </c>
      <c r="B17535" s="1">
        <v>45321</v>
      </c>
      <c r="C17535" s="2">
        <v>0.5116666666666666</v>
      </c>
      <c r="D17535" s="3" t="s">
        <v>67940</v>
      </c>
      <c r="E17535" s="3" t="s">
        <v>67942</v>
      </c>
      <c r="F17535" s="3" t="s">
        <v>67941</v>
      </c>
      <c r="G17535" s="3" t="s">
        <v>11928</v>
      </c>
      <c r="H17535" s="3" t="s">
        <v>733</v>
      </c>
    </row>
    <row r="17536" spans="1:8" ht="101.5" x14ac:dyDescent="0.35">
      <c r="A17536" s="4">
        <v>192716</v>
      </c>
      <c r="B17536" s="1">
        <v>45321</v>
      </c>
      <c r="C17536" s="2">
        <v>0.51197916666666665</v>
      </c>
      <c r="D17536" s="3" t="s">
        <v>985</v>
      </c>
      <c r="E17536" s="3" t="s">
        <v>67946</v>
      </c>
      <c r="F17536" s="3" t="s">
        <v>67943</v>
      </c>
      <c r="G17536" s="3" t="s">
        <v>67944</v>
      </c>
      <c r="H17536" s="3" t="s">
        <v>67945</v>
      </c>
    </row>
    <row r="17537" spans="1:8" ht="29" x14ac:dyDescent="0.35">
      <c r="A17537" s="4">
        <v>213078</v>
      </c>
      <c r="B17537" s="1">
        <v>45321</v>
      </c>
      <c r="C17537" s="2">
        <v>0.515162037037037</v>
      </c>
      <c r="D17537" s="3" t="s">
        <v>985</v>
      </c>
      <c r="E17537" s="3" t="s">
        <v>67948</v>
      </c>
      <c r="F17537" s="3" t="s">
        <v>67947</v>
      </c>
      <c r="G17537" s="3" t="s">
        <v>67948</v>
      </c>
      <c r="H17537" s="3" t="s">
        <v>10992</v>
      </c>
    </row>
    <row r="17538" spans="1:8" ht="29" x14ac:dyDescent="0.35">
      <c r="A17538" s="4">
        <v>47432</v>
      </c>
      <c r="B17538" s="1">
        <v>45321</v>
      </c>
      <c r="C17538" s="2">
        <v>0.51518518518518519</v>
      </c>
      <c r="D17538" s="3" t="s">
        <v>15160</v>
      </c>
      <c r="E17538" s="3" t="s">
        <v>67951</v>
      </c>
      <c r="F17538" s="3" t="s">
        <v>67949</v>
      </c>
      <c r="G17538" s="3" t="s">
        <v>11045</v>
      </c>
      <c r="H17538" s="3" t="s">
        <v>67950</v>
      </c>
    </row>
    <row r="17539" spans="1:8" ht="43.5" x14ac:dyDescent="0.35">
      <c r="A17539" s="4">
        <v>86726</v>
      </c>
      <c r="B17539" s="1">
        <v>45321</v>
      </c>
      <c r="C17539" s="2">
        <v>0.51655092592592589</v>
      </c>
      <c r="D17539" s="3" t="s">
        <v>1258</v>
      </c>
      <c r="E17539" s="3" t="s">
        <v>67953</v>
      </c>
      <c r="F17539" s="3" t="s">
        <v>67952</v>
      </c>
      <c r="G17539" s="3" t="s">
        <v>11928</v>
      </c>
      <c r="H17539" s="3" t="s">
        <v>12498</v>
      </c>
    </row>
    <row r="17540" spans="1:8" ht="29" x14ac:dyDescent="0.35">
      <c r="A17540" s="4">
        <v>140248</v>
      </c>
      <c r="B17540" s="1">
        <v>45321</v>
      </c>
      <c r="C17540" s="2">
        <v>0.5181365740740741</v>
      </c>
      <c r="D17540" s="3" t="s">
        <v>1436</v>
      </c>
      <c r="E17540" s="3" t="s">
        <v>1530</v>
      </c>
      <c r="F17540" s="3" t="s">
        <v>67954</v>
      </c>
      <c r="G17540" s="3" t="s">
        <v>1530</v>
      </c>
      <c r="H17540" s="3" t="s">
        <v>10992</v>
      </c>
    </row>
    <row r="17541" spans="1:8" ht="29" x14ac:dyDescent="0.35">
      <c r="A17541" s="4">
        <v>140248</v>
      </c>
      <c r="B17541" s="1">
        <v>45321</v>
      </c>
      <c r="C17541" s="2">
        <v>0.51859953703703698</v>
      </c>
      <c r="D17541" s="3" t="s">
        <v>12900</v>
      </c>
      <c r="E17541" s="3" t="s">
        <v>1530</v>
      </c>
      <c r="F17541" s="3" t="s">
        <v>12118</v>
      </c>
      <c r="G17541" s="3" t="s">
        <v>12320</v>
      </c>
      <c r="H17541" s="3" t="s">
        <v>67955</v>
      </c>
    </row>
    <row r="17542" spans="1:8" ht="72.5" x14ac:dyDescent="0.35">
      <c r="A17542" s="4">
        <v>213078</v>
      </c>
      <c r="B17542" s="1">
        <v>45321</v>
      </c>
      <c r="C17542" s="2">
        <v>0.51993055555555556</v>
      </c>
      <c r="D17542" s="3" t="s">
        <v>10339</v>
      </c>
      <c r="E17542" s="3" t="s">
        <v>67958</v>
      </c>
      <c r="F17542" s="3" t="s">
        <v>67956</v>
      </c>
      <c r="G17542" s="3" t="s">
        <v>67957</v>
      </c>
      <c r="H17542" s="3" t="s">
        <v>10992</v>
      </c>
    </row>
    <row r="17543" spans="1:8" ht="29" x14ac:dyDescent="0.35">
      <c r="A17543" s="4">
        <v>106726</v>
      </c>
      <c r="B17543" s="1">
        <v>45321</v>
      </c>
      <c r="C17543" s="2">
        <v>0.52282407407407405</v>
      </c>
      <c r="D17543" s="3" t="s">
        <v>67959</v>
      </c>
      <c r="E17543" s="3" t="s">
        <v>67963</v>
      </c>
      <c r="F17543" s="3" t="s">
        <v>67960</v>
      </c>
      <c r="G17543" s="3" t="s">
        <v>67961</v>
      </c>
      <c r="H17543" s="3" t="s">
        <v>67962</v>
      </c>
    </row>
    <row r="17544" spans="1:8" ht="43.5" x14ac:dyDescent="0.35">
      <c r="A17544" s="4">
        <v>42045</v>
      </c>
      <c r="B17544" s="1">
        <v>45321</v>
      </c>
      <c r="C17544" s="2">
        <v>0.54689814814814819</v>
      </c>
      <c r="D17544" s="3" t="s">
        <v>11085</v>
      </c>
      <c r="E17544" s="3" t="s">
        <v>15390</v>
      </c>
      <c r="F17544" s="3" t="s">
        <v>67964</v>
      </c>
      <c r="G17544" s="3" t="s">
        <v>11524</v>
      </c>
      <c r="H17544" s="3" t="s">
        <v>40568</v>
      </c>
    </row>
    <row r="17545" spans="1:8" ht="43.5" x14ac:dyDescent="0.35">
      <c r="A17545" s="4">
        <v>46478</v>
      </c>
      <c r="B17545" s="1">
        <v>45321</v>
      </c>
      <c r="C17545" s="2">
        <v>0.55349537037037033</v>
      </c>
      <c r="D17545" s="3" t="s">
        <v>67965</v>
      </c>
      <c r="E17545" s="3" t="s">
        <v>15231</v>
      </c>
      <c r="F17545" s="3" t="s">
        <v>67966</v>
      </c>
      <c r="G17545" s="3" t="s">
        <v>67967</v>
      </c>
      <c r="H17545" s="3" t="s">
        <v>67968</v>
      </c>
    </row>
    <row r="17546" spans="1:8" ht="29" x14ac:dyDescent="0.35">
      <c r="A17546" s="4">
        <v>4926</v>
      </c>
      <c r="B17546" s="1">
        <v>45321</v>
      </c>
      <c r="C17546" s="2">
        <v>0.55851851851851853</v>
      </c>
      <c r="D17546" s="3" t="s">
        <v>11085</v>
      </c>
      <c r="E17546" s="3" t="s">
        <v>67971</v>
      </c>
      <c r="F17546" s="3" t="s">
        <v>67969</v>
      </c>
      <c r="G17546" s="3" t="s">
        <v>67970</v>
      </c>
      <c r="H17546" s="3" t="s">
        <v>51384</v>
      </c>
    </row>
    <row r="17547" spans="1:8" ht="29" x14ac:dyDescent="0.35">
      <c r="A17547" s="4">
        <v>214236</v>
      </c>
      <c r="B17547" s="1">
        <v>45321</v>
      </c>
      <c r="C17547" s="2">
        <v>0.56270833333333337</v>
      </c>
      <c r="D17547" s="3" t="s">
        <v>409</v>
      </c>
      <c r="E17547" s="3" t="s">
        <v>67974</v>
      </c>
      <c r="F17547" s="3" t="s">
        <v>67972</v>
      </c>
      <c r="G17547" s="3" t="s">
        <v>11924</v>
      </c>
      <c r="H17547" s="3" t="s">
        <v>67973</v>
      </c>
    </row>
    <row r="17548" spans="1:8" ht="29" x14ac:dyDescent="0.35">
      <c r="A17548" s="4">
        <v>134262</v>
      </c>
      <c r="B17548" s="1">
        <v>45321</v>
      </c>
      <c r="C17548" s="2">
        <v>0.57247685185185182</v>
      </c>
      <c r="D17548" s="3" t="s">
        <v>67975</v>
      </c>
      <c r="E17548" s="3" t="s">
        <v>67978</v>
      </c>
      <c r="F17548" s="3" t="s">
        <v>1800</v>
      </c>
      <c r="G17548" s="3" t="s">
        <v>67976</v>
      </c>
      <c r="H17548" s="3" t="s">
        <v>67977</v>
      </c>
    </row>
    <row r="17549" spans="1:8" x14ac:dyDescent="0.35">
      <c r="A17549" s="4">
        <v>130287</v>
      </c>
      <c r="B17549" s="1">
        <v>45321</v>
      </c>
      <c r="C17549" s="2">
        <v>0.57421296296296298</v>
      </c>
      <c r="D17549" s="3" t="s">
        <v>14514</v>
      </c>
      <c r="E17549" s="3" t="s">
        <v>67979</v>
      </c>
      <c r="F17549" s="3" t="s">
        <v>36131</v>
      </c>
      <c r="G17549" s="3" t="s">
        <v>67979</v>
      </c>
      <c r="H17549" s="3" t="s">
        <v>13042</v>
      </c>
    </row>
    <row r="17550" spans="1:8" ht="43.5" x14ac:dyDescent="0.35">
      <c r="A17550" s="4">
        <v>49938</v>
      </c>
      <c r="B17550" s="1">
        <v>45321</v>
      </c>
      <c r="C17550" s="2">
        <v>0.57619212962962962</v>
      </c>
      <c r="D17550" s="3" t="s">
        <v>1933</v>
      </c>
      <c r="E17550" s="3" t="s">
        <v>67982</v>
      </c>
      <c r="F17550" s="3" t="s">
        <v>67980</v>
      </c>
      <c r="G17550" s="3" t="s">
        <v>10930</v>
      </c>
      <c r="H17550" s="3" t="s">
        <v>67981</v>
      </c>
    </row>
    <row r="17551" spans="1:8" ht="174" x14ac:dyDescent="0.35">
      <c r="A17551" s="4">
        <v>158694</v>
      </c>
      <c r="B17551" s="1">
        <v>45321</v>
      </c>
      <c r="C17551" s="2">
        <v>0.57767361111111104</v>
      </c>
      <c r="D17551" s="3" t="s">
        <v>1403</v>
      </c>
      <c r="E17551" s="3" t="s">
        <v>67985</v>
      </c>
      <c r="F17551" s="3" t="s">
        <v>67983</v>
      </c>
      <c r="G17551" s="3" t="s">
        <v>800</v>
      </c>
      <c r="H17551" s="3" t="s">
        <v>67984</v>
      </c>
    </row>
    <row r="17552" spans="1:8" ht="116" x14ac:dyDescent="0.35">
      <c r="A17552" s="4">
        <v>77684</v>
      </c>
      <c r="B17552" s="1">
        <v>45321</v>
      </c>
      <c r="C17552" s="2">
        <v>0.58315972222222223</v>
      </c>
      <c r="D17552" s="3" t="s">
        <v>10615</v>
      </c>
      <c r="E17552" s="3" t="s">
        <v>67986</v>
      </c>
      <c r="F17552" s="3" t="s">
        <v>62224</v>
      </c>
      <c r="G17552" s="3" t="s">
        <v>67986</v>
      </c>
      <c r="H17552" s="3" t="s">
        <v>10989</v>
      </c>
    </row>
    <row r="17553" spans="1:8" ht="58" x14ac:dyDescent="0.35">
      <c r="A17553" s="4">
        <v>44691</v>
      </c>
      <c r="B17553" s="1">
        <v>45321</v>
      </c>
      <c r="C17553" s="2">
        <v>0.58328703703703699</v>
      </c>
      <c r="D17553" s="3" t="s">
        <v>1403</v>
      </c>
      <c r="E17553" s="3" t="s">
        <v>67989</v>
      </c>
      <c r="F17553" s="3" t="s">
        <v>67987</v>
      </c>
      <c r="G17553" s="3" t="s">
        <v>13332</v>
      </c>
      <c r="H17553" s="3" t="s">
        <v>67988</v>
      </c>
    </row>
    <row r="17554" spans="1:8" ht="29" x14ac:dyDescent="0.35">
      <c r="A17554" s="4">
        <v>106904</v>
      </c>
      <c r="B17554" s="1">
        <v>45321</v>
      </c>
      <c r="C17554" s="2">
        <v>0.58489583333333328</v>
      </c>
      <c r="D17554" s="3" t="s">
        <v>67990</v>
      </c>
      <c r="E17554" s="3" t="s">
        <v>67993</v>
      </c>
      <c r="F17554" s="3" t="s">
        <v>67991</v>
      </c>
      <c r="G17554" s="3" t="s">
        <v>12252</v>
      </c>
      <c r="H17554" s="3" t="s">
        <v>67992</v>
      </c>
    </row>
    <row r="17555" spans="1:8" ht="29" x14ac:dyDescent="0.35">
      <c r="A17555" s="4">
        <v>141389</v>
      </c>
      <c r="B17555" s="1">
        <v>45321</v>
      </c>
      <c r="C17555" s="2">
        <v>0.58660879629629636</v>
      </c>
      <c r="D17555" s="3" t="s">
        <v>67994</v>
      </c>
      <c r="E17555" s="3" t="s">
        <v>67997</v>
      </c>
      <c r="F17555" s="3" t="s">
        <v>11953</v>
      </c>
      <c r="G17555" s="3" t="s">
        <v>67995</v>
      </c>
      <c r="H17555" s="3" t="s">
        <v>67996</v>
      </c>
    </row>
    <row r="17556" spans="1:8" ht="29" x14ac:dyDescent="0.35">
      <c r="A17556" s="4">
        <v>47917</v>
      </c>
      <c r="B17556" s="1">
        <v>45321</v>
      </c>
      <c r="C17556" s="2">
        <v>0.58665509259259252</v>
      </c>
      <c r="D17556" s="3" t="s">
        <v>1403</v>
      </c>
      <c r="E17556" s="3" t="s">
        <v>19754</v>
      </c>
      <c r="F17556" s="3" t="s">
        <v>67998</v>
      </c>
      <c r="G17556" s="3" t="s">
        <v>67999</v>
      </c>
      <c r="H17556" s="3" t="s">
        <v>68000</v>
      </c>
    </row>
    <row r="17557" spans="1:8" ht="159.5" x14ac:dyDescent="0.35">
      <c r="A17557" s="4">
        <v>214561</v>
      </c>
      <c r="B17557" s="1">
        <v>45321</v>
      </c>
      <c r="C17557" s="2">
        <v>0.58851851851851855</v>
      </c>
      <c r="D17557" s="3" t="s">
        <v>349</v>
      </c>
      <c r="E17557" s="3" t="s">
        <v>68004</v>
      </c>
      <c r="F17557" s="3" t="s">
        <v>68001</v>
      </c>
      <c r="G17557" s="3" t="s">
        <v>68002</v>
      </c>
      <c r="H17557" s="3" t="s">
        <v>68003</v>
      </c>
    </row>
    <row r="17558" spans="1:8" x14ac:dyDescent="0.35">
      <c r="A17558" s="4">
        <v>216338</v>
      </c>
      <c r="B17558" s="1">
        <v>45321</v>
      </c>
      <c r="C17558" s="2">
        <v>0.58913194444444439</v>
      </c>
      <c r="D17558" s="3" t="s">
        <v>1436</v>
      </c>
      <c r="E17558" s="3" t="s">
        <v>13008</v>
      </c>
      <c r="F17558" s="3" t="s">
        <v>11953</v>
      </c>
      <c r="G17558" s="3" t="s">
        <v>13008</v>
      </c>
      <c r="H17558" s="3" t="s">
        <v>68005</v>
      </c>
    </row>
    <row r="17559" spans="1:8" ht="72.5" x14ac:dyDescent="0.35">
      <c r="A17559" s="4">
        <v>45005</v>
      </c>
      <c r="B17559" s="1">
        <v>45321</v>
      </c>
      <c r="C17559" s="2">
        <v>0.59067129629629633</v>
      </c>
      <c r="D17559" s="3" t="s">
        <v>1933</v>
      </c>
      <c r="E17559" s="3" t="s">
        <v>68007</v>
      </c>
      <c r="F17559" s="3" t="s">
        <v>68006</v>
      </c>
      <c r="G17559" s="3" t="s">
        <v>65578</v>
      </c>
      <c r="H17559" s="3" t="s">
        <v>737</v>
      </c>
    </row>
    <row r="17560" spans="1:8" ht="29" x14ac:dyDescent="0.35">
      <c r="A17560" s="4">
        <v>52226</v>
      </c>
      <c r="B17560" s="1">
        <v>45321</v>
      </c>
      <c r="C17560" s="2">
        <v>0.59232638888888889</v>
      </c>
      <c r="D17560" s="3" t="s">
        <v>68008</v>
      </c>
      <c r="E17560" s="3" t="s">
        <v>68011</v>
      </c>
      <c r="F17560" s="3" t="s">
        <v>1519</v>
      </c>
      <c r="G17560" s="3" t="s">
        <v>68009</v>
      </c>
      <c r="H17560" s="3" t="s">
        <v>68010</v>
      </c>
    </row>
    <row r="17561" spans="1:8" ht="116" x14ac:dyDescent="0.35">
      <c r="A17561" s="4">
        <v>46199</v>
      </c>
      <c r="B17561" s="1">
        <v>45321</v>
      </c>
      <c r="C17561" s="2">
        <v>0.59464120370370377</v>
      </c>
      <c r="D17561" s="3" t="s">
        <v>463</v>
      </c>
      <c r="E17561" s="3" t="s">
        <v>68014</v>
      </c>
      <c r="F17561" s="3" t="s">
        <v>68012</v>
      </c>
      <c r="G17561" s="3" t="s">
        <v>11442</v>
      </c>
      <c r="H17561" s="3" t="s">
        <v>68013</v>
      </c>
    </row>
    <row r="17562" spans="1:8" ht="43.5" x14ac:dyDescent="0.35">
      <c r="A17562" s="4">
        <v>202805</v>
      </c>
      <c r="B17562" s="1">
        <v>45321</v>
      </c>
      <c r="C17562" s="2">
        <v>0.59687499999999993</v>
      </c>
      <c r="D17562" s="3" t="s">
        <v>10438</v>
      </c>
      <c r="E17562" s="3" t="s">
        <v>68017</v>
      </c>
      <c r="F17562" s="3" t="s">
        <v>68015</v>
      </c>
      <c r="G17562" s="3" t="s">
        <v>68016</v>
      </c>
      <c r="H17562" s="3" t="s">
        <v>13250</v>
      </c>
    </row>
    <row r="17563" spans="1:8" ht="58" x14ac:dyDescent="0.35">
      <c r="A17563" s="4">
        <v>95973</v>
      </c>
      <c r="B17563" s="1">
        <v>45321</v>
      </c>
      <c r="C17563" s="2">
        <v>0.59696759259259258</v>
      </c>
      <c r="D17563" s="3" t="s">
        <v>68018</v>
      </c>
      <c r="E17563" s="3" t="s">
        <v>68020</v>
      </c>
      <c r="F17563" s="3" t="s">
        <v>68019</v>
      </c>
      <c r="G17563" s="3" t="s">
        <v>68020</v>
      </c>
      <c r="H17563" s="3" t="s">
        <v>68021</v>
      </c>
    </row>
    <row r="17564" spans="1:8" ht="58" x14ac:dyDescent="0.35">
      <c r="A17564" s="4">
        <v>62602</v>
      </c>
      <c r="B17564" s="1">
        <v>45321</v>
      </c>
      <c r="C17564" s="2">
        <v>0.59811342592592587</v>
      </c>
      <c r="D17564" s="3" t="s">
        <v>12436</v>
      </c>
      <c r="E17564" s="3" t="s">
        <v>68024</v>
      </c>
      <c r="F17564" s="3" t="s">
        <v>68022</v>
      </c>
      <c r="G17564" s="3" t="s">
        <v>10652</v>
      </c>
      <c r="H17564" s="3" t="s">
        <v>68023</v>
      </c>
    </row>
    <row r="17565" spans="1:8" ht="72.5" x14ac:dyDescent="0.35">
      <c r="A17565" s="4">
        <v>100537</v>
      </c>
      <c r="B17565" s="1">
        <v>45321</v>
      </c>
      <c r="C17565" s="2">
        <v>0.6017824074074074</v>
      </c>
      <c r="D17565" s="3" t="s">
        <v>985</v>
      </c>
      <c r="E17565" s="3" t="s">
        <v>68028</v>
      </c>
      <c r="F17565" s="3" t="s">
        <v>68025</v>
      </c>
      <c r="G17565" s="3" t="s">
        <v>68026</v>
      </c>
      <c r="H17565" s="3" t="s">
        <v>68027</v>
      </c>
    </row>
    <row r="17566" spans="1:8" ht="29" x14ac:dyDescent="0.35">
      <c r="A17566" s="4">
        <v>28683</v>
      </c>
      <c r="B17566" s="1">
        <v>45321</v>
      </c>
      <c r="C17566" s="2">
        <v>0.60285879629629624</v>
      </c>
      <c r="D17566" s="3" t="s">
        <v>68029</v>
      </c>
      <c r="E17566" s="3" t="s">
        <v>10827</v>
      </c>
      <c r="F17566" s="3" t="s">
        <v>68030</v>
      </c>
      <c r="G17566" s="3" t="s">
        <v>68031</v>
      </c>
      <c r="H17566" s="3" t="s">
        <v>68032</v>
      </c>
    </row>
    <row r="17567" spans="1:8" ht="72.5" x14ac:dyDescent="0.35">
      <c r="A17567" s="4">
        <v>100537</v>
      </c>
      <c r="B17567" s="1">
        <v>45321</v>
      </c>
      <c r="C17567" s="2">
        <v>0.60523148148148154</v>
      </c>
      <c r="D17567" s="3" t="s">
        <v>985</v>
      </c>
      <c r="E17567" s="3" t="s">
        <v>68028</v>
      </c>
      <c r="F17567" s="3" t="s">
        <v>68025</v>
      </c>
      <c r="G17567" s="3" t="s">
        <v>68033</v>
      </c>
      <c r="H17567" s="3" t="s">
        <v>68034</v>
      </c>
    </row>
    <row r="17568" spans="1:8" x14ac:dyDescent="0.35">
      <c r="A17568" s="4">
        <v>196424</v>
      </c>
      <c r="B17568" s="1">
        <v>45321</v>
      </c>
      <c r="C17568" s="2">
        <v>0.60662037037037042</v>
      </c>
      <c r="D17568" s="3" t="s">
        <v>68035</v>
      </c>
      <c r="E17568" s="3" t="s">
        <v>593</v>
      </c>
      <c r="F17568" s="3" t="s">
        <v>12483</v>
      </c>
      <c r="G17568" s="3" t="s">
        <v>11905</v>
      </c>
      <c r="H17568" s="3" t="s">
        <v>593</v>
      </c>
    </row>
    <row r="17569" spans="1:8" ht="72.5" x14ac:dyDescent="0.35">
      <c r="A17569" s="4">
        <v>114377</v>
      </c>
      <c r="B17569" s="1">
        <v>45321</v>
      </c>
      <c r="C17569" s="2">
        <v>0.60873842592592597</v>
      </c>
      <c r="D17569" s="3" t="s">
        <v>10615</v>
      </c>
      <c r="E17569" s="3" t="s">
        <v>14887</v>
      </c>
      <c r="F17569" s="3" t="s">
        <v>68036</v>
      </c>
      <c r="G17569" s="3" t="s">
        <v>14887</v>
      </c>
      <c r="H17569" s="3" t="s">
        <v>68037</v>
      </c>
    </row>
    <row r="17570" spans="1:8" ht="58" x14ac:dyDescent="0.35">
      <c r="A17570" s="4">
        <v>104593</v>
      </c>
      <c r="B17570" s="1">
        <v>45321</v>
      </c>
      <c r="C17570" s="2">
        <v>0.60923611111111109</v>
      </c>
      <c r="D17570" s="3" t="s">
        <v>1403</v>
      </c>
      <c r="E17570" s="3" t="s">
        <v>68040</v>
      </c>
      <c r="F17570" s="3" t="s">
        <v>68038</v>
      </c>
      <c r="G17570" s="3" t="s">
        <v>11012</v>
      </c>
      <c r="H17570" s="3" t="s">
        <v>68039</v>
      </c>
    </row>
    <row r="17571" spans="1:8" ht="43.5" x14ac:dyDescent="0.35">
      <c r="A17571" s="4">
        <v>32565</v>
      </c>
      <c r="B17571" s="1">
        <v>45321</v>
      </c>
      <c r="C17571" s="2">
        <v>0.60987268518518511</v>
      </c>
      <c r="D17571" s="3" t="s">
        <v>1403</v>
      </c>
      <c r="E17571" s="3" t="s">
        <v>68044</v>
      </c>
      <c r="F17571" s="3" t="s">
        <v>68041</v>
      </c>
      <c r="G17571" s="3" t="s">
        <v>68042</v>
      </c>
      <c r="H17571" s="3" t="s">
        <v>68043</v>
      </c>
    </row>
    <row r="17572" spans="1:8" ht="43.5" x14ac:dyDescent="0.35">
      <c r="A17572" s="4">
        <v>214305</v>
      </c>
      <c r="B17572" s="1">
        <v>45321</v>
      </c>
      <c r="C17572" s="2">
        <v>0.61332175925925925</v>
      </c>
      <c r="D17572" s="3" t="s">
        <v>10438</v>
      </c>
      <c r="E17572" s="3" t="s">
        <v>68048</v>
      </c>
      <c r="F17572" s="3" t="s">
        <v>68045</v>
      </c>
      <c r="G17572" s="3" t="s">
        <v>68046</v>
      </c>
      <c r="H17572" s="3" t="s">
        <v>68047</v>
      </c>
    </row>
    <row r="17573" spans="1:8" ht="72.5" x14ac:dyDescent="0.35">
      <c r="A17573" s="4">
        <v>114377</v>
      </c>
      <c r="B17573" s="1">
        <v>45321</v>
      </c>
      <c r="C17573" s="2">
        <v>0.61431712962962959</v>
      </c>
      <c r="D17573" s="3" t="s">
        <v>10615</v>
      </c>
      <c r="E17573" s="3" t="s">
        <v>14887</v>
      </c>
      <c r="F17573" s="3" t="s">
        <v>68036</v>
      </c>
      <c r="G17573" s="3" t="s">
        <v>14887</v>
      </c>
      <c r="H17573" s="3" t="s">
        <v>68049</v>
      </c>
    </row>
    <row r="17574" spans="1:8" ht="58" x14ac:dyDescent="0.35">
      <c r="A17574" s="4">
        <v>8131</v>
      </c>
      <c r="B17574" s="1">
        <v>45321</v>
      </c>
      <c r="C17574" s="2">
        <v>0.61446759259259254</v>
      </c>
      <c r="D17574" s="3" t="s">
        <v>68050</v>
      </c>
      <c r="E17574" s="3" t="s">
        <v>68054</v>
      </c>
      <c r="F17574" s="3" t="s">
        <v>68051</v>
      </c>
      <c r="G17574" s="3" t="s">
        <v>68052</v>
      </c>
      <c r="H17574" s="3" t="s">
        <v>68053</v>
      </c>
    </row>
    <row r="17575" spans="1:8" ht="72.5" x14ac:dyDescent="0.35">
      <c r="A17575" s="4">
        <v>44874</v>
      </c>
      <c r="B17575" s="1">
        <v>45321</v>
      </c>
      <c r="C17575" s="2">
        <v>0.61476851851851855</v>
      </c>
      <c r="D17575" s="3" t="s">
        <v>985</v>
      </c>
      <c r="E17575" s="3" t="s">
        <v>68058</v>
      </c>
      <c r="F17575" s="3" t="s">
        <v>68055</v>
      </c>
      <c r="G17575" s="3" t="s">
        <v>68056</v>
      </c>
      <c r="H17575" s="3" t="s">
        <v>68057</v>
      </c>
    </row>
    <row r="17576" spans="1:8" ht="43.5" x14ac:dyDescent="0.35">
      <c r="A17576" s="4">
        <v>198907</v>
      </c>
      <c r="B17576" s="1">
        <v>45321</v>
      </c>
      <c r="C17576" s="2">
        <v>0.6165046296296296</v>
      </c>
      <c r="D17576" s="3" t="s">
        <v>1403</v>
      </c>
      <c r="E17576" s="3" t="s">
        <v>68061</v>
      </c>
      <c r="F17576" s="3" t="s">
        <v>68059</v>
      </c>
      <c r="G17576" s="3" t="s">
        <v>12981</v>
      </c>
      <c r="H17576" s="3" t="s">
        <v>68060</v>
      </c>
    </row>
    <row r="17577" spans="1:8" ht="58" x14ac:dyDescent="0.35">
      <c r="A17577" s="4">
        <v>8131</v>
      </c>
      <c r="B17577" s="1">
        <v>45321</v>
      </c>
      <c r="C17577" s="2">
        <v>0.61774305555555553</v>
      </c>
      <c r="D17577" s="3" t="s">
        <v>68050</v>
      </c>
      <c r="E17577" s="3" t="s">
        <v>68054</v>
      </c>
      <c r="F17577" s="3" t="s">
        <v>68051</v>
      </c>
      <c r="G17577" s="3" t="s">
        <v>68062</v>
      </c>
      <c r="H17577" s="3" t="s">
        <v>68053</v>
      </c>
    </row>
    <row r="17578" spans="1:8" ht="43.5" x14ac:dyDescent="0.35">
      <c r="A17578" s="4">
        <v>215637</v>
      </c>
      <c r="B17578" s="1">
        <v>45321</v>
      </c>
      <c r="C17578" s="2">
        <v>0.61980324074074067</v>
      </c>
      <c r="D17578" s="3" t="s">
        <v>10615</v>
      </c>
      <c r="E17578" s="3" t="s">
        <v>68066</v>
      </c>
      <c r="F17578" s="3" t="s">
        <v>68063</v>
      </c>
      <c r="G17578" s="3" t="s">
        <v>68064</v>
      </c>
      <c r="H17578" s="3" t="s">
        <v>68065</v>
      </c>
    </row>
    <row r="17579" spans="1:8" ht="58" x14ac:dyDescent="0.35">
      <c r="A17579" s="4">
        <v>38194</v>
      </c>
      <c r="B17579" s="1">
        <v>45321</v>
      </c>
      <c r="C17579" s="2">
        <v>0.62011574074074072</v>
      </c>
      <c r="D17579" s="3" t="s">
        <v>68067</v>
      </c>
      <c r="E17579" s="3" t="s">
        <v>68071</v>
      </c>
      <c r="F17579" s="3" t="s">
        <v>68068</v>
      </c>
      <c r="G17579" s="3" t="s">
        <v>68069</v>
      </c>
      <c r="H17579" s="3" t="s">
        <v>68070</v>
      </c>
    </row>
    <row r="17580" spans="1:8" x14ac:dyDescent="0.35">
      <c r="A17580" s="4">
        <v>40441</v>
      </c>
      <c r="B17580" s="1">
        <v>45321</v>
      </c>
      <c r="C17580" s="2">
        <v>0.62048611111111118</v>
      </c>
      <c r="D17580" s="3" t="s">
        <v>12112</v>
      </c>
      <c r="E17580" s="3" t="s">
        <v>12790</v>
      </c>
      <c r="F17580" s="3" t="s">
        <v>12780</v>
      </c>
      <c r="G17580" s="3" t="s">
        <v>12790</v>
      </c>
      <c r="H17580" s="3" t="s">
        <v>12248</v>
      </c>
    </row>
    <row r="17581" spans="1:8" ht="72.5" x14ac:dyDescent="0.35">
      <c r="A17581" s="4">
        <v>9708</v>
      </c>
      <c r="B17581" s="1">
        <v>45321</v>
      </c>
      <c r="C17581" s="2">
        <v>0.6212847222222222</v>
      </c>
      <c r="D17581" s="3" t="s">
        <v>68072</v>
      </c>
      <c r="E17581" s="3" t="s">
        <v>68076</v>
      </c>
      <c r="F17581" s="3" t="s">
        <v>68073</v>
      </c>
      <c r="G17581" s="3" t="s">
        <v>68074</v>
      </c>
      <c r="H17581" s="3" t="s">
        <v>68075</v>
      </c>
    </row>
    <row r="17582" spans="1:8" ht="58" x14ac:dyDescent="0.35">
      <c r="A17582" s="4">
        <v>157570</v>
      </c>
      <c r="B17582" s="1">
        <v>45321</v>
      </c>
      <c r="C17582" s="2">
        <v>0.62394675925925924</v>
      </c>
      <c r="D17582" s="3" t="s">
        <v>68077</v>
      </c>
      <c r="E17582" s="3" t="s">
        <v>68080</v>
      </c>
      <c r="F17582" s="3" t="e">
        <f>- cervical MRI - (4/ 11 / 23) -  mild degenerative cervical spondylosis - straightened curvature  and multiple level disc  desiccation or marginal osteophyte , multiple level bilateral ia, ib ,iib enlarged lymphnodes likely reactive</f>
        <v>#NAME?</v>
      </c>
      <c r="G17582" s="3" t="s">
        <v>68078</v>
      </c>
      <c r="H17582" s="3" t="s">
        <v>68079</v>
      </c>
    </row>
    <row r="17583" spans="1:8" x14ac:dyDescent="0.35">
      <c r="A17583" s="4">
        <v>50838</v>
      </c>
      <c r="B17583" s="1">
        <v>45321</v>
      </c>
      <c r="C17583" s="2">
        <v>0.6240162037037037</v>
      </c>
      <c r="D17583" s="3" t="s">
        <v>12260</v>
      </c>
      <c r="E17583" s="3" t="s">
        <v>41549</v>
      </c>
      <c r="F17583" s="3" t="s">
        <v>12480</v>
      </c>
      <c r="G17583" s="3" t="s">
        <v>68081</v>
      </c>
      <c r="H17583" s="3" t="s">
        <v>41549</v>
      </c>
    </row>
    <row r="17584" spans="1:8" ht="87" x14ac:dyDescent="0.35">
      <c r="A17584" s="4">
        <v>209835</v>
      </c>
      <c r="B17584" s="1">
        <v>45321</v>
      </c>
      <c r="C17584" s="2">
        <v>0.62614583333333329</v>
      </c>
      <c r="D17584" s="3" t="s">
        <v>985</v>
      </c>
      <c r="E17584" s="3" t="s">
        <v>68084</v>
      </c>
      <c r="F17584" s="3" t="s">
        <v>68082</v>
      </c>
      <c r="G17584" s="3" t="s">
        <v>68083</v>
      </c>
      <c r="H17584" s="3" t="s">
        <v>10361</v>
      </c>
    </row>
    <row r="17585" spans="1:8" ht="58" x14ac:dyDescent="0.35">
      <c r="A17585" s="4">
        <v>214183</v>
      </c>
      <c r="B17585" s="1">
        <v>45321</v>
      </c>
      <c r="C17585" s="2">
        <v>0.62866898148148154</v>
      </c>
      <c r="D17585" s="3" t="s">
        <v>10615</v>
      </c>
      <c r="E17585" s="3" t="s">
        <v>68087</v>
      </c>
      <c r="F17585" s="3" t="s">
        <v>13156</v>
      </c>
      <c r="G17585" s="3" t="s">
        <v>68085</v>
      </c>
      <c r="H17585" s="3" t="s">
        <v>68086</v>
      </c>
    </row>
    <row r="17586" spans="1:8" ht="101.5" x14ac:dyDescent="0.35">
      <c r="A17586" s="4">
        <v>214183</v>
      </c>
      <c r="B17586" s="1">
        <v>45321</v>
      </c>
      <c r="C17586" s="2">
        <v>0.63053240740740735</v>
      </c>
      <c r="D17586" s="3" t="s">
        <v>10615</v>
      </c>
      <c r="E17586" s="3" t="s">
        <v>68087</v>
      </c>
      <c r="F17586" s="3" t="s">
        <v>13156</v>
      </c>
      <c r="G17586" s="3" t="s">
        <v>68085</v>
      </c>
      <c r="H17586" s="3" t="s">
        <v>68088</v>
      </c>
    </row>
    <row r="17587" spans="1:8" ht="58" x14ac:dyDescent="0.35">
      <c r="A17587" s="4">
        <v>213972</v>
      </c>
      <c r="B17587" s="1">
        <v>45321</v>
      </c>
      <c r="C17587" s="2">
        <v>0.63130787037037039</v>
      </c>
      <c r="D17587" s="3" t="s">
        <v>68089</v>
      </c>
      <c r="E17587" s="3" t="s">
        <v>68091</v>
      </c>
      <c r="F17587" s="3" t="s">
        <v>68090</v>
      </c>
      <c r="G17587" s="3" t="s">
        <v>68091</v>
      </c>
      <c r="H17587" s="3" t="s">
        <v>68092</v>
      </c>
    </row>
    <row r="17588" spans="1:8" ht="29" x14ac:dyDescent="0.35">
      <c r="A17588" s="4">
        <v>95705</v>
      </c>
      <c r="B17588" s="1">
        <v>45321</v>
      </c>
      <c r="C17588" s="2">
        <v>0.63432870370370364</v>
      </c>
      <c r="D17588" s="3" t="s">
        <v>68093</v>
      </c>
      <c r="E17588" s="3" t="s">
        <v>68095</v>
      </c>
      <c r="F17588" s="3" t="s">
        <v>12830</v>
      </c>
      <c r="G17588" s="3" t="s">
        <v>68094</v>
      </c>
      <c r="H17588" s="3" t="s">
        <v>10320</v>
      </c>
    </row>
    <row r="17589" spans="1:8" ht="58" x14ac:dyDescent="0.35">
      <c r="A17589" s="4">
        <v>59740</v>
      </c>
      <c r="B17589" s="1">
        <v>45321</v>
      </c>
      <c r="C17589" s="2">
        <v>0.63600694444444439</v>
      </c>
      <c r="D17589" s="3" t="s">
        <v>349</v>
      </c>
      <c r="E17589" s="3" t="s">
        <v>68098</v>
      </c>
      <c r="F17589" s="3" t="s">
        <v>68096</v>
      </c>
      <c r="G17589" s="3" t="s">
        <v>10398</v>
      </c>
      <c r="H17589" s="3" t="s">
        <v>68097</v>
      </c>
    </row>
    <row r="17590" spans="1:8" ht="43.5" x14ac:dyDescent="0.35">
      <c r="A17590" s="4">
        <v>9593</v>
      </c>
      <c r="B17590" s="1">
        <v>45321</v>
      </c>
      <c r="C17590" s="2">
        <v>0.63724537037037032</v>
      </c>
      <c r="D17590" s="3" t="s">
        <v>1288</v>
      </c>
      <c r="E17590" s="3" t="s">
        <v>68101</v>
      </c>
      <c r="F17590" s="3" t="s">
        <v>68099</v>
      </c>
      <c r="G17590" s="3" t="s">
        <v>11786</v>
      </c>
      <c r="H17590" s="3" t="s">
        <v>68100</v>
      </c>
    </row>
    <row r="17591" spans="1:8" ht="72.5" x14ac:dyDescent="0.35">
      <c r="A17591" s="4">
        <v>152084</v>
      </c>
      <c r="B17591" s="1">
        <v>45321</v>
      </c>
      <c r="C17591" s="2">
        <v>0.63726851851851851</v>
      </c>
      <c r="D17591" s="3" t="s">
        <v>68102</v>
      </c>
      <c r="E17591" s="3" t="s">
        <v>68106</v>
      </c>
      <c r="F17591" s="3" t="s">
        <v>68103</v>
      </c>
      <c r="G17591" s="3" t="s">
        <v>68104</v>
      </c>
      <c r="H17591" s="3" t="s">
        <v>68105</v>
      </c>
    </row>
    <row r="17592" spans="1:8" ht="29" x14ac:dyDescent="0.35">
      <c r="A17592" s="4">
        <v>39253</v>
      </c>
      <c r="B17592" s="1">
        <v>45321</v>
      </c>
      <c r="C17592" s="2">
        <v>0.63962962962962966</v>
      </c>
      <c r="D17592" s="3" t="s">
        <v>68107</v>
      </c>
      <c r="E17592" s="3" t="s">
        <v>68110</v>
      </c>
      <c r="F17592" s="3" t="s">
        <v>68108</v>
      </c>
      <c r="G17592" s="3" t="s">
        <v>68108</v>
      </c>
      <c r="H17592" s="3" t="s">
        <v>68109</v>
      </c>
    </row>
    <row r="17593" spans="1:8" ht="87" x14ac:dyDescent="0.35">
      <c r="A17593" s="4">
        <v>78571</v>
      </c>
      <c r="B17593" s="1">
        <v>45321</v>
      </c>
      <c r="C17593" s="2">
        <v>0.64120370370370372</v>
      </c>
      <c r="D17593" s="3" t="s">
        <v>68111</v>
      </c>
      <c r="E17593" s="3" t="s">
        <v>68115</v>
      </c>
      <c r="F17593" s="3" t="s">
        <v>68112</v>
      </c>
      <c r="G17593" s="3" t="s">
        <v>68113</v>
      </c>
      <c r="H17593" s="3" t="s">
        <v>68114</v>
      </c>
    </row>
    <row r="17594" spans="1:8" ht="101.5" x14ac:dyDescent="0.35">
      <c r="A17594" s="4">
        <v>49653</v>
      </c>
      <c r="B17594" s="1">
        <v>45321</v>
      </c>
      <c r="C17594" s="2">
        <v>0.64159722222222226</v>
      </c>
      <c r="D17594" s="3" t="s">
        <v>68116</v>
      </c>
      <c r="E17594" s="3" t="s">
        <v>68120</v>
      </c>
      <c r="F17594" s="3" t="s">
        <v>68117</v>
      </c>
      <c r="G17594" s="3" t="s">
        <v>68118</v>
      </c>
      <c r="H17594" s="3" t="s">
        <v>68119</v>
      </c>
    </row>
    <row r="17595" spans="1:8" ht="116" x14ac:dyDescent="0.35">
      <c r="A17595" s="4">
        <v>214591</v>
      </c>
      <c r="B17595" s="1">
        <v>45321</v>
      </c>
      <c r="C17595" s="2">
        <v>0.64452546296296298</v>
      </c>
      <c r="D17595" s="3" t="s">
        <v>68121</v>
      </c>
      <c r="E17595" s="3" t="s">
        <v>68125</v>
      </c>
      <c r="F17595" s="3" t="s">
        <v>68122</v>
      </c>
      <c r="G17595" s="3" t="s">
        <v>68123</v>
      </c>
      <c r="H17595" s="3" t="s">
        <v>68124</v>
      </c>
    </row>
    <row r="17596" spans="1:8" ht="58" x14ac:dyDescent="0.35">
      <c r="A17596" s="4">
        <v>68979</v>
      </c>
      <c r="B17596" s="1">
        <v>45321</v>
      </c>
      <c r="C17596" s="2">
        <v>0.64568287037037042</v>
      </c>
      <c r="D17596" s="3" t="s">
        <v>10603</v>
      </c>
      <c r="E17596" s="3" t="s">
        <v>68128</v>
      </c>
      <c r="F17596" s="3" t="s">
        <v>68126</v>
      </c>
      <c r="G17596" s="3" t="s">
        <v>11524</v>
      </c>
      <c r="H17596" s="3" t="s">
        <v>68127</v>
      </c>
    </row>
    <row r="17597" spans="1:8" ht="87" x14ac:dyDescent="0.35">
      <c r="A17597" s="4">
        <v>122264</v>
      </c>
      <c r="B17597" s="1">
        <v>45321</v>
      </c>
      <c r="C17597" s="2">
        <v>0.64620370370370372</v>
      </c>
      <c r="D17597" s="3" t="s">
        <v>349</v>
      </c>
      <c r="E17597" s="3" t="s">
        <v>68132</v>
      </c>
      <c r="F17597" s="3" t="s">
        <v>68129</v>
      </c>
      <c r="G17597" s="3" t="s">
        <v>68130</v>
      </c>
      <c r="H17597" s="3" t="s">
        <v>68131</v>
      </c>
    </row>
    <row r="17598" spans="1:8" ht="58" x14ac:dyDescent="0.35">
      <c r="A17598" s="4">
        <v>207569</v>
      </c>
      <c r="B17598" s="1">
        <v>45321</v>
      </c>
      <c r="C17598" s="2">
        <v>0.64790509259259255</v>
      </c>
      <c r="D17598" s="3" t="s">
        <v>68133</v>
      </c>
      <c r="E17598" s="3" t="s">
        <v>68135</v>
      </c>
      <c r="F17598" s="3" t="s">
        <v>68134</v>
      </c>
      <c r="G17598" s="3" t="s">
        <v>68135</v>
      </c>
      <c r="H17598" s="3" t="s">
        <v>68136</v>
      </c>
    </row>
    <row r="17599" spans="1:8" ht="58" x14ac:dyDescent="0.35">
      <c r="A17599" s="4">
        <v>207569</v>
      </c>
      <c r="B17599" s="1">
        <v>45321</v>
      </c>
      <c r="C17599" s="2">
        <v>0.64870370370370367</v>
      </c>
      <c r="D17599" s="3" t="s">
        <v>68133</v>
      </c>
      <c r="E17599" s="3" t="s">
        <v>68135</v>
      </c>
      <c r="F17599" s="3" t="s">
        <v>68134</v>
      </c>
      <c r="G17599" s="3" t="s">
        <v>68137</v>
      </c>
      <c r="H17599" s="3" t="s">
        <v>68138</v>
      </c>
    </row>
    <row r="17600" spans="1:8" ht="58" x14ac:dyDescent="0.35">
      <c r="A17600" s="4">
        <v>47929</v>
      </c>
      <c r="B17600" s="1">
        <v>45321</v>
      </c>
      <c r="C17600" s="2">
        <v>0.65129629629629626</v>
      </c>
      <c r="D17600" s="3" t="s">
        <v>10615</v>
      </c>
      <c r="E17600" s="3" t="s">
        <v>68140</v>
      </c>
      <c r="F17600" s="3" t="s">
        <v>68139</v>
      </c>
      <c r="G17600" s="3" t="s">
        <v>68140</v>
      </c>
      <c r="H17600" s="3" t="s">
        <v>68141</v>
      </c>
    </row>
    <row r="17601" spans="1:8" ht="29" x14ac:dyDescent="0.35">
      <c r="A17601" s="4">
        <v>214176</v>
      </c>
      <c r="B17601" s="1">
        <v>45321</v>
      </c>
      <c r="C17601" s="2">
        <v>0.6526157407407408</v>
      </c>
      <c r="D17601" s="3" t="s">
        <v>10429</v>
      </c>
      <c r="E17601" s="3" t="s">
        <v>68145</v>
      </c>
      <c r="F17601" s="3" t="s">
        <v>68142</v>
      </c>
      <c r="G17601" s="3" t="s">
        <v>68143</v>
      </c>
      <c r="H17601" s="3" t="s">
        <v>68144</v>
      </c>
    </row>
    <row r="17602" spans="1:8" ht="29" x14ac:dyDescent="0.35">
      <c r="A17602" s="4">
        <v>31917</v>
      </c>
      <c r="B17602" s="1">
        <v>45321</v>
      </c>
      <c r="C17602" s="2">
        <v>0.65273148148148141</v>
      </c>
      <c r="D17602" s="3" t="s">
        <v>68146</v>
      </c>
      <c r="E17602" s="3" t="s">
        <v>68149</v>
      </c>
      <c r="F17602" s="3" t="s">
        <v>68147</v>
      </c>
      <c r="G17602" s="3" t="s">
        <v>1785</v>
      </c>
      <c r="H17602" s="3" t="s">
        <v>68148</v>
      </c>
    </row>
    <row r="17603" spans="1:8" ht="87" x14ac:dyDescent="0.35">
      <c r="A17603" s="4">
        <v>35793</v>
      </c>
      <c r="B17603" s="1">
        <v>45321</v>
      </c>
      <c r="C17603" s="2">
        <v>0.656712962962963</v>
      </c>
      <c r="D17603" s="3" t="s">
        <v>985</v>
      </c>
      <c r="E17603" s="3" t="s">
        <v>68153</v>
      </c>
      <c r="F17603" s="3" t="s">
        <v>68150</v>
      </c>
      <c r="G17603" s="3" t="s">
        <v>68151</v>
      </c>
      <c r="H17603" s="3" t="s">
        <v>68152</v>
      </c>
    </row>
    <row r="17604" spans="1:8" ht="72.5" x14ac:dyDescent="0.35">
      <c r="A17604" s="4">
        <v>111555</v>
      </c>
      <c r="B17604" s="1">
        <v>45321</v>
      </c>
      <c r="C17604" s="2">
        <v>0.65711805555555558</v>
      </c>
      <c r="D17604" s="3" t="s">
        <v>10603</v>
      </c>
      <c r="E17604" s="3" t="s">
        <v>32105</v>
      </c>
      <c r="F17604" s="3" t="s">
        <v>68154</v>
      </c>
      <c r="G17604" s="3" t="s">
        <v>10619</v>
      </c>
      <c r="H17604" s="3" t="s">
        <v>68155</v>
      </c>
    </row>
    <row r="17605" spans="1:8" ht="101.5" x14ac:dyDescent="0.35">
      <c r="A17605" s="4">
        <v>93548</v>
      </c>
      <c r="B17605" s="1">
        <v>45321</v>
      </c>
      <c r="C17605" s="2">
        <v>0.65712962962962962</v>
      </c>
      <c r="D17605" s="3" t="s">
        <v>11030</v>
      </c>
      <c r="E17605" s="3" t="s">
        <v>56781</v>
      </c>
      <c r="F17605" s="3" t="s">
        <v>68156</v>
      </c>
      <c r="G17605" s="3" t="s">
        <v>11812</v>
      </c>
      <c r="H17605" s="3" t="s">
        <v>12596</v>
      </c>
    </row>
    <row r="17606" spans="1:8" ht="58" x14ac:dyDescent="0.35">
      <c r="A17606" s="4">
        <v>47929</v>
      </c>
      <c r="B17606" s="1">
        <v>45321</v>
      </c>
      <c r="C17606" s="2">
        <v>0.65813657407407411</v>
      </c>
      <c r="D17606" s="3" t="s">
        <v>10615</v>
      </c>
      <c r="E17606" s="3" t="s">
        <v>68158</v>
      </c>
      <c r="F17606" s="3" t="s">
        <v>68139</v>
      </c>
      <c r="G17606" s="3" t="s">
        <v>68140</v>
      </c>
      <c r="H17606" s="3" t="s">
        <v>68157</v>
      </c>
    </row>
    <row r="17607" spans="1:8" x14ac:dyDescent="0.35">
      <c r="A17607" s="4">
        <v>35726</v>
      </c>
      <c r="B17607" s="1">
        <v>45321</v>
      </c>
      <c r="C17607" s="2">
        <v>0.6583796296296297</v>
      </c>
      <c r="D17607" s="3" t="s">
        <v>68159</v>
      </c>
      <c r="E17607" s="3" t="s">
        <v>11688</v>
      </c>
      <c r="F17607" s="3" t="s">
        <v>68160</v>
      </c>
      <c r="G17607" s="3" t="s">
        <v>11785</v>
      </c>
      <c r="H17607" s="3" t="s">
        <v>11764</v>
      </c>
    </row>
    <row r="17608" spans="1:8" ht="87" x14ac:dyDescent="0.35">
      <c r="A17608" s="4">
        <v>47929</v>
      </c>
      <c r="B17608" s="1">
        <v>45321</v>
      </c>
      <c r="C17608" s="2">
        <v>0.65840277777777778</v>
      </c>
      <c r="D17608" s="3" t="s">
        <v>10615</v>
      </c>
      <c r="E17608" s="3" t="s">
        <v>68161</v>
      </c>
      <c r="F17608" s="3" t="s">
        <v>68139</v>
      </c>
      <c r="G17608" s="3" t="s">
        <v>68140</v>
      </c>
      <c r="H17608" s="3" t="s">
        <v>68157</v>
      </c>
    </row>
    <row r="17609" spans="1:8" ht="43.5" x14ac:dyDescent="0.35">
      <c r="A17609" s="4">
        <v>6086</v>
      </c>
      <c r="B17609" s="1">
        <v>45321</v>
      </c>
      <c r="C17609" s="2">
        <v>0.65982638888888889</v>
      </c>
      <c r="D17609" s="3" t="s">
        <v>1288</v>
      </c>
      <c r="E17609" s="3" t="s">
        <v>32142</v>
      </c>
      <c r="F17609" s="3" t="s">
        <v>68162</v>
      </c>
      <c r="G17609" s="3" t="s">
        <v>10690</v>
      </c>
      <c r="H17609" s="3" t="s">
        <v>14893</v>
      </c>
    </row>
    <row r="17610" spans="1:8" ht="58" x14ac:dyDescent="0.35">
      <c r="A17610" s="4">
        <v>38180</v>
      </c>
      <c r="B17610" s="1">
        <v>45321</v>
      </c>
      <c r="C17610" s="2">
        <v>0.66284722222222225</v>
      </c>
      <c r="D17610" s="3" t="s">
        <v>985</v>
      </c>
      <c r="E17610" s="3" t="s">
        <v>68165</v>
      </c>
      <c r="F17610" s="3" t="s">
        <v>68163</v>
      </c>
      <c r="G17610" s="3" t="s">
        <v>68164</v>
      </c>
      <c r="H17610" s="3" t="s">
        <v>1325</v>
      </c>
    </row>
    <row r="17611" spans="1:8" ht="87" x14ac:dyDescent="0.35">
      <c r="A17611" s="4">
        <v>201640</v>
      </c>
      <c r="B17611" s="1">
        <v>45321</v>
      </c>
      <c r="C17611" s="2">
        <v>0.66545138888888888</v>
      </c>
      <c r="D17611" s="3" t="s">
        <v>68166</v>
      </c>
      <c r="E17611" s="3" t="s">
        <v>68170</v>
      </c>
      <c r="F17611" s="3" t="s">
        <v>68167</v>
      </c>
      <c r="G17611" s="3" t="s">
        <v>68168</v>
      </c>
      <c r="H17611" s="3" t="s">
        <v>68169</v>
      </c>
    </row>
    <row r="17612" spans="1:8" ht="72.5" x14ac:dyDescent="0.35">
      <c r="A17612" s="4">
        <v>32251</v>
      </c>
      <c r="B17612" s="1">
        <v>45321</v>
      </c>
      <c r="C17612" s="2">
        <v>0.6660300925925926</v>
      </c>
      <c r="D17612" s="3" t="s">
        <v>68171</v>
      </c>
      <c r="E17612" s="3" t="s">
        <v>68175</v>
      </c>
      <c r="F17612" s="3" t="s">
        <v>68172</v>
      </c>
      <c r="G17612" s="3" t="s">
        <v>68173</v>
      </c>
      <c r="H17612" s="3" t="s">
        <v>68174</v>
      </c>
    </row>
    <row r="17613" spans="1:8" ht="72.5" x14ac:dyDescent="0.35">
      <c r="A17613" s="4">
        <v>196481</v>
      </c>
      <c r="B17613" s="1">
        <v>45321</v>
      </c>
      <c r="C17613" s="2">
        <v>0.66715277777777782</v>
      </c>
      <c r="D17613" s="3" t="s">
        <v>68176</v>
      </c>
      <c r="E17613" s="3" t="s">
        <v>68179</v>
      </c>
      <c r="F17613" s="3" t="s">
        <v>68177</v>
      </c>
      <c r="G17613" s="3" t="s">
        <v>10487</v>
      </c>
      <c r="H17613" s="3" t="s">
        <v>68178</v>
      </c>
    </row>
    <row r="17614" spans="1:8" ht="72.5" x14ac:dyDescent="0.35">
      <c r="A17614" s="4">
        <v>79992</v>
      </c>
      <c r="B17614" s="1">
        <v>45321</v>
      </c>
      <c r="C17614" s="2">
        <v>0.67332175925925919</v>
      </c>
      <c r="D17614" s="3" t="s">
        <v>47654</v>
      </c>
      <c r="E17614" s="3" t="s">
        <v>68183</v>
      </c>
      <c r="F17614" s="3" t="s">
        <v>68180</v>
      </c>
      <c r="G17614" s="3" t="s">
        <v>68181</v>
      </c>
      <c r="H17614" s="3" t="s">
        <v>68182</v>
      </c>
    </row>
    <row r="17615" spans="1:8" ht="58" x14ac:dyDescent="0.35">
      <c r="A17615" s="4">
        <v>53466</v>
      </c>
      <c r="B17615" s="1">
        <v>45321</v>
      </c>
      <c r="C17615" s="2">
        <v>0.67418981481481488</v>
      </c>
      <c r="D17615" s="3" t="s">
        <v>68184</v>
      </c>
      <c r="E17615" s="3" t="s">
        <v>68188</v>
      </c>
      <c r="F17615" s="3" t="s">
        <v>68185</v>
      </c>
      <c r="G17615" s="3" t="s">
        <v>68186</v>
      </c>
      <c r="H17615" s="3" t="s">
        <v>68187</v>
      </c>
    </row>
    <row r="17616" spans="1:8" ht="72.5" x14ac:dyDescent="0.35">
      <c r="A17616" s="4">
        <v>62229</v>
      </c>
      <c r="B17616" s="1">
        <v>45321</v>
      </c>
      <c r="C17616" s="2">
        <v>0.67752314814814818</v>
      </c>
      <c r="D17616" s="3" t="s">
        <v>985</v>
      </c>
      <c r="E17616" s="3" t="s">
        <v>68191</v>
      </c>
      <c r="F17616" s="3" t="s">
        <v>68189</v>
      </c>
      <c r="G17616" s="3" t="s">
        <v>68190</v>
      </c>
      <c r="H17616" s="3" t="s">
        <v>1325</v>
      </c>
    </row>
    <row r="17617" spans="1:8" ht="130.5" x14ac:dyDescent="0.35">
      <c r="A17617" s="4">
        <v>175738</v>
      </c>
      <c r="B17617" s="1">
        <v>45321</v>
      </c>
      <c r="C17617" s="2">
        <v>0.67995370370370367</v>
      </c>
      <c r="D17617" s="3" t="s">
        <v>1933</v>
      </c>
      <c r="E17617" s="3" t="s">
        <v>68194</v>
      </c>
      <c r="F17617" s="3" t="s">
        <v>68192</v>
      </c>
      <c r="G17617" s="3" t="s">
        <v>10892</v>
      </c>
      <c r="H17617" s="3" t="s">
        <v>68193</v>
      </c>
    </row>
    <row r="17618" spans="1:8" ht="58" x14ac:dyDescent="0.35">
      <c r="A17618" s="4">
        <v>196481</v>
      </c>
      <c r="B17618" s="1">
        <v>45321</v>
      </c>
      <c r="C17618" s="2">
        <v>0.68443287037037026</v>
      </c>
      <c r="D17618" s="3" t="s">
        <v>68176</v>
      </c>
      <c r="E17618" s="3" t="s">
        <v>68197</v>
      </c>
      <c r="F17618" s="3" t="s">
        <v>68195</v>
      </c>
      <c r="G17618" s="3" t="s">
        <v>10487</v>
      </c>
      <c r="H17618" s="3" t="s">
        <v>68196</v>
      </c>
    </row>
    <row r="17619" spans="1:8" ht="29" x14ac:dyDescent="0.35">
      <c r="A17619" s="4">
        <v>216356</v>
      </c>
      <c r="B17619" s="1">
        <v>45321</v>
      </c>
      <c r="C17619" s="2">
        <v>0.78077546296296296</v>
      </c>
      <c r="D17619" s="3" t="s">
        <v>68198</v>
      </c>
      <c r="E17619" s="3" t="s">
        <v>68202</v>
      </c>
      <c r="F17619" s="3" t="s">
        <v>68199</v>
      </c>
      <c r="G17619" s="3" t="s">
        <v>68200</v>
      </c>
      <c r="H17619" s="3" t="s">
        <v>68201</v>
      </c>
    </row>
    <row r="17620" spans="1:8" ht="43.5" x14ac:dyDescent="0.35">
      <c r="A17620" s="4">
        <v>211280</v>
      </c>
      <c r="B17620" s="1">
        <v>45321</v>
      </c>
      <c r="C17620" s="2">
        <v>0.78440972222222216</v>
      </c>
      <c r="D17620" s="3" t="s">
        <v>68203</v>
      </c>
      <c r="E17620" s="3" t="s">
        <v>68206</v>
      </c>
      <c r="F17620" s="3" t="s">
        <v>68204</v>
      </c>
      <c r="G17620" s="3" t="s">
        <v>1444</v>
      </c>
      <c r="H17620" s="3" t="s">
        <v>68205</v>
      </c>
    </row>
    <row r="17621" spans="1:8" ht="43.5" x14ac:dyDescent="0.35">
      <c r="A17621" s="4">
        <v>39281</v>
      </c>
      <c r="B17621" s="1">
        <v>45322</v>
      </c>
      <c r="C17621" s="2">
        <v>0.3388194444444444</v>
      </c>
      <c r="D17621" s="3" t="s">
        <v>11851</v>
      </c>
      <c r="E17621" s="3" t="s">
        <v>13988</v>
      </c>
      <c r="F17621" s="3" t="s">
        <v>68207</v>
      </c>
      <c r="G17621" s="3" t="s">
        <v>1007</v>
      </c>
      <c r="H17621" s="3" t="s">
        <v>68208</v>
      </c>
    </row>
    <row r="17622" spans="1:8" ht="43.5" x14ac:dyDescent="0.35">
      <c r="A17622" s="4">
        <v>83804</v>
      </c>
      <c r="B17622" s="1">
        <v>45322</v>
      </c>
      <c r="C17622" s="2">
        <v>0.34241898148148148</v>
      </c>
      <c r="D17622" s="3" t="s">
        <v>985</v>
      </c>
      <c r="E17622" s="3" t="s">
        <v>68211</v>
      </c>
      <c r="F17622" s="3" t="s">
        <v>68209</v>
      </c>
      <c r="G17622" s="3" t="s">
        <v>11707</v>
      </c>
      <c r="H17622" s="3" t="s">
        <v>68210</v>
      </c>
    </row>
    <row r="17623" spans="1:8" ht="116" x14ac:dyDescent="0.35">
      <c r="A17623" s="4">
        <v>36440</v>
      </c>
      <c r="B17623" s="1">
        <v>45322</v>
      </c>
      <c r="C17623" s="2">
        <v>0.34490740740740744</v>
      </c>
      <c r="D17623" s="3" t="s">
        <v>68212</v>
      </c>
      <c r="E17623" s="3" t="s">
        <v>68214</v>
      </c>
      <c r="F17623" s="3" t="s">
        <v>68213</v>
      </c>
      <c r="G17623" s="3" t="s">
        <v>68214</v>
      </c>
      <c r="H17623" s="3" t="s">
        <v>68215</v>
      </c>
    </row>
    <row r="17624" spans="1:8" ht="87" x14ac:dyDescent="0.35">
      <c r="A17624" s="4">
        <v>41428</v>
      </c>
      <c r="B17624" s="1">
        <v>45322</v>
      </c>
      <c r="C17624" s="2">
        <v>0.34534722222222225</v>
      </c>
      <c r="D17624" s="3" t="s">
        <v>12295</v>
      </c>
      <c r="E17624" s="3" t="s">
        <v>68218</v>
      </c>
      <c r="F17624" s="3" t="s">
        <v>68216</v>
      </c>
      <c r="G17624" s="3" t="s">
        <v>13736</v>
      </c>
      <c r="H17624" s="3" t="s">
        <v>68217</v>
      </c>
    </row>
    <row r="17625" spans="1:8" ht="29" x14ac:dyDescent="0.35">
      <c r="A17625" s="4">
        <v>185115</v>
      </c>
      <c r="B17625" s="1">
        <v>45322</v>
      </c>
      <c r="C17625" s="2">
        <v>0.34729166666666672</v>
      </c>
      <c r="D17625" s="3" t="s">
        <v>1288</v>
      </c>
      <c r="E17625" s="3" t="s">
        <v>68221</v>
      </c>
      <c r="F17625" s="3" t="s">
        <v>68219</v>
      </c>
      <c r="G17625" s="3" t="s">
        <v>11837</v>
      </c>
      <c r="H17625" s="3" t="s">
        <v>68220</v>
      </c>
    </row>
    <row r="17626" spans="1:8" ht="43.5" x14ac:dyDescent="0.35">
      <c r="A17626" s="4">
        <v>35054</v>
      </c>
      <c r="B17626" s="1">
        <v>45322</v>
      </c>
      <c r="C17626" s="2">
        <v>0.3511111111111111</v>
      </c>
      <c r="D17626" s="3" t="s">
        <v>12295</v>
      </c>
      <c r="E17626" s="3" t="s">
        <v>68225</v>
      </c>
      <c r="F17626" s="3" t="s">
        <v>68222</v>
      </c>
      <c r="G17626" s="3" t="s">
        <v>68223</v>
      </c>
      <c r="H17626" s="3" t="s">
        <v>68224</v>
      </c>
    </row>
    <row r="17627" spans="1:8" ht="29" x14ac:dyDescent="0.35">
      <c r="A17627" s="4">
        <v>70532</v>
      </c>
      <c r="B17627" s="1">
        <v>45322</v>
      </c>
      <c r="C17627" s="2">
        <v>0.35136574074074073</v>
      </c>
      <c r="D17627" s="3" t="s">
        <v>1288</v>
      </c>
      <c r="E17627" s="3" t="s">
        <v>68227</v>
      </c>
      <c r="F17627" s="3" t="s">
        <v>68226</v>
      </c>
      <c r="G17627" s="3" t="s">
        <v>11886</v>
      </c>
      <c r="H17627" s="3" t="s">
        <v>11764</v>
      </c>
    </row>
    <row r="17628" spans="1:8" ht="43.5" x14ac:dyDescent="0.35">
      <c r="A17628" s="4">
        <v>35054</v>
      </c>
      <c r="B17628" s="1">
        <v>45322</v>
      </c>
      <c r="C17628" s="2">
        <v>0.35305555555555551</v>
      </c>
      <c r="D17628" s="3" t="s">
        <v>12295</v>
      </c>
      <c r="E17628" s="3" t="s">
        <v>68225</v>
      </c>
      <c r="F17628" s="3" t="s">
        <v>68228</v>
      </c>
      <c r="G17628" s="3" t="s">
        <v>68223</v>
      </c>
      <c r="H17628" s="3" t="s">
        <v>68224</v>
      </c>
    </row>
    <row r="17629" spans="1:8" ht="72.5" x14ac:dyDescent="0.35">
      <c r="A17629" s="4">
        <v>35101</v>
      </c>
      <c r="B17629" s="1">
        <v>45322</v>
      </c>
      <c r="C17629" s="2">
        <v>0.35336805555555556</v>
      </c>
      <c r="D17629" s="3" t="s">
        <v>68229</v>
      </c>
      <c r="E17629" s="3" t="s">
        <v>55921</v>
      </c>
      <c r="F17629" s="3" t="s">
        <v>68230</v>
      </c>
      <c r="G17629" s="3" t="s">
        <v>68231</v>
      </c>
      <c r="H17629" s="3" t="s">
        <v>68232</v>
      </c>
    </row>
    <row r="17630" spans="1:8" ht="72.5" x14ac:dyDescent="0.35">
      <c r="A17630" s="4">
        <v>35101</v>
      </c>
      <c r="B17630" s="1">
        <v>45322</v>
      </c>
      <c r="C17630" s="2">
        <v>0.35467592592592595</v>
      </c>
      <c r="D17630" s="3" t="s">
        <v>68229</v>
      </c>
      <c r="E17630" s="3" t="s">
        <v>55921</v>
      </c>
      <c r="F17630" s="3" t="s">
        <v>68230</v>
      </c>
      <c r="G17630" s="3" t="s">
        <v>68233</v>
      </c>
      <c r="H17630" s="3" t="s">
        <v>68232</v>
      </c>
    </row>
    <row r="17631" spans="1:8" ht="29" x14ac:dyDescent="0.35">
      <c r="A17631" s="4">
        <v>184793</v>
      </c>
      <c r="B17631" s="1">
        <v>45322</v>
      </c>
      <c r="C17631" s="2">
        <v>0.35480324074074071</v>
      </c>
      <c r="D17631" s="3" t="s">
        <v>68234</v>
      </c>
      <c r="E17631" s="3" t="s">
        <v>68238</v>
      </c>
      <c r="F17631" s="3" t="s">
        <v>68235</v>
      </c>
      <c r="G17631" s="3" t="s">
        <v>68236</v>
      </c>
      <c r="H17631" s="3" t="s">
        <v>68237</v>
      </c>
    </row>
    <row r="17632" spans="1:8" ht="58" x14ac:dyDescent="0.35">
      <c r="A17632" s="4">
        <v>50583</v>
      </c>
      <c r="B17632" s="1">
        <v>45322</v>
      </c>
      <c r="C17632" s="2">
        <v>0.3590740740740741</v>
      </c>
      <c r="D17632" s="3" t="s">
        <v>1288</v>
      </c>
      <c r="E17632" s="3" t="s">
        <v>68240</v>
      </c>
      <c r="F17632" s="3" t="s">
        <v>68239</v>
      </c>
      <c r="G17632" s="3" t="s">
        <v>11812</v>
      </c>
      <c r="H17632" s="3" t="e">
        <f>-  FBS</f>
        <v>#NAME?</v>
      </c>
    </row>
    <row r="17633" spans="1:8" ht="58" x14ac:dyDescent="0.35">
      <c r="A17633" s="4">
        <v>35684</v>
      </c>
      <c r="B17633" s="1">
        <v>45322</v>
      </c>
      <c r="C17633" s="2">
        <v>0.35917824074074073</v>
      </c>
      <c r="D17633" s="3" t="s">
        <v>13032</v>
      </c>
      <c r="E17633" s="3" t="s">
        <v>14911</v>
      </c>
      <c r="F17633" s="3" t="s">
        <v>68241</v>
      </c>
      <c r="G17633" s="3" t="s">
        <v>68242</v>
      </c>
      <c r="H17633" s="3" t="s">
        <v>68243</v>
      </c>
    </row>
    <row r="17634" spans="1:8" ht="145" x14ac:dyDescent="0.35">
      <c r="A17634" s="4">
        <v>36509</v>
      </c>
      <c r="B17634" s="1">
        <v>45322</v>
      </c>
      <c r="C17634" s="2">
        <v>0.3611226851851852</v>
      </c>
      <c r="D17634" s="3" t="s">
        <v>68244</v>
      </c>
      <c r="E17634" s="3" t="s">
        <v>13940</v>
      </c>
      <c r="F17634" s="3" t="s">
        <v>68245</v>
      </c>
      <c r="G17634" s="3" t="s">
        <v>68246</v>
      </c>
      <c r="H17634" s="3" t="s">
        <v>68247</v>
      </c>
    </row>
    <row r="17635" spans="1:8" ht="58" x14ac:dyDescent="0.35">
      <c r="A17635" s="4">
        <v>7158</v>
      </c>
      <c r="B17635" s="1">
        <v>45322</v>
      </c>
      <c r="C17635" s="2">
        <v>0.36289351851851853</v>
      </c>
      <c r="D17635" s="3" t="s">
        <v>985</v>
      </c>
      <c r="E17635" s="3" t="s">
        <v>68250</v>
      </c>
      <c r="F17635" s="3" t="s">
        <v>68248</v>
      </c>
      <c r="G17635" s="3" t="s">
        <v>68249</v>
      </c>
      <c r="H17635" s="3" t="s">
        <v>11212</v>
      </c>
    </row>
    <row r="17636" spans="1:8" ht="72.5" x14ac:dyDescent="0.35">
      <c r="A17636" s="4">
        <v>146983</v>
      </c>
      <c r="B17636" s="1">
        <v>45322</v>
      </c>
      <c r="C17636" s="2">
        <v>0.36424768518518519</v>
      </c>
      <c r="D17636" s="3" t="s">
        <v>68251</v>
      </c>
      <c r="E17636" s="3" t="s">
        <v>56401</v>
      </c>
      <c r="F17636" s="3" t="s">
        <v>68252</v>
      </c>
      <c r="G17636" s="3" t="s">
        <v>68253</v>
      </c>
      <c r="H17636" s="3" t="s">
        <v>29</v>
      </c>
    </row>
    <row r="17637" spans="1:8" ht="43.5" x14ac:dyDescent="0.35">
      <c r="A17637" s="4">
        <v>49550</v>
      </c>
      <c r="B17637" s="1">
        <v>45322</v>
      </c>
      <c r="C17637" s="2">
        <v>0.36714120370370368</v>
      </c>
      <c r="D17637" s="3" t="s">
        <v>1288</v>
      </c>
      <c r="E17637" s="3" t="s">
        <v>68256</v>
      </c>
      <c r="F17637" s="3" t="s">
        <v>68254</v>
      </c>
      <c r="G17637" s="3" t="s">
        <v>68255</v>
      </c>
      <c r="H17637" s="3" t="s">
        <v>58418</v>
      </c>
    </row>
    <row r="17638" spans="1:8" ht="58" x14ac:dyDescent="0.35">
      <c r="A17638" s="4">
        <v>35253</v>
      </c>
      <c r="B17638" s="1">
        <v>45322</v>
      </c>
      <c r="C17638" s="2">
        <v>0.37106481481481479</v>
      </c>
      <c r="D17638" s="3" t="s">
        <v>68257</v>
      </c>
      <c r="E17638" s="3" t="s">
        <v>68261</v>
      </c>
      <c r="F17638" s="3" t="s">
        <v>68258</v>
      </c>
      <c r="G17638" s="3" t="s">
        <v>68259</v>
      </c>
      <c r="H17638" s="3" t="s">
        <v>68260</v>
      </c>
    </row>
    <row r="17639" spans="1:8" ht="87" x14ac:dyDescent="0.35">
      <c r="A17639" s="4">
        <v>70842</v>
      </c>
      <c r="B17639" s="1">
        <v>45322</v>
      </c>
      <c r="C17639" s="2">
        <v>0.37135416666666665</v>
      </c>
      <c r="D17639" s="3" t="s">
        <v>68262</v>
      </c>
      <c r="E17639" s="3" t="s">
        <v>68266</v>
      </c>
      <c r="F17639" s="3" t="s">
        <v>68263</v>
      </c>
      <c r="G17639" s="3" t="s">
        <v>68264</v>
      </c>
      <c r="H17639" s="3" t="s">
        <v>68265</v>
      </c>
    </row>
    <row r="17640" spans="1:8" ht="29" x14ac:dyDescent="0.35">
      <c r="A17640" s="4">
        <v>48647</v>
      </c>
      <c r="B17640" s="1">
        <v>45322</v>
      </c>
      <c r="C17640" s="2">
        <v>0.37214120370370374</v>
      </c>
      <c r="D17640" s="3" t="s">
        <v>985</v>
      </c>
      <c r="E17640" s="3" t="s">
        <v>14544</v>
      </c>
      <c r="F17640" s="3" t="s">
        <v>68267</v>
      </c>
      <c r="G17640" s="3" t="s">
        <v>52568</v>
      </c>
      <c r="H17640" s="3" t="s">
        <v>1123</v>
      </c>
    </row>
    <row r="17641" spans="1:8" x14ac:dyDescent="0.35">
      <c r="A17641" s="4">
        <v>158314</v>
      </c>
      <c r="B17641" s="1">
        <v>45322</v>
      </c>
      <c r="C17641" s="2">
        <v>0.3729513888888889</v>
      </c>
      <c r="D17641" s="3" t="s">
        <v>10754</v>
      </c>
      <c r="E17641" s="3" t="s">
        <v>10754</v>
      </c>
      <c r="F17641" s="3" t="s">
        <v>68268</v>
      </c>
      <c r="G17641" s="3" t="s">
        <v>10754</v>
      </c>
      <c r="H17641" s="3" t="s">
        <v>11190</v>
      </c>
    </row>
    <row r="17642" spans="1:8" ht="58" x14ac:dyDescent="0.35">
      <c r="A17642" s="4">
        <v>199070</v>
      </c>
      <c r="B17642" s="1">
        <v>45322</v>
      </c>
      <c r="C17642" s="2">
        <v>0.37359953703703702</v>
      </c>
      <c r="D17642" s="3" t="s">
        <v>68269</v>
      </c>
      <c r="E17642" s="3" t="s">
        <v>68272</v>
      </c>
      <c r="F17642" s="3" t="s">
        <v>68270</v>
      </c>
      <c r="G17642" s="3" t="s">
        <v>14263</v>
      </c>
      <c r="H17642" s="3" t="s">
        <v>68271</v>
      </c>
    </row>
    <row r="17643" spans="1:8" ht="130.5" x14ac:dyDescent="0.35">
      <c r="A17643" s="4">
        <v>28175</v>
      </c>
      <c r="B17643" s="1">
        <v>45322</v>
      </c>
      <c r="C17643" s="2">
        <v>0.37474537037037042</v>
      </c>
      <c r="D17643" s="3" t="s">
        <v>167</v>
      </c>
      <c r="E17643" s="3" t="s">
        <v>68274</v>
      </c>
      <c r="F17643" s="3" t="s">
        <v>68273</v>
      </c>
      <c r="G17643" s="3" t="s">
        <v>68274</v>
      </c>
      <c r="H17643" s="3" t="s">
        <v>68275</v>
      </c>
    </row>
    <row r="17644" spans="1:8" ht="29" x14ac:dyDescent="0.35">
      <c r="A17644" s="4">
        <v>32081</v>
      </c>
      <c r="B17644" s="1">
        <v>45322</v>
      </c>
      <c r="C17644" s="2">
        <v>0.37503472222222217</v>
      </c>
      <c r="D17644" s="3" t="s">
        <v>1403</v>
      </c>
      <c r="E17644" s="3" t="s">
        <v>68278</v>
      </c>
      <c r="F17644" s="3" t="s">
        <v>68276</v>
      </c>
      <c r="G17644" s="3" t="s">
        <v>26522</v>
      </c>
      <c r="H17644" s="3" t="s">
        <v>68277</v>
      </c>
    </row>
    <row r="17645" spans="1:8" ht="101.5" x14ac:dyDescent="0.35">
      <c r="A17645" s="4">
        <v>73120</v>
      </c>
      <c r="B17645" s="1">
        <v>45322</v>
      </c>
      <c r="C17645" s="2">
        <v>0.37509259259259259</v>
      </c>
      <c r="D17645" s="3" t="s">
        <v>1403</v>
      </c>
      <c r="E17645" s="3" t="s">
        <v>68282</v>
      </c>
      <c r="F17645" s="3" t="s">
        <v>68279</v>
      </c>
      <c r="G17645" s="3" t="s">
        <v>68280</v>
      </c>
      <c r="H17645" s="3" t="s">
        <v>68281</v>
      </c>
    </row>
    <row r="17646" spans="1:8" ht="145" x14ac:dyDescent="0.35">
      <c r="A17646" s="4">
        <v>33361</v>
      </c>
      <c r="B17646" s="1">
        <v>45322</v>
      </c>
      <c r="C17646" s="2">
        <v>0.37835648148148149</v>
      </c>
      <c r="D17646" s="3" t="s">
        <v>68283</v>
      </c>
      <c r="E17646" s="3" t="s">
        <v>15034</v>
      </c>
      <c r="F17646" s="3" t="s">
        <v>68284</v>
      </c>
      <c r="G17646" s="3" t="s">
        <v>11736</v>
      </c>
      <c r="H17646" s="3" t="s">
        <v>68285</v>
      </c>
    </row>
    <row r="17647" spans="1:8" ht="29" x14ac:dyDescent="0.35">
      <c r="A17647" s="4">
        <v>140784</v>
      </c>
      <c r="B17647" s="1">
        <v>45322</v>
      </c>
      <c r="C17647" s="2">
        <v>0.37986111111111115</v>
      </c>
      <c r="D17647" s="3" t="s">
        <v>68286</v>
      </c>
      <c r="E17647" s="3" t="s">
        <v>68286</v>
      </c>
      <c r="F17647" s="3" t="s">
        <v>10736</v>
      </c>
      <c r="G17647" s="3" t="s">
        <v>68286</v>
      </c>
      <c r="H17647" s="3" t="s">
        <v>12032</v>
      </c>
    </row>
    <row r="17648" spans="1:8" ht="43.5" x14ac:dyDescent="0.35">
      <c r="A17648" s="4">
        <v>51375</v>
      </c>
      <c r="B17648" s="1">
        <v>45322</v>
      </c>
      <c r="C17648" s="2">
        <v>0.37990740740740742</v>
      </c>
      <c r="D17648" s="3" t="s">
        <v>1288</v>
      </c>
      <c r="E17648" s="3" t="s">
        <v>34965</v>
      </c>
      <c r="F17648" s="3" t="s">
        <v>68287</v>
      </c>
      <c r="G17648" s="3" t="s">
        <v>87</v>
      </c>
      <c r="H17648" s="3" t="s">
        <v>68288</v>
      </c>
    </row>
    <row r="17649" spans="1:8" x14ac:dyDescent="0.35">
      <c r="A17649" s="4">
        <v>114868</v>
      </c>
      <c r="B17649" s="1">
        <v>45322</v>
      </c>
      <c r="C17649" s="2">
        <v>0.38003472222222223</v>
      </c>
      <c r="D17649" s="3" t="s">
        <v>1702</v>
      </c>
      <c r="E17649" s="3" t="s">
        <v>68291</v>
      </c>
      <c r="F17649" s="3" t="s">
        <v>68289</v>
      </c>
      <c r="G17649" s="3" t="s">
        <v>12346</v>
      </c>
      <c r="H17649" s="3" t="s">
        <v>68290</v>
      </c>
    </row>
    <row r="17650" spans="1:8" ht="58" x14ac:dyDescent="0.35">
      <c r="A17650" s="4">
        <v>94373</v>
      </c>
      <c r="B17650" s="1">
        <v>45322</v>
      </c>
      <c r="C17650" s="2">
        <v>0.3832638888888889</v>
      </c>
      <c r="D17650" s="3" t="s">
        <v>1288</v>
      </c>
      <c r="E17650" s="3" t="s">
        <v>32396</v>
      </c>
      <c r="F17650" s="3" t="s">
        <v>68292</v>
      </c>
      <c r="G17650" s="3" t="s">
        <v>68293</v>
      </c>
      <c r="H17650" s="3" t="s">
        <v>68294</v>
      </c>
    </row>
    <row r="17651" spans="1:8" ht="87" x14ac:dyDescent="0.35">
      <c r="A17651" s="4">
        <v>90751</v>
      </c>
      <c r="B17651" s="1">
        <v>45322</v>
      </c>
      <c r="C17651" s="2">
        <v>0.38446759259259261</v>
      </c>
      <c r="D17651" s="3" t="s">
        <v>1702</v>
      </c>
      <c r="E17651" s="3" t="s">
        <v>68297</v>
      </c>
      <c r="F17651" s="3" t="s">
        <v>68295</v>
      </c>
      <c r="G17651" s="3" t="s">
        <v>11825</v>
      </c>
      <c r="H17651" s="3" t="s">
        <v>68296</v>
      </c>
    </row>
    <row r="17652" spans="1:8" ht="72.5" x14ac:dyDescent="0.35">
      <c r="A17652" s="4">
        <v>125263</v>
      </c>
      <c r="B17652" s="1">
        <v>45322</v>
      </c>
      <c r="C17652" s="2">
        <v>0.38512731481481483</v>
      </c>
      <c r="D17652" s="3" t="s">
        <v>14953</v>
      </c>
      <c r="E17652" s="3" t="s">
        <v>68301</v>
      </c>
      <c r="F17652" s="3" t="s">
        <v>68298</v>
      </c>
      <c r="G17652" s="3" t="s">
        <v>68299</v>
      </c>
      <c r="H17652" s="3" t="s">
        <v>68300</v>
      </c>
    </row>
    <row r="17653" spans="1:8" ht="58" x14ac:dyDescent="0.35">
      <c r="A17653" s="4">
        <v>208283</v>
      </c>
      <c r="B17653" s="1">
        <v>45322</v>
      </c>
      <c r="C17653" s="2">
        <v>0.38651620370370371</v>
      </c>
      <c r="D17653" s="3" t="s">
        <v>1755</v>
      </c>
      <c r="E17653" s="3" t="s">
        <v>68305</v>
      </c>
      <c r="F17653" s="3" t="s">
        <v>68302</v>
      </c>
      <c r="G17653" s="3" t="s">
        <v>68303</v>
      </c>
      <c r="H17653" s="3" t="s">
        <v>68304</v>
      </c>
    </row>
    <row r="17654" spans="1:8" ht="29" x14ac:dyDescent="0.35">
      <c r="A17654" s="4">
        <v>56401</v>
      </c>
      <c r="B17654" s="1">
        <v>45322</v>
      </c>
      <c r="C17654" s="2">
        <v>0.38819444444444445</v>
      </c>
      <c r="D17654" s="3" t="s">
        <v>68306</v>
      </c>
      <c r="E17654" s="3" t="s">
        <v>68306</v>
      </c>
      <c r="F17654" s="3" t="s">
        <v>10993</v>
      </c>
      <c r="G17654" s="3" t="s">
        <v>68306</v>
      </c>
      <c r="H17654" s="3" t="s">
        <v>11849</v>
      </c>
    </row>
    <row r="17655" spans="1:8" ht="43.5" x14ac:dyDescent="0.35">
      <c r="A17655" s="4">
        <v>72037</v>
      </c>
      <c r="B17655" s="1">
        <v>45322</v>
      </c>
      <c r="C17655" s="2">
        <v>0.38855324074074077</v>
      </c>
      <c r="D17655" s="3" t="s">
        <v>68307</v>
      </c>
      <c r="E17655" s="3" t="s">
        <v>68311</v>
      </c>
      <c r="F17655" s="3" t="s">
        <v>68308</v>
      </c>
      <c r="G17655" s="3" t="s">
        <v>68309</v>
      </c>
      <c r="H17655" s="3" t="s">
        <v>68310</v>
      </c>
    </row>
    <row r="17656" spans="1:8" ht="58" x14ac:dyDescent="0.35">
      <c r="A17656" s="4">
        <v>208283</v>
      </c>
      <c r="B17656" s="1">
        <v>45322</v>
      </c>
      <c r="C17656" s="2">
        <v>0.3896296296296296</v>
      </c>
      <c r="D17656" s="3" t="s">
        <v>1755</v>
      </c>
      <c r="E17656" s="3" t="s">
        <v>68305</v>
      </c>
      <c r="F17656" s="3" t="s">
        <v>68312</v>
      </c>
      <c r="G17656" s="3" t="s">
        <v>68303</v>
      </c>
      <c r="H17656" s="3" t="s">
        <v>68313</v>
      </c>
    </row>
    <row r="17657" spans="1:8" ht="43.5" x14ac:dyDescent="0.35">
      <c r="A17657" s="4">
        <v>185218</v>
      </c>
      <c r="B17657" s="1">
        <v>45322</v>
      </c>
      <c r="C17657" s="2">
        <v>0.38988425925925929</v>
      </c>
      <c r="D17657" s="3" t="s">
        <v>1288</v>
      </c>
      <c r="E17657" s="3" t="s">
        <v>14747</v>
      </c>
      <c r="F17657" s="3" t="s">
        <v>68314</v>
      </c>
      <c r="G17657" s="3" t="s">
        <v>68315</v>
      </c>
      <c r="H17657" s="3" t="s">
        <v>68316</v>
      </c>
    </row>
    <row r="17658" spans="1:8" ht="174" x14ac:dyDescent="0.35">
      <c r="A17658" s="4">
        <v>64428</v>
      </c>
      <c r="B17658" s="1">
        <v>45322</v>
      </c>
      <c r="C17658" s="2">
        <v>0.39041666666666663</v>
      </c>
      <c r="D17658" s="3" t="s">
        <v>68317</v>
      </c>
      <c r="E17658" s="3" t="s">
        <v>68320</v>
      </c>
      <c r="F17658" s="3" t="s">
        <v>68318</v>
      </c>
      <c r="G17658" s="3" t="s">
        <v>11732</v>
      </c>
      <c r="H17658" s="3" t="s">
        <v>68319</v>
      </c>
    </row>
    <row r="17659" spans="1:8" ht="43.5" x14ac:dyDescent="0.35">
      <c r="A17659" s="4">
        <v>118293</v>
      </c>
      <c r="B17659" s="1">
        <v>45322</v>
      </c>
      <c r="C17659" s="2">
        <v>0.39229166666666665</v>
      </c>
      <c r="D17659" s="3" t="s">
        <v>68321</v>
      </c>
      <c r="E17659" s="3" t="s">
        <v>68324</v>
      </c>
      <c r="F17659" s="3" t="s">
        <v>68322</v>
      </c>
      <c r="G17659" s="3" t="s">
        <v>12546</v>
      </c>
      <c r="H17659" s="3" t="s">
        <v>68323</v>
      </c>
    </row>
    <row r="17660" spans="1:8" ht="43.5" x14ac:dyDescent="0.35">
      <c r="A17660" s="4">
        <v>185218</v>
      </c>
      <c r="B17660" s="1">
        <v>45322</v>
      </c>
      <c r="C17660" s="2">
        <v>0.3925925925925926</v>
      </c>
      <c r="D17660" s="3" t="s">
        <v>1288</v>
      </c>
      <c r="E17660" s="3" t="s">
        <v>14747</v>
      </c>
      <c r="F17660" s="3" t="s">
        <v>68314</v>
      </c>
      <c r="G17660" s="3" t="s">
        <v>68315</v>
      </c>
      <c r="H17660" s="3" t="s">
        <v>68325</v>
      </c>
    </row>
    <row r="17661" spans="1:8" ht="29" x14ac:dyDescent="0.35">
      <c r="A17661" s="4">
        <v>41947</v>
      </c>
      <c r="B17661" s="1">
        <v>45322</v>
      </c>
      <c r="C17661" s="2">
        <v>0.39391203703703703</v>
      </c>
      <c r="D17661" s="3" t="s">
        <v>68326</v>
      </c>
      <c r="E17661" s="3" t="s">
        <v>4292</v>
      </c>
      <c r="F17661" s="3" t="s">
        <v>68327</v>
      </c>
      <c r="G17661" s="3" t="s">
        <v>68328</v>
      </c>
      <c r="H17661" s="3" t="s">
        <v>12312</v>
      </c>
    </row>
    <row r="17662" spans="1:8" ht="116" x14ac:dyDescent="0.35">
      <c r="A17662" s="4">
        <v>36737</v>
      </c>
      <c r="B17662" s="1">
        <v>45322</v>
      </c>
      <c r="C17662" s="2">
        <v>0.39682870370370371</v>
      </c>
      <c r="D17662" s="3" t="s">
        <v>68329</v>
      </c>
      <c r="E17662" s="3" t="s">
        <v>68333</v>
      </c>
      <c r="F17662" s="3" t="s">
        <v>68330</v>
      </c>
      <c r="G17662" s="3" t="s">
        <v>68331</v>
      </c>
      <c r="H17662" s="3" t="s">
        <v>68332</v>
      </c>
    </row>
    <row r="17663" spans="1:8" ht="87" x14ac:dyDescent="0.35">
      <c r="A17663" s="4">
        <v>45124</v>
      </c>
      <c r="B17663" s="1">
        <v>45322</v>
      </c>
      <c r="C17663" s="2">
        <v>0.39726851851851852</v>
      </c>
      <c r="D17663" s="3" t="s">
        <v>68334</v>
      </c>
      <c r="E17663" s="3" t="s">
        <v>68337</v>
      </c>
      <c r="F17663" s="3" t="s">
        <v>68335</v>
      </c>
      <c r="G17663" s="3" t="s">
        <v>10480</v>
      </c>
      <c r="H17663" s="3" t="s">
        <v>68336</v>
      </c>
    </row>
    <row r="17664" spans="1:8" ht="43.5" x14ac:dyDescent="0.35">
      <c r="A17664" s="4">
        <v>51375</v>
      </c>
      <c r="B17664" s="1">
        <v>45322</v>
      </c>
      <c r="C17664" s="2">
        <v>0.40106481481481482</v>
      </c>
      <c r="D17664" s="3" t="s">
        <v>1288</v>
      </c>
      <c r="E17664" s="3" t="s">
        <v>68340</v>
      </c>
      <c r="F17664" s="3" t="s">
        <v>68338</v>
      </c>
      <c r="G17664" s="3" t="s">
        <v>87</v>
      </c>
      <c r="H17664" s="3" t="s">
        <v>68339</v>
      </c>
    </row>
    <row r="17665" spans="1:8" ht="58" x14ac:dyDescent="0.35">
      <c r="A17665" s="4">
        <v>107014</v>
      </c>
      <c r="B17665" s="1">
        <v>45322</v>
      </c>
      <c r="C17665" s="2">
        <v>0.40219907407407413</v>
      </c>
      <c r="D17665" s="3" t="s">
        <v>1702</v>
      </c>
      <c r="E17665" s="3" t="s">
        <v>31246</v>
      </c>
      <c r="F17665" s="3" t="s">
        <v>68341</v>
      </c>
      <c r="G17665" s="3" t="s">
        <v>12011</v>
      </c>
      <c r="H17665" s="3" t="s">
        <v>68342</v>
      </c>
    </row>
    <row r="17666" spans="1:8" ht="101.5" x14ac:dyDescent="0.35">
      <c r="A17666" s="4">
        <v>215186</v>
      </c>
      <c r="B17666" s="1">
        <v>45322</v>
      </c>
      <c r="C17666" s="2">
        <v>0.40467592592592588</v>
      </c>
      <c r="D17666" s="3" t="s">
        <v>68343</v>
      </c>
      <c r="E17666" s="3" t="s">
        <v>68347</v>
      </c>
      <c r="F17666" s="3" t="s">
        <v>68344</v>
      </c>
      <c r="G17666" s="3" t="s">
        <v>68345</v>
      </c>
      <c r="H17666" s="3" t="s">
        <v>68346</v>
      </c>
    </row>
    <row r="17667" spans="1:8" ht="43.5" x14ac:dyDescent="0.35">
      <c r="A17667" s="4">
        <v>152650</v>
      </c>
      <c r="B17667" s="1">
        <v>45322</v>
      </c>
      <c r="C17667" s="2">
        <v>0.40506944444444443</v>
      </c>
      <c r="D17667" s="3" t="s">
        <v>68348</v>
      </c>
      <c r="E17667" s="3" t="s">
        <v>68352</v>
      </c>
      <c r="F17667" s="3" t="s">
        <v>68349</v>
      </c>
      <c r="G17667" s="3" t="s">
        <v>68350</v>
      </c>
      <c r="H17667" s="3" t="s">
        <v>68351</v>
      </c>
    </row>
    <row r="17668" spans="1:8" ht="58" x14ac:dyDescent="0.35">
      <c r="A17668" s="4">
        <v>127046</v>
      </c>
      <c r="B17668" s="1">
        <v>45322</v>
      </c>
      <c r="C17668" s="2">
        <v>0.40560185185185182</v>
      </c>
      <c r="D17668" s="3" t="s">
        <v>1702</v>
      </c>
      <c r="E17668" s="3" t="s">
        <v>68356</v>
      </c>
      <c r="F17668" s="3" t="s">
        <v>68353</v>
      </c>
      <c r="G17668" s="3" t="s">
        <v>68354</v>
      </c>
      <c r="H17668" s="3" t="s">
        <v>68355</v>
      </c>
    </row>
    <row r="17669" spans="1:8" ht="58" x14ac:dyDescent="0.35">
      <c r="A17669" s="4">
        <v>35781</v>
      </c>
      <c r="B17669" s="1">
        <v>45322</v>
      </c>
      <c r="C17669" s="2">
        <v>0.41002314814814816</v>
      </c>
      <c r="D17669" s="3" t="s">
        <v>68357</v>
      </c>
      <c r="E17669" s="3" t="s">
        <v>68361</v>
      </c>
      <c r="F17669" s="3" t="s">
        <v>68358</v>
      </c>
      <c r="G17669" s="3" t="s">
        <v>68359</v>
      </c>
      <c r="H17669" s="3" t="s">
        <v>68360</v>
      </c>
    </row>
    <row r="17670" spans="1:8" ht="58" x14ac:dyDescent="0.35">
      <c r="A17670" s="4">
        <v>155389</v>
      </c>
      <c r="B17670" s="1">
        <v>45322</v>
      </c>
      <c r="C17670" s="2">
        <v>0.41221064814814817</v>
      </c>
      <c r="D17670" s="3" t="s">
        <v>68362</v>
      </c>
      <c r="E17670" s="3" t="s">
        <v>68366</v>
      </c>
      <c r="F17670" s="3" t="s">
        <v>68363</v>
      </c>
      <c r="G17670" s="3" t="s">
        <v>68364</v>
      </c>
      <c r="H17670" s="3" t="s">
        <v>68365</v>
      </c>
    </row>
    <row r="17671" spans="1:8" ht="174" x14ac:dyDescent="0.35">
      <c r="A17671" s="4">
        <v>97941</v>
      </c>
      <c r="B17671" s="1">
        <v>45322</v>
      </c>
      <c r="C17671" s="2">
        <v>0.4128472222222222</v>
      </c>
      <c r="D17671" s="3" t="s">
        <v>68367</v>
      </c>
      <c r="E17671" s="3" t="s">
        <v>68370</v>
      </c>
      <c r="F17671" s="3" t="s">
        <v>68368</v>
      </c>
      <c r="G17671" s="3" t="s">
        <v>12403</v>
      </c>
      <c r="H17671" s="3" t="s">
        <v>68369</v>
      </c>
    </row>
    <row r="17672" spans="1:8" ht="87" x14ac:dyDescent="0.35">
      <c r="A17672" s="4">
        <v>47542</v>
      </c>
      <c r="B17672" s="1">
        <v>45322</v>
      </c>
      <c r="C17672" s="2">
        <v>0.41445601851851849</v>
      </c>
      <c r="D17672" s="3" t="s">
        <v>68371</v>
      </c>
      <c r="E17672" s="3" t="s">
        <v>56907</v>
      </c>
      <c r="F17672" s="3" t="s">
        <v>68372</v>
      </c>
      <c r="G17672" s="3" t="s">
        <v>68373</v>
      </c>
      <c r="H17672" s="3" t="s">
        <v>68374</v>
      </c>
    </row>
    <row r="17673" spans="1:8" ht="29" x14ac:dyDescent="0.35">
      <c r="A17673" s="4">
        <v>80693</v>
      </c>
      <c r="B17673" s="1">
        <v>45322</v>
      </c>
      <c r="C17673" s="2">
        <v>0.41773148148148148</v>
      </c>
      <c r="D17673" s="3" t="s">
        <v>1288</v>
      </c>
      <c r="E17673" s="3" t="s">
        <v>32379</v>
      </c>
      <c r="F17673" s="3" t="s">
        <v>68375</v>
      </c>
      <c r="G17673" s="3" t="s">
        <v>68376</v>
      </c>
      <c r="H17673" s="3" t="s">
        <v>59348</v>
      </c>
    </row>
    <row r="17674" spans="1:8" ht="72.5" x14ac:dyDescent="0.35">
      <c r="A17674" s="4">
        <v>46582</v>
      </c>
      <c r="B17674" s="1">
        <v>45322</v>
      </c>
      <c r="C17674" s="2">
        <v>0.41964120370370367</v>
      </c>
      <c r="D17674" s="3" t="s">
        <v>68377</v>
      </c>
      <c r="E17674" s="3" t="s">
        <v>68381</v>
      </c>
      <c r="F17674" s="3" t="s">
        <v>68378</v>
      </c>
      <c r="G17674" s="3" t="s">
        <v>68379</v>
      </c>
      <c r="H17674" s="3" t="s">
        <v>68380</v>
      </c>
    </row>
    <row r="17675" spans="1:8" ht="159.5" x14ac:dyDescent="0.35">
      <c r="A17675" s="4">
        <v>46450</v>
      </c>
      <c r="B17675" s="1">
        <v>45322</v>
      </c>
      <c r="C17675" s="2">
        <v>0.42020833333333335</v>
      </c>
      <c r="D17675" s="3" t="s">
        <v>167</v>
      </c>
      <c r="E17675" s="3" t="s">
        <v>68385</v>
      </c>
      <c r="F17675" s="3" t="s">
        <v>68382</v>
      </c>
      <c r="G17675" s="3" t="s">
        <v>68383</v>
      </c>
      <c r="H17675" s="3" t="s">
        <v>68384</v>
      </c>
    </row>
    <row r="17676" spans="1:8" ht="174" x14ac:dyDescent="0.35">
      <c r="A17676" s="4">
        <v>195244</v>
      </c>
      <c r="B17676" s="1">
        <v>45322</v>
      </c>
      <c r="C17676" s="2">
        <v>0.42131944444444441</v>
      </c>
      <c r="D17676" s="3" t="s">
        <v>68386</v>
      </c>
      <c r="E17676" s="3" t="s">
        <v>12058</v>
      </c>
      <c r="F17676" s="3" t="s">
        <v>68387</v>
      </c>
      <c r="G17676" s="3" t="s">
        <v>11732</v>
      </c>
      <c r="H17676" s="3" t="s">
        <v>68388</v>
      </c>
    </row>
    <row r="17677" spans="1:8" ht="87" x14ac:dyDescent="0.35">
      <c r="A17677" s="4">
        <v>43358</v>
      </c>
      <c r="B17677" s="1">
        <v>45322</v>
      </c>
      <c r="C17677" s="2">
        <v>0.42478009259259258</v>
      </c>
      <c r="D17677" s="3" t="s">
        <v>68389</v>
      </c>
      <c r="E17677" s="3" t="s">
        <v>68393</v>
      </c>
      <c r="F17677" s="3" t="s">
        <v>68390</v>
      </c>
      <c r="G17677" s="3" t="s">
        <v>68391</v>
      </c>
      <c r="H17677" s="3" t="s">
        <v>68392</v>
      </c>
    </row>
    <row r="17678" spans="1:8" ht="58" x14ac:dyDescent="0.35">
      <c r="A17678" s="4">
        <v>67567</v>
      </c>
      <c r="B17678" s="1">
        <v>45322</v>
      </c>
      <c r="C17678" s="2">
        <v>0.42486111111111113</v>
      </c>
      <c r="D17678" s="3" t="s">
        <v>985</v>
      </c>
      <c r="E17678" s="3" t="s">
        <v>24709</v>
      </c>
      <c r="F17678" s="3" t="s">
        <v>68394</v>
      </c>
      <c r="G17678" s="3" t="s">
        <v>618</v>
      </c>
      <c r="H17678" s="3" t="s">
        <v>68395</v>
      </c>
    </row>
    <row r="17679" spans="1:8" ht="43.5" x14ac:dyDescent="0.35">
      <c r="A17679" s="4">
        <v>37667</v>
      </c>
      <c r="B17679" s="1">
        <v>45322</v>
      </c>
      <c r="C17679" s="2">
        <v>0.4249768518518518</v>
      </c>
      <c r="D17679" s="3" t="s">
        <v>56163</v>
      </c>
      <c r="E17679" s="3" t="s">
        <v>56163</v>
      </c>
      <c r="F17679" s="3" t="s">
        <v>68396</v>
      </c>
      <c r="G17679" s="3" t="s">
        <v>56163</v>
      </c>
      <c r="H17679" s="3" t="s">
        <v>12032</v>
      </c>
    </row>
    <row r="17680" spans="1:8" ht="87" x14ac:dyDescent="0.35">
      <c r="A17680" s="4">
        <v>9168</v>
      </c>
      <c r="B17680" s="1">
        <v>45322</v>
      </c>
      <c r="C17680" s="2">
        <v>0.42634259259259261</v>
      </c>
      <c r="D17680" s="3" t="s">
        <v>1288</v>
      </c>
      <c r="E17680" s="3" t="s">
        <v>68399</v>
      </c>
      <c r="F17680" s="3" t="s">
        <v>68397</v>
      </c>
      <c r="G17680" s="3" t="s">
        <v>68398</v>
      </c>
      <c r="H17680" s="3" t="s">
        <v>48177</v>
      </c>
    </row>
    <row r="17681" spans="1:8" ht="43.5" x14ac:dyDescent="0.35">
      <c r="A17681" s="4">
        <v>42938</v>
      </c>
      <c r="B17681" s="1">
        <v>45322</v>
      </c>
      <c r="C17681" s="2">
        <v>0.42826388888888883</v>
      </c>
      <c r="D17681" s="3" t="s">
        <v>10339</v>
      </c>
      <c r="E17681" s="3" t="s">
        <v>30577</v>
      </c>
      <c r="F17681" s="3" t="s">
        <v>68400</v>
      </c>
      <c r="G17681" s="3" t="s">
        <v>228</v>
      </c>
      <c r="H17681" s="3" t="s">
        <v>59393</v>
      </c>
    </row>
    <row r="17682" spans="1:8" ht="29" x14ac:dyDescent="0.35">
      <c r="A17682" s="4">
        <v>153855</v>
      </c>
      <c r="B17682" s="1">
        <v>45322</v>
      </c>
      <c r="C17682" s="2">
        <v>0.42896990740740737</v>
      </c>
      <c r="D17682" s="3" t="s">
        <v>68401</v>
      </c>
      <c r="E17682" s="3" t="s">
        <v>68405</v>
      </c>
      <c r="F17682" s="3" t="s">
        <v>68402</v>
      </c>
      <c r="G17682" s="3" t="s">
        <v>68403</v>
      </c>
      <c r="H17682" s="3" t="s">
        <v>68404</v>
      </c>
    </row>
    <row r="17683" spans="1:8" ht="58" x14ac:dyDescent="0.35">
      <c r="A17683" s="4">
        <v>36575</v>
      </c>
      <c r="B17683" s="1">
        <v>45322</v>
      </c>
      <c r="C17683" s="2">
        <v>0.43101851851851852</v>
      </c>
      <c r="D17683" s="3" t="s">
        <v>985</v>
      </c>
      <c r="E17683" s="3" t="s">
        <v>13318</v>
      </c>
      <c r="F17683" s="3" t="s">
        <v>1926</v>
      </c>
      <c r="G17683" s="3" t="s">
        <v>1448</v>
      </c>
      <c r="H17683" s="3" t="s">
        <v>254</v>
      </c>
    </row>
    <row r="17684" spans="1:8" ht="188.5" x14ac:dyDescent="0.35">
      <c r="A17684" s="4">
        <v>68158</v>
      </c>
      <c r="B17684" s="1">
        <v>45322</v>
      </c>
      <c r="C17684" s="2">
        <v>0.43297453703703703</v>
      </c>
      <c r="D17684" s="3" t="s">
        <v>68406</v>
      </c>
      <c r="E17684" s="3" t="s">
        <v>11379</v>
      </c>
      <c r="F17684" s="3" t="s">
        <v>68407</v>
      </c>
      <c r="G17684" s="3" t="s">
        <v>11732</v>
      </c>
      <c r="H17684" s="3" t="s">
        <v>68408</v>
      </c>
    </row>
    <row r="17685" spans="1:8" ht="43.5" x14ac:dyDescent="0.35">
      <c r="A17685" s="4">
        <v>213180</v>
      </c>
      <c r="B17685" s="1">
        <v>45322</v>
      </c>
      <c r="C17685" s="2">
        <v>0.43309027777777781</v>
      </c>
      <c r="D17685" s="3" t="s">
        <v>68409</v>
      </c>
      <c r="E17685" s="3" t="s">
        <v>68409</v>
      </c>
      <c r="F17685" s="3" t="s">
        <v>1389</v>
      </c>
      <c r="G17685" s="3" t="s">
        <v>68409</v>
      </c>
      <c r="H17685" s="3" t="s">
        <v>68410</v>
      </c>
    </row>
    <row r="17686" spans="1:8" ht="72.5" x14ac:dyDescent="0.35">
      <c r="A17686" s="4">
        <v>22283</v>
      </c>
      <c r="B17686" s="1">
        <v>45322</v>
      </c>
      <c r="C17686" s="2">
        <v>0.43443287037037037</v>
      </c>
      <c r="D17686" s="3" t="s">
        <v>6413</v>
      </c>
      <c r="E17686" s="3" t="s">
        <v>68413</v>
      </c>
      <c r="F17686" s="3" t="s">
        <v>68411</v>
      </c>
      <c r="G17686" s="3" t="s">
        <v>11933</v>
      </c>
      <c r="H17686" s="3" t="s">
        <v>68412</v>
      </c>
    </row>
    <row r="17687" spans="1:8" ht="72.5" x14ac:dyDescent="0.35">
      <c r="A17687" s="4">
        <v>44876</v>
      </c>
      <c r="B17687" s="1">
        <v>45322</v>
      </c>
      <c r="C17687" s="2">
        <v>0.43533564814814812</v>
      </c>
      <c r="D17687" s="3" t="s">
        <v>68414</v>
      </c>
      <c r="E17687" s="3" t="s">
        <v>68418</v>
      </c>
      <c r="F17687" s="3" t="s">
        <v>68415</v>
      </c>
      <c r="G17687" s="3" t="s">
        <v>68416</v>
      </c>
      <c r="H17687" s="3" t="s">
        <v>68417</v>
      </c>
    </row>
    <row r="17688" spans="1:8" x14ac:dyDescent="0.35">
      <c r="A17688" s="4">
        <v>50837</v>
      </c>
      <c r="B17688" s="1">
        <v>45322</v>
      </c>
      <c r="C17688" s="2">
        <v>0.4366666666666667</v>
      </c>
      <c r="D17688" s="3" t="s">
        <v>12351</v>
      </c>
      <c r="E17688" s="3" t="s">
        <v>68421</v>
      </c>
      <c r="F17688" s="3" t="s">
        <v>68419</v>
      </c>
      <c r="G17688" s="3" t="s">
        <v>11786</v>
      </c>
      <c r="H17688" s="3" t="s">
        <v>68420</v>
      </c>
    </row>
    <row r="17689" spans="1:8" ht="87" x14ac:dyDescent="0.35">
      <c r="A17689" s="4">
        <v>209588</v>
      </c>
      <c r="B17689" s="1">
        <v>45322</v>
      </c>
      <c r="C17689" s="2">
        <v>0.43770833333333337</v>
      </c>
      <c r="D17689" s="3" t="s">
        <v>68422</v>
      </c>
      <c r="E17689" s="3" t="s">
        <v>68426</v>
      </c>
      <c r="F17689" s="3" t="s">
        <v>68423</v>
      </c>
      <c r="G17689" s="3" t="s">
        <v>68424</v>
      </c>
      <c r="H17689" s="3" t="s">
        <v>68425</v>
      </c>
    </row>
    <row r="17690" spans="1:8" x14ac:dyDescent="0.35">
      <c r="A17690" s="4">
        <v>211364</v>
      </c>
      <c r="B17690" s="1">
        <v>45322</v>
      </c>
      <c r="C17690" s="2">
        <v>0.43791666666666668</v>
      </c>
      <c r="D17690" s="3" t="s">
        <v>1288</v>
      </c>
      <c r="E17690" s="3" t="s">
        <v>68430</v>
      </c>
      <c r="F17690" s="3" t="s">
        <v>68427</v>
      </c>
      <c r="G17690" s="3" t="s">
        <v>68428</v>
      </c>
      <c r="H17690" s="3" t="s">
        <v>68429</v>
      </c>
    </row>
    <row r="17691" spans="1:8" ht="58" x14ac:dyDescent="0.35">
      <c r="A17691" s="4">
        <v>213545</v>
      </c>
      <c r="B17691" s="1">
        <v>45322</v>
      </c>
      <c r="C17691" s="2">
        <v>0.43874999999999997</v>
      </c>
      <c r="D17691" s="3" t="s">
        <v>68431</v>
      </c>
      <c r="E17691" s="3" t="s">
        <v>68435</v>
      </c>
      <c r="F17691" s="3" t="s">
        <v>68432</v>
      </c>
      <c r="G17691" s="3" t="s">
        <v>68433</v>
      </c>
      <c r="H17691" s="3" t="s">
        <v>68434</v>
      </c>
    </row>
    <row r="17692" spans="1:8" ht="43.5" x14ac:dyDescent="0.35">
      <c r="A17692" s="4">
        <v>46739</v>
      </c>
      <c r="B17692" s="1">
        <v>45322</v>
      </c>
      <c r="C17692" s="2">
        <v>0.44045138888888885</v>
      </c>
      <c r="D17692" s="3" t="s">
        <v>10328</v>
      </c>
      <c r="E17692" s="3" t="s">
        <v>68439</v>
      </c>
      <c r="F17692" s="3" t="s">
        <v>68436</v>
      </c>
      <c r="G17692" s="3" t="s">
        <v>68437</v>
      </c>
      <c r="H17692" s="3" t="s">
        <v>68438</v>
      </c>
    </row>
    <row r="17693" spans="1:8" ht="43.5" x14ac:dyDescent="0.35">
      <c r="A17693" s="4">
        <v>63098</v>
      </c>
      <c r="B17693" s="1">
        <v>45322</v>
      </c>
      <c r="C17693" s="2">
        <v>0.44185185185185188</v>
      </c>
      <c r="D17693" s="3" t="s">
        <v>68440</v>
      </c>
      <c r="E17693" s="3" t="s">
        <v>68444</v>
      </c>
      <c r="F17693" s="3" t="s">
        <v>68441</v>
      </c>
      <c r="G17693" s="3" t="s">
        <v>68442</v>
      </c>
      <c r="H17693" s="3" t="s">
        <v>68443</v>
      </c>
    </row>
    <row r="17694" spans="1:8" x14ac:dyDescent="0.35">
      <c r="A17694" s="4">
        <v>172632</v>
      </c>
      <c r="B17694" s="1">
        <v>45322</v>
      </c>
      <c r="C17694" s="2">
        <v>0.44327546296296294</v>
      </c>
      <c r="D17694" s="3" t="s">
        <v>68445</v>
      </c>
      <c r="E17694" s="3" t="s">
        <v>68445</v>
      </c>
      <c r="F17694" s="3" t="s">
        <v>1288</v>
      </c>
      <c r="G17694" s="3" t="s">
        <v>68445</v>
      </c>
      <c r="H17694" s="3" t="s">
        <v>11849</v>
      </c>
    </row>
    <row r="17695" spans="1:8" ht="29" x14ac:dyDescent="0.35">
      <c r="A17695" s="4">
        <v>20482</v>
      </c>
      <c r="B17695" s="1">
        <v>45322</v>
      </c>
      <c r="C17695" s="2">
        <v>0.44364583333333335</v>
      </c>
      <c r="D17695" s="3" t="s">
        <v>1288</v>
      </c>
      <c r="E17695" s="3" t="s">
        <v>32383</v>
      </c>
      <c r="F17695" s="3" t="s">
        <v>68446</v>
      </c>
      <c r="G17695" s="3" t="s">
        <v>50477</v>
      </c>
      <c r="H17695" s="3" t="s">
        <v>1123</v>
      </c>
    </row>
    <row r="17696" spans="1:8" ht="72.5" x14ac:dyDescent="0.35">
      <c r="A17696" s="4">
        <v>15127</v>
      </c>
      <c r="B17696" s="1">
        <v>45322</v>
      </c>
      <c r="C17696" s="2">
        <v>0.44487268518518519</v>
      </c>
      <c r="D17696" s="3" t="s">
        <v>10438</v>
      </c>
      <c r="E17696" s="3" t="s">
        <v>68449</v>
      </c>
      <c r="F17696" s="3" t="s">
        <v>68447</v>
      </c>
      <c r="G17696" s="3" t="s">
        <v>67633</v>
      </c>
      <c r="H17696" s="3" t="s">
        <v>68448</v>
      </c>
    </row>
    <row r="17697" spans="1:8" ht="29" x14ac:dyDescent="0.35">
      <c r="A17697" s="4">
        <v>215702</v>
      </c>
      <c r="B17697" s="1">
        <v>45322</v>
      </c>
      <c r="C17697" s="2">
        <v>0.44579861111111113</v>
      </c>
      <c r="D17697" s="3" t="s">
        <v>68450</v>
      </c>
      <c r="E17697" s="3" t="s">
        <v>68454</v>
      </c>
      <c r="F17697" s="3" t="s">
        <v>68451</v>
      </c>
      <c r="G17697" s="3" t="s">
        <v>68452</v>
      </c>
      <c r="H17697" s="3" t="s">
        <v>68453</v>
      </c>
    </row>
    <row r="17698" spans="1:8" ht="43.5" x14ac:dyDescent="0.35">
      <c r="A17698" s="4">
        <v>76201</v>
      </c>
      <c r="B17698" s="1">
        <v>45322</v>
      </c>
      <c r="C17698" s="2">
        <v>0.44715277777777779</v>
      </c>
      <c r="D17698" s="3" t="s">
        <v>1288</v>
      </c>
      <c r="E17698" s="3" t="s">
        <v>13432</v>
      </c>
      <c r="F17698" s="3" t="s">
        <v>68455</v>
      </c>
      <c r="G17698" s="3" t="s">
        <v>68456</v>
      </c>
      <c r="H17698" s="3" t="s">
        <v>68457</v>
      </c>
    </row>
    <row r="17699" spans="1:8" x14ac:dyDescent="0.35">
      <c r="A17699" s="4">
        <v>216435</v>
      </c>
      <c r="B17699" s="1">
        <v>45322</v>
      </c>
      <c r="C17699" s="2">
        <v>0.44746527777777773</v>
      </c>
      <c r="D17699" s="3" t="s">
        <v>68458</v>
      </c>
      <c r="E17699" s="3" t="s">
        <v>68460</v>
      </c>
      <c r="F17699" s="3" t="s">
        <v>68459</v>
      </c>
      <c r="G17699" s="3" t="s">
        <v>68460</v>
      </c>
      <c r="H17699" s="3" t="s">
        <v>68461</v>
      </c>
    </row>
    <row r="17700" spans="1:8" ht="72.5" x14ac:dyDescent="0.35">
      <c r="A17700" s="4">
        <v>158418</v>
      </c>
      <c r="B17700" s="1">
        <v>45322</v>
      </c>
      <c r="C17700" s="2">
        <v>0.450162037037037</v>
      </c>
      <c r="D17700" s="3" t="s">
        <v>985</v>
      </c>
      <c r="E17700" s="3" t="s">
        <v>68463</v>
      </c>
      <c r="F17700" s="3" t="s">
        <v>68462</v>
      </c>
      <c r="G17700" s="3" t="s">
        <v>100</v>
      </c>
      <c r="H17700" s="3" t="s">
        <v>11814</v>
      </c>
    </row>
    <row r="17701" spans="1:8" ht="58" x14ac:dyDescent="0.35">
      <c r="A17701" s="4">
        <v>122792</v>
      </c>
      <c r="B17701" s="1">
        <v>45322</v>
      </c>
      <c r="C17701" s="2">
        <v>0.45134259259259263</v>
      </c>
      <c r="D17701" s="3" t="s">
        <v>12563</v>
      </c>
      <c r="E17701" s="3" t="s">
        <v>68467</v>
      </c>
      <c r="F17701" s="3" t="s">
        <v>68464</v>
      </c>
      <c r="G17701" s="3" t="s">
        <v>68465</v>
      </c>
      <c r="H17701" s="3" t="s">
        <v>68466</v>
      </c>
    </row>
    <row r="17702" spans="1:8" ht="43.5" x14ac:dyDescent="0.35">
      <c r="A17702" s="4">
        <v>41875</v>
      </c>
      <c r="B17702" s="1">
        <v>45322</v>
      </c>
      <c r="C17702" s="2">
        <v>0.45341435185185186</v>
      </c>
      <c r="D17702" s="3" t="s">
        <v>985</v>
      </c>
      <c r="E17702" s="3" t="s">
        <v>68470</v>
      </c>
      <c r="F17702" s="3" t="s">
        <v>68468</v>
      </c>
      <c r="G17702" s="3" t="s">
        <v>15266</v>
      </c>
      <c r="H17702" s="3" t="s">
        <v>68469</v>
      </c>
    </row>
    <row r="17703" spans="1:8" ht="72.5" x14ac:dyDescent="0.35">
      <c r="A17703" s="4">
        <v>171624</v>
      </c>
      <c r="B17703" s="1">
        <v>45322</v>
      </c>
      <c r="C17703" s="2">
        <v>0.45416666666666666</v>
      </c>
      <c r="D17703" s="3" t="s">
        <v>68471</v>
      </c>
      <c r="E17703" s="3" t="s">
        <v>68475</v>
      </c>
      <c r="F17703" s="3" t="s">
        <v>68472</v>
      </c>
      <c r="G17703" s="3" t="s">
        <v>68473</v>
      </c>
      <c r="H17703" s="3" t="s">
        <v>68474</v>
      </c>
    </row>
    <row r="17704" spans="1:8" ht="72.5" x14ac:dyDescent="0.35">
      <c r="A17704" s="4">
        <v>195211</v>
      </c>
      <c r="B17704" s="1">
        <v>45322</v>
      </c>
      <c r="C17704" s="2">
        <v>0.45506944444444447</v>
      </c>
      <c r="D17704" s="3" t="s">
        <v>68476</v>
      </c>
      <c r="E17704" s="3" t="s">
        <v>68479</v>
      </c>
      <c r="F17704" s="3" t="s">
        <v>68477</v>
      </c>
      <c r="G17704" s="3" t="s">
        <v>64943</v>
      </c>
      <c r="H17704" s="3" t="s">
        <v>68478</v>
      </c>
    </row>
    <row r="17705" spans="1:8" ht="101.5" x14ac:dyDescent="0.35">
      <c r="A17705" s="4">
        <v>36577</v>
      </c>
      <c r="B17705" s="1">
        <v>45322</v>
      </c>
      <c r="C17705" s="2">
        <v>0.45548611111111109</v>
      </c>
      <c r="D17705" s="3" t="s">
        <v>167</v>
      </c>
      <c r="E17705" s="3" t="s">
        <v>68483</v>
      </c>
      <c r="F17705" s="3" t="s">
        <v>68480</v>
      </c>
      <c r="G17705" s="3" t="s">
        <v>68481</v>
      </c>
      <c r="H17705" s="3" t="s">
        <v>68482</v>
      </c>
    </row>
    <row r="17706" spans="1:8" ht="29" x14ac:dyDescent="0.35">
      <c r="A17706" s="4">
        <v>5812</v>
      </c>
      <c r="B17706" s="1">
        <v>45322</v>
      </c>
      <c r="C17706" s="2">
        <v>0.45758101851851851</v>
      </c>
      <c r="D17706" s="3" t="s">
        <v>1288</v>
      </c>
      <c r="E17706" s="3" t="s">
        <v>14810</v>
      </c>
      <c r="F17706" s="3" t="s">
        <v>68484</v>
      </c>
      <c r="G17706" s="3" t="s">
        <v>68485</v>
      </c>
      <c r="H17706" s="3" t="s">
        <v>68486</v>
      </c>
    </row>
    <row r="17707" spans="1:8" ht="43.5" x14ac:dyDescent="0.35">
      <c r="A17707" s="4">
        <v>48069</v>
      </c>
      <c r="B17707" s="1">
        <v>45322</v>
      </c>
      <c r="C17707" s="2">
        <v>0.45769675925925929</v>
      </c>
      <c r="D17707" s="3" t="s">
        <v>68487</v>
      </c>
      <c r="E17707" s="3" t="s">
        <v>68491</v>
      </c>
      <c r="F17707" s="3" t="s">
        <v>68488</v>
      </c>
      <c r="G17707" s="3" t="s">
        <v>68489</v>
      </c>
      <c r="H17707" s="3" t="s">
        <v>68490</v>
      </c>
    </row>
    <row r="17708" spans="1:8" ht="58" x14ac:dyDescent="0.35">
      <c r="A17708" s="4">
        <v>200542</v>
      </c>
      <c r="B17708" s="1">
        <v>45322</v>
      </c>
      <c r="C17708" s="2">
        <v>0.45975694444444443</v>
      </c>
      <c r="D17708" s="3" t="s">
        <v>68492</v>
      </c>
      <c r="E17708" s="3" t="s">
        <v>68495</v>
      </c>
      <c r="F17708" s="3" t="s">
        <v>68493</v>
      </c>
      <c r="G17708" s="3" t="s">
        <v>11920</v>
      </c>
      <c r="H17708" s="3" t="s">
        <v>68494</v>
      </c>
    </row>
    <row r="17709" spans="1:8" ht="72.5" x14ac:dyDescent="0.35">
      <c r="A17709" s="4">
        <v>186206</v>
      </c>
      <c r="B17709" s="1">
        <v>45322</v>
      </c>
      <c r="C17709" s="2">
        <v>0.46190972222222221</v>
      </c>
      <c r="D17709" s="3" t="s">
        <v>985</v>
      </c>
      <c r="E17709" s="3" t="s">
        <v>10934</v>
      </c>
      <c r="F17709" s="3" t="s">
        <v>68496</v>
      </c>
      <c r="G17709" s="3" t="s">
        <v>11789</v>
      </c>
      <c r="H17709" s="3" t="s">
        <v>68497</v>
      </c>
    </row>
    <row r="17710" spans="1:8" ht="72.5" x14ac:dyDescent="0.35">
      <c r="A17710" s="4">
        <v>45187</v>
      </c>
      <c r="B17710" s="1">
        <v>45322</v>
      </c>
      <c r="C17710" s="2">
        <v>0.46339120370370374</v>
      </c>
      <c r="D17710" s="3" t="s">
        <v>68498</v>
      </c>
      <c r="E17710" s="3" t="s">
        <v>32514</v>
      </c>
      <c r="F17710" s="3" t="s">
        <v>68499</v>
      </c>
      <c r="G17710" s="3" t="s">
        <v>68500</v>
      </c>
      <c r="H17710" s="3" t="s">
        <v>68501</v>
      </c>
    </row>
    <row r="17711" spans="1:8" ht="58" x14ac:dyDescent="0.35">
      <c r="A17711" s="4">
        <v>82970</v>
      </c>
      <c r="B17711" s="1">
        <v>45322</v>
      </c>
      <c r="C17711" s="2">
        <v>0.46569444444444441</v>
      </c>
      <c r="D17711" s="3" t="s">
        <v>1288</v>
      </c>
      <c r="E17711" s="3" t="s">
        <v>68504</v>
      </c>
      <c r="F17711" s="3" t="s">
        <v>68502</v>
      </c>
      <c r="G17711" s="3" t="s">
        <v>12951</v>
      </c>
      <c r="H17711" s="3" t="s">
        <v>68503</v>
      </c>
    </row>
    <row r="17712" spans="1:8" ht="116" x14ac:dyDescent="0.35">
      <c r="A17712" s="4">
        <v>42226</v>
      </c>
      <c r="B17712" s="1">
        <v>45322</v>
      </c>
      <c r="C17712" s="2">
        <v>0.46795138888888888</v>
      </c>
      <c r="D17712" s="3" t="s">
        <v>68505</v>
      </c>
      <c r="E17712" s="3" t="s">
        <v>68508</v>
      </c>
      <c r="F17712" s="3" t="s">
        <v>68506</v>
      </c>
      <c r="G17712" s="3" t="s">
        <v>14241</v>
      </c>
      <c r="H17712" s="3" t="s">
        <v>68507</v>
      </c>
    </row>
    <row r="17713" spans="1:8" ht="87" x14ac:dyDescent="0.35">
      <c r="A17713" s="4">
        <v>45089</v>
      </c>
      <c r="B17713" s="1">
        <v>45322</v>
      </c>
      <c r="C17713" s="2">
        <v>0.46872685185185187</v>
      </c>
      <c r="D17713" s="3" t="s">
        <v>1403</v>
      </c>
      <c r="E17713" s="3" t="s">
        <v>68512</v>
      </c>
      <c r="F17713" s="3" t="s">
        <v>68509</v>
      </c>
      <c r="G17713" s="3" t="s">
        <v>68510</v>
      </c>
      <c r="H17713" s="3" t="s">
        <v>68511</v>
      </c>
    </row>
    <row r="17714" spans="1:8" ht="58" x14ac:dyDescent="0.35">
      <c r="A17714" s="4">
        <v>214917</v>
      </c>
      <c r="B17714" s="1">
        <v>45322</v>
      </c>
      <c r="C17714" s="2">
        <v>0.46939814814814818</v>
      </c>
      <c r="D17714" s="3" t="s">
        <v>68513</v>
      </c>
      <c r="E17714" s="3" t="s">
        <v>68517</v>
      </c>
      <c r="F17714" s="3" t="s">
        <v>68514</v>
      </c>
      <c r="G17714" s="3" t="s">
        <v>68515</v>
      </c>
      <c r="H17714" s="3" t="s">
        <v>68516</v>
      </c>
    </row>
    <row r="17715" spans="1:8" ht="43.5" x14ac:dyDescent="0.35">
      <c r="A17715" s="4">
        <v>68329</v>
      </c>
      <c r="B17715" s="1">
        <v>45322</v>
      </c>
      <c r="C17715" s="2">
        <v>0.47010416666666671</v>
      </c>
      <c r="D17715" s="3" t="s">
        <v>64248</v>
      </c>
      <c r="E17715" s="3" t="s">
        <v>14897</v>
      </c>
      <c r="F17715" s="3" t="s">
        <v>68518</v>
      </c>
      <c r="G17715" s="3" t="s">
        <v>68519</v>
      </c>
      <c r="H17715" s="3" t="s">
        <v>11212</v>
      </c>
    </row>
    <row r="17716" spans="1:8" ht="58" x14ac:dyDescent="0.35">
      <c r="A17716" s="4">
        <v>214917</v>
      </c>
      <c r="B17716" s="1">
        <v>45322</v>
      </c>
      <c r="C17716" s="2">
        <v>0.47212962962962962</v>
      </c>
      <c r="D17716" s="3" t="s">
        <v>68513</v>
      </c>
      <c r="E17716" s="3" t="s">
        <v>68517</v>
      </c>
      <c r="F17716" s="3" t="s">
        <v>68514</v>
      </c>
      <c r="G17716" s="3" t="s">
        <v>68515</v>
      </c>
      <c r="H17716" s="3" t="s">
        <v>68520</v>
      </c>
    </row>
    <row r="17717" spans="1:8" ht="87" x14ac:dyDescent="0.35">
      <c r="A17717" s="4">
        <v>38157</v>
      </c>
      <c r="B17717" s="1">
        <v>45322</v>
      </c>
      <c r="C17717" s="2">
        <v>0.47309027777777773</v>
      </c>
      <c r="D17717" s="3" t="s">
        <v>68521</v>
      </c>
      <c r="E17717" s="3" t="s">
        <v>68523</v>
      </c>
      <c r="F17717" s="3" t="s">
        <v>68522</v>
      </c>
      <c r="G17717" s="3" t="s">
        <v>68523</v>
      </c>
      <c r="H17717" s="3" t="s">
        <v>68524</v>
      </c>
    </row>
    <row r="17718" spans="1:8" ht="101.5" x14ac:dyDescent="0.35">
      <c r="A17718" s="4">
        <v>31873</v>
      </c>
      <c r="B17718" s="1">
        <v>45322</v>
      </c>
      <c r="C17718" s="2">
        <v>0.47435185185185186</v>
      </c>
      <c r="D17718" s="3" t="s">
        <v>1460</v>
      </c>
      <c r="E17718" s="3" t="s">
        <v>68526</v>
      </c>
      <c r="F17718" s="3" t="s">
        <v>68525</v>
      </c>
      <c r="G17718" s="3" t="s">
        <v>68526</v>
      </c>
      <c r="H17718" s="3" t="s">
        <v>10992</v>
      </c>
    </row>
    <row r="17719" spans="1:8" ht="29" x14ac:dyDescent="0.35">
      <c r="A17719" s="4">
        <v>13952</v>
      </c>
      <c r="B17719" s="1">
        <v>45322</v>
      </c>
      <c r="C17719" s="2">
        <v>0.47501157407407407</v>
      </c>
      <c r="D17719" s="3" t="s">
        <v>68527</v>
      </c>
      <c r="E17719" s="3" t="s">
        <v>68530</v>
      </c>
      <c r="F17719" s="3" t="s">
        <v>68528</v>
      </c>
      <c r="G17719" s="3" t="s">
        <v>46124</v>
      </c>
      <c r="H17719" s="3" t="s">
        <v>68529</v>
      </c>
    </row>
    <row r="17720" spans="1:8" ht="58" x14ac:dyDescent="0.35">
      <c r="A17720" s="4">
        <v>113866</v>
      </c>
      <c r="B17720" s="1">
        <v>45322</v>
      </c>
      <c r="C17720" s="2">
        <v>0.47721064814814818</v>
      </c>
      <c r="D17720" s="3" t="s">
        <v>985</v>
      </c>
      <c r="E17720" s="3" t="s">
        <v>59183</v>
      </c>
      <c r="F17720" s="3" t="s">
        <v>68531</v>
      </c>
      <c r="G17720" s="3" t="s">
        <v>100</v>
      </c>
      <c r="H17720" s="3" t="s">
        <v>68532</v>
      </c>
    </row>
    <row r="17721" spans="1:8" ht="87" x14ac:dyDescent="0.35">
      <c r="A17721" s="4">
        <v>216170</v>
      </c>
      <c r="B17721" s="1">
        <v>45322</v>
      </c>
      <c r="C17721" s="2">
        <v>0.47812499999999997</v>
      </c>
      <c r="D17721" s="3" t="s">
        <v>68533</v>
      </c>
      <c r="E17721" s="3" t="s">
        <v>68537</v>
      </c>
      <c r="F17721" s="3" t="s">
        <v>68534</v>
      </c>
      <c r="G17721" s="3" t="s">
        <v>68535</v>
      </c>
      <c r="H17721" s="3" t="s">
        <v>68536</v>
      </c>
    </row>
    <row r="17722" spans="1:8" ht="87" x14ac:dyDescent="0.35">
      <c r="A17722" s="4">
        <v>17884</v>
      </c>
      <c r="B17722" s="1">
        <v>45322</v>
      </c>
      <c r="C17722" s="2">
        <v>0.48090277777777773</v>
      </c>
      <c r="D17722" s="3" t="s">
        <v>68538</v>
      </c>
      <c r="E17722" s="3" t="s">
        <v>68542</v>
      </c>
      <c r="F17722" s="3" t="s">
        <v>68539</v>
      </c>
      <c r="G17722" s="3" t="s">
        <v>68540</v>
      </c>
      <c r="H17722" s="3" t="s">
        <v>68541</v>
      </c>
    </row>
    <row r="17723" spans="1:8" ht="87" x14ac:dyDescent="0.35">
      <c r="A17723" s="4">
        <v>54132</v>
      </c>
      <c r="B17723" s="1">
        <v>45322</v>
      </c>
      <c r="C17723" s="2">
        <v>0.48253472222222221</v>
      </c>
      <c r="D17723" s="3" t="s">
        <v>68543</v>
      </c>
      <c r="E17723" s="3" t="s">
        <v>68547</v>
      </c>
      <c r="F17723" s="3" t="s">
        <v>68544</v>
      </c>
      <c r="G17723" s="3" t="s">
        <v>68545</v>
      </c>
      <c r="H17723" s="3" t="s">
        <v>68546</v>
      </c>
    </row>
    <row r="17724" spans="1:8" ht="116" x14ac:dyDescent="0.35">
      <c r="A17724" s="4">
        <v>58233</v>
      </c>
      <c r="B17724" s="1">
        <v>45322</v>
      </c>
      <c r="C17724" s="2">
        <v>0.48274305555555558</v>
      </c>
      <c r="D17724" s="3" t="s">
        <v>167</v>
      </c>
      <c r="E17724" s="3" t="s">
        <v>68550</v>
      </c>
      <c r="F17724" s="3" t="s">
        <v>68548</v>
      </c>
      <c r="G17724" s="3" t="s">
        <v>68549</v>
      </c>
      <c r="H17724" s="3" t="s">
        <v>11998</v>
      </c>
    </row>
    <row r="17725" spans="1:8" ht="72.5" x14ac:dyDescent="0.35">
      <c r="A17725" s="4">
        <v>186167</v>
      </c>
      <c r="B17725" s="1">
        <v>45322</v>
      </c>
      <c r="C17725" s="2">
        <v>0.48349537037037038</v>
      </c>
      <c r="D17725" s="3" t="s">
        <v>68551</v>
      </c>
      <c r="E17725" s="3" t="s">
        <v>53459</v>
      </c>
      <c r="F17725" s="3" t="s">
        <v>68552</v>
      </c>
      <c r="G17725" s="3" t="s">
        <v>68553</v>
      </c>
      <c r="H17725" s="3" t="s">
        <v>68554</v>
      </c>
    </row>
    <row r="17726" spans="1:8" ht="58" x14ac:dyDescent="0.35">
      <c r="A17726" s="4">
        <v>22556</v>
      </c>
      <c r="B17726" s="1">
        <v>45322</v>
      </c>
      <c r="C17726" s="2">
        <v>0.48377314814814815</v>
      </c>
      <c r="D17726" s="3" t="s">
        <v>1288</v>
      </c>
      <c r="E17726" s="3" t="s">
        <v>68556</v>
      </c>
      <c r="F17726" s="3" t="s">
        <v>68555</v>
      </c>
      <c r="G17726" s="3" t="s">
        <v>1480</v>
      </c>
      <c r="H17726" s="3" t="s">
        <v>11212</v>
      </c>
    </row>
    <row r="17727" spans="1:8" ht="58" x14ac:dyDescent="0.35">
      <c r="A17727" s="4">
        <v>203777</v>
      </c>
      <c r="B17727" s="1">
        <v>45322</v>
      </c>
      <c r="C17727" s="2">
        <v>0.48410879629629627</v>
      </c>
      <c r="D17727" s="3" t="s">
        <v>68557</v>
      </c>
      <c r="E17727" s="3" t="s">
        <v>68561</v>
      </c>
      <c r="F17727" s="3" t="s">
        <v>68558</v>
      </c>
      <c r="G17727" s="3" t="s">
        <v>68559</v>
      </c>
      <c r="H17727" s="3" t="s">
        <v>68560</v>
      </c>
    </row>
    <row r="17728" spans="1:8" ht="72.5" x14ac:dyDescent="0.35">
      <c r="A17728" s="4">
        <v>192661</v>
      </c>
      <c r="B17728" s="1">
        <v>45322</v>
      </c>
      <c r="C17728" s="2">
        <v>0.48657407407407405</v>
      </c>
      <c r="D17728" s="3" t="s">
        <v>68562</v>
      </c>
      <c r="E17728" s="3" t="s">
        <v>68565</v>
      </c>
      <c r="F17728" s="3" t="s">
        <v>68563</v>
      </c>
      <c r="G17728" s="3" t="s">
        <v>11732</v>
      </c>
      <c r="H17728" s="3" t="s">
        <v>68564</v>
      </c>
    </row>
    <row r="17729" spans="1:8" ht="29" x14ac:dyDescent="0.35">
      <c r="A17729" s="4">
        <v>33245</v>
      </c>
      <c r="B17729" s="1">
        <v>45322</v>
      </c>
      <c r="C17729" s="2">
        <v>0.48723379629629626</v>
      </c>
      <c r="D17729" s="3" t="s">
        <v>1482</v>
      </c>
      <c r="E17729" s="3" t="s">
        <v>1482</v>
      </c>
      <c r="F17729" s="3" t="s">
        <v>1288</v>
      </c>
      <c r="G17729" s="3" t="s">
        <v>1482</v>
      </c>
      <c r="H17729" s="3" t="s">
        <v>1482</v>
      </c>
    </row>
    <row r="17730" spans="1:8" x14ac:dyDescent="0.35">
      <c r="A17730" s="4">
        <v>200542</v>
      </c>
      <c r="B17730" s="1">
        <v>45322</v>
      </c>
      <c r="C17730" s="2">
        <v>0.48863425925925924</v>
      </c>
      <c r="D17730" s="3" t="s">
        <v>68566</v>
      </c>
      <c r="E17730" s="3" t="s">
        <v>12107</v>
      </c>
      <c r="F17730" s="3" t="s">
        <v>64962</v>
      </c>
      <c r="G17730" s="3" t="s">
        <v>12116</v>
      </c>
      <c r="H17730" s="3" t="s">
        <v>64962</v>
      </c>
    </row>
    <row r="17731" spans="1:8" ht="72.5" x14ac:dyDescent="0.35">
      <c r="A17731" s="4">
        <v>53811</v>
      </c>
      <c r="B17731" s="1">
        <v>45322</v>
      </c>
      <c r="C17731" s="2">
        <v>0.49062500000000003</v>
      </c>
      <c r="D17731" s="3" t="s">
        <v>68567</v>
      </c>
      <c r="E17731" s="3" t="s">
        <v>68571</v>
      </c>
      <c r="F17731" s="3" t="s">
        <v>68568</v>
      </c>
      <c r="G17731" s="3" t="s">
        <v>68569</v>
      </c>
      <c r="H17731" s="3" t="s">
        <v>68570</v>
      </c>
    </row>
    <row r="17732" spans="1:8" ht="58" x14ac:dyDescent="0.35">
      <c r="A17732" s="4">
        <v>47605</v>
      </c>
      <c r="B17732" s="1">
        <v>45322</v>
      </c>
      <c r="C17732" s="2">
        <v>0.49158564814814815</v>
      </c>
      <c r="D17732" s="3" t="s">
        <v>68572</v>
      </c>
      <c r="E17732" s="3" t="s">
        <v>68575</v>
      </c>
      <c r="F17732" s="3" t="s">
        <v>68573</v>
      </c>
      <c r="G17732" s="3" t="s">
        <v>68574</v>
      </c>
      <c r="H17732" s="3" t="s">
        <v>11805</v>
      </c>
    </row>
    <row r="17733" spans="1:8" ht="87" x14ac:dyDescent="0.35">
      <c r="A17733" s="4">
        <v>47239</v>
      </c>
      <c r="B17733" s="1">
        <v>45322</v>
      </c>
      <c r="C17733" s="2">
        <v>0.49254629629629632</v>
      </c>
      <c r="D17733" s="3" t="s">
        <v>68576</v>
      </c>
      <c r="E17733" s="3" t="s">
        <v>68580</v>
      </c>
      <c r="F17733" s="3" t="s">
        <v>68577</v>
      </c>
      <c r="G17733" s="3" t="s">
        <v>68578</v>
      </c>
      <c r="H17733" s="3" t="s">
        <v>68579</v>
      </c>
    </row>
    <row r="17734" spans="1:8" ht="130.5" x14ac:dyDescent="0.35">
      <c r="A17734" s="4">
        <v>23552</v>
      </c>
      <c r="B17734" s="1">
        <v>45322</v>
      </c>
      <c r="C17734" s="2">
        <v>0.49394675925925924</v>
      </c>
      <c r="D17734" s="3" t="s">
        <v>68581</v>
      </c>
      <c r="E17734" s="3" t="s">
        <v>68585</v>
      </c>
      <c r="F17734" s="3" t="s">
        <v>68582</v>
      </c>
      <c r="G17734" s="3" t="s">
        <v>68583</v>
      </c>
      <c r="H17734" s="3" t="s">
        <v>68584</v>
      </c>
    </row>
    <row r="17735" spans="1:8" ht="145" x14ac:dyDescent="0.35">
      <c r="A17735" s="4">
        <v>19439</v>
      </c>
      <c r="B17735" s="1">
        <v>45322</v>
      </c>
      <c r="C17735" s="2">
        <v>0.49486111111111114</v>
      </c>
      <c r="D17735" s="3" t="s">
        <v>349</v>
      </c>
      <c r="E17735" s="3" t="s">
        <v>68589</v>
      </c>
      <c r="F17735" s="3" t="s">
        <v>68586</v>
      </c>
      <c r="G17735" s="3" t="s">
        <v>68587</v>
      </c>
      <c r="H17735" s="3" t="s">
        <v>68588</v>
      </c>
    </row>
    <row r="17736" spans="1:8" ht="43.5" x14ac:dyDescent="0.35">
      <c r="A17736" s="4">
        <v>168901</v>
      </c>
      <c r="B17736" s="1">
        <v>45322</v>
      </c>
      <c r="C17736" s="2">
        <v>0.49560185185185185</v>
      </c>
      <c r="D17736" s="3" t="s">
        <v>14943</v>
      </c>
      <c r="E17736" s="3" t="s">
        <v>51136</v>
      </c>
      <c r="F17736" s="3" t="s">
        <v>68590</v>
      </c>
      <c r="G17736" s="3" t="s">
        <v>14384</v>
      </c>
      <c r="H17736" s="3" t="s">
        <v>68591</v>
      </c>
    </row>
    <row r="17737" spans="1:8" ht="101.5" x14ac:dyDescent="0.35">
      <c r="A17737" s="4">
        <v>53356</v>
      </c>
      <c r="B17737" s="1">
        <v>45322</v>
      </c>
      <c r="C17737" s="2">
        <v>0.497037037037037</v>
      </c>
      <c r="D17737" s="3" t="s">
        <v>68592</v>
      </c>
      <c r="E17737" s="3" t="s">
        <v>68596</v>
      </c>
      <c r="F17737" s="3" t="s">
        <v>68593</v>
      </c>
      <c r="G17737" s="3" t="s">
        <v>68594</v>
      </c>
      <c r="H17737" s="3" t="s">
        <v>68595</v>
      </c>
    </row>
    <row r="17738" spans="1:8" ht="58" x14ac:dyDescent="0.35">
      <c r="A17738" s="4">
        <v>63683</v>
      </c>
      <c r="B17738" s="1">
        <v>45322</v>
      </c>
      <c r="C17738" s="2">
        <v>0.49883101851851852</v>
      </c>
      <c r="D17738" s="3" t="s">
        <v>12563</v>
      </c>
      <c r="E17738" s="3" t="s">
        <v>68600</v>
      </c>
      <c r="F17738" s="3" t="s">
        <v>68597</v>
      </c>
      <c r="G17738" s="3" t="s">
        <v>68598</v>
      </c>
      <c r="H17738" s="3" t="s">
        <v>68599</v>
      </c>
    </row>
    <row r="17739" spans="1:8" ht="58" x14ac:dyDescent="0.35">
      <c r="A17739" s="4">
        <v>97127</v>
      </c>
      <c r="B17739" s="1">
        <v>45322</v>
      </c>
      <c r="C17739" s="2">
        <v>0.4997685185185185</v>
      </c>
      <c r="D17739" s="3" t="s">
        <v>1702</v>
      </c>
      <c r="E17739" s="3" t="s">
        <v>17848</v>
      </c>
      <c r="F17739" s="3" t="s">
        <v>68601</v>
      </c>
      <c r="G17739" s="3" t="s">
        <v>68602</v>
      </c>
      <c r="H17739" s="3" t="s">
        <v>68603</v>
      </c>
    </row>
    <row r="17740" spans="1:8" ht="58" x14ac:dyDescent="0.35">
      <c r="A17740" s="4">
        <v>49763</v>
      </c>
      <c r="B17740" s="1">
        <v>45322</v>
      </c>
      <c r="C17740" s="2">
        <v>0.50234953703703711</v>
      </c>
      <c r="D17740" s="3" t="s">
        <v>985</v>
      </c>
      <c r="E17740" s="3" t="s">
        <v>68607</v>
      </c>
      <c r="F17740" s="3" t="s">
        <v>68604</v>
      </c>
      <c r="G17740" s="3" t="s">
        <v>68605</v>
      </c>
      <c r="H17740" s="3" t="s">
        <v>68606</v>
      </c>
    </row>
    <row r="17741" spans="1:8" ht="58" x14ac:dyDescent="0.35">
      <c r="A17741" s="4">
        <v>145692</v>
      </c>
      <c r="B17741" s="1">
        <v>45322</v>
      </c>
      <c r="C17741" s="2">
        <v>0.50592592592592589</v>
      </c>
      <c r="D17741" s="3" t="s">
        <v>1403</v>
      </c>
      <c r="E17741" s="3" t="s">
        <v>68610</v>
      </c>
      <c r="F17741" s="3" t="s">
        <v>68608</v>
      </c>
      <c r="G17741" s="3" t="s">
        <v>800</v>
      </c>
      <c r="H17741" s="3" t="s">
        <v>68609</v>
      </c>
    </row>
    <row r="17742" spans="1:8" ht="29" x14ac:dyDescent="0.35">
      <c r="A17742" s="4">
        <v>212141</v>
      </c>
      <c r="B17742" s="1">
        <v>45322</v>
      </c>
      <c r="C17742" s="2">
        <v>0.50659722222222225</v>
      </c>
      <c r="D17742" s="3" t="s">
        <v>985</v>
      </c>
      <c r="E17742" s="3" t="s">
        <v>68612</v>
      </c>
      <c r="F17742" s="3" t="s">
        <v>68611</v>
      </c>
      <c r="G17742" s="3" t="s">
        <v>11912</v>
      </c>
      <c r="H17742" s="3" t="s">
        <v>26452</v>
      </c>
    </row>
    <row r="17743" spans="1:8" ht="58" x14ac:dyDescent="0.35">
      <c r="A17743" s="4">
        <v>145692</v>
      </c>
      <c r="B17743" s="1">
        <v>45322</v>
      </c>
      <c r="C17743" s="2">
        <v>0.50690972222222219</v>
      </c>
      <c r="D17743" s="3" t="s">
        <v>1403</v>
      </c>
      <c r="E17743" s="3" t="s">
        <v>68610</v>
      </c>
      <c r="F17743" s="3" t="s">
        <v>68608</v>
      </c>
      <c r="G17743" s="3" t="s">
        <v>800</v>
      </c>
      <c r="H17743" s="3" t="s">
        <v>68613</v>
      </c>
    </row>
    <row r="17744" spans="1:8" ht="72.5" x14ac:dyDescent="0.35">
      <c r="A17744" s="4">
        <v>142253</v>
      </c>
      <c r="B17744" s="1">
        <v>45322</v>
      </c>
      <c r="C17744" s="2">
        <v>0.50739583333333338</v>
      </c>
      <c r="D17744" s="3" t="s">
        <v>68614</v>
      </c>
      <c r="E17744" s="3" t="s">
        <v>68618</v>
      </c>
      <c r="F17744" s="3" t="s">
        <v>68615</v>
      </c>
      <c r="G17744" s="3" t="s">
        <v>68616</v>
      </c>
      <c r="H17744" s="3" t="s">
        <v>68617</v>
      </c>
    </row>
    <row r="17745" spans="1:8" ht="29" x14ac:dyDescent="0.35">
      <c r="A17745" s="4">
        <v>47701</v>
      </c>
      <c r="B17745" s="1">
        <v>45322</v>
      </c>
      <c r="C17745" s="2">
        <v>0.50813657407407409</v>
      </c>
      <c r="D17745" s="3" t="s">
        <v>1702</v>
      </c>
      <c r="E17745" s="3" t="s">
        <v>68621</v>
      </c>
      <c r="F17745" s="3" t="s">
        <v>68619</v>
      </c>
      <c r="G17745" s="3" t="s">
        <v>10528</v>
      </c>
      <c r="H17745" s="3" t="s">
        <v>68620</v>
      </c>
    </row>
    <row r="17746" spans="1:8" ht="43.5" x14ac:dyDescent="0.35">
      <c r="A17746" s="4">
        <v>153395</v>
      </c>
      <c r="B17746" s="1">
        <v>45322</v>
      </c>
      <c r="C17746" s="2">
        <v>0.51067129629629626</v>
      </c>
      <c r="D17746" s="3" t="s">
        <v>68622</v>
      </c>
      <c r="E17746" s="3" t="s">
        <v>68626</v>
      </c>
      <c r="F17746" s="3" t="s">
        <v>68623</v>
      </c>
      <c r="G17746" s="3" t="s">
        <v>68624</v>
      </c>
      <c r="H17746" s="3" t="s">
        <v>68625</v>
      </c>
    </row>
    <row r="17747" spans="1:8" ht="29" x14ac:dyDescent="0.35">
      <c r="A17747" s="4">
        <v>199904</v>
      </c>
      <c r="B17747" s="1">
        <v>45322</v>
      </c>
      <c r="C17747" s="2">
        <v>0.51082175925925932</v>
      </c>
      <c r="D17747" s="3" t="s">
        <v>68627</v>
      </c>
      <c r="E17747" s="3" t="s">
        <v>68627</v>
      </c>
      <c r="F17747" s="3" t="s">
        <v>68628</v>
      </c>
      <c r="G17747" s="3" t="s">
        <v>68627</v>
      </c>
      <c r="H17747" s="3" t="s">
        <v>68629</v>
      </c>
    </row>
    <row r="17748" spans="1:8" ht="72.5" x14ac:dyDescent="0.35">
      <c r="A17748" s="4">
        <v>31676</v>
      </c>
      <c r="B17748" s="1">
        <v>45322</v>
      </c>
      <c r="C17748" s="2">
        <v>0.51170138888888894</v>
      </c>
      <c r="D17748" s="3" t="s">
        <v>68630</v>
      </c>
      <c r="E17748" s="3" t="s">
        <v>68632</v>
      </c>
      <c r="F17748" s="3" t="s">
        <v>19301</v>
      </c>
      <c r="G17748" s="3" t="s">
        <v>32566</v>
      </c>
      <c r="H17748" s="3" t="s">
        <v>68631</v>
      </c>
    </row>
    <row r="17749" spans="1:8" ht="43.5" x14ac:dyDescent="0.35">
      <c r="A17749" s="4">
        <v>37092</v>
      </c>
      <c r="B17749" s="1">
        <v>45322</v>
      </c>
      <c r="C17749" s="2">
        <v>0.51276620370370374</v>
      </c>
      <c r="D17749" s="3" t="s">
        <v>68633</v>
      </c>
      <c r="E17749" s="3" t="s">
        <v>68637</v>
      </c>
      <c r="F17749" s="3" t="s">
        <v>68634</v>
      </c>
      <c r="G17749" s="3" t="s">
        <v>68635</v>
      </c>
      <c r="H17749" s="3" t="s">
        <v>68636</v>
      </c>
    </row>
    <row r="17750" spans="1:8" ht="29" x14ac:dyDescent="0.35">
      <c r="A17750" s="4">
        <v>11316</v>
      </c>
      <c r="B17750" s="1">
        <v>45322</v>
      </c>
      <c r="C17750" s="2">
        <v>0.51450231481481479</v>
      </c>
      <c r="D17750" s="3" t="s">
        <v>11583</v>
      </c>
      <c r="E17750" s="3" t="s">
        <v>68640</v>
      </c>
      <c r="F17750" s="3" t="s">
        <v>68638</v>
      </c>
      <c r="G17750" s="3" t="s">
        <v>68639</v>
      </c>
      <c r="H17750" s="3" t="s">
        <v>11354</v>
      </c>
    </row>
    <row r="17751" spans="1:8" ht="43.5" x14ac:dyDescent="0.35">
      <c r="A17751" s="4">
        <v>76201</v>
      </c>
      <c r="B17751" s="1">
        <v>45322</v>
      </c>
      <c r="C17751" s="2">
        <v>0.51482638888888888</v>
      </c>
      <c r="D17751" s="3" t="s">
        <v>1288</v>
      </c>
      <c r="E17751" s="3" t="s">
        <v>13432</v>
      </c>
      <c r="F17751" s="3" t="s">
        <v>68641</v>
      </c>
      <c r="G17751" s="3" t="s">
        <v>68456</v>
      </c>
      <c r="H17751" s="3" t="s">
        <v>68642</v>
      </c>
    </row>
    <row r="17752" spans="1:8" ht="29" x14ac:dyDescent="0.35">
      <c r="A17752" s="4">
        <v>23054</v>
      </c>
      <c r="B17752" s="1">
        <v>45322</v>
      </c>
      <c r="C17752" s="2">
        <v>0.51528935185185187</v>
      </c>
      <c r="D17752" s="3" t="s">
        <v>68643</v>
      </c>
      <c r="E17752" s="3" t="s">
        <v>68643</v>
      </c>
      <c r="F17752" s="3" t="s">
        <v>1389</v>
      </c>
      <c r="G17752" s="3" t="s">
        <v>68643</v>
      </c>
      <c r="H17752" s="3" t="s">
        <v>12032</v>
      </c>
    </row>
    <row r="17753" spans="1:8" ht="377" x14ac:dyDescent="0.35">
      <c r="A17753" s="4">
        <v>214853</v>
      </c>
      <c r="B17753" s="1">
        <v>45322</v>
      </c>
      <c r="C17753" s="2">
        <v>0.51811342592592591</v>
      </c>
      <c r="D17753" s="3" t="s">
        <v>985</v>
      </c>
      <c r="E17753" s="3" t="s">
        <v>9964</v>
      </c>
      <c r="F17753" s="3" t="s">
        <v>68644</v>
      </c>
      <c r="G17753" s="3" t="s">
        <v>68645</v>
      </c>
      <c r="H17753" s="3" t="s">
        <v>9965</v>
      </c>
    </row>
    <row r="17754" spans="1:8" ht="58" x14ac:dyDescent="0.35">
      <c r="A17754" s="4">
        <v>172513</v>
      </c>
      <c r="B17754" s="1">
        <v>45322</v>
      </c>
      <c r="C17754" s="2">
        <v>0.51837962962962958</v>
      </c>
      <c r="D17754" s="3" t="s">
        <v>68646</v>
      </c>
      <c r="E17754" s="3" t="s">
        <v>68650</v>
      </c>
      <c r="F17754" s="3" t="s">
        <v>68647</v>
      </c>
      <c r="G17754" s="3" t="s">
        <v>68648</v>
      </c>
      <c r="H17754" s="3" t="s">
        <v>68649</v>
      </c>
    </row>
    <row r="17755" spans="1:8" x14ac:dyDescent="0.35">
      <c r="A17755" s="4">
        <v>173067</v>
      </c>
      <c r="B17755" s="1">
        <v>45322</v>
      </c>
      <c r="C17755" s="2">
        <v>0.52137731481481475</v>
      </c>
      <c r="D17755" s="3" t="s">
        <v>1315</v>
      </c>
      <c r="E17755" s="3" t="s">
        <v>1315</v>
      </c>
      <c r="F17755" s="3" t="s">
        <v>68651</v>
      </c>
      <c r="G17755" s="3" t="s">
        <v>1315</v>
      </c>
      <c r="H17755" s="3" t="s">
        <v>11190</v>
      </c>
    </row>
    <row r="17756" spans="1:8" x14ac:dyDescent="0.35">
      <c r="A17756" s="4">
        <v>213157</v>
      </c>
      <c r="B17756" s="1">
        <v>45322</v>
      </c>
      <c r="C17756" s="2">
        <v>0.55060185185185184</v>
      </c>
      <c r="D17756" s="3" t="s">
        <v>68652</v>
      </c>
      <c r="E17756" s="3" t="s">
        <v>68655</v>
      </c>
      <c r="F17756" s="3" t="s">
        <v>68653</v>
      </c>
      <c r="G17756" s="3" t="s">
        <v>11920</v>
      </c>
      <c r="H17756" s="3" t="s">
        <v>68654</v>
      </c>
    </row>
    <row r="17757" spans="1:8" x14ac:dyDescent="0.35">
      <c r="A17757" s="4">
        <v>77024</v>
      </c>
      <c r="B17757" s="1">
        <v>45322</v>
      </c>
      <c r="C17757" s="2">
        <v>0.55459490740740736</v>
      </c>
      <c r="D17757" s="3" t="s">
        <v>1278</v>
      </c>
      <c r="E17757" s="3" t="s">
        <v>1278</v>
      </c>
      <c r="F17757" s="3" t="s">
        <v>68656</v>
      </c>
      <c r="G17757" s="3" t="s">
        <v>1278</v>
      </c>
      <c r="H17757" s="3" t="s">
        <v>50050</v>
      </c>
    </row>
    <row r="17758" spans="1:8" ht="72.5" x14ac:dyDescent="0.35">
      <c r="A17758" s="4">
        <v>166662</v>
      </c>
      <c r="B17758" s="1">
        <v>45322</v>
      </c>
      <c r="C17758" s="2">
        <v>0.56594907407407413</v>
      </c>
      <c r="D17758" s="3" t="s">
        <v>14293</v>
      </c>
      <c r="E17758" s="3" t="s">
        <v>68658</v>
      </c>
      <c r="F17758" s="3" t="s">
        <v>68657</v>
      </c>
      <c r="G17758" s="3" t="s">
        <v>12518</v>
      </c>
      <c r="H17758" s="3" t="s">
        <v>42075</v>
      </c>
    </row>
    <row r="17759" spans="1:8" ht="29" x14ac:dyDescent="0.35">
      <c r="A17759" s="4">
        <v>172977</v>
      </c>
      <c r="B17759" s="1">
        <v>45322</v>
      </c>
      <c r="C17759" s="2">
        <v>0.56857638888888895</v>
      </c>
      <c r="D17759" s="3" t="s">
        <v>68659</v>
      </c>
      <c r="E17759" s="3" t="s">
        <v>30068</v>
      </c>
      <c r="F17759" s="3" t="s">
        <v>68660</v>
      </c>
      <c r="G17759" s="3" t="s">
        <v>11924</v>
      </c>
      <c r="H17759" s="3" t="s">
        <v>68661</v>
      </c>
    </row>
    <row r="17760" spans="1:8" x14ac:dyDescent="0.35">
      <c r="A17760" s="4">
        <v>22742</v>
      </c>
      <c r="B17760" s="1">
        <v>45322</v>
      </c>
      <c r="C17760" s="2">
        <v>0.57034722222222223</v>
      </c>
      <c r="D17760" s="3" t="s">
        <v>68662</v>
      </c>
      <c r="E17760" s="3" t="s">
        <v>68662</v>
      </c>
      <c r="F17760" s="3" t="s">
        <v>11114</v>
      </c>
      <c r="G17760" s="3" t="s">
        <v>68662</v>
      </c>
      <c r="H17760" s="3" t="s">
        <v>12091</v>
      </c>
    </row>
    <row r="17761" spans="1:8" ht="29" x14ac:dyDescent="0.35">
      <c r="A17761" s="4">
        <v>111895</v>
      </c>
      <c r="B17761" s="1">
        <v>45322</v>
      </c>
      <c r="C17761" s="2">
        <v>0.5721180555555555</v>
      </c>
      <c r="D17761" s="3" t="s">
        <v>68663</v>
      </c>
      <c r="E17761" s="3" t="s">
        <v>68665</v>
      </c>
      <c r="F17761" s="3" t="s">
        <v>68664</v>
      </c>
      <c r="G17761" s="3" t="s">
        <v>12527</v>
      </c>
      <c r="H17761" s="3" t="s">
        <v>10279</v>
      </c>
    </row>
    <row r="17762" spans="1:8" ht="43.5" x14ac:dyDescent="0.35">
      <c r="A17762" s="4">
        <v>209190</v>
      </c>
      <c r="B17762" s="1">
        <v>45322</v>
      </c>
      <c r="C17762" s="2">
        <v>0.57447916666666665</v>
      </c>
      <c r="D17762" s="3" t="s">
        <v>68666</v>
      </c>
      <c r="E17762" s="3" t="s">
        <v>68669</v>
      </c>
      <c r="F17762" s="3" t="s">
        <v>68667</v>
      </c>
      <c r="G17762" s="3" t="s">
        <v>12011</v>
      </c>
      <c r="H17762" s="3" t="s">
        <v>68668</v>
      </c>
    </row>
    <row r="17763" spans="1:8" ht="29" x14ac:dyDescent="0.35">
      <c r="A17763" s="4">
        <v>111895</v>
      </c>
      <c r="B17763" s="1">
        <v>45322</v>
      </c>
      <c r="C17763" s="2">
        <v>0.57636574074074076</v>
      </c>
      <c r="D17763" s="3" t="s">
        <v>68670</v>
      </c>
      <c r="E17763" s="3" t="s">
        <v>68665</v>
      </c>
      <c r="F17763" s="3" t="s">
        <v>68664</v>
      </c>
      <c r="G17763" s="3" t="s">
        <v>12527</v>
      </c>
      <c r="H17763" s="3" t="s">
        <v>10313</v>
      </c>
    </row>
    <row r="17764" spans="1:8" ht="29" x14ac:dyDescent="0.35">
      <c r="A17764" s="4">
        <v>215526</v>
      </c>
      <c r="B17764" s="1">
        <v>45322</v>
      </c>
      <c r="C17764" s="2">
        <v>0.57981481481481478</v>
      </c>
      <c r="D17764" s="3" t="s">
        <v>68671</v>
      </c>
      <c r="E17764" s="3" t="s">
        <v>68675</v>
      </c>
      <c r="F17764" s="3" t="s">
        <v>68672</v>
      </c>
      <c r="G17764" s="3" t="s">
        <v>68673</v>
      </c>
      <c r="H17764" s="3" t="s">
        <v>68674</v>
      </c>
    </row>
    <row r="17765" spans="1:8" ht="145" x14ac:dyDescent="0.35">
      <c r="A17765" s="4">
        <v>65570</v>
      </c>
      <c r="B17765" s="1">
        <v>45322</v>
      </c>
      <c r="C17765" s="2">
        <v>0.58185185185185184</v>
      </c>
      <c r="D17765" s="3" t="s">
        <v>349</v>
      </c>
      <c r="E17765" s="3" t="s">
        <v>68679</v>
      </c>
      <c r="F17765" s="3" t="s">
        <v>68676</v>
      </c>
      <c r="G17765" s="3" t="s">
        <v>68677</v>
      </c>
      <c r="H17765" s="3" t="s">
        <v>68678</v>
      </c>
    </row>
    <row r="17766" spans="1:8" ht="43.5" x14ac:dyDescent="0.35">
      <c r="A17766" s="4">
        <v>154294</v>
      </c>
      <c r="B17766" s="1">
        <v>45322</v>
      </c>
      <c r="C17766" s="2">
        <v>0.58226851851851846</v>
      </c>
      <c r="D17766" s="3" t="s">
        <v>1407</v>
      </c>
      <c r="E17766" s="3" t="s">
        <v>68680</v>
      </c>
      <c r="F17766" s="3" t="s">
        <v>412</v>
      </c>
      <c r="G17766" s="3" t="s">
        <v>68680</v>
      </c>
      <c r="H17766" s="3" t="s">
        <v>68681</v>
      </c>
    </row>
    <row r="17767" spans="1:8" ht="116" x14ac:dyDescent="0.35">
      <c r="A17767" s="4">
        <v>64706</v>
      </c>
      <c r="B17767" s="1">
        <v>45322</v>
      </c>
      <c r="C17767" s="2">
        <v>0.58231481481481484</v>
      </c>
      <c r="D17767" s="3" t="s">
        <v>1744</v>
      </c>
      <c r="E17767" s="3" t="s">
        <v>68685</v>
      </c>
      <c r="F17767" s="3" t="s">
        <v>68682</v>
      </c>
      <c r="G17767" s="3" t="s">
        <v>68683</v>
      </c>
      <c r="H17767" s="3" t="s">
        <v>68684</v>
      </c>
    </row>
    <row r="17768" spans="1:8" ht="72.5" x14ac:dyDescent="0.35">
      <c r="A17768" s="4">
        <v>38536</v>
      </c>
      <c r="B17768" s="1">
        <v>45322</v>
      </c>
      <c r="C17768" s="2">
        <v>0.58306712962962959</v>
      </c>
      <c r="D17768" s="3" t="s">
        <v>167</v>
      </c>
      <c r="E17768" s="3" t="s">
        <v>68687</v>
      </c>
      <c r="F17768" s="3" t="s">
        <v>68686</v>
      </c>
      <c r="G17768" s="3" t="s">
        <v>68687</v>
      </c>
      <c r="H17768" s="3" t="s">
        <v>68688</v>
      </c>
    </row>
    <row r="17769" spans="1:8" ht="58" x14ac:dyDescent="0.35">
      <c r="A17769" s="4">
        <v>87220</v>
      </c>
      <c r="B17769" s="1">
        <v>45322</v>
      </c>
      <c r="C17769" s="2">
        <v>0.58310185185185182</v>
      </c>
      <c r="D17769" s="3" t="s">
        <v>985</v>
      </c>
      <c r="E17769" s="3" t="s">
        <v>32493</v>
      </c>
      <c r="F17769" s="3" t="s">
        <v>68689</v>
      </c>
      <c r="G17769" s="3" t="s">
        <v>102</v>
      </c>
      <c r="H17769" s="3" t="s">
        <v>68690</v>
      </c>
    </row>
    <row r="17770" spans="1:8" ht="58" x14ac:dyDescent="0.35">
      <c r="A17770" s="4">
        <v>53811</v>
      </c>
      <c r="B17770" s="1">
        <v>45322</v>
      </c>
      <c r="C17770" s="2">
        <v>0.59034722222222225</v>
      </c>
      <c r="D17770" s="3" t="s">
        <v>68691</v>
      </c>
      <c r="E17770" s="3" t="s">
        <v>68694</v>
      </c>
      <c r="F17770" s="3" t="s">
        <v>12681</v>
      </c>
      <c r="G17770" s="3" t="s">
        <v>68692</v>
      </c>
      <c r="H17770" s="3" t="s">
        <v>68693</v>
      </c>
    </row>
    <row r="17771" spans="1:8" x14ac:dyDescent="0.35">
      <c r="A17771" s="4">
        <v>142880</v>
      </c>
      <c r="B17771" s="1">
        <v>45322</v>
      </c>
      <c r="C17771" s="2">
        <v>0.59034722222222225</v>
      </c>
      <c r="D17771" s="3" t="s">
        <v>167</v>
      </c>
      <c r="E17771" s="3" t="s">
        <v>68696</v>
      </c>
      <c r="F17771" s="3" t="s">
        <v>10488</v>
      </c>
      <c r="G17771" s="3" t="s">
        <v>11968</v>
      </c>
      <c r="H17771" s="3" t="s">
        <v>68695</v>
      </c>
    </row>
    <row r="17772" spans="1:8" ht="72.5" x14ac:dyDescent="0.35">
      <c r="A17772" s="4">
        <v>45954</v>
      </c>
      <c r="B17772" s="1">
        <v>45322</v>
      </c>
      <c r="C17772" s="2">
        <v>0.59237268518518515</v>
      </c>
      <c r="D17772" s="3" t="s">
        <v>68697</v>
      </c>
      <c r="E17772" s="3" t="s">
        <v>68701</v>
      </c>
      <c r="F17772" s="3" t="s">
        <v>68698</v>
      </c>
      <c r="G17772" s="3" t="s">
        <v>68699</v>
      </c>
      <c r="H17772" s="3" t="s">
        <v>68700</v>
      </c>
    </row>
    <row r="17773" spans="1:8" ht="43.5" x14ac:dyDescent="0.35">
      <c r="A17773" s="4">
        <v>13424</v>
      </c>
      <c r="B17773" s="1">
        <v>45322</v>
      </c>
      <c r="C17773" s="2">
        <v>0.59347222222222229</v>
      </c>
      <c r="D17773" s="3" t="s">
        <v>68702</v>
      </c>
      <c r="E17773" s="3" t="s">
        <v>32648</v>
      </c>
      <c r="F17773" s="3" t="s">
        <v>68703</v>
      </c>
      <c r="G17773" s="3" t="s">
        <v>68704</v>
      </c>
      <c r="H17773" s="3" t="s">
        <v>68705</v>
      </c>
    </row>
    <row r="17774" spans="1:8" x14ac:dyDescent="0.35">
      <c r="A17774" s="4">
        <v>178025</v>
      </c>
      <c r="B17774" s="1">
        <v>45322</v>
      </c>
      <c r="C17774" s="2">
        <v>0.59439814814814818</v>
      </c>
      <c r="D17774" s="3" t="s">
        <v>68706</v>
      </c>
      <c r="E17774" s="3" t="s">
        <v>68706</v>
      </c>
      <c r="F17774" s="3" t="s">
        <v>10738</v>
      </c>
      <c r="G17774" s="3" t="s">
        <v>68706</v>
      </c>
      <c r="H17774" s="3" t="s">
        <v>68707</v>
      </c>
    </row>
    <row r="17775" spans="1:8" ht="43.5" x14ac:dyDescent="0.35">
      <c r="A17775" s="4">
        <v>106002</v>
      </c>
      <c r="B17775" s="1">
        <v>45322</v>
      </c>
      <c r="C17775" s="2">
        <v>0.59657407407407403</v>
      </c>
      <c r="D17775" s="3" t="s">
        <v>349</v>
      </c>
      <c r="E17775" s="3" t="s">
        <v>68710</v>
      </c>
      <c r="F17775" s="3" t="s">
        <v>68708</v>
      </c>
      <c r="G17775" s="3" t="s">
        <v>1155</v>
      </c>
      <c r="H17775" s="3" t="s">
        <v>68709</v>
      </c>
    </row>
    <row r="17776" spans="1:8" ht="29" x14ac:dyDescent="0.35">
      <c r="A17776" s="4">
        <v>207714</v>
      </c>
      <c r="B17776" s="1">
        <v>45322</v>
      </c>
      <c r="C17776" s="2">
        <v>0.59745370370370365</v>
      </c>
      <c r="D17776" s="3" t="s">
        <v>1403</v>
      </c>
      <c r="E17776" s="3" t="s">
        <v>63831</v>
      </c>
      <c r="F17776" s="3" t="s">
        <v>11242</v>
      </c>
      <c r="G17776" s="3" t="s">
        <v>63831</v>
      </c>
      <c r="H17776" s="3" t="s">
        <v>68711</v>
      </c>
    </row>
    <row r="17777" spans="1:8" ht="29" x14ac:dyDescent="0.35">
      <c r="A17777" s="4">
        <v>164676</v>
      </c>
      <c r="B17777" s="1">
        <v>45322</v>
      </c>
      <c r="C17777" s="2">
        <v>0.59850694444444441</v>
      </c>
      <c r="D17777" s="3" t="s">
        <v>68712</v>
      </c>
      <c r="E17777" s="3" t="s">
        <v>68715</v>
      </c>
      <c r="F17777" s="3" t="s">
        <v>68713</v>
      </c>
      <c r="G17777" s="3" t="s">
        <v>11781</v>
      </c>
      <c r="H17777" s="3" t="s">
        <v>68714</v>
      </c>
    </row>
    <row r="17778" spans="1:8" ht="58" x14ac:dyDescent="0.35">
      <c r="A17778" s="4">
        <v>118978</v>
      </c>
      <c r="B17778" s="1">
        <v>45322</v>
      </c>
      <c r="C17778" s="2">
        <v>0.59962962962962962</v>
      </c>
      <c r="D17778" s="3" t="s">
        <v>68716</v>
      </c>
      <c r="E17778" s="3" t="s">
        <v>68719</v>
      </c>
      <c r="F17778" s="3" t="s">
        <v>68717</v>
      </c>
      <c r="G17778" s="3" t="s">
        <v>12871</v>
      </c>
      <c r="H17778" s="3" t="s">
        <v>68718</v>
      </c>
    </row>
    <row r="17779" spans="1:8" ht="43.5" x14ac:dyDescent="0.35">
      <c r="A17779" s="4">
        <v>66130</v>
      </c>
      <c r="B17779" s="1">
        <v>45322</v>
      </c>
      <c r="C17779" s="2">
        <v>0.60091435185185182</v>
      </c>
      <c r="D17779" s="3" t="s">
        <v>68720</v>
      </c>
      <c r="E17779" s="3" t="s">
        <v>68723</v>
      </c>
      <c r="F17779" s="3" t="s">
        <v>68721</v>
      </c>
      <c r="G17779" s="3" t="s">
        <v>68720</v>
      </c>
      <c r="H17779" s="3" t="s">
        <v>68722</v>
      </c>
    </row>
    <row r="17780" spans="1:8" ht="43.5" x14ac:dyDescent="0.35">
      <c r="A17780" s="4">
        <v>156961</v>
      </c>
      <c r="B17780" s="1">
        <v>45322</v>
      </c>
      <c r="C17780" s="2">
        <v>0.60302083333333334</v>
      </c>
      <c r="D17780" s="3" t="s">
        <v>1288</v>
      </c>
      <c r="E17780" s="3" t="s">
        <v>30700</v>
      </c>
      <c r="F17780" s="3" t="s">
        <v>68724</v>
      </c>
      <c r="G17780" s="3" t="s">
        <v>11856</v>
      </c>
      <c r="H17780" s="3" t="s">
        <v>11764</v>
      </c>
    </row>
    <row r="17781" spans="1:8" ht="72.5" x14ac:dyDescent="0.35">
      <c r="A17781" s="4">
        <v>137641</v>
      </c>
      <c r="B17781" s="1">
        <v>45322</v>
      </c>
      <c r="C17781" s="2">
        <v>0.60303240740740738</v>
      </c>
      <c r="D17781" s="3" t="s">
        <v>985</v>
      </c>
      <c r="E17781" s="3" t="s">
        <v>68727</v>
      </c>
      <c r="F17781" s="3" t="s">
        <v>68725</v>
      </c>
      <c r="G17781" s="3" t="s">
        <v>10812</v>
      </c>
      <c r="H17781" s="3" t="s">
        <v>68726</v>
      </c>
    </row>
    <row r="17782" spans="1:8" ht="116" x14ac:dyDescent="0.35">
      <c r="A17782" s="4">
        <v>210795</v>
      </c>
      <c r="B17782" s="1">
        <v>45322</v>
      </c>
      <c r="C17782" s="2">
        <v>0.60553240740740744</v>
      </c>
      <c r="D17782" s="3" t="s">
        <v>68728</v>
      </c>
      <c r="E17782" s="3" t="s">
        <v>68732</v>
      </c>
      <c r="F17782" s="3" t="s">
        <v>68729</v>
      </c>
      <c r="G17782" s="3" t="s">
        <v>68730</v>
      </c>
      <c r="H17782" s="3" t="s">
        <v>68731</v>
      </c>
    </row>
    <row r="17783" spans="1:8" ht="29" x14ac:dyDescent="0.35">
      <c r="A17783" s="4">
        <v>71136</v>
      </c>
      <c r="B17783" s="1">
        <v>45322</v>
      </c>
      <c r="C17783" s="2">
        <v>0.60633101851851856</v>
      </c>
      <c r="D17783" s="3" t="s">
        <v>68733</v>
      </c>
      <c r="E17783" s="3" t="s">
        <v>68735</v>
      </c>
      <c r="F17783" s="3" t="s">
        <v>68734</v>
      </c>
      <c r="G17783" s="3" t="s">
        <v>11856</v>
      </c>
      <c r="H17783" s="3" t="s">
        <v>11764</v>
      </c>
    </row>
    <row r="17784" spans="1:8" ht="58" x14ac:dyDescent="0.35">
      <c r="A17784" s="4">
        <v>155552</v>
      </c>
      <c r="B17784" s="1">
        <v>45322</v>
      </c>
      <c r="C17784" s="2">
        <v>0.60792824074074081</v>
      </c>
      <c r="D17784" s="3" t="s">
        <v>1460</v>
      </c>
      <c r="E17784" s="3" t="s">
        <v>68736</v>
      </c>
      <c r="F17784" s="3" t="s">
        <v>49378</v>
      </c>
      <c r="G17784" s="3" t="s">
        <v>68736</v>
      </c>
      <c r="H17784" s="3" t="s">
        <v>10992</v>
      </c>
    </row>
    <row r="17785" spans="1:8" ht="58" x14ac:dyDescent="0.35">
      <c r="A17785" s="4">
        <v>35779</v>
      </c>
      <c r="B17785" s="1">
        <v>45322</v>
      </c>
      <c r="C17785" s="2">
        <v>0.60846064814814815</v>
      </c>
      <c r="D17785" s="3" t="s">
        <v>35943</v>
      </c>
      <c r="E17785" s="3" t="s">
        <v>68738</v>
      </c>
      <c r="F17785" s="3" t="s">
        <v>68737</v>
      </c>
      <c r="G17785" s="3" t="s">
        <v>12549</v>
      </c>
      <c r="H17785" s="3" t="s">
        <v>42075</v>
      </c>
    </row>
    <row r="17786" spans="1:8" x14ac:dyDescent="0.35">
      <c r="A17786" s="4">
        <v>214316</v>
      </c>
      <c r="B17786" s="1">
        <v>45322</v>
      </c>
      <c r="C17786" s="2">
        <v>0.6135532407407408</v>
      </c>
      <c r="D17786" s="3" t="s">
        <v>167</v>
      </c>
      <c r="E17786" s="3" t="s">
        <v>68739</v>
      </c>
      <c r="F17786" s="3" t="s">
        <v>12741</v>
      </c>
      <c r="G17786" s="3" t="s">
        <v>68739</v>
      </c>
      <c r="H17786" s="3" t="s">
        <v>68740</v>
      </c>
    </row>
    <row r="17787" spans="1:8" ht="29" x14ac:dyDescent="0.35">
      <c r="A17787" s="4">
        <v>215767</v>
      </c>
      <c r="B17787" s="1">
        <v>45322</v>
      </c>
      <c r="C17787" s="2">
        <v>0.61534722222222216</v>
      </c>
      <c r="D17787" s="3" t="s">
        <v>11899</v>
      </c>
      <c r="E17787" s="3" t="s">
        <v>68743</v>
      </c>
      <c r="F17787" s="3" t="s">
        <v>68741</v>
      </c>
      <c r="G17787" s="3" t="s">
        <v>13009</v>
      </c>
      <c r="H17787" s="3" t="s">
        <v>68742</v>
      </c>
    </row>
    <row r="17788" spans="1:8" ht="43.5" x14ac:dyDescent="0.35">
      <c r="A17788" s="4">
        <v>40189</v>
      </c>
      <c r="B17788" s="1">
        <v>45322</v>
      </c>
      <c r="C17788" s="2">
        <v>0.61553240740740744</v>
      </c>
      <c r="D17788" s="3" t="s">
        <v>1288</v>
      </c>
      <c r="E17788" s="3" t="s">
        <v>68746</v>
      </c>
      <c r="F17788" s="3" t="s">
        <v>68744</v>
      </c>
      <c r="G17788" s="3" t="s">
        <v>11808</v>
      </c>
      <c r="H17788" s="3" t="s">
        <v>68745</v>
      </c>
    </row>
    <row r="17789" spans="1:8" ht="246.5" x14ac:dyDescent="0.35">
      <c r="A17789" s="4">
        <v>64728</v>
      </c>
      <c r="B17789" s="1">
        <v>45322</v>
      </c>
      <c r="C17789" s="2">
        <v>0.61879629629629629</v>
      </c>
      <c r="D17789" s="3" t="s">
        <v>68747</v>
      </c>
      <c r="E17789" s="3" t="s">
        <v>68751</v>
      </c>
      <c r="F17789" s="3" t="s">
        <v>68748</v>
      </c>
      <c r="G17789" s="3" t="s">
        <v>68749</v>
      </c>
      <c r="H17789" s="3" t="s">
        <v>68750</v>
      </c>
    </row>
    <row r="17790" spans="1:8" ht="29" x14ac:dyDescent="0.35">
      <c r="A17790" s="4">
        <v>194732</v>
      </c>
      <c r="B17790" s="1">
        <v>45322</v>
      </c>
      <c r="C17790" s="2">
        <v>0.62487268518518524</v>
      </c>
      <c r="D17790" s="3" t="s">
        <v>15051</v>
      </c>
      <c r="E17790" s="3" t="s">
        <v>15329</v>
      </c>
      <c r="F17790" s="3" t="s">
        <v>68752</v>
      </c>
      <c r="G17790" s="3" t="s">
        <v>12346</v>
      </c>
      <c r="H17790" s="3" t="s">
        <v>15442</v>
      </c>
    </row>
    <row r="17791" spans="1:8" ht="87" x14ac:dyDescent="0.35">
      <c r="A17791" s="4">
        <v>32868</v>
      </c>
      <c r="B17791" s="1">
        <v>45322</v>
      </c>
      <c r="C17791" s="2">
        <v>0.62728009259259265</v>
      </c>
      <c r="D17791" s="3" t="s">
        <v>68753</v>
      </c>
      <c r="E17791" s="3" t="s">
        <v>65367</v>
      </c>
      <c r="F17791" s="3" t="s">
        <v>14440</v>
      </c>
      <c r="G17791" s="3" t="s">
        <v>65367</v>
      </c>
      <c r="H17791" s="3" t="s">
        <v>68754</v>
      </c>
    </row>
    <row r="17792" spans="1:8" ht="130.5" x14ac:dyDescent="0.35">
      <c r="A17792" s="4">
        <v>201717</v>
      </c>
      <c r="B17792" s="1">
        <v>45322</v>
      </c>
      <c r="C17792" s="2">
        <v>0.62739583333333326</v>
      </c>
      <c r="D17792" s="3" t="s">
        <v>68755</v>
      </c>
      <c r="E17792" s="3" t="s">
        <v>68759</v>
      </c>
      <c r="F17792" s="3" t="s">
        <v>68756</v>
      </c>
      <c r="G17792" s="3" t="s">
        <v>68757</v>
      </c>
      <c r="H17792" s="3" t="s">
        <v>68758</v>
      </c>
    </row>
    <row r="17793" spans="1:8" ht="58" x14ac:dyDescent="0.35">
      <c r="A17793" s="4">
        <v>214485</v>
      </c>
      <c r="B17793" s="1">
        <v>45322</v>
      </c>
      <c r="C17793" s="2">
        <v>0.62902777777777774</v>
      </c>
      <c r="D17793" s="3" t="s">
        <v>1744</v>
      </c>
      <c r="E17793" s="3" t="s">
        <v>68762</v>
      </c>
      <c r="F17793" s="3" t="s">
        <v>68760</v>
      </c>
      <c r="G17793" s="3" t="s">
        <v>68761</v>
      </c>
      <c r="H17793" s="3" t="s">
        <v>10321</v>
      </c>
    </row>
    <row r="17794" spans="1:8" ht="29" x14ac:dyDescent="0.35">
      <c r="A17794" s="4">
        <v>144073</v>
      </c>
      <c r="B17794" s="1">
        <v>45322</v>
      </c>
      <c r="C17794" s="2">
        <v>0.63252314814814814</v>
      </c>
      <c r="D17794" s="3" t="s">
        <v>68763</v>
      </c>
      <c r="E17794" s="3" t="s">
        <v>68766</v>
      </c>
      <c r="F17794" s="3" t="s">
        <v>68764</v>
      </c>
      <c r="G17794" s="3" t="s">
        <v>11799</v>
      </c>
      <c r="H17794" s="3" t="s">
        <v>68765</v>
      </c>
    </row>
    <row r="17795" spans="1:8" ht="72.5" x14ac:dyDescent="0.35">
      <c r="A17795" s="4">
        <v>104874</v>
      </c>
      <c r="B17795" s="1">
        <v>45322</v>
      </c>
      <c r="C17795" s="2">
        <v>0.63689814814814816</v>
      </c>
      <c r="D17795" s="3" t="s">
        <v>349</v>
      </c>
      <c r="E17795" s="3" t="s">
        <v>68770</v>
      </c>
      <c r="F17795" s="3" t="s">
        <v>68767</v>
      </c>
      <c r="G17795" s="3" t="s">
        <v>68768</v>
      </c>
      <c r="H17795" s="3" t="s">
        <v>68769</v>
      </c>
    </row>
    <row r="17796" spans="1:8" ht="87" x14ac:dyDescent="0.35">
      <c r="A17796" s="4">
        <v>44116</v>
      </c>
      <c r="B17796" s="1">
        <v>45322</v>
      </c>
      <c r="C17796" s="2">
        <v>0.63891203703703703</v>
      </c>
      <c r="D17796" s="3" t="s">
        <v>68771</v>
      </c>
      <c r="E17796" s="3" t="s">
        <v>68775</v>
      </c>
      <c r="F17796" s="3" t="s">
        <v>68772</v>
      </c>
      <c r="G17796" s="3" t="s">
        <v>68773</v>
      </c>
      <c r="H17796" s="3" t="s">
        <v>68774</v>
      </c>
    </row>
    <row r="17797" spans="1:8" x14ac:dyDescent="0.35">
      <c r="A17797" s="4">
        <v>212352</v>
      </c>
      <c r="B17797" s="1">
        <v>45322</v>
      </c>
      <c r="C17797" s="2">
        <v>0.64508101851851851</v>
      </c>
      <c r="D17797" s="3" t="s">
        <v>68776</v>
      </c>
      <c r="E17797" s="3" t="s">
        <v>68776</v>
      </c>
      <c r="F17797" s="3" t="s">
        <v>68777</v>
      </c>
      <c r="G17797" s="3" t="s">
        <v>68776</v>
      </c>
      <c r="H17797" s="3" t="s">
        <v>12091</v>
      </c>
    </row>
    <row r="17798" spans="1:8" ht="101.5" x14ac:dyDescent="0.35">
      <c r="A17798" s="4">
        <v>42668</v>
      </c>
      <c r="B17798" s="1">
        <v>45322</v>
      </c>
      <c r="C17798" s="2">
        <v>0.64644675925925921</v>
      </c>
      <c r="D17798" s="3" t="s">
        <v>349</v>
      </c>
      <c r="E17798" s="3" t="s">
        <v>68781</v>
      </c>
      <c r="F17798" s="3" t="s">
        <v>68778</v>
      </c>
      <c r="G17798" s="3" t="s">
        <v>68779</v>
      </c>
      <c r="H17798" s="3" t="s">
        <v>68780</v>
      </c>
    </row>
    <row r="17799" spans="1:8" ht="72.5" x14ac:dyDescent="0.35">
      <c r="A17799" s="4">
        <v>36854</v>
      </c>
      <c r="B17799" s="1">
        <v>45322</v>
      </c>
      <c r="C17799" s="2">
        <v>0.64856481481481476</v>
      </c>
      <c r="D17799" s="3" t="s">
        <v>68782</v>
      </c>
      <c r="E17799" s="3" t="s">
        <v>68786</v>
      </c>
      <c r="F17799" s="3" t="s">
        <v>68783</v>
      </c>
      <c r="G17799" s="3" t="s">
        <v>68784</v>
      </c>
      <c r="H17799" s="3" t="s">
        <v>68785</v>
      </c>
    </row>
    <row r="17800" spans="1:8" ht="43.5" x14ac:dyDescent="0.35">
      <c r="A17800" s="4">
        <v>185316</v>
      </c>
      <c r="B17800" s="1">
        <v>45322</v>
      </c>
      <c r="C17800" s="2">
        <v>0.64928240740740739</v>
      </c>
      <c r="D17800" s="3" t="s">
        <v>68787</v>
      </c>
      <c r="E17800" s="3" t="s">
        <v>68791</v>
      </c>
      <c r="F17800" s="3" t="s">
        <v>68788</v>
      </c>
      <c r="G17800" s="3" t="s">
        <v>68789</v>
      </c>
      <c r="H17800" s="3" t="s">
        <v>68790</v>
      </c>
    </row>
    <row r="17801" spans="1:8" ht="87" x14ac:dyDescent="0.35">
      <c r="A17801" s="4">
        <v>210397</v>
      </c>
      <c r="B17801" s="1">
        <v>45322</v>
      </c>
      <c r="C17801" s="2">
        <v>0.65414351851851849</v>
      </c>
      <c r="D17801" s="3" t="s">
        <v>349</v>
      </c>
      <c r="E17801" s="3" t="s">
        <v>68795</v>
      </c>
      <c r="F17801" s="3" t="s">
        <v>68792</v>
      </c>
      <c r="G17801" s="3" t="s">
        <v>68793</v>
      </c>
      <c r="H17801" s="3" t="s">
        <v>68794</v>
      </c>
    </row>
    <row r="17802" spans="1:8" ht="87" x14ac:dyDescent="0.35">
      <c r="A17802" s="4">
        <v>204302</v>
      </c>
      <c r="B17802" s="1">
        <v>45322</v>
      </c>
      <c r="C17802" s="2">
        <v>0.6567708333333333</v>
      </c>
      <c r="D17802" s="3" t="s">
        <v>68796</v>
      </c>
      <c r="E17802" s="3" t="s">
        <v>68800</v>
      </c>
      <c r="F17802" s="3" t="s">
        <v>68797</v>
      </c>
      <c r="G17802" s="3" t="s">
        <v>68798</v>
      </c>
      <c r="H17802" s="3" t="s">
        <v>68799</v>
      </c>
    </row>
    <row r="17803" spans="1:8" ht="72.5" x14ac:dyDescent="0.35">
      <c r="A17803" s="4">
        <v>201616</v>
      </c>
      <c r="B17803" s="1">
        <v>45322</v>
      </c>
      <c r="C17803" s="2">
        <v>0.65717592592592589</v>
      </c>
      <c r="D17803" s="3" t="s">
        <v>1744</v>
      </c>
      <c r="E17803" s="3" t="s">
        <v>61057</v>
      </c>
      <c r="F17803" s="3" t="s">
        <v>68801</v>
      </c>
      <c r="G17803" s="3" t="s">
        <v>68802</v>
      </c>
      <c r="H17803" s="3" t="s">
        <v>68803</v>
      </c>
    </row>
    <row r="17804" spans="1:8" x14ac:dyDescent="0.35">
      <c r="A17804" s="4">
        <v>39083</v>
      </c>
      <c r="B17804" s="1">
        <v>45322</v>
      </c>
      <c r="C17804" s="2">
        <v>0.65778935185185183</v>
      </c>
      <c r="D17804" s="3" t="s">
        <v>14894</v>
      </c>
      <c r="E17804" s="3" t="s">
        <v>11260</v>
      </c>
      <c r="F17804" s="3" t="s">
        <v>68804</v>
      </c>
      <c r="G17804" s="3" t="s">
        <v>10879</v>
      </c>
      <c r="H17804" s="3" t="s">
        <v>15294</v>
      </c>
    </row>
    <row r="17805" spans="1:8" ht="43.5" x14ac:dyDescent="0.35">
      <c r="A17805" s="4">
        <v>149256</v>
      </c>
      <c r="B17805" s="1">
        <v>45322</v>
      </c>
      <c r="C17805" s="2">
        <v>0.65854166666666669</v>
      </c>
      <c r="D17805" s="3" t="s">
        <v>68805</v>
      </c>
      <c r="E17805" s="3" t="s">
        <v>68808</v>
      </c>
      <c r="F17805" s="3" t="s">
        <v>68806</v>
      </c>
      <c r="G17805" s="3" t="s">
        <v>62621</v>
      </c>
      <c r="H17805" s="3" t="s">
        <v>68807</v>
      </c>
    </row>
    <row r="17806" spans="1:8" ht="29" x14ac:dyDescent="0.35">
      <c r="A17806" s="4">
        <v>18159</v>
      </c>
      <c r="B17806" s="1">
        <v>45322</v>
      </c>
      <c r="C17806" s="2">
        <v>0.66373842592592591</v>
      </c>
      <c r="D17806" s="3" t="s">
        <v>68809</v>
      </c>
      <c r="E17806" s="3" t="s">
        <v>68813</v>
      </c>
      <c r="F17806" s="3" t="s">
        <v>68810</v>
      </c>
      <c r="G17806" s="3" t="s">
        <v>68811</v>
      </c>
      <c r="H17806" s="3" t="s">
        <v>68812</v>
      </c>
    </row>
    <row r="17807" spans="1:8" ht="29" x14ac:dyDescent="0.35">
      <c r="A17807" s="4">
        <v>160598</v>
      </c>
      <c r="B17807" s="1">
        <v>45322</v>
      </c>
      <c r="C17807" s="2">
        <v>0.66429398148148155</v>
      </c>
      <c r="D17807" s="3" t="s">
        <v>1403</v>
      </c>
      <c r="E17807" s="3" t="s">
        <v>45344</v>
      </c>
      <c r="F17807" s="3" t="s">
        <v>11242</v>
      </c>
      <c r="G17807" s="3" t="s">
        <v>45344</v>
      </c>
      <c r="H17807" s="3" t="s">
        <v>11087</v>
      </c>
    </row>
    <row r="17808" spans="1:8" x14ac:dyDescent="0.35">
      <c r="A17808" s="4">
        <v>207831</v>
      </c>
      <c r="B17808" s="1">
        <v>45322</v>
      </c>
      <c r="C17808" s="2">
        <v>0.66506944444444438</v>
      </c>
      <c r="D17808" s="3" t="s">
        <v>68814</v>
      </c>
      <c r="E17808" s="3" t="s">
        <v>68817</v>
      </c>
      <c r="F17808" s="3" t="s">
        <v>68815</v>
      </c>
      <c r="G17808" s="3" t="s">
        <v>11920</v>
      </c>
      <c r="H17808" s="3" t="s">
        <v>68816</v>
      </c>
    </row>
    <row r="17809" spans="1:8" ht="58" x14ac:dyDescent="0.35">
      <c r="A17809" s="4">
        <v>98131</v>
      </c>
      <c r="B17809" s="1">
        <v>45322</v>
      </c>
      <c r="C17809" s="2">
        <v>0.66748842592592583</v>
      </c>
      <c r="D17809" s="3" t="s">
        <v>1403</v>
      </c>
      <c r="E17809" s="3" t="s">
        <v>32819</v>
      </c>
      <c r="F17809" s="3" t="s">
        <v>68818</v>
      </c>
      <c r="G17809" s="3" t="s">
        <v>68819</v>
      </c>
      <c r="H17809" s="3" t="s">
        <v>68820</v>
      </c>
    </row>
    <row r="17810" spans="1:8" ht="87" x14ac:dyDescent="0.35">
      <c r="A17810" s="4">
        <v>209990</v>
      </c>
      <c r="B17810" s="1">
        <v>45322</v>
      </c>
      <c r="C17810" s="2">
        <v>0.67192129629629627</v>
      </c>
      <c r="D17810" s="3" t="s">
        <v>1744</v>
      </c>
      <c r="E17810" s="3" t="s">
        <v>68823</v>
      </c>
      <c r="F17810" s="3" t="s">
        <v>68821</v>
      </c>
      <c r="G17810" s="3" t="s">
        <v>10605</v>
      </c>
      <c r="H17810" s="3" t="s">
        <v>68822</v>
      </c>
    </row>
    <row r="17811" spans="1:8" ht="87" x14ac:dyDescent="0.35">
      <c r="A17811" s="4">
        <v>35312</v>
      </c>
      <c r="B17811" s="1">
        <v>45322</v>
      </c>
      <c r="C17811" s="2">
        <v>0.67253472222222221</v>
      </c>
      <c r="D17811" s="3" t="s">
        <v>349</v>
      </c>
      <c r="E17811" s="3" t="s">
        <v>68827</v>
      </c>
      <c r="F17811" s="3" t="s">
        <v>68824</v>
      </c>
      <c r="G17811" s="3" t="s">
        <v>68825</v>
      </c>
      <c r="H17811" s="3" t="s">
        <v>68826</v>
      </c>
    </row>
    <row r="17812" spans="1:8" ht="101.5" x14ac:dyDescent="0.35">
      <c r="A17812" s="4">
        <v>200096</v>
      </c>
      <c r="B17812" s="1">
        <v>45322</v>
      </c>
      <c r="C17812" s="2">
        <v>0.67531249999999998</v>
      </c>
      <c r="D17812" s="3" t="s">
        <v>755</v>
      </c>
      <c r="E17812" s="3" t="s">
        <v>68830</v>
      </c>
      <c r="F17812" s="3" t="s">
        <v>45962</v>
      </c>
      <c r="G17812" s="3" t="s">
        <v>68828</v>
      </c>
      <c r="H17812" s="3" t="s">
        <v>68829</v>
      </c>
    </row>
    <row r="17813" spans="1:8" ht="72.5" x14ac:dyDescent="0.35">
      <c r="A17813" s="4">
        <v>216503</v>
      </c>
      <c r="B17813" s="1">
        <v>45322</v>
      </c>
      <c r="C17813" s="2">
        <v>0.73185185185185186</v>
      </c>
      <c r="D17813" s="3" t="s">
        <v>68831</v>
      </c>
      <c r="E17813" s="3" t="s">
        <v>68833</v>
      </c>
      <c r="F17813" s="3" t="s">
        <v>68832</v>
      </c>
      <c r="G17813" s="3" t="s">
        <v>68833</v>
      </c>
      <c r="H17813" s="3" t="s">
        <v>68834</v>
      </c>
    </row>
    <row r="17814" spans="1:8" ht="43.5" x14ac:dyDescent="0.35">
      <c r="A17814" s="4">
        <v>94306</v>
      </c>
      <c r="B17814" s="1">
        <v>45322</v>
      </c>
      <c r="C17814" s="2">
        <v>0.74892361111111105</v>
      </c>
      <c r="D17814" s="3" t="s">
        <v>68835</v>
      </c>
      <c r="E17814" s="3" t="s">
        <v>68839</v>
      </c>
      <c r="F17814" s="3" t="s">
        <v>68836</v>
      </c>
      <c r="G17814" s="3" t="s">
        <v>68837</v>
      </c>
      <c r="H17814" s="3" t="s">
        <v>68838</v>
      </c>
    </row>
    <row r="17815" spans="1:8" ht="43.5" x14ac:dyDescent="0.35">
      <c r="A17815" s="4">
        <v>83441</v>
      </c>
      <c r="B17815" s="1">
        <v>45322</v>
      </c>
      <c r="C17815" s="2">
        <v>0.75524305555555549</v>
      </c>
      <c r="D17815" s="3" t="s">
        <v>68840</v>
      </c>
      <c r="E17815" s="3" t="s">
        <v>68841</v>
      </c>
      <c r="F17815" s="3" t="s">
        <v>1381</v>
      </c>
      <c r="G17815" s="3" t="s">
        <v>68841</v>
      </c>
      <c r="H17815" s="3" t="s">
        <v>68842</v>
      </c>
    </row>
    <row r="17816" spans="1:8" ht="87" x14ac:dyDescent="0.35">
      <c r="A17816" s="4">
        <v>216513</v>
      </c>
      <c r="B17816" s="1">
        <v>45322</v>
      </c>
      <c r="C17816" s="2">
        <v>0.76802083333333337</v>
      </c>
      <c r="D17816" s="3" t="s">
        <v>68843</v>
      </c>
      <c r="E17816" s="3" t="s">
        <v>68844</v>
      </c>
      <c r="F17816" s="3" t="s">
        <v>1378</v>
      </c>
      <c r="G17816" s="3" t="s">
        <v>68844</v>
      </c>
      <c r="H17816" s="3" t="s">
        <v>68845</v>
      </c>
    </row>
    <row r="17817" spans="1:8" ht="43.5" x14ac:dyDescent="0.35">
      <c r="A17817" s="4">
        <v>216515</v>
      </c>
      <c r="B17817" s="1">
        <v>45322</v>
      </c>
      <c r="C17817" s="2">
        <v>0.77299768518518519</v>
      </c>
      <c r="D17817" s="3" t="s">
        <v>68846</v>
      </c>
      <c r="E17817" s="3" t="s">
        <v>68847</v>
      </c>
      <c r="F17817" s="3" t="s">
        <v>1381</v>
      </c>
      <c r="G17817" s="3" t="s">
        <v>68847</v>
      </c>
      <c r="H17817" s="3" t="s">
        <v>68848</v>
      </c>
    </row>
    <row r="17818" spans="1:8" ht="43.5" x14ac:dyDescent="0.35">
      <c r="A17818" s="4">
        <v>216515</v>
      </c>
      <c r="B17818" s="1">
        <v>45322</v>
      </c>
      <c r="C17818" s="2">
        <v>0.77591435185185187</v>
      </c>
      <c r="D17818" s="3" t="s">
        <v>68846</v>
      </c>
      <c r="E17818" s="3" t="s">
        <v>68847</v>
      </c>
      <c r="F17818" s="3" t="s">
        <v>1381</v>
      </c>
      <c r="G17818" s="3" t="s">
        <v>68847</v>
      </c>
      <c r="H17818" s="3" t="s">
        <v>68848</v>
      </c>
    </row>
    <row r="17819" spans="1:8" ht="58" x14ac:dyDescent="0.35">
      <c r="A17819" s="4">
        <v>105216</v>
      </c>
      <c r="B17819" s="1">
        <v>45322</v>
      </c>
      <c r="C17819" s="2">
        <v>0.78585648148148157</v>
      </c>
      <c r="D17819" s="3" t="s">
        <v>68849</v>
      </c>
      <c r="E17819" s="3" t="s">
        <v>68851</v>
      </c>
      <c r="F17819" s="3" t="s">
        <v>68850</v>
      </c>
      <c r="G17819" s="3" t="s">
        <v>68851</v>
      </c>
      <c r="H17819" s="3" t="s">
        <v>68852</v>
      </c>
    </row>
    <row r="17820" spans="1:8" ht="101.5" x14ac:dyDescent="0.35">
      <c r="A17820" s="4">
        <v>216522</v>
      </c>
      <c r="B17820" s="1">
        <v>45322</v>
      </c>
      <c r="C17820" s="2">
        <v>0.81096064814814817</v>
      </c>
      <c r="D17820" s="3" t="s">
        <v>68853</v>
      </c>
      <c r="E17820" s="3" t="s">
        <v>68855</v>
      </c>
      <c r="F17820" s="3" t="s">
        <v>68854</v>
      </c>
      <c r="G17820" s="3" t="s">
        <v>68855</v>
      </c>
      <c r="H17820" s="3" t="s">
        <v>68856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Medical Visit </vt:lpstr>
      <vt:lpstr>Medical follow-up</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Hajira Mohammed</dc:creator>
  <cp:lastModifiedBy>Hajira Mohammed</cp:lastModifiedBy>
  <dcterms:created xsi:type="dcterms:W3CDTF">2024-11-14T11:24:27Z</dcterms:created>
  <dcterms:modified xsi:type="dcterms:W3CDTF">2024-11-14T12:34:25Z</dcterms:modified>
</cp:coreProperties>
</file>